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charts/chartEx2.xml" ContentType="application/vnd.ms-office.chartex+xml"/>
  <Override PartName="/xl/charts/style11.xml" ContentType="application/vnd.ms-office.chartstyle+xml"/>
  <Override PartName="/xl/charts/colors11.xml" ContentType="application/vnd.ms-office.chartcolorstyle+xml"/>
  <Override PartName="/xl/charts/chart10.xml" ContentType="application/vnd.openxmlformats-officedocument.drawingml.chart+xml"/>
  <Override PartName="/xl/charts/style12.xml" ContentType="application/vnd.ms-office.chartstyle+xml"/>
  <Override PartName="/xl/charts/colors12.xml" ContentType="application/vnd.ms-office.chartcolorstyle+xml"/>
  <Override PartName="/xl/charts/chart11.xml" ContentType="application/vnd.openxmlformats-officedocument.drawingml.chart+xml"/>
  <Override PartName="/xl/charts/style13.xml" ContentType="application/vnd.ms-office.chartstyle+xml"/>
  <Override PartName="/xl/charts/colors13.xml" ContentType="application/vnd.ms-office.chartcolorstyle+xml"/>
  <Override PartName="/xl/charts/chart1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xml"/>
  <Override PartName="/xl/charts/chart13.xml" ContentType="application/vnd.openxmlformats-officedocument.drawingml.chart+xml"/>
  <Override PartName="/xl/charts/style15.xml" ContentType="application/vnd.ms-office.chartstyle+xml"/>
  <Override PartName="/xl/charts/colors15.xml" ContentType="application/vnd.ms-office.chartcolorstyle+xml"/>
  <Override PartName="/xl/charts/chart14.xml" ContentType="application/vnd.openxmlformats-officedocument.drawingml.chart+xml"/>
  <Override PartName="/xl/charts/style16.xml" ContentType="application/vnd.ms-office.chartstyle+xml"/>
  <Override PartName="/xl/charts/colors16.xml" ContentType="application/vnd.ms-office.chartcolorstyle+xml"/>
  <Override PartName="/xl/charts/chart15.xml" ContentType="application/vnd.openxmlformats-officedocument.drawingml.chart+xml"/>
  <Override PartName="/xl/charts/style17.xml" ContentType="application/vnd.ms-office.chartstyle+xml"/>
  <Override PartName="/xl/charts/colors17.xml" ContentType="application/vnd.ms-office.chartcolorstyle+xml"/>
  <Override PartName="/xl/charts/chartEx3.xml" ContentType="application/vnd.ms-office.chartex+xml"/>
  <Override PartName="/xl/charts/style18.xml" ContentType="application/vnd.ms-office.chartstyle+xml"/>
  <Override PartName="/xl/charts/colors18.xml" ContentType="application/vnd.ms-office.chartcolorstyle+xml"/>
  <Override PartName="/xl/charts/chart16.xml" ContentType="application/vnd.openxmlformats-officedocument.drawingml.chart+xml"/>
  <Override PartName="/xl/charts/style19.xml" ContentType="application/vnd.ms-office.chartstyle+xml"/>
  <Override PartName="/xl/charts/colors19.xml" ContentType="application/vnd.ms-office.chartcolorstyle+xml"/>
  <Override PartName="/xl/charts/chart17.xml" ContentType="application/vnd.openxmlformats-officedocument.drawingml.chart+xml"/>
  <Override PartName="/xl/charts/style20.xml" ContentType="application/vnd.ms-office.chartstyle+xml"/>
  <Override PartName="/xl/charts/colors20.xml" ContentType="application/vnd.ms-office.chartcolorstyle+xml"/>
  <Override PartName="/xl/charts/chart18.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7.xml" ContentType="application/vnd.openxmlformats-officedocument.drawing+xml"/>
  <Override PartName="/xl/charts/chart19.xml" ContentType="application/vnd.openxmlformats-officedocument.drawingml.chart+xml"/>
  <Override PartName="/xl/charts/style22.xml" ContentType="application/vnd.ms-office.chartstyle+xml"/>
  <Override PartName="/xl/charts/colors22.xml" ContentType="application/vnd.ms-office.chartcolorstyle+xml"/>
  <Override PartName="/xl/charts/chart20.xml" ContentType="application/vnd.openxmlformats-officedocument.drawingml.chart+xml"/>
  <Override PartName="/xl/charts/style23.xml" ContentType="application/vnd.ms-office.chartstyle+xml"/>
  <Override PartName="/xl/charts/colors23.xml" ContentType="application/vnd.ms-office.chartcolorstyl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charts/chartEx4.xml" ContentType="application/vnd.ms-office.chartex+xml"/>
  <Override PartName="/xl/charts/style25.xml" ContentType="application/vnd.ms-office.chartstyle+xml"/>
  <Override PartName="/xl/charts/colors25.xml" ContentType="application/vnd.ms-office.chartcolorstyle+xml"/>
  <Override PartName="/xl/charts/chart22.xml" ContentType="application/vnd.openxmlformats-officedocument.drawingml.chart+xml"/>
  <Override PartName="/xl/charts/style26.xml" ContentType="application/vnd.ms-office.chartstyle+xml"/>
  <Override PartName="/xl/charts/colors26.xml" ContentType="application/vnd.ms-office.chartcolorstyle+xml"/>
  <Override PartName="/xl/charts/chart23.xml" ContentType="application/vnd.openxmlformats-officedocument.drawingml.chart+xml"/>
  <Override PartName="/xl/charts/style27.xml" ContentType="application/vnd.ms-office.chartstyle+xml"/>
  <Override PartName="/xl/charts/colors27.xml" ContentType="application/vnd.ms-office.chartcolorstyle+xml"/>
  <Override PartName="/xl/charts/chart2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xml" ContentType="application/vnd.openxmlformats-officedocument.drawing+xml"/>
  <Override PartName="/xl/charts/chart25.xml" ContentType="application/vnd.openxmlformats-officedocument.drawingml.chart+xml"/>
  <Override PartName="/xl/charts/style29.xml" ContentType="application/vnd.ms-office.chartstyle+xml"/>
  <Override PartName="/xl/charts/colors29.xml" ContentType="application/vnd.ms-office.chartcolorstyle+xml"/>
  <Override PartName="/xl/charts/chart2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9.xml" ContentType="application/vnd.openxmlformats-officedocument.drawing+xml"/>
  <Override PartName="/xl/charts/chart27.xml" ContentType="application/vnd.openxmlformats-officedocument.drawingml.chart+xml"/>
  <Override PartName="/xl/charts/style31.xml" ContentType="application/vnd.ms-office.chartstyle+xml"/>
  <Override PartName="/xl/charts/colors31.xml" ContentType="application/vnd.ms-office.chartcolorstyle+xml"/>
  <Override PartName="/xl/charts/chartEx5.xml" ContentType="application/vnd.ms-office.chartex+xml"/>
  <Override PartName="/xl/charts/style32.xml" ContentType="application/vnd.ms-office.chartstyle+xml"/>
  <Override PartName="/xl/charts/colors32.xml" ContentType="application/vnd.ms-office.chartcolorstyle+xml"/>
  <Override PartName="/xl/charts/chart28.xml" ContentType="application/vnd.openxmlformats-officedocument.drawingml.chart+xml"/>
  <Override PartName="/xl/charts/style33.xml" ContentType="application/vnd.ms-office.chartstyle+xml"/>
  <Override PartName="/xl/charts/colors33.xml" ContentType="application/vnd.ms-office.chartcolorstyle+xml"/>
  <Override PartName="/xl/charts/chart29.xml" ContentType="application/vnd.openxmlformats-officedocument.drawingml.chart+xml"/>
  <Override PartName="/xl/charts/style34.xml" ContentType="application/vnd.ms-office.chartstyle+xml"/>
  <Override PartName="/xl/charts/colors34.xml" ContentType="application/vnd.ms-office.chartcolorstyle+xml"/>
  <Override PartName="/xl/charts/chart30.xml" ContentType="application/vnd.openxmlformats-officedocument.drawingml.chart+xml"/>
  <Override PartName="/xl/charts/style35.xml" ContentType="application/vnd.ms-office.chartstyle+xml"/>
  <Override PartName="/xl/charts/colors35.xml" ContentType="application/vnd.ms-office.chartcolorstyle+xml"/>
  <Override PartName="/xl/charts/chart31.xml" ContentType="application/vnd.openxmlformats-officedocument.drawingml.chart+xml"/>
  <Override PartName="/xl/charts/style36.xml" ContentType="application/vnd.ms-office.chartstyle+xml"/>
  <Override PartName="/xl/charts/colors36.xml" ContentType="application/vnd.ms-office.chartcolorstyle+xml"/>
  <Override PartName="/xl/charts/chart32.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0.xml" ContentType="application/vnd.openxmlformats-officedocument.drawing+xml"/>
  <Override PartName="/xl/charts/chart33.xml" ContentType="application/vnd.openxmlformats-officedocument.drawingml.chart+xml"/>
  <Override PartName="/xl/charts/style38.xml" ContentType="application/vnd.ms-office.chartstyle+xml"/>
  <Override PartName="/xl/charts/colors38.xml" ContentType="application/vnd.ms-office.chartcolorstyle+xml"/>
  <Override PartName="/xl/charts/chart34.xml" ContentType="application/vnd.openxmlformats-officedocument.drawingml.chart+xml"/>
  <Override PartName="/xl/charts/style39.xml" ContentType="application/vnd.ms-office.chartstyle+xml"/>
  <Override PartName="/xl/charts/colors39.xml" ContentType="application/vnd.ms-office.chartcolorstyle+xml"/>
  <Override PartName="/xl/charts/chart35.xml" ContentType="application/vnd.openxmlformats-officedocument.drawingml.chart+xml"/>
  <Override PartName="/xl/charts/style40.xml" ContentType="application/vnd.ms-office.chartstyle+xml"/>
  <Override PartName="/xl/charts/colors40.xml" ContentType="application/vnd.ms-office.chartcolorstyle+xml"/>
  <Override PartName="/xl/charts/chartEx6.xml" ContentType="application/vnd.ms-office.chartex+xml"/>
  <Override PartName="/xl/charts/style41.xml" ContentType="application/vnd.ms-office.chartstyle+xml"/>
  <Override PartName="/xl/charts/colors41.xml" ContentType="application/vnd.ms-office.chartcolorstyle+xml"/>
  <Override PartName="/xl/charts/chart36.xml" ContentType="application/vnd.openxmlformats-officedocument.drawingml.chart+xml"/>
  <Override PartName="/xl/charts/style42.xml" ContentType="application/vnd.ms-office.chartstyle+xml"/>
  <Override PartName="/xl/charts/colors42.xml" ContentType="application/vnd.ms-office.chartcolorstyle+xml"/>
  <Override PartName="/xl/charts/chart37.xml" ContentType="application/vnd.openxmlformats-officedocument.drawingml.chart+xml"/>
  <Override PartName="/xl/charts/style43.xml" ContentType="application/vnd.ms-office.chartstyle+xml"/>
  <Override PartName="/xl/charts/colors43.xml" ContentType="application/vnd.ms-office.chartcolorstyle+xml"/>
  <Override PartName="/xl/charts/chart3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xml" ContentType="application/vnd.openxmlformats-officedocument.drawing+xml"/>
  <Override PartName="/xl/charts/chart39.xml" ContentType="application/vnd.openxmlformats-officedocument.drawingml.chart+xml"/>
  <Override PartName="/xl/charts/style45.xml" ContentType="application/vnd.ms-office.chartstyle+xml"/>
  <Override PartName="/xl/charts/colors45.xml" ContentType="application/vnd.ms-office.chartcolorstyle+xml"/>
  <Override PartName="/xl/charts/chart40.xml" ContentType="application/vnd.openxmlformats-officedocument.drawingml.chart+xml"/>
  <Override PartName="/xl/charts/style46.xml" ContentType="application/vnd.ms-office.chartstyle+xml"/>
  <Override PartName="/xl/charts/colors46.xml" ContentType="application/vnd.ms-office.chartcolorstyle+xml"/>
  <Override PartName="/xl/charts/chart41.xml" ContentType="application/vnd.openxmlformats-officedocument.drawingml.chart+xml"/>
  <Override PartName="/xl/charts/style47.xml" ContentType="application/vnd.ms-office.chartstyle+xml"/>
  <Override PartName="/xl/charts/colors47.xml" ContentType="application/vnd.ms-office.chartcolorstyle+xml"/>
  <Override PartName="/xl/charts/chartEx7.xml" ContentType="application/vnd.ms-office.chartex+xml"/>
  <Override PartName="/xl/charts/style48.xml" ContentType="application/vnd.ms-office.chartstyle+xml"/>
  <Override PartName="/xl/charts/colors48.xml" ContentType="application/vnd.ms-office.chartcolorstyle+xml"/>
  <Override PartName="/xl/charts/chart42.xml" ContentType="application/vnd.openxmlformats-officedocument.drawingml.chart+xml"/>
  <Override PartName="/xl/charts/style49.xml" ContentType="application/vnd.ms-office.chartstyle+xml"/>
  <Override PartName="/xl/charts/colors49.xml" ContentType="application/vnd.ms-office.chartcolorstyle+xml"/>
  <Override PartName="/xl/charts/chart43.xml" ContentType="application/vnd.openxmlformats-officedocument.drawingml.chart+xml"/>
  <Override PartName="/xl/charts/style50.xml" ContentType="application/vnd.ms-office.chartstyle+xml"/>
  <Override PartName="/xl/charts/colors50.xml" ContentType="application/vnd.ms-office.chartcolorstyle+xml"/>
  <Override PartName="/xl/charts/chart44.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2.xml" ContentType="application/vnd.openxmlformats-officedocument.drawing+xml"/>
  <Override PartName="/xl/charts/chart45.xml" ContentType="application/vnd.openxmlformats-officedocument.drawingml.chart+xml"/>
  <Override PartName="/xl/charts/style52.xml" ContentType="application/vnd.ms-office.chartstyle+xml"/>
  <Override PartName="/xl/charts/colors52.xml" ContentType="application/vnd.ms-office.chartcolorstyle+xml"/>
  <Override PartName="/xl/charts/chart46.xml" ContentType="application/vnd.openxmlformats-officedocument.drawingml.chart+xml"/>
  <Override PartName="/xl/charts/style53.xml" ContentType="application/vnd.ms-office.chartstyle+xml"/>
  <Override PartName="/xl/charts/colors53.xml" ContentType="application/vnd.ms-office.chartcolorstyle+xml"/>
  <Override PartName="/xl/charts/chart47.xml" ContentType="application/vnd.openxmlformats-officedocument.drawingml.chart+xml"/>
  <Override PartName="/xl/charts/style54.xml" ContentType="application/vnd.ms-office.chartstyle+xml"/>
  <Override PartName="/xl/charts/colors54.xml" ContentType="application/vnd.ms-office.chartcolorstyle+xml"/>
  <Override PartName="/xl/charts/chartEx8.xml" ContentType="application/vnd.ms-office.chartex+xml"/>
  <Override PartName="/xl/charts/style55.xml" ContentType="application/vnd.ms-office.chartstyle+xml"/>
  <Override PartName="/xl/charts/colors55.xml" ContentType="application/vnd.ms-office.chartcolorstyle+xml"/>
  <Override PartName="/xl/charts/chart48.xml" ContentType="application/vnd.openxmlformats-officedocument.drawingml.chart+xml"/>
  <Override PartName="/xl/charts/style56.xml" ContentType="application/vnd.ms-office.chartstyle+xml"/>
  <Override PartName="/xl/charts/colors56.xml" ContentType="application/vnd.ms-office.chartcolorstyle+xml"/>
  <Override PartName="/xl/charts/chart49.xml" ContentType="application/vnd.openxmlformats-officedocument.drawingml.chart+xml"/>
  <Override PartName="/xl/charts/style57.xml" ContentType="application/vnd.ms-office.chartstyle+xml"/>
  <Override PartName="/xl/charts/colors57.xml" ContentType="application/vnd.ms-office.chartcolorstyle+xml"/>
  <Override PartName="/xl/charts/chart50.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3.xml" ContentType="application/vnd.openxmlformats-officedocument.drawing+xml"/>
  <Override PartName="/xl/charts/chart51.xml" ContentType="application/vnd.openxmlformats-officedocument.drawingml.chart+xml"/>
  <Override PartName="/xl/charts/style59.xml" ContentType="application/vnd.ms-office.chartstyle+xml"/>
  <Override PartName="/xl/charts/colors59.xml" ContentType="application/vnd.ms-office.chartcolorstyle+xml"/>
  <Override PartName="/xl/charts/chart52.xml" ContentType="application/vnd.openxmlformats-officedocument.drawingml.chart+xml"/>
  <Override PartName="/xl/charts/style60.xml" ContentType="application/vnd.ms-office.chartstyle+xml"/>
  <Override PartName="/xl/charts/colors60.xml" ContentType="application/vnd.ms-office.chartcolorstyle+xml"/>
  <Override PartName="/xl/charts/chart53.xml" ContentType="application/vnd.openxmlformats-officedocument.drawingml.chart+xml"/>
  <Override PartName="/xl/charts/style61.xml" ContentType="application/vnd.ms-office.chartstyle+xml"/>
  <Override PartName="/xl/charts/colors61.xml" ContentType="application/vnd.ms-office.chartcolorstyle+xml"/>
  <Override PartName="/xl/charts/chart54.xml" ContentType="application/vnd.openxmlformats-officedocument.drawingml.chart+xml"/>
  <Override PartName="/xl/charts/style62.xml" ContentType="application/vnd.ms-office.chartstyle+xml"/>
  <Override PartName="/xl/charts/colors62.xml" ContentType="application/vnd.ms-office.chartcolorstyle+xml"/>
  <Override PartName="/xl/charts/chart55.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4.xml" ContentType="application/vnd.openxmlformats-officedocument.drawing+xml"/>
  <Override PartName="/xl/charts/chart56.xml" ContentType="application/vnd.openxmlformats-officedocument.drawingml.chart+xml"/>
  <Override PartName="/xl/charts/style64.xml" ContentType="application/vnd.ms-office.chartstyle+xml"/>
  <Override PartName="/xl/charts/colors64.xml" ContentType="application/vnd.ms-office.chartcolorstyle+xml"/>
  <Override PartName="/xl/charts/chartEx9.xml" ContentType="application/vnd.ms-office.chartex+xml"/>
  <Override PartName="/xl/charts/style65.xml" ContentType="application/vnd.ms-office.chartstyle+xml"/>
  <Override PartName="/xl/charts/colors65.xml" ContentType="application/vnd.ms-office.chartcolorstyle+xml"/>
  <Override PartName="/xl/charts/chart57.xml" ContentType="application/vnd.openxmlformats-officedocument.drawingml.chart+xml"/>
  <Override PartName="/xl/charts/style66.xml" ContentType="application/vnd.ms-office.chartstyle+xml"/>
  <Override PartName="/xl/charts/colors66.xml" ContentType="application/vnd.ms-office.chartcolorstyle+xml"/>
  <Override PartName="/xl/charts/chart58.xml" ContentType="application/vnd.openxmlformats-officedocument.drawingml.chart+xml"/>
  <Override PartName="/xl/charts/style67.xml" ContentType="application/vnd.ms-office.chartstyle+xml"/>
  <Override PartName="/xl/charts/colors67.xml" ContentType="application/vnd.ms-office.chartcolorstyle+xml"/>
  <Override PartName="/xl/charts/chart59.xml" ContentType="application/vnd.openxmlformats-officedocument.drawingml.chart+xml"/>
  <Override PartName="/xl/charts/style68.xml" ContentType="application/vnd.ms-office.chartstyle+xml"/>
  <Override PartName="/xl/charts/colors68.xml" ContentType="application/vnd.ms-office.chartcolorstyle+xml"/>
  <Override PartName="/xl/charts/chart60.xml" ContentType="application/vnd.openxmlformats-officedocument.drawingml.chart+xml"/>
  <Override PartName="/xl/charts/style69.xml" ContentType="application/vnd.ms-office.chartstyle+xml"/>
  <Override PartName="/xl/charts/colors69.xml" ContentType="application/vnd.ms-office.chartcolorstyle+xml"/>
  <Override PartName="/xl/charts/chart61.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5.xml" ContentType="application/vnd.openxmlformats-officedocument.drawing+xml"/>
  <Override PartName="/xl/charts/chart62.xml" ContentType="application/vnd.openxmlformats-officedocument.drawingml.chart+xml"/>
  <Override PartName="/xl/charts/style71.xml" ContentType="application/vnd.ms-office.chartstyle+xml"/>
  <Override PartName="/xl/charts/colors71.xml" ContentType="application/vnd.ms-office.chartcolorstyle+xml"/>
  <Override PartName="/xl/charts/chartEx10.xml" ContentType="application/vnd.ms-office.chartex+xml"/>
  <Override PartName="/xl/charts/style72.xml" ContentType="application/vnd.ms-office.chartstyle+xml"/>
  <Override PartName="/xl/charts/colors72.xml" ContentType="application/vnd.ms-office.chartcolorstyle+xml"/>
  <Override PartName="/xl/charts/chart63.xml" ContentType="application/vnd.openxmlformats-officedocument.drawingml.chart+xml"/>
  <Override PartName="/xl/charts/style73.xml" ContentType="application/vnd.ms-office.chartstyle+xml"/>
  <Override PartName="/xl/charts/colors73.xml" ContentType="application/vnd.ms-office.chartcolorstyle+xml"/>
  <Override PartName="/xl/charts/chart64.xml" ContentType="application/vnd.openxmlformats-officedocument.drawingml.chart+xml"/>
  <Override PartName="/xl/charts/style74.xml" ContentType="application/vnd.ms-office.chartstyle+xml"/>
  <Override PartName="/xl/charts/colors74.xml" ContentType="application/vnd.ms-office.chartcolorstyle+xml"/>
  <Override PartName="/xl/charts/chart65.xml" ContentType="application/vnd.openxmlformats-officedocument.drawingml.chart+xml"/>
  <Override PartName="/xl/charts/style75.xml" ContentType="application/vnd.ms-office.chartstyle+xml"/>
  <Override PartName="/xl/charts/colors75.xml" ContentType="application/vnd.ms-office.chartcolorstyle+xml"/>
  <Override PartName="/xl/charts/chart66.xml" ContentType="application/vnd.openxmlformats-officedocument.drawingml.chart+xml"/>
  <Override PartName="/xl/charts/style76.xml" ContentType="application/vnd.ms-office.chartstyle+xml"/>
  <Override PartName="/xl/charts/colors76.xml" ContentType="application/vnd.ms-office.chartcolorstyle+xml"/>
  <Override PartName="/xl/charts/chart6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6.xml" ContentType="application/vnd.openxmlformats-officedocument.drawing+xml"/>
  <Override PartName="/xl/charts/chart68.xml" ContentType="application/vnd.openxmlformats-officedocument.drawingml.chart+xml"/>
  <Override PartName="/xl/charts/style78.xml" ContentType="application/vnd.ms-office.chartstyle+xml"/>
  <Override PartName="/xl/charts/colors78.xml" ContentType="application/vnd.ms-office.chartcolorstyle+xml"/>
  <Override PartName="/xl/charts/chartEx11.xml" ContentType="application/vnd.ms-office.chartex+xml"/>
  <Override PartName="/xl/charts/style79.xml" ContentType="application/vnd.ms-office.chartstyle+xml"/>
  <Override PartName="/xl/charts/colors79.xml" ContentType="application/vnd.ms-office.chartcolorstyle+xml"/>
  <Override PartName="/xl/charts/chart69.xml" ContentType="application/vnd.openxmlformats-officedocument.drawingml.chart+xml"/>
  <Override PartName="/xl/charts/style80.xml" ContentType="application/vnd.ms-office.chartstyle+xml"/>
  <Override PartName="/xl/charts/colors80.xml" ContentType="application/vnd.ms-office.chartcolorstyle+xml"/>
  <Override PartName="/xl/charts/chart70.xml" ContentType="application/vnd.openxmlformats-officedocument.drawingml.chart+xml"/>
  <Override PartName="/xl/charts/style81.xml" ContentType="application/vnd.ms-office.chartstyle+xml"/>
  <Override PartName="/xl/charts/colors81.xml" ContentType="application/vnd.ms-office.chartcolorstyle+xml"/>
  <Override PartName="/xl/charts/chart71.xml" ContentType="application/vnd.openxmlformats-officedocument.drawingml.chart+xml"/>
  <Override PartName="/xl/charts/style82.xml" ContentType="application/vnd.ms-office.chartstyle+xml"/>
  <Override PartName="/xl/charts/colors82.xml" ContentType="application/vnd.ms-office.chartcolorstyle+xml"/>
  <Override PartName="/xl/charts/chart72.xml" ContentType="application/vnd.openxmlformats-officedocument.drawingml.chart+xml"/>
  <Override PartName="/xl/charts/style83.xml" ContentType="application/vnd.ms-office.chartstyle+xml"/>
  <Override PartName="/xl/charts/colors83.xml" ContentType="application/vnd.ms-office.chartcolorstyle+xml"/>
  <Override PartName="/xl/charts/chart73.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7.xml" ContentType="application/vnd.openxmlformats-officedocument.drawing+xml"/>
  <Override PartName="/xl/charts/chart74.xml" ContentType="application/vnd.openxmlformats-officedocument.drawingml.chart+xml"/>
  <Override PartName="/xl/charts/style85.xml" ContentType="application/vnd.ms-office.chartstyle+xml"/>
  <Override PartName="/xl/charts/colors85.xml" ContentType="application/vnd.ms-office.chartcolorstyle+xml"/>
  <Override PartName="/xl/charts/chartEx12.xml" ContentType="application/vnd.ms-office.chartex+xml"/>
  <Override PartName="/xl/charts/style86.xml" ContentType="application/vnd.ms-office.chartstyle+xml"/>
  <Override PartName="/xl/charts/colors86.xml" ContentType="application/vnd.ms-office.chartcolorstyle+xml"/>
  <Override PartName="/xl/charts/chart75.xml" ContentType="application/vnd.openxmlformats-officedocument.drawingml.chart+xml"/>
  <Override PartName="/xl/charts/style87.xml" ContentType="application/vnd.ms-office.chartstyle+xml"/>
  <Override PartName="/xl/charts/colors87.xml" ContentType="application/vnd.ms-office.chartcolorstyle+xml"/>
  <Override PartName="/xl/charts/chart76.xml" ContentType="application/vnd.openxmlformats-officedocument.drawingml.chart+xml"/>
  <Override PartName="/xl/charts/style88.xml" ContentType="application/vnd.ms-office.chartstyle+xml"/>
  <Override PartName="/xl/charts/colors88.xml" ContentType="application/vnd.ms-office.chartcolorstyle+xml"/>
  <Override PartName="/xl/charts/chart77.xml" ContentType="application/vnd.openxmlformats-officedocument.drawingml.chart+xml"/>
  <Override PartName="/xl/charts/style89.xml" ContentType="application/vnd.ms-office.chartstyle+xml"/>
  <Override PartName="/xl/charts/colors89.xml" ContentType="application/vnd.ms-office.chartcolorstyle+xml"/>
  <Override PartName="/xl/charts/chart78.xml" ContentType="application/vnd.openxmlformats-officedocument.drawingml.chart+xml"/>
  <Override PartName="/xl/charts/style90.xml" ContentType="application/vnd.ms-office.chartstyle+xml"/>
  <Override PartName="/xl/charts/colors90.xml" ContentType="application/vnd.ms-office.chartcolorstyle+xml"/>
  <Override PartName="/xl/charts/chart79.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8.xml" ContentType="application/vnd.openxmlformats-officedocument.drawing+xml"/>
  <Override PartName="/xl/charts/chart80.xml" ContentType="application/vnd.openxmlformats-officedocument.drawingml.chart+xml"/>
  <Override PartName="/xl/charts/style92.xml" ContentType="application/vnd.ms-office.chartstyle+xml"/>
  <Override PartName="/xl/charts/colors92.xml" ContentType="application/vnd.ms-office.chartcolorstyle+xml"/>
  <Override PartName="/xl/charts/chartEx13.xml" ContentType="application/vnd.ms-office.chartex+xml"/>
  <Override PartName="/xl/charts/style93.xml" ContentType="application/vnd.ms-office.chartstyle+xml"/>
  <Override PartName="/xl/charts/colors93.xml" ContentType="application/vnd.ms-office.chartcolorstyle+xml"/>
  <Override PartName="/xl/charts/chart81.xml" ContentType="application/vnd.openxmlformats-officedocument.drawingml.chart+xml"/>
  <Override PartName="/xl/charts/style94.xml" ContentType="application/vnd.ms-office.chartstyle+xml"/>
  <Override PartName="/xl/charts/colors94.xml" ContentType="application/vnd.ms-office.chartcolorstyle+xml"/>
  <Override PartName="/xl/charts/chart82.xml" ContentType="application/vnd.openxmlformats-officedocument.drawingml.chart+xml"/>
  <Override PartName="/xl/charts/style95.xml" ContentType="application/vnd.ms-office.chartstyle+xml"/>
  <Override PartName="/xl/charts/colors95.xml" ContentType="application/vnd.ms-office.chartcolorstyle+xml"/>
  <Override PartName="/xl/charts/chart83.xml" ContentType="application/vnd.openxmlformats-officedocument.drawingml.chart+xml"/>
  <Override PartName="/xl/charts/style96.xml" ContentType="application/vnd.ms-office.chartstyle+xml"/>
  <Override PartName="/xl/charts/colors96.xml" ContentType="application/vnd.ms-office.chartcolorstyle+xml"/>
  <Override PartName="/xl/charts/chart84.xml" ContentType="application/vnd.openxmlformats-officedocument.drawingml.chart+xml"/>
  <Override PartName="/xl/charts/style97.xml" ContentType="application/vnd.ms-office.chartstyle+xml"/>
  <Override PartName="/xl/charts/colors97.xml" ContentType="application/vnd.ms-office.chartcolorstyle+xml"/>
  <Override PartName="/xl/charts/chart85.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9.xml" ContentType="application/vnd.openxmlformats-officedocument.drawing+xml"/>
  <Override PartName="/xl/charts/chart86.xml" ContentType="application/vnd.openxmlformats-officedocument.drawingml.chart+xml"/>
  <Override PartName="/xl/charts/style99.xml" ContentType="application/vnd.ms-office.chartstyle+xml"/>
  <Override PartName="/xl/charts/colors99.xml" ContentType="application/vnd.ms-office.chartcolorstyle+xml"/>
  <Override PartName="/xl/charts/chartEx14.xml" ContentType="application/vnd.ms-office.chartex+xml"/>
  <Override PartName="/xl/charts/style100.xml" ContentType="application/vnd.ms-office.chartstyle+xml"/>
  <Override PartName="/xl/charts/colors100.xml" ContentType="application/vnd.ms-office.chartcolorstyle+xml"/>
  <Override PartName="/xl/charts/chart87.xml" ContentType="application/vnd.openxmlformats-officedocument.drawingml.chart+xml"/>
  <Override PartName="/xl/charts/style101.xml" ContentType="application/vnd.ms-office.chartstyle+xml"/>
  <Override PartName="/xl/charts/colors101.xml" ContentType="application/vnd.ms-office.chartcolorstyle+xml"/>
  <Override PartName="/xl/charts/chart88.xml" ContentType="application/vnd.openxmlformats-officedocument.drawingml.chart+xml"/>
  <Override PartName="/xl/charts/style102.xml" ContentType="application/vnd.ms-office.chartstyle+xml"/>
  <Override PartName="/xl/charts/colors102.xml" ContentType="application/vnd.ms-office.chartcolorstyle+xml"/>
  <Override PartName="/xl/charts/chart89.xml" ContentType="application/vnd.openxmlformats-officedocument.drawingml.chart+xml"/>
  <Override PartName="/xl/charts/style103.xml" ContentType="application/vnd.ms-office.chartstyle+xml"/>
  <Override PartName="/xl/charts/colors103.xml" ContentType="application/vnd.ms-office.chartcolorstyle+xml"/>
  <Override PartName="/xl/charts/chart90.xml" ContentType="application/vnd.openxmlformats-officedocument.drawingml.chart+xml"/>
  <Override PartName="/xl/charts/style104.xml" ContentType="application/vnd.ms-office.chartstyle+xml"/>
  <Override PartName="/xl/charts/colors104.xml" ContentType="application/vnd.ms-office.chartcolorstyle+xml"/>
  <Override PartName="/xl/charts/chart91.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5.xml" ContentType="application/vnd.openxmlformats-officedocument.spreadsheetml.comments+xml"/>
  <Override PartName="/xl/comments20.xml" ContentType="application/vnd.openxmlformats-officedocument.spreadsheetml.comments+xml"/>
  <Override PartName="/xl/comments19.xml" ContentType="application/vnd.openxmlformats-officedocument.spreadsheetml.comments+xml"/>
  <Override PartName="/xl/comments18.xml" ContentType="application/vnd.openxmlformats-officedocument.spreadsheetml.comments+xml"/>
  <Override PartName="/xl/comments17.xml" ContentType="application/vnd.openxmlformats-officedocument.spreadsheetml.comments+xml"/>
  <Override PartName="/xl/comments14.xml" ContentType="application/vnd.openxmlformats-officedocument.spreadsheetml.comments+xml"/>
  <Override PartName="/xl/comments16.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M:\2024\2024 WA Elec and Gas GRC\Supplemental Information (Jan 2024)\Garbarino\"/>
    </mc:Choice>
  </mc:AlternateContent>
  <xr:revisionPtr revIDLastSave="0" documentId="13_ncr:1_{43DCEE46-C5A5-4DA8-94F9-56EF37E2F560}" xr6:coauthVersionLast="47" xr6:coauthVersionMax="47" xr10:uidLastSave="{00000000-0000-0000-0000-000000000000}"/>
  <bookViews>
    <workbookView xWindow="-31500" yWindow="-16320" windowWidth="29040" windowHeight="15990" tabRatio="783" activeTab="2" xr2:uid="{37490A9F-853C-4366-A6D8-567CB03C3619}"/>
  </bookViews>
  <sheets>
    <sheet name="Cover" sheetId="29" r:id="rId1"/>
    <sheet name="Index" sheetId="40" r:id="rId2"/>
    <sheet name="Adjustment Summary MJG-3" sheetId="37" r:id="rId3"/>
    <sheet name="Summary" sheetId="31" r:id="rId4"/>
    <sheet name="Elec by Mo" sheetId="39" r:id="rId5"/>
    <sheet name="Gas by Mo" sheetId="30" r:id="rId6"/>
    <sheet name="Billed Usage" sheetId="32" r:id="rId7"/>
    <sheet name="Unbilled Usage " sheetId="33" r:id="rId8"/>
    <sheet name="Meters" sheetId="36" r:id="rId9"/>
    <sheet name="WA Sch 25 TP" sheetId="34" r:id="rId10"/>
    <sheet name="ID Sch 25 TP" sheetId="35" r:id="rId11"/>
    <sheet name="WA Sch 146 TP" sheetId="41" r:id="rId12"/>
    <sheet name="WA Sch. 1-2" sheetId="12" r:id="rId13"/>
    <sheet name="WA Sch. 11-12" sheetId="4" r:id="rId14"/>
    <sheet name="WA Sch. 21-22" sheetId="5" r:id="rId15"/>
    <sheet name="WA Sch. 30-32" sheetId="8" r:id="rId16"/>
    <sheet name="WA Sch. 25" sheetId="28" r:id="rId17"/>
    <sheet name="ID Sch. 1-2" sheetId="9" r:id="rId18"/>
    <sheet name="ID Sch. 11-12" sheetId="10" r:id="rId19"/>
    <sheet name="ID Sch. 21-22" sheetId="11" r:id="rId20"/>
    <sheet name="ID Sch. 31-32" sheetId="13" r:id="rId21"/>
    <sheet name="ID Sch. 25" sheetId="14" r:id="rId22"/>
    <sheet name="ID Sch. 25P" sheetId="15" r:id="rId23"/>
    <sheet name="WA Sch. 101-102" sheetId="16" r:id="rId24"/>
    <sheet name="WA Sch. 111-112" sheetId="18" r:id="rId25"/>
    <sheet name="WA Sch. 146" sheetId="20" r:id="rId26"/>
    <sheet name="WA Sch. 148" sheetId="21" r:id="rId27"/>
    <sheet name="ID Sch. 101" sheetId="17" r:id="rId28"/>
    <sheet name="ID Sch. 111-112" sheetId="19" r:id="rId29"/>
    <sheet name="Shaprio-Wilk Test" sheetId="27" r:id="rId30"/>
    <sheet name="Correlation Formulas" sheetId="22"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xlchart.v1.0" hidden="1">'WA Sch. 1-2'!$AO$45</definedName>
    <definedName name="_xlchart.v1.1" hidden="1">'WA Sch. 1-2'!$AO$46:$AO$165</definedName>
    <definedName name="_xlchart.v1.10" hidden="1">'WA Sch. 101-102'!$AP$44</definedName>
    <definedName name="_xlchart.v1.11" hidden="1">'WA Sch. 101-102'!$AP$45:$AP$164</definedName>
    <definedName name="_xlchart.v1.12" hidden="1">'WA Sch. 111-112'!$AJ$44</definedName>
    <definedName name="_xlchart.v1.13" hidden="1">'WA Sch. 111-112'!$AJ$45:$AJ$164</definedName>
    <definedName name="_xlchart.v1.14" hidden="1">'WA Sch. 146'!$AI$44</definedName>
    <definedName name="_xlchart.v1.15" hidden="1">'WA Sch. 146'!$AI$45:$AI$164</definedName>
    <definedName name="_xlchart.v1.16" hidden="1">'WA Sch. 148'!$AL$44</definedName>
    <definedName name="_xlchart.v1.17" hidden="1">'WA Sch. 148'!$AL$45:$AL$140</definedName>
    <definedName name="_xlchart.v1.18" hidden="1">'ID Sch. 101'!$AP$44</definedName>
    <definedName name="_xlchart.v1.19" hidden="1">'ID Sch. 101'!$AP$45:$AP$164</definedName>
    <definedName name="_xlchart.v1.2" hidden="1">'WA Sch. 11-12'!$AP$46:$AP$165</definedName>
    <definedName name="_xlchart.v1.20" hidden="1">'ID Sch. 111-112'!$AF$44</definedName>
    <definedName name="_xlchart.v1.21" hidden="1">'ID Sch. 111-112'!$AF$45:$AF$164</definedName>
    <definedName name="_xlchart.v1.3" hidden="1">'WA Sch. 21-22'!$AK$44:$AK$163</definedName>
    <definedName name="_xlchart.v1.4" hidden="1">'WA Sch. 30-32'!$AO$44:$AO$163</definedName>
    <definedName name="_xlchart.v1.5" hidden="1">'ID Sch. 1-2'!$AO$45</definedName>
    <definedName name="_xlchart.v1.6" hidden="1">'ID Sch. 1-2'!$AO$46:$AO$165</definedName>
    <definedName name="_xlchart.v1.7" hidden="1">'ID Sch. 11-12'!$AM$46:$AM$165</definedName>
    <definedName name="_xlchart.v1.8" hidden="1">'ID Sch. 21-22'!$AJ$44:$AJ$163</definedName>
    <definedName name="_xlchart.v1.9" hidden="1">'ID Sch. 31-32'!$AL$44:$AL$163</definedName>
    <definedName name="AllocFactors">[1]Factors!$D$111:$AP$120</definedName>
    <definedName name="AllocFactors_C">[1]Factors!$W$111:$AF$120</definedName>
    <definedName name="AllocFactors_D">[1]Factors!$I$111:$V$120</definedName>
    <definedName name="AllocFactors_E">[1]Factors!$D$111:$H$120</definedName>
    <definedName name="Base1_Billing2" localSheetId="10">'[2]Pres &amp; Prop Rev'!$O$8</definedName>
    <definedName name="Base1_Billing2" localSheetId="11">'[3]Pres &amp; Prop Rev'!$O$8</definedName>
    <definedName name="Base1_Billing2">'[4]Pres &amp; Prop Rev'!$N$8</definedName>
    <definedName name="check">[1]PROFORMA!$BO$5:$BO$540</definedName>
    <definedName name="ColHdr">SUBSTITUTE(ADDRESS(1,COLUMN(),4),1,"")</definedName>
    <definedName name="ColHdrProform">"("&amp;LOWER(SUBSTITUTE(ADDRESS(1,COLUMN(),4),1,""))&amp;")"</definedName>
    <definedName name="columnheader">SUBSTITUTE(ADDRESS(1,COLUMN(),4),1,"")</definedName>
    <definedName name="ERM" localSheetId="10">'[5]Rate Design'!$D$45</definedName>
    <definedName name="ERM">'[6]Rate Design'!$D$45</definedName>
    <definedName name="Hrs_Darkness">#REF!</definedName>
    <definedName name="ine">#REF!</definedName>
    <definedName name="LoadShape">'[7]Load Shape'!$E$3:$N$2018</definedName>
    <definedName name="Loss_Prim">[7]Losses!$H$44</definedName>
    <definedName name="Loss_Sec">[7]Losses!$H$43</definedName>
    <definedName name="Loss_Transm">[7]Losses!$H$45</definedName>
    <definedName name="M.WkDy.H">'[7]Load Shape'!$D$3:$D$2018</definedName>
    <definedName name="Pg1Row">MAX([1]Detail!$A:$A)</definedName>
    <definedName name="Pg2Row">MAX([1]Summary!$A:$A)</definedName>
    <definedName name="_xlnm.Print_Area" localSheetId="2">'Adjustment Summary MJG-3'!$A$1:$P$26</definedName>
    <definedName name="_xlnm.Print_Area" localSheetId="6">'Billed Usage'!$A$121:$P$127</definedName>
    <definedName name="_xlnm.Print_Area" localSheetId="4">'Elec by Mo'!$B$5:$P$111</definedName>
    <definedName name="_xlnm.Print_Area" localSheetId="5">'Gas by Mo'!$B$5:$P$60</definedName>
    <definedName name="_xlnm.Print_Area" localSheetId="10">'ID Sch 25 TP'!$A$1:$Q$87</definedName>
    <definedName name="_xlnm.Print_Area" localSheetId="3">Summary!$B$1:$P$291</definedName>
    <definedName name="_xlnm.Print_Area" localSheetId="7">'Unbilled Usage '!$A$1:$R$181</definedName>
    <definedName name="_xlnm.Print_Area" localSheetId="11">'WA Sch 146 TP'!$B$1:$U$112</definedName>
    <definedName name="_xlnm.Print_Area" localSheetId="9">'WA Sch 25 TP'!$A$1:$R$128</definedName>
    <definedName name="_xlnm.Print_Titles" localSheetId="6">'Billed Usage'!$3:$5</definedName>
    <definedName name="_xlnm.Print_Titles" localSheetId="4">'Elec by Mo'!$5:$5</definedName>
    <definedName name="_xlnm.Print_Titles" localSheetId="5">'Gas by Mo'!$5:$5</definedName>
    <definedName name="_xlnm.Print_Titles" localSheetId="3">Summary!$B:$C,Summary!$1:$3</definedName>
    <definedName name="_xlnm.Print_Titles" localSheetId="7">'Unbilled Usage '!$3:$5</definedName>
    <definedName name="Recover" localSheetId="8">[8]Macro1!$A$174</definedName>
    <definedName name="Recover">[9]Macro1!$A$69</definedName>
    <definedName name="RowHdr">ROW([1]Detail!A1)</definedName>
    <definedName name="Scen">[1]Print!$B$14</definedName>
    <definedName name="Sch25_Annual_excess_kva" localSheetId="10">'ID Sch 25 TP'!#REF!</definedName>
    <definedName name="Sch25_Annual_excess_kva" localSheetId="9">'WA Sch 25 TP'!$P$80:$P$103</definedName>
    <definedName name="Sch25_Annual_excess_kva">#REF!</definedName>
    <definedName name="Sch25_Annual_kva" localSheetId="10">'ID Sch 25 TP'!#REF!</definedName>
    <definedName name="Sch25_Annual_kva" localSheetId="9">'WA Sch 25 TP'!$P$54:$P$77</definedName>
    <definedName name="Sch25_Annual_kva">#REF!</definedName>
    <definedName name="Sch25_Annual_kW" localSheetId="10">'ID Sch 25 TP'!#REF!</definedName>
    <definedName name="Sch25_Annual_kW" localSheetId="9">'WA Sch 25 TP'!$P$80:$P$103</definedName>
    <definedName name="Sch25_Annual_kW">#REF!</definedName>
    <definedName name="Sch25_Annual_kWh" localSheetId="10">'ID Sch 25 TP'!#REF!</definedName>
    <definedName name="Sch25_Annual_kWh" localSheetId="9">'WA Sch 25 TP'!$P$4:$P$37</definedName>
    <definedName name="Sch25_Annual_kWh">#REF!</definedName>
    <definedName name="Sch25_kWh" localSheetId="10">'ID Sch 25 TP'!#REF!</definedName>
    <definedName name="Sch25_kWh" localSheetId="9">'WA Sch 25 TP'!$D$4:$O$37</definedName>
    <definedName name="Sch25_kWh">#REF!</definedName>
    <definedName name="Sch25_n" localSheetId="10">'ID Sch 25 TP'!#REF!</definedName>
    <definedName name="Sch25_n" localSheetId="9">'WA Sch 25 TP'!$A$4:$A$37</definedName>
    <definedName name="Sch25_n">#REF!</definedName>
    <definedName name="Sch25_nD" localSheetId="10">'ID Sch 25 TP'!#REF!</definedName>
    <definedName name="Sch25_nD" localSheetId="9">'WA Sch 25 TP'!$A$80:$A$103</definedName>
    <definedName name="Sch25_nD">#REF!</definedName>
    <definedName name="SL_RateIncr" localSheetId="10">'[5]St Lts'!$AD$1</definedName>
    <definedName name="SL_RateIncr">'[6]St Lts'!$AD$1</definedName>
    <definedName name="solver_eng" localSheetId="18" hidden="1">1</definedName>
    <definedName name="solver_neg" localSheetId="18" hidden="1">1</definedName>
    <definedName name="solver_num" localSheetId="18" hidden="1">0</definedName>
    <definedName name="solver_opt" localSheetId="18" hidden="1">'ID Sch. 11-12'!$AK$8</definedName>
    <definedName name="solver_typ" localSheetId="18" hidden="1">1</definedName>
    <definedName name="solver_val" localSheetId="18" hidden="1">0</definedName>
    <definedName name="solver_ver" localSheetId="18" hidden="1">3</definedName>
    <definedName name="TableName">"Dummy"</definedName>
    <definedName name="Z_37B7AA36_1B35_4F93_8013_1368709135C0_.wvu.PrintArea" localSheetId="3" hidden="1">Summary!$B$1:$P$234</definedName>
    <definedName name="Z_37B7AA36_1B35_4F93_8013_1368709135C0_.wvu.PrintTitles" localSheetId="3" hidden="1">Summary!$1:$3</definedName>
    <definedName name="Z_37B7AA36_1B35_4F93_8013_1368709135C0_.wvu.Rows" localSheetId="3" hidden="1">Summary!$66:$133,Summary!$188:$234</definedName>
    <definedName name="Z_CE197DB8_F3A0_448D_8B80_C74176B916DF_.wvu.PrintArea" localSheetId="3" hidden="1">Summary!$B$1:$P$234</definedName>
    <definedName name="Z_CE197DB8_F3A0_448D_8B80_C74176B916DF_.wvu.PrintTitles" localSheetId="3" hidden="1">Summary!$1:$3</definedName>
    <definedName name="Z_CE197DB8_F3A0_448D_8B80_C74176B916DF_.wvu.Rows" localSheetId="3" hidden="1">Summary!$66:$133,Summary!$188:$234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86" i="41" l="1"/>
  <c r="K86" i="41"/>
  <c r="L86" i="41"/>
  <c r="M86" i="41"/>
  <c r="N86" i="41"/>
  <c r="I86" i="41"/>
  <c r="D86" i="41"/>
  <c r="E86" i="41"/>
  <c r="F86" i="41"/>
  <c r="G86" i="41"/>
  <c r="H86" i="41"/>
  <c r="C86" i="41"/>
  <c r="C89" i="41"/>
  <c r="C88" i="41"/>
  <c r="J112" i="41"/>
  <c r="K112" i="41"/>
  <c r="L112" i="41"/>
  <c r="M112" i="41"/>
  <c r="M119" i="41" s="1"/>
  <c r="N112" i="41"/>
  <c r="I112" i="41"/>
  <c r="D112" i="41"/>
  <c r="D119" i="41" s="1"/>
  <c r="E112" i="41"/>
  <c r="E119" i="41" s="1"/>
  <c r="F112" i="41"/>
  <c r="F119" i="41" s="1"/>
  <c r="G112" i="41"/>
  <c r="H112" i="41"/>
  <c r="C112" i="41"/>
  <c r="J100" i="41"/>
  <c r="K100" i="41"/>
  <c r="K119" i="41" s="1"/>
  <c r="L100" i="41"/>
  <c r="L119" i="41" s="1"/>
  <c r="M100" i="41"/>
  <c r="N100" i="41"/>
  <c r="I100" i="41"/>
  <c r="D100" i="41"/>
  <c r="E100" i="41"/>
  <c r="F100" i="41"/>
  <c r="G100" i="41"/>
  <c r="H100" i="41"/>
  <c r="C100" i="41"/>
  <c r="E79" i="39"/>
  <c r="K73" i="39"/>
  <c r="O35" i="30"/>
  <c r="K35" i="30"/>
  <c r="E35" i="30"/>
  <c r="E175" i="31"/>
  <c r="F175" i="31"/>
  <c r="G175" i="31"/>
  <c r="H175" i="31"/>
  <c r="I175" i="31"/>
  <c r="J175" i="31"/>
  <c r="K175" i="31"/>
  <c r="L175" i="31"/>
  <c r="M175" i="31"/>
  <c r="N175" i="31"/>
  <c r="O175" i="31"/>
  <c r="D175" i="31"/>
  <c r="G119" i="41"/>
  <c r="H119" i="41"/>
  <c r="J119" i="41"/>
  <c r="N119" i="41"/>
  <c r="C119" i="41"/>
  <c r="D126" i="32"/>
  <c r="J46" i="41"/>
  <c r="K46" i="41"/>
  <c r="L46" i="41"/>
  <c r="L55" i="41" s="1"/>
  <c r="M46" i="41"/>
  <c r="N46" i="41"/>
  <c r="I46" i="41"/>
  <c r="I55" i="41" s="1"/>
  <c r="D46" i="41"/>
  <c r="E46" i="41"/>
  <c r="E55" i="41" s="1"/>
  <c r="E56" i="41" s="1"/>
  <c r="F46" i="41"/>
  <c r="G46" i="41"/>
  <c r="H46" i="41"/>
  <c r="C46" i="41"/>
  <c r="D174" i="31"/>
  <c r="E174" i="31"/>
  <c r="F174" i="31"/>
  <c r="G174" i="31"/>
  <c r="H174" i="31"/>
  <c r="I174" i="31"/>
  <c r="J174" i="31"/>
  <c r="K174" i="31"/>
  <c r="L174" i="31"/>
  <c r="M174" i="31"/>
  <c r="N174" i="31"/>
  <c r="O174" i="31"/>
  <c r="D173" i="31"/>
  <c r="E149" i="31"/>
  <c r="F149" i="31"/>
  <c r="G149" i="31"/>
  <c r="H149" i="31"/>
  <c r="I149" i="31"/>
  <c r="J149" i="31"/>
  <c r="K149" i="31"/>
  <c r="L149" i="31"/>
  <c r="M149" i="31"/>
  <c r="N149" i="31"/>
  <c r="O149" i="31"/>
  <c r="D149" i="31"/>
  <c r="E148" i="31"/>
  <c r="F148" i="31"/>
  <c r="G148" i="31"/>
  <c r="H148" i="31"/>
  <c r="I148" i="31"/>
  <c r="K148" i="31"/>
  <c r="L148" i="31"/>
  <c r="M148" i="31"/>
  <c r="N148" i="31"/>
  <c r="O148" i="31"/>
  <c r="J148" i="31"/>
  <c r="D148" i="31"/>
  <c r="K147" i="31"/>
  <c r="L147" i="31"/>
  <c r="M147" i="31"/>
  <c r="N147" i="31"/>
  <c r="O147" i="31"/>
  <c r="J147" i="31"/>
  <c r="E147" i="31"/>
  <c r="F147" i="31"/>
  <c r="G147" i="31"/>
  <c r="H147" i="31"/>
  <c r="I147" i="31"/>
  <c r="D147" i="31"/>
  <c r="K146" i="31"/>
  <c r="L146" i="31"/>
  <c r="M146" i="31"/>
  <c r="N146" i="31"/>
  <c r="O146" i="31"/>
  <c r="J146" i="31"/>
  <c r="E146" i="31"/>
  <c r="F146" i="31"/>
  <c r="G146" i="31"/>
  <c r="H146" i="31"/>
  <c r="I146" i="31"/>
  <c r="D146" i="31"/>
  <c r="O115" i="41"/>
  <c r="N113" i="41"/>
  <c r="L113" i="41"/>
  <c r="F113" i="41"/>
  <c r="K113" i="41"/>
  <c r="C113" i="41"/>
  <c r="N110" i="41"/>
  <c r="N116" i="41" s="1"/>
  <c r="M110" i="41"/>
  <c r="L110" i="41"/>
  <c r="L116" i="41" s="1"/>
  <c r="K110" i="41"/>
  <c r="K116" i="41" s="1"/>
  <c r="J110" i="41"/>
  <c r="J113" i="41" s="1"/>
  <c r="I110" i="41"/>
  <c r="I113" i="41" s="1"/>
  <c r="H110" i="41"/>
  <c r="H113" i="41" s="1"/>
  <c r="G110" i="41"/>
  <c r="G116" i="41" s="1"/>
  <c r="F110" i="41"/>
  <c r="F116" i="41" s="1"/>
  <c r="E110" i="41"/>
  <c r="D110" i="41"/>
  <c r="D116" i="41" s="1"/>
  <c r="C110" i="41"/>
  <c r="C116" i="41" s="1"/>
  <c r="O108" i="41"/>
  <c r="O107" i="41"/>
  <c r="O110" i="41" s="1"/>
  <c r="C106" i="41"/>
  <c r="J103" i="41"/>
  <c r="G103" i="41"/>
  <c r="O102" i="41"/>
  <c r="H103" i="41"/>
  <c r="O100" i="41"/>
  <c r="N98" i="41"/>
  <c r="N103" i="41" s="1"/>
  <c r="M98" i="41"/>
  <c r="M103" i="41" s="1"/>
  <c r="L98" i="41"/>
  <c r="L103" i="41" s="1"/>
  <c r="K98" i="41"/>
  <c r="J98" i="41"/>
  <c r="I98" i="41"/>
  <c r="H98" i="41"/>
  <c r="G98" i="41"/>
  <c r="F98" i="41"/>
  <c r="E98" i="41"/>
  <c r="E103" i="41" s="1"/>
  <c r="D98" i="41"/>
  <c r="C98" i="41"/>
  <c r="O96" i="41"/>
  <c r="O95" i="41"/>
  <c r="O94" i="41"/>
  <c r="O93" i="41"/>
  <c r="O98" i="41" s="1"/>
  <c r="C92" i="41"/>
  <c r="J89" i="41"/>
  <c r="M88" i="41"/>
  <c r="H88" i="41"/>
  <c r="E88" i="41"/>
  <c r="O87" i="41"/>
  <c r="H89" i="41"/>
  <c r="Q85" i="41" a="1"/>
  <c r="Q85" i="41" s="1"/>
  <c r="O85" i="41"/>
  <c r="Q84" i="41" a="1"/>
  <c r="Q84" i="41" s="1"/>
  <c r="O84" i="41"/>
  <c r="G84" i="41"/>
  <c r="U81" i="41"/>
  <c r="T81" i="41"/>
  <c r="S81" i="41"/>
  <c r="R81" i="41"/>
  <c r="N79" i="41"/>
  <c r="N88" i="41" s="1"/>
  <c r="M79" i="41"/>
  <c r="M89" i="41" s="1"/>
  <c r="L79" i="41"/>
  <c r="L88" i="41" s="1"/>
  <c r="K79" i="41"/>
  <c r="K88" i="41" s="1"/>
  <c r="J79" i="41"/>
  <c r="J88" i="41" s="1"/>
  <c r="I79" i="41"/>
  <c r="I89" i="41" s="1"/>
  <c r="H79" i="41"/>
  <c r="F79" i="41"/>
  <c r="F88" i="41" s="1"/>
  <c r="E79" i="41"/>
  <c r="E89" i="41" s="1"/>
  <c r="D79" i="41"/>
  <c r="D88" i="41" s="1"/>
  <c r="C79" i="41"/>
  <c r="Q77" i="41"/>
  <c r="R77" i="41" s="1"/>
  <c r="O77" i="41"/>
  <c r="Q76" i="41"/>
  <c r="O76" i="41"/>
  <c r="G76" i="41"/>
  <c r="Q75" i="41"/>
  <c r="O75" i="41"/>
  <c r="G74" i="41"/>
  <c r="G79" i="41" s="1"/>
  <c r="C73" i="41"/>
  <c r="N71" i="41"/>
  <c r="M71" i="41"/>
  <c r="L71" i="41"/>
  <c r="N69" i="41"/>
  <c r="M69" i="41"/>
  <c r="L69" i="41"/>
  <c r="K69" i="41"/>
  <c r="J69" i="41"/>
  <c r="I69" i="41"/>
  <c r="H69" i="41"/>
  <c r="G69" i="41"/>
  <c r="F69" i="41"/>
  <c r="E69" i="41"/>
  <c r="D69" i="41"/>
  <c r="C69" i="41"/>
  <c r="O68" i="41"/>
  <c r="O67" i="41"/>
  <c r="Q66" i="41"/>
  <c r="R66" i="41" s="1"/>
  <c r="O66" i="41"/>
  <c r="O65" i="41"/>
  <c r="O69" i="41" s="1"/>
  <c r="AT63" i="41"/>
  <c r="AS63" i="41"/>
  <c r="AR63" i="41"/>
  <c r="AQ63" i="41"/>
  <c r="AP63" i="41"/>
  <c r="AN63" i="41"/>
  <c r="AM63" i="41"/>
  <c r="AL63" i="41"/>
  <c r="AK63" i="41"/>
  <c r="AJ63" i="41"/>
  <c r="AH63" i="41"/>
  <c r="AG63" i="41"/>
  <c r="AF63" i="41"/>
  <c r="AE63" i="41"/>
  <c r="AD63" i="41"/>
  <c r="AB63" i="41"/>
  <c r="N63" i="41"/>
  <c r="M63" i="41"/>
  <c r="L63" i="41"/>
  <c r="K63" i="41"/>
  <c r="J63" i="41"/>
  <c r="I63" i="41"/>
  <c r="H63" i="41"/>
  <c r="G63" i="41"/>
  <c r="F63" i="41"/>
  <c r="E63" i="41"/>
  <c r="D63" i="41"/>
  <c r="C63" i="41"/>
  <c r="Q62" i="41"/>
  <c r="O62" i="41"/>
  <c r="Q61" i="41" a="1"/>
  <c r="Q61" i="41" s="1"/>
  <c r="O61" i="41"/>
  <c r="O63" i="41" s="1"/>
  <c r="C60" i="41"/>
  <c r="U58" i="41"/>
  <c r="T58" i="41"/>
  <c r="S58" i="41"/>
  <c r="R58" i="41"/>
  <c r="N58" i="41"/>
  <c r="M58" i="41"/>
  <c r="L58" i="41"/>
  <c r="K58" i="41"/>
  <c r="J58" i="41"/>
  <c r="I58" i="41"/>
  <c r="H58" i="41"/>
  <c r="G58" i="41"/>
  <c r="F58" i="41"/>
  <c r="E58" i="41"/>
  <c r="D58" i="41"/>
  <c r="C58" i="41"/>
  <c r="M55" i="41"/>
  <c r="M56" i="41" s="1"/>
  <c r="K55" i="41"/>
  <c r="J55" i="41"/>
  <c r="D55" i="41"/>
  <c r="C55" i="41"/>
  <c r="O54" i="41"/>
  <c r="O53" i="41"/>
  <c r="T52" i="41" a="1"/>
  <c r="T52" i="41" s="1"/>
  <c r="S52" i="41"/>
  <c r="S52" i="41" a="1"/>
  <c r="R52" i="41" a="1"/>
  <c r="R52" i="41" s="1"/>
  <c r="Q52" i="41" a="1"/>
  <c r="Q52" i="41" s="1"/>
  <c r="O52" i="41"/>
  <c r="Q51" i="41" a="1"/>
  <c r="Q51" i="41" s="1"/>
  <c r="O51" i="41"/>
  <c r="O50" i="41"/>
  <c r="O49" i="41"/>
  <c r="U46" i="41"/>
  <c r="T46" i="41"/>
  <c r="S46" i="41"/>
  <c r="R46" i="41"/>
  <c r="N55" i="41"/>
  <c r="H55" i="41"/>
  <c r="H56" i="41" s="1"/>
  <c r="G55" i="41"/>
  <c r="F55" i="41"/>
  <c r="N44" i="41"/>
  <c r="M44" i="41"/>
  <c r="L44" i="41"/>
  <c r="K44" i="41"/>
  <c r="J44" i="41"/>
  <c r="I44" i="41"/>
  <c r="H44" i="41"/>
  <c r="G44" i="41"/>
  <c r="F44" i="41"/>
  <c r="E44" i="41"/>
  <c r="D44" i="41"/>
  <c r="C44" i="41"/>
  <c r="Q40" i="41"/>
  <c r="O40" i="41"/>
  <c r="Q39" i="41" a="1"/>
  <c r="Q39" i="41" s="1"/>
  <c r="O39" i="41"/>
  <c r="Q38" i="41" a="1"/>
  <c r="Q38" i="41" s="1"/>
  <c r="O38" i="41"/>
  <c r="Q37" i="41" a="1"/>
  <c r="Q37" i="41" s="1"/>
  <c r="O37" i="41"/>
  <c r="Q36" i="41" a="1"/>
  <c r="Q36" i="41" s="1"/>
  <c r="O36" i="41"/>
  <c r="Q35" i="41" a="1"/>
  <c r="Q35" i="41" s="1"/>
  <c r="O35" i="41"/>
  <c r="Q34" i="41" a="1"/>
  <c r="Q34" i="41" s="1"/>
  <c r="O34" i="41"/>
  <c r="Q33" i="41" a="1"/>
  <c r="Q33" i="41" s="1"/>
  <c r="O33" i="41"/>
  <c r="Q32" i="41" a="1"/>
  <c r="Q32" i="41" s="1"/>
  <c r="O32" i="41"/>
  <c r="Q31" i="41" a="1"/>
  <c r="Q31" i="41" s="1"/>
  <c r="O31" i="41"/>
  <c r="Q30" i="41" a="1"/>
  <c r="Q30" i="41" s="1"/>
  <c r="O30" i="41"/>
  <c r="Q29" i="41" a="1"/>
  <c r="Q29" i="41" s="1"/>
  <c r="O29" i="41"/>
  <c r="Q28" i="41" a="1"/>
  <c r="Q28" i="41" s="1"/>
  <c r="O28" i="41"/>
  <c r="Q27" i="41" a="1"/>
  <c r="Q27" i="41" s="1"/>
  <c r="O27" i="41"/>
  <c r="Q26" i="41" a="1"/>
  <c r="Q26" i="41" s="1"/>
  <c r="O26" i="41"/>
  <c r="Q25" i="41" a="1"/>
  <c r="Q25" i="41" s="1"/>
  <c r="O25" i="41"/>
  <c r="Q24" i="41" a="1"/>
  <c r="Q24" i="41" s="1"/>
  <c r="O24" i="41"/>
  <c r="Q23" i="41" a="1"/>
  <c r="Q23" i="41" s="1"/>
  <c r="O23" i="41"/>
  <c r="Q22" i="41" a="1"/>
  <c r="Q22" i="41" s="1"/>
  <c r="O22" i="41"/>
  <c r="Q21" i="41" a="1"/>
  <c r="Q21" i="41" s="1"/>
  <c r="O21" i="41"/>
  <c r="Q20" i="41" a="1"/>
  <c r="Q20" i="41" s="1"/>
  <c r="O20" i="41"/>
  <c r="Q19" i="41" a="1"/>
  <c r="Q19" i="41" s="1"/>
  <c r="O19" i="41"/>
  <c r="Q18" i="41" a="1"/>
  <c r="Q18" i="41" s="1"/>
  <c r="O18" i="41"/>
  <c r="R17" i="41"/>
  <c r="Q17" i="41" a="1"/>
  <c r="Q17" i="41" s="1"/>
  <c r="O17" i="41"/>
  <c r="Q16" i="41" a="1"/>
  <c r="Q16" i="41" s="1"/>
  <c r="O16" i="41"/>
  <c r="R15" i="41"/>
  <c r="Q15" i="41" a="1"/>
  <c r="Q15" i="41" s="1"/>
  <c r="O15" i="41"/>
  <c r="Q14" i="41" a="1"/>
  <c r="Q14" i="41" s="1"/>
  <c r="O14" i="41"/>
  <c r="R13" i="41"/>
  <c r="Q13" i="41" a="1"/>
  <c r="Q13" i="41" s="1"/>
  <c r="O13" i="41"/>
  <c r="Q12" i="41" a="1"/>
  <c r="Q12" i="41" s="1"/>
  <c r="O12" i="41"/>
  <c r="Q11" i="41" a="1"/>
  <c r="Q11" i="41" s="1"/>
  <c r="O11" i="41"/>
  <c r="Q10" i="41" a="1"/>
  <c r="Q10" i="41" s="1"/>
  <c r="O10" i="41"/>
  <c r="Q9" i="41"/>
  <c r="Q9" i="41" a="1"/>
  <c r="O9" i="41"/>
  <c r="Q8" i="41"/>
  <c r="R8" i="41" s="1"/>
  <c r="Q8" i="41" a="1"/>
  <c r="O8" i="41"/>
  <c r="Q7" i="41"/>
  <c r="Q7" i="41" a="1"/>
  <c r="O7" i="41"/>
  <c r="Q6" i="41" a="1"/>
  <c r="Q6" i="41" s="1"/>
  <c r="O6" i="41"/>
  <c r="Q5" i="41" a="1"/>
  <c r="Q5" i="41" s="1"/>
  <c r="O5" i="41"/>
  <c r="D4" i="41"/>
  <c r="U2" i="41"/>
  <c r="T2" i="41"/>
  <c r="S2" i="41"/>
  <c r="R2" i="41"/>
  <c r="O86" i="41" l="1"/>
  <c r="M113" i="41"/>
  <c r="I119" i="41"/>
  <c r="E113" i="41"/>
  <c r="D113" i="41"/>
  <c r="K103" i="41"/>
  <c r="I103" i="41"/>
  <c r="D103" i="41"/>
  <c r="F103" i="41"/>
  <c r="C103" i="41"/>
  <c r="J56" i="41"/>
  <c r="K56" i="41"/>
  <c r="L56" i="41"/>
  <c r="I56" i="41"/>
  <c r="D56" i="41"/>
  <c r="C56" i="41"/>
  <c r="Q44" i="41"/>
  <c r="R5" i="41"/>
  <c r="S5" i="41"/>
  <c r="T17" i="41"/>
  <c r="T15" i="41"/>
  <c r="R6" i="41"/>
  <c r="U6" i="41" s="1"/>
  <c r="S6" i="41"/>
  <c r="T6" i="41" s="1"/>
  <c r="S8" i="41"/>
  <c r="R12" i="41"/>
  <c r="S17" i="41"/>
  <c r="R23" i="41"/>
  <c r="T24" i="41"/>
  <c r="T34" i="41"/>
  <c r="R34" i="41"/>
  <c r="S34" i="41" s="1"/>
  <c r="O70" i="41"/>
  <c r="D92" i="41"/>
  <c r="D106" i="41"/>
  <c r="D60" i="41"/>
  <c r="D73" i="41"/>
  <c r="S11" i="41"/>
  <c r="U11" i="41"/>
  <c r="R22" i="41"/>
  <c r="R27" i="41"/>
  <c r="R30" i="41"/>
  <c r="U30" i="41" s="1"/>
  <c r="R32" i="41"/>
  <c r="O46" i="41"/>
  <c r="O55" i="41" s="1"/>
  <c r="Q54" i="41"/>
  <c r="Q56" i="41"/>
  <c r="R51" i="41" a="1"/>
  <c r="R51" i="41" s="1"/>
  <c r="S51" i="41" s="1" a="1"/>
  <c r="S51" i="41" s="1"/>
  <c r="U61" i="41"/>
  <c r="U63" i="41" s="1"/>
  <c r="T61" i="41"/>
  <c r="T63" i="41" s="1"/>
  <c r="S61" i="41"/>
  <c r="S63" i="41" s="1"/>
  <c r="R61" i="41"/>
  <c r="R63" i="41" s="1"/>
  <c r="Q63" i="41"/>
  <c r="U64" i="41" s="1"/>
  <c r="S77" i="41"/>
  <c r="T77" i="41" s="1"/>
  <c r="R10" i="41"/>
  <c r="R11" i="41"/>
  <c r="R16" i="41"/>
  <c r="S16" i="41" s="1"/>
  <c r="S21" i="41"/>
  <c r="S22" i="41"/>
  <c r="S30" i="41"/>
  <c r="T30" i="41" s="1"/>
  <c r="S39" i="41"/>
  <c r="R39" i="41"/>
  <c r="F56" i="41"/>
  <c r="N56" i="41"/>
  <c r="G88" i="41"/>
  <c r="G89" i="41"/>
  <c r="R18" i="41"/>
  <c r="R36" i="41"/>
  <c r="S36" i="41" s="1"/>
  <c r="E4" i="41"/>
  <c r="R9" i="41"/>
  <c r="S9" i="41" s="1"/>
  <c r="S10" i="41"/>
  <c r="T11" i="41"/>
  <c r="S15" i="41"/>
  <c r="U15" i="41"/>
  <c r="R21" i="41"/>
  <c r="T22" i="41"/>
  <c r="R26" i="41"/>
  <c r="R37" i="41"/>
  <c r="G56" i="41"/>
  <c r="Q86" i="41"/>
  <c r="R84" i="41" a="1"/>
  <c r="R84" i="41" s="1"/>
  <c r="R20" i="41"/>
  <c r="R29" i="41"/>
  <c r="R35" i="41"/>
  <c r="S35" i="41" s="1"/>
  <c r="U52" i="41" a="1"/>
  <c r="U52" i="41" s="1"/>
  <c r="S75" i="41"/>
  <c r="O44" i="41"/>
  <c r="R7" i="41"/>
  <c r="R14" i="41"/>
  <c r="S19" i="41"/>
  <c r="S20" i="41"/>
  <c r="R25" i="41"/>
  <c r="S25" i="41" s="1"/>
  <c r="R33" i="41"/>
  <c r="S33" i="41" s="1"/>
  <c r="S40" i="41"/>
  <c r="R85" i="41" a="1"/>
  <c r="R85" i="41" s="1"/>
  <c r="S13" i="41"/>
  <c r="T13" i="41" s="1"/>
  <c r="S14" i="41"/>
  <c r="R19" i="41"/>
  <c r="R24" i="41"/>
  <c r="S24" i="41" s="1"/>
  <c r="R28" i="41"/>
  <c r="S28" i="41" s="1"/>
  <c r="R31" i="41"/>
  <c r="S31" i="41" s="1"/>
  <c r="R38" i="41"/>
  <c r="S38" i="41" s="1"/>
  <c r="S66" i="41"/>
  <c r="T66" i="41" s="1"/>
  <c r="H116" i="41"/>
  <c r="R40" i="41"/>
  <c r="R62" i="41"/>
  <c r="I88" i="41"/>
  <c r="K89" i="41"/>
  <c r="G113" i="41"/>
  <c r="I116" i="41"/>
  <c r="R76" i="41"/>
  <c r="T76" i="41" s="1"/>
  <c r="D89" i="41"/>
  <c r="L89" i="41"/>
  <c r="J116" i="41"/>
  <c r="O116" i="41" s="1"/>
  <c r="S76" i="41"/>
  <c r="O74" i="41"/>
  <c r="O79" i="41" s="1"/>
  <c r="R75" i="41"/>
  <c r="F89" i="41"/>
  <c r="N89" i="41"/>
  <c r="O112" i="41"/>
  <c r="O119" i="41" s="1"/>
  <c r="Q74" i="41" a="1"/>
  <c r="Q74" i="41" s="1"/>
  <c r="E116" i="41"/>
  <c r="M116" i="41"/>
  <c r="O113" i="41" l="1"/>
  <c r="O56" i="41"/>
  <c r="T33" i="41"/>
  <c r="U33" i="41" s="1"/>
  <c r="U13" i="41"/>
  <c r="U5" i="41"/>
  <c r="S54" i="41"/>
  <c r="S56" i="41"/>
  <c r="T51" i="41" a="1"/>
  <c r="T51" i="41" s="1"/>
  <c r="T31" i="41"/>
  <c r="U31" i="41" s="1"/>
  <c r="T36" i="41"/>
  <c r="U36" i="41"/>
  <c r="T26" i="41"/>
  <c r="S26" i="41"/>
  <c r="S12" i="41"/>
  <c r="T39" i="41"/>
  <c r="U39" i="41" s="1"/>
  <c r="S18" i="41"/>
  <c r="U24" i="41"/>
  <c r="S85" i="41" a="1"/>
  <c r="S85" i="41" s="1"/>
  <c r="U20" i="41"/>
  <c r="S37" i="41"/>
  <c r="T21" i="41"/>
  <c r="U17" i="41"/>
  <c r="R44" i="41"/>
  <c r="R56" i="41"/>
  <c r="R54" i="41"/>
  <c r="T75" i="41"/>
  <c r="O88" i="41"/>
  <c r="O89" i="41"/>
  <c r="U66" i="41"/>
  <c r="T38" i="41"/>
  <c r="T20" i="41"/>
  <c r="T35" i="41"/>
  <c r="T18" i="41"/>
  <c r="U18" i="41" s="1"/>
  <c r="U40" i="41"/>
  <c r="T40" i="41"/>
  <c r="U38" i="41"/>
  <c r="T14" i="41"/>
  <c r="U14" i="41" s="1"/>
  <c r="U35" i="41"/>
  <c r="S29" i="41"/>
  <c r="R86" i="41"/>
  <c r="U21" i="41"/>
  <c r="T10" i="41"/>
  <c r="U10" i="41" s="1"/>
  <c r="U22" i="41"/>
  <c r="U34" i="41"/>
  <c r="S7" i="41"/>
  <c r="T7" i="41" s="1"/>
  <c r="T5" i="41"/>
  <c r="Q79" i="41"/>
  <c r="R74" i="41"/>
  <c r="R79" i="41" s="1"/>
  <c r="S74" i="41"/>
  <c r="S79" i="41" s="1"/>
  <c r="T9" i="41"/>
  <c r="T8" i="41"/>
  <c r="U8" i="41" s="1"/>
  <c r="S62" i="41"/>
  <c r="T62" i="41" s="1"/>
  <c r="U62" i="41" s="1"/>
  <c r="T19" i="41"/>
  <c r="T29" i="41"/>
  <c r="U25" i="41"/>
  <c r="S84" i="41" a="1"/>
  <c r="S84" i="41" s="1"/>
  <c r="T37" i="41"/>
  <c r="T28" i="41"/>
  <c r="S23" i="41"/>
  <c r="T23" i="41" s="1"/>
  <c r="S32" i="41"/>
  <c r="T25" i="41"/>
  <c r="E106" i="41"/>
  <c r="E60" i="41"/>
  <c r="E73" i="41"/>
  <c r="E92" i="41"/>
  <c r="F4" i="41"/>
  <c r="T16" i="41"/>
  <c r="U16" i="41" s="1"/>
  <c r="S27" i="41"/>
  <c r="S86" i="41" l="1"/>
  <c r="U84" i="41" a="1"/>
  <c r="U84" i="41" s="1"/>
  <c r="T84" i="41" a="1"/>
  <c r="T84" i="41" s="1"/>
  <c r="U29" i="41"/>
  <c r="U23" i="41"/>
  <c r="T12" i="41"/>
  <c r="U12" i="41" s="1"/>
  <c r="T32" i="41"/>
  <c r="T44" i="41" s="1"/>
  <c r="U7" i="41"/>
  <c r="U28" i="41"/>
  <c r="U19" i="41"/>
  <c r="T54" i="41"/>
  <c r="T56" i="41"/>
  <c r="F60" i="41"/>
  <c r="F73" i="41"/>
  <c r="F92" i="41"/>
  <c r="F106" i="41"/>
  <c r="G4" i="41"/>
  <c r="T85" i="41" a="1"/>
  <c r="T85" i="41" s="1"/>
  <c r="U85" i="41" s="1" a="1"/>
  <c r="U85" i="41" s="1"/>
  <c r="U9" i="41"/>
  <c r="S44" i="41"/>
  <c r="U26" i="41"/>
  <c r="U27" i="41"/>
  <c r="U51" i="41" a="1"/>
  <c r="U51" i="41" s="1"/>
  <c r="T74" i="41"/>
  <c r="T79" i="41" s="1"/>
  <c r="T88" i="41" s="1"/>
  <c r="T27" i="41"/>
  <c r="U37" i="41"/>
  <c r="U86" i="41" l="1"/>
  <c r="U32" i="41"/>
  <c r="U44" i="41"/>
  <c r="U45" i="41" s="1"/>
  <c r="T86" i="41"/>
  <c r="G73" i="41"/>
  <c r="G92" i="41"/>
  <c r="G106" i="41"/>
  <c r="G60" i="41"/>
  <c r="H4" i="41"/>
  <c r="U56" i="41"/>
  <c r="V56" i="41" s="1"/>
  <c r="U54" i="41"/>
  <c r="H73" i="41" l="1"/>
  <c r="H92" i="41"/>
  <c r="H106" i="41"/>
  <c r="H60" i="41"/>
  <c r="I4" i="41"/>
  <c r="I73" i="41" l="1"/>
  <c r="I92" i="41"/>
  <c r="I106" i="41"/>
  <c r="I60" i="41"/>
  <c r="J4" i="41"/>
  <c r="J73" i="41" l="1"/>
  <c r="J92" i="41"/>
  <c r="J106" i="41"/>
  <c r="J60" i="41"/>
  <c r="K4" i="41"/>
  <c r="K73" i="41" l="1"/>
  <c r="K92" i="41"/>
  <c r="K106" i="41"/>
  <c r="K60" i="41"/>
  <c r="L4" i="41"/>
  <c r="L92" i="41" l="1"/>
  <c r="L106" i="41"/>
  <c r="L60" i="41"/>
  <c r="L73" i="41"/>
  <c r="M4" i="41"/>
  <c r="M106" i="41" l="1"/>
  <c r="M60" i="41"/>
  <c r="M73" i="41"/>
  <c r="M92" i="41"/>
  <c r="N4" i="41"/>
  <c r="N60" i="41" l="1"/>
  <c r="N73" i="41"/>
  <c r="N92" i="41"/>
  <c r="N106" i="41"/>
  <c r="P16" i="39" l="1"/>
  <c r="O16" i="39"/>
  <c r="N16" i="39"/>
  <c r="M16" i="39"/>
  <c r="L16" i="39"/>
  <c r="K16" i="39"/>
  <c r="J16" i="39"/>
  <c r="I16" i="39"/>
  <c r="H16" i="39"/>
  <c r="G16" i="39"/>
  <c r="F16" i="39"/>
  <c r="E16" i="39"/>
  <c r="P15" i="39"/>
  <c r="O15" i="39"/>
  <c r="N15" i="39"/>
  <c r="M15" i="39"/>
  <c r="L15" i="39"/>
  <c r="K15" i="39"/>
  <c r="J15" i="39"/>
  <c r="I15" i="39"/>
  <c r="H15" i="39"/>
  <c r="G15" i="39"/>
  <c r="F15" i="39"/>
  <c r="E15" i="39"/>
  <c r="P14" i="39"/>
  <c r="O14" i="39"/>
  <c r="N14" i="39"/>
  <c r="M14" i="39"/>
  <c r="L14" i="39"/>
  <c r="K14" i="39"/>
  <c r="J14" i="39"/>
  <c r="I14" i="39"/>
  <c r="H14" i="39"/>
  <c r="G14" i="39"/>
  <c r="F14" i="39"/>
  <c r="E14" i="39"/>
  <c r="P13" i="39"/>
  <c r="O13" i="39"/>
  <c r="N13" i="39"/>
  <c r="M13" i="39"/>
  <c r="L13" i="39"/>
  <c r="K13" i="39"/>
  <c r="J13" i="39"/>
  <c r="I13" i="39"/>
  <c r="H13" i="39"/>
  <c r="G13" i="39"/>
  <c r="F13" i="39"/>
  <c r="P10" i="39"/>
  <c r="O10" i="39"/>
  <c r="N10" i="39"/>
  <c r="M10" i="39"/>
  <c r="L10" i="39"/>
  <c r="K10" i="39"/>
  <c r="J10" i="39"/>
  <c r="I10" i="39"/>
  <c r="H10" i="39"/>
  <c r="G10" i="39"/>
  <c r="F10" i="39"/>
  <c r="E10" i="39"/>
  <c r="P9" i="39"/>
  <c r="O9" i="39"/>
  <c r="N9" i="39"/>
  <c r="M9" i="39"/>
  <c r="L9" i="39"/>
  <c r="K9" i="39"/>
  <c r="J9" i="39"/>
  <c r="I9" i="39"/>
  <c r="H9" i="39"/>
  <c r="G9" i="39"/>
  <c r="F9" i="39"/>
  <c r="E9" i="39"/>
  <c r="P8" i="39"/>
  <c r="O8" i="39"/>
  <c r="N8" i="39"/>
  <c r="M8" i="39"/>
  <c r="L8" i="39"/>
  <c r="K8" i="39"/>
  <c r="J8" i="39"/>
  <c r="I8" i="39"/>
  <c r="H8" i="39"/>
  <c r="G8" i="39"/>
  <c r="F8" i="39"/>
  <c r="E8" i="39"/>
  <c r="P7" i="39"/>
  <c r="O7" i="39"/>
  <c r="N7" i="39"/>
  <c r="M7" i="39"/>
  <c r="L7" i="39"/>
  <c r="K7" i="39"/>
  <c r="J7" i="39"/>
  <c r="I7" i="39"/>
  <c r="H7" i="39"/>
  <c r="G7" i="39"/>
  <c r="F7" i="39"/>
  <c r="E13" i="39"/>
  <c r="E7" i="39"/>
  <c r="P9" i="30"/>
  <c r="O9" i="30"/>
  <c r="N9" i="30"/>
  <c r="M9" i="30"/>
  <c r="L9" i="30"/>
  <c r="K9" i="30"/>
  <c r="J9" i="30"/>
  <c r="I9" i="30"/>
  <c r="H9" i="30"/>
  <c r="G9" i="30"/>
  <c r="F9" i="30"/>
  <c r="E9" i="30"/>
  <c r="P8" i="30"/>
  <c r="O8" i="30"/>
  <c r="N8" i="30"/>
  <c r="M8" i="30"/>
  <c r="L8" i="30"/>
  <c r="K8" i="30"/>
  <c r="J8" i="30"/>
  <c r="I8" i="30"/>
  <c r="H8" i="30"/>
  <c r="G8" i="30"/>
  <c r="F8" i="30"/>
  <c r="E8" i="30"/>
  <c r="P26" i="37"/>
  <c r="O26" i="37"/>
  <c r="N26" i="37"/>
  <c r="M26" i="37"/>
  <c r="L26" i="37"/>
  <c r="K26" i="37"/>
  <c r="J26" i="37"/>
  <c r="I26" i="37"/>
  <c r="H26" i="37"/>
  <c r="G26" i="37"/>
  <c r="F26" i="37"/>
  <c r="P25" i="37"/>
  <c r="O25" i="37"/>
  <c r="N25" i="37"/>
  <c r="M25" i="37"/>
  <c r="L25" i="37"/>
  <c r="K25" i="37"/>
  <c r="J25" i="37"/>
  <c r="I25" i="37"/>
  <c r="H25" i="37"/>
  <c r="G25" i="37"/>
  <c r="F25" i="37"/>
  <c r="E25" i="37"/>
  <c r="E26" i="37"/>
  <c r="E23" i="37"/>
  <c r="P15" i="37"/>
  <c r="O15" i="37"/>
  <c r="N15" i="37"/>
  <c r="M15" i="37"/>
  <c r="L15" i="37"/>
  <c r="J15" i="37"/>
  <c r="I15" i="37"/>
  <c r="H15" i="37"/>
  <c r="G15" i="37"/>
  <c r="F15" i="37"/>
  <c r="P14" i="37"/>
  <c r="O14" i="37"/>
  <c r="N14" i="37"/>
  <c r="M14" i="37"/>
  <c r="L14" i="37"/>
  <c r="J14" i="37"/>
  <c r="I14" i="37"/>
  <c r="H14" i="37"/>
  <c r="G14" i="37"/>
  <c r="F14" i="37"/>
  <c r="J13" i="37"/>
  <c r="I13" i="37"/>
  <c r="H13" i="37"/>
  <c r="G13" i="37"/>
  <c r="F13" i="37"/>
  <c r="P12" i="37"/>
  <c r="O12" i="37"/>
  <c r="N12" i="37"/>
  <c r="M12" i="37"/>
  <c r="L12" i="37"/>
  <c r="P13" i="37"/>
  <c r="O13" i="37"/>
  <c r="N13" i="37"/>
  <c r="M13" i="37"/>
  <c r="L13" i="37"/>
  <c r="K15" i="37"/>
  <c r="K14" i="37"/>
  <c r="K13" i="37"/>
  <c r="K12" i="37"/>
  <c r="J12" i="37"/>
  <c r="I12" i="37"/>
  <c r="H12" i="37"/>
  <c r="G12" i="37"/>
  <c r="F12" i="37"/>
  <c r="E15" i="37"/>
  <c r="E14" i="37"/>
  <c r="E13" i="37"/>
  <c r="E12" i="37"/>
  <c r="P10" i="37"/>
  <c r="O10" i="37"/>
  <c r="N10" i="37"/>
  <c r="M10" i="37"/>
  <c r="L10" i="37"/>
  <c r="J10" i="37"/>
  <c r="I10" i="37"/>
  <c r="H10" i="37"/>
  <c r="G10" i="37"/>
  <c r="F10" i="37"/>
  <c r="K10" i="37"/>
  <c r="E10" i="37"/>
  <c r="P9" i="37"/>
  <c r="O9" i="37"/>
  <c r="N9" i="37"/>
  <c r="M9" i="37"/>
  <c r="L9" i="37"/>
  <c r="J9" i="37"/>
  <c r="I9" i="37"/>
  <c r="H9" i="37"/>
  <c r="G9" i="37"/>
  <c r="F9" i="37"/>
  <c r="K9" i="37"/>
  <c r="E9" i="37"/>
  <c r="P8" i="37"/>
  <c r="O8" i="37"/>
  <c r="N8" i="37"/>
  <c r="M8" i="37"/>
  <c r="L8" i="37"/>
  <c r="J8" i="37"/>
  <c r="I8" i="37"/>
  <c r="H8" i="37"/>
  <c r="G8" i="37"/>
  <c r="F8" i="37"/>
  <c r="K8" i="37"/>
  <c r="E8" i="37"/>
  <c r="P7" i="37" l="1"/>
  <c r="O7" i="37"/>
  <c r="N7" i="37"/>
  <c r="M7" i="37"/>
  <c r="L7" i="37"/>
  <c r="K7" i="37"/>
  <c r="J7" i="37"/>
  <c r="I7" i="37"/>
  <c r="H7" i="37"/>
  <c r="G7" i="37"/>
  <c r="F7" i="37"/>
  <c r="E7" i="37"/>
  <c r="F133" i="39" l="1"/>
  <c r="D132" i="39"/>
  <c r="H131" i="39"/>
  <c r="F130" i="39"/>
  <c r="F129" i="39"/>
  <c r="H129" i="39" s="1"/>
  <c r="F127" i="39"/>
  <c r="D126" i="39"/>
  <c r="F125" i="39"/>
  <c r="F124" i="39"/>
  <c r="H124" i="39" s="1"/>
  <c r="F122" i="39"/>
  <c r="D121" i="39"/>
  <c r="F120" i="39"/>
  <c r="F119" i="39"/>
  <c r="H119" i="39" s="1"/>
  <c r="F117" i="39"/>
  <c r="D116" i="39"/>
  <c r="F115" i="39"/>
  <c r="F114" i="39"/>
  <c r="H114" i="39" s="1"/>
  <c r="F106" i="39"/>
  <c r="D105" i="39"/>
  <c r="H104" i="39"/>
  <c r="F103" i="39"/>
  <c r="H103" i="39" s="1"/>
  <c r="F102" i="39"/>
  <c r="F100" i="39"/>
  <c r="D99" i="39"/>
  <c r="F97" i="39"/>
  <c r="F95" i="39"/>
  <c r="D94" i="39"/>
  <c r="F92" i="39"/>
  <c r="F90" i="39"/>
  <c r="D89" i="39"/>
  <c r="H88" i="39"/>
  <c r="F87" i="39"/>
  <c r="F86" i="39"/>
  <c r="H86" i="39" s="1"/>
  <c r="M83" i="39"/>
  <c r="N83" i="39" s="1"/>
  <c r="O83" i="39" s="1"/>
  <c r="P83" i="39" s="1"/>
  <c r="K83" i="39"/>
  <c r="L83" i="39" s="1"/>
  <c r="E83" i="39"/>
  <c r="F83" i="39" s="1"/>
  <c r="G83" i="39" s="1"/>
  <c r="H83" i="39" s="1"/>
  <c r="I83" i="39" s="1"/>
  <c r="J83" i="39" s="1"/>
  <c r="P77" i="39"/>
  <c r="M77" i="39"/>
  <c r="N77" i="39" s="1"/>
  <c r="O77" i="39" s="1"/>
  <c r="L77" i="39"/>
  <c r="K77" i="39"/>
  <c r="E77" i="39"/>
  <c r="F77" i="39" s="1"/>
  <c r="G77" i="39" s="1"/>
  <c r="H77" i="39" s="1"/>
  <c r="I77" i="39" s="1"/>
  <c r="J77" i="39" s="1"/>
  <c r="M54" i="39"/>
  <c r="N54" i="39" s="1"/>
  <c r="O54" i="39" s="1"/>
  <c r="P54" i="39" s="1"/>
  <c r="L54" i="39"/>
  <c r="K54" i="39"/>
  <c r="E54" i="39"/>
  <c r="F54" i="39" s="1"/>
  <c r="G54" i="39" s="1"/>
  <c r="H54" i="39" s="1"/>
  <c r="I54" i="39" s="1"/>
  <c r="J54" i="39" s="1"/>
  <c r="N48" i="39"/>
  <c r="M48" i="39"/>
  <c r="K48" i="39"/>
  <c r="F48" i="39"/>
  <c r="E48" i="39"/>
  <c r="P33" i="39"/>
  <c r="K33" i="39"/>
  <c r="L33" i="39" s="1"/>
  <c r="M33" i="39" s="1"/>
  <c r="N33" i="39" s="1"/>
  <c r="O33" i="39" s="1"/>
  <c r="E33" i="39"/>
  <c r="F33" i="39" s="1"/>
  <c r="G33" i="39" s="1"/>
  <c r="H33" i="39" s="1"/>
  <c r="I33" i="39" s="1"/>
  <c r="J33" i="39" s="1"/>
  <c r="P27" i="39"/>
  <c r="K27" i="39"/>
  <c r="E27" i="39"/>
  <c r="P17" i="39"/>
  <c r="P66" i="39" s="1"/>
  <c r="O17" i="39"/>
  <c r="O66" i="39" s="1"/>
  <c r="N17" i="39"/>
  <c r="N66" i="39" s="1"/>
  <c r="M17" i="39"/>
  <c r="M66" i="39" s="1"/>
  <c r="L17" i="39"/>
  <c r="K17" i="39"/>
  <c r="K66" i="39" s="1"/>
  <c r="J17" i="39"/>
  <c r="J66" i="39" s="1"/>
  <c r="I17" i="39"/>
  <c r="I66" i="39" s="1"/>
  <c r="H17" i="39"/>
  <c r="H66" i="39" s="1"/>
  <c r="G17" i="39"/>
  <c r="G66" i="39" s="1"/>
  <c r="F17" i="39"/>
  <c r="F66" i="39" s="1"/>
  <c r="E17" i="39"/>
  <c r="E66" i="39" s="1"/>
  <c r="D16" i="39"/>
  <c r="D15" i="39"/>
  <c r="D14" i="39"/>
  <c r="D13" i="39"/>
  <c r="P11" i="39"/>
  <c r="P65" i="39" s="1"/>
  <c r="P67" i="39" s="1"/>
  <c r="O11" i="39"/>
  <c r="O65" i="39" s="1"/>
  <c r="N11" i="39"/>
  <c r="N65" i="39" s="1"/>
  <c r="N67" i="39" s="1"/>
  <c r="M11" i="39"/>
  <c r="M65" i="39" s="1"/>
  <c r="L11" i="39"/>
  <c r="L65" i="39" s="1"/>
  <c r="K11" i="39"/>
  <c r="K65" i="39" s="1"/>
  <c r="J11" i="39"/>
  <c r="I11" i="39"/>
  <c r="H11" i="39"/>
  <c r="H65" i="39" s="1"/>
  <c r="H67" i="39" s="1"/>
  <c r="G11" i="39"/>
  <c r="G65" i="39" s="1"/>
  <c r="F11" i="39"/>
  <c r="F65" i="39" s="1"/>
  <c r="F67" i="39" s="1"/>
  <c r="E11" i="39"/>
  <c r="E65" i="39" s="1"/>
  <c r="D10" i="39"/>
  <c r="D9" i="39"/>
  <c r="D8" i="39"/>
  <c r="D7" i="39"/>
  <c r="N52" i="37"/>
  <c r="M52" i="37"/>
  <c r="F52" i="37"/>
  <c r="E52" i="37"/>
  <c r="P50" i="37"/>
  <c r="O50" i="37"/>
  <c r="N50" i="37"/>
  <c r="M50" i="37"/>
  <c r="L50" i="37"/>
  <c r="K50" i="37"/>
  <c r="J50" i="37"/>
  <c r="I50" i="37"/>
  <c r="H50" i="37"/>
  <c r="G50" i="37"/>
  <c r="F50" i="37"/>
  <c r="E50" i="37"/>
  <c r="Q49" i="37"/>
  <c r="Q48" i="37"/>
  <c r="Q47" i="37"/>
  <c r="Q46" i="37"/>
  <c r="Q50" i="37" s="1"/>
  <c r="P44" i="37"/>
  <c r="O44" i="37"/>
  <c r="N44" i="37"/>
  <c r="M44" i="37"/>
  <c r="L44" i="37"/>
  <c r="K44" i="37"/>
  <c r="K52" i="37" s="1"/>
  <c r="J44" i="37"/>
  <c r="I44" i="37"/>
  <c r="H44" i="37"/>
  <c r="G44" i="37"/>
  <c r="F44" i="37"/>
  <c r="E44" i="37"/>
  <c r="Q43" i="37"/>
  <c r="Q42" i="37"/>
  <c r="Q41" i="37"/>
  <c r="Q40" i="37"/>
  <c r="Q44" i="37" s="1"/>
  <c r="P38" i="37"/>
  <c r="P52" i="37" s="1"/>
  <c r="O38" i="37"/>
  <c r="O52" i="37" s="1"/>
  <c r="N38" i="37"/>
  <c r="M38" i="37"/>
  <c r="L38" i="37"/>
  <c r="L52" i="37" s="1"/>
  <c r="K38" i="37"/>
  <c r="J38" i="37"/>
  <c r="J52" i="37" s="1"/>
  <c r="I38" i="37"/>
  <c r="I52" i="37" s="1"/>
  <c r="H38" i="37"/>
  <c r="H52" i="37" s="1"/>
  <c r="G38" i="37"/>
  <c r="G52" i="37" s="1"/>
  <c r="F38" i="37"/>
  <c r="E38" i="37"/>
  <c r="Q37" i="37"/>
  <c r="Q36" i="37"/>
  <c r="Q35" i="37"/>
  <c r="Q34" i="37"/>
  <c r="Q38" i="37" s="1"/>
  <c r="K33" i="37"/>
  <c r="E33" i="37"/>
  <c r="D30" i="37"/>
  <c r="D29" i="37"/>
  <c r="D26" i="37"/>
  <c r="D25" i="37"/>
  <c r="P23" i="37"/>
  <c r="O23" i="37"/>
  <c r="N23" i="37"/>
  <c r="M23" i="37"/>
  <c r="M20" i="37" s="1"/>
  <c r="L23" i="37"/>
  <c r="K23" i="37"/>
  <c r="J23" i="37"/>
  <c r="I23" i="37"/>
  <c r="H23" i="37"/>
  <c r="G23" i="37"/>
  <c r="F23" i="37"/>
  <c r="E20" i="37"/>
  <c r="D23" i="37"/>
  <c r="P22" i="37"/>
  <c r="P20" i="37" s="1"/>
  <c r="O22" i="37"/>
  <c r="O20" i="37" s="1"/>
  <c r="N22" i="37"/>
  <c r="N20" i="37" s="1"/>
  <c r="M22" i="37"/>
  <c r="L22" i="37"/>
  <c r="K22" i="37"/>
  <c r="J22" i="37"/>
  <c r="J20" i="37" s="1"/>
  <c r="I22" i="37"/>
  <c r="I20" i="37" s="1"/>
  <c r="H22" i="37"/>
  <c r="H20" i="37" s="1"/>
  <c r="G22" i="37"/>
  <c r="G20" i="37" s="1"/>
  <c r="F22" i="37"/>
  <c r="F20" i="37" s="1"/>
  <c r="E22" i="37"/>
  <c r="K19" i="37"/>
  <c r="E19" i="37"/>
  <c r="D15" i="37"/>
  <c r="D14" i="37"/>
  <c r="D13" i="37"/>
  <c r="D12" i="37"/>
  <c r="D10" i="37"/>
  <c r="D9" i="37"/>
  <c r="D8" i="37"/>
  <c r="D7" i="37"/>
  <c r="P5" i="37"/>
  <c r="O5" i="37"/>
  <c r="N5" i="37"/>
  <c r="M5" i="37"/>
  <c r="L5" i="37"/>
  <c r="K5" i="37"/>
  <c r="J5" i="37"/>
  <c r="I5" i="37"/>
  <c r="H5" i="37"/>
  <c r="G5" i="37"/>
  <c r="G2" i="37" s="1"/>
  <c r="F5" i="37"/>
  <c r="E5" i="37"/>
  <c r="P4" i="37"/>
  <c r="O4" i="37"/>
  <c r="N4" i="37"/>
  <c r="M4" i="37"/>
  <c r="L4" i="37"/>
  <c r="K4" i="37"/>
  <c r="K2" i="37" s="1"/>
  <c r="J4" i="37"/>
  <c r="I4" i="37"/>
  <c r="H4" i="37"/>
  <c r="G4" i="37"/>
  <c r="F4" i="37"/>
  <c r="E4" i="37"/>
  <c r="L1" i="37"/>
  <c r="L33" i="37" s="1"/>
  <c r="F1" i="37"/>
  <c r="F19" i="37" s="1"/>
  <c r="P168" i="36"/>
  <c r="O168" i="36"/>
  <c r="N168" i="36"/>
  <c r="M168" i="36"/>
  <c r="L168" i="36"/>
  <c r="K168" i="36"/>
  <c r="J168" i="36"/>
  <c r="I168" i="36"/>
  <c r="H168" i="36"/>
  <c r="G168" i="36"/>
  <c r="F168" i="36"/>
  <c r="E168" i="36"/>
  <c r="D168" i="36"/>
  <c r="P167" i="36"/>
  <c r="O167" i="36"/>
  <c r="N167" i="36"/>
  <c r="M167" i="36"/>
  <c r="L167" i="36"/>
  <c r="K167" i="36"/>
  <c r="J167" i="36"/>
  <c r="I167" i="36"/>
  <c r="H167" i="36"/>
  <c r="G167" i="36"/>
  <c r="F167" i="36"/>
  <c r="E167" i="36"/>
  <c r="D167" i="36"/>
  <c r="P166" i="36"/>
  <c r="O166" i="36"/>
  <c r="N166" i="36"/>
  <c r="M166" i="36"/>
  <c r="L166" i="36"/>
  <c r="K166" i="36"/>
  <c r="J166" i="36"/>
  <c r="I166" i="36"/>
  <c r="H166" i="36"/>
  <c r="G166" i="36"/>
  <c r="F166" i="36"/>
  <c r="E166" i="36"/>
  <c r="D166" i="36"/>
  <c r="P164" i="36"/>
  <c r="O164" i="36"/>
  <c r="N164" i="36"/>
  <c r="M164" i="36"/>
  <c r="L164" i="36"/>
  <c r="K164" i="36"/>
  <c r="J164" i="36"/>
  <c r="I164" i="36"/>
  <c r="H164" i="36"/>
  <c r="G164" i="36"/>
  <c r="F164" i="36"/>
  <c r="E164" i="36"/>
  <c r="D164" i="36"/>
  <c r="P163" i="36"/>
  <c r="O163" i="36"/>
  <c r="N163" i="36"/>
  <c r="M163" i="36"/>
  <c r="L163" i="36"/>
  <c r="K163" i="36"/>
  <c r="J163" i="36"/>
  <c r="I163" i="36"/>
  <c r="H163" i="36"/>
  <c r="G163" i="36"/>
  <c r="F163" i="36"/>
  <c r="E163" i="36"/>
  <c r="D163" i="36"/>
  <c r="P162" i="36"/>
  <c r="O162" i="36"/>
  <c r="N162" i="36"/>
  <c r="M162" i="36"/>
  <c r="L162" i="36"/>
  <c r="K162" i="36"/>
  <c r="J162" i="36"/>
  <c r="I162" i="36"/>
  <c r="H162" i="36"/>
  <c r="G162" i="36"/>
  <c r="F162" i="36"/>
  <c r="E162" i="36"/>
  <c r="D162" i="36"/>
  <c r="P161" i="36"/>
  <c r="O161" i="36"/>
  <c r="N161" i="36"/>
  <c r="M161" i="36"/>
  <c r="L161" i="36"/>
  <c r="K161" i="36"/>
  <c r="J161" i="36"/>
  <c r="I161" i="36"/>
  <c r="H161" i="36"/>
  <c r="G161" i="36"/>
  <c r="F161" i="36"/>
  <c r="E161" i="36"/>
  <c r="D161" i="36"/>
  <c r="P157" i="36"/>
  <c r="O157" i="36"/>
  <c r="N157" i="36"/>
  <c r="M157" i="36"/>
  <c r="L157" i="36"/>
  <c r="K157" i="36"/>
  <c r="J157" i="36"/>
  <c r="I157" i="36"/>
  <c r="H157" i="36"/>
  <c r="G157" i="36"/>
  <c r="F157" i="36"/>
  <c r="E157" i="36"/>
  <c r="D157" i="36"/>
  <c r="P156" i="36"/>
  <c r="O156" i="36"/>
  <c r="N156" i="36"/>
  <c r="M156" i="36"/>
  <c r="L156" i="36"/>
  <c r="K156" i="36"/>
  <c r="J156" i="36"/>
  <c r="I156" i="36"/>
  <c r="H156" i="36"/>
  <c r="G156" i="36"/>
  <c r="F156" i="36"/>
  <c r="E156" i="36"/>
  <c r="D156" i="36"/>
  <c r="P154" i="36"/>
  <c r="O154" i="36"/>
  <c r="N154" i="36"/>
  <c r="M154" i="36"/>
  <c r="L154" i="36"/>
  <c r="K154" i="36"/>
  <c r="J154" i="36"/>
  <c r="I154" i="36"/>
  <c r="H154" i="36"/>
  <c r="G154" i="36"/>
  <c r="F154" i="36"/>
  <c r="E154" i="36"/>
  <c r="D154" i="36"/>
  <c r="P153" i="36"/>
  <c r="O153" i="36"/>
  <c r="N153" i="36"/>
  <c r="M153" i="36"/>
  <c r="L153" i="36"/>
  <c r="K153" i="36"/>
  <c r="J153" i="36"/>
  <c r="I153" i="36"/>
  <c r="H153" i="36"/>
  <c r="G153" i="36"/>
  <c r="F153" i="36"/>
  <c r="E153" i="36"/>
  <c r="D153" i="36"/>
  <c r="P152" i="36"/>
  <c r="O152" i="36"/>
  <c r="N152" i="36"/>
  <c r="M152" i="36"/>
  <c r="L152" i="36"/>
  <c r="K152" i="36"/>
  <c r="J152" i="36"/>
  <c r="I152" i="36"/>
  <c r="H152" i="36"/>
  <c r="G152" i="36"/>
  <c r="F152" i="36"/>
  <c r="E152" i="36"/>
  <c r="D152" i="36"/>
  <c r="P151" i="36"/>
  <c r="O151" i="36"/>
  <c r="N151" i="36"/>
  <c r="M151" i="36"/>
  <c r="L151" i="36"/>
  <c r="K151" i="36"/>
  <c r="J151" i="36"/>
  <c r="I151" i="36"/>
  <c r="H151" i="36"/>
  <c r="G151" i="36"/>
  <c r="F151" i="36"/>
  <c r="E151" i="36"/>
  <c r="D151" i="36"/>
  <c r="P149" i="36"/>
  <c r="O149" i="36"/>
  <c r="N149" i="36"/>
  <c r="M149" i="36"/>
  <c r="L149" i="36"/>
  <c r="K149" i="36"/>
  <c r="J149" i="36"/>
  <c r="I149" i="36"/>
  <c r="H149" i="36"/>
  <c r="G149" i="36"/>
  <c r="F149" i="36"/>
  <c r="E149" i="36"/>
  <c r="D149" i="36"/>
  <c r="N113" i="35"/>
  <c r="J113" i="35"/>
  <c r="F113" i="35"/>
  <c r="P110" i="35"/>
  <c r="O110" i="35"/>
  <c r="N110" i="35"/>
  <c r="M110" i="35"/>
  <c r="L110" i="35"/>
  <c r="L112" i="35" s="1"/>
  <c r="K110" i="35"/>
  <c r="J110" i="35"/>
  <c r="I110" i="35"/>
  <c r="H110" i="35"/>
  <c r="G110" i="35"/>
  <c r="F110" i="35"/>
  <c r="E110" i="35"/>
  <c r="Q109" i="35"/>
  <c r="P106" i="35"/>
  <c r="O106" i="35"/>
  <c r="N106" i="35"/>
  <c r="M106" i="35"/>
  <c r="L106" i="35"/>
  <c r="K106" i="35"/>
  <c r="J106" i="35"/>
  <c r="I106" i="35"/>
  <c r="H106" i="35"/>
  <c r="G106" i="35"/>
  <c r="F106" i="35"/>
  <c r="E106" i="35"/>
  <c r="P105" i="35"/>
  <c r="L105" i="35"/>
  <c r="H105" i="35"/>
  <c r="Q104" i="35"/>
  <c r="P103" i="35"/>
  <c r="O103" i="35"/>
  <c r="N103" i="35"/>
  <c r="M103" i="35"/>
  <c r="L103" i="35"/>
  <c r="K103" i="35"/>
  <c r="J103" i="35"/>
  <c r="I103" i="35"/>
  <c r="H103" i="35"/>
  <c r="G103" i="35"/>
  <c r="F103" i="35"/>
  <c r="E103" i="35"/>
  <c r="Q103" i="35" s="1"/>
  <c r="P102" i="35"/>
  <c r="O102" i="35"/>
  <c r="N102" i="35"/>
  <c r="M102" i="35"/>
  <c r="L102" i="35"/>
  <c r="K102" i="35"/>
  <c r="J102" i="35"/>
  <c r="I102" i="35"/>
  <c r="H102" i="35"/>
  <c r="G102" i="35"/>
  <c r="F102" i="35"/>
  <c r="E102" i="35"/>
  <c r="Q102" i="35" s="1"/>
  <c r="Q101" i="35"/>
  <c r="D101" i="35"/>
  <c r="C101" i="35"/>
  <c r="O97" i="35"/>
  <c r="K97" i="35"/>
  <c r="G97" i="35"/>
  <c r="P95" i="35"/>
  <c r="O95" i="35"/>
  <c r="N95" i="35"/>
  <c r="M95" i="35"/>
  <c r="L95" i="35"/>
  <c r="K95" i="35"/>
  <c r="J95" i="35"/>
  <c r="I95" i="35"/>
  <c r="H95" i="35"/>
  <c r="G95" i="35"/>
  <c r="F95" i="35"/>
  <c r="E95" i="35"/>
  <c r="Q94" i="35"/>
  <c r="P94" i="35"/>
  <c r="O94" i="35"/>
  <c r="N94" i="35"/>
  <c r="M94" i="35"/>
  <c r="L94" i="35"/>
  <c r="K94" i="35"/>
  <c r="J94" i="35"/>
  <c r="I94" i="35"/>
  <c r="H94" i="35"/>
  <c r="G94" i="35"/>
  <c r="F94" i="35"/>
  <c r="E94" i="35"/>
  <c r="Q93" i="35"/>
  <c r="Q92" i="35"/>
  <c r="Q91" i="35"/>
  <c r="P89" i="35"/>
  <c r="O89" i="35"/>
  <c r="N89" i="35"/>
  <c r="M89" i="35"/>
  <c r="L89" i="35"/>
  <c r="K89" i="35"/>
  <c r="J89" i="35"/>
  <c r="I89" i="35"/>
  <c r="H89" i="35"/>
  <c r="G89" i="35"/>
  <c r="F89" i="35"/>
  <c r="E89" i="35"/>
  <c r="P88" i="35"/>
  <c r="O88" i="35"/>
  <c r="N88" i="35"/>
  <c r="M88" i="35"/>
  <c r="L88" i="35"/>
  <c r="K88" i="35"/>
  <c r="J88" i="35"/>
  <c r="I88" i="35"/>
  <c r="H88" i="35"/>
  <c r="G88" i="35"/>
  <c r="F88" i="35"/>
  <c r="E88" i="35"/>
  <c r="Q87" i="35"/>
  <c r="Q86" i="35"/>
  <c r="Q85" i="35"/>
  <c r="K84" i="35"/>
  <c r="E84" i="35"/>
  <c r="Q83" i="35"/>
  <c r="P79" i="35"/>
  <c r="O79" i="35"/>
  <c r="N79" i="35"/>
  <c r="M79" i="35"/>
  <c r="L79" i="35"/>
  <c r="K79" i="35"/>
  <c r="J79" i="35"/>
  <c r="I79" i="35"/>
  <c r="H79" i="35"/>
  <c r="G79" i="35"/>
  <c r="F79" i="35"/>
  <c r="E79" i="35"/>
  <c r="Q79" i="35" s="1"/>
  <c r="P78" i="35"/>
  <c r="O78" i="35"/>
  <c r="N78" i="35"/>
  <c r="M78" i="35"/>
  <c r="L78" i="35"/>
  <c r="K78" i="35"/>
  <c r="J78" i="35"/>
  <c r="I78" i="35"/>
  <c r="H78" i="35"/>
  <c r="G78" i="35"/>
  <c r="F78" i="35"/>
  <c r="E78" i="35"/>
  <c r="Q78" i="35" s="1"/>
  <c r="P77" i="35"/>
  <c r="O77" i="35"/>
  <c r="N77" i="35"/>
  <c r="M77" i="35"/>
  <c r="L77" i="35"/>
  <c r="K77" i="35"/>
  <c r="J77" i="35"/>
  <c r="I77" i="35"/>
  <c r="H77" i="35"/>
  <c r="G77" i="35"/>
  <c r="F77" i="35"/>
  <c r="Q77" i="35" s="1"/>
  <c r="E77" i="35"/>
  <c r="P76" i="35"/>
  <c r="O76" i="35"/>
  <c r="N76" i="35"/>
  <c r="M76" i="35"/>
  <c r="L76" i="35"/>
  <c r="K76" i="35"/>
  <c r="J76" i="35"/>
  <c r="I76" i="35"/>
  <c r="H76" i="35"/>
  <c r="G76" i="35"/>
  <c r="F76" i="35"/>
  <c r="E76" i="35"/>
  <c r="Q76" i="35" s="1"/>
  <c r="P75" i="35"/>
  <c r="O75" i="35"/>
  <c r="N75" i="35"/>
  <c r="M75" i="35"/>
  <c r="L75" i="35"/>
  <c r="K75" i="35"/>
  <c r="J75" i="35"/>
  <c r="I75" i="35"/>
  <c r="H75" i="35"/>
  <c r="G75" i="35"/>
  <c r="F75" i="35"/>
  <c r="E75" i="35"/>
  <c r="Q75" i="35" s="1"/>
  <c r="P74" i="35"/>
  <c r="O74" i="35"/>
  <c r="N74" i="35"/>
  <c r="M74" i="35"/>
  <c r="L74" i="35"/>
  <c r="K74" i="35"/>
  <c r="J74" i="35"/>
  <c r="I74" i="35"/>
  <c r="Q74" i="35" s="1"/>
  <c r="H74" i="35"/>
  <c r="G74" i="35"/>
  <c r="F74" i="35"/>
  <c r="E74" i="35"/>
  <c r="P73" i="35"/>
  <c r="O73" i="35"/>
  <c r="N73" i="35"/>
  <c r="M73" i="35"/>
  <c r="L73" i="35"/>
  <c r="K73" i="35"/>
  <c r="J73" i="35"/>
  <c r="I73" i="35"/>
  <c r="H73" i="35"/>
  <c r="G73" i="35"/>
  <c r="F73" i="35"/>
  <c r="E73" i="35"/>
  <c r="P72" i="35"/>
  <c r="O72" i="35"/>
  <c r="O80" i="35" s="1"/>
  <c r="O114" i="35" s="1"/>
  <c r="N72" i="35"/>
  <c r="M72" i="35"/>
  <c r="L72" i="35"/>
  <c r="K72" i="35"/>
  <c r="K80" i="35" s="1"/>
  <c r="K114" i="35" s="1"/>
  <c r="J72" i="35"/>
  <c r="I72" i="35"/>
  <c r="H72" i="35"/>
  <c r="G72" i="35"/>
  <c r="G80" i="35" s="1"/>
  <c r="G114" i="35" s="1"/>
  <c r="F72" i="35"/>
  <c r="E72" i="35"/>
  <c r="P71" i="35"/>
  <c r="O71" i="35"/>
  <c r="N71" i="35"/>
  <c r="M71" i="35"/>
  <c r="L71" i="35"/>
  <c r="K71" i="35"/>
  <c r="J71" i="35"/>
  <c r="I71" i="35"/>
  <c r="H71" i="35"/>
  <c r="G71" i="35"/>
  <c r="F71" i="35"/>
  <c r="E71" i="35"/>
  <c r="P70" i="35"/>
  <c r="O70" i="35"/>
  <c r="N70" i="35"/>
  <c r="M70" i="35"/>
  <c r="L70" i="35"/>
  <c r="K70" i="35"/>
  <c r="J70" i="35"/>
  <c r="I70" i="35"/>
  <c r="H70" i="35"/>
  <c r="G70" i="35"/>
  <c r="F70" i="35"/>
  <c r="E70" i="35"/>
  <c r="Q70" i="35" s="1"/>
  <c r="P69" i="35"/>
  <c r="P80" i="35" s="1"/>
  <c r="P114" i="35" s="1"/>
  <c r="O69" i="35"/>
  <c r="N69" i="35"/>
  <c r="N80" i="35" s="1"/>
  <c r="N114" i="35" s="1"/>
  <c r="M69" i="35"/>
  <c r="L69" i="35"/>
  <c r="L80" i="35" s="1"/>
  <c r="L114" i="35" s="1"/>
  <c r="K69" i="35"/>
  <c r="J69" i="35"/>
  <c r="J80" i="35" s="1"/>
  <c r="I69" i="35"/>
  <c r="I80" i="35" s="1"/>
  <c r="I114" i="35" s="1"/>
  <c r="H69" i="35"/>
  <c r="H80" i="35" s="1"/>
  <c r="H114" i="35" s="1"/>
  <c r="G69" i="35"/>
  <c r="F69" i="35"/>
  <c r="F80" i="35" s="1"/>
  <c r="F114" i="35" s="1"/>
  <c r="E69" i="35"/>
  <c r="K68" i="35"/>
  <c r="F68" i="35"/>
  <c r="E68" i="35"/>
  <c r="Q67" i="35"/>
  <c r="P65" i="35"/>
  <c r="P97" i="35" s="1"/>
  <c r="O65" i="35"/>
  <c r="O113" i="35" s="1"/>
  <c r="N65" i="35"/>
  <c r="N97" i="35" s="1"/>
  <c r="M65" i="35"/>
  <c r="M97" i="35" s="1"/>
  <c r="L65" i="35"/>
  <c r="K65" i="35"/>
  <c r="K113" i="35" s="1"/>
  <c r="J65" i="35"/>
  <c r="J97" i="35" s="1"/>
  <c r="I65" i="35"/>
  <c r="I97" i="35" s="1"/>
  <c r="H65" i="35"/>
  <c r="H97" i="35" s="1"/>
  <c r="G65" i="35"/>
  <c r="Q65" i="35" s="1"/>
  <c r="F65" i="35"/>
  <c r="F97" i="35" s="1"/>
  <c r="E65" i="35"/>
  <c r="E97" i="35" s="1"/>
  <c r="X64" i="35"/>
  <c r="S64" i="35"/>
  <c r="Q64" i="35"/>
  <c r="X63" i="35"/>
  <c r="S63" i="35"/>
  <c r="Q63" i="35"/>
  <c r="X62" i="35"/>
  <c r="S62" i="35"/>
  <c r="Q62" i="35"/>
  <c r="X61" i="35"/>
  <c r="S61" i="35"/>
  <c r="Q61" i="35"/>
  <c r="X60" i="35"/>
  <c r="S60" i="35"/>
  <c r="Q60" i="35"/>
  <c r="Q95" i="35" s="1"/>
  <c r="X59" i="35"/>
  <c r="S59" i="35"/>
  <c r="Q59" i="35"/>
  <c r="X58" i="35"/>
  <c r="T58" i="35"/>
  <c r="S58" i="35"/>
  <c r="Q58" i="35"/>
  <c r="X57" i="35"/>
  <c r="S57" i="35"/>
  <c r="Q57" i="35"/>
  <c r="X56" i="35"/>
  <c r="T56" i="35"/>
  <c r="S56" i="35"/>
  <c r="Q56" i="35"/>
  <c r="X55" i="35"/>
  <c r="S55" i="35"/>
  <c r="Q55" i="35"/>
  <c r="X54" i="35"/>
  <c r="S54" i="35"/>
  <c r="Q54" i="35"/>
  <c r="L53" i="35"/>
  <c r="T57" i="35" s="1"/>
  <c r="K53" i="35"/>
  <c r="T60" i="35" s="1"/>
  <c r="E53" i="35"/>
  <c r="Q52" i="35"/>
  <c r="J51" i="35"/>
  <c r="O50" i="35"/>
  <c r="O51" i="35" s="1"/>
  <c r="N50" i="35"/>
  <c r="N51" i="35" s="1"/>
  <c r="G50" i="35"/>
  <c r="G51" i="35" s="1"/>
  <c r="P49" i="35"/>
  <c r="O49" i="35"/>
  <c r="N49" i="35"/>
  <c r="M49" i="35"/>
  <c r="L49" i="35"/>
  <c r="K49" i="35"/>
  <c r="K50" i="35" s="1"/>
  <c r="K51" i="35" s="1"/>
  <c r="J49" i="35"/>
  <c r="I49" i="35"/>
  <c r="H49" i="35"/>
  <c r="G49" i="35"/>
  <c r="E49" i="35"/>
  <c r="P48" i="35"/>
  <c r="O48" i="35"/>
  <c r="N48" i="35"/>
  <c r="M48" i="35"/>
  <c r="L48" i="35"/>
  <c r="K48" i="35"/>
  <c r="J48" i="35"/>
  <c r="I48" i="35"/>
  <c r="H48" i="35"/>
  <c r="G48" i="35"/>
  <c r="F48" i="35"/>
  <c r="P47" i="35"/>
  <c r="O47" i="35"/>
  <c r="N47" i="35"/>
  <c r="M47" i="35"/>
  <c r="M50" i="35" s="1"/>
  <c r="M51" i="35" s="1"/>
  <c r="L47" i="35"/>
  <c r="K47" i="35"/>
  <c r="J47" i="35"/>
  <c r="J50" i="35" s="1"/>
  <c r="I47" i="35"/>
  <c r="H47" i="35"/>
  <c r="G47" i="35"/>
  <c r="F47" i="35"/>
  <c r="E47" i="35"/>
  <c r="Q45" i="35"/>
  <c r="S45" i="35" s="1"/>
  <c r="O42" i="35"/>
  <c r="P39" i="35"/>
  <c r="O39" i="35"/>
  <c r="N39" i="35"/>
  <c r="M39" i="35"/>
  <c r="L39" i="35"/>
  <c r="K39" i="35"/>
  <c r="J39" i="35"/>
  <c r="I39" i="35"/>
  <c r="H39" i="35"/>
  <c r="G39" i="35"/>
  <c r="F39" i="35"/>
  <c r="E39" i="35"/>
  <c r="P38" i="35"/>
  <c r="O38" i="35"/>
  <c r="N38" i="35"/>
  <c r="M38" i="35"/>
  <c r="L38" i="35"/>
  <c r="K38" i="35"/>
  <c r="J38" i="35"/>
  <c r="I38" i="35"/>
  <c r="H38" i="35"/>
  <c r="G38" i="35"/>
  <c r="F38" i="35"/>
  <c r="E38" i="35"/>
  <c r="Q38" i="35" s="1"/>
  <c r="P35" i="35"/>
  <c r="O35" i="35"/>
  <c r="O105" i="35" s="1"/>
  <c r="N35" i="35"/>
  <c r="M35" i="35"/>
  <c r="L35" i="35"/>
  <c r="K35" i="35"/>
  <c r="K105" i="35" s="1"/>
  <c r="J35" i="35"/>
  <c r="I35" i="35"/>
  <c r="H35" i="35"/>
  <c r="G35" i="35"/>
  <c r="G105" i="35" s="1"/>
  <c r="F35" i="35"/>
  <c r="E35" i="35"/>
  <c r="Q34" i="35"/>
  <c r="S34" i="35" s="1"/>
  <c r="X33" i="35"/>
  <c r="S33" i="35"/>
  <c r="Q33" i="35"/>
  <c r="P25" i="35"/>
  <c r="O25" i="35"/>
  <c r="N25" i="35"/>
  <c r="M25" i="35"/>
  <c r="L25" i="35"/>
  <c r="K25" i="35"/>
  <c r="J25" i="35"/>
  <c r="I25" i="35"/>
  <c r="H25" i="35"/>
  <c r="G25" i="35"/>
  <c r="F25" i="35"/>
  <c r="E25" i="35"/>
  <c r="P24" i="35"/>
  <c r="O24" i="35"/>
  <c r="N24" i="35"/>
  <c r="M24" i="35"/>
  <c r="L24" i="35"/>
  <c r="K24" i="35"/>
  <c r="J24" i="35"/>
  <c r="I24" i="35"/>
  <c r="H24" i="35"/>
  <c r="G24" i="35"/>
  <c r="F24" i="35"/>
  <c r="E24" i="35"/>
  <c r="Q24" i="35" s="1"/>
  <c r="P21" i="35"/>
  <c r="O21" i="35"/>
  <c r="N21" i="35"/>
  <c r="M21" i="35"/>
  <c r="L21" i="35"/>
  <c r="K21" i="35"/>
  <c r="J21" i="35"/>
  <c r="I21" i="35"/>
  <c r="H21" i="35"/>
  <c r="G21" i="35"/>
  <c r="F21" i="35"/>
  <c r="F29" i="35" s="1"/>
  <c r="E21" i="35"/>
  <c r="E29" i="35" s="1"/>
  <c r="Q20" i="35"/>
  <c r="Q19" i="35"/>
  <c r="Q18" i="35"/>
  <c r="Q21" i="35" s="1"/>
  <c r="P15" i="35"/>
  <c r="O15" i="35"/>
  <c r="N15" i="35"/>
  <c r="N111" i="35" s="1"/>
  <c r="M15" i="35"/>
  <c r="L15" i="35"/>
  <c r="L111" i="35" s="1"/>
  <c r="K15" i="35"/>
  <c r="J15" i="35"/>
  <c r="I15" i="35"/>
  <c r="H15" i="35"/>
  <c r="G15" i="35"/>
  <c r="F15" i="35"/>
  <c r="F111" i="35" s="1"/>
  <c r="E15" i="35"/>
  <c r="S14" i="35"/>
  <c r="T14" i="35" s="1"/>
  <c r="Q14" i="35"/>
  <c r="X14" i="35" s="1"/>
  <c r="X13" i="35"/>
  <c r="S13" i="35"/>
  <c r="T13" i="35" s="1"/>
  <c r="Q13" i="35"/>
  <c r="S12" i="35"/>
  <c r="T12" i="35" s="1"/>
  <c r="Q12" i="35"/>
  <c r="X12" i="35" s="1"/>
  <c r="X11" i="35"/>
  <c r="S11" i="35"/>
  <c r="T11" i="35" s="1"/>
  <c r="Q11" i="35"/>
  <c r="S10" i="35"/>
  <c r="T10" i="35" s="1"/>
  <c r="Q10" i="35"/>
  <c r="X10" i="35" s="1"/>
  <c r="X9" i="35"/>
  <c r="S9" i="35"/>
  <c r="T9" i="35" s="1"/>
  <c r="Q9" i="35"/>
  <c r="S8" i="35"/>
  <c r="T8" i="35" s="1"/>
  <c r="Q8" i="35"/>
  <c r="X8" i="35" s="1"/>
  <c r="X7" i="35"/>
  <c r="S7" i="35"/>
  <c r="T7" i="35" s="1"/>
  <c r="Q7" i="35"/>
  <c r="S6" i="35"/>
  <c r="T6" i="35" s="1"/>
  <c r="Q6" i="35"/>
  <c r="X6" i="35" s="1"/>
  <c r="X5" i="35"/>
  <c r="S5" i="35"/>
  <c r="T5" i="35" s="1"/>
  <c r="Q5" i="35"/>
  <c r="S4" i="35"/>
  <c r="Q4" i="35"/>
  <c r="X4" i="35" s="1"/>
  <c r="M3" i="35"/>
  <c r="N3" i="35" s="1"/>
  <c r="L3" i="35"/>
  <c r="L68" i="35" s="1"/>
  <c r="I3" i="35"/>
  <c r="H3" i="35"/>
  <c r="G3" i="35"/>
  <c r="F3" i="35"/>
  <c r="F84" i="35" s="1"/>
  <c r="T1" i="35"/>
  <c r="O142" i="34"/>
  <c r="N142" i="34"/>
  <c r="M142" i="34"/>
  <c r="L142" i="34"/>
  <c r="K142" i="34"/>
  <c r="J142" i="34"/>
  <c r="I142" i="34"/>
  <c r="H142" i="34"/>
  <c r="P142" i="34" s="1"/>
  <c r="G142" i="34"/>
  <c r="F142" i="34"/>
  <c r="E142" i="34"/>
  <c r="D142" i="34"/>
  <c r="O141" i="34"/>
  <c r="L140" i="34"/>
  <c r="K140" i="34"/>
  <c r="J140" i="34"/>
  <c r="D140" i="34"/>
  <c r="O139" i="34"/>
  <c r="N139" i="34"/>
  <c r="M139" i="34"/>
  <c r="L139" i="34"/>
  <c r="K139" i="34"/>
  <c r="J139" i="34"/>
  <c r="I139" i="34"/>
  <c r="H139" i="34"/>
  <c r="P139" i="34" s="1"/>
  <c r="G139" i="34"/>
  <c r="F139" i="34"/>
  <c r="E139" i="34"/>
  <c r="D139" i="34"/>
  <c r="C139" i="34"/>
  <c r="B139" i="34"/>
  <c r="O138" i="34"/>
  <c r="O140" i="34" s="1"/>
  <c r="N138" i="34"/>
  <c r="N140" i="34" s="1"/>
  <c r="M138" i="34"/>
  <c r="M140" i="34" s="1"/>
  <c r="L138" i="34"/>
  <c r="K138" i="34"/>
  <c r="J138" i="34"/>
  <c r="I138" i="34"/>
  <c r="H138" i="34"/>
  <c r="H140" i="34" s="1"/>
  <c r="G138" i="34"/>
  <c r="G140" i="34" s="1"/>
  <c r="F138" i="34"/>
  <c r="F140" i="34" s="1"/>
  <c r="E138" i="34"/>
  <c r="E140" i="34" s="1"/>
  <c r="D138" i="34"/>
  <c r="C138" i="34"/>
  <c r="B138" i="34"/>
  <c r="P136" i="34"/>
  <c r="O133" i="34"/>
  <c r="N133" i="34"/>
  <c r="M133" i="34"/>
  <c r="L133" i="34"/>
  <c r="K133" i="34"/>
  <c r="J133" i="34"/>
  <c r="I133" i="34"/>
  <c r="H133" i="34"/>
  <c r="P133" i="34" s="1"/>
  <c r="G133" i="34"/>
  <c r="F133" i="34"/>
  <c r="E133" i="34"/>
  <c r="D133" i="34"/>
  <c r="N132" i="34"/>
  <c r="M132" i="34"/>
  <c r="L132" i="34"/>
  <c r="J132" i="34"/>
  <c r="I132" i="34"/>
  <c r="H132" i="34"/>
  <c r="F132" i="34"/>
  <c r="E132" i="34"/>
  <c r="D132" i="34"/>
  <c r="C132" i="34"/>
  <c r="O132" i="34" s="1"/>
  <c r="P131" i="34"/>
  <c r="O131" i="34"/>
  <c r="O134" i="34" s="1"/>
  <c r="K131" i="34"/>
  <c r="G131" i="34"/>
  <c r="F131" i="34"/>
  <c r="F134" i="34" s="1"/>
  <c r="P128" i="34"/>
  <c r="P127" i="34"/>
  <c r="P124" i="34"/>
  <c r="O122" i="34"/>
  <c r="N122" i="34"/>
  <c r="M122" i="34"/>
  <c r="L122" i="34"/>
  <c r="K122" i="34"/>
  <c r="J122" i="34"/>
  <c r="I122" i="34"/>
  <c r="H122" i="34"/>
  <c r="G122" i="34"/>
  <c r="F122" i="34"/>
  <c r="E122" i="34"/>
  <c r="D122" i="34"/>
  <c r="P121" i="34"/>
  <c r="O121" i="34"/>
  <c r="N121" i="34"/>
  <c r="M121" i="34"/>
  <c r="L121" i="34"/>
  <c r="K121" i="34"/>
  <c r="J121" i="34"/>
  <c r="I121" i="34"/>
  <c r="H121" i="34"/>
  <c r="G121" i="34"/>
  <c r="F121" i="34"/>
  <c r="E121" i="34"/>
  <c r="D121" i="34"/>
  <c r="P120" i="34"/>
  <c r="P119" i="34"/>
  <c r="P118" i="34"/>
  <c r="O116" i="34"/>
  <c r="N116" i="34"/>
  <c r="M116" i="34"/>
  <c r="L116" i="34"/>
  <c r="K116" i="34"/>
  <c r="J116" i="34"/>
  <c r="I116" i="34"/>
  <c r="H116" i="34"/>
  <c r="P116" i="34" s="1"/>
  <c r="G116" i="34"/>
  <c r="F116" i="34"/>
  <c r="E116" i="34"/>
  <c r="D116" i="34"/>
  <c r="O115" i="34"/>
  <c r="N115" i="34"/>
  <c r="M115" i="34"/>
  <c r="L115" i="34"/>
  <c r="K115" i="34"/>
  <c r="J115" i="34"/>
  <c r="I115" i="34"/>
  <c r="H115" i="34"/>
  <c r="G115" i="34"/>
  <c r="F115" i="34"/>
  <c r="E115" i="34"/>
  <c r="D115" i="34"/>
  <c r="P114" i="34"/>
  <c r="P113" i="34"/>
  <c r="P112" i="34"/>
  <c r="P115" i="34" s="1"/>
  <c r="L111" i="34"/>
  <c r="K111" i="34"/>
  <c r="J111" i="34"/>
  <c r="D111" i="34"/>
  <c r="O107" i="34"/>
  <c r="N107" i="34"/>
  <c r="M107" i="34"/>
  <c r="L107" i="34"/>
  <c r="K107" i="34"/>
  <c r="J107" i="34"/>
  <c r="I107" i="34"/>
  <c r="H107" i="34"/>
  <c r="G107" i="34"/>
  <c r="F107" i="34"/>
  <c r="E107" i="34"/>
  <c r="D107" i="34"/>
  <c r="Q106" i="34"/>
  <c r="P106" i="34"/>
  <c r="P105" i="34"/>
  <c r="K102" i="34"/>
  <c r="J102" i="34"/>
  <c r="O101" i="34"/>
  <c r="N101" i="34"/>
  <c r="M101" i="34"/>
  <c r="L101" i="34"/>
  <c r="K101" i="34"/>
  <c r="J101" i="34"/>
  <c r="I101" i="34"/>
  <c r="H101" i="34"/>
  <c r="G101" i="34"/>
  <c r="F101" i="34"/>
  <c r="P101" i="34" s="1"/>
  <c r="E101" i="34"/>
  <c r="D101" i="34"/>
  <c r="C101" i="34"/>
  <c r="B101" i="34"/>
  <c r="A101" i="34"/>
  <c r="O100" i="34"/>
  <c r="N100" i="34"/>
  <c r="M100" i="34"/>
  <c r="L100" i="34"/>
  <c r="K100" i="34"/>
  <c r="J100" i="34"/>
  <c r="I100" i="34"/>
  <c r="H100" i="34"/>
  <c r="G100" i="34"/>
  <c r="F100" i="34"/>
  <c r="P100" i="34" s="1"/>
  <c r="E100" i="34"/>
  <c r="D100" i="34"/>
  <c r="C100" i="34"/>
  <c r="B100" i="34"/>
  <c r="A100" i="34"/>
  <c r="O99" i="34"/>
  <c r="N99" i="34"/>
  <c r="M99" i="34"/>
  <c r="L99" i="34"/>
  <c r="K99" i="34"/>
  <c r="J99" i="34"/>
  <c r="I99" i="34"/>
  <c r="H99" i="34"/>
  <c r="G99" i="34"/>
  <c r="F99" i="34"/>
  <c r="P99" i="34" s="1"/>
  <c r="E99" i="34"/>
  <c r="D99" i="34"/>
  <c r="C99" i="34"/>
  <c r="B99" i="34"/>
  <c r="A99" i="34"/>
  <c r="O98" i="34"/>
  <c r="N98" i="34"/>
  <c r="M98" i="34"/>
  <c r="L98" i="34"/>
  <c r="K98" i="34"/>
  <c r="J98" i="34"/>
  <c r="I98" i="34"/>
  <c r="H98" i="34"/>
  <c r="G98" i="34"/>
  <c r="F98" i="34"/>
  <c r="E98" i="34"/>
  <c r="D98" i="34"/>
  <c r="C98" i="34"/>
  <c r="B98" i="34"/>
  <c r="A98" i="34"/>
  <c r="O97" i="34"/>
  <c r="N97" i="34"/>
  <c r="M97" i="34"/>
  <c r="L97" i="34"/>
  <c r="K97" i="34"/>
  <c r="J97" i="34"/>
  <c r="I97" i="34"/>
  <c r="H97" i="34"/>
  <c r="G97" i="34"/>
  <c r="F97" i="34"/>
  <c r="E97" i="34"/>
  <c r="D97" i="34"/>
  <c r="P97" i="34" s="1"/>
  <c r="C97" i="34"/>
  <c r="B97" i="34"/>
  <c r="A97" i="34"/>
  <c r="O96" i="34"/>
  <c r="N96" i="34"/>
  <c r="M96" i="34"/>
  <c r="L96" i="34"/>
  <c r="K96" i="34"/>
  <c r="J96" i="34"/>
  <c r="I96" i="34"/>
  <c r="H96" i="34"/>
  <c r="G96" i="34"/>
  <c r="F96" i="34"/>
  <c r="E96" i="34"/>
  <c r="D96" i="34"/>
  <c r="P96" i="34" s="1"/>
  <c r="C96" i="34"/>
  <c r="B96" i="34"/>
  <c r="A96" i="34"/>
  <c r="O95" i="34"/>
  <c r="N95" i="34"/>
  <c r="M95" i="34"/>
  <c r="L95" i="34"/>
  <c r="K95" i="34"/>
  <c r="J95" i="34"/>
  <c r="I95" i="34"/>
  <c r="H95" i="34"/>
  <c r="G95" i="34"/>
  <c r="F95" i="34"/>
  <c r="E95" i="34"/>
  <c r="D95" i="34"/>
  <c r="P95" i="34" s="1"/>
  <c r="C95" i="34"/>
  <c r="B95" i="34"/>
  <c r="A95" i="34"/>
  <c r="O94" i="34"/>
  <c r="N94" i="34"/>
  <c r="M94" i="34"/>
  <c r="L94" i="34"/>
  <c r="K94" i="34"/>
  <c r="J94" i="34"/>
  <c r="I94" i="34"/>
  <c r="H94" i="34"/>
  <c r="G94" i="34"/>
  <c r="F94" i="34"/>
  <c r="E94" i="34"/>
  <c r="D94" i="34"/>
  <c r="P94" i="34" s="1"/>
  <c r="C94" i="34"/>
  <c r="B94" i="34"/>
  <c r="A94" i="34"/>
  <c r="A93" i="34"/>
  <c r="O92" i="34"/>
  <c r="N92" i="34"/>
  <c r="M92" i="34"/>
  <c r="L92" i="34"/>
  <c r="K92" i="34"/>
  <c r="J92" i="34"/>
  <c r="I92" i="34"/>
  <c r="H92" i="34"/>
  <c r="G92" i="34"/>
  <c r="F92" i="34"/>
  <c r="E92" i="34"/>
  <c r="D92" i="34"/>
  <c r="C92" i="34"/>
  <c r="B92" i="34"/>
  <c r="A92" i="34"/>
  <c r="O91" i="34"/>
  <c r="N91" i="34"/>
  <c r="M91" i="34"/>
  <c r="L91" i="34"/>
  <c r="K91" i="34"/>
  <c r="J91" i="34"/>
  <c r="I91" i="34"/>
  <c r="H91" i="34"/>
  <c r="G91" i="34"/>
  <c r="F91" i="34"/>
  <c r="E91" i="34"/>
  <c r="D91" i="34"/>
  <c r="P91" i="34" s="1"/>
  <c r="C91" i="34"/>
  <c r="B91" i="34"/>
  <c r="A91" i="34"/>
  <c r="O90" i="34"/>
  <c r="N90" i="34"/>
  <c r="M90" i="34"/>
  <c r="L90" i="34"/>
  <c r="K90" i="34"/>
  <c r="J90" i="34"/>
  <c r="I90" i="34"/>
  <c r="H90" i="34"/>
  <c r="G90" i="34"/>
  <c r="F90" i="34"/>
  <c r="E90" i="34"/>
  <c r="D90" i="34"/>
  <c r="C90" i="34"/>
  <c r="B90" i="34"/>
  <c r="A90" i="34"/>
  <c r="O89" i="34"/>
  <c r="N89" i="34"/>
  <c r="M89" i="34"/>
  <c r="L89" i="34"/>
  <c r="K89" i="34"/>
  <c r="J89" i="34"/>
  <c r="I89" i="34"/>
  <c r="H89" i="34"/>
  <c r="G89" i="34"/>
  <c r="F89" i="34"/>
  <c r="E89" i="34"/>
  <c r="D89" i="34"/>
  <c r="C89" i="34"/>
  <c r="B89" i="34"/>
  <c r="A89" i="34"/>
  <c r="O88" i="34"/>
  <c r="N88" i="34"/>
  <c r="M88" i="34"/>
  <c r="L88" i="34"/>
  <c r="K88" i="34"/>
  <c r="J88" i="34"/>
  <c r="I88" i="34"/>
  <c r="H88" i="34"/>
  <c r="G88" i="34"/>
  <c r="F88" i="34"/>
  <c r="E88" i="34"/>
  <c r="D88" i="34"/>
  <c r="C88" i="34"/>
  <c r="B88" i="34"/>
  <c r="A88" i="34"/>
  <c r="O87" i="34"/>
  <c r="N87" i="34"/>
  <c r="M87" i="34"/>
  <c r="L87" i="34"/>
  <c r="K87" i="34"/>
  <c r="J87" i="34"/>
  <c r="I87" i="34"/>
  <c r="H87" i="34"/>
  <c r="G87" i="34"/>
  <c r="F87" i="34"/>
  <c r="E87" i="34"/>
  <c r="D87" i="34"/>
  <c r="P87" i="34" s="1"/>
  <c r="C87" i="34"/>
  <c r="B87" i="34"/>
  <c r="A87" i="34"/>
  <c r="O86" i="34"/>
  <c r="N86" i="34"/>
  <c r="M86" i="34"/>
  <c r="L86" i="34"/>
  <c r="K86" i="34"/>
  <c r="J86" i="34"/>
  <c r="I86" i="34"/>
  <c r="H86" i="34"/>
  <c r="G86" i="34"/>
  <c r="F86" i="34"/>
  <c r="E86" i="34"/>
  <c r="D86" i="34"/>
  <c r="C86" i="34"/>
  <c r="B86" i="34"/>
  <c r="A86" i="34"/>
  <c r="O85" i="34"/>
  <c r="N85" i="34"/>
  <c r="M85" i="34"/>
  <c r="L85" i="34"/>
  <c r="K85" i="34"/>
  <c r="J85" i="34"/>
  <c r="I85" i="34"/>
  <c r="H85" i="34"/>
  <c r="G85" i="34"/>
  <c r="F85" i="34"/>
  <c r="E85" i="34"/>
  <c r="D85" i="34"/>
  <c r="P85" i="34" s="1"/>
  <c r="C85" i="34"/>
  <c r="B85" i="34"/>
  <c r="A85" i="34"/>
  <c r="O84" i="34"/>
  <c r="N84" i="34"/>
  <c r="M84" i="34"/>
  <c r="L84" i="34"/>
  <c r="K84" i="34"/>
  <c r="J84" i="34"/>
  <c r="I84" i="34"/>
  <c r="H84" i="34"/>
  <c r="G84" i="34"/>
  <c r="F84" i="34"/>
  <c r="E84" i="34"/>
  <c r="D84" i="34"/>
  <c r="C84" i="34"/>
  <c r="B84" i="34"/>
  <c r="A84" i="34"/>
  <c r="O83" i="34"/>
  <c r="N83" i="34"/>
  <c r="M83" i="34"/>
  <c r="L83" i="34"/>
  <c r="K83" i="34"/>
  <c r="J83" i="34"/>
  <c r="I83" i="34"/>
  <c r="H83" i="34"/>
  <c r="G83" i="34"/>
  <c r="F83" i="34"/>
  <c r="E83" i="34"/>
  <c r="D83" i="34"/>
  <c r="P83" i="34" s="1"/>
  <c r="C83" i="34"/>
  <c r="B83" i="34"/>
  <c r="A83" i="34"/>
  <c r="O82" i="34"/>
  <c r="N82" i="34"/>
  <c r="M82" i="34"/>
  <c r="L82" i="34"/>
  <c r="K82" i="34"/>
  <c r="J82" i="34"/>
  <c r="I82" i="34"/>
  <c r="H82" i="34"/>
  <c r="G82" i="34"/>
  <c r="F82" i="34"/>
  <c r="E82" i="34"/>
  <c r="D82" i="34"/>
  <c r="C82" i="34"/>
  <c r="B82" i="34"/>
  <c r="A82" i="34"/>
  <c r="O81" i="34"/>
  <c r="N81" i="34"/>
  <c r="M81" i="34"/>
  <c r="L81" i="34"/>
  <c r="K81" i="34"/>
  <c r="J81" i="34"/>
  <c r="I81" i="34"/>
  <c r="H81" i="34"/>
  <c r="G81" i="34"/>
  <c r="F81" i="34"/>
  <c r="E81" i="34"/>
  <c r="D81" i="34"/>
  <c r="C81" i="34"/>
  <c r="B81" i="34"/>
  <c r="A81" i="34"/>
  <c r="O80" i="34"/>
  <c r="N80" i="34"/>
  <c r="M80" i="34"/>
  <c r="M102" i="34" s="1"/>
  <c r="L80" i="34"/>
  <c r="K80" i="34"/>
  <c r="J80" i="34"/>
  <c r="I80" i="34"/>
  <c r="I102" i="34" s="1"/>
  <c r="H80" i="34"/>
  <c r="G80" i="34"/>
  <c r="F80" i="34"/>
  <c r="E80" i="34"/>
  <c r="E102" i="34" s="1"/>
  <c r="D80" i="34"/>
  <c r="C80" i="34"/>
  <c r="B80" i="34"/>
  <c r="A80" i="34"/>
  <c r="K79" i="34"/>
  <c r="K105" i="34" s="1"/>
  <c r="J79" i="34"/>
  <c r="J105" i="34" s="1"/>
  <c r="D79" i="34"/>
  <c r="D105" i="34" s="1"/>
  <c r="P78" i="34"/>
  <c r="O76" i="34"/>
  <c r="N76" i="34"/>
  <c r="N131" i="34" s="1"/>
  <c r="N134" i="34" s="1"/>
  <c r="M76" i="34"/>
  <c r="M131" i="34" s="1"/>
  <c r="L76" i="34"/>
  <c r="L131" i="34" s="1"/>
  <c r="K76" i="34"/>
  <c r="J76" i="34"/>
  <c r="J131" i="34" s="1"/>
  <c r="J134" i="34" s="1"/>
  <c r="I76" i="34"/>
  <c r="I131" i="34" s="1"/>
  <c r="I134" i="34" s="1"/>
  <c r="H76" i="34"/>
  <c r="H131" i="34" s="1"/>
  <c r="H134" i="34" s="1"/>
  <c r="G76" i="34"/>
  <c r="F76" i="34"/>
  <c r="E76" i="34"/>
  <c r="E131" i="34" s="1"/>
  <c r="E134" i="34" s="1"/>
  <c r="D76" i="34"/>
  <c r="D131" i="34" s="1"/>
  <c r="Q75" i="34"/>
  <c r="P75" i="34"/>
  <c r="C75" i="34"/>
  <c r="B75" i="34"/>
  <c r="R74" i="34"/>
  <c r="Q74" i="34"/>
  <c r="P74" i="34"/>
  <c r="C74" i="34"/>
  <c r="B74" i="34"/>
  <c r="Q73" i="34"/>
  <c r="P73" i="34"/>
  <c r="C73" i="34"/>
  <c r="B73" i="34"/>
  <c r="Q72" i="34"/>
  <c r="P72" i="34"/>
  <c r="C72" i="34"/>
  <c r="B72" i="34"/>
  <c r="Q71" i="34"/>
  <c r="P71" i="34"/>
  <c r="C71" i="34"/>
  <c r="B71" i="34"/>
  <c r="Q70" i="34"/>
  <c r="R70" i="34" s="1"/>
  <c r="P70" i="34"/>
  <c r="C70" i="34"/>
  <c r="B70" i="34"/>
  <c r="Q69" i="34"/>
  <c r="P69" i="34"/>
  <c r="C69" i="34"/>
  <c r="B69" i="34"/>
  <c r="R68" i="34"/>
  <c r="Q68" i="34"/>
  <c r="P68" i="34"/>
  <c r="C68" i="34"/>
  <c r="B68" i="34"/>
  <c r="Q66" i="34"/>
  <c r="P66" i="34"/>
  <c r="C66" i="34"/>
  <c r="B66" i="34"/>
  <c r="Q65" i="34"/>
  <c r="R65" i="34" s="1"/>
  <c r="P65" i="34"/>
  <c r="C65" i="34"/>
  <c r="B65" i="34"/>
  <c r="Q64" i="34"/>
  <c r="R64" i="34" s="1"/>
  <c r="P64" i="34"/>
  <c r="C64" i="34"/>
  <c r="B64" i="34"/>
  <c r="Q63" i="34"/>
  <c r="P63" i="34"/>
  <c r="C63" i="34"/>
  <c r="B63" i="34"/>
  <c r="Q62" i="34"/>
  <c r="P62" i="34"/>
  <c r="C62" i="34"/>
  <c r="B62" i="34"/>
  <c r="Q61" i="34"/>
  <c r="P61" i="34"/>
  <c r="C61" i="34"/>
  <c r="B61" i="34"/>
  <c r="Q60" i="34"/>
  <c r="R60" i="34" s="1"/>
  <c r="P60" i="34"/>
  <c r="C60" i="34"/>
  <c r="B60" i="34"/>
  <c r="Q59" i="34"/>
  <c r="P59" i="34"/>
  <c r="C59" i="34"/>
  <c r="B59" i="34"/>
  <c r="Q58" i="34"/>
  <c r="P58" i="34"/>
  <c r="C58" i="34"/>
  <c r="B58" i="34"/>
  <c r="Q57" i="34"/>
  <c r="P57" i="34"/>
  <c r="C57" i="34"/>
  <c r="B57" i="34"/>
  <c r="Q56" i="34"/>
  <c r="P56" i="34"/>
  <c r="C56" i="34"/>
  <c r="B56" i="34"/>
  <c r="Q55" i="34"/>
  <c r="P55" i="34"/>
  <c r="P76" i="34" s="1"/>
  <c r="C55" i="34"/>
  <c r="B55" i="34"/>
  <c r="Q54" i="34"/>
  <c r="P54" i="34"/>
  <c r="C54" i="34"/>
  <c r="B54" i="34"/>
  <c r="J53" i="34"/>
  <c r="D53" i="34"/>
  <c r="M49" i="34"/>
  <c r="L49" i="34"/>
  <c r="K49" i="34"/>
  <c r="J49" i="34"/>
  <c r="P49" i="34" s="1"/>
  <c r="O45" i="34"/>
  <c r="N45" i="34"/>
  <c r="M45" i="34"/>
  <c r="L45" i="34"/>
  <c r="K45" i="34"/>
  <c r="J45" i="34"/>
  <c r="I45" i="34"/>
  <c r="H45" i="34"/>
  <c r="P45" i="34" s="1"/>
  <c r="G45" i="34"/>
  <c r="F45" i="34"/>
  <c r="E45" i="34"/>
  <c r="D45" i="34"/>
  <c r="O44" i="34"/>
  <c r="N44" i="34"/>
  <c r="M44" i="34"/>
  <c r="L44" i="34"/>
  <c r="K44" i="34"/>
  <c r="J44" i="34"/>
  <c r="I44" i="34"/>
  <c r="I42" i="34" s="1"/>
  <c r="H44" i="34"/>
  <c r="G44" i="34"/>
  <c r="G42" i="34" s="1"/>
  <c r="F44" i="34"/>
  <c r="E44" i="34"/>
  <c r="D44" i="34"/>
  <c r="L42" i="34"/>
  <c r="J42" i="34"/>
  <c r="D42" i="34"/>
  <c r="O41" i="34"/>
  <c r="N41" i="34"/>
  <c r="M41" i="34"/>
  <c r="L41" i="34"/>
  <c r="K41" i="34"/>
  <c r="J41" i="34"/>
  <c r="I41" i="34"/>
  <c r="H41" i="34"/>
  <c r="G41" i="34"/>
  <c r="F41" i="34"/>
  <c r="E41" i="34"/>
  <c r="D41" i="34"/>
  <c r="S40" i="34"/>
  <c r="R40" i="34"/>
  <c r="Q40" i="34"/>
  <c r="P40" i="34"/>
  <c r="Q39" i="34"/>
  <c r="P39" i="34"/>
  <c r="P41" i="34" s="1"/>
  <c r="P35" i="34"/>
  <c r="P34" i="34"/>
  <c r="O30" i="34"/>
  <c r="N30" i="34"/>
  <c r="M30" i="34"/>
  <c r="L30" i="34"/>
  <c r="K30" i="34"/>
  <c r="J30" i="34"/>
  <c r="I30" i="34"/>
  <c r="H30" i="34"/>
  <c r="G30" i="34"/>
  <c r="F30" i="34"/>
  <c r="E30" i="34"/>
  <c r="O29" i="34"/>
  <c r="N29" i="34"/>
  <c r="M29" i="34"/>
  <c r="L29" i="34"/>
  <c r="L33" i="34" s="1"/>
  <c r="K29" i="34"/>
  <c r="K42" i="34" s="1"/>
  <c r="J29" i="34"/>
  <c r="I29" i="34"/>
  <c r="H29" i="34"/>
  <c r="H42" i="34" s="1"/>
  <c r="G29" i="34"/>
  <c r="F29" i="34"/>
  <c r="F42" i="34" s="1"/>
  <c r="D29" i="34"/>
  <c r="O26" i="34"/>
  <c r="O143" i="34" s="1"/>
  <c r="N26" i="34"/>
  <c r="M26" i="34"/>
  <c r="L26" i="34"/>
  <c r="L143" i="34" s="1"/>
  <c r="L141" i="34" s="1"/>
  <c r="K26" i="34"/>
  <c r="J26" i="34"/>
  <c r="J143" i="34" s="1"/>
  <c r="I26" i="34"/>
  <c r="I143" i="34" s="1"/>
  <c r="H26" i="34"/>
  <c r="G26" i="34"/>
  <c r="G143" i="34" s="1"/>
  <c r="G141" i="34" s="1"/>
  <c r="F26" i="34"/>
  <c r="E26" i="34"/>
  <c r="E143" i="34" s="1"/>
  <c r="E141" i="34" s="1"/>
  <c r="D26" i="34"/>
  <c r="T25" i="34"/>
  <c r="S25" i="34"/>
  <c r="R25" i="34"/>
  <c r="Q25" i="34"/>
  <c r="P25" i="34"/>
  <c r="T24" i="34"/>
  <c r="Q24" i="34"/>
  <c r="P24" i="34"/>
  <c r="T23" i="34"/>
  <c r="Q23" i="34"/>
  <c r="P23" i="34"/>
  <c r="T22" i="34"/>
  <c r="S22" i="34"/>
  <c r="R22" i="34"/>
  <c r="Q22" i="34"/>
  <c r="P22" i="34"/>
  <c r="T21" i="34"/>
  <c r="R21" i="34"/>
  <c r="Q21" i="34"/>
  <c r="P21" i="34"/>
  <c r="T20" i="34"/>
  <c r="Q20" i="34"/>
  <c r="R20" i="34" s="1"/>
  <c r="S20" i="34" s="1"/>
  <c r="P20" i="34"/>
  <c r="T19" i="34"/>
  <c r="R19" i="34"/>
  <c r="S19" i="34" s="1"/>
  <c r="Q19" i="34"/>
  <c r="P19" i="34"/>
  <c r="T18" i="34"/>
  <c r="Q18" i="34"/>
  <c r="P18" i="34"/>
  <c r="T17" i="34"/>
  <c r="S17" i="34"/>
  <c r="R17" i="34"/>
  <c r="Q17" i="34"/>
  <c r="P17" i="34"/>
  <c r="T16" i="34"/>
  <c r="Q16" i="34"/>
  <c r="R16" i="34" s="1"/>
  <c r="S16" i="34" s="1"/>
  <c r="P16" i="34"/>
  <c r="T15" i="34"/>
  <c r="Q15" i="34"/>
  <c r="P15" i="34"/>
  <c r="T14" i="34"/>
  <c r="S14" i="34"/>
  <c r="R14" i="34"/>
  <c r="Q14" i="34"/>
  <c r="P14" i="34"/>
  <c r="T13" i="34"/>
  <c r="R13" i="34"/>
  <c r="Q13" i="34"/>
  <c r="P13" i="34"/>
  <c r="T12" i="34"/>
  <c r="Q12" i="34"/>
  <c r="P12" i="34"/>
  <c r="T11" i="34"/>
  <c r="R11" i="34"/>
  <c r="S11" i="34" s="1"/>
  <c r="Q11" i="34"/>
  <c r="P11" i="34"/>
  <c r="T10" i="34"/>
  <c r="R10" i="34"/>
  <c r="Q10" i="34"/>
  <c r="P10" i="34"/>
  <c r="T9" i="34"/>
  <c r="Q9" i="34"/>
  <c r="R9" i="34" s="1"/>
  <c r="S9" i="34" s="1"/>
  <c r="P9" i="34"/>
  <c r="T8" i="34"/>
  <c r="R8" i="34"/>
  <c r="S8" i="34" s="1"/>
  <c r="Q8" i="34"/>
  <c r="P8" i="34"/>
  <c r="T7" i="34"/>
  <c r="Q7" i="34"/>
  <c r="P7" i="34"/>
  <c r="T6" i="34"/>
  <c r="R6" i="34"/>
  <c r="S6" i="34" s="1"/>
  <c r="Q6" i="34"/>
  <c r="P6" i="34"/>
  <c r="T5" i="34"/>
  <c r="S5" i="34"/>
  <c r="Q5" i="34"/>
  <c r="R5" i="34" s="1"/>
  <c r="P5" i="34"/>
  <c r="T4" i="34"/>
  <c r="Q4" i="34"/>
  <c r="P4" i="34"/>
  <c r="L3" i="34"/>
  <c r="L53" i="34" s="1"/>
  <c r="K3" i="34"/>
  <c r="K53" i="34" s="1"/>
  <c r="R59" i="34" s="1"/>
  <c r="E3" i="34"/>
  <c r="E53" i="34" s="1"/>
  <c r="S1" i="34"/>
  <c r="R1" i="34"/>
  <c r="L190" i="33"/>
  <c r="E190" i="33"/>
  <c r="P189" i="33"/>
  <c r="H189" i="33"/>
  <c r="P187" i="33"/>
  <c r="O187" i="33"/>
  <c r="N187" i="33"/>
  <c r="M187" i="33"/>
  <c r="M190" i="33" s="1"/>
  <c r="L187" i="33"/>
  <c r="K187" i="33"/>
  <c r="J187" i="33"/>
  <c r="I187" i="33"/>
  <c r="H187" i="33"/>
  <c r="G187" i="33"/>
  <c r="E187" i="33"/>
  <c r="P186" i="33"/>
  <c r="O186" i="33"/>
  <c r="N186" i="33"/>
  <c r="M186" i="33"/>
  <c r="L186" i="33"/>
  <c r="L189" i="33" s="1"/>
  <c r="K186" i="33"/>
  <c r="J186" i="33"/>
  <c r="J189" i="33" s="1"/>
  <c r="I186" i="33"/>
  <c r="I189" i="33" s="1"/>
  <c r="H186" i="33"/>
  <c r="G186" i="33"/>
  <c r="F186" i="33"/>
  <c r="P185" i="33"/>
  <c r="O185" i="33"/>
  <c r="O190" i="33" s="1"/>
  <c r="N185" i="33"/>
  <c r="N190" i="33" s="1"/>
  <c r="M185" i="33"/>
  <c r="L185" i="33"/>
  <c r="K185" i="33"/>
  <c r="K190" i="33" s="1"/>
  <c r="J185" i="33"/>
  <c r="J190" i="33" s="1"/>
  <c r="I185" i="33"/>
  <c r="I190" i="33" s="1"/>
  <c r="H185" i="33"/>
  <c r="G185" i="33"/>
  <c r="G190" i="33" s="1"/>
  <c r="E185" i="33"/>
  <c r="P184" i="33"/>
  <c r="O184" i="33"/>
  <c r="O189" i="33" s="1"/>
  <c r="N184" i="33"/>
  <c r="M184" i="33"/>
  <c r="M189" i="33" s="1"/>
  <c r="L184" i="33"/>
  <c r="K184" i="33"/>
  <c r="K189" i="33" s="1"/>
  <c r="J184" i="33"/>
  <c r="I184" i="33"/>
  <c r="H184" i="33"/>
  <c r="G184" i="33"/>
  <c r="G189" i="33" s="1"/>
  <c r="F184" i="33"/>
  <c r="O178" i="33"/>
  <c r="N261" i="31" s="1"/>
  <c r="M178" i="33"/>
  <c r="I178" i="33"/>
  <c r="G178" i="33"/>
  <c r="E178" i="33"/>
  <c r="N177" i="33"/>
  <c r="J177" i="33"/>
  <c r="F177" i="33"/>
  <c r="P176" i="33"/>
  <c r="O176" i="33"/>
  <c r="N176" i="33"/>
  <c r="M176" i="33"/>
  <c r="L176" i="33"/>
  <c r="K176" i="33"/>
  <c r="J176" i="33"/>
  <c r="I176" i="33"/>
  <c r="H176" i="33"/>
  <c r="G176" i="33"/>
  <c r="F176" i="33"/>
  <c r="E176" i="33"/>
  <c r="F175" i="33"/>
  <c r="M172" i="33"/>
  <c r="L255" i="31" s="1"/>
  <c r="P171" i="33"/>
  <c r="H171" i="33"/>
  <c r="I170" i="33"/>
  <c r="G170" i="33"/>
  <c r="P169" i="33"/>
  <c r="O169" i="33"/>
  <c r="N169" i="33"/>
  <c r="M169" i="33"/>
  <c r="L169" i="33"/>
  <c r="K169" i="33"/>
  <c r="J169" i="33"/>
  <c r="I169" i="33"/>
  <c r="H169" i="33"/>
  <c r="G169" i="33"/>
  <c r="F169" i="33"/>
  <c r="E169" i="33"/>
  <c r="P168" i="33"/>
  <c r="H168" i="33"/>
  <c r="I167" i="33"/>
  <c r="G167" i="33"/>
  <c r="N166" i="33"/>
  <c r="L166" i="33"/>
  <c r="J166" i="33"/>
  <c r="F166" i="33"/>
  <c r="O165" i="33"/>
  <c r="K165" i="33"/>
  <c r="I165" i="33"/>
  <c r="G165" i="33"/>
  <c r="P164" i="33"/>
  <c r="O164" i="33"/>
  <c r="N164" i="33"/>
  <c r="M164" i="33"/>
  <c r="L164" i="33"/>
  <c r="K164" i="33"/>
  <c r="J164" i="33"/>
  <c r="I164" i="33"/>
  <c r="H164" i="33"/>
  <c r="G164" i="33"/>
  <c r="F164" i="33"/>
  <c r="E164" i="33"/>
  <c r="I163" i="33"/>
  <c r="I161" i="33"/>
  <c r="P159" i="33"/>
  <c r="O159" i="33"/>
  <c r="N159" i="33"/>
  <c r="M159" i="33"/>
  <c r="L159" i="33"/>
  <c r="K159" i="33"/>
  <c r="J159" i="33"/>
  <c r="I159" i="33"/>
  <c r="H159" i="33"/>
  <c r="G159" i="33"/>
  <c r="F159" i="33"/>
  <c r="Q159" i="33" s="1"/>
  <c r="E159" i="33"/>
  <c r="K158" i="33"/>
  <c r="H157" i="33"/>
  <c r="J155" i="33"/>
  <c r="P151" i="33"/>
  <c r="O151" i="33"/>
  <c r="N151" i="33"/>
  <c r="M151" i="33"/>
  <c r="L151" i="33"/>
  <c r="K151" i="33"/>
  <c r="J151" i="33"/>
  <c r="I151" i="33"/>
  <c r="H151" i="33"/>
  <c r="G151" i="33"/>
  <c r="F151" i="33"/>
  <c r="E151" i="33"/>
  <c r="K150" i="33"/>
  <c r="P149" i="33"/>
  <c r="J149" i="33"/>
  <c r="H149" i="33"/>
  <c r="O148" i="33"/>
  <c r="M148" i="33"/>
  <c r="G148" i="33"/>
  <c r="G146" i="33"/>
  <c r="L145" i="33"/>
  <c r="P140" i="33"/>
  <c r="O140" i="33"/>
  <c r="N140" i="33"/>
  <c r="M140" i="33"/>
  <c r="L140" i="33"/>
  <c r="K140" i="33"/>
  <c r="J140" i="33"/>
  <c r="I140" i="33"/>
  <c r="H140" i="33"/>
  <c r="G140" i="33"/>
  <c r="F140" i="33"/>
  <c r="E140" i="33"/>
  <c r="Q140" i="33" s="1"/>
  <c r="P139" i="33"/>
  <c r="P178" i="33" s="1"/>
  <c r="O139" i="33"/>
  <c r="N139" i="33"/>
  <c r="N178" i="33" s="1"/>
  <c r="M139" i="33"/>
  <c r="L139" i="33"/>
  <c r="K139" i="33"/>
  <c r="J139" i="33"/>
  <c r="J178" i="33" s="1"/>
  <c r="I261" i="31" s="1"/>
  <c r="I139" i="33"/>
  <c r="H139" i="33"/>
  <c r="H178" i="33" s="1"/>
  <c r="G139" i="33"/>
  <c r="F139" i="33"/>
  <c r="F178" i="33" s="1"/>
  <c r="E139" i="33"/>
  <c r="K138" i="33"/>
  <c r="P130" i="33"/>
  <c r="P166" i="33" s="1"/>
  <c r="O130" i="33"/>
  <c r="N130" i="33"/>
  <c r="M130" i="33"/>
  <c r="L130" i="33"/>
  <c r="K130" i="33"/>
  <c r="J130" i="33"/>
  <c r="I130" i="33"/>
  <c r="I166" i="33" s="1"/>
  <c r="H130" i="33"/>
  <c r="H166" i="33" s="1"/>
  <c r="G130" i="33"/>
  <c r="F130" i="33"/>
  <c r="E130" i="33"/>
  <c r="Q129" i="33"/>
  <c r="Q128" i="33"/>
  <c r="P127" i="33"/>
  <c r="P165" i="33" s="1"/>
  <c r="O127" i="33"/>
  <c r="N127" i="33"/>
  <c r="M127" i="33"/>
  <c r="M165" i="33" s="1"/>
  <c r="L127" i="33"/>
  <c r="K127" i="33"/>
  <c r="J127" i="33"/>
  <c r="J165" i="33" s="1"/>
  <c r="I127" i="33"/>
  <c r="H127" i="33"/>
  <c r="H165" i="33" s="1"/>
  <c r="G127" i="33"/>
  <c r="F127" i="33"/>
  <c r="E127" i="33"/>
  <c r="E165" i="33" s="1"/>
  <c r="Q126" i="33"/>
  <c r="Q125" i="33"/>
  <c r="P124" i="33"/>
  <c r="O124" i="33"/>
  <c r="N124" i="33"/>
  <c r="M124" i="33"/>
  <c r="M163" i="33" s="1"/>
  <c r="L124" i="33"/>
  <c r="K124" i="33"/>
  <c r="K163" i="33" s="1"/>
  <c r="J124" i="33"/>
  <c r="I124" i="33"/>
  <c r="H124" i="33"/>
  <c r="G124" i="33"/>
  <c r="F124" i="33"/>
  <c r="E124" i="33"/>
  <c r="Q123" i="33"/>
  <c r="Q122" i="33"/>
  <c r="P121" i="33"/>
  <c r="P163" i="33" s="1"/>
  <c r="O121" i="33"/>
  <c r="N121" i="33"/>
  <c r="N163" i="33" s="1"/>
  <c r="M121" i="33"/>
  <c r="L121" i="33"/>
  <c r="L163" i="33" s="1"/>
  <c r="K121" i="33"/>
  <c r="J121" i="33"/>
  <c r="J163" i="33" s="1"/>
  <c r="I121" i="33"/>
  <c r="H121" i="33"/>
  <c r="H163" i="33" s="1"/>
  <c r="G121" i="33"/>
  <c r="F121" i="33"/>
  <c r="F163" i="33" s="1"/>
  <c r="E121" i="33"/>
  <c r="Q120" i="33"/>
  <c r="Q119" i="33"/>
  <c r="P118" i="33"/>
  <c r="O118" i="33"/>
  <c r="N118" i="33"/>
  <c r="M118" i="33"/>
  <c r="L118" i="33"/>
  <c r="K118" i="33"/>
  <c r="J118" i="33"/>
  <c r="I118" i="33"/>
  <c r="H118" i="33"/>
  <c r="G118" i="33"/>
  <c r="F118" i="33"/>
  <c r="E118" i="33"/>
  <c r="Q118" i="33" s="1"/>
  <c r="Q117" i="33"/>
  <c r="Q116" i="33"/>
  <c r="P115" i="33"/>
  <c r="O115" i="33"/>
  <c r="N115" i="33"/>
  <c r="N162" i="33" s="1"/>
  <c r="M115" i="33"/>
  <c r="L115" i="33"/>
  <c r="L162" i="33" s="1"/>
  <c r="K115" i="33"/>
  <c r="K162" i="33" s="1"/>
  <c r="J115" i="33"/>
  <c r="J162" i="33" s="1"/>
  <c r="I115" i="33"/>
  <c r="H115" i="33"/>
  <c r="H162" i="33" s="1"/>
  <c r="G115" i="33"/>
  <c r="F115" i="33"/>
  <c r="F162" i="33" s="1"/>
  <c r="E115" i="33"/>
  <c r="Q114" i="33"/>
  <c r="Q113" i="33"/>
  <c r="P112" i="33"/>
  <c r="P161" i="33" s="1"/>
  <c r="O112" i="33"/>
  <c r="O161" i="33" s="1"/>
  <c r="N112" i="33"/>
  <c r="N161" i="33" s="1"/>
  <c r="M112" i="33"/>
  <c r="M161" i="33" s="1"/>
  <c r="L112" i="33"/>
  <c r="L161" i="33" s="1"/>
  <c r="K112" i="33"/>
  <c r="K161" i="33" s="1"/>
  <c r="J112" i="33"/>
  <c r="J161" i="33" s="1"/>
  <c r="I112" i="33"/>
  <c r="H112" i="33"/>
  <c r="H161" i="33" s="1"/>
  <c r="G112" i="33"/>
  <c r="G161" i="33" s="1"/>
  <c r="F112" i="33"/>
  <c r="F161" i="33" s="1"/>
  <c r="E112" i="33"/>
  <c r="E161" i="33" s="1"/>
  <c r="Q111" i="33"/>
  <c r="Q110" i="33"/>
  <c r="P109" i="33"/>
  <c r="F109" i="33"/>
  <c r="P108" i="33"/>
  <c r="P177" i="33" s="1"/>
  <c r="O108" i="33"/>
  <c r="O177" i="33" s="1"/>
  <c r="N260" i="31" s="1"/>
  <c r="N108" i="33"/>
  <c r="M108" i="33"/>
  <c r="M177" i="33" s="1"/>
  <c r="L108" i="33"/>
  <c r="L177" i="33" s="1"/>
  <c r="K260" i="31" s="1"/>
  <c r="K108" i="33"/>
  <c r="K177" i="33" s="1"/>
  <c r="J108" i="33"/>
  <c r="I108" i="33"/>
  <c r="I177" i="33" s="1"/>
  <c r="H108" i="33"/>
  <c r="H177" i="33" s="1"/>
  <c r="G108" i="33"/>
  <c r="F108" i="33"/>
  <c r="E108" i="33"/>
  <c r="E177" i="33" s="1"/>
  <c r="Q107" i="33"/>
  <c r="Q106" i="33"/>
  <c r="P105" i="33"/>
  <c r="O105" i="33"/>
  <c r="N105" i="33"/>
  <c r="N109" i="33" s="1"/>
  <c r="M105" i="33"/>
  <c r="M109" i="33" s="1"/>
  <c r="L105" i="33"/>
  <c r="K105" i="33"/>
  <c r="J105" i="33"/>
  <c r="I105" i="33"/>
  <c r="H105" i="33"/>
  <c r="H109" i="33" s="1"/>
  <c r="G105" i="33"/>
  <c r="F105" i="33"/>
  <c r="E105" i="33"/>
  <c r="E109" i="33" s="1"/>
  <c r="Q104" i="33"/>
  <c r="Q103" i="33"/>
  <c r="P102" i="33"/>
  <c r="O102" i="33"/>
  <c r="N102" i="33"/>
  <c r="M102" i="33"/>
  <c r="L102" i="33"/>
  <c r="K102" i="33"/>
  <c r="J102" i="33"/>
  <c r="I102" i="33"/>
  <c r="Q102" i="33" s="1"/>
  <c r="H102" i="33"/>
  <c r="G102" i="33"/>
  <c r="F102" i="33"/>
  <c r="E102" i="33"/>
  <c r="Q101" i="33"/>
  <c r="Q100" i="33"/>
  <c r="P99" i="33"/>
  <c r="O99" i="33"/>
  <c r="N99" i="33"/>
  <c r="M99" i="33"/>
  <c r="L99" i="33"/>
  <c r="K99" i="33"/>
  <c r="J99" i="33"/>
  <c r="J109" i="33" s="1"/>
  <c r="I99" i="33"/>
  <c r="H99" i="33"/>
  <c r="G99" i="33"/>
  <c r="F99" i="33"/>
  <c r="E99" i="33"/>
  <c r="Q98" i="33"/>
  <c r="Q97" i="33"/>
  <c r="P96" i="33"/>
  <c r="O96" i="33"/>
  <c r="N96" i="33"/>
  <c r="M96" i="33"/>
  <c r="L96" i="33"/>
  <c r="K96" i="33"/>
  <c r="J96" i="33"/>
  <c r="I96" i="33"/>
  <c r="Q96" i="33" s="1"/>
  <c r="H96" i="33"/>
  <c r="G96" i="33"/>
  <c r="F96" i="33"/>
  <c r="E96" i="33"/>
  <c r="Q95" i="33"/>
  <c r="Q94" i="33"/>
  <c r="P93" i="33"/>
  <c r="P175" i="33" s="1"/>
  <c r="O258" i="31" s="1"/>
  <c r="O93" i="33"/>
  <c r="O175" i="33" s="1"/>
  <c r="N93" i="33"/>
  <c r="N175" i="33" s="1"/>
  <c r="M93" i="33"/>
  <c r="M175" i="33" s="1"/>
  <c r="L93" i="33"/>
  <c r="L175" i="33" s="1"/>
  <c r="K258" i="31" s="1"/>
  <c r="K93" i="33"/>
  <c r="K175" i="33" s="1"/>
  <c r="J93" i="33"/>
  <c r="J175" i="33" s="1"/>
  <c r="I93" i="33"/>
  <c r="I175" i="33" s="1"/>
  <c r="H93" i="33"/>
  <c r="H175" i="33" s="1"/>
  <c r="G93" i="33"/>
  <c r="G175" i="33" s="1"/>
  <c r="F93" i="33"/>
  <c r="E93" i="33"/>
  <c r="E175" i="33" s="1"/>
  <c r="Q92" i="33"/>
  <c r="Q91" i="33"/>
  <c r="P90" i="33"/>
  <c r="P174" i="33" s="1"/>
  <c r="O90" i="33"/>
  <c r="O174" i="33" s="1"/>
  <c r="N90" i="33"/>
  <c r="N174" i="33" s="1"/>
  <c r="M257" i="31" s="1"/>
  <c r="M90" i="33"/>
  <c r="M174" i="33" s="1"/>
  <c r="L90" i="33"/>
  <c r="L174" i="33" s="1"/>
  <c r="K90" i="33"/>
  <c r="K174" i="33" s="1"/>
  <c r="J257" i="31" s="1"/>
  <c r="J90" i="33"/>
  <c r="J174" i="33" s="1"/>
  <c r="I90" i="33"/>
  <c r="Q90" i="33" s="1"/>
  <c r="H90" i="33"/>
  <c r="H174" i="33" s="1"/>
  <c r="G90" i="33"/>
  <c r="G174" i="33" s="1"/>
  <c r="F90" i="33"/>
  <c r="F174" i="33" s="1"/>
  <c r="E257" i="31" s="1"/>
  <c r="E90" i="33"/>
  <c r="E174" i="33" s="1"/>
  <c r="Q89" i="33"/>
  <c r="Q88" i="33"/>
  <c r="P87" i="33"/>
  <c r="P173" i="33" s="1"/>
  <c r="O87" i="33"/>
  <c r="O173" i="33" s="1"/>
  <c r="N87" i="33"/>
  <c r="N173" i="33" s="1"/>
  <c r="M87" i="33"/>
  <c r="M173" i="33" s="1"/>
  <c r="L87" i="33"/>
  <c r="L173" i="33" s="1"/>
  <c r="K87" i="33"/>
  <c r="K173" i="33" s="1"/>
  <c r="J87" i="33"/>
  <c r="J173" i="33" s="1"/>
  <c r="I256" i="31" s="1"/>
  <c r="I87" i="33"/>
  <c r="I173" i="33" s="1"/>
  <c r="H87" i="33"/>
  <c r="H173" i="33" s="1"/>
  <c r="G87" i="33"/>
  <c r="G173" i="33" s="1"/>
  <c r="F87" i="33"/>
  <c r="F173" i="33" s="1"/>
  <c r="E87" i="33"/>
  <c r="E173" i="33" s="1"/>
  <c r="Q86" i="33"/>
  <c r="Q85" i="33"/>
  <c r="P84" i="33"/>
  <c r="P172" i="33" s="1"/>
  <c r="O255" i="31" s="1"/>
  <c r="O84" i="33"/>
  <c r="O172" i="33" s="1"/>
  <c r="N84" i="33"/>
  <c r="N172" i="33" s="1"/>
  <c r="M84" i="33"/>
  <c r="L84" i="33"/>
  <c r="L172" i="33" s="1"/>
  <c r="K84" i="33"/>
  <c r="K172" i="33" s="1"/>
  <c r="J255" i="31" s="1"/>
  <c r="J84" i="33"/>
  <c r="J172" i="33" s="1"/>
  <c r="I84" i="33"/>
  <c r="I172" i="33" s="1"/>
  <c r="H84" i="33"/>
  <c r="H172" i="33" s="1"/>
  <c r="G255" i="31" s="1"/>
  <c r="G84" i="33"/>
  <c r="G172" i="33" s="1"/>
  <c r="F84" i="33"/>
  <c r="F172" i="33" s="1"/>
  <c r="E84" i="33"/>
  <c r="E172" i="33" s="1"/>
  <c r="Q83" i="33"/>
  <c r="Q82" i="33"/>
  <c r="L81" i="33"/>
  <c r="P80" i="33"/>
  <c r="O80" i="33"/>
  <c r="N80" i="33"/>
  <c r="N171" i="33" s="1"/>
  <c r="M80" i="33"/>
  <c r="L80" i="33"/>
  <c r="L171" i="33" s="1"/>
  <c r="K80" i="33"/>
  <c r="J80" i="33"/>
  <c r="J171" i="33" s="1"/>
  <c r="I80" i="33"/>
  <c r="H80" i="33"/>
  <c r="G80" i="33"/>
  <c r="F80" i="33"/>
  <c r="F171" i="33" s="1"/>
  <c r="E80" i="33"/>
  <c r="Q79" i="33"/>
  <c r="Q78" i="33"/>
  <c r="P77" i="33"/>
  <c r="P170" i="33" s="1"/>
  <c r="O77" i="33"/>
  <c r="O170" i="33" s="1"/>
  <c r="N77" i="33"/>
  <c r="M77" i="33"/>
  <c r="M170" i="33" s="1"/>
  <c r="L77" i="33"/>
  <c r="L170" i="33" s="1"/>
  <c r="K77" i="33"/>
  <c r="K170" i="33" s="1"/>
  <c r="J77" i="33"/>
  <c r="J170" i="33" s="1"/>
  <c r="I77" i="33"/>
  <c r="H77" i="33"/>
  <c r="H170" i="33" s="1"/>
  <c r="G77" i="33"/>
  <c r="F77" i="33"/>
  <c r="E77" i="33"/>
  <c r="E170" i="33" s="1"/>
  <c r="Q76" i="33"/>
  <c r="Q75" i="33"/>
  <c r="P74" i="33"/>
  <c r="O74" i="33"/>
  <c r="O168" i="33" s="1"/>
  <c r="N74" i="33"/>
  <c r="N168" i="33" s="1"/>
  <c r="M74" i="33"/>
  <c r="M168" i="33" s="1"/>
  <c r="L74" i="33"/>
  <c r="L168" i="33" s="1"/>
  <c r="K74" i="33"/>
  <c r="K168" i="33" s="1"/>
  <c r="J74" i="33"/>
  <c r="J168" i="33" s="1"/>
  <c r="I74" i="33"/>
  <c r="I168" i="33" s="1"/>
  <c r="H74" i="33"/>
  <c r="G74" i="33"/>
  <c r="G168" i="33" s="1"/>
  <c r="F74" i="33"/>
  <c r="F168" i="33" s="1"/>
  <c r="E74" i="33"/>
  <c r="Q73" i="33"/>
  <c r="Q72" i="33"/>
  <c r="P71" i="33"/>
  <c r="P167" i="33" s="1"/>
  <c r="O71" i="33"/>
  <c r="O167" i="33" s="1"/>
  <c r="N71" i="33"/>
  <c r="N167" i="33" s="1"/>
  <c r="M71" i="33"/>
  <c r="M167" i="33" s="1"/>
  <c r="L71" i="33"/>
  <c r="L167" i="33" s="1"/>
  <c r="K71" i="33"/>
  <c r="K167" i="33" s="1"/>
  <c r="J71" i="33"/>
  <c r="J167" i="33" s="1"/>
  <c r="I71" i="33"/>
  <c r="H71" i="33"/>
  <c r="G71" i="33"/>
  <c r="F71" i="33"/>
  <c r="F167" i="33" s="1"/>
  <c r="E71" i="33"/>
  <c r="E167" i="33" s="1"/>
  <c r="Q70" i="33"/>
  <c r="Q69" i="33"/>
  <c r="F67" i="33"/>
  <c r="P66" i="33"/>
  <c r="O66" i="33"/>
  <c r="N66" i="33"/>
  <c r="N149" i="33" s="1"/>
  <c r="M66" i="33"/>
  <c r="L66" i="33"/>
  <c r="L149" i="33" s="1"/>
  <c r="K66" i="33"/>
  <c r="J66" i="33"/>
  <c r="I66" i="33"/>
  <c r="H66" i="33"/>
  <c r="G66" i="33"/>
  <c r="F66" i="33"/>
  <c r="F149" i="33" s="1"/>
  <c r="E66" i="33"/>
  <c r="Q65" i="33"/>
  <c r="Q64" i="33"/>
  <c r="P63" i="33"/>
  <c r="O63" i="33"/>
  <c r="N63" i="33"/>
  <c r="N67" i="33" s="1"/>
  <c r="M63" i="33"/>
  <c r="L63" i="33"/>
  <c r="L67" i="33" s="1"/>
  <c r="K63" i="33"/>
  <c r="J63" i="33"/>
  <c r="I63" i="33"/>
  <c r="H63" i="33"/>
  <c r="G63" i="33"/>
  <c r="F63" i="33"/>
  <c r="E63" i="33"/>
  <c r="Q62" i="33"/>
  <c r="Q61" i="33"/>
  <c r="P60" i="33"/>
  <c r="O60" i="33"/>
  <c r="O150" i="33" s="1"/>
  <c r="N60" i="33"/>
  <c r="N150" i="33" s="1"/>
  <c r="M60" i="33"/>
  <c r="M150" i="33" s="1"/>
  <c r="L60" i="33"/>
  <c r="L150" i="33" s="1"/>
  <c r="K60" i="33"/>
  <c r="J60" i="33"/>
  <c r="I60" i="33"/>
  <c r="I150" i="33" s="1"/>
  <c r="H60" i="33"/>
  <c r="G60" i="33"/>
  <c r="G150" i="33" s="1"/>
  <c r="F60" i="33"/>
  <c r="F150" i="33" s="1"/>
  <c r="E60" i="33"/>
  <c r="E150" i="33" s="1"/>
  <c r="Q59" i="33"/>
  <c r="Q58" i="33"/>
  <c r="P57" i="33"/>
  <c r="P148" i="33" s="1"/>
  <c r="O57" i="33"/>
  <c r="N57" i="33"/>
  <c r="N148" i="33" s="1"/>
  <c r="M57" i="33"/>
  <c r="L57" i="33"/>
  <c r="L148" i="33" s="1"/>
  <c r="K57" i="33"/>
  <c r="K148" i="33" s="1"/>
  <c r="J57" i="33"/>
  <c r="J148" i="33" s="1"/>
  <c r="I57" i="33"/>
  <c r="I148" i="33" s="1"/>
  <c r="H57" i="33"/>
  <c r="H148" i="33" s="1"/>
  <c r="G57" i="33"/>
  <c r="F57" i="33"/>
  <c r="F148" i="33" s="1"/>
  <c r="Q56" i="33"/>
  <c r="F56" i="33"/>
  <c r="E29" i="34" s="1"/>
  <c r="Q55" i="33"/>
  <c r="E55" i="33"/>
  <c r="D30" i="34" s="1"/>
  <c r="P30" i="34" s="1"/>
  <c r="P54" i="33"/>
  <c r="O54" i="33"/>
  <c r="N54" i="33"/>
  <c r="M54" i="33"/>
  <c r="L54" i="33"/>
  <c r="K54" i="33"/>
  <c r="J54" i="33"/>
  <c r="I54" i="33"/>
  <c r="H54" i="33"/>
  <c r="G54" i="33"/>
  <c r="F54" i="33"/>
  <c r="E54" i="33"/>
  <c r="Q54" i="33" s="1"/>
  <c r="Q53" i="33"/>
  <c r="Q52" i="33"/>
  <c r="P51" i="33"/>
  <c r="P147" i="33" s="1"/>
  <c r="O51" i="33"/>
  <c r="N51" i="33"/>
  <c r="N147" i="33" s="1"/>
  <c r="M51" i="33"/>
  <c r="M147" i="33" s="1"/>
  <c r="L51" i="33"/>
  <c r="L147" i="33" s="1"/>
  <c r="K51" i="33"/>
  <c r="K147" i="33" s="1"/>
  <c r="J51" i="33"/>
  <c r="J147" i="33" s="1"/>
  <c r="I51" i="33"/>
  <c r="I147" i="33" s="1"/>
  <c r="H51" i="33"/>
  <c r="H147" i="33" s="1"/>
  <c r="G51" i="33"/>
  <c r="F51" i="33"/>
  <c r="E51" i="33"/>
  <c r="E147" i="33" s="1"/>
  <c r="Q50" i="33"/>
  <c r="Q49" i="33"/>
  <c r="P48" i="33"/>
  <c r="O48" i="33"/>
  <c r="O146" i="33" s="1"/>
  <c r="N48" i="33"/>
  <c r="M48" i="33"/>
  <c r="L48" i="33"/>
  <c r="K48" i="33"/>
  <c r="J48" i="33"/>
  <c r="I48" i="33"/>
  <c r="H48" i="33"/>
  <c r="G48" i="33"/>
  <c r="Q48" i="33" s="1"/>
  <c r="F48" i="33"/>
  <c r="E48" i="33"/>
  <c r="Q47" i="33"/>
  <c r="Q46" i="33"/>
  <c r="P45" i="33"/>
  <c r="P146" i="33" s="1"/>
  <c r="O45" i="33"/>
  <c r="N45" i="33"/>
  <c r="N146" i="33" s="1"/>
  <c r="M45" i="33"/>
  <c r="M146" i="33" s="1"/>
  <c r="L45" i="33"/>
  <c r="L146" i="33" s="1"/>
  <c r="K45" i="33"/>
  <c r="J45" i="33"/>
  <c r="J146" i="33" s="1"/>
  <c r="I18" i="31" s="1"/>
  <c r="I45" i="33"/>
  <c r="I146" i="33" s="1"/>
  <c r="H45" i="33"/>
  <c r="H146" i="33" s="1"/>
  <c r="G45" i="33"/>
  <c r="F45" i="33"/>
  <c r="F146" i="33" s="1"/>
  <c r="E45" i="33"/>
  <c r="E146" i="33" s="1"/>
  <c r="Q44" i="33"/>
  <c r="Q43" i="33"/>
  <c r="Q42" i="33"/>
  <c r="P42" i="33"/>
  <c r="O42" i="33"/>
  <c r="N42" i="33"/>
  <c r="M42" i="33"/>
  <c r="L42" i="33"/>
  <c r="K42" i="33"/>
  <c r="J42" i="33"/>
  <c r="I42" i="33"/>
  <c r="H42" i="33"/>
  <c r="G42" i="33"/>
  <c r="F42" i="33"/>
  <c r="E42" i="33"/>
  <c r="Q41" i="33"/>
  <c r="Q40" i="33"/>
  <c r="P39" i="33"/>
  <c r="O39" i="33"/>
  <c r="O145" i="33" s="1"/>
  <c r="N39" i="33"/>
  <c r="N145" i="33" s="1"/>
  <c r="M39" i="33"/>
  <c r="M145" i="33" s="1"/>
  <c r="L39" i="33"/>
  <c r="K39" i="33"/>
  <c r="K145" i="33" s="1"/>
  <c r="J39" i="33"/>
  <c r="J145" i="33" s="1"/>
  <c r="I39" i="33"/>
  <c r="H39" i="33"/>
  <c r="G39" i="33"/>
  <c r="G145" i="33" s="1"/>
  <c r="F39" i="33"/>
  <c r="F145" i="33" s="1"/>
  <c r="E39" i="33"/>
  <c r="Q38" i="33"/>
  <c r="Q37" i="33"/>
  <c r="Q184" i="33" s="1"/>
  <c r="P35" i="33"/>
  <c r="O35" i="33"/>
  <c r="N35" i="33"/>
  <c r="N157" i="33" s="1"/>
  <c r="M35" i="33"/>
  <c r="M157" i="33" s="1"/>
  <c r="L35" i="33"/>
  <c r="K35" i="33"/>
  <c r="K157" i="33" s="1"/>
  <c r="J35" i="33"/>
  <c r="I35" i="33"/>
  <c r="I157" i="33" s="1"/>
  <c r="H35" i="33"/>
  <c r="G35" i="33"/>
  <c r="E35" i="33"/>
  <c r="Q34" i="33"/>
  <c r="F34" i="33"/>
  <c r="Q33" i="33"/>
  <c r="E33" i="33"/>
  <c r="P32" i="33"/>
  <c r="O32" i="33"/>
  <c r="N32" i="33"/>
  <c r="M32" i="33"/>
  <c r="L32" i="33"/>
  <c r="K32" i="33"/>
  <c r="J32" i="33"/>
  <c r="I32" i="33"/>
  <c r="H32" i="33"/>
  <c r="G32" i="33"/>
  <c r="F32" i="33"/>
  <c r="E32" i="33"/>
  <c r="Q32" i="33" s="1"/>
  <c r="Q31" i="33"/>
  <c r="Q30" i="33"/>
  <c r="P29" i="33"/>
  <c r="O29" i="33"/>
  <c r="O158" i="33" s="1"/>
  <c r="N29" i="33"/>
  <c r="M29" i="33"/>
  <c r="M158" i="33" s="1"/>
  <c r="L29" i="33"/>
  <c r="L158" i="33" s="1"/>
  <c r="K29" i="33"/>
  <c r="J29" i="33"/>
  <c r="J158" i="33" s="1"/>
  <c r="I29" i="33"/>
  <c r="I158" i="33" s="1"/>
  <c r="H29" i="33"/>
  <c r="G29" i="33"/>
  <c r="G158" i="33" s="1"/>
  <c r="F29" i="33"/>
  <c r="E29" i="33"/>
  <c r="E158" i="33" s="1"/>
  <c r="Q28" i="33"/>
  <c r="Q27" i="33"/>
  <c r="P26" i="33"/>
  <c r="P156" i="33" s="1"/>
  <c r="O26" i="33"/>
  <c r="O156" i="33" s="1"/>
  <c r="N26" i="33"/>
  <c r="N156" i="33" s="1"/>
  <c r="M26" i="33"/>
  <c r="M156" i="33" s="1"/>
  <c r="L26" i="33"/>
  <c r="L156" i="33" s="1"/>
  <c r="K26" i="33"/>
  <c r="K156" i="33" s="1"/>
  <c r="J26" i="33"/>
  <c r="J156" i="33" s="1"/>
  <c r="I26" i="33"/>
  <c r="H26" i="33"/>
  <c r="H156" i="33" s="1"/>
  <c r="G26" i="33"/>
  <c r="G156" i="33" s="1"/>
  <c r="F26" i="33"/>
  <c r="F156" i="33" s="1"/>
  <c r="E26" i="33"/>
  <c r="E156" i="33" s="1"/>
  <c r="Q25" i="33"/>
  <c r="Q24" i="33"/>
  <c r="P23" i="33"/>
  <c r="P155" i="33" s="1"/>
  <c r="O23" i="33"/>
  <c r="O155" i="33" s="1"/>
  <c r="N23" i="33"/>
  <c r="N155" i="33" s="1"/>
  <c r="M23" i="33"/>
  <c r="M155" i="33" s="1"/>
  <c r="L23" i="33"/>
  <c r="L155" i="33" s="1"/>
  <c r="K23" i="33"/>
  <c r="K155" i="33" s="1"/>
  <c r="J23" i="33"/>
  <c r="I23" i="33"/>
  <c r="I155" i="33" s="1"/>
  <c r="H23" i="33"/>
  <c r="H155" i="33" s="1"/>
  <c r="G23" i="33"/>
  <c r="G155" i="33" s="1"/>
  <c r="F23" i="33"/>
  <c r="F155" i="33" s="1"/>
  <c r="E23" i="33"/>
  <c r="Q22" i="33"/>
  <c r="Q21" i="33"/>
  <c r="P20" i="33"/>
  <c r="O20" i="33"/>
  <c r="N20" i="33"/>
  <c r="M20" i="33"/>
  <c r="L20" i="33"/>
  <c r="K20" i="33"/>
  <c r="J20" i="33"/>
  <c r="I20" i="33"/>
  <c r="H20" i="33"/>
  <c r="G20" i="33"/>
  <c r="F20" i="33"/>
  <c r="E20" i="33"/>
  <c r="Q19" i="33"/>
  <c r="Q18" i="33"/>
  <c r="P17" i="33"/>
  <c r="P154" i="33" s="1"/>
  <c r="O17" i="33"/>
  <c r="O154" i="33" s="1"/>
  <c r="N17" i="33"/>
  <c r="N154" i="33" s="1"/>
  <c r="M17" i="33"/>
  <c r="M154" i="33" s="1"/>
  <c r="L17" i="33"/>
  <c r="K17" i="33"/>
  <c r="K154" i="33" s="1"/>
  <c r="J17" i="33"/>
  <c r="I17" i="33"/>
  <c r="I154" i="33" s="1"/>
  <c r="H17" i="33"/>
  <c r="H154" i="33" s="1"/>
  <c r="G17" i="33"/>
  <c r="G154" i="33" s="1"/>
  <c r="F17" i="33"/>
  <c r="F154" i="33" s="1"/>
  <c r="E17" i="33"/>
  <c r="E154" i="33" s="1"/>
  <c r="Q16" i="33"/>
  <c r="Q15" i="33"/>
  <c r="P14" i="33"/>
  <c r="O14" i="33"/>
  <c r="N14" i="33"/>
  <c r="M14" i="33"/>
  <c r="M36" i="33" s="1"/>
  <c r="L14" i="33"/>
  <c r="K14" i="33"/>
  <c r="J14" i="33"/>
  <c r="I14" i="33"/>
  <c r="H14" i="33"/>
  <c r="G14" i="33"/>
  <c r="F14" i="33"/>
  <c r="E14" i="33"/>
  <c r="Q14" i="33" s="1"/>
  <c r="Q13" i="33"/>
  <c r="Q12" i="33"/>
  <c r="P11" i="33"/>
  <c r="O11" i="33"/>
  <c r="O153" i="33" s="1"/>
  <c r="N11" i="33"/>
  <c r="N153" i="33" s="1"/>
  <c r="M11" i="33"/>
  <c r="L11" i="33"/>
  <c r="L153" i="33" s="1"/>
  <c r="K86" i="31" s="1"/>
  <c r="K11" i="33"/>
  <c r="K153" i="33" s="1"/>
  <c r="J11" i="33"/>
  <c r="I11" i="33"/>
  <c r="I153" i="33" s="1"/>
  <c r="H11" i="33"/>
  <c r="G11" i="33"/>
  <c r="G153" i="33" s="1"/>
  <c r="F11" i="33"/>
  <c r="F153" i="33" s="1"/>
  <c r="E11" i="33"/>
  <c r="Q10" i="33"/>
  <c r="Q9" i="33"/>
  <c r="P8" i="33"/>
  <c r="P152" i="33" s="1"/>
  <c r="O8" i="33"/>
  <c r="O152" i="33" s="1"/>
  <c r="N8" i="33"/>
  <c r="N152" i="33" s="1"/>
  <c r="M8" i="33"/>
  <c r="M152" i="33" s="1"/>
  <c r="L8" i="33"/>
  <c r="L152" i="33" s="1"/>
  <c r="K8" i="33"/>
  <c r="K152" i="33" s="1"/>
  <c r="J8" i="33"/>
  <c r="J152" i="33" s="1"/>
  <c r="I8" i="33"/>
  <c r="I152" i="33" s="1"/>
  <c r="H8" i="33"/>
  <c r="H152" i="33" s="1"/>
  <c r="G8" i="33"/>
  <c r="G152" i="33" s="1"/>
  <c r="F8" i="33"/>
  <c r="F152" i="33" s="1"/>
  <c r="E8" i="33"/>
  <c r="E152" i="33" s="1"/>
  <c r="Q7" i="33"/>
  <c r="Q6" i="33"/>
  <c r="Q186" i="33" s="1"/>
  <c r="N4" i="33"/>
  <c r="O4" i="33" s="1"/>
  <c r="P4" i="33" s="1"/>
  <c r="L4" i="33"/>
  <c r="M4" i="33" s="1"/>
  <c r="H4" i="33"/>
  <c r="I4" i="33" s="1"/>
  <c r="J4" i="33" s="1"/>
  <c r="G4" i="33"/>
  <c r="F4" i="33"/>
  <c r="O140" i="32"/>
  <c r="N140" i="32"/>
  <c r="M140" i="32"/>
  <c r="L140" i="32"/>
  <c r="K140" i="32"/>
  <c r="J140" i="32"/>
  <c r="I140" i="32"/>
  <c r="H140" i="32"/>
  <c r="H246" i="31" s="1"/>
  <c r="G140" i="32"/>
  <c r="F140" i="32"/>
  <c r="P140" i="32" s="1"/>
  <c r="E140" i="32"/>
  <c r="D140" i="32"/>
  <c r="O139" i="32"/>
  <c r="N139" i="32"/>
  <c r="M139" i="32"/>
  <c r="M245" i="31" s="1"/>
  <c r="L139" i="32"/>
  <c r="K139" i="32"/>
  <c r="J139" i="32"/>
  <c r="I139" i="32"/>
  <c r="H139" i="32"/>
  <c r="P139" i="32" s="1"/>
  <c r="G139" i="32"/>
  <c r="F139" i="32"/>
  <c r="E139" i="32"/>
  <c r="E245" i="31" s="1"/>
  <c r="D139" i="32"/>
  <c r="O138" i="32"/>
  <c r="N138" i="32"/>
  <c r="M138" i="32"/>
  <c r="L138" i="32"/>
  <c r="K138" i="32"/>
  <c r="J138" i="32"/>
  <c r="J244" i="31" s="1"/>
  <c r="I138" i="32"/>
  <c r="H138" i="32"/>
  <c r="G138" i="32"/>
  <c r="F138" i="32"/>
  <c r="E138" i="32"/>
  <c r="P138" i="32" s="1"/>
  <c r="D138" i="32"/>
  <c r="O137" i="32"/>
  <c r="O243" i="31" s="1"/>
  <c r="N137" i="32"/>
  <c r="M137" i="32"/>
  <c r="L137" i="32"/>
  <c r="K137" i="32"/>
  <c r="J137" i="32"/>
  <c r="I137" i="32"/>
  <c r="H137" i="32"/>
  <c r="G137" i="32"/>
  <c r="G243" i="31" s="1"/>
  <c r="F137" i="32"/>
  <c r="E137" i="32"/>
  <c r="D137" i="32"/>
  <c r="O136" i="32"/>
  <c r="O242" i="31" s="1"/>
  <c r="N136" i="32"/>
  <c r="M136" i="32"/>
  <c r="L136" i="32"/>
  <c r="L242" i="31" s="1"/>
  <c r="K136" i="32"/>
  <c r="J136" i="32"/>
  <c r="I136" i="32"/>
  <c r="H136" i="32"/>
  <c r="G136" i="32"/>
  <c r="G242" i="31" s="1"/>
  <c r="F136" i="32"/>
  <c r="E136" i="32"/>
  <c r="D136" i="32"/>
  <c r="O135" i="32"/>
  <c r="N135" i="32"/>
  <c r="M135" i="32"/>
  <c r="L135" i="32"/>
  <c r="K135" i="32"/>
  <c r="J135" i="32"/>
  <c r="I135" i="32"/>
  <c r="I241" i="31" s="1"/>
  <c r="H135" i="32"/>
  <c r="G135" i="32"/>
  <c r="F135" i="32"/>
  <c r="E135" i="32"/>
  <c r="D135" i="32"/>
  <c r="O134" i="32"/>
  <c r="N134" i="32"/>
  <c r="N240" i="31" s="1"/>
  <c r="M134" i="32"/>
  <c r="L134" i="32"/>
  <c r="K134" i="32"/>
  <c r="J134" i="32"/>
  <c r="I134" i="32"/>
  <c r="H134" i="32"/>
  <c r="G134" i="32"/>
  <c r="F134" i="32"/>
  <c r="F240" i="31" s="1"/>
  <c r="E134" i="32"/>
  <c r="D134" i="32"/>
  <c r="O133" i="32"/>
  <c r="N133" i="32"/>
  <c r="M133" i="32"/>
  <c r="L133" i="32"/>
  <c r="K133" i="32"/>
  <c r="K195" i="31" s="1"/>
  <c r="J133" i="32"/>
  <c r="I133" i="32"/>
  <c r="H133" i="32"/>
  <c r="G133" i="32"/>
  <c r="F133" i="32"/>
  <c r="E133" i="32"/>
  <c r="D133" i="32"/>
  <c r="O132" i="32"/>
  <c r="N132" i="32"/>
  <c r="M132" i="32"/>
  <c r="L132" i="32"/>
  <c r="K132" i="32"/>
  <c r="J132" i="32"/>
  <c r="I132" i="32"/>
  <c r="H132" i="32"/>
  <c r="H194" i="31" s="1"/>
  <c r="G132" i="32"/>
  <c r="F132" i="32"/>
  <c r="E132" i="32"/>
  <c r="D132" i="32"/>
  <c r="O131" i="32"/>
  <c r="N131" i="32"/>
  <c r="M131" i="32"/>
  <c r="M193" i="31" s="1"/>
  <c r="L131" i="32"/>
  <c r="K131" i="32"/>
  <c r="J131" i="32"/>
  <c r="I131" i="32"/>
  <c r="H131" i="32"/>
  <c r="G131" i="32"/>
  <c r="F131" i="32"/>
  <c r="E131" i="32"/>
  <c r="D131" i="32"/>
  <c r="O130" i="32"/>
  <c r="N130" i="32"/>
  <c r="M130" i="32"/>
  <c r="L130" i="32"/>
  <c r="K130" i="32"/>
  <c r="J130" i="32"/>
  <c r="J192" i="31" s="1"/>
  <c r="I130" i="32"/>
  <c r="H130" i="32"/>
  <c r="P130" i="32" s="1"/>
  <c r="G130" i="32"/>
  <c r="F130" i="32"/>
  <c r="E130" i="32"/>
  <c r="D130" i="32"/>
  <c r="O129" i="32"/>
  <c r="N129" i="32"/>
  <c r="M129" i="32"/>
  <c r="L129" i="32"/>
  <c r="K129" i="32"/>
  <c r="J129" i="32"/>
  <c r="I129" i="32"/>
  <c r="H129" i="32"/>
  <c r="G129" i="32"/>
  <c r="F129" i="32"/>
  <c r="E129" i="32"/>
  <c r="D129" i="32"/>
  <c r="P129" i="32" s="1"/>
  <c r="J127" i="32"/>
  <c r="O126" i="32"/>
  <c r="N126" i="32"/>
  <c r="M126" i="32"/>
  <c r="L126" i="32"/>
  <c r="K126" i="32"/>
  <c r="J126" i="32"/>
  <c r="I126" i="32"/>
  <c r="H126" i="32"/>
  <c r="G126" i="32"/>
  <c r="F126" i="32"/>
  <c r="E126" i="32"/>
  <c r="O125" i="32"/>
  <c r="N125" i="32"/>
  <c r="M125" i="32"/>
  <c r="L125" i="32"/>
  <c r="L127" i="32" s="1"/>
  <c r="K125" i="32"/>
  <c r="J125" i="32"/>
  <c r="I125" i="32"/>
  <c r="H125" i="32"/>
  <c r="G125" i="32"/>
  <c r="F125" i="32"/>
  <c r="E125" i="32"/>
  <c r="D125" i="32"/>
  <c r="O124" i="32"/>
  <c r="N124" i="32"/>
  <c r="M124" i="32"/>
  <c r="L124" i="32"/>
  <c r="K124" i="32"/>
  <c r="J124" i="32"/>
  <c r="I124" i="32"/>
  <c r="I127" i="32" s="1"/>
  <c r="H124" i="32"/>
  <c r="G124" i="32"/>
  <c r="F124" i="32"/>
  <c r="E124" i="32"/>
  <c r="D124" i="32"/>
  <c r="O123" i="32"/>
  <c r="N123" i="32"/>
  <c r="M123" i="32"/>
  <c r="L123" i="32"/>
  <c r="K123" i="32"/>
  <c r="J123" i="32"/>
  <c r="I123" i="32"/>
  <c r="H123" i="32"/>
  <c r="G123" i="32"/>
  <c r="F123" i="32"/>
  <c r="P123" i="32" s="1"/>
  <c r="E123" i="32"/>
  <c r="D123" i="32"/>
  <c r="O122" i="32"/>
  <c r="N122" i="32"/>
  <c r="M122" i="32"/>
  <c r="L122" i="32"/>
  <c r="K122" i="32"/>
  <c r="K127" i="32" s="1"/>
  <c r="J122" i="32"/>
  <c r="I122" i="32"/>
  <c r="H122" i="32"/>
  <c r="P122" i="32" s="1"/>
  <c r="G122" i="32"/>
  <c r="F122" i="32"/>
  <c r="E122" i="32"/>
  <c r="D122" i="32"/>
  <c r="O121" i="32"/>
  <c r="N121" i="32"/>
  <c r="N127" i="32" s="1"/>
  <c r="M121" i="32"/>
  <c r="M127" i="32" s="1"/>
  <c r="L121" i="32"/>
  <c r="K121" i="32"/>
  <c r="J121" i="32"/>
  <c r="I121" i="32"/>
  <c r="H121" i="32"/>
  <c r="H127" i="32" s="1"/>
  <c r="G121" i="32"/>
  <c r="F121" i="32"/>
  <c r="F127" i="32" s="1"/>
  <c r="E121" i="32"/>
  <c r="E127" i="32" s="1"/>
  <c r="D121" i="32"/>
  <c r="O118" i="32"/>
  <c r="O76" i="31" s="1"/>
  <c r="N118" i="32"/>
  <c r="M118" i="32"/>
  <c r="L118" i="32"/>
  <c r="K118" i="32"/>
  <c r="J118" i="32"/>
  <c r="I118" i="32"/>
  <c r="H118" i="32"/>
  <c r="G118" i="32"/>
  <c r="G119" i="32" s="1"/>
  <c r="F118" i="32"/>
  <c r="E118" i="32"/>
  <c r="D118" i="32"/>
  <c r="O117" i="32"/>
  <c r="N117" i="32"/>
  <c r="M117" i="32"/>
  <c r="L117" i="32"/>
  <c r="K117" i="32"/>
  <c r="J117" i="32"/>
  <c r="I117" i="32"/>
  <c r="H117" i="32"/>
  <c r="G117" i="32"/>
  <c r="F117" i="32"/>
  <c r="E117" i="32"/>
  <c r="D117" i="32"/>
  <c r="O116" i="32"/>
  <c r="N116" i="32"/>
  <c r="M116" i="32"/>
  <c r="L116" i="32"/>
  <c r="K116" i="32"/>
  <c r="J116" i="32"/>
  <c r="I116" i="32"/>
  <c r="H116" i="32"/>
  <c r="G116" i="32"/>
  <c r="F116" i="32"/>
  <c r="E116" i="32"/>
  <c r="D116" i="32"/>
  <c r="O115" i="32"/>
  <c r="P37" i="35" s="1"/>
  <c r="N115" i="32"/>
  <c r="O37" i="35" s="1"/>
  <c r="O40" i="35" s="1"/>
  <c r="M115" i="32"/>
  <c r="N37" i="35" s="1"/>
  <c r="L115" i="32"/>
  <c r="M37" i="35" s="1"/>
  <c r="K115" i="32"/>
  <c r="J115" i="32"/>
  <c r="K37" i="35" s="1"/>
  <c r="I115" i="32"/>
  <c r="J37" i="35" s="1"/>
  <c r="H115" i="32"/>
  <c r="I37" i="35" s="1"/>
  <c r="G115" i="32"/>
  <c r="H37" i="35" s="1"/>
  <c r="F115" i="32"/>
  <c r="E115" i="32"/>
  <c r="F37" i="35" s="1"/>
  <c r="D115" i="32"/>
  <c r="E37" i="35" s="1"/>
  <c r="O114" i="32"/>
  <c r="P23" i="35" s="1"/>
  <c r="N114" i="32"/>
  <c r="O23" i="35" s="1"/>
  <c r="M114" i="32"/>
  <c r="N23" i="35" s="1"/>
  <c r="L114" i="32"/>
  <c r="M23" i="35" s="1"/>
  <c r="K114" i="32"/>
  <c r="L23" i="35" s="1"/>
  <c r="J114" i="32"/>
  <c r="K23" i="35" s="1"/>
  <c r="I114" i="32"/>
  <c r="J23" i="35" s="1"/>
  <c r="H114" i="32"/>
  <c r="G114" i="32"/>
  <c r="H23" i="35" s="1"/>
  <c r="F114" i="32"/>
  <c r="G23" i="35" s="1"/>
  <c r="E114" i="32"/>
  <c r="F23" i="35" s="1"/>
  <c r="D114" i="32"/>
  <c r="E23" i="35" s="1"/>
  <c r="O113" i="32"/>
  <c r="N113" i="32"/>
  <c r="M113" i="32"/>
  <c r="M71" i="31" s="1"/>
  <c r="L113" i="32"/>
  <c r="K113" i="32"/>
  <c r="J113" i="32"/>
  <c r="I113" i="32"/>
  <c r="H113" i="32"/>
  <c r="G113" i="32"/>
  <c r="F113" i="32"/>
  <c r="E113" i="32"/>
  <c r="D113" i="32"/>
  <c r="O112" i="32"/>
  <c r="N112" i="32"/>
  <c r="M112" i="32"/>
  <c r="L112" i="32"/>
  <c r="K112" i="32"/>
  <c r="J112" i="32"/>
  <c r="I112" i="32"/>
  <c r="H112" i="32"/>
  <c r="P112" i="32" s="1"/>
  <c r="G112" i="32"/>
  <c r="F112" i="32"/>
  <c r="E112" i="32"/>
  <c r="D112" i="32"/>
  <c r="O111" i="32"/>
  <c r="N111" i="32"/>
  <c r="M111" i="32"/>
  <c r="L111" i="32"/>
  <c r="K111" i="32"/>
  <c r="J111" i="32"/>
  <c r="I111" i="32"/>
  <c r="H111" i="32"/>
  <c r="G111" i="32"/>
  <c r="F111" i="32"/>
  <c r="E111" i="32"/>
  <c r="D111" i="32"/>
  <c r="P111" i="32" s="1"/>
  <c r="O110" i="32"/>
  <c r="N110" i="32"/>
  <c r="M110" i="32"/>
  <c r="L110" i="32"/>
  <c r="K110" i="32"/>
  <c r="J110" i="32"/>
  <c r="I110" i="32"/>
  <c r="H110" i="32"/>
  <c r="G110" i="32"/>
  <c r="F110" i="32"/>
  <c r="E110" i="32"/>
  <c r="D110" i="32"/>
  <c r="O109" i="32"/>
  <c r="N109" i="32"/>
  <c r="M109" i="32"/>
  <c r="L109" i="32"/>
  <c r="K109" i="32"/>
  <c r="J109" i="32"/>
  <c r="I109" i="32"/>
  <c r="H109" i="32"/>
  <c r="G109" i="32"/>
  <c r="F109" i="32"/>
  <c r="E109" i="32"/>
  <c r="D109" i="32"/>
  <c r="P109" i="32" s="1"/>
  <c r="O108" i="32"/>
  <c r="O43" i="34" s="1"/>
  <c r="O46" i="34" s="1"/>
  <c r="N108" i="32"/>
  <c r="N43" i="34" s="1"/>
  <c r="N46" i="34" s="1"/>
  <c r="M108" i="32"/>
  <c r="M43" i="34" s="1"/>
  <c r="M46" i="34" s="1"/>
  <c r="L108" i="32"/>
  <c r="L43" i="34" s="1"/>
  <c r="L46" i="34" s="1"/>
  <c r="K108" i="32"/>
  <c r="K43" i="34" s="1"/>
  <c r="J108" i="32"/>
  <c r="J43" i="34" s="1"/>
  <c r="J46" i="34" s="1"/>
  <c r="I108" i="32"/>
  <c r="I43" i="34" s="1"/>
  <c r="I46" i="34" s="1"/>
  <c r="H108" i="32"/>
  <c r="H43" i="34" s="1"/>
  <c r="G108" i="32"/>
  <c r="G43" i="34" s="1"/>
  <c r="G46" i="34" s="1"/>
  <c r="F108" i="32"/>
  <c r="F43" i="34" s="1"/>
  <c r="F46" i="34" s="1"/>
  <c r="E108" i="32"/>
  <c r="E43" i="34" s="1"/>
  <c r="E46" i="34" s="1"/>
  <c r="D108" i="32"/>
  <c r="O107" i="32"/>
  <c r="O28" i="34" s="1"/>
  <c r="O31" i="34" s="1"/>
  <c r="N107" i="32"/>
  <c r="N28" i="34" s="1"/>
  <c r="N31" i="34" s="1"/>
  <c r="M107" i="32"/>
  <c r="M28" i="34" s="1"/>
  <c r="M31" i="34" s="1"/>
  <c r="L107" i="32"/>
  <c r="L28" i="34" s="1"/>
  <c r="L31" i="34" s="1"/>
  <c r="K107" i="32"/>
  <c r="K28" i="34" s="1"/>
  <c r="J107" i="32"/>
  <c r="J28" i="34" s="1"/>
  <c r="I107" i="32"/>
  <c r="I28" i="34" s="1"/>
  <c r="H107" i="32"/>
  <c r="H28" i="34" s="1"/>
  <c r="G107" i="32"/>
  <c r="G28" i="34" s="1"/>
  <c r="G31" i="34" s="1"/>
  <c r="F107" i="32"/>
  <c r="E107" i="32"/>
  <c r="E28" i="34" s="1"/>
  <c r="E31" i="34" s="1"/>
  <c r="D107" i="32"/>
  <c r="D28" i="34" s="1"/>
  <c r="O106" i="32"/>
  <c r="N106" i="32"/>
  <c r="M106" i="32"/>
  <c r="L106" i="32"/>
  <c r="K106" i="32"/>
  <c r="J106" i="32"/>
  <c r="I106" i="32"/>
  <c r="H106" i="32"/>
  <c r="P106" i="32" s="1"/>
  <c r="G106" i="32"/>
  <c r="F106" i="32"/>
  <c r="E106" i="32"/>
  <c r="D106" i="32"/>
  <c r="O105" i="32"/>
  <c r="N105" i="32"/>
  <c r="M105" i="32"/>
  <c r="L105" i="32"/>
  <c r="K105" i="32"/>
  <c r="J105" i="32"/>
  <c r="I105" i="32"/>
  <c r="H105" i="32"/>
  <c r="P105" i="32" s="1"/>
  <c r="G105" i="32"/>
  <c r="F105" i="32"/>
  <c r="E105" i="32"/>
  <c r="D105" i="32"/>
  <c r="O104" i="32"/>
  <c r="N104" i="32"/>
  <c r="M104" i="32"/>
  <c r="L104" i="32"/>
  <c r="K104" i="32"/>
  <c r="J104" i="32"/>
  <c r="J119" i="32" s="1"/>
  <c r="I104" i="32"/>
  <c r="H104" i="32"/>
  <c r="G104" i="32"/>
  <c r="F104" i="32"/>
  <c r="E104" i="32"/>
  <c r="D104" i="32"/>
  <c r="N98" i="32"/>
  <c r="I98" i="32"/>
  <c r="Q97" i="32"/>
  <c r="P97" i="32"/>
  <c r="O97" i="32"/>
  <c r="O98" i="32" s="1"/>
  <c r="N97" i="32"/>
  <c r="M97" i="32"/>
  <c r="L97" i="32"/>
  <c r="L98" i="32" s="1"/>
  <c r="K97" i="32"/>
  <c r="J97" i="32"/>
  <c r="I97" i="32"/>
  <c r="H97" i="32"/>
  <c r="G97" i="32"/>
  <c r="G98" i="32" s="1"/>
  <c r="F97" i="32"/>
  <c r="E97" i="32"/>
  <c r="D97" i="32"/>
  <c r="D98" i="32" s="1"/>
  <c r="P83" i="32"/>
  <c r="Q83" i="32" s="1"/>
  <c r="O83" i="32"/>
  <c r="N83" i="32"/>
  <c r="M83" i="32"/>
  <c r="M98" i="32" s="1"/>
  <c r="M99" i="32" s="1"/>
  <c r="L83" i="32"/>
  <c r="K83" i="32"/>
  <c r="J83" i="32"/>
  <c r="I83" i="32"/>
  <c r="H83" i="32"/>
  <c r="G83" i="32"/>
  <c r="F83" i="32"/>
  <c r="E83" i="32"/>
  <c r="E98" i="32" s="1"/>
  <c r="E99" i="32" s="1"/>
  <c r="D83" i="32"/>
  <c r="P68" i="32"/>
  <c r="Q68" i="32" s="1"/>
  <c r="O68" i="32"/>
  <c r="N68" i="32"/>
  <c r="M68" i="32"/>
  <c r="L68" i="32"/>
  <c r="K68" i="32"/>
  <c r="K98" i="32" s="1"/>
  <c r="K99" i="32" s="1"/>
  <c r="J68" i="32"/>
  <c r="I68" i="32"/>
  <c r="H68" i="32"/>
  <c r="G68" i="32"/>
  <c r="F68" i="32"/>
  <c r="F98" i="32" s="1"/>
  <c r="E68" i="32"/>
  <c r="D68" i="32"/>
  <c r="I59" i="32"/>
  <c r="Q58" i="32"/>
  <c r="P58" i="32"/>
  <c r="O58" i="32"/>
  <c r="O59" i="32" s="1"/>
  <c r="N58" i="32"/>
  <c r="M58" i="32"/>
  <c r="L58" i="32"/>
  <c r="L59" i="32" s="1"/>
  <c r="K58" i="32"/>
  <c r="J58" i="32"/>
  <c r="J59" i="32" s="1"/>
  <c r="I58" i="32"/>
  <c r="H58" i="32"/>
  <c r="G58" i="32"/>
  <c r="G59" i="32" s="1"/>
  <c r="F58" i="32"/>
  <c r="E58" i="32"/>
  <c r="D58" i="32"/>
  <c r="D59" i="32" s="1"/>
  <c r="P32" i="32"/>
  <c r="Q32" i="32" s="1"/>
  <c r="O32" i="32"/>
  <c r="N32" i="32"/>
  <c r="M32" i="32"/>
  <c r="M59" i="32" s="1"/>
  <c r="L32" i="32"/>
  <c r="K32" i="32"/>
  <c r="J32" i="32"/>
  <c r="I32" i="32"/>
  <c r="H32" i="32"/>
  <c r="G32" i="32"/>
  <c r="F32" i="32"/>
  <c r="E32" i="32"/>
  <c r="E59" i="32" s="1"/>
  <c r="D32" i="32"/>
  <c r="P28" i="32"/>
  <c r="Q28" i="32" s="1"/>
  <c r="O28" i="32"/>
  <c r="N28" i="32"/>
  <c r="N59" i="32" s="1"/>
  <c r="M28" i="32"/>
  <c r="L28" i="32"/>
  <c r="K28" i="32"/>
  <c r="K59" i="32" s="1"/>
  <c r="J28" i="32"/>
  <c r="I28" i="32"/>
  <c r="H28" i="32"/>
  <c r="G28" i="32"/>
  <c r="F28" i="32"/>
  <c r="F59" i="32" s="1"/>
  <c r="E28" i="32"/>
  <c r="D28" i="32"/>
  <c r="O4" i="32"/>
  <c r="L4" i="32"/>
  <c r="M4" i="32" s="1"/>
  <c r="N4" i="32" s="1"/>
  <c r="K4" i="32"/>
  <c r="I4" i="32"/>
  <c r="F4" i="32"/>
  <c r="G4" i="32" s="1"/>
  <c r="H4" i="32" s="1"/>
  <c r="E4" i="32"/>
  <c r="O288" i="31"/>
  <c r="N288" i="31"/>
  <c r="M288" i="31"/>
  <c r="L288" i="31"/>
  <c r="K288" i="31"/>
  <c r="J288" i="31"/>
  <c r="I288" i="31"/>
  <c r="H288" i="31"/>
  <c r="G288" i="31"/>
  <c r="F288" i="31"/>
  <c r="E288" i="31"/>
  <c r="D288" i="31"/>
  <c r="O285" i="31"/>
  <c r="N285" i="31"/>
  <c r="M285" i="31"/>
  <c r="L285" i="31"/>
  <c r="K285" i="31"/>
  <c r="J285" i="31"/>
  <c r="I285" i="31"/>
  <c r="H285" i="31"/>
  <c r="G285" i="31"/>
  <c r="F285" i="31"/>
  <c r="E285" i="31"/>
  <c r="D285" i="31"/>
  <c r="P271" i="31"/>
  <c r="P270" i="31"/>
  <c r="P269" i="31"/>
  <c r="P268" i="31"/>
  <c r="O267" i="31"/>
  <c r="N267" i="31"/>
  <c r="M267" i="31"/>
  <c r="L267" i="31"/>
  <c r="K267" i="31"/>
  <c r="J267" i="31"/>
  <c r="I267" i="31"/>
  <c r="H267" i="31"/>
  <c r="G267" i="31"/>
  <c r="F267" i="31"/>
  <c r="E267" i="31"/>
  <c r="D267" i="31"/>
  <c r="O266" i="31"/>
  <c r="N266" i="31"/>
  <c r="M266" i="31"/>
  <c r="L266" i="31"/>
  <c r="K266" i="31"/>
  <c r="J266" i="31"/>
  <c r="I266" i="31"/>
  <c r="H266" i="31"/>
  <c r="G266" i="31"/>
  <c r="F266" i="31"/>
  <c r="E266" i="31"/>
  <c r="D266" i="31"/>
  <c r="O265" i="31"/>
  <c r="N265" i="31"/>
  <c r="M265" i="31"/>
  <c r="L265" i="31"/>
  <c r="K265" i="31"/>
  <c r="J265" i="31"/>
  <c r="J272" i="31" s="1"/>
  <c r="I265" i="31"/>
  <c r="H265" i="31"/>
  <c r="G265" i="31"/>
  <c r="F265" i="31"/>
  <c r="E265" i="31"/>
  <c r="D265" i="31"/>
  <c r="O261" i="31"/>
  <c r="M261" i="31"/>
  <c r="L261" i="31"/>
  <c r="H261" i="31"/>
  <c r="G261" i="31"/>
  <c r="F261" i="31"/>
  <c r="E261" i="31"/>
  <c r="D261" i="31"/>
  <c r="O260" i="31"/>
  <c r="M260" i="31"/>
  <c r="L260" i="31"/>
  <c r="J260" i="31"/>
  <c r="I260" i="31"/>
  <c r="H260" i="31"/>
  <c r="G260" i="31"/>
  <c r="E260" i="31"/>
  <c r="D260" i="31"/>
  <c r="O259" i="31"/>
  <c r="N259" i="31"/>
  <c r="M259" i="31"/>
  <c r="L259" i="31"/>
  <c r="K259" i="31"/>
  <c r="J259" i="31"/>
  <c r="I259" i="31"/>
  <c r="H259" i="31"/>
  <c r="G259" i="31"/>
  <c r="F259" i="31"/>
  <c r="E259" i="31"/>
  <c r="D259" i="31"/>
  <c r="N258" i="31"/>
  <c r="M258" i="31"/>
  <c r="L258" i="31"/>
  <c r="J258" i="31"/>
  <c r="I258" i="31"/>
  <c r="H258" i="31"/>
  <c r="G258" i="31"/>
  <c r="F258" i="31"/>
  <c r="E258" i="31"/>
  <c r="D258" i="31"/>
  <c r="O257" i="31"/>
  <c r="N257" i="31"/>
  <c r="L257" i="31"/>
  <c r="K257" i="31"/>
  <c r="I257" i="31"/>
  <c r="G257" i="31"/>
  <c r="F257" i="31"/>
  <c r="D257" i="31"/>
  <c r="O256" i="31"/>
  <c r="N256" i="31"/>
  <c r="M256" i="31"/>
  <c r="L256" i="31"/>
  <c r="K256" i="31"/>
  <c r="J256" i="31"/>
  <c r="H256" i="31"/>
  <c r="G256" i="31"/>
  <c r="F256" i="31"/>
  <c r="E256" i="31"/>
  <c r="D256" i="31"/>
  <c r="N255" i="31"/>
  <c r="M255" i="31"/>
  <c r="K255" i="31"/>
  <c r="I255" i="31"/>
  <c r="H255" i="31"/>
  <c r="F255" i="31"/>
  <c r="E255" i="31"/>
  <c r="D255" i="31"/>
  <c r="O252" i="31"/>
  <c r="N252" i="31"/>
  <c r="M252" i="31"/>
  <c r="L252" i="31"/>
  <c r="K252" i="31"/>
  <c r="J252" i="31"/>
  <c r="I252" i="31"/>
  <c r="H252" i="31"/>
  <c r="G252" i="31"/>
  <c r="F252" i="31"/>
  <c r="E252" i="31"/>
  <c r="D252" i="31"/>
  <c r="P251" i="31"/>
  <c r="P250" i="31"/>
  <c r="P252" i="31" s="1"/>
  <c r="O246" i="31"/>
  <c r="N246" i="31"/>
  <c r="M246" i="31"/>
  <c r="L246" i="31"/>
  <c r="L281" i="31" s="1"/>
  <c r="K246" i="31"/>
  <c r="J246" i="31"/>
  <c r="I246" i="31"/>
  <c r="G246" i="31"/>
  <c r="F246" i="31"/>
  <c r="F281" i="31" s="1"/>
  <c r="E246" i="31"/>
  <c r="E281" i="31" s="1"/>
  <c r="D246" i="31"/>
  <c r="O245" i="31"/>
  <c r="N245" i="31"/>
  <c r="N280" i="31" s="1"/>
  <c r="L245" i="31"/>
  <c r="K245" i="31"/>
  <c r="K280" i="31" s="1"/>
  <c r="J245" i="31"/>
  <c r="J280" i="31" s="1"/>
  <c r="I245" i="31"/>
  <c r="I280" i="31" s="1"/>
  <c r="H245" i="31"/>
  <c r="H280" i="31" s="1"/>
  <c r="G245" i="31"/>
  <c r="G280" i="31" s="1"/>
  <c r="F245" i="31"/>
  <c r="D245" i="31"/>
  <c r="O244" i="31"/>
  <c r="N244" i="31"/>
  <c r="M244" i="31"/>
  <c r="L244" i="31"/>
  <c r="K244" i="31"/>
  <c r="K279" i="31" s="1"/>
  <c r="I244" i="31"/>
  <c r="H244" i="31"/>
  <c r="G244" i="31"/>
  <c r="F244" i="31"/>
  <c r="E244" i="31"/>
  <c r="D244" i="31"/>
  <c r="N243" i="31"/>
  <c r="N278" i="31" s="1"/>
  <c r="M243" i="31"/>
  <c r="M278" i="31" s="1"/>
  <c r="L243" i="31"/>
  <c r="K243" i="31"/>
  <c r="J243" i="31"/>
  <c r="I243" i="31"/>
  <c r="H243" i="31"/>
  <c r="F243" i="31"/>
  <c r="E243" i="31"/>
  <c r="E278" i="31" s="1"/>
  <c r="D243" i="31"/>
  <c r="N242" i="31"/>
  <c r="M242" i="31"/>
  <c r="K242" i="31"/>
  <c r="J242" i="31"/>
  <c r="I242" i="31"/>
  <c r="H242" i="31"/>
  <c r="F242" i="31"/>
  <c r="F277" i="31" s="1"/>
  <c r="E242" i="31"/>
  <c r="O241" i="31"/>
  <c r="N241" i="31"/>
  <c r="M241" i="31"/>
  <c r="L241" i="31"/>
  <c r="K241" i="31"/>
  <c r="J241" i="31"/>
  <c r="J276" i="31" s="1"/>
  <c r="H241" i="31"/>
  <c r="G241" i="31"/>
  <c r="F241" i="31"/>
  <c r="E241" i="31"/>
  <c r="D241" i="31"/>
  <c r="O240" i="31"/>
  <c r="O275" i="31" s="1"/>
  <c r="M240" i="31"/>
  <c r="L240" i="31"/>
  <c r="L275" i="31" s="1"/>
  <c r="K240" i="31"/>
  <c r="J240" i="31"/>
  <c r="I240" i="31"/>
  <c r="I275" i="31" s="1"/>
  <c r="H240" i="31"/>
  <c r="G240" i="31"/>
  <c r="G275" i="31" s="1"/>
  <c r="E240" i="31"/>
  <c r="D240" i="31"/>
  <c r="O238" i="31"/>
  <c r="N238" i="31"/>
  <c r="M238" i="31"/>
  <c r="L238" i="31"/>
  <c r="K238" i="31"/>
  <c r="J238" i="31"/>
  <c r="I238" i="31"/>
  <c r="H238" i="31"/>
  <c r="G238" i="31"/>
  <c r="F238" i="31"/>
  <c r="E238" i="31"/>
  <c r="D238" i="31"/>
  <c r="O231" i="31"/>
  <c r="N231" i="31"/>
  <c r="M231" i="31"/>
  <c r="L231" i="31"/>
  <c r="K231" i="31"/>
  <c r="J231" i="31"/>
  <c r="I231" i="31"/>
  <c r="H231" i="31"/>
  <c r="G231" i="31"/>
  <c r="F231" i="31"/>
  <c r="E231" i="31"/>
  <c r="D231" i="31"/>
  <c r="O228" i="31"/>
  <c r="N228" i="31"/>
  <c r="M228" i="31"/>
  <c r="L228" i="31"/>
  <c r="K228" i="31"/>
  <c r="J228" i="31"/>
  <c r="I228" i="31"/>
  <c r="H228" i="31"/>
  <c r="G228" i="31"/>
  <c r="F228" i="31"/>
  <c r="E228" i="31"/>
  <c r="D228" i="31"/>
  <c r="P216" i="31"/>
  <c r="P215" i="31"/>
  <c r="P214" i="31"/>
  <c r="O213" i="31"/>
  <c r="N213" i="31"/>
  <c r="N217" i="31" s="1"/>
  <c r="M213" i="31"/>
  <c r="L213" i="31"/>
  <c r="K213" i="31"/>
  <c r="J213" i="31"/>
  <c r="I213" i="31"/>
  <c r="H213" i="31"/>
  <c r="G213" i="31"/>
  <c r="F213" i="31"/>
  <c r="F217" i="31" s="1"/>
  <c r="E213" i="31"/>
  <c r="D213" i="31"/>
  <c r="O212" i="31"/>
  <c r="N212" i="31"/>
  <c r="M212" i="31"/>
  <c r="L212" i="31"/>
  <c r="K212" i="31"/>
  <c r="K217" i="31" s="1"/>
  <c r="J212" i="31"/>
  <c r="I212" i="31"/>
  <c r="I217" i="31" s="1"/>
  <c r="H212" i="31"/>
  <c r="H217" i="31" s="1"/>
  <c r="G212" i="31"/>
  <c r="F212" i="31"/>
  <c r="E212" i="31"/>
  <c r="D212" i="31"/>
  <c r="O208" i="31"/>
  <c r="O200" i="31" s="1"/>
  <c r="O201" i="31" s="1"/>
  <c r="M208" i="31"/>
  <c r="M200" i="31" s="1"/>
  <c r="M201" i="31" s="1"/>
  <c r="K208" i="31"/>
  <c r="K200" i="31" s="1"/>
  <c r="K201" i="31" s="1"/>
  <c r="I208" i="31"/>
  <c r="I200" i="31" s="1"/>
  <c r="I201" i="31" s="1"/>
  <c r="G208" i="31"/>
  <c r="E208" i="31"/>
  <c r="E200" i="31" s="1"/>
  <c r="E201" i="31" s="1"/>
  <c r="O207" i="31"/>
  <c r="N207" i="31"/>
  <c r="L207" i="31"/>
  <c r="K207" i="31"/>
  <c r="J207" i="31"/>
  <c r="I207" i="31"/>
  <c r="H207" i="31"/>
  <c r="G207" i="31"/>
  <c r="F207" i="31"/>
  <c r="D207" i="31"/>
  <c r="O206" i="31"/>
  <c r="N206" i="31"/>
  <c r="M206" i="31"/>
  <c r="M222" i="31" s="1"/>
  <c r="L206" i="31"/>
  <c r="K206" i="31"/>
  <c r="J206" i="31"/>
  <c r="I206" i="31"/>
  <c r="H206" i="31"/>
  <c r="G206" i="31"/>
  <c r="F206" i="31"/>
  <c r="E206" i="31"/>
  <c r="D206" i="31"/>
  <c r="O205" i="31"/>
  <c r="N205" i="31"/>
  <c r="M205" i="31"/>
  <c r="L205" i="31"/>
  <c r="K205" i="31"/>
  <c r="J205" i="31"/>
  <c r="J221" i="31" s="1"/>
  <c r="J230" i="31" s="1"/>
  <c r="I205" i="31"/>
  <c r="H205" i="31"/>
  <c r="G205" i="31"/>
  <c r="F205" i="31"/>
  <c r="E205" i="31"/>
  <c r="O204" i="31"/>
  <c r="N204" i="31"/>
  <c r="M204" i="31"/>
  <c r="L204" i="31"/>
  <c r="K204" i="31"/>
  <c r="J204" i="31"/>
  <c r="I204" i="31"/>
  <c r="H204" i="31"/>
  <c r="F204" i="31"/>
  <c r="E204" i="31"/>
  <c r="D204" i="31"/>
  <c r="G200" i="31"/>
  <c r="G201" i="31" s="1"/>
  <c r="P199" i="31"/>
  <c r="O195" i="31"/>
  <c r="N195" i="31"/>
  <c r="M195" i="31"/>
  <c r="L195" i="31"/>
  <c r="J195" i="31"/>
  <c r="I195" i="31"/>
  <c r="H195" i="31"/>
  <c r="G195" i="31"/>
  <c r="F195" i="31"/>
  <c r="E195" i="31"/>
  <c r="D195" i="31"/>
  <c r="O194" i="31"/>
  <c r="O223" i="31" s="1"/>
  <c r="N194" i="31"/>
  <c r="M194" i="31"/>
  <c r="L194" i="31"/>
  <c r="L223" i="31" s="1"/>
  <c r="K194" i="31"/>
  <c r="J194" i="31"/>
  <c r="I194" i="31"/>
  <c r="G194" i="31"/>
  <c r="G223" i="31" s="1"/>
  <c r="F194" i="31"/>
  <c r="F223" i="31" s="1"/>
  <c r="E194" i="31"/>
  <c r="D194" i="31"/>
  <c r="D223" i="31" s="1"/>
  <c r="O193" i="31"/>
  <c r="N193" i="31"/>
  <c r="L193" i="31"/>
  <c r="K193" i="31"/>
  <c r="K222" i="31" s="1"/>
  <c r="J193" i="31"/>
  <c r="J222" i="31" s="1"/>
  <c r="I193" i="31"/>
  <c r="I222" i="31" s="1"/>
  <c r="H193" i="31"/>
  <c r="G193" i="31"/>
  <c r="F193" i="31"/>
  <c r="D193" i="31"/>
  <c r="O192" i="31"/>
  <c r="N192" i="31"/>
  <c r="M192" i="31"/>
  <c r="L192" i="31"/>
  <c r="K192" i="31"/>
  <c r="I192" i="31"/>
  <c r="I221" i="31" s="1"/>
  <c r="I230" i="31" s="1"/>
  <c r="H192" i="31"/>
  <c r="H221" i="31" s="1"/>
  <c r="H230" i="31" s="1"/>
  <c r="H232" i="31" s="1"/>
  <c r="G192" i="31"/>
  <c r="G221" i="31" s="1"/>
  <c r="G230" i="31" s="1"/>
  <c r="G232" i="31" s="1"/>
  <c r="F192" i="31"/>
  <c r="E192" i="31"/>
  <c r="D192" i="31"/>
  <c r="O191" i="31"/>
  <c r="N191" i="31"/>
  <c r="M191" i="31"/>
  <c r="L191" i="31"/>
  <c r="K191" i="31"/>
  <c r="J191" i="31"/>
  <c r="I191" i="31"/>
  <c r="H191" i="31"/>
  <c r="G191" i="31"/>
  <c r="F191" i="31"/>
  <c r="E191" i="31"/>
  <c r="D191" i="31"/>
  <c r="O189" i="31"/>
  <c r="N189" i="31"/>
  <c r="M189" i="31"/>
  <c r="L189" i="31"/>
  <c r="K189" i="31"/>
  <c r="J189" i="31"/>
  <c r="I189" i="31"/>
  <c r="H189" i="31"/>
  <c r="G189" i="31"/>
  <c r="F189" i="31"/>
  <c r="E189" i="31"/>
  <c r="D189" i="31"/>
  <c r="O184" i="31"/>
  <c r="N184" i="31"/>
  <c r="M184" i="31"/>
  <c r="L184" i="31"/>
  <c r="K184" i="31"/>
  <c r="J184" i="31"/>
  <c r="I184" i="31"/>
  <c r="H184" i="31"/>
  <c r="G184" i="31"/>
  <c r="F184" i="31"/>
  <c r="E184" i="31"/>
  <c r="D184" i="31"/>
  <c r="O182" i="31"/>
  <c r="N182" i="31"/>
  <c r="M182" i="31"/>
  <c r="L182" i="31"/>
  <c r="K182" i="31"/>
  <c r="J182" i="31"/>
  <c r="I182" i="31"/>
  <c r="H182" i="31"/>
  <c r="G182" i="31"/>
  <c r="F182" i="31"/>
  <c r="E182" i="31"/>
  <c r="D182" i="31"/>
  <c r="O179" i="31"/>
  <c r="N179" i="31"/>
  <c r="M179" i="31"/>
  <c r="L179" i="31"/>
  <c r="K179" i="31"/>
  <c r="J179" i="31"/>
  <c r="I179" i="31"/>
  <c r="H179" i="31"/>
  <c r="G179" i="31"/>
  <c r="F179" i="31"/>
  <c r="E179" i="31"/>
  <c r="D179" i="31"/>
  <c r="P167" i="31"/>
  <c r="P166" i="31"/>
  <c r="P165" i="31"/>
  <c r="O164" i="31"/>
  <c r="N164" i="31"/>
  <c r="M164" i="31"/>
  <c r="L164" i="31"/>
  <c r="K164" i="31"/>
  <c r="J164" i="31"/>
  <c r="I164" i="31"/>
  <c r="H164" i="31"/>
  <c r="G164" i="31"/>
  <c r="F164" i="31"/>
  <c r="E164" i="31"/>
  <c r="D164" i="31"/>
  <c r="D172" i="31" s="1"/>
  <c r="O163" i="31"/>
  <c r="N163" i="31"/>
  <c r="M163" i="31"/>
  <c r="L163" i="31"/>
  <c r="K163" i="31"/>
  <c r="J163" i="31"/>
  <c r="J168" i="31" s="1"/>
  <c r="I163" i="31"/>
  <c r="H163" i="31"/>
  <c r="G163" i="31"/>
  <c r="F163" i="31"/>
  <c r="E163" i="31"/>
  <c r="D163" i="31"/>
  <c r="O157" i="31"/>
  <c r="N157" i="31"/>
  <c r="M157" i="31"/>
  <c r="L157" i="31"/>
  <c r="K157" i="31"/>
  <c r="J157" i="31"/>
  <c r="I157" i="31"/>
  <c r="H157" i="31"/>
  <c r="G157" i="31"/>
  <c r="F157" i="31"/>
  <c r="E157" i="31"/>
  <c r="D157" i="31"/>
  <c r="M156" i="31"/>
  <c r="K156" i="31"/>
  <c r="J156" i="31"/>
  <c r="I156" i="31"/>
  <c r="G156" i="31"/>
  <c r="E156" i="31"/>
  <c r="O155" i="31"/>
  <c r="N155" i="31"/>
  <c r="M155" i="31"/>
  <c r="L155" i="31"/>
  <c r="K155" i="31"/>
  <c r="J155" i="31"/>
  <c r="I155" i="31"/>
  <c r="H155" i="31"/>
  <c r="G155" i="31"/>
  <c r="F155" i="31"/>
  <c r="E155" i="31"/>
  <c r="D155" i="31"/>
  <c r="I152" i="31"/>
  <c r="P149" i="31"/>
  <c r="P148" i="31"/>
  <c r="P146" i="31"/>
  <c r="O152" i="31"/>
  <c r="M152" i="31"/>
  <c r="K152" i="31"/>
  <c r="G152" i="31"/>
  <c r="E152" i="31"/>
  <c r="N142" i="31"/>
  <c r="M142" i="31"/>
  <c r="L142" i="31"/>
  <c r="K142" i="31"/>
  <c r="J142" i="31"/>
  <c r="I142" i="31"/>
  <c r="H142" i="31"/>
  <c r="F142" i="31"/>
  <c r="E142" i="31"/>
  <c r="D142" i="31"/>
  <c r="O141" i="31"/>
  <c r="N141" i="31"/>
  <c r="M141" i="31"/>
  <c r="L141" i="31"/>
  <c r="K141" i="31"/>
  <c r="J141" i="31"/>
  <c r="I141" i="31"/>
  <c r="H141" i="31"/>
  <c r="G141" i="31"/>
  <c r="F141" i="31"/>
  <c r="E141" i="31"/>
  <c r="D141" i="31"/>
  <c r="O140" i="31"/>
  <c r="O173" i="31" s="1"/>
  <c r="O181" i="31" s="1"/>
  <c r="N140" i="31"/>
  <c r="N173" i="31" s="1"/>
  <c r="N181" i="31" s="1"/>
  <c r="M140" i="31"/>
  <c r="L140" i="31"/>
  <c r="K140" i="31"/>
  <c r="K173" i="31" s="1"/>
  <c r="K181" i="31" s="1"/>
  <c r="J140" i="31"/>
  <c r="I140" i="31"/>
  <c r="H140" i="31"/>
  <c r="H173" i="31" s="1"/>
  <c r="H181" i="31" s="1"/>
  <c r="G140" i="31"/>
  <c r="G173" i="31" s="1"/>
  <c r="G181" i="31" s="1"/>
  <c r="F140" i="31"/>
  <c r="F173" i="31" s="1"/>
  <c r="F181" i="31" s="1"/>
  <c r="E140" i="31"/>
  <c r="D140" i="31"/>
  <c r="O139" i="31"/>
  <c r="N139" i="31"/>
  <c r="M139" i="31"/>
  <c r="L139" i="31"/>
  <c r="K139" i="31"/>
  <c r="K172" i="31" s="1"/>
  <c r="J139" i="31"/>
  <c r="I139" i="31"/>
  <c r="I172" i="31" s="1"/>
  <c r="H139" i="31"/>
  <c r="G139" i="31"/>
  <c r="F139" i="31"/>
  <c r="E139" i="31"/>
  <c r="D139" i="31"/>
  <c r="O138" i="31"/>
  <c r="N138" i="31"/>
  <c r="M138" i="31"/>
  <c r="L138" i="31"/>
  <c r="K138" i="31"/>
  <c r="J138" i="31"/>
  <c r="J171" i="31" s="1"/>
  <c r="I138" i="31"/>
  <c r="H138" i="31"/>
  <c r="G138" i="31"/>
  <c r="F138" i="31"/>
  <c r="E138" i="31"/>
  <c r="E171" i="31" s="1"/>
  <c r="D138" i="31"/>
  <c r="O136" i="31"/>
  <c r="N136" i="31"/>
  <c r="M136" i="31"/>
  <c r="L136" i="31"/>
  <c r="K136" i="31"/>
  <c r="J136" i="31"/>
  <c r="I136" i="31"/>
  <c r="H136" i="31"/>
  <c r="G136" i="31"/>
  <c r="F136" i="31"/>
  <c r="E136" i="31"/>
  <c r="D136" i="31"/>
  <c r="O126" i="31"/>
  <c r="N126" i="31"/>
  <c r="M126" i="31"/>
  <c r="L126" i="31"/>
  <c r="K126" i="31"/>
  <c r="J126" i="31"/>
  <c r="I126" i="31"/>
  <c r="H126" i="31"/>
  <c r="G126" i="31"/>
  <c r="F126" i="31"/>
  <c r="E126" i="31"/>
  <c r="D126" i="31"/>
  <c r="O123" i="31"/>
  <c r="N123" i="31"/>
  <c r="M123" i="31"/>
  <c r="L123" i="31"/>
  <c r="K123" i="31"/>
  <c r="J123" i="31"/>
  <c r="I123" i="31"/>
  <c r="H123" i="31"/>
  <c r="G123" i="31"/>
  <c r="F123" i="31"/>
  <c r="E123" i="31"/>
  <c r="D123" i="31"/>
  <c r="P108" i="31"/>
  <c r="O107" i="31"/>
  <c r="N107" i="31"/>
  <c r="M107" i="31"/>
  <c r="L107" i="31"/>
  <c r="K107" i="31"/>
  <c r="J107" i="31"/>
  <c r="I107" i="31"/>
  <c r="H107" i="31"/>
  <c r="G107" i="31"/>
  <c r="F107" i="31"/>
  <c r="E107" i="31"/>
  <c r="D107" i="31"/>
  <c r="P106" i="31"/>
  <c r="P105" i="31"/>
  <c r="O104" i="31"/>
  <c r="N104" i="31"/>
  <c r="M104" i="31"/>
  <c r="L104" i="31"/>
  <c r="K104" i="31"/>
  <c r="J104" i="31"/>
  <c r="I104" i="31"/>
  <c r="H104" i="31"/>
  <c r="G104" i="31"/>
  <c r="F104" i="31"/>
  <c r="E104" i="31"/>
  <c r="D104" i="31"/>
  <c r="O103" i="31"/>
  <c r="N103" i="31"/>
  <c r="M103" i="31"/>
  <c r="L103" i="31"/>
  <c r="K103" i="31"/>
  <c r="J103" i="31"/>
  <c r="I103" i="31"/>
  <c r="H103" i="31"/>
  <c r="G103" i="31"/>
  <c r="F103" i="31"/>
  <c r="E103" i="31"/>
  <c r="D103" i="31"/>
  <c r="O102" i="31"/>
  <c r="N102" i="31"/>
  <c r="M102" i="31"/>
  <c r="L102" i="31"/>
  <c r="K102" i="31"/>
  <c r="J102" i="31"/>
  <c r="I102" i="31"/>
  <c r="H102" i="31"/>
  <c r="G102" i="31"/>
  <c r="F102" i="31"/>
  <c r="E102" i="31"/>
  <c r="D102" i="31"/>
  <c r="O96" i="31"/>
  <c r="N96" i="31"/>
  <c r="M96" i="31"/>
  <c r="L96" i="31"/>
  <c r="K96" i="31"/>
  <c r="J96" i="31"/>
  <c r="I96" i="31"/>
  <c r="H96" i="31"/>
  <c r="G96" i="31"/>
  <c r="F96" i="31"/>
  <c r="E96" i="31"/>
  <c r="D96" i="31"/>
  <c r="O92" i="31"/>
  <c r="N92" i="31"/>
  <c r="M92" i="31"/>
  <c r="L92" i="31"/>
  <c r="K92" i="31"/>
  <c r="J92" i="31"/>
  <c r="I92" i="31"/>
  <c r="H92" i="31"/>
  <c r="G92" i="31"/>
  <c r="F92" i="31"/>
  <c r="E92" i="31"/>
  <c r="D92" i="31"/>
  <c r="N91" i="31"/>
  <c r="L91" i="31"/>
  <c r="K91" i="31"/>
  <c r="J91" i="31"/>
  <c r="I91" i="31"/>
  <c r="H91" i="31"/>
  <c r="F91" i="31"/>
  <c r="D91" i="31"/>
  <c r="M90" i="31"/>
  <c r="L90" i="31"/>
  <c r="J90" i="31"/>
  <c r="H90" i="31"/>
  <c r="G90" i="31"/>
  <c r="O89" i="31"/>
  <c r="N89" i="31"/>
  <c r="M89" i="31"/>
  <c r="L89" i="31"/>
  <c r="K89" i="31"/>
  <c r="J89" i="31"/>
  <c r="I89" i="31"/>
  <c r="G89" i="31"/>
  <c r="F89" i="31"/>
  <c r="E89" i="31"/>
  <c r="D89" i="31"/>
  <c r="O88" i="31"/>
  <c r="N88" i="31"/>
  <c r="M88" i="31"/>
  <c r="L88" i="31"/>
  <c r="K88" i="31"/>
  <c r="J88" i="31"/>
  <c r="I88" i="31"/>
  <c r="H88" i="31"/>
  <c r="G88" i="31"/>
  <c r="F88" i="31"/>
  <c r="E88" i="31"/>
  <c r="O87" i="31"/>
  <c r="N87" i="31"/>
  <c r="M87" i="31"/>
  <c r="L87" i="31"/>
  <c r="J87" i="31"/>
  <c r="H87" i="31"/>
  <c r="G87" i="31"/>
  <c r="F87" i="31"/>
  <c r="E87" i="31"/>
  <c r="D87" i="31"/>
  <c r="N86" i="31"/>
  <c r="M86" i="31"/>
  <c r="J86" i="31"/>
  <c r="H86" i="31"/>
  <c r="F86" i="31"/>
  <c r="E86" i="31"/>
  <c r="O85" i="31"/>
  <c r="N85" i="31"/>
  <c r="M85" i="31"/>
  <c r="L85" i="31"/>
  <c r="K85" i="31"/>
  <c r="J85" i="31"/>
  <c r="I85" i="31"/>
  <c r="H85" i="31"/>
  <c r="G85" i="31"/>
  <c r="F85" i="31"/>
  <c r="E85" i="31"/>
  <c r="D85" i="31"/>
  <c r="O81" i="31"/>
  <c r="N81" i="31"/>
  <c r="M81" i="31"/>
  <c r="L81" i="31"/>
  <c r="L82" i="31" s="1"/>
  <c r="K81" i="31"/>
  <c r="J81" i="31"/>
  <c r="I81" i="31"/>
  <c r="H81" i="31"/>
  <c r="G81" i="31"/>
  <c r="F81" i="31"/>
  <c r="E81" i="31"/>
  <c r="D81" i="31"/>
  <c r="O80" i="31"/>
  <c r="O82" i="31" s="1"/>
  <c r="N80" i="31"/>
  <c r="M80" i="31"/>
  <c r="L80" i="31"/>
  <c r="K80" i="31"/>
  <c r="J80" i="31"/>
  <c r="I80" i="31"/>
  <c r="H80" i="31"/>
  <c r="G80" i="31"/>
  <c r="G82" i="31" s="1"/>
  <c r="F80" i="31"/>
  <c r="E80" i="31"/>
  <c r="D80" i="31"/>
  <c r="D82" i="31" s="1"/>
  <c r="N76" i="31"/>
  <c r="M76" i="31"/>
  <c r="L76" i="31"/>
  <c r="K76" i="31"/>
  <c r="J76" i="31"/>
  <c r="I76" i="31"/>
  <c r="I119" i="31" s="1"/>
  <c r="H76" i="31"/>
  <c r="H119" i="31" s="1"/>
  <c r="F76" i="31"/>
  <c r="E76" i="31"/>
  <c r="D76" i="31"/>
  <c r="O75" i="31"/>
  <c r="N75" i="31"/>
  <c r="M75" i="31"/>
  <c r="L75" i="31"/>
  <c r="K75" i="31"/>
  <c r="J75" i="31"/>
  <c r="I75" i="31"/>
  <c r="H75" i="31"/>
  <c r="G75" i="31"/>
  <c r="F75" i="31"/>
  <c r="E75" i="31"/>
  <c r="D75" i="31"/>
  <c r="O74" i="31"/>
  <c r="N74" i="31"/>
  <c r="M74" i="31"/>
  <c r="M117" i="31" s="1"/>
  <c r="L74" i="31"/>
  <c r="K74" i="31"/>
  <c r="J74" i="31"/>
  <c r="I74" i="31"/>
  <c r="H74" i="31"/>
  <c r="G74" i="31"/>
  <c r="F74" i="31"/>
  <c r="E74" i="31"/>
  <c r="D74" i="31"/>
  <c r="O73" i="31"/>
  <c r="N73" i="31"/>
  <c r="M73" i="31"/>
  <c r="L73" i="31"/>
  <c r="J73" i="31"/>
  <c r="I73" i="31"/>
  <c r="H73" i="31"/>
  <c r="G73" i="31"/>
  <c r="F73" i="31"/>
  <c r="E73" i="31"/>
  <c r="D73" i="31"/>
  <c r="O72" i="31"/>
  <c r="N72" i="31"/>
  <c r="M72" i="31"/>
  <c r="L72" i="31"/>
  <c r="K72" i="31"/>
  <c r="J72" i="31"/>
  <c r="I72" i="31"/>
  <c r="G72" i="31"/>
  <c r="F72" i="31"/>
  <c r="E72" i="31"/>
  <c r="D72" i="31"/>
  <c r="O71" i="31"/>
  <c r="N71" i="31"/>
  <c r="L71" i="31"/>
  <c r="K71" i="31"/>
  <c r="J71" i="31"/>
  <c r="I71" i="31"/>
  <c r="H71" i="31"/>
  <c r="G71" i="31"/>
  <c r="F71" i="31"/>
  <c r="D71" i="31"/>
  <c r="O70" i="31"/>
  <c r="N70" i="31"/>
  <c r="M70" i="31"/>
  <c r="L70" i="31"/>
  <c r="K70" i="31"/>
  <c r="J70" i="31"/>
  <c r="I70" i="31"/>
  <c r="H70" i="31"/>
  <c r="G70" i="31"/>
  <c r="F70" i="31"/>
  <c r="E70" i="31"/>
  <c r="D70" i="31"/>
  <c r="O69" i="31"/>
  <c r="N69" i="31"/>
  <c r="M69" i="31"/>
  <c r="L69" i="31"/>
  <c r="K69" i="31"/>
  <c r="J69" i="31"/>
  <c r="I69" i="31"/>
  <c r="H69" i="31"/>
  <c r="G69" i="31"/>
  <c r="F69" i="31"/>
  <c r="E69" i="31"/>
  <c r="D69" i="31"/>
  <c r="O67" i="31"/>
  <c r="N67" i="31"/>
  <c r="M67" i="31"/>
  <c r="L67" i="31"/>
  <c r="K67" i="31"/>
  <c r="J67" i="31"/>
  <c r="I67" i="31"/>
  <c r="H67" i="31"/>
  <c r="G67" i="31"/>
  <c r="F67" i="31"/>
  <c r="E67" i="31"/>
  <c r="D67" i="31"/>
  <c r="O60" i="31"/>
  <c r="N60" i="31"/>
  <c r="M60" i="31"/>
  <c r="L60" i="31"/>
  <c r="K60" i="31"/>
  <c r="J60" i="31"/>
  <c r="I60" i="31"/>
  <c r="H60" i="31"/>
  <c r="G60" i="31"/>
  <c r="F60" i="31"/>
  <c r="E60" i="31"/>
  <c r="D60" i="31"/>
  <c r="O57" i="31"/>
  <c r="N57" i="31"/>
  <c r="M57" i="31"/>
  <c r="L57" i="31"/>
  <c r="K57" i="31"/>
  <c r="J57" i="31"/>
  <c r="I57" i="31"/>
  <c r="H57" i="31"/>
  <c r="G57" i="31"/>
  <c r="F57" i="31"/>
  <c r="E57" i="31"/>
  <c r="D57" i="31"/>
  <c r="P43" i="31"/>
  <c r="O42" i="31"/>
  <c r="N42" i="31"/>
  <c r="M42" i="31"/>
  <c r="L42" i="31"/>
  <c r="K42" i="31"/>
  <c r="J42" i="31"/>
  <c r="I42" i="31"/>
  <c r="H42" i="31"/>
  <c r="G42" i="31"/>
  <c r="F42" i="31"/>
  <c r="E42" i="31"/>
  <c r="D42" i="31"/>
  <c r="P41" i="31"/>
  <c r="P40" i="31"/>
  <c r="O39" i="31"/>
  <c r="N39" i="31"/>
  <c r="M39" i="31"/>
  <c r="L39" i="31"/>
  <c r="K39" i="31"/>
  <c r="J39" i="31"/>
  <c r="I39" i="31"/>
  <c r="H39" i="31"/>
  <c r="G39" i="31"/>
  <c r="F39" i="31"/>
  <c r="E39" i="31"/>
  <c r="D39" i="31"/>
  <c r="O38" i="31"/>
  <c r="N38" i="31"/>
  <c r="M38" i="31"/>
  <c r="L38" i="31"/>
  <c r="K38" i="31"/>
  <c r="J38" i="31"/>
  <c r="I38" i="31"/>
  <c r="H38" i="31"/>
  <c r="G38" i="31"/>
  <c r="F38" i="31"/>
  <c r="E38" i="31"/>
  <c r="D38" i="31"/>
  <c r="O37" i="31"/>
  <c r="N37" i="31"/>
  <c r="M37" i="31"/>
  <c r="L37" i="31"/>
  <c r="K37" i="31"/>
  <c r="J37" i="31"/>
  <c r="I37" i="31"/>
  <c r="H37" i="31"/>
  <c r="G37" i="31"/>
  <c r="F37" i="31"/>
  <c r="E37" i="31"/>
  <c r="D37" i="31"/>
  <c r="O28" i="31"/>
  <c r="N28" i="31"/>
  <c r="M28" i="31"/>
  <c r="L28" i="31"/>
  <c r="K28" i="31"/>
  <c r="J28" i="31"/>
  <c r="I28" i="31"/>
  <c r="H28" i="31"/>
  <c r="G28" i="31"/>
  <c r="F28" i="31"/>
  <c r="E28" i="31"/>
  <c r="D28" i="31"/>
  <c r="O27" i="31"/>
  <c r="N27" i="31"/>
  <c r="M27" i="31"/>
  <c r="M29" i="31" s="1"/>
  <c r="L27" i="31"/>
  <c r="K27" i="31"/>
  <c r="J27" i="31"/>
  <c r="I27" i="31"/>
  <c r="H27" i="31"/>
  <c r="G27" i="31"/>
  <c r="F27" i="31"/>
  <c r="E27" i="31"/>
  <c r="E29" i="31" s="1"/>
  <c r="D27" i="31"/>
  <c r="O23" i="31"/>
  <c r="N23" i="31"/>
  <c r="M23" i="31"/>
  <c r="L23" i="31"/>
  <c r="K23" i="31"/>
  <c r="J23" i="31"/>
  <c r="I23" i="31"/>
  <c r="H23" i="31"/>
  <c r="G23" i="31"/>
  <c r="F23" i="31"/>
  <c r="E23" i="31"/>
  <c r="D23" i="31"/>
  <c r="N22" i="31"/>
  <c r="M22" i="31"/>
  <c r="L22" i="31"/>
  <c r="K22" i="31"/>
  <c r="J22" i="31"/>
  <c r="H22" i="31"/>
  <c r="F22" i="31"/>
  <c r="E22" i="31"/>
  <c r="D22" i="31"/>
  <c r="O21" i="31"/>
  <c r="M21" i="31"/>
  <c r="K21" i="31"/>
  <c r="I21" i="31"/>
  <c r="G21" i="31"/>
  <c r="E21" i="31"/>
  <c r="O20" i="31"/>
  <c r="N20" i="31"/>
  <c r="M20" i="31"/>
  <c r="L20" i="31"/>
  <c r="K20" i="31"/>
  <c r="J20" i="31"/>
  <c r="I20" i="31"/>
  <c r="H20" i="31"/>
  <c r="G20" i="31"/>
  <c r="F20" i="31"/>
  <c r="E20" i="31"/>
  <c r="O19" i="31"/>
  <c r="M19" i="31"/>
  <c r="L19" i="31"/>
  <c r="K19" i="31"/>
  <c r="J19" i="31"/>
  <c r="I19" i="31"/>
  <c r="H19" i="31"/>
  <c r="G19" i="31"/>
  <c r="D19" i="31"/>
  <c r="O18" i="31"/>
  <c r="N18" i="31"/>
  <c r="M18" i="31"/>
  <c r="L18" i="31"/>
  <c r="K18" i="31"/>
  <c r="H18" i="31"/>
  <c r="G18" i="31"/>
  <c r="F18" i="31"/>
  <c r="E18" i="31"/>
  <c r="D18" i="31"/>
  <c r="M17" i="31"/>
  <c r="L17" i="31"/>
  <c r="K17" i="31"/>
  <c r="J17" i="31"/>
  <c r="I17" i="31"/>
  <c r="E17" i="31"/>
  <c r="O13" i="31"/>
  <c r="N13" i="31"/>
  <c r="M13" i="31"/>
  <c r="M53" i="31" s="1"/>
  <c r="L13" i="31"/>
  <c r="K13" i="31"/>
  <c r="J13" i="31"/>
  <c r="I13" i="31"/>
  <c r="H13" i="31"/>
  <c r="H53" i="31" s="1"/>
  <c r="G13" i="31"/>
  <c r="F13" i="31"/>
  <c r="E13" i="31"/>
  <c r="E53" i="31" s="1"/>
  <c r="D13" i="31"/>
  <c r="O12" i="31"/>
  <c r="N12" i="31"/>
  <c r="N52" i="31" s="1"/>
  <c r="M12" i="31"/>
  <c r="L12" i="31"/>
  <c r="K12" i="31"/>
  <c r="J12" i="31"/>
  <c r="I12" i="31"/>
  <c r="H12" i="31"/>
  <c r="G12" i="31"/>
  <c r="F12" i="31"/>
  <c r="E12" i="31"/>
  <c r="D12" i="31"/>
  <c r="O11" i="31"/>
  <c r="N11" i="31"/>
  <c r="M11" i="31"/>
  <c r="L11" i="31"/>
  <c r="K11" i="31"/>
  <c r="J11" i="31"/>
  <c r="I11" i="31"/>
  <c r="H11" i="31"/>
  <c r="G11" i="31"/>
  <c r="F11" i="31"/>
  <c r="E11" i="31"/>
  <c r="D11" i="31"/>
  <c r="O10" i="31"/>
  <c r="N10" i="31"/>
  <c r="M10" i="31"/>
  <c r="L10" i="31"/>
  <c r="K10" i="31"/>
  <c r="J10" i="31"/>
  <c r="I10" i="31"/>
  <c r="H10" i="31"/>
  <c r="G10" i="31"/>
  <c r="F10" i="31"/>
  <c r="E10" i="31"/>
  <c r="D10" i="31"/>
  <c r="O9" i="31"/>
  <c r="N9" i="31"/>
  <c r="M9" i="31"/>
  <c r="L9" i="31"/>
  <c r="K9" i="31"/>
  <c r="J9" i="31"/>
  <c r="I9" i="31"/>
  <c r="H9" i="31"/>
  <c r="G9" i="31"/>
  <c r="F9" i="31"/>
  <c r="E9" i="31"/>
  <c r="D9" i="31"/>
  <c r="O8" i="31"/>
  <c r="N8" i="31"/>
  <c r="M8" i="31"/>
  <c r="L8" i="31"/>
  <c r="K8" i="31"/>
  <c r="J8" i="31"/>
  <c r="I8" i="31"/>
  <c r="H8" i="31"/>
  <c r="G8" i="31"/>
  <c r="F8" i="31"/>
  <c r="E8" i="31"/>
  <c r="D8" i="31"/>
  <c r="O7" i="31"/>
  <c r="N7" i="31"/>
  <c r="M7" i="31"/>
  <c r="L7" i="31"/>
  <c r="K7" i="31"/>
  <c r="J7" i="31"/>
  <c r="I7" i="31"/>
  <c r="H7" i="31"/>
  <c r="G7" i="31"/>
  <c r="F7" i="31"/>
  <c r="E7" i="31"/>
  <c r="D7" i="31"/>
  <c r="F57" i="30"/>
  <c r="D56" i="30"/>
  <c r="H55" i="30"/>
  <c r="H54" i="30"/>
  <c r="H53" i="30"/>
  <c r="F51" i="30"/>
  <c r="F47" i="30"/>
  <c r="D46" i="30"/>
  <c r="H45" i="30"/>
  <c r="F44" i="30"/>
  <c r="H44" i="30" s="1"/>
  <c r="O42" i="30"/>
  <c r="P42" i="30" s="1"/>
  <c r="P29" i="30" s="1"/>
  <c r="L42" i="30"/>
  <c r="M42" i="30" s="1"/>
  <c r="K42" i="30"/>
  <c r="G42" i="30"/>
  <c r="H42" i="30" s="1"/>
  <c r="F42" i="30"/>
  <c r="E42" i="30"/>
  <c r="O41" i="30"/>
  <c r="P41" i="30" s="1"/>
  <c r="P28" i="30" s="1"/>
  <c r="L41" i="30"/>
  <c r="M41" i="30" s="1"/>
  <c r="K41" i="30"/>
  <c r="F41" i="30"/>
  <c r="G41" i="30" s="1"/>
  <c r="E41" i="30"/>
  <c r="P31" i="30"/>
  <c r="O31" i="30"/>
  <c r="N31" i="30"/>
  <c r="M31" i="30"/>
  <c r="L31" i="30"/>
  <c r="K31" i="30"/>
  <c r="J31" i="30"/>
  <c r="I31" i="30"/>
  <c r="H31" i="30"/>
  <c r="G31" i="30"/>
  <c r="F31" i="30"/>
  <c r="E31" i="30"/>
  <c r="O29" i="30"/>
  <c r="L29" i="30"/>
  <c r="K29" i="30"/>
  <c r="G29" i="30"/>
  <c r="F29" i="30"/>
  <c r="E29" i="30"/>
  <c r="O28" i="30"/>
  <c r="O30" i="30" s="1"/>
  <c r="L28" i="30"/>
  <c r="L30" i="30" s="1"/>
  <c r="K28" i="30"/>
  <c r="K30" i="30" s="1"/>
  <c r="F28" i="30"/>
  <c r="F30" i="30" s="1"/>
  <c r="E28" i="30"/>
  <c r="E30" i="30" s="1"/>
  <c r="P20" i="30"/>
  <c r="F20" i="30"/>
  <c r="G20" i="30" s="1"/>
  <c r="H20" i="30" s="1"/>
  <c r="I20" i="30" s="1"/>
  <c r="J20" i="30" s="1"/>
  <c r="K20" i="30" s="1"/>
  <c r="L20" i="30" s="1"/>
  <c r="M20" i="30" s="1"/>
  <c r="N20" i="30" s="1"/>
  <c r="O20" i="30" s="1"/>
  <c r="E20" i="30"/>
  <c r="D9" i="30"/>
  <c r="D8" i="30"/>
  <c r="K52" i="31" l="1"/>
  <c r="G1" i="37"/>
  <c r="D11" i="39"/>
  <c r="K20" i="37"/>
  <c r="M67" i="39"/>
  <c r="J53" i="31"/>
  <c r="H112" i="31"/>
  <c r="H143" i="31"/>
  <c r="P157" i="31"/>
  <c r="D53" i="31"/>
  <c r="L53" i="31"/>
  <c r="J173" i="31"/>
  <c r="J181" i="31" s="1"/>
  <c r="I281" i="31"/>
  <c r="J29" i="31"/>
  <c r="D217" i="31"/>
  <c r="J277" i="31"/>
  <c r="K82" i="31"/>
  <c r="L222" i="31"/>
  <c r="L48" i="31"/>
  <c r="K220" i="31"/>
  <c r="D222" i="31"/>
  <c r="G224" i="31"/>
  <c r="M281" i="31"/>
  <c r="L117" i="31"/>
  <c r="J232" i="31"/>
  <c r="D44" i="31"/>
  <c r="M77" i="31"/>
  <c r="H113" i="31"/>
  <c r="L173" i="31"/>
  <c r="L181" i="31" s="1"/>
  <c r="G222" i="31"/>
  <c r="D275" i="31"/>
  <c r="D52" i="31"/>
  <c r="L52" i="31"/>
  <c r="M173" i="31"/>
  <c r="M181" i="31" s="1"/>
  <c r="O278" i="31"/>
  <c r="J278" i="31"/>
  <c r="D280" i="31"/>
  <c r="L277" i="31"/>
  <c r="N14" i="31"/>
  <c r="O29" i="31"/>
  <c r="L118" i="31"/>
  <c r="F82" i="31"/>
  <c r="N82" i="31"/>
  <c r="J82" i="31"/>
  <c r="G109" i="31"/>
  <c r="G114" i="31"/>
  <c r="O114" i="31"/>
  <c r="M277" i="31"/>
  <c r="H279" i="31"/>
  <c r="O280" i="31"/>
  <c r="M275" i="31"/>
  <c r="M284" i="31" s="1"/>
  <c r="M286" i="31" s="1"/>
  <c r="H272" i="31"/>
  <c r="I276" i="31"/>
  <c r="J119" i="31"/>
  <c r="N222" i="31"/>
  <c r="K223" i="31"/>
  <c r="H223" i="31"/>
  <c r="P228" i="31"/>
  <c r="O276" i="31"/>
  <c r="N277" i="31"/>
  <c r="I279" i="31"/>
  <c r="K277" i="31"/>
  <c r="L280" i="31"/>
  <c r="N113" i="31"/>
  <c r="K119" i="31"/>
  <c r="D220" i="31"/>
  <c r="L220" i="31"/>
  <c r="L227" i="31" s="1"/>
  <c r="L229" i="31" s="1"/>
  <c r="F222" i="31"/>
  <c r="O196" i="31"/>
  <c r="G276" i="31"/>
  <c r="E277" i="31"/>
  <c r="P243" i="31"/>
  <c r="N281" i="31"/>
  <c r="K49" i="31"/>
  <c r="K53" i="31"/>
  <c r="G29" i="31"/>
  <c r="E48" i="31"/>
  <c r="M48" i="31"/>
  <c r="I49" i="31"/>
  <c r="N112" i="31"/>
  <c r="N122" i="31" s="1"/>
  <c r="N124" i="31" s="1"/>
  <c r="P81" i="31"/>
  <c r="J112" i="31"/>
  <c r="J122" i="31" s="1"/>
  <c r="J124" i="31" s="1"/>
  <c r="O171" i="31"/>
  <c r="J217" i="31"/>
  <c r="K276" i="31"/>
  <c r="H278" i="31"/>
  <c r="M279" i="31"/>
  <c r="L278" i="31"/>
  <c r="L282" i="31" s="1"/>
  <c r="D272" i="31"/>
  <c r="L272" i="31"/>
  <c r="H276" i="31"/>
  <c r="H281" i="31"/>
  <c r="G14" i="31"/>
  <c r="O14" i="31"/>
  <c r="G53" i="31"/>
  <c r="O53" i="31"/>
  <c r="L29" i="31"/>
  <c r="H49" i="31"/>
  <c r="J47" i="31"/>
  <c r="P80" i="31"/>
  <c r="M82" i="31"/>
  <c r="I82" i="31"/>
  <c r="M221" i="31"/>
  <c r="M230" i="31" s="1"/>
  <c r="M232" i="31" s="1"/>
  <c r="G217" i="31"/>
  <c r="O217" i="31"/>
  <c r="L276" i="31"/>
  <c r="I247" i="31"/>
  <c r="E279" i="31"/>
  <c r="N279" i="31"/>
  <c r="M272" i="31"/>
  <c r="E280" i="31"/>
  <c r="M280" i="31"/>
  <c r="J113" i="31"/>
  <c r="N118" i="31"/>
  <c r="P123" i="31"/>
  <c r="P126" i="31"/>
  <c r="N221" i="31"/>
  <c r="N230" i="31" s="1"/>
  <c r="N232" i="31" s="1"/>
  <c r="P213" i="31"/>
  <c r="L217" i="31"/>
  <c r="F279" i="31"/>
  <c r="I262" i="31"/>
  <c r="D278" i="31"/>
  <c r="J279" i="31"/>
  <c r="E52" i="31"/>
  <c r="M52" i="31"/>
  <c r="J114" i="31"/>
  <c r="G171" i="31"/>
  <c r="E173" i="31"/>
  <c r="E181" i="31" s="1"/>
  <c r="F221" i="31"/>
  <c r="F230" i="31" s="1"/>
  <c r="F232" i="31" s="1"/>
  <c r="O221" i="31"/>
  <c r="O230" i="31" s="1"/>
  <c r="O232" i="31" s="1"/>
  <c r="O224" i="31"/>
  <c r="P206" i="31"/>
  <c r="J223" i="31"/>
  <c r="E217" i="31"/>
  <c r="M217" i="31"/>
  <c r="K278" i="31"/>
  <c r="F278" i="31"/>
  <c r="P259" i="31"/>
  <c r="G281" i="31"/>
  <c r="G272" i="31"/>
  <c r="O272" i="31"/>
  <c r="I278" i="31"/>
  <c r="P278" i="31" s="1"/>
  <c r="G278" i="31"/>
  <c r="G196" i="31"/>
  <c r="M224" i="31"/>
  <c r="K143" i="31"/>
  <c r="O222" i="31"/>
  <c r="F14" i="31"/>
  <c r="P9" i="31"/>
  <c r="L49" i="31"/>
  <c r="I29" i="31"/>
  <c r="H118" i="31"/>
  <c r="H125" i="31" s="1"/>
  <c r="H127" i="31" s="1"/>
  <c r="H109" i="31"/>
  <c r="H114" i="31"/>
  <c r="H171" i="31"/>
  <c r="H178" i="31" s="1"/>
  <c r="H180" i="31" s="1"/>
  <c r="E168" i="31"/>
  <c r="E220" i="31"/>
  <c r="E227" i="31" s="1"/>
  <c r="E229" i="31" s="1"/>
  <c r="M220" i="31"/>
  <c r="I232" i="31"/>
  <c r="O209" i="31"/>
  <c r="G279" i="31"/>
  <c r="O279" i="31"/>
  <c r="P285" i="31"/>
  <c r="P288" i="31"/>
  <c r="O119" i="31"/>
  <c r="K47" i="31"/>
  <c r="K56" i="31" s="1"/>
  <c r="K58" i="31" s="1"/>
  <c r="P28" i="31"/>
  <c r="F114" i="31"/>
  <c r="L77" i="31"/>
  <c r="E113" i="31"/>
  <c r="M113" i="31"/>
  <c r="E172" i="31"/>
  <c r="M172" i="31"/>
  <c r="M143" i="31"/>
  <c r="K171" i="31"/>
  <c r="I173" i="31"/>
  <c r="I181" i="31" s="1"/>
  <c r="N168" i="31"/>
  <c r="F220" i="31"/>
  <c r="F227" i="31" s="1"/>
  <c r="F229" i="31" s="1"/>
  <c r="N220" i="31"/>
  <c r="N227" i="31" s="1"/>
  <c r="N229" i="31" s="1"/>
  <c r="H222" i="31"/>
  <c r="N223" i="31"/>
  <c r="O281" i="31"/>
  <c r="G277" i="31"/>
  <c r="G287" i="31" s="1"/>
  <c r="G289" i="31" s="1"/>
  <c r="O277" i="31"/>
  <c r="E67" i="39"/>
  <c r="D17" i="39"/>
  <c r="D31" i="30"/>
  <c r="G168" i="31"/>
  <c r="M171" i="31"/>
  <c r="M178" i="31" s="1"/>
  <c r="M180" i="31" s="1"/>
  <c r="F168" i="31"/>
  <c r="L168" i="31"/>
  <c r="I168" i="31"/>
  <c r="H168" i="31"/>
  <c r="O168" i="31"/>
  <c r="M168" i="31"/>
  <c r="K183" i="31"/>
  <c r="K185" i="31" s="1"/>
  <c r="K168" i="31"/>
  <c r="L20" i="37"/>
  <c r="D22" i="37"/>
  <c r="D20" i="37" s="1"/>
  <c r="I118" i="31"/>
  <c r="I109" i="31"/>
  <c r="F112" i="31"/>
  <c r="F122" i="31" s="1"/>
  <c r="F124" i="31" s="1"/>
  <c r="N114" i="31"/>
  <c r="L2" i="37"/>
  <c r="O109" i="31"/>
  <c r="N109" i="31"/>
  <c r="K109" i="31"/>
  <c r="F113" i="31"/>
  <c r="F109" i="31"/>
  <c r="F2" i="37"/>
  <c r="N2" i="37"/>
  <c r="L109" i="31"/>
  <c r="M2" i="37"/>
  <c r="L112" i="31"/>
  <c r="L122" i="31" s="1"/>
  <c r="L124" i="31" s="1"/>
  <c r="K112" i="31"/>
  <c r="K122" i="31" s="1"/>
  <c r="K124" i="31" s="1"/>
  <c r="J109" i="31"/>
  <c r="I112" i="31"/>
  <c r="I122" i="31" s="1"/>
  <c r="I124" i="31" s="1"/>
  <c r="J2" i="37"/>
  <c r="I2" i="37"/>
  <c r="D5" i="37"/>
  <c r="E2" i="37"/>
  <c r="O2" i="37"/>
  <c r="J52" i="31"/>
  <c r="H52" i="31"/>
  <c r="O49" i="31"/>
  <c r="O44" i="31"/>
  <c r="N44" i="31"/>
  <c r="M49" i="31"/>
  <c r="M59" i="31" s="1"/>
  <c r="M61" i="31" s="1"/>
  <c r="J49" i="31"/>
  <c r="I44" i="31"/>
  <c r="G49" i="31"/>
  <c r="K48" i="31"/>
  <c r="K44" i="31"/>
  <c r="P2" i="37"/>
  <c r="M44" i="31"/>
  <c r="G44" i="31"/>
  <c r="F48" i="31"/>
  <c r="F44" i="31"/>
  <c r="P38" i="31"/>
  <c r="L47" i="31"/>
  <c r="L56" i="31" s="1"/>
  <c r="L58" i="31" s="1"/>
  <c r="L44" i="31"/>
  <c r="H44" i="31"/>
  <c r="H2" i="37"/>
  <c r="D4" i="37"/>
  <c r="K67" i="39"/>
  <c r="I86" i="39"/>
  <c r="H89" i="39"/>
  <c r="I88" i="39" s="1"/>
  <c r="F98" i="39"/>
  <c r="H97" i="39"/>
  <c r="F99" i="39"/>
  <c r="G97" i="39" s="1"/>
  <c r="H120" i="39"/>
  <c r="G120" i="39"/>
  <c r="L66" i="39"/>
  <c r="L67" i="39" s="1"/>
  <c r="F88" i="39"/>
  <c r="H87" i="39"/>
  <c r="G87" i="39"/>
  <c r="H132" i="39"/>
  <c r="I131" i="39" s="1"/>
  <c r="H130" i="39"/>
  <c r="F132" i="39"/>
  <c r="G130" i="39"/>
  <c r="G67" i="39"/>
  <c r="O67" i="39"/>
  <c r="L27" i="39"/>
  <c r="F105" i="39"/>
  <c r="G102" i="39" s="1"/>
  <c r="H102" i="39"/>
  <c r="H115" i="39"/>
  <c r="G115" i="39"/>
  <c r="J65" i="39"/>
  <c r="J67" i="39" s="1"/>
  <c r="I65" i="39"/>
  <c r="I67" i="39" s="1"/>
  <c r="F27" i="39"/>
  <c r="F93" i="39"/>
  <c r="H92" i="39"/>
  <c r="F94" i="39"/>
  <c r="G92" i="39" s="1"/>
  <c r="F104" i="39"/>
  <c r="H125" i="39"/>
  <c r="G125" i="39"/>
  <c r="F89" i="39"/>
  <c r="L48" i="39"/>
  <c r="F131" i="39"/>
  <c r="G48" i="39"/>
  <c r="O48" i="39"/>
  <c r="G86" i="39"/>
  <c r="G114" i="39"/>
  <c r="G116" i="39" s="1"/>
  <c r="F116" i="39"/>
  <c r="G119" i="39"/>
  <c r="F121" i="39"/>
  <c r="G121" i="39" s="1"/>
  <c r="G124" i="39"/>
  <c r="F126" i="39"/>
  <c r="G126" i="39" s="1"/>
  <c r="G129" i="39"/>
  <c r="F272" i="31"/>
  <c r="P266" i="31"/>
  <c r="N272" i="31"/>
  <c r="N276" i="31"/>
  <c r="I48" i="31"/>
  <c r="E262" i="31"/>
  <c r="P255" i="31"/>
  <c r="E275" i="31"/>
  <c r="M14" i="31"/>
  <c r="M47" i="31"/>
  <c r="L279" i="31"/>
  <c r="L247" i="31"/>
  <c r="P195" i="31"/>
  <c r="P10" i="31"/>
  <c r="I47" i="31"/>
  <c r="J14" i="31"/>
  <c r="I14" i="31"/>
  <c r="I53" i="31"/>
  <c r="H14" i="31"/>
  <c r="E14" i="31"/>
  <c r="E47" i="31"/>
  <c r="P92" i="31"/>
  <c r="D119" i="31"/>
  <c r="P8" i="31"/>
  <c r="P12" i="31"/>
  <c r="F52" i="31"/>
  <c r="G172" i="31"/>
  <c r="K24" i="31"/>
  <c r="H122" i="31"/>
  <c r="H124" i="31" s="1"/>
  <c r="G112" i="31"/>
  <c r="K227" i="31"/>
  <c r="K229" i="31" s="1"/>
  <c r="M114" i="31"/>
  <c r="P13" i="31"/>
  <c r="L14" i="31"/>
  <c r="P42" i="31"/>
  <c r="N48" i="31"/>
  <c r="P60" i="31"/>
  <c r="I77" i="31"/>
  <c r="P70" i="31"/>
  <c r="G76" i="31"/>
  <c r="G77" i="31" s="1"/>
  <c r="E82" i="31"/>
  <c r="P85" i="31"/>
  <c r="P107" i="31"/>
  <c r="P147" i="31"/>
  <c r="P164" i="31"/>
  <c r="D168" i="31"/>
  <c r="D227" i="31"/>
  <c r="P57" i="31"/>
  <c r="K113" i="31"/>
  <c r="I23" i="35"/>
  <c r="H72" i="31"/>
  <c r="P114" i="32"/>
  <c r="L37" i="35"/>
  <c r="K73" i="31"/>
  <c r="P73" i="31" s="1"/>
  <c r="O127" i="32"/>
  <c r="O142" i="31"/>
  <c r="F17" i="31"/>
  <c r="F47" i="31" s="1"/>
  <c r="N17" i="31"/>
  <c r="N47" i="31" s="1"/>
  <c r="P27" i="31"/>
  <c r="D29" i="31"/>
  <c r="O112" i="31"/>
  <c r="G178" i="31"/>
  <c r="G180" i="31" s="1"/>
  <c r="P113" i="32"/>
  <c r="E71" i="31"/>
  <c r="P11" i="31"/>
  <c r="F53" i="31"/>
  <c r="N53" i="31"/>
  <c r="M24" i="31"/>
  <c r="F29" i="31"/>
  <c r="N29" i="31"/>
  <c r="D118" i="31"/>
  <c r="P75" i="31"/>
  <c r="P103" i="31"/>
  <c r="I160" i="31"/>
  <c r="I171" i="31"/>
  <c r="L119" i="31"/>
  <c r="D143" i="31"/>
  <c r="P138" i="31"/>
  <c r="D171" i="31"/>
  <c r="L143" i="31"/>
  <c r="L171" i="31"/>
  <c r="P192" i="31"/>
  <c r="E221" i="31"/>
  <c r="E230" i="31" s="1"/>
  <c r="E232" i="31" s="1"/>
  <c r="I223" i="31"/>
  <c r="I196" i="31"/>
  <c r="P244" i="31"/>
  <c r="K272" i="31"/>
  <c r="K275" i="31"/>
  <c r="P23" i="31"/>
  <c r="O77" i="31"/>
  <c r="P96" i="31"/>
  <c r="H152" i="31"/>
  <c r="J220" i="31"/>
  <c r="J196" i="31"/>
  <c r="K224" i="31"/>
  <c r="G127" i="32"/>
  <c r="G142" i="31"/>
  <c r="K14" i="31"/>
  <c r="G48" i="31"/>
  <c r="O48" i="31"/>
  <c r="E44" i="31"/>
  <c r="P37" i="31"/>
  <c r="P39" i="31"/>
  <c r="D48" i="31"/>
  <c r="L114" i="31"/>
  <c r="D77" i="31"/>
  <c r="H82" i="31"/>
  <c r="J93" i="31"/>
  <c r="E109" i="31"/>
  <c r="E112" i="31"/>
  <c r="P102" i="31"/>
  <c r="M109" i="31"/>
  <c r="M112" i="31"/>
  <c r="D109" i="31"/>
  <c r="P104" i="31"/>
  <c r="E143" i="31"/>
  <c r="O178" i="31"/>
  <c r="O180" i="31" s="1"/>
  <c r="P7" i="31"/>
  <c r="H48" i="31"/>
  <c r="D14" i="31"/>
  <c r="H29" i="31"/>
  <c r="K29" i="31"/>
  <c r="J44" i="31"/>
  <c r="J56" i="31"/>
  <c r="J58" i="31" s="1"/>
  <c r="P69" i="31"/>
  <c r="D112" i="31"/>
  <c r="D114" i="31"/>
  <c r="J117" i="31"/>
  <c r="F118" i="31"/>
  <c r="J77" i="31"/>
  <c r="J178" i="31"/>
  <c r="J180" i="31" s="1"/>
  <c r="K178" i="31"/>
  <c r="K180" i="31" s="1"/>
  <c r="E178" i="31"/>
  <c r="E180" i="31" s="1"/>
  <c r="P140" i="31"/>
  <c r="P155" i="31"/>
  <c r="J172" i="31"/>
  <c r="M227" i="31"/>
  <c r="M229" i="31" s="1"/>
  <c r="D276" i="31"/>
  <c r="P241" i="31"/>
  <c r="M276" i="31"/>
  <c r="M287" i="31" s="1"/>
  <c r="M289" i="31" s="1"/>
  <c r="M247" i="31"/>
  <c r="N99" i="32"/>
  <c r="F28" i="34"/>
  <c r="F31" i="34" s="1"/>
  <c r="P107" i="32"/>
  <c r="N32" i="34"/>
  <c r="N32" i="31" s="1"/>
  <c r="N50" i="31" s="1"/>
  <c r="P132" i="32"/>
  <c r="F143" i="31"/>
  <c r="F171" i="31"/>
  <c r="L221" i="31"/>
  <c r="L230" i="31" s="1"/>
  <c r="L232" i="31" s="1"/>
  <c r="H247" i="31"/>
  <c r="H275" i="31"/>
  <c r="P265" i="31"/>
  <c r="F99" i="32"/>
  <c r="D99" i="32"/>
  <c r="L99" i="32"/>
  <c r="O119" i="32"/>
  <c r="P131" i="32"/>
  <c r="E193" i="31"/>
  <c r="F77" i="31"/>
  <c r="N77" i="31"/>
  <c r="N143" i="31"/>
  <c r="N171" i="31"/>
  <c r="D49" i="31"/>
  <c r="P142" i="31"/>
  <c r="P182" i="31"/>
  <c r="P184" i="31"/>
  <c r="K196" i="31"/>
  <c r="K221" i="31"/>
  <c r="K230" i="31" s="1"/>
  <c r="K232" i="31" s="1"/>
  <c r="I224" i="31"/>
  <c r="I209" i="31"/>
  <c r="I220" i="31"/>
  <c r="O220" i="31"/>
  <c r="I277" i="31"/>
  <c r="P104" i="32"/>
  <c r="E119" i="32"/>
  <c r="M119" i="32"/>
  <c r="G117" i="31"/>
  <c r="J118" i="31"/>
  <c r="E119" i="31"/>
  <c r="M119" i="31"/>
  <c r="H77" i="31"/>
  <c r="G160" i="31"/>
  <c r="P179" i="31"/>
  <c r="H220" i="31"/>
  <c r="H196" i="31"/>
  <c r="P191" i="31"/>
  <c r="D281" i="31"/>
  <c r="P246" i="31"/>
  <c r="H117" i="31"/>
  <c r="P74" i="31"/>
  <c r="K118" i="31"/>
  <c r="F119" i="31"/>
  <c r="N119" i="31"/>
  <c r="I143" i="31"/>
  <c r="P139" i="31"/>
  <c r="P141" i="31"/>
  <c r="K209" i="31"/>
  <c r="P212" i="31"/>
  <c r="J67" i="33"/>
  <c r="M196" i="31"/>
  <c r="O284" i="31"/>
  <c r="O286" i="31" s="1"/>
  <c r="I272" i="31"/>
  <c r="I99" i="32"/>
  <c r="G26" i="35"/>
  <c r="G28" i="35"/>
  <c r="G27" i="35" s="1"/>
  <c r="F97" i="31" s="1"/>
  <c r="O26" i="35"/>
  <c r="O28" i="35"/>
  <c r="J42" i="35"/>
  <c r="J40" i="35"/>
  <c r="E36" i="33"/>
  <c r="Q60" i="33"/>
  <c r="F170" i="33"/>
  <c r="F81" i="33"/>
  <c r="N170" i="33"/>
  <c r="M207" i="31" s="1"/>
  <c r="M209" i="31" s="1"/>
  <c r="N81" i="33"/>
  <c r="G177" i="33"/>
  <c r="F260" i="31" s="1"/>
  <c r="F280" i="31" s="1"/>
  <c r="Q108" i="33"/>
  <c r="P162" i="33"/>
  <c r="O156" i="31" s="1"/>
  <c r="O172" i="31" s="1"/>
  <c r="P131" i="33"/>
  <c r="J143" i="31"/>
  <c r="P163" i="31"/>
  <c r="P194" i="31"/>
  <c r="F196" i="31"/>
  <c r="N196" i="31"/>
  <c r="G284" i="31"/>
  <c r="G286" i="31" s="1"/>
  <c r="P240" i="31"/>
  <c r="P245" i="31"/>
  <c r="O247" i="31"/>
  <c r="D262" i="31"/>
  <c r="M262" i="31"/>
  <c r="P124" i="32"/>
  <c r="F247" i="31"/>
  <c r="F275" i="31"/>
  <c r="N247" i="31"/>
  <c r="N275" i="31"/>
  <c r="Q20" i="33"/>
  <c r="G157" i="33"/>
  <c r="F90" i="31" s="1"/>
  <c r="F93" i="31" s="1"/>
  <c r="G36" i="33"/>
  <c r="O157" i="33"/>
  <c r="N90" i="31" s="1"/>
  <c r="N117" i="31" s="1"/>
  <c r="O36" i="33"/>
  <c r="N180" i="33"/>
  <c r="E168" i="33"/>
  <c r="Q74" i="33"/>
  <c r="I284" i="31"/>
  <c r="I286" i="31" s="1"/>
  <c r="E276" i="31"/>
  <c r="E287" i="31" s="1"/>
  <c r="E289" i="31" s="1"/>
  <c r="E247" i="31"/>
  <c r="N262" i="31"/>
  <c r="G99" i="32"/>
  <c r="O99" i="32"/>
  <c r="F119" i="32"/>
  <c r="N119" i="32"/>
  <c r="P117" i="32"/>
  <c r="P125" i="32"/>
  <c r="D127" i="32"/>
  <c r="P135" i="32"/>
  <c r="P137" i="32"/>
  <c r="Q63" i="33"/>
  <c r="G149" i="33"/>
  <c r="F21" i="31" s="1"/>
  <c r="G67" i="33"/>
  <c r="Q66" i="33"/>
  <c r="O149" i="33"/>
  <c r="N21" i="31" s="1"/>
  <c r="N51" i="31" s="1"/>
  <c r="O67" i="33"/>
  <c r="Q139" i="33"/>
  <c r="E224" i="31"/>
  <c r="P231" i="31"/>
  <c r="J275" i="31"/>
  <c r="J247" i="31"/>
  <c r="H98" i="32"/>
  <c r="H99" i="32" s="1"/>
  <c r="P98" i="32"/>
  <c r="D43" i="34"/>
  <c r="P108" i="32"/>
  <c r="P110" i="32"/>
  <c r="P121" i="32"/>
  <c r="Q17" i="33"/>
  <c r="J157" i="33"/>
  <c r="I90" i="31" s="1"/>
  <c r="I117" i="31" s="1"/>
  <c r="J36" i="33"/>
  <c r="Q150" i="33"/>
  <c r="L262" i="31"/>
  <c r="K247" i="31"/>
  <c r="P256" i="31"/>
  <c r="E272" i="31"/>
  <c r="D279" i="31"/>
  <c r="H119" i="32"/>
  <c r="K119" i="32"/>
  <c r="I31" i="34"/>
  <c r="I33" i="34"/>
  <c r="L28" i="35"/>
  <c r="L26" i="35"/>
  <c r="G37" i="35"/>
  <c r="Q37" i="35" s="1"/>
  <c r="Q40" i="35" s="1"/>
  <c r="P115" i="32"/>
  <c r="O41" i="35"/>
  <c r="N98" i="31" s="1"/>
  <c r="N116" i="31" s="1"/>
  <c r="P133" i="32"/>
  <c r="E155" i="33"/>
  <c r="Q23" i="33"/>
  <c r="J180" i="33"/>
  <c r="E81" i="33"/>
  <c r="E171" i="33"/>
  <c r="Q80" i="33"/>
  <c r="M171" i="33"/>
  <c r="L208" i="31" s="1"/>
  <c r="L200" i="31" s="1"/>
  <c r="L201" i="31" s="1"/>
  <c r="M81" i="33"/>
  <c r="Q151" i="33"/>
  <c r="L284" i="31"/>
  <c r="L286" i="31" s="1"/>
  <c r="G247" i="31"/>
  <c r="P258" i="31"/>
  <c r="H59" i="32"/>
  <c r="P59" i="32"/>
  <c r="Q59" i="32" s="1"/>
  <c r="J98" i="32"/>
  <c r="J99" i="32" s="1"/>
  <c r="I119" i="32"/>
  <c r="D119" i="32"/>
  <c r="L119" i="32"/>
  <c r="N47" i="34"/>
  <c r="N33" i="31" s="1"/>
  <c r="Q152" i="33"/>
  <c r="H67" i="33"/>
  <c r="H167" i="33"/>
  <c r="G204" i="31" s="1"/>
  <c r="H81" i="33"/>
  <c r="D196" i="31"/>
  <c r="L196" i="31"/>
  <c r="D284" i="31"/>
  <c r="P267" i="31"/>
  <c r="F276" i="31"/>
  <c r="K33" i="34"/>
  <c r="K32" i="34" s="1"/>
  <c r="K32" i="31" s="1"/>
  <c r="K50" i="31" s="1"/>
  <c r="K31" i="34"/>
  <c r="P116" i="32"/>
  <c r="P118" i="32"/>
  <c r="P126" i="32"/>
  <c r="P134" i="32"/>
  <c r="P136" i="32"/>
  <c r="D242" i="31"/>
  <c r="Q11" i="33"/>
  <c r="I156" i="33"/>
  <c r="H89" i="31" s="1"/>
  <c r="H93" i="31" s="1"/>
  <c r="I36" i="33"/>
  <c r="Q26" i="33"/>
  <c r="P67" i="33"/>
  <c r="G262" i="31"/>
  <c r="O262" i="31"/>
  <c r="L109" i="33"/>
  <c r="Q161" i="33"/>
  <c r="E163" i="33"/>
  <c r="Q124" i="33"/>
  <c r="H131" i="33"/>
  <c r="P28" i="34"/>
  <c r="P31" i="34" s="1"/>
  <c r="O47" i="34"/>
  <c r="O33" i="31" s="1"/>
  <c r="J28" i="35"/>
  <c r="J26" i="35"/>
  <c r="E42" i="35"/>
  <c r="E40" i="35"/>
  <c r="M42" i="35"/>
  <c r="M40" i="35"/>
  <c r="M41" i="35" s="1"/>
  <c r="L98" i="31" s="1"/>
  <c r="L116" i="31" s="1"/>
  <c r="Q8" i="33"/>
  <c r="J153" i="33"/>
  <c r="I86" i="31" s="1"/>
  <c r="I113" i="31" s="1"/>
  <c r="L154" i="33"/>
  <c r="K87" i="31" s="1"/>
  <c r="K114" i="31" s="1"/>
  <c r="H158" i="33"/>
  <c r="G91" i="31" s="1"/>
  <c r="G118" i="31" s="1"/>
  <c r="P158" i="33"/>
  <c r="O91" i="31" s="1"/>
  <c r="O118" i="31" s="1"/>
  <c r="H36" i="33"/>
  <c r="P36" i="33"/>
  <c r="N36" i="33"/>
  <c r="N68" i="33" s="1"/>
  <c r="H145" i="33"/>
  <c r="P145" i="33"/>
  <c r="K146" i="33"/>
  <c r="J18" i="31" s="1"/>
  <c r="P18" i="31" s="1"/>
  <c r="Q51" i="33"/>
  <c r="F147" i="33"/>
  <c r="E19" i="31" s="1"/>
  <c r="E49" i="31" s="1"/>
  <c r="J150" i="33"/>
  <c r="I22" i="31" s="1"/>
  <c r="I52" i="31" s="1"/>
  <c r="E149" i="33"/>
  <c r="E67" i="33"/>
  <c r="M149" i="33"/>
  <c r="L21" i="31" s="1"/>
  <c r="L24" i="31" s="1"/>
  <c r="M67" i="33"/>
  <c r="M68" i="33" s="1"/>
  <c r="Q84" i="33"/>
  <c r="Q175" i="33"/>
  <c r="K109" i="33"/>
  <c r="Q177" i="33"/>
  <c r="I162" i="33"/>
  <c r="H156" i="31" s="1"/>
  <c r="H160" i="31" s="1"/>
  <c r="J131" i="33"/>
  <c r="J132" i="33" s="1"/>
  <c r="D33" i="34"/>
  <c r="H46" i="34"/>
  <c r="H48" i="34"/>
  <c r="K28" i="35"/>
  <c r="K26" i="35"/>
  <c r="K27" i="35" s="1"/>
  <c r="J97" i="31" s="1"/>
  <c r="F40" i="35"/>
  <c r="F42" i="35"/>
  <c r="N40" i="35"/>
  <c r="N42" i="35"/>
  <c r="Q154" i="33"/>
  <c r="Q29" i="33"/>
  <c r="E48" i="35"/>
  <c r="Q48" i="35" s="1"/>
  <c r="E186" i="33"/>
  <c r="I145" i="33"/>
  <c r="G147" i="33"/>
  <c r="F19" i="31" s="1"/>
  <c r="F49" i="31" s="1"/>
  <c r="O147" i="33"/>
  <c r="N19" i="31" s="1"/>
  <c r="N49" i="31" s="1"/>
  <c r="G171" i="33"/>
  <c r="F208" i="31" s="1"/>
  <c r="G81" i="33"/>
  <c r="O171" i="33"/>
  <c r="N208" i="31" s="1"/>
  <c r="O81" i="33"/>
  <c r="P81" i="33"/>
  <c r="Q112" i="33"/>
  <c r="Q121" i="33"/>
  <c r="K131" i="33"/>
  <c r="I53" i="35"/>
  <c r="I68" i="35"/>
  <c r="J3" i="35"/>
  <c r="I84" i="35"/>
  <c r="E28" i="35"/>
  <c r="E26" i="35"/>
  <c r="Q23" i="35"/>
  <c r="M28" i="35"/>
  <c r="M26" i="35"/>
  <c r="H42" i="35"/>
  <c r="H40" i="35"/>
  <c r="P42" i="35"/>
  <c r="P40" i="35"/>
  <c r="Q187" i="33"/>
  <c r="E153" i="33"/>
  <c r="M153" i="33"/>
  <c r="L86" i="31" s="1"/>
  <c r="L113" i="31" s="1"/>
  <c r="F49" i="35"/>
  <c r="F187" i="33"/>
  <c r="Q189" i="33"/>
  <c r="I81" i="33"/>
  <c r="I171" i="33"/>
  <c r="H208" i="31" s="1"/>
  <c r="H200" i="31" s="1"/>
  <c r="H201" i="31" s="1"/>
  <c r="Q173" i="33"/>
  <c r="E166" i="33"/>
  <c r="E131" i="33"/>
  <c r="Q130" i="33"/>
  <c r="M131" i="33"/>
  <c r="M132" i="33" s="1"/>
  <c r="M133" i="33" s="1"/>
  <c r="M166" i="33"/>
  <c r="L152" i="31" s="1"/>
  <c r="Q176" i="33"/>
  <c r="S13" i="34" a="1"/>
  <c r="S13" i="34" s="1"/>
  <c r="E48" i="34"/>
  <c r="E47" i="34" s="1"/>
  <c r="H33" i="34"/>
  <c r="H31" i="34"/>
  <c r="K46" i="34"/>
  <c r="K48" i="34"/>
  <c r="F28" i="35"/>
  <c r="F26" i="35"/>
  <c r="N28" i="35"/>
  <c r="N26" i="35"/>
  <c r="N27" i="35" s="1"/>
  <c r="M97" i="31" s="1"/>
  <c r="I42" i="35"/>
  <c r="I40" i="35"/>
  <c r="L36" i="33"/>
  <c r="L68" i="33" s="1"/>
  <c r="L157" i="33"/>
  <c r="K90" i="31" s="1"/>
  <c r="K117" i="31" s="1"/>
  <c r="Q185" i="33"/>
  <c r="E33" i="34"/>
  <c r="I149" i="33"/>
  <c r="H21" i="31" s="1"/>
  <c r="I67" i="33"/>
  <c r="I68" i="33" s="1"/>
  <c r="Q172" i="33"/>
  <c r="G109" i="33"/>
  <c r="Q109" i="33" s="1"/>
  <c r="O109" i="33"/>
  <c r="E162" i="33"/>
  <c r="M162" i="33"/>
  <c r="L156" i="31" s="1"/>
  <c r="L172" i="31" s="1"/>
  <c r="L165" i="33"/>
  <c r="K160" i="31" s="1"/>
  <c r="L131" i="33"/>
  <c r="L132" i="33" s="1"/>
  <c r="I174" i="33"/>
  <c r="H257" i="31" s="1"/>
  <c r="H277" i="31" s="1"/>
  <c r="H287" i="31" s="1"/>
  <c r="H289" i="31" s="1"/>
  <c r="E157" i="33"/>
  <c r="Q39" i="33"/>
  <c r="M180" i="33"/>
  <c r="K171" i="33"/>
  <c r="J208" i="31" s="1"/>
  <c r="J200" i="31" s="1"/>
  <c r="J201" i="31" s="1"/>
  <c r="K81" i="33"/>
  <c r="Q99" i="33"/>
  <c r="G166" i="33"/>
  <c r="F152" i="31" s="1"/>
  <c r="G131" i="33"/>
  <c r="O166" i="33"/>
  <c r="N152" i="31" s="1"/>
  <c r="O131" i="33"/>
  <c r="J31" i="34"/>
  <c r="J33" i="34"/>
  <c r="J32" i="34" s="1"/>
  <c r="J32" i="31" s="1"/>
  <c r="J50" i="31" s="1"/>
  <c r="M47" i="34"/>
  <c r="M33" i="31" s="1"/>
  <c r="M51" i="31" s="1"/>
  <c r="H26" i="35"/>
  <c r="H28" i="35"/>
  <c r="P26" i="35"/>
  <c r="P27" i="35" s="1"/>
  <c r="O97" i="31" s="1"/>
  <c r="P28" i="35"/>
  <c r="K42" i="35"/>
  <c r="K40" i="35"/>
  <c r="H153" i="33"/>
  <c r="G86" i="31" s="1"/>
  <c r="G113" i="31" s="1"/>
  <c r="P153" i="33"/>
  <c r="O86" i="31" s="1"/>
  <c r="J154" i="33"/>
  <c r="I87" i="31" s="1"/>
  <c r="I114" i="31" s="1"/>
  <c r="F158" i="33"/>
  <c r="E91" i="31" s="1"/>
  <c r="N158" i="33"/>
  <c r="M91" i="31" s="1"/>
  <c r="M93" i="31" s="1"/>
  <c r="F35" i="33"/>
  <c r="K36" i="33"/>
  <c r="H150" i="33"/>
  <c r="G22" i="31" s="1"/>
  <c r="G52" i="31" s="1"/>
  <c r="P150" i="33"/>
  <c r="O22" i="31" s="1"/>
  <c r="O52" i="31" s="1"/>
  <c r="K149" i="33"/>
  <c r="J21" i="31" s="1"/>
  <c r="K67" i="33"/>
  <c r="K68" i="33" s="1"/>
  <c r="J81" i="33"/>
  <c r="I109" i="33"/>
  <c r="G162" i="33"/>
  <c r="F156" i="31" s="1"/>
  <c r="O162" i="33"/>
  <c r="N156" i="31" s="1"/>
  <c r="F131" i="33"/>
  <c r="F165" i="33"/>
  <c r="N131" i="33"/>
  <c r="N132" i="33" s="1"/>
  <c r="N165" i="33"/>
  <c r="P157" i="33"/>
  <c r="O90" i="31" s="1"/>
  <c r="O117" i="31" s="1"/>
  <c r="S7" i="34"/>
  <c r="R7" i="34"/>
  <c r="D31" i="34"/>
  <c r="E42" i="34"/>
  <c r="Q45" i="33"/>
  <c r="Q115" i="33"/>
  <c r="I131" i="33"/>
  <c r="E145" i="33"/>
  <c r="K166" i="33"/>
  <c r="J152" i="31" s="1"/>
  <c r="F185" i="33"/>
  <c r="F190" i="33" s="1"/>
  <c r="S21" i="34"/>
  <c r="M33" i="34"/>
  <c r="M32" i="34" s="1"/>
  <c r="D48" i="34"/>
  <c r="L48" i="34"/>
  <c r="L47" i="34" s="1"/>
  <c r="P86" i="34"/>
  <c r="P107" i="34"/>
  <c r="P138" i="34"/>
  <c r="H111" i="35"/>
  <c r="Q15" i="35"/>
  <c r="P111" i="35"/>
  <c r="Q169" i="33"/>
  <c r="E79" i="34"/>
  <c r="E105" i="34" s="1"/>
  <c r="E111" i="34"/>
  <c r="P26" i="34"/>
  <c r="P143" i="34" s="1"/>
  <c r="F33" i="34"/>
  <c r="N33" i="34"/>
  <c r="M48" i="34"/>
  <c r="R58" i="34"/>
  <c r="L79" i="34"/>
  <c r="L105" i="34" s="1"/>
  <c r="G102" i="34"/>
  <c r="O102" i="34"/>
  <c r="O3" i="35"/>
  <c r="N84" i="35"/>
  <c r="N53" i="35"/>
  <c r="N68" i="35"/>
  <c r="F105" i="35"/>
  <c r="N105" i="35"/>
  <c r="N41" i="35"/>
  <c r="M98" i="31" s="1"/>
  <c r="M116" i="31" s="1"/>
  <c r="Q49" i="35"/>
  <c r="E57" i="33"/>
  <c r="Q77" i="33"/>
  <c r="Q93" i="33"/>
  <c r="K178" i="33"/>
  <c r="J261" i="31" s="1"/>
  <c r="J281" i="31" s="1"/>
  <c r="H190" i="33"/>
  <c r="P190" i="33"/>
  <c r="F3" i="34"/>
  <c r="Q26" i="34"/>
  <c r="S10" i="34"/>
  <c r="G33" i="34"/>
  <c r="G32" i="34" s="1"/>
  <c r="O33" i="34"/>
  <c r="O32" i="34" s="1"/>
  <c r="F48" i="34"/>
  <c r="F47" i="34" s="1"/>
  <c r="N48" i="34"/>
  <c r="G48" i="34"/>
  <c r="G47" i="34" s="1"/>
  <c r="P84" i="34"/>
  <c r="P92" i="34"/>
  <c r="E50" i="35"/>
  <c r="E51" i="35" s="1"/>
  <c r="Q47" i="35"/>
  <c r="L178" i="33"/>
  <c r="K261" i="31" s="1"/>
  <c r="K262" i="31" s="1"/>
  <c r="E184" i="33"/>
  <c r="E189" i="33" s="1"/>
  <c r="M42" i="34"/>
  <c r="O48" i="34"/>
  <c r="F50" i="35"/>
  <c r="F51" i="35" s="1"/>
  <c r="Q71" i="33"/>
  <c r="Q87" i="33"/>
  <c r="G163" i="33"/>
  <c r="O163" i="33"/>
  <c r="Q127" i="33"/>
  <c r="S139" i="33" s="1"/>
  <c r="S141" i="33" s="1"/>
  <c r="F189" i="33"/>
  <c r="N189" i="33"/>
  <c r="K143" i="34"/>
  <c r="K141" i="34" s="1"/>
  <c r="Q41" i="34"/>
  <c r="S39" i="34"/>
  <c r="S41" i="34" s="1"/>
  <c r="P82" i="34"/>
  <c r="P90" i="34"/>
  <c r="F102" i="34"/>
  <c r="N102" i="34"/>
  <c r="S18" i="34"/>
  <c r="R18" i="34"/>
  <c r="R24" i="34"/>
  <c r="S24" i="34" s="1"/>
  <c r="D143" i="34"/>
  <c r="D141" i="34" s="1"/>
  <c r="D32" i="34"/>
  <c r="L32" i="34"/>
  <c r="L32" i="31" s="1"/>
  <c r="L50" i="31" s="1"/>
  <c r="R39" i="34"/>
  <c r="R41" i="34" s="1"/>
  <c r="P81" i="34"/>
  <c r="P89" i="34"/>
  <c r="Q105" i="33"/>
  <c r="Q164" i="33"/>
  <c r="M3" i="34"/>
  <c r="E32" i="34"/>
  <c r="E32" i="31" s="1"/>
  <c r="E50" i="31" s="1"/>
  <c r="M143" i="34"/>
  <c r="M141" i="34" s="1"/>
  <c r="P80" i="34"/>
  <c r="P88" i="34"/>
  <c r="P98" i="34"/>
  <c r="P122" i="34"/>
  <c r="F112" i="35"/>
  <c r="N112" i="35"/>
  <c r="I140" i="34"/>
  <c r="P140" i="34" s="1"/>
  <c r="E105" i="35"/>
  <c r="Q35" i="35"/>
  <c r="S35" i="35" s="1"/>
  <c r="M105" i="35"/>
  <c r="L50" i="35"/>
  <c r="L51" i="35" s="1"/>
  <c r="Q110" i="35"/>
  <c r="E112" i="35"/>
  <c r="M112" i="35"/>
  <c r="F143" i="34"/>
  <c r="F141" i="34" s="1"/>
  <c r="N143" i="34"/>
  <c r="N141" i="34" s="1"/>
  <c r="P29" i="34"/>
  <c r="I32" i="34"/>
  <c r="I32" i="31" s="1"/>
  <c r="I50" i="31" s="1"/>
  <c r="P44" i="34"/>
  <c r="I48" i="34"/>
  <c r="I47" i="34" s="1"/>
  <c r="H102" i="34"/>
  <c r="I111" i="35"/>
  <c r="Q25" i="35"/>
  <c r="Q72" i="35"/>
  <c r="R4" i="34"/>
  <c r="R12" i="34"/>
  <c r="S12" i="34" s="1"/>
  <c r="R15" i="34"/>
  <c r="S15" i="34" s="1"/>
  <c r="R23" i="34"/>
  <c r="S23" i="34" s="1"/>
  <c r="J27" i="35"/>
  <c r="I97" i="31" s="1"/>
  <c r="I115" i="31" s="1"/>
  <c r="J81" i="35"/>
  <c r="J114" i="35"/>
  <c r="Q106" i="35"/>
  <c r="H112" i="35"/>
  <c r="P112" i="35"/>
  <c r="G19" i="37"/>
  <c r="G33" i="37"/>
  <c r="H1" i="37"/>
  <c r="Q52" i="37"/>
  <c r="S4" i="34"/>
  <c r="H143" i="34"/>
  <c r="H141" i="34" s="1"/>
  <c r="J48" i="34"/>
  <c r="J47" i="34" s="1"/>
  <c r="R54" i="34"/>
  <c r="D134" i="34"/>
  <c r="L134" i="34"/>
  <c r="T4" i="35"/>
  <c r="T15" i="35" s="1"/>
  <c r="S15" i="35"/>
  <c r="I41" i="35"/>
  <c r="H98" i="31" s="1"/>
  <c r="Q39" i="35"/>
  <c r="H50" i="35"/>
  <c r="H51" i="35" s="1"/>
  <c r="P50" i="35"/>
  <c r="P51" i="35" s="1"/>
  <c r="L113" i="35"/>
  <c r="L81" i="35"/>
  <c r="L97" i="35"/>
  <c r="Q97" i="35" s="1"/>
  <c r="F81" i="35"/>
  <c r="I112" i="35"/>
  <c r="M134" i="34"/>
  <c r="R106" i="34"/>
  <c r="G84" i="35"/>
  <c r="G53" i="35"/>
  <c r="G68" i="35"/>
  <c r="J41" i="35"/>
  <c r="I98" i="31" s="1"/>
  <c r="I116" i="31" s="1"/>
  <c r="I50" i="35"/>
  <c r="I51" i="35" s="1"/>
  <c r="N81" i="35"/>
  <c r="J141" i="34"/>
  <c r="D102" i="34"/>
  <c r="L102" i="34"/>
  <c r="H53" i="35"/>
  <c r="H68" i="35"/>
  <c r="H84" i="35"/>
  <c r="E111" i="35"/>
  <c r="M111" i="35"/>
  <c r="Q29" i="35"/>
  <c r="E80" i="35"/>
  <c r="M80" i="35"/>
  <c r="M114" i="35" s="1"/>
  <c r="Q71" i="35"/>
  <c r="Q73" i="35"/>
  <c r="Q88" i="35"/>
  <c r="M68" i="35"/>
  <c r="Q69" i="35"/>
  <c r="G111" i="35"/>
  <c r="G112" i="35" s="1"/>
  <c r="O111" i="35"/>
  <c r="O112" i="35" s="1"/>
  <c r="E113" i="35"/>
  <c r="Q113" i="35" s="1"/>
  <c r="M113" i="35"/>
  <c r="L19" i="37"/>
  <c r="F33" i="37"/>
  <c r="F27" i="35"/>
  <c r="E97" i="31" s="1"/>
  <c r="M53" i="35"/>
  <c r="G81" i="35"/>
  <c r="O81" i="35"/>
  <c r="I105" i="35"/>
  <c r="G113" i="35"/>
  <c r="K132" i="34"/>
  <c r="K134" i="34" s="1"/>
  <c r="F53" i="35"/>
  <c r="H81" i="35"/>
  <c r="P81" i="35"/>
  <c r="J105" i="35"/>
  <c r="J111" i="35"/>
  <c r="J112" i="35" s="1"/>
  <c r="H113" i="35"/>
  <c r="P113" i="35"/>
  <c r="I81" i="35"/>
  <c r="L84" i="35"/>
  <c r="K111" i="35"/>
  <c r="K112" i="35" s="1"/>
  <c r="I113" i="35"/>
  <c r="M84" i="35"/>
  <c r="K81" i="35"/>
  <c r="M1" i="37"/>
  <c r="G132" i="34"/>
  <c r="G134" i="34" s="1"/>
  <c r="N41" i="30"/>
  <c r="N28" i="30" s="1"/>
  <c r="M28" i="30"/>
  <c r="H46" i="30"/>
  <c r="I44" i="30"/>
  <c r="P30" i="30"/>
  <c r="H29" i="30"/>
  <c r="I42" i="30"/>
  <c r="H41" i="30"/>
  <c r="G28" i="30"/>
  <c r="G30" i="30" s="1"/>
  <c r="N42" i="30"/>
  <c r="N29" i="30" s="1"/>
  <c r="M29" i="30"/>
  <c r="H51" i="30"/>
  <c r="F52" i="30"/>
  <c r="F46" i="30"/>
  <c r="G44" i="30"/>
  <c r="L59" i="31" l="1"/>
  <c r="L61" i="31" s="1"/>
  <c r="P260" i="31"/>
  <c r="P217" i="31"/>
  <c r="F262" i="31"/>
  <c r="J183" i="31"/>
  <c r="J185" i="31" s="1"/>
  <c r="I287" i="31"/>
  <c r="I289" i="31" s="1"/>
  <c r="K59" i="31"/>
  <c r="K61" i="31" s="1"/>
  <c r="P82" i="31"/>
  <c r="J125" i="31"/>
  <c r="J127" i="31" s="1"/>
  <c r="N287" i="31"/>
  <c r="N289" i="31" s="1"/>
  <c r="G282" i="31"/>
  <c r="O287" i="31"/>
  <c r="O289" i="31" s="1"/>
  <c r="J287" i="31"/>
  <c r="J289" i="31" s="1"/>
  <c r="M183" i="31"/>
  <c r="M185" i="31" s="1"/>
  <c r="L287" i="31"/>
  <c r="L289" i="31" s="1"/>
  <c r="P275" i="31"/>
  <c r="E59" i="31"/>
  <c r="E61" i="31" s="1"/>
  <c r="P280" i="31"/>
  <c r="I183" i="31"/>
  <c r="I185" i="31" s="1"/>
  <c r="E183" i="31"/>
  <c r="E185" i="31" s="1"/>
  <c r="F287" i="31"/>
  <c r="F289" i="31" s="1"/>
  <c r="O282" i="31"/>
  <c r="N125" i="31"/>
  <c r="N127" i="31" s="1"/>
  <c r="O93" i="31"/>
  <c r="L183" i="31"/>
  <c r="L185" i="31" s="1"/>
  <c r="M176" i="31"/>
  <c r="N93" i="31"/>
  <c r="K77" i="31"/>
  <c r="H209" i="31"/>
  <c r="O160" i="31"/>
  <c r="F117" i="31"/>
  <c r="O143" i="31"/>
  <c r="K287" i="31"/>
  <c r="K289" i="31" s="1"/>
  <c r="P53" i="31"/>
  <c r="E24" i="31"/>
  <c r="P272" i="31"/>
  <c r="K225" i="31"/>
  <c r="G143" i="31"/>
  <c r="I24" i="31"/>
  <c r="I93" i="31"/>
  <c r="G125" i="31"/>
  <c r="G127" i="31" s="1"/>
  <c r="M282" i="31"/>
  <c r="G176" i="31"/>
  <c r="P168" i="31"/>
  <c r="G183" i="31"/>
  <c r="G185" i="31" s="1"/>
  <c r="K125" i="31"/>
  <c r="K127" i="31" s="1"/>
  <c r="F125" i="31"/>
  <c r="F127" i="31" s="1"/>
  <c r="H59" i="31"/>
  <c r="H61" i="31" s="1"/>
  <c r="I59" i="31"/>
  <c r="I61" i="31" s="1"/>
  <c r="P52" i="31"/>
  <c r="F59" i="31"/>
  <c r="F61" i="31" s="1"/>
  <c r="D2" i="37"/>
  <c r="N59" i="31"/>
  <c r="N61" i="31" s="1"/>
  <c r="G103" i="39"/>
  <c r="G105" i="39" s="1"/>
  <c r="I125" i="39"/>
  <c r="D66" i="39"/>
  <c r="G132" i="39"/>
  <c r="G104" i="39"/>
  <c r="H126" i="39"/>
  <c r="I124" i="39" s="1"/>
  <c r="H121" i="39"/>
  <c r="I119" i="39" s="1"/>
  <c r="P48" i="39"/>
  <c r="H105" i="39"/>
  <c r="I130" i="39"/>
  <c r="I129" i="39"/>
  <c r="G131" i="39"/>
  <c r="H94" i="39"/>
  <c r="I92" i="39"/>
  <c r="H116" i="39"/>
  <c r="I114" i="39" s="1"/>
  <c r="I87" i="39"/>
  <c r="M89" i="39" s="1"/>
  <c r="H48" i="39"/>
  <c r="D65" i="39"/>
  <c r="H93" i="39"/>
  <c r="G93" i="39"/>
  <c r="G94" i="39" s="1"/>
  <c r="M27" i="39"/>
  <c r="G88" i="39"/>
  <c r="G89" i="39" s="1"/>
  <c r="H98" i="39"/>
  <c r="G98" i="39"/>
  <c r="G99" i="39" s="1"/>
  <c r="G27" i="39"/>
  <c r="J33" i="31"/>
  <c r="J34" i="31" s="1"/>
  <c r="J50" i="34"/>
  <c r="J51" i="34" s="1"/>
  <c r="M32" i="31"/>
  <c r="M50" i="31" s="1"/>
  <c r="M54" i="31" s="1"/>
  <c r="M36" i="34"/>
  <c r="F33" i="31"/>
  <c r="F50" i="34"/>
  <c r="F51" i="34" s="1"/>
  <c r="G32" i="31"/>
  <c r="G50" i="31" s="1"/>
  <c r="G36" i="34"/>
  <c r="O115" i="31"/>
  <c r="M99" i="31"/>
  <c r="M115" i="31"/>
  <c r="E33" i="31"/>
  <c r="E50" i="34"/>
  <c r="E51" i="34" s="1"/>
  <c r="O183" i="31"/>
  <c r="O185" i="31" s="1"/>
  <c r="O176" i="31"/>
  <c r="N56" i="31"/>
  <c r="N58" i="31" s="1"/>
  <c r="N54" i="31"/>
  <c r="J115" i="31"/>
  <c r="O32" i="31"/>
  <c r="O50" i="31" s="1"/>
  <c r="O36" i="34"/>
  <c r="I33" i="31"/>
  <c r="I50" i="34"/>
  <c r="I51" i="34" s="1"/>
  <c r="L33" i="31"/>
  <c r="L50" i="34"/>
  <c r="L51" i="34" s="1"/>
  <c r="J51" i="31"/>
  <c r="G33" i="31"/>
  <c r="G50" i="34"/>
  <c r="G51" i="34" s="1"/>
  <c r="I125" i="31"/>
  <c r="I127" i="31" s="1"/>
  <c r="I120" i="31"/>
  <c r="F115" i="31"/>
  <c r="M79" i="34"/>
  <c r="M105" i="34" s="1"/>
  <c r="M111" i="34"/>
  <c r="M53" i="34"/>
  <c r="N3" i="34"/>
  <c r="F172" i="31"/>
  <c r="F183" i="31" s="1"/>
  <c r="F185" i="31" s="1"/>
  <c r="F160" i="31"/>
  <c r="Q153" i="33"/>
  <c r="D86" i="31"/>
  <c r="E27" i="35"/>
  <c r="D277" i="31"/>
  <c r="D287" i="31" s="1"/>
  <c r="P242" i="31"/>
  <c r="P247" i="31" s="1"/>
  <c r="G209" i="31"/>
  <c r="G220" i="31"/>
  <c r="L27" i="35"/>
  <c r="K97" i="31" s="1"/>
  <c r="J284" i="31"/>
  <c r="J286" i="31" s="1"/>
  <c r="J282" i="31"/>
  <c r="F282" i="31"/>
  <c r="F284" i="31"/>
  <c r="F286" i="31" s="1"/>
  <c r="J224" i="31"/>
  <c r="P173" i="31"/>
  <c r="D181" i="31"/>
  <c r="M81" i="35"/>
  <c r="Q80" i="35"/>
  <c r="E114" i="35"/>
  <c r="Q114" i="35" s="1"/>
  <c r="P102" i="34"/>
  <c r="Q50" i="35"/>
  <c r="Q51" i="35" s="1"/>
  <c r="I132" i="33"/>
  <c r="I133" i="33" s="1"/>
  <c r="P91" i="31"/>
  <c r="F30" i="35"/>
  <c r="P41" i="35"/>
  <c r="O98" i="31" s="1"/>
  <c r="O116" i="31" s="1"/>
  <c r="J53" i="35"/>
  <c r="J68" i="35"/>
  <c r="J84" i="35"/>
  <c r="H68" i="33"/>
  <c r="P43" i="34"/>
  <c r="D46" i="34"/>
  <c r="G68" i="33"/>
  <c r="P132" i="33"/>
  <c r="E207" i="31"/>
  <c r="Q170" i="33"/>
  <c r="G30" i="35"/>
  <c r="L224" i="31"/>
  <c r="L225" i="31" s="1"/>
  <c r="K176" i="31"/>
  <c r="P49" i="31"/>
  <c r="E222" i="31"/>
  <c r="P222" i="31" s="1"/>
  <c r="P193" i="31"/>
  <c r="P196" i="31" s="1"/>
  <c r="N36" i="34"/>
  <c r="J160" i="31"/>
  <c r="H172" i="31"/>
  <c r="K93" i="31"/>
  <c r="P14" i="31"/>
  <c r="O113" i="31"/>
  <c r="O125" i="31" s="1"/>
  <c r="O127" i="31" s="1"/>
  <c r="L209" i="31"/>
  <c r="P143" i="31"/>
  <c r="G93" i="31"/>
  <c r="E114" i="31"/>
  <c r="P71" i="31"/>
  <c r="P89" i="31"/>
  <c r="O180" i="33"/>
  <c r="G122" i="31"/>
  <c r="G124" i="31" s="1"/>
  <c r="E77" i="31"/>
  <c r="E282" i="31"/>
  <c r="E284" i="31"/>
  <c r="E286" i="31" s="1"/>
  <c r="Q105" i="35"/>
  <c r="D32" i="31"/>
  <c r="F157" i="33"/>
  <c r="Q157" i="33" s="1"/>
  <c r="F36" i="33"/>
  <c r="F68" i="33" s="1"/>
  <c r="N30" i="35"/>
  <c r="O34" i="31"/>
  <c r="O51" i="31"/>
  <c r="G40" i="35"/>
  <c r="G42" i="35"/>
  <c r="E122" i="31"/>
  <c r="E124" i="31" s="1"/>
  <c r="H262" i="31"/>
  <c r="J36" i="34"/>
  <c r="K30" i="35"/>
  <c r="Q149" i="33"/>
  <c r="D21" i="31"/>
  <c r="P261" i="31"/>
  <c r="H282" i="31"/>
  <c r="H284" i="31"/>
  <c r="H286" i="31" s="1"/>
  <c r="D178" i="31"/>
  <c r="P171" i="31"/>
  <c r="N24" i="31"/>
  <c r="E56" i="31"/>
  <c r="E58" i="31" s="1"/>
  <c r="F56" i="31"/>
  <c r="F58" i="31" s="1"/>
  <c r="S26" i="34"/>
  <c r="T61" i="35"/>
  <c r="T59" i="35"/>
  <c r="T55" i="35"/>
  <c r="E81" i="35"/>
  <c r="U15" i="35"/>
  <c r="R26" i="34"/>
  <c r="Q57" i="33"/>
  <c r="E148" i="33"/>
  <c r="P48" i="34"/>
  <c r="O132" i="33"/>
  <c r="Q190" i="33"/>
  <c r="K180" i="33"/>
  <c r="N200" i="31"/>
  <c r="N209" i="31"/>
  <c r="L36" i="34"/>
  <c r="Q155" i="33"/>
  <c r="D88" i="31"/>
  <c r="D247" i="31"/>
  <c r="Q98" i="32"/>
  <c r="P99" i="32"/>
  <c r="Q99" i="32" s="1"/>
  <c r="F51" i="31"/>
  <c r="I282" i="31"/>
  <c r="Q146" i="33"/>
  <c r="M160" i="31"/>
  <c r="L160" i="31"/>
  <c r="D122" i="31"/>
  <c r="P112" i="31"/>
  <c r="O59" i="31"/>
  <c r="O61" i="31" s="1"/>
  <c r="J262" i="31"/>
  <c r="P87" i="31"/>
  <c r="O122" i="31"/>
  <c r="O124" i="31" s="1"/>
  <c r="F24" i="31"/>
  <c r="I28" i="35"/>
  <c r="Q28" i="35" s="1"/>
  <c r="I26" i="35"/>
  <c r="P19" i="31"/>
  <c r="D229" i="31"/>
  <c r="G119" i="31"/>
  <c r="P119" i="31" s="1"/>
  <c r="P76" i="31"/>
  <c r="I56" i="31"/>
  <c r="I58" i="31" s="1"/>
  <c r="M56" i="31"/>
  <c r="M58" i="31" s="1"/>
  <c r="M223" i="31"/>
  <c r="M225" i="31" s="1"/>
  <c r="L42" i="35"/>
  <c r="L40" i="35"/>
  <c r="Q145" i="33"/>
  <c r="E180" i="33"/>
  <c r="D17" i="31"/>
  <c r="Q162" i="33"/>
  <c r="D156" i="31"/>
  <c r="Q42" i="35"/>
  <c r="P68" i="33"/>
  <c r="L180" i="33"/>
  <c r="P257" i="31"/>
  <c r="P262" i="31" s="1"/>
  <c r="Q158" i="33"/>
  <c r="O225" i="31"/>
  <c r="O227" i="31"/>
  <c r="O229" i="31" s="1"/>
  <c r="P276" i="31"/>
  <c r="G59" i="31"/>
  <c r="G61" i="31" s="1"/>
  <c r="I176" i="31"/>
  <c r="I178" i="31"/>
  <c r="I180" i="31" s="1"/>
  <c r="G180" i="33"/>
  <c r="Q111" i="35"/>
  <c r="Q112" i="35" s="1"/>
  <c r="H19" i="37"/>
  <c r="H33" i="37"/>
  <c r="I1" i="37"/>
  <c r="I99" i="31"/>
  <c r="F111" i="34"/>
  <c r="F79" i="34"/>
  <c r="F105" i="34" s="1"/>
  <c r="G3" i="34"/>
  <c r="F53" i="34"/>
  <c r="P132" i="34"/>
  <c r="P134" i="34" s="1"/>
  <c r="Q165" i="33"/>
  <c r="M50" i="34"/>
  <c r="M51" i="34" s="1"/>
  <c r="G132" i="33"/>
  <c r="G133" i="33" s="1"/>
  <c r="D90" i="31"/>
  <c r="K47" i="34"/>
  <c r="K33" i="31" s="1"/>
  <c r="K50" i="34"/>
  <c r="K51" i="34" s="1"/>
  <c r="K132" i="33"/>
  <c r="K133" i="33" s="1"/>
  <c r="F200" i="31"/>
  <c r="F209" i="31"/>
  <c r="J24" i="31"/>
  <c r="J30" i="35"/>
  <c r="H132" i="33"/>
  <c r="H133" i="33" s="1"/>
  <c r="D286" i="31"/>
  <c r="N50" i="34"/>
  <c r="N51" i="34" s="1"/>
  <c r="P127" i="32"/>
  <c r="Q156" i="33"/>
  <c r="J43" i="35"/>
  <c r="J44" i="35" s="1"/>
  <c r="E196" i="31"/>
  <c r="H227" i="31"/>
  <c r="H229" i="31" s="1"/>
  <c r="I225" i="31"/>
  <c r="I227" i="31"/>
  <c r="I229" i="31" s="1"/>
  <c r="H224" i="31"/>
  <c r="H225" i="31" s="1"/>
  <c r="M122" i="31"/>
  <c r="M124" i="31" s="1"/>
  <c r="M118" i="31"/>
  <c r="M125" i="31" s="1"/>
  <c r="M127" i="31" s="1"/>
  <c r="P204" i="31"/>
  <c r="E115" i="31"/>
  <c r="O27" i="35"/>
  <c r="N97" i="31" s="1"/>
  <c r="P141" i="34"/>
  <c r="Q178" i="33"/>
  <c r="P30" i="35"/>
  <c r="L133" i="33"/>
  <c r="S27" i="34"/>
  <c r="O84" i="35"/>
  <c r="O53" i="35"/>
  <c r="O68" i="35"/>
  <c r="P3" i="35"/>
  <c r="N133" i="33"/>
  <c r="H43" i="35"/>
  <c r="H44" i="35" s="1"/>
  <c r="H41" i="35"/>
  <c r="G98" i="31" s="1"/>
  <c r="G116" i="31" s="1"/>
  <c r="H50" i="34"/>
  <c r="H51" i="34" s="1"/>
  <c r="H47" i="34"/>
  <c r="H33" i="31" s="1"/>
  <c r="N34" i="31"/>
  <c r="I36" i="34"/>
  <c r="Q36" i="33"/>
  <c r="F36" i="34"/>
  <c r="F32" i="34"/>
  <c r="F32" i="31" s="1"/>
  <c r="F50" i="31" s="1"/>
  <c r="F54" i="31" s="1"/>
  <c r="D59" i="31"/>
  <c r="J225" i="31"/>
  <c r="J227" i="31"/>
  <c r="J229" i="31" s="1"/>
  <c r="K284" i="31"/>
  <c r="K286" i="31" s="1"/>
  <c r="N1" i="37"/>
  <c r="M19" i="37"/>
  <c r="M33" i="37"/>
  <c r="I141" i="34"/>
  <c r="E41" i="35"/>
  <c r="H27" i="35"/>
  <c r="G97" i="31" s="1"/>
  <c r="D36" i="34"/>
  <c r="F132" i="33"/>
  <c r="F133" i="33" s="1"/>
  <c r="P22" i="31"/>
  <c r="K43" i="35"/>
  <c r="K44" i="35" s="1"/>
  <c r="K41" i="35"/>
  <c r="J98" i="31" s="1"/>
  <c r="J116" i="31" s="1"/>
  <c r="Q35" i="33"/>
  <c r="I43" i="35"/>
  <c r="I44" i="35" s="1"/>
  <c r="H36" i="34"/>
  <c r="H32" i="34"/>
  <c r="H32" i="31" s="1"/>
  <c r="H50" i="31" s="1"/>
  <c r="Q131" i="33"/>
  <c r="E132" i="33"/>
  <c r="M27" i="35"/>
  <c r="L97" i="31" s="1"/>
  <c r="N43" i="35"/>
  <c r="N44" i="35" s="1"/>
  <c r="E36" i="34"/>
  <c r="P180" i="33"/>
  <c r="O17" i="31"/>
  <c r="O43" i="35"/>
  <c r="O44" i="35" s="1"/>
  <c r="Q167" i="33"/>
  <c r="Q168" i="33"/>
  <c r="D205" i="31"/>
  <c r="K281" i="31"/>
  <c r="K282" i="31" s="1"/>
  <c r="J68" i="33"/>
  <c r="J133" i="33" s="1"/>
  <c r="P281" i="31"/>
  <c r="N178" i="31"/>
  <c r="N180" i="31" s="1"/>
  <c r="F178" i="31"/>
  <c r="F180" i="31" s="1"/>
  <c r="E118" i="31"/>
  <c r="P44" i="31"/>
  <c r="H116" i="31"/>
  <c r="Q89" i="35"/>
  <c r="Q26" i="35"/>
  <c r="Q174" i="33"/>
  <c r="I180" i="33"/>
  <c r="H17" i="31"/>
  <c r="Q67" i="33"/>
  <c r="E68" i="33"/>
  <c r="M43" i="35"/>
  <c r="M44" i="35" s="1"/>
  <c r="Q81" i="33"/>
  <c r="F41" i="35"/>
  <c r="E98" i="31" s="1"/>
  <c r="E116" i="31" s="1"/>
  <c r="N172" i="31"/>
  <c r="N183" i="31" s="1"/>
  <c r="N185" i="31" s="1"/>
  <c r="N160" i="31"/>
  <c r="Q166" i="33"/>
  <c r="L125" i="31"/>
  <c r="L127" i="31" s="1"/>
  <c r="P33" i="34"/>
  <c r="H180" i="33"/>
  <c r="G17" i="31"/>
  <c r="O50" i="34"/>
  <c r="O51" i="34" s="1"/>
  <c r="Q163" i="33"/>
  <c r="K36" i="34"/>
  <c r="Q171" i="33"/>
  <c r="D208" i="31"/>
  <c r="P279" i="31"/>
  <c r="O68" i="33"/>
  <c r="Q147" i="33"/>
  <c r="N282" i="31"/>
  <c r="N284" i="31"/>
  <c r="N286" i="31" s="1"/>
  <c r="J209" i="31"/>
  <c r="P119" i="32"/>
  <c r="J176" i="31"/>
  <c r="P109" i="31"/>
  <c r="L178" i="31"/>
  <c r="L180" i="31" s="1"/>
  <c r="L176" i="31"/>
  <c r="P29" i="31"/>
  <c r="P72" i="31"/>
  <c r="L93" i="31"/>
  <c r="J48" i="31"/>
  <c r="G46" i="30"/>
  <c r="G47" i="30"/>
  <c r="G45" i="30"/>
  <c r="I45" i="30"/>
  <c r="O46" i="30" s="1"/>
  <c r="I46" i="30"/>
  <c r="H28" i="30"/>
  <c r="I41" i="30"/>
  <c r="M30" i="30"/>
  <c r="H52" i="30"/>
  <c r="G52" i="30"/>
  <c r="J42" i="30"/>
  <c r="J29" i="30" s="1"/>
  <c r="I29" i="30"/>
  <c r="D29" i="30" s="1"/>
  <c r="N30" i="30"/>
  <c r="F56" i="30"/>
  <c r="D42" i="30"/>
  <c r="P77" i="31" l="1"/>
  <c r="M34" i="31"/>
  <c r="H34" i="31"/>
  <c r="O120" i="31"/>
  <c r="F176" i="31"/>
  <c r="D67" i="39"/>
  <c r="N176" i="31"/>
  <c r="M120" i="31"/>
  <c r="M132" i="31" s="1"/>
  <c r="P118" i="31"/>
  <c r="E73" i="39"/>
  <c r="N27" i="39"/>
  <c r="I89" i="39"/>
  <c r="I48" i="39"/>
  <c r="I94" i="39"/>
  <c r="K89" i="39"/>
  <c r="I120" i="39"/>
  <c r="M121" i="39" s="1"/>
  <c r="I104" i="39"/>
  <c r="I103" i="39"/>
  <c r="I115" i="39"/>
  <c r="M116" i="39" s="1"/>
  <c r="M132" i="39"/>
  <c r="K132" i="39"/>
  <c r="K82" i="39" s="1"/>
  <c r="I132" i="39"/>
  <c r="M126" i="39"/>
  <c r="K126" i="39"/>
  <c r="K81" i="39" s="1"/>
  <c r="I126" i="39"/>
  <c r="I98" i="39"/>
  <c r="H27" i="39"/>
  <c r="I93" i="39"/>
  <c r="M94" i="39" s="1"/>
  <c r="H99" i="39"/>
  <c r="I97" i="39" s="1"/>
  <c r="I102" i="39"/>
  <c r="J59" i="31"/>
  <c r="J61" i="31" s="1"/>
  <c r="J54" i="31"/>
  <c r="G24" i="31"/>
  <c r="G47" i="31"/>
  <c r="M30" i="35"/>
  <c r="F201" i="31"/>
  <c r="F224" i="31"/>
  <c r="F225" i="31" s="1"/>
  <c r="P158" i="31"/>
  <c r="E160" i="31"/>
  <c r="I19" i="37"/>
  <c r="I33" i="37"/>
  <c r="J1" i="37"/>
  <c r="P122" i="31"/>
  <c r="P124" i="31" s="1"/>
  <c r="D124" i="31"/>
  <c r="N201" i="31"/>
  <c r="N224" i="31"/>
  <c r="N225" i="31" s="1"/>
  <c r="O30" i="35"/>
  <c r="E133" i="33"/>
  <c r="Q132" i="33"/>
  <c r="N19" i="37"/>
  <c r="N33" i="37"/>
  <c r="O1" i="37"/>
  <c r="P287" i="31"/>
  <c r="P289" i="31" s="1"/>
  <c r="D289" i="31"/>
  <c r="P156" i="31"/>
  <c r="D183" i="31"/>
  <c r="D160" i="31"/>
  <c r="G225" i="31"/>
  <c r="G227" i="31"/>
  <c r="P220" i="31"/>
  <c r="F43" i="35"/>
  <c r="F44" i="35" s="1"/>
  <c r="P208" i="31"/>
  <c r="D200" i="31"/>
  <c r="D224" i="31" s="1"/>
  <c r="O24" i="31"/>
  <c r="O47" i="31"/>
  <c r="K34" i="31"/>
  <c r="K51" i="31"/>
  <c r="K54" i="31" s="1"/>
  <c r="R61" i="34"/>
  <c r="R57" i="34"/>
  <c r="R75" i="34"/>
  <c r="P17" i="31"/>
  <c r="D47" i="31"/>
  <c r="P88" i="31"/>
  <c r="O133" i="33"/>
  <c r="E99" i="31"/>
  <c r="P32" i="31"/>
  <c r="P133" i="33"/>
  <c r="J99" i="31"/>
  <c r="E34" i="31"/>
  <c r="E51" i="31"/>
  <c r="E54" i="31" s="1"/>
  <c r="F34" i="31"/>
  <c r="P159" i="31"/>
  <c r="Q68" i="33"/>
  <c r="G99" i="31"/>
  <c r="G115" i="31"/>
  <c r="G120" i="31" s="1"/>
  <c r="D117" i="31"/>
  <c r="G111" i="34"/>
  <c r="G79" i="34"/>
  <c r="G105" i="34" s="1"/>
  <c r="G53" i="34"/>
  <c r="R55" i="34" s="1"/>
  <c r="H3" i="34"/>
  <c r="H30" i="35"/>
  <c r="P21" i="31"/>
  <c r="G43" i="35"/>
  <c r="G44" i="35" s="1"/>
  <c r="G41" i="35"/>
  <c r="F98" i="31" s="1"/>
  <c r="P32" i="34"/>
  <c r="P36" i="34" s="1"/>
  <c r="P37" i="34" s="1"/>
  <c r="P277" i="31"/>
  <c r="P282" i="31" s="1"/>
  <c r="N291" i="31" s="1"/>
  <c r="D282" i="31"/>
  <c r="L34" i="31"/>
  <c r="L51" i="31"/>
  <c r="L54" i="31" s="1"/>
  <c r="J120" i="31"/>
  <c r="T63" i="35"/>
  <c r="T54" i="35"/>
  <c r="P86" i="31"/>
  <c r="D113" i="31"/>
  <c r="D93" i="31"/>
  <c r="D98" i="31"/>
  <c r="P53" i="35"/>
  <c r="P68" i="35"/>
  <c r="P84" i="35"/>
  <c r="P46" i="34"/>
  <c r="D47" i="34"/>
  <c r="D50" i="34" s="1"/>
  <c r="P43" i="35"/>
  <c r="P44" i="35" s="1"/>
  <c r="Q27" i="35"/>
  <c r="Q30" i="35" s="1"/>
  <c r="D97" i="31"/>
  <c r="D115" i="31" s="1"/>
  <c r="H51" i="31"/>
  <c r="P284" i="31"/>
  <c r="P286" i="31" s="1"/>
  <c r="E90" i="31"/>
  <c r="P90" i="31" s="1"/>
  <c r="F180" i="33"/>
  <c r="Q180" i="33" s="1"/>
  <c r="P207" i="31"/>
  <c r="E209" i="31"/>
  <c r="E223" i="31"/>
  <c r="H24" i="31"/>
  <c r="H47" i="31"/>
  <c r="D61" i="31"/>
  <c r="N99" i="31"/>
  <c r="N115" i="31"/>
  <c r="N120" i="31" s="1"/>
  <c r="I30" i="35"/>
  <c r="I27" i="35"/>
  <c r="H97" i="31" s="1"/>
  <c r="E43" i="35"/>
  <c r="E44" i="35" s="1"/>
  <c r="Q148" i="33"/>
  <c r="D20" i="31"/>
  <c r="D24" i="31" s="1"/>
  <c r="H183" i="31"/>
  <c r="H185" i="31" s="1"/>
  <c r="H176" i="31"/>
  <c r="K115" i="31"/>
  <c r="E30" i="35"/>
  <c r="N111" i="34"/>
  <c r="N53" i="34"/>
  <c r="R69" i="34" s="1"/>
  <c r="N79" i="34"/>
  <c r="N105" i="34" s="1"/>
  <c r="O3" i="34"/>
  <c r="I34" i="31"/>
  <c r="I51" i="31"/>
  <c r="I54" i="31" s="1"/>
  <c r="D221" i="31"/>
  <c r="P205" i="31"/>
  <c r="P209" i="31" s="1"/>
  <c r="D209" i="31"/>
  <c r="L99" i="31"/>
  <c r="L115" i="31"/>
  <c r="L120" i="31" s="1"/>
  <c r="P48" i="31"/>
  <c r="T64" i="35"/>
  <c r="T62" i="35"/>
  <c r="L41" i="35"/>
  <c r="K98" i="31" s="1"/>
  <c r="K116" i="31" s="1"/>
  <c r="P178" i="31"/>
  <c r="P180" i="31" s="1"/>
  <c r="D180" i="31"/>
  <c r="E125" i="31"/>
  <c r="E127" i="31" s="1"/>
  <c r="P181" i="31"/>
  <c r="L30" i="35"/>
  <c r="P114" i="31"/>
  <c r="G34" i="31"/>
  <c r="G51" i="31"/>
  <c r="O99" i="31"/>
  <c r="K38" i="30"/>
  <c r="I28" i="30"/>
  <c r="I30" i="30" s="1"/>
  <c r="J41" i="30"/>
  <c r="J28" i="30" s="1"/>
  <c r="J30" i="30" s="1"/>
  <c r="D41" i="30"/>
  <c r="H30" i="30"/>
  <c r="L46" i="30"/>
  <c r="G53" i="30"/>
  <c r="G55" i="30"/>
  <c r="G54" i="30"/>
  <c r="G51" i="30"/>
  <c r="N46" i="30"/>
  <c r="H56" i="30"/>
  <c r="D291" i="31" l="1"/>
  <c r="P224" i="31"/>
  <c r="P93" i="31"/>
  <c r="H291" i="31"/>
  <c r="F291" i="31"/>
  <c r="D28" i="30"/>
  <c r="D30" i="30" s="1"/>
  <c r="P59" i="31"/>
  <c r="P61" i="31" s="1"/>
  <c r="M80" i="39"/>
  <c r="E80" i="39"/>
  <c r="E74" i="39"/>
  <c r="M79" i="39"/>
  <c r="L82" i="39"/>
  <c r="L45" i="39" s="1"/>
  <c r="K45" i="39"/>
  <c r="I27" i="39"/>
  <c r="K94" i="39"/>
  <c r="K74" i="39" s="1"/>
  <c r="I116" i="39"/>
  <c r="K116" i="39"/>
  <c r="K79" i="39" s="1"/>
  <c r="I121" i="39"/>
  <c r="O27" i="39"/>
  <c r="M105" i="39"/>
  <c r="K105" i="39"/>
  <c r="K76" i="39" s="1"/>
  <c r="I105" i="39"/>
  <c r="L81" i="39"/>
  <c r="L44" i="39" s="1"/>
  <c r="K44" i="39"/>
  <c r="K121" i="39"/>
  <c r="K80" i="39" s="1"/>
  <c r="F73" i="39"/>
  <c r="E21" i="39"/>
  <c r="M82" i="39"/>
  <c r="E82" i="39"/>
  <c r="J48" i="39"/>
  <c r="M99" i="39"/>
  <c r="K99" i="39"/>
  <c r="K75" i="39" s="1"/>
  <c r="I99" i="39"/>
  <c r="M81" i="39"/>
  <c r="E81" i="39"/>
  <c r="L73" i="39"/>
  <c r="K21" i="39"/>
  <c r="P73" i="39"/>
  <c r="P21" i="39" s="1"/>
  <c r="O111" i="34"/>
  <c r="O79" i="34"/>
  <c r="O105" i="34" s="1"/>
  <c r="O53" i="34"/>
  <c r="D125" i="31"/>
  <c r="P113" i="31"/>
  <c r="O56" i="31"/>
  <c r="O58" i="31" s="1"/>
  <c r="O54" i="31"/>
  <c r="P151" i="31"/>
  <c r="P152" i="31" s="1"/>
  <c r="D152" i="31"/>
  <c r="G229" i="31"/>
  <c r="P227" i="31"/>
  <c r="P229" i="31" s="1"/>
  <c r="E117" i="31"/>
  <c r="E120" i="31" s="1"/>
  <c r="E132" i="31" s="1"/>
  <c r="E93" i="31"/>
  <c r="J291" i="31"/>
  <c r="H53" i="34"/>
  <c r="H111" i="34"/>
  <c r="H79" i="34"/>
  <c r="H105" i="34" s="1"/>
  <c r="I3" i="34"/>
  <c r="P172" i="31"/>
  <c r="O291" i="31"/>
  <c r="G291" i="31"/>
  <c r="M291" i="31"/>
  <c r="L291" i="31"/>
  <c r="D185" i="31"/>
  <c r="P183" i="31"/>
  <c r="P185" i="31" s="1"/>
  <c r="N132" i="31"/>
  <c r="P160" i="31"/>
  <c r="Q133" i="33"/>
  <c r="K291" i="31"/>
  <c r="P223" i="31"/>
  <c r="E225" i="31"/>
  <c r="O19" i="37"/>
  <c r="O33" i="37"/>
  <c r="P1" i="37"/>
  <c r="P47" i="34"/>
  <c r="D33" i="31"/>
  <c r="J132" i="31"/>
  <c r="D230" i="31"/>
  <c r="P221" i="31"/>
  <c r="D225" i="31"/>
  <c r="P50" i="34"/>
  <c r="K120" i="31"/>
  <c r="K132" i="31" s="1"/>
  <c r="I291" i="31"/>
  <c r="H56" i="31"/>
  <c r="H58" i="31" s="1"/>
  <c r="H54" i="31"/>
  <c r="P98" i="31"/>
  <c r="D116" i="31"/>
  <c r="D120" i="31" s="1"/>
  <c r="E291" i="31"/>
  <c r="I132" i="31"/>
  <c r="K99" i="31"/>
  <c r="H99" i="31"/>
  <c r="H115" i="31"/>
  <c r="H120" i="31" s="1"/>
  <c r="Q41" i="35"/>
  <c r="Q43" i="35" s="1"/>
  <c r="Q44" i="35" s="1"/>
  <c r="F116" i="31"/>
  <c r="F120" i="31" s="1"/>
  <c r="F99" i="31"/>
  <c r="P175" i="31"/>
  <c r="P117" i="31"/>
  <c r="G54" i="31"/>
  <c r="G56" i="31"/>
  <c r="G58" i="31" s="1"/>
  <c r="P24" i="31"/>
  <c r="P20" i="31"/>
  <c r="D50" i="31"/>
  <c r="P50" i="31" s="1"/>
  <c r="P174" i="31"/>
  <c r="E176" i="31"/>
  <c r="L43" i="35"/>
  <c r="L44" i="35" s="1"/>
  <c r="P200" i="31"/>
  <c r="P201" i="31" s="1"/>
  <c r="D201" i="31"/>
  <c r="P97" i="31"/>
  <c r="D99" i="31"/>
  <c r="L132" i="31"/>
  <c r="P47" i="31"/>
  <c r="D56" i="31"/>
  <c r="J19" i="37"/>
  <c r="J33" i="37"/>
  <c r="O38" i="30"/>
  <c r="G56" i="30"/>
  <c r="I54" i="30"/>
  <c r="I53" i="30"/>
  <c r="I55" i="30"/>
  <c r="I51" i="30"/>
  <c r="I52" i="30"/>
  <c r="L38" i="30"/>
  <c r="K17" i="30"/>
  <c r="E38" i="30"/>
  <c r="L35" i="30"/>
  <c r="K12" i="30"/>
  <c r="P291" i="31" l="1"/>
  <c r="P225" i="31"/>
  <c r="P99" i="31"/>
  <c r="P176" i="31"/>
  <c r="F187" i="31" s="1"/>
  <c r="K52" i="39"/>
  <c r="K60" i="39" s="1"/>
  <c r="L75" i="39"/>
  <c r="K23" i="39"/>
  <c r="E42" i="39"/>
  <c r="F79" i="39"/>
  <c r="P75" i="39"/>
  <c r="P23" i="39" s="1"/>
  <c r="E75" i="39"/>
  <c r="K51" i="39"/>
  <c r="K59" i="39" s="1"/>
  <c r="L79" i="39"/>
  <c r="L42" i="39" s="1"/>
  <c r="K42" i="39"/>
  <c r="M42" i="39"/>
  <c r="N79" i="39"/>
  <c r="E28" i="39"/>
  <c r="E36" i="39" s="1"/>
  <c r="L80" i="39"/>
  <c r="L43" i="39" s="1"/>
  <c r="K43" i="39"/>
  <c r="L51" i="39"/>
  <c r="L59" i="39" s="1"/>
  <c r="K28" i="39"/>
  <c r="K36" i="39" s="1"/>
  <c r="P74" i="39"/>
  <c r="P22" i="39" s="1"/>
  <c r="G73" i="39"/>
  <c r="F21" i="39"/>
  <c r="P28" i="39"/>
  <c r="P36" i="39" s="1"/>
  <c r="M73" i="39"/>
  <c r="L21" i="39"/>
  <c r="F82" i="39"/>
  <c r="E45" i="39"/>
  <c r="L76" i="39"/>
  <c r="K24" i="39"/>
  <c r="K25" i="39" s="1"/>
  <c r="J27" i="39"/>
  <c r="F80" i="39"/>
  <c r="E43" i="39"/>
  <c r="N81" i="39"/>
  <c r="M44" i="39"/>
  <c r="L52" i="39"/>
  <c r="L60" i="39" s="1"/>
  <c r="F74" i="39"/>
  <c r="E22" i="39"/>
  <c r="L74" i="39"/>
  <c r="K22" i="39"/>
  <c r="F81" i="39"/>
  <c r="E44" i="39"/>
  <c r="N82" i="39"/>
  <c r="M45" i="39"/>
  <c r="P76" i="39"/>
  <c r="P24" i="39" s="1"/>
  <c r="E76" i="39"/>
  <c r="N80" i="39"/>
  <c r="M43" i="39"/>
  <c r="K234" i="31"/>
  <c r="O234" i="31"/>
  <c r="I234" i="31"/>
  <c r="L234" i="31"/>
  <c r="M234" i="31"/>
  <c r="J234" i="31"/>
  <c r="H234" i="31"/>
  <c r="F234" i="31"/>
  <c r="N234" i="31"/>
  <c r="G234" i="31"/>
  <c r="O132" i="31"/>
  <c r="D232" i="31"/>
  <c r="P230" i="31"/>
  <c r="P232" i="31" s="1"/>
  <c r="I79" i="34"/>
  <c r="I105" i="34" s="1"/>
  <c r="I111" i="34"/>
  <c r="I53" i="34"/>
  <c r="R62" i="34" s="1"/>
  <c r="P125" i="31"/>
  <c r="P127" i="31" s="1"/>
  <c r="D127" i="31"/>
  <c r="F132" i="31"/>
  <c r="D34" i="31"/>
  <c r="P33" i="31"/>
  <c r="P34" i="31" s="1"/>
  <c r="D51" i="31"/>
  <c r="P51" i="31" s="1"/>
  <c r="P54" i="31" s="1"/>
  <c r="G63" i="31" s="1"/>
  <c r="R63" i="34"/>
  <c r="R73" i="34"/>
  <c r="H132" i="31"/>
  <c r="P115" i="31"/>
  <c r="E234" i="31"/>
  <c r="P56" i="31"/>
  <c r="P58" i="31" s="1"/>
  <c r="D58" i="31"/>
  <c r="R56" i="34"/>
  <c r="R72" i="34"/>
  <c r="R71" i="34"/>
  <c r="R66" i="34"/>
  <c r="P116" i="31"/>
  <c r="G132" i="31"/>
  <c r="D234" i="31"/>
  <c r="P19" i="37"/>
  <c r="P33" i="37"/>
  <c r="D176" i="31"/>
  <c r="O56" i="30"/>
  <c r="N56" i="30"/>
  <c r="L56" i="30"/>
  <c r="I56" i="30"/>
  <c r="L12" i="30"/>
  <c r="M35" i="30"/>
  <c r="F35" i="30"/>
  <c r="E12" i="30"/>
  <c r="K23" i="30"/>
  <c r="F38" i="30"/>
  <c r="E17" i="30"/>
  <c r="P35" i="30"/>
  <c r="P12" i="30" s="1"/>
  <c r="O12" i="30"/>
  <c r="L17" i="30"/>
  <c r="M38" i="30"/>
  <c r="O17" i="30"/>
  <c r="P38" i="30"/>
  <c r="P17" i="30" s="1"/>
  <c r="P120" i="31" l="1"/>
  <c r="M129" i="31" s="1"/>
  <c r="D187" i="31"/>
  <c r="P234" i="31"/>
  <c r="O187" i="31"/>
  <c r="N187" i="31"/>
  <c r="K187" i="31"/>
  <c r="H187" i="31"/>
  <c r="I187" i="31"/>
  <c r="E187" i="31"/>
  <c r="L187" i="31"/>
  <c r="G187" i="31"/>
  <c r="J187" i="31"/>
  <c r="M187" i="31"/>
  <c r="O63" i="31"/>
  <c r="H63" i="31"/>
  <c r="P31" i="39"/>
  <c r="P39" i="39" s="1"/>
  <c r="F75" i="39"/>
  <c r="E23" i="39"/>
  <c r="N42" i="39"/>
  <c r="O79" i="39"/>
  <c r="F42" i="39"/>
  <c r="G79" i="39"/>
  <c r="E51" i="39"/>
  <c r="L24" i="39"/>
  <c r="M76" i="39"/>
  <c r="F28" i="39"/>
  <c r="F36" i="39" s="1"/>
  <c r="M46" i="39"/>
  <c r="M49" i="39"/>
  <c r="E46" i="39"/>
  <c r="E49" i="39"/>
  <c r="E57" i="39" s="1"/>
  <c r="P30" i="39"/>
  <c r="P38" i="39" s="1"/>
  <c r="G81" i="39"/>
  <c r="F44" i="39"/>
  <c r="E52" i="39"/>
  <c r="H73" i="39"/>
  <c r="G21" i="39"/>
  <c r="K50" i="39"/>
  <c r="K55" i="39" s="1"/>
  <c r="K49" i="39"/>
  <c r="K57" i="39"/>
  <c r="K46" i="39"/>
  <c r="K30" i="39"/>
  <c r="K38" i="39" s="1"/>
  <c r="G74" i="39"/>
  <c r="F22" i="39"/>
  <c r="K31" i="39"/>
  <c r="K39" i="39" s="1"/>
  <c r="M50" i="39"/>
  <c r="M58" i="39" s="1"/>
  <c r="K29" i="39"/>
  <c r="K37" i="39"/>
  <c r="O81" i="39"/>
  <c r="N44" i="39"/>
  <c r="G82" i="39"/>
  <c r="F45" i="39"/>
  <c r="L50" i="39"/>
  <c r="L55" i="39" s="1"/>
  <c r="L49" i="39"/>
  <c r="L57" i="39" s="1"/>
  <c r="L46" i="39"/>
  <c r="M75" i="39"/>
  <c r="L23" i="39"/>
  <c r="M52" i="39"/>
  <c r="M60" i="39" s="1"/>
  <c r="O82" i="39"/>
  <c r="N45" i="39"/>
  <c r="M51" i="39"/>
  <c r="M59" i="39" s="1"/>
  <c r="O80" i="39"/>
  <c r="N43" i="39"/>
  <c r="M74" i="39"/>
  <c r="L22" i="39"/>
  <c r="L25" i="39" s="1"/>
  <c r="E50" i="39"/>
  <c r="E58" i="39" s="1"/>
  <c r="L28" i="39"/>
  <c r="L36" i="39" s="1"/>
  <c r="P29" i="39"/>
  <c r="P25" i="39"/>
  <c r="F76" i="39"/>
  <c r="E24" i="39"/>
  <c r="E29" i="39"/>
  <c r="G80" i="39"/>
  <c r="F43" i="39"/>
  <c r="N73" i="39"/>
  <c r="M21" i="39"/>
  <c r="K32" i="39"/>
  <c r="I129" i="31"/>
  <c r="D54" i="31"/>
  <c r="F63" i="31"/>
  <c r="M63" i="31"/>
  <c r="N63" i="31"/>
  <c r="L63" i="31"/>
  <c r="J63" i="31"/>
  <c r="I63" i="31"/>
  <c r="E63" i="31"/>
  <c r="K63" i="31"/>
  <c r="P23" i="30"/>
  <c r="G35" i="30"/>
  <c r="F12" i="30"/>
  <c r="N38" i="30"/>
  <c r="N17" i="30" s="1"/>
  <c r="M17" i="30"/>
  <c r="L23" i="30"/>
  <c r="N35" i="30"/>
  <c r="N12" i="30" s="1"/>
  <c r="M12" i="30"/>
  <c r="G38" i="30"/>
  <c r="F17" i="30"/>
  <c r="E39" i="30"/>
  <c r="E36" i="30"/>
  <c r="O36" i="30"/>
  <c r="O39" i="30"/>
  <c r="O23" i="30"/>
  <c r="E23" i="30"/>
  <c r="K36" i="30"/>
  <c r="K39" i="30"/>
  <c r="P32" i="39" l="1"/>
  <c r="P34" i="39"/>
  <c r="E129" i="31"/>
  <c r="N129" i="31"/>
  <c r="H129" i="31"/>
  <c r="L129" i="31"/>
  <c r="G129" i="31"/>
  <c r="J129" i="31"/>
  <c r="F129" i="31"/>
  <c r="D129" i="31"/>
  <c r="O129" i="31"/>
  <c r="K129" i="31"/>
  <c r="P187" i="31"/>
  <c r="L53" i="39"/>
  <c r="K53" i="39"/>
  <c r="K40" i="39"/>
  <c r="P80" i="39"/>
  <c r="P43" i="39" s="1"/>
  <c r="O43" i="39"/>
  <c r="F46" i="39"/>
  <c r="F49" i="39"/>
  <c r="F57" i="39" s="1"/>
  <c r="O73" i="39"/>
  <c r="O21" i="39" s="1"/>
  <c r="N21" i="39"/>
  <c r="F50" i="39"/>
  <c r="P81" i="39"/>
  <c r="P44" i="39" s="1"/>
  <c r="O44" i="39"/>
  <c r="H81" i="39"/>
  <c r="G44" i="39"/>
  <c r="F29" i="39"/>
  <c r="K58" i="39"/>
  <c r="K61" i="39" s="1"/>
  <c r="M53" i="39"/>
  <c r="G75" i="39"/>
  <c r="F23" i="39"/>
  <c r="E31" i="39"/>
  <c r="E39" i="39" s="1"/>
  <c r="E53" i="39"/>
  <c r="M28" i="39"/>
  <c r="L30" i="39"/>
  <c r="L38" i="39" s="1"/>
  <c r="H82" i="39"/>
  <c r="G45" i="39"/>
  <c r="N51" i="39"/>
  <c r="N59" i="39" s="1"/>
  <c r="N46" i="39"/>
  <c r="N49" i="39"/>
  <c r="N57" i="39" s="1"/>
  <c r="E30" i="39"/>
  <c r="E38" i="39" s="1"/>
  <c r="E25" i="39"/>
  <c r="L29" i="39"/>
  <c r="K34" i="39"/>
  <c r="H74" i="39"/>
  <c r="G22" i="39"/>
  <c r="G28" i="39"/>
  <c r="E59" i="39"/>
  <c r="L63" i="39"/>
  <c r="L26" i="39" s="1"/>
  <c r="G76" i="39"/>
  <c r="F24" i="39"/>
  <c r="N76" i="39"/>
  <c r="M24" i="39"/>
  <c r="N52" i="39"/>
  <c r="N60" i="39" s="1"/>
  <c r="H80" i="39"/>
  <c r="G43" i="39"/>
  <c r="N74" i="39"/>
  <c r="M22" i="39"/>
  <c r="I73" i="39"/>
  <c r="H21" i="39"/>
  <c r="M57" i="39"/>
  <c r="M61" i="39" s="1"/>
  <c r="F52" i="39"/>
  <c r="F60" i="39" s="1"/>
  <c r="P79" i="39"/>
  <c r="P42" i="39" s="1"/>
  <c r="O42" i="39"/>
  <c r="N75" i="39"/>
  <c r="M23" i="39"/>
  <c r="F51" i="39"/>
  <c r="F59" i="39" s="1"/>
  <c r="L31" i="39"/>
  <c r="L39" i="39" s="1"/>
  <c r="E55" i="39"/>
  <c r="P82" i="39"/>
  <c r="P45" i="39" s="1"/>
  <c r="O45" i="39"/>
  <c r="P37" i="39"/>
  <c r="P40" i="39" s="1"/>
  <c r="E37" i="39"/>
  <c r="N50" i="39"/>
  <c r="L58" i="39"/>
  <c r="L61" i="39" s="1"/>
  <c r="M55" i="39"/>
  <c r="E60" i="39"/>
  <c r="K63" i="39"/>
  <c r="K26" i="39" s="1"/>
  <c r="H79" i="39"/>
  <c r="G42" i="39"/>
  <c r="D63" i="31"/>
  <c r="P63" i="31" s="1"/>
  <c r="D132" i="31"/>
  <c r="L39" i="30"/>
  <c r="K18" i="30"/>
  <c r="K19" i="30" s="1"/>
  <c r="O18" i="30"/>
  <c r="O19" i="30" s="1"/>
  <c r="P39" i="30"/>
  <c r="P18" i="30" s="1"/>
  <c r="P19" i="30" s="1"/>
  <c r="P36" i="30"/>
  <c r="P13" i="30" s="1"/>
  <c r="O13" i="30"/>
  <c r="N23" i="30"/>
  <c r="F23" i="30"/>
  <c r="H35" i="30"/>
  <c r="G12" i="30"/>
  <c r="G17" i="30"/>
  <c r="H38" i="30"/>
  <c r="M23" i="30"/>
  <c r="F36" i="30"/>
  <c r="E13" i="30"/>
  <c r="E18" i="30"/>
  <c r="F39" i="30"/>
  <c r="L36" i="30"/>
  <c r="K13" i="30"/>
  <c r="K69" i="39" l="1"/>
  <c r="P129" i="31"/>
  <c r="F55" i="39"/>
  <c r="N55" i="39"/>
  <c r="L32" i="39"/>
  <c r="E34" i="39"/>
  <c r="L34" i="39"/>
  <c r="O75" i="39"/>
  <c r="O23" i="39" s="1"/>
  <c r="N23" i="39"/>
  <c r="H28" i="39"/>
  <c r="I82" i="39"/>
  <c r="H45" i="39"/>
  <c r="K47" i="39"/>
  <c r="P51" i="39"/>
  <c r="P59" i="39"/>
  <c r="I79" i="39"/>
  <c r="H42" i="39"/>
  <c r="O46" i="39"/>
  <c r="O49" i="39"/>
  <c r="O57" i="39" s="1"/>
  <c r="J73" i="39"/>
  <c r="J21" i="39" s="1"/>
  <c r="I21" i="39"/>
  <c r="M31" i="39"/>
  <c r="M39" i="39" s="1"/>
  <c r="N53" i="39"/>
  <c r="E40" i="39"/>
  <c r="P46" i="39"/>
  <c r="P49" i="39"/>
  <c r="M29" i="39"/>
  <c r="O76" i="39"/>
  <c r="O24" i="39" s="1"/>
  <c r="N24" i="39"/>
  <c r="L37" i="39"/>
  <c r="L40" i="39" s="1"/>
  <c r="L69" i="39" s="1"/>
  <c r="F37" i="39"/>
  <c r="F58" i="39"/>
  <c r="F61" i="39" s="1"/>
  <c r="O50" i="39"/>
  <c r="O58" i="39" s="1"/>
  <c r="E63" i="39"/>
  <c r="E26" i="39"/>
  <c r="P50" i="39"/>
  <c r="L47" i="39"/>
  <c r="G50" i="39"/>
  <c r="M25" i="39"/>
  <c r="F30" i="39"/>
  <c r="F38" i="39" s="1"/>
  <c r="F25" i="39"/>
  <c r="G51" i="39"/>
  <c r="N28" i="39"/>
  <c r="N36" i="39" s="1"/>
  <c r="H43" i="39"/>
  <c r="I80" i="39"/>
  <c r="F31" i="39"/>
  <c r="G36" i="39"/>
  <c r="E32" i="39"/>
  <c r="M36" i="39"/>
  <c r="H75" i="39"/>
  <c r="G23" i="39"/>
  <c r="I81" i="39"/>
  <c r="H44" i="39"/>
  <c r="O28" i="39"/>
  <c r="O36" i="39" s="1"/>
  <c r="G46" i="39"/>
  <c r="G49" i="39"/>
  <c r="O74" i="39"/>
  <c r="O22" i="39" s="1"/>
  <c r="N22" i="39"/>
  <c r="O52" i="39"/>
  <c r="O60" i="39" s="1"/>
  <c r="H76" i="39"/>
  <c r="G24" i="39"/>
  <c r="G29" i="39"/>
  <c r="N58" i="39"/>
  <c r="N61" i="39" s="1"/>
  <c r="P52" i="39"/>
  <c r="P60" i="39" s="1"/>
  <c r="M30" i="39"/>
  <c r="M38" i="39" s="1"/>
  <c r="I74" i="39"/>
  <c r="H22" i="39"/>
  <c r="G52" i="39"/>
  <c r="O51" i="39"/>
  <c r="O59" i="39" s="1"/>
  <c r="F53" i="39"/>
  <c r="E61" i="39"/>
  <c r="P132" i="31"/>
  <c r="E24" i="30"/>
  <c r="E14" i="30"/>
  <c r="M36" i="30"/>
  <c r="L13" i="30"/>
  <c r="P24" i="30"/>
  <c r="P25" i="30" s="1"/>
  <c r="P14" i="30"/>
  <c r="K24" i="30"/>
  <c r="K25" i="30" s="1"/>
  <c r="K14" i="30"/>
  <c r="O24" i="30"/>
  <c r="O25" i="30" s="1"/>
  <c r="O14" i="30"/>
  <c r="I35" i="30"/>
  <c r="H12" i="30"/>
  <c r="F18" i="30"/>
  <c r="F19" i="30" s="1"/>
  <c r="G39" i="30"/>
  <c r="G36" i="30"/>
  <c r="F13" i="30"/>
  <c r="E19" i="30"/>
  <c r="G23" i="30"/>
  <c r="I38" i="30"/>
  <c r="H17" i="30"/>
  <c r="M39" i="30"/>
  <c r="L18" i="30"/>
  <c r="L19" i="30" s="1"/>
  <c r="F32" i="39" l="1"/>
  <c r="O61" i="39"/>
  <c r="N29" i="39"/>
  <c r="O29" i="39"/>
  <c r="F39" i="39"/>
  <c r="F40" i="39" s="1"/>
  <c r="F69" i="39" s="1"/>
  <c r="J79" i="39"/>
  <c r="J42" i="39" s="1"/>
  <c r="I42" i="39"/>
  <c r="G53" i="39"/>
  <c r="P55" i="39"/>
  <c r="N31" i="39"/>
  <c r="N39" i="39" s="1"/>
  <c r="G31" i="39"/>
  <c r="G39" i="39" s="1"/>
  <c r="I75" i="39"/>
  <c r="H23" i="39"/>
  <c r="O31" i="39"/>
  <c r="O39" i="39" s="1"/>
  <c r="M34" i="39"/>
  <c r="M63" i="39"/>
  <c r="M47" i="39" s="1"/>
  <c r="M32" i="39"/>
  <c r="O55" i="39"/>
  <c r="M37" i="39"/>
  <c r="M40" i="39" s="1"/>
  <c r="M69" i="39" s="1"/>
  <c r="F34" i="39"/>
  <c r="O53" i="39"/>
  <c r="O30" i="39"/>
  <c r="O38" i="39" s="1"/>
  <c r="J74" i="39"/>
  <c r="J22" i="39" s="1"/>
  <c r="I22" i="39"/>
  <c r="G55" i="39"/>
  <c r="P63" i="39"/>
  <c r="P26" i="39" s="1"/>
  <c r="J82" i="39"/>
  <c r="J45" i="39" s="1"/>
  <c r="I45" i="39"/>
  <c r="H51" i="39"/>
  <c r="H59" i="39" s="1"/>
  <c r="G34" i="39"/>
  <c r="J81" i="39"/>
  <c r="J44" i="39" s="1"/>
  <c r="I44" i="39"/>
  <c r="G59" i="39"/>
  <c r="E69" i="39"/>
  <c r="G37" i="39"/>
  <c r="G30" i="39"/>
  <c r="G32" i="39" s="1"/>
  <c r="I43" i="39"/>
  <c r="J80" i="39"/>
  <c r="J43" i="39" s="1"/>
  <c r="F63" i="39"/>
  <c r="F47" i="39" s="1"/>
  <c r="H50" i="39"/>
  <c r="H58" i="39" s="1"/>
  <c r="P58" i="39"/>
  <c r="I28" i="39"/>
  <c r="I36" i="39" s="1"/>
  <c r="H36" i="39"/>
  <c r="I76" i="39"/>
  <c r="H24" i="39"/>
  <c r="G57" i="39"/>
  <c r="J28" i="39"/>
  <c r="J36" i="39" s="1"/>
  <c r="N30" i="39"/>
  <c r="N38" i="39" s="1"/>
  <c r="G60" i="39"/>
  <c r="H29" i="39"/>
  <c r="O25" i="39"/>
  <c r="N25" i="39"/>
  <c r="G58" i="39"/>
  <c r="P53" i="39"/>
  <c r="H52" i="39"/>
  <c r="H60" i="39" s="1"/>
  <c r="G25" i="39"/>
  <c r="E47" i="39"/>
  <c r="P57" i="39"/>
  <c r="P61" i="39" s="1"/>
  <c r="P69" i="39" s="1"/>
  <c r="H46" i="39"/>
  <c r="H49" i="39"/>
  <c r="H57" i="39" s="1"/>
  <c r="D21" i="39"/>
  <c r="M133" i="31"/>
  <c r="E133" i="31"/>
  <c r="N133" i="31"/>
  <c r="I133" i="31"/>
  <c r="L133" i="31"/>
  <c r="K133" i="31"/>
  <c r="J133" i="31"/>
  <c r="F133" i="31"/>
  <c r="H133" i="31"/>
  <c r="G133" i="31"/>
  <c r="O133" i="31"/>
  <c r="D133" i="31"/>
  <c r="L24" i="30"/>
  <c r="L25" i="30" s="1"/>
  <c r="L14" i="30"/>
  <c r="N36" i="30"/>
  <c r="N13" i="30" s="1"/>
  <c r="M13" i="30"/>
  <c r="G18" i="30"/>
  <c r="H39" i="30"/>
  <c r="H23" i="30"/>
  <c r="F24" i="30"/>
  <c r="F25" i="30" s="1"/>
  <c r="F14" i="30"/>
  <c r="J38" i="30"/>
  <c r="J17" i="30" s="1"/>
  <c r="I17" i="30"/>
  <c r="D17" i="30" s="1"/>
  <c r="D38" i="30"/>
  <c r="E25" i="30"/>
  <c r="N39" i="30"/>
  <c r="N18" i="30" s="1"/>
  <c r="N19" i="30" s="1"/>
  <c r="M18" i="30"/>
  <c r="M19" i="30" s="1"/>
  <c r="J35" i="30"/>
  <c r="J12" i="30" s="1"/>
  <c r="I12" i="30"/>
  <c r="D35" i="30"/>
  <c r="H36" i="30"/>
  <c r="G13" i="30"/>
  <c r="O32" i="39" l="1"/>
  <c r="D43" i="39"/>
  <c r="D44" i="39"/>
  <c r="P47" i="39"/>
  <c r="F26" i="39"/>
  <c r="N34" i="39"/>
  <c r="N32" i="39"/>
  <c r="H61" i="39"/>
  <c r="H31" i="39"/>
  <c r="H39" i="39" s="1"/>
  <c r="J75" i="39"/>
  <c r="J23" i="39" s="1"/>
  <c r="I23" i="39"/>
  <c r="J76" i="39"/>
  <c r="J24" i="39" s="1"/>
  <c r="I24" i="39"/>
  <c r="I46" i="39"/>
  <c r="I49" i="39"/>
  <c r="I57" i="39" s="1"/>
  <c r="D42" i="39"/>
  <c r="N63" i="39"/>
  <c r="N47" i="39" s="1"/>
  <c r="O63" i="39"/>
  <c r="O47" i="39" s="1"/>
  <c r="J52" i="39"/>
  <c r="J60" i="39" s="1"/>
  <c r="D45" i="39"/>
  <c r="I29" i="39"/>
  <c r="D22" i="39"/>
  <c r="O34" i="39"/>
  <c r="H53" i="39"/>
  <c r="H37" i="39"/>
  <c r="J50" i="39"/>
  <c r="I51" i="39"/>
  <c r="I59" i="39" s="1"/>
  <c r="J29" i="39"/>
  <c r="J37" i="39" s="1"/>
  <c r="M26" i="39"/>
  <c r="O37" i="39"/>
  <c r="O40" i="39" s="1"/>
  <c r="O69" i="39" s="1"/>
  <c r="D24" i="39"/>
  <c r="N37" i="39"/>
  <c r="N40" i="39" s="1"/>
  <c r="N69" i="39" s="1"/>
  <c r="G38" i="39"/>
  <c r="G40" i="39" s="1"/>
  <c r="D36" i="39"/>
  <c r="J46" i="39"/>
  <c r="J49" i="39"/>
  <c r="J57" i="39" s="1"/>
  <c r="G63" i="39"/>
  <c r="G26" i="39"/>
  <c r="D28" i="39"/>
  <c r="I52" i="39"/>
  <c r="G61" i="39"/>
  <c r="H55" i="39"/>
  <c r="I50" i="39"/>
  <c r="J51" i="39"/>
  <c r="J59" i="39"/>
  <c r="H30" i="39"/>
  <c r="H32" i="39" s="1"/>
  <c r="H25" i="39"/>
  <c r="P133" i="31"/>
  <c r="J23" i="30"/>
  <c r="G19" i="30"/>
  <c r="I23" i="30"/>
  <c r="M24" i="30"/>
  <c r="M25" i="30" s="1"/>
  <c r="M14" i="30"/>
  <c r="D23" i="30"/>
  <c r="D12" i="30"/>
  <c r="N24" i="30"/>
  <c r="N25" i="30" s="1"/>
  <c r="N14" i="30"/>
  <c r="I39" i="30"/>
  <c r="H18" i="30"/>
  <c r="H19" i="30" s="1"/>
  <c r="G24" i="30"/>
  <c r="G25" i="30" s="1"/>
  <c r="G14" i="30"/>
  <c r="I36" i="30"/>
  <c r="H13" i="30"/>
  <c r="D51" i="39" l="1"/>
  <c r="J53" i="39"/>
  <c r="D59" i="39"/>
  <c r="D52" i="39"/>
  <c r="J55" i="39"/>
  <c r="O26" i="39"/>
  <c r="H34" i="39"/>
  <c r="N26" i="39"/>
  <c r="D57" i="39"/>
  <c r="H63" i="39"/>
  <c r="H47" i="39" s="1"/>
  <c r="G47" i="39"/>
  <c r="H38" i="39"/>
  <c r="H40" i="39" s="1"/>
  <c r="H69" i="39" s="1"/>
  <c r="I37" i="39"/>
  <c r="I31" i="39"/>
  <c r="I39" i="39"/>
  <c r="J31" i="39"/>
  <c r="I30" i="39"/>
  <c r="I38" i="39" s="1"/>
  <c r="I25" i="39"/>
  <c r="D23" i="39"/>
  <c r="D25" i="39" s="1"/>
  <c r="J58" i="39"/>
  <c r="J61" i="39" s="1"/>
  <c r="I55" i="39"/>
  <c r="D50" i="39"/>
  <c r="I60" i="39"/>
  <c r="D60" i="39" s="1"/>
  <c r="D29" i="39"/>
  <c r="I58" i="39"/>
  <c r="J30" i="39"/>
  <c r="J32" i="39" s="1"/>
  <c r="J25" i="39"/>
  <c r="I32" i="39"/>
  <c r="D33" i="39" s="1"/>
  <c r="D46" i="39"/>
  <c r="I53" i="39"/>
  <c r="D54" i="39" s="1"/>
  <c r="D49" i="39"/>
  <c r="G69" i="39"/>
  <c r="H24" i="30"/>
  <c r="H14" i="30"/>
  <c r="J36" i="30"/>
  <c r="I13" i="30"/>
  <c r="J39" i="30"/>
  <c r="J18" i="30" s="1"/>
  <c r="J19" i="30" s="1"/>
  <c r="I18" i="30"/>
  <c r="D39" i="30"/>
  <c r="I61" i="39" l="1"/>
  <c r="J34" i="39"/>
  <c r="I40" i="39"/>
  <c r="I69" i="39" s="1"/>
  <c r="I34" i="39"/>
  <c r="I63" i="39"/>
  <c r="I47" i="39" s="1"/>
  <c r="D53" i="39"/>
  <c r="D55" i="39" s="1"/>
  <c r="D31" i="39"/>
  <c r="J38" i="39"/>
  <c r="D37" i="39"/>
  <c r="D58" i="39"/>
  <c r="D61" i="39" s="1"/>
  <c r="J39" i="39"/>
  <c r="D39" i="39" s="1"/>
  <c r="J63" i="39"/>
  <c r="J47" i="39" s="1"/>
  <c r="D30" i="39"/>
  <c r="H26" i="39"/>
  <c r="I24" i="30"/>
  <c r="I25" i="30" s="1"/>
  <c r="I14" i="30"/>
  <c r="J13" i="30"/>
  <c r="D36" i="30"/>
  <c r="D13" i="30"/>
  <c r="D14" i="30" s="1"/>
  <c r="I19" i="30"/>
  <c r="D20" i="30" s="1"/>
  <c r="D18" i="30"/>
  <c r="D19" i="30" s="1"/>
  <c r="H25" i="30"/>
  <c r="D32" i="39" l="1"/>
  <c r="D34" i="39" s="1"/>
  <c r="D63" i="39"/>
  <c r="I26" i="39"/>
  <c r="J40" i="39"/>
  <c r="J69" i="39" s="1"/>
  <c r="D69" i="39" s="1"/>
  <c r="J26" i="39"/>
  <c r="D38" i="39"/>
  <c r="D40" i="39" s="1"/>
  <c r="D21" i="30"/>
  <c r="J24" i="30"/>
  <c r="J14" i="30"/>
  <c r="D26" i="39" l="1"/>
  <c r="D47" i="39"/>
  <c r="J25" i="30"/>
  <c r="D24" i="30"/>
  <c r="D25" i="30" s="1"/>
  <c r="B154" i="12" l="1"/>
  <c r="E154" i="12"/>
  <c r="J156" i="12"/>
  <c r="I156" i="12"/>
  <c r="I160" i="12"/>
  <c r="H158" i="12"/>
  <c r="H159" i="12"/>
  <c r="H160" i="12"/>
  <c r="H161" i="12"/>
  <c r="H162" i="12"/>
  <c r="H163" i="12"/>
  <c r="H164" i="12"/>
  <c r="H165" i="12"/>
  <c r="H166" i="12"/>
  <c r="H167" i="12"/>
  <c r="H168" i="12"/>
  <c r="H157" i="12"/>
  <c r="I158" i="12"/>
  <c r="J158" i="12"/>
  <c r="I159" i="12"/>
  <c r="J159" i="12"/>
  <c r="J160" i="12"/>
  <c r="I161" i="12"/>
  <c r="J161" i="12"/>
  <c r="I162" i="12"/>
  <c r="J162" i="12"/>
  <c r="I163" i="12"/>
  <c r="J163" i="12"/>
  <c r="I164" i="12"/>
  <c r="J164" i="12"/>
  <c r="I165" i="12"/>
  <c r="J165" i="12"/>
  <c r="I166" i="12"/>
  <c r="J166" i="12"/>
  <c r="I167" i="12"/>
  <c r="J167" i="12"/>
  <c r="I168" i="12"/>
  <c r="J168" i="12"/>
  <c r="J157" i="12"/>
  <c r="I157" i="12"/>
  <c r="B147" i="12"/>
  <c r="G154" i="12"/>
  <c r="G155" i="12" s="1"/>
  <c r="D154" i="12"/>
  <c r="E155" i="12" l="1"/>
  <c r="P138" i="18" l="1"/>
  <c r="P139" i="19"/>
  <c r="P134" i="19"/>
  <c r="P134" i="18"/>
  <c r="S134" i="18"/>
  <c r="S134" i="19"/>
  <c r="M135" i="13" l="1"/>
  <c r="P141" i="11"/>
  <c r="S145" i="19" l="1"/>
  <c r="S144" i="19"/>
  <c r="S143" i="19"/>
  <c r="S142" i="19"/>
  <c r="S141" i="19"/>
  <c r="S140" i="19"/>
  <c r="S139" i="19"/>
  <c r="S138" i="19"/>
  <c r="S137" i="19"/>
  <c r="S136" i="19"/>
  <c r="S135" i="19"/>
  <c r="S145" i="17"/>
  <c r="S144" i="17"/>
  <c r="S143" i="17"/>
  <c r="S142" i="17"/>
  <c r="S141" i="17"/>
  <c r="S140" i="17"/>
  <c r="S139" i="17"/>
  <c r="S138" i="17"/>
  <c r="S137" i="17"/>
  <c r="S136" i="17"/>
  <c r="S135" i="17"/>
  <c r="S134" i="17"/>
  <c r="S145" i="18"/>
  <c r="S144" i="18"/>
  <c r="S143" i="18"/>
  <c r="S142" i="18"/>
  <c r="S141" i="18"/>
  <c r="S140" i="18"/>
  <c r="S139" i="18"/>
  <c r="S138" i="18"/>
  <c r="S137" i="18"/>
  <c r="S136" i="18"/>
  <c r="S135" i="18"/>
  <c r="S145" i="16"/>
  <c r="S144" i="16"/>
  <c r="S143" i="16"/>
  <c r="S142" i="16"/>
  <c r="S141" i="16"/>
  <c r="S140" i="16"/>
  <c r="S139" i="16"/>
  <c r="S138" i="16"/>
  <c r="S137" i="16"/>
  <c r="S136" i="16"/>
  <c r="S135" i="16"/>
  <c r="S134" i="16"/>
  <c r="S146" i="13"/>
  <c r="S145" i="13"/>
  <c r="S144" i="13"/>
  <c r="S143" i="13"/>
  <c r="S142" i="13"/>
  <c r="S141" i="13"/>
  <c r="S140" i="13"/>
  <c r="S139" i="13"/>
  <c r="S138" i="13"/>
  <c r="S137" i="13"/>
  <c r="S136" i="13"/>
  <c r="S135" i="13"/>
  <c r="S146" i="11"/>
  <c r="S145" i="11"/>
  <c r="S144" i="11"/>
  <c r="S143" i="11"/>
  <c r="S142" i="11"/>
  <c r="S141" i="11"/>
  <c r="S140" i="11"/>
  <c r="S139" i="11"/>
  <c r="S138" i="11"/>
  <c r="S137" i="11"/>
  <c r="S136" i="11"/>
  <c r="S135" i="11"/>
  <c r="S146" i="10"/>
  <c r="S145" i="10"/>
  <c r="S144" i="10"/>
  <c r="S143" i="10"/>
  <c r="S142" i="10"/>
  <c r="S141" i="10"/>
  <c r="S140" i="10"/>
  <c r="S139" i="10"/>
  <c r="S138" i="10"/>
  <c r="S137" i="10"/>
  <c r="S136" i="10"/>
  <c r="S135" i="10"/>
  <c r="S146" i="9"/>
  <c r="S145" i="9"/>
  <c r="S144" i="9"/>
  <c r="S143" i="9"/>
  <c r="S142" i="9"/>
  <c r="S141" i="9"/>
  <c r="S140" i="9"/>
  <c r="S139" i="9"/>
  <c r="S138" i="9"/>
  <c r="S137" i="9"/>
  <c r="S136" i="9"/>
  <c r="S135" i="9"/>
  <c r="S146" i="8"/>
  <c r="S145" i="8"/>
  <c r="S144" i="8"/>
  <c r="S143" i="8"/>
  <c r="S142" i="8"/>
  <c r="S141" i="8"/>
  <c r="S140" i="8"/>
  <c r="S139" i="8"/>
  <c r="S138" i="8"/>
  <c r="S137" i="8"/>
  <c r="S136" i="8"/>
  <c r="S135" i="8"/>
  <c r="S146" i="5"/>
  <c r="S145" i="5"/>
  <c r="S144" i="5"/>
  <c r="S143" i="5"/>
  <c r="S142" i="5"/>
  <c r="S141" i="5"/>
  <c r="S140" i="5"/>
  <c r="S139" i="5"/>
  <c r="S138" i="5"/>
  <c r="S137" i="5"/>
  <c r="S136" i="5"/>
  <c r="S135" i="5"/>
  <c r="S146" i="4"/>
  <c r="S145" i="4"/>
  <c r="S144" i="4"/>
  <c r="S143" i="4"/>
  <c r="S142" i="4"/>
  <c r="S141" i="4"/>
  <c r="S140" i="4"/>
  <c r="S139" i="4"/>
  <c r="S138" i="4"/>
  <c r="S137" i="4"/>
  <c r="S136" i="4"/>
  <c r="S135" i="4"/>
  <c r="S146" i="12"/>
  <c r="S145" i="12"/>
  <c r="S144" i="12"/>
  <c r="S143" i="12"/>
  <c r="S142" i="12"/>
  <c r="S141" i="12"/>
  <c r="S140" i="12"/>
  <c r="S139" i="12"/>
  <c r="S138" i="12"/>
  <c r="S137" i="12"/>
  <c r="S136" i="12"/>
  <c r="S135" i="12"/>
  <c r="N145" i="18" l="1"/>
  <c r="O145" i="18" s="1"/>
  <c r="P145" i="18"/>
  <c r="N140" i="21"/>
  <c r="O140" i="21" s="1"/>
  <c r="P140" i="21"/>
  <c r="N141" i="21"/>
  <c r="O141" i="21"/>
  <c r="P141" i="21"/>
  <c r="Q141" i="21" s="1"/>
  <c r="R141" i="21" s="1"/>
  <c r="N142" i="21"/>
  <c r="O142" i="21" s="1"/>
  <c r="P142" i="21"/>
  <c r="Q142" i="21" s="1"/>
  <c r="R142" i="21" s="1"/>
  <c r="N143" i="21"/>
  <c r="O143" i="21" s="1"/>
  <c r="Q143" i="21" s="1"/>
  <c r="R143" i="21" s="1"/>
  <c r="P143" i="21"/>
  <c r="N144" i="21"/>
  <c r="O144" i="21" s="1"/>
  <c r="Q144" i="21" s="1"/>
  <c r="R144" i="21" s="1"/>
  <c r="P144" i="21"/>
  <c r="N145" i="21"/>
  <c r="O145" i="21"/>
  <c r="Q145" i="21" s="1"/>
  <c r="R145" i="21" s="1"/>
  <c r="P145" i="21"/>
  <c r="N140" i="20"/>
  <c r="O140" i="20" s="1"/>
  <c r="P140" i="20"/>
  <c r="Q140" i="20" s="1"/>
  <c r="R140" i="20" s="1"/>
  <c r="N141" i="20"/>
  <c r="O141" i="20"/>
  <c r="P141" i="20"/>
  <c r="Q141" i="20" s="1"/>
  <c r="R141" i="20" s="1"/>
  <c r="N142" i="20"/>
  <c r="O142" i="20" s="1"/>
  <c r="P142" i="20"/>
  <c r="Q142" i="20" s="1"/>
  <c r="R142" i="20" s="1"/>
  <c r="N143" i="20"/>
  <c r="O143" i="20" s="1"/>
  <c r="P143" i="20"/>
  <c r="Q143" i="20" s="1"/>
  <c r="R143" i="20" s="1"/>
  <c r="N144" i="20"/>
  <c r="O144" i="20" s="1"/>
  <c r="Q144" i="20" s="1"/>
  <c r="R144" i="20" s="1"/>
  <c r="P144" i="20"/>
  <c r="N145" i="20"/>
  <c r="O145" i="20" s="1"/>
  <c r="P145" i="20"/>
  <c r="Q145" i="20" s="1"/>
  <c r="R145" i="20" s="1"/>
  <c r="N140" i="18"/>
  <c r="O140" i="18" s="1"/>
  <c r="P140" i="18"/>
  <c r="N141" i="18"/>
  <c r="O141" i="18" s="1"/>
  <c r="P141" i="18"/>
  <c r="N142" i="18"/>
  <c r="O142" i="18" s="1"/>
  <c r="P142" i="18"/>
  <c r="N143" i="18"/>
  <c r="O143" i="18" s="1"/>
  <c r="Q143" i="18" s="1"/>
  <c r="R143" i="18" s="1"/>
  <c r="P143" i="18"/>
  <c r="N144" i="18"/>
  <c r="O144" i="18" s="1"/>
  <c r="P144" i="18"/>
  <c r="O140" i="16"/>
  <c r="Q140" i="16" s="1"/>
  <c r="R140" i="16" s="1"/>
  <c r="P140" i="16"/>
  <c r="O141" i="16"/>
  <c r="P141" i="16"/>
  <c r="Q141" i="16" s="1"/>
  <c r="R141" i="16" s="1"/>
  <c r="O142" i="16"/>
  <c r="Q142" i="16" s="1"/>
  <c r="R142" i="16" s="1"/>
  <c r="P142" i="16"/>
  <c r="O143" i="16"/>
  <c r="P143" i="16"/>
  <c r="O144" i="16"/>
  <c r="Q144" i="16" s="1"/>
  <c r="R144" i="16" s="1"/>
  <c r="P144" i="16"/>
  <c r="O145" i="16"/>
  <c r="P145" i="16"/>
  <c r="Q145" i="16" s="1"/>
  <c r="R145" i="16" s="1"/>
  <c r="N140" i="16"/>
  <c r="N141" i="16"/>
  <c r="N142" i="16"/>
  <c r="N143" i="16"/>
  <c r="N144" i="16"/>
  <c r="N145" i="16"/>
  <c r="N140" i="19"/>
  <c r="O140" i="19" s="1"/>
  <c r="P140" i="19"/>
  <c r="N141" i="19"/>
  <c r="O141" i="19" s="1"/>
  <c r="Q141" i="19" s="1"/>
  <c r="R141" i="19" s="1"/>
  <c r="P141" i="19"/>
  <c r="N142" i="19"/>
  <c r="O142" i="19" s="1"/>
  <c r="Q142" i="19" s="1"/>
  <c r="R142" i="19" s="1"/>
  <c r="P142" i="19"/>
  <c r="N143" i="19"/>
  <c r="O143" i="19"/>
  <c r="Q143" i="19" s="1"/>
  <c r="R143" i="19" s="1"/>
  <c r="P143" i="19"/>
  <c r="N144" i="19"/>
  <c r="O144" i="19"/>
  <c r="Q144" i="19" s="1"/>
  <c r="R144" i="19" s="1"/>
  <c r="P144" i="19"/>
  <c r="N145" i="19"/>
  <c r="O145" i="19"/>
  <c r="Q145" i="19" s="1"/>
  <c r="R145" i="19" s="1"/>
  <c r="P145" i="19"/>
  <c r="O140" i="17"/>
  <c r="Q140" i="17" s="1"/>
  <c r="R140" i="17" s="1"/>
  <c r="P140" i="17"/>
  <c r="O141" i="17"/>
  <c r="P141" i="17"/>
  <c r="O142" i="17"/>
  <c r="Q142" i="17" s="1"/>
  <c r="R142" i="17" s="1"/>
  <c r="P142" i="17"/>
  <c r="O143" i="17"/>
  <c r="P143" i="17"/>
  <c r="O144" i="17"/>
  <c r="Q144" i="17" s="1"/>
  <c r="R144" i="17" s="1"/>
  <c r="P144" i="17"/>
  <c r="O145" i="17"/>
  <c r="P145" i="17"/>
  <c r="N140" i="17"/>
  <c r="N141" i="17"/>
  <c r="N142" i="17"/>
  <c r="N143" i="17"/>
  <c r="N144" i="17"/>
  <c r="N145" i="17"/>
  <c r="Q143" i="17" l="1"/>
  <c r="R143" i="17" s="1"/>
  <c r="Q145" i="17"/>
  <c r="R145" i="17" s="1"/>
  <c r="Q141" i="17"/>
  <c r="R141" i="17" s="1"/>
  <c r="Q142" i="18"/>
  <c r="R142" i="18" s="1"/>
  <c r="Q145" i="18"/>
  <c r="R145" i="18" s="1"/>
  <c r="Q143" i="16"/>
  <c r="R143" i="16" s="1"/>
  <c r="Q141" i="18"/>
  <c r="R141" i="18" s="1"/>
  <c r="Q144" i="18"/>
  <c r="R144" i="18" s="1"/>
  <c r="Q140" i="21"/>
  <c r="R140" i="21" s="1"/>
  <c r="Q140" i="18"/>
  <c r="R140" i="18" s="1"/>
  <c r="Q140" i="19"/>
  <c r="R140" i="19" s="1"/>
  <c r="N141" i="14" l="1"/>
  <c r="O141" i="14" s="1"/>
  <c r="P141" i="14"/>
  <c r="N142" i="14"/>
  <c r="O142" i="14"/>
  <c r="P142" i="14"/>
  <c r="Q142" i="14" s="1"/>
  <c r="R142" i="14" s="1"/>
  <c r="N143" i="14"/>
  <c r="O143" i="14" s="1"/>
  <c r="P143" i="14"/>
  <c r="N144" i="14"/>
  <c r="O144" i="14" s="1"/>
  <c r="P144" i="14"/>
  <c r="Q144" i="14" s="1"/>
  <c r="R144" i="14" s="1"/>
  <c r="N145" i="14"/>
  <c r="O145" i="14" s="1"/>
  <c r="Q145" i="14" s="1"/>
  <c r="R145" i="14" s="1"/>
  <c r="P145" i="14"/>
  <c r="N146" i="14"/>
  <c r="O146" i="14" s="1"/>
  <c r="P146" i="14"/>
  <c r="N141" i="13"/>
  <c r="O141" i="13" s="1"/>
  <c r="P141" i="13"/>
  <c r="N142" i="13"/>
  <c r="O142" i="13" s="1"/>
  <c r="P142" i="13"/>
  <c r="N143" i="13"/>
  <c r="O143" i="13" s="1"/>
  <c r="P143" i="13"/>
  <c r="N144" i="13"/>
  <c r="O144" i="13" s="1"/>
  <c r="Q144" i="13" s="1"/>
  <c r="R144" i="13" s="1"/>
  <c r="P144" i="13"/>
  <c r="N145" i="13"/>
  <c r="O145" i="13" s="1"/>
  <c r="Q145" i="13" s="1"/>
  <c r="R145" i="13" s="1"/>
  <c r="P145" i="13"/>
  <c r="N146" i="13"/>
  <c r="O146" i="13"/>
  <c r="P146" i="13"/>
  <c r="Q146" i="13"/>
  <c r="R146" i="13" s="1"/>
  <c r="N141" i="11"/>
  <c r="O141" i="11" s="1"/>
  <c r="Q141" i="11" s="1"/>
  <c r="R141" i="11" s="1"/>
  <c r="N142" i="11"/>
  <c r="O142" i="11" s="1"/>
  <c r="P142" i="11"/>
  <c r="N143" i="11"/>
  <c r="O143" i="11"/>
  <c r="Q143" i="11" s="1"/>
  <c r="R143" i="11" s="1"/>
  <c r="P143" i="11"/>
  <c r="N144" i="11"/>
  <c r="O144" i="11" s="1"/>
  <c r="P144" i="11"/>
  <c r="N145" i="11"/>
  <c r="O145" i="11"/>
  <c r="P145" i="11"/>
  <c r="Q145" i="11"/>
  <c r="R145" i="11" s="1"/>
  <c r="N146" i="11"/>
  <c r="O146" i="11"/>
  <c r="P146" i="11"/>
  <c r="Q146" i="11" s="1"/>
  <c r="R146" i="11" s="1"/>
  <c r="N141" i="10"/>
  <c r="O141" i="10"/>
  <c r="P141" i="10"/>
  <c r="N142" i="10"/>
  <c r="O142" i="10" s="1"/>
  <c r="P142" i="10"/>
  <c r="N143" i="10"/>
  <c r="O143" i="10" s="1"/>
  <c r="P143" i="10"/>
  <c r="N144" i="10"/>
  <c r="O144" i="10" s="1"/>
  <c r="P144" i="10"/>
  <c r="N145" i="10"/>
  <c r="O145" i="10" s="1"/>
  <c r="Q145" i="10" s="1"/>
  <c r="R145" i="10" s="1"/>
  <c r="P145" i="10"/>
  <c r="N146" i="10"/>
  <c r="O146" i="10" s="1"/>
  <c r="Q146" i="10" s="1"/>
  <c r="R146" i="10" s="1"/>
  <c r="P146" i="10"/>
  <c r="N140" i="10"/>
  <c r="O140" i="10" s="1"/>
  <c r="Q140" i="10" s="1"/>
  <c r="R140" i="10" s="1"/>
  <c r="P140" i="10"/>
  <c r="N141" i="9"/>
  <c r="O141" i="9" s="1"/>
  <c r="P141" i="9"/>
  <c r="N142" i="9"/>
  <c r="O142" i="9" s="1"/>
  <c r="P142" i="9"/>
  <c r="N143" i="9"/>
  <c r="O143" i="9" s="1"/>
  <c r="P143" i="9"/>
  <c r="N144" i="9"/>
  <c r="O144" i="9" s="1"/>
  <c r="Q144" i="9" s="1"/>
  <c r="R144" i="9" s="1"/>
  <c r="P144" i="9"/>
  <c r="N145" i="9"/>
  <c r="O145" i="9" s="1"/>
  <c r="Q145" i="9" s="1"/>
  <c r="R145" i="9" s="1"/>
  <c r="P145" i="9"/>
  <c r="N146" i="9"/>
  <c r="O146" i="9" s="1"/>
  <c r="Q146" i="9" s="1"/>
  <c r="R146" i="9" s="1"/>
  <c r="P146" i="9"/>
  <c r="Q143" i="13" l="1"/>
  <c r="R143" i="13" s="1"/>
  <c r="Q142" i="13"/>
  <c r="R142" i="13" s="1"/>
  <c r="Q141" i="13"/>
  <c r="R141" i="13" s="1"/>
  <c r="Q143" i="10"/>
  <c r="R143" i="10" s="1"/>
  <c r="Q141" i="10"/>
  <c r="R141" i="10" s="1"/>
  <c r="Q143" i="14"/>
  <c r="R143" i="14" s="1"/>
  <c r="Q146" i="14"/>
  <c r="R146" i="14" s="1"/>
  <c r="Q141" i="14"/>
  <c r="R141" i="14" s="1"/>
  <c r="Q142" i="11"/>
  <c r="R142" i="11" s="1"/>
  <c r="Q144" i="11"/>
  <c r="R144" i="11" s="1"/>
  <c r="Q142" i="10"/>
  <c r="R142" i="10" s="1"/>
  <c r="Q144" i="10"/>
  <c r="R144" i="10" s="1"/>
  <c r="Q142" i="9"/>
  <c r="R142" i="9" s="1"/>
  <c r="Q141" i="9"/>
  <c r="R141" i="9" s="1"/>
  <c r="Q143" i="9"/>
  <c r="R143" i="9" s="1"/>
  <c r="N141" i="28" l="1"/>
  <c r="O141" i="28" s="1"/>
  <c r="P141" i="28"/>
  <c r="Q141" i="28" s="1"/>
  <c r="R141" i="28" s="1"/>
  <c r="N142" i="28"/>
  <c r="O142" i="28" s="1"/>
  <c r="Q142" i="28" s="1"/>
  <c r="R142" i="28" s="1"/>
  <c r="P142" i="28"/>
  <c r="N143" i="28"/>
  <c r="O143" i="28" s="1"/>
  <c r="Q143" i="28" s="1"/>
  <c r="R143" i="28" s="1"/>
  <c r="P143" i="28"/>
  <c r="N144" i="28"/>
  <c r="O144" i="28"/>
  <c r="Q144" i="28" s="1"/>
  <c r="R144" i="28" s="1"/>
  <c r="P144" i="28"/>
  <c r="N145" i="28"/>
  <c r="O145" i="28"/>
  <c r="Q145" i="28" s="1"/>
  <c r="R145" i="28" s="1"/>
  <c r="P145" i="28"/>
  <c r="N146" i="28"/>
  <c r="O146" i="28"/>
  <c r="P146" i="28"/>
  <c r="Q146" i="28"/>
  <c r="R146" i="28"/>
  <c r="N141" i="8"/>
  <c r="O141" i="8"/>
  <c r="P141" i="8"/>
  <c r="Q141" i="8" s="1"/>
  <c r="R141" i="8" s="1"/>
  <c r="N142" i="8"/>
  <c r="O142" i="8" s="1"/>
  <c r="P142" i="8"/>
  <c r="Q142" i="8" s="1"/>
  <c r="R142" i="8" s="1"/>
  <c r="N143" i="8"/>
  <c r="O143" i="8" s="1"/>
  <c r="Q143" i="8" s="1"/>
  <c r="R143" i="8" s="1"/>
  <c r="P143" i="8"/>
  <c r="N144" i="8"/>
  <c r="O144" i="8" s="1"/>
  <c r="P144" i="8"/>
  <c r="N145" i="8"/>
  <c r="O145" i="8"/>
  <c r="Q145" i="8" s="1"/>
  <c r="R145" i="8" s="1"/>
  <c r="P145" i="8"/>
  <c r="N146" i="8"/>
  <c r="O146" i="8" s="1"/>
  <c r="P146" i="8"/>
  <c r="N141" i="5"/>
  <c r="O141" i="5" s="1"/>
  <c r="P141" i="5"/>
  <c r="Q141" i="5" s="1"/>
  <c r="R141" i="5" s="1"/>
  <c r="N142" i="5"/>
  <c r="O142" i="5"/>
  <c r="P142" i="5"/>
  <c r="Q142" i="5" s="1"/>
  <c r="R142" i="5" s="1"/>
  <c r="N143" i="5"/>
  <c r="O143" i="5" s="1"/>
  <c r="P143" i="5"/>
  <c r="Q143" i="5" s="1"/>
  <c r="R143" i="5" s="1"/>
  <c r="N144" i="5"/>
  <c r="O144" i="5" s="1"/>
  <c r="Q144" i="5" s="1"/>
  <c r="R144" i="5" s="1"/>
  <c r="P144" i="5"/>
  <c r="N145" i="5"/>
  <c r="O145" i="5" s="1"/>
  <c r="Q145" i="5" s="1"/>
  <c r="R145" i="5" s="1"/>
  <c r="P145" i="5"/>
  <c r="N146" i="5"/>
  <c r="O146" i="5"/>
  <c r="P146" i="5"/>
  <c r="Q146" i="5" s="1"/>
  <c r="R146" i="5" s="1"/>
  <c r="N141" i="4"/>
  <c r="O141" i="4" s="1"/>
  <c r="P141" i="4"/>
  <c r="Q141" i="4" s="1"/>
  <c r="R141" i="4" s="1"/>
  <c r="N142" i="4"/>
  <c r="O142" i="4" s="1"/>
  <c r="P142" i="4"/>
  <c r="Q142" i="4" s="1"/>
  <c r="R142" i="4" s="1"/>
  <c r="N143" i="4"/>
  <c r="O143" i="4" s="1"/>
  <c r="Q143" i="4" s="1"/>
  <c r="R143" i="4" s="1"/>
  <c r="P143" i="4"/>
  <c r="N144" i="4"/>
  <c r="O144" i="4" s="1"/>
  <c r="P144" i="4"/>
  <c r="Q144" i="4" s="1"/>
  <c r="R144" i="4" s="1"/>
  <c r="N145" i="4"/>
  <c r="O145" i="4"/>
  <c r="P145" i="4"/>
  <c r="Q145" i="4"/>
  <c r="R145" i="4" s="1"/>
  <c r="N146" i="4"/>
  <c r="O146" i="4"/>
  <c r="P146" i="4"/>
  <c r="Q146" i="4" s="1"/>
  <c r="R146" i="4" s="1"/>
  <c r="O141" i="12"/>
  <c r="P141" i="12"/>
  <c r="Q141" i="12"/>
  <c r="R141" i="12" s="1"/>
  <c r="O142" i="12"/>
  <c r="P142" i="12"/>
  <c r="Q142" i="12" s="1"/>
  <c r="R142" i="12" s="1"/>
  <c r="O143" i="12"/>
  <c r="Q143" i="12" s="1"/>
  <c r="R143" i="12" s="1"/>
  <c r="P143" i="12"/>
  <c r="O144" i="12"/>
  <c r="P144" i="12"/>
  <c r="O145" i="12"/>
  <c r="P145" i="12"/>
  <c r="Q145" i="12"/>
  <c r="R145" i="12" s="1"/>
  <c r="O146" i="12"/>
  <c r="P146" i="12"/>
  <c r="N141" i="12"/>
  <c r="N142" i="12"/>
  <c r="N143" i="12"/>
  <c r="N144" i="12"/>
  <c r="N145" i="12"/>
  <c r="N146" i="12"/>
  <c r="Q144" i="8" l="1"/>
  <c r="R144" i="8" s="1"/>
  <c r="Q144" i="12"/>
  <c r="R144" i="12" s="1"/>
  <c r="Q146" i="12"/>
  <c r="R146" i="12" s="1"/>
  <c r="Q146" i="8"/>
  <c r="R146" i="8" s="1"/>
  <c r="B140" i="19" l="1"/>
  <c r="C140" i="19"/>
  <c r="I140" i="19" s="1"/>
  <c r="D140" i="19"/>
  <c r="E140" i="19"/>
  <c r="F140" i="19"/>
  <c r="G140" i="19"/>
  <c r="J140" i="19" s="1"/>
  <c r="H140" i="19"/>
  <c r="B141" i="19"/>
  <c r="H141" i="19" s="1"/>
  <c r="C141" i="19"/>
  <c r="D141" i="19"/>
  <c r="E141" i="19"/>
  <c r="F141" i="19" s="1"/>
  <c r="I141" i="19" s="1"/>
  <c r="G141" i="19"/>
  <c r="J141" i="19"/>
  <c r="B142" i="19"/>
  <c r="C142" i="19"/>
  <c r="D142" i="19"/>
  <c r="J142" i="19" s="1"/>
  <c r="E142" i="19"/>
  <c r="F142" i="19"/>
  <c r="G142" i="19"/>
  <c r="H142" i="19"/>
  <c r="I142" i="19"/>
  <c r="B143" i="19"/>
  <c r="C143" i="19"/>
  <c r="I143" i="19" s="1"/>
  <c r="D143" i="19"/>
  <c r="J143" i="19" s="1"/>
  <c r="E143" i="19"/>
  <c r="F143" i="19"/>
  <c r="G143" i="19"/>
  <c r="H143" i="19"/>
  <c r="B144" i="19"/>
  <c r="H144" i="19" s="1"/>
  <c r="C144" i="19"/>
  <c r="D144" i="19"/>
  <c r="J144" i="19" s="1"/>
  <c r="E144" i="19"/>
  <c r="F144" i="19" s="1"/>
  <c r="G144" i="19"/>
  <c r="B145" i="19"/>
  <c r="H145" i="19" s="1"/>
  <c r="C145" i="19"/>
  <c r="I145" i="19" s="1"/>
  <c r="D145" i="19"/>
  <c r="J145" i="19" s="1"/>
  <c r="E145" i="19"/>
  <c r="F145" i="19"/>
  <c r="G145" i="19"/>
  <c r="B140" i="17"/>
  <c r="H140" i="17" s="1"/>
  <c r="C140" i="17"/>
  <c r="D140" i="17"/>
  <c r="E140" i="17"/>
  <c r="F140" i="17" s="1"/>
  <c r="I140" i="17" s="1"/>
  <c r="G140" i="17"/>
  <c r="J140" i="17"/>
  <c r="B141" i="17"/>
  <c r="C141" i="17"/>
  <c r="D141" i="17"/>
  <c r="E141" i="17"/>
  <c r="F141" i="17"/>
  <c r="G141" i="17"/>
  <c r="J141" i="17" s="1"/>
  <c r="H141" i="17"/>
  <c r="I141" i="17"/>
  <c r="B142" i="17"/>
  <c r="C142" i="17"/>
  <c r="D142" i="17"/>
  <c r="J142" i="17" s="1"/>
  <c r="E142" i="17"/>
  <c r="F142" i="17" s="1"/>
  <c r="I142" i="17" s="1"/>
  <c r="G142" i="17"/>
  <c r="H142" i="17"/>
  <c r="B143" i="17"/>
  <c r="C143" i="17"/>
  <c r="I143" i="17" s="1"/>
  <c r="D143" i="17"/>
  <c r="J143" i="17" s="1"/>
  <c r="E143" i="17"/>
  <c r="H143" i="17" s="1"/>
  <c r="F143" i="17"/>
  <c r="G143" i="17"/>
  <c r="B144" i="17"/>
  <c r="H144" i="17" s="1"/>
  <c r="C144" i="17"/>
  <c r="D144" i="17"/>
  <c r="J144" i="17" s="1"/>
  <c r="E144" i="17"/>
  <c r="F144" i="17" s="1"/>
  <c r="G144" i="17"/>
  <c r="B145" i="17"/>
  <c r="H145" i="17" s="1"/>
  <c r="C145" i="17"/>
  <c r="I145" i="17" s="1"/>
  <c r="D145" i="17"/>
  <c r="J145" i="17" s="1"/>
  <c r="E145" i="17"/>
  <c r="F145" i="17" s="1"/>
  <c r="G145" i="17"/>
  <c r="B140" i="21"/>
  <c r="H140" i="21" s="1"/>
  <c r="C140" i="21"/>
  <c r="D140" i="21"/>
  <c r="E140" i="21"/>
  <c r="F140" i="21" s="1"/>
  <c r="I140" i="21" s="1"/>
  <c r="G140" i="21"/>
  <c r="J140" i="21"/>
  <c r="B141" i="21"/>
  <c r="C141" i="21"/>
  <c r="D141" i="21"/>
  <c r="E141" i="21"/>
  <c r="F141" i="21"/>
  <c r="G141" i="21"/>
  <c r="J141" i="21" s="1"/>
  <c r="H141" i="21"/>
  <c r="I141" i="21"/>
  <c r="B142" i="21"/>
  <c r="C142" i="21"/>
  <c r="D142" i="21"/>
  <c r="J142" i="21" s="1"/>
  <c r="E142" i="21"/>
  <c r="F142" i="21" s="1"/>
  <c r="I142" i="21" s="1"/>
  <c r="G142" i="21"/>
  <c r="H142" i="21"/>
  <c r="B143" i="21"/>
  <c r="C143" i="21"/>
  <c r="I143" i="21" s="1"/>
  <c r="D143" i="21"/>
  <c r="J143" i="21" s="1"/>
  <c r="E143" i="21"/>
  <c r="H143" i="21" s="1"/>
  <c r="F143" i="21"/>
  <c r="G143" i="21"/>
  <c r="B144" i="21"/>
  <c r="H144" i="21" s="1"/>
  <c r="C144" i="21"/>
  <c r="I144" i="21" s="1"/>
  <c r="D144" i="21"/>
  <c r="J144" i="21" s="1"/>
  <c r="E144" i="21"/>
  <c r="F144" i="21"/>
  <c r="G144" i="21"/>
  <c r="B145" i="21"/>
  <c r="H145" i="21" s="1"/>
  <c r="C145" i="21"/>
  <c r="I145" i="21" s="1"/>
  <c r="D145" i="21"/>
  <c r="J145" i="21" s="1"/>
  <c r="E145" i="21"/>
  <c r="F145" i="21" s="1"/>
  <c r="G145" i="21"/>
  <c r="B140" i="20"/>
  <c r="C140" i="20"/>
  <c r="D140" i="20"/>
  <c r="E140" i="20"/>
  <c r="F140" i="20" s="1"/>
  <c r="I140" i="20" s="1"/>
  <c r="G140" i="20"/>
  <c r="J140" i="20" s="1"/>
  <c r="H140" i="20"/>
  <c r="B141" i="20"/>
  <c r="C141" i="20"/>
  <c r="D141" i="20"/>
  <c r="E141" i="20"/>
  <c r="F141" i="20"/>
  <c r="I141" i="20" s="1"/>
  <c r="G141" i="20"/>
  <c r="J141" i="20" s="1"/>
  <c r="H141" i="20"/>
  <c r="B142" i="20"/>
  <c r="C142" i="20"/>
  <c r="D142" i="20"/>
  <c r="J142" i="20" s="1"/>
  <c r="E142" i="20"/>
  <c r="H142" i="20" s="1"/>
  <c r="F142" i="20"/>
  <c r="I142" i="20" s="1"/>
  <c r="G142" i="20"/>
  <c r="B143" i="20"/>
  <c r="C143" i="20"/>
  <c r="D143" i="20"/>
  <c r="J143" i="20" s="1"/>
  <c r="E143" i="20"/>
  <c r="H143" i="20" s="1"/>
  <c r="F143" i="20"/>
  <c r="I143" i="20" s="1"/>
  <c r="G143" i="20"/>
  <c r="B144" i="20"/>
  <c r="H144" i="20" s="1"/>
  <c r="C144" i="20"/>
  <c r="D144" i="20"/>
  <c r="J144" i="20" s="1"/>
  <c r="E144" i="20"/>
  <c r="F144" i="20" s="1"/>
  <c r="G144" i="20"/>
  <c r="B145" i="20"/>
  <c r="H145" i="20" s="1"/>
  <c r="C145" i="20"/>
  <c r="I145" i="20" s="1"/>
  <c r="D145" i="20"/>
  <c r="J145" i="20" s="1"/>
  <c r="E145" i="20"/>
  <c r="F145" i="20" s="1"/>
  <c r="G145" i="20"/>
  <c r="B140" i="18"/>
  <c r="C140" i="18"/>
  <c r="D140" i="18"/>
  <c r="E140" i="18"/>
  <c r="F140" i="18"/>
  <c r="G140" i="18"/>
  <c r="H140" i="18"/>
  <c r="I140" i="18"/>
  <c r="J140" i="18"/>
  <c r="B141" i="18"/>
  <c r="C141" i="18"/>
  <c r="D141" i="18"/>
  <c r="E141" i="18"/>
  <c r="F141" i="18" s="1"/>
  <c r="I141" i="18" s="1"/>
  <c r="G141" i="18"/>
  <c r="J141" i="18" s="1"/>
  <c r="H141" i="18"/>
  <c r="B142" i="18"/>
  <c r="C142" i="18"/>
  <c r="D142" i="18"/>
  <c r="J142" i="18" s="1"/>
  <c r="E142" i="18"/>
  <c r="H142" i="18" s="1"/>
  <c r="F142" i="18"/>
  <c r="I142" i="18" s="1"/>
  <c r="G142" i="18"/>
  <c r="B143" i="18"/>
  <c r="C143" i="18"/>
  <c r="I143" i="18" s="1"/>
  <c r="D143" i="18"/>
  <c r="J143" i="18" s="1"/>
  <c r="E143" i="18"/>
  <c r="H143" i="18" s="1"/>
  <c r="F143" i="18"/>
  <c r="G143" i="18"/>
  <c r="B144" i="18"/>
  <c r="H144" i="18" s="1"/>
  <c r="C144" i="18"/>
  <c r="D144" i="18"/>
  <c r="E144" i="18"/>
  <c r="F144" i="18" s="1"/>
  <c r="G144" i="18"/>
  <c r="J144" i="18"/>
  <c r="B145" i="18"/>
  <c r="H145" i="18" s="1"/>
  <c r="C145" i="18"/>
  <c r="D145" i="18"/>
  <c r="J145" i="18" s="1"/>
  <c r="E145" i="18"/>
  <c r="F145" i="18"/>
  <c r="G145" i="18"/>
  <c r="I145" i="18"/>
  <c r="B140" i="16"/>
  <c r="C140" i="16"/>
  <c r="D140" i="16"/>
  <c r="E140" i="16"/>
  <c r="F140" i="16"/>
  <c r="G140" i="16"/>
  <c r="J140" i="16" s="1"/>
  <c r="H140" i="16"/>
  <c r="I140" i="16"/>
  <c r="B141" i="16"/>
  <c r="C141" i="16"/>
  <c r="D141" i="16"/>
  <c r="E141" i="16"/>
  <c r="F141" i="16"/>
  <c r="I141" i="16" s="1"/>
  <c r="G141" i="16"/>
  <c r="J141" i="16" s="1"/>
  <c r="H141" i="16"/>
  <c r="B142" i="16"/>
  <c r="C142" i="16"/>
  <c r="D142" i="16"/>
  <c r="J142" i="16" s="1"/>
  <c r="E142" i="16"/>
  <c r="H142" i="16" s="1"/>
  <c r="F142" i="16"/>
  <c r="I142" i="16" s="1"/>
  <c r="G142" i="16"/>
  <c r="B143" i="16"/>
  <c r="C143" i="16"/>
  <c r="D143" i="16"/>
  <c r="J143" i="16" s="1"/>
  <c r="E143" i="16"/>
  <c r="H143" i="16" s="1"/>
  <c r="F143" i="16"/>
  <c r="I143" i="16" s="1"/>
  <c r="G143" i="16"/>
  <c r="B144" i="16"/>
  <c r="C144" i="16"/>
  <c r="D144" i="16"/>
  <c r="J144" i="16" s="1"/>
  <c r="E144" i="16"/>
  <c r="F144" i="16" s="1"/>
  <c r="G144" i="16"/>
  <c r="B145" i="16"/>
  <c r="H145" i="16" s="1"/>
  <c r="C145" i="16"/>
  <c r="D145" i="16"/>
  <c r="J145" i="16" s="1"/>
  <c r="E145" i="16"/>
  <c r="F145" i="16" s="1"/>
  <c r="G145" i="16"/>
  <c r="D135" i="15"/>
  <c r="D136" i="15"/>
  <c r="D137" i="15"/>
  <c r="D138" i="15"/>
  <c r="D139" i="15"/>
  <c r="D140" i="15"/>
  <c r="V141" i="14"/>
  <c r="V142" i="14"/>
  <c r="V143" i="14"/>
  <c r="V144" i="14"/>
  <c r="V145" i="14"/>
  <c r="V146" i="14"/>
  <c r="B141" i="14"/>
  <c r="C141" i="14"/>
  <c r="D141" i="14"/>
  <c r="E141" i="14"/>
  <c r="H141" i="14" s="1"/>
  <c r="F141" i="14"/>
  <c r="G141" i="14"/>
  <c r="J141" i="14" s="1"/>
  <c r="I141" i="14"/>
  <c r="B142" i="14"/>
  <c r="C142" i="14"/>
  <c r="D142" i="14"/>
  <c r="J142" i="14" s="1"/>
  <c r="E142" i="14"/>
  <c r="F142" i="14"/>
  <c r="I142" i="14" s="1"/>
  <c r="G142" i="14"/>
  <c r="H142" i="14"/>
  <c r="B143" i="14"/>
  <c r="C143" i="14"/>
  <c r="I143" i="14" s="1"/>
  <c r="D143" i="14"/>
  <c r="J143" i="14" s="1"/>
  <c r="E143" i="14"/>
  <c r="H143" i="14" s="1"/>
  <c r="F143" i="14"/>
  <c r="G143" i="14"/>
  <c r="B144" i="14"/>
  <c r="H144" i="14" s="1"/>
  <c r="C144" i="14"/>
  <c r="I144" i="14" s="1"/>
  <c r="D144" i="14"/>
  <c r="E144" i="14"/>
  <c r="F144" i="14"/>
  <c r="G144" i="14"/>
  <c r="J144" i="14"/>
  <c r="B145" i="14"/>
  <c r="H145" i="14" s="1"/>
  <c r="C145" i="14"/>
  <c r="D145" i="14"/>
  <c r="J145" i="14" s="1"/>
  <c r="E145" i="14"/>
  <c r="F145" i="14"/>
  <c r="G145" i="14"/>
  <c r="I145" i="14"/>
  <c r="B146" i="14"/>
  <c r="C146" i="14"/>
  <c r="I146" i="14" s="1"/>
  <c r="D146" i="14"/>
  <c r="J146" i="14" s="1"/>
  <c r="E146" i="14"/>
  <c r="F146" i="14"/>
  <c r="G146" i="14"/>
  <c r="H146" i="14"/>
  <c r="B141" i="13"/>
  <c r="H141" i="13" s="1"/>
  <c r="C141" i="13"/>
  <c r="D141" i="13"/>
  <c r="J141" i="13" s="1"/>
  <c r="E141" i="13"/>
  <c r="F141" i="13"/>
  <c r="G141" i="13"/>
  <c r="I141" i="13"/>
  <c r="B142" i="13"/>
  <c r="C142" i="13"/>
  <c r="I142" i="13" s="1"/>
  <c r="D142" i="13"/>
  <c r="E142" i="13"/>
  <c r="F142" i="13"/>
  <c r="G142" i="13"/>
  <c r="H142" i="13"/>
  <c r="J142" i="13"/>
  <c r="B143" i="13"/>
  <c r="H143" i="13" s="1"/>
  <c r="C143" i="13"/>
  <c r="D143" i="13"/>
  <c r="E143" i="13"/>
  <c r="F143" i="13"/>
  <c r="G143" i="13"/>
  <c r="I143" i="13"/>
  <c r="J143" i="13"/>
  <c r="B144" i="13"/>
  <c r="C144" i="13"/>
  <c r="D144" i="13"/>
  <c r="E144" i="13"/>
  <c r="F144" i="13"/>
  <c r="G144" i="13"/>
  <c r="J144" i="13" s="1"/>
  <c r="H144" i="13"/>
  <c r="I144" i="13"/>
  <c r="B145" i="13"/>
  <c r="C145" i="13"/>
  <c r="D145" i="13"/>
  <c r="E145" i="13"/>
  <c r="F145" i="13"/>
  <c r="I145" i="13" s="1"/>
  <c r="G145" i="13"/>
  <c r="J145" i="13" s="1"/>
  <c r="H145" i="13"/>
  <c r="B146" i="13"/>
  <c r="C146" i="13"/>
  <c r="D146" i="13"/>
  <c r="J146" i="13" s="1"/>
  <c r="E146" i="13"/>
  <c r="H146" i="13" s="1"/>
  <c r="F146" i="13"/>
  <c r="I146" i="13" s="1"/>
  <c r="G146" i="13"/>
  <c r="C5" i="27"/>
  <c r="AT44" i="11"/>
  <c r="I144" i="19" l="1"/>
  <c r="I144" i="17"/>
  <c r="I144" i="20"/>
  <c r="I144" i="18"/>
  <c r="I144" i="16"/>
  <c r="I145" i="16"/>
  <c r="H144" i="16"/>
  <c r="G141" i="11" l="1"/>
  <c r="G142" i="11"/>
  <c r="G143" i="11"/>
  <c r="G144" i="11"/>
  <c r="G145" i="11"/>
  <c r="G146" i="11"/>
  <c r="G147" i="11"/>
  <c r="G148" i="11"/>
  <c r="G149" i="11"/>
  <c r="G150" i="11"/>
  <c r="G151" i="11"/>
  <c r="G152"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9" i="11"/>
  <c r="B141" i="11"/>
  <c r="B142" i="11"/>
  <c r="B143" i="11"/>
  <c r="B144" i="11"/>
  <c r="B145" i="11"/>
  <c r="B146" i="11"/>
  <c r="B147" i="11"/>
  <c r="B148" i="11"/>
  <c r="B149" i="11"/>
  <c r="B150" i="11"/>
  <c r="B151" i="11"/>
  <c r="B152" i="11"/>
  <c r="B141" i="10"/>
  <c r="H141" i="10" s="1"/>
  <c r="C141" i="10"/>
  <c r="D141" i="10"/>
  <c r="E141" i="10"/>
  <c r="F141" i="10"/>
  <c r="G141" i="10"/>
  <c r="J141" i="10" s="1"/>
  <c r="I141" i="10"/>
  <c r="B142" i="10"/>
  <c r="C142" i="10"/>
  <c r="D142" i="10"/>
  <c r="E142" i="10"/>
  <c r="F142" i="10"/>
  <c r="I142" i="10" s="1"/>
  <c r="G142" i="10"/>
  <c r="H142" i="10"/>
  <c r="J142" i="10"/>
  <c r="B143" i="10"/>
  <c r="C143" i="10"/>
  <c r="D143" i="10"/>
  <c r="E143" i="10"/>
  <c r="H143" i="10" s="1"/>
  <c r="F143" i="10"/>
  <c r="G143" i="10"/>
  <c r="J143" i="10" s="1"/>
  <c r="I143" i="10"/>
  <c r="B144" i="10"/>
  <c r="C144" i="10"/>
  <c r="D144" i="10"/>
  <c r="J144" i="10" s="1"/>
  <c r="E144" i="10"/>
  <c r="F144" i="10"/>
  <c r="I144" i="10" s="1"/>
  <c r="G144" i="10"/>
  <c r="H144" i="10"/>
  <c r="B145" i="10"/>
  <c r="C145" i="10"/>
  <c r="I145" i="10" s="1"/>
  <c r="D145" i="10"/>
  <c r="E145" i="10"/>
  <c r="H145" i="10" s="1"/>
  <c r="F145" i="10"/>
  <c r="G145" i="10"/>
  <c r="J145" i="10" s="1"/>
  <c r="B146" i="10"/>
  <c r="H146" i="10" s="1"/>
  <c r="C146" i="10"/>
  <c r="D146" i="10"/>
  <c r="J146" i="10" s="1"/>
  <c r="E146" i="10"/>
  <c r="F146" i="10"/>
  <c r="I146" i="10" s="1"/>
  <c r="G146" i="10"/>
  <c r="B147" i="10"/>
  <c r="C147" i="10"/>
  <c r="I147" i="10" s="1"/>
  <c r="D147" i="10"/>
  <c r="E147" i="10"/>
  <c r="H147" i="10" s="1"/>
  <c r="F147" i="10"/>
  <c r="G147" i="10"/>
  <c r="J147" i="10" s="1"/>
  <c r="B148" i="10"/>
  <c r="H148" i="10" s="1"/>
  <c r="C148" i="10"/>
  <c r="D148" i="10"/>
  <c r="E148" i="10"/>
  <c r="F148" i="10"/>
  <c r="I148" i="10" s="1"/>
  <c r="G148" i="10"/>
  <c r="J148" i="10"/>
  <c r="B149" i="10"/>
  <c r="H149" i="10" s="1"/>
  <c r="C149" i="10"/>
  <c r="D149" i="10"/>
  <c r="E149" i="10"/>
  <c r="F149" i="10"/>
  <c r="G149" i="10"/>
  <c r="J149" i="10" s="1"/>
  <c r="I149" i="10"/>
  <c r="B150" i="10"/>
  <c r="C150" i="10"/>
  <c r="D150" i="10"/>
  <c r="E150" i="10"/>
  <c r="F150" i="10"/>
  <c r="I150" i="10" s="1"/>
  <c r="G150" i="10"/>
  <c r="H150" i="10"/>
  <c r="J150" i="10"/>
  <c r="B151" i="10"/>
  <c r="C151" i="10"/>
  <c r="D151" i="10"/>
  <c r="E151" i="10"/>
  <c r="H151" i="10" s="1"/>
  <c r="F151" i="10"/>
  <c r="G151" i="10"/>
  <c r="J151" i="10" s="1"/>
  <c r="I151" i="10"/>
  <c r="B152" i="10"/>
  <c r="C152" i="10"/>
  <c r="D152" i="10"/>
  <c r="J152" i="10" s="1"/>
  <c r="E152" i="10"/>
  <c r="F152" i="10"/>
  <c r="I152" i="10" s="1"/>
  <c r="G152" i="10"/>
  <c r="H152" i="10"/>
  <c r="B141" i="9"/>
  <c r="C141" i="9"/>
  <c r="D141" i="9"/>
  <c r="J141" i="9" s="1"/>
  <c r="E141" i="9"/>
  <c r="F141" i="9"/>
  <c r="G141" i="9"/>
  <c r="H141" i="9"/>
  <c r="I141" i="9"/>
  <c r="B142" i="9"/>
  <c r="C142" i="9"/>
  <c r="I142" i="9" s="1"/>
  <c r="D142" i="9"/>
  <c r="E142" i="9"/>
  <c r="F142" i="9"/>
  <c r="G142" i="9"/>
  <c r="H142" i="9"/>
  <c r="J142" i="9"/>
  <c r="B143" i="9"/>
  <c r="H143" i="9" s="1"/>
  <c r="C143" i="9"/>
  <c r="D143" i="9"/>
  <c r="E143" i="9"/>
  <c r="F143" i="9"/>
  <c r="G143" i="9"/>
  <c r="J143" i="9" s="1"/>
  <c r="I143" i="9"/>
  <c r="B144" i="9"/>
  <c r="C144" i="9"/>
  <c r="D144" i="9"/>
  <c r="J144" i="9" s="1"/>
  <c r="E144" i="9"/>
  <c r="F144" i="9"/>
  <c r="I144" i="9" s="1"/>
  <c r="G144" i="9"/>
  <c r="H144" i="9"/>
  <c r="B145" i="9"/>
  <c r="C145" i="9"/>
  <c r="D145" i="9"/>
  <c r="J145" i="9" s="1"/>
  <c r="E145" i="9"/>
  <c r="H145" i="9" s="1"/>
  <c r="F145" i="9"/>
  <c r="I145" i="9" s="1"/>
  <c r="G145" i="9"/>
  <c r="B146" i="9"/>
  <c r="C146" i="9"/>
  <c r="I146" i="9" s="1"/>
  <c r="D146" i="9"/>
  <c r="J146" i="9" s="1"/>
  <c r="E146" i="9"/>
  <c r="H146" i="9" s="1"/>
  <c r="F146" i="9"/>
  <c r="G146" i="9"/>
  <c r="V141" i="28"/>
  <c r="V142" i="28"/>
  <c r="V143" i="28"/>
  <c r="V144" i="28"/>
  <c r="V145" i="28"/>
  <c r="V146" i="28"/>
  <c r="B141" i="28"/>
  <c r="H141" i="28" s="1"/>
  <c r="C141" i="28"/>
  <c r="I141" i="28" s="1"/>
  <c r="D141" i="28"/>
  <c r="J141" i="28" s="1"/>
  <c r="E141" i="28"/>
  <c r="F141" i="28"/>
  <c r="G141" i="28"/>
  <c r="B142" i="28"/>
  <c r="H142" i="28" s="1"/>
  <c r="C142" i="28"/>
  <c r="I142" i="28" s="1"/>
  <c r="D142" i="28"/>
  <c r="E142" i="28"/>
  <c r="F142" i="28"/>
  <c r="G142" i="28"/>
  <c r="J142" i="28"/>
  <c r="B143" i="28"/>
  <c r="H143" i="28" s="1"/>
  <c r="C143" i="28"/>
  <c r="D143" i="28"/>
  <c r="E143" i="28"/>
  <c r="F143" i="28"/>
  <c r="G143" i="28"/>
  <c r="J143" i="28" s="1"/>
  <c r="I143" i="28"/>
  <c r="B144" i="28"/>
  <c r="C144" i="28"/>
  <c r="D144" i="28"/>
  <c r="J144" i="28" s="1"/>
  <c r="E144" i="28"/>
  <c r="F144" i="28"/>
  <c r="I144" i="28" s="1"/>
  <c r="G144" i="28"/>
  <c r="H144" i="28"/>
  <c r="B145" i="28"/>
  <c r="C145" i="28"/>
  <c r="I145" i="28" s="1"/>
  <c r="D145" i="28"/>
  <c r="J145" i="28" s="1"/>
  <c r="E145" i="28"/>
  <c r="H145" i="28" s="1"/>
  <c r="F145" i="28"/>
  <c r="G145" i="28"/>
  <c r="B146" i="28"/>
  <c r="H146" i="28" s="1"/>
  <c r="C146" i="28"/>
  <c r="I146" i="28" s="1"/>
  <c r="D146" i="28"/>
  <c r="J146" i="28" s="1"/>
  <c r="E146" i="28"/>
  <c r="F146" i="28"/>
  <c r="G146" i="28"/>
  <c r="B147" i="28"/>
  <c r="C147" i="28"/>
  <c r="I147" i="28" s="1"/>
  <c r="D147" i="28"/>
  <c r="J147" i="28" s="1"/>
  <c r="E147" i="28"/>
  <c r="H147" i="28" s="1"/>
  <c r="F147" i="28"/>
  <c r="G147" i="28"/>
  <c r="B148" i="28"/>
  <c r="H148" i="28" s="1"/>
  <c r="C148" i="28"/>
  <c r="I148" i="28" s="1"/>
  <c r="D148" i="28"/>
  <c r="J148" i="28" s="1"/>
  <c r="E148" i="28"/>
  <c r="F148" i="28"/>
  <c r="G148" i="28"/>
  <c r="B149" i="28"/>
  <c r="H149" i="28" s="1"/>
  <c r="C149" i="28"/>
  <c r="I149" i="28" s="1"/>
  <c r="D149" i="28"/>
  <c r="J149" i="28" s="1"/>
  <c r="E149" i="28"/>
  <c r="F149" i="28"/>
  <c r="G149" i="28"/>
  <c r="B150" i="28"/>
  <c r="H150" i="28" s="1"/>
  <c r="C150" i="28"/>
  <c r="I150" i="28" s="1"/>
  <c r="D150" i="28"/>
  <c r="E150" i="28"/>
  <c r="F150" i="28"/>
  <c r="G150" i="28"/>
  <c r="J150" i="28"/>
  <c r="B151" i="28"/>
  <c r="H151" i="28" s="1"/>
  <c r="C151" i="28"/>
  <c r="D151" i="28"/>
  <c r="E151" i="28"/>
  <c r="F151" i="28"/>
  <c r="G151" i="28"/>
  <c r="J151" i="28" s="1"/>
  <c r="I151" i="28"/>
  <c r="B152" i="28"/>
  <c r="C152" i="28"/>
  <c r="D152" i="28"/>
  <c r="J152" i="28" s="1"/>
  <c r="E152" i="28"/>
  <c r="F152" i="28"/>
  <c r="I152" i="28" s="1"/>
  <c r="G152" i="28"/>
  <c r="H152" i="28"/>
  <c r="B141" i="8"/>
  <c r="C141" i="8"/>
  <c r="D141" i="8"/>
  <c r="E141" i="8"/>
  <c r="F141" i="8"/>
  <c r="G141" i="8"/>
  <c r="H141" i="8"/>
  <c r="I141" i="8"/>
  <c r="J141" i="8"/>
  <c r="B142" i="8"/>
  <c r="C142" i="8"/>
  <c r="D142" i="8"/>
  <c r="E142" i="8"/>
  <c r="F142" i="8"/>
  <c r="G142" i="8"/>
  <c r="J142" i="8" s="1"/>
  <c r="H142" i="8"/>
  <c r="I142" i="8"/>
  <c r="B143" i="8"/>
  <c r="C143" i="8"/>
  <c r="D143" i="8"/>
  <c r="E143" i="8"/>
  <c r="F143" i="8"/>
  <c r="G143" i="8"/>
  <c r="J143" i="8" s="1"/>
  <c r="H143" i="8"/>
  <c r="I143" i="8"/>
  <c r="B144" i="8"/>
  <c r="C144" i="8"/>
  <c r="D144" i="8"/>
  <c r="J144" i="8" s="1"/>
  <c r="E144" i="8"/>
  <c r="F144" i="8"/>
  <c r="I144" i="8" s="1"/>
  <c r="G144" i="8"/>
  <c r="H144" i="8"/>
  <c r="B145" i="8"/>
  <c r="C145" i="8"/>
  <c r="D145" i="8"/>
  <c r="J145" i="8" s="1"/>
  <c r="E145" i="8"/>
  <c r="H145" i="8" s="1"/>
  <c r="F145" i="8"/>
  <c r="G145" i="8"/>
  <c r="I145" i="8"/>
  <c r="B146" i="8"/>
  <c r="C146" i="8"/>
  <c r="D146" i="8"/>
  <c r="J146" i="8" s="1"/>
  <c r="E146" i="8"/>
  <c r="F146" i="8"/>
  <c r="I146" i="8" s="1"/>
  <c r="G146" i="8"/>
  <c r="H146" i="8"/>
  <c r="J141" i="5"/>
  <c r="J142" i="5"/>
  <c r="J143" i="5"/>
  <c r="J144" i="5"/>
  <c r="J145" i="5"/>
  <c r="J146" i="5"/>
  <c r="I141" i="5"/>
  <c r="I142" i="5"/>
  <c r="I143" i="5"/>
  <c r="I144" i="5"/>
  <c r="I145" i="5"/>
  <c r="I146" i="5"/>
  <c r="B141" i="5"/>
  <c r="H141" i="5" s="1"/>
  <c r="C141" i="5"/>
  <c r="D141" i="5"/>
  <c r="E141" i="5"/>
  <c r="F141" i="5"/>
  <c r="G141" i="5"/>
  <c r="B142" i="5"/>
  <c r="H142" i="5" s="1"/>
  <c r="C142" i="5"/>
  <c r="D142" i="5"/>
  <c r="E142" i="5"/>
  <c r="F142" i="5"/>
  <c r="G142" i="5"/>
  <c r="B143" i="5"/>
  <c r="H143" i="5" s="1"/>
  <c r="C143" i="5"/>
  <c r="D143" i="5"/>
  <c r="E143" i="5"/>
  <c r="F143" i="5"/>
  <c r="G143" i="5"/>
  <c r="B144" i="5"/>
  <c r="H144" i="5" s="1"/>
  <c r="C144" i="5"/>
  <c r="D144" i="5"/>
  <c r="E144" i="5"/>
  <c r="F144" i="5"/>
  <c r="G144" i="5"/>
  <c r="B145" i="5"/>
  <c r="C145" i="5"/>
  <c r="D145" i="5"/>
  <c r="E145" i="5"/>
  <c r="H145" i="5" s="1"/>
  <c r="F145" i="5"/>
  <c r="G145" i="5"/>
  <c r="B146" i="5"/>
  <c r="C146" i="5"/>
  <c r="D146" i="5"/>
  <c r="E146" i="5"/>
  <c r="F146" i="5"/>
  <c r="G146" i="5"/>
  <c r="H146" i="5"/>
  <c r="H141" i="4"/>
  <c r="I141" i="4"/>
  <c r="J141" i="4"/>
  <c r="H142" i="4"/>
  <c r="I142" i="4"/>
  <c r="J142" i="4"/>
  <c r="H143" i="4"/>
  <c r="I143" i="4"/>
  <c r="J143" i="4"/>
  <c r="H144" i="4"/>
  <c r="I144" i="4"/>
  <c r="J144" i="4"/>
  <c r="H145" i="4"/>
  <c r="I145" i="4"/>
  <c r="J145" i="4"/>
  <c r="H146" i="4"/>
  <c r="I146" i="4"/>
  <c r="J146" i="4"/>
  <c r="B141" i="4"/>
  <c r="C141" i="4"/>
  <c r="D141" i="4"/>
  <c r="E141" i="4"/>
  <c r="F141" i="4"/>
  <c r="G141" i="4"/>
  <c r="B142" i="4"/>
  <c r="C142" i="4"/>
  <c r="D142" i="4"/>
  <c r="E142" i="4"/>
  <c r="F142" i="4"/>
  <c r="G142" i="4"/>
  <c r="B143" i="4"/>
  <c r="C143" i="4"/>
  <c r="D143" i="4"/>
  <c r="E143" i="4"/>
  <c r="F143" i="4"/>
  <c r="G143" i="4"/>
  <c r="B144" i="4"/>
  <c r="C144" i="4"/>
  <c r="D144" i="4"/>
  <c r="E144" i="4"/>
  <c r="F144" i="4"/>
  <c r="G144" i="4"/>
  <c r="B145" i="4"/>
  <c r="C145" i="4"/>
  <c r="D145" i="4"/>
  <c r="E145" i="4"/>
  <c r="F145" i="4"/>
  <c r="G145" i="4"/>
  <c r="B146" i="4"/>
  <c r="C146" i="4"/>
  <c r="D146" i="4"/>
  <c r="E146" i="4"/>
  <c r="F146" i="4"/>
  <c r="G146" i="4"/>
  <c r="H141" i="12"/>
  <c r="I141" i="12"/>
  <c r="J141" i="12"/>
  <c r="H142" i="12"/>
  <c r="I142" i="12"/>
  <c r="J142" i="12"/>
  <c r="H143" i="12"/>
  <c r="I143" i="12"/>
  <c r="J143" i="12"/>
  <c r="H144" i="12"/>
  <c r="I144" i="12"/>
  <c r="J144" i="12"/>
  <c r="H145" i="12"/>
  <c r="I145" i="12"/>
  <c r="J145" i="12"/>
  <c r="H146" i="12"/>
  <c r="I146" i="12"/>
  <c r="J146" i="12"/>
  <c r="F141" i="12"/>
  <c r="F142" i="12"/>
  <c r="F143" i="12"/>
  <c r="F144" i="12"/>
  <c r="F145" i="12"/>
  <c r="F146" i="12"/>
  <c r="B141" i="12"/>
  <c r="C141" i="12"/>
  <c r="D141" i="12"/>
  <c r="B142" i="12"/>
  <c r="C142" i="12"/>
  <c r="D142" i="12"/>
  <c r="B143" i="12"/>
  <c r="C143" i="12"/>
  <c r="D143" i="12"/>
  <c r="B144" i="12"/>
  <c r="C144" i="12"/>
  <c r="D144" i="12"/>
  <c r="B145" i="12"/>
  <c r="C145" i="12"/>
  <c r="D145" i="12"/>
  <c r="B146" i="12"/>
  <c r="C146" i="12"/>
  <c r="D146" i="12"/>
  <c r="C147" i="12"/>
  <c r="D147" i="12"/>
  <c r="B148" i="12"/>
  <c r="C148" i="12"/>
  <c r="D148" i="12"/>
  <c r="B149" i="12"/>
  <c r="C149" i="12"/>
  <c r="D149" i="12"/>
  <c r="B150" i="12"/>
  <c r="C150" i="12"/>
  <c r="D150" i="12"/>
  <c r="B151" i="12"/>
  <c r="C151" i="12"/>
  <c r="D151" i="12"/>
  <c r="B152" i="12"/>
  <c r="C152" i="12"/>
  <c r="D152" i="12"/>
  <c r="X141" i="14" l="1"/>
  <c r="Z141" i="14" s="1"/>
  <c r="X142" i="14"/>
  <c r="Z142" i="14" s="1"/>
  <c r="X143" i="14"/>
  <c r="Z143" i="14" s="1"/>
  <c r="X144" i="14"/>
  <c r="Z144" i="14"/>
  <c r="X145" i="14"/>
  <c r="Z145" i="14" s="1"/>
  <c r="X146" i="14"/>
  <c r="Z146" i="14" s="1"/>
  <c r="X147" i="14"/>
  <c r="Z147" i="14"/>
  <c r="X148" i="14"/>
  <c r="Z148" i="14"/>
  <c r="X149" i="14"/>
  <c r="Z149" i="14"/>
  <c r="X150" i="14"/>
  <c r="Z150" i="14" s="1"/>
  <c r="X151" i="14"/>
  <c r="Z151" i="14"/>
  <c r="X152" i="14"/>
  <c r="Z152" i="14"/>
  <c r="C141" i="11"/>
  <c r="D141" i="11"/>
  <c r="E141" i="11"/>
  <c r="F141" i="11" s="1"/>
  <c r="J141" i="11"/>
  <c r="C142" i="11"/>
  <c r="D142" i="11"/>
  <c r="J142" i="11" s="1"/>
  <c r="E142" i="11"/>
  <c r="F142" i="11"/>
  <c r="I142" i="11" s="1"/>
  <c r="H142" i="11"/>
  <c r="C143" i="11"/>
  <c r="D143" i="11"/>
  <c r="E143" i="11"/>
  <c r="F143" i="11" s="1"/>
  <c r="I143" i="11" s="1"/>
  <c r="J143" i="11"/>
  <c r="H144" i="11"/>
  <c r="C144" i="11"/>
  <c r="D144" i="11"/>
  <c r="J144" i="11" s="1"/>
  <c r="E144" i="11"/>
  <c r="F144" i="11" s="1"/>
  <c r="C145" i="11"/>
  <c r="D145" i="11"/>
  <c r="J145" i="11" s="1"/>
  <c r="E145" i="11"/>
  <c r="F145" i="11" s="1"/>
  <c r="I145" i="11" s="1"/>
  <c r="H145" i="11"/>
  <c r="H146" i="11"/>
  <c r="C146" i="11"/>
  <c r="D146" i="11"/>
  <c r="E146" i="11"/>
  <c r="F146" i="11" s="1"/>
  <c r="J146" i="11"/>
  <c r="H147" i="11"/>
  <c r="C147" i="11"/>
  <c r="I147" i="11" s="1"/>
  <c r="D147" i="11"/>
  <c r="J147" i="11" s="1"/>
  <c r="E147" i="11"/>
  <c r="F147" i="11" s="1"/>
  <c r="H148" i="11"/>
  <c r="C148" i="11"/>
  <c r="I148" i="11" s="1"/>
  <c r="D148" i="11"/>
  <c r="J148" i="11" s="1"/>
  <c r="E148" i="11"/>
  <c r="F148" i="11"/>
  <c r="H149" i="11"/>
  <c r="C149" i="11"/>
  <c r="D149" i="11"/>
  <c r="J149" i="11" s="1"/>
  <c r="E149" i="11"/>
  <c r="F149" i="11" s="1"/>
  <c r="H150" i="11"/>
  <c r="C150" i="11"/>
  <c r="I150" i="11" s="1"/>
  <c r="D150" i="11"/>
  <c r="J150" i="11" s="1"/>
  <c r="E150" i="11"/>
  <c r="F150" i="11"/>
  <c r="H151" i="11"/>
  <c r="C151" i="11"/>
  <c r="D151" i="11"/>
  <c r="E151" i="11"/>
  <c r="F151" i="11" s="1"/>
  <c r="I151" i="11" s="1"/>
  <c r="J151" i="11"/>
  <c r="H152" i="11"/>
  <c r="C152" i="11"/>
  <c r="D152" i="11"/>
  <c r="J152" i="11" s="1"/>
  <c r="E152" i="11"/>
  <c r="F152" i="11" s="1"/>
  <c r="X146" i="28"/>
  <c r="Z146" i="28" s="1"/>
  <c r="X147" i="28"/>
  <c r="Z147" i="28" s="1"/>
  <c r="X148" i="28"/>
  <c r="Z148" i="28" s="1"/>
  <c r="B140" i="8"/>
  <c r="H140" i="8" s="1"/>
  <c r="P140" i="8" s="1"/>
  <c r="C140" i="8"/>
  <c r="D140" i="8"/>
  <c r="E140" i="8"/>
  <c r="F140" i="8"/>
  <c r="G140" i="8"/>
  <c r="I140" i="8"/>
  <c r="J140" i="8"/>
  <c r="N140" i="8"/>
  <c r="O140" i="8" s="1"/>
  <c r="Q140" i="8" l="1"/>
  <c r="R140" i="8" s="1"/>
  <c r="H141" i="11"/>
  <c r="H143" i="11"/>
  <c r="I149" i="11"/>
  <c r="I144" i="11"/>
  <c r="I141" i="11"/>
  <c r="I152" i="11"/>
  <c r="I146" i="11"/>
  <c r="X145" i="28"/>
  <c r="Z145" i="28" s="1"/>
  <c r="X149" i="28"/>
  <c r="Z149" i="28" s="1"/>
  <c r="X151" i="28"/>
  <c r="Z151" i="28" s="1"/>
  <c r="X150" i="28"/>
  <c r="Z150" i="28" s="1"/>
  <c r="X152" i="28"/>
  <c r="Z152" i="28" s="1"/>
  <c r="X143" i="28"/>
  <c r="Z143" i="28" s="1"/>
  <c r="X144" i="28"/>
  <c r="Z144" i="28" s="1"/>
  <c r="X142" i="28"/>
  <c r="Z142" i="28" s="1"/>
  <c r="X141" i="28"/>
  <c r="Z141" i="28" s="1"/>
  <c r="E160" i="19"/>
  <c r="E161" i="19"/>
  <c r="AP45" i="19"/>
  <c r="E160" i="17" l="1"/>
  <c r="E161" i="17"/>
  <c r="C167" i="21" l="1"/>
  <c r="E160" i="21"/>
  <c r="E161" i="21"/>
  <c r="AU129" i="21"/>
  <c r="AU140" i="21"/>
  <c r="AZ140" i="21"/>
  <c r="AU45" i="21"/>
  <c r="AZ45" i="21"/>
  <c r="AU46" i="21"/>
  <c r="AU47" i="21"/>
  <c r="AU48" i="21"/>
  <c r="AU49" i="21"/>
  <c r="AU50" i="21"/>
  <c r="AU51" i="21"/>
  <c r="AU52" i="21"/>
  <c r="AU53" i="21"/>
  <c r="AU54" i="21"/>
  <c r="AU55" i="21"/>
  <c r="AU56" i="21"/>
  <c r="AU57" i="21"/>
  <c r="AU58" i="21"/>
  <c r="AU59" i="21"/>
  <c r="AU60" i="21"/>
  <c r="AU61" i="21"/>
  <c r="AU62" i="21"/>
  <c r="AU63" i="21"/>
  <c r="AU64" i="21"/>
  <c r="AU65" i="21"/>
  <c r="AU66" i="21"/>
  <c r="AU67" i="21"/>
  <c r="AU68" i="21"/>
  <c r="AU69" i="21"/>
  <c r="AU70" i="21"/>
  <c r="AU71" i="21"/>
  <c r="AU72" i="21"/>
  <c r="AU73" i="21"/>
  <c r="AU74" i="21"/>
  <c r="AU75" i="21"/>
  <c r="AU76" i="21"/>
  <c r="AU77" i="21"/>
  <c r="AU78" i="21"/>
  <c r="AU79" i="21"/>
  <c r="AU80" i="21"/>
  <c r="AU81" i="21"/>
  <c r="AU82" i="21"/>
  <c r="AU83" i="21"/>
  <c r="AU84" i="21"/>
  <c r="AU85" i="21"/>
  <c r="AU86" i="21"/>
  <c r="AU87" i="21"/>
  <c r="AU88" i="21"/>
  <c r="AU89" i="21"/>
  <c r="AU90" i="21"/>
  <c r="AU91" i="21"/>
  <c r="AU92" i="21"/>
  <c r="AU93" i="21"/>
  <c r="AU94" i="21"/>
  <c r="AU95" i="21"/>
  <c r="AU96" i="21"/>
  <c r="AU97" i="21"/>
  <c r="AU98" i="21"/>
  <c r="AU99" i="21"/>
  <c r="AU100" i="21"/>
  <c r="AU101" i="21"/>
  <c r="AU102" i="21"/>
  <c r="AU103" i="21"/>
  <c r="AU104" i="21"/>
  <c r="AU105" i="21"/>
  <c r="AU106" i="21"/>
  <c r="AU107" i="21"/>
  <c r="AU108" i="21"/>
  <c r="AU109" i="21"/>
  <c r="AU110" i="21"/>
  <c r="AU111" i="21"/>
  <c r="AU112" i="21"/>
  <c r="AU113" i="21"/>
  <c r="AU114" i="21"/>
  <c r="AU115" i="21"/>
  <c r="AU116" i="21"/>
  <c r="AU117" i="21"/>
  <c r="AU118" i="21"/>
  <c r="AU119" i="21"/>
  <c r="AU120" i="21"/>
  <c r="AU121" i="21"/>
  <c r="AU122" i="21"/>
  <c r="AU123" i="21"/>
  <c r="AU124" i="21"/>
  <c r="AU125" i="21"/>
  <c r="AU126" i="21"/>
  <c r="AU127" i="21"/>
  <c r="AU128" i="21"/>
  <c r="AU130" i="21"/>
  <c r="AU131" i="21"/>
  <c r="AU132" i="21"/>
  <c r="AU133" i="21"/>
  <c r="AU134" i="21"/>
  <c r="AU135" i="21"/>
  <c r="AU136" i="21"/>
  <c r="AU137" i="21"/>
  <c r="AU138" i="21"/>
  <c r="AU139" i="21"/>
  <c r="X139" i="21"/>
  <c r="AZ129" i="21"/>
  <c r="BA130" i="21" s="1"/>
  <c r="BB131" i="21" s="1"/>
  <c r="BC132" i="21" s="1"/>
  <c r="BD133" i="21" s="1"/>
  <c r="BE134" i="21" s="1"/>
  <c r="BF135" i="21" s="1"/>
  <c r="BG136" i="21" s="1"/>
  <c r="BH137" i="21" s="1"/>
  <c r="BI138" i="21" s="1"/>
  <c r="BJ139" i="21" s="1"/>
  <c r="BK140" i="21" s="1"/>
  <c r="AZ130" i="21"/>
  <c r="BA131" i="21" s="1"/>
  <c r="BB132" i="21" s="1"/>
  <c r="BC133" i="21" s="1"/>
  <c r="BD134" i="21" s="1"/>
  <c r="BE135" i="21" s="1"/>
  <c r="BF136" i="21" s="1"/>
  <c r="BG137" i="21" s="1"/>
  <c r="BH138" i="21" s="1"/>
  <c r="BI139" i="21" s="1"/>
  <c r="BJ140" i="21" s="1"/>
  <c r="AZ131" i="21"/>
  <c r="AZ132" i="21"/>
  <c r="BA133" i="21" s="1"/>
  <c r="BB134" i="21" s="1"/>
  <c r="BC135" i="21" s="1"/>
  <c r="BD136" i="21" s="1"/>
  <c r="BE137" i="21" s="1"/>
  <c r="BF138" i="21" s="1"/>
  <c r="BG139" i="21" s="1"/>
  <c r="BH140" i="21" s="1"/>
  <c r="AZ133" i="21"/>
  <c r="AZ134" i="21"/>
  <c r="AZ135" i="21"/>
  <c r="BA136" i="21" s="1"/>
  <c r="BB137" i="21" s="1"/>
  <c r="BC138" i="21" s="1"/>
  <c r="BD139" i="21" s="1"/>
  <c r="BE140" i="21" s="1"/>
  <c r="AZ136" i="21"/>
  <c r="BA137" i="21" s="1"/>
  <c r="BB138" i="21" s="1"/>
  <c r="BC139" i="21" s="1"/>
  <c r="BD140" i="21" s="1"/>
  <c r="AZ137" i="21"/>
  <c r="BA138" i="21" s="1"/>
  <c r="BB139" i="21" s="1"/>
  <c r="BC140" i="21" s="1"/>
  <c r="AZ138" i="21"/>
  <c r="BA139" i="21" s="1"/>
  <c r="BB140" i="21" s="1"/>
  <c r="AZ139" i="21"/>
  <c r="BA140" i="21" s="1"/>
  <c r="X45" i="21"/>
  <c r="X46" i="21"/>
  <c r="X47" i="21"/>
  <c r="X48" i="21"/>
  <c r="X49" i="21"/>
  <c r="X50" i="21"/>
  <c r="X51" i="21"/>
  <c r="X52" i="21"/>
  <c r="X53" i="21"/>
  <c r="X54" i="21"/>
  <c r="X55" i="21"/>
  <c r="X56" i="21"/>
  <c r="X57" i="21"/>
  <c r="X58" i="21"/>
  <c r="X59" i="21"/>
  <c r="X60" i="21"/>
  <c r="X61" i="21"/>
  <c r="X62" i="21"/>
  <c r="X63" i="21"/>
  <c r="X64" i="21"/>
  <c r="X65" i="21"/>
  <c r="X66" i="21"/>
  <c r="X67" i="21"/>
  <c r="X68" i="21"/>
  <c r="X69" i="21"/>
  <c r="X70" i="21"/>
  <c r="X71" i="21"/>
  <c r="X72" i="21"/>
  <c r="X73" i="21"/>
  <c r="X74" i="21"/>
  <c r="X75" i="21"/>
  <c r="X76" i="21"/>
  <c r="X77" i="21"/>
  <c r="X78" i="21"/>
  <c r="X79" i="21"/>
  <c r="X80" i="21"/>
  <c r="X81" i="21"/>
  <c r="X82" i="21"/>
  <c r="X83" i="21"/>
  <c r="X84" i="21"/>
  <c r="X85" i="21"/>
  <c r="X86" i="21"/>
  <c r="X87" i="21"/>
  <c r="X88" i="21"/>
  <c r="X89" i="21"/>
  <c r="X90" i="21"/>
  <c r="X91" i="21"/>
  <c r="X92" i="21"/>
  <c r="X93" i="21"/>
  <c r="X94" i="21"/>
  <c r="X95" i="21"/>
  <c r="X96" i="21"/>
  <c r="X97" i="21"/>
  <c r="X98" i="21"/>
  <c r="X99" i="21"/>
  <c r="X100" i="21"/>
  <c r="X101" i="21"/>
  <c r="X102" i="21"/>
  <c r="X103" i="21"/>
  <c r="X104" i="21"/>
  <c r="X105" i="21"/>
  <c r="X106" i="21"/>
  <c r="X107" i="21"/>
  <c r="X108" i="21"/>
  <c r="X109" i="21"/>
  <c r="X110" i="21"/>
  <c r="X111" i="21"/>
  <c r="X112" i="21"/>
  <c r="X113" i="21"/>
  <c r="X114" i="21"/>
  <c r="X115" i="21"/>
  <c r="X116" i="21"/>
  <c r="X117" i="21"/>
  <c r="X118" i="21"/>
  <c r="X119" i="21"/>
  <c r="X120" i="21"/>
  <c r="X121" i="21"/>
  <c r="X122" i="21"/>
  <c r="X123" i="21"/>
  <c r="X124" i="21"/>
  <c r="X125" i="21"/>
  <c r="X126" i="21"/>
  <c r="X127" i="21"/>
  <c r="X128" i="21"/>
  <c r="X129" i="21"/>
  <c r="X130" i="21"/>
  <c r="X131" i="21"/>
  <c r="X132" i="21"/>
  <c r="X133" i="21"/>
  <c r="X134" i="21"/>
  <c r="X135" i="21"/>
  <c r="X136" i="21"/>
  <c r="X137" i="21"/>
  <c r="X138" i="21"/>
  <c r="X44" i="21"/>
  <c r="E160" i="20"/>
  <c r="E161" i="20"/>
  <c r="AR45" i="20"/>
  <c r="AR46" i="20"/>
  <c r="AR47" i="20"/>
  <c r="AR48" i="20"/>
  <c r="AR49" i="20"/>
  <c r="AR50" i="20"/>
  <c r="AR51" i="20"/>
  <c r="AR52" i="20"/>
  <c r="AR53" i="20"/>
  <c r="AR54" i="20"/>
  <c r="AR55" i="20"/>
  <c r="AR56" i="20"/>
  <c r="AR57" i="20"/>
  <c r="AR58" i="20"/>
  <c r="AR59" i="20"/>
  <c r="AR60" i="20"/>
  <c r="AR61" i="20"/>
  <c r="AR62" i="20"/>
  <c r="AR63" i="20"/>
  <c r="AR64" i="20"/>
  <c r="AR65" i="20"/>
  <c r="AR66" i="20"/>
  <c r="AR67" i="20"/>
  <c r="AR68" i="20"/>
  <c r="AR69" i="20"/>
  <c r="AR70" i="20"/>
  <c r="AR71" i="20"/>
  <c r="AR72" i="20"/>
  <c r="AR73" i="20"/>
  <c r="AR74" i="20"/>
  <c r="AR75" i="20"/>
  <c r="AR76" i="20"/>
  <c r="AR77" i="20"/>
  <c r="AR78" i="20"/>
  <c r="AR79" i="20"/>
  <c r="AR80" i="20"/>
  <c r="AR81" i="20"/>
  <c r="AR82" i="20"/>
  <c r="AR83" i="20"/>
  <c r="AR84" i="20"/>
  <c r="AR85" i="20"/>
  <c r="AR86" i="20"/>
  <c r="AR87" i="20"/>
  <c r="AR88" i="20"/>
  <c r="AR89" i="20"/>
  <c r="AR90" i="20"/>
  <c r="AR91" i="20"/>
  <c r="AR92" i="20"/>
  <c r="AR93" i="20"/>
  <c r="AR94" i="20"/>
  <c r="AR95" i="20"/>
  <c r="AR96" i="20"/>
  <c r="AR97" i="20"/>
  <c r="AR98" i="20"/>
  <c r="AR99" i="20"/>
  <c r="AR100" i="20"/>
  <c r="AR101" i="20"/>
  <c r="AR102" i="20"/>
  <c r="AR103" i="20"/>
  <c r="AR104" i="20"/>
  <c r="AR105" i="20"/>
  <c r="AR106" i="20"/>
  <c r="AR107" i="20"/>
  <c r="AR108" i="20"/>
  <c r="AR109" i="20"/>
  <c r="AR110" i="20"/>
  <c r="AR111" i="20"/>
  <c r="AR112" i="20"/>
  <c r="AR113" i="20"/>
  <c r="AR114" i="20"/>
  <c r="AR115" i="20"/>
  <c r="AR116" i="20"/>
  <c r="AR117" i="20"/>
  <c r="AR118" i="20"/>
  <c r="AR119" i="20"/>
  <c r="AR120" i="20"/>
  <c r="AR121" i="20"/>
  <c r="AR122" i="20"/>
  <c r="AR123" i="20"/>
  <c r="AR124" i="20"/>
  <c r="AR125" i="20"/>
  <c r="AR126" i="20"/>
  <c r="AR127" i="20"/>
  <c r="AR128" i="20"/>
  <c r="AR129" i="20"/>
  <c r="AR130" i="20"/>
  <c r="AR131" i="20"/>
  <c r="AR132" i="20"/>
  <c r="AR133" i="20"/>
  <c r="AR134" i="20"/>
  <c r="AR135" i="20"/>
  <c r="AR136" i="20"/>
  <c r="AR137" i="20"/>
  <c r="AR138" i="20"/>
  <c r="AR139" i="20"/>
  <c r="AR140" i="20"/>
  <c r="AR141" i="20"/>
  <c r="AR142" i="20"/>
  <c r="AR143" i="20"/>
  <c r="AR144" i="20"/>
  <c r="AR145" i="20"/>
  <c r="AR146" i="20"/>
  <c r="AR147" i="20"/>
  <c r="AR148" i="20"/>
  <c r="AR149" i="20"/>
  <c r="AR150" i="20"/>
  <c r="AR151" i="20"/>
  <c r="AR152" i="20"/>
  <c r="AR153" i="20"/>
  <c r="AR154" i="20"/>
  <c r="AR155" i="20"/>
  <c r="AR156" i="20"/>
  <c r="AR157" i="20"/>
  <c r="E2" i="20"/>
  <c r="E160" i="18"/>
  <c r="E161" i="18"/>
  <c r="AF9" i="18"/>
  <c r="AF10" i="18"/>
  <c r="AF11" i="18"/>
  <c r="AF12" i="18"/>
  <c r="AF13" i="18"/>
  <c r="AF14" i="18"/>
  <c r="AF15" i="18"/>
  <c r="AF16" i="18"/>
  <c r="AF17" i="18"/>
  <c r="AF18" i="18"/>
  <c r="AF19" i="18"/>
  <c r="AF20" i="18"/>
  <c r="AF21" i="18"/>
  <c r="AF22" i="18"/>
  <c r="AF23" i="18"/>
  <c r="AF24" i="18"/>
  <c r="AF25" i="18"/>
  <c r="AF26" i="18"/>
  <c r="AF27" i="18"/>
  <c r="AF28" i="18"/>
  <c r="AF29" i="18"/>
  <c r="AF30" i="18"/>
  <c r="AF31" i="18"/>
  <c r="AF32" i="18"/>
  <c r="AF33" i="18"/>
  <c r="AF34" i="18"/>
  <c r="AF35" i="18"/>
  <c r="AF36" i="18"/>
  <c r="AF37" i="18"/>
  <c r="AF38" i="18"/>
  <c r="AF39" i="18"/>
  <c r="AF40" i="18"/>
  <c r="AF41" i="18"/>
  <c r="AF42" i="18"/>
  <c r="AF43" i="18"/>
  <c r="AF44" i="18"/>
  <c r="AF45" i="18"/>
  <c r="AF46" i="18"/>
  <c r="AF47" i="18"/>
  <c r="AF48" i="18"/>
  <c r="AF49" i="18"/>
  <c r="AF50" i="18"/>
  <c r="AF51" i="18"/>
  <c r="AF52" i="18"/>
  <c r="AF53" i="18"/>
  <c r="AF54" i="18"/>
  <c r="AF55" i="18"/>
  <c r="AF56" i="18"/>
  <c r="AF57" i="18"/>
  <c r="AF58" i="18"/>
  <c r="AF59" i="18"/>
  <c r="AF60" i="18"/>
  <c r="AF61" i="18"/>
  <c r="AF62" i="18"/>
  <c r="AF63" i="18"/>
  <c r="AF64" i="18"/>
  <c r="AF65" i="18"/>
  <c r="AF66" i="18"/>
  <c r="AF67" i="18"/>
  <c r="AF68" i="18"/>
  <c r="AF69" i="18"/>
  <c r="AF70" i="18"/>
  <c r="AF71" i="18"/>
  <c r="AF72" i="18"/>
  <c r="AF73" i="18"/>
  <c r="AF74" i="18"/>
  <c r="AF75" i="18"/>
  <c r="AF76" i="18"/>
  <c r="AF77" i="18"/>
  <c r="AF78" i="18"/>
  <c r="AF79" i="18"/>
  <c r="AF80" i="18"/>
  <c r="AF81" i="18"/>
  <c r="AF82" i="18"/>
  <c r="AF83" i="18"/>
  <c r="AF84" i="18"/>
  <c r="AF85" i="18"/>
  <c r="AF86" i="18"/>
  <c r="AF87" i="18"/>
  <c r="AF88" i="18"/>
  <c r="AF89" i="18"/>
  <c r="AF90" i="18"/>
  <c r="AF91" i="18"/>
  <c r="AF92" i="18"/>
  <c r="AF93" i="18"/>
  <c r="AF94" i="18"/>
  <c r="AF95" i="18"/>
  <c r="AF96" i="18"/>
  <c r="AF97" i="18"/>
  <c r="AF98" i="18"/>
  <c r="AF99" i="18"/>
  <c r="AF100" i="18"/>
  <c r="AF101" i="18"/>
  <c r="AF102" i="18"/>
  <c r="AF103" i="18"/>
  <c r="AF104" i="18"/>
  <c r="AF105" i="18"/>
  <c r="AF106" i="18"/>
  <c r="AF107" i="18"/>
  <c r="AF108" i="18"/>
  <c r="AF109" i="18"/>
  <c r="AF110" i="18"/>
  <c r="AF111" i="18"/>
  <c r="AF112" i="18"/>
  <c r="AF113" i="18"/>
  <c r="AF114" i="18"/>
  <c r="AF115" i="18"/>
  <c r="AF116" i="18"/>
  <c r="AF117" i="18"/>
  <c r="AF118" i="18"/>
  <c r="AF119" i="18"/>
  <c r="AF120" i="18"/>
  <c r="AF121" i="18"/>
  <c r="AF8" i="18"/>
  <c r="E160" i="16"/>
  <c r="E161" i="16"/>
  <c r="E162" i="16"/>
  <c r="AV140" i="21" l="1"/>
  <c r="AW140" i="21" s="1"/>
  <c r="AV45" i="21"/>
  <c r="BA132" i="21"/>
  <c r="BB133" i="21" s="1"/>
  <c r="BC134" i="21" s="1"/>
  <c r="BD135" i="21" s="1"/>
  <c r="BE136" i="21" s="1"/>
  <c r="BF137" i="21" s="1"/>
  <c r="BG138" i="21" s="1"/>
  <c r="BH139" i="21" s="1"/>
  <c r="BI140" i="21" s="1"/>
  <c r="BA135" i="21"/>
  <c r="BB136" i="21" s="1"/>
  <c r="BC137" i="21" s="1"/>
  <c r="BD138" i="21" s="1"/>
  <c r="BE139" i="21" s="1"/>
  <c r="BF140" i="21" s="1"/>
  <c r="BA134" i="21"/>
  <c r="BB135" i="21" s="1"/>
  <c r="BC136" i="21" s="1"/>
  <c r="BD137" i="21" s="1"/>
  <c r="BE138" i="21" s="1"/>
  <c r="BF139" i="21" s="1"/>
  <c r="BG140" i="21" s="1"/>
  <c r="AV134" i="21"/>
  <c r="AW134" i="21" s="1"/>
  <c r="AV137" i="21"/>
  <c r="AW137" i="21" s="1"/>
  <c r="AV129" i="21"/>
  <c r="AW129" i="21" s="1"/>
  <c r="AV135" i="21"/>
  <c r="AW135" i="21" s="1"/>
  <c r="AV133" i="21"/>
  <c r="AW133" i="21" s="1"/>
  <c r="AV138" i="21"/>
  <c r="AW138" i="21" s="1"/>
  <c r="AV130" i="21"/>
  <c r="AW130" i="21" s="1"/>
  <c r="AV136" i="21"/>
  <c r="AW136" i="21" s="1"/>
  <c r="AV131" i="21"/>
  <c r="AW131" i="21" s="1"/>
  <c r="AV139" i="21"/>
  <c r="AW139" i="21" s="1"/>
  <c r="AV132" i="21"/>
  <c r="AW132" i="21" s="1"/>
  <c r="B167" i="21" l="1"/>
  <c r="X10" i="11"/>
  <c r="X11" i="11"/>
  <c r="X12" i="11"/>
  <c r="X13" i="11"/>
  <c r="X14" i="11"/>
  <c r="X15" i="11"/>
  <c r="X16" i="11"/>
  <c r="X17" i="11"/>
  <c r="X18" i="11"/>
  <c r="X19" i="11"/>
  <c r="X20"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9" i="11"/>
  <c r="AW46" i="10"/>
  <c r="AY44" i="8" l="1"/>
  <c r="AK10" i="8"/>
  <c r="AK11" i="8"/>
  <c r="AK12" i="8"/>
  <c r="AK13" i="8"/>
  <c r="AK14" i="8"/>
  <c r="AK15" i="8"/>
  <c r="AK16" i="8"/>
  <c r="AK17" i="8"/>
  <c r="AK18" i="8"/>
  <c r="AK19" i="8"/>
  <c r="AK20" i="8"/>
  <c r="AK21" i="8"/>
  <c r="AK22" i="8"/>
  <c r="AK23" i="8"/>
  <c r="AK24" i="8"/>
  <c r="AK25" i="8"/>
  <c r="AK26" i="8"/>
  <c r="AK27" i="8"/>
  <c r="AK28" i="8"/>
  <c r="AK29" i="8"/>
  <c r="AK30" i="8"/>
  <c r="AK31" i="8"/>
  <c r="AK32" i="8"/>
  <c r="AK33" i="8"/>
  <c r="AK34" i="8"/>
  <c r="AK35" i="8"/>
  <c r="AK36" i="8"/>
  <c r="AK37" i="8"/>
  <c r="AK38" i="8"/>
  <c r="AK39" i="8"/>
  <c r="AK40" i="8"/>
  <c r="AK41" i="8"/>
  <c r="AK42" i="8"/>
  <c r="AK43" i="8"/>
  <c r="AK44" i="8"/>
  <c r="AK45" i="8"/>
  <c r="AK46" i="8"/>
  <c r="AK47" i="8"/>
  <c r="AK48" i="8"/>
  <c r="AK49" i="8"/>
  <c r="AK50" i="8"/>
  <c r="AK51" i="8"/>
  <c r="AK52" i="8"/>
  <c r="AK53" i="8"/>
  <c r="AK54" i="8"/>
  <c r="AK55" i="8"/>
  <c r="AK56" i="8"/>
  <c r="AK57" i="8"/>
  <c r="AK58" i="8"/>
  <c r="AK59" i="8"/>
  <c r="AK60" i="8"/>
  <c r="AK61" i="8"/>
  <c r="AK62" i="8"/>
  <c r="AK63" i="8"/>
  <c r="AK64" i="8"/>
  <c r="AK65" i="8"/>
  <c r="AK66" i="8"/>
  <c r="AK67" i="8"/>
  <c r="AK68" i="8"/>
  <c r="AK69" i="8"/>
  <c r="AK70" i="8"/>
  <c r="AK71" i="8"/>
  <c r="AK72" i="8"/>
  <c r="AK73" i="8"/>
  <c r="AK74" i="8"/>
  <c r="AK75" i="8"/>
  <c r="AK76" i="8"/>
  <c r="AK77" i="8"/>
  <c r="AK78" i="8"/>
  <c r="AK79" i="8"/>
  <c r="AK80" i="8"/>
  <c r="AK81" i="8"/>
  <c r="AK82" i="8"/>
  <c r="AK83" i="8"/>
  <c r="AK84" i="8"/>
  <c r="AK85" i="8"/>
  <c r="AK86" i="8"/>
  <c r="AK87" i="8"/>
  <c r="AK88" i="8"/>
  <c r="AK89" i="8"/>
  <c r="AK90" i="8"/>
  <c r="AK91" i="8"/>
  <c r="AK92" i="8"/>
  <c r="AK93" i="8"/>
  <c r="AK94" i="8"/>
  <c r="AK95" i="8"/>
  <c r="AK96" i="8"/>
  <c r="AK97" i="8"/>
  <c r="AK98" i="8"/>
  <c r="AK99" i="8"/>
  <c r="AK100" i="8"/>
  <c r="AK101" i="8"/>
  <c r="AK102" i="8"/>
  <c r="AK103" i="8"/>
  <c r="AK104" i="8"/>
  <c r="AK105" i="8"/>
  <c r="AK106" i="8"/>
  <c r="AK107" i="8"/>
  <c r="AK108" i="8"/>
  <c r="AK109" i="8"/>
  <c r="AK110" i="8"/>
  <c r="AK111" i="8"/>
  <c r="AK112" i="8"/>
  <c r="AK113" i="8"/>
  <c r="AK114" i="8"/>
  <c r="AK115" i="8"/>
  <c r="AK116" i="8"/>
  <c r="AK117" i="8"/>
  <c r="AK118" i="8"/>
  <c r="AK119" i="8"/>
  <c r="AK120" i="8"/>
  <c r="AK121" i="8"/>
  <c r="AK122" i="8"/>
  <c r="AK128" i="8"/>
  <c r="AK9" i="8"/>
  <c r="E2" i="4"/>
  <c r="F9" i="12" l="1"/>
  <c r="H9" i="12"/>
  <c r="I9" i="12"/>
  <c r="J9" i="12"/>
  <c r="N9" i="12"/>
  <c r="O9" i="12"/>
  <c r="BD47" i="12" l="1"/>
  <c r="BD48" i="12"/>
  <c r="BD49" i="12"/>
  <c r="BD50" i="12"/>
  <c r="BD51" i="12"/>
  <c r="BD52" i="12"/>
  <c r="BD53" i="12"/>
  <c r="BD54" i="12"/>
  <c r="BD55" i="12"/>
  <c r="BD56" i="12"/>
  <c r="BD57" i="12"/>
  <c r="BD58" i="12"/>
  <c r="BD59" i="12"/>
  <c r="BD60" i="12"/>
  <c r="BD61" i="12"/>
  <c r="BD62" i="12"/>
  <c r="BD63" i="12"/>
  <c r="BD64" i="12"/>
  <c r="BD65" i="12"/>
  <c r="BD66" i="12"/>
  <c r="BD67" i="12"/>
  <c r="BD68" i="12"/>
  <c r="BD69" i="12"/>
  <c r="BD70" i="12"/>
  <c r="BD71" i="12"/>
  <c r="BD72" i="12"/>
  <c r="BD73" i="12"/>
  <c r="BD74" i="12"/>
  <c r="BD75" i="12"/>
  <c r="BD76" i="12"/>
  <c r="BD77" i="12"/>
  <c r="BD78" i="12"/>
  <c r="BD79" i="12"/>
  <c r="BD80" i="12"/>
  <c r="BD81" i="12"/>
  <c r="BD82" i="12"/>
  <c r="BD83" i="12"/>
  <c r="BD84" i="12"/>
  <c r="BD85" i="12"/>
  <c r="BD86" i="12"/>
  <c r="BD87" i="12"/>
  <c r="BD88" i="12"/>
  <c r="BD89" i="12"/>
  <c r="BD90" i="12"/>
  <c r="BD91" i="12"/>
  <c r="BD92" i="12"/>
  <c r="BD93" i="12"/>
  <c r="BD94" i="12"/>
  <c r="BD95" i="12"/>
  <c r="BD96" i="12"/>
  <c r="BD97" i="12"/>
  <c r="BD98" i="12"/>
  <c r="BD99" i="12"/>
  <c r="BD100" i="12"/>
  <c r="BD101" i="12"/>
  <c r="BD102" i="12"/>
  <c r="BD103" i="12"/>
  <c r="BD104" i="12"/>
  <c r="BD105" i="12"/>
  <c r="BD106" i="12"/>
  <c r="BD107" i="12"/>
  <c r="BD108" i="12"/>
  <c r="BD109" i="12"/>
  <c r="BD110" i="12"/>
  <c r="BD111" i="12"/>
  <c r="BD112" i="12"/>
  <c r="BD113" i="12"/>
  <c r="BD114" i="12"/>
  <c r="BD115" i="12"/>
  <c r="BD116" i="12"/>
  <c r="BD117" i="12"/>
  <c r="BD118" i="12"/>
  <c r="BD119" i="12"/>
  <c r="BD120" i="12"/>
  <c r="BD121" i="12"/>
  <c r="BD122" i="12"/>
  <c r="BD123" i="12"/>
  <c r="BD124" i="12"/>
  <c r="BD125" i="12"/>
  <c r="BD126" i="12"/>
  <c r="BD127" i="12"/>
  <c r="BD128" i="12"/>
  <c r="BD129" i="12"/>
  <c r="BD130" i="12"/>
  <c r="BD131" i="12"/>
  <c r="BD132" i="12"/>
  <c r="BD133" i="12"/>
  <c r="BD134" i="12"/>
  <c r="BD135" i="12"/>
  <c r="BD136" i="12"/>
  <c r="BD137" i="12"/>
  <c r="BD138" i="12"/>
  <c r="BD139" i="12"/>
  <c r="BD140" i="12"/>
  <c r="BD141" i="12"/>
  <c r="BD142" i="12"/>
  <c r="BD143" i="12"/>
  <c r="BD144" i="12"/>
  <c r="BD145" i="12"/>
  <c r="BD146" i="12"/>
  <c r="BD147" i="12"/>
  <c r="BD148" i="12"/>
  <c r="BD149" i="12"/>
  <c r="BD150" i="12"/>
  <c r="BD151" i="12"/>
  <c r="BD152" i="12"/>
  <c r="BD153" i="12"/>
  <c r="BD154" i="12"/>
  <c r="BD155" i="12"/>
  <c r="BD156" i="12"/>
  <c r="BD157" i="12"/>
  <c r="BD158" i="12"/>
  <c r="BD159" i="12"/>
  <c r="BD160" i="12"/>
  <c r="BD161" i="12"/>
  <c r="BD162" i="12"/>
  <c r="BD163" i="12"/>
  <c r="BD164" i="12"/>
  <c r="BD165" i="12"/>
  <c r="BD46" i="12"/>
  <c r="AY47" i="12"/>
  <c r="AY46" i="12"/>
  <c r="BE46" i="4" l="1"/>
  <c r="AZ46" i="4"/>
  <c r="AK10" i="9"/>
  <c r="AK11" i="9"/>
  <c r="AK12" i="9"/>
  <c r="AK13" i="9"/>
  <c r="AK14" i="9"/>
  <c r="AK15" i="9"/>
  <c r="AK16" i="9"/>
  <c r="AK17" i="9"/>
  <c r="AK18" i="9"/>
  <c r="AK19" i="9"/>
  <c r="AK20" i="9"/>
  <c r="AK21" i="9"/>
  <c r="AK22" i="9"/>
  <c r="AK23" i="9"/>
  <c r="AK24" i="9"/>
  <c r="AK25" i="9"/>
  <c r="AK26" i="9"/>
  <c r="AK27" i="9"/>
  <c r="AK28" i="9"/>
  <c r="AK29" i="9"/>
  <c r="AK30" i="9"/>
  <c r="AK31" i="9"/>
  <c r="AK32" i="9"/>
  <c r="AK33" i="9"/>
  <c r="AK34" i="9"/>
  <c r="AK35" i="9"/>
  <c r="AK36" i="9"/>
  <c r="AK37" i="9"/>
  <c r="AK38" i="9"/>
  <c r="AK39" i="9"/>
  <c r="AK40" i="9"/>
  <c r="AK41" i="9"/>
  <c r="AK42" i="9"/>
  <c r="AK43" i="9"/>
  <c r="AK44" i="9"/>
  <c r="AK45" i="9"/>
  <c r="AK46" i="9"/>
  <c r="AK47" i="9"/>
  <c r="AK48" i="9"/>
  <c r="AK49" i="9"/>
  <c r="AK50" i="9"/>
  <c r="AK51" i="9"/>
  <c r="AK52" i="9"/>
  <c r="AK53" i="9"/>
  <c r="AK54" i="9"/>
  <c r="AK55" i="9"/>
  <c r="AK56" i="9"/>
  <c r="AK57" i="9"/>
  <c r="AK58" i="9"/>
  <c r="AK59" i="9"/>
  <c r="AK60" i="9"/>
  <c r="AK61" i="9"/>
  <c r="AK62" i="9"/>
  <c r="AK63" i="9"/>
  <c r="AK64" i="9"/>
  <c r="AK65" i="9"/>
  <c r="AK66" i="9"/>
  <c r="AK67" i="9"/>
  <c r="AK68" i="9"/>
  <c r="AK69" i="9"/>
  <c r="AK70" i="9"/>
  <c r="AK71" i="9"/>
  <c r="AK72" i="9"/>
  <c r="AK73" i="9"/>
  <c r="AK74" i="9"/>
  <c r="AK75" i="9"/>
  <c r="AK76" i="9"/>
  <c r="AK77" i="9"/>
  <c r="AK78" i="9"/>
  <c r="AK79" i="9"/>
  <c r="AK80" i="9"/>
  <c r="AK81" i="9"/>
  <c r="AK82" i="9"/>
  <c r="AK83" i="9"/>
  <c r="AK84" i="9"/>
  <c r="AK85" i="9"/>
  <c r="AK86" i="9"/>
  <c r="AK87" i="9"/>
  <c r="AK88" i="9"/>
  <c r="AK89" i="9"/>
  <c r="AK90" i="9"/>
  <c r="AK91" i="9"/>
  <c r="AK92" i="9"/>
  <c r="AK93" i="9"/>
  <c r="AK94" i="9"/>
  <c r="AK95" i="9"/>
  <c r="AK96" i="9"/>
  <c r="AK97" i="9"/>
  <c r="AK98" i="9"/>
  <c r="AK99" i="9"/>
  <c r="AK100" i="9"/>
  <c r="AK101" i="9"/>
  <c r="AK102" i="9"/>
  <c r="AK103" i="9"/>
  <c r="AK104" i="9"/>
  <c r="AK105" i="9"/>
  <c r="AK106" i="9"/>
  <c r="AK107" i="9"/>
  <c r="AK108" i="9"/>
  <c r="AK109" i="9"/>
  <c r="AK110" i="9"/>
  <c r="AK111" i="9"/>
  <c r="AK112" i="9"/>
  <c r="AK113" i="9"/>
  <c r="AK114" i="9"/>
  <c r="AK115" i="9"/>
  <c r="AK116" i="9"/>
  <c r="AK117" i="9"/>
  <c r="AK118" i="9"/>
  <c r="AK119" i="9"/>
  <c r="AK120" i="9"/>
  <c r="AK121" i="9"/>
  <c r="AK122" i="9"/>
  <c r="AK9" i="9"/>
  <c r="V10" i="12" l="1"/>
  <c r="X10" i="12"/>
  <c r="V11" i="12"/>
  <c r="X11" i="12"/>
  <c r="V12" i="12"/>
  <c r="X12" i="12"/>
  <c r="V13" i="12"/>
  <c r="X13" i="12"/>
  <c r="V14" i="12"/>
  <c r="X14" i="12"/>
  <c r="V15" i="12"/>
  <c r="X15" i="12"/>
  <c r="V16" i="12"/>
  <c r="X16" i="12"/>
  <c r="V17" i="12"/>
  <c r="X17" i="12"/>
  <c r="V18" i="12"/>
  <c r="X18" i="12"/>
  <c r="V19" i="12"/>
  <c r="X19" i="12"/>
  <c r="V20" i="12"/>
  <c r="X20" i="12"/>
  <c r="V21" i="12"/>
  <c r="X21" i="12"/>
  <c r="V22" i="12"/>
  <c r="X22" i="12"/>
  <c r="V23" i="12"/>
  <c r="X23" i="12"/>
  <c r="V24" i="12"/>
  <c r="X24" i="12"/>
  <c r="V25" i="12"/>
  <c r="X25" i="12"/>
  <c r="V26" i="12"/>
  <c r="X26" i="12"/>
  <c r="V27" i="12"/>
  <c r="X27" i="12"/>
  <c r="V28" i="12"/>
  <c r="X28" i="12"/>
  <c r="V29" i="12"/>
  <c r="X29" i="12"/>
  <c r="V30" i="12"/>
  <c r="X30" i="12"/>
  <c r="V31" i="12"/>
  <c r="X31" i="12"/>
  <c r="V32" i="12"/>
  <c r="X32" i="12"/>
  <c r="V33" i="12"/>
  <c r="X33" i="12"/>
  <c r="V34" i="12"/>
  <c r="X34" i="12"/>
  <c r="V35" i="12"/>
  <c r="X35" i="12"/>
  <c r="V36" i="12"/>
  <c r="X36" i="12"/>
  <c r="V37" i="12"/>
  <c r="X37" i="12"/>
  <c r="V38" i="12"/>
  <c r="X38" i="12"/>
  <c r="V39" i="12"/>
  <c r="X39" i="12"/>
  <c r="V40" i="12"/>
  <c r="X40" i="12"/>
  <c r="V41" i="12"/>
  <c r="X41" i="12"/>
  <c r="V42" i="12"/>
  <c r="X42" i="12"/>
  <c r="V43" i="12"/>
  <c r="X43" i="12"/>
  <c r="V44" i="12"/>
  <c r="X44" i="12"/>
  <c r="V45" i="12"/>
  <c r="X45" i="12"/>
  <c r="V46" i="12"/>
  <c r="X46" i="12"/>
  <c r="V47" i="12"/>
  <c r="X47" i="12"/>
  <c r="V48" i="12"/>
  <c r="X48" i="12"/>
  <c r="V49" i="12"/>
  <c r="X49" i="12"/>
  <c r="V50" i="12"/>
  <c r="X50" i="12"/>
  <c r="V51" i="12"/>
  <c r="X51" i="12"/>
  <c r="V52" i="12"/>
  <c r="X52" i="12"/>
  <c r="V53" i="12"/>
  <c r="X53" i="12"/>
  <c r="V54" i="12"/>
  <c r="X54" i="12"/>
  <c r="V55" i="12"/>
  <c r="X55" i="12"/>
  <c r="V56" i="12"/>
  <c r="X56" i="12"/>
  <c r="V57" i="12"/>
  <c r="X57" i="12"/>
  <c r="V58" i="12"/>
  <c r="X58" i="12"/>
  <c r="V59" i="12"/>
  <c r="X59" i="12"/>
  <c r="V60" i="12"/>
  <c r="X60" i="12"/>
  <c r="V61" i="12"/>
  <c r="X61" i="12"/>
  <c r="V62" i="12"/>
  <c r="X62" i="12"/>
  <c r="V63" i="12"/>
  <c r="X63" i="12"/>
  <c r="V64" i="12"/>
  <c r="X64" i="12"/>
  <c r="V65" i="12"/>
  <c r="X65" i="12"/>
  <c r="V66" i="12"/>
  <c r="X66" i="12"/>
  <c r="V67" i="12"/>
  <c r="X67" i="12"/>
  <c r="V68" i="12"/>
  <c r="X68" i="12"/>
  <c r="V69" i="12"/>
  <c r="X69" i="12"/>
  <c r="V70" i="12"/>
  <c r="X70" i="12"/>
  <c r="V71" i="12"/>
  <c r="X71" i="12"/>
  <c r="V72" i="12"/>
  <c r="X72" i="12"/>
  <c r="V73" i="12"/>
  <c r="X73" i="12"/>
  <c r="V74" i="12"/>
  <c r="X74" i="12"/>
  <c r="V75" i="12"/>
  <c r="X75" i="12"/>
  <c r="V76" i="12"/>
  <c r="X76" i="12"/>
  <c r="V77" i="12"/>
  <c r="X77" i="12"/>
  <c r="V78" i="12"/>
  <c r="X78" i="12"/>
  <c r="V79" i="12"/>
  <c r="X79" i="12"/>
  <c r="V80" i="12"/>
  <c r="X80" i="12"/>
  <c r="V81" i="12"/>
  <c r="X81" i="12"/>
  <c r="V82" i="12"/>
  <c r="X82" i="12"/>
  <c r="V83" i="12"/>
  <c r="X83" i="12"/>
  <c r="V84" i="12"/>
  <c r="X84" i="12"/>
  <c r="V85" i="12"/>
  <c r="X85" i="12"/>
  <c r="V86" i="12"/>
  <c r="X86" i="12"/>
  <c r="V87" i="12"/>
  <c r="X87" i="12"/>
  <c r="V88" i="12"/>
  <c r="X88" i="12"/>
  <c r="V89" i="12"/>
  <c r="X89" i="12"/>
  <c r="V90" i="12"/>
  <c r="X90" i="12"/>
  <c r="V91" i="12"/>
  <c r="X91" i="12"/>
  <c r="V92" i="12"/>
  <c r="X92" i="12"/>
  <c r="V93" i="12"/>
  <c r="X93" i="12"/>
  <c r="V94" i="12"/>
  <c r="X94" i="12"/>
  <c r="V95" i="12"/>
  <c r="X95" i="12"/>
  <c r="V96" i="12"/>
  <c r="X96" i="12"/>
  <c r="V97" i="12"/>
  <c r="X97" i="12"/>
  <c r="V98" i="12"/>
  <c r="X98" i="12"/>
  <c r="V99" i="12"/>
  <c r="X99" i="12"/>
  <c r="V100" i="12"/>
  <c r="X100" i="12"/>
  <c r="V101" i="12"/>
  <c r="X101" i="12"/>
  <c r="V102" i="12"/>
  <c r="X102" i="12"/>
  <c r="V103" i="12"/>
  <c r="X103" i="12"/>
  <c r="V104" i="12"/>
  <c r="X104" i="12"/>
  <c r="V105" i="12"/>
  <c r="X105" i="12"/>
  <c r="V106" i="12"/>
  <c r="X106" i="12"/>
  <c r="V107" i="12"/>
  <c r="X107" i="12"/>
  <c r="V108" i="12"/>
  <c r="X108" i="12"/>
  <c r="V109" i="12"/>
  <c r="X109" i="12"/>
  <c r="V110" i="12"/>
  <c r="X110" i="12"/>
  <c r="V111" i="12"/>
  <c r="X111" i="12"/>
  <c r="V112" i="12"/>
  <c r="X112" i="12"/>
  <c r="V113" i="12"/>
  <c r="X113" i="12"/>
  <c r="V114" i="12"/>
  <c r="X114" i="12"/>
  <c r="V115" i="12"/>
  <c r="X115" i="12"/>
  <c r="V116" i="12"/>
  <c r="X116" i="12"/>
  <c r="V117" i="12"/>
  <c r="X117" i="12"/>
  <c r="V118" i="12"/>
  <c r="X118" i="12"/>
  <c r="V119" i="12"/>
  <c r="X119" i="12"/>
  <c r="V120" i="12"/>
  <c r="X120" i="12"/>
  <c r="V121" i="12"/>
  <c r="X121" i="12"/>
  <c r="V122" i="12"/>
  <c r="X122" i="12"/>
  <c r="V123" i="12"/>
  <c r="X123" i="12"/>
  <c r="V124" i="12"/>
  <c r="X124" i="12"/>
  <c r="V125" i="12"/>
  <c r="X125" i="12"/>
  <c r="V126" i="12"/>
  <c r="X126" i="12"/>
  <c r="V127" i="12"/>
  <c r="X127" i="12"/>
  <c r="V128" i="12"/>
  <c r="X128" i="12"/>
  <c r="X9" i="12"/>
  <c r="V9" i="12"/>
  <c r="F10" i="12" l="1"/>
  <c r="H10" i="12"/>
  <c r="J10" i="12"/>
  <c r="N10" i="12"/>
  <c r="O10" i="12" s="1"/>
  <c r="F11" i="12"/>
  <c r="H11" i="12"/>
  <c r="J11" i="12"/>
  <c r="N11" i="12"/>
  <c r="O11" i="12" s="1"/>
  <c r="F12" i="12"/>
  <c r="H12" i="12"/>
  <c r="J12" i="12"/>
  <c r="N12" i="12"/>
  <c r="O12" i="12" s="1"/>
  <c r="F13" i="12"/>
  <c r="H13" i="12"/>
  <c r="J13" i="12"/>
  <c r="N13" i="12"/>
  <c r="O13" i="12" s="1"/>
  <c r="F14" i="12"/>
  <c r="H14" i="12"/>
  <c r="J14" i="12"/>
  <c r="N14" i="12"/>
  <c r="O14" i="12" s="1"/>
  <c r="F15" i="12"/>
  <c r="H15" i="12"/>
  <c r="J15" i="12"/>
  <c r="N15" i="12"/>
  <c r="O15" i="12" s="1"/>
  <c r="F16" i="12"/>
  <c r="H16" i="12"/>
  <c r="J16" i="12"/>
  <c r="N16" i="12"/>
  <c r="O16" i="12" s="1"/>
  <c r="F17" i="12"/>
  <c r="H17" i="12"/>
  <c r="J17" i="12"/>
  <c r="N17" i="12"/>
  <c r="O17" i="12"/>
  <c r="F18" i="12"/>
  <c r="H18" i="12"/>
  <c r="J18" i="12"/>
  <c r="N18" i="12"/>
  <c r="O18" i="12" s="1"/>
  <c r="F19" i="12"/>
  <c r="H19" i="12"/>
  <c r="J19" i="12"/>
  <c r="N19" i="12"/>
  <c r="O19" i="12" s="1"/>
  <c r="F20" i="12"/>
  <c r="H20" i="12"/>
  <c r="J20" i="12"/>
  <c r="N20" i="12"/>
  <c r="O20" i="12" s="1"/>
  <c r="F21" i="12"/>
  <c r="N21" i="12"/>
  <c r="O21" i="12" s="1"/>
  <c r="AK9" i="12" s="1"/>
  <c r="F22" i="12"/>
  <c r="N22" i="12"/>
  <c r="O22" i="12" s="1"/>
  <c r="AK10" i="12" s="1"/>
  <c r="F23" i="12"/>
  <c r="N23" i="12"/>
  <c r="O23" i="12" s="1"/>
  <c r="AK11" i="12" s="1"/>
  <c r="F24" i="12"/>
  <c r="N24" i="12"/>
  <c r="O24" i="12" s="1"/>
  <c r="AK12" i="12" s="1"/>
  <c r="F25" i="12"/>
  <c r="N25" i="12"/>
  <c r="O25" i="12" s="1"/>
  <c r="AK13" i="12" s="1"/>
  <c r="F26" i="12"/>
  <c r="N26" i="12"/>
  <c r="O26" i="12" s="1"/>
  <c r="AK14" i="12" s="1"/>
  <c r="F27" i="12"/>
  <c r="W15" i="12" s="1"/>
  <c r="N27" i="12"/>
  <c r="O27" i="12"/>
  <c r="AK15" i="12" s="1"/>
  <c r="F28" i="12"/>
  <c r="W16" i="12" s="1"/>
  <c r="N28" i="12"/>
  <c r="O28" i="12" s="1"/>
  <c r="AK16" i="12" s="1"/>
  <c r="F29" i="12"/>
  <c r="N29" i="12"/>
  <c r="O29" i="12" s="1"/>
  <c r="AK17" i="12" s="1"/>
  <c r="F30" i="12"/>
  <c r="N30" i="12"/>
  <c r="O30" i="12" s="1"/>
  <c r="AK18" i="12" s="1"/>
  <c r="F31" i="12"/>
  <c r="N31" i="12"/>
  <c r="O31" i="12" s="1"/>
  <c r="AK19" i="12" s="1"/>
  <c r="F32" i="12"/>
  <c r="N32" i="12"/>
  <c r="O32" i="12" s="1"/>
  <c r="AK20" i="12" s="1"/>
  <c r="F33" i="12"/>
  <c r="N33" i="12"/>
  <c r="O33" i="12" s="1"/>
  <c r="AK21" i="12" s="1"/>
  <c r="F34" i="12"/>
  <c r="N34" i="12"/>
  <c r="O34" i="12" s="1"/>
  <c r="AK22" i="12" s="1"/>
  <c r="F35" i="12"/>
  <c r="W23" i="12" s="1"/>
  <c r="N35" i="12"/>
  <c r="O35" i="12" s="1"/>
  <c r="AK23" i="12" s="1"/>
  <c r="F36" i="12"/>
  <c r="W24" i="12" s="1"/>
  <c r="N36" i="12"/>
  <c r="O36" i="12" s="1"/>
  <c r="AK24" i="12" s="1"/>
  <c r="F37" i="12"/>
  <c r="N37" i="12"/>
  <c r="O37" i="12" s="1"/>
  <c r="AK25" i="12" s="1"/>
  <c r="F38" i="12"/>
  <c r="N38" i="12"/>
  <c r="O38" i="12" s="1"/>
  <c r="AK26" i="12" s="1"/>
  <c r="F39" i="12"/>
  <c r="N39" i="12"/>
  <c r="O39" i="12" s="1"/>
  <c r="AK27" i="12" s="1"/>
  <c r="F40" i="12"/>
  <c r="N40" i="12"/>
  <c r="O40" i="12" s="1"/>
  <c r="AK28" i="12" s="1"/>
  <c r="F41" i="12"/>
  <c r="N41" i="12"/>
  <c r="O41" i="12" s="1"/>
  <c r="AK29" i="12" s="1"/>
  <c r="F42" i="12"/>
  <c r="W30" i="12" s="1"/>
  <c r="N42" i="12"/>
  <c r="O42" i="12" s="1"/>
  <c r="AK30" i="12" s="1"/>
  <c r="F43" i="12"/>
  <c r="W31" i="12" s="1"/>
  <c r="N43" i="12"/>
  <c r="O43" i="12" s="1"/>
  <c r="AK31" i="12" s="1"/>
  <c r="F44" i="12"/>
  <c r="W32" i="12" s="1"/>
  <c r="N44" i="12"/>
  <c r="O44" i="12" s="1"/>
  <c r="AK32" i="12" s="1"/>
  <c r="F45" i="12"/>
  <c r="N45" i="12"/>
  <c r="O45" i="12" s="1"/>
  <c r="AK33" i="12" s="1"/>
  <c r="F46" i="12"/>
  <c r="L46" i="12"/>
  <c r="M46" i="12"/>
  <c r="F47" i="12"/>
  <c r="W35" i="12" s="1"/>
  <c r="N47" i="12"/>
  <c r="O47" i="12" s="1"/>
  <c r="AK35" i="12" s="1"/>
  <c r="F48" i="12"/>
  <c r="N48" i="12"/>
  <c r="O48" i="12" s="1"/>
  <c r="AK36" i="12" s="1"/>
  <c r="F49" i="12"/>
  <c r="W37" i="12" s="1"/>
  <c r="N49" i="12"/>
  <c r="O49" i="12" s="1"/>
  <c r="AK37" i="12" s="1"/>
  <c r="F50" i="12"/>
  <c r="W38" i="12" s="1"/>
  <c r="N50" i="12"/>
  <c r="O50" i="12" s="1"/>
  <c r="AK38" i="12" s="1"/>
  <c r="F51" i="12"/>
  <c r="N51" i="12"/>
  <c r="O51" i="12" s="1"/>
  <c r="AK39" i="12" s="1"/>
  <c r="F52" i="12"/>
  <c r="N52" i="12"/>
  <c r="O52" i="12" s="1"/>
  <c r="AK40" i="12" s="1"/>
  <c r="F53" i="12"/>
  <c r="N53" i="12"/>
  <c r="O53" i="12" s="1"/>
  <c r="AK41" i="12" s="1"/>
  <c r="F54" i="12"/>
  <c r="N54" i="12"/>
  <c r="O54" i="12" s="1"/>
  <c r="AK42" i="12" s="1"/>
  <c r="F55" i="12"/>
  <c r="W43" i="12" s="1"/>
  <c r="N55" i="12"/>
  <c r="O55" i="12" s="1"/>
  <c r="AK43" i="12" s="1"/>
  <c r="F56" i="12"/>
  <c r="N56" i="12"/>
  <c r="O56" i="12" s="1"/>
  <c r="AK44" i="12" s="1"/>
  <c r="F57" i="12"/>
  <c r="W45" i="12" s="1"/>
  <c r="N57" i="12"/>
  <c r="O57" i="12" s="1"/>
  <c r="AK45" i="12" s="1"/>
  <c r="F58" i="12"/>
  <c r="W46" i="12" s="1"/>
  <c r="N58" i="12"/>
  <c r="O58" i="12" s="1"/>
  <c r="AK46" i="12" s="1"/>
  <c r="F59" i="12"/>
  <c r="N59" i="12"/>
  <c r="O59" i="12" s="1"/>
  <c r="AK47" i="12" s="1"/>
  <c r="F60" i="12"/>
  <c r="N60" i="12"/>
  <c r="O60" i="12" s="1"/>
  <c r="AK48" i="12" s="1"/>
  <c r="F61" i="12"/>
  <c r="N61" i="12"/>
  <c r="O61" i="12" s="1"/>
  <c r="AK49" i="12" s="1"/>
  <c r="F62" i="12"/>
  <c r="N62" i="12"/>
  <c r="O62" i="12" s="1"/>
  <c r="AK50" i="12" s="1"/>
  <c r="F63" i="12"/>
  <c r="W51" i="12" s="1"/>
  <c r="N63" i="12"/>
  <c r="O63" i="12" s="1"/>
  <c r="AK51" i="12" s="1"/>
  <c r="F64" i="12"/>
  <c r="N64" i="12"/>
  <c r="O64" i="12" s="1"/>
  <c r="AK52" i="12" s="1"/>
  <c r="F65" i="12"/>
  <c r="W53" i="12" s="1"/>
  <c r="N65" i="12"/>
  <c r="O65" i="12" s="1"/>
  <c r="AK53" i="12" s="1"/>
  <c r="F66" i="12"/>
  <c r="W54" i="12" s="1"/>
  <c r="N66" i="12"/>
  <c r="O66" i="12" s="1"/>
  <c r="AK54" i="12" s="1"/>
  <c r="F67" i="12"/>
  <c r="N67" i="12"/>
  <c r="O67" i="12" s="1"/>
  <c r="AK55" i="12" s="1"/>
  <c r="F68" i="12"/>
  <c r="N68" i="12"/>
  <c r="O68" i="12" s="1"/>
  <c r="AK56" i="12" s="1"/>
  <c r="F69" i="12"/>
  <c r="W57" i="12" s="1"/>
  <c r="N69" i="12"/>
  <c r="O69" i="12"/>
  <c r="AK57" i="12" s="1"/>
  <c r="F70" i="12"/>
  <c r="N70" i="12"/>
  <c r="O70" i="12" s="1"/>
  <c r="AK58" i="12" s="1"/>
  <c r="F71" i="12"/>
  <c r="N71" i="12"/>
  <c r="O71" i="12" s="1"/>
  <c r="AK59" i="12" s="1"/>
  <c r="F72" i="12"/>
  <c r="W60" i="12" s="1"/>
  <c r="N72" i="12"/>
  <c r="O72" i="12" s="1"/>
  <c r="AK60" i="12" s="1"/>
  <c r="F73" i="12"/>
  <c r="W61" i="12" s="1"/>
  <c r="N73" i="12"/>
  <c r="O73" i="12" s="1"/>
  <c r="AK61" i="12" s="1"/>
  <c r="F74" i="12"/>
  <c r="W62" i="12" s="1"/>
  <c r="N74" i="12"/>
  <c r="O74" i="12" s="1"/>
  <c r="AK62" i="12" s="1"/>
  <c r="F75" i="12"/>
  <c r="N75" i="12"/>
  <c r="O75" i="12" s="1"/>
  <c r="AK63" i="12" s="1"/>
  <c r="F76" i="12"/>
  <c r="N76" i="12"/>
  <c r="O76" i="12" s="1"/>
  <c r="AK64" i="12" s="1"/>
  <c r="F77" i="12"/>
  <c r="W65" i="12" s="1"/>
  <c r="N77" i="12"/>
  <c r="O77" i="12" s="1"/>
  <c r="AK65" i="12" s="1"/>
  <c r="F78" i="12"/>
  <c r="N78" i="12"/>
  <c r="O78" i="12" s="1"/>
  <c r="AK66" i="12" s="1"/>
  <c r="F79" i="12"/>
  <c r="N79" i="12"/>
  <c r="O79" i="12" s="1"/>
  <c r="AK67" i="12" s="1"/>
  <c r="F80" i="12"/>
  <c r="W68" i="12" s="1"/>
  <c r="N80" i="12"/>
  <c r="O80" i="12" s="1"/>
  <c r="AK68" i="12" s="1"/>
  <c r="F81" i="12"/>
  <c r="W69" i="12" s="1"/>
  <c r="N81" i="12"/>
  <c r="O81" i="12" s="1"/>
  <c r="AK69" i="12" s="1"/>
  <c r="F82" i="12"/>
  <c r="W70" i="12" s="1"/>
  <c r="N82" i="12"/>
  <c r="O82" i="12" s="1"/>
  <c r="AK70" i="12" s="1"/>
  <c r="F83" i="12"/>
  <c r="N83" i="12"/>
  <c r="O83" i="12" s="1"/>
  <c r="AK71" i="12" s="1"/>
  <c r="F84" i="12"/>
  <c r="N84" i="12"/>
  <c r="O84" i="12" s="1"/>
  <c r="AK72" i="12" s="1"/>
  <c r="F85" i="12"/>
  <c r="W73" i="12" s="1"/>
  <c r="N85" i="12"/>
  <c r="O85" i="12" s="1"/>
  <c r="AK73" i="12" s="1"/>
  <c r="F86" i="12"/>
  <c r="N86" i="12"/>
  <c r="O86" i="12" s="1"/>
  <c r="AK74" i="12" s="1"/>
  <c r="F87" i="12"/>
  <c r="N87" i="12"/>
  <c r="O87" i="12" s="1"/>
  <c r="AK75" i="12" s="1"/>
  <c r="F88" i="12"/>
  <c r="N88" i="12"/>
  <c r="O88" i="12" s="1"/>
  <c r="AK76" i="12" s="1"/>
  <c r="F89" i="12"/>
  <c r="W77" i="12" s="1"/>
  <c r="N89" i="12"/>
  <c r="O89" i="12" s="1"/>
  <c r="AK77" i="12" s="1"/>
  <c r="F90" i="12"/>
  <c r="W78" i="12" s="1"/>
  <c r="N90" i="12"/>
  <c r="O90" i="12" s="1"/>
  <c r="AK78" i="12" s="1"/>
  <c r="F91" i="12"/>
  <c r="N91" i="12"/>
  <c r="O91" i="12" s="1"/>
  <c r="AK79" i="12" s="1"/>
  <c r="F92" i="12"/>
  <c r="N92" i="12"/>
  <c r="O92" i="12" s="1"/>
  <c r="AK80" i="12" s="1"/>
  <c r="F93" i="12"/>
  <c r="W81" i="12" s="1"/>
  <c r="N93" i="12"/>
  <c r="O93" i="12" s="1"/>
  <c r="AK81" i="12" s="1"/>
  <c r="F94" i="12"/>
  <c r="N94" i="12"/>
  <c r="O94" i="12" s="1"/>
  <c r="AK82" i="12" s="1"/>
  <c r="F95" i="12"/>
  <c r="N95" i="12"/>
  <c r="O95" i="12" s="1"/>
  <c r="AK83" i="12" s="1"/>
  <c r="F96" i="12"/>
  <c r="N96" i="12"/>
  <c r="O96" i="12" s="1"/>
  <c r="AK84" i="12" s="1"/>
  <c r="F97" i="12"/>
  <c r="W85" i="12" s="1"/>
  <c r="N97" i="12"/>
  <c r="O97" i="12" s="1"/>
  <c r="AK85" i="12" s="1"/>
  <c r="F98" i="12"/>
  <c r="W86" i="12" s="1"/>
  <c r="N98" i="12"/>
  <c r="O98" i="12" s="1"/>
  <c r="AK86" i="12" s="1"/>
  <c r="F99" i="12"/>
  <c r="N99" i="12"/>
  <c r="O99" i="12" s="1"/>
  <c r="AK87" i="12" s="1"/>
  <c r="F100" i="12"/>
  <c r="W88" i="12" s="1"/>
  <c r="N100" i="12"/>
  <c r="O100" i="12" s="1"/>
  <c r="AK88" i="12" s="1"/>
  <c r="F101" i="12"/>
  <c r="W89" i="12" s="1"/>
  <c r="N101" i="12"/>
  <c r="O101" i="12" s="1"/>
  <c r="AK89" i="12" s="1"/>
  <c r="F102" i="12"/>
  <c r="N102" i="12"/>
  <c r="O102" i="12" s="1"/>
  <c r="AK90" i="12" s="1"/>
  <c r="F103" i="12"/>
  <c r="W91" i="12" s="1"/>
  <c r="N103" i="12"/>
  <c r="O103" i="12" s="1"/>
  <c r="AK91" i="12" s="1"/>
  <c r="F104" i="12"/>
  <c r="N104" i="12"/>
  <c r="O104" i="12" s="1"/>
  <c r="AK92" i="12" s="1"/>
  <c r="F105" i="12"/>
  <c r="W93" i="12" s="1"/>
  <c r="N105" i="12"/>
  <c r="O105" i="12" s="1"/>
  <c r="AK93" i="12" s="1"/>
  <c r="F106" i="12"/>
  <c r="W94" i="12" s="1"/>
  <c r="N106" i="12"/>
  <c r="O106" i="12" s="1"/>
  <c r="AK94" i="12" s="1"/>
  <c r="F107" i="12"/>
  <c r="N107" i="12"/>
  <c r="O107" i="12" s="1"/>
  <c r="AK95" i="12" s="1"/>
  <c r="F108" i="12"/>
  <c r="W96" i="12" s="1"/>
  <c r="N108" i="12"/>
  <c r="O108" i="12" s="1"/>
  <c r="AK96" i="12" s="1"/>
  <c r="F109" i="12"/>
  <c r="W97" i="12" s="1"/>
  <c r="N109" i="12"/>
  <c r="O109" i="12" s="1"/>
  <c r="AK97" i="12" s="1"/>
  <c r="F110" i="12"/>
  <c r="N110" i="12"/>
  <c r="O110" i="12" s="1"/>
  <c r="AK98" i="12" s="1"/>
  <c r="F111" i="12"/>
  <c r="N111" i="12"/>
  <c r="O111" i="12" s="1"/>
  <c r="AK99" i="12" s="1"/>
  <c r="F112" i="12"/>
  <c r="N112" i="12"/>
  <c r="O112" i="12" s="1"/>
  <c r="AK100" i="12" s="1"/>
  <c r="F113" i="12"/>
  <c r="W101" i="12" s="1"/>
  <c r="N113" i="12"/>
  <c r="O113" i="12" s="1"/>
  <c r="AK101" i="12" s="1"/>
  <c r="F114" i="12"/>
  <c r="W102" i="12" s="1"/>
  <c r="N114" i="12"/>
  <c r="O114" i="12" s="1"/>
  <c r="AK102" i="12" s="1"/>
  <c r="F115" i="12"/>
  <c r="N115" i="12"/>
  <c r="O115" i="12" s="1"/>
  <c r="AK103" i="12" s="1"/>
  <c r="F116" i="12"/>
  <c r="N116" i="12"/>
  <c r="O116" i="12" s="1"/>
  <c r="AK104" i="12" s="1"/>
  <c r="F117" i="12"/>
  <c r="W105" i="12" s="1"/>
  <c r="N117" i="12"/>
  <c r="O117" i="12" s="1"/>
  <c r="AK105" i="12" s="1"/>
  <c r="F118" i="12"/>
  <c r="N118" i="12"/>
  <c r="O118" i="12" s="1"/>
  <c r="AK106" i="12" s="1"/>
  <c r="F119" i="12"/>
  <c r="N119" i="12"/>
  <c r="O119" i="12" s="1"/>
  <c r="AK107" i="12" s="1"/>
  <c r="F120" i="12"/>
  <c r="N120" i="12"/>
  <c r="O120" i="12" s="1"/>
  <c r="AK108" i="12" s="1"/>
  <c r="F121" i="12"/>
  <c r="W109" i="12" s="1"/>
  <c r="N121" i="12"/>
  <c r="O121" i="12" s="1"/>
  <c r="AK109" i="12" s="1"/>
  <c r="F122" i="12"/>
  <c r="W110" i="12" s="1"/>
  <c r="N122" i="12"/>
  <c r="O122" i="12" s="1"/>
  <c r="AK110" i="12" s="1"/>
  <c r="F123" i="12"/>
  <c r="N123" i="12"/>
  <c r="O123" i="12" s="1"/>
  <c r="AK111" i="12" s="1"/>
  <c r="F124" i="12"/>
  <c r="W112" i="12" s="1"/>
  <c r="N124" i="12"/>
  <c r="O124" i="12" s="1"/>
  <c r="AK112" i="12" s="1"/>
  <c r="F125" i="12"/>
  <c r="N125" i="12"/>
  <c r="O125" i="12" s="1"/>
  <c r="AK113" i="12" s="1"/>
  <c r="F126" i="12"/>
  <c r="N126" i="12"/>
  <c r="O126" i="12" s="1"/>
  <c r="AK114" i="12" s="1"/>
  <c r="F127" i="12"/>
  <c r="N127" i="12"/>
  <c r="O127" i="12" s="1"/>
  <c r="AK115" i="12" s="1"/>
  <c r="F128" i="12"/>
  <c r="N128" i="12"/>
  <c r="O128" i="12" s="1"/>
  <c r="AK116" i="12" s="1"/>
  <c r="N46" i="12" l="1"/>
  <c r="O46" i="12" s="1"/>
  <c r="AK34" i="12" s="1"/>
  <c r="W104" i="12"/>
  <c r="W90" i="12"/>
  <c r="W87" i="12"/>
  <c r="W82" i="12"/>
  <c r="W72" i="12"/>
  <c r="W67" i="12"/>
  <c r="W49" i="12"/>
  <c r="W44" i="12"/>
  <c r="W34" i="12"/>
  <c r="W12" i="12"/>
  <c r="W10" i="12"/>
  <c r="W99" i="12"/>
  <c r="W47" i="12"/>
  <c r="W29" i="12"/>
  <c r="W22" i="12"/>
  <c r="W115" i="12"/>
  <c r="W80" i="12"/>
  <c r="W75" i="12"/>
  <c r="W52" i="12"/>
  <c r="W42" i="12"/>
  <c r="W40" i="12"/>
  <c r="W27" i="12"/>
  <c r="W25" i="12"/>
  <c r="W107" i="12"/>
  <c r="W83" i="12"/>
  <c r="W63" i="12"/>
  <c r="W55" i="12"/>
  <c r="W20" i="12"/>
  <c r="W18" i="12"/>
  <c r="W13" i="12"/>
  <c r="W113" i="12"/>
  <c r="W100" i="12"/>
  <c r="W71" i="12"/>
  <c r="W58" i="12"/>
  <c r="W50" i="12"/>
  <c r="W48" i="12"/>
  <c r="W33" i="12"/>
  <c r="W11" i="12"/>
  <c r="W9" i="12"/>
  <c r="W66" i="12"/>
  <c r="W103" i="12"/>
  <c r="W92" i="12"/>
  <c r="W116" i="12"/>
  <c r="W111" i="12"/>
  <c r="W106" i="12"/>
  <c r="W98" i="12"/>
  <c r="W95" i="12"/>
  <c r="W76" i="12"/>
  <c r="W56" i="12"/>
  <c r="W41" i="12"/>
  <c r="W36" i="12"/>
  <c r="W28" i="12"/>
  <c r="W26" i="12"/>
  <c r="W21" i="12"/>
  <c r="W14" i="12"/>
  <c r="W108" i="12"/>
  <c r="W114" i="12"/>
  <c r="W84" i="12"/>
  <c r="W79" i="12"/>
  <c r="W74" i="12"/>
  <c r="W64" i="12"/>
  <c r="W59" i="12"/>
  <c r="W39" i="12"/>
  <c r="W19" i="12"/>
  <c r="W17" i="12"/>
  <c r="O135" i="9"/>
  <c r="AK123" i="9" s="1"/>
  <c r="B166" i="9"/>
  <c r="M134" i="13" l="1"/>
  <c r="N134" i="19" l="1"/>
  <c r="O134" i="19" s="1"/>
  <c r="AB122" i="19" s="1"/>
  <c r="N135" i="19"/>
  <c r="O135" i="19" s="1"/>
  <c r="AB123" i="19" s="1"/>
  <c r="N136" i="19"/>
  <c r="O136" i="19" s="1"/>
  <c r="AB124" i="19" s="1"/>
  <c r="N137" i="19"/>
  <c r="O137" i="19" s="1"/>
  <c r="AB125" i="19" s="1"/>
  <c r="N138" i="19"/>
  <c r="O138" i="19" s="1"/>
  <c r="AB126" i="19" s="1"/>
  <c r="N139" i="19"/>
  <c r="O139" i="19" s="1"/>
  <c r="AB127" i="19" s="1"/>
  <c r="B167" i="19"/>
  <c r="B167" i="17"/>
  <c r="N134" i="17"/>
  <c r="O134" i="17" s="1"/>
  <c r="AL122" i="17" s="1"/>
  <c r="N135" i="17"/>
  <c r="O135" i="17" s="1"/>
  <c r="AL123" i="17" s="1"/>
  <c r="N136" i="17"/>
  <c r="O136" i="17" s="1"/>
  <c r="AL124" i="17" s="1"/>
  <c r="N137" i="17"/>
  <c r="O137" i="17" s="1"/>
  <c r="AL125" i="17" s="1"/>
  <c r="N138" i="17"/>
  <c r="O138" i="17" s="1"/>
  <c r="AL126" i="17" s="1"/>
  <c r="N139" i="17"/>
  <c r="O139" i="17" s="1"/>
  <c r="AL127" i="17" s="1"/>
  <c r="O135" i="21"/>
  <c r="AH135" i="21" s="1"/>
  <c r="N134" i="21"/>
  <c r="O134" i="21" s="1"/>
  <c r="AH134" i="21" s="1"/>
  <c r="N135" i="21"/>
  <c r="N136" i="21"/>
  <c r="O136" i="21" s="1"/>
  <c r="AH136" i="21" s="1"/>
  <c r="N137" i="21"/>
  <c r="O137" i="21" s="1"/>
  <c r="AH137" i="21" s="1"/>
  <c r="N138" i="21"/>
  <c r="O138" i="21" s="1"/>
  <c r="AH138" i="21" s="1"/>
  <c r="N139" i="21"/>
  <c r="O139" i="21" s="1"/>
  <c r="AH139" i="21" s="1"/>
  <c r="N134" i="20"/>
  <c r="O134" i="20" s="1"/>
  <c r="AE122" i="20" s="1"/>
  <c r="N135" i="20"/>
  <c r="O135" i="20" s="1"/>
  <c r="AE123" i="20" s="1"/>
  <c r="N136" i="20"/>
  <c r="O136" i="20" s="1"/>
  <c r="AE124" i="20" s="1"/>
  <c r="N137" i="20"/>
  <c r="O137" i="20" s="1"/>
  <c r="AE125" i="20" s="1"/>
  <c r="N138" i="20"/>
  <c r="O138" i="20" s="1"/>
  <c r="AE126" i="20" s="1"/>
  <c r="N139" i="20"/>
  <c r="O139" i="20" s="1"/>
  <c r="AE127" i="20" s="1"/>
  <c r="B167" i="20"/>
  <c r="N134" i="18"/>
  <c r="O134" i="18" s="1"/>
  <c r="AF122" i="18" s="1"/>
  <c r="N135" i="18"/>
  <c r="O135" i="18" s="1"/>
  <c r="AF123" i="18" s="1"/>
  <c r="N136" i="18"/>
  <c r="O136" i="18" s="1"/>
  <c r="AF124" i="18" s="1"/>
  <c r="N137" i="18"/>
  <c r="O137" i="18" s="1"/>
  <c r="AF125" i="18" s="1"/>
  <c r="N138" i="18"/>
  <c r="O138" i="18" s="1"/>
  <c r="AF126" i="18" s="1"/>
  <c r="N139" i="18"/>
  <c r="O139" i="18" s="1"/>
  <c r="AF127" i="18" s="1"/>
  <c r="B167" i="18"/>
  <c r="N134" i="16"/>
  <c r="O134" i="16" s="1"/>
  <c r="AL122" i="16" s="1"/>
  <c r="N135" i="16"/>
  <c r="O135" i="16" s="1"/>
  <c r="AL123" i="16" s="1"/>
  <c r="N136" i="16"/>
  <c r="O136" i="16" s="1"/>
  <c r="AL124" i="16" s="1"/>
  <c r="N137" i="16"/>
  <c r="O137" i="16" s="1"/>
  <c r="AL125" i="16" s="1"/>
  <c r="N138" i="16"/>
  <c r="O138" i="16" s="1"/>
  <c r="AL126" i="16" s="1"/>
  <c r="N139" i="16"/>
  <c r="O139" i="16" s="1"/>
  <c r="AL127" i="16" s="1"/>
  <c r="B167" i="16" l="1"/>
  <c r="B167" i="14"/>
  <c r="B167" i="13"/>
  <c r="N135" i="13"/>
  <c r="N136" i="13"/>
  <c r="O136" i="13" s="1"/>
  <c r="AH124" i="13" s="1"/>
  <c r="N137" i="13"/>
  <c r="O137" i="13" s="1"/>
  <c r="AH125" i="13" s="1"/>
  <c r="N138" i="13"/>
  <c r="O138" i="13" s="1"/>
  <c r="AH126" i="13" s="1"/>
  <c r="N139" i="13"/>
  <c r="O139" i="13"/>
  <c r="AH127" i="13" s="1"/>
  <c r="N140" i="13"/>
  <c r="O140" i="13" s="1"/>
  <c r="AH128" i="13" s="1"/>
  <c r="N135" i="11"/>
  <c r="O135" i="11" s="1"/>
  <c r="AF123" i="11" s="1"/>
  <c r="N136" i="11"/>
  <c r="O136" i="11"/>
  <c r="AF124" i="11" s="1"/>
  <c r="N137" i="11"/>
  <c r="O137" i="11" s="1"/>
  <c r="AF125" i="11" s="1"/>
  <c r="N138" i="11"/>
  <c r="O138" i="11" s="1"/>
  <c r="AF126" i="11" s="1"/>
  <c r="N139" i="11"/>
  <c r="O139" i="11" s="1"/>
  <c r="AF127" i="11" s="1"/>
  <c r="N140" i="11"/>
  <c r="O140" i="11" s="1"/>
  <c r="AF128" i="11" s="1"/>
  <c r="B167" i="11"/>
  <c r="N135" i="10"/>
  <c r="O135" i="10" s="1"/>
  <c r="AI123" i="10" s="1"/>
  <c r="N136" i="10"/>
  <c r="O136" i="10" s="1"/>
  <c r="AI124" i="10" s="1"/>
  <c r="N137" i="10"/>
  <c r="O137" i="10" s="1"/>
  <c r="AI125" i="10" s="1"/>
  <c r="N138" i="10"/>
  <c r="O138" i="10" s="1"/>
  <c r="AI126" i="10" s="1"/>
  <c r="N139" i="10"/>
  <c r="O139" i="10" s="1"/>
  <c r="AI127" i="10" s="1"/>
  <c r="AI128" i="10"/>
  <c r="B167" i="10"/>
  <c r="B167" i="9"/>
  <c r="N135" i="9"/>
  <c r="N136" i="9"/>
  <c r="O136" i="9" s="1"/>
  <c r="AK124" i="9" s="1"/>
  <c r="N137" i="9"/>
  <c r="O137" i="9" s="1"/>
  <c r="AK125" i="9" s="1"/>
  <c r="N138" i="9"/>
  <c r="O138" i="9" s="1"/>
  <c r="AK126" i="9" s="1"/>
  <c r="N139" i="9"/>
  <c r="O139" i="9"/>
  <c r="AK127" i="9" s="1"/>
  <c r="N140" i="9"/>
  <c r="O140" i="9" s="1"/>
  <c r="AK128" i="9" s="1"/>
  <c r="N135" i="8"/>
  <c r="O135" i="8" s="1"/>
  <c r="AK123" i="8" s="1"/>
  <c r="N136" i="8"/>
  <c r="O136" i="8" s="1"/>
  <c r="AK124" i="8" s="1"/>
  <c r="N137" i="8"/>
  <c r="O137" i="8" s="1"/>
  <c r="AK125" i="8" s="1"/>
  <c r="N138" i="8"/>
  <c r="O138" i="8" s="1"/>
  <c r="AK126" i="8" s="1"/>
  <c r="N139" i="8"/>
  <c r="O139" i="8" s="1"/>
  <c r="AK127" i="8" s="1"/>
  <c r="B167" i="8"/>
  <c r="B167" i="28"/>
  <c r="V135" i="28"/>
  <c r="V136" i="28"/>
  <c r="V137" i="28"/>
  <c r="V138" i="28"/>
  <c r="V139" i="28"/>
  <c r="V140" i="28"/>
  <c r="N135" i="28"/>
  <c r="O135" i="28" s="1"/>
  <c r="N136" i="28"/>
  <c r="O136" i="28" s="1"/>
  <c r="N137" i="28"/>
  <c r="O137" i="28" s="1"/>
  <c r="N138" i="28"/>
  <c r="O138" i="28" s="1"/>
  <c r="N139" i="28"/>
  <c r="O139" i="28" s="1"/>
  <c r="N140" i="28"/>
  <c r="O140" i="28" s="1"/>
  <c r="N140" i="5"/>
  <c r="O140" i="5" s="1"/>
  <c r="AG128" i="5" s="1"/>
  <c r="N135" i="5"/>
  <c r="O135" i="5" s="1"/>
  <c r="AG123" i="5" s="1"/>
  <c r="N136" i="5"/>
  <c r="O136" i="5" s="1"/>
  <c r="AG124" i="5" s="1"/>
  <c r="N137" i="5"/>
  <c r="O137" i="5" s="1"/>
  <c r="AG125" i="5" s="1"/>
  <c r="N138" i="5"/>
  <c r="O138" i="5" s="1"/>
  <c r="AG126" i="5" s="1"/>
  <c r="N139" i="5"/>
  <c r="O139" i="5" s="1"/>
  <c r="AG127" i="5" s="1"/>
  <c r="B167" i="5"/>
  <c r="B167" i="4"/>
  <c r="N135" i="4"/>
  <c r="O135" i="4" s="1"/>
  <c r="AL123" i="4" s="1"/>
  <c r="N136" i="4"/>
  <c r="O136" i="4" s="1"/>
  <c r="AL124" i="4" s="1"/>
  <c r="N137" i="4"/>
  <c r="O137" i="4" s="1"/>
  <c r="AL125" i="4" s="1"/>
  <c r="N138" i="4"/>
  <c r="O138" i="4" s="1"/>
  <c r="AL126" i="4" s="1"/>
  <c r="N139" i="4"/>
  <c r="O139" i="4"/>
  <c r="AL127" i="4" s="1"/>
  <c r="N140" i="4"/>
  <c r="O140" i="4" s="1"/>
  <c r="AL128" i="4" s="1"/>
  <c r="B167" i="12"/>
  <c r="N135" i="12"/>
  <c r="O135" i="12" s="1"/>
  <c r="AK123" i="12" s="1"/>
  <c r="N136" i="12"/>
  <c r="O136" i="12" s="1"/>
  <c r="AK124" i="12" s="1"/>
  <c r="N137" i="12"/>
  <c r="O137" i="12" s="1"/>
  <c r="AK125" i="12" s="1"/>
  <c r="N138" i="12"/>
  <c r="O138" i="12" s="1"/>
  <c r="AK126" i="12" s="1"/>
  <c r="N139" i="12"/>
  <c r="O139" i="12" s="1"/>
  <c r="AK127" i="12" s="1"/>
  <c r="N140" i="12"/>
  <c r="O140" i="12" s="1"/>
  <c r="AK128" i="12" s="1"/>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V135" i="14"/>
  <c r="V136" i="14"/>
  <c r="V137" i="14"/>
  <c r="V138" i="14"/>
  <c r="V139" i="14"/>
  <c r="V140" i="14"/>
  <c r="N135" i="14"/>
  <c r="O135" i="14"/>
  <c r="N136" i="14"/>
  <c r="O136" i="14" s="1"/>
  <c r="N137" i="14"/>
  <c r="O137" i="14" s="1"/>
  <c r="N138" i="14"/>
  <c r="O138" i="14" s="1"/>
  <c r="N139" i="14"/>
  <c r="O139" i="14" s="1"/>
  <c r="N140" i="14"/>
  <c r="O140" i="14" s="1"/>
  <c r="O135" i="13" l="1"/>
  <c r="AH123" i="13" s="1"/>
  <c r="E134" i="19"/>
  <c r="G134" i="19"/>
  <c r="E135" i="19"/>
  <c r="G135" i="19"/>
  <c r="E136" i="19"/>
  <c r="V124" i="19" s="1"/>
  <c r="G136" i="19"/>
  <c r="E137" i="19"/>
  <c r="G137" i="19"/>
  <c r="E138" i="19"/>
  <c r="G138" i="19"/>
  <c r="E139" i="19"/>
  <c r="G139" i="19"/>
  <c r="E134" i="17"/>
  <c r="G134" i="17"/>
  <c r="E135" i="17"/>
  <c r="G135" i="17"/>
  <c r="E136" i="17"/>
  <c r="G136" i="17"/>
  <c r="E137" i="17"/>
  <c r="G137" i="17"/>
  <c r="E138" i="17"/>
  <c r="G138" i="17"/>
  <c r="E139" i="17"/>
  <c r="G139" i="17"/>
  <c r="E134" i="21"/>
  <c r="G134" i="21"/>
  <c r="E135" i="21"/>
  <c r="G135" i="21"/>
  <c r="E136" i="21"/>
  <c r="G136" i="21"/>
  <c r="E137" i="21"/>
  <c r="G137" i="21"/>
  <c r="E138" i="21"/>
  <c r="G138" i="21"/>
  <c r="E139" i="21"/>
  <c r="G139" i="21"/>
  <c r="E134" i="20"/>
  <c r="G134" i="20"/>
  <c r="E135" i="20"/>
  <c r="G135" i="20"/>
  <c r="E136" i="20"/>
  <c r="G136" i="20"/>
  <c r="E137" i="20"/>
  <c r="V125" i="20" s="1"/>
  <c r="G137" i="20"/>
  <c r="E138" i="20"/>
  <c r="G138" i="20"/>
  <c r="E139" i="20"/>
  <c r="G139" i="20"/>
  <c r="E134" i="18"/>
  <c r="G134" i="18"/>
  <c r="E135" i="18"/>
  <c r="G135" i="18"/>
  <c r="E136" i="18"/>
  <c r="G136" i="18"/>
  <c r="E137" i="18"/>
  <c r="G137" i="18"/>
  <c r="E138" i="18"/>
  <c r="G138" i="18"/>
  <c r="E139" i="18"/>
  <c r="G139" i="18"/>
  <c r="E134" i="16"/>
  <c r="G134" i="16"/>
  <c r="E135" i="16"/>
  <c r="G135" i="16"/>
  <c r="E136" i="16"/>
  <c r="V124" i="16" s="1"/>
  <c r="G136" i="16"/>
  <c r="E137" i="16"/>
  <c r="V125" i="16" s="1"/>
  <c r="G137" i="16"/>
  <c r="E138" i="16"/>
  <c r="G138" i="16"/>
  <c r="E139" i="16"/>
  <c r="G139" i="16"/>
  <c r="E135" i="14"/>
  <c r="G135" i="14"/>
  <c r="E136" i="14"/>
  <c r="G136" i="14"/>
  <c r="E137" i="14"/>
  <c r="G137" i="14"/>
  <c r="E138" i="14"/>
  <c r="G138" i="14"/>
  <c r="E139" i="14"/>
  <c r="G139" i="14"/>
  <c r="E140" i="14"/>
  <c r="G140" i="14"/>
  <c r="E135" i="13"/>
  <c r="V123" i="13" s="1"/>
  <c r="G135" i="13"/>
  <c r="X123" i="13" s="1"/>
  <c r="E136" i="13"/>
  <c r="V124" i="13" s="1"/>
  <c r="G136" i="13"/>
  <c r="X124" i="13" s="1"/>
  <c r="E137" i="13"/>
  <c r="V125" i="13" s="1"/>
  <c r="G137" i="13"/>
  <c r="X125" i="13" s="1"/>
  <c r="E138" i="13"/>
  <c r="V126" i="13" s="1"/>
  <c r="G138" i="13"/>
  <c r="X126" i="13" s="1"/>
  <c r="E139" i="13"/>
  <c r="V127" i="13" s="1"/>
  <c r="G139" i="13"/>
  <c r="X127" i="13" s="1"/>
  <c r="E140" i="13"/>
  <c r="V128" i="13" s="1"/>
  <c r="G140" i="13"/>
  <c r="X128" i="13" s="1"/>
  <c r="E10" i="11"/>
  <c r="E11" i="11"/>
  <c r="E12" i="11"/>
  <c r="E13" i="11"/>
  <c r="E14" i="11"/>
  <c r="E15" i="11"/>
  <c r="E16" i="11"/>
  <c r="E17" i="11"/>
  <c r="E18" i="11"/>
  <c r="E19" i="11"/>
  <c r="E20" i="11"/>
  <c r="E21" i="11"/>
  <c r="V9" i="11" s="1"/>
  <c r="E22" i="11"/>
  <c r="V10" i="11" s="1"/>
  <c r="E23" i="11"/>
  <c r="V11" i="11" s="1"/>
  <c r="E24" i="11"/>
  <c r="V12" i="11" s="1"/>
  <c r="E25" i="11"/>
  <c r="V13" i="11" s="1"/>
  <c r="E26" i="11"/>
  <c r="V14" i="11" s="1"/>
  <c r="E27" i="11"/>
  <c r="V15" i="11" s="1"/>
  <c r="E28" i="11"/>
  <c r="V16" i="11" s="1"/>
  <c r="E29" i="11"/>
  <c r="V17" i="11" s="1"/>
  <c r="E30" i="11"/>
  <c r="V18" i="11" s="1"/>
  <c r="E31" i="11"/>
  <c r="V19" i="11" s="1"/>
  <c r="E32" i="11"/>
  <c r="V20" i="11" s="1"/>
  <c r="E33" i="11"/>
  <c r="V21" i="11" s="1"/>
  <c r="E34" i="11"/>
  <c r="V22" i="11" s="1"/>
  <c r="E35" i="11"/>
  <c r="V23" i="11" s="1"/>
  <c r="E36" i="11"/>
  <c r="V24" i="11" s="1"/>
  <c r="E37" i="11"/>
  <c r="V25" i="11" s="1"/>
  <c r="E38" i="11"/>
  <c r="V26" i="11" s="1"/>
  <c r="E39" i="11"/>
  <c r="V27" i="11" s="1"/>
  <c r="E40" i="11"/>
  <c r="V28" i="11" s="1"/>
  <c r="E41" i="11"/>
  <c r="V29" i="11" s="1"/>
  <c r="E42" i="11"/>
  <c r="V30" i="11" s="1"/>
  <c r="E43" i="11"/>
  <c r="V31" i="11" s="1"/>
  <c r="E44" i="11"/>
  <c r="V32" i="11" s="1"/>
  <c r="E45" i="11"/>
  <c r="V33" i="11" s="1"/>
  <c r="E46" i="11"/>
  <c r="V34" i="11" s="1"/>
  <c r="E47" i="11"/>
  <c r="V35" i="11" s="1"/>
  <c r="E48" i="11"/>
  <c r="V36" i="11" s="1"/>
  <c r="E49" i="11"/>
  <c r="V37" i="11" s="1"/>
  <c r="E50" i="11"/>
  <c r="V38" i="11" s="1"/>
  <c r="E51" i="11"/>
  <c r="V39" i="11" s="1"/>
  <c r="E52" i="11"/>
  <c r="V40" i="11" s="1"/>
  <c r="E53" i="11"/>
  <c r="V41" i="11" s="1"/>
  <c r="E54" i="11"/>
  <c r="V42" i="11" s="1"/>
  <c r="E55" i="11"/>
  <c r="V43" i="11" s="1"/>
  <c r="E56" i="11"/>
  <c r="V44" i="11" s="1"/>
  <c r="E57" i="11"/>
  <c r="V45" i="11" s="1"/>
  <c r="E58" i="11"/>
  <c r="V46" i="11" s="1"/>
  <c r="E59" i="11"/>
  <c r="V47" i="11" s="1"/>
  <c r="E60" i="11"/>
  <c r="V48" i="11" s="1"/>
  <c r="E61" i="11"/>
  <c r="V49" i="11" s="1"/>
  <c r="E62" i="11"/>
  <c r="V50" i="11" s="1"/>
  <c r="E63" i="11"/>
  <c r="V51" i="11" s="1"/>
  <c r="E64" i="11"/>
  <c r="V52" i="11" s="1"/>
  <c r="E65" i="11"/>
  <c r="V53" i="11" s="1"/>
  <c r="E66" i="11"/>
  <c r="V54" i="11" s="1"/>
  <c r="E67" i="11"/>
  <c r="V55" i="11" s="1"/>
  <c r="E68" i="11"/>
  <c r="V56" i="11" s="1"/>
  <c r="E69" i="11"/>
  <c r="V57" i="11" s="1"/>
  <c r="E70" i="11"/>
  <c r="V58" i="11" s="1"/>
  <c r="E71" i="11"/>
  <c r="V59" i="11" s="1"/>
  <c r="E72" i="11"/>
  <c r="V60" i="11" s="1"/>
  <c r="E73" i="11"/>
  <c r="V61" i="11" s="1"/>
  <c r="E74" i="11"/>
  <c r="V62" i="11" s="1"/>
  <c r="E75" i="11"/>
  <c r="V63" i="11" s="1"/>
  <c r="E76" i="11"/>
  <c r="V64" i="11" s="1"/>
  <c r="E77" i="11"/>
  <c r="V65" i="11" s="1"/>
  <c r="E78" i="11"/>
  <c r="V66" i="11" s="1"/>
  <c r="E79" i="11"/>
  <c r="V67" i="11" s="1"/>
  <c r="E80" i="11"/>
  <c r="V68" i="11" s="1"/>
  <c r="E81" i="11"/>
  <c r="V69" i="11" s="1"/>
  <c r="E82" i="11"/>
  <c r="V70" i="11" s="1"/>
  <c r="E83" i="11"/>
  <c r="V71" i="11" s="1"/>
  <c r="E84" i="11"/>
  <c r="V72" i="11" s="1"/>
  <c r="E85" i="11"/>
  <c r="V73" i="11" s="1"/>
  <c r="E86" i="11"/>
  <c r="V74" i="11" s="1"/>
  <c r="E87" i="11"/>
  <c r="V75" i="11" s="1"/>
  <c r="E88" i="11"/>
  <c r="V76" i="11" s="1"/>
  <c r="E89" i="11"/>
  <c r="V77" i="11" s="1"/>
  <c r="E90" i="11"/>
  <c r="V78" i="11" s="1"/>
  <c r="E91" i="11"/>
  <c r="V79" i="11" s="1"/>
  <c r="E92" i="11"/>
  <c r="V80" i="11" s="1"/>
  <c r="E93" i="11"/>
  <c r="V81" i="11" s="1"/>
  <c r="E94" i="11"/>
  <c r="V82" i="11" s="1"/>
  <c r="E95" i="11"/>
  <c r="V83" i="11" s="1"/>
  <c r="E96" i="11"/>
  <c r="V84" i="11" s="1"/>
  <c r="E97" i="11"/>
  <c r="V85" i="11" s="1"/>
  <c r="E98" i="11"/>
  <c r="V86" i="11" s="1"/>
  <c r="E99" i="11"/>
  <c r="V87" i="11" s="1"/>
  <c r="E100" i="11"/>
  <c r="V88" i="11" s="1"/>
  <c r="E101" i="11"/>
  <c r="V89" i="11" s="1"/>
  <c r="E102" i="11"/>
  <c r="V90" i="11" s="1"/>
  <c r="E103" i="11"/>
  <c r="V91" i="11" s="1"/>
  <c r="E104" i="11"/>
  <c r="V92" i="11" s="1"/>
  <c r="E105" i="11"/>
  <c r="V93" i="11" s="1"/>
  <c r="E106" i="11"/>
  <c r="V94" i="11" s="1"/>
  <c r="E107" i="11"/>
  <c r="V95" i="11" s="1"/>
  <c r="E108" i="11"/>
  <c r="V96" i="11" s="1"/>
  <c r="E109" i="11"/>
  <c r="V97" i="11" s="1"/>
  <c r="E110" i="11"/>
  <c r="V98" i="11" s="1"/>
  <c r="E111" i="11"/>
  <c r="V99" i="11" s="1"/>
  <c r="E112" i="11"/>
  <c r="V100" i="11" s="1"/>
  <c r="E113" i="11"/>
  <c r="V101" i="11" s="1"/>
  <c r="E114" i="11"/>
  <c r="V102" i="11" s="1"/>
  <c r="E115" i="11"/>
  <c r="V103" i="11" s="1"/>
  <c r="E116" i="11"/>
  <c r="V104" i="11" s="1"/>
  <c r="E117" i="11"/>
  <c r="V105" i="11" s="1"/>
  <c r="E118" i="11"/>
  <c r="V106" i="11" s="1"/>
  <c r="E119" i="11"/>
  <c r="V107" i="11" s="1"/>
  <c r="E120" i="11"/>
  <c r="V108" i="11" s="1"/>
  <c r="E121" i="11"/>
  <c r="V109" i="11" s="1"/>
  <c r="E122" i="11"/>
  <c r="V110" i="11" s="1"/>
  <c r="E123" i="11"/>
  <c r="V111" i="11" s="1"/>
  <c r="E124" i="11"/>
  <c r="V112" i="11" s="1"/>
  <c r="E125" i="11"/>
  <c r="V113" i="11" s="1"/>
  <c r="E126" i="11"/>
  <c r="V114" i="11" s="1"/>
  <c r="E127" i="11"/>
  <c r="V115" i="11" s="1"/>
  <c r="E128" i="11"/>
  <c r="V116" i="11" s="1"/>
  <c r="E129" i="11"/>
  <c r="V117" i="11" s="1"/>
  <c r="E130" i="11"/>
  <c r="V118" i="11" s="1"/>
  <c r="E131" i="11"/>
  <c r="V119" i="11" s="1"/>
  <c r="E132" i="11"/>
  <c r="V120" i="11" s="1"/>
  <c r="E133" i="11"/>
  <c r="V121" i="11" s="1"/>
  <c r="E134" i="11"/>
  <c r="V122" i="11" s="1"/>
  <c r="E135" i="11"/>
  <c r="E136" i="11"/>
  <c r="V124" i="11" s="1"/>
  <c r="E137" i="11"/>
  <c r="E138" i="11"/>
  <c r="E139" i="11"/>
  <c r="E140" i="11"/>
  <c r="E9" i="11"/>
  <c r="F136" i="11"/>
  <c r="W124" i="11" s="1"/>
  <c r="E135" i="10"/>
  <c r="V123" i="10" s="1"/>
  <c r="G135" i="10"/>
  <c r="X123" i="10" s="1"/>
  <c r="E136" i="10"/>
  <c r="V124" i="10" s="1"/>
  <c r="G136" i="10"/>
  <c r="X124" i="10" s="1"/>
  <c r="E137" i="10"/>
  <c r="V125" i="10" s="1"/>
  <c r="G137" i="10"/>
  <c r="X125" i="10" s="1"/>
  <c r="E138" i="10"/>
  <c r="V126" i="10" s="1"/>
  <c r="G138" i="10"/>
  <c r="X126" i="10" s="1"/>
  <c r="E139" i="10"/>
  <c r="V127" i="10" s="1"/>
  <c r="G139" i="10"/>
  <c r="X127" i="10" s="1"/>
  <c r="E140" i="10"/>
  <c r="V128" i="10" s="1"/>
  <c r="G140" i="10"/>
  <c r="X128" i="10" s="1"/>
  <c r="E135" i="9"/>
  <c r="V123" i="9" s="1"/>
  <c r="G135" i="9"/>
  <c r="X123" i="9" s="1"/>
  <c r="E136" i="9"/>
  <c r="V124" i="9" s="1"/>
  <c r="G136" i="9"/>
  <c r="X124" i="9" s="1"/>
  <c r="E137" i="9"/>
  <c r="V125" i="9" s="1"/>
  <c r="G137" i="9"/>
  <c r="X125" i="9" s="1"/>
  <c r="E138" i="9"/>
  <c r="V126" i="9" s="1"/>
  <c r="G138" i="9"/>
  <c r="X126" i="9" s="1"/>
  <c r="E139" i="9"/>
  <c r="V127" i="9" s="1"/>
  <c r="G139" i="9"/>
  <c r="X127" i="9" s="1"/>
  <c r="E140" i="9"/>
  <c r="V128" i="9" s="1"/>
  <c r="G140" i="9"/>
  <c r="X128" i="9" s="1"/>
  <c r="E135" i="8"/>
  <c r="V123" i="8" s="1"/>
  <c r="G135" i="8"/>
  <c r="X123" i="8" s="1"/>
  <c r="E136" i="8"/>
  <c r="V124" i="8" s="1"/>
  <c r="G136" i="8"/>
  <c r="X124" i="8" s="1"/>
  <c r="E137" i="8"/>
  <c r="V125" i="8" s="1"/>
  <c r="G137" i="8"/>
  <c r="X125" i="8" s="1"/>
  <c r="E138" i="8"/>
  <c r="V126" i="8" s="1"/>
  <c r="G138" i="8"/>
  <c r="X126" i="8" s="1"/>
  <c r="E139" i="8"/>
  <c r="V127" i="8" s="1"/>
  <c r="G139" i="8"/>
  <c r="X127" i="8" s="1"/>
  <c r="V128" i="8"/>
  <c r="X128" i="8"/>
  <c r="E135" i="28"/>
  <c r="G135" i="28"/>
  <c r="E136" i="28"/>
  <c r="G136" i="28"/>
  <c r="E137" i="28"/>
  <c r="G137" i="28"/>
  <c r="E138" i="28"/>
  <c r="G138" i="28"/>
  <c r="E139" i="28"/>
  <c r="G139" i="28"/>
  <c r="E140" i="28"/>
  <c r="G140" i="28"/>
  <c r="E135" i="5"/>
  <c r="V123" i="5" s="1"/>
  <c r="G135" i="5"/>
  <c r="X123" i="5" s="1"/>
  <c r="E136" i="5"/>
  <c r="V124" i="5" s="1"/>
  <c r="G136" i="5"/>
  <c r="X124" i="5" s="1"/>
  <c r="E137" i="5"/>
  <c r="V125" i="5" s="1"/>
  <c r="G137" i="5"/>
  <c r="X125" i="5" s="1"/>
  <c r="E138" i="5"/>
  <c r="V126" i="5" s="1"/>
  <c r="G138" i="5"/>
  <c r="X126" i="5" s="1"/>
  <c r="E139" i="5"/>
  <c r="V127" i="5" s="1"/>
  <c r="G139" i="5"/>
  <c r="X127" i="5" s="1"/>
  <c r="E140" i="5"/>
  <c r="V128" i="5" s="1"/>
  <c r="G140" i="5"/>
  <c r="X128" i="5" s="1"/>
  <c r="D2" i="19"/>
  <c r="E2" i="19"/>
  <c r="D2" i="17"/>
  <c r="E2" i="17"/>
  <c r="D2" i="21"/>
  <c r="E2" i="21"/>
  <c r="D2" i="18"/>
  <c r="E2" i="18"/>
  <c r="D2" i="16"/>
  <c r="E2" i="16"/>
  <c r="D2" i="14"/>
  <c r="E2" i="14"/>
  <c r="D2" i="13"/>
  <c r="E2" i="13"/>
  <c r="D2" i="11"/>
  <c r="E2" i="11"/>
  <c r="D2" i="10"/>
  <c r="E2" i="10"/>
  <c r="D2" i="9"/>
  <c r="E2" i="9"/>
  <c r="D2" i="8"/>
  <c r="E2" i="8"/>
  <c r="D2" i="28"/>
  <c r="E2" i="28"/>
  <c r="D2" i="5"/>
  <c r="E2" i="5"/>
  <c r="E135" i="4"/>
  <c r="V123" i="4" s="1"/>
  <c r="G135" i="4"/>
  <c r="X123" i="4" s="1"/>
  <c r="E136" i="4"/>
  <c r="V124" i="4" s="1"/>
  <c r="G136" i="4"/>
  <c r="X124" i="4" s="1"/>
  <c r="E137" i="4"/>
  <c r="V125" i="4" s="1"/>
  <c r="G137" i="4"/>
  <c r="X125" i="4" s="1"/>
  <c r="E138" i="4"/>
  <c r="V126" i="4" s="1"/>
  <c r="G138" i="4"/>
  <c r="X126" i="4" s="1"/>
  <c r="E139" i="4"/>
  <c r="V127" i="4" s="1"/>
  <c r="G139" i="4"/>
  <c r="X127" i="4" s="1"/>
  <c r="E140" i="4"/>
  <c r="V128" i="4" s="1"/>
  <c r="G140" i="4"/>
  <c r="X128" i="4" s="1"/>
  <c r="F135" i="12"/>
  <c r="W123" i="12" s="1"/>
  <c r="F136" i="12"/>
  <c r="W124" i="12" s="1"/>
  <c r="F137" i="12"/>
  <c r="W125" i="12" s="1"/>
  <c r="F138" i="12"/>
  <c r="W126" i="12" s="1"/>
  <c r="F139" i="12"/>
  <c r="W127" i="12" s="1"/>
  <c r="F140" i="12"/>
  <c r="W128" i="12" s="1"/>
  <c r="F139" i="19" l="1"/>
  <c r="W127" i="19" s="1"/>
  <c r="V127" i="19"/>
  <c r="F135" i="19"/>
  <c r="W123" i="19" s="1"/>
  <c r="V123" i="19"/>
  <c r="F138" i="19"/>
  <c r="W126" i="19" s="1"/>
  <c r="V126" i="19"/>
  <c r="F134" i="19"/>
  <c r="W122" i="19" s="1"/>
  <c r="V122" i="19"/>
  <c r="F137" i="19"/>
  <c r="W125" i="19" s="1"/>
  <c r="V125" i="19"/>
  <c r="F136" i="17"/>
  <c r="W124" i="17" s="1"/>
  <c r="V124" i="17"/>
  <c r="F139" i="17"/>
  <c r="W127" i="17" s="1"/>
  <c r="V127" i="17"/>
  <c r="F135" i="17"/>
  <c r="W123" i="17" s="1"/>
  <c r="V123" i="17"/>
  <c r="F137" i="17"/>
  <c r="W125" i="17" s="1"/>
  <c r="V125" i="17"/>
  <c r="F138" i="17"/>
  <c r="W126" i="17" s="1"/>
  <c r="V126" i="17"/>
  <c r="F134" i="17"/>
  <c r="W122" i="17" s="1"/>
  <c r="V122" i="17"/>
  <c r="F139" i="21"/>
  <c r="V139" i="21"/>
  <c r="F135" i="21"/>
  <c r="V135" i="21"/>
  <c r="F138" i="21"/>
  <c r="V138" i="21"/>
  <c r="F134" i="21"/>
  <c r="V134" i="21"/>
  <c r="F137" i="21"/>
  <c r="V137" i="21"/>
  <c r="F136" i="21"/>
  <c r="V136" i="21"/>
  <c r="F136" i="20"/>
  <c r="W124" i="20" s="1"/>
  <c r="V124" i="20"/>
  <c r="F139" i="20"/>
  <c r="W127" i="20" s="1"/>
  <c r="V127" i="20"/>
  <c r="F135" i="20"/>
  <c r="W123" i="20" s="1"/>
  <c r="V123" i="20"/>
  <c r="F138" i="20"/>
  <c r="W126" i="20" s="1"/>
  <c r="V126" i="20"/>
  <c r="F134" i="20"/>
  <c r="W122" i="20" s="1"/>
  <c r="V122" i="20"/>
  <c r="F139" i="18"/>
  <c r="W127" i="18" s="1"/>
  <c r="V127" i="18"/>
  <c r="F135" i="18"/>
  <c r="W123" i="18" s="1"/>
  <c r="V123" i="18"/>
  <c r="F138" i="18"/>
  <c r="W126" i="18" s="1"/>
  <c r="V126" i="18"/>
  <c r="F134" i="18"/>
  <c r="W122" i="18" s="1"/>
  <c r="V122" i="18"/>
  <c r="F137" i="18"/>
  <c r="W125" i="18" s="1"/>
  <c r="V125" i="18"/>
  <c r="F136" i="18"/>
  <c r="W124" i="18" s="1"/>
  <c r="V124" i="18"/>
  <c r="F139" i="16"/>
  <c r="W127" i="16" s="1"/>
  <c r="V127" i="16"/>
  <c r="F135" i="16"/>
  <c r="W123" i="16" s="1"/>
  <c r="V123" i="16"/>
  <c r="F138" i="16"/>
  <c r="W126" i="16" s="1"/>
  <c r="V126" i="16"/>
  <c r="F134" i="16"/>
  <c r="W122" i="16" s="1"/>
  <c r="V122" i="16"/>
  <c r="F140" i="11"/>
  <c r="W128" i="11" s="1"/>
  <c r="V128" i="11"/>
  <c r="F139" i="11"/>
  <c r="W127" i="11" s="1"/>
  <c r="V127" i="11"/>
  <c r="F138" i="11"/>
  <c r="W126" i="11" s="1"/>
  <c r="V126" i="11"/>
  <c r="F137" i="11"/>
  <c r="W125" i="11" s="1"/>
  <c r="V125" i="11"/>
  <c r="F135" i="11"/>
  <c r="W123" i="11" s="1"/>
  <c r="V123" i="11"/>
  <c r="F138" i="4"/>
  <c r="W126" i="4" s="1"/>
  <c r="F140" i="4"/>
  <c r="W128" i="4" s="1"/>
  <c r="F136" i="4"/>
  <c r="W124" i="4" s="1"/>
  <c r="F137" i="4"/>
  <c r="W125" i="4" s="1"/>
  <c r="F139" i="28"/>
  <c r="F137" i="8"/>
  <c r="W125" i="8" s="1"/>
  <c r="F135" i="9"/>
  <c r="W123" i="9" s="1"/>
  <c r="F140" i="14"/>
  <c r="F138" i="5"/>
  <c r="W126" i="5" s="1"/>
  <c r="F136" i="28"/>
  <c r="F140" i="9"/>
  <c r="W128" i="9" s="1"/>
  <c r="F138" i="10"/>
  <c r="W126" i="10" s="1"/>
  <c r="F139" i="13"/>
  <c r="W127" i="13" s="1"/>
  <c r="F137" i="14"/>
  <c r="F139" i="4"/>
  <c r="W127" i="4" s="1"/>
  <c r="F135" i="5"/>
  <c r="W123" i="5" s="1"/>
  <c r="F139" i="8"/>
  <c r="W127" i="8" s="1"/>
  <c r="F137" i="9"/>
  <c r="W125" i="9" s="1"/>
  <c r="F135" i="10"/>
  <c r="W123" i="10" s="1"/>
  <c r="F136" i="13"/>
  <c r="W124" i="13" s="1"/>
  <c r="F140" i="5"/>
  <c r="W128" i="5" s="1"/>
  <c r="F138" i="28"/>
  <c r="F136" i="8"/>
  <c r="W124" i="8" s="1"/>
  <c r="F140" i="10"/>
  <c r="W128" i="10" s="1"/>
  <c r="F139" i="14"/>
  <c r="F137" i="5"/>
  <c r="W125" i="5" s="1"/>
  <c r="F135" i="28"/>
  <c r="F139" i="9"/>
  <c r="W127" i="9" s="1"/>
  <c r="F137" i="10"/>
  <c r="W125" i="10" s="1"/>
  <c r="F138" i="13"/>
  <c r="W126" i="13" s="1"/>
  <c r="F136" i="14"/>
  <c r="F140" i="28"/>
  <c r="F138" i="8"/>
  <c r="W126" i="8" s="1"/>
  <c r="F136" i="9"/>
  <c r="W124" i="9" s="1"/>
  <c r="F135" i="13"/>
  <c r="W123" i="13" s="1"/>
  <c r="F135" i="4"/>
  <c r="W123" i="4" s="1"/>
  <c r="F139" i="5"/>
  <c r="W127" i="5" s="1"/>
  <c r="F137" i="28"/>
  <c r="F135" i="8"/>
  <c r="W123" i="8" s="1"/>
  <c r="F139" i="10"/>
  <c r="W127" i="10" s="1"/>
  <c r="F140" i="13"/>
  <c r="W128" i="13" s="1"/>
  <c r="F138" i="14"/>
  <c r="F136" i="5"/>
  <c r="W124" i="5" s="1"/>
  <c r="W128" i="8"/>
  <c r="F138" i="9"/>
  <c r="W126" i="9" s="1"/>
  <c r="F136" i="10"/>
  <c r="W124" i="10" s="1"/>
  <c r="F137" i="13"/>
  <c r="W125" i="13" s="1"/>
  <c r="F135" i="14"/>
  <c r="F137" i="16"/>
  <c r="W125" i="16" s="1"/>
  <c r="F137" i="20"/>
  <c r="W125" i="20" s="1"/>
  <c r="F136" i="19"/>
  <c r="W124" i="19" s="1"/>
  <c r="F136" i="16"/>
  <c r="W124" i="16" s="1"/>
  <c r="E9" i="19" l="1"/>
  <c r="E10" i="19"/>
  <c r="E11" i="19"/>
  <c r="E12" i="19"/>
  <c r="E13" i="19"/>
  <c r="E14" i="19"/>
  <c r="E15" i="19"/>
  <c r="E16" i="19"/>
  <c r="E17" i="19"/>
  <c r="E18" i="19"/>
  <c r="E19" i="19"/>
  <c r="E20" i="19"/>
  <c r="V8" i="19" s="1"/>
  <c r="E21" i="19"/>
  <c r="V9" i="19" s="1"/>
  <c r="E22" i="19"/>
  <c r="V10" i="19" s="1"/>
  <c r="E23" i="19"/>
  <c r="V11" i="19" s="1"/>
  <c r="E24" i="19"/>
  <c r="V12" i="19" s="1"/>
  <c r="E25" i="19"/>
  <c r="V13" i="19" s="1"/>
  <c r="E26" i="19"/>
  <c r="V14" i="19" s="1"/>
  <c r="E27" i="19"/>
  <c r="V15" i="19" s="1"/>
  <c r="E28" i="19"/>
  <c r="V16" i="19" s="1"/>
  <c r="E29" i="19"/>
  <c r="V17" i="19" s="1"/>
  <c r="E30" i="19"/>
  <c r="V18" i="19" s="1"/>
  <c r="E31" i="19"/>
  <c r="V19" i="19" s="1"/>
  <c r="E32" i="19"/>
  <c r="V20" i="19" s="1"/>
  <c r="E33" i="19"/>
  <c r="V21" i="19" s="1"/>
  <c r="E34" i="19"/>
  <c r="V22" i="19" s="1"/>
  <c r="E35" i="19"/>
  <c r="V23" i="19" s="1"/>
  <c r="E36" i="19"/>
  <c r="V24" i="19" s="1"/>
  <c r="E37" i="19"/>
  <c r="V25" i="19" s="1"/>
  <c r="E38" i="19"/>
  <c r="V26" i="19" s="1"/>
  <c r="E39" i="19"/>
  <c r="V27" i="19" s="1"/>
  <c r="E40" i="19"/>
  <c r="V28" i="19" s="1"/>
  <c r="E41" i="19"/>
  <c r="V29" i="19" s="1"/>
  <c r="E42" i="19"/>
  <c r="V30" i="19" s="1"/>
  <c r="E43" i="19"/>
  <c r="V31" i="19" s="1"/>
  <c r="E44" i="19"/>
  <c r="V32" i="19" s="1"/>
  <c r="E45" i="19"/>
  <c r="V33" i="19" s="1"/>
  <c r="E46" i="19"/>
  <c r="V34" i="19" s="1"/>
  <c r="E47" i="19"/>
  <c r="V35" i="19" s="1"/>
  <c r="E48" i="19"/>
  <c r="V36" i="19" s="1"/>
  <c r="E49" i="19"/>
  <c r="V37" i="19" s="1"/>
  <c r="E50" i="19"/>
  <c r="V38" i="19" s="1"/>
  <c r="E51" i="19"/>
  <c r="V39" i="19" s="1"/>
  <c r="E52" i="19"/>
  <c r="V40" i="19" s="1"/>
  <c r="E53" i="19"/>
  <c r="V41" i="19" s="1"/>
  <c r="E54" i="19"/>
  <c r="V42" i="19" s="1"/>
  <c r="E55" i="19"/>
  <c r="V43" i="19" s="1"/>
  <c r="E56" i="19"/>
  <c r="V44" i="19" s="1"/>
  <c r="E57" i="19"/>
  <c r="V45" i="19" s="1"/>
  <c r="E58" i="19"/>
  <c r="V46" i="19" s="1"/>
  <c r="E59" i="19"/>
  <c r="V47" i="19" s="1"/>
  <c r="E60" i="19"/>
  <c r="V48" i="19" s="1"/>
  <c r="E61" i="19"/>
  <c r="V49" i="19" s="1"/>
  <c r="E62" i="19"/>
  <c r="V50" i="19" s="1"/>
  <c r="E63" i="19"/>
  <c r="V51" i="19" s="1"/>
  <c r="E64" i="19"/>
  <c r="V52" i="19" s="1"/>
  <c r="E65" i="19"/>
  <c r="V53" i="19" s="1"/>
  <c r="E66" i="19"/>
  <c r="V54" i="19" s="1"/>
  <c r="E67" i="19"/>
  <c r="V55" i="19" s="1"/>
  <c r="E68" i="19"/>
  <c r="V56" i="19" s="1"/>
  <c r="E69" i="19"/>
  <c r="V57" i="19" s="1"/>
  <c r="E70" i="19"/>
  <c r="V58" i="19" s="1"/>
  <c r="E71" i="19"/>
  <c r="V59" i="19" s="1"/>
  <c r="E72" i="19"/>
  <c r="V60" i="19" s="1"/>
  <c r="E73" i="19"/>
  <c r="V61" i="19" s="1"/>
  <c r="E74" i="19"/>
  <c r="V62" i="19" s="1"/>
  <c r="E75" i="19"/>
  <c r="V63" i="19" s="1"/>
  <c r="E76" i="19"/>
  <c r="V64" i="19" s="1"/>
  <c r="E77" i="19"/>
  <c r="V65" i="19" s="1"/>
  <c r="E78" i="19"/>
  <c r="V66" i="19" s="1"/>
  <c r="E79" i="19"/>
  <c r="V67" i="19" s="1"/>
  <c r="E80" i="19"/>
  <c r="V68" i="19" s="1"/>
  <c r="E81" i="19"/>
  <c r="V69" i="19" s="1"/>
  <c r="E82" i="19"/>
  <c r="V70" i="19" s="1"/>
  <c r="E83" i="19"/>
  <c r="V71" i="19" s="1"/>
  <c r="E84" i="19"/>
  <c r="V72" i="19" s="1"/>
  <c r="E85" i="19"/>
  <c r="V73" i="19" s="1"/>
  <c r="E86" i="19"/>
  <c r="V74" i="19" s="1"/>
  <c r="E87" i="19"/>
  <c r="V75" i="19" s="1"/>
  <c r="E88" i="19"/>
  <c r="V76" i="19" s="1"/>
  <c r="E89" i="19"/>
  <c r="V77" i="19" s="1"/>
  <c r="E90" i="19"/>
  <c r="V78" i="19" s="1"/>
  <c r="E91" i="19"/>
  <c r="V79" i="19" s="1"/>
  <c r="E92" i="19"/>
  <c r="V80" i="19" s="1"/>
  <c r="E93" i="19"/>
  <c r="V81" i="19" s="1"/>
  <c r="E94" i="19"/>
  <c r="V82" i="19" s="1"/>
  <c r="E95" i="19"/>
  <c r="V83" i="19" s="1"/>
  <c r="E96" i="19"/>
  <c r="V84" i="19" s="1"/>
  <c r="E97" i="19"/>
  <c r="V85" i="19" s="1"/>
  <c r="E98" i="19"/>
  <c r="V86" i="19" s="1"/>
  <c r="E99" i="19"/>
  <c r="V87" i="19" s="1"/>
  <c r="E100" i="19"/>
  <c r="V88" i="19" s="1"/>
  <c r="E101" i="19"/>
  <c r="V89" i="19" s="1"/>
  <c r="E102" i="19"/>
  <c r="V90" i="19" s="1"/>
  <c r="E103" i="19"/>
  <c r="V91" i="19" s="1"/>
  <c r="E104" i="19"/>
  <c r="V92" i="19" s="1"/>
  <c r="E105" i="19"/>
  <c r="V93" i="19" s="1"/>
  <c r="E106" i="19"/>
  <c r="V94" i="19" s="1"/>
  <c r="E107" i="19"/>
  <c r="V95" i="19" s="1"/>
  <c r="E108" i="19"/>
  <c r="V96" i="19" s="1"/>
  <c r="E109" i="19"/>
  <c r="V97" i="19" s="1"/>
  <c r="E110" i="19"/>
  <c r="V98" i="19" s="1"/>
  <c r="E111" i="19"/>
  <c r="V99" i="19" s="1"/>
  <c r="E112" i="19"/>
  <c r="V100" i="19" s="1"/>
  <c r="E113" i="19"/>
  <c r="V101" i="19" s="1"/>
  <c r="E114" i="19"/>
  <c r="V102" i="19" s="1"/>
  <c r="E115" i="19"/>
  <c r="V103" i="19" s="1"/>
  <c r="E116" i="19"/>
  <c r="V104" i="19" s="1"/>
  <c r="E117" i="19"/>
  <c r="V105" i="19" s="1"/>
  <c r="E118" i="19"/>
  <c r="V106" i="19" s="1"/>
  <c r="E119" i="19"/>
  <c r="V107" i="19" s="1"/>
  <c r="E120" i="19"/>
  <c r="V108" i="19" s="1"/>
  <c r="E121" i="19"/>
  <c r="V109" i="19" s="1"/>
  <c r="E122" i="19"/>
  <c r="V110" i="19" s="1"/>
  <c r="E123" i="19"/>
  <c r="V111" i="19" s="1"/>
  <c r="E124" i="19"/>
  <c r="V112" i="19" s="1"/>
  <c r="E125" i="19"/>
  <c r="V113" i="19" s="1"/>
  <c r="E126" i="19"/>
  <c r="V114" i="19" s="1"/>
  <c r="E127" i="19"/>
  <c r="V115" i="19" s="1"/>
  <c r="E128" i="19"/>
  <c r="V116" i="19" s="1"/>
  <c r="E129" i="19"/>
  <c r="V117" i="19" s="1"/>
  <c r="E130" i="19"/>
  <c r="V118" i="19" s="1"/>
  <c r="E131" i="19"/>
  <c r="V119" i="19" s="1"/>
  <c r="E132" i="19"/>
  <c r="V120" i="19" s="1"/>
  <c r="E133" i="19"/>
  <c r="V121" i="19" s="1"/>
  <c r="E8" i="19"/>
  <c r="N8" i="19" l="1"/>
  <c r="N128" i="19"/>
  <c r="N129" i="19"/>
  <c r="O129" i="19" s="1"/>
  <c r="AB117" i="19" s="1"/>
  <c r="N130" i="19"/>
  <c r="O130" i="19" s="1"/>
  <c r="AB118" i="19" s="1"/>
  <c r="N131" i="19"/>
  <c r="O131" i="19" s="1"/>
  <c r="AB119" i="19" s="1"/>
  <c r="N132" i="19"/>
  <c r="O132" i="19" s="1"/>
  <c r="AB120" i="19" s="1"/>
  <c r="N133" i="19"/>
  <c r="O133" i="19" s="1"/>
  <c r="AB121" i="19" s="1"/>
  <c r="F128" i="19"/>
  <c r="W116" i="19" s="1"/>
  <c r="G128" i="19"/>
  <c r="F129" i="19"/>
  <c r="W117" i="19" s="1"/>
  <c r="G129" i="19"/>
  <c r="F130" i="19"/>
  <c r="W118" i="19" s="1"/>
  <c r="G130" i="19"/>
  <c r="F131" i="19"/>
  <c r="W119" i="19" s="1"/>
  <c r="G131" i="19"/>
  <c r="F132" i="19"/>
  <c r="W120" i="19" s="1"/>
  <c r="G132" i="19"/>
  <c r="F133" i="19"/>
  <c r="W121" i="19" s="1"/>
  <c r="G133"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8" i="19"/>
  <c r="N128" i="17"/>
  <c r="N129" i="17"/>
  <c r="O129" i="17" s="1"/>
  <c r="AL117" i="17" s="1"/>
  <c r="N130" i="17"/>
  <c r="O130" i="17" s="1"/>
  <c r="AL118" i="17" s="1"/>
  <c r="N131" i="17"/>
  <c r="O131" i="17" s="1"/>
  <c r="AL119" i="17" s="1"/>
  <c r="N132" i="17"/>
  <c r="O132" i="17" s="1"/>
  <c r="AL120" i="17" s="1"/>
  <c r="N133" i="17"/>
  <c r="O133" i="17" s="1"/>
  <c r="AL121" i="17" s="1"/>
  <c r="E128" i="17"/>
  <c r="G128" i="17"/>
  <c r="E129" i="17"/>
  <c r="G129" i="17"/>
  <c r="E130" i="17"/>
  <c r="G130" i="17"/>
  <c r="E131" i="17"/>
  <c r="G131" i="17"/>
  <c r="E132" i="17"/>
  <c r="G132" i="17"/>
  <c r="E133" i="17"/>
  <c r="G133" i="17"/>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8" i="17"/>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8" i="21"/>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8" i="20"/>
  <c r="G9" i="18"/>
  <c r="G10" i="18"/>
  <c r="G11" i="18"/>
  <c r="G12" i="18"/>
  <c r="G13" i="18"/>
  <c r="G14" i="18"/>
  <c r="G15" i="18"/>
  <c r="G16" i="18"/>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56" i="18"/>
  <c r="G57" i="18"/>
  <c r="G58" i="18"/>
  <c r="G59" i="18"/>
  <c r="G60" i="18"/>
  <c r="G61" i="18"/>
  <c r="G62" i="18"/>
  <c r="G63" i="18"/>
  <c r="G64" i="18"/>
  <c r="G65" i="18"/>
  <c r="G66" i="18"/>
  <c r="G67" i="18"/>
  <c r="G68" i="18"/>
  <c r="G69" i="18"/>
  <c r="G70" i="18"/>
  <c r="G71" i="18"/>
  <c r="G72" i="18"/>
  <c r="G73" i="18"/>
  <c r="G74" i="18"/>
  <c r="G75" i="18"/>
  <c r="G76" i="18"/>
  <c r="G77" i="18"/>
  <c r="G78" i="18"/>
  <c r="G79" i="18"/>
  <c r="G80" i="18"/>
  <c r="G81" i="18"/>
  <c r="G82" i="18"/>
  <c r="G83" i="18"/>
  <c r="G84" i="18"/>
  <c r="G85" i="18"/>
  <c r="G86" i="18"/>
  <c r="G87" i="18"/>
  <c r="G88" i="18"/>
  <c r="G89" i="18"/>
  <c r="G90" i="18"/>
  <c r="G91" i="18"/>
  <c r="G92" i="18"/>
  <c r="G93" i="18"/>
  <c r="G94" i="18"/>
  <c r="G95" i="18"/>
  <c r="G96" i="18"/>
  <c r="G97" i="18"/>
  <c r="G98" i="18"/>
  <c r="G99" i="18"/>
  <c r="G100" i="18"/>
  <c r="G101" i="18"/>
  <c r="G102" i="18"/>
  <c r="G103" i="18"/>
  <c r="G104" i="18"/>
  <c r="G105" i="18"/>
  <c r="G106" i="18"/>
  <c r="G107" i="18"/>
  <c r="G108" i="18"/>
  <c r="G109" i="18"/>
  <c r="G110" i="18"/>
  <c r="G111" i="18"/>
  <c r="G112" i="18"/>
  <c r="G113" i="18"/>
  <c r="G114" i="18"/>
  <c r="G115" i="18"/>
  <c r="G116" i="18"/>
  <c r="G117" i="18"/>
  <c r="G118" i="18"/>
  <c r="G119" i="18"/>
  <c r="G120" i="18"/>
  <c r="G121" i="18"/>
  <c r="G122" i="18"/>
  <c r="G123" i="18"/>
  <c r="G124" i="18"/>
  <c r="G125" i="18"/>
  <c r="G126" i="18"/>
  <c r="G127" i="18"/>
  <c r="G128" i="18"/>
  <c r="G129" i="18"/>
  <c r="G130" i="18"/>
  <c r="G131" i="18"/>
  <c r="G132" i="18"/>
  <c r="G133" i="18"/>
  <c r="G8" i="18"/>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 r="G124" i="16"/>
  <c r="G125" i="16"/>
  <c r="G126" i="16"/>
  <c r="G127" i="16"/>
  <c r="G128" i="16"/>
  <c r="G129" i="16"/>
  <c r="G130" i="16"/>
  <c r="G131" i="16"/>
  <c r="G132" i="16"/>
  <c r="G133" i="16"/>
  <c r="G8" i="16"/>
  <c r="E8" i="17"/>
  <c r="E9" i="17"/>
  <c r="E10" i="17"/>
  <c r="E11" i="17"/>
  <c r="E12" i="17"/>
  <c r="E13" i="17"/>
  <c r="E14" i="17"/>
  <c r="E15" i="17"/>
  <c r="E16" i="17"/>
  <c r="E17" i="17"/>
  <c r="E18" i="17"/>
  <c r="E19" i="17"/>
  <c r="E20" i="17"/>
  <c r="V8" i="17" s="1"/>
  <c r="E21" i="17"/>
  <c r="V9" i="17" s="1"/>
  <c r="E22" i="17"/>
  <c r="V10" i="17" s="1"/>
  <c r="E23" i="17"/>
  <c r="V11" i="17" s="1"/>
  <c r="E24" i="17"/>
  <c r="V12" i="17" s="1"/>
  <c r="E25" i="17"/>
  <c r="V13" i="17" s="1"/>
  <c r="E26" i="17"/>
  <c r="V14" i="17" s="1"/>
  <c r="E27" i="17"/>
  <c r="V15" i="17" s="1"/>
  <c r="E28" i="17"/>
  <c r="V16" i="17" s="1"/>
  <c r="E29" i="17"/>
  <c r="V17" i="17" s="1"/>
  <c r="E30" i="17"/>
  <c r="V18" i="17" s="1"/>
  <c r="E31" i="17"/>
  <c r="V19" i="17" s="1"/>
  <c r="E32" i="17"/>
  <c r="V20" i="17" s="1"/>
  <c r="E33" i="17"/>
  <c r="V21" i="17" s="1"/>
  <c r="E34" i="17"/>
  <c r="V22" i="17" s="1"/>
  <c r="E35" i="17"/>
  <c r="V23" i="17" s="1"/>
  <c r="E36" i="17"/>
  <c r="V24" i="17" s="1"/>
  <c r="E37" i="17"/>
  <c r="V25" i="17" s="1"/>
  <c r="E38" i="17"/>
  <c r="V26" i="17" s="1"/>
  <c r="E39" i="17"/>
  <c r="V27" i="17" s="1"/>
  <c r="E40" i="17"/>
  <c r="V28" i="17" s="1"/>
  <c r="E41" i="17"/>
  <c r="V29" i="17" s="1"/>
  <c r="E42" i="17"/>
  <c r="V30" i="17" s="1"/>
  <c r="E43" i="17"/>
  <c r="V31" i="17" s="1"/>
  <c r="E44" i="17"/>
  <c r="V32" i="17" s="1"/>
  <c r="E45" i="17"/>
  <c r="V33" i="17" s="1"/>
  <c r="E46" i="17"/>
  <c r="V34" i="17" s="1"/>
  <c r="E47" i="17"/>
  <c r="V35" i="17" s="1"/>
  <c r="E48" i="17"/>
  <c r="V36" i="17" s="1"/>
  <c r="E49" i="17"/>
  <c r="V37" i="17" s="1"/>
  <c r="E50" i="17"/>
  <c r="V38" i="17" s="1"/>
  <c r="E51" i="17"/>
  <c r="V39" i="17" s="1"/>
  <c r="E52" i="17"/>
  <c r="V40" i="17" s="1"/>
  <c r="E53" i="17"/>
  <c r="V41" i="17" s="1"/>
  <c r="E54" i="17"/>
  <c r="V42" i="17" s="1"/>
  <c r="E55" i="17"/>
  <c r="V43" i="17" s="1"/>
  <c r="E56" i="17"/>
  <c r="V44" i="17" s="1"/>
  <c r="E57" i="17"/>
  <c r="V45" i="17" s="1"/>
  <c r="E58" i="17"/>
  <c r="V46" i="17" s="1"/>
  <c r="E59" i="17"/>
  <c r="V47" i="17" s="1"/>
  <c r="E60" i="17"/>
  <c r="V48" i="17" s="1"/>
  <c r="E61" i="17"/>
  <c r="V49" i="17" s="1"/>
  <c r="E62" i="17"/>
  <c r="V50" i="17" s="1"/>
  <c r="E63" i="17"/>
  <c r="V51" i="17" s="1"/>
  <c r="E64" i="17"/>
  <c r="V52" i="17" s="1"/>
  <c r="E65" i="17"/>
  <c r="V53" i="17" s="1"/>
  <c r="E66" i="17"/>
  <c r="V54" i="17" s="1"/>
  <c r="E67" i="17"/>
  <c r="V55" i="17" s="1"/>
  <c r="E68" i="17"/>
  <c r="V56" i="17" s="1"/>
  <c r="E69" i="17"/>
  <c r="V57" i="17" s="1"/>
  <c r="E70" i="17"/>
  <c r="V58" i="17" s="1"/>
  <c r="E71" i="17"/>
  <c r="V59" i="17" s="1"/>
  <c r="E72" i="17"/>
  <c r="V60" i="17" s="1"/>
  <c r="E73" i="17"/>
  <c r="V61" i="17" s="1"/>
  <c r="E74" i="17"/>
  <c r="V62" i="17" s="1"/>
  <c r="E75" i="17"/>
  <c r="V63" i="17" s="1"/>
  <c r="E76" i="17"/>
  <c r="V64" i="17" s="1"/>
  <c r="E77" i="17"/>
  <c r="V65" i="17" s="1"/>
  <c r="E78" i="17"/>
  <c r="V66" i="17" s="1"/>
  <c r="E79" i="17"/>
  <c r="V67" i="17" s="1"/>
  <c r="E80" i="17"/>
  <c r="V68" i="17" s="1"/>
  <c r="E81" i="17"/>
  <c r="V69" i="17" s="1"/>
  <c r="E82" i="17"/>
  <c r="V70" i="17" s="1"/>
  <c r="E83" i="17"/>
  <c r="V71" i="17" s="1"/>
  <c r="E84" i="17"/>
  <c r="V72" i="17" s="1"/>
  <c r="E85" i="17"/>
  <c r="V73" i="17" s="1"/>
  <c r="E86" i="17"/>
  <c r="V74" i="17" s="1"/>
  <c r="E87" i="17"/>
  <c r="V75" i="17" s="1"/>
  <c r="E88" i="17"/>
  <c r="V76" i="17" s="1"/>
  <c r="E89" i="17"/>
  <c r="V77" i="17" s="1"/>
  <c r="E90" i="17"/>
  <c r="V78" i="17" s="1"/>
  <c r="E91" i="17"/>
  <c r="V79" i="17" s="1"/>
  <c r="E92" i="17"/>
  <c r="V80" i="17" s="1"/>
  <c r="E93" i="17"/>
  <c r="V81" i="17" s="1"/>
  <c r="E94" i="17"/>
  <c r="V82" i="17" s="1"/>
  <c r="E95" i="17"/>
  <c r="V83" i="17" s="1"/>
  <c r="E96" i="17"/>
  <c r="V84" i="17" s="1"/>
  <c r="E97" i="17"/>
  <c r="V85" i="17" s="1"/>
  <c r="E98" i="17"/>
  <c r="V86" i="17" s="1"/>
  <c r="E99" i="17"/>
  <c r="V87" i="17" s="1"/>
  <c r="E100" i="17"/>
  <c r="V88" i="17" s="1"/>
  <c r="E101" i="17"/>
  <c r="V89" i="17" s="1"/>
  <c r="E102" i="17"/>
  <c r="V90" i="17" s="1"/>
  <c r="E103" i="17"/>
  <c r="V91" i="17" s="1"/>
  <c r="E104" i="17"/>
  <c r="V92" i="17" s="1"/>
  <c r="E105" i="17"/>
  <c r="V93" i="17" s="1"/>
  <c r="E106" i="17"/>
  <c r="V94" i="17" s="1"/>
  <c r="E107" i="17"/>
  <c r="V95" i="17" s="1"/>
  <c r="E108" i="17"/>
  <c r="V96" i="17" s="1"/>
  <c r="E109" i="17"/>
  <c r="V97" i="17" s="1"/>
  <c r="E110" i="17"/>
  <c r="V98" i="17" s="1"/>
  <c r="E111" i="17"/>
  <c r="V99" i="17" s="1"/>
  <c r="E112" i="17"/>
  <c r="V100" i="17" s="1"/>
  <c r="E113" i="17"/>
  <c r="V101" i="17" s="1"/>
  <c r="E114" i="17"/>
  <c r="V102" i="17" s="1"/>
  <c r="E115" i="17"/>
  <c r="V103" i="17" s="1"/>
  <c r="E116" i="17"/>
  <c r="V104" i="17" s="1"/>
  <c r="E117" i="17"/>
  <c r="V105" i="17" s="1"/>
  <c r="E118" i="17"/>
  <c r="V106" i="17" s="1"/>
  <c r="E119" i="17"/>
  <c r="V107" i="17" s="1"/>
  <c r="E120" i="17"/>
  <c r="V108" i="17" s="1"/>
  <c r="E121" i="17"/>
  <c r="V109" i="17" s="1"/>
  <c r="E122" i="17"/>
  <c r="V110" i="17" s="1"/>
  <c r="E123" i="17"/>
  <c r="V111" i="17" s="1"/>
  <c r="E124" i="17"/>
  <c r="V112" i="17" s="1"/>
  <c r="E125" i="17"/>
  <c r="V113" i="17" s="1"/>
  <c r="E126" i="17"/>
  <c r="V114" i="17" s="1"/>
  <c r="E127" i="17"/>
  <c r="V115" i="17" s="1"/>
  <c r="N128" i="21"/>
  <c r="N129" i="21"/>
  <c r="O129" i="21" s="1"/>
  <c r="AH129" i="21" s="1"/>
  <c r="N130" i="21"/>
  <c r="O130" i="21" s="1"/>
  <c r="AH130" i="21" s="1"/>
  <c r="N131" i="21"/>
  <c r="O131" i="21" s="1"/>
  <c r="AH131" i="21" s="1"/>
  <c r="N132" i="21"/>
  <c r="O132" i="21" s="1"/>
  <c r="AH132" i="21" s="1"/>
  <c r="N133" i="21"/>
  <c r="O133" i="21" s="1"/>
  <c r="AH133" i="21" s="1"/>
  <c r="E128" i="21"/>
  <c r="E129" i="21"/>
  <c r="E130" i="21"/>
  <c r="E131" i="21"/>
  <c r="E132" i="21"/>
  <c r="E133" i="21"/>
  <c r="E8" i="21"/>
  <c r="E9" i="21"/>
  <c r="E10" i="21"/>
  <c r="E11" i="21"/>
  <c r="E12"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E38" i="21"/>
  <c r="E39" i="21"/>
  <c r="E40" i="21"/>
  <c r="E41" i="21"/>
  <c r="E42" i="21"/>
  <c r="E43" i="21"/>
  <c r="E44" i="21"/>
  <c r="E45" i="21"/>
  <c r="E46" i="21"/>
  <c r="E47" i="21"/>
  <c r="E48" i="21"/>
  <c r="E49" i="21"/>
  <c r="E50" i="21"/>
  <c r="E51" i="21"/>
  <c r="E52" i="21"/>
  <c r="E53" i="21"/>
  <c r="E54" i="21"/>
  <c r="E55" i="21"/>
  <c r="E56" i="21"/>
  <c r="E57" i="21"/>
  <c r="E58" i="21"/>
  <c r="E59" i="21"/>
  <c r="E60" i="21"/>
  <c r="E61" i="21"/>
  <c r="E62" i="21"/>
  <c r="E63" i="21"/>
  <c r="E64" i="21"/>
  <c r="E65" i="21"/>
  <c r="E66" i="21"/>
  <c r="E67" i="21"/>
  <c r="E68" i="21"/>
  <c r="E69" i="21"/>
  <c r="E70" i="21"/>
  <c r="E71" i="21"/>
  <c r="E72" i="21"/>
  <c r="E73" i="21"/>
  <c r="E74" i="21"/>
  <c r="E75" i="21"/>
  <c r="E76" i="21"/>
  <c r="E77" i="21"/>
  <c r="E78" i="21"/>
  <c r="E79" i="21"/>
  <c r="E80" i="21"/>
  <c r="E81" i="21"/>
  <c r="E82" i="21"/>
  <c r="E83" i="21"/>
  <c r="E84" i="21"/>
  <c r="E85" i="21"/>
  <c r="E86" i="21"/>
  <c r="E87" i="21"/>
  <c r="E88" i="21"/>
  <c r="E89" i="21"/>
  <c r="E90" i="21"/>
  <c r="E91" i="21"/>
  <c r="E92" i="21"/>
  <c r="E93" i="21"/>
  <c r="E94" i="21"/>
  <c r="E95" i="21"/>
  <c r="E96" i="21"/>
  <c r="E97" i="21"/>
  <c r="E98" i="21"/>
  <c r="E99" i="21"/>
  <c r="E100" i="21"/>
  <c r="E101" i="21"/>
  <c r="E102" i="21"/>
  <c r="E103" i="21"/>
  <c r="E104" i="21"/>
  <c r="E105" i="21"/>
  <c r="E106" i="21"/>
  <c r="E107" i="21"/>
  <c r="E108" i="21"/>
  <c r="E109" i="21"/>
  <c r="E110" i="21"/>
  <c r="E111" i="21"/>
  <c r="E112" i="21"/>
  <c r="E113" i="21"/>
  <c r="E114" i="21"/>
  <c r="E115" i="21"/>
  <c r="E116" i="21"/>
  <c r="E117" i="21"/>
  <c r="E118" i="21"/>
  <c r="E119" i="21"/>
  <c r="E120" i="21"/>
  <c r="E121" i="21"/>
  <c r="E122" i="21"/>
  <c r="E123" i="21"/>
  <c r="E124" i="21"/>
  <c r="E125" i="21"/>
  <c r="E126" i="21"/>
  <c r="E127" i="21"/>
  <c r="E133" i="20"/>
  <c r="N128" i="20"/>
  <c r="N129" i="20"/>
  <c r="O129" i="20" s="1"/>
  <c r="AE117" i="20" s="1"/>
  <c r="N130" i="20"/>
  <c r="O130" i="20" s="1"/>
  <c r="AE118" i="20" s="1"/>
  <c r="N131" i="20"/>
  <c r="O131" i="20" s="1"/>
  <c r="AE119" i="20" s="1"/>
  <c r="N132" i="20"/>
  <c r="O132" i="20" s="1"/>
  <c r="AE120" i="20" s="1"/>
  <c r="N133" i="20"/>
  <c r="O133" i="20" s="1"/>
  <c r="AE121" i="20" s="1"/>
  <c r="E128" i="20"/>
  <c r="E129" i="20"/>
  <c r="E130" i="20"/>
  <c r="E131" i="20"/>
  <c r="E132" i="20"/>
  <c r="E8" i="20"/>
  <c r="E9" i="20"/>
  <c r="E10" i="20"/>
  <c r="E11" i="20"/>
  <c r="E12" i="20"/>
  <c r="E13" i="20"/>
  <c r="E14" i="20"/>
  <c r="E15" i="20"/>
  <c r="E16" i="20"/>
  <c r="E17" i="20"/>
  <c r="E18" i="20"/>
  <c r="E19" i="20"/>
  <c r="E20" i="20"/>
  <c r="V8" i="20" s="1"/>
  <c r="E21" i="20"/>
  <c r="V9" i="20" s="1"/>
  <c r="E22" i="20"/>
  <c r="V10" i="20" s="1"/>
  <c r="E23" i="20"/>
  <c r="V11" i="20" s="1"/>
  <c r="E24" i="20"/>
  <c r="V12" i="20" s="1"/>
  <c r="E25" i="20"/>
  <c r="V13" i="20" s="1"/>
  <c r="E26" i="20"/>
  <c r="V14" i="20" s="1"/>
  <c r="E27" i="20"/>
  <c r="V15" i="20" s="1"/>
  <c r="E28" i="20"/>
  <c r="V16" i="20" s="1"/>
  <c r="E29" i="20"/>
  <c r="V17" i="20" s="1"/>
  <c r="E30" i="20"/>
  <c r="V18" i="20" s="1"/>
  <c r="E31" i="20"/>
  <c r="V19" i="20" s="1"/>
  <c r="E32" i="20"/>
  <c r="V20" i="20" s="1"/>
  <c r="E33" i="20"/>
  <c r="V21" i="20" s="1"/>
  <c r="E34" i="20"/>
  <c r="V22" i="20" s="1"/>
  <c r="E35" i="20"/>
  <c r="V23" i="20" s="1"/>
  <c r="E36" i="20"/>
  <c r="V24" i="20" s="1"/>
  <c r="E37" i="20"/>
  <c r="V25" i="20" s="1"/>
  <c r="E38" i="20"/>
  <c r="V26" i="20" s="1"/>
  <c r="E39" i="20"/>
  <c r="V27" i="20" s="1"/>
  <c r="E40" i="20"/>
  <c r="V28" i="20" s="1"/>
  <c r="E41" i="20"/>
  <c r="V29" i="20" s="1"/>
  <c r="E42" i="20"/>
  <c r="V30" i="20" s="1"/>
  <c r="E43" i="20"/>
  <c r="V31" i="20" s="1"/>
  <c r="E44" i="20"/>
  <c r="V32" i="20" s="1"/>
  <c r="E45" i="20"/>
  <c r="V33" i="20" s="1"/>
  <c r="E46" i="20"/>
  <c r="V34" i="20" s="1"/>
  <c r="E47" i="20"/>
  <c r="V35" i="20" s="1"/>
  <c r="E48" i="20"/>
  <c r="V36" i="20" s="1"/>
  <c r="E49" i="20"/>
  <c r="V37" i="20" s="1"/>
  <c r="E50" i="20"/>
  <c r="V38" i="20" s="1"/>
  <c r="E51" i="20"/>
  <c r="V39" i="20" s="1"/>
  <c r="E52" i="20"/>
  <c r="V40" i="20" s="1"/>
  <c r="E53" i="20"/>
  <c r="V41" i="20" s="1"/>
  <c r="E54" i="20"/>
  <c r="V42" i="20" s="1"/>
  <c r="E55" i="20"/>
  <c r="V43" i="20" s="1"/>
  <c r="E56" i="20"/>
  <c r="V44" i="20" s="1"/>
  <c r="E57" i="20"/>
  <c r="V45" i="20" s="1"/>
  <c r="E58" i="20"/>
  <c r="V46" i="20" s="1"/>
  <c r="E59" i="20"/>
  <c r="V47" i="20" s="1"/>
  <c r="E60" i="20"/>
  <c r="V48" i="20" s="1"/>
  <c r="E61" i="20"/>
  <c r="V49" i="20" s="1"/>
  <c r="E62" i="20"/>
  <c r="V50" i="20" s="1"/>
  <c r="E63" i="20"/>
  <c r="V51" i="20" s="1"/>
  <c r="E64" i="20"/>
  <c r="V52" i="20" s="1"/>
  <c r="E65" i="20"/>
  <c r="V53" i="20" s="1"/>
  <c r="E66" i="20"/>
  <c r="V54" i="20" s="1"/>
  <c r="E67" i="20"/>
  <c r="V55" i="20" s="1"/>
  <c r="E68" i="20"/>
  <c r="V56" i="20" s="1"/>
  <c r="E69" i="20"/>
  <c r="V57" i="20" s="1"/>
  <c r="E70" i="20"/>
  <c r="V58" i="20" s="1"/>
  <c r="E71" i="20"/>
  <c r="V59" i="20" s="1"/>
  <c r="E72" i="20"/>
  <c r="V60" i="20" s="1"/>
  <c r="E73" i="20"/>
  <c r="V61" i="20" s="1"/>
  <c r="E74" i="20"/>
  <c r="V62" i="20" s="1"/>
  <c r="E75" i="20"/>
  <c r="V63" i="20" s="1"/>
  <c r="E76" i="20"/>
  <c r="V64" i="20" s="1"/>
  <c r="E77" i="20"/>
  <c r="V65" i="20" s="1"/>
  <c r="E78" i="20"/>
  <c r="V66" i="20" s="1"/>
  <c r="E79" i="20"/>
  <c r="V67" i="20" s="1"/>
  <c r="E80" i="20"/>
  <c r="V68" i="20" s="1"/>
  <c r="E81" i="20"/>
  <c r="V69" i="20" s="1"/>
  <c r="E82" i="20"/>
  <c r="V70" i="20" s="1"/>
  <c r="E83" i="20"/>
  <c r="V71" i="20" s="1"/>
  <c r="E84" i="20"/>
  <c r="V72" i="20" s="1"/>
  <c r="E85" i="20"/>
  <c r="V73" i="20" s="1"/>
  <c r="E86" i="20"/>
  <c r="V74" i="20" s="1"/>
  <c r="E87" i="20"/>
  <c r="V75" i="20" s="1"/>
  <c r="E88" i="20"/>
  <c r="V76" i="20" s="1"/>
  <c r="E89" i="20"/>
  <c r="V77" i="20" s="1"/>
  <c r="E90" i="20"/>
  <c r="V78" i="20" s="1"/>
  <c r="E91" i="20"/>
  <c r="V79" i="20" s="1"/>
  <c r="E92" i="20"/>
  <c r="V80" i="20" s="1"/>
  <c r="E93" i="20"/>
  <c r="V81" i="20" s="1"/>
  <c r="E94" i="20"/>
  <c r="V82" i="20" s="1"/>
  <c r="E95" i="20"/>
  <c r="V83" i="20" s="1"/>
  <c r="E96" i="20"/>
  <c r="V84" i="20" s="1"/>
  <c r="E97" i="20"/>
  <c r="V85" i="20" s="1"/>
  <c r="E98" i="20"/>
  <c r="V86" i="20" s="1"/>
  <c r="E99" i="20"/>
  <c r="V87" i="20" s="1"/>
  <c r="E100" i="20"/>
  <c r="V88" i="20" s="1"/>
  <c r="E101" i="20"/>
  <c r="V89" i="20" s="1"/>
  <c r="E102" i="20"/>
  <c r="V90" i="20" s="1"/>
  <c r="E103" i="20"/>
  <c r="V91" i="20" s="1"/>
  <c r="E104" i="20"/>
  <c r="V92" i="20" s="1"/>
  <c r="E105" i="20"/>
  <c r="V93" i="20" s="1"/>
  <c r="E106" i="20"/>
  <c r="V94" i="20" s="1"/>
  <c r="E107" i="20"/>
  <c r="V95" i="20" s="1"/>
  <c r="E108" i="20"/>
  <c r="V96" i="20" s="1"/>
  <c r="E109" i="20"/>
  <c r="V97" i="20" s="1"/>
  <c r="E110" i="20"/>
  <c r="V98" i="20" s="1"/>
  <c r="E111" i="20"/>
  <c r="V99" i="20" s="1"/>
  <c r="E112" i="20"/>
  <c r="V100" i="20" s="1"/>
  <c r="E113" i="20"/>
  <c r="V101" i="20" s="1"/>
  <c r="E114" i="20"/>
  <c r="V102" i="20" s="1"/>
  <c r="E115" i="20"/>
  <c r="V103" i="20" s="1"/>
  <c r="E116" i="20"/>
  <c r="V104" i="20" s="1"/>
  <c r="E117" i="20"/>
  <c r="V105" i="20" s="1"/>
  <c r="E118" i="20"/>
  <c r="V106" i="20" s="1"/>
  <c r="E119" i="20"/>
  <c r="V107" i="20" s="1"/>
  <c r="E120" i="20"/>
  <c r="V108" i="20" s="1"/>
  <c r="E121" i="20"/>
  <c r="V109" i="20" s="1"/>
  <c r="E122" i="20"/>
  <c r="V110" i="20" s="1"/>
  <c r="E123" i="20"/>
  <c r="V111" i="20" s="1"/>
  <c r="E124" i="20"/>
  <c r="V112" i="20" s="1"/>
  <c r="E125" i="20"/>
  <c r="V113" i="20" s="1"/>
  <c r="E126" i="20"/>
  <c r="V114" i="20" s="1"/>
  <c r="E127" i="20"/>
  <c r="V115" i="20" s="1"/>
  <c r="E8" i="18"/>
  <c r="E9" i="18"/>
  <c r="E10" i="18"/>
  <c r="E11" i="18"/>
  <c r="E12" i="18"/>
  <c r="E13" i="18"/>
  <c r="E14" i="18"/>
  <c r="E15" i="18"/>
  <c r="E16" i="18"/>
  <c r="E17" i="18"/>
  <c r="E18" i="18"/>
  <c r="E19" i="18"/>
  <c r="E20" i="18"/>
  <c r="V8" i="18" s="1"/>
  <c r="E21" i="18"/>
  <c r="V9" i="18" s="1"/>
  <c r="E22" i="18"/>
  <c r="V10" i="18" s="1"/>
  <c r="E23" i="18"/>
  <c r="V11" i="18" s="1"/>
  <c r="E24" i="18"/>
  <c r="V12" i="18" s="1"/>
  <c r="E25" i="18"/>
  <c r="V13" i="18" s="1"/>
  <c r="E26" i="18"/>
  <c r="V14" i="18" s="1"/>
  <c r="E27" i="18"/>
  <c r="V15" i="18" s="1"/>
  <c r="E28" i="18"/>
  <c r="V16" i="18" s="1"/>
  <c r="E29" i="18"/>
  <c r="V17" i="18" s="1"/>
  <c r="E30" i="18"/>
  <c r="V18" i="18" s="1"/>
  <c r="E31" i="18"/>
  <c r="V19" i="18" s="1"/>
  <c r="E32" i="18"/>
  <c r="V20" i="18" s="1"/>
  <c r="E33" i="18"/>
  <c r="V21" i="18" s="1"/>
  <c r="E34" i="18"/>
  <c r="V22" i="18" s="1"/>
  <c r="E35" i="18"/>
  <c r="V23" i="18" s="1"/>
  <c r="E36" i="18"/>
  <c r="V24" i="18" s="1"/>
  <c r="E37" i="18"/>
  <c r="V25" i="18" s="1"/>
  <c r="E38" i="18"/>
  <c r="V26" i="18" s="1"/>
  <c r="E39" i="18"/>
  <c r="V27" i="18" s="1"/>
  <c r="E40" i="18"/>
  <c r="V28" i="18" s="1"/>
  <c r="E41" i="18"/>
  <c r="V29" i="18" s="1"/>
  <c r="E42" i="18"/>
  <c r="V30" i="18" s="1"/>
  <c r="E43" i="18"/>
  <c r="V31" i="18" s="1"/>
  <c r="E44" i="18"/>
  <c r="V32" i="18" s="1"/>
  <c r="E45" i="18"/>
  <c r="V33" i="18" s="1"/>
  <c r="E46" i="18"/>
  <c r="V34" i="18" s="1"/>
  <c r="E47" i="18"/>
  <c r="V35" i="18" s="1"/>
  <c r="E48" i="18"/>
  <c r="V36" i="18" s="1"/>
  <c r="E49" i="18"/>
  <c r="V37" i="18" s="1"/>
  <c r="E50" i="18"/>
  <c r="V38" i="18" s="1"/>
  <c r="E51" i="18"/>
  <c r="V39" i="18" s="1"/>
  <c r="E52" i="18"/>
  <c r="V40" i="18" s="1"/>
  <c r="E53" i="18"/>
  <c r="V41" i="18" s="1"/>
  <c r="E54" i="18"/>
  <c r="V42" i="18" s="1"/>
  <c r="E55" i="18"/>
  <c r="V43" i="18" s="1"/>
  <c r="E56" i="18"/>
  <c r="V44" i="18" s="1"/>
  <c r="E57" i="18"/>
  <c r="V45" i="18" s="1"/>
  <c r="E58" i="18"/>
  <c r="V46" i="18" s="1"/>
  <c r="E59" i="18"/>
  <c r="V47" i="18" s="1"/>
  <c r="E60" i="18"/>
  <c r="V48" i="18" s="1"/>
  <c r="E61" i="18"/>
  <c r="V49" i="18" s="1"/>
  <c r="E62" i="18"/>
  <c r="V50" i="18" s="1"/>
  <c r="E63" i="18"/>
  <c r="V51" i="18" s="1"/>
  <c r="E64" i="18"/>
  <c r="V52" i="18" s="1"/>
  <c r="E65" i="18"/>
  <c r="V53" i="18" s="1"/>
  <c r="E66" i="18"/>
  <c r="V54" i="18" s="1"/>
  <c r="E67" i="18"/>
  <c r="V55" i="18" s="1"/>
  <c r="E68" i="18"/>
  <c r="V56" i="18" s="1"/>
  <c r="E69" i="18"/>
  <c r="V57" i="18" s="1"/>
  <c r="E70" i="18"/>
  <c r="V58" i="18" s="1"/>
  <c r="E71" i="18"/>
  <c r="V59" i="18" s="1"/>
  <c r="E72" i="18"/>
  <c r="V60" i="18" s="1"/>
  <c r="E73" i="18"/>
  <c r="V61" i="18" s="1"/>
  <c r="E74" i="18"/>
  <c r="V62" i="18" s="1"/>
  <c r="E75" i="18"/>
  <c r="V63" i="18" s="1"/>
  <c r="E76" i="18"/>
  <c r="V64" i="18" s="1"/>
  <c r="E77" i="18"/>
  <c r="V65" i="18" s="1"/>
  <c r="E78" i="18"/>
  <c r="V66" i="18" s="1"/>
  <c r="E79" i="18"/>
  <c r="V67" i="18" s="1"/>
  <c r="E80" i="18"/>
  <c r="V68" i="18" s="1"/>
  <c r="E81" i="18"/>
  <c r="V69" i="18" s="1"/>
  <c r="E82" i="18"/>
  <c r="V70" i="18" s="1"/>
  <c r="E83" i="18"/>
  <c r="V71" i="18" s="1"/>
  <c r="E84" i="18"/>
  <c r="V72" i="18" s="1"/>
  <c r="E85" i="18"/>
  <c r="V73" i="18" s="1"/>
  <c r="E86" i="18"/>
  <c r="V74" i="18" s="1"/>
  <c r="E87" i="18"/>
  <c r="V75" i="18" s="1"/>
  <c r="E88" i="18"/>
  <c r="V76" i="18" s="1"/>
  <c r="E89" i="18"/>
  <c r="V77" i="18" s="1"/>
  <c r="E90" i="18"/>
  <c r="V78" i="18" s="1"/>
  <c r="E91" i="18"/>
  <c r="V79" i="18" s="1"/>
  <c r="E92" i="18"/>
  <c r="V80" i="18" s="1"/>
  <c r="E93" i="18"/>
  <c r="V81" i="18" s="1"/>
  <c r="E94" i="18"/>
  <c r="V82" i="18" s="1"/>
  <c r="E95" i="18"/>
  <c r="V83" i="18" s="1"/>
  <c r="E96" i="18"/>
  <c r="V84" i="18" s="1"/>
  <c r="E97" i="18"/>
  <c r="V85" i="18" s="1"/>
  <c r="E98" i="18"/>
  <c r="V86" i="18" s="1"/>
  <c r="E99" i="18"/>
  <c r="V87" i="18" s="1"/>
  <c r="E100" i="18"/>
  <c r="V88" i="18" s="1"/>
  <c r="E101" i="18"/>
  <c r="V89" i="18" s="1"/>
  <c r="E102" i="18"/>
  <c r="V90" i="18" s="1"/>
  <c r="E103" i="18"/>
  <c r="V91" i="18" s="1"/>
  <c r="E104" i="18"/>
  <c r="V92" i="18" s="1"/>
  <c r="E105" i="18"/>
  <c r="V93" i="18" s="1"/>
  <c r="E106" i="18"/>
  <c r="V94" i="18" s="1"/>
  <c r="E107" i="18"/>
  <c r="V95" i="18" s="1"/>
  <c r="E108" i="18"/>
  <c r="V96" i="18" s="1"/>
  <c r="E109" i="18"/>
  <c r="V97" i="18" s="1"/>
  <c r="E110" i="18"/>
  <c r="V98" i="18" s="1"/>
  <c r="E111" i="18"/>
  <c r="V99" i="18" s="1"/>
  <c r="E112" i="18"/>
  <c r="V100" i="18" s="1"/>
  <c r="E113" i="18"/>
  <c r="V101" i="18" s="1"/>
  <c r="E114" i="18"/>
  <c r="V102" i="18" s="1"/>
  <c r="E115" i="18"/>
  <c r="V103" i="18" s="1"/>
  <c r="E116" i="18"/>
  <c r="V104" i="18" s="1"/>
  <c r="E117" i="18"/>
  <c r="V105" i="18" s="1"/>
  <c r="E118" i="18"/>
  <c r="V106" i="18" s="1"/>
  <c r="E119" i="18"/>
  <c r="V107" i="18" s="1"/>
  <c r="E120" i="18"/>
  <c r="V108" i="18" s="1"/>
  <c r="E121" i="18"/>
  <c r="V109" i="18" s="1"/>
  <c r="E122" i="18"/>
  <c r="V110" i="18" s="1"/>
  <c r="E123" i="18"/>
  <c r="V111" i="18" s="1"/>
  <c r="E124" i="18"/>
  <c r="V112" i="18" s="1"/>
  <c r="E125" i="18"/>
  <c r="V113" i="18" s="1"/>
  <c r="E126" i="18"/>
  <c r="V114" i="18" s="1"/>
  <c r="E127" i="18"/>
  <c r="V115" i="18" s="1"/>
  <c r="E128" i="18"/>
  <c r="E129" i="18"/>
  <c r="V117" i="18" s="1"/>
  <c r="E130" i="18"/>
  <c r="V118" i="18" s="1"/>
  <c r="E131" i="18"/>
  <c r="V119" i="18" s="1"/>
  <c r="E132" i="18"/>
  <c r="V120" i="18" s="1"/>
  <c r="E133" i="18"/>
  <c r="E20" i="16"/>
  <c r="V8" i="16" s="1"/>
  <c r="E21" i="16"/>
  <c r="V9" i="16" s="1"/>
  <c r="E22" i="16"/>
  <c r="V10" i="16" s="1"/>
  <c r="E23" i="16"/>
  <c r="V11" i="16" s="1"/>
  <c r="E24" i="16"/>
  <c r="V12" i="16" s="1"/>
  <c r="E25" i="16"/>
  <c r="V13" i="16" s="1"/>
  <c r="E26" i="16"/>
  <c r="V14" i="16" s="1"/>
  <c r="E27" i="16"/>
  <c r="V15" i="16" s="1"/>
  <c r="E28" i="16"/>
  <c r="V16" i="16" s="1"/>
  <c r="E29" i="16"/>
  <c r="V17" i="16" s="1"/>
  <c r="E30" i="16"/>
  <c r="V18" i="16" s="1"/>
  <c r="E31" i="16"/>
  <c r="V19" i="16" s="1"/>
  <c r="E32" i="16"/>
  <c r="V20" i="16" s="1"/>
  <c r="E33" i="16"/>
  <c r="V21" i="16" s="1"/>
  <c r="E34" i="16"/>
  <c r="V22" i="16" s="1"/>
  <c r="E35" i="16"/>
  <c r="V23" i="16" s="1"/>
  <c r="E36" i="16"/>
  <c r="V24" i="16" s="1"/>
  <c r="E37" i="16"/>
  <c r="V25" i="16" s="1"/>
  <c r="E38" i="16"/>
  <c r="V26" i="16" s="1"/>
  <c r="E39" i="16"/>
  <c r="V27" i="16" s="1"/>
  <c r="E40" i="16"/>
  <c r="V28" i="16" s="1"/>
  <c r="E41" i="16"/>
  <c r="V29" i="16" s="1"/>
  <c r="E42" i="16"/>
  <c r="V30" i="16" s="1"/>
  <c r="E43" i="16"/>
  <c r="V31" i="16" s="1"/>
  <c r="E44" i="16"/>
  <c r="V32" i="16" s="1"/>
  <c r="E45" i="16"/>
  <c r="V33" i="16" s="1"/>
  <c r="E46" i="16"/>
  <c r="V34" i="16" s="1"/>
  <c r="E47" i="16"/>
  <c r="V35" i="16" s="1"/>
  <c r="E48" i="16"/>
  <c r="V36" i="16" s="1"/>
  <c r="E49" i="16"/>
  <c r="V37" i="16" s="1"/>
  <c r="E50" i="16"/>
  <c r="V38" i="16" s="1"/>
  <c r="E51" i="16"/>
  <c r="V39" i="16" s="1"/>
  <c r="E52" i="16"/>
  <c r="V40" i="16" s="1"/>
  <c r="E53" i="16"/>
  <c r="V41" i="16" s="1"/>
  <c r="E54" i="16"/>
  <c r="V42" i="16" s="1"/>
  <c r="E55" i="16"/>
  <c r="V43" i="16" s="1"/>
  <c r="E56" i="16"/>
  <c r="V44" i="16" s="1"/>
  <c r="E57" i="16"/>
  <c r="V45" i="16" s="1"/>
  <c r="E58" i="16"/>
  <c r="V46" i="16" s="1"/>
  <c r="E59" i="16"/>
  <c r="V47" i="16" s="1"/>
  <c r="E60" i="16"/>
  <c r="V48" i="16" s="1"/>
  <c r="E61" i="16"/>
  <c r="V49" i="16" s="1"/>
  <c r="E62" i="16"/>
  <c r="V50" i="16" s="1"/>
  <c r="E63" i="16"/>
  <c r="V51" i="16" s="1"/>
  <c r="E64" i="16"/>
  <c r="V52" i="16" s="1"/>
  <c r="E65" i="16"/>
  <c r="V53" i="16" s="1"/>
  <c r="E66" i="16"/>
  <c r="V54" i="16" s="1"/>
  <c r="E67" i="16"/>
  <c r="V55" i="16" s="1"/>
  <c r="E68" i="16"/>
  <c r="V56" i="16" s="1"/>
  <c r="E69" i="16"/>
  <c r="V57" i="16" s="1"/>
  <c r="E70" i="16"/>
  <c r="V58" i="16" s="1"/>
  <c r="E71" i="16"/>
  <c r="V59" i="16" s="1"/>
  <c r="E72" i="16"/>
  <c r="V60" i="16" s="1"/>
  <c r="E73" i="16"/>
  <c r="V61" i="16" s="1"/>
  <c r="E74" i="16"/>
  <c r="V62" i="16" s="1"/>
  <c r="E75" i="16"/>
  <c r="V63" i="16" s="1"/>
  <c r="E76" i="16"/>
  <c r="V64" i="16" s="1"/>
  <c r="E77" i="16"/>
  <c r="V65" i="16" s="1"/>
  <c r="E78" i="16"/>
  <c r="V66" i="16" s="1"/>
  <c r="E79" i="16"/>
  <c r="V67" i="16" s="1"/>
  <c r="E80" i="16"/>
  <c r="V68" i="16" s="1"/>
  <c r="E81" i="16"/>
  <c r="V69" i="16" s="1"/>
  <c r="E82" i="16"/>
  <c r="V70" i="16" s="1"/>
  <c r="E83" i="16"/>
  <c r="V71" i="16" s="1"/>
  <c r="E84" i="16"/>
  <c r="V72" i="16" s="1"/>
  <c r="E85" i="16"/>
  <c r="V73" i="16" s="1"/>
  <c r="E86" i="16"/>
  <c r="V74" i="16" s="1"/>
  <c r="E87" i="16"/>
  <c r="V75" i="16" s="1"/>
  <c r="E88" i="16"/>
  <c r="V76" i="16" s="1"/>
  <c r="E89" i="16"/>
  <c r="V77" i="16" s="1"/>
  <c r="E90" i="16"/>
  <c r="V78" i="16" s="1"/>
  <c r="E91" i="16"/>
  <c r="V79" i="16" s="1"/>
  <c r="E92" i="16"/>
  <c r="V80" i="16" s="1"/>
  <c r="E93" i="16"/>
  <c r="V81" i="16" s="1"/>
  <c r="E94" i="16"/>
  <c r="V82" i="16" s="1"/>
  <c r="E95" i="16"/>
  <c r="V83" i="16" s="1"/>
  <c r="E96" i="16"/>
  <c r="V84" i="16" s="1"/>
  <c r="E97" i="16"/>
  <c r="V85" i="16" s="1"/>
  <c r="E98" i="16"/>
  <c r="V86" i="16" s="1"/>
  <c r="E99" i="16"/>
  <c r="V87" i="16" s="1"/>
  <c r="E100" i="16"/>
  <c r="V88" i="16" s="1"/>
  <c r="E101" i="16"/>
  <c r="V89" i="16" s="1"/>
  <c r="E102" i="16"/>
  <c r="V90" i="16" s="1"/>
  <c r="E103" i="16"/>
  <c r="V91" i="16" s="1"/>
  <c r="E104" i="16"/>
  <c r="V92" i="16" s="1"/>
  <c r="E105" i="16"/>
  <c r="V93" i="16" s="1"/>
  <c r="E106" i="16"/>
  <c r="V94" i="16" s="1"/>
  <c r="E107" i="16"/>
  <c r="V95" i="16" s="1"/>
  <c r="E108" i="16"/>
  <c r="V96" i="16" s="1"/>
  <c r="E109" i="16"/>
  <c r="V97" i="16" s="1"/>
  <c r="E110" i="16"/>
  <c r="V98" i="16" s="1"/>
  <c r="E111" i="16"/>
  <c r="V99" i="16" s="1"/>
  <c r="E112" i="16"/>
  <c r="V100" i="16" s="1"/>
  <c r="E113" i="16"/>
  <c r="V101" i="16" s="1"/>
  <c r="E114" i="16"/>
  <c r="V102" i="16" s="1"/>
  <c r="E115" i="16"/>
  <c r="V103" i="16" s="1"/>
  <c r="E116" i="16"/>
  <c r="V104" i="16" s="1"/>
  <c r="E117" i="16"/>
  <c r="V105" i="16" s="1"/>
  <c r="E118" i="16"/>
  <c r="V106" i="16" s="1"/>
  <c r="E119" i="16"/>
  <c r="V107" i="16" s="1"/>
  <c r="E120" i="16"/>
  <c r="V108" i="16" s="1"/>
  <c r="E121" i="16"/>
  <c r="V109" i="16" s="1"/>
  <c r="E122" i="16"/>
  <c r="V110" i="16" s="1"/>
  <c r="E123" i="16"/>
  <c r="V111" i="16" s="1"/>
  <c r="E124" i="16"/>
  <c r="V112" i="16" s="1"/>
  <c r="E125" i="16"/>
  <c r="V113" i="16" s="1"/>
  <c r="E126" i="16"/>
  <c r="V114" i="16" s="1"/>
  <c r="E127" i="16"/>
  <c r="V115" i="16" s="1"/>
  <c r="E128" i="16"/>
  <c r="V116" i="16" s="1"/>
  <c r="E129" i="16"/>
  <c r="V117" i="16" s="1"/>
  <c r="E130" i="16"/>
  <c r="V118" i="16" s="1"/>
  <c r="E131" i="16"/>
  <c r="V119" i="16" s="1"/>
  <c r="E132" i="16"/>
  <c r="V120" i="16" s="1"/>
  <c r="E133" i="16"/>
  <c r="V121" i="16" s="1"/>
  <c r="E8" i="16"/>
  <c r="E9" i="16"/>
  <c r="E10" i="16"/>
  <c r="E11" i="16"/>
  <c r="E12" i="16"/>
  <c r="E13" i="16"/>
  <c r="E14" i="16"/>
  <c r="E15" i="16"/>
  <c r="E16" i="16"/>
  <c r="E17" i="16"/>
  <c r="E18" i="16"/>
  <c r="E19" i="16"/>
  <c r="N128" i="18"/>
  <c r="N129" i="18"/>
  <c r="O129" i="18" s="1"/>
  <c r="N130" i="18"/>
  <c r="O130" i="18" s="1"/>
  <c r="N131" i="18"/>
  <c r="O131" i="18" s="1"/>
  <c r="N132" i="18"/>
  <c r="O132" i="18" s="1"/>
  <c r="N133" i="18"/>
  <c r="O133" i="18" s="1"/>
  <c r="F129" i="18"/>
  <c r="W117" i="18" s="1"/>
  <c r="F131" i="18"/>
  <c r="W119" i="18" s="1"/>
  <c r="F132" i="18"/>
  <c r="W120" i="18" s="1"/>
  <c r="F130" i="18" l="1"/>
  <c r="W118" i="18" s="1"/>
  <c r="F130" i="17"/>
  <c r="W118" i="17" s="1"/>
  <c r="V118" i="17"/>
  <c r="F133" i="17"/>
  <c r="W121" i="17" s="1"/>
  <c r="V121" i="17"/>
  <c r="F129" i="17"/>
  <c r="W117" i="17" s="1"/>
  <c r="V117" i="17"/>
  <c r="C167" i="17"/>
  <c r="E167" i="17" s="1"/>
  <c r="F132" i="17"/>
  <c r="W120" i="17" s="1"/>
  <c r="V120" i="17"/>
  <c r="F128" i="17"/>
  <c r="W116" i="17" s="1"/>
  <c r="V116" i="17"/>
  <c r="F131" i="17"/>
  <c r="W119" i="17" s="1"/>
  <c r="V119" i="17"/>
  <c r="O128" i="21"/>
  <c r="AH128" i="21" s="1"/>
  <c r="E167" i="21"/>
  <c r="F130" i="21"/>
  <c r="V130" i="21"/>
  <c r="F129" i="21"/>
  <c r="V129" i="21"/>
  <c r="F128" i="21"/>
  <c r="V128" i="21"/>
  <c r="F133" i="21"/>
  <c r="V133" i="21"/>
  <c r="F132" i="21"/>
  <c r="V132" i="21"/>
  <c r="F131" i="21"/>
  <c r="V131" i="21"/>
  <c r="F132" i="20"/>
  <c r="W120" i="20" s="1"/>
  <c r="V120" i="20"/>
  <c r="F131" i="20"/>
  <c r="W119" i="20" s="1"/>
  <c r="V119" i="20"/>
  <c r="F130" i="20"/>
  <c r="W118" i="20" s="1"/>
  <c r="V118" i="20"/>
  <c r="F129" i="20"/>
  <c r="W117" i="20" s="1"/>
  <c r="V117" i="20"/>
  <c r="F133" i="20"/>
  <c r="W121" i="20" s="1"/>
  <c r="V121" i="20"/>
  <c r="F128" i="20"/>
  <c r="W116" i="20" s="1"/>
  <c r="V116" i="20"/>
  <c r="F128" i="18"/>
  <c r="W116" i="18" s="1"/>
  <c r="V116" i="18"/>
  <c r="F133" i="18"/>
  <c r="W121" i="18" s="1"/>
  <c r="V121" i="18"/>
  <c r="O128" i="17"/>
  <c r="AL116" i="17" s="1"/>
  <c r="O128" i="19"/>
  <c r="AB116" i="19" s="1"/>
  <c r="C167" i="19"/>
  <c r="E167" i="19" s="1"/>
  <c r="O128" i="20"/>
  <c r="AE116" i="20" s="1"/>
  <c r="C167" i="20"/>
  <c r="E167" i="20" s="1"/>
  <c r="O128" i="18"/>
  <c r="C167" i="18"/>
  <c r="E167" i="18" s="1"/>
  <c r="N128" i="16" l="1"/>
  <c r="N129" i="16"/>
  <c r="O129" i="16" s="1"/>
  <c r="AL117" i="16" s="1"/>
  <c r="N130" i="16"/>
  <c r="O130" i="16" s="1"/>
  <c r="AL118" i="16" s="1"/>
  <c r="N131" i="16"/>
  <c r="O131" i="16" s="1"/>
  <c r="AL119" i="16" s="1"/>
  <c r="N132" i="16"/>
  <c r="O132" i="16" s="1"/>
  <c r="AL120" i="16" s="1"/>
  <c r="N133" i="16"/>
  <c r="O133" i="16" s="1"/>
  <c r="AL121" i="16" s="1"/>
  <c r="F128" i="16"/>
  <c r="W116" i="16" s="1"/>
  <c r="F129" i="16"/>
  <c r="W117" i="16" s="1"/>
  <c r="F130" i="16"/>
  <c r="W118" i="16" s="1"/>
  <c r="F131" i="16"/>
  <c r="W119" i="16" s="1"/>
  <c r="F132" i="16"/>
  <c r="W120" i="16" s="1"/>
  <c r="F133" i="16"/>
  <c r="W121" i="16" s="1"/>
  <c r="V129" i="14"/>
  <c r="V130" i="14"/>
  <c r="V131" i="14"/>
  <c r="V132" i="14"/>
  <c r="V133" i="14"/>
  <c r="V134" i="14"/>
  <c r="N129" i="14"/>
  <c r="N130" i="14"/>
  <c r="O130" i="14" s="1"/>
  <c r="N131" i="14"/>
  <c r="O131" i="14" s="1"/>
  <c r="N132" i="14"/>
  <c r="O132" i="14" s="1"/>
  <c r="N133" i="14"/>
  <c r="O133" i="14" s="1"/>
  <c r="N134" i="14"/>
  <c r="O134" i="14" s="1"/>
  <c r="E129" i="14"/>
  <c r="G129" i="14"/>
  <c r="E130" i="14"/>
  <c r="G130" i="14"/>
  <c r="E131" i="14"/>
  <c r="G131" i="14"/>
  <c r="E132" i="14"/>
  <c r="G132" i="14"/>
  <c r="E133" i="14"/>
  <c r="G133" i="14"/>
  <c r="E134" i="14"/>
  <c r="G134" i="14"/>
  <c r="N129" i="13"/>
  <c r="N130" i="13"/>
  <c r="O130" i="13" s="1"/>
  <c r="AH118" i="13" s="1"/>
  <c r="N131" i="13"/>
  <c r="O131" i="13" s="1"/>
  <c r="AH119" i="13" s="1"/>
  <c r="N132" i="13"/>
  <c r="O132" i="13" s="1"/>
  <c r="AH120" i="13" s="1"/>
  <c r="N133" i="13"/>
  <c r="O133" i="13" s="1"/>
  <c r="AH121" i="13" s="1"/>
  <c r="N134" i="13"/>
  <c r="O134" i="13" s="1"/>
  <c r="AH122" i="13" s="1"/>
  <c r="E129" i="13"/>
  <c r="V117" i="13" s="1"/>
  <c r="G129" i="13"/>
  <c r="X117" i="13" s="1"/>
  <c r="E130" i="13"/>
  <c r="V118" i="13" s="1"/>
  <c r="G130" i="13"/>
  <c r="X118" i="13" s="1"/>
  <c r="E131" i="13"/>
  <c r="V119" i="13" s="1"/>
  <c r="G131" i="13"/>
  <c r="X119" i="13" s="1"/>
  <c r="E132" i="13"/>
  <c r="V120" i="13" s="1"/>
  <c r="G132" i="13"/>
  <c r="X120" i="13" s="1"/>
  <c r="E133" i="13"/>
  <c r="V121" i="13" s="1"/>
  <c r="G133" i="13"/>
  <c r="X121" i="13" s="1"/>
  <c r="E134" i="13"/>
  <c r="V122" i="13" s="1"/>
  <c r="G134" i="13"/>
  <c r="X122" i="13" s="1"/>
  <c r="N129" i="11"/>
  <c r="N130" i="11"/>
  <c r="O130" i="11" s="1"/>
  <c r="AF118" i="11" s="1"/>
  <c r="N131" i="11"/>
  <c r="O131" i="11" s="1"/>
  <c r="AF119" i="11" s="1"/>
  <c r="N132" i="11"/>
  <c r="O132" i="11" s="1"/>
  <c r="AF120" i="11" s="1"/>
  <c r="N133" i="11"/>
  <c r="O133" i="11" s="1"/>
  <c r="AF121" i="11" s="1"/>
  <c r="N134" i="11"/>
  <c r="O134" i="11" s="1"/>
  <c r="AF122" i="11" s="1"/>
  <c r="F129" i="11"/>
  <c r="W117" i="11" s="1"/>
  <c r="F130" i="11"/>
  <c r="W118" i="11" s="1"/>
  <c r="F131" i="11"/>
  <c r="W119" i="11" s="1"/>
  <c r="F132" i="11"/>
  <c r="W120" i="11" s="1"/>
  <c r="F133" i="11"/>
  <c r="W121" i="11" s="1"/>
  <c r="F134" i="11"/>
  <c r="W122" i="11" s="1"/>
  <c r="N129" i="10"/>
  <c r="N130" i="10"/>
  <c r="O130" i="10" s="1"/>
  <c r="AI118" i="10" s="1"/>
  <c r="N131" i="10"/>
  <c r="O131" i="10" s="1"/>
  <c r="AI119" i="10" s="1"/>
  <c r="N132" i="10"/>
  <c r="O132" i="10" s="1"/>
  <c r="AI120" i="10" s="1"/>
  <c r="N133" i="10"/>
  <c r="O133" i="10" s="1"/>
  <c r="AI121" i="10" s="1"/>
  <c r="N134" i="10"/>
  <c r="O134" i="10" s="1"/>
  <c r="AI122" i="10" s="1"/>
  <c r="E129" i="10"/>
  <c r="V117" i="10" s="1"/>
  <c r="G129" i="10"/>
  <c r="X117" i="10" s="1"/>
  <c r="E130" i="10"/>
  <c r="V118" i="10" s="1"/>
  <c r="G130" i="10"/>
  <c r="X118" i="10" s="1"/>
  <c r="E131" i="10"/>
  <c r="V119" i="10" s="1"/>
  <c r="G131" i="10"/>
  <c r="X119" i="10" s="1"/>
  <c r="E132" i="10"/>
  <c r="V120" i="10" s="1"/>
  <c r="G132" i="10"/>
  <c r="X120" i="10" s="1"/>
  <c r="E133" i="10"/>
  <c r="V121" i="10" s="1"/>
  <c r="G133" i="10"/>
  <c r="X121" i="10" s="1"/>
  <c r="E134" i="10"/>
  <c r="V122" i="10" s="1"/>
  <c r="G134" i="10"/>
  <c r="X122" i="10" s="1"/>
  <c r="N129" i="9"/>
  <c r="N130" i="9"/>
  <c r="O130" i="9" s="1"/>
  <c r="N131" i="9"/>
  <c r="O131" i="9" s="1"/>
  <c r="N132" i="9"/>
  <c r="O132" i="9" s="1"/>
  <c r="N133" i="9"/>
  <c r="O133" i="9" s="1"/>
  <c r="N134" i="9"/>
  <c r="O134" i="9" s="1"/>
  <c r="E129" i="9"/>
  <c r="V117" i="9" s="1"/>
  <c r="G129" i="9"/>
  <c r="X117" i="9" s="1"/>
  <c r="E130" i="9"/>
  <c r="V118" i="9" s="1"/>
  <c r="G130" i="9"/>
  <c r="X118" i="9" s="1"/>
  <c r="E131" i="9"/>
  <c r="V119" i="9" s="1"/>
  <c r="G131" i="9"/>
  <c r="X119" i="9" s="1"/>
  <c r="E132" i="9"/>
  <c r="V120" i="9" s="1"/>
  <c r="G132" i="9"/>
  <c r="X120" i="9" s="1"/>
  <c r="E133" i="9"/>
  <c r="V121" i="9" s="1"/>
  <c r="G133" i="9"/>
  <c r="X121" i="9" s="1"/>
  <c r="E134" i="9"/>
  <c r="V122" i="9" s="1"/>
  <c r="G134" i="9"/>
  <c r="X122" i="9" s="1"/>
  <c r="N134" i="28"/>
  <c r="O134" i="28" s="1"/>
  <c r="N129" i="8"/>
  <c r="N130" i="8"/>
  <c r="O130" i="8" s="1"/>
  <c r="N131" i="8"/>
  <c r="O131" i="8" s="1"/>
  <c r="N132" i="8"/>
  <c r="O132" i="8" s="1"/>
  <c r="N133" i="8"/>
  <c r="O133" i="8" s="1"/>
  <c r="N134" i="8"/>
  <c r="O134" i="8" s="1"/>
  <c r="E129" i="8"/>
  <c r="V117" i="8" s="1"/>
  <c r="G129" i="8"/>
  <c r="X117" i="8" s="1"/>
  <c r="E130" i="8"/>
  <c r="V118" i="8" s="1"/>
  <c r="G130" i="8"/>
  <c r="X118" i="8" s="1"/>
  <c r="E131" i="8"/>
  <c r="V119" i="8" s="1"/>
  <c r="G131" i="8"/>
  <c r="X119" i="8" s="1"/>
  <c r="E132" i="8"/>
  <c r="V120" i="8" s="1"/>
  <c r="G132" i="8"/>
  <c r="X120" i="8" s="1"/>
  <c r="E133" i="8"/>
  <c r="V121" i="8" s="1"/>
  <c r="G133" i="8"/>
  <c r="X121" i="8" s="1"/>
  <c r="E134" i="8"/>
  <c r="V122" i="8" s="1"/>
  <c r="G134" i="8"/>
  <c r="X122" i="8" s="1"/>
  <c r="V129" i="28"/>
  <c r="V130" i="28"/>
  <c r="V131" i="28"/>
  <c r="V132" i="28"/>
  <c r="V133" i="28"/>
  <c r="V134" i="28"/>
  <c r="N129" i="28"/>
  <c r="N130" i="28"/>
  <c r="O130" i="28" s="1"/>
  <c r="N131" i="28"/>
  <c r="O131" i="28" s="1"/>
  <c r="N132" i="28"/>
  <c r="O132" i="28" s="1"/>
  <c r="N133" i="28"/>
  <c r="O133" i="28" s="1"/>
  <c r="E129" i="28"/>
  <c r="G129" i="28"/>
  <c r="E130" i="28"/>
  <c r="G130" i="28"/>
  <c r="E131" i="28"/>
  <c r="G131" i="28"/>
  <c r="E132" i="28"/>
  <c r="G132" i="28"/>
  <c r="E133" i="28"/>
  <c r="G133" i="28"/>
  <c r="E134" i="28"/>
  <c r="G134" i="28"/>
  <c r="N129" i="4"/>
  <c r="N130" i="4"/>
  <c r="O130" i="4" s="1"/>
  <c r="AL118" i="4" s="1"/>
  <c r="N131" i="4"/>
  <c r="O131" i="4" s="1"/>
  <c r="AL119" i="4" s="1"/>
  <c r="N132" i="4"/>
  <c r="O132" i="4" s="1"/>
  <c r="AL120" i="4" s="1"/>
  <c r="N133" i="4"/>
  <c r="O133" i="4" s="1"/>
  <c r="AL121" i="4" s="1"/>
  <c r="N134" i="4"/>
  <c r="O134" i="4" s="1"/>
  <c r="AL122" i="4" s="1"/>
  <c r="N129" i="5"/>
  <c r="N130" i="5"/>
  <c r="O130" i="5" s="1"/>
  <c r="AG118" i="5" s="1"/>
  <c r="N131" i="5"/>
  <c r="O131" i="5" s="1"/>
  <c r="AG119" i="5" s="1"/>
  <c r="N132" i="5"/>
  <c r="O132" i="5" s="1"/>
  <c r="AG120" i="5" s="1"/>
  <c r="N133" i="5"/>
  <c r="O133" i="5" s="1"/>
  <c r="AG121" i="5" s="1"/>
  <c r="N134" i="5"/>
  <c r="O134" i="5" s="1"/>
  <c r="AG122" i="5" s="1"/>
  <c r="E129" i="5"/>
  <c r="V117" i="5" s="1"/>
  <c r="G129" i="5"/>
  <c r="X117" i="5" s="1"/>
  <c r="E130" i="5"/>
  <c r="V118" i="5" s="1"/>
  <c r="G130" i="5"/>
  <c r="X118" i="5" s="1"/>
  <c r="E131" i="5"/>
  <c r="V119" i="5" s="1"/>
  <c r="G131" i="5"/>
  <c r="X119" i="5" s="1"/>
  <c r="E132" i="5"/>
  <c r="V120" i="5" s="1"/>
  <c r="G132" i="5"/>
  <c r="X120" i="5" s="1"/>
  <c r="E133" i="5"/>
  <c r="V121" i="5" s="1"/>
  <c r="G133" i="5"/>
  <c r="X121" i="5" s="1"/>
  <c r="E134" i="5"/>
  <c r="V122" i="5" s="1"/>
  <c r="G134" i="5"/>
  <c r="X122" i="5" s="1"/>
  <c r="O129" i="28" l="1"/>
  <c r="C167" i="28"/>
  <c r="E167" i="28" s="1"/>
  <c r="O129" i="14"/>
  <c r="C167" i="14"/>
  <c r="E167" i="14" s="1"/>
  <c r="O129" i="8"/>
  <c r="C167" i="8"/>
  <c r="E167" i="8" s="1"/>
  <c r="O129" i="13"/>
  <c r="AH117" i="13" s="1"/>
  <c r="C167" i="13"/>
  <c r="E167" i="13" s="1"/>
  <c r="O129" i="5"/>
  <c r="AG117" i="5" s="1"/>
  <c r="C167" i="5"/>
  <c r="E167" i="5" s="1"/>
  <c r="O129" i="11"/>
  <c r="AF117" i="11" s="1"/>
  <c r="C167" i="11"/>
  <c r="E167" i="11" s="1"/>
  <c r="O129" i="4"/>
  <c r="AL117" i="4" s="1"/>
  <c r="C167" i="4"/>
  <c r="E167" i="4" s="1"/>
  <c r="O129" i="10"/>
  <c r="AI117" i="10" s="1"/>
  <c r="C167" i="10"/>
  <c r="E167" i="10" s="1"/>
  <c r="O129" i="9"/>
  <c r="C167" i="9"/>
  <c r="E167" i="9" s="1"/>
  <c r="C167" i="16"/>
  <c r="E167" i="16" s="1"/>
  <c r="O128" i="16"/>
  <c r="AL116" i="16" s="1"/>
  <c r="E129" i="4" l="1"/>
  <c r="V117" i="4" s="1"/>
  <c r="G129" i="4"/>
  <c r="X117" i="4" s="1"/>
  <c r="E130" i="4"/>
  <c r="V118" i="4" s="1"/>
  <c r="G130" i="4"/>
  <c r="X118" i="4" s="1"/>
  <c r="E131" i="4"/>
  <c r="V119" i="4" s="1"/>
  <c r="G131" i="4"/>
  <c r="X119" i="4" s="1"/>
  <c r="E132" i="4"/>
  <c r="V120" i="4" s="1"/>
  <c r="G132" i="4"/>
  <c r="X120" i="4" s="1"/>
  <c r="E133" i="4"/>
  <c r="V121" i="4" s="1"/>
  <c r="G133" i="4"/>
  <c r="X121" i="4" s="1"/>
  <c r="E134" i="4"/>
  <c r="V122" i="4" s="1"/>
  <c r="G134" i="4"/>
  <c r="X122" i="4" s="1"/>
  <c r="N129" i="12"/>
  <c r="N130" i="12"/>
  <c r="O130" i="12" s="1"/>
  <c r="AK118" i="12" s="1"/>
  <c r="N131" i="12"/>
  <c r="O131" i="12" s="1"/>
  <c r="AK119" i="12" s="1"/>
  <c r="N132" i="12"/>
  <c r="O132" i="12" s="1"/>
  <c r="AK120" i="12" s="1"/>
  <c r="N133" i="12"/>
  <c r="O133" i="12" s="1"/>
  <c r="AK121" i="12" s="1"/>
  <c r="N134" i="12"/>
  <c r="O134" i="12" s="1"/>
  <c r="AK122" i="12" s="1"/>
  <c r="C167" i="12" l="1"/>
  <c r="E167" i="12" s="1"/>
  <c r="O129" i="12"/>
  <c r="AK117" i="12" s="1"/>
  <c r="F129" i="12" l="1"/>
  <c r="W117" i="12" s="1"/>
  <c r="F130" i="12"/>
  <c r="W118" i="12" s="1"/>
  <c r="F131" i="12"/>
  <c r="W119" i="12" s="1"/>
  <c r="F132" i="12"/>
  <c r="W120" i="12" s="1"/>
  <c r="F133" i="12"/>
  <c r="W121" i="12" s="1"/>
  <c r="F134" i="12"/>
  <c r="W122" i="12" s="1"/>
  <c r="F130" i="14" l="1"/>
  <c r="F130" i="9"/>
  <c r="W118" i="9" s="1"/>
  <c r="F130" i="8"/>
  <c r="W118" i="8" s="1"/>
  <c r="F130" i="13"/>
  <c r="W118" i="13" s="1"/>
  <c r="F130" i="28"/>
  <c r="F130" i="5"/>
  <c r="W118" i="5" s="1"/>
  <c r="F130" i="10"/>
  <c r="W118" i="10" s="1"/>
  <c r="F130" i="4"/>
  <c r="W118" i="4" s="1"/>
  <c r="F134" i="28"/>
  <c r="F134" i="5"/>
  <c r="W122" i="5" s="1"/>
  <c r="F134" i="14"/>
  <c r="F134" i="9"/>
  <c r="W122" i="9" s="1"/>
  <c r="F134" i="8"/>
  <c r="W122" i="8" s="1"/>
  <c r="F134" i="13"/>
  <c r="W122" i="13" s="1"/>
  <c r="F134" i="10"/>
  <c r="W122" i="10" s="1"/>
  <c r="F134" i="4"/>
  <c r="W122" i="4" s="1"/>
  <c r="F133" i="10"/>
  <c r="W121" i="10" s="1"/>
  <c r="F133" i="28"/>
  <c r="F133" i="5"/>
  <c r="W121" i="5" s="1"/>
  <c r="F133" i="14"/>
  <c r="F133" i="9"/>
  <c r="W121" i="9" s="1"/>
  <c r="F133" i="8"/>
  <c r="W121" i="8" s="1"/>
  <c r="F133" i="13"/>
  <c r="W121" i="13" s="1"/>
  <c r="F133" i="4"/>
  <c r="W121" i="4" s="1"/>
  <c r="F132" i="5"/>
  <c r="W120" i="5" s="1"/>
  <c r="F132" i="13"/>
  <c r="W120" i="13" s="1"/>
  <c r="F132" i="10"/>
  <c r="W120" i="10" s="1"/>
  <c r="F132" i="28"/>
  <c r="F132" i="14"/>
  <c r="F132" i="9"/>
  <c r="W120" i="9" s="1"/>
  <c r="F132" i="8"/>
  <c r="W120" i="8" s="1"/>
  <c r="F132" i="4"/>
  <c r="W120" i="4" s="1"/>
  <c r="F129" i="14"/>
  <c r="F129" i="9"/>
  <c r="W117" i="9" s="1"/>
  <c r="F129" i="8"/>
  <c r="W117" i="8" s="1"/>
  <c r="F129" i="28"/>
  <c r="F129" i="10"/>
  <c r="W117" i="10" s="1"/>
  <c r="F129" i="5"/>
  <c r="W117" i="5" s="1"/>
  <c r="F129" i="13"/>
  <c r="W117" i="13" s="1"/>
  <c r="F129" i="4"/>
  <c r="W117" i="4" s="1"/>
  <c r="F131" i="14"/>
  <c r="F131" i="9"/>
  <c r="W119" i="9" s="1"/>
  <c r="F131" i="8"/>
  <c r="W119" i="8" s="1"/>
  <c r="F131" i="28"/>
  <c r="F131" i="13"/>
  <c r="W119" i="13" s="1"/>
  <c r="F131" i="10"/>
  <c r="W119" i="10" s="1"/>
  <c r="F131" i="5"/>
  <c r="W119" i="5" s="1"/>
  <c r="F131" i="4"/>
  <c r="W119" i="4" s="1"/>
  <c r="B8" i="19" l="1"/>
  <c r="D8" i="19"/>
  <c r="B9" i="19"/>
  <c r="D9" i="19"/>
  <c r="B10" i="19"/>
  <c r="D10" i="19"/>
  <c r="B11" i="19"/>
  <c r="D11" i="19"/>
  <c r="B12" i="19"/>
  <c r="D12" i="19"/>
  <c r="B13" i="19"/>
  <c r="D13" i="19"/>
  <c r="B14" i="19"/>
  <c r="D14" i="19"/>
  <c r="B15" i="19"/>
  <c r="D15" i="19"/>
  <c r="B16" i="19"/>
  <c r="D16" i="19"/>
  <c r="B17" i="19"/>
  <c r="D17" i="19"/>
  <c r="B18" i="19"/>
  <c r="D18" i="19"/>
  <c r="B19" i="19"/>
  <c r="D19" i="19"/>
  <c r="B8" i="17"/>
  <c r="D8" i="17"/>
  <c r="B9" i="17"/>
  <c r="D9" i="17"/>
  <c r="B10" i="17"/>
  <c r="D10" i="17"/>
  <c r="B11" i="17"/>
  <c r="D11" i="17"/>
  <c r="B12" i="17"/>
  <c r="D12" i="17"/>
  <c r="B13" i="17"/>
  <c r="D13" i="17"/>
  <c r="B14" i="17"/>
  <c r="D14" i="17"/>
  <c r="B15" i="17"/>
  <c r="D15" i="17"/>
  <c r="B16" i="17"/>
  <c r="D16" i="17"/>
  <c r="B17" i="17"/>
  <c r="D17" i="17"/>
  <c r="B18" i="17"/>
  <c r="D18" i="17"/>
  <c r="B19" i="17"/>
  <c r="D19" i="17"/>
  <c r="B8" i="21"/>
  <c r="D8" i="21"/>
  <c r="B9" i="21"/>
  <c r="D9" i="21"/>
  <c r="B10" i="21"/>
  <c r="D10" i="21"/>
  <c r="B11" i="21"/>
  <c r="D11" i="21"/>
  <c r="B12" i="21"/>
  <c r="D12" i="21"/>
  <c r="B13" i="21"/>
  <c r="D13" i="21"/>
  <c r="B14" i="21"/>
  <c r="D14" i="21"/>
  <c r="B15" i="21"/>
  <c r="D15" i="21"/>
  <c r="B16" i="21"/>
  <c r="D16" i="21"/>
  <c r="B17" i="21"/>
  <c r="D17" i="21"/>
  <c r="B18" i="21"/>
  <c r="D18" i="21"/>
  <c r="B19" i="21"/>
  <c r="D19" i="21"/>
  <c r="B8" i="20"/>
  <c r="D8" i="20"/>
  <c r="B9" i="20"/>
  <c r="D9" i="20"/>
  <c r="B10" i="20"/>
  <c r="D10" i="20"/>
  <c r="B11" i="20"/>
  <c r="D11" i="20"/>
  <c r="B12" i="20"/>
  <c r="D12" i="20"/>
  <c r="B13" i="20"/>
  <c r="D13" i="20"/>
  <c r="B14" i="20"/>
  <c r="D14" i="20"/>
  <c r="B15" i="20"/>
  <c r="D15" i="20"/>
  <c r="B16" i="20"/>
  <c r="D16" i="20"/>
  <c r="B17" i="20"/>
  <c r="D17" i="20"/>
  <c r="B18" i="20"/>
  <c r="D18" i="20"/>
  <c r="B19" i="20"/>
  <c r="D19" i="20"/>
  <c r="B8" i="18"/>
  <c r="D8" i="18"/>
  <c r="B9" i="18"/>
  <c r="D9" i="18"/>
  <c r="B10" i="18"/>
  <c r="D10" i="18"/>
  <c r="B11" i="18"/>
  <c r="D11" i="18"/>
  <c r="B12" i="18"/>
  <c r="D12" i="18"/>
  <c r="B13" i="18"/>
  <c r="D13" i="18"/>
  <c r="B14" i="18"/>
  <c r="D14" i="18"/>
  <c r="B15" i="18"/>
  <c r="D15" i="18"/>
  <c r="B16" i="18"/>
  <c r="D16" i="18"/>
  <c r="B17" i="18"/>
  <c r="D17" i="18"/>
  <c r="B18" i="18"/>
  <c r="D18" i="18"/>
  <c r="B19" i="18"/>
  <c r="D19" i="18"/>
  <c r="B8" i="16"/>
  <c r="D8" i="16"/>
  <c r="B9" i="16"/>
  <c r="D9" i="16"/>
  <c r="B10" i="16"/>
  <c r="D10" i="16"/>
  <c r="B11" i="16"/>
  <c r="D11" i="16"/>
  <c r="B12" i="16"/>
  <c r="D12" i="16"/>
  <c r="B13" i="16"/>
  <c r="D13" i="16"/>
  <c r="B14" i="16"/>
  <c r="D14" i="16"/>
  <c r="B15" i="16"/>
  <c r="D15" i="16"/>
  <c r="B16" i="16"/>
  <c r="D16" i="16"/>
  <c r="B17" i="16"/>
  <c r="D17" i="16"/>
  <c r="B18" i="16"/>
  <c r="D18" i="16"/>
  <c r="B19" i="16"/>
  <c r="D19" i="16"/>
  <c r="B9" i="11"/>
  <c r="D9" i="11"/>
  <c r="B10" i="11"/>
  <c r="D10" i="11"/>
  <c r="B11" i="11"/>
  <c r="D11" i="11"/>
  <c r="B12" i="11"/>
  <c r="D12" i="11"/>
  <c r="B13" i="11"/>
  <c r="D13" i="11"/>
  <c r="B14" i="11"/>
  <c r="D14" i="11"/>
  <c r="B15" i="11"/>
  <c r="D15" i="11"/>
  <c r="B16" i="11"/>
  <c r="D16" i="11"/>
  <c r="B17" i="11"/>
  <c r="D17" i="11"/>
  <c r="B18" i="11"/>
  <c r="D18" i="11"/>
  <c r="B19" i="11"/>
  <c r="D19" i="11"/>
  <c r="B20" i="11"/>
  <c r="D20" i="11"/>
  <c r="K46" i="28"/>
  <c r="K46" i="14"/>
  <c r="L46" i="14"/>
  <c r="B166" i="28"/>
  <c r="B165" i="28"/>
  <c r="B164" i="28"/>
  <c r="B163" i="28"/>
  <c r="B162" i="28"/>
  <c r="B161" i="28"/>
  <c r="B160" i="28"/>
  <c r="B159" i="28"/>
  <c r="B158" i="28"/>
  <c r="B157" i="28"/>
  <c r="V128" i="28"/>
  <c r="N128" i="28"/>
  <c r="O128" i="28" s="1"/>
  <c r="G128" i="28"/>
  <c r="F128" i="28"/>
  <c r="E128" i="28"/>
  <c r="V127" i="28"/>
  <c r="N127" i="28"/>
  <c r="O127" i="28" s="1"/>
  <c r="G127" i="28"/>
  <c r="F127" i="28"/>
  <c r="E127" i="28"/>
  <c r="V126" i="28"/>
  <c r="N126" i="28"/>
  <c r="O126" i="28" s="1"/>
  <c r="G126" i="28"/>
  <c r="F126" i="28"/>
  <c r="E126" i="28"/>
  <c r="V125" i="28"/>
  <c r="N125" i="28"/>
  <c r="O125" i="28" s="1"/>
  <c r="G125" i="28"/>
  <c r="F125" i="28"/>
  <c r="E125" i="28"/>
  <c r="V124" i="28"/>
  <c r="N124" i="28"/>
  <c r="O124" i="28" s="1"/>
  <c r="G124" i="28"/>
  <c r="F124" i="28"/>
  <c r="E124" i="28"/>
  <c r="V123" i="28"/>
  <c r="N123" i="28"/>
  <c r="O123" i="28" s="1"/>
  <c r="G123" i="28"/>
  <c r="F123" i="28"/>
  <c r="E123" i="28"/>
  <c r="V122" i="28"/>
  <c r="N122" i="28"/>
  <c r="O122" i="28" s="1"/>
  <c r="G122" i="28"/>
  <c r="F122" i="28"/>
  <c r="E122" i="28"/>
  <c r="V121" i="28"/>
  <c r="O121" i="28"/>
  <c r="N121" i="28"/>
  <c r="G121" i="28"/>
  <c r="F121" i="28"/>
  <c r="E121" i="28"/>
  <c r="V120" i="28"/>
  <c r="N120" i="28"/>
  <c r="O120" i="28" s="1"/>
  <c r="G120" i="28"/>
  <c r="F120" i="28"/>
  <c r="E120" i="28"/>
  <c r="V119" i="28"/>
  <c r="N119" i="28"/>
  <c r="O119" i="28" s="1"/>
  <c r="G119" i="28"/>
  <c r="F119" i="28"/>
  <c r="E119" i="28"/>
  <c r="V118" i="28"/>
  <c r="O118" i="28"/>
  <c r="N118" i="28"/>
  <c r="G118" i="28"/>
  <c r="F118" i="28"/>
  <c r="E118" i="28"/>
  <c r="V117" i="28"/>
  <c r="O117" i="28"/>
  <c r="N117" i="28"/>
  <c r="G117" i="28"/>
  <c r="F117" i="28"/>
  <c r="E117" i="28"/>
  <c r="V116" i="28"/>
  <c r="O116" i="28"/>
  <c r="N116" i="28"/>
  <c r="G116" i="28"/>
  <c r="F116" i="28"/>
  <c r="E116" i="28"/>
  <c r="V115" i="28"/>
  <c r="N115" i="28"/>
  <c r="O115" i="28" s="1"/>
  <c r="G115" i="28"/>
  <c r="F115" i="28"/>
  <c r="E115" i="28"/>
  <c r="V114" i="28"/>
  <c r="N114" i="28"/>
  <c r="O114" i="28" s="1"/>
  <c r="G114" i="28"/>
  <c r="F114" i="28"/>
  <c r="E114" i="28"/>
  <c r="V113" i="28"/>
  <c r="N113" i="28"/>
  <c r="O113" i="28" s="1"/>
  <c r="G113" i="28"/>
  <c r="F113" i="28"/>
  <c r="E113" i="28"/>
  <c r="V112" i="28"/>
  <c r="N112" i="28"/>
  <c r="O112" i="28" s="1"/>
  <c r="G112" i="28"/>
  <c r="F112" i="28"/>
  <c r="E112" i="28"/>
  <c r="V111" i="28"/>
  <c r="N111" i="28"/>
  <c r="O111" i="28" s="1"/>
  <c r="G111" i="28"/>
  <c r="F111" i="28"/>
  <c r="E111" i="28"/>
  <c r="V110" i="28"/>
  <c r="O110" i="28"/>
  <c r="N110" i="28"/>
  <c r="G110" i="28"/>
  <c r="F110" i="28"/>
  <c r="E110" i="28"/>
  <c r="V109" i="28"/>
  <c r="N109" i="28"/>
  <c r="O109" i="28" s="1"/>
  <c r="G109" i="28"/>
  <c r="F109" i="28"/>
  <c r="E109" i="28"/>
  <c r="V108" i="28"/>
  <c r="N108" i="28"/>
  <c r="O108" i="28" s="1"/>
  <c r="G108" i="28"/>
  <c r="F108" i="28"/>
  <c r="E108" i="28"/>
  <c r="V107" i="28"/>
  <c r="N107" i="28"/>
  <c r="O107" i="28" s="1"/>
  <c r="G107" i="28"/>
  <c r="F107" i="28"/>
  <c r="E107" i="28"/>
  <c r="V106" i="28"/>
  <c r="O106" i="28"/>
  <c r="N106" i="28"/>
  <c r="G106" i="28"/>
  <c r="F106" i="28"/>
  <c r="E106" i="28"/>
  <c r="V105" i="28"/>
  <c r="N105" i="28"/>
  <c r="G105" i="28"/>
  <c r="F105" i="28"/>
  <c r="E105" i="28"/>
  <c r="V104" i="28"/>
  <c r="N104" i="28"/>
  <c r="O104" i="28" s="1"/>
  <c r="G104" i="28"/>
  <c r="F104" i="28"/>
  <c r="E104" i="28"/>
  <c r="V103" i="28"/>
  <c r="N103" i="28"/>
  <c r="O103" i="28" s="1"/>
  <c r="G103" i="28"/>
  <c r="F103" i="28"/>
  <c r="E103" i="28"/>
  <c r="V102" i="28"/>
  <c r="O102" i="28"/>
  <c r="N102" i="28"/>
  <c r="G102" i="28"/>
  <c r="F102" i="28"/>
  <c r="E102" i="28"/>
  <c r="V101" i="28"/>
  <c r="N101" i="28"/>
  <c r="O101" i="28" s="1"/>
  <c r="G101" i="28"/>
  <c r="F101" i="28"/>
  <c r="E101" i="28"/>
  <c r="V100" i="28"/>
  <c r="N100" i="28"/>
  <c r="O100" i="28" s="1"/>
  <c r="G100" i="28"/>
  <c r="F100" i="28"/>
  <c r="E100" i="28"/>
  <c r="V99" i="28"/>
  <c r="N99" i="28"/>
  <c r="O99" i="28" s="1"/>
  <c r="G99" i="28"/>
  <c r="F99" i="28"/>
  <c r="E99" i="28"/>
  <c r="V98" i="28"/>
  <c r="O98" i="28"/>
  <c r="N98" i="28"/>
  <c r="G98" i="28"/>
  <c r="F98" i="28"/>
  <c r="E98" i="28"/>
  <c r="V97" i="28"/>
  <c r="N97" i="28"/>
  <c r="O97" i="28" s="1"/>
  <c r="G97" i="28"/>
  <c r="F97" i="28"/>
  <c r="E97" i="28"/>
  <c r="V96" i="28"/>
  <c r="N96" i="28"/>
  <c r="O96" i="28" s="1"/>
  <c r="G96" i="28"/>
  <c r="F96" i="28"/>
  <c r="E96" i="28"/>
  <c r="V95" i="28"/>
  <c r="N95" i="28"/>
  <c r="O95" i="28" s="1"/>
  <c r="G95" i="28"/>
  <c r="F95" i="28"/>
  <c r="E95" i="28"/>
  <c r="V94" i="28"/>
  <c r="O94" i="28"/>
  <c r="N94" i="28"/>
  <c r="G94" i="28"/>
  <c r="F94" i="28"/>
  <c r="E94" i="28"/>
  <c r="V93" i="28"/>
  <c r="N93" i="28"/>
  <c r="G93" i="28"/>
  <c r="F93" i="28"/>
  <c r="E93" i="28"/>
  <c r="V92" i="28"/>
  <c r="N92" i="28"/>
  <c r="O92" i="28" s="1"/>
  <c r="G92" i="28"/>
  <c r="F92" i="28"/>
  <c r="E92" i="28"/>
  <c r="V91" i="28"/>
  <c r="N91" i="28"/>
  <c r="O91" i="28" s="1"/>
  <c r="G91" i="28"/>
  <c r="F91" i="28"/>
  <c r="E91" i="28"/>
  <c r="V90" i="28"/>
  <c r="N90" i="28"/>
  <c r="O90" i="28" s="1"/>
  <c r="G90" i="28"/>
  <c r="F90" i="28"/>
  <c r="E90" i="28"/>
  <c r="V89" i="28"/>
  <c r="N89" i="28"/>
  <c r="O89" i="28" s="1"/>
  <c r="G89" i="28"/>
  <c r="F89" i="28"/>
  <c r="E89" i="28"/>
  <c r="V88" i="28"/>
  <c r="N88" i="28"/>
  <c r="O88" i="28" s="1"/>
  <c r="G88" i="28"/>
  <c r="F88" i="28"/>
  <c r="E88" i="28"/>
  <c r="V87" i="28"/>
  <c r="N87" i="28"/>
  <c r="O87" i="28" s="1"/>
  <c r="G87" i="28"/>
  <c r="F87" i="28"/>
  <c r="E87" i="28"/>
  <c r="V86" i="28"/>
  <c r="N86" i="28"/>
  <c r="O86" i="28" s="1"/>
  <c r="G86" i="28"/>
  <c r="F86" i="28"/>
  <c r="E86" i="28"/>
  <c r="V85" i="28"/>
  <c r="G85" i="28"/>
  <c r="F85" i="28"/>
  <c r="E85" i="28"/>
  <c r="V84" i="28"/>
  <c r="N84" i="28"/>
  <c r="N85" i="28" s="1"/>
  <c r="G84" i="28"/>
  <c r="F84" i="28"/>
  <c r="E84" i="28"/>
  <c r="V83" i="28"/>
  <c r="N83" i="28"/>
  <c r="O83" i="28" s="1"/>
  <c r="G83" i="28"/>
  <c r="F83" i="28"/>
  <c r="E83" i="28"/>
  <c r="V82" i="28"/>
  <c r="N82" i="28"/>
  <c r="O82" i="28" s="1"/>
  <c r="G82" i="28"/>
  <c r="F82" i="28"/>
  <c r="E82" i="28"/>
  <c r="V81" i="28"/>
  <c r="O81" i="28"/>
  <c r="N81" i="28"/>
  <c r="G81" i="28"/>
  <c r="F81" i="28"/>
  <c r="E81" i="28"/>
  <c r="V80" i="28"/>
  <c r="O80" i="28"/>
  <c r="N80" i="28"/>
  <c r="G80" i="28"/>
  <c r="F80" i="28"/>
  <c r="E80" i="28"/>
  <c r="V79" i="28"/>
  <c r="N79" i="28"/>
  <c r="O79" i="28" s="1"/>
  <c r="G79" i="28"/>
  <c r="F79" i="28"/>
  <c r="E79" i="28"/>
  <c r="V78" i="28"/>
  <c r="N78" i="28"/>
  <c r="O78" i="28" s="1"/>
  <c r="G78" i="28"/>
  <c r="F78" i="28"/>
  <c r="E78" i="28"/>
  <c r="V77" i="28"/>
  <c r="N77" i="28"/>
  <c r="O77" i="28" s="1"/>
  <c r="G77" i="28"/>
  <c r="F77" i="28"/>
  <c r="E77" i="28"/>
  <c r="V76" i="28"/>
  <c r="N76" i="28"/>
  <c r="O76" i="28" s="1"/>
  <c r="G76" i="28"/>
  <c r="F76" i="28"/>
  <c r="E76" i="28"/>
  <c r="V75" i="28"/>
  <c r="N75" i="28"/>
  <c r="O75" i="28" s="1"/>
  <c r="G75" i="28"/>
  <c r="F75" i="28"/>
  <c r="E75" i="28"/>
  <c r="V74" i="28"/>
  <c r="O74" i="28"/>
  <c r="N74" i="28"/>
  <c r="G74" i="28"/>
  <c r="F74" i="28"/>
  <c r="E74" i="28"/>
  <c r="V73" i="28"/>
  <c r="O73" i="28"/>
  <c r="N73" i="28"/>
  <c r="G73" i="28"/>
  <c r="F73" i="28"/>
  <c r="E73" i="28"/>
  <c r="V72" i="28"/>
  <c r="N72" i="28"/>
  <c r="O72" i="28" s="1"/>
  <c r="G72" i="28"/>
  <c r="F72" i="28"/>
  <c r="E72" i="28"/>
  <c r="V71" i="28"/>
  <c r="N71" i="28"/>
  <c r="O71" i="28" s="1"/>
  <c r="G71" i="28"/>
  <c r="F71" i="28"/>
  <c r="E71" i="28"/>
  <c r="V70" i="28"/>
  <c r="N70" i="28"/>
  <c r="O70" i="28" s="1"/>
  <c r="G70" i="28"/>
  <c r="F70" i="28"/>
  <c r="E70" i="28"/>
  <c r="V69" i="28"/>
  <c r="O69" i="28"/>
  <c r="N69" i="28"/>
  <c r="G69" i="28"/>
  <c r="F69" i="28"/>
  <c r="E69" i="28"/>
  <c r="V68" i="28"/>
  <c r="N68" i="28"/>
  <c r="O68" i="28" s="1"/>
  <c r="G68" i="28"/>
  <c r="F68" i="28"/>
  <c r="E68" i="28"/>
  <c r="V67" i="28"/>
  <c r="O67" i="28"/>
  <c r="N67" i="28"/>
  <c r="G67" i="28"/>
  <c r="F67" i="28"/>
  <c r="E67" i="28"/>
  <c r="V66" i="28"/>
  <c r="N66" i="28"/>
  <c r="O66" i="28" s="1"/>
  <c r="G66" i="28"/>
  <c r="F66" i="28"/>
  <c r="E66" i="28"/>
  <c r="V65" i="28"/>
  <c r="O65" i="28"/>
  <c r="N65" i="28"/>
  <c r="G65" i="28"/>
  <c r="F65" i="28"/>
  <c r="E65" i="28"/>
  <c r="V64" i="28"/>
  <c r="N64" i="28"/>
  <c r="O64" i="28" s="1"/>
  <c r="G64" i="28"/>
  <c r="F64" i="28"/>
  <c r="E64" i="28"/>
  <c r="V63" i="28"/>
  <c r="O63" i="28"/>
  <c r="N63" i="28"/>
  <c r="G63" i="28"/>
  <c r="F63" i="28"/>
  <c r="E63" i="28"/>
  <c r="V62" i="28"/>
  <c r="O62" i="28"/>
  <c r="N62" i="28"/>
  <c r="G62" i="28"/>
  <c r="F62" i="28"/>
  <c r="E62" i="28"/>
  <c r="V61" i="28"/>
  <c r="N61" i="28"/>
  <c r="O61" i="28" s="1"/>
  <c r="G61" i="28"/>
  <c r="F61" i="28"/>
  <c r="E61" i="28"/>
  <c r="V60" i="28"/>
  <c r="O60" i="28"/>
  <c r="N60" i="28"/>
  <c r="G60" i="28"/>
  <c r="F60" i="28"/>
  <c r="E60" i="28"/>
  <c r="V59" i="28"/>
  <c r="O59" i="28"/>
  <c r="N59" i="28"/>
  <c r="G59" i="28"/>
  <c r="F59" i="28"/>
  <c r="E59" i="28"/>
  <c r="V58" i="28"/>
  <c r="N58" i="28"/>
  <c r="O58" i="28" s="1"/>
  <c r="G58" i="28"/>
  <c r="F58" i="28"/>
  <c r="E58" i="28"/>
  <c r="V57" i="28"/>
  <c r="N57" i="28"/>
  <c r="C161" i="28" s="1"/>
  <c r="E161" i="28" s="1"/>
  <c r="G57" i="28"/>
  <c r="F57" i="28"/>
  <c r="E57" i="28"/>
  <c r="V56" i="28"/>
  <c r="N56" i="28"/>
  <c r="O56" i="28" s="1"/>
  <c r="G56" i="28"/>
  <c r="F56" i="28"/>
  <c r="E56" i="28"/>
  <c r="V55" i="28"/>
  <c r="O55" i="28"/>
  <c r="N55" i="28"/>
  <c r="G55" i="28"/>
  <c r="F55" i="28"/>
  <c r="E55" i="28"/>
  <c r="V54" i="28"/>
  <c r="O54" i="28"/>
  <c r="N54" i="28"/>
  <c r="G54" i="28"/>
  <c r="F54" i="28"/>
  <c r="E54" i="28"/>
  <c r="V53" i="28"/>
  <c r="N53" i="28"/>
  <c r="O53" i="28" s="1"/>
  <c r="G53" i="28"/>
  <c r="F53" i="28"/>
  <c r="E53" i="28"/>
  <c r="V52" i="28"/>
  <c r="N52" i="28"/>
  <c r="O52" i="28" s="1"/>
  <c r="G52" i="28"/>
  <c r="F52" i="28"/>
  <c r="E52" i="28"/>
  <c r="V51" i="28"/>
  <c r="O51" i="28"/>
  <c r="N51" i="28"/>
  <c r="G51" i="28"/>
  <c r="F51" i="28"/>
  <c r="E51" i="28"/>
  <c r="V50" i="28"/>
  <c r="N50" i="28"/>
  <c r="O50" i="28" s="1"/>
  <c r="G50" i="28"/>
  <c r="F50" i="28"/>
  <c r="E50" i="28"/>
  <c r="V49" i="28"/>
  <c r="N49" i="28"/>
  <c r="O49" i="28" s="1"/>
  <c r="G49" i="28"/>
  <c r="F49" i="28"/>
  <c r="E49" i="28"/>
  <c r="V48" i="28"/>
  <c r="N48" i="28"/>
  <c r="O48" i="28" s="1"/>
  <c r="G48" i="28"/>
  <c r="F48" i="28"/>
  <c r="E48" i="28"/>
  <c r="V47" i="28"/>
  <c r="O47" i="28"/>
  <c r="N47" i="28"/>
  <c r="G47" i="28"/>
  <c r="F47" i="28"/>
  <c r="E47" i="28"/>
  <c r="V46" i="28"/>
  <c r="L46" i="28"/>
  <c r="G46" i="28"/>
  <c r="F46" i="28"/>
  <c r="E46" i="28"/>
  <c r="V45" i="28"/>
  <c r="N45" i="28"/>
  <c r="N46" i="28" s="1"/>
  <c r="G45" i="28"/>
  <c r="F45" i="28"/>
  <c r="E45" i="28"/>
  <c r="V44" i="28"/>
  <c r="O44" i="28"/>
  <c r="N44" i="28"/>
  <c r="G44" i="28"/>
  <c r="F44" i="28"/>
  <c r="E44" i="28"/>
  <c r="V43" i="28"/>
  <c r="N43" i="28"/>
  <c r="O43" i="28" s="1"/>
  <c r="G43" i="28"/>
  <c r="F43" i="28"/>
  <c r="E43" i="28"/>
  <c r="V42" i="28"/>
  <c r="O42" i="28"/>
  <c r="N42" i="28"/>
  <c r="G42" i="28"/>
  <c r="F42" i="28"/>
  <c r="E42" i="28"/>
  <c r="V41" i="28"/>
  <c r="N41" i="28"/>
  <c r="O41" i="28" s="1"/>
  <c r="G41" i="28"/>
  <c r="F41" i="28"/>
  <c r="E41" i="28"/>
  <c r="V40" i="28"/>
  <c r="N40" i="28"/>
  <c r="O40" i="28" s="1"/>
  <c r="G40" i="28"/>
  <c r="F40" i="28"/>
  <c r="E40" i="28"/>
  <c r="V39" i="28"/>
  <c r="N39" i="28"/>
  <c r="O39" i="28" s="1"/>
  <c r="G39" i="28"/>
  <c r="F39" i="28"/>
  <c r="E39" i="28"/>
  <c r="V38" i="28"/>
  <c r="N38" i="28"/>
  <c r="O38" i="28" s="1"/>
  <c r="G38" i="28"/>
  <c r="F38" i="28"/>
  <c r="E38" i="28"/>
  <c r="V37" i="28"/>
  <c r="O37" i="28"/>
  <c r="N37" i="28"/>
  <c r="G37" i="28"/>
  <c r="F37" i="28"/>
  <c r="E37" i="28"/>
  <c r="V36" i="28"/>
  <c r="N36" i="28"/>
  <c r="O36" i="28" s="1"/>
  <c r="G36" i="28"/>
  <c r="F36" i="28"/>
  <c r="E36" i="28"/>
  <c r="V35" i="28"/>
  <c r="N35" i="28"/>
  <c r="O35" i="28" s="1"/>
  <c r="G35" i="28"/>
  <c r="F35" i="28"/>
  <c r="E35" i="28"/>
  <c r="V34" i="28"/>
  <c r="O34" i="28"/>
  <c r="N34" i="28"/>
  <c r="G34" i="28"/>
  <c r="F34" i="28"/>
  <c r="E34" i="28"/>
  <c r="V33" i="28"/>
  <c r="N33" i="28"/>
  <c r="C159" i="28" s="1"/>
  <c r="E159" i="28" s="1"/>
  <c r="G33" i="28"/>
  <c r="F33" i="28"/>
  <c r="E33" i="28"/>
  <c r="V32" i="28"/>
  <c r="N32" i="28"/>
  <c r="O32" i="28" s="1"/>
  <c r="G32" i="28"/>
  <c r="F32" i="28"/>
  <c r="E32" i="28"/>
  <c r="V31" i="28"/>
  <c r="N31" i="28"/>
  <c r="O31" i="28" s="1"/>
  <c r="G31" i="28"/>
  <c r="F31" i="28"/>
  <c r="E31" i="28"/>
  <c r="V30" i="28"/>
  <c r="O30" i="28"/>
  <c r="N30" i="28"/>
  <c r="G30" i="28"/>
  <c r="F30" i="28"/>
  <c r="E30" i="28"/>
  <c r="V29" i="28"/>
  <c r="N29" i="28"/>
  <c r="O29" i="28" s="1"/>
  <c r="G29" i="28"/>
  <c r="F29" i="28"/>
  <c r="E29" i="28"/>
  <c r="V28" i="28"/>
  <c r="O28" i="28"/>
  <c r="N28" i="28"/>
  <c r="G28" i="28"/>
  <c r="F28" i="28"/>
  <c r="E28" i="28"/>
  <c r="V27" i="28"/>
  <c r="N27" i="28"/>
  <c r="O27" i="28" s="1"/>
  <c r="G27" i="28"/>
  <c r="F27" i="28"/>
  <c r="E27" i="28"/>
  <c r="V26" i="28"/>
  <c r="N26" i="28"/>
  <c r="O26" i="28" s="1"/>
  <c r="G26" i="28"/>
  <c r="F26" i="28"/>
  <c r="E26" i="28"/>
  <c r="V25" i="28"/>
  <c r="N25" i="28"/>
  <c r="O25" i="28" s="1"/>
  <c r="G25" i="28"/>
  <c r="F25" i="28"/>
  <c r="E25" i="28"/>
  <c r="V24" i="28"/>
  <c r="N24" i="28"/>
  <c r="O24" i="28" s="1"/>
  <c r="G24" i="28"/>
  <c r="F24" i="28"/>
  <c r="E24" i="28"/>
  <c r="V23" i="28"/>
  <c r="O23" i="28"/>
  <c r="N23" i="28"/>
  <c r="G23" i="28"/>
  <c r="F23" i="28"/>
  <c r="E23" i="28"/>
  <c r="V22" i="28"/>
  <c r="N22" i="28"/>
  <c r="O22" i="28" s="1"/>
  <c r="G22" i="28"/>
  <c r="F22" i="28"/>
  <c r="E22" i="28"/>
  <c r="V21" i="28"/>
  <c r="N21" i="28"/>
  <c r="O21" i="28" s="1"/>
  <c r="G21" i="28"/>
  <c r="F21" i="28"/>
  <c r="E21" i="28"/>
  <c r="V20" i="28"/>
  <c r="N20" i="28"/>
  <c r="O20" i="28" s="1"/>
  <c r="G20" i="28"/>
  <c r="F20" i="28"/>
  <c r="E20" i="28"/>
  <c r="D20" i="28"/>
  <c r="B20" i="28"/>
  <c r="H20" i="28" s="1"/>
  <c r="V19" i="28"/>
  <c r="N19" i="28"/>
  <c r="O19" i="28" s="1"/>
  <c r="G19" i="28"/>
  <c r="F19" i="28"/>
  <c r="E19" i="28"/>
  <c r="D19" i="28"/>
  <c r="B19" i="28"/>
  <c r="V18" i="28"/>
  <c r="N18" i="28"/>
  <c r="O18" i="28" s="1"/>
  <c r="G18" i="28"/>
  <c r="F18" i="28"/>
  <c r="E18" i="28"/>
  <c r="D18" i="28"/>
  <c r="B18" i="28"/>
  <c r="V17" i="28"/>
  <c r="N17" i="28"/>
  <c r="O17" i="28" s="1"/>
  <c r="G17" i="28"/>
  <c r="F17" i="28"/>
  <c r="E17" i="28"/>
  <c r="D17" i="28"/>
  <c r="B17" i="28"/>
  <c r="V16" i="28"/>
  <c r="N16" i="28"/>
  <c r="O16" i="28" s="1"/>
  <c r="G16" i="28"/>
  <c r="F16" i="28"/>
  <c r="E16" i="28"/>
  <c r="D16" i="28"/>
  <c r="B16" i="28"/>
  <c r="V15" i="28"/>
  <c r="N15" i="28"/>
  <c r="O15" i="28" s="1"/>
  <c r="G15" i="28"/>
  <c r="F15" i="28"/>
  <c r="E15" i="28"/>
  <c r="D15" i="28"/>
  <c r="B15" i="28"/>
  <c r="V14" i="28"/>
  <c r="O14" i="28"/>
  <c r="N14" i="28"/>
  <c r="G14" i="28"/>
  <c r="F14" i="28"/>
  <c r="E14" i="28"/>
  <c r="D14" i="28"/>
  <c r="B14" i="28"/>
  <c r="V13" i="28"/>
  <c r="O13" i="28"/>
  <c r="N13" i="28"/>
  <c r="G13" i="28"/>
  <c r="F13" i="28"/>
  <c r="E13" i="28"/>
  <c r="D13" i="28"/>
  <c r="B13" i="28"/>
  <c r="V12" i="28"/>
  <c r="O12" i="28"/>
  <c r="N12" i="28"/>
  <c r="G12" i="28"/>
  <c r="F12" i="28"/>
  <c r="E12" i="28"/>
  <c r="D12" i="28"/>
  <c r="B12" i="28"/>
  <c r="V11" i="28"/>
  <c r="N11" i="28"/>
  <c r="O11" i="28" s="1"/>
  <c r="G11" i="28"/>
  <c r="F11" i="28"/>
  <c r="E11" i="28"/>
  <c r="D11" i="28"/>
  <c r="B11" i="28"/>
  <c r="V10" i="28"/>
  <c r="N10" i="28"/>
  <c r="O10" i="28" s="1"/>
  <c r="G10" i="28"/>
  <c r="F10" i="28"/>
  <c r="E10" i="28"/>
  <c r="D10" i="28"/>
  <c r="B10" i="28"/>
  <c r="V9" i="28"/>
  <c r="N9" i="28"/>
  <c r="G9" i="28"/>
  <c r="F9" i="28"/>
  <c r="E9" i="28"/>
  <c r="D9" i="28"/>
  <c r="B9" i="28"/>
  <c r="AL7" i="17"/>
  <c r="AT45" i="18"/>
  <c r="J10" i="28" l="1"/>
  <c r="J17" i="28"/>
  <c r="O33" i="28"/>
  <c r="H16" i="28"/>
  <c r="H17" i="28"/>
  <c r="H19" i="28"/>
  <c r="H18" i="28"/>
  <c r="J12" i="28"/>
  <c r="J9" i="28"/>
  <c r="H9" i="28"/>
  <c r="H12" i="28"/>
  <c r="H13" i="28"/>
  <c r="H15" i="28"/>
  <c r="J18" i="28"/>
  <c r="J16" i="28"/>
  <c r="J20" i="28"/>
  <c r="J13" i="28"/>
  <c r="J14" i="28"/>
  <c r="H10" i="28"/>
  <c r="H11" i="28"/>
  <c r="H14" i="28"/>
  <c r="J11" i="28"/>
  <c r="J15" i="28"/>
  <c r="J19" i="28"/>
  <c r="C157" i="28"/>
  <c r="E157" i="28" s="1"/>
  <c r="C158" i="28"/>
  <c r="E158" i="28" s="1"/>
  <c r="C160" i="28"/>
  <c r="E160" i="28" s="1"/>
  <c r="O45" i="28"/>
  <c r="O46" i="28" s="1"/>
  <c r="O9" i="28"/>
  <c r="O57" i="28"/>
  <c r="C162" i="28"/>
  <c r="E162" i="28" s="1"/>
  <c r="O84" i="28"/>
  <c r="C163" i="28"/>
  <c r="E163" i="28" s="1"/>
  <c r="C164" i="28"/>
  <c r="E164" i="28" s="1"/>
  <c r="O93" i="28"/>
  <c r="C165" i="28"/>
  <c r="E165" i="28" s="1"/>
  <c r="O105" i="28"/>
  <c r="C166" i="28"/>
  <c r="E166" i="28" s="1"/>
  <c r="E168" i="28" l="1"/>
  <c r="O85" i="28"/>
  <c r="BE47" i="4" l="1"/>
  <c r="BE48" i="4"/>
  <c r="BE49" i="4"/>
  <c r="BE50" i="4"/>
  <c r="BE51" i="4"/>
  <c r="BE52" i="4"/>
  <c r="BE53" i="4"/>
  <c r="BE54" i="4"/>
  <c r="BE55" i="4"/>
  <c r="BE56" i="4"/>
  <c r="BE57" i="4"/>
  <c r="BE58" i="4"/>
  <c r="BE59" i="4"/>
  <c r="BE60" i="4"/>
  <c r="BE61" i="4"/>
  <c r="BE62" i="4"/>
  <c r="BE63" i="4"/>
  <c r="BE64" i="4"/>
  <c r="BE65" i="4"/>
  <c r="BE66" i="4"/>
  <c r="BE67" i="4"/>
  <c r="BE68" i="4"/>
  <c r="BE69" i="4"/>
  <c r="BE70" i="4"/>
  <c r="BE71" i="4"/>
  <c r="BE72" i="4"/>
  <c r="BE73" i="4"/>
  <c r="BE74" i="4"/>
  <c r="BE75" i="4"/>
  <c r="BE76" i="4"/>
  <c r="BE77" i="4"/>
  <c r="BE78" i="4"/>
  <c r="BE79" i="4"/>
  <c r="BE80" i="4"/>
  <c r="BE81" i="4"/>
  <c r="BE82" i="4"/>
  <c r="BE83" i="4"/>
  <c r="BE84" i="4"/>
  <c r="BE85" i="4"/>
  <c r="BE86" i="4"/>
  <c r="BE87" i="4"/>
  <c r="BE88" i="4"/>
  <c r="BE89" i="4"/>
  <c r="BE90" i="4"/>
  <c r="BE91" i="4"/>
  <c r="BE92" i="4"/>
  <c r="BE93" i="4"/>
  <c r="BE94" i="4"/>
  <c r="BE95" i="4"/>
  <c r="BE96" i="4"/>
  <c r="BE97" i="4"/>
  <c r="BE98" i="4"/>
  <c r="BE99" i="4"/>
  <c r="BE100" i="4"/>
  <c r="BE101" i="4"/>
  <c r="BE102" i="4"/>
  <c r="BE103" i="4"/>
  <c r="BE104" i="4"/>
  <c r="BE105" i="4"/>
  <c r="BE106" i="4"/>
  <c r="BE107" i="4"/>
  <c r="BE108" i="4"/>
  <c r="BE109" i="4"/>
  <c r="BE110" i="4"/>
  <c r="BE111" i="4"/>
  <c r="BE112" i="4"/>
  <c r="BE113" i="4"/>
  <c r="BE114" i="4"/>
  <c r="BE115" i="4"/>
  <c r="BE116" i="4"/>
  <c r="BE117" i="4"/>
  <c r="BE118" i="4"/>
  <c r="BE119" i="4"/>
  <c r="BE120" i="4"/>
  <c r="BE121" i="4"/>
  <c r="BE122" i="4"/>
  <c r="BE123" i="4"/>
  <c r="BE124" i="4"/>
  <c r="BE125" i="4"/>
  <c r="BE126" i="4"/>
  <c r="BE127" i="4"/>
  <c r="BE128" i="4"/>
  <c r="BE129" i="4"/>
  <c r="BE130" i="4"/>
  <c r="BE131" i="4"/>
  <c r="BE132" i="4"/>
  <c r="BE133" i="4"/>
  <c r="BE134" i="4"/>
  <c r="BE135" i="4"/>
  <c r="BE136" i="4"/>
  <c r="BE137" i="4"/>
  <c r="BE138" i="4"/>
  <c r="BE139" i="4"/>
  <c r="BE140" i="4"/>
  <c r="BE141" i="4"/>
  <c r="BE142" i="4"/>
  <c r="BE143" i="4"/>
  <c r="BE144" i="4"/>
  <c r="BE145" i="4"/>
  <c r="BE146" i="4"/>
  <c r="BE147" i="4"/>
  <c r="BE148" i="4"/>
  <c r="BE149" i="4"/>
  <c r="BE150" i="4"/>
  <c r="BE151" i="4"/>
  <c r="BE152" i="4"/>
  <c r="BE153" i="4"/>
  <c r="BE154" i="4"/>
  <c r="BE155" i="4"/>
  <c r="BE156" i="4"/>
  <c r="BE157" i="4"/>
  <c r="BE158" i="4"/>
  <c r="BE159" i="4"/>
  <c r="BE160" i="4"/>
  <c r="BE161" i="4"/>
  <c r="BE162" i="4"/>
  <c r="BE163" i="4"/>
  <c r="BE164" i="4"/>
  <c r="BE165" i="4"/>
  <c r="AZ65" i="4"/>
  <c r="AZ47" i="4"/>
  <c r="AZ48" i="4"/>
  <c r="AZ49" i="4"/>
  <c r="AZ50" i="4"/>
  <c r="AZ51" i="4"/>
  <c r="AZ52" i="4"/>
  <c r="AZ53" i="4"/>
  <c r="AZ54" i="4"/>
  <c r="AZ55" i="4"/>
  <c r="AZ56" i="4"/>
  <c r="AZ57" i="4"/>
  <c r="AZ58" i="4"/>
  <c r="AZ59" i="4"/>
  <c r="AZ60" i="4"/>
  <c r="AZ61" i="4"/>
  <c r="AZ62" i="4"/>
  <c r="AZ63" i="4"/>
  <c r="AZ64" i="4"/>
  <c r="AZ66" i="4"/>
  <c r="AZ67" i="4"/>
  <c r="AZ68" i="4"/>
  <c r="AZ69" i="4"/>
  <c r="AZ70" i="4"/>
  <c r="AZ71" i="4"/>
  <c r="AZ72" i="4"/>
  <c r="AZ73" i="4"/>
  <c r="AZ74" i="4"/>
  <c r="AZ75" i="4"/>
  <c r="AZ76" i="4"/>
  <c r="AZ77" i="4"/>
  <c r="AZ78" i="4"/>
  <c r="AZ79" i="4"/>
  <c r="AZ80" i="4"/>
  <c r="AZ81" i="4"/>
  <c r="AZ82" i="4"/>
  <c r="AZ83" i="4"/>
  <c r="AZ84" i="4"/>
  <c r="AZ85" i="4"/>
  <c r="AZ86" i="4"/>
  <c r="AZ87" i="4"/>
  <c r="AZ88" i="4"/>
  <c r="AZ89" i="4"/>
  <c r="AZ90" i="4"/>
  <c r="AZ91" i="4"/>
  <c r="AZ92" i="4"/>
  <c r="AZ93" i="4"/>
  <c r="AZ94" i="4"/>
  <c r="AZ95" i="4"/>
  <c r="AZ96" i="4"/>
  <c r="AZ97" i="4"/>
  <c r="AZ98" i="4"/>
  <c r="AZ99" i="4"/>
  <c r="AZ100" i="4"/>
  <c r="AZ101" i="4"/>
  <c r="AZ102" i="4"/>
  <c r="AZ103" i="4"/>
  <c r="AZ104" i="4"/>
  <c r="AZ105" i="4"/>
  <c r="AZ106" i="4"/>
  <c r="AZ107" i="4"/>
  <c r="AZ108" i="4"/>
  <c r="AZ109" i="4"/>
  <c r="AZ110" i="4"/>
  <c r="AZ111" i="4"/>
  <c r="AZ112" i="4"/>
  <c r="AZ113" i="4"/>
  <c r="AZ114" i="4"/>
  <c r="AZ115" i="4"/>
  <c r="AZ116" i="4"/>
  <c r="AZ117" i="4"/>
  <c r="AZ118" i="4"/>
  <c r="AZ119" i="4"/>
  <c r="AZ120" i="4"/>
  <c r="AZ121" i="4"/>
  <c r="AZ122" i="4"/>
  <c r="AZ123" i="4"/>
  <c r="AZ124" i="4"/>
  <c r="AZ125" i="4"/>
  <c r="AZ126" i="4"/>
  <c r="AZ127" i="4"/>
  <c r="AZ128" i="4"/>
  <c r="AZ129" i="4"/>
  <c r="AZ130" i="4"/>
  <c r="AZ131" i="4"/>
  <c r="AZ132" i="4"/>
  <c r="AZ133" i="4"/>
  <c r="AZ134" i="4"/>
  <c r="AZ135" i="4"/>
  <c r="AZ136" i="4"/>
  <c r="AZ137" i="4"/>
  <c r="AZ138" i="4"/>
  <c r="AZ139" i="4"/>
  <c r="AZ140" i="4"/>
  <c r="AZ141" i="4"/>
  <c r="AZ142" i="4"/>
  <c r="AZ143" i="4"/>
  <c r="AZ144" i="4"/>
  <c r="AZ145" i="4"/>
  <c r="AZ146" i="4"/>
  <c r="AZ147" i="4"/>
  <c r="AZ148" i="4"/>
  <c r="AZ149" i="4"/>
  <c r="AZ150" i="4"/>
  <c r="AZ151" i="4"/>
  <c r="AZ152" i="4"/>
  <c r="AZ153" i="4"/>
  <c r="AZ154" i="4"/>
  <c r="AZ155" i="4"/>
  <c r="AZ156" i="4"/>
  <c r="AZ157" i="4"/>
  <c r="AZ158" i="4"/>
  <c r="AZ159" i="4"/>
  <c r="AZ160" i="4"/>
  <c r="AZ161" i="4"/>
  <c r="AZ162" i="4"/>
  <c r="AZ163" i="4"/>
  <c r="AZ164" i="4"/>
  <c r="AZ165" i="4"/>
  <c r="C8" i="27"/>
  <c r="C12" i="27"/>
  <c r="C11" i="27"/>
  <c r="C6" i="27"/>
  <c r="C13" i="27"/>
  <c r="BA46" i="4" l="1"/>
  <c r="BB46" i="4" s="1"/>
  <c r="C7" i="27"/>
  <c r="C10" i="27" s="1"/>
  <c r="F22" i="27" l="1"/>
  <c r="H22" i="27" s="1"/>
  <c r="F21" i="27"/>
  <c r="H21" i="27" s="1"/>
  <c r="F138" i="27"/>
  <c r="H138" i="27" s="1"/>
  <c r="F20" i="27"/>
  <c r="F139" i="27"/>
  <c r="H139" i="27" s="1"/>
  <c r="H20" i="27" l="1"/>
  <c r="F102" i="27"/>
  <c r="H102" i="27" s="1"/>
  <c r="F41" i="27"/>
  <c r="H41" i="27" s="1"/>
  <c r="F26" i="27"/>
  <c r="H26" i="27" s="1"/>
  <c r="F43" i="27"/>
  <c r="H43" i="27" s="1"/>
  <c r="F56" i="27"/>
  <c r="H56" i="27" s="1"/>
  <c r="F69" i="27"/>
  <c r="H69" i="27" s="1"/>
  <c r="F28" i="27"/>
  <c r="H28" i="27" s="1"/>
  <c r="F58" i="27"/>
  <c r="H58" i="27" s="1"/>
  <c r="F47" i="27"/>
  <c r="H47" i="27" s="1"/>
  <c r="F60" i="27"/>
  <c r="H60" i="27" s="1"/>
  <c r="F73" i="27"/>
  <c r="H73" i="27" s="1"/>
  <c r="F75" i="27"/>
  <c r="H75" i="27" s="1"/>
  <c r="F88" i="27"/>
  <c r="H88" i="27" s="1"/>
  <c r="F101" i="27"/>
  <c r="H101" i="27" s="1"/>
  <c r="F50" i="27"/>
  <c r="H50" i="27" s="1"/>
  <c r="F79" i="27"/>
  <c r="H79" i="27" s="1"/>
  <c r="F92" i="27"/>
  <c r="H92" i="27" s="1"/>
  <c r="F105" i="27"/>
  <c r="H105" i="27" s="1"/>
  <c r="F24" i="27"/>
  <c r="H24" i="27" s="1"/>
  <c r="F110" i="27"/>
  <c r="H110" i="27" s="1"/>
  <c r="F62" i="27"/>
  <c r="H62" i="27" s="1"/>
  <c r="F107" i="27"/>
  <c r="H107" i="27" s="1"/>
  <c r="F120" i="27"/>
  <c r="H120" i="27" s="1"/>
  <c r="F133" i="27"/>
  <c r="H133" i="27" s="1"/>
  <c r="F70" i="27"/>
  <c r="H70" i="27" s="1"/>
  <c r="F37" i="27"/>
  <c r="H37" i="27" s="1"/>
  <c r="F94" i="27"/>
  <c r="H94" i="27" s="1"/>
  <c r="F111" i="27"/>
  <c r="H111" i="27" s="1"/>
  <c r="F124" i="27"/>
  <c r="H124" i="27" s="1"/>
  <c r="F137" i="27"/>
  <c r="H137" i="27" s="1"/>
  <c r="F114" i="27"/>
  <c r="H114" i="27" s="1"/>
  <c r="F134" i="27"/>
  <c r="H134" i="27" s="1"/>
  <c r="F83" i="27"/>
  <c r="H83" i="27" s="1"/>
  <c r="F32" i="27"/>
  <c r="H32" i="27" s="1"/>
  <c r="F96" i="27"/>
  <c r="H96" i="27" s="1"/>
  <c r="F45" i="27"/>
  <c r="H45" i="27" s="1"/>
  <c r="F77" i="27"/>
  <c r="H77" i="27" s="1"/>
  <c r="F78" i="27"/>
  <c r="H78" i="27" s="1"/>
  <c r="F34" i="27"/>
  <c r="H34" i="27" s="1"/>
  <c r="F23" i="27"/>
  <c r="H23" i="27" s="1"/>
  <c r="F55" i="27"/>
  <c r="H55" i="27" s="1"/>
  <c r="F87" i="27"/>
  <c r="H87" i="27" s="1"/>
  <c r="F119" i="27"/>
  <c r="H119" i="27" s="1"/>
  <c r="F36" i="27"/>
  <c r="H36" i="27" s="1"/>
  <c r="F68" i="27"/>
  <c r="H68" i="27" s="1"/>
  <c r="F100" i="27"/>
  <c r="H100" i="27" s="1"/>
  <c r="F132" i="27"/>
  <c r="H132" i="27" s="1"/>
  <c r="F49" i="27"/>
  <c r="H49" i="27" s="1"/>
  <c r="F81" i="27"/>
  <c r="H81" i="27" s="1"/>
  <c r="F113" i="27"/>
  <c r="H113" i="27" s="1"/>
  <c r="F82" i="27"/>
  <c r="H82" i="27" s="1"/>
  <c r="F54" i="27"/>
  <c r="H54" i="27" s="1"/>
  <c r="F66" i="27"/>
  <c r="H66" i="27" s="1"/>
  <c r="F27" i="27"/>
  <c r="H27" i="27" s="1"/>
  <c r="F59" i="27"/>
  <c r="H59" i="27" s="1"/>
  <c r="F91" i="27"/>
  <c r="H91" i="27" s="1"/>
  <c r="F123" i="27"/>
  <c r="H123" i="27" s="1"/>
  <c r="F40" i="27"/>
  <c r="H40" i="27" s="1"/>
  <c r="F72" i="27"/>
  <c r="H72" i="27" s="1"/>
  <c r="F104" i="27"/>
  <c r="H104" i="27" s="1"/>
  <c r="F136" i="27"/>
  <c r="H136" i="27" s="1"/>
  <c r="F53" i="27"/>
  <c r="H53" i="27" s="1"/>
  <c r="F85" i="27"/>
  <c r="H85" i="27" s="1"/>
  <c r="F117" i="27"/>
  <c r="H117" i="27" s="1"/>
  <c r="F74" i="27"/>
  <c r="H74" i="27" s="1"/>
  <c r="F126" i="27"/>
  <c r="H126" i="27" s="1"/>
  <c r="F51" i="27"/>
  <c r="H51" i="27" s="1"/>
  <c r="F115" i="27"/>
  <c r="H115" i="27" s="1"/>
  <c r="F64" i="27"/>
  <c r="H64" i="27" s="1"/>
  <c r="F128" i="27"/>
  <c r="H128" i="27" s="1"/>
  <c r="F109" i="27"/>
  <c r="H109" i="27" s="1"/>
  <c r="F86" i="27"/>
  <c r="H86" i="27" s="1"/>
  <c r="F31" i="27"/>
  <c r="H31" i="27" s="1"/>
  <c r="F63" i="27"/>
  <c r="H63" i="27" s="1"/>
  <c r="F127" i="27"/>
  <c r="H127" i="27" s="1"/>
  <c r="F76" i="27"/>
  <c r="H76" i="27" s="1"/>
  <c r="F108" i="27"/>
  <c r="H108" i="27" s="1"/>
  <c r="F57" i="27"/>
  <c r="H57" i="27" s="1"/>
  <c r="F89" i="27"/>
  <c r="H89" i="27" s="1"/>
  <c r="F90" i="27"/>
  <c r="H90" i="27" s="1"/>
  <c r="F106" i="27"/>
  <c r="H106" i="27" s="1"/>
  <c r="F118" i="27"/>
  <c r="H118" i="27" s="1"/>
  <c r="F130" i="27"/>
  <c r="H130" i="27" s="1"/>
  <c r="F35" i="27"/>
  <c r="H35" i="27" s="1"/>
  <c r="F67" i="27"/>
  <c r="H67" i="27" s="1"/>
  <c r="F99" i="27"/>
  <c r="H99" i="27" s="1"/>
  <c r="F131" i="27"/>
  <c r="H131" i="27" s="1"/>
  <c r="F48" i="27"/>
  <c r="H48" i="27" s="1"/>
  <c r="F80" i="27"/>
  <c r="H80" i="27" s="1"/>
  <c r="F112" i="27"/>
  <c r="H112" i="27" s="1"/>
  <c r="F29" i="27"/>
  <c r="H29" i="27" s="1"/>
  <c r="F61" i="27"/>
  <c r="H61" i="27" s="1"/>
  <c r="F93" i="27"/>
  <c r="H93" i="27" s="1"/>
  <c r="F125" i="27"/>
  <c r="H125" i="27" s="1"/>
  <c r="F42" i="27"/>
  <c r="H42" i="27" s="1"/>
  <c r="F98" i="27"/>
  <c r="H98" i="27" s="1"/>
  <c r="F95" i="27"/>
  <c r="H95" i="27" s="1"/>
  <c r="F44" i="27"/>
  <c r="H44" i="27" s="1"/>
  <c r="F25" i="27"/>
  <c r="H25" i="27" s="1"/>
  <c r="F121" i="27"/>
  <c r="H121" i="27" s="1"/>
  <c r="F122" i="27"/>
  <c r="H122" i="27" s="1"/>
  <c r="F46" i="27"/>
  <c r="H46" i="27" s="1"/>
  <c r="F30" i="27"/>
  <c r="H30" i="27" s="1"/>
  <c r="F38" i="27"/>
  <c r="H38" i="27" s="1"/>
  <c r="F39" i="27"/>
  <c r="H39" i="27" s="1"/>
  <c r="F71" i="27"/>
  <c r="H71" i="27" s="1"/>
  <c r="F103" i="27"/>
  <c r="H103" i="27" s="1"/>
  <c r="F135" i="27"/>
  <c r="H135" i="27" s="1"/>
  <c r="F52" i="27"/>
  <c r="H52" i="27" s="1"/>
  <c r="F84" i="27"/>
  <c r="H84" i="27" s="1"/>
  <c r="F116" i="27"/>
  <c r="H116" i="27" s="1"/>
  <c r="F33" i="27"/>
  <c r="H33" i="27" s="1"/>
  <c r="F65" i="27"/>
  <c r="H65" i="27" s="1"/>
  <c r="F97" i="27"/>
  <c r="H97" i="27" s="1"/>
  <c r="F129" i="27"/>
  <c r="H129" i="27" s="1"/>
  <c r="C14" i="27" l="1"/>
  <c r="C15" i="27" s="1"/>
  <c r="C9" i="27"/>
  <c r="C16" i="27" l="1"/>
  <c r="C17" i="27" s="1"/>
  <c r="AZ46" i="21" l="1"/>
  <c r="AZ47" i="21"/>
  <c r="AZ48" i="21"/>
  <c r="AZ49" i="21"/>
  <c r="AZ50" i="21"/>
  <c r="AZ51" i="21"/>
  <c r="BA52" i="21" s="1"/>
  <c r="BB53" i="21" s="1"/>
  <c r="BC54" i="21" s="1"/>
  <c r="BD55" i="21" s="1"/>
  <c r="BE56" i="21" s="1"/>
  <c r="BF57" i="21" s="1"/>
  <c r="BG58" i="21" s="1"/>
  <c r="BH59" i="21" s="1"/>
  <c r="BI60" i="21" s="1"/>
  <c r="BJ61" i="21" s="1"/>
  <c r="BK62" i="21" s="1"/>
  <c r="BL63" i="21" s="1"/>
  <c r="AZ52" i="21"/>
  <c r="BA53" i="21" s="1"/>
  <c r="BB54" i="21" s="1"/>
  <c r="BC55" i="21" s="1"/>
  <c r="BD56" i="21" s="1"/>
  <c r="BE57" i="21" s="1"/>
  <c r="BF58" i="21" s="1"/>
  <c r="BG59" i="21" s="1"/>
  <c r="BH60" i="21" s="1"/>
  <c r="BI61" i="21" s="1"/>
  <c r="BJ62" i="21" s="1"/>
  <c r="BK63" i="21" s="1"/>
  <c r="BL64" i="21" s="1"/>
  <c r="AZ53" i="21"/>
  <c r="BA54" i="21" s="1"/>
  <c r="BB55" i="21" s="1"/>
  <c r="BC56" i="21" s="1"/>
  <c r="BD57" i="21" s="1"/>
  <c r="BE58" i="21" s="1"/>
  <c r="BF59" i="21" s="1"/>
  <c r="BG60" i="21" s="1"/>
  <c r="BH61" i="21" s="1"/>
  <c r="BI62" i="21" s="1"/>
  <c r="BJ63" i="21" s="1"/>
  <c r="BK64" i="21" s="1"/>
  <c r="BL65" i="21" s="1"/>
  <c r="AZ54" i="21"/>
  <c r="AZ55" i="21"/>
  <c r="BA56" i="21" s="1"/>
  <c r="BB57" i="21" s="1"/>
  <c r="BC58" i="21" s="1"/>
  <c r="BD59" i="21" s="1"/>
  <c r="BE60" i="21" s="1"/>
  <c r="BF61" i="21" s="1"/>
  <c r="BG62" i="21" s="1"/>
  <c r="BH63" i="21" s="1"/>
  <c r="BI64" i="21" s="1"/>
  <c r="BJ65" i="21" s="1"/>
  <c r="BK66" i="21" s="1"/>
  <c r="BL67" i="21" s="1"/>
  <c r="AZ56" i="21"/>
  <c r="BA57" i="21" s="1"/>
  <c r="BB58" i="21" s="1"/>
  <c r="BC59" i="21" s="1"/>
  <c r="BD60" i="21" s="1"/>
  <c r="BE61" i="21" s="1"/>
  <c r="BF62" i="21" s="1"/>
  <c r="BG63" i="21" s="1"/>
  <c r="BH64" i="21" s="1"/>
  <c r="BI65" i="21" s="1"/>
  <c r="BJ66" i="21" s="1"/>
  <c r="BK67" i="21" s="1"/>
  <c r="BL68" i="21" s="1"/>
  <c r="AZ57" i="21"/>
  <c r="AZ58" i="21"/>
  <c r="BA59" i="21" s="1"/>
  <c r="BB60" i="21" s="1"/>
  <c r="BC61" i="21" s="1"/>
  <c r="BD62" i="21" s="1"/>
  <c r="BE63" i="21" s="1"/>
  <c r="BF64" i="21" s="1"/>
  <c r="BG65" i="21" s="1"/>
  <c r="BH66" i="21" s="1"/>
  <c r="BI67" i="21" s="1"/>
  <c r="BJ68" i="21" s="1"/>
  <c r="BK69" i="21" s="1"/>
  <c r="BL70" i="21" s="1"/>
  <c r="AZ59" i="21"/>
  <c r="BA60" i="21" s="1"/>
  <c r="BB61" i="21" s="1"/>
  <c r="BC62" i="21" s="1"/>
  <c r="BD63" i="21" s="1"/>
  <c r="BE64" i="21" s="1"/>
  <c r="BF65" i="21" s="1"/>
  <c r="BG66" i="21" s="1"/>
  <c r="BH67" i="21" s="1"/>
  <c r="BI68" i="21" s="1"/>
  <c r="BJ69" i="21" s="1"/>
  <c r="BK70" i="21" s="1"/>
  <c r="BL71" i="21" s="1"/>
  <c r="AZ60" i="21"/>
  <c r="BA61" i="21" s="1"/>
  <c r="BB62" i="21" s="1"/>
  <c r="BC63" i="21" s="1"/>
  <c r="BD64" i="21" s="1"/>
  <c r="BE65" i="21" s="1"/>
  <c r="BF66" i="21" s="1"/>
  <c r="BG67" i="21" s="1"/>
  <c r="BH68" i="21" s="1"/>
  <c r="BI69" i="21" s="1"/>
  <c r="BJ70" i="21" s="1"/>
  <c r="BK71" i="21" s="1"/>
  <c r="BL72" i="21" s="1"/>
  <c r="AZ61" i="21"/>
  <c r="BA62" i="21" s="1"/>
  <c r="BB63" i="21" s="1"/>
  <c r="BC64" i="21" s="1"/>
  <c r="BD65" i="21" s="1"/>
  <c r="BE66" i="21" s="1"/>
  <c r="BF67" i="21" s="1"/>
  <c r="BG68" i="21" s="1"/>
  <c r="BH69" i="21" s="1"/>
  <c r="BI70" i="21" s="1"/>
  <c r="BJ71" i="21" s="1"/>
  <c r="BK72" i="21" s="1"/>
  <c r="BL73" i="21" s="1"/>
  <c r="AZ62" i="21"/>
  <c r="AZ63" i="21"/>
  <c r="BA64" i="21" s="1"/>
  <c r="BB65" i="21" s="1"/>
  <c r="BC66" i="21" s="1"/>
  <c r="BD67" i="21" s="1"/>
  <c r="BE68" i="21" s="1"/>
  <c r="BF69" i="21" s="1"/>
  <c r="BG70" i="21" s="1"/>
  <c r="BH71" i="21" s="1"/>
  <c r="BI72" i="21" s="1"/>
  <c r="BJ73" i="21" s="1"/>
  <c r="BK74" i="21" s="1"/>
  <c r="BL75" i="21" s="1"/>
  <c r="AZ64" i="21"/>
  <c r="BA65" i="21" s="1"/>
  <c r="BB66" i="21" s="1"/>
  <c r="BC67" i="21" s="1"/>
  <c r="BD68" i="21" s="1"/>
  <c r="BE69" i="21" s="1"/>
  <c r="BF70" i="21" s="1"/>
  <c r="BG71" i="21" s="1"/>
  <c r="BH72" i="21" s="1"/>
  <c r="BI73" i="21" s="1"/>
  <c r="BJ74" i="21" s="1"/>
  <c r="BK75" i="21" s="1"/>
  <c r="BL76" i="21" s="1"/>
  <c r="AZ65" i="21"/>
  <c r="BA66" i="21" s="1"/>
  <c r="BB67" i="21" s="1"/>
  <c r="BC68" i="21" s="1"/>
  <c r="BD69" i="21" s="1"/>
  <c r="BE70" i="21" s="1"/>
  <c r="BF71" i="21" s="1"/>
  <c r="BG72" i="21" s="1"/>
  <c r="BH73" i="21" s="1"/>
  <c r="BI74" i="21" s="1"/>
  <c r="BJ75" i="21" s="1"/>
  <c r="BK76" i="21" s="1"/>
  <c r="BL77" i="21" s="1"/>
  <c r="AZ66" i="21"/>
  <c r="BA67" i="21" s="1"/>
  <c r="BB68" i="21" s="1"/>
  <c r="BC69" i="21" s="1"/>
  <c r="BD70" i="21" s="1"/>
  <c r="BE71" i="21" s="1"/>
  <c r="BF72" i="21" s="1"/>
  <c r="BG73" i="21" s="1"/>
  <c r="BH74" i="21" s="1"/>
  <c r="BI75" i="21" s="1"/>
  <c r="BJ76" i="21" s="1"/>
  <c r="BK77" i="21" s="1"/>
  <c r="BL78" i="21" s="1"/>
  <c r="AZ67" i="21"/>
  <c r="BA68" i="21" s="1"/>
  <c r="BB69" i="21" s="1"/>
  <c r="BC70" i="21" s="1"/>
  <c r="BD71" i="21" s="1"/>
  <c r="BE72" i="21" s="1"/>
  <c r="BF73" i="21" s="1"/>
  <c r="BG74" i="21" s="1"/>
  <c r="BH75" i="21" s="1"/>
  <c r="BI76" i="21" s="1"/>
  <c r="BJ77" i="21" s="1"/>
  <c r="BK78" i="21" s="1"/>
  <c r="BL79" i="21" s="1"/>
  <c r="AZ68" i="21"/>
  <c r="BA69" i="21" s="1"/>
  <c r="BB70" i="21" s="1"/>
  <c r="BC71" i="21" s="1"/>
  <c r="BD72" i="21" s="1"/>
  <c r="BE73" i="21" s="1"/>
  <c r="BF74" i="21" s="1"/>
  <c r="BG75" i="21" s="1"/>
  <c r="BH76" i="21" s="1"/>
  <c r="BI77" i="21" s="1"/>
  <c r="BJ78" i="21" s="1"/>
  <c r="BK79" i="21" s="1"/>
  <c r="BL80" i="21" s="1"/>
  <c r="AZ69" i="21"/>
  <c r="AZ70" i="21"/>
  <c r="AZ71" i="21"/>
  <c r="AZ72" i="21"/>
  <c r="AZ73" i="21"/>
  <c r="AZ74" i="21"/>
  <c r="BA75" i="21" s="1"/>
  <c r="BB76" i="21" s="1"/>
  <c r="BC77" i="21" s="1"/>
  <c r="BD78" i="21" s="1"/>
  <c r="BE79" i="21" s="1"/>
  <c r="BF80" i="21" s="1"/>
  <c r="BG81" i="21" s="1"/>
  <c r="BH82" i="21" s="1"/>
  <c r="BI83" i="21" s="1"/>
  <c r="BJ84" i="21" s="1"/>
  <c r="BK85" i="21" s="1"/>
  <c r="BL86" i="21" s="1"/>
  <c r="AZ75" i="21"/>
  <c r="BA76" i="21" s="1"/>
  <c r="BB77" i="21" s="1"/>
  <c r="BC78" i="21" s="1"/>
  <c r="BD79" i="21" s="1"/>
  <c r="BE80" i="21" s="1"/>
  <c r="BF81" i="21" s="1"/>
  <c r="BG82" i="21" s="1"/>
  <c r="BH83" i="21" s="1"/>
  <c r="BI84" i="21" s="1"/>
  <c r="BJ85" i="21" s="1"/>
  <c r="BK86" i="21" s="1"/>
  <c r="BL87" i="21" s="1"/>
  <c r="AZ76" i="21"/>
  <c r="AZ77" i="21"/>
  <c r="BA78" i="21" s="1"/>
  <c r="BB79" i="21" s="1"/>
  <c r="BC80" i="21" s="1"/>
  <c r="BD81" i="21" s="1"/>
  <c r="BE82" i="21" s="1"/>
  <c r="BF83" i="21" s="1"/>
  <c r="BG84" i="21" s="1"/>
  <c r="BH85" i="21" s="1"/>
  <c r="BI86" i="21" s="1"/>
  <c r="BJ87" i="21" s="1"/>
  <c r="BK88" i="21" s="1"/>
  <c r="BL89" i="21" s="1"/>
  <c r="AZ78" i="21"/>
  <c r="AZ79" i="21"/>
  <c r="AZ80" i="21"/>
  <c r="AZ81" i="21"/>
  <c r="BA82" i="21" s="1"/>
  <c r="BB83" i="21" s="1"/>
  <c r="BC84" i="21" s="1"/>
  <c r="BD85" i="21" s="1"/>
  <c r="BE86" i="21" s="1"/>
  <c r="BF87" i="21" s="1"/>
  <c r="BG88" i="21" s="1"/>
  <c r="BH89" i="21" s="1"/>
  <c r="BI90" i="21" s="1"/>
  <c r="BJ91" i="21" s="1"/>
  <c r="BK92" i="21" s="1"/>
  <c r="BL93" i="21" s="1"/>
  <c r="AZ82" i="21"/>
  <c r="BA83" i="21" s="1"/>
  <c r="BB84" i="21" s="1"/>
  <c r="BC85" i="21" s="1"/>
  <c r="BD86" i="21" s="1"/>
  <c r="BE87" i="21" s="1"/>
  <c r="BF88" i="21" s="1"/>
  <c r="BG89" i="21" s="1"/>
  <c r="BH90" i="21" s="1"/>
  <c r="BI91" i="21" s="1"/>
  <c r="BJ92" i="21" s="1"/>
  <c r="BK93" i="21" s="1"/>
  <c r="BL94" i="21" s="1"/>
  <c r="AZ83" i="21"/>
  <c r="BA84" i="21" s="1"/>
  <c r="BB85" i="21" s="1"/>
  <c r="BC86" i="21" s="1"/>
  <c r="BD87" i="21" s="1"/>
  <c r="BE88" i="21" s="1"/>
  <c r="BF89" i="21" s="1"/>
  <c r="BG90" i="21" s="1"/>
  <c r="BH91" i="21" s="1"/>
  <c r="BI92" i="21" s="1"/>
  <c r="BJ93" i="21" s="1"/>
  <c r="BK94" i="21" s="1"/>
  <c r="BL95" i="21" s="1"/>
  <c r="AZ84" i="21"/>
  <c r="BA85" i="21" s="1"/>
  <c r="BB86" i="21" s="1"/>
  <c r="BC87" i="21" s="1"/>
  <c r="BD88" i="21" s="1"/>
  <c r="BE89" i="21" s="1"/>
  <c r="BF90" i="21" s="1"/>
  <c r="BG91" i="21" s="1"/>
  <c r="BH92" i="21" s="1"/>
  <c r="BI93" i="21" s="1"/>
  <c r="BJ94" i="21" s="1"/>
  <c r="BK95" i="21" s="1"/>
  <c r="BL96" i="21" s="1"/>
  <c r="AZ85" i="21"/>
  <c r="BA86" i="21" s="1"/>
  <c r="BB87" i="21" s="1"/>
  <c r="BC88" i="21" s="1"/>
  <c r="BD89" i="21" s="1"/>
  <c r="BE90" i="21" s="1"/>
  <c r="BF91" i="21" s="1"/>
  <c r="BG92" i="21" s="1"/>
  <c r="BH93" i="21" s="1"/>
  <c r="BI94" i="21" s="1"/>
  <c r="BJ95" i="21" s="1"/>
  <c r="BK96" i="21" s="1"/>
  <c r="BL97" i="21" s="1"/>
  <c r="AZ86" i="21"/>
  <c r="AZ87" i="21"/>
  <c r="BA88" i="21" s="1"/>
  <c r="BB89" i="21" s="1"/>
  <c r="BC90" i="21" s="1"/>
  <c r="BD91" i="21" s="1"/>
  <c r="BE92" i="21" s="1"/>
  <c r="BF93" i="21" s="1"/>
  <c r="BG94" i="21" s="1"/>
  <c r="BH95" i="21" s="1"/>
  <c r="BI96" i="21" s="1"/>
  <c r="BJ97" i="21" s="1"/>
  <c r="BK98" i="21" s="1"/>
  <c r="BL99" i="21" s="1"/>
  <c r="AZ88" i="21"/>
  <c r="AZ89" i="21"/>
  <c r="BA90" i="21" s="1"/>
  <c r="BB91" i="21" s="1"/>
  <c r="BC92" i="21" s="1"/>
  <c r="BD93" i="21" s="1"/>
  <c r="BE94" i="21" s="1"/>
  <c r="BF95" i="21" s="1"/>
  <c r="BG96" i="21" s="1"/>
  <c r="BH97" i="21" s="1"/>
  <c r="BI98" i="21" s="1"/>
  <c r="BJ99" i="21" s="1"/>
  <c r="BK100" i="21" s="1"/>
  <c r="BL101" i="21" s="1"/>
  <c r="AZ90" i="21"/>
  <c r="AZ91" i="21"/>
  <c r="AZ92" i="21"/>
  <c r="AZ93" i="21"/>
  <c r="BA94" i="21" s="1"/>
  <c r="BB95" i="21" s="1"/>
  <c r="BC96" i="21" s="1"/>
  <c r="BD97" i="21" s="1"/>
  <c r="BE98" i="21" s="1"/>
  <c r="BF99" i="21" s="1"/>
  <c r="BG100" i="21" s="1"/>
  <c r="BH101" i="21" s="1"/>
  <c r="BI102" i="21" s="1"/>
  <c r="BJ103" i="21" s="1"/>
  <c r="BK104" i="21" s="1"/>
  <c r="BL105" i="21" s="1"/>
  <c r="AZ94" i="21"/>
  <c r="AZ95" i="21"/>
  <c r="AZ96" i="21"/>
  <c r="AZ97" i="21"/>
  <c r="BA98" i="21" s="1"/>
  <c r="BB99" i="21" s="1"/>
  <c r="BC100" i="21" s="1"/>
  <c r="BD101" i="21" s="1"/>
  <c r="BE102" i="21" s="1"/>
  <c r="BF103" i="21" s="1"/>
  <c r="BG104" i="21" s="1"/>
  <c r="BH105" i="21" s="1"/>
  <c r="BI106" i="21" s="1"/>
  <c r="BJ107" i="21" s="1"/>
  <c r="BK108" i="21" s="1"/>
  <c r="BL109" i="21" s="1"/>
  <c r="AZ98" i="21"/>
  <c r="BA99" i="21" s="1"/>
  <c r="BB100" i="21" s="1"/>
  <c r="BC101" i="21" s="1"/>
  <c r="BD102" i="21" s="1"/>
  <c r="BE103" i="21" s="1"/>
  <c r="BF104" i="21" s="1"/>
  <c r="BG105" i="21" s="1"/>
  <c r="BH106" i="21" s="1"/>
  <c r="BI107" i="21" s="1"/>
  <c r="BJ108" i="21" s="1"/>
  <c r="BK109" i="21" s="1"/>
  <c r="BL110" i="21" s="1"/>
  <c r="AZ99" i="21"/>
  <c r="BA100" i="21" s="1"/>
  <c r="BB101" i="21" s="1"/>
  <c r="BC102" i="21" s="1"/>
  <c r="BD103" i="21" s="1"/>
  <c r="BE104" i="21" s="1"/>
  <c r="BF105" i="21" s="1"/>
  <c r="BG106" i="21" s="1"/>
  <c r="BH107" i="21" s="1"/>
  <c r="BI108" i="21" s="1"/>
  <c r="BJ109" i="21" s="1"/>
  <c r="BK110" i="21" s="1"/>
  <c r="BL111" i="21" s="1"/>
  <c r="AZ100" i="21"/>
  <c r="BA101" i="21" s="1"/>
  <c r="BB102" i="21" s="1"/>
  <c r="BC103" i="21" s="1"/>
  <c r="BD104" i="21" s="1"/>
  <c r="BE105" i="21" s="1"/>
  <c r="BF106" i="21" s="1"/>
  <c r="BG107" i="21" s="1"/>
  <c r="BH108" i="21" s="1"/>
  <c r="BI109" i="21" s="1"/>
  <c r="BJ110" i="21" s="1"/>
  <c r="BK111" i="21" s="1"/>
  <c r="BL112" i="21" s="1"/>
  <c r="AZ101" i="21"/>
  <c r="BA102" i="21" s="1"/>
  <c r="BB103" i="21" s="1"/>
  <c r="BC104" i="21" s="1"/>
  <c r="BD105" i="21" s="1"/>
  <c r="BE106" i="21" s="1"/>
  <c r="BF107" i="21" s="1"/>
  <c r="BG108" i="21" s="1"/>
  <c r="BH109" i="21" s="1"/>
  <c r="BI110" i="21" s="1"/>
  <c r="BJ111" i="21" s="1"/>
  <c r="BK112" i="21" s="1"/>
  <c r="BL113" i="21" s="1"/>
  <c r="AZ102" i="21"/>
  <c r="BA103" i="21" s="1"/>
  <c r="BB104" i="21" s="1"/>
  <c r="BC105" i="21" s="1"/>
  <c r="BD106" i="21" s="1"/>
  <c r="BE107" i="21" s="1"/>
  <c r="BF108" i="21" s="1"/>
  <c r="BG109" i="21" s="1"/>
  <c r="BH110" i="21" s="1"/>
  <c r="BI111" i="21" s="1"/>
  <c r="BJ112" i="21" s="1"/>
  <c r="BK113" i="21" s="1"/>
  <c r="BL114" i="21" s="1"/>
  <c r="AZ103" i="21"/>
  <c r="BA104" i="21" s="1"/>
  <c r="BB105" i="21" s="1"/>
  <c r="BC106" i="21" s="1"/>
  <c r="BD107" i="21" s="1"/>
  <c r="BE108" i="21" s="1"/>
  <c r="BF109" i="21" s="1"/>
  <c r="BG110" i="21" s="1"/>
  <c r="BH111" i="21" s="1"/>
  <c r="BI112" i="21" s="1"/>
  <c r="BJ113" i="21" s="1"/>
  <c r="BK114" i="21" s="1"/>
  <c r="BL115" i="21" s="1"/>
  <c r="AZ104" i="21"/>
  <c r="BA105" i="21" s="1"/>
  <c r="BB106" i="21" s="1"/>
  <c r="BC107" i="21" s="1"/>
  <c r="BD108" i="21" s="1"/>
  <c r="BE109" i="21" s="1"/>
  <c r="BF110" i="21" s="1"/>
  <c r="BG111" i="21" s="1"/>
  <c r="BH112" i="21" s="1"/>
  <c r="BI113" i="21" s="1"/>
  <c r="BJ114" i="21" s="1"/>
  <c r="BK115" i="21" s="1"/>
  <c r="BL116" i="21" s="1"/>
  <c r="AZ105" i="21"/>
  <c r="BA106" i="21" s="1"/>
  <c r="BB107" i="21" s="1"/>
  <c r="BC108" i="21" s="1"/>
  <c r="BD109" i="21" s="1"/>
  <c r="BE110" i="21" s="1"/>
  <c r="BF111" i="21" s="1"/>
  <c r="BG112" i="21" s="1"/>
  <c r="BH113" i="21" s="1"/>
  <c r="BI114" i="21" s="1"/>
  <c r="BJ115" i="21" s="1"/>
  <c r="BK116" i="21" s="1"/>
  <c r="BL117" i="21" s="1"/>
  <c r="AZ106" i="21"/>
  <c r="AZ107" i="21"/>
  <c r="BA108" i="21" s="1"/>
  <c r="BB109" i="21" s="1"/>
  <c r="BC110" i="21" s="1"/>
  <c r="BD111" i="21" s="1"/>
  <c r="BE112" i="21" s="1"/>
  <c r="BF113" i="21" s="1"/>
  <c r="BG114" i="21" s="1"/>
  <c r="BH115" i="21" s="1"/>
  <c r="BI116" i="21" s="1"/>
  <c r="BJ117" i="21" s="1"/>
  <c r="BK118" i="21" s="1"/>
  <c r="BL119" i="21" s="1"/>
  <c r="AZ108" i="21"/>
  <c r="AZ109" i="21"/>
  <c r="BA110" i="21" s="1"/>
  <c r="BB111" i="21" s="1"/>
  <c r="BC112" i="21" s="1"/>
  <c r="BD113" i="21" s="1"/>
  <c r="BE114" i="21" s="1"/>
  <c r="BF115" i="21" s="1"/>
  <c r="BG116" i="21" s="1"/>
  <c r="BH117" i="21" s="1"/>
  <c r="BI118" i="21" s="1"/>
  <c r="BJ119" i="21" s="1"/>
  <c r="BK120" i="21" s="1"/>
  <c r="BL121" i="21" s="1"/>
  <c r="AZ110" i="21"/>
  <c r="AZ111" i="21"/>
  <c r="AZ112" i="21"/>
  <c r="BA113" i="21" s="1"/>
  <c r="BB114" i="21" s="1"/>
  <c r="BC115" i="21" s="1"/>
  <c r="BD116" i="21" s="1"/>
  <c r="BE117" i="21" s="1"/>
  <c r="BF118" i="21" s="1"/>
  <c r="BG119" i="21" s="1"/>
  <c r="BH120" i="21" s="1"/>
  <c r="BI121" i="21" s="1"/>
  <c r="BJ122" i="21" s="1"/>
  <c r="BK123" i="21" s="1"/>
  <c r="BL124" i="21" s="1"/>
  <c r="AZ113" i="21"/>
  <c r="AZ114" i="21"/>
  <c r="BA115" i="21" s="1"/>
  <c r="BB116" i="21" s="1"/>
  <c r="BC117" i="21" s="1"/>
  <c r="BD118" i="21" s="1"/>
  <c r="BE119" i="21" s="1"/>
  <c r="BF120" i="21" s="1"/>
  <c r="BG121" i="21" s="1"/>
  <c r="BH122" i="21" s="1"/>
  <c r="BI123" i="21" s="1"/>
  <c r="BJ124" i="21" s="1"/>
  <c r="BK125" i="21" s="1"/>
  <c r="BL126" i="21" s="1"/>
  <c r="AZ115" i="21"/>
  <c r="AZ116" i="21"/>
  <c r="BA117" i="21" s="1"/>
  <c r="BB118" i="21" s="1"/>
  <c r="BC119" i="21" s="1"/>
  <c r="BD120" i="21" s="1"/>
  <c r="BE121" i="21" s="1"/>
  <c r="BF122" i="21" s="1"/>
  <c r="BG123" i="21" s="1"/>
  <c r="BH124" i="21" s="1"/>
  <c r="BI125" i="21" s="1"/>
  <c r="BJ126" i="21" s="1"/>
  <c r="BK127" i="21" s="1"/>
  <c r="BL128" i="21" s="1"/>
  <c r="AZ117" i="21"/>
  <c r="AZ118" i="21"/>
  <c r="AZ119" i="21"/>
  <c r="AZ120" i="21"/>
  <c r="AZ121" i="21"/>
  <c r="AZ122" i="21"/>
  <c r="BA123" i="21" s="1"/>
  <c r="BB124" i="21" s="1"/>
  <c r="BC125" i="21" s="1"/>
  <c r="BD126" i="21" s="1"/>
  <c r="BE127" i="21" s="1"/>
  <c r="BF128" i="21" s="1"/>
  <c r="BG129" i="21" s="1"/>
  <c r="BH130" i="21" s="1"/>
  <c r="BI131" i="21" s="1"/>
  <c r="BJ132" i="21" s="1"/>
  <c r="BK133" i="21" s="1"/>
  <c r="BL134" i="21" s="1"/>
  <c r="AZ123" i="21"/>
  <c r="BA124" i="21" s="1"/>
  <c r="BB125" i="21" s="1"/>
  <c r="BC126" i="21" s="1"/>
  <c r="BD127" i="21" s="1"/>
  <c r="BE128" i="21" s="1"/>
  <c r="BF129" i="21" s="1"/>
  <c r="BG130" i="21" s="1"/>
  <c r="BH131" i="21" s="1"/>
  <c r="BI132" i="21" s="1"/>
  <c r="BJ133" i="21" s="1"/>
  <c r="BK134" i="21" s="1"/>
  <c r="BL135" i="21" s="1"/>
  <c r="AZ124" i="21"/>
  <c r="AZ125" i="21"/>
  <c r="BA126" i="21" s="1"/>
  <c r="BB127" i="21" s="1"/>
  <c r="BC128" i="21" s="1"/>
  <c r="BD129" i="21" s="1"/>
  <c r="BE130" i="21" s="1"/>
  <c r="BF131" i="21" s="1"/>
  <c r="BG132" i="21" s="1"/>
  <c r="BH133" i="21" s="1"/>
  <c r="BI134" i="21" s="1"/>
  <c r="BJ135" i="21" s="1"/>
  <c r="BK136" i="21" s="1"/>
  <c r="BL137" i="21" s="1"/>
  <c r="AZ126" i="21"/>
  <c r="BA127" i="21" s="1"/>
  <c r="BB128" i="21" s="1"/>
  <c r="BC129" i="21" s="1"/>
  <c r="BD130" i="21" s="1"/>
  <c r="BE131" i="21" s="1"/>
  <c r="BF132" i="21" s="1"/>
  <c r="BG133" i="21" s="1"/>
  <c r="BH134" i="21" s="1"/>
  <c r="BI135" i="21" s="1"/>
  <c r="BJ136" i="21" s="1"/>
  <c r="BK137" i="21" s="1"/>
  <c r="BL138" i="21" s="1"/>
  <c r="AZ127" i="21"/>
  <c r="AZ128" i="21"/>
  <c r="BA129" i="21" s="1"/>
  <c r="BB130" i="21" s="1"/>
  <c r="BC131" i="21" s="1"/>
  <c r="BD132" i="21" s="1"/>
  <c r="BE133" i="21" s="1"/>
  <c r="BF134" i="21" s="1"/>
  <c r="BG135" i="21" s="1"/>
  <c r="BH136" i="21" s="1"/>
  <c r="BI137" i="21" s="1"/>
  <c r="BJ138" i="21" s="1"/>
  <c r="BK139" i="21" s="1"/>
  <c r="BL140" i="21" s="1"/>
  <c r="BA47" i="21"/>
  <c r="BB48" i="21" s="1"/>
  <c r="BC49" i="21" s="1"/>
  <c r="BD50" i="21" s="1"/>
  <c r="BE51" i="21" s="1"/>
  <c r="BF52" i="21" s="1"/>
  <c r="BG53" i="21" s="1"/>
  <c r="BH54" i="21" s="1"/>
  <c r="BI55" i="21" s="1"/>
  <c r="BJ56" i="21" s="1"/>
  <c r="BK57" i="21" s="1"/>
  <c r="BL58" i="21" s="1"/>
  <c r="BA48" i="21"/>
  <c r="BB49" i="21" s="1"/>
  <c r="BC50" i="21" s="1"/>
  <c r="BD51" i="21" s="1"/>
  <c r="BE52" i="21" s="1"/>
  <c r="BF53" i="21" s="1"/>
  <c r="BG54" i="21" s="1"/>
  <c r="BH55" i="21" s="1"/>
  <c r="BI56" i="21" s="1"/>
  <c r="BJ57" i="21" s="1"/>
  <c r="BK58" i="21" s="1"/>
  <c r="BL59" i="21" s="1"/>
  <c r="BA49" i="21"/>
  <c r="BB50" i="21" s="1"/>
  <c r="BC51" i="21" s="1"/>
  <c r="BD52" i="21" s="1"/>
  <c r="BE53" i="21" s="1"/>
  <c r="BF54" i="21" s="1"/>
  <c r="BG55" i="21" s="1"/>
  <c r="BH56" i="21" s="1"/>
  <c r="BI57" i="21" s="1"/>
  <c r="BJ58" i="21" s="1"/>
  <c r="BK59" i="21" s="1"/>
  <c r="BL60" i="21" s="1"/>
  <c r="BA63" i="21"/>
  <c r="BB64" i="21" s="1"/>
  <c r="BC65" i="21" s="1"/>
  <c r="BD66" i="21" s="1"/>
  <c r="BE67" i="21" s="1"/>
  <c r="BF68" i="21" s="1"/>
  <c r="BG69" i="21" s="1"/>
  <c r="BH70" i="21" s="1"/>
  <c r="BI71" i="21" s="1"/>
  <c r="BJ72" i="21" s="1"/>
  <c r="BK73" i="21" s="1"/>
  <c r="BL74" i="21" s="1"/>
  <c r="BA71" i="21"/>
  <c r="BB72" i="21" s="1"/>
  <c r="BC73" i="21" s="1"/>
  <c r="BD74" i="21" s="1"/>
  <c r="BE75" i="21" s="1"/>
  <c r="BF76" i="21" s="1"/>
  <c r="BG77" i="21" s="1"/>
  <c r="BH78" i="21" s="1"/>
  <c r="BI79" i="21" s="1"/>
  <c r="BJ80" i="21" s="1"/>
  <c r="BK81" i="21" s="1"/>
  <c r="BL82" i="21" s="1"/>
  <c r="BA73" i="21"/>
  <c r="BB74" i="21" s="1"/>
  <c r="BC75" i="21" s="1"/>
  <c r="BD76" i="21" s="1"/>
  <c r="BE77" i="21" s="1"/>
  <c r="BF78" i="21" s="1"/>
  <c r="BG79" i="21" s="1"/>
  <c r="BH80" i="21" s="1"/>
  <c r="BI81" i="21" s="1"/>
  <c r="BJ82" i="21" s="1"/>
  <c r="BK83" i="21" s="1"/>
  <c r="BL84" i="21" s="1"/>
  <c r="BA79" i="21"/>
  <c r="BB80" i="21" s="1"/>
  <c r="BC81" i="21" s="1"/>
  <c r="BD82" i="21" s="1"/>
  <c r="BE83" i="21" s="1"/>
  <c r="BF84" i="21" s="1"/>
  <c r="BG85" i="21" s="1"/>
  <c r="BH86" i="21" s="1"/>
  <c r="BI87" i="21" s="1"/>
  <c r="BJ88" i="21" s="1"/>
  <c r="BK89" i="21" s="1"/>
  <c r="BL90" i="21" s="1"/>
  <c r="BA81" i="21"/>
  <c r="BB82" i="21" s="1"/>
  <c r="BC83" i="21" s="1"/>
  <c r="BD84" i="21" s="1"/>
  <c r="BE85" i="21" s="1"/>
  <c r="BF86" i="21" s="1"/>
  <c r="BG87" i="21" s="1"/>
  <c r="BH88" i="21" s="1"/>
  <c r="BI89" i="21" s="1"/>
  <c r="BJ90" i="21" s="1"/>
  <c r="BK91" i="21" s="1"/>
  <c r="BL92" i="21" s="1"/>
  <c r="BA89" i="21"/>
  <c r="BB90" i="21" s="1"/>
  <c r="BC91" i="21" s="1"/>
  <c r="BD92" i="21" s="1"/>
  <c r="BE93" i="21" s="1"/>
  <c r="BF94" i="21" s="1"/>
  <c r="BG95" i="21" s="1"/>
  <c r="BH96" i="21" s="1"/>
  <c r="BI97" i="21" s="1"/>
  <c r="BJ98" i="21" s="1"/>
  <c r="BK99" i="21" s="1"/>
  <c r="BL100" i="21" s="1"/>
  <c r="BA97" i="21"/>
  <c r="BB98" i="21" s="1"/>
  <c r="BC99" i="21" s="1"/>
  <c r="BD100" i="21" s="1"/>
  <c r="BE101" i="21" s="1"/>
  <c r="BF102" i="21" s="1"/>
  <c r="BG103" i="21" s="1"/>
  <c r="BH104" i="21" s="1"/>
  <c r="BI105" i="21" s="1"/>
  <c r="BJ106" i="21" s="1"/>
  <c r="BK107" i="21" s="1"/>
  <c r="BL108" i="21" s="1"/>
  <c r="BA111" i="21"/>
  <c r="BB112" i="21" s="1"/>
  <c r="BC113" i="21" s="1"/>
  <c r="BD114" i="21" s="1"/>
  <c r="BE115" i="21" s="1"/>
  <c r="BF116" i="21" s="1"/>
  <c r="BG117" i="21" s="1"/>
  <c r="BH118" i="21" s="1"/>
  <c r="BI119" i="21" s="1"/>
  <c r="BJ120" i="21" s="1"/>
  <c r="BK121" i="21" s="1"/>
  <c r="BL122" i="21" s="1"/>
  <c r="BA112" i="21"/>
  <c r="BB113" i="21" s="1"/>
  <c r="BC114" i="21" s="1"/>
  <c r="BD115" i="21" s="1"/>
  <c r="BE116" i="21" s="1"/>
  <c r="BF117" i="21" s="1"/>
  <c r="BG118" i="21" s="1"/>
  <c r="BH119" i="21" s="1"/>
  <c r="BI120" i="21" s="1"/>
  <c r="BJ121" i="21" s="1"/>
  <c r="BK122" i="21" s="1"/>
  <c r="BL123" i="21" s="1"/>
  <c r="BA119" i="21"/>
  <c r="BB120" i="21" s="1"/>
  <c r="BC121" i="21" s="1"/>
  <c r="BD122" i="21" s="1"/>
  <c r="BE123" i="21" s="1"/>
  <c r="BF124" i="21" s="1"/>
  <c r="BG125" i="21" s="1"/>
  <c r="BH126" i="21" s="1"/>
  <c r="BI127" i="21" s="1"/>
  <c r="BJ128" i="21" s="1"/>
  <c r="BK129" i="21" s="1"/>
  <c r="BL130" i="21" s="1"/>
  <c r="B3" i="21"/>
  <c r="M84" i="21"/>
  <c r="N84" i="21" s="1"/>
  <c r="O84" i="21" s="1"/>
  <c r="AH84" i="21" s="1"/>
  <c r="M83" i="21"/>
  <c r="N83" i="21" s="1"/>
  <c r="O83" i="21" s="1"/>
  <c r="AH83" i="21" s="1"/>
  <c r="B166" i="21"/>
  <c r="B165" i="21"/>
  <c r="B164" i="21"/>
  <c r="B163" i="21"/>
  <c r="B162" i="21"/>
  <c r="B161" i="21"/>
  <c r="B160" i="21"/>
  <c r="B159" i="21"/>
  <c r="B158" i="21"/>
  <c r="B157" i="21"/>
  <c r="V127" i="21"/>
  <c r="N127" i="21"/>
  <c r="O127" i="21" s="1"/>
  <c r="AH127" i="21" s="1"/>
  <c r="F127" i="21"/>
  <c r="V126" i="21"/>
  <c r="N126" i="21"/>
  <c r="O126" i="21" s="1"/>
  <c r="AH126" i="21" s="1"/>
  <c r="F126" i="21"/>
  <c r="V125" i="21"/>
  <c r="N125" i="21"/>
  <c r="O125" i="21" s="1"/>
  <c r="AH125" i="21" s="1"/>
  <c r="F125" i="21"/>
  <c r="V124" i="21"/>
  <c r="N124" i="21"/>
  <c r="O124" i="21" s="1"/>
  <c r="AH124" i="21" s="1"/>
  <c r="F124" i="21"/>
  <c r="V123" i="21"/>
  <c r="N123" i="21"/>
  <c r="O123" i="21" s="1"/>
  <c r="AH123" i="21" s="1"/>
  <c r="F123" i="21"/>
  <c r="V122" i="21"/>
  <c r="N122" i="21"/>
  <c r="O122" i="21" s="1"/>
  <c r="AH122" i="21" s="1"/>
  <c r="F122" i="21"/>
  <c r="V121" i="21"/>
  <c r="N121" i="21"/>
  <c r="O121" i="21" s="1"/>
  <c r="AH121" i="21" s="1"/>
  <c r="F121" i="21"/>
  <c r="V120" i="21"/>
  <c r="N120" i="21"/>
  <c r="O120" i="21" s="1"/>
  <c r="AH120" i="21" s="1"/>
  <c r="F120" i="21"/>
  <c r="V119" i="21"/>
  <c r="N119" i="21"/>
  <c r="O119" i="21" s="1"/>
  <c r="AH119" i="21" s="1"/>
  <c r="F119" i="21"/>
  <c r="V118" i="21"/>
  <c r="N118" i="21"/>
  <c r="O118" i="21" s="1"/>
  <c r="AH118" i="21" s="1"/>
  <c r="F118" i="21"/>
  <c r="V117" i="21"/>
  <c r="N117" i="21"/>
  <c r="O117" i="21" s="1"/>
  <c r="AH117" i="21" s="1"/>
  <c r="F117" i="21"/>
  <c r="V116" i="21"/>
  <c r="N116" i="21"/>
  <c r="O116" i="21" s="1"/>
  <c r="AH116" i="21" s="1"/>
  <c r="F116" i="21"/>
  <c r="V115" i="21"/>
  <c r="N115" i="21"/>
  <c r="O115" i="21" s="1"/>
  <c r="AH115" i="21" s="1"/>
  <c r="F115" i="21"/>
  <c r="V114" i="21"/>
  <c r="N114" i="21"/>
  <c r="O114" i="21" s="1"/>
  <c r="AH114" i="21" s="1"/>
  <c r="F114" i="21"/>
  <c r="V113" i="21"/>
  <c r="N113" i="21"/>
  <c r="O113" i="21" s="1"/>
  <c r="AH113" i="21" s="1"/>
  <c r="F113" i="21"/>
  <c r="V112" i="21"/>
  <c r="N112" i="21"/>
  <c r="O112" i="21" s="1"/>
  <c r="AH112" i="21" s="1"/>
  <c r="F112" i="21"/>
  <c r="V111" i="21"/>
  <c r="N111" i="21"/>
  <c r="O111" i="21" s="1"/>
  <c r="AH111" i="21" s="1"/>
  <c r="F111" i="21"/>
  <c r="V110" i="21"/>
  <c r="N110" i="21"/>
  <c r="O110" i="21" s="1"/>
  <c r="AH110" i="21" s="1"/>
  <c r="F110" i="21"/>
  <c r="V109" i="21"/>
  <c r="N109" i="21"/>
  <c r="O109" i="21" s="1"/>
  <c r="AH109" i="21" s="1"/>
  <c r="F109" i="21"/>
  <c r="V108" i="21"/>
  <c r="N108" i="21"/>
  <c r="O108" i="21" s="1"/>
  <c r="AH108" i="21" s="1"/>
  <c r="F108" i="21"/>
  <c r="V107" i="21"/>
  <c r="N107" i="21"/>
  <c r="O107" i="21" s="1"/>
  <c r="AH107" i="21" s="1"/>
  <c r="F107" i="21"/>
  <c r="V106" i="21"/>
  <c r="N106" i="21"/>
  <c r="O106" i="21" s="1"/>
  <c r="AH106" i="21" s="1"/>
  <c r="F106" i="21"/>
  <c r="V105" i="21"/>
  <c r="N105" i="21"/>
  <c r="O105" i="21" s="1"/>
  <c r="AH105" i="21" s="1"/>
  <c r="F105" i="21"/>
  <c r="V104" i="21"/>
  <c r="N104" i="21"/>
  <c r="F104" i="21"/>
  <c r="V103" i="21"/>
  <c r="N103" i="21"/>
  <c r="O103" i="21" s="1"/>
  <c r="AH103" i="21" s="1"/>
  <c r="F103" i="21"/>
  <c r="V102" i="21"/>
  <c r="N102" i="21"/>
  <c r="O102" i="21" s="1"/>
  <c r="AH102" i="21" s="1"/>
  <c r="F102" i="21"/>
  <c r="V101" i="21"/>
  <c r="N101" i="21"/>
  <c r="O101" i="21" s="1"/>
  <c r="AH101" i="21" s="1"/>
  <c r="F101" i="21"/>
  <c r="V100" i="21"/>
  <c r="N100" i="21"/>
  <c r="O100" i="21" s="1"/>
  <c r="AH100" i="21" s="1"/>
  <c r="F100" i="21"/>
  <c r="V99" i="21"/>
  <c r="N99" i="21"/>
  <c r="O99" i="21" s="1"/>
  <c r="AH99" i="21" s="1"/>
  <c r="F99" i="21"/>
  <c r="V98" i="21"/>
  <c r="N98" i="21"/>
  <c r="O98" i="21" s="1"/>
  <c r="AH98" i="21" s="1"/>
  <c r="F98" i="21"/>
  <c r="V97" i="21"/>
  <c r="N97" i="21"/>
  <c r="O97" i="21" s="1"/>
  <c r="AH97" i="21" s="1"/>
  <c r="F97" i="21"/>
  <c r="V96" i="21"/>
  <c r="N96" i="21"/>
  <c r="O96" i="21" s="1"/>
  <c r="AH96" i="21" s="1"/>
  <c r="F96" i="21"/>
  <c r="V95" i="21"/>
  <c r="N95" i="21"/>
  <c r="O95" i="21" s="1"/>
  <c r="AH95" i="21" s="1"/>
  <c r="F95" i="21"/>
  <c r="V94" i="21"/>
  <c r="N94" i="21"/>
  <c r="O94" i="21" s="1"/>
  <c r="AH94" i="21" s="1"/>
  <c r="F94" i="21"/>
  <c r="V93" i="21"/>
  <c r="N93" i="21"/>
  <c r="O93" i="21" s="1"/>
  <c r="AH93" i="21" s="1"/>
  <c r="F93" i="21"/>
  <c r="V92" i="21"/>
  <c r="N92" i="21"/>
  <c r="F92" i="21"/>
  <c r="V91" i="21"/>
  <c r="N91" i="21"/>
  <c r="O91" i="21" s="1"/>
  <c r="AH91" i="21" s="1"/>
  <c r="F91" i="21"/>
  <c r="V90" i="21"/>
  <c r="N90" i="21"/>
  <c r="O90" i="21" s="1"/>
  <c r="AH90" i="21" s="1"/>
  <c r="F90" i="21"/>
  <c r="V89" i="21"/>
  <c r="N89" i="21"/>
  <c r="O89" i="21" s="1"/>
  <c r="AH89" i="21" s="1"/>
  <c r="F89" i="21"/>
  <c r="V88" i="21"/>
  <c r="N88" i="21"/>
  <c r="O88" i="21" s="1"/>
  <c r="AH88" i="21" s="1"/>
  <c r="F88" i="21"/>
  <c r="V87" i="21"/>
  <c r="N87" i="21"/>
  <c r="O87" i="21" s="1"/>
  <c r="AH87" i="21" s="1"/>
  <c r="F87" i="21"/>
  <c r="BA87" i="21"/>
  <c r="BB88" i="21" s="1"/>
  <c r="BC89" i="21" s="1"/>
  <c r="BD90" i="21" s="1"/>
  <c r="BE91" i="21" s="1"/>
  <c r="BF92" i="21" s="1"/>
  <c r="BG93" i="21" s="1"/>
  <c r="BH94" i="21" s="1"/>
  <c r="BI95" i="21" s="1"/>
  <c r="BJ96" i="21" s="1"/>
  <c r="BK97" i="21" s="1"/>
  <c r="BL98" i="21" s="1"/>
  <c r="V86" i="21"/>
  <c r="N86" i="21"/>
  <c r="O86" i="21" s="1"/>
  <c r="AH86" i="21" s="1"/>
  <c r="F86" i="21"/>
  <c r="V85" i="21"/>
  <c r="N85" i="21"/>
  <c r="O85" i="21" s="1"/>
  <c r="AH85" i="21" s="1"/>
  <c r="F85" i="21"/>
  <c r="V84" i="21"/>
  <c r="F84" i="21"/>
  <c r="V83" i="21"/>
  <c r="F83" i="21"/>
  <c r="V82" i="21"/>
  <c r="N82" i="21"/>
  <c r="O82" i="21" s="1"/>
  <c r="AH82" i="21" s="1"/>
  <c r="F82" i="21"/>
  <c r="V81" i="21"/>
  <c r="N81" i="21"/>
  <c r="O81" i="21" s="1"/>
  <c r="AH81" i="21" s="1"/>
  <c r="F81" i="21"/>
  <c r="V80" i="21"/>
  <c r="N80" i="21"/>
  <c r="F80" i="21"/>
  <c r="V79" i="21"/>
  <c r="N79" i="21"/>
  <c r="O79" i="21" s="1"/>
  <c r="AH79" i="21" s="1"/>
  <c r="F79" i="21"/>
  <c r="V78" i="21"/>
  <c r="N78" i="21"/>
  <c r="O78" i="21" s="1"/>
  <c r="AH78" i="21" s="1"/>
  <c r="F78" i="21"/>
  <c r="V77" i="21"/>
  <c r="N77" i="21"/>
  <c r="O77" i="21" s="1"/>
  <c r="AH77" i="21" s="1"/>
  <c r="F77" i="21"/>
  <c r="V76" i="21"/>
  <c r="N76" i="21"/>
  <c r="O76" i="21" s="1"/>
  <c r="AH76" i="21" s="1"/>
  <c r="F76" i="21"/>
  <c r="V75" i="21"/>
  <c r="N75" i="21"/>
  <c r="O75" i="21" s="1"/>
  <c r="AH75" i="21" s="1"/>
  <c r="F75" i="21"/>
  <c r="V74" i="21"/>
  <c r="N74" i="21"/>
  <c r="O74" i="21" s="1"/>
  <c r="AH74" i="21" s="1"/>
  <c r="F74" i="21"/>
  <c r="V73" i="21"/>
  <c r="N73" i="21"/>
  <c r="O73" i="21" s="1"/>
  <c r="AH73" i="21" s="1"/>
  <c r="F73" i="21"/>
  <c r="V72" i="21"/>
  <c r="N72" i="21"/>
  <c r="O72" i="21" s="1"/>
  <c r="AH72" i="21" s="1"/>
  <c r="F72" i="21"/>
  <c r="V71" i="21"/>
  <c r="N71" i="21"/>
  <c r="O71" i="21" s="1"/>
  <c r="AH71" i="21" s="1"/>
  <c r="F71" i="21"/>
  <c r="V70" i="21"/>
  <c r="N70" i="21"/>
  <c r="O70" i="21" s="1"/>
  <c r="AH70" i="21" s="1"/>
  <c r="F70" i="21"/>
  <c r="V69" i="21"/>
  <c r="N69" i="21"/>
  <c r="O69" i="21" s="1"/>
  <c r="AH69" i="21" s="1"/>
  <c r="F69" i="21"/>
  <c r="V68" i="21"/>
  <c r="N68" i="21"/>
  <c r="F68" i="21"/>
  <c r="V67" i="21"/>
  <c r="N67" i="21"/>
  <c r="O67" i="21" s="1"/>
  <c r="AH67" i="21" s="1"/>
  <c r="F67" i="21"/>
  <c r="V66" i="21"/>
  <c r="N66" i="21"/>
  <c r="O66" i="21" s="1"/>
  <c r="AH66" i="21" s="1"/>
  <c r="F66" i="21"/>
  <c r="V65" i="21"/>
  <c r="N65" i="21"/>
  <c r="O65" i="21" s="1"/>
  <c r="AH65" i="21" s="1"/>
  <c r="F65" i="21"/>
  <c r="V64" i="21"/>
  <c r="N64" i="21"/>
  <c r="O64" i="21" s="1"/>
  <c r="AH64" i="21" s="1"/>
  <c r="F64" i="21"/>
  <c r="V63" i="21"/>
  <c r="N63" i="21"/>
  <c r="O63" i="21" s="1"/>
  <c r="AH63" i="21" s="1"/>
  <c r="F63" i="21"/>
  <c r="V62" i="21"/>
  <c r="N62" i="21"/>
  <c r="O62" i="21" s="1"/>
  <c r="AH62" i="21" s="1"/>
  <c r="F62" i="21"/>
  <c r="V61" i="21"/>
  <c r="N61" i="21"/>
  <c r="O61" i="21" s="1"/>
  <c r="AH61" i="21" s="1"/>
  <c r="F61" i="21"/>
  <c r="V60" i="21"/>
  <c r="N60" i="21"/>
  <c r="O60" i="21" s="1"/>
  <c r="AH60" i="21" s="1"/>
  <c r="F60" i="21"/>
  <c r="V59" i="21"/>
  <c r="N59" i="21"/>
  <c r="O59" i="21" s="1"/>
  <c r="AH59" i="21" s="1"/>
  <c r="F59" i="21"/>
  <c r="V58" i="21"/>
  <c r="N58" i="21"/>
  <c r="O58" i="21" s="1"/>
  <c r="AH58" i="21" s="1"/>
  <c r="F58" i="21"/>
  <c r="V57" i="21"/>
  <c r="N57" i="21"/>
  <c r="O57" i="21" s="1"/>
  <c r="AH57" i="21" s="1"/>
  <c r="F57" i="21"/>
  <c r="V56" i="21"/>
  <c r="N56" i="21"/>
  <c r="F56" i="21"/>
  <c r="V55" i="21"/>
  <c r="N55" i="21"/>
  <c r="O55" i="21" s="1"/>
  <c r="AH55" i="21" s="1"/>
  <c r="F55" i="21"/>
  <c r="BA55" i="21"/>
  <c r="BB56" i="21" s="1"/>
  <c r="BC57" i="21" s="1"/>
  <c r="BD58" i="21" s="1"/>
  <c r="BE59" i="21" s="1"/>
  <c r="BF60" i="21" s="1"/>
  <c r="BG61" i="21" s="1"/>
  <c r="BH62" i="21" s="1"/>
  <c r="BI63" i="21" s="1"/>
  <c r="BJ64" i="21" s="1"/>
  <c r="BK65" i="21" s="1"/>
  <c r="BL66" i="21" s="1"/>
  <c r="V54" i="21"/>
  <c r="N54" i="21"/>
  <c r="O54" i="21" s="1"/>
  <c r="AH54" i="21" s="1"/>
  <c r="F54" i="21"/>
  <c r="V53" i="21"/>
  <c r="N53" i="21"/>
  <c r="O53" i="21" s="1"/>
  <c r="AH53" i="21" s="1"/>
  <c r="F53" i="21"/>
  <c r="V52" i="21"/>
  <c r="N52" i="21"/>
  <c r="O52" i="21" s="1"/>
  <c r="AH52" i="21" s="1"/>
  <c r="F52" i="21"/>
  <c r="V51" i="21"/>
  <c r="N51" i="21"/>
  <c r="O51" i="21" s="1"/>
  <c r="AH51" i="21" s="1"/>
  <c r="F51" i="21"/>
  <c r="V50" i="21"/>
  <c r="N50" i="21"/>
  <c r="O50" i="21" s="1"/>
  <c r="AH50" i="21" s="1"/>
  <c r="F50" i="21"/>
  <c r="V49" i="21"/>
  <c r="N49" i="21"/>
  <c r="O49" i="21" s="1"/>
  <c r="AH49" i="21" s="1"/>
  <c r="F49" i="21"/>
  <c r="V48" i="21"/>
  <c r="N48" i="21"/>
  <c r="O48" i="21" s="1"/>
  <c r="AH48" i="21" s="1"/>
  <c r="F48" i="21"/>
  <c r="V47" i="21"/>
  <c r="N47" i="21"/>
  <c r="O47" i="21" s="1"/>
  <c r="AH47" i="21" s="1"/>
  <c r="F47" i="21"/>
  <c r="V46" i="21"/>
  <c r="N46" i="21"/>
  <c r="O46" i="21" s="1"/>
  <c r="AH46" i="21" s="1"/>
  <c r="F46" i="21"/>
  <c r="V45" i="21"/>
  <c r="N45" i="21"/>
  <c r="O45" i="21" s="1"/>
  <c r="AH45" i="21" s="1"/>
  <c r="F45" i="21"/>
  <c r="V44" i="21"/>
  <c r="N44" i="21"/>
  <c r="F44" i="21"/>
  <c r="N43" i="21"/>
  <c r="O43" i="21" s="1"/>
  <c r="F43" i="21"/>
  <c r="N42" i="21"/>
  <c r="O42" i="21" s="1"/>
  <c r="F42" i="21"/>
  <c r="N41" i="21"/>
  <c r="O41" i="21" s="1"/>
  <c r="F41" i="21"/>
  <c r="N40" i="21"/>
  <c r="O40" i="21" s="1"/>
  <c r="F40" i="21"/>
  <c r="N39" i="21"/>
  <c r="O39" i="21" s="1"/>
  <c r="F39" i="21"/>
  <c r="N38" i="21"/>
  <c r="O38" i="21" s="1"/>
  <c r="F38" i="21"/>
  <c r="N37" i="21"/>
  <c r="O37" i="21" s="1"/>
  <c r="F37" i="21"/>
  <c r="N36" i="21"/>
  <c r="O36" i="21" s="1"/>
  <c r="F36" i="21"/>
  <c r="N35" i="21"/>
  <c r="O35" i="21" s="1"/>
  <c r="F35" i="21"/>
  <c r="N34" i="21"/>
  <c r="O34" i="21" s="1"/>
  <c r="F34" i="21"/>
  <c r="N33" i="21"/>
  <c r="O33" i="21" s="1"/>
  <c r="F33" i="21"/>
  <c r="N32" i="21"/>
  <c r="F32" i="21"/>
  <c r="N31" i="21"/>
  <c r="O31" i="21" s="1"/>
  <c r="F31" i="21"/>
  <c r="N30" i="21"/>
  <c r="O30" i="21" s="1"/>
  <c r="F30" i="21"/>
  <c r="N29" i="21"/>
  <c r="O29" i="21" s="1"/>
  <c r="F29" i="21"/>
  <c r="N28" i="21"/>
  <c r="O28" i="21" s="1"/>
  <c r="F28" i="21"/>
  <c r="N27" i="21"/>
  <c r="O27" i="21" s="1"/>
  <c r="F27" i="21"/>
  <c r="N26" i="21"/>
  <c r="O26" i="21" s="1"/>
  <c r="F26" i="21"/>
  <c r="N25" i="21"/>
  <c r="O25" i="21" s="1"/>
  <c r="F25" i="21"/>
  <c r="N24" i="21"/>
  <c r="O24" i="21" s="1"/>
  <c r="F24" i="21"/>
  <c r="N23" i="21"/>
  <c r="O23" i="21" s="1"/>
  <c r="F23" i="21"/>
  <c r="N22" i="21"/>
  <c r="O22" i="21" s="1"/>
  <c r="F22" i="21"/>
  <c r="N21" i="21"/>
  <c r="O21" i="21" s="1"/>
  <c r="F21" i="21"/>
  <c r="N20" i="21"/>
  <c r="F20" i="21"/>
  <c r="N19" i="21"/>
  <c r="O19" i="21" s="1"/>
  <c r="J19" i="21"/>
  <c r="H19" i="21"/>
  <c r="F19" i="21"/>
  <c r="N18" i="21"/>
  <c r="O18" i="21" s="1"/>
  <c r="J18" i="21"/>
  <c r="H18" i="21"/>
  <c r="F18" i="21"/>
  <c r="N17" i="21"/>
  <c r="O17" i="21" s="1"/>
  <c r="J17" i="21"/>
  <c r="H17" i="21"/>
  <c r="F17" i="21"/>
  <c r="N16" i="21"/>
  <c r="O16" i="21" s="1"/>
  <c r="J16" i="21"/>
  <c r="H16" i="21"/>
  <c r="F16" i="21"/>
  <c r="N15" i="21"/>
  <c r="O15" i="21" s="1"/>
  <c r="J15" i="21"/>
  <c r="H15" i="21"/>
  <c r="F15" i="21"/>
  <c r="N14" i="21"/>
  <c r="J14" i="21"/>
  <c r="H14" i="21"/>
  <c r="F14" i="21"/>
  <c r="N13" i="21"/>
  <c r="J13" i="21"/>
  <c r="H13" i="21"/>
  <c r="F13" i="21"/>
  <c r="N12" i="21"/>
  <c r="O12" i="21" s="1"/>
  <c r="J12" i="21"/>
  <c r="H12" i="21"/>
  <c r="F12" i="21"/>
  <c r="N11" i="21"/>
  <c r="O11" i="21" s="1"/>
  <c r="J11" i="21"/>
  <c r="H11" i="21"/>
  <c r="F11" i="21"/>
  <c r="N10" i="21"/>
  <c r="O10" i="21" s="1"/>
  <c r="J10" i="21"/>
  <c r="H10" i="21"/>
  <c r="F10" i="21"/>
  <c r="N9" i="21"/>
  <c r="O9" i="21" s="1"/>
  <c r="J9" i="21"/>
  <c r="H9" i="21"/>
  <c r="F9" i="21"/>
  <c r="N8" i="21"/>
  <c r="O8" i="21" s="1"/>
  <c r="J8" i="21"/>
  <c r="H8" i="21"/>
  <c r="F8" i="21"/>
  <c r="AH7" i="21"/>
  <c r="AW46" i="20"/>
  <c r="AX47" i="20" s="1"/>
  <c r="AY48" i="20" s="1"/>
  <c r="AZ49" i="20" s="1"/>
  <c r="BA50" i="20" s="1"/>
  <c r="BB51" i="20" s="1"/>
  <c r="BC52" i="20" s="1"/>
  <c r="BD53" i="20" s="1"/>
  <c r="BE54" i="20" s="1"/>
  <c r="BF55" i="20" s="1"/>
  <c r="BG56" i="20" s="1"/>
  <c r="BH57" i="20" s="1"/>
  <c r="BI58" i="20" s="1"/>
  <c r="AW47" i="20"/>
  <c r="AX48" i="20" s="1"/>
  <c r="AY49" i="20" s="1"/>
  <c r="AZ50" i="20" s="1"/>
  <c r="BA51" i="20" s="1"/>
  <c r="BB52" i="20" s="1"/>
  <c r="BC53" i="20" s="1"/>
  <c r="BD54" i="20" s="1"/>
  <c r="BE55" i="20" s="1"/>
  <c r="BF56" i="20" s="1"/>
  <c r="BG57" i="20" s="1"/>
  <c r="BH58" i="20" s="1"/>
  <c r="BI59" i="20" s="1"/>
  <c r="AW48" i="20"/>
  <c r="AX49" i="20" s="1"/>
  <c r="AY50" i="20" s="1"/>
  <c r="AZ51" i="20" s="1"/>
  <c r="BA52" i="20" s="1"/>
  <c r="BB53" i="20" s="1"/>
  <c r="BC54" i="20" s="1"/>
  <c r="BD55" i="20" s="1"/>
  <c r="BE56" i="20" s="1"/>
  <c r="BF57" i="20" s="1"/>
  <c r="BG58" i="20" s="1"/>
  <c r="BH59" i="20" s="1"/>
  <c r="BI60" i="20" s="1"/>
  <c r="AW49" i="20"/>
  <c r="AW50" i="20"/>
  <c r="AW51" i="20"/>
  <c r="AW52" i="20"/>
  <c r="AW53" i="20"/>
  <c r="AX54" i="20" s="1"/>
  <c r="AY55" i="20" s="1"/>
  <c r="AZ56" i="20" s="1"/>
  <c r="BA57" i="20" s="1"/>
  <c r="BB58" i="20" s="1"/>
  <c r="BC59" i="20" s="1"/>
  <c r="BD60" i="20" s="1"/>
  <c r="BE61" i="20" s="1"/>
  <c r="BF62" i="20" s="1"/>
  <c r="BG63" i="20" s="1"/>
  <c r="BH64" i="20" s="1"/>
  <c r="BI65" i="20" s="1"/>
  <c r="AW54" i="20"/>
  <c r="AW55" i="20"/>
  <c r="AX56" i="20" s="1"/>
  <c r="AY57" i="20" s="1"/>
  <c r="AZ58" i="20" s="1"/>
  <c r="BA59" i="20" s="1"/>
  <c r="BB60" i="20" s="1"/>
  <c r="BC61" i="20" s="1"/>
  <c r="BD62" i="20" s="1"/>
  <c r="BE63" i="20" s="1"/>
  <c r="BF64" i="20" s="1"/>
  <c r="BG65" i="20" s="1"/>
  <c r="BH66" i="20" s="1"/>
  <c r="BI67" i="20" s="1"/>
  <c r="AW56" i="20"/>
  <c r="AX57" i="20" s="1"/>
  <c r="AY58" i="20" s="1"/>
  <c r="AZ59" i="20" s="1"/>
  <c r="BA60" i="20" s="1"/>
  <c r="BB61" i="20" s="1"/>
  <c r="BC62" i="20" s="1"/>
  <c r="BD63" i="20" s="1"/>
  <c r="BE64" i="20" s="1"/>
  <c r="BF65" i="20" s="1"/>
  <c r="BG66" i="20" s="1"/>
  <c r="BH67" i="20" s="1"/>
  <c r="BI68" i="20" s="1"/>
  <c r="AW57" i="20"/>
  <c r="AW58" i="20"/>
  <c r="AW59" i="20"/>
  <c r="AW60" i="20"/>
  <c r="AW61" i="20"/>
  <c r="AX62" i="20" s="1"/>
  <c r="AY63" i="20" s="1"/>
  <c r="AZ64" i="20" s="1"/>
  <c r="BA65" i="20" s="1"/>
  <c r="BB66" i="20" s="1"/>
  <c r="BC67" i="20" s="1"/>
  <c r="BD68" i="20" s="1"/>
  <c r="BE69" i="20" s="1"/>
  <c r="BF70" i="20" s="1"/>
  <c r="BG71" i="20" s="1"/>
  <c r="BH72" i="20" s="1"/>
  <c r="BI73" i="20" s="1"/>
  <c r="AW62" i="20"/>
  <c r="AX63" i="20" s="1"/>
  <c r="AY64" i="20" s="1"/>
  <c r="AZ65" i="20" s="1"/>
  <c r="BA66" i="20" s="1"/>
  <c r="BB67" i="20" s="1"/>
  <c r="BC68" i="20" s="1"/>
  <c r="BD69" i="20" s="1"/>
  <c r="BE70" i="20" s="1"/>
  <c r="BF71" i="20" s="1"/>
  <c r="BG72" i="20" s="1"/>
  <c r="BH73" i="20" s="1"/>
  <c r="BI74" i="20" s="1"/>
  <c r="AW63" i="20"/>
  <c r="AX64" i="20" s="1"/>
  <c r="AY65" i="20" s="1"/>
  <c r="AZ66" i="20" s="1"/>
  <c r="BA67" i="20" s="1"/>
  <c r="BB68" i="20" s="1"/>
  <c r="BC69" i="20" s="1"/>
  <c r="BD70" i="20" s="1"/>
  <c r="BE71" i="20" s="1"/>
  <c r="BF72" i="20" s="1"/>
  <c r="BG73" i="20" s="1"/>
  <c r="BH74" i="20" s="1"/>
  <c r="BI75" i="20" s="1"/>
  <c r="AW64" i="20"/>
  <c r="AX65" i="20" s="1"/>
  <c r="AY66" i="20" s="1"/>
  <c r="AZ67" i="20" s="1"/>
  <c r="BA68" i="20" s="1"/>
  <c r="BB69" i="20" s="1"/>
  <c r="BC70" i="20" s="1"/>
  <c r="BD71" i="20" s="1"/>
  <c r="BE72" i="20" s="1"/>
  <c r="BF73" i="20" s="1"/>
  <c r="BG74" i="20" s="1"/>
  <c r="BH75" i="20" s="1"/>
  <c r="BI76" i="20" s="1"/>
  <c r="AW65" i="20"/>
  <c r="AW66" i="20"/>
  <c r="AW67" i="20"/>
  <c r="AW68" i="20"/>
  <c r="AW69" i="20"/>
  <c r="AX70" i="20" s="1"/>
  <c r="AY71" i="20" s="1"/>
  <c r="AZ72" i="20" s="1"/>
  <c r="BA73" i="20" s="1"/>
  <c r="BB74" i="20" s="1"/>
  <c r="BC75" i="20" s="1"/>
  <c r="BD76" i="20" s="1"/>
  <c r="BE77" i="20" s="1"/>
  <c r="BF78" i="20" s="1"/>
  <c r="BG79" i="20" s="1"/>
  <c r="BH80" i="20" s="1"/>
  <c r="BI81" i="20" s="1"/>
  <c r="AW70" i="20"/>
  <c r="AX71" i="20" s="1"/>
  <c r="AY72" i="20" s="1"/>
  <c r="AZ73" i="20" s="1"/>
  <c r="BA74" i="20" s="1"/>
  <c r="BB75" i="20" s="1"/>
  <c r="BC76" i="20" s="1"/>
  <c r="BD77" i="20" s="1"/>
  <c r="BE78" i="20" s="1"/>
  <c r="BF79" i="20" s="1"/>
  <c r="BG80" i="20" s="1"/>
  <c r="BH81" i="20" s="1"/>
  <c r="BI82" i="20" s="1"/>
  <c r="AW71" i="20"/>
  <c r="AX72" i="20" s="1"/>
  <c r="AY73" i="20" s="1"/>
  <c r="AZ74" i="20" s="1"/>
  <c r="BA75" i="20" s="1"/>
  <c r="BB76" i="20" s="1"/>
  <c r="BC77" i="20" s="1"/>
  <c r="BD78" i="20" s="1"/>
  <c r="BE79" i="20" s="1"/>
  <c r="BF80" i="20" s="1"/>
  <c r="BG81" i="20" s="1"/>
  <c r="BH82" i="20" s="1"/>
  <c r="BI83" i="20" s="1"/>
  <c r="AW72" i="20"/>
  <c r="AX73" i="20" s="1"/>
  <c r="AY74" i="20" s="1"/>
  <c r="AZ75" i="20" s="1"/>
  <c r="BA76" i="20" s="1"/>
  <c r="BB77" i="20" s="1"/>
  <c r="BC78" i="20" s="1"/>
  <c r="BD79" i="20" s="1"/>
  <c r="BE80" i="20" s="1"/>
  <c r="BF81" i="20" s="1"/>
  <c r="BG82" i="20" s="1"/>
  <c r="BH83" i="20" s="1"/>
  <c r="BI84" i="20" s="1"/>
  <c r="AW73" i="20"/>
  <c r="AW74" i="20"/>
  <c r="AW75" i="20"/>
  <c r="AW76" i="20"/>
  <c r="AW77" i="20"/>
  <c r="AX78" i="20" s="1"/>
  <c r="AY79" i="20" s="1"/>
  <c r="AZ80" i="20" s="1"/>
  <c r="BA81" i="20" s="1"/>
  <c r="BB82" i="20" s="1"/>
  <c r="BC83" i="20" s="1"/>
  <c r="BD84" i="20" s="1"/>
  <c r="BE85" i="20" s="1"/>
  <c r="BF86" i="20" s="1"/>
  <c r="BG87" i="20" s="1"/>
  <c r="BH88" i="20" s="1"/>
  <c r="BI89" i="20" s="1"/>
  <c r="AW78" i="20"/>
  <c r="AX79" i="20" s="1"/>
  <c r="AY80" i="20" s="1"/>
  <c r="AZ81" i="20" s="1"/>
  <c r="BA82" i="20" s="1"/>
  <c r="BB83" i="20" s="1"/>
  <c r="BC84" i="20" s="1"/>
  <c r="BD85" i="20" s="1"/>
  <c r="BE86" i="20" s="1"/>
  <c r="BF87" i="20" s="1"/>
  <c r="BG88" i="20" s="1"/>
  <c r="BH89" i="20" s="1"/>
  <c r="BI90" i="20" s="1"/>
  <c r="AW79" i="20"/>
  <c r="AX80" i="20" s="1"/>
  <c r="AY81" i="20" s="1"/>
  <c r="AZ82" i="20" s="1"/>
  <c r="BA83" i="20" s="1"/>
  <c r="BB84" i="20" s="1"/>
  <c r="BC85" i="20" s="1"/>
  <c r="BD86" i="20" s="1"/>
  <c r="BE87" i="20" s="1"/>
  <c r="BF88" i="20" s="1"/>
  <c r="BG89" i="20" s="1"/>
  <c r="BH90" i="20" s="1"/>
  <c r="BI91" i="20" s="1"/>
  <c r="AW80" i="20"/>
  <c r="AX81" i="20" s="1"/>
  <c r="AY82" i="20" s="1"/>
  <c r="AZ83" i="20" s="1"/>
  <c r="BA84" i="20" s="1"/>
  <c r="BB85" i="20" s="1"/>
  <c r="BC86" i="20" s="1"/>
  <c r="BD87" i="20" s="1"/>
  <c r="BE88" i="20" s="1"/>
  <c r="BF89" i="20" s="1"/>
  <c r="BG90" i="20" s="1"/>
  <c r="BH91" i="20" s="1"/>
  <c r="BI92" i="20" s="1"/>
  <c r="AW81" i="20"/>
  <c r="AW82" i="20"/>
  <c r="AW83" i="20"/>
  <c r="AW84" i="20"/>
  <c r="AX85" i="20" s="1"/>
  <c r="AY86" i="20" s="1"/>
  <c r="AZ87" i="20" s="1"/>
  <c r="BA88" i="20" s="1"/>
  <c r="BB89" i="20" s="1"/>
  <c r="BC90" i="20" s="1"/>
  <c r="BD91" i="20" s="1"/>
  <c r="BE92" i="20" s="1"/>
  <c r="BF93" i="20" s="1"/>
  <c r="BG94" i="20" s="1"/>
  <c r="BH95" i="20" s="1"/>
  <c r="BI96" i="20" s="1"/>
  <c r="AW85" i="20"/>
  <c r="AX86" i="20" s="1"/>
  <c r="AY87" i="20" s="1"/>
  <c r="AZ88" i="20" s="1"/>
  <c r="BA89" i="20" s="1"/>
  <c r="BB90" i="20" s="1"/>
  <c r="BC91" i="20" s="1"/>
  <c r="BD92" i="20" s="1"/>
  <c r="BE93" i="20" s="1"/>
  <c r="BF94" i="20" s="1"/>
  <c r="BG95" i="20" s="1"/>
  <c r="BH96" i="20" s="1"/>
  <c r="BI97" i="20" s="1"/>
  <c r="AW86" i="20"/>
  <c r="AX87" i="20" s="1"/>
  <c r="AY88" i="20" s="1"/>
  <c r="AZ89" i="20" s="1"/>
  <c r="BA90" i="20" s="1"/>
  <c r="BB91" i="20" s="1"/>
  <c r="BC92" i="20" s="1"/>
  <c r="BD93" i="20" s="1"/>
  <c r="BE94" i="20" s="1"/>
  <c r="BF95" i="20" s="1"/>
  <c r="BG96" i="20" s="1"/>
  <c r="BH97" i="20" s="1"/>
  <c r="BI98" i="20" s="1"/>
  <c r="AW87" i="20"/>
  <c r="AX88" i="20" s="1"/>
  <c r="AY89" i="20" s="1"/>
  <c r="AZ90" i="20" s="1"/>
  <c r="BA91" i="20" s="1"/>
  <c r="BB92" i="20" s="1"/>
  <c r="BC93" i="20" s="1"/>
  <c r="BD94" i="20" s="1"/>
  <c r="BE95" i="20" s="1"/>
  <c r="BF96" i="20" s="1"/>
  <c r="BG97" i="20" s="1"/>
  <c r="BH98" i="20" s="1"/>
  <c r="BI99" i="20" s="1"/>
  <c r="AW88" i="20"/>
  <c r="AX89" i="20" s="1"/>
  <c r="AY90" i="20" s="1"/>
  <c r="AZ91" i="20" s="1"/>
  <c r="BA92" i="20" s="1"/>
  <c r="BB93" i="20" s="1"/>
  <c r="BC94" i="20" s="1"/>
  <c r="BD95" i="20" s="1"/>
  <c r="BE96" i="20" s="1"/>
  <c r="BF97" i="20" s="1"/>
  <c r="BG98" i="20" s="1"/>
  <c r="BH99" i="20" s="1"/>
  <c r="BI100" i="20" s="1"/>
  <c r="AW89" i="20"/>
  <c r="AW90" i="20"/>
  <c r="AW91" i="20"/>
  <c r="AX92" i="20" s="1"/>
  <c r="AY93" i="20" s="1"/>
  <c r="AZ94" i="20" s="1"/>
  <c r="BA95" i="20" s="1"/>
  <c r="BB96" i="20" s="1"/>
  <c r="BC97" i="20" s="1"/>
  <c r="BD98" i="20" s="1"/>
  <c r="BE99" i="20" s="1"/>
  <c r="BF100" i="20" s="1"/>
  <c r="BG101" i="20" s="1"/>
  <c r="BH102" i="20" s="1"/>
  <c r="BI103" i="20" s="1"/>
  <c r="AW92" i="20"/>
  <c r="AW93" i="20"/>
  <c r="AX94" i="20" s="1"/>
  <c r="AY95" i="20" s="1"/>
  <c r="AZ96" i="20" s="1"/>
  <c r="BA97" i="20" s="1"/>
  <c r="BB98" i="20" s="1"/>
  <c r="BC99" i="20" s="1"/>
  <c r="BD100" i="20" s="1"/>
  <c r="BE101" i="20" s="1"/>
  <c r="BF102" i="20" s="1"/>
  <c r="BG103" i="20" s="1"/>
  <c r="BH104" i="20" s="1"/>
  <c r="BI105" i="20" s="1"/>
  <c r="AW94" i="20"/>
  <c r="AW95" i="20"/>
  <c r="AX96" i="20" s="1"/>
  <c r="AY97" i="20" s="1"/>
  <c r="AZ98" i="20" s="1"/>
  <c r="BA99" i="20" s="1"/>
  <c r="BB100" i="20" s="1"/>
  <c r="BC101" i="20" s="1"/>
  <c r="BD102" i="20" s="1"/>
  <c r="BE103" i="20" s="1"/>
  <c r="BF104" i="20" s="1"/>
  <c r="BG105" i="20" s="1"/>
  <c r="BH106" i="20" s="1"/>
  <c r="BI107" i="20" s="1"/>
  <c r="AW96" i="20"/>
  <c r="AW97" i="20"/>
  <c r="AW98" i="20"/>
  <c r="AW99" i="20"/>
  <c r="AW100" i="20"/>
  <c r="AW101" i="20"/>
  <c r="AX102" i="20" s="1"/>
  <c r="AY103" i="20" s="1"/>
  <c r="AZ104" i="20" s="1"/>
  <c r="BA105" i="20" s="1"/>
  <c r="BB106" i="20" s="1"/>
  <c r="BC107" i="20" s="1"/>
  <c r="BD108" i="20" s="1"/>
  <c r="BE109" i="20" s="1"/>
  <c r="BF110" i="20" s="1"/>
  <c r="BG111" i="20" s="1"/>
  <c r="BH112" i="20" s="1"/>
  <c r="BI113" i="20" s="1"/>
  <c r="AW102" i="20"/>
  <c r="AW103" i="20"/>
  <c r="AX104" i="20" s="1"/>
  <c r="AY105" i="20" s="1"/>
  <c r="AZ106" i="20" s="1"/>
  <c r="BA107" i="20" s="1"/>
  <c r="BB108" i="20" s="1"/>
  <c r="BC109" i="20" s="1"/>
  <c r="BD110" i="20" s="1"/>
  <c r="BE111" i="20" s="1"/>
  <c r="BF112" i="20" s="1"/>
  <c r="BG113" i="20" s="1"/>
  <c r="BH114" i="20" s="1"/>
  <c r="BI115" i="20" s="1"/>
  <c r="AW104" i="20"/>
  <c r="AX105" i="20" s="1"/>
  <c r="AY106" i="20" s="1"/>
  <c r="AZ107" i="20" s="1"/>
  <c r="BA108" i="20" s="1"/>
  <c r="BB109" i="20" s="1"/>
  <c r="BC110" i="20" s="1"/>
  <c r="BD111" i="20" s="1"/>
  <c r="BE112" i="20" s="1"/>
  <c r="BF113" i="20" s="1"/>
  <c r="BG114" i="20" s="1"/>
  <c r="BH115" i="20" s="1"/>
  <c r="BI116" i="20" s="1"/>
  <c r="AW105" i="20"/>
  <c r="AW106" i="20"/>
  <c r="AW107" i="20"/>
  <c r="AW108" i="20"/>
  <c r="AW109" i="20"/>
  <c r="AX110" i="20" s="1"/>
  <c r="AY111" i="20" s="1"/>
  <c r="AZ112" i="20" s="1"/>
  <c r="BA113" i="20" s="1"/>
  <c r="BB114" i="20" s="1"/>
  <c r="BC115" i="20" s="1"/>
  <c r="BD116" i="20" s="1"/>
  <c r="BE117" i="20" s="1"/>
  <c r="BF118" i="20" s="1"/>
  <c r="BG119" i="20" s="1"/>
  <c r="BH120" i="20" s="1"/>
  <c r="BI121" i="20" s="1"/>
  <c r="AW110" i="20"/>
  <c r="AX111" i="20" s="1"/>
  <c r="AY112" i="20" s="1"/>
  <c r="AZ113" i="20" s="1"/>
  <c r="BA114" i="20" s="1"/>
  <c r="BB115" i="20" s="1"/>
  <c r="BC116" i="20" s="1"/>
  <c r="BD117" i="20" s="1"/>
  <c r="BE118" i="20" s="1"/>
  <c r="BF119" i="20" s="1"/>
  <c r="BG120" i="20" s="1"/>
  <c r="BH121" i="20" s="1"/>
  <c r="BI122" i="20" s="1"/>
  <c r="AW111" i="20"/>
  <c r="AX112" i="20" s="1"/>
  <c r="AY113" i="20" s="1"/>
  <c r="AZ114" i="20" s="1"/>
  <c r="BA115" i="20" s="1"/>
  <c r="BB116" i="20" s="1"/>
  <c r="BC117" i="20" s="1"/>
  <c r="BD118" i="20" s="1"/>
  <c r="BE119" i="20" s="1"/>
  <c r="BF120" i="20" s="1"/>
  <c r="BG121" i="20" s="1"/>
  <c r="BH122" i="20" s="1"/>
  <c r="BI123" i="20" s="1"/>
  <c r="AW112" i="20"/>
  <c r="AX113" i="20" s="1"/>
  <c r="AY114" i="20" s="1"/>
  <c r="AZ115" i="20" s="1"/>
  <c r="BA116" i="20" s="1"/>
  <c r="BB117" i="20" s="1"/>
  <c r="BC118" i="20" s="1"/>
  <c r="BD119" i="20" s="1"/>
  <c r="BE120" i="20" s="1"/>
  <c r="BF121" i="20" s="1"/>
  <c r="BG122" i="20" s="1"/>
  <c r="BH123" i="20" s="1"/>
  <c r="BI124" i="20" s="1"/>
  <c r="AW113" i="20"/>
  <c r="AW114" i="20"/>
  <c r="AW115" i="20"/>
  <c r="AW116" i="20"/>
  <c r="AW117" i="20"/>
  <c r="AX118" i="20" s="1"/>
  <c r="AY119" i="20" s="1"/>
  <c r="AZ120" i="20" s="1"/>
  <c r="BA121" i="20" s="1"/>
  <c r="BB122" i="20" s="1"/>
  <c r="BC123" i="20" s="1"/>
  <c r="BD124" i="20" s="1"/>
  <c r="BE125" i="20" s="1"/>
  <c r="BF126" i="20" s="1"/>
  <c r="BG127" i="20" s="1"/>
  <c r="BH128" i="20" s="1"/>
  <c r="BI129" i="20" s="1"/>
  <c r="AW118" i="20"/>
  <c r="AW119" i="20"/>
  <c r="AX120" i="20" s="1"/>
  <c r="AY121" i="20" s="1"/>
  <c r="AZ122" i="20" s="1"/>
  <c r="BA123" i="20" s="1"/>
  <c r="BB124" i="20" s="1"/>
  <c r="BC125" i="20" s="1"/>
  <c r="BD126" i="20" s="1"/>
  <c r="BE127" i="20" s="1"/>
  <c r="BF128" i="20" s="1"/>
  <c r="BG129" i="20" s="1"/>
  <c r="BH130" i="20" s="1"/>
  <c r="BI131" i="20" s="1"/>
  <c r="AW120" i="20"/>
  <c r="AX121" i="20" s="1"/>
  <c r="AY122" i="20" s="1"/>
  <c r="AZ123" i="20" s="1"/>
  <c r="BA124" i="20" s="1"/>
  <c r="BB125" i="20" s="1"/>
  <c r="BC126" i="20" s="1"/>
  <c r="BD127" i="20" s="1"/>
  <c r="BE128" i="20" s="1"/>
  <c r="BF129" i="20" s="1"/>
  <c r="BG130" i="20" s="1"/>
  <c r="BH131" i="20" s="1"/>
  <c r="BI132" i="20" s="1"/>
  <c r="AW121" i="20"/>
  <c r="AW122" i="20"/>
  <c r="AW123" i="20"/>
  <c r="AW124" i="20"/>
  <c r="AW125" i="20"/>
  <c r="AX126" i="20" s="1"/>
  <c r="AY127" i="20" s="1"/>
  <c r="AZ128" i="20" s="1"/>
  <c r="BA129" i="20" s="1"/>
  <c r="BB130" i="20" s="1"/>
  <c r="BC131" i="20" s="1"/>
  <c r="BD132" i="20" s="1"/>
  <c r="BE133" i="20" s="1"/>
  <c r="BF134" i="20" s="1"/>
  <c r="BG135" i="20" s="1"/>
  <c r="BH136" i="20" s="1"/>
  <c r="BI137" i="20" s="1"/>
  <c r="AW126" i="20"/>
  <c r="AW127" i="20"/>
  <c r="AW128" i="20"/>
  <c r="AW129" i="20"/>
  <c r="AW130" i="20"/>
  <c r="AW131" i="20"/>
  <c r="AW132" i="20"/>
  <c r="AW133" i="20"/>
  <c r="AX134" i="20" s="1"/>
  <c r="AY135" i="20" s="1"/>
  <c r="AZ136" i="20" s="1"/>
  <c r="BA137" i="20" s="1"/>
  <c r="BB138" i="20" s="1"/>
  <c r="BC139" i="20" s="1"/>
  <c r="BD140" i="20" s="1"/>
  <c r="BE141" i="20" s="1"/>
  <c r="BF142" i="20" s="1"/>
  <c r="BG143" i="20" s="1"/>
  <c r="BH144" i="20" s="1"/>
  <c r="BI145" i="20" s="1"/>
  <c r="AW134" i="20"/>
  <c r="AW135" i="20"/>
  <c r="AX136" i="20" s="1"/>
  <c r="AY137" i="20" s="1"/>
  <c r="AZ138" i="20" s="1"/>
  <c r="BA139" i="20" s="1"/>
  <c r="BB140" i="20" s="1"/>
  <c r="BC141" i="20" s="1"/>
  <c r="BD142" i="20" s="1"/>
  <c r="BE143" i="20" s="1"/>
  <c r="BF144" i="20" s="1"/>
  <c r="BG145" i="20" s="1"/>
  <c r="BH146" i="20" s="1"/>
  <c r="BI147" i="20" s="1"/>
  <c r="AW136" i="20"/>
  <c r="AW137" i="20"/>
  <c r="AW138" i="20"/>
  <c r="AW139" i="20"/>
  <c r="AW140" i="20"/>
  <c r="AW141" i="20"/>
  <c r="AX142" i="20" s="1"/>
  <c r="AY143" i="20" s="1"/>
  <c r="AZ144" i="20" s="1"/>
  <c r="BA145" i="20" s="1"/>
  <c r="BB146" i="20" s="1"/>
  <c r="BC147" i="20" s="1"/>
  <c r="BD148" i="20" s="1"/>
  <c r="BE149" i="20" s="1"/>
  <c r="BF150" i="20" s="1"/>
  <c r="BG151" i="20" s="1"/>
  <c r="BH152" i="20" s="1"/>
  <c r="BI153" i="20" s="1"/>
  <c r="AW142" i="20"/>
  <c r="AX143" i="20" s="1"/>
  <c r="AY144" i="20" s="1"/>
  <c r="AZ145" i="20" s="1"/>
  <c r="BA146" i="20" s="1"/>
  <c r="BB147" i="20" s="1"/>
  <c r="BC148" i="20" s="1"/>
  <c r="BD149" i="20" s="1"/>
  <c r="BE150" i="20" s="1"/>
  <c r="BF151" i="20" s="1"/>
  <c r="BG152" i="20" s="1"/>
  <c r="BH153" i="20" s="1"/>
  <c r="BI154" i="20" s="1"/>
  <c r="AW143" i="20"/>
  <c r="AW144" i="20"/>
  <c r="AW145" i="20"/>
  <c r="AW146" i="20"/>
  <c r="AW147" i="20"/>
  <c r="AW148" i="20"/>
  <c r="AW149" i="20"/>
  <c r="AX150" i="20" s="1"/>
  <c r="AY151" i="20" s="1"/>
  <c r="AZ152" i="20" s="1"/>
  <c r="BA153" i="20" s="1"/>
  <c r="BB154" i="20" s="1"/>
  <c r="BC155" i="20" s="1"/>
  <c r="BD156" i="20" s="1"/>
  <c r="BE157" i="20" s="1"/>
  <c r="BF158" i="20" s="1"/>
  <c r="BG159" i="20" s="1"/>
  <c r="BH160" i="20" s="1"/>
  <c r="BI161" i="20" s="1"/>
  <c r="AW150" i="20"/>
  <c r="AW151" i="20"/>
  <c r="AX152" i="20" s="1"/>
  <c r="AY153" i="20" s="1"/>
  <c r="AZ154" i="20" s="1"/>
  <c r="BA155" i="20" s="1"/>
  <c r="BB156" i="20" s="1"/>
  <c r="BC157" i="20" s="1"/>
  <c r="BD158" i="20" s="1"/>
  <c r="BE159" i="20" s="1"/>
  <c r="BF160" i="20" s="1"/>
  <c r="BG161" i="20" s="1"/>
  <c r="BH162" i="20" s="1"/>
  <c r="BI163" i="20" s="1"/>
  <c r="AW152" i="20"/>
  <c r="AW153" i="20"/>
  <c r="AW154" i="20"/>
  <c r="AW155" i="20"/>
  <c r="AW156" i="20"/>
  <c r="AW157" i="20"/>
  <c r="AX158" i="20" s="1"/>
  <c r="AY159" i="20" s="1"/>
  <c r="AZ160" i="20" s="1"/>
  <c r="BA161" i="20" s="1"/>
  <c r="BB162" i="20" s="1"/>
  <c r="BC163" i="20" s="1"/>
  <c r="BD164" i="20" s="1"/>
  <c r="AW158" i="20"/>
  <c r="AX159" i="20" s="1"/>
  <c r="AY160" i="20" s="1"/>
  <c r="AZ161" i="20" s="1"/>
  <c r="BA162" i="20" s="1"/>
  <c r="BB163" i="20" s="1"/>
  <c r="BC164" i="20" s="1"/>
  <c r="AW159" i="20"/>
  <c r="AW160" i="20"/>
  <c r="AW161" i="20"/>
  <c r="AW162" i="20"/>
  <c r="AW163" i="20"/>
  <c r="AX164" i="20" s="1"/>
  <c r="AW164" i="20"/>
  <c r="AW45" i="20"/>
  <c r="AX46" i="20" s="1"/>
  <c r="AY47" i="20" s="1"/>
  <c r="AZ48" i="20" s="1"/>
  <c r="BA49" i="20" s="1"/>
  <c r="BB50" i="20" s="1"/>
  <c r="BC51" i="20" s="1"/>
  <c r="BD52" i="20" s="1"/>
  <c r="BE53" i="20" s="1"/>
  <c r="BF54" i="20" s="1"/>
  <c r="BG55" i="20" s="1"/>
  <c r="BH56" i="20" s="1"/>
  <c r="BI57" i="20" s="1"/>
  <c r="AR158" i="20"/>
  <c r="AR159" i="20"/>
  <c r="AR160" i="20"/>
  <c r="AR161" i="20"/>
  <c r="AR162" i="20"/>
  <c r="AR163" i="20"/>
  <c r="AR164" i="20"/>
  <c r="N8" i="20"/>
  <c r="O8" i="20" s="1"/>
  <c r="L45" i="20"/>
  <c r="N45" i="20" s="1"/>
  <c r="O45" i="20" s="1"/>
  <c r="AE33" i="20" s="1"/>
  <c r="N44" i="20"/>
  <c r="O44" i="20" s="1"/>
  <c r="AE32" i="20" s="1"/>
  <c r="AX163" i="20"/>
  <c r="AY164" i="20" s="1"/>
  <c r="AX156" i="20"/>
  <c r="AY157" i="20" s="1"/>
  <c r="AZ158" i="20" s="1"/>
  <c r="BA159" i="20" s="1"/>
  <c r="BB160" i="20" s="1"/>
  <c r="BC161" i="20" s="1"/>
  <c r="BD162" i="20" s="1"/>
  <c r="BE163" i="20" s="1"/>
  <c r="BF164" i="20" s="1"/>
  <c r="AX154" i="20"/>
  <c r="AY155" i="20" s="1"/>
  <c r="AZ156" i="20" s="1"/>
  <c r="BA157" i="20" s="1"/>
  <c r="BB158" i="20" s="1"/>
  <c r="BC159" i="20" s="1"/>
  <c r="BD160" i="20" s="1"/>
  <c r="BE161" i="20" s="1"/>
  <c r="BF162" i="20" s="1"/>
  <c r="BG163" i="20" s="1"/>
  <c r="BH164" i="20" s="1"/>
  <c r="B166" i="20"/>
  <c r="B165" i="20"/>
  <c r="B164" i="20"/>
  <c r="AX151" i="20"/>
  <c r="AY152" i="20" s="1"/>
  <c r="AZ153" i="20" s="1"/>
  <c r="BA154" i="20" s="1"/>
  <c r="BB155" i="20" s="1"/>
  <c r="BC156" i="20" s="1"/>
  <c r="BD157" i="20" s="1"/>
  <c r="BE158" i="20" s="1"/>
  <c r="BF159" i="20" s="1"/>
  <c r="BG160" i="20" s="1"/>
  <c r="BH161" i="20" s="1"/>
  <c r="BI162" i="20" s="1"/>
  <c r="B163" i="20"/>
  <c r="B162" i="20"/>
  <c r="B161" i="20"/>
  <c r="AX148" i="20"/>
  <c r="AY149" i="20" s="1"/>
  <c r="AZ150" i="20" s="1"/>
  <c r="BA151" i="20" s="1"/>
  <c r="BB152" i="20" s="1"/>
  <c r="BC153" i="20" s="1"/>
  <c r="BD154" i="20" s="1"/>
  <c r="BE155" i="20" s="1"/>
  <c r="BF156" i="20" s="1"/>
  <c r="BG157" i="20" s="1"/>
  <c r="BH158" i="20" s="1"/>
  <c r="BI159" i="20" s="1"/>
  <c r="B160" i="20"/>
  <c r="B159" i="20"/>
  <c r="AX146" i="20"/>
  <c r="AY147" i="20" s="1"/>
  <c r="AZ148" i="20" s="1"/>
  <c r="BA149" i="20" s="1"/>
  <c r="BB150" i="20" s="1"/>
  <c r="BC151" i="20" s="1"/>
  <c r="BD152" i="20" s="1"/>
  <c r="BE153" i="20" s="1"/>
  <c r="BF154" i="20" s="1"/>
  <c r="BG155" i="20" s="1"/>
  <c r="BH156" i="20" s="1"/>
  <c r="BI157" i="20" s="1"/>
  <c r="B158" i="20"/>
  <c r="B157" i="20"/>
  <c r="AX140" i="20"/>
  <c r="AY141" i="20" s="1"/>
  <c r="AZ142" i="20" s="1"/>
  <c r="BA143" i="20" s="1"/>
  <c r="BB144" i="20" s="1"/>
  <c r="BC145" i="20" s="1"/>
  <c r="BD146" i="20" s="1"/>
  <c r="BE147" i="20" s="1"/>
  <c r="BF148" i="20" s="1"/>
  <c r="BG149" i="20" s="1"/>
  <c r="BH150" i="20" s="1"/>
  <c r="BI151" i="20" s="1"/>
  <c r="AX139" i="20"/>
  <c r="AY140" i="20" s="1"/>
  <c r="AZ141" i="20" s="1"/>
  <c r="BA142" i="20" s="1"/>
  <c r="BB143" i="20" s="1"/>
  <c r="BC144" i="20" s="1"/>
  <c r="BD145" i="20" s="1"/>
  <c r="BE146" i="20" s="1"/>
  <c r="BF147" i="20" s="1"/>
  <c r="BG148" i="20" s="1"/>
  <c r="BH149" i="20" s="1"/>
  <c r="BI150" i="20" s="1"/>
  <c r="AX131" i="20"/>
  <c r="AY132" i="20" s="1"/>
  <c r="AZ133" i="20" s="1"/>
  <c r="BA134" i="20" s="1"/>
  <c r="BB135" i="20" s="1"/>
  <c r="BC136" i="20" s="1"/>
  <c r="BD137" i="20" s="1"/>
  <c r="BE138" i="20" s="1"/>
  <c r="BF139" i="20" s="1"/>
  <c r="BG140" i="20" s="1"/>
  <c r="BH141" i="20" s="1"/>
  <c r="BI142" i="20" s="1"/>
  <c r="N127" i="20"/>
  <c r="O127" i="20" s="1"/>
  <c r="AE115" i="20" s="1"/>
  <c r="F127" i="20"/>
  <c r="W115" i="20" s="1"/>
  <c r="N126" i="20"/>
  <c r="O126" i="20" s="1"/>
  <c r="AE114" i="20" s="1"/>
  <c r="F126" i="20"/>
  <c r="W114" i="20" s="1"/>
  <c r="N125" i="20"/>
  <c r="O125" i="20" s="1"/>
  <c r="AE113" i="20" s="1"/>
  <c r="F125" i="20"/>
  <c r="W113" i="20" s="1"/>
  <c r="AX125" i="20"/>
  <c r="AY126" i="20" s="1"/>
  <c r="AZ127" i="20" s="1"/>
  <c r="BA128" i="20" s="1"/>
  <c r="BB129" i="20" s="1"/>
  <c r="BC130" i="20" s="1"/>
  <c r="BD131" i="20" s="1"/>
  <c r="BE132" i="20" s="1"/>
  <c r="BF133" i="20" s="1"/>
  <c r="BG134" i="20" s="1"/>
  <c r="BH135" i="20" s="1"/>
  <c r="BI136" i="20" s="1"/>
  <c r="N124" i="20"/>
  <c r="O124" i="20" s="1"/>
  <c r="AE112" i="20" s="1"/>
  <c r="F124" i="20"/>
  <c r="W112" i="20" s="1"/>
  <c r="N123" i="20"/>
  <c r="O123" i="20" s="1"/>
  <c r="AE111" i="20" s="1"/>
  <c r="F123" i="20"/>
  <c r="W111" i="20" s="1"/>
  <c r="N122" i="20"/>
  <c r="O122" i="20" s="1"/>
  <c r="AE110" i="20" s="1"/>
  <c r="F122" i="20"/>
  <c r="W110" i="20" s="1"/>
  <c r="AX122" i="20"/>
  <c r="AY123" i="20" s="1"/>
  <c r="AZ124" i="20" s="1"/>
  <c r="BA125" i="20" s="1"/>
  <c r="BB126" i="20" s="1"/>
  <c r="BC127" i="20" s="1"/>
  <c r="BD128" i="20" s="1"/>
  <c r="BE129" i="20" s="1"/>
  <c r="BF130" i="20" s="1"/>
  <c r="BG131" i="20" s="1"/>
  <c r="BH132" i="20" s="1"/>
  <c r="BI133" i="20" s="1"/>
  <c r="N121" i="20"/>
  <c r="O121" i="20" s="1"/>
  <c r="AE109" i="20" s="1"/>
  <c r="F121" i="20"/>
  <c r="W109" i="20" s="1"/>
  <c r="N120" i="20"/>
  <c r="O120" i="20" s="1"/>
  <c r="AE108" i="20" s="1"/>
  <c r="F120" i="20"/>
  <c r="W108" i="20" s="1"/>
  <c r="N119" i="20"/>
  <c r="O119" i="20" s="1"/>
  <c r="AE107" i="20" s="1"/>
  <c r="F119" i="20"/>
  <c r="W107" i="20" s="1"/>
  <c r="N118" i="20"/>
  <c r="O118" i="20" s="1"/>
  <c r="AE106" i="20" s="1"/>
  <c r="F118" i="20"/>
  <c r="W106" i="20" s="1"/>
  <c r="N117" i="20"/>
  <c r="O117" i="20" s="1"/>
  <c r="AE105" i="20" s="1"/>
  <c r="F117" i="20"/>
  <c r="W105" i="20" s="1"/>
  <c r="AX117" i="20"/>
  <c r="AY118" i="20" s="1"/>
  <c r="AZ119" i="20" s="1"/>
  <c r="BA120" i="20" s="1"/>
  <c r="BB121" i="20" s="1"/>
  <c r="BC122" i="20" s="1"/>
  <c r="BD123" i="20" s="1"/>
  <c r="BE124" i="20" s="1"/>
  <c r="BF125" i="20" s="1"/>
  <c r="BG126" i="20" s="1"/>
  <c r="BH127" i="20" s="1"/>
  <c r="BI128" i="20" s="1"/>
  <c r="N116" i="20"/>
  <c r="O116" i="20" s="1"/>
  <c r="AE104" i="20" s="1"/>
  <c r="F116" i="20"/>
  <c r="W104" i="20" s="1"/>
  <c r="AX116" i="20"/>
  <c r="AY117" i="20" s="1"/>
  <c r="AZ118" i="20" s="1"/>
  <c r="BA119" i="20" s="1"/>
  <c r="BB120" i="20" s="1"/>
  <c r="BC121" i="20" s="1"/>
  <c r="BD122" i="20" s="1"/>
  <c r="BE123" i="20" s="1"/>
  <c r="BF124" i="20" s="1"/>
  <c r="BG125" i="20" s="1"/>
  <c r="BH126" i="20" s="1"/>
  <c r="BI127" i="20" s="1"/>
  <c r="N115" i="20"/>
  <c r="O115" i="20" s="1"/>
  <c r="AE103" i="20" s="1"/>
  <c r="F115" i="20"/>
  <c r="W103" i="20" s="1"/>
  <c r="N114" i="20"/>
  <c r="O114" i="20" s="1"/>
  <c r="AE102" i="20" s="1"/>
  <c r="F114" i="20"/>
  <c r="W102" i="20" s="1"/>
  <c r="N113" i="20"/>
  <c r="O113" i="20" s="1"/>
  <c r="AE101" i="20" s="1"/>
  <c r="F113" i="20"/>
  <c r="W101" i="20" s="1"/>
  <c r="N112" i="20"/>
  <c r="O112" i="20" s="1"/>
  <c r="AE100" i="20" s="1"/>
  <c r="F112" i="20"/>
  <c r="W100" i="20" s="1"/>
  <c r="N111" i="20"/>
  <c r="O111" i="20" s="1"/>
  <c r="AE99" i="20" s="1"/>
  <c r="F111" i="20"/>
  <c r="W99" i="20" s="1"/>
  <c r="N110" i="20"/>
  <c r="O110" i="20" s="1"/>
  <c r="AE98" i="20" s="1"/>
  <c r="F110" i="20"/>
  <c r="W98" i="20" s="1"/>
  <c r="N109" i="20"/>
  <c r="O109" i="20" s="1"/>
  <c r="AE97" i="20" s="1"/>
  <c r="F109" i="20"/>
  <c r="W97" i="20" s="1"/>
  <c r="AX109" i="20"/>
  <c r="AY110" i="20" s="1"/>
  <c r="AZ111" i="20" s="1"/>
  <c r="BA112" i="20" s="1"/>
  <c r="BB113" i="20" s="1"/>
  <c r="BC114" i="20" s="1"/>
  <c r="BD115" i="20" s="1"/>
  <c r="BE116" i="20" s="1"/>
  <c r="BF117" i="20" s="1"/>
  <c r="BG118" i="20" s="1"/>
  <c r="BH119" i="20" s="1"/>
  <c r="BI120" i="20" s="1"/>
  <c r="N108" i="20"/>
  <c r="O108" i="20" s="1"/>
  <c r="AE96" i="20" s="1"/>
  <c r="F108" i="20"/>
  <c r="W96" i="20" s="1"/>
  <c r="AX108" i="20"/>
  <c r="AY109" i="20" s="1"/>
  <c r="AZ110" i="20" s="1"/>
  <c r="BA111" i="20" s="1"/>
  <c r="BB112" i="20" s="1"/>
  <c r="BC113" i="20" s="1"/>
  <c r="BD114" i="20" s="1"/>
  <c r="BE115" i="20" s="1"/>
  <c r="BF116" i="20" s="1"/>
  <c r="BG117" i="20" s="1"/>
  <c r="BH118" i="20" s="1"/>
  <c r="BI119" i="20" s="1"/>
  <c r="N107" i="20"/>
  <c r="O107" i="20" s="1"/>
  <c r="AE95" i="20" s="1"/>
  <c r="F107" i="20"/>
  <c r="W95" i="20" s="1"/>
  <c r="AX107" i="20"/>
  <c r="AY108" i="20" s="1"/>
  <c r="AZ109" i="20" s="1"/>
  <c r="BA110" i="20" s="1"/>
  <c r="BB111" i="20" s="1"/>
  <c r="BC112" i="20" s="1"/>
  <c r="BD113" i="20" s="1"/>
  <c r="BE114" i="20" s="1"/>
  <c r="BF115" i="20" s="1"/>
  <c r="BG116" i="20" s="1"/>
  <c r="BH117" i="20" s="1"/>
  <c r="BI118" i="20" s="1"/>
  <c r="N106" i="20"/>
  <c r="O106" i="20" s="1"/>
  <c r="AE94" i="20" s="1"/>
  <c r="F106" i="20"/>
  <c r="W94" i="20" s="1"/>
  <c r="AX106" i="20"/>
  <c r="AY107" i="20" s="1"/>
  <c r="AZ108" i="20" s="1"/>
  <c r="BA109" i="20" s="1"/>
  <c r="BB110" i="20" s="1"/>
  <c r="BC111" i="20" s="1"/>
  <c r="BD112" i="20" s="1"/>
  <c r="BE113" i="20" s="1"/>
  <c r="BF114" i="20" s="1"/>
  <c r="BG115" i="20" s="1"/>
  <c r="BH116" i="20" s="1"/>
  <c r="BI117" i="20" s="1"/>
  <c r="N105" i="20"/>
  <c r="O105" i="20" s="1"/>
  <c r="AE93" i="20" s="1"/>
  <c r="F105" i="20"/>
  <c r="W93" i="20" s="1"/>
  <c r="N104" i="20"/>
  <c r="F104" i="20"/>
  <c r="W92" i="20" s="1"/>
  <c r="N103" i="20"/>
  <c r="O103" i="20" s="1"/>
  <c r="AE91" i="20" s="1"/>
  <c r="F103" i="20"/>
  <c r="W91" i="20" s="1"/>
  <c r="N102" i="20"/>
  <c r="O102" i="20" s="1"/>
  <c r="AE90" i="20" s="1"/>
  <c r="F102" i="20"/>
  <c r="W90" i="20" s="1"/>
  <c r="N101" i="20"/>
  <c r="O101" i="20" s="1"/>
  <c r="AE89" i="20" s="1"/>
  <c r="F101" i="20"/>
  <c r="W89" i="20" s="1"/>
  <c r="AX101" i="20"/>
  <c r="AY102" i="20" s="1"/>
  <c r="AZ103" i="20" s="1"/>
  <c r="BA104" i="20" s="1"/>
  <c r="BB105" i="20" s="1"/>
  <c r="BC106" i="20" s="1"/>
  <c r="BD107" i="20" s="1"/>
  <c r="BE108" i="20" s="1"/>
  <c r="BF109" i="20" s="1"/>
  <c r="BG110" i="20" s="1"/>
  <c r="BH111" i="20" s="1"/>
  <c r="BI112" i="20" s="1"/>
  <c r="N100" i="20"/>
  <c r="O100" i="20" s="1"/>
  <c r="AE88" i="20" s="1"/>
  <c r="F100" i="20"/>
  <c r="W88" i="20" s="1"/>
  <c r="AX100" i="20"/>
  <c r="AY101" i="20" s="1"/>
  <c r="AZ102" i="20" s="1"/>
  <c r="BA103" i="20" s="1"/>
  <c r="BB104" i="20" s="1"/>
  <c r="BC105" i="20" s="1"/>
  <c r="BD106" i="20" s="1"/>
  <c r="BE107" i="20" s="1"/>
  <c r="BF108" i="20" s="1"/>
  <c r="BG109" i="20" s="1"/>
  <c r="BH110" i="20" s="1"/>
  <c r="BI111" i="20" s="1"/>
  <c r="N99" i="20"/>
  <c r="O99" i="20" s="1"/>
  <c r="AE87" i="20" s="1"/>
  <c r="F99" i="20"/>
  <c r="W87" i="20" s="1"/>
  <c r="N98" i="20"/>
  <c r="O98" i="20" s="1"/>
  <c r="AE86" i="20" s="1"/>
  <c r="F98" i="20"/>
  <c r="W86" i="20" s="1"/>
  <c r="AX98" i="20"/>
  <c r="AY99" i="20" s="1"/>
  <c r="AZ100" i="20" s="1"/>
  <c r="BA101" i="20" s="1"/>
  <c r="BB102" i="20" s="1"/>
  <c r="BC103" i="20" s="1"/>
  <c r="BD104" i="20" s="1"/>
  <c r="BE105" i="20" s="1"/>
  <c r="BF106" i="20" s="1"/>
  <c r="BG107" i="20" s="1"/>
  <c r="BH108" i="20" s="1"/>
  <c r="BI109" i="20" s="1"/>
  <c r="N97" i="20"/>
  <c r="O97" i="20" s="1"/>
  <c r="AE85" i="20" s="1"/>
  <c r="F97" i="20"/>
  <c r="W85" i="20" s="1"/>
  <c r="N96" i="20"/>
  <c r="O96" i="20" s="1"/>
  <c r="AE84" i="20" s="1"/>
  <c r="F96" i="20"/>
  <c r="W84" i="20" s="1"/>
  <c r="N95" i="20"/>
  <c r="O95" i="20" s="1"/>
  <c r="AE83" i="20" s="1"/>
  <c r="F95" i="20"/>
  <c r="W83" i="20" s="1"/>
  <c r="N94" i="20"/>
  <c r="O94" i="20" s="1"/>
  <c r="AE82" i="20" s="1"/>
  <c r="F94" i="20"/>
  <c r="W82" i="20" s="1"/>
  <c r="N93" i="20"/>
  <c r="O93" i="20" s="1"/>
  <c r="AE81" i="20" s="1"/>
  <c r="F93" i="20"/>
  <c r="W81" i="20" s="1"/>
  <c r="N92" i="20"/>
  <c r="O92" i="20" s="1"/>
  <c r="AE80" i="20" s="1"/>
  <c r="F92" i="20"/>
  <c r="W80" i="20" s="1"/>
  <c r="N91" i="20"/>
  <c r="O91" i="20" s="1"/>
  <c r="AE79" i="20" s="1"/>
  <c r="F91" i="20"/>
  <c r="W79" i="20" s="1"/>
  <c r="N90" i="20"/>
  <c r="O90" i="20" s="1"/>
  <c r="AE78" i="20" s="1"/>
  <c r="F90" i="20"/>
  <c r="W78" i="20" s="1"/>
  <c r="AX90" i="20"/>
  <c r="AY91" i="20" s="1"/>
  <c r="AZ92" i="20" s="1"/>
  <c r="BA93" i="20" s="1"/>
  <c r="BB94" i="20" s="1"/>
  <c r="BC95" i="20" s="1"/>
  <c r="BD96" i="20" s="1"/>
  <c r="BE97" i="20" s="1"/>
  <c r="BF98" i="20" s="1"/>
  <c r="BG99" i="20" s="1"/>
  <c r="BH100" i="20" s="1"/>
  <c r="BI101" i="20" s="1"/>
  <c r="N89" i="20"/>
  <c r="O89" i="20" s="1"/>
  <c r="AE77" i="20" s="1"/>
  <c r="F89" i="20"/>
  <c r="W77" i="20" s="1"/>
  <c r="N88" i="20"/>
  <c r="O88" i="20" s="1"/>
  <c r="AE76" i="20" s="1"/>
  <c r="F88" i="20"/>
  <c r="W76" i="20" s="1"/>
  <c r="N87" i="20"/>
  <c r="O87" i="20" s="1"/>
  <c r="AE75" i="20" s="1"/>
  <c r="F87" i="20"/>
  <c r="W75" i="20" s="1"/>
  <c r="N86" i="20"/>
  <c r="O86" i="20" s="1"/>
  <c r="AE74" i="20" s="1"/>
  <c r="F86" i="20"/>
  <c r="W74" i="20" s="1"/>
  <c r="N85" i="20"/>
  <c r="O85" i="20" s="1"/>
  <c r="AE73" i="20" s="1"/>
  <c r="F85" i="20"/>
  <c r="W73" i="20" s="1"/>
  <c r="N84" i="20"/>
  <c r="O84" i="20" s="1"/>
  <c r="AE72" i="20" s="1"/>
  <c r="F84" i="20"/>
  <c r="W72" i="20" s="1"/>
  <c r="AX84" i="20"/>
  <c r="AY85" i="20" s="1"/>
  <c r="AZ86" i="20" s="1"/>
  <c r="BA87" i="20" s="1"/>
  <c r="BB88" i="20" s="1"/>
  <c r="BC89" i="20" s="1"/>
  <c r="BD90" i="20" s="1"/>
  <c r="BE91" i="20" s="1"/>
  <c r="BF92" i="20" s="1"/>
  <c r="BG93" i="20" s="1"/>
  <c r="BH94" i="20" s="1"/>
  <c r="BI95" i="20" s="1"/>
  <c r="N83" i="20"/>
  <c r="O83" i="20" s="1"/>
  <c r="AE71" i="20" s="1"/>
  <c r="F83" i="20"/>
  <c r="W71" i="20" s="1"/>
  <c r="AX83" i="20"/>
  <c r="AY84" i="20" s="1"/>
  <c r="AZ85" i="20" s="1"/>
  <c r="BA86" i="20" s="1"/>
  <c r="BB87" i="20" s="1"/>
  <c r="BC88" i="20" s="1"/>
  <c r="BD89" i="20" s="1"/>
  <c r="BE90" i="20" s="1"/>
  <c r="BF91" i="20" s="1"/>
  <c r="BG92" i="20" s="1"/>
  <c r="BH93" i="20" s="1"/>
  <c r="BI94" i="20" s="1"/>
  <c r="N82" i="20"/>
  <c r="O82" i="20" s="1"/>
  <c r="AE70" i="20" s="1"/>
  <c r="F82" i="20"/>
  <c r="W70" i="20" s="1"/>
  <c r="AX82" i="20"/>
  <c r="AY83" i="20" s="1"/>
  <c r="AZ84" i="20" s="1"/>
  <c r="BA85" i="20" s="1"/>
  <c r="BB86" i="20" s="1"/>
  <c r="BC87" i="20" s="1"/>
  <c r="BD88" i="20" s="1"/>
  <c r="BE89" i="20" s="1"/>
  <c r="BF90" i="20" s="1"/>
  <c r="BG91" i="20" s="1"/>
  <c r="BH92" i="20" s="1"/>
  <c r="BI93" i="20" s="1"/>
  <c r="N81" i="20"/>
  <c r="O81" i="20" s="1"/>
  <c r="AE69" i="20" s="1"/>
  <c r="F81" i="20"/>
  <c r="W69" i="20" s="1"/>
  <c r="N80" i="20"/>
  <c r="F80" i="20"/>
  <c r="W68" i="20" s="1"/>
  <c r="N79" i="20"/>
  <c r="O79" i="20" s="1"/>
  <c r="AE67" i="20" s="1"/>
  <c r="F79" i="20"/>
  <c r="W67" i="20" s="1"/>
  <c r="N78" i="20"/>
  <c r="O78" i="20" s="1"/>
  <c r="AE66" i="20" s="1"/>
  <c r="F78" i="20"/>
  <c r="W66" i="20" s="1"/>
  <c r="N77" i="20"/>
  <c r="O77" i="20" s="1"/>
  <c r="AE65" i="20" s="1"/>
  <c r="F77" i="20"/>
  <c r="W65" i="20" s="1"/>
  <c r="AX77" i="20"/>
  <c r="AY78" i="20" s="1"/>
  <c r="AZ79" i="20" s="1"/>
  <c r="BA80" i="20" s="1"/>
  <c r="BB81" i="20" s="1"/>
  <c r="BC82" i="20" s="1"/>
  <c r="BD83" i="20" s="1"/>
  <c r="BE84" i="20" s="1"/>
  <c r="BF85" i="20" s="1"/>
  <c r="BG86" i="20" s="1"/>
  <c r="BH87" i="20" s="1"/>
  <c r="BI88" i="20" s="1"/>
  <c r="N76" i="20"/>
  <c r="O76" i="20" s="1"/>
  <c r="AE64" i="20" s="1"/>
  <c r="F76" i="20"/>
  <c r="W64" i="20" s="1"/>
  <c r="AX76" i="20"/>
  <c r="AY77" i="20" s="1"/>
  <c r="AZ78" i="20" s="1"/>
  <c r="BA79" i="20" s="1"/>
  <c r="BB80" i="20" s="1"/>
  <c r="BC81" i="20" s="1"/>
  <c r="BD82" i="20" s="1"/>
  <c r="BE83" i="20" s="1"/>
  <c r="BF84" i="20" s="1"/>
  <c r="BG85" i="20" s="1"/>
  <c r="BH86" i="20" s="1"/>
  <c r="BI87" i="20" s="1"/>
  <c r="N75" i="20"/>
  <c r="O75" i="20" s="1"/>
  <c r="AE63" i="20" s="1"/>
  <c r="F75" i="20"/>
  <c r="W63" i="20" s="1"/>
  <c r="AX75" i="20"/>
  <c r="AY76" i="20" s="1"/>
  <c r="AZ77" i="20" s="1"/>
  <c r="BA78" i="20" s="1"/>
  <c r="BB79" i="20" s="1"/>
  <c r="BC80" i="20" s="1"/>
  <c r="BD81" i="20" s="1"/>
  <c r="BE82" i="20" s="1"/>
  <c r="BF83" i="20" s="1"/>
  <c r="BG84" i="20" s="1"/>
  <c r="BH85" i="20" s="1"/>
  <c r="BI86" i="20" s="1"/>
  <c r="N74" i="20"/>
  <c r="O74" i="20" s="1"/>
  <c r="AE62" i="20" s="1"/>
  <c r="F74" i="20"/>
  <c r="W62" i="20" s="1"/>
  <c r="AX74" i="20"/>
  <c r="AY75" i="20" s="1"/>
  <c r="AZ76" i="20" s="1"/>
  <c r="BA77" i="20" s="1"/>
  <c r="BB78" i="20" s="1"/>
  <c r="BC79" i="20" s="1"/>
  <c r="BD80" i="20" s="1"/>
  <c r="BE81" i="20" s="1"/>
  <c r="BF82" i="20" s="1"/>
  <c r="BG83" i="20" s="1"/>
  <c r="BH84" i="20" s="1"/>
  <c r="BI85" i="20" s="1"/>
  <c r="N73" i="20"/>
  <c r="O73" i="20" s="1"/>
  <c r="AE61" i="20" s="1"/>
  <c r="F73" i="20"/>
  <c r="W61" i="20" s="1"/>
  <c r="N72" i="20"/>
  <c r="O72" i="20" s="1"/>
  <c r="AE60" i="20" s="1"/>
  <c r="F72" i="20"/>
  <c r="W60" i="20" s="1"/>
  <c r="N71" i="20"/>
  <c r="O71" i="20" s="1"/>
  <c r="AE59" i="20" s="1"/>
  <c r="F71" i="20"/>
  <c r="W59" i="20" s="1"/>
  <c r="N70" i="20"/>
  <c r="O70" i="20" s="1"/>
  <c r="AE58" i="20" s="1"/>
  <c r="F70" i="20"/>
  <c r="W58" i="20" s="1"/>
  <c r="N69" i="20"/>
  <c r="O69" i="20" s="1"/>
  <c r="AE57" i="20" s="1"/>
  <c r="F69" i="20"/>
  <c r="W57" i="20" s="1"/>
  <c r="AX69" i="20"/>
  <c r="AY70" i="20" s="1"/>
  <c r="AZ71" i="20" s="1"/>
  <c r="BA72" i="20" s="1"/>
  <c r="BB73" i="20" s="1"/>
  <c r="BC74" i="20" s="1"/>
  <c r="BD75" i="20" s="1"/>
  <c r="BE76" i="20" s="1"/>
  <c r="BF77" i="20" s="1"/>
  <c r="BG78" i="20" s="1"/>
  <c r="BH79" i="20" s="1"/>
  <c r="BI80" i="20" s="1"/>
  <c r="N68" i="20"/>
  <c r="O68" i="20" s="1"/>
  <c r="AE56" i="20" s="1"/>
  <c r="F68" i="20"/>
  <c r="W56" i="20" s="1"/>
  <c r="AX68" i="20"/>
  <c r="AY69" i="20" s="1"/>
  <c r="AZ70" i="20" s="1"/>
  <c r="BA71" i="20" s="1"/>
  <c r="BB72" i="20" s="1"/>
  <c r="BC73" i="20" s="1"/>
  <c r="BD74" i="20" s="1"/>
  <c r="BE75" i="20" s="1"/>
  <c r="BF76" i="20" s="1"/>
  <c r="BG77" i="20" s="1"/>
  <c r="BH78" i="20" s="1"/>
  <c r="BI79" i="20" s="1"/>
  <c r="N67" i="20"/>
  <c r="O67" i="20" s="1"/>
  <c r="AE55" i="20" s="1"/>
  <c r="F67" i="20"/>
  <c r="W55" i="20" s="1"/>
  <c r="AX67" i="20"/>
  <c r="AY68" i="20" s="1"/>
  <c r="AZ69" i="20" s="1"/>
  <c r="BA70" i="20" s="1"/>
  <c r="BB71" i="20" s="1"/>
  <c r="BC72" i="20" s="1"/>
  <c r="BD73" i="20" s="1"/>
  <c r="BE74" i="20" s="1"/>
  <c r="BF75" i="20" s="1"/>
  <c r="BG76" i="20" s="1"/>
  <c r="BH77" i="20" s="1"/>
  <c r="BI78" i="20" s="1"/>
  <c r="N66" i="20"/>
  <c r="O66" i="20" s="1"/>
  <c r="AE54" i="20" s="1"/>
  <c r="F66" i="20"/>
  <c r="W54" i="20" s="1"/>
  <c r="AX66" i="20"/>
  <c r="AY67" i="20" s="1"/>
  <c r="AZ68" i="20" s="1"/>
  <c r="BA69" i="20" s="1"/>
  <c r="BB70" i="20" s="1"/>
  <c r="BC71" i="20" s="1"/>
  <c r="BD72" i="20" s="1"/>
  <c r="BE73" i="20" s="1"/>
  <c r="BF74" i="20" s="1"/>
  <c r="BG75" i="20" s="1"/>
  <c r="BH76" i="20" s="1"/>
  <c r="BI77" i="20" s="1"/>
  <c r="N65" i="20"/>
  <c r="O65" i="20" s="1"/>
  <c r="AE53" i="20" s="1"/>
  <c r="F65" i="20"/>
  <c r="W53" i="20" s="1"/>
  <c r="N64" i="20"/>
  <c r="O64" i="20" s="1"/>
  <c r="AE52" i="20" s="1"/>
  <c r="F64" i="20"/>
  <c r="W52" i="20" s="1"/>
  <c r="N63" i="20"/>
  <c r="O63" i="20" s="1"/>
  <c r="AE51" i="20" s="1"/>
  <c r="F63" i="20"/>
  <c r="W51" i="20" s="1"/>
  <c r="N62" i="20"/>
  <c r="O62" i="20" s="1"/>
  <c r="AE50" i="20" s="1"/>
  <c r="F62" i="20"/>
  <c r="W50" i="20" s="1"/>
  <c r="N61" i="20"/>
  <c r="O61" i="20" s="1"/>
  <c r="AE49" i="20" s="1"/>
  <c r="F61" i="20"/>
  <c r="W49" i="20" s="1"/>
  <c r="AX61" i="20"/>
  <c r="AY62" i="20" s="1"/>
  <c r="AZ63" i="20" s="1"/>
  <c r="BA64" i="20" s="1"/>
  <c r="BB65" i="20" s="1"/>
  <c r="BC66" i="20" s="1"/>
  <c r="BD67" i="20" s="1"/>
  <c r="BE68" i="20" s="1"/>
  <c r="BF69" i="20" s="1"/>
  <c r="BG70" i="20" s="1"/>
  <c r="BH71" i="20" s="1"/>
  <c r="BI72" i="20" s="1"/>
  <c r="N60" i="20"/>
  <c r="O60" i="20" s="1"/>
  <c r="AE48" i="20" s="1"/>
  <c r="F60" i="20"/>
  <c r="W48" i="20" s="1"/>
  <c r="AX60" i="20"/>
  <c r="AY61" i="20" s="1"/>
  <c r="AZ62" i="20" s="1"/>
  <c r="BA63" i="20" s="1"/>
  <c r="BB64" i="20" s="1"/>
  <c r="BC65" i="20" s="1"/>
  <c r="BD66" i="20" s="1"/>
  <c r="BE67" i="20" s="1"/>
  <c r="BF68" i="20" s="1"/>
  <c r="BG69" i="20" s="1"/>
  <c r="BH70" i="20" s="1"/>
  <c r="BI71" i="20" s="1"/>
  <c r="N59" i="20"/>
  <c r="O59" i="20" s="1"/>
  <c r="AE47" i="20" s="1"/>
  <c r="F59" i="20"/>
  <c r="W47" i="20" s="1"/>
  <c r="N58" i="20"/>
  <c r="O58" i="20" s="1"/>
  <c r="AE46" i="20" s="1"/>
  <c r="F58" i="20"/>
  <c r="W46" i="20" s="1"/>
  <c r="AX58" i="20"/>
  <c r="AY59" i="20" s="1"/>
  <c r="AZ60" i="20" s="1"/>
  <c r="BA61" i="20" s="1"/>
  <c r="BB62" i="20" s="1"/>
  <c r="BC63" i="20" s="1"/>
  <c r="BD64" i="20" s="1"/>
  <c r="BE65" i="20" s="1"/>
  <c r="BF66" i="20" s="1"/>
  <c r="BG67" i="20" s="1"/>
  <c r="BH68" i="20" s="1"/>
  <c r="BI69" i="20" s="1"/>
  <c r="N57" i="20"/>
  <c r="O57" i="20" s="1"/>
  <c r="AE45" i="20" s="1"/>
  <c r="F57" i="20"/>
  <c r="W45" i="20" s="1"/>
  <c r="N56" i="20"/>
  <c r="O56" i="20" s="1"/>
  <c r="AE44" i="20" s="1"/>
  <c r="F56" i="20"/>
  <c r="W44" i="20" s="1"/>
  <c r="N55" i="20"/>
  <c r="O55" i="20" s="1"/>
  <c r="AE43" i="20" s="1"/>
  <c r="F55" i="20"/>
  <c r="W43" i="20" s="1"/>
  <c r="AX55" i="20"/>
  <c r="AY56" i="20" s="1"/>
  <c r="AZ57" i="20" s="1"/>
  <c r="BA58" i="20" s="1"/>
  <c r="BB59" i="20" s="1"/>
  <c r="BC60" i="20" s="1"/>
  <c r="BD61" i="20" s="1"/>
  <c r="BE62" i="20" s="1"/>
  <c r="BF63" i="20" s="1"/>
  <c r="BG64" i="20" s="1"/>
  <c r="BH65" i="20" s="1"/>
  <c r="BI66" i="20" s="1"/>
  <c r="N54" i="20"/>
  <c r="O54" i="20" s="1"/>
  <c r="AE42" i="20" s="1"/>
  <c r="F54" i="20"/>
  <c r="W42" i="20" s="1"/>
  <c r="N53" i="20"/>
  <c r="O53" i="20" s="1"/>
  <c r="AE41" i="20" s="1"/>
  <c r="F53" i="20"/>
  <c r="W41" i="20" s="1"/>
  <c r="N52" i="20"/>
  <c r="O52" i="20" s="1"/>
  <c r="AE40" i="20" s="1"/>
  <c r="F52" i="20"/>
  <c r="W40" i="20" s="1"/>
  <c r="AX52" i="20"/>
  <c r="AY53" i="20" s="1"/>
  <c r="AZ54" i="20" s="1"/>
  <c r="BA55" i="20" s="1"/>
  <c r="BB56" i="20" s="1"/>
  <c r="BC57" i="20" s="1"/>
  <c r="BD58" i="20" s="1"/>
  <c r="BE59" i="20" s="1"/>
  <c r="BF60" i="20" s="1"/>
  <c r="BG61" i="20" s="1"/>
  <c r="BH62" i="20" s="1"/>
  <c r="BI63" i="20" s="1"/>
  <c r="N51" i="20"/>
  <c r="O51" i="20" s="1"/>
  <c r="AE39" i="20" s="1"/>
  <c r="F51" i="20"/>
  <c r="W39" i="20" s="1"/>
  <c r="AX51" i="20"/>
  <c r="AY52" i="20" s="1"/>
  <c r="AZ53" i="20" s="1"/>
  <c r="BA54" i="20" s="1"/>
  <c r="BB55" i="20" s="1"/>
  <c r="BC56" i="20" s="1"/>
  <c r="BD57" i="20" s="1"/>
  <c r="BE58" i="20" s="1"/>
  <c r="BF59" i="20" s="1"/>
  <c r="BG60" i="20" s="1"/>
  <c r="BH61" i="20" s="1"/>
  <c r="BI62" i="20" s="1"/>
  <c r="N50" i="20"/>
  <c r="O50" i="20" s="1"/>
  <c r="AE38" i="20" s="1"/>
  <c r="F50" i="20"/>
  <c r="W38" i="20" s="1"/>
  <c r="N49" i="20"/>
  <c r="O49" i="20" s="1"/>
  <c r="AE37" i="20" s="1"/>
  <c r="F49" i="20"/>
  <c r="W37" i="20" s="1"/>
  <c r="N48" i="20"/>
  <c r="O48" i="20" s="1"/>
  <c r="AE36" i="20" s="1"/>
  <c r="F48" i="20"/>
  <c r="W36" i="20" s="1"/>
  <c r="N47" i="20"/>
  <c r="O47" i="20" s="1"/>
  <c r="AE35" i="20" s="1"/>
  <c r="F47" i="20"/>
  <c r="W35" i="20" s="1"/>
  <c r="N46" i="20"/>
  <c r="O46" i="20" s="1"/>
  <c r="AE34" i="20" s="1"/>
  <c r="F46" i="20"/>
  <c r="W34" i="20" s="1"/>
  <c r="F45" i="20"/>
  <c r="W33" i="20" s="1"/>
  <c r="F44" i="20"/>
  <c r="W32" i="20" s="1"/>
  <c r="N43" i="20"/>
  <c r="O43" i="20" s="1"/>
  <c r="AE31" i="20" s="1"/>
  <c r="F43" i="20"/>
  <c r="W31" i="20" s="1"/>
  <c r="N42" i="20"/>
  <c r="O42" i="20" s="1"/>
  <c r="AE30" i="20" s="1"/>
  <c r="F42" i="20"/>
  <c r="W30" i="20" s="1"/>
  <c r="N41" i="20"/>
  <c r="O41" i="20" s="1"/>
  <c r="AE29" i="20" s="1"/>
  <c r="F41" i="20"/>
  <c r="W29" i="20" s="1"/>
  <c r="N40" i="20"/>
  <c r="O40" i="20" s="1"/>
  <c r="AE28" i="20" s="1"/>
  <c r="F40" i="20"/>
  <c r="W28" i="20" s="1"/>
  <c r="N39" i="20"/>
  <c r="O39" i="20" s="1"/>
  <c r="AE27" i="20" s="1"/>
  <c r="F39" i="20"/>
  <c r="W27" i="20" s="1"/>
  <c r="N38" i="20"/>
  <c r="O38" i="20" s="1"/>
  <c r="AE26" i="20" s="1"/>
  <c r="F38" i="20"/>
  <c r="W26" i="20" s="1"/>
  <c r="N37" i="20"/>
  <c r="O37" i="20" s="1"/>
  <c r="AE25" i="20" s="1"/>
  <c r="F37" i="20"/>
  <c r="W25" i="20" s="1"/>
  <c r="N36" i="20"/>
  <c r="O36" i="20" s="1"/>
  <c r="AE24" i="20" s="1"/>
  <c r="F36" i="20"/>
  <c r="W24" i="20" s="1"/>
  <c r="N35" i="20"/>
  <c r="O35" i="20" s="1"/>
  <c r="AE23" i="20" s="1"/>
  <c r="F35" i="20"/>
  <c r="W23" i="20" s="1"/>
  <c r="N34" i="20"/>
  <c r="O34" i="20" s="1"/>
  <c r="AE22" i="20" s="1"/>
  <c r="F34" i="20"/>
  <c r="W22" i="20" s="1"/>
  <c r="N33" i="20"/>
  <c r="O33" i="20" s="1"/>
  <c r="AE21" i="20" s="1"/>
  <c r="F33" i="20"/>
  <c r="W21" i="20" s="1"/>
  <c r="N32" i="20"/>
  <c r="O32" i="20" s="1"/>
  <c r="AE20" i="20" s="1"/>
  <c r="F32" i="20"/>
  <c r="W20" i="20" s="1"/>
  <c r="N31" i="20"/>
  <c r="O31" i="20" s="1"/>
  <c r="AE19" i="20" s="1"/>
  <c r="F31" i="20"/>
  <c r="W19" i="20" s="1"/>
  <c r="N30" i="20"/>
  <c r="O30" i="20" s="1"/>
  <c r="AE18" i="20" s="1"/>
  <c r="F30" i="20"/>
  <c r="W18" i="20" s="1"/>
  <c r="N29" i="20"/>
  <c r="O29" i="20" s="1"/>
  <c r="AE17" i="20" s="1"/>
  <c r="F29" i="20"/>
  <c r="W17" i="20" s="1"/>
  <c r="N28" i="20"/>
  <c r="O28" i="20" s="1"/>
  <c r="AE16" i="20" s="1"/>
  <c r="F28" i="20"/>
  <c r="W16" i="20" s="1"/>
  <c r="N27" i="20"/>
  <c r="O27" i="20" s="1"/>
  <c r="AE15" i="20" s="1"/>
  <c r="F27" i="20"/>
  <c r="W15" i="20" s="1"/>
  <c r="N26" i="20"/>
  <c r="O26" i="20" s="1"/>
  <c r="AE14" i="20" s="1"/>
  <c r="F26" i="20"/>
  <c r="W14" i="20" s="1"/>
  <c r="N25" i="20"/>
  <c r="O25" i="20" s="1"/>
  <c r="AE13" i="20" s="1"/>
  <c r="F25" i="20"/>
  <c r="W13" i="20" s="1"/>
  <c r="N24" i="20"/>
  <c r="O24" i="20" s="1"/>
  <c r="AE12" i="20" s="1"/>
  <c r="F24" i="20"/>
  <c r="W12" i="20" s="1"/>
  <c r="N23" i="20"/>
  <c r="O23" i="20" s="1"/>
  <c r="AE11" i="20" s="1"/>
  <c r="F23" i="20"/>
  <c r="W11" i="20" s="1"/>
  <c r="N22" i="20"/>
  <c r="O22" i="20" s="1"/>
  <c r="AE10" i="20" s="1"/>
  <c r="F22" i="20"/>
  <c r="W10" i="20" s="1"/>
  <c r="N21" i="20"/>
  <c r="O21" i="20" s="1"/>
  <c r="AE9" i="20" s="1"/>
  <c r="F21" i="20"/>
  <c r="W9" i="20" s="1"/>
  <c r="N20" i="20"/>
  <c r="O20" i="20" s="1"/>
  <c r="AE8" i="20" s="1"/>
  <c r="F20" i="20"/>
  <c r="W8" i="20" s="1"/>
  <c r="N19" i="20"/>
  <c r="O19" i="20" s="1"/>
  <c r="J19" i="20"/>
  <c r="H19" i="20"/>
  <c r="F19" i="20"/>
  <c r="N18" i="20"/>
  <c r="O18" i="20" s="1"/>
  <c r="J18" i="20"/>
  <c r="H18" i="20"/>
  <c r="F18" i="20"/>
  <c r="N17" i="20"/>
  <c r="O17" i="20" s="1"/>
  <c r="J17" i="20"/>
  <c r="H17" i="20"/>
  <c r="F17" i="20"/>
  <c r="N16" i="20"/>
  <c r="O16" i="20" s="1"/>
  <c r="J16" i="20"/>
  <c r="H16" i="20"/>
  <c r="F16" i="20"/>
  <c r="N15" i="20"/>
  <c r="O15" i="20" s="1"/>
  <c r="J15" i="20"/>
  <c r="H15" i="20"/>
  <c r="F15" i="20"/>
  <c r="N14" i="20"/>
  <c r="O14" i="20" s="1"/>
  <c r="J14" i="20"/>
  <c r="H14" i="20"/>
  <c r="F14" i="20"/>
  <c r="N13" i="20"/>
  <c r="J13" i="20"/>
  <c r="H13" i="20"/>
  <c r="F13" i="20"/>
  <c r="N12" i="20"/>
  <c r="O12" i="20" s="1"/>
  <c r="J12" i="20"/>
  <c r="H12" i="20"/>
  <c r="F12" i="20"/>
  <c r="N11" i="20"/>
  <c r="O11" i="20" s="1"/>
  <c r="J11" i="20"/>
  <c r="H11" i="20"/>
  <c r="F11" i="20"/>
  <c r="N10" i="20"/>
  <c r="O10" i="20" s="1"/>
  <c r="J10" i="20"/>
  <c r="H10" i="20"/>
  <c r="F10" i="20"/>
  <c r="N9" i="20"/>
  <c r="O9" i="20" s="1"/>
  <c r="J9" i="20"/>
  <c r="H9" i="20"/>
  <c r="F9" i="20"/>
  <c r="J8" i="20"/>
  <c r="H8" i="20"/>
  <c r="F8" i="20"/>
  <c r="AE7" i="20"/>
  <c r="O8" i="19"/>
  <c r="AW45" i="21" l="1"/>
  <c r="AS45" i="20"/>
  <c r="AT45" i="20" s="1"/>
  <c r="BA46" i="21"/>
  <c r="BB47" i="21" s="1"/>
  <c r="BC48" i="21" s="1"/>
  <c r="BD49" i="21" s="1"/>
  <c r="BE50" i="21" s="1"/>
  <c r="BF51" i="21" s="1"/>
  <c r="BG52" i="21" s="1"/>
  <c r="BH53" i="21" s="1"/>
  <c r="BI54" i="21" s="1"/>
  <c r="BJ55" i="21" s="1"/>
  <c r="BK56" i="21" s="1"/>
  <c r="BL57" i="21" s="1"/>
  <c r="AV52" i="21"/>
  <c r="AW52" i="21" s="1"/>
  <c r="AV93" i="21"/>
  <c r="AW93" i="21" s="1"/>
  <c r="AV51" i="21"/>
  <c r="AW51" i="21" s="1"/>
  <c r="AV48" i="21"/>
  <c r="AW48" i="21" s="1"/>
  <c r="C160" i="21"/>
  <c r="O44" i="21"/>
  <c r="AH44" i="21" s="1"/>
  <c r="O14" i="21"/>
  <c r="C158" i="21"/>
  <c r="E158" i="21" s="1"/>
  <c r="O20" i="21"/>
  <c r="AV53" i="21"/>
  <c r="AW53" i="21" s="1"/>
  <c r="AV55" i="21"/>
  <c r="AW55" i="21" s="1"/>
  <c r="BA58" i="21"/>
  <c r="BB59" i="21" s="1"/>
  <c r="BC60" i="21" s="1"/>
  <c r="BD61" i="21" s="1"/>
  <c r="BE62" i="21" s="1"/>
  <c r="BF63" i="21" s="1"/>
  <c r="BG64" i="21" s="1"/>
  <c r="BH65" i="21" s="1"/>
  <c r="BI66" i="21" s="1"/>
  <c r="BJ67" i="21" s="1"/>
  <c r="BK68" i="21" s="1"/>
  <c r="BL69" i="21" s="1"/>
  <c r="AV125" i="21"/>
  <c r="AW125" i="21" s="1"/>
  <c r="AV126" i="21"/>
  <c r="AW126" i="21" s="1"/>
  <c r="AV108" i="21"/>
  <c r="AW108" i="21" s="1"/>
  <c r="AV114" i="21"/>
  <c r="AW114" i="21" s="1"/>
  <c r="AV112" i="21"/>
  <c r="AW112" i="21" s="1"/>
  <c r="AV110" i="21"/>
  <c r="AW110" i="21" s="1"/>
  <c r="AV102" i="21"/>
  <c r="AW102" i="21" s="1"/>
  <c r="AV98" i="21"/>
  <c r="AW98" i="21" s="1"/>
  <c r="AV104" i="21"/>
  <c r="AW104" i="21" s="1"/>
  <c r="AV83" i="21"/>
  <c r="AW83" i="21" s="1"/>
  <c r="AV47" i="21"/>
  <c r="AW47" i="21" s="1"/>
  <c r="BA50" i="21"/>
  <c r="BB51" i="21" s="1"/>
  <c r="BC52" i="21" s="1"/>
  <c r="BD53" i="21" s="1"/>
  <c r="BE54" i="21" s="1"/>
  <c r="BF55" i="21" s="1"/>
  <c r="BG56" i="21" s="1"/>
  <c r="BH57" i="21" s="1"/>
  <c r="BI58" i="21" s="1"/>
  <c r="BJ59" i="21" s="1"/>
  <c r="BK60" i="21" s="1"/>
  <c r="BL61" i="21" s="1"/>
  <c r="AV59" i="21"/>
  <c r="AW59" i="21" s="1"/>
  <c r="AV61" i="21"/>
  <c r="AW61" i="21" s="1"/>
  <c r="AV63" i="21"/>
  <c r="AW63" i="21" s="1"/>
  <c r="AV65" i="21"/>
  <c r="AW65" i="21" s="1"/>
  <c r="AV67" i="21"/>
  <c r="AW67" i="21" s="1"/>
  <c r="AV69" i="21"/>
  <c r="AW69" i="21" s="1"/>
  <c r="AV72" i="21"/>
  <c r="AW72" i="21" s="1"/>
  <c r="AV76" i="21"/>
  <c r="AW76" i="21" s="1"/>
  <c r="AV78" i="21"/>
  <c r="AW78" i="21" s="1"/>
  <c r="AV100" i="21"/>
  <c r="AW100" i="21" s="1"/>
  <c r="C157" i="21"/>
  <c r="E157" i="21" s="1"/>
  <c r="AV46" i="21"/>
  <c r="AW46" i="21" s="1"/>
  <c r="AV71" i="21"/>
  <c r="AW71" i="21" s="1"/>
  <c r="AV73" i="21"/>
  <c r="AW73" i="21" s="1"/>
  <c r="AV79" i="21"/>
  <c r="AW79" i="21" s="1"/>
  <c r="BA70" i="21"/>
  <c r="BB71" i="21" s="1"/>
  <c r="BC72" i="21" s="1"/>
  <c r="BD73" i="21" s="1"/>
  <c r="BE74" i="21" s="1"/>
  <c r="BF75" i="21" s="1"/>
  <c r="BG76" i="21" s="1"/>
  <c r="BH77" i="21" s="1"/>
  <c r="BI78" i="21" s="1"/>
  <c r="BJ79" i="21" s="1"/>
  <c r="BK80" i="21" s="1"/>
  <c r="BL81" i="21" s="1"/>
  <c r="BA74" i="21"/>
  <c r="BB75" i="21" s="1"/>
  <c r="BC76" i="21" s="1"/>
  <c r="BD77" i="21" s="1"/>
  <c r="BE78" i="21" s="1"/>
  <c r="BF79" i="21" s="1"/>
  <c r="BG80" i="21" s="1"/>
  <c r="BH81" i="21" s="1"/>
  <c r="BI82" i="21" s="1"/>
  <c r="BJ83" i="21" s="1"/>
  <c r="BK84" i="21" s="1"/>
  <c r="BL85" i="21" s="1"/>
  <c r="AV74" i="21"/>
  <c r="AW74" i="21" s="1"/>
  <c r="AV54" i="21"/>
  <c r="AW54" i="21" s="1"/>
  <c r="AV70" i="21"/>
  <c r="AW70" i="21" s="1"/>
  <c r="O13" i="21"/>
  <c r="C159" i="21"/>
  <c r="E159" i="21" s="1"/>
  <c r="AV57" i="21"/>
  <c r="AW57" i="21" s="1"/>
  <c r="AV58" i="21"/>
  <c r="AW58" i="21" s="1"/>
  <c r="AV60" i="21"/>
  <c r="AW60" i="21" s="1"/>
  <c r="AV62" i="21"/>
  <c r="AW62" i="21" s="1"/>
  <c r="AV64" i="21"/>
  <c r="AW64" i="21" s="1"/>
  <c r="AV66" i="21"/>
  <c r="AW66" i="21" s="1"/>
  <c r="AV68" i="21"/>
  <c r="AW68" i="21" s="1"/>
  <c r="AV77" i="21"/>
  <c r="AW77" i="21" s="1"/>
  <c r="O32" i="21"/>
  <c r="AV49" i="21"/>
  <c r="AW49" i="21" s="1"/>
  <c r="AV50" i="21"/>
  <c r="AW50" i="21" s="1"/>
  <c r="AV56" i="21"/>
  <c r="AW56" i="21" s="1"/>
  <c r="AV85" i="21"/>
  <c r="AW85" i="21" s="1"/>
  <c r="AV87" i="21"/>
  <c r="AW87" i="21" s="1"/>
  <c r="AV96" i="21"/>
  <c r="AW96" i="21" s="1"/>
  <c r="AV89" i="21"/>
  <c r="AW89" i="21" s="1"/>
  <c r="C162" i="21"/>
  <c r="E162" i="21" s="1"/>
  <c r="AV81" i="21"/>
  <c r="AW81" i="21" s="1"/>
  <c r="AV82" i="21"/>
  <c r="AW82" i="21" s="1"/>
  <c r="O68" i="21"/>
  <c r="AH68" i="21" s="1"/>
  <c r="BA72" i="21"/>
  <c r="BB73" i="21" s="1"/>
  <c r="BC74" i="21" s="1"/>
  <c r="BD75" i="21" s="1"/>
  <c r="BE76" i="21" s="1"/>
  <c r="BF77" i="21" s="1"/>
  <c r="BG78" i="21" s="1"/>
  <c r="BH79" i="21" s="1"/>
  <c r="BI80" i="21" s="1"/>
  <c r="BJ81" i="21" s="1"/>
  <c r="BK82" i="21" s="1"/>
  <c r="BL83" i="21" s="1"/>
  <c r="AV75" i="21"/>
  <c r="AW75" i="21" s="1"/>
  <c r="BA77" i="21"/>
  <c r="BB78" i="21" s="1"/>
  <c r="BC79" i="21" s="1"/>
  <c r="BD80" i="21" s="1"/>
  <c r="BE81" i="21" s="1"/>
  <c r="BF82" i="21" s="1"/>
  <c r="BG83" i="21" s="1"/>
  <c r="BH84" i="21" s="1"/>
  <c r="BI85" i="21" s="1"/>
  <c r="BJ86" i="21" s="1"/>
  <c r="BK87" i="21" s="1"/>
  <c r="BL88" i="21" s="1"/>
  <c r="BA51" i="21"/>
  <c r="BB52" i="21" s="1"/>
  <c r="BC53" i="21" s="1"/>
  <c r="BD54" i="21" s="1"/>
  <c r="BE55" i="21" s="1"/>
  <c r="BF56" i="21" s="1"/>
  <c r="BG57" i="21" s="1"/>
  <c r="BH58" i="21" s="1"/>
  <c r="BI59" i="21" s="1"/>
  <c r="BJ60" i="21" s="1"/>
  <c r="BK61" i="21" s="1"/>
  <c r="BL62" i="21" s="1"/>
  <c r="C161" i="21"/>
  <c r="BA80" i="21"/>
  <c r="BB81" i="21" s="1"/>
  <c r="BC82" i="21" s="1"/>
  <c r="BD83" i="21" s="1"/>
  <c r="BE84" i="21" s="1"/>
  <c r="BF85" i="21" s="1"/>
  <c r="BG86" i="21" s="1"/>
  <c r="BH87" i="21" s="1"/>
  <c r="BI88" i="21" s="1"/>
  <c r="BJ89" i="21" s="1"/>
  <c r="BK90" i="21" s="1"/>
  <c r="BL91" i="21" s="1"/>
  <c r="AV88" i="21"/>
  <c r="AW88" i="21" s="1"/>
  <c r="BN172" i="21"/>
  <c r="O56" i="21"/>
  <c r="AH56" i="21" s="1"/>
  <c r="AV91" i="21"/>
  <c r="AW91" i="21" s="1"/>
  <c r="AV80" i="21"/>
  <c r="AW80" i="21" s="1"/>
  <c r="AV90" i="21"/>
  <c r="AW90" i="21" s="1"/>
  <c r="BA92" i="21"/>
  <c r="BB93" i="21" s="1"/>
  <c r="BC94" i="21" s="1"/>
  <c r="BD95" i="21" s="1"/>
  <c r="BE96" i="21" s="1"/>
  <c r="BF97" i="21" s="1"/>
  <c r="BG98" i="21" s="1"/>
  <c r="BH99" i="21" s="1"/>
  <c r="BI100" i="21" s="1"/>
  <c r="BJ101" i="21" s="1"/>
  <c r="BK102" i="21" s="1"/>
  <c r="BL103" i="21" s="1"/>
  <c r="C163" i="21"/>
  <c r="E163" i="21" s="1"/>
  <c r="O80" i="21"/>
  <c r="AH80" i="21" s="1"/>
  <c r="AV86" i="21"/>
  <c r="AW86" i="21" s="1"/>
  <c r="AV94" i="21"/>
  <c r="AW94" i="21" s="1"/>
  <c r="AV95" i="21"/>
  <c r="AW95" i="21" s="1"/>
  <c r="AV84" i="21"/>
  <c r="AW84" i="21" s="1"/>
  <c r="BA96" i="21"/>
  <c r="BB97" i="21" s="1"/>
  <c r="BC98" i="21" s="1"/>
  <c r="BD99" i="21" s="1"/>
  <c r="BE100" i="21" s="1"/>
  <c r="BF101" i="21" s="1"/>
  <c r="BG102" i="21" s="1"/>
  <c r="BH103" i="21" s="1"/>
  <c r="BI104" i="21" s="1"/>
  <c r="BJ105" i="21" s="1"/>
  <c r="BK106" i="21" s="1"/>
  <c r="BL107" i="21" s="1"/>
  <c r="AV92" i="21"/>
  <c r="AW92" i="21" s="1"/>
  <c r="AV99" i="21"/>
  <c r="AW99" i="21" s="1"/>
  <c r="AV103" i="21"/>
  <c r="AW103" i="21" s="1"/>
  <c r="BA95" i="21"/>
  <c r="BB96" i="21" s="1"/>
  <c r="BC97" i="21" s="1"/>
  <c r="BD98" i="21" s="1"/>
  <c r="BE99" i="21" s="1"/>
  <c r="BF100" i="21" s="1"/>
  <c r="BG101" i="21" s="1"/>
  <c r="BH102" i="21" s="1"/>
  <c r="BI103" i="21" s="1"/>
  <c r="BJ104" i="21" s="1"/>
  <c r="BK105" i="21" s="1"/>
  <c r="BL106" i="21" s="1"/>
  <c r="BA109" i="21"/>
  <c r="BB110" i="21" s="1"/>
  <c r="BC111" i="21" s="1"/>
  <c r="BD112" i="21" s="1"/>
  <c r="BE113" i="21" s="1"/>
  <c r="BF114" i="21" s="1"/>
  <c r="BG115" i="21" s="1"/>
  <c r="BH116" i="21" s="1"/>
  <c r="BI117" i="21" s="1"/>
  <c r="BJ118" i="21" s="1"/>
  <c r="BK119" i="21" s="1"/>
  <c r="BL120" i="21" s="1"/>
  <c r="BA91" i="21"/>
  <c r="BB92" i="21" s="1"/>
  <c r="BC93" i="21" s="1"/>
  <c r="BD94" i="21" s="1"/>
  <c r="BE95" i="21" s="1"/>
  <c r="BF96" i="21" s="1"/>
  <c r="BG97" i="21" s="1"/>
  <c r="BH98" i="21" s="1"/>
  <c r="BI99" i="21" s="1"/>
  <c r="BJ100" i="21" s="1"/>
  <c r="BK101" i="21" s="1"/>
  <c r="BL102" i="21" s="1"/>
  <c r="C164" i="21"/>
  <c r="E164" i="21" s="1"/>
  <c r="BA93" i="21"/>
  <c r="BB94" i="21" s="1"/>
  <c r="BC95" i="21" s="1"/>
  <c r="BD96" i="21" s="1"/>
  <c r="BE97" i="21" s="1"/>
  <c r="BF98" i="21" s="1"/>
  <c r="BG99" i="21" s="1"/>
  <c r="BH100" i="21" s="1"/>
  <c r="BI101" i="21" s="1"/>
  <c r="BJ102" i="21" s="1"/>
  <c r="BK103" i="21" s="1"/>
  <c r="BL104" i="21" s="1"/>
  <c r="C165" i="21"/>
  <c r="E165" i="21" s="1"/>
  <c r="AV106" i="21"/>
  <c r="AW106" i="21" s="1"/>
  <c r="AV116" i="21"/>
  <c r="AW116" i="21" s="1"/>
  <c r="O92" i="21"/>
  <c r="AH92" i="21" s="1"/>
  <c r="AV97" i="21"/>
  <c r="AW97" i="21" s="1"/>
  <c r="AV101" i="21"/>
  <c r="AW101" i="21" s="1"/>
  <c r="O104" i="21"/>
  <c r="AH104" i="21" s="1"/>
  <c r="AV127" i="21"/>
  <c r="AW127" i="21" s="1"/>
  <c r="AV105" i="21"/>
  <c r="AW105" i="21" s="1"/>
  <c r="AV107" i="21"/>
  <c r="AW107" i="21" s="1"/>
  <c r="AV123" i="21"/>
  <c r="AW123" i="21" s="1"/>
  <c r="BA107" i="21"/>
  <c r="BB108" i="21" s="1"/>
  <c r="BC109" i="21" s="1"/>
  <c r="BD110" i="21" s="1"/>
  <c r="BE111" i="21" s="1"/>
  <c r="BF112" i="21" s="1"/>
  <c r="BG113" i="21" s="1"/>
  <c r="BH114" i="21" s="1"/>
  <c r="BI115" i="21" s="1"/>
  <c r="BJ116" i="21" s="1"/>
  <c r="BK117" i="21" s="1"/>
  <c r="BL118" i="21" s="1"/>
  <c r="AV109" i="21"/>
  <c r="AW109" i="21" s="1"/>
  <c r="AV111" i="21"/>
  <c r="AW111" i="21" s="1"/>
  <c r="AV113" i="21"/>
  <c r="AW113" i="21" s="1"/>
  <c r="AV115" i="21"/>
  <c r="AW115" i="21" s="1"/>
  <c r="AV117" i="21"/>
  <c r="AW117" i="21" s="1"/>
  <c r="AV118" i="21"/>
  <c r="AW118" i="21" s="1"/>
  <c r="AV128" i="21"/>
  <c r="AW128" i="21" s="1"/>
  <c r="BA118" i="21"/>
  <c r="BB119" i="21" s="1"/>
  <c r="BC120" i="21" s="1"/>
  <c r="BD121" i="21" s="1"/>
  <c r="BE122" i="21" s="1"/>
  <c r="BF123" i="21" s="1"/>
  <c r="BG124" i="21" s="1"/>
  <c r="BH125" i="21" s="1"/>
  <c r="BI126" i="21" s="1"/>
  <c r="BJ127" i="21" s="1"/>
  <c r="BK128" i="21" s="1"/>
  <c r="BL129" i="21" s="1"/>
  <c r="AV121" i="21"/>
  <c r="AW121" i="21" s="1"/>
  <c r="BA114" i="21"/>
  <c r="BB115" i="21" s="1"/>
  <c r="BC116" i="21" s="1"/>
  <c r="BD117" i="21" s="1"/>
  <c r="BE118" i="21" s="1"/>
  <c r="BF119" i="21" s="1"/>
  <c r="BG120" i="21" s="1"/>
  <c r="BH121" i="21" s="1"/>
  <c r="BI122" i="21" s="1"/>
  <c r="BJ123" i="21" s="1"/>
  <c r="BK124" i="21" s="1"/>
  <c r="BL125" i="21" s="1"/>
  <c r="BA122" i="21"/>
  <c r="BB123" i="21" s="1"/>
  <c r="BC124" i="21" s="1"/>
  <c r="BD125" i="21" s="1"/>
  <c r="BE126" i="21" s="1"/>
  <c r="BF127" i="21" s="1"/>
  <c r="BG128" i="21" s="1"/>
  <c r="BH129" i="21" s="1"/>
  <c r="BI130" i="21" s="1"/>
  <c r="BJ131" i="21" s="1"/>
  <c r="BK132" i="21" s="1"/>
  <c r="BL133" i="21" s="1"/>
  <c r="BA116" i="21"/>
  <c r="BB117" i="21" s="1"/>
  <c r="BC118" i="21" s="1"/>
  <c r="BD119" i="21" s="1"/>
  <c r="BE120" i="21" s="1"/>
  <c r="BF121" i="21" s="1"/>
  <c r="BG122" i="21" s="1"/>
  <c r="BH123" i="21" s="1"/>
  <c r="BI124" i="21" s="1"/>
  <c r="BJ125" i="21" s="1"/>
  <c r="BK126" i="21" s="1"/>
  <c r="BL127" i="21" s="1"/>
  <c r="AV120" i="21"/>
  <c r="AW120" i="21" s="1"/>
  <c r="AV122" i="21"/>
  <c r="AW122" i="21" s="1"/>
  <c r="AV124" i="21"/>
  <c r="AW124" i="21" s="1"/>
  <c r="C166" i="21"/>
  <c r="E166" i="21" s="1"/>
  <c r="AV119" i="21"/>
  <c r="AW119" i="21" s="1"/>
  <c r="BA125" i="21"/>
  <c r="BB126" i="21" s="1"/>
  <c r="BC127" i="21" s="1"/>
  <c r="BD128" i="21" s="1"/>
  <c r="BE129" i="21" s="1"/>
  <c r="BF130" i="21" s="1"/>
  <c r="BG131" i="21" s="1"/>
  <c r="BH132" i="21" s="1"/>
  <c r="BI133" i="21" s="1"/>
  <c r="BJ134" i="21" s="1"/>
  <c r="BK135" i="21" s="1"/>
  <c r="BL136" i="21" s="1"/>
  <c r="BA121" i="21"/>
  <c r="BB122" i="21" s="1"/>
  <c r="BC123" i="21" s="1"/>
  <c r="BD124" i="21" s="1"/>
  <c r="BE125" i="21" s="1"/>
  <c r="BF126" i="21" s="1"/>
  <c r="BG127" i="21" s="1"/>
  <c r="BH128" i="21" s="1"/>
  <c r="BI129" i="21" s="1"/>
  <c r="BJ130" i="21" s="1"/>
  <c r="BK131" i="21" s="1"/>
  <c r="BL132" i="21" s="1"/>
  <c r="BA120" i="21"/>
  <c r="BB121" i="21" s="1"/>
  <c r="BC122" i="21" s="1"/>
  <c r="BD123" i="21" s="1"/>
  <c r="BE124" i="21" s="1"/>
  <c r="BF125" i="21" s="1"/>
  <c r="BG126" i="21" s="1"/>
  <c r="BH127" i="21" s="1"/>
  <c r="BI128" i="21" s="1"/>
  <c r="BJ129" i="21" s="1"/>
  <c r="BK130" i="21" s="1"/>
  <c r="BL131" i="21" s="1"/>
  <c r="BA128" i="21"/>
  <c r="BB129" i="21" s="1"/>
  <c r="BC130" i="21" s="1"/>
  <c r="BD131" i="21" s="1"/>
  <c r="BE132" i="21" s="1"/>
  <c r="BF133" i="21" s="1"/>
  <c r="BG134" i="21" s="1"/>
  <c r="BH135" i="21" s="1"/>
  <c r="BI136" i="21" s="1"/>
  <c r="BJ137" i="21" s="1"/>
  <c r="BK138" i="21" s="1"/>
  <c r="BL139" i="21" s="1"/>
  <c r="AS46" i="20"/>
  <c r="AT46" i="20" s="1"/>
  <c r="AS88" i="20"/>
  <c r="AT88" i="20" s="1"/>
  <c r="AS53" i="20"/>
  <c r="AT53" i="20" s="1"/>
  <c r="AS47" i="20"/>
  <c r="AT47" i="20" s="1"/>
  <c r="C157" i="20"/>
  <c r="E157" i="20" s="1"/>
  <c r="AS66" i="20"/>
  <c r="AT66" i="20" s="1"/>
  <c r="AS67" i="20"/>
  <c r="AT67" i="20" s="1"/>
  <c r="O13" i="20"/>
  <c r="C159" i="20"/>
  <c r="E159" i="20" s="1"/>
  <c r="C160" i="20"/>
  <c r="BK172" i="20"/>
  <c r="BL46" i="20" s="1"/>
  <c r="AS49" i="20"/>
  <c r="AT49" i="20" s="1"/>
  <c r="AS64" i="20"/>
  <c r="AT64" i="20" s="1"/>
  <c r="AX93" i="20"/>
  <c r="AY94" i="20" s="1"/>
  <c r="AZ95" i="20" s="1"/>
  <c r="BA96" i="20" s="1"/>
  <c r="BB97" i="20" s="1"/>
  <c r="BC98" i="20" s="1"/>
  <c r="BD99" i="20" s="1"/>
  <c r="BE100" i="20" s="1"/>
  <c r="BF101" i="20" s="1"/>
  <c r="BG102" i="20" s="1"/>
  <c r="BH103" i="20" s="1"/>
  <c r="BI104" i="20" s="1"/>
  <c r="AS48" i="20"/>
  <c r="AT48" i="20" s="1"/>
  <c r="AS55" i="20"/>
  <c r="AT55" i="20" s="1"/>
  <c r="AS71" i="20"/>
  <c r="AT71" i="20" s="1"/>
  <c r="AS86" i="20"/>
  <c r="AT86" i="20" s="1"/>
  <c r="AS58" i="20"/>
  <c r="AT58" i="20" s="1"/>
  <c r="AS60" i="20"/>
  <c r="AT60" i="20" s="1"/>
  <c r="AS70" i="20"/>
  <c r="AT70" i="20" s="1"/>
  <c r="AS51" i="20"/>
  <c r="AT51" i="20" s="1"/>
  <c r="AX53" i="20"/>
  <c r="AY54" i="20" s="1"/>
  <c r="AZ55" i="20" s="1"/>
  <c r="BA56" i="20" s="1"/>
  <c r="BB57" i="20" s="1"/>
  <c r="BC58" i="20" s="1"/>
  <c r="BD59" i="20" s="1"/>
  <c r="BE60" i="20" s="1"/>
  <c r="BF61" i="20" s="1"/>
  <c r="BG62" i="20" s="1"/>
  <c r="BH63" i="20" s="1"/>
  <c r="BI64" i="20" s="1"/>
  <c r="AS54" i="20"/>
  <c r="AT54" i="20" s="1"/>
  <c r="AS57" i="20"/>
  <c r="AT57" i="20" s="1"/>
  <c r="AX59" i="20"/>
  <c r="AY60" i="20" s="1"/>
  <c r="AZ61" i="20" s="1"/>
  <c r="BA62" i="20" s="1"/>
  <c r="BB63" i="20" s="1"/>
  <c r="BC64" i="20" s="1"/>
  <c r="BD65" i="20" s="1"/>
  <c r="BE66" i="20" s="1"/>
  <c r="BF67" i="20" s="1"/>
  <c r="BG68" i="20" s="1"/>
  <c r="BH69" i="20" s="1"/>
  <c r="BI70" i="20" s="1"/>
  <c r="AS62" i="20"/>
  <c r="AT62" i="20" s="1"/>
  <c r="AS78" i="20"/>
  <c r="AT78" i="20" s="1"/>
  <c r="AS50" i="20"/>
  <c r="AT50" i="20" s="1"/>
  <c r="C158" i="20"/>
  <c r="E158" i="20" s="1"/>
  <c r="AS52" i="20"/>
  <c r="AT52" i="20" s="1"/>
  <c r="AS63" i="20"/>
  <c r="AT63" i="20" s="1"/>
  <c r="AS161" i="20"/>
  <c r="AT161" i="20" s="1"/>
  <c r="AS157" i="20"/>
  <c r="AT157" i="20" s="1"/>
  <c r="AS162" i="20"/>
  <c r="AT162" i="20" s="1"/>
  <c r="AS153" i="20"/>
  <c r="AT153" i="20" s="1"/>
  <c r="AS155" i="20"/>
  <c r="AT155" i="20" s="1"/>
  <c r="AS151" i="20"/>
  <c r="AT151" i="20" s="1"/>
  <c r="AS144" i="20"/>
  <c r="AT144" i="20" s="1"/>
  <c r="AS141" i="20"/>
  <c r="AT141" i="20" s="1"/>
  <c r="AS158" i="20"/>
  <c r="AT158" i="20" s="1"/>
  <c r="AS143" i="20"/>
  <c r="AT143" i="20" s="1"/>
  <c r="AS139" i="20"/>
  <c r="AT139" i="20" s="1"/>
  <c r="AS133" i="20"/>
  <c r="AT133" i="20" s="1"/>
  <c r="AS124" i="20"/>
  <c r="AT124" i="20" s="1"/>
  <c r="AS131" i="20"/>
  <c r="AT131" i="20" s="1"/>
  <c r="AS130" i="20"/>
  <c r="AT130" i="20" s="1"/>
  <c r="AS116" i="20"/>
  <c r="AT116" i="20" s="1"/>
  <c r="AS99" i="20"/>
  <c r="AT99" i="20" s="1"/>
  <c r="AS95" i="20"/>
  <c r="AT95" i="20" s="1"/>
  <c r="AS126" i="20"/>
  <c r="AT126" i="20" s="1"/>
  <c r="AS80" i="20"/>
  <c r="AT80" i="20" s="1"/>
  <c r="AS82" i="20"/>
  <c r="AT82" i="20" s="1"/>
  <c r="AS74" i="20"/>
  <c r="AT74" i="20" s="1"/>
  <c r="AS106" i="20"/>
  <c r="AT106" i="20" s="1"/>
  <c r="AS114" i="20"/>
  <c r="AT114" i="20" s="1"/>
  <c r="AS108" i="20"/>
  <c r="AT108" i="20" s="1"/>
  <c r="AS93" i="20"/>
  <c r="AT93" i="20" s="1"/>
  <c r="AS92" i="20"/>
  <c r="AT92" i="20" s="1"/>
  <c r="AS110" i="20"/>
  <c r="AT110" i="20" s="1"/>
  <c r="AS65" i="20"/>
  <c r="AT65" i="20" s="1"/>
  <c r="AS68" i="20"/>
  <c r="AT68" i="20" s="1"/>
  <c r="AS61" i="20"/>
  <c r="AT61" i="20" s="1"/>
  <c r="AS56" i="20"/>
  <c r="AT56" i="20" s="1"/>
  <c r="AX50" i="20"/>
  <c r="AY51" i="20" s="1"/>
  <c r="AZ52" i="20" s="1"/>
  <c r="BA53" i="20" s="1"/>
  <c r="BB54" i="20" s="1"/>
  <c r="BC55" i="20" s="1"/>
  <c r="BD56" i="20" s="1"/>
  <c r="BE57" i="20" s="1"/>
  <c r="BF58" i="20" s="1"/>
  <c r="BG59" i="20" s="1"/>
  <c r="BH60" i="20" s="1"/>
  <c r="BI61" i="20" s="1"/>
  <c r="AS69" i="20"/>
  <c r="AT69" i="20" s="1"/>
  <c r="AS90" i="20"/>
  <c r="AT90" i="20" s="1"/>
  <c r="AS59" i="20"/>
  <c r="AT59" i="20" s="1"/>
  <c r="AS76" i="20"/>
  <c r="AT76" i="20" s="1"/>
  <c r="AS104" i="20"/>
  <c r="AT104" i="20" s="1"/>
  <c r="AS87" i="20"/>
  <c r="AT87" i="20" s="1"/>
  <c r="AX103" i="20"/>
  <c r="AY104" i="20" s="1"/>
  <c r="AZ105" i="20" s="1"/>
  <c r="BA106" i="20" s="1"/>
  <c r="BB107" i="20" s="1"/>
  <c r="BC108" i="20" s="1"/>
  <c r="BD109" i="20" s="1"/>
  <c r="BE110" i="20" s="1"/>
  <c r="BF111" i="20" s="1"/>
  <c r="BG112" i="20" s="1"/>
  <c r="BH113" i="20" s="1"/>
  <c r="BI114" i="20" s="1"/>
  <c r="AS105" i="20"/>
  <c r="AT105" i="20" s="1"/>
  <c r="AS72" i="20"/>
  <c r="AT72" i="20" s="1"/>
  <c r="AS100" i="20"/>
  <c r="AT100" i="20" s="1"/>
  <c r="AS75" i="20"/>
  <c r="AT75" i="20" s="1"/>
  <c r="AS83" i="20"/>
  <c r="AT83" i="20" s="1"/>
  <c r="AS89" i="20"/>
  <c r="AT89" i="20" s="1"/>
  <c r="AS96" i="20"/>
  <c r="AT96" i="20" s="1"/>
  <c r="AS77" i="20"/>
  <c r="AT77" i="20" s="1"/>
  <c r="AS84" i="20"/>
  <c r="AT84" i="20" s="1"/>
  <c r="AS85" i="20"/>
  <c r="AT85" i="20" s="1"/>
  <c r="AS94" i="20"/>
  <c r="AT94" i="20" s="1"/>
  <c r="C162" i="20"/>
  <c r="E162" i="20" s="1"/>
  <c r="AS73" i="20"/>
  <c r="AT73" i="20" s="1"/>
  <c r="C163" i="20"/>
  <c r="E163" i="20" s="1"/>
  <c r="O80" i="20"/>
  <c r="AE68" i="20" s="1"/>
  <c r="AS91" i="20"/>
  <c r="AT91" i="20" s="1"/>
  <c r="AS101" i="20"/>
  <c r="AT101" i="20" s="1"/>
  <c r="AS97" i="20"/>
  <c r="AT97" i="20" s="1"/>
  <c r="AS103" i="20"/>
  <c r="AT103" i="20" s="1"/>
  <c r="C161" i="20"/>
  <c r="AS81" i="20"/>
  <c r="AT81" i="20" s="1"/>
  <c r="AX97" i="20"/>
  <c r="AY98" i="20" s="1"/>
  <c r="AZ99" i="20" s="1"/>
  <c r="BA100" i="20" s="1"/>
  <c r="BB101" i="20" s="1"/>
  <c r="BC102" i="20" s="1"/>
  <c r="BD103" i="20" s="1"/>
  <c r="BE104" i="20" s="1"/>
  <c r="BF105" i="20" s="1"/>
  <c r="BG106" i="20" s="1"/>
  <c r="BH107" i="20" s="1"/>
  <c r="BI108" i="20" s="1"/>
  <c r="AS112" i="20"/>
  <c r="AT112" i="20" s="1"/>
  <c r="AS79" i="20"/>
  <c r="AT79" i="20" s="1"/>
  <c r="AS113" i="20"/>
  <c r="AT113" i="20" s="1"/>
  <c r="AS125" i="20"/>
  <c r="AT125" i="20" s="1"/>
  <c r="AX91" i="20"/>
  <c r="AY92" i="20" s="1"/>
  <c r="AZ93" i="20" s="1"/>
  <c r="BA94" i="20" s="1"/>
  <c r="BB95" i="20" s="1"/>
  <c r="BC96" i="20" s="1"/>
  <c r="BD97" i="20" s="1"/>
  <c r="BE98" i="20" s="1"/>
  <c r="BF99" i="20" s="1"/>
  <c r="BG100" i="20" s="1"/>
  <c r="BH101" i="20" s="1"/>
  <c r="BI102" i="20" s="1"/>
  <c r="C164" i="20"/>
  <c r="E164" i="20" s="1"/>
  <c r="AS102" i="20"/>
  <c r="AT102" i="20" s="1"/>
  <c r="AS121" i="20"/>
  <c r="AT121" i="20" s="1"/>
  <c r="AS109" i="20"/>
  <c r="AT109" i="20" s="1"/>
  <c r="AX115" i="20"/>
  <c r="AY116" i="20" s="1"/>
  <c r="AZ117" i="20" s="1"/>
  <c r="BA118" i="20" s="1"/>
  <c r="BB119" i="20" s="1"/>
  <c r="BC120" i="20" s="1"/>
  <c r="BD121" i="20" s="1"/>
  <c r="BE122" i="20" s="1"/>
  <c r="BF123" i="20" s="1"/>
  <c r="BG124" i="20" s="1"/>
  <c r="BH125" i="20" s="1"/>
  <c r="BI126" i="20" s="1"/>
  <c r="AX119" i="20"/>
  <c r="AY120" i="20" s="1"/>
  <c r="AZ121" i="20" s="1"/>
  <c r="BA122" i="20" s="1"/>
  <c r="BB123" i="20" s="1"/>
  <c r="BC124" i="20" s="1"/>
  <c r="BD125" i="20" s="1"/>
  <c r="BE126" i="20" s="1"/>
  <c r="BF127" i="20" s="1"/>
  <c r="BG128" i="20" s="1"/>
  <c r="BH129" i="20" s="1"/>
  <c r="BI130" i="20" s="1"/>
  <c r="C165" i="20"/>
  <c r="E165" i="20" s="1"/>
  <c r="O104" i="20"/>
  <c r="AE92" i="20" s="1"/>
  <c r="AS115" i="20"/>
  <c r="AT115" i="20" s="1"/>
  <c r="AS123" i="20"/>
  <c r="AT123" i="20" s="1"/>
  <c r="AX95" i="20"/>
  <c r="AY96" i="20" s="1"/>
  <c r="AZ97" i="20" s="1"/>
  <c r="BA98" i="20" s="1"/>
  <c r="BB99" i="20" s="1"/>
  <c r="BC100" i="20" s="1"/>
  <c r="BD101" i="20" s="1"/>
  <c r="BE102" i="20" s="1"/>
  <c r="BF103" i="20" s="1"/>
  <c r="BG104" i="20" s="1"/>
  <c r="BH105" i="20" s="1"/>
  <c r="BI106" i="20" s="1"/>
  <c r="AS98" i="20"/>
  <c r="AT98" i="20" s="1"/>
  <c r="AX99" i="20"/>
  <c r="AY100" i="20" s="1"/>
  <c r="AZ101" i="20" s="1"/>
  <c r="BA102" i="20" s="1"/>
  <c r="BB103" i="20" s="1"/>
  <c r="BC104" i="20" s="1"/>
  <c r="BD105" i="20" s="1"/>
  <c r="BE106" i="20" s="1"/>
  <c r="BF107" i="20" s="1"/>
  <c r="BG108" i="20" s="1"/>
  <c r="BH109" i="20" s="1"/>
  <c r="BI110" i="20" s="1"/>
  <c r="AS111" i="20"/>
  <c r="AT111" i="20" s="1"/>
  <c r="AS120" i="20"/>
  <c r="AT120" i="20" s="1"/>
  <c r="AS117" i="20"/>
  <c r="AT117" i="20" s="1"/>
  <c r="AS107" i="20"/>
  <c r="AT107" i="20" s="1"/>
  <c r="AS118" i="20"/>
  <c r="AT118" i="20" s="1"/>
  <c r="AX132" i="20"/>
  <c r="AY133" i="20" s="1"/>
  <c r="AZ134" i="20" s="1"/>
  <c r="BA135" i="20" s="1"/>
  <c r="BB136" i="20" s="1"/>
  <c r="BC137" i="20" s="1"/>
  <c r="BD138" i="20" s="1"/>
  <c r="BE139" i="20" s="1"/>
  <c r="BF140" i="20" s="1"/>
  <c r="BG141" i="20" s="1"/>
  <c r="BH142" i="20" s="1"/>
  <c r="BI143" i="20" s="1"/>
  <c r="C166" i="20"/>
  <c r="E166" i="20" s="1"/>
  <c r="AS147" i="20"/>
  <c r="AT147" i="20" s="1"/>
  <c r="AS119" i="20"/>
  <c r="AT119" i="20" s="1"/>
  <c r="AS122" i="20"/>
  <c r="AT122" i="20" s="1"/>
  <c r="AS129" i="20"/>
  <c r="AT129" i="20" s="1"/>
  <c r="AX114" i="20"/>
  <c r="AY115" i="20" s="1"/>
  <c r="AZ116" i="20" s="1"/>
  <c r="BA117" i="20" s="1"/>
  <c r="BB118" i="20" s="1"/>
  <c r="BC119" i="20" s="1"/>
  <c r="BD120" i="20" s="1"/>
  <c r="BE121" i="20" s="1"/>
  <c r="BF122" i="20" s="1"/>
  <c r="BG123" i="20" s="1"/>
  <c r="BH124" i="20" s="1"/>
  <c r="BI125" i="20" s="1"/>
  <c r="AX123" i="20"/>
  <c r="AY124" i="20" s="1"/>
  <c r="AZ125" i="20" s="1"/>
  <c r="BA126" i="20" s="1"/>
  <c r="BB127" i="20" s="1"/>
  <c r="BC128" i="20" s="1"/>
  <c r="BD129" i="20" s="1"/>
  <c r="BE130" i="20" s="1"/>
  <c r="BF131" i="20" s="1"/>
  <c r="BG132" i="20" s="1"/>
  <c r="BH133" i="20" s="1"/>
  <c r="BI134" i="20" s="1"/>
  <c r="AX137" i="20"/>
  <c r="AY138" i="20" s="1"/>
  <c r="AZ139" i="20" s="1"/>
  <c r="BA140" i="20" s="1"/>
  <c r="BB141" i="20" s="1"/>
  <c r="BC142" i="20" s="1"/>
  <c r="BD143" i="20" s="1"/>
  <c r="BE144" i="20" s="1"/>
  <c r="BF145" i="20" s="1"/>
  <c r="BG146" i="20" s="1"/>
  <c r="BH147" i="20" s="1"/>
  <c r="BI148" i="20" s="1"/>
  <c r="AX129" i="20"/>
  <c r="AY130" i="20" s="1"/>
  <c r="AZ131" i="20" s="1"/>
  <c r="BA132" i="20" s="1"/>
  <c r="BB133" i="20" s="1"/>
  <c r="BC134" i="20" s="1"/>
  <c r="BD135" i="20" s="1"/>
  <c r="BE136" i="20" s="1"/>
  <c r="BF137" i="20" s="1"/>
  <c r="BG138" i="20" s="1"/>
  <c r="BH139" i="20" s="1"/>
  <c r="BI140" i="20" s="1"/>
  <c r="AS136" i="20"/>
  <c r="AT136" i="20" s="1"/>
  <c r="AS128" i="20"/>
  <c r="AT128" i="20" s="1"/>
  <c r="AX130" i="20"/>
  <c r="AY131" i="20" s="1"/>
  <c r="AZ132" i="20" s="1"/>
  <c r="BA133" i="20" s="1"/>
  <c r="BB134" i="20" s="1"/>
  <c r="BC135" i="20" s="1"/>
  <c r="BD136" i="20" s="1"/>
  <c r="BE137" i="20" s="1"/>
  <c r="BF138" i="20" s="1"/>
  <c r="BG139" i="20" s="1"/>
  <c r="BH140" i="20" s="1"/>
  <c r="BI141" i="20" s="1"/>
  <c r="AX147" i="20"/>
  <c r="AY148" i="20" s="1"/>
  <c r="AZ149" i="20" s="1"/>
  <c r="BA150" i="20" s="1"/>
  <c r="BB151" i="20" s="1"/>
  <c r="BC152" i="20" s="1"/>
  <c r="BD153" i="20" s="1"/>
  <c r="BE154" i="20" s="1"/>
  <c r="BF155" i="20" s="1"/>
  <c r="BG156" i="20" s="1"/>
  <c r="BH157" i="20" s="1"/>
  <c r="BI158" i="20" s="1"/>
  <c r="AS127" i="20"/>
  <c r="AT127" i="20" s="1"/>
  <c r="AS132" i="20"/>
  <c r="AT132" i="20" s="1"/>
  <c r="AS138" i="20"/>
  <c r="AT138" i="20" s="1"/>
  <c r="AS140" i="20"/>
  <c r="AT140" i="20" s="1"/>
  <c r="AS142" i="20"/>
  <c r="AT142" i="20" s="1"/>
  <c r="AS149" i="20"/>
  <c r="AT149" i="20" s="1"/>
  <c r="AX161" i="20"/>
  <c r="AY162" i="20" s="1"/>
  <c r="AZ163" i="20" s="1"/>
  <c r="BA164" i="20" s="1"/>
  <c r="AX124" i="20"/>
  <c r="AY125" i="20" s="1"/>
  <c r="AZ126" i="20" s="1"/>
  <c r="BA127" i="20" s="1"/>
  <c r="BB128" i="20" s="1"/>
  <c r="BC129" i="20" s="1"/>
  <c r="BD130" i="20" s="1"/>
  <c r="BE131" i="20" s="1"/>
  <c r="BF132" i="20" s="1"/>
  <c r="BG133" i="20" s="1"/>
  <c r="BH134" i="20" s="1"/>
  <c r="BI135" i="20" s="1"/>
  <c r="AX127" i="20"/>
  <c r="AY128" i="20" s="1"/>
  <c r="AZ129" i="20" s="1"/>
  <c r="BA130" i="20" s="1"/>
  <c r="BB131" i="20" s="1"/>
  <c r="BC132" i="20" s="1"/>
  <c r="BD133" i="20" s="1"/>
  <c r="BE134" i="20" s="1"/>
  <c r="BF135" i="20" s="1"/>
  <c r="BG136" i="20" s="1"/>
  <c r="BH137" i="20" s="1"/>
  <c r="BI138" i="20" s="1"/>
  <c r="AX145" i="20"/>
  <c r="AY146" i="20" s="1"/>
  <c r="AZ147" i="20" s="1"/>
  <c r="BA148" i="20" s="1"/>
  <c r="BB149" i="20" s="1"/>
  <c r="BC150" i="20" s="1"/>
  <c r="BD151" i="20" s="1"/>
  <c r="BE152" i="20" s="1"/>
  <c r="BF153" i="20" s="1"/>
  <c r="BG154" i="20" s="1"/>
  <c r="BH155" i="20" s="1"/>
  <c r="BI156" i="20" s="1"/>
  <c r="AS163" i="20"/>
  <c r="AT163" i="20" s="1"/>
  <c r="AX128" i="20"/>
  <c r="AY129" i="20" s="1"/>
  <c r="AZ130" i="20" s="1"/>
  <c r="BA131" i="20" s="1"/>
  <c r="BB132" i="20" s="1"/>
  <c r="BC133" i="20" s="1"/>
  <c r="BD134" i="20" s="1"/>
  <c r="BE135" i="20" s="1"/>
  <c r="BF136" i="20" s="1"/>
  <c r="BG137" i="20" s="1"/>
  <c r="BH138" i="20" s="1"/>
  <c r="BI139" i="20" s="1"/>
  <c r="AX144" i="20"/>
  <c r="AY145" i="20" s="1"/>
  <c r="AZ146" i="20" s="1"/>
  <c r="BA147" i="20" s="1"/>
  <c r="BB148" i="20" s="1"/>
  <c r="BC149" i="20" s="1"/>
  <c r="BD150" i="20" s="1"/>
  <c r="BE151" i="20" s="1"/>
  <c r="BF152" i="20" s="1"/>
  <c r="BG153" i="20" s="1"/>
  <c r="BH154" i="20" s="1"/>
  <c r="BI155" i="20" s="1"/>
  <c r="AS145" i="20"/>
  <c r="AT145" i="20" s="1"/>
  <c r="AS148" i="20"/>
  <c r="AT148" i="20" s="1"/>
  <c r="AS137" i="20"/>
  <c r="AT137" i="20" s="1"/>
  <c r="AS134" i="20"/>
  <c r="AT134" i="20" s="1"/>
  <c r="AS135" i="20"/>
  <c r="AT135" i="20" s="1"/>
  <c r="AX138" i="20"/>
  <c r="AY139" i="20" s="1"/>
  <c r="AZ140" i="20" s="1"/>
  <c r="BA141" i="20" s="1"/>
  <c r="BB142" i="20" s="1"/>
  <c r="BC143" i="20" s="1"/>
  <c r="BD144" i="20" s="1"/>
  <c r="BE145" i="20" s="1"/>
  <c r="BF146" i="20" s="1"/>
  <c r="BG147" i="20" s="1"/>
  <c r="BH148" i="20" s="1"/>
  <c r="BI149" i="20" s="1"/>
  <c r="AX135" i="20"/>
  <c r="AY136" i="20" s="1"/>
  <c r="AZ137" i="20" s="1"/>
  <c r="BA138" i="20" s="1"/>
  <c r="BB139" i="20" s="1"/>
  <c r="BC140" i="20" s="1"/>
  <c r="BD141" i="20" s="1"/>
  <c r="BE142" i="20" s="1"/>
  <c r="BF143" i="20" s="1"/>
  <c r="BG144" i="20" s="1"/>
  <c r="BH145" i="20" s="1"/>
  <c r="BI146" i="20" s="1"/>
  <c r="AS154" i="20"/>
  <c r="AT154" i="20" s="1"/>
  <c r="AX157" i="20"/>
  <c r="AY158" i="20" s="1"/>
  <c r="AZ159" i="20" s="1"/>
  <c r="BA160" i="20" s="1"/>
  <c r="BB161" i="20" s="1"/>
  <c r="BC162" i="20" s="1"/>
  <c r="BD163" i="20" s="1"/>
  <c r="BE164" i="20" s="1"/>
  <c r="AX133" i="20"/>
  <c r="AY134" i="20" s="1"/>
  <c r="AZ135" i="20" s="1"/>
  <c r="BA136" i="20" s="1"/>
  <c r="BB137" i="20" s="1"/>
  <c r="BC138" i="20" s="1"/>
  <c r="BD139" i="20" s="1"/>
  <c r="BE140" i="20" s="1"/>
  <c r="BF141" i="20" s="1"/>
  <c r="BG142" i="20" s="1"/>
  <c r="BH143" i="20" s="1"/>
  <c r="BI144" i="20" s="1"/>
  <c r="AX141" i="20"/>
  <c r="AY142" i="20" s="1"/>
  <c r="AZ143" i="20" s="1"/>
  <c r="BA144" i="20" s="1"/>
  <c r="BB145" i="20" s="1"/>
  <c r="BC146" i="20" s="1"/>
  <c r="BD147" i="20" s="1"/>
  <c r="BE148" i="20" s="1"/>
  <c r="BF149" i="20" s="1"/>
  <c r="BG150" i="20" s="1"/>
  <c r="BH151" i="20" s="1"/>
  <c r="BI152" i="20" s="1"/>
  <c r="AX149" i="20"/>
  <c r="AY150" i="20" s="1"/>
  <c r="AZ151" i="20" s="1"/>
  <c r="BA152" i="20" s="1"/>
  <c r="BB153" i="20" s="1"/>
  <c r="BC154" i="20" s="1"/>
  <c r="BD155" i="20" s="1"/>
  <c r="BE156" i="20" s="1"/>
  <c r="BF157" i="20" s="1"/>
  <c r="BG158" i="20" s="1"/>
  <c r="BH159" i="20" s="1"/>
  <c r="BI160" i="20" s="1"/>
  <c r="AS159" i="20"/>
  <c r="AT159" i="20" s="1"/>
  <c r="AS146" i="20"/>
  <c r="AT146" i="20" s="1"/>
  <c r="AS152" i="20"/>
  <c r="AT152" i="20" s="1"/>
  <c r="AX162" i="20"/>
  <c r="AY163" i="20" s="1"/>
  <c r="AZ164" i="20" s="1"/>
  <c r="AX153" i="20"/>
  <c r="AY154" i="20" s="1"/>
  <c r="AZ155" i="20" s="1"/>
  <c r="BA156" i="20" s="1"/>
  <c r="BB157" i="20" s="1"/>
  <c r="BC158" i="20" s="1"/>
  <c r="BD159" i="20" s="1"/>
  <c r="BE160" i="20" s="1"/>
  <c r="BF161" i="20" s="1"/>
  <c r="BG162" i="20" s="1"/>
  <c r="BH163" i="20" s="1"/>
  <c r="BI164" i="20" s="1"/>
  <c r="AS156" i="20"/>
  <c r="AT156" i="20" s="1"/>
  <c r="AS150" i="20"/>
  <c r="AT150" i="20" s="1"/>
  <c r="AS160" i="20"/>
  <c r="AT160" i="20" s="1"/>
  <c r="AS164" i="20"/>
  <c r="AT164" i="20" s="1"/>
  <c r="AX155" i="20"/>
  <c r="AY156" i="20" s="1"/>
  <c r="AZ157" i="20" s="1"/>
  <c r="BA158" i="20" s="1"/>
  <c r="BB159" i="20" s="1"/>
  <c r="BC160" i="20" s="1"/>
  <c r="BD161" i="20" s="1"/>
  <c r="BE162" i="20" s="1"/>
  <c r="BF163" i="20" s="1"/>
  <c r="BG164" i="20" s="1"/>
  <c r="AX160" i="20"/>
  <c r="AY161" i="20" s="1"/>
  <c r="AZ162" i="20" s="1"/>
  <c r="BA163" i="20" s="1"/>
  <c r="BB164" i="20" s="1"/>
  <c r="BU140" i="21" l="1"/>
  <c r="BR140" i="21"/>
  <c r="BP140" i="21"/>
  <c r="BY140" i="21"/>
  <c r="BZ140" i="21"/>
  <c r="BN140" i="21"/>
  <c r="BT140" i="21"/>
  <c r="BV140" i="21"/>
  <c r="BS140" i="21"/>
  <c r="BO140" i="21"/>
  <c r="BQ140" i="21"/>
  <c r="BX140" i="21"/>
  <c r="BW140" i="21"/>
  <c r="BW57" i="21"/>
  <c r="BP130" i="21"/>
  <c r="BX130" i="21"/>
  <c r="BQ133" i="21"/>
  <c r="BY133" i="21"/>
  <c r="BO135" i="21"/>
  <c r="BW135" i="21"/>
  <c r="BR136" i="21"/>
  <c r="BZ136" i="21"/>
  <c r="BP138" i="21"/>
  <c r="BX138" i="21"/>
  <c r="BS139" i="21"/>
  <c r="BV130" i="21"/>
  <c r="BR134" i="21"/>
  <c r="BY139" i="21"/>
  <c r="BO130" i="21"/>
  <c r="BU132" i="21"/>
  <c r="BX133" i="21"/>
  <c r="BN135" i="21"/>
  <c r="BQ136" i="21"/>
  <c r="BO138" i="21"/>
  <c r="BR139" i="21"/>
  <c r="BR130" i="21"/>
  <c r="BZ130" i="21"/>
  <c r="BT136" i="21"/>
  <c r="BU139" i="21"/>
  <c r="BO133" i="21"/>
  <c r="BZ134" i="21"/>
  <c r="BX136" i="21"/>
  <c r="BQ139" i="21"/>
  <c r="BT129" i="21"/>
  <c r="BP133" i="21"/>
  <c r="BS134" i="21"/>
  <c r="BY136" i="21"/>
  <c r="BW138" i="21"/>
  <c r="BW130" i="21"/>
  <c r="BT130" i="21"/>
  <c r="BS135" i="21"/>
  <c r="BN136" i="21"/>
  <c r="BV136" i="21"/>
  <c r="BT138" i="21"/>
  <c r="BO139" i="21"/>
  <c r="BW139" i="21"/>
  <c r="BN130" i="21"/>
  <c r="BW133" i="21"/>
  <c r="BP136" i="21"/>
  <c r="BV138" i="21"/>
  <c r="BV135" i="21"/>
  <c r="BS129" i="21"/>
  <c r="BU135" i="21"/>
  <c r="BN138" i="21"/>
  <c r="BZ139" i="21"/>
  <c r="BR133" i="21"/>
  <c r="BU129" i="21"/>
  <c r="BW136" i="21"/>
  <c r="BX131" i="21"/>
  <c r="BX134" i="21"/>
  <c r="BQ129" i="21"/>
  <c r="BP137" i="21"/>
  <c r="BQ132" i="21"/>
  <c r="BZ138" i="21"/>
  <c r="BS133" i="21"/>
  <c r="BY138" i="21"/>
  <c r="BT131" i="21"/>
  <c r="BQ138" i="21"/>
  <c r="BO136" i="21"/>
  <c r="BP131" i="21"/>
  <c r="BP134" i="21"/>
  <c r="BT137" i="21"/>
  <c r="BU136" i="21"/>
  <c r="BV131" i="21"/>
  <c r="BR138" i="21"/>
  <c r="BX132" i="21"/>
  <c r="BV137" i="21"/>
  <c r="BY130" i="21"/>
  <c r="BS131" i="21"/>
  <c r="BR131" i="21"/>
  <c r="BT135" i="21"/>
  <c r="BU130" i="21"/>
  <c r="BU133" i="21"/>
  <c r="BY131" i="21"/>
  <c r="BZ135" i="21"/>
  <c r="BN131" i="21"/>
  <c r="BW137" i="21"/>
  <c r="BP132" i="21"/>
  <c r="BN137" i="21"/>
  <c r="BV129" i="21"/>
  <c r="BR137" i="21"/>
  <c r="BQ137" i="21"/>
  <c r="BY132" i="21"/>
  <c r="BN134" i="21"/>
  <c r="BO132" i="21"/>
  <c r="BT139" i="21"/>
  <c r="BX139" i="21"/>
  <c r="BY134" i="21"/>
  <c r="BZ129" i="21"/>
  <c r="BZ132" i="21"/>
  <c r="BR135" i="21"/>
  <c r="BS130" i="21"/>
  <c r="BO137" i="21"/>
  <c r="BU131" i="21"/>
  <c r="BX135" i="21"/>
  <c r="BN129" i="21"/>
  <c r="BT132" i="21"/>
  <c r="BZ133" i="21"/>
  <c r="BS136" i="21"/>
  <c r="BN133" i="21"/>
  <c r="BY137" i="21"/>
  <c r="BS138" i="21"/>
  <c r="BZ131" i="21"/>
  <c r="BS137" i="21"/>
  <c r="BN132" i="21"/>
  <c r="BY129" i="21"/>
  <c r="BP135" i="21"/>
  <c r="BP139" i="21"/>
  <c r="BQ134" i="21"/>
  <c r="BR129" i="21"/>
  <c r="BR132" i="21"/>
  <c r="BV139" i="21"/>
  <c r="BW134" i="21"/>
  <c r="BX129" i="21"/>
  <c r="BY135" i="21"/>
  <c r="BW129" i="21"/>
  <c r="BU134" i="21"/>
  <c r="BU137" i="21"/>
  <c r="BQ130" i="21"/>
  <c r="BU138" i="21"/>
  <c r="BV133" i="21"/>
  <c r="BW131" i="21"/>
  <c r="BN139" i="21"/>
  <c r="BO134" i="21"/>
  <c r="BP129" i="21"/>
  <c r="BQ135" i="21"/>
  <c r="BO129" i="21"/>
  <c r="BV132" i="21"/>
  <c r="BZ137" i="21"/>
  <c r="BO131" i="21"/>
  <c r="BT133" i="21"/>
  <c r="BV134" i="21"/>
  <c r="BW132" i="21"/>
  <c r="BT134" i="21"/>
  <c r="BS132" i="21"/>
  <c r="BX137" i="21"/>
  <c r="BQ131" i="21"/>
  <c r="BO46" i="21"/>
  <c r="BN128" i="21"/>
  <c r="BO128" i="21"/>
  <c r="BQ128" i="21"/>
  <c r="BS128" i="21"/>
  <c r="E168" i="20"/>
  <c r="BN45" i="21"/>
  <c r="BQ90" i="21"/>
  <c r="BN126" i="21"/>
  <c r="BO127" i="21"/>
  <c r="BQ105" i="21"/>
  <c r="BZ123" i="21"/>
  <c r="BY118" i="21"/>
  <c r="BW111" i="21"/>
  <c r="BT104" i="21"/>
  <c r="BV119" i="21"/>
  <c r="BS110" i="21"/>
  <c r="BY125" i="21"/>
  <c r="BP124" i="21"/>
  <c r="BQ110" i="21"/>
  <c r="BS123" i="21"/>
  <c r="BX124" i="21"/>
  <c r="BT114" i="21"/>
  <c r="BQ102" i="21"/>
  <c r="BZ121" i="21"/>
  <c r="BY109" i="21"/>
  <c r="BU121" i="21"/>
  <c r="BO103" i="21"/>
  <c r="BN127" i="21"/>
  <c r="BX117" i="21"/>
  <c r="BQ92" i="21"/>
  <c r="BX119" i="21"/>
  <c r="BT120" i="21"/>
  <c r="BT110" i="21"/>
  <c r="BO109" i="21"/>
  <c r="BX97" i="21"/>
  <c r="BS98" i="21"/>
  <c r="BY100" i="21"/>
  <c r="BQ86" i="21"/>
  <c r="BW119" i="21"/>
  <c r="BS118" i="21"/>
  <c r="BX107" i="21"/>
  <c r="BN115" i="21"/>
  <c r="BO106" i="21"/>
  <c r="BP97" i="21"/>
  <c r="BY96" i="21"/>
  <c r="BY94" i="21"/>
  <c r="BW91" i="21"/>
  <c r="BR113" i="21"/>
  <c r="BQ115" i="21"/>
  <c r="BZ114" i="21"/>
  <c r="BQ99" i="21"/>
  <c r="BU91" i="21"/>
  <c r="BO119" i="21"/>
  <c r="BP90" i="21"/>
  <c r="BV112" i="21"/>
  <c r="BQ111" i="21"/>
  <c r="BT103" i="21"/>
  <c r="BX88" i="21"/>
  <c r="BT124" i="21"/>
  <c r="BV110" i="21"/>
  <c r="BU110" i="21"/>
  <c r="BU117" i="21"/>
  <c r="BP98" i="21"/>
  <c r="BX86" i="21"/>
  <c r="BO115" i="21"/>
  <c r="BU123" i="21"/>
  <c r="BV121" i="21"/>
  <c r="BX79" i="21"/>
  <c r="BQ119" i="21"/>
  <c r="BZ128" i="21"/>
  <c r="BX122" i="21"/>
  <c r="BN119" i="21"/>
  <c r="BQ126" i="21"/>
  <c r="BN124" i="21"/>
  <c r="BV118" i="21"/>
  <c r="BN110" i="21"/>
  <c r="BU114" i="21"/>
  <c r="BP107" i="21"/>
  <c r="BS114" i="21"/>
  <c r="BW107" i="21"/>
  <c r="BW121" i="21"/>
  <c r="BN113" i="21"/>
  <c r="BY114" i="21"/>
  <c r="BS106" i="21"/>
  <c r="BN117" i="21"/>
  <c r="BX103" i="21"/>
  <c r="BW97" i="21"/>
  <c r="BZ118" i="21"/>
  <c r="BQ96" i="21"/>
  <c r="BT97" i="21"/>
  <c r="BQ84" i="21"/>
  <c r="BP86" i="21"/>
  <c r="BO94" i="21"/>
  <c r="BQ83" i="21"/>
  <c r="BR128" i="21"/>
  <c r="BZ120" i="21"/>
  <c r="BX123" i="21"/>
  <c r="BV124" i="21"/>
  <c r="BY113" i="21"/>
  <c r="BR118" i="21"/>
  <c r="BX105" i="21"/>
  <c r="BW113" i="21"/>
  <c r="BZ112" i="21"/>
  <c r="BQ114" i="21"/>
  <c r="BU106" i="21"/>
  <c r="BV117" i="21"/>
  <c r="BP103" i="21"/>
  <c r="BO97" i="21"/>
  <c r="BV106" i="21"/>
  <c r="BX96" i="21"/>
  <c r="BR108" i="21"/>
  <c r="BX84" i="21"/>
  <c r="BP87" i="21"/>
  <c r="BR120" i="21"/>
  <c r="BO124" i="21"/>
  <c r="BR115" i="21"/>
  <c r="BQ113" i="21"/>
  <c r="BT118" i="21"/>
  <c r="BP105" i="21"/>
  <c r="BO113" i="21"/>
  <c r="BY116" i="21"/>
  <c r="BR112" i="21"/>
  <c r="BY112" i="21"/>
  <c r="BQ103" i="21"/>
  <c r="BO117" i="21"/>
  <c r="BX101" i="21"/>
  <c r="BZ113" i="21"/>
  <c r="BS96" i="21"/>
  <c r="BU103" i="21"/>
  <c r="BY107" i="21"/>
  <c r="BP96" i="21"/>
  <c r="BW86" i="21"/>
  <c r="BW108" i="21"/>
  <c r="BO87" i="21"/>
  <c r="BW127" i="21"/>
  <c r="BY123" i="21"/>
  <c r="BT119" i="21"/>
  <c r="BN114" i="21"/>
  <c r="BU112" i="21"/>
  <c r="BU118" i="21"/>
  <c r="BY121" i="21"/>
  <c r="BS112" i="21"/>
  <c r="BX121" i="21"/>
  <c r="BV115" i="21"/>
  <c r="BZ110" i="21"/>
  <c r="BY110" i="21"/>
  <c r="BQ101" i="21"/>
  <c r="BW117" i="21"/>
  <c r="BP99" i="21"/>
  <c r="BY111" i="21"/>
  <c r="BY102" i="21"/>
  <c r="BP104" i="21"/>
  <c r="BX92" i="21"/>
  <c r="BQ108" i="21"/>
  <c r="BW84" i="21"/>
  <c r="BU108" i="21"/>
  <c r="BX102" i="21"/>
  <c r="BY62" i="21"/>
  <c r="BQ127" i="21"/>
  <c r="BP127" i="21"/>
  <c r="BQ125" i="21"/>
  <c r="BY120" i="21"/>
  <c r="BZ125" i="21"/>
  <c r="BY122" i="21"/>
  <c r="BN112" i="21"/>
  <c r="BY115" i="21"/>
  <c r="BQ107" i="21"/>
  <c r="BX109" i="21"/>
  <c r="BW109" i="21"/>
  <c r="BN121" i="21"/>
  <c r="BR114" i="21"/>
  <c r="BV126" i="21"/>
  <c r="BU116" i="21"/>
  <c r="BT117" i="21"/>
  <c r="BN106" i="21"/>
  <c r="BO99" i="21"/>
  <c r="BQ100" i="21"/>
  <c r="BX98" i="21"/>
  <c r="BQ88" i="21"/>
  <c r="BP88" i="21"/>
  <c r="BY128" i="21"/>
  <c r="BU124" i="21"/>
  <c r="BZ85" i="21"/>
  <c r="BU126" i="21"/>
  <c r="BP102" i="21"/>
  <c r="BT94" i="21"/>
  <c r="BY97" i="21"/>
  <c r="BP82" i="21"/>
  <c r="BW92" i="21"/>
  <c r="BP89" i="21"/>
  <c r="BX78" i="21"/>
  <c r="BO75" i="21"/>
  <c r="BY57" i="21"/>
  <c r="BT123" i="21"/>
  <c r="BY119" i="21"/>
  <c r="BT101" i="21"/>
  <c r="BO92" i="21"/>
  <c r="BZ89" i="21"/>
  <c r="BW74" i="21"/>
  <c r="BP71" i="21"/>
  <c r="BQ51" i="21"/>
  <c r="BY99" i="21"/>
  <c r="BX85" i="21"/>
  <c r="BX127" i="21"/>
  <c r="BP119" i="21"/>
  <c r="BY126" i="21"/>
  <c r="BQ120" i="21"/>
  <c r="BO86" i="21"/>
  <c r="BN90" i="21"/>
  <c r="BT84" i="21"/>
  <c r="BY95" i="21"/>
  <c r="BS87" i="21"/>
  <c r="BY87" i="21"/>
  <c r="BP59" i="21"/>
  <c r="BP94" i="21"/>
  <c r="BV90" i="21"/>
  <c r="BS85" i="21"/>
  <c r="BP91" i="21"/>
  <c r="BW77" i="21"/>
  <c r="BW93" i="21"/>
  <c r="BU83" i="21"/>
  <c r="BQ68" i="21"/>
  <c r="BW81" i="21"/>
  <c r="BT79" i="21"/>
  <c r="BS62" i="21"/>
  <c r="BQ91" i="21"/>
  <c r="BO73" i="21"/>
  <c r="BT57" i="21"/>
  <c r="BY103" i="21"/>
  <c r="BT85" i="21"/>
  <c r="BT91" i="21"/>
  <c r="BS77" i="21"/>
  <c r="BP93" i="21"/>
  <c r="BY82" i="21"/>
  <c r="BQ66" i="21"/>
  <c r="BU71" i="21"/>
  <c r="BY80" i="21"/>
  <c r="BO64" i="21"/>
  <c r="BW71" i="21"/>
  <c r="BR52" i="21"/>
  <c r="BW61" i="21"/>
  <c r="BT73" i="21"/>
  <c r="BW69" i="21"/>
  <c r="BR57" i="21"/>
  <c r="BQ55" i="21"/>
  <c r="BS124" i="21"/>
  <c r="BX93" i="21"/>
  <c r="BQ64" i="21"/>
  <c r="BS70" i="21"/>
  <c r="BR80" i="21"/>
  <c r="BO58" i="21"/>
  <c r="BR50" i="21"/>
  <c r="BX57" i="21"/>
  <c r="BY59" i="21"/>
  <c r="BZ81" i="21"/>
  <c r="BW65" i="21"/>
  <c r="BQ122" i="21"/>
  <c r="BV127" i="21"/>
  <c r="BQ109" i="21"/>
  <c r="BT112" i="21"/>
  <c r="BO121" i="21"/>
  <c r="BW101" i="21"/>
  <c r="BY106" i="21"/>
  <c r="BX94" i="21"/>
  <c r="BS108" i="21"/>
  <c r="BZ106" i="21"/>
  <c r="BX89" i="21"/>
  <c r="BT95" i="21"/>
  <c r="BR87" i="21"/>
  <c r="BR93" i="21"/>
  <c r="BN78" i="21"/>
  <c r="BQ62" i="21"/>
  <c r="BP64" i="21"/>
  <c r="BX80" i="21"/>
  <c r="BN56" i="21"/>
  <c r="BY92" i="21"/>
  <c r="BT54" i="21"/>
  <c r="BW67" i="21"/>
  <c r="BZ65" i="21"/>
  <c r="BQ124" i="21"/>
  <c r="BO118" i="21"/>
  <c r="BO88" i="21"/>
  <c r="BN94" i="21"/>
  <c r="BT108" i="21"/>
  <c r="BT86" i="21"/>
  <c r="BR89" i="21"/>
  <c r="BU95" i="21"/>
  <c r="BO85" i="21"/>
  <c r="BQ87" i="21"/>
  <c r="BN89" i="21"/>
  <c r="BY89" i="21"/>
  <c r="BP62" i="21"/>
  <c r="BZ74" i="21"/>
  <c r="BN57" i="21"/>
  <c r="BP54" i="21"/>
  <c r="BV65" i="21"/>
  <c r="BX59" i="21"/>
  <c r="BO56" i="21"/>
  <c r="BT76" i="21"/>
  <c r="BP76" i="21"/>
  <c r="BR73" i="21"/>
  <c r="BQ49" i="21"/>
  <c r="BW63" i="21"/>
  <c r="BV59" i="21"/>
  <c r="BR123" i="21"/>
  <c r="BR121" i="21"/>
  <c r="BU97" i="21"/>
  <c r="BY101" i="21"/>
  <c r="BT82" i="21"/>
  <c r="BP85" i="21"/>
  <c r="BZ94" i="21"/>
  <c r="BP78" i="21"/>
  <c r="BX87" i="21"/>
  <c r="BV85" i="21"/>
  <c r="BW75" i="21"/>
  <c r="BO93" i="21"/>
  <c r="BZ79" i="21"/>
  <c r="BW76" i="21"/>
  <c r="BY66" i="21"/>
  <c r="BU54" i="21"/>
  <c r="BX73" i="21"/>
  <c r="BV61" i="21"/>
  <c r="BX65" i="21"/>
  <c r="BP122" i="21"/>
  <c r="BP123" i="21"/>
  <c r="BO107" i="21"/>
  <c r="BR110" i="21"/>
  <c r="BQ97" i="21"/>
  <c r="BW103" i="21"/>
  <c r="BU101" i="21"/>
  <c r="BT75" i="21"/>
  <c r="BT70" i="21"/>
  <c r="BX62" i="21"/>
  <c r="BY81" i="21"/>
  <c r="BQ80" i="21"/>
  <c r="BW64" i="21"/>
  <c r="BV56" i="21"/>
  <c r="BS79" i="21"/>
  <c r="BZ76" i="21"/>
  <c r="BS64" i="21"/>
  <c r="BS51" i="21"/>
  <c r="BY64" i="21"/>
  <c r="BO61" i="21"/>
  <c r="BV73" i="21"/>
  <c r="BW73" i="21"/>
  <c r="BZ57" i="21"/>
  <c r="BO69" i="21"/>
  <c r="BO67" i="21"/>
  <c r="BO63" i="21"/>
  <c r="BO59" i="21"/>
  <c r="BO47" i="21"/>
  <c r="BX61" i="21"/>
  <c r="E168" i="21"/>
  <c r="BR65" i="21"/>
  <c r="BR95" i="21"/>
  <c r="BP67" i="21"/>
  <c r="BU57" i="21"/>
  <c r="BU73" i="21"/>
  <c r="BX67" i="21"/>
  <c r="BW59" i="21"/>
  <c r="BQ118" i="21"/>
  <c r="BX100" i="21"/>
  <c r="BO84" i="21"/>
  <c r="BX108" i="21"/>
  <c r="BN108" i="21"/>
  <c r="BV94" i="21"/>
  <c r="BS89" i="21"/>
  <c r="BU85" i="21"/>
  <c r="BW95" i="21"/>
  <c r="BX91" i="21"/>
  <c r="BT77" i="21"/>
  <c r="BT87" i="21"/>
  <c r="BZ93" i="21"/>
  <c r="BP83" i="21"/>
  <c r="BP77" i="21"/>
  <c r="BW72" i="21"/>
  <c r="BQ60" i="21"/>
  <c r="BV74" i="21"/>
  <c r="BX68" i="21"/>
  <c r="BX60" i="21"/>
  <c r="BO50" i="21"/>
  <c r="BP81" i="21"/>
  <c r="BS80" i="21"/>
  <c r="BS75" i="21"/>
  <c r="BW62" i="21"/>
  <c r="BW55" i="21"/>
  <c r="BQ79" i="21"/>
  <c r="BZ77" i="21"/>
  <c r="BX76" i="21"/>
  <c r="BS60" i="21"/>
  <c r="BY60" i="21"/>
  <c r="BR61" i="21"/>
  <c r="BY71" i="21"/>
  <c r="BN52" i="21"/>
  <c r="BN73" i="21"/>
  <c r="BR54" i="21"/>
  <c r="BR69" i="21"/>
  <c r="BR67" i="21"/>
  <c r="BR63" i="21"/>
  <c r="BR59" i="21"/>
  <c r="BS65" i="21"/>
  <c r="BQ89" i="21"/>
  <c r="BX56" i="21"/>
  <c r="BN48" i="21"/>
  <c r="BT126" i="21"/>
  <c r="BQ123" i="21"/>
  <c r="BO111" i="21"/>
  <c r="BT121" i="21"/>
  <c r="BP118" i="21"/>
  <c r="BV113" i="21"/>
  <c r="BQ112" i="21"/>
  <c r="BT106" i="21"/>
  <c r="BS117" i="21"/>
  <c r="BP117" i="21"/>
  <c r="BP101" i="21"/>
  <c r="BO101" i="21"/>
  <c r="BY104" i="21"/>
  <c r="BU99" i="21"/>
  <c r="BR106" i="21"/>
  <c r="BP100" i="21"/>
  <c r="BQ94" i="21"/>
  <c r="BQ82" i="21"/>
  <c r="BP92" i="21"/>
  <c r="BP84" i="21"/>
  <c r="BT100" i="21"/>
  <c r="BW90" i="21"/>
  <c r="BW82" i="21"/>
  <c r="BV92" i="21"/>
  <c r="BY108" i="21"/>
  <c r="BV108" i="21"/>
  <c r="BT92" i="21"/>
  <c r="BT98" i="21"/>
  <c r="BT89" i="21"/>
  <c r="BY84" i="21"/>
  <c r="BP95" i="21"/>
  <c r="BR91" i="21"/>
  <c r="BU78" i="21"/>
  <c r="BU87" i="21"/>
  <c r="BS93" i="21"/>
  <c r="BX83" i="21"/>
  <c r="BN72" i="21"/>
  <c r="BQ58" i="21"/>
  <c r="BS74" i="21"/>
  <c r="BP68" i="21"/>
  <c r="BP60" i="21"/>
  <c r="BT102" i="21"/>
  <c r="BX81" i="21"/>
  <c r="BT80" i="21"/>
  <c r="BO62" i="21"/>
  <c r="BO55" i="21"/>
  <c r="BV79" i="21"/>
  <c r="BT72" i="21"/>
  <c r="BZ78" i="21"/>
  <c r="BY75" i="21"/>
  <c r="BS58" i="21"/>
  <c r="BY58" i="21"/>
  <c r="BZ61" i="21"/>
  <c r="BR49" i="21"/>
  <c r="BY73" i="21"/>
  <c r="BY69" i="21"/>
  <c r="BN54" i="21"/>
  <c r="BZ69" i="21"/>
  <c r="BZ67" i="21"/>
  <c r="BZ63" i="21"/>
  <c r="BZ59" i="21"/>
  <c r="BT65" i="21"/>
  <c r="BP63" i="21"/>
  <c r="BQ57" i="21"/>
  <c r="BP50" i="21"/>
  <c r="BX63" i="21"/>
  <c r="BX69" i="21"/>
  <c r="BO95" i="21"/>
  <c r="BT127" i="21"/>
  <c r="BW124" i="21"/>
  <c r="BW115" i="21"/>
  <c r="BX99" i="21"/>
  <c r="BZ115" i="21"/>
  <c r="BW99" i="21"/>
  <c r="BQ104" i="21"/>
  <c r="BY98" i="21"/>
  <c r="BX104" i="21"/>
  <c r="BT99" i="21"/>
  <c r="BS94" i="21"/>
  <c r="BY127" i="21"/>
  <c r="BX90" i="21"/>
  <c r="BX82" i="21"/>
  <c r="BO90" i="21"/>
  <c r="BO82" i="21"/>
  <c r="BN92" i="21"/>
  <c r="BZ108" i="21"/>
  <c r="BT90" i="21"/>
  <c r="BU89" i="21"/>
  <c r="BS95" i="21"/>
  <c r="BX95" i="21"/>
  <c r="BZ91" i="21"/>
  <c r="BO78" i="21"/>
  <c r="BY86" i="21"/>
  <c r="BT93" i="21"/>
  <c r="BS83" i="21"/>
  <c r="BY88" i="21"/>
  <c r="BV71" i="21"/>
  <c r="BP56" i="21"/>
  <c r="BP74" i="21"/>
  <c r="BX66" i="21"/>
  <c r="BX58" i="21"/>
  <c r="BY90" i="21"/>
  <c r="BS81" i="21"/>
  <c r="BO80" i="21"/>
  <c r="BU72" i="21"/>
  <c r="BW60" i="21"/>
  <c r="BS53" i="21"/>
  <c r="BW79" i="21"/>
  <c r="BS72" i="21"/>
  <c r="BS76" i="21"/>
  <c r="BN75" i="21"/>
  <c r="BR56" i="21"/>
  <c r="BP57" i="21"/>
  <c r="BS61" i="21"/>
  <c r="BN46" i="21"/>
  <c r="BP73" i="21"/>
  <c r="BY67" i="21"/>
  <c r="BV54" i="21"/>
  <c r="BS69" i="21"/>
  <c r="BS67" i="21"/>
  <c r="BS63" i="21"/>
  <c r="BS59" i="21"/>
  <c r="BP49" i="21"/>
  <c r="BU65" i="21"/>
  <c r="BU53" i="21"/>
  <c r="BO57" i="21"/>
  <c r="BY61" i="21"/>
  <c r="BR125" i="21"/>
  <c r="BV114" i="21"/>
  <c r="BQ116" i="21"/>
  <c r="BQ98" i="21"/>
  <c r="BT96" i="21"/>
  <c r="BW88" i="21"/>
  <c r="BO108" i="21"/>
  <c r="BT88" i="21"/>
  <c r="BV89" i="21"/>
  <c r="BQ85" i="21"/>
  <c r="BZ95" i="21"/>
  <c r="BQ95" i="21"/>
  <c r="BS91" i="21"/>
  <c r="BW78" i="21"/>
  <c r="BO89" i="21"/>
  <c r="BN85" i="21"/>
  <c r="BU93" i="21"/>
  <c r="BT83" i="21"/>
  <c r="BV75" i="21"/>
  <c r="BU70" i="21"/>
  <c r="BX74" i="21"/>
  <c r="BP66" i="21"/>
  <c r="BP58" i="21"/>
  <c r="BQ81" i="21"/>
  <c r="BT81" i="21"/>
  <c r="BW80" i="21"/>
  <c r="BO60" i="21"/>
  <c r="BO51" i="21"/>
  <c r="BY79" i="21"/>
  <c r="BS71" i="21"/>
  <c r="BN76" i="21"/>
  <c r="BO74" i="21"/>
  <c r="BS55" i="21"/>
  <c r="BU75" i="21"/>
  <c r="BT61" i="21"/>
  <c r="BO79" i="21"/>
  <c r="BZ73" i="21"/>
  <c r="BY65" i="21"/>
  <c r="BO54" i="21"/>
  <c r="BT69" i="21"/>
  <c r="BT67" i="21"/>
  <c r="BT63" i="21"/>
  <c r="BT59" i="21"/>
  <c r="BV67" i="21"/>
  <c r="BV63" i="21"/>
  <c r="BP61" i="21"/>
  <c r="BY105" i="21"/>
  <c r="BR124" i="21"/>
  <c r="BP108" i="21"/>
  <c r="BT128" i="21"/>
  <c r="BS125" i="21"/>
  <c r="BZ122" i="21"/>
  <c r="BR122" i="21"/>
  <c r="BS120" i="21"/>
  <c r="BS126" i="21"/>
  <c r="BX125" i="21"/>
  <c r="BP125" i="21"/>
  <c r="BW122" i="21"/>
  <c r="BO122" i="21"/>
  <c r="BX128" i="21"/>
  <c r="BP128" i="21"/>
  <c r="BU127" i="21"/>
  <c r="BZ126" i="21"/>
  <c r="BR126" i="21"/>
  <c r="BW125" i="21"/>
  <c r="BO125" i="21"/>
  <c r="BV122" i="21"/>
  <c r="BN122" i="21"/>
  <c r="BW128" i="21"/>
  <c r="BV125" i="21"/>
  <c r="BN125" i="21"/>
  <c r="BU122" i="21"/>
  <c r="BW120" i="21"/>
  <c r="BO120" i="21"/>
  <c r="BU128" i="21"/>
  <c r="BS127" i="21"/>
  <c r="BP126" i="21"/>
  <c r="BW123" i="21"/>
  <c r="BX120" i="21"/>
  <c r="BR119" i="21"/>
  <c r="BZ111" i="21"/>
  <c r="BR111" i="21"/>
  <c r="BZ109" i="21"/>
  <c r="BR109" i="21"/>
  <c r="BR127" i="21"/>
  <c r="BO126" i="21"/>
  <c r="BZ124" i="21"/>
  <c r="BV123" i="21"/>
  <c r="BV120" i="21"/>
  <c r="BT116" i="21"/>
  <c r="BU125" i="21"/>
  <c r="BY124" i="21"/>
  <c r="BO123" i="21"/>
  <c r="BT122" i="21"/>
  <c r="BU120" i="21"/>
  <c r="BS116" i="21"/>
  <c r="BX115" i="21"/>
  <c r="BP115" i="21"/>
  <c r="BX113" i="21"/>
  <c r="BP113" i="21"/>
  <c r="BX111" i="21"/>
  <c r="BP111" i="21"/>
  <c r="BP109" i="21"/>
  <c r="BT125" i="21"/>
  <c r="BN123" i="21"/>
  <c r="BS122" i="21"/>
  <c r="BP120" i="21"/>
  <c r="BZ116" i="21"/>
  <c r="BR116" i="21"/>
  <c r="BN120" i="21"/>
  <c r="BV111" i="21"/>
  <c r="BN111" i="21"/>
  <c r="BV109" i="21"/>
  <c r="BN109" i="21"/>
  <c r="BS121" i="21"/>
  <c r="BZ119" i="21"/>
  <c r="BX116" i="21"/>
  <c r="BP116" i="21"/>
  <c r="BU115" i="21"/>
  <c r="BU113" i="21"/>
  <c r="BU111" i="21"/>
  <c r="BU109" i="21"/>
  <c r="BV128" i="21"/>
  <c r="BT107" i="21"/>
  <c r="BV105" i="21"/>
  <c r="BU104" i="21"/>
  <c r="BU102" i="21"/>
  <c r="BU100" i="21"/>
  <c r="BU98" i="21"/>
  <c r="BU96" i="21"/>
  <c r="BU119" i="21"/>
  <c r="BS107" i="21"/>
  <c r="BU105" i="21"/>
  <c r="BS119" i="21"/>
  <c r="BZ117" i="21"/>
  <c r="BW116" i="21"/>
  <c r="BX114" i="21"/>
  <c r="BX112" i="21"/>
  <c r="BX110" i="21"/>
  <c r="BR107" i="21"/>
  <c r="BX106" i="21"/>
  <c r="BT105" i="21"/>
  <c r="BS104" i="21"/>
  <c r="BS102" i="21"/>
  <c r="BS100" i="21"/>
  <c r="BZ127" i="21"/>
  <c r="BX118" i="21"/>
  <c r="BY117" i="21"/>
  <c r="BV116" i="21"/>
  <c r="BW114" i="21"/>
  <c r="BW112" i="21"/>
  <c r="BW110" i="21"/>
  <c r="BN107" i="21"/>
  <c r="BW106" i="21"/>
  <c r="BS105" i="21"/>
  <c r="BZ104" i="21"/>
  <c r="BR104" i="21"/>
  <c r="BV103" i="21"/>
  <c r="BN103" i="21"/>
  <c r="BX126" i="21"/>
  <c r="BW118" i="21"/>
  <c r="BR117" i="21"/>
  <c r="BO116" i="21"/>
  <c r="BT115" i="21"/>
  <c r="BP114" i="21"/>
  <c r="BT113" i="21"/>
  <c r="BP112" i="21"/>
  <c r="BT111" i="21"/>
  <c r="BP110" i="21"/>
  <c r="BT109" i="21"/>
  <c r="BR105" i="21"/>
  <c r="BW126" i="21"/>
  <c r="BN118" i="21"/>
  <c r="BQ117" i="21"/>
  <c r="BN116" i="21"/>
  <c r="BS115" i="21"/>
  <c r="BO114" i="21"/>
  <c r="BS113" i="21"/>
  <c r="BO112" i="21"/>
  <c r="BS111" i="21"/>
  <c r="BO110" i="21"/>
  <c r="BS109" i="21"/>
  <c r="BZ107" i="21"/>
  <c r="BO105" i="21"/>
  <c r="BV104" i="21"/>
  <c r="BR103" i="21"/>
  <c r="BO102" i="21"/>
  <c r="BV101" i="21"/>
  <c r="BZ100" i="21"/>
  <c r="BO98" i="21"/>
  <c r="BV97" i="21"/>
  <c r="BZ96" i="21"/>
  <c r="BO104" i="21"/>
  <c r="BN102" i="21"/>
  <c r="BS101" i="21"/>
  <c r="BW100" i="21"/>
  <c r="BN98" i="21"/>
  <c r="BS97" i="21"/>
  <c r="BW96" i="21"/>
  <c r="BZ105" i="21"/>
  <c r="BN104" i="21"/>
  <c r="BR101" i="21"/>
  <c r="BV100" i="21"/>
  <c r="BR97" i="21"/>
  <c r="BV96" i="21"/>
  <c r="BV107" i="21"/>
  <c r="BW105" i="21"/>
  <c r="BN101" i="21"/>
  <c r="BR100" i="21"/>
  <c r="BZ99" i="21"/>
  <c r="BN97" i="21"/>
  <c r="BR96" i="21"/>
  <c r="BV88" i="21"/>
  <c r="BN88" i="21"/>
  <c r="BU107" i="21"/>
  <c r="BN105" i="21"/>
  <c r="BZ102" i="21"/>
  <c r="BO100" i="21"/>
  <c r="BV99" i="21"/>
  <c r="BZ98" i="21"/>
  <c r="BQ121" i="21"/>
  <c r="BW102" i="21"/>
  <c r="BN100" i="21"/>
  <c r="BS99" i="21"/>
  <c r="BW98" i="21"/>
  <c r="BN96" i="21"/>
  <c r="BW94" i="21"/>
  <c r="BR92" i="21"/>
  <c r="BY91" i="21"/>
  <c r="BV87" i="21"/>
  <c r="BS86" i="21"/>
  <c r="BN84" i="21"/>
  <c r="BN83" i="21"/>
  <c r="BU94" i="21"/>
  <c r="BR86" i="21"/>
  <c r="BZ83" i="21"/>
  <c r="BZ82" i="21"/>
  <c r="BP121" i="21"/>
  <c r="BQ106" i="21"/>
  <c r="BR94" i="21"/>
  <c r="BY93" i="21"/>
  <c r="BV91" i="21"/>
  <c r="BZ88" i="21"/>
  <c r="BN86" i="21"/>
  <c r="BY83" i="21"/>
  <c r="BV82" i="21"/>
  <c r="BT78" i="21"/>
  <c r="BP106" i="21"/>
  <c r="BW104" i="21"/>
  <c r="BZ103" i="21"/>
  <c r="BR99" i="21"/>
  <c r="BO96" i="21"/>
  <c r="BZ90" i="21"/>
  <c r="BU88" i="21"/>
  <c r="BZ84" i="21"/>
  <c r="BW83" i="21"/>
  <c r="BU82" i="21"/>
  <c r="BS78" i="21"/>
  <c r="BU77" i="21"/>
  <c r="BU92" i="21"/>
  <c r="BR90" i="21"/>
  <c r="BV86" i="21"/>
  <c r="BS84" i="21"/>
  <c r="BN82" i="21"/>
  <c r="BR102" i="21"/>
  <c r="BZ101" i="21"/>
  <c r="BN93" i="21"/>
  <c r="BR85" i="21"/>
  <c r="BV83" i="21"/>
  <c r="BX77" i="21"/>
  <c r="BY76" i="21"/>
  <c r="BP52" i="21"/>
  <c r="BP48" i="21"/>
  <c r="BW89" i="21"/>
  <c r="BR83" i="21"/>
  <c r="BV77" i="21"/>
  <c r="BU76" i="21"/>
  <c r="BX55" i="21"/>
  <c r="BP55" i="21"/>
  <c r="BT53" i="21"/>
  <c r="BO52" i="21"/>
  <c r="BP51" i="21"/>
  <c r="BO48" i="21"/>
  <c r="BP47" i="21"/>
  <c r="BN99" i="21"/>
  <c r="BV98" i="21"/>
  <c r="BZ97" i="21"/>
  <c r="BV95" i="21"/>
  <c r="BZ92" i="21"/>
  <c r="BO83" i="21"/>
  <c r="BR77" i="21"/>
  <c r="BU74" i="21"/>
  <c r="BR70" i="21"/>
  <c r="BW68" i="21"/>
  <c r="BO68" i="21"/>
  <c r="BW66" i="21"/>
  <c r="BO66" i="21"/>
  <c r="BR98" i="21"/>
  <c r="BN95" i="21"/>
  <c r="BS92" i="21"/>
  <c r="BZ86" i="21"/>
  <c r="BV84" i="21"/>
  <c r="BU81" i="21"/>
  <c r="BV80" i="21"/>
  <c r="BQ77" i="21"/>
  <c r="BR76" i="21"/>
  <c r="BR75" i="21"/>
  <c r="BT74" i="21"/>
  <c r="BZ70" i="21"/>
  <c r="BQ70" i="21"/>
  <c r="BV68" i="21"/>
  <c r="BN68" i="21"/>
  <c r="BV66" i="21"/>
  <c r="BN66" i="21"/>
  <c r="BV64" i="21"/>
  <c r="BN64" i="21"/>
  <c r="BV62" i="21"/>
  <c r="BN62" i="21"/>
  <c r="BV60" i="21"/>
  <c r="BN60" i="21"/>
  <c r="BV58" i="21"/>
  <c r="BN58" i="21"/>
  <c r="BV93" i="21"/>
  <c r="BS90" i="21"/>
  <c r="BW87" i="21"/>
  <c r="BY85" i="21"/>
  <c r="BR82" i="21"/>
  <c r="BN81" i="21"/>
  <c r="BR78" i="21"/>
  <c r="BW70" i="21"/>
  <c r="BN70" i="21"/>
  <c r="BS68" i="21"/>
  <c r="BS66" i="21"/>
  <c r="BS82" i="21"/>
  <c r="BN79" i="21"/>
  <c r="BY78" i="21"/>
  <c r="BQ76" i="21"/>
  <c r="BZ75" i="21"/>
  <c r="BO72" i="21"/>
  <c r="BZ71" i="21"/>
  <c r="BT68" i="21"/>
  <c r="BT66" i="21"/>
  <c r="BT64" i="21"/>
  <c r="BT62" i="21"/>
  <c r="BT60" i="21"/>
  <c r="BT58" i="21"/>
  <c r="BP53" i="21"/>
  <c r="BU52" i="21"/>
  <c r="BN51" i="21"/>
  <c r="BS88" i="21"/>
  <c r="BV69" i="21"/>
  <c r="BR88" i="21"/>
  <c r="BU86" i="21"/>
  <c r="BN74" i="21"/>
  <c r="BU90" i="21"/>
  <c r="BV78" i="21"/>
  <c r="BO76" i="21"/>
  <c r="BX75" i="21"/>
  <c r="BX71" i="21"/>
  <c r="BR68" i="21"/>
  <c r="BR66" i="21"/>
  <c r="BR64" i="21"/>
  <c r="BR62" i="21"/>
  <c r="BR60" i="21"/>
  <c r="BR58" i="21"/>
  <c r="BN53" i="21"/>
  <c r="BT52" i="21"/>
  <c r="BS50" i="21"/>
  <c r="BQ48" i="21"/>
  <c r="BN47" i="21"/>
  <c r="BV102" i="21"/>
  <c r="BZ87" i="21"/>
  <c r="BU80" i="21"/>
  <c r="BO77" i="21"/>
  <c r="BQ74" i="21"/>
  <c r="BS73" i="21"/>
  <c r="BN71" i="21"/>
  <c r="BO91" i="21"/>
  <c r="BR81" i="21"/>
  <c r="BQ78" i="21"/>
  <c r="BQ75" i="21"/>
  <c r="BY74" i="21"/>
  <c r="BR71" i="21"/>
  <c r="BY70" i="21"/>
  <c r="BY56" i="21"/>
  <c r="BV55" i="21"/>
  <c r="BS52" i="21"/>
  <c r="BQ50" i="21"/>
  <c r="BS103" i="21"/>
  <c r="BZ72" i="21"/>
  <c r="BT56" i="21"/>
  <c r="BQ54" i="21"/>
  <c r="BN49" i="21"/>
  <c r="BU84" i="21"/>
  <c r="BN80" i="21"/>
  <c r="BQ73" i="21"/>
  <c r="BP70" i="21"/>
  <c r="BQ67" i="21"/>
  <c r="BQ61" i="21"/>
  <c r="BQ93" i="21"/>
  <c r="BN91" i="21"/>
  <c r="BO81" i="21"/>
  <c r="BY77" i="21"/>
  <c r="BP75" i="21"/>
  <c r="BR74" i="21"/>
  <c r="BQ71" i="21"/>
  <c r="BX70" i="21"/>
  <c r="BU56" i="21"/>
  <c r="BU55" i="21"/>
  <c r="BS54" i="21"/>
  <c r="BQ52" i="21"/>
  <c r="BV70" i="21"/>
  <c r="BT55" i="21"/>
  <c r="BN87" i="21"/>
  <c r="BW85" i="21"/>
  <c r="BN77" i="21"/>
  <c r="BX72" i="21"/>
  <c r="BQ69" i="21"/>
  <c r="BQ65" i="21"/>
  <c r="BQ63" i="21"/>
  <c r="BQ59" i="21"/>
  <c r="BR84" i="21"/>
  <c r="BU79" i="21"/>
  <c r="BR72" i="21"/>
  <c r="BO70" i="21"/>
  <c r="BZ68" i="21"/>
  <c r="BZ66" i="21"/>
  <c r="BZ64" i="21"/>
  <c r="BZ62" i="21"/>
  <c r="BZ60" i="21"/>
  <c r="BZ58" i="21"/>
  <c r="BQ56" i="21"/>
  <c r="BN55" i="21"/>
  <c r="BR53" i="21"/>
  <c r="BT51" i="21"/>
  <c r="BR79" i="21"/>
  <c r="BQ72" i="21"/>
  <c r="BN69" i="21"/>
  <c r="BU68" i="21"/>
  <c r="BN67" i="21"/>
  <c r="BU66" i="21"/>
  <c r="BN65" i="21"/>
  <c r="BU64" i="21"/>
  <c r="BN63" i="21"/>
  <c r="BU62" i="21"/>
  <c r="BN61" i="21"/>
  <c r="BU60" i="21"/>
  <c r="BN59" i="21"/>
  <c r="BU58" i="21"/>
  <c r="BQ53" i="21"/>
  <c r="BR51" i="21"/>
  <c r="BS56" i="21"/>
  <c r="BR55" i="21"/>
  <c r="BV53" i="21"/>
  <c r="BV57" i="21"/>
  <c r="BV72" i="21"/>
  <c r="BX64" i="21"/>
  <c r="BW56" i="21"/>
  <c r="BV81" i="21"/>
  <c r="BZ80" i="21"/>
  <c r="BP80" i="21"/>
  <c r="BT71" i="21"/>
  <c r="BW58" i="21"/>
  <c r="BN50" i="21"/>
  <c r="BP79" i="21"/>
  <c r="BO71" i="21"/>
  <c r="BV76" i="21"/>
  <c r="BP72" i="21"/>
  <c r="BO53" i="21"/>
  <c r="BY68" i="21"/>
  <c r="BU61" i="21"/>
  <c r="BY72" i="21"/>
  <c r="BY63" i="21"/>
  <c r="BW54" i="21"/>
  <c r="BU69" i="21"/>
  <c r="BU67" i="21"/>
  <c r="BU63" i="21"/>
  <c r="BU59" i="21"/>
  <c r="BO65" i="21"/>
  <c r="BP69" i="21"/>
  <c r="BO49" i="21"/>
  <c r="BS57" i="21"/>
  <c r="BP65" i="21"/>
  <c r="BR96" i="20"/>
  <c r="BN132" i="20"/>
  <c r="BV145" i="20"/>
  <c r="BL152" i="20"/>
  <c r="BV144" i="20"/>
  <c r="BW141" i="20"/>
  <c r="BQ159" i="20"/>
  <c r="BV146" i="20"/>
  <c r="BU131" i="20"/>
  <c r="BQ161" i="20"/>
  <c r="BT134" i="20"/>
  <c r="BU159" i="20"/>
  <c r="BN153" i="20"/>
  <c r="BO135" i="20"/>
  <c r="BL148" i="20"/>
  <c r="BL143" i="20"/>
  <c r="BN136" i="20"/>
  <c r="BL159" i="20"/>
  <c r="BL122" i="20"/>
  <c r="BN163" i="20"/>
  <c r="BW144" i="20"/>
  <c r="BU164" i="20"/>
  <c r="BK152" i="20"/>
  <c r="BK132" i="20"/>
  <c r="BO123" i="20"/>
  <c r="BS157" i="20"/>
  <c r="BK150" i="20"/>
  <c r="BO157" i="20"/>
  <c r="BK157" i="20"/>
  <c r="BT142" i="20"/>
  <c r="BS118" i="20"/>
  <c r="BR107" i="20"/>
  <c r="BN145" i="20"/>
  <c r="BV154" i="20"/>
  <c r="BR153" i="20"/>
  <c r="BT152" i="20"/>
  <c r="BU161" i="20"/>
  <c r="BS142" i="20"/>
  <c r="BT140" i="20"/>
  <c r="BN156" i="20"/>
  <c r="BV132" i="20"/>
  <c r="BP126" i="20"/>
  <c r="BN106" i="20"/>
  <c r="BM152" i="20"/>
  <c r="BV115" i="20"/>
  <c r="BP163" i="20"/>
  <c r="BU152" i="20"/>
  <c r="BS161" i="20"/>
  <c r="BS164" i="20"/>
  <c r="BN154" i="20"/>
  <c r="BR149" i="20"/>
  <c r="BO161" i="20"/>
  <c r="BM132" i="20"/>
  <c r="BU135" i="20"/>
  <c r="BP156" i="20"/>
  <c r="BQ139" i="20"/>
  <c r="BP164" i="20"/>
  <c r="BU163" i="20"/>
  <c r="BM135" i="20"/>
  <c r="BQ163" i="20"/>
  <c r="BT159" i="20"/>
  <c r="BR162" i="20"/>
  <c r="BN164" i="20"/>
  <c r="BW160" i="20"/>
  <c r="BO133" i="20"/>
  <c r="BM137" i="20"/>
  <c r="BS143" i="20"/>
  <c r="BS123" i="20"/>
  <c r="BM159" i="20"/>
  <c r="BP154" i="20"/>
  <c r="BN158" i="20"/>
  <c r="BL142" i="20"/>
  <c r="BK148" i="20"/>
  <c r="BT148" i="20"/>
  <c r="BV149" i="20"/>
  <c r="BN134" i="20"/>
  <c r="BM101" i="20"/>
  <c r="BN78" i="20"/>
  <c r="BN133" i="20"/>
  <c r="BT156" i="20"/>
  <c r="BL134" i="20"/>
  <c r="BW135" i="20"/>
  <c r="BN123" i="20"/>
  <c r="BN88" i="20"/>
  <c r="BN73" i="20"/>
  <c r="BW146" i="20"/>
  <c r="BV153" i="20"/>
  <c r="BN160" i="20"/>
  <c r="BT129" i="20"/>
  <c r="BS128" i="20"/>
  <c r="BV122" i="20"/>
  <c r="BW116" i="20"/>
  <c r="BN91" i="20"/>
  <c r="BL79" i="20"/>
  <c r="BV104" i="20"/>
  <c r="BP102" i="20"/>
  <c r="BP80" i="20"/>
  <c r="BP144" i="20"/>
  <c r="BR160" i="20"/>
  <c r="BM116" i="20"/>
  <c r="BS90" i="20"/>
  <c r="BM82" i="20"/>
  <c r="BL98" i="20"/>
  <c r="BU64" i="20"/>
  <c r="BP152" i="20"/>
  <c r="BW161" i="20"/>
  <c r="BV135" i="20"/>
  <c r="BW152" i="20"/>
  <c r="BL132" i="20"/>
  <c r="BV156" i="20"/>
  <c r="BQ141" i="20"/>
  <c r="BT139" i="20"/>
  <c r="BV158" i="20"/>
  <c r="BQ127" i="20"/>
  <c r="BT160" i="20"/>
  <c r="BN108" i="20"/>
  <c r="BQ75" i="20"/>
  <c r="BP84" i="20"/>
  <c r="BL140" i="20"/>
  <c r="BV141" i="20"/>
  <c r="BQ156" i="20"/>
  <c r="BQ134" i="20"/>
  <c r="BS139" i="20"/>
  <c r="BS150" i="20"/>
  <c r="BR126" i="20"/>
  <c r="BM160" i="20"/>
  <c r="BN120" i="20"/>
  <c r="BU120" i="20"/>
  <c r="BP136" i="20"/>
  <c r="BM91" i="20"/>
  <c r="BV89" i="20"/>
  <c r="BP72" i="20"/>
  <c r="BW157" i="20"/>
  <c r="BN138" i="20"/>
  <c r="BN141" i="20"/>
  <c r="BK156" i="20"/>
  <c r="BK134" i="20"/>
  <c r="BR137" i="20"/>
  <c r="BL150" i="20"/>
  <c r="BT125" i="20"/>
  <c r="BP160" i="20"/>
  <c r="BQ164" i="20"/>
  <c r="BT124" i="20"/>
  <c r="BV83" i="20"/>
  <c r="BV67" i="20"/>
  <c r="BN142" i="20"/>
  <c r="BW164" i="20"/>
  <c r="BK161" i="20"/>
  <c r="BK142" i="20"/>
  <c r="BR142" i="20"/>
  <c r="BW133" i="20"/>
  <c r="BS132" i="20"/>
  <c r="BL156" i="20"/>
  <c r="BR134" i="20"/>
  <c r="BK139" i="20"/>
  <c r="BP150" i="20"/>
  <c r="BU143" i="20"/>
  <c r="BN144" i="20"/>
  <c r="BO164" i="20"/>
  <c r="BS146" i="20"/>
  <c r="BT123" i="20"/>
  <c r="BT128" i="20"/>
  <c r="BO124" i="20"/>
  <c r="BQ116" i="20"/>
  <c r="BV130" i="20"/>
  <c r="BS105" i="20"/>
  <c r="BM93" i="20"/>
  <c r="BL83" i="20"/>
  <c r="BN80" i="20"/>
  <c r="BQ85" i="20"/>
  <c r="BQ118" i="20"/>
  <c r="BP106" i="20"/>
  <c r="BV90" i="20"/>
  <c r="BN75" i="20"/>
  <c r="BT87" i="20"/>
  <c r="BQ123" i="20"/>
  <c r="BL113" i="20"/>
  <c r="BR124" i="20"/>
  <c r="BR113" i="20"/>
  <c r="BW118" i="20"/>
  <c r="BL77" i="20"/>
  <c r="BV97" i="20"/>
  <c r="BV76" i="20"/>
  <c r="BU80" i="20"/>
  <c r="BN89" i="20"/>
  <c r="BK107" i="20"/>
  <c r="BT96" i="20"/>
  <c r="BP76" i="20"/>
  <c r="BW143" i="20"/>
  <c r="BQ144" i="20"/>
  <c r="BL121" i="20"/>
  <c r="BL164" i="20"/>
  <c r="BO129" i="20"/>
  <c r="BN119" i="20"/>
  <c r="BW148" i="20"/>
  <c r="BN112" i="20"/>
  <c r="BK131" i="20"/>
  <c r="BV112" i="20"/>
  <c r="BV95" i="20"/>
  <c r="BQ94" i="20"/>
  <c r="BT104" i="20"/>
  <c r="BM80" i="20"/>
  <c r="BO114" i="20"/>
  <c r="BW98" i="20"/>
  <c r="BV85" i="20"/>
  <c r="BO107" i="20"/>
  <c r="BR72" i="20"/>
  <c r="BT85" i="20"/>
  <c r="BV69" i="20"/>
  <c r="BS129" i="20"/>
  <c r="BL119" i="20"/>
  <c r="BT164" i="20"/>
  <c r="BN117" i="20"/>
  <c r="BL136" i="20"/>
  <c r="BR122" i="20"/>
  <c r="BN110" i="20"/>
  <c r="BV131" i="20"/>
  <c r="BK94" i="20"/>
  <c r="BR94" i="20"/>
  <c r="BN104" i="20"/>
  <c r="BU76" i="20"/>
  <c r="BS114" i="20"/>
  <c r="BR98" i="20"/>
  <c r="BR84" i="20"/>
  <c r="BN107" i="20"/>
  <c r="BU72" i="20"/>
  <c r="BR68" i="20"/>
  <c r="BM99" i="20"/>
  <c r="BV94" i="20"/>
  <c r="BN86" i="20"/>
  <c r="BQ87" i="20"/>
  <c r="BQ73" i="20"/>
  <c r="BM114" i="20"/>
  <c r="BR80" i="20"/>
  <c r="BM60" i="20"/>
  <c r="BR64" i="20"/>
  <c r="BP53" i="20"/>
  <c r="BK146" i="20"/>
  <c r="BW128" i="20"/>
  <c r="BT119" i="20"/>
  <c r="BU122" i="20"/>
  <c r="BK130" i="20"/>
  <c r="BP116" i="20"/>
  <c r="BU97" i="20"/>
  <c r="BL94" i="20"/>
  <c r="BV84" i="20"/>
  <c r="BM86" i="20"/>
  <c r="BV118" i="20"/>
  <c r="BN79" i="20"/>
  <c r="BP96" i="20"/>
  <c r="BN63" i="20"/>
  <c r="BW74" i="20"/>
  <c r="BV68" i="20"/>
  <c r="BR62" i="20"/>
  <c r="BK102" i="20"/>
  <c r="BR74" i="20"/>
  <c r="BN62" i="20"/>
  <c r="BM68" i="20"/>
  <c r="BT73" i="20"/>
  <c r="BN59" i="20"/>
  <c r="BV70" i="20"/>
  <c r="BW100" i="20"/>
  <c r="BV72" i="20"/>
  <c r="BT55" i="20"/>
  <c r="BR78" i="20"/>
  <c r="BM66" i="20"/>
  <c r="BQ72" i="20"/>
  <c r="BN57" i="20"/>
  <c r="BR100" i="20"/>
  <c r="BV93" i="20"/>
  <c r="BU139" i="20"/>
  <c r="BV162" i="20"/>
  <c r="BT150" i="20"/>
  <c r="BP143" i="20"/>
  <c r="BL125" i="20"/>
  <c r="BM144" i="20"/>
  <c r="BK126" i="20"/>
  <c r="BL117" i="20"/>
  <c r="BU160" i="20"/>
  <c r="BV120" i="20"/>
  <c r="BM164" i="20"/>
  <c r="BL146" i="20"/>
  <c r="BQ121" i="20"/>
  <c r="BV123" i="20"/>
  <c r="BN115" i="20"/>
  <c r="BT116" i="20"/>
  <c r="BW136" i="20"/>
  <c r="BP124" i="20"/>
  <c r="BM122" i="20"/>
  <c r="BR111" i="20"/>
  <c r="BQ130" i="20"/>
  <c r="BQ125" i="20"/>
  <c r="BN113" i="20"/>
  <c r="BL131" i="20"/>
  <c r="BL105" i="20"/>
  <c r="BT109" i="20"/>
  <c r="BM97" i="20"/>
  <c r="BT115" i="20"/>
  <c r="BT90" i="20"/>
  <c r="BL73" i="20"/>
  <c r="BP90" i="20"/>
  <c r="BN84" i="20"/>
  <c r="BN76" i="20"/>
  <c r="BP104" i="20"/>
  <c r="BU84" i="20"/>
  <c r="BQ79" i="20"/>
  <c r="BK118" i="20"/>
  <c r="BW130" i="20"/>
  <c r="BT114" i="20"/>
  <c r="BT98" i="20"/>
  <c r="BR88" i="20"/>
  <c r="BN83" i="20"/>
  <c r="BV77" i="20"/>
  <c r="BS107" i="20"/>
  <c r="BL107" i="20"/>
  <c r="BT83" i="20"/>
  <c r="BN70" i="20"/>
  <c r="BS96" i="20"/>
  <c r="BM64" i="20"/>
  <c r="BV91" i="20"/>
  <c r="BN71" i="20"/>
  <c r="BN67" i="20"/>
  <c r="BV61" i="20"/>
  <c r="BS94" i="20"/>
  <c r="BK100" i="20"/>
  <c r="BO50" i="20"/>
  <c r="BV111" i="20"/>
  <c r="BW131" i="20"/>
  <c r="BN103" i="20"/>
  <c r="BU103" i="20"/>
  <c r="BU95" i="20"/>
  <c r="BQ114" i="20"/>
  <c r="BL89" i="20"/>
  <c r="BP114" i="20"/>
  <c r="BQ90" i="20"/>
  <c r="BV82" i="20"/>
  <c r="BV110" i="20"/>
  <c r="BQ89" i="20"/>
  <c r="BM84" i="20"/>
  <c r="BU78" i="20"/>
  <c r="BL118" i="20"/>
  <c r="BR118" i="20"/>
  <c r="BK114" i="20"/>
  <c r="BT113" i="20"/>
  <c r="BN94" i="20"/>
  <c r="BV87" i="20"/>
  <c r="BR82" i="20"/>
  <c r="BN77" i="20"/>
  <c r="BU107" i="20"/>
  <c r="BP82" i="20"/>
  <c r="BN68" i="20"/>
  <c r="BU96" i="20"/>
  <c r="BU70" i="20"/>
  <c r="BU62" i="20"/>
  <c r="BO90" i="20"/>
  <c r="BV71" i="20"/>
  <c r="BR66" i="20"/>
  <c r="BN61" i="20"/>
  <c r="BV100" i="20"/>
  <c r="BQ69" i="20"/>
  <c r="BL56" i="20"/>
  <c r="BM53" i="20"/>
  <c r="BP52" i="20"/>
  <c r="BK137" i="20"/>
  <c r="BW150" i="20"/>
  <c r="BV127" i="20"/>
  <c r="BK143" i="20"/>
  <c r="BT144" i="20"/>
  <c r="BV142" i="20"/>
  <c r="BM126" i="20"/>
  <c r="BV160" i="20"/>
  <c r="BR164" i="20"/>
  <c r="BO146" i="20"/>
  <c r="BQ117" i="20"/>
  <c r="BV121" i="20"/>
  <c r="BK128" i="20"/>
  <c r="BL111" i="20"/>
  <c r="BQ136" i="20"/>
  <c r="BT121" i="20"/>
  <c r="BR109" i="20"/>
  <c r="BU130" i="20"/>
  <c r="BK116" i="20"/>
  <c r="BN111" i="20"/>
  <c r="BQ131" i="20"/>
  <c r="BN99" i="20"/>
  <c r="BM103" i="20"/>
  <c r="BM95" i="20"/>
  <c r="BL87" i="20"/>
  <c r="BO104" i="20"/>
  <c r="BR90" i="20"/>
  <c r="BN82" i="20"/>
  <c r="BQ105" i="20"/>
  <c r="BU88" i="20"/>
  <c r="BQ83" i="20"/>
  <c r="BM78" i="20"/>
  <c r="BN118" i="20"/>
  <c r="BM118" i="20"/>
  <c r="BV114" i="20"/>
  <c r="BP108" i="20"/>
  <c r="BN87" i="20"/>
  <c r="BV81" i="20"/>
  <c r="BR76" i="20"/>
  <c r="BW107" i="20"/>
  <c r="BT81" i="20"/>
  <c r="BW72" i="20"/>
  <c r="BN66" i="20"/>
  <c r="BM70" i="20"/>
  <c r="BM62" i="20"/>
  <c r="BP88" i="20"/>
  <c r="BT71" i="20"/>
  <c r="BV65" i="20"/>
  <c r="BR60" i="20"/>
  <c r="BN100" i="20"/>
  <c r="BW102" i="20"/>
  <c r="BQ54" i="20"/>
  <c r="BS137" i="20"/>
  <c r="BN150" i="20"/>
  <c r="BN127" i="20"/>
  <c r="BM143" i="20"/>
  <c r="BK144" i="20"/>
  <c r="BV140" i="20"/>
  <c r="BU126" i="20"/>
  <c r="BK160" i="20"/>
  <c r="BV164" i="20"/>
  <c r="BR146" i="20"/>
  <c r="BU129" i="20"/>
  <c r="BQ115" i="20"/>
  <c r="BV119" i="20"/>
  <c r="BO128" i="20"/>
  <c r="BL109" i="20"/>
  <c r="BP120" i="20"/>
  <c r="BP122" i="20"/>
  <c r="BT117" i="20"/>
  <c r="BV108" i="20"/>
  <c r="BP130" i="20"/>
  <c r="BR116" i="20"/>
  <c r="BN109" i="20"/>
  <c r="BR131" i="20"/>
  <c r="BN93" i="20"/>
  <c r="BU101" i="20"/>
  <c r="BU93" i="20"/>
  <c r="BU98" i="20"/>
  <c r="BL85" i="20"/>
  <c r="BV99" i="20"/>
  <c r="BV88" i="20"/>
  <c r="BV80" i="20"/>
  <c r="BK104" i="20"/>
  <c r="BM88" i="20"/>
  <c r="BU82" i="20"/>
  <c r="BQ77" i="20"/>
  <c r="BT118" i="20"/>
  <c r="BU118" i="20"/>
  <c r="BR114" i="20"/>
  <c r="BR86" i="20"/>
  <c r="BN81" i="20"/>
  <c r="BV75" i="20"/>
  <c r="BM107" i="20"/>
  <c r="BK72" i="20"/>
  <c r="BN64" i="20"/>
  <c r="BV96" i="20"/>
  <c r="BU68" i="20"/>
  <c r="BU60" i="20"/>
  <c r="BP86" i="20"/>
  <c r="BR70" i="20"/>
  <c r="BN65" i="20"/>
  <c r="BV59" i="20"/>
  <c r="BP100" i="20"/>
  <c r="BQ74" i="20"/>
  <c r="BN51" i="20"/>
  <c r="BS58" i="20"/>
  <c r="BK164" i="20"/>
  <c r="BP146" i="20"/>
  <c r="BW129" i="20"/>
  <c r="BW123" i="20"/>
  <c r="BV117" i="20"/>
  <c r="BR128" i="20"/>
  <c r="BK136" i="20"/>
  <c r="BW124" i="20"/>
  <c r="BS122" i="20"/>
  <c r="BV106" i="20"/>
  <c r="BU116" i="20"/>
  <c r="BU99" i="20"/>
  <c r="BU91" i="20"/>
  <c r="BL81" i="20"/>
  <c r="BU94" i="20"/>
  <c r="BT94" i="20"/>
  <c r="BV86" i="20"/>
  <c r="BV78" i="20"/>
  <c r="BL104" i="20"/>
  <c r="BU86" i="20"/>
  <c r="BQ81" i="20"/>
  <c r="BM76" i="20"/>
  <c r="BO118" i="20"/>
  <c r="BN114" i="20"/>
  <c r="BU114" i="20"/>
  <c r="BK98" i="20"/>
  <c r="BL90" i="20"/>
  <c r="BN85" i="20"/>
  <c r="BV79" i="20"/>
  <c r="BV73" i="20"/>
  <c r="BQ107" i="20"/>
  <c r="BT89" i="20"/>
  <c r="BM72" i="20"/>
  <c r="BN60" i="20"/>
  <c r="BL96" i="20"/>
  <c r="BU66" i="20"/>
  <c r="BT75" i="20"/>
  <c r="BN69" i="20"/>
  <c r="BV63" i="20"/>
  <c r="BV57" i="20"/>
  <c r="BQ57" i="20"/>
  <c r="BL100" i="20"/>
  <c r="BU74" i="20"/>
  <c r="BL102" i="20"/>
  <c r="BP58" i="20"/>
  <c r="BU92" i="20"/>
  <c r="BR92" i="20"/>
  <c r="BO74" i="20"/>
  <c r="BV66" i="20"/>
  <c r="BP78" i="20"/>
  <c r="BM52" i="20"/>
  <c r="BM56" i="20"/>
  <c r="BM58" i="20"/>
  <c r="BL92" i="20"/>
  <c r="BM49" i="20"/>
  <c r="BK56" i="20"/>
  <c r="BT100" i="20"/>
  <c r="BT74" i="20"/>
  <c r="BM102" i="20"/>
  <c r="BK74" i="20"/>
  <c r="BQ52" i="20"/>
  <c r="BO56" i="20"/>
  <c r="BU58" i="20"/>
  <c r="BO49" i="20"/>
  <c r="BW104" i="20"/>
  <c r="BV74" i="20"/>
  <c r="BT79" i="20"/>
  <c r="BN102" i="20"/>
  <c r="BQ67" i="20"/>
  <c r="BQ56" i="20"/>
  <c r="BV62" i="20"/>
  <c r="BQ61" i="20"/>
  <c r="BK46" i="20"/>
  <c r="BW92" i="20"/>
  <c r="BQ142" i="20"/>
  <c r="BM74" i="20"/>
  <c r="BV64" i="20"/>
  <c r="BR102" i="20"/>
  <c r="BT56" i="20"/>
  <c r="BK52" i="20"/>
  <c r="BL58" i="20"/>
  <c r="BR55" i="20"/>
  <c r="BL137" i="20"/>
  <c r="BM128" i="20"/>
  <c r="BW58" i="20"/>
  <c r="BM55" i="20"/>
  <c r="BQ59" i="20"/>
  <c r="BV147" i="20"/>
  <c r="BP74" i="20"/>
  <c r="BV102" i="20"/>
  <c r="BT102" i="20"/>
  <c r="BQ63" i="20"/>
  <c r="BQ53" i="20"/>
  <c r="BN50" i="20"/>
  <c r="BQ65" i="20"/>
  <c r="BT92" i="20"/>
  <c r="BN126" i="20"/>
  <c r="BP128" i="20"/>
  <c r="BN74" i="20"/>
  <c r="BR58" i="20"/>
  <c r="BU55" i="20"/>
  <c r="BN92" i="20"/>
  <c r="BL130" i="20"/>
  <c r="BT105" i="20"/>
  <c r="BN49" i="20"/>
  <c r="BS131" i="20"/>
  <c r="BN155" i="20"/>
  <c r="BP139" i="20"/>
  <c r="BT143" i="20"/>
  <c r="BN55" i="20"/>
  <c r="BT132" i="20"/>
  <c r="BT161" i="20"/>
  <c r="BM150" i="20"/>
  <c r="BL115" i="20"/>
  <c r="BQ146" i="20"/>
  <c r="BT136" i="20"/>
  <c r="BN95" i="20"/>
  <c r="BV101" i="20"/>
  <c r="BQ98" i="20"/>
  <c r="BL52" i="20"/>
  <c r="BV124" i="20"/>
  <c r="BN135" i="20"/>
  <c r="BM129" i="20"/>
  <c r="BQ96" i="20"/>
  <c r="BN52" i="20"/>
  <c r="BL53" i="20"/>
  <c r="BV163" i="20"/>
  <c r="BU132" i="20"/>
  <c r="BT127" i="20"/>
  <c r="BM136" i="20"/>
  <c r="BM124" i="20"/>
  <c r="BV113" i="20"/>
  <c r="BV107" i="20"/>
  <c r="BQ58" i="20"/>
  <c r="BN147" i="20"/>
  <c r="BO148" i="20"/>
  <c r="BO156" i="20"/>
  <c r="BQ119" i="20"/>
  <c r="BP148" i="20"/>
  <c r="BV138" i="20"/>
  <c r="BU137" i="20"/>
  <c r="BV125" i="20"/>
  <c r="BR143" i="20"/>
  <c r="BS160" i="20"/>
  <c r="BN149" i="20"/>
  <c r="BN137" i="20"/>
  <c r="BN125" i="20"/>
  <c r="BT122" i="20"/>
  <c r="BU124" i="20"/>
  <c r="BS104" i="20"/>
  <c r="BV103" i="20"/>
  <c r="BQ100" i="20"/>
  <c r="BU104" i="20"/>
  <c r="BQ102" i="20"/>
  <c r="BV60" i="20"/>
  <c r="BP92" i="20"/>
  <c r="BQ160" i="20"/>
  <c r="BM51" i="20"/>
  <c r="BP118" i="20"/>
  <c r="BT111" i="20"/>
  <c r="BR56" i="20"/>
  <c r="BM154" i="20"/>
  <c r="BV143" i="20"/>
  <c r="BO144" i="20"/>
  <c r="BL160" i="20"/>
  <c r="BL123" i="20"/>
  <c r="BU102" i="20"/>
  <c r="BO102" i="20"/>
  <c r="BN159" i="20"/>
  <c r="BN151" i="20"/>
  <c r="BR163" i="20"/>
  <c r="BL161" i="20"/>
  <c r="BV155" i="20"/>
  <c r="BS156" i="20"/>
  <c r="BM139" i="20"/>
  <c r="BT137" i="20"/>
  <c r="BL144" i="20"/>
  <c r="BS126" i="20"/>
  <c r="BU128" i="20"/>
  <c r="BL128" i="20"/>
  <c r="BS136" i="20"/>
  <c r="BO136" i="20"/>
  <c r="BR130" i="20"/>
  <c r="BM100" i="20"/>
  <c r="BS102" i="20"/>
  <c r="BL49" i="20"/>
  <c r="BV92" i="20"/>
  <c r="BT77" i="20"/>
  <c r="BQ51" i="20"/>
  <c r="BK53" i="20"/>
  <c r="BM120" i="20"/>
  <c r="BS130" i="20"/>
  <c r="BT131" i="20"/>
  <c r="BV109" i="20"/>
  <c r="BN101" i="20"/>
  <c r="BM92" i="20"/>
  <c r="BV159" i="20"/>
  <c r="BM130" i="20"/>
  <c r="BT146" i="20"/>
  <c r="BO122" i="20"/>
  <c r="BP161" i="20"/>
  <c r="BQ154" i="20"/>
  <c r="BV148" i="20"/>
  <c r="BO141" i="20"/>
  <c r="BM156" i="20"/>
  <c r="BQ150" i="20"/>
  <c r="BR144" i="20"/>
  <c r="BO160" i="20"/>
  <c r="BU146" i="20"/>
  <c r="BN129" i="20"/>
  <c r="BU136" i="20"/>
  <c r="BR136" i="20"/>
  <c r="BL124" i="20"/>
  <c r="BO131" i="20"/>
  <c r="BN97" i="20"/>
  <c r="BL114" i="20"/>
  <c r="BT107" i="20"/>
  <c r="BM96" i="20"/>
  <c r="BO100" i="20"/>
  <c r="BW162" i="20"/>
  <c r="BO162" i="20"/>
  <c r="BS158" i="20"/>
  <c r="BK158" i="20"/>
  <c r="BP157" i="20"/>
  <c r="BS155" i="20"/>
  <c r="BK155" i="20"/>
  <c r="BR154" i="20"/>
  <c r="BW153" i="20"/>
  <c r="BO153" i="20"/>
  <c r="BR158" i="20"/>
  <c r="BR155" i="20"/>
  <c r="BR151" i="20"/>
  <c r="BR147" i="20"/>
  <c r="BU162" i="20"/>
  <c r="BM162" i="20"/>
  <c r="BQ158" i="20"/>
  <c r="BQ155" i="20"/>
  <c r="BU153" i="20"/>
  <c r="BM153" i="20"/>
  <c r="BQ151" i="20"/>
  <c r="BU149" i="20"/>
  <c r="BM149" i="20"/>
  <c r="BQ147" i="20"/>
  <c r="BS162" i="20"/>
  <c r="BK162" i="20"/>
  <c r="BR159" i="20"/>
  <c r="BW158" i="20"/>
  <c r="BO158" i="20"/>
  <c r="BT157" i="20"/>
  <c r="BL157" i="20"/>
  <c r="BW155" i="20"/>
  <c r="BO155" i="20"/>
  <c r="BS153" i="20"/>
  <c r="BK153" i="20"/>
  <c r="BR145" i="20"/>
  <c r="BP162" i="20"/>
  <c r="BM158" i="20"/>
  <c r="BL155" i="20"/>
  <c r="BP153" i="20"/>
  <c r="BQ152" i="20"/>
  <c r="BU151" i="20"/>
  <c r="BQ149" i="20"/>
  <c r="BQ148" i="20"/>
  <c r="BM147" i="20"/>
  <c r="BW145" i="20"/>
  <c r="BL145" i="20"/>
  <c r="BS141" i="20"/>
  <c r="BK141" i="20"/>
  <c r="BP140" i="20"/>
  <c r="BT163" i="20"/>
  <c r="BV161" i="20"/>
  <c r="BS159" i="20"/>
  <c r="BT154" i="20"/>
  <c r="BS151" i="20"/>
  <c r="BO149" i="20"/>
  <c r="BW147" i="20"/>
  <c r="BK147" i="20"/>
  <c r="BT145" i="20"/>
  <c r="BP138" i="20"/>
  <c r="BS163" i="20"/>
  <c r="BP159" i="20"/>
  <c r="BU157" i="20"/>
  <c r="BS154" i="20"/>
  <c r="BP151" i="20"/>
  <c r="BL149" i="20"/>
  <c r="BU147" i="20"/>
  <c r="BS145" i="20"/>
  <c r="BU140" i="20"/>
  <c r="BM140" i="20"/>
  <c r="BW138" i="20"/>
  <c r="BO138" i="20"/>
  <c r="BO163" i="20"/>
  <c r="BO159" i="20"/>
  <c r="BR157" i="20"/>
  <c r="BU155" i="20"/>
  <c r="BO154" i="20"/>
  <c r="BO151" i="20"/>
  <c r="BK149" i="20"/>
  <c r="BT147" i="20"/>
  <c r="BQ145" i="20"/>
  <c r="BL163" i="20"/>
  <c r="BN161" i="20"/>
  <c r="BK159" i="20"/>
  <c r="BU158" i="20"/>
  <c r="BQ157" i="20"/>
  <c r="BT155" i="20"/>
  <c r="BL154" i="20"/>
  <c r="BV152" i="20"/>
  <c r="BM151" i="20"/>
  <c r="BW149" i="20"/>
  <c r="BU148" i="20"/>
  <c r="BS147" i="20"/>
  <c r="BP145" i="20"/>
  <c r="BS140" i="20"/>
  <c r="BK140" i="20"/>
  <c r="BU138" i="20"/>
  <c r="BM138" i="20"/>
  <c r="BT135" i="20"/>
  <c r="BL135" i="20"/>
  <c r="BW163" i="20"/>
  <c r="BQ162" i="20"/>
  <c r="BW159" i="20"/>
  <c r="BP158" i="20"/>
  <c r="BS152" i="20"/>
  <c r="BT149" i="20"/>
  <c r="BO147" i="20"/>
  <c r="BK145" i="20"/>
  <c r="BT141" i="20"/>
  <c r="BW139" i="20"/>
  <c r="BR138" i="20"/>
  <c r="BP137" i="20"/>
  <c r="BP135" i="20"/>
  <c r="BL133" i="20"/>
  <c r="BP155" i="20"/>
  <c r="BW154" i="20"/>
  <c r="BQ153" i="20"/>
  <c r="BN152" i="20"/>
  <c r="BT151" i="20"/>
  <c r="BP149" i="20"/>
  <c r="BW142" i="20"/>
  <c r="BM141" i="20"/>
  <c r="BL138" i="20"/>
  <c r="BW127" i="20"/>
  <c r="BO127" i="20"/>
  <c r="BW156" i="20"/>
  <c r="BM155" i="20"/>
  <c r="BK154" i="20"/>
  <c r="BL153" i="20"/>
  <c r="BL151" i="20"/>
  <c r="BU142" i="20"/>
  <c r="BL141" i="20"/>
  <c r="BO139" i="20"/>
  <c r="BK138" i="20"/>
  <c r="BW134" i="20"/>
  <c r="BU133" i="20"/>
  <c r="BW132" i="20"/>
  <c r="BR156" i="20"/>
  <c r="BK151" i="20"/>
  <c r="BV150" i="20"/>
  <c r="BS148" i="20"/>
  <c r="BP142" i="20"/>
  <c r="BM161" i="20"/>
  <c r="BR150" i="20"/>
  <c r="BR148" i="20"/>
  <c r="BU145" i="20"/>
  <c r="BO142" i="20"/>
  <c r="BR140" i="20"/>
  <c r="BL139" i="20"/>
  <c r="BW137" i="20"/>
  <c r="BS135" i="20"/>
  <c r="BU134" i="20"/>
  <c r="BS133" i="20"/>
  <c r="BQ132" i="20"/>
  <c r="BL127" i="20"/>
  <c r="BT158" i="20"/>
  <c r="BQ135" i="20"/>
  <c r="BP134" i="20"/>
  <c r="BM127" i="20"/>
  <c r="BR125" i="20"/>
  <c r="BT162" i="20"/>
  <c r="BL158" i="20"/>
  <c r="BW151" i="20"/>
  <c r="BK135" i="20"/>
  <c r="BO134" i="20"/>
  <c r="BT133" i="20"/>
  <c r="BL162" i="20"/>
  <c r="BP147" i="20"/>
  <c r="BU141" i="20"/>
  <c r="BW140" i="20"/>
  <c r="BV139" i="20"/>
  <c r="BT138" i="20"/>
  <c r="BM134" i="20"/>
  <c r="BR133" i="20"/>
  <c r="BR132" i="20"/>
  <c r="BP129" i="20"/>
  <c r="BO125" i="20"/>
  <c r="BP123" i="20"/>
  <c r="BR121" i="20"/>
  <c r="BR119" i="20"/>
  <c r="BR152" i="20"/>
  <c r="BN148" i="20"/>
  <c r="BL147" i="20"/>
  <c r="BO143" i="20"/>
  <c r="BR141" i="20"/>
  <c r="BQ140" i="20"/>
  <c r="BN139" i="20"/>
  <c r="BS138" i="20"/>
  <c r="BV137" i="20"/>
  <c r="BM133" i="20"/>
  <c r="BP132" i="20"/>
  <c r="BW126" i="20"/>
  <c r="BM125" i="20"/>
  <c r="BT153" i="20"/>
  <c r="BS149" i="20"/>
  <c r="BO145" i="20"/>
  <c r="BS144" i="20"/>
  <c r="BR127" i="20"/>
  <c r="BQ126" i="20"/>
  <c r="BU125" i="20"/>
  <c r="BM145" i="20"/>
  <c r="BR135" i="20"/>
  <c r="BV134" i="20"/>
  <c r="BV129" i="20"/>
  <c r="BP127" i="20"/>
  <c r="BO126" i="20"/>
  <c r="BS125" i="20"/>
  <c r="BL126" i="20"/>
  <c r="BK125" i="20"/>
  <c r="BP121" i="20"/>
  <c r="BO120" i="20"/>
  <c r="BO119" i="20"/>
  <c r="BM117" i="20"/>
  <c r="BO115" i="20"/>
  <c r="BP112" i="20"/>
  <c r="BP110" i="20"/>
  <c r="BQ122" i="20"/>
  <c r="BO121" i="20"/>
  <c r="BL120" i="20"/>
  <c r="BM119" i="20"/>
  <c r="BK117" i="20"/>
  <c r="BS116" i="20"/>
  <c r="BM115" i="20"/>
  <c r="BS113" i="20"/>
  <c r="BK113" i="20"/>
  <c r="BM142" i="20"/>
  <c r="BQ137" i="20"/>
  <c r="BK133" i="20"/>
  <c r="BU127" i="20"/>
  <c r="BM121" i="20"/>
  <c r="BK120" i="20"/>
  <c r="BK119" i="20"/>
  <c r="BW117" i="20"/>
  <c r="BK115" i="20"/>
  <c r="BK163" i="20"/>
  <c r="BO140" i="20"/>
  <c r="BO137" i="20"/>
  <c r="BS127" i="20"/>
  <c r="BS124" i="20"/>
  <c r="BU123" i="20"/>
  <c r="BN122" i="20"/>
  <c r="BK121" i="20"/>
  <c r="BN143" i="20"/>
  <c r="BV128" i="20"/>
  <c r="BK127" i="20"/>
  <c r="BQ124" i="20"/>
  <c r="BR123" i="20"/>
  <c r="BK122" i="20"/>
  <c r="BM157" i="20"/>
  <c r="BO132" i="20"/>
  <c r="BQ129" i="20"/>
  <c r="BV126" i="20"/>
  <c r="BW125" i="20"/>
  <c r="BK124" i="20"/>
  <c r="BK123" i="20"/>
  <c r="BU121" i="20"/>
  <c r="BS120" i="20"/>
  <c r="BS119" i="20"/>
  <c r="BP117" i="20"/>
  <c r="BR115" i="20"/>
  <c r="BR112" i="20"/>
  <c r="BR110" i="20"/>
  <c r="BR108" i="20"/>
  <c r="BN128" i="20"/>
  <c r="BW121" i="20"/>
  <c r="BR117" i="20"/>
  <c r="BO112" i="20"/>
  <c r="BK111" i="20"/>
  <c r="BS110" i="20"/>
  <c r="BO109" i="20"/>
  <c r="BU108" i="20"/>
  <c r="BR106" i="20"/>
  <c r="BV105" i="20"/>
  <c r="BK105" i="20"/>
  <c r="BP103" i="20"/>
  <c r="BP101" i="20"/>
  <c r="BP99" i="20"/>
  <c r="BP97" i="20"/>
  <c r="BV136" i="20"/>
  <c r="BS121" i="20"/>
  <c r="BW119" i="20"/>
  <c r="BO117" i="20"/>
  <c r="BV116" i="20"/>
  <c r="BQ138" i="20"/>
  <c r="BT130" i="20"/>
  <c r="BT126" i="20"/>
  <c r="BU119" i="20"/>
  <c r="BO116" i="20"/>
  <c r="BW113" i="20"/>
  <c r="BL112" i="20"/>
  <c r="BU111" i="20"/>
  <c r="BO110" i="20"/>
  <c r="BK109" i="20"/>
  <c r="BS108" i="20"/>
  <c r="BO106" i="20"/>
  <c r="BN124" i="20"/>
  <c r="BM123" i="20"/>
  <c r="BW120" i="20"/>
  <c r="BP119" i="20"/>
  <c r="BN116" i="20"/>
  <c r="BU113" i="20"/>
  <c r="BW112" i="20"/>
  <c r="BK112" i="20"/>
  <c r="BS111" i="20"/>
  <c r="BM110" i="20"/>
  <c r="BW109" i="20"/>
  <c r="BQ108" i="20"/>
  <c r="BM106" i="20"/>
  <c r="BW122" i="20"/>
  <c r="BO113" i="20"/>
  <c r="BS112" i="20"/>
  <c r="BM111" i="20"/>
  <c r="BS109" i="20"/>
  <c r="BL108" i="20"/>
  <c r="BU106" i="20"/>
  <c r="BU105" i="20"/>
  <c r="BT103" i="20"/>
  <c r="BW101" i="20"/>
  <c r="BK99" i="20"/>
  <c r="BL97" i="20"/>
  <c r="BS95" i="20"/>
  <c r="BL93" i="20"/>
  <c r="BQ91" i="20"/>
  <c r="BL75" i="20"/>
  <c r="BU117" i="20"/>
  <c r="BM113" i="20"/>
  <c r="BQ112" i="20"/>
  <c r="BW110" i="20"/>
  <c r="BQ109" i="20"/>
  <c r="BK108" i="20"/>
  <c r="BT106" i="20"/>
  <c r="BP105" i="20"/>
  <c r="BS103" i="20"/>
  <c r="BT101" i="20"/>
  <c r="BW99" i="20"/>
  <c r="BS98" i="20"/>
  <c r="BK97" i="20"/>
  <c r="BR95" i="20"/>
  <c r="BW93" i="20"/>
  <c r="BK93" i="20"/>
  <c r="BP91" i="20"/>
  <c r="BS89" i="20"/>
  <c r="BK89" i="20"/>
  <c r="BW88" i="20"/>
  <c r="BO88" i="20"/>
  <c r="BS87" i="20"/>
  <c r="BK87" i="20"/>
  <c r="BW86" i="20"/>
  <c r="BO86" i="20"/>
  <c r="BS85" i="20"/>
  <c r="BK85" i="20"/>
  <c r="BP125" i="20"/>
  <c r="BT120" i="20"/>
  <c r="BS117" i="20"/>
  <c r="BM112" i="20"/>
  <c r="BU110" i="20"/>
  <c r="BP109" i="20"/>
  <c r="BS106" i="20"/>
  <c r="BO105" i="20"/>
  <c r="BM104" i="20"/>
  <c r="BR103" i="20"/>
  <c r="BS101" i="20"/>
  <c r="BT99" i="20"/>
  <c r="BP98" i="20"/>
  <c r="BW97" i="20"/>
  <c r="BQ95" i="20"/>
  <c r="BT93" i="20"/>
  <c r="BO91" i="20"/>
  <c r="BR89" i="20"/>
  <c r="BR87" i="20"/>
  <c r="BR85" i="20"/>
  <c r="BR83" i="20"/>
  <c r="BR81" i="20"/>
  <c r="BR79" i="20"/>
  <c r="BR77" i="20"/>
  <c r="BR75" i="20"/>
  <c r="BQ120" i="20"/>
  <c r="BT110" i="20"/>
  <c r="BM109" i="20"/>
  <c r="BQ106" i="20"/>
  <c r="BN105" i="20"/>
  <c r="BQ103" i="20"/>
  <c r="BR101" i="20"/>
  <c r="BS99" i="20"/>
  <c r="BO98" i="20"/>
  <c r="BT97" i="20"/>
  <c r="BP95" i="20"/>
  <c r="BS93" i="20"/>
  <c r="BL91" i="20"/>
  <c r="BW115" i="20"/>
  <c r="BW111" i="20"/>
  <c r="BQ110" i="20"/>
  <c r="BW108" i="20"/>
  <c r="BL106" i="20"/>
  <c r="BM105" i="20"/>
  <c r="BL116" i="20"/>
  <c r="BS115" i="20"/>
  <c r="BQ113" i="20"/>
  <c r="BU112" i="20"/>
  <c r="BP111" i="20"/>
  <c r="BK110" i="20"/>
  <c r="BO108" i="20"/>
  <c r="BK103" i="20"/>
  <c r="BL101" i="20"/>
  <c r="BO99" i="20"/>
  <c r="BQ97" i="20"/>
  <c r="BW95" i="20"/>
  <c r="BK95" i="20"/>
  <c r="BP93" i="20"/>
  <c r="BS91" i="20"/>
  <c r="BQ111" i="20"/>
  <c r="BO101" i="20"/>
  <c r="BO97" i="20"/>
  <c r="BO93" i="20"/>
  <c r="BK91" i="20"/>
  <c r="BK90" i="20"/>
  <c r="BU89" i="20"/>
  <c r="BU87" i="20"/>
  <c r="BU85" i="20"/>
  <c r="BO84" i="20"/>
  <c r="BO83" i="20"/>
  <c r="BL82" i="20"/>
  <c r="BM81" i="20"/>
  <c r="BK80" i="20"/>
  <c r="BO111" i="20"/>
  <c r="BT108" i="20"/>
  <c r="BK101" i="20"/>
  <c r="BV98" i="20"/>
  <c r="BP89" i="20"/>
  <c r="BP87" i="20"/>
  <c r="BP85" i="20"/>
  <c r="BL84" i="20"/>
  <c r="BM83" i="20"/>
  <c r="BK82" i="20"/>
  <c r="BK81" i="20"/>
  <c r="BW78" i="20"/>
  <c r="BW77" i="20"/>
  <c r="BT76" i="20"/>
  <c r="BU75" i="20"/>
  <c r="BP73" i="20"/>
  <c r="BR71" i="20"/>
  <c r="BR69" i="20"/>
  <c r="BR67" i="20"/>
  <c r="BR65" i="20"/>
  <c r="BR63" i="20"/>
  <c r="BR61" i="20"/>
  <c r="BM108" i="20"/>
  <c r="BW105" i="20"/>
  <c r="BR99" i="20"/>
  <c r="BN98" i="20"/>
  <c r="BO89" i="20"/>
  <c r="BO87" i="20"/>
  <c r="BO85" i="20"/>
  <c r="BK84" i="20"/>
  <c r="BK83" i="20"/>
  <c r="BW80" i="20"/>
  <c r="BW79" i="20"/>
  <c r="BT78" i="20"/>
  <c r="BU77" i="20"/>
  <c r="BS76" i="20"/>
  <c r="BS75" i="20"/>
  <c r="BO73" i="20"/>
  <c r="BQ71" i="20"/>
  <c r="BT54" i="20"/>
  <c r="BL54" i="20"/>
  <c r="BU115" i="20"/>
  <c r="BW114" i="20"/>
  <c r="BL110" i="20"/>
  <c r="BT112" i="20"/>
  <c r="BP107" i="20"/>
  <c r="BO103" i="20"/>
  <c r="BN96" i="20"/>
  <c r="BO95" i="20"/>
  <c r="BP94" i="20"/>
  <c r="BW91" i="20"/>
  <c r="BU90" i="20"/>
  <c r="BQ88" i="20"/>
  <c r="BQ86" i="20"/>
  <c r="BT84" i="20"/>
  <c r="BU83" i="20"/>
  <c r="BS82" i="20"/>
  <c r="BS81" i="20"/>
  <c r="BQ80" i="20"/>
  <c r="BP79" i="20"/>
  <c r="BO78" i="20"/>
  <c r="BO77" i="20"/>
  <c r="BL76" i="20"/>
  <c r="BM75" i="20"/>
  <c r="BW73" i="20"/>
  <c r="BU109" i="20"/>
  <c r="BU100" i="20"/>
  <c r="BR93" i="20"/>
  <c r="BM90" i="20"/>
  <c r="BT88" i="20"/>
  <c r="BM87" i="20"/>
  <c r="BW82" i="20"/>
  <c r="BU81" i="20"/>
  <c r="BO80" i="20"/>
  <c r="BK79" i="20"/>
  <c r="BL78" i="20"/>
  <c r="BQ99" i="20"/>
  <c r="BQ93" i="20"/>
  <c r="BS88" i="20"/>
  <c r="BW84" i="20"/>
  <c r="BT82" i="20"/>
  <c r="BP81" i="20"/>
  <c r="BL80" i="20"/>
  <c r="BK78" i="20"/>
  <c r="BP77" i="20"/>
  <c r="BQ76" i="20"/>
  <c r="BW75" i="20"/>
  <c r="BK73" i="20"/>
  <c r="BT72" i="20"/>
  <c r="BO71" i="20"/>
  <c r="BW70" i="20"/>
  <c r="BP69" i="20"/>
  <c r="BK68" i="20"/>
  <c r="BS67" i="20"/>
  <c r="BL66" i="20"/>
  <c r="BT65" i="20"/>
  <c r="BW106" i="20"/>
  <c r="BL99" i="20"/>
  <c r="BT95" i="20"/>
  <c r="BL88" i="20"/>
  <c r="BW85" i="20"/>
  <c r="BS84" i="20"/>
  <c r="BW83" i="20"/>
  <c r="BQ82" i="20"/>
  <c r="BO81" i="20"/>
  <c r="BM77" i="20"/>
  <c r="BO76" i="20"/>
  <c r="BP75" i="20"/>
  <c r="BS74" i="20"/>
  <c r="BS72" i="20"/>
  <c r="BM71" i="20"/>
  <c r="BT70" i="20"/>
  <c r="BO69" i="20"/>
  <c r="BW68" i="20"/>
  <c r="BP67" i="20"/>
  <c r="BK66" i="20"/>
  <c r="BS65" i="20"/>
  <c r="BL64" i="20"/>
  <c r="BT63" i="20"/>
  <c r="BO62" i="20"/>
  <c r="BU61" i="20"/>
  <c r="BP60" i="20"/>
  <c r="BO59" i="20"/>
  <c r="BS57" i="20"/>
  <c r="BP113" i="20"/>
  <c r="BK106" i="20"/>
  <c r="BW103" i="20"/>
  <c r="BM98" i="20"/>
  <c r="BL95" i="20"/>
  <c r="BK88" i="20"/>
  <c r="BT86" i="20"/>
  <c r="BM85" i="20"/>
  <c r="BQ84" i="20"/>
  <c r="BS83" i="20"/>
  <c r="BO82" i="20"/>
  <c r="BK77" i="20"/>
  <c r="BK76" i="20"/>
  <c r="BO75" i="20"/>
  <c r="BO72" i="20"/>
  <c r="BL71" i="20"/>
  <c r="BS70" i="20"/>
  <c r="BM69" i="20"/>
  <c r="BT68" i="20"/>
  <c r="BO67" i="20"/>
  <c r="BW66" i="20"/>
  <c r="BP65" i="20"/>
  <c r="BK64" i="20"/>
  <c r="BS63" i="20"/>
  <c r="BL62" i="20"/>
  <c r="BT61" i="20"/>
  <c r="BO60" i="20"/>
  <c r="BM59" i="20"/>
  <c r="BR104" i="20"/>
  <c r="BL103" i="20"/>
  <c r="BS97" i="20"/>
  <c r="BT91" i="20"/>
  <c r="BW89" i="20"/>
  <c r="BS86" i="20"/>
  <c r="BP83" i="20"/>
  <c r="BU79" i="20"/>
  <c r="BK75" i="20"/>
  <c r="BN72" i="20"/>
  <c r="BK71" i="20"/>
  <c r="BQ70" i="20"/>
  <c r="BL69" i="20"/>
  <c r="BS68" i="20"/>
  <c r="BM67" i="20"/>
  <c r="BT66" i="20"/>
  <c r="BO65" i="20"/>
  <c r="BW64" i="20"/>
  <c r="BP63" i="20"/>
  <c r="BK62" i="20"/>
  <c r="BS61" i="20"/>
  <c r="BL60" i="20"/>
  <c r="BW59" i="20"/>
  <c r="BL59" i="20"/>
  <c r="BP57" i="20"/>
  <c r="BK129" i="20"/>
  <c r="BP115" i="20"/>
  <c r="BO96" i="20"/>
  <c r="BO94" i="20"/>
  <c r="BW90" i="20"/>
  <c r="BK86" i="20"/>
  <c r="BT80" i="20"/>
  <c r="BO79" i="20"/>
  <c r="BS78" i="20"/>
  <c r="BS73" i="20"/>
  <c r="BU71" i="20"/>
  <c r="BO70" i="20"/>
  <c r="BU69" i="20"/>
  <c r="BP68" i="20"/>
  <c r="BW67" i="20"/>
  <c r="BK67" i="20"/>
  <c r="BQ66" i="20"/>
  <c r="BL65" i="20"/>
  <c r="BS64" i="20"/>
  <c r="BM63" i="20"/>
  <c r="BT62" i="20"/>
  <c r="BO61" i="20"/>
  <c r="BW60" i="20"/>
  <c r="BT59" i="20"/>
  <c r="BM57" i="20"/>
  <c r="BR54" i="20"/>
  <c r="BQ101" i="20"/>
  <c r="BQ78" i="20"/>
  <c r="BO68" i="20"/>
  <c r="BT67" i="20"/>
  <c r="BO66" i="20"/>
  <c r="BK65" i="20"/>
  <c r="BW63" i="20"/>
  <c r="BP59" i="20"/>
  <c r="BO57" i="20"/>
  <c r="BN56" i="20"/>
  <c r="BS55" i="20"/>
  <c r="BN54" i="20"/>
  <c r="BR53" i="20"/>
  <c r="BO51" i="20"/>
  <c r="BW87" i="20"/>
  <c r="BL86" i="20"/>
  <c r="BW69" i="20"/>
  <c r="BL68" i="20"/>
  <c r="BL67" i="20"/>
  <c r="BU63" i="20"/>
  <c r="BW62" i="20"/>
  <c r="BK59" i="20"/>
  <c r="BV58" i="20"/>
  <c r="BL57" i="20"/>
  <c r="BP55" i="20"/>
  <c r="BM54" i="20"/>
  <c r="BP50" i="20"/>
  <c r="BP51" i="20"/>
  <c r="BT69" i="20"/>
  <c r="BO63" i="20"/>
  <c r="BS62" i="20"/>
  <c r="BT58" i="20"/>
  <c r="BK57" i="20"/>
  <c r="BO55" i="20"/>
  <c r="BK54" i="20"/>
  <c r="BW71" i="20"/>
  <c r="BK69" i="20"/>
  <c r="BP62" i="20"/>
  <c r="BP61" i="20"/>
  <c r="BS60" i="20"/>
  <c r="BW57" i="20"/>
  <c r="BV56" i="20"/>
  <c r="BM47" i="20"/>
  <c r="BK48" i="20"/>
  <c r="BS77" i="20"/>
  <c r="BU73" i="20"/>
  <c r="BS69" i="20"/>
  <c r="BL63" i="20"/>
  <c r="BQ62" i="20"/>
  <c r="BW61" i="20"/>
  <c r="BT60" i="20"/>
  <c r="BT64" i="20"/>
  <c r="BK63" i="20"/>
  <c r="BN58" i="20"/>
  <c r="BL55" i="20"/>
  <c r="BK51" i="20"/>
  <c r="BL50" i="20"/>
  <c r="BN48" i="20"/>
  <c r="BO52" i="20"/>
  <c r="BR91" i="20"/>
  <c r="BW76" i="20"/>
  <c r="BR73" i="20"/>
  <c r="BK49" i="20"/>
  <c r="BR97" i="20"/>
  <c r="BW96" i="20"/>
  <c r="BN90" i="20"/>
  <c r="BM73" i="20"/>
  <c r="BS71" i="20"/>
  <c r="BP70" i="20"/>
  <c r="BW65" i="20"/>
  <c r="BQ64" i="20"/>
  <c r="BM61" i="20"/>
  <c r="BQ60" i="20"/>
  <c r="BU59" i="20"/>
  <c r="BK58" i="20"/>
  <c r="BU57" i="20"/>
  <c r="BU56" i="20"/>
  <c r="BK55" i="20"/>
  <c r="BS54" i="20"/>
  <c r="BK50" i="20"/>
  <c r="BM48" i="20"/>
  <c r="BL47" i="20"/>
  <c r="BK45" i="20"/>
  <c r="BK96" i="20"/>
  <c r="BW94" i="20"/>
  <c r="BM89" i="20"/>
  <c r="BS79" i="20"/>
  <c r="BP71" i="20"/>
  <c r="BL70" i="20"/>
  <c r="BS66" i="20"/>
  <c r="BU65" i="20"/>
  <c r="BP64" i="20"/>
  <c r="BL61" i="20"/>
  <c r="BK60" i="20"/>
  <c r="BS59" i="20"/>
  <c r="BT57" i="20"/>
  <c r="BP54" i="20"/>
  <c r="BL48" i="20"/>
  <c r="BK47" i="20"/>
  <c r="BM94" i="20"/>
  <c r="BW81" i="20"/>
  <c r="BS80" i="20"/>
  <c r="BM79" i="20"/>
  <c r="BL74" i="20"/>
  <c r="BL72" i="20"/>
  <c r="BK70" i="20"/>
  <c r="BQ68" i="20"/>
  <c r="BU67" i="20"/>
  <c r="BP66" i="20"/>
  <c r="BM65" i="20"/>
  <c r="BO64" i="20"/>
  <c r="BK61" i="20"/>
  <c r="BR59" i="20"/>
  <c r="BR57" i="20"/>
  <c r="BP56" i="20"/>
  <c r="BO54" i="20"/>
  <c r="BS53" i="20"/>
  <c r="BM148" i="20"/>
  <c r="BP141" i="20"/>
  <c r="BV157" i="20"/>
  <c r="BO152" i="20"/>
  <c r="BN140" i="20"/>
  <c r="BR161" i="20"/>
  <c r="BU156" i="20"/>
  <c r="BS134" i="20"/>
  <c r="BU150" i="20"/>
  <c r="BV151" i="20"/>
  <c r="BR129" i="20"/>
  <c r="BN121" i="20"/>
  <c r="BQ133" i="20"/>
  <c r="BO130" i="20"/>
  <c r="BP131" i="20"/>
  <c r="BQ104" i="20"/>
  <c r="BO53" i="20"/>
  <c r="BK92" i="20"/>
  <c r="BO92" i="20"/>
  <c r="BS56" i="20"/>
  <c r="BN162" i="20"/>
  <c r="BO150" i="20"/>
  <c r="BU154" i="20"/>
  <c r="BV133" i="20"/>
  <c r="BR139" i="20"/>
  <c r="BN157" i="20"/>
  <c r="BM163" i="20"/>
  <c r="BP133" i="20"/>
  <c r="BQ143" i="20"/>
  <c r="BU144" i="20"/>
  <c r="BN146" i="20"/>
  <c r="BM146" i="20"/>
  <c r="BL129" i="20"/>
  <c r="BR120" i="20"/>
  <c r="BN130" i="20"/>
  <c r="BQ128" i="20"/>
  <c r="BM131" i="20"/>
  <c r="BN131" i="20"/>
  <c r="BR105" i="20"/>
  <c r="BS100" i="20"/>
  <c r="BO58" i="20"/>
  <c r="BQ55" i="20"/>
  <c r="BL51" i="20"/>
  <c r="BN53" i="20"/>
  <c r="BR52" i="20"/>
  <c r="BS92" i="20"/>
  <c r="BQ92" i="20"/>
  <c r="BM50" i="20"/>
  <c r="BT167" i="21" l="1"/>
  <c r="BN167" i="21"/>
  <c r="BN168" i="21" s="1"/>
  <c r="BO167" i="21"/>
  <c r="BO168" i="21"/>
  <c r="BW168" i="21"/>
  <c r="BW167" i="21"/>
  <c r="BU167" i="21"/>
  <c r="BU168" i="21"/>
  <c r="BP168" i="21"/>
  <c r="BP167" i="21"/>
  <c r="BY167" i="21"/>
  <c r="BY168" i="21"/>
  <c r="BQ167" i="21"/>
  <c r="BQ168" i="21"/>
  <c r="BV168" i="21"/>
  <c r="BV167" i="21"/>
  <c r="BS167" i="21"/>
  <c r="BS168" i="21"/>
  <c r="BZ167" i="21"/>
  <c r="BZ168" i="21"/>
  <c r="BX168" i="21"/>
  <c r="BX167" i="21"/>
  <c r="BR168" i="21"/>
  <c r="BR167" i="21"/>
  <c r="BT168" i="21"/>
  <c r="BU167" i="20"/>
  <c r="BL168" i="20"/>
  <c r="BO167" i="20"/>
  <c r="BU168" i="20"/>
  <c r="BP167" i="20"/>
  <c r="BP168" i="20"/>
  <c r="BR168" i="20"/>
  <c r="BR167" i="20"/>
  <c r="BN167" i="20"/>
  <c r="BN168" i="20"/>
  <c r="BV168" i="20"/>
  <c r="BV167" i="20"/>
  <c r="BL167" i="20"/>
  <c r="BW167" i="20"/>
  <c r="BW168" i="20"/>
  <c r="BQ167" i="20"/>
  <c r="BQ168" i="20"/>
  <c r="BO168" i="20"/>
  <c r="BK168" i="20"/>
  <c r="BK169" i="20" s="1"/>
  <c r="BM167" i="20"/>
  <c r="BM168" i="20"/>
  <c r="BS168" i="20"/>
  <c r="BS167" i="20"/>
  <c r="BT168" i="20"/>
  <c r="BT167" i="20"/>
  <c r="BO169" i="21" l="1"/>
  <c r="BO170" i="21" s="1"/>
  <c r="BO171" i="21" s="1"/>
  <c r="BN169" i="21"/>
  <c r="BX169" i="21"/>
  <c r="BR169" i="21"/>
  <c r="BS169" i="21"/>
  <c r="BT169" i="21"/>
  <c r="BZ169" i="21"/>
  <c r="BV169" i="21"/>
  <c r="BY169" i="21"/>
  <c r="BQ169" i="21"/>
  <c r="BP169" i="21"/>
  <c r="BU169" i="21"/>
  <c r="BW169" i="21"/>
  <c r="BT169" i="20"/>
  <c r="BV169" i="20"/>
  <c r="BQ169" i="20"/>
  <c r="BS169" i="20"/>
  <c r="BM169" i="20"/>
  <c r="BP169" i="20"/>
  <c r="BR169" i="20"/>
  <c r="BN169" i="20"/>
  <c r="BW169" i="20"/>
  <c r="BO169" i="20"/>
  <c r="BU169" i="20"/>
  <c r="BL169" i="20"/>
  <c r="BL170" i="20" s="1"/>
  <c r="BL171" i="20" s="1"/>
  <c r="BP170" i="21" l="1"/>
  <c r="BP171" i="21" s="1"/>
  <c r="BZ170" i="21"/>
  <c r="BZ171" i="21" s="1"/>
  <c r="BU170" i="21"/>
  <c r="BU171" i="21" s="1"/>
  <c r="BX170" i="21"/>
  <c r="BX171" i="21" s="1"/>
  <c r="BR170" i="21"/>
  <c r="BR171" i="21" s="1"/>
  <c r="BV170" i="21"/>
  <c r="BV171" i="21" s="1"/>
  <c r="BS170" i="21"/>
  <c r="BS171" i="21" s="1"/>
  <c r="BT170" i="21"/>
  <c r="BT171" i="21" s="1"/>
  <c r="BY170" i="21"/>
  <c r="BY171" i="21" s="1"/>
  <c r="BW170" i="21"/>
  <c r="BW171" i="21" s="1"/>
  <c r="BQ170" i="21"/>
  <c r="BQ171" i="21" s="1"/>
  <c r="BU170" i="20"/>
  <c r="BU171" i="20" s="1"/>
  <c r="BO170" i="20"/>
  <c r="BO171" i="20" s="1"/>
  <c r="BQ170" i="20"/>
  <c r="BQ171" i="20" s="1"/>
  <c r="BT170" i="20"/>
  <c r="BT171" i="20" s="1"/>
  <c r="BW170" i="20"/>
  <c r="BW171" i="20" s="1"/>
  <c r="BR170" i="20"/>
  <c r="BR171" i="20" s="1"/>
  <c r="BM170" i="20"/>
  <c r="BM171" i="20" s="1"/>
  <c r="BN170" i="20"/>
  <c r="BN171" i="20" s="1"/>
  <c r="BV170" i="20"/>
  <c r="BV171" i="20" s="1"/>
  <c r="BS170" i="20"/>
  <c r="BS171" i="20" s="1"/>
  <c r="BP170" i="20"/>
  <c r="BP171" i="20" s="1"/>
  <c r="N32" i="19" l="1"/>
  <c r="O32" i="19" s="1"/>
  <c r="AB20" i="19" s="1"/>
  <c r="AU164" i="19" l="1"/>
  <c r="AP164" i="19"/>
  <c r="AU163" i="19"/>
  <c r="AV164" i="19" s="1"/>
  <c r="AP163" i="19"/>
  <c r="AU162" i="19"/>
  <c r="AP162" i="19"/>
  <c r="AU161" i="19"/>
  <c r="AV162" i="19" s="1"/>
  <c r="AW163" i="19" s="1"/>
  <c r="AX164" i="19" s="1"/>
  <c r="AP161" i="19"/>
  <c r="AU160" i="19"/>
  <c r="AP160" i="19"/>
  <c r="AU159" i="19"/>
  <c r="AP159" i="19"/>
  <c r="AU158" i="19"/>
  <c r="AV159" i="19" s="1"/>
  <c r="AW160" i="19" s="1"/>
  <c r="AX161" i="19" s="1"/>
  <c r="AY162" i="19" s="1"/>
  <c r="AZ163" i="19" s="1"/>
  <c r="BA164" i="19" s="1"/>
  <c r="AP158" i="19"/>
  <c r="AU157" i="19"/>
  <c r="AP157" i="19"/>
  <c r="AU156" i="19"/>
  <c r="AV157" i="19" s="1"/>
  <c r="AW158" i="19" s="1"/>
  <c r="AX159" i="19" s="1"/>
  <c r="AY160" i="19" s="1"/>
  <c r="AZ161" i="19" s="1"/>
  <c r="BA162" i="19" s="1"/>
  <c r="BB163" i="19" s="1"/>
  <c r="BC164" i="19" s="1"/>
  <c r="AP156" i="19"/>
  <c r="AU155" i="19"/>
  <c r="AV156" i="19" s="1"/>
  <c r="AW157" i="19" s="1"/>
  <c r="AX158" i="19" s="1"/>
  <c r="AY159" i="19" s="1"/>
  <c r="AZ160" i="19" s="1"/>
  <c r="BA161" i="19" s="1"/>
  <c r="BB162" i="19" s="1"/>
  <c r="BC163" i="19" s="1"/>
  <c r="BD164" i="19" s="1"/>
  <c r="AP155" i="19"/>
  <c r="AU154" i="19"/>
  <c r="AP154" i="19"/>
  <c r="AU153" i="19"/>
  <c r="AP153" i="19"/>
  <c r="B166" i="19"/>
  <c r="AU152" i="19"/>
  <c r="AV153" i="19" s="1"/>
  <c r="AW154" i="19" s="1"/>
  <c r="AX155" i="19" s="1"/>
  <c r="AY156" i="19" s="1"/>
  <c r="AZ157" i="19" s="1"/>
  <c r="BA158" i="19" s="1"/>
  <c r="BB159" i="19" s="1"/>
  <c r="BC160" i="19" s="1"/>
  <c r="BD161" i="19" s="1"/>
  <c r="BE162" i="19" s="1"/>
  <c r="BF163" i="19" s="1"/>
  <c r="BG164" i="19" s="1"/>
  <c r="AP152" i="19"/>
  <c r="B165" i="19"/>
  <c r="AU151" i="19"/>
  <c r="AV152" i="19" s="1"/>
  <c r="AW153" i="19" s="1"/>
  <c r="AX154" i="19" s="1"/>
  <c r="AY155" i="19" s="1"/>
  <c r="AZ156" i="19" s="1"/>
  <c r="BA157" i="19" s="1"/>
  <c r="BB158" i="19" s="1"/>
  <c r="BC159" i="19" s="1"/>
  <c r="BD160" i="19" s="1"/>
  <c r="BE161" i="19" s="1"/>
  <c r="BF162" i="19" s="1"/>
  <c r="BG163" i="19" s="1"/>
  <c r="AP151" i="19"/>
  <c r="B164" i="19"/>
  <c r="AU150" i="19"/>
  <c r="AP150" i="19"/>
  <c r="B163" i="19"/>
  <c r="AU149" i="19"/>
  <c r="AP149" i="19"/>
  <c r="B162" i="19"/>
  <c r="AU148" i="19"/>
  <c r="AV149" i="19" s="1"/>
  <c r="AW150" i="19" s="1"/>
  <c r="AX151" i="19" s="1"/>
  <c r="AY152" i="19" s="1"/>
  <c r="AZ153" i="19" s="1"/>
  <c r="BA154" i="19" s="1"/>
  <c r="BB155" i="19" s="1"/>
  <c r="BC156" i="19" s="1"/>
  <c r="BD157" i="19" s="1"/>
  <c r="BE158" i="19" s="1"/>
  <c r="BF159" i="19" s="1"/>
  <c r="BG160" i="19" s="1"/>
  <c r="AP148" i="19"/>
  <c r="B161" i="19"/>
  <c r="AU147" i="19"/>
  <c r="AV148" i="19" s="1"/>
  <c r="AW149" i="19" s="1"/>
  <c r="AX150" i="19" s="1"/>
  <c r="AY151" i="19" s="1"/>
  <c r="AZ152" i="19" s="1"/>
  <c r="BA153" i="19" s="1"/>
  <c r="BB154" i="19" s="1"/>
  <c r="BC155" i="19" s="1"/>
  <c r="BD156" i="19" s="1"/>
  <c r="BE157" i="19" s="1"/>
  <c r="BF158" i="19" s="1"/>
  <c r="BG159" i="19" s="1"/>
  <c r="AP147" i="19"/>
  <c r="B160" i="19"/>
  <c r="AU146" i="19"/>
  <c r="AP146" i="19"/>
  <c r="B159" i="19"/>
  <c r="AU145" i="19"/>
  <c r="AP145" i="19"/>
  <c r="B158" i="19"/>
  <c r="AU144" i="19"/>
  <c r="AP144" i="19"/>
  <c r="B157" i="19"/>
  <c r="AU143" i="19"/>
  <c r="AP143" i="19"/>
  <c r="AU142" i="19"/>
  <c r="AP142" i="19"/>
  <c r="AU141" i="19"/>
  <c r="AV142" i="19" s="1"/>
  <c r="AW143" i="19" s="1"/>
  <c r="AX144" i="19" s="1"/>
  <c r="AY145" i="19" s="1"/>
  <c r="AZ146" i="19" s="1"/>
  <c r="BA147" i="19" s="1"/>
  <c r="BB148" i="19" s="1"/>
  <c r="BC149" i="19" s="1"/>
  <c r="BD150" i="19" s="1"/>
  <c r="BE151" i="19" s="1"/>
  <c r="BF152" i="19" s="1"/>
  <c r="BG153" i="19" s="1"/>
  <c r="AP141" i="19"/>
  <c r="AU140" i="19"/>
  <c r="AV141" i="19" s="1"/>
  <c r="AW142" i="19" s="1"/>
  <c r="AX143" i="19" s="1"/>
  <c r="AY144" i="19" s="1"/>
  <c r="AZ145" i="19" s="1"/>
  <c r="BA146" i="19" s="1"/>
  <c r="BB147" i="19" s="1"/>
  <c r="BC148" i="19" s="1"/>
  <c r="BD149" i="19" s="1"/>
  <c r="BE150" i="19" s="1"/>
  <c r="BF151" i="19" s="1"/>
  <c r="BG152" i="19" s="1"/>
  <c r="AP140" i="19"/>
  <c r="AU139" i="19"/>
  <c r="AV140" i="19" s="1"/>
  <c r="AW141" i="19" s="1"/>
  <c r="AX142" i="19" s="1"/>
  <c r="AY143" i="19" s="1"/>
  <c r="AZ144" i="19" s="1"/>
  <c r="BA145" i="19" s="1"/>
  <c r="BB146" i="19" s="1"/>
  <c r="BC147" i="19" s="1"/>
  <c r="BD148" i="19" s="1"/>
  <c r="BE149" i="19" s="1"/>
  <c r="BF150" i="19" s="1"/>
  <c r="BG151" i="19" s="1"/>
  <c r="AP139" i="19"/>
  <c r="AU138" i="19"/>
  <c r="AP138" i="19"/>
  <c r="AU137" i="19"/>
  <c r="AV138" i="19" s="1"/>
  <c r="AW139" i="19" s="1"/>
  <c r="AX140" i="19" s="1"/>
  <c r="AY141" i="19" s="1"/>
  <c r="AZ142" i="19" s="1"/>
  <c r="BA143" i="19" s="1"/>
  <c r="BB144" i="19" s="1"/>
  <c r="BC145" i="19" s="1"/>
  <c r="BD146" i="19" s="1"/>
  <c r="BE147" i="19" s="1"/>
  <c r="BF148" i="19" s="1"/>
  <c r="BG149" i="19" s="1"/>
  <c r="AP137" i="19"/>
  <c r="AU136" i="19"/>
  <c r="AP136" i="19"/>
  <c r="AU135" i="19"/>
  <c r="AP135" i="19"/>
  <c r="AU134" i="19"/>
  <c r="AV135" i="19" s="1"/>
  <c r="AW136" i="19" s="1"/>
  <c r="AX137" i="19" s="1"/>
  <c r="AY138" i="19" s="1"/>
  <c r="AZ139" i="19" s="1"/>
  <c r="BA140" i="19" s="1"/>
  <c r="BB141" i="19" s="1"/>
  <c r="BC142" i="19" s="1"/>
  <c r="BD143" i="19" s="1"/>
  <c r="BE144" i="19" s="1"/>
  <c r="BF145" i="19" s="1"/>
  <c r="BG146" i="19" s="1"/>
  <c r="AP134" i="19"/>
  <c r="AU133" i="19"/>
  <c r="AP133" i="19"/>
  <c r="AU132" i="19"/>
  <c r="AP132" i="19"/>
  <c r="AU131" i="19"/>
  <c r="AV132" i="19" s="1"/>
  <c r="AW133" i="19" s="1"/>
  <c r="AX134" i="19" s="1"/>
  <c r="AY135" i="19" s="1"/>
  <c r="AZ136" i="19" s="1"/>
  <c r="BA137" i="19" s="1"/>
  <c r="BB138" i="19" s="1"/>
  <c r="BC139" i="19" s="1"/>
  <c r="BD140" i="19" s="1"/>
  <c r="BE141" i="19" s="1"/>
  <c r="BF142" i="19" s="1"/>
  <c r="BG143" i="19" s="1"/>
  <c r="AP131" i="19"/>
  <c r="AU130" i="19"/>
  <c r="AP130" i="19"/>
  <c r="AU129" i="19"/>
  <c r="AV130" i="19" s="1"/>
  <c r="AW131" i="19" s="1"/>
  <c r="AX132" i="19" s="1"/>
  <c r="AY133" i="19" s="1"/>
  <c r="AZ134" i="19" s="1"/>
  <c r="BA135" i="19" s="1"/>
  <c r="BB136" i="19" s="1"/>
  <c r="BC137" i="19" s="1"/>
  <c r="BD138" i="19" s="1"/>
  <c r="BE139" i="19" s="1"/>
  <c r="BF140" i="19" s="1"/>
  <c r="BG141" i="19" s="1"/>
  <c r="AP129" i="19"/>
  <c r="AU128" i="19"/>
  <c r="AP128" i="19"/>
  <c r="AU127" i="19"/>
  <c r="AP127" i="19"/>
  <c r="N127" i="19"/>
  <c r="O127" i="19" s="1"/>
  <c r="AB115" i="19" s="1"/>
  <c r="F127" i="19"/>
  <c r="W115" i="19" s="1"/>
  <c r="AU126" i="19"/>
  <c r="AP126" i="19"/>
  <c r="N126" i="19"/>
  <c r="O126" i="19" s="1"/>
  <c r="AB114" i="19" s="1"/>
  <c r="F126" i="19"/>
  <c r="W114" i="19" s="1"/>
  <c r="AU125" i="19"/>
  <c r="AP125" i="19"/>
  <c r="N125" i="19"/>
  <c r="O125" i="19" s="1"/>
  <c r="AB113" i="19" s="1"/>
  <c r="F125" i="19"/>
  <c r="W113" i="19" s="1"/>
  <c r="AU124" i="19"/>
  <c r="AV125" i="19" s="1"/>
  <c r="AW126" i="19" s="1"/>
  <c r="AX127" i="19" s="1"/>
  <c r="AY128" i="19" s="1"/>
  <c r="AZ129" i="19" s="1"/>
  <c r="BA130" i="19" s="1"/>
  <c r="BB131" i="19" s="1"/>
  <c r="BC132" i="19" s="1"/>
  <c r="BD133" i="19" s="1"/>
  <c r="BE134" i="19" s="1"/>
  <c r="BF135" i="19" s="1"/>
  <c r="BG136" i="19" s="1"/>
  <c r="AP124" i="19"/>
  <c r="N124" i="19"/>
  <c r="O124" i="19" s="1"/>
  <c r="AB112" i="19" s="1"/>
  <c r="F124" i="19"/>
  <c r="W112" i="19" s="1"/>
  <c r="AU123" i="19"/>
  <c r="AP123" i="19"/>
  <c r="N123" i="19"/>
  <c r="O123" i="19" s="1"/>
  <c r="AB111" i="19" s="1"/>
  <c r="F123" i="19"/>
  <c r="W111" i="19" s="1"/>
  <c r="AU122" i="19"/>
  <c r="AP122" i="19"/>
  <c r="N122" i="19"/>
  <c r="O122" i="19" s="1"/>
  <c r="AB110" i="19" s="1"/>
  <c r="F122" i="19"/>
  <c r="W110" i="19" s="1"/>
  <c r="AU121" i="19"/>
  <c r="AP121" i="19"/>
  <c r="N121" i="19"/>
  <c r="O121" i="19" s="1"/>
  <c r="AB109" i="19" s="1"/>
  <c r="F121" i="19"/>
  <c r="W109" i="19" s="1"/>
  <c r="AU120" i="19"/>
  <c r="AP120" i="19"/>
  <c r="N120" i="19"/>
  <c r="O120" i="19" s="1"/>
  <c r="AB108" i="19" s="1"/>
  <c r="F120" i="19"/>
  <c r="W108" i="19" s="1"/>
  <c r="AU119" i="19"/>
  <c r="AP119" i="19"/>
  <c r="N119" i="19"/>
  <c r="O119" i="19" s="1"/>
  <c r="AB107" i="19" s="1"/>
  <c r="F119" i="19"/>
  <c r="W107" i="19" s="1"/>
  <c r="AU118" i="19"/>
  <c r="AP118" i="19"/>
  <c r="N118" i="19"/>
  <c r="O118" i="19" s="1"/>
  <c r="AB106" i="19" s="1"/>
  <c r="F118" i="19"/>
  <c r="W106" i="19" s="1"/>
  <c r="AU117" i="19"/>
  <c r="AV118" i="19" s="1"/>
  <c r="AW119" i="19" s="1"/>
  <c r="AX120" i="19" s="1"/>
  <c r="AY121" i="19" s="1"/>
  <c r="AZ122" i="19" s="1"/>
  <c r="BA123" i="19" s="1"/>
  <c r="BB124" i="19" s="1"/>
  <c r="BC125" i="19" s="1"/>
  <c r="BD126" i="19" s="1"/>
  <c r="BE127" i="19" s="1"/>
  <c r="BF128" i="19" s="1"/>
  <c r="BG129" i="19" s="1"/>
  <c r="AP117" i="19"/>
  <c r="N117" i="19"/>
  <c r="O117" i="19" s="1"/>
  <c r="AB105" i="19" s="1"/>
  <c r="F117" i="19"/>
  <c r="W105" i="19" s="1"/>
  <c r="AU116" i="19"/>
  <c r="AP116" i="19"/>
  <c r="N116" i="19"/>
  <c r="F116" i="19"/>
  <c r="W104" i="19" s="1"/>
  <c r="AU115" i="19"/>
  <c r="AP115" i="19"/>
  <c r="N115" i="19"/>
  <c r="O115" i="19" s="1"/>
  <c r="AB103" i="19" s="1"/>
  <c r="F115" i="19"/>
  <c r="W103" i="19" s="1"/>
  <c r="AU114" i="19"/>
  <c r="AV115" i="19" s="1"/>
  <c r="AW116" i="19" s="1"/>
  <c r="AX117" i="19" s="1"/>
  <c r="AY118" i="19" s="1"/>
  <c r="AZ119" i="19" s="1"/>
  <c r="BA120" i="19" s="1"/>
  <c r="BB121" i="19" s="1"/>
  <c r="BC122" i="19" s="1"/>
  <c r="BD123" i="19" s="1"/>
  <c r="BE124" i="19" s="1"/>
  <c r="BF125" i="19" s="1"/>
  <c r="BG126" i="19" s="1"/>
  <c r="AP114" i="19"/>
  <c r="N114" i="19"/>
  <c r="O114" i="19" s="1"/>
  <c r="AB102" i="19" s="1"/>
  <c r="F114" i="19"/>
  <c r="W102" i="19" s="1"/>
  <c r="AU113" i="19"/>
  <c r="AV114" i="19" s="1"/>
  <c r="AW115" i="19" s="1"/>
  <c r="AX116" i="19" s="1"/>
  <c r="AY117" i="19" s="1"/>
  <c r="AZ118" i="19" s="1"/>
  <c r="BA119" i="19" s="1"/>
  <c r="BB120" i="19" s="1"/>
  <c r="BC121" i="19" s="1"/>
  <c r="BD122" i="19" s="1"/>
  <c r="BE123" i="19" s="1"/>
  <c r="BF124" i="19" s="1"/>
  <c r="BG125" i="19" s="1"/>
  <c r="AP113" i="19"/>
  <c r="N113" i="19"/>
  <c r="O113" i="19" s="1"/>
  <c r="AB101" i="19" s="1"/>
  <c r="F113" i="19"/>
  <c r="W101" i="19" s="1"/>
  <c r="AU112" i="19"/>
  <c r="AV113" i="19" s="1"/>
  <c r="AW114" i="19" s="1"/>
  <c r="AX115" i="19" s="1"/>
  <c r="AY116" i="19" s="1"/>
  <c r="AZ117" i="19" s="1"/>
  <c r="BA118" i="19" s="1"/>
  <c r="BB119" i="19" s="1"/>
  <c r="BC120" i="19" s="1"/>
  <c r="BD121" i="19" s="1"/>
  <c r="BE122" i="19" s="1"/>
  <c r="BF123" i="19" s="1"/>
  <c r="BG124" i="19" s="1"/>
  <c r="AP112" i="19"/>
  <c r="N112" i="19"/>
  <c r="O112" i="19" s="1"/>
  <c r="AB100" i="19" s="1"/>
  <c r="F112" i="19"/>
  <c r="W100" i="19" s="1"/>
  <c r="AU111" i="19"/>
  <c r="AV112" i="19" s="1"/>
  <c r="AW113" i="19" s="1"/>
  <c r="AX114" i="19" s="1"/>
  <c r="AY115" i="19" s="1"/>
  <c r="AZ116" i="19" s="1"/>
  <c r="BA117" i="19" s="1"/>
  <c r="BB118" i="19" s="1"/>
  <c r="BC119" i="19" s="1"/>
  <c r="BD120" i="19" s="1"/>
  <c r="BE121" i="19" s="1"/>
  <c r="BF122" i="19" s="1"/>
  <c r="BG123" i="19" s="1"/>
  <c r="AP111" i="19"/>
  <c r="N111" i="19"/>
  <c r="O111" i="19" s="1"/>
  <c r="AB99" i="19" s="1"/>
  <c r="F111" i="19"/>
  <c r="W99" i="19" s="1"/>
  <c r="AU110" i="19"/>
  <c r="AV111" i="19" s="1"/>
  <c r="AW112" i="19" s="1"/>
  <c r="AX113" i="19" s="1"/>
  <c r="AY114" i="19" s="1"/>
  <c r="AZ115" i="19" s="1"/>
  <c r="BA116" i="19" s="1"/>
  <c r="BB117" i="19" s="1"/>
  <c r="BC118" i="19" s="1"/>
  <c r="BD119" i="19" s="1"/>
  <c r="BE120" i="19" s="1"/>
  <c r="BF121" i="19" s="1"/>
  <c r="BG122" i="19" s="1"/>
  <c r="AP110" i="19"/>
  <c r="N110" i="19"/>
  <c r="O110" i="19" s="1"/>
  <c r="AB98" i="19" s="1"/>
  <c r="F110" i="19"/>
  <c r="W98" i="19" s="1"/>
  <c r="AU109" i="19"/>
  <c r="AV110" i="19" s="1"/>
  <c r="AW111" i="19" s="1"/>
  <c r="AX112" i="19" s="1"/>
  <c r="AY113" i="19" s="1"/>
  <c r="AZ114" i="19" s="1"/>
  <c r="BA115" i="19" s="1"/>
  <c r="BB116" i="19" s="1"/>
  <c r="BC117" i="19" s="1"/>
  <c r="BD118" i="19" s="1"/>
  <c r="BE119" i="19" s="1"/>
  <c r="BF120" i="19" s="1"/>
  <c r="BG121" i="19" s="1"/>
  <c r="AP109" i="19"/>
  <c r="N109" i="19"/>
  <c r="O109" i="19" s="1"/>
  <c r="AB97" i="19" s="1"/>
  <c r="F109" i="19"/>
  <c r="W97" i="19" s="1"/>
  <c r="AU108" i="19"/>
  <c r="AV109" i="19" s="1"/>
  <c r="AW110" i="19" s="1"/>
  <c r="AX111" i="19" s="1"/>
  <c r="AY112" i="19" s="1"/>
  <c r="AZ113" i="19" s="1"/>
  <c r="BA114" i="19" s="1"/>
  <c r="BB115" i="19" s="1"/>
  <c r="BC116" i="19" s="1"/>
  <c r="BD117" i="19" s="1"/>
  <c r="BE118" i="19" s="1"/>
  <c r="BF119" i="19" s="1"/>
  <c r="BG120" i="19" s="1"/>
  <c r="AP108" i="19"/>
  <c r="N108" i="19"/>
  <c r="O108" i="19" s="1"/>
  <c r="AB96" i="19" s="1"/>
  <c r="F108" i="19"/>
  <c r="W96" i="19" s="1"/>
  <c r="AU107" i="19"/>
  <c r="AV108" i="19" s="1"/>
  <c r="AW109" i="19" s="1"/>
  <c r="AX110" i="19" s="1"/>
  <c r="AY111" i="19" s="1"/>
  <c r="AZ112" i="19" s="1"/>
  <c r="BA113" i="19" s="1"/>
  <c r="BB114" i="19" s="1"/>
  <c r="BC115" i="19" s="1"/>
  <c r="BD116" i="19" s="1"/>
  <c r="BE117" i="19" s="1"/>
  <c r="BF118" i="19" s="1"/>
  <c r="BG119" i="19" s="1"/>
  <c r="AP107" i="19"/>
  <c r="N107" i="19"/>
  <c r="O107" i="19" s="1"/>
  <c r="AB95" i="19" s="1"/>
  <c r="F107" i="19"/>
  <c r="W95" i="19" s="1"/>
  <c r="AU106" i="19"/>
  <c r="AV107" i="19" s="1"/>
  <c r="AW108" i="19" s="1"/>
  <c r="AX109" i="19" s="1"/>
  <c r="AY110" i="19" s="1"/>
  <c r="AZ111" i="19" s="1"/>
  <c r="BA112" i="19" s="1"/>
  <c r="BB113" i="19" s="1"/>
  <c r="BC114" i="19" s="1"/>
  <c r="BD115" i="19" s="1"/>
  <c r="BE116" i="19" s="1"/>
  <c r="BF117" i="19" s="1"/>
  <c r="BG118" i="19" s="1"/>
  <c r="AP106" i="19"/>
  <c r="N106" i="19"/>
  <c r="O106" i="19" s="1"/>
  <c r="AB94" i="19" s="1"/>
  <c r="F106" i="19"/>
  <c r="W94" i="19" s="1"/>
  <c r="AU105" i="19"/>
  <c r="AV106" i="19" s="1"/>
  <c r="AW107" i="19" s="1"/>
  <c r="AX108" i="19" s="1"/>
  <c r="AY109" i="19" s="1"/>
  <c r="AZ110" i="19" s="1"/>
  <c r="BA111" i="19" s="1"/>
  <c r="BB112" i="19" s="1"/>
  <c r="BC113" i="19" s="1"/>
  <c r="BD114" i="19" s="1"/>
  <c r="BE115" i="19" s="1"/>
  <c r="BF116" i="19" s="1"/>
  <c r="BG117" i="19" s="1"/>
  <c r="AP105" i="19"/>
  <c r="N105" i="19"/>
  <c r="O105" i="19" s="1"/>
  <c r="AB93" i="19" s="1"/>
  <c r="F105" i="19"/>
  <c r="W93" i="19" s="1"/>
  <c r="AU104" i="19"/>
  <c r="AP104" i="19"/>
  <c r="N104" i="19"/>
  <c r="O104" i="19" s="1"/>
  <c r="AB92" i="19" s="1"/>
  <c r="F104" i="19"/>
  <c r="W92" i="19" s="1"/>
  <c r="AU103" i="19"/>
  <c r="AP103" i="19"/>
  <c r="N103" i="19"/>
  <c r="O103" i="19" s="1"/>
  <c r="AB91" i="19" s="1"/>
  <c r="F103" i="19"/>
  <c r="W91" i="19" s="1"/>
  <c r="AU102" i="19"/>
  <c r="AP102" i="19"/>
  <c r="N102" i="19"/>
  <c r="O102" i="19" s="1"/>
  <c r="AB90" i="19" s="1"/>
  <c r="F102" i="19"/>
  <c r="W90" i="19" s="1"/>
  <c r="AU101" i="19"/>
  <c r="AP101" i="19"/>
  <c r="N101" i="19"/>
  <c r="O101" i="19" s="1"/>
  <c r="AB89" i="19" s="1"/>
  <c r="F101" i="19"/>
  <c r="W89" i="19" s="1"/>
  <c r="AU100" i="19"/>
  <c r="AP100" i="19"/>
  <c r="N100" i="19"/>
  <c r="O100" i="19" s="1"/>
  <c r="AB88" i="19" s="1"/>
  <c r="F100" i="19"/>
  <c r="W88" i="19" s="1"/>
  <c r="AU99" i="19"/>
  <c r="AP99" i="19"/>
  <c r="N99" i="19"/>
  <c r="O99" i="19" s="1"/>
  <c r="AB87" i="19" s="1"/>
  <c r="F99" i="19"/>
  <c r="W87" i="19" s="1"/>
  <c r="AU98" i="19"/>
  <c r="AP98" i="19"/>
  <c r="N98" i="19"/>
  <c r="O98" i="19" s="1"/>
  <c r="AB86" i="19" s="1"/>
  <c r="F98" i="19"/>
  <c r="W86" i="19" s="1"/>
  <c r="AU97" i="19"/>
  <c r="AP97" i="19"/>
  <c r="N97" i="19"/>
  <c r="O97" i="19" s="1"/>
  <c r="AB85" i="19" s="1"/>
  <c r="F97" i="19"/>
  <c r="W85" i="19" s="1"/>
  <c r="AU96" i="19"/>
  <c r="AP96" i="19"/>
  <c r="N96" i="19"/>
  <c r="O96" i="19" s="1"/>
  <c r="AB84" i="19" s="1"/>
  <c r="F96" i="19"/>
  <c r="W84" i="19" s="1"/>
  <c r="AU95" i="19"/>
  <c r="AP95" i="19"/>
  <c r="N95" i="19"/>
  <c r="O95" i="19" s="1"/>
  <c r="AB83" i="19" s="1"/>
  <c r="F95" i="19"/>
  <c r="W83" i="19" s="1"/>
  <c r="AU94" i="19"/>
  <c r="AP94" i="19"/>
  <c r="N94" i="19"/>
  <c r="O94" i="19" s="1"/>
  <c r="AB82" i="19" s="1"/>
  <c r="F94" i="19"/>
  <c r="W82" i="19" s="1"/>
  <c r="AU93" i="19"/>
  <c r="AP93" i="19"/>
  <c r="N93" i="19"/>
  <c r="O93" i="19" s="1"/>
  <c r="AB81" i="19" s="1"/>
  <c r="F93" i="19"/>
  <c r="W81" i="19" s="1"/>
  <c r="AU92" i="19"/>
  <c r="AP92" i="19"/>
  <c r="N92" i="19"/>
  <c r="F92" i="19"/>
  <c r="W80" i="19" s="1"/>
  <c r="AU91" i="19"/>
  <c r="AP91" i="19"/>
  <c r="N91" i="19"/>
  <c r="O91" i="19" s="1"/>
  <c r="AB79" i="19" s="1"/>
  <c r="F91" i="19"/>
  <c r="W79" i="19" s="1"/>
  <c r="AU90" i="19"/>
  <c r="AP90" i="19"/>
  <c r="N90" i="19"/>
  <c r="O90" i="19" s="1"/>
  <c r="AB78" i="19" s="1"/>
  <c r="F90" i="19"/>
  <c r="W78" i="19" s="1"/>
  <c r="AU89" i="19"/>
  <c r="AP89" i="19"/>
  <c r="N89" i="19"/>
  <c r="O89" i="19" s="1"/>
  <c r="AB77" i="19" s="1"/>
  <c r="F89" i="19"/>
  <c r="W77" i="19" s="1"/>
  <c r="AU88" i="19"/>
  <c r="AP88" i="19"/>
  <c r="N88" i="19"/>
  <c r="O88" i="19" s="1"/>
  <c r="AB76" i="19" s="1"/>
  <c r="F88" i="19"/>
  <c r="W76" i="19" s="1"/>
  <c r="AU87" i="19"/>
  <c r="AP87" i="19"/>
  <c r="N87" i="19"/>
  <c r="O87" i="19" s="1"/>
  <c r="AB75" i="19" s="1"/>
  <c r="F87" i="19"/>
  <c r="W75" i="19" s="1"/>
  <c r="AU86" i="19"/>
  <c r="AP86" i="19"/>
  <c r="N86" i="19"/>
  <c r="O86" i="19" s="1"/>
  <c r="AB74" i="19" s="1"/>
  <c r="F86" i="19"/>
  <c r="W74" i="19" s="1"/>
  <c r="AU85" i="19"/>
  <c r="AP85" i="19"/>
  <c r="N85" i="19"/>
  <c r="O85" i="19" s="1"/>
  <c r="AB73" i="19" s="1"/>
  <c r="F85" i="19"/>
  <c r="W73" i="19" s="1"/>
  <c r="AU84" i="19"/>
  <c r="AP84" i="19"/>
  <c r="N84" i="19"/>
  <c r="O84" i="19" s="1"/>
  <c r="AB72" i="19" s="1"/>
  <c r="F84" i="19"/>
  <c r="W72" i="19" s="1"/>
  <c r="AU83" i="19"/>
  <c r="AP83" i="19"/>
  <c r="N83" i="19"/>
  <c r="O83" i="19" s="1"/>
  <c r="AB71" i="19" s="1"/>
  <c r="F83" i="19"/>
  <c r="W71" i="19" s="1"/>
  <c r="AU82" i="19"/>
  <c r="AP82" i="19"/>
  <c r="N82" i="19"/>
  <c r="O82" i="19" s="1"/>
  <c r="AB70" i="19" s="1"/>
  <c r="F82" i="19"/>
  <c r="W70" i="19" s="1"/>
  <c r="AU81" i="19"/>
  <c r="AP81" i="19"/>
  <c r="N81" i="19"/>
  <c r="O81" i="19" s="1"/>
  <c r="AB69" i="19" s="1"/>
  <c r="F81" i="19"/>
  <c r="W69" i="19" s="1"/>
  <c r="AU80" i="19"/>
  <c r="AP80" i="19"/>
  <c r="N80" i="19"/>
  <c r="F80" i="19"/>
  <c r="W68" i="19" s="1"/>
  <c r="AU79" i="19"/>
  <c r="AP79" i="19"/>
  <c r="N79" i="19"/>
  <c r="O79" i="19" s="1"/>
  <c r="AB67" i="19" s="1"/>
  <c r="F79" i="19"/>
  <c r="W67" i="19" s="1"/>
  <c r="AU78" i="19"/>
  <c r="AP78" i="19"/>
  <c r="N78" i="19"/>
  <c r="O78" i="19" s="1"/>
  <c r="AB66" i="19" s="1"/>
  <c r="F78" i="19"/>
  <c r="W66" i="19" s="1"/>
  <c r="AU77" i="19"/>
  <c r="AV78" i="19" s="1"/>
  <c r="AW79" i="19" s="1"/>
  <c r="AX80" i="19" s="1"/>
  <c r="AY81" i="19" s="1"/>
  <c r="AZ82" i="19" s="1"/>
  <c r="BA83" i="19" s="1"/>
  <c r="BB84" i="19" s="1"/>
  <c r="BC85" i="19" s="1"/>
  <c r="BD86" i="19" s="1"/>
  <c r="BE87" i="19" s="1"/>
  <c r="BF88" i="19" s="1"/>
  <c r="BG89" i="19" s="1"/>
  <c r="AP77" i="19"/>
  <c r="N77" i="19"/>
  <c r="O77" i="19" s="1"/>
  <c r="AB65" i="19" s="1"/>
  <c r="F77" i="19"/>
  <c r="W65" i="19" s="1"/>
  <c r="AU76" i="19"/>
  <c r="AV77" i="19" s="1"/>
  <c r="AW78" i="19" s="1"/>
  <c r="AX79" i="19" s="1"/>
  <c r="AY80" i="19" s="1"/>
  <c r="AZ81" i="19" s="1"/>
  <c r="BA82" i="19" s="1"/>
  <c r="BB83" i="19" s="1"/>
  <c r="BC84" i="19" s="1"/>
  <c r="BD85" i="19" s="1"/>
  <c r="BE86" i="19" s="1"/>
  <c r="BF87" i="19" s="1"/>
  <c r="BG88" i="19" s="1"/>
  <c r="AP76" i="19"/>
  <c r="N76" i="19"/>
  <c r="O76" i="19" s="1"/>
  <c r="AB64" i="19" s="1"/>
  <c r="F76" i="19"/>
  <c r="W64" i="19" s="1"/>
  <c r="AU75" i="19"/>
  <c r="AV76" i="19" s="1"/>
  <c r="AW77" i="19" s="1"/>
  <c r="AX78" i="19" s="1"/>
  <c r="AY79" i="19" s="1"/>
  <c r="AZ80" i="19" s="1"/>
  <c r="BA81" i="19" s="1"/>
  <c r="BB82" i="19" s="1"/>
  <c r="BC83" i="19" s="1"/>
  <c r="BD84" i="19" s="1"/>
  <c r="BE85" i="19" s="1"/>
  <c r="BF86" i="19" s="1"/>
  <c r="BG87" i="19" s="1"/>
  <c r="AP75" i="19"/>
  <c r="N75" i="19"/>
  <c r="O75" i="19" s="1"/>
  <c r="AB63" i="19" s="1"/>
  <c r="F75" i="19"/>
  <c r="W63" i="19" s="1"/>
  <c r="AU74" i="19"/>
  <c r="AP74" i="19"/>
  <c r="N74" i="19"/>
  <c r="O74" i="19" s="1"/>
  <c r="AB62" i="19" s="1"/>
  <c r="F74" i="19"/>
  <c r="W62" i="19" s="1"/>
  <c r="AU73" i="19"/>
  <c r="AV74" i="19" s="1"/>
  <c r="AW75" i="19" s="1"/>
  <c r="AX76" i="19" s="1"/>
  <c r="AY77" i="19" s="1"/>
  <c r="AZ78" i="19" s="1"/>
  <c r="BA79" i="19" s="1"/>
  <c r="BB80" i="19" s="1"/>
  <c r="BC81" i="19" s="1"/>
  <c r="BD82" i="19" s="1"/>
  <c r="BE83" i="19" s="1"/>
  <c r="BF84" i="19" s="1"/>
  <c r="BG85" i="19" s="1"/>
  <c r="AP73" i="19"/>
  <c r="N73" i="19"/>
  <c r="O73" i="19" s="1"/>
  <c r="AB61" i="19" s="1"/>
  <c r="F73" i="19"/>
  <c r="W61" i="19" s="1"/>
  <c r="AU72" i="19"/>
  <c r="AV73" i="19" s="1"/>
  <c r="AW74" i="19" s="1"/>
  <c r="AX75" i="19" s="1"/>
  <c r="AY76" i="19" s="1"/>
  <c r="AZ77" i="19" s="1"/>
  <c r="BA78" i="19" s="1"/>
  <c r="BB79" i="19" s="1"/>
  <c r="BC80" i="19" s="1"/>
  <c r="BD81" i="19" s="1"/>
  <c r="BE82" i="19" s="1"/>
  <c r="BF83" i="19" s="1"/>
  <c r="BG84" i="19" s="1"/>
  <c r="AP72" i="19"/>
  <c r="N72" i="19"/>
  <c r="O72" i="19" s="1"/>
  <c r="AB60" i="19" s="1"/>
  <c r="F72" i="19"/>
  <c r="W60" i="19" s="1"/>
  <c r="AU71" i="19"/>
  <c r="AV72" i="19" s="1"/>
  <c r="AW73" i="19" s="1"/>
  <c r="AX74" i="19" s="1"/>
  <c r="AY75" i="19" s="1"/>
  <c r="AZ76" i="19" s="1"/>
  <c r="BA77" i="19" s="1"/>
  <c r="BB78" i="19" s="1"/>
  <c r="BC79" i="19" s="1"/>
  <c r="BD80" i="19" s="1"/>
  <c r="BE81" i="19" s="1"/>
  <c r="BF82" i="19" s="1"/>
  <c r="BG83" i="19" s="1"/>
  <c r="AP71" i="19"/>
  <c r="N71" i="19"/>
  <c r="O71" i="19" s="1"/>
  <c r="AB59" i="19" s="1"/>
  <c r="F71" i="19"/>
  <c r="W59" i="19" s="1"/>
  <c r="AU70" i="19"/>
  <c r="AP70" i="19"/>
  <c r="N70" i="19"/>
  <c r="O70" i="19" s="1"/>
  <c r="AB58" i="19" s="1"/>
  <c r="F70" i="19"/>
  <c r="W58" i="19" s="1"/>
  <c r="AU69" i="19"/>
  <c r="AV70" i="19" s="1"/>
  <c r="AW71" i="19" s="1"/>
  <c r="AX72" i="19" s="1"/>
  <c r="AY73" i="19" s="1"/>
  <c r="AZ74" i="19" s="1"/>
  <c r="BA75" i="19" s="1"/>
  <c r="BB76" i="19" s="1"/>
  <c r="BC77" i="19" s="1"/>
  <c r="BD78" i="19" s="1"/>
  <c r="BE79" i="19" s="1"/>
  <c r="BF80" i="19" s="1"/>
  <c r="BG81" i="19" s="1"/>
  <c r="AP69" i="19"/>
  <c r="N69" i="19"/>
  <c r="O69" i="19" s="1"/>
  <c r="AB57" i="19" s="1"/>
  <c r="F69" i="19"/>
  <c r="W57" i="19" s="1"/>
  <c r="AU68" i="19"/>
  <c r="AV69" i="19" s="1"/>
  <c r="AW70" i="19" s="1"/>
  <c r="AX71" i="19" s="1"/>
  <c r="AY72" i="19" s="1"/>
  <c r="AZ73" i="19" s="1"/>
  <c r="BA74" i="19" s="1"/>
  <c r="BB75" i="19" s="1"/>
  <c r="BC76" i="19" s="1"/>
  <c r="BD77" i="19" s="1"/>
  <c r="BE78" i="19" s="1"/>
  <c r="BF79" i="19" s="1"/>
  <c r="BG80" i="19" s="1"/>
  <c r="AP68" i="19"/>
  <c r="N68" i="19"/>
  <c r="F68" i="19"/>
  <c r="W56" i="19" s="1"/>
  <c r="AU67" i="19"/>
  <c r="AV68" i="19" s="1"/>
  <c r="AW69" i="19" s="1"/>
  <c r="AX70" i="19" s="1"/>
  <c r="AY71" i="19" s="1"/>
  <c r="AZ72" i="19" s="1"/>
  <c r="BA73" i="19" s="1"/>
  <c r="BB74" i="19" s="1"/>
  <c r="BC75" i="19" s="1"/>
  <c r="BD76" i="19" s="1"/>
  <c r="BE77" i="19" s="1"/>
  <c r="BF78" i="19" s="1"/>
  <c r="BG79" i="19" s="1"/>
  <c r="AP67" i="19"/>
  <c r="N67" i="19"/>
  <c r="O67" i="19" s="1"/>
  <c r="AB55" i="19" s="1"/>
  <c r="F67" i="19"/>
  <c r="W55" i="19" s="1"/>
  <c r="AU66" i="19"/>
  <c r="AV67" i="19" s="1"/>
  <c r="AW68" i="19" s="1"/>
  <c r="AX69" i="19" s="1"/>
  <c r="AY70" i="19" s="1"/>
  <c r="AZ71" i="19" s="1"/>
  <c r="BA72" i="19" s="1"/>
  <c r="BB73" i="19" s="1"/>
  <c r="BC74" i="19" s="1"/>
  <c r="BD75" i="19" s="1"/>
  <c r="BE76" i="19" s="1"/>
  <c r="BF77" i="19" s="1"/>
  <c r="BG78" i="19" s="1"/>
  <c r="AP66" i="19"/>
  <c r="N66" i="19"/>
  <c r="O66" i="19" s="1"/>
  <c r="AB54" i="19" s="1"/>
  <c r="F66" i="19"/>
  <c r="W54" i="19" s="1"/>
  <c r="AU65" i="19"/>
  <c r="AV66" i="19" s="1"/>
  <c r="AW67" i="19" s="1"/>
  <c r="AX68" i="19" s="1"/>
  <c r="AY69" i="19" s="1"/>
  <c r="AZ70" i="19" s="1"/>
  <c r="BA71" i="19" s="1"/>
  <c r="BB72" i="19" s="1"/>
  <c r="BC73" i="19" s="1"/>
  <c r="BD74" i="19" s="1"/>
  <c r="BE75" i="19" s="1"/>
  <c r="BF76" i="19" s="1"/>
  <c r="BG77" i="19" s="1"/>
  <c r="AP65" i="19"/>
  <c r="N65" i="19"/>
  <c r="O65" i="19" s="1"/>
  <c r="AB53" i="19" s="1"/>
  <c r="F65" i="19"/>
  <c r="W53" i="19" s="1"/>
  <c r="AU64" i="19"/>
  <c r="AV65" i="19" s="1"/>
  <c r="AW66" i="19" s="1"/>
  <c r="AX67" i="19" s="1"/>
  <c r="AY68" i="19" s="1"/>
  <c r="AZ69" i="19" s="1"/>
  <c r="BA70" i="19" s="1"/>
  <c r="BB71" i="19" s="1"/>
  <c r="BC72" i="19" s="1"/>
  <c r="BD73" i="19" s="1"/>
  <c r="BE74" i="19" s="1"/>
  <c r="BF75" i="19" s="1"/>
  <c r="BG76" i="19" s="1"/>
  <c r="AP64" i="19"/>
  <c r="N64" i="19"/>
  <c r="O64" i="19" s="1"/>
  <c r="AB52" i="19" s="1"/>
  <c r="F64" i="19"/>
  <c r="W52" i="19" s="1"/>
  <c r="AU63" i="19"/>
  <c r="AP63" i="19"/>
  <c r="N63" i="19"/>
  <c r="O63" i="19" s="1"/>
  <c r="AB51" i="19" s="1"/>
  <c r="F63" i="19"/>
  <c r="W51" i="19" s="1"/>
  <c r="AU62" i="19"/>
  <c r="AV63" i="19" s="1"/>
  <c r="AW64" i="19" s="1"/>
  <c r="AX65" i="19" s="1"/>
  <c r="AY66" i="19" s="1"/>
  <c r="AZ67" i="19" s="1"/>
  <c r="BA68" i="19" s="1"/>
  <c r="BB69" i="19" s="1"/>
  <c r="BC70" i="19" s="1"/>
  <c r="BD71" i="19" s="1"/>
  <c r="BE72" i="19" s="1"/>
  <c r="BF73" i="19" s="1"/>
  <c r="BG74" i="19" s="1"/>
  <c r="AP62" i="19"/>
  <c r="N62" i="19"/>
  <c r="O62" i="19" s="1"/>
  <c r="AB50" i="19" s="1"/>
  <c r="F62" i="19"/>
  <c r="W50" i="19" s="1"/>
  <c r="AU61" i="19"/>
  <c r="AV62" i="19" s="1"/>
  <c r="AW63" i="19" s="1"/>
  <c r="AX64" i="19" s="1"/>
  <c r="AY65" i="19" s="1"/>
  <c r="AZ66" i="19" s="1"/>
  <c r="BA67" i="19" s="1"/>
  <c r="BB68" i="19" s="1"/>
  <c r="BC69" i="19" s="1"/>
  <c r="BD70" i="19" s="1"/>
  <c r="BE71" i="19" s="1"/>
  <c r="BF72" i="19" s="1"/>
  <c r="BG73" i="19" s="1"/>
  <c r="AP61" i="19"/>
  <c r="N61" i="19"/>
  <c r="O61" i="19" s="1"/>
  <c r="AB49" i="19" s="1"/>
  <c r="F61" i="19"/>
  <c r="W49" i="19" s="1"/>
  <c r="AU60" i="19"/>
  <c r="AP60" i="19"/>
  <c r="N60" i="19"/>
  <c r="O60" i="19" s="1"/>
  <c r="AB48" i="19" s="1"/>
  <c r="F60" i="19"/>
  <c r="W48" i="19" s="1"/>
  <c r="AU59" i="19"/>
  <c r="AV60" i="19" s="1"/>
  <c r="AW61" i="19" s="1"/>
  <c r="AX62" i="19" s="1"/>
  <c r="AY63" i="19" s="1"/>
  <c r="AZ64" i="19" s="1"/>
  <c r="BA65" i="19" s="1"/>
  <c r="BB66" i="19" s="1"/>
  <c r="BC67" i="19" s="1"/>
  <c r="BD68" i="19" s="1"/>
  <c r="BE69" i="19" s="1"/>
  <c r="BF70" i="19" s="1"/>
  <c r="BG71" i="19" s="1"/>
  <c r="AP59" i="19"/>
  <c r="N59" i="19"/>
  <c r="O59" i="19" s="1"/>
  <c r="AB47" i="19" s="1"/>
  <c r="F59" i="19"/>
  <c r="W47" i="19" s="1"/>
  <c r="AU58" i="19"/>
  <c r="AV59" i="19" s="1"/>
  <c r="AW60" i="19" s="1"/>
  <c r="AX61" i="19" s="1"/>
  <c r="AY62" i="19" s="1"/>
  <c r="AZ63" i="19" s="1"/>
  <c r="BA64" i="19" s="1"/>
  <c r="BB65" i="19" s="1"/>
  <c r="BC66" i="19" s="1"/>
  <c r="BD67" i="19" s="1"/>
  <c r="BE68" i="19" s="1"/>
  <c r="BF69" i="19" s="1"/>
  <c r="BG70" i="19" s="1"/>
  <c r="AP58" i="19"/>
  <c r="N58" i="19"/>
  <c r="O58" i="19" s="1"/>
  <c r="AB46" i="19" s="1"/>
  <c r="F58" i="19"/>
  <c r="W46" i="19" s="1"/>
  <c r="AU57" i="19"/>
  <c r="AV58" i="19" s="1"/>
  <c r="AW59" i="19" s="1"/>
  <c r="AX60" i="19" s="1"/>
  <c r="AY61" i="19" s="1"/>
  <c r="AZ62" i="19" s="1"/>
  <c r="BA63" i="19" s="1"/>
  <c r="BB64" i="19" s="1"/>
  <c r="BC65" i="19" s="1"/>
  <c r="BD66" i="19" s="1"/>
  <c r="BE67" i="19" s="1"/>
  <c r="BF68" i="19" s="1"/>
  <c r="BG69" i="19" s="1"/>
  <c r="AP57" i="19"/>
  <c r="N57" i="19"/>
  <c r="O57" i="19" s="1"/>
  <c r="AB45" i="19" s="1"/>
  <c r="F57" i="19"/>
  <c r="W45" i="19" s="1"/>
  <c r="AU56" i="19"/>
  <c r="AV57" i="19" s="1"/>
  <c r="AW58" i="19" s="1"/>
  <c r="AX59" i="19" s="1"/>
  <c r="AY60" i="19" s="1"/>
  <c r="AZ61" i="19" s="1"/>
  <c r="BA62" i="19" s="1"/>
  <c r="BB63" i="19" s="1"/>
  <c r="BC64" i="19" s="1"/>
  <c r="BD65" i="19" s="1"/>
  <c r="BE66" i="19" s="1"/>
  <c r="BF67" i="19" s="1"/>
  <c r="BG68" i="19" s="1"/>
  <c r="AP56" i="19"/>
  <c r="N56" i="19"/>
  <c r="F56" i="19"/>
  <c r="W44" i="19" s="1"/>
  <c r="AU55" i="19"/>
  <c r="AV56" i="19" s="1"/>
  <c r="AW57" i="19" s="1"/>
  <c r="AX58" i="19" s="1"/>
  <c r="AY59" i="19" s="1"/>
  <c r="AZ60" i="19" s="1"/>
  <c r="BA61" i="19" s="1"/>
  <c r="BB62" i="19" s="1"/>
  <c r="BC63" i="19" s="1"/>
  <c r="BD64" i="19" s="1"/>
  <c r="BE65" i="19" s="1"/>
  <c r="BF66" i="19" s="1"/>
  <c r="BG67" i="19" s="1"/>
  <c r="AP55" i="19"/>
  <c r="N55" i="19"/>
  <c r="O55" i="19" s="1"/>
  <c r="AB43" i="19" s="1"/>
  <c r="F55" i="19"/>
  <c r="W43" i="19" s="1"/>
  <c r="AU54" i="19"/>
  <c r="AV55" i="19" s="1"/>
  <c r="AW56" i="19" s="1"/>
  <c r="AX57" i="19" s="1"/>
  <c r="AY58" i="19" s="1"/>
  <c r="AZ59" i="19" s="1"/>
  <c r="BA60" i="19" s="1"/>
  <c r="BB61" i="19" s="1"/>
  <c r="BC62" i="19" s="1"/>
  <c r="BD63" i="19" s="1"/>
  <c r="BE64" i="19" s="1"/>
  <c r="BF65" i="19" s="1"/>
  <c r="BG66" i="19" s="1"/>
  <c r="AP54" i="19"/>
  <c r="N54" i="19"/>
  <c r="O54" i="19" s="1"/>
  <c r="AB42" i="19" s="1"/>
  <c r="F54" i="19"/>
  <c r="W42" i="19" s="1"/>
  <c r="AU53" i="19"/>
  <c r="AP53" i="19"/>
  <c r="N53" i="19"/>
  <c r="O53" i="19" s="1"/>
  <c r="AB41" i="19" s="1"/>
  <c r="F53" i="19"/>
  <c r="W41" i="19" s="1"/>
  <c r="AU52" i="19"/>
  <c r="AP52" i="19"/>
  <c r="N52" i="19"/>
  <c r="O52" i="19" s="1"/>
  <c r="AB40" i="19" s="1"/>
  <c r="F52" i="19"/>
  <c r="W40" i="19" s="1"/>
  <c r="AU51" i="19"/>
  <c r="AV52" i="19" s="1"/>
  <c r="AW53" i="19" s="1"/>
  <c r="AX54" i="19" s="1"/>
  <c r="AY55" i="19" s="1"/>
  <c r="AZ56" i="19" s="1"/>
  <c r="BA57" i="19" s="1"/>
  <c r="BB58" i="19" s="1"/>
  <c r="BC59" i="19" s="1"/>
  <c r="BD60" i="19" s="1"/>
  <c r="BE61" i="19" s="1"/>
  <c r="BF62" i="19" s="1"/>
  <c r="BG63" i="19" s="1"/>
  <c r="AP51" i="19"/>
  <c r="N51" i="19"/>
  <c r="O51" i="19" s="1"/>
  <c r="AB39" i="19" s="1"/>
  <c r="F51" i="19"/>
  <c r="W39" i="19" s="1"/>
  <c r="AU50" i="19"/>
  <c r="AV51" i="19" s="1"/>
  <c r="AW52" i="19" s="1"/>
  <c r="AX53" i="19" s="1"/>
  <c r="AY54" i="19" s="1"/>
  <c r="AZ55" i="19" s="1"/>
  <c r="BA56" i="19" s="1"/>
  <c r="BB57" i="19" s="1"/>
  <c r="BC58" i="19" s="1"/>
  <c r="BD59" i="19" s="1"/>
  <c r="BE60" i="19" s="1"/>
  <c r="BF61" i="19" s="1"/>
  <c r="BG62" i="19" s="1"/>
  <c r="AP50" i="19"/>
  <c r="N50" i="19"/>
  <c r="O50" i="19" s="1"/>
  <c r="AB38" i="19" s="1"/>
  <c r="F50" i="19"/>
  <c r="W38" i="19" s="1"/>
  <c r="AU49" i="19"/>
  <c r="AP49" i="19"/>
  <c r="N49" i="19"/>
  <c r="O49" i="19" s="1"/>
  <c r="AB37" i="19" s="1"/>
  <c r="F49" i="19"/>
  <c r="W37" i="19" s="1"/>
  <c r="AU48" i="19"/>
  <c r="AP48" i="19"/>
  <c r="N48" i="19"/>
  <c r="O48" i="19" s="1"/>
  <c r="AB36" i="19" s="1"/>
  <c r="F48" i="19"/>
  <c r="W36" i="19" s="1"/>
  <c r="AU47" i="19"/>
  <c r="AP47" i="19"/>
  <c r="N47" i="19"/>
  <c r="O47" i="19" s="1"/>
  <c r="AB35" i="19" s="1"/>
  <c r="F47" i="19"/>
  <c r="W35" i="19" s="1"/>
  <c r="AU46" i="19"/>
  <c r="AV47" i="19" s="1"/>
  <c r="AW48" i="19" s="1"/>
  <c r="AX49" i="19" s="1"/>
  <c r="AY50" i="19" s="1"/>
  <c r="AZ51" i="19" s="1"/>
  <c r="BA52" i="19" s="1"/>
  <c r="BB53" i="19" s="1"/>
  <c r="BC54" i="19" s="1"/>
  <c r="BD55" i="19" s="1"/>
  <c r="BE56" i="19" s="1"/>
  <c r="BF57" i="19" s="1"/>
  <c r="BG58" i="19" s="1"/>
  <c r="AP46" i="19"/>
  <c r="N46" i="19"/>
  <c r="O46" i="19" s="1"/>
  <c r="AB34" i="19" s="1"/>
  <c r="F46" i="19"/>
  <c r="W34" i="19" s="1"/>
  <c r="AU45" i="19"/>
  <c r="AV46" i="19" s="1"/>
  <c r="AW47" i="19" s="1"/>
  <c r="AX48" i="19" s="1"/>
  <c r="AY49" i="19" s="1"/>
  <c r="AZ50" i="19" s="1"/>
  <c r="BA51" i="19" s="1"/>
  <c r="BB52" i="19" s="1"/>
  <c r="BC53" i="19" s="1"/>
  <c r="BD54" i="19" s="1"/>
  <c r="BE55" i="19" s="1"/>
  <c r="BF56" i="19" s="1"/>
  <c r="BG57" i="19" s="1"/>
  <c r="N45" i="19"/>
  <c r="O45" i="19" s="1"/>
  <c r="AB33" i="19" s="1"/>
  <c r="F45" i="19"/>
  <c r="W33" i="19" s="1"/>
  <c r="N44" i="19"/>
  <c r="F44" i="19"/>
  <c r="W32" i="19" s="1"/>
  <c r="N43" i="19"/>
  <c r="O43" i="19" s="1"/>
  <c r="AB31" i="19" s="1"/>
  <c r="F43" i="19"/>
  <c r="W31" i="19" s="1"/>
  <c r="N42" i="19"/>
  <c r="O42" i="19" s="1"/>
  <c r="AB30" i="19" s="1"/>
  <c r="F42" i="19"/>
  <c r="W30" i="19" s="1"/>
  <c r="N41" i="19"/>
  <c r="O41" i="19" s="1"/>
  <c r="AB29" i="19" s="1"/>
  <c r="F41" i="19"/>
  <c r="W29" i="19" s="1"/>
  <c r="N40" i="19"/>
  <c r="O40" i="19" s="1"/>
  <c r="AB28" i="19" s="1"/>
  <c r="F40" i="19"/>
  <c r="W28" i="19" s="1"/>
  <c r="N39" i="19"/>
  <c r="O39" i="19" s="1"/>
  <c r="AB27" i="19" s="1"/>
  <c r="F39" i="19"/>
  <c r="W27" i="19" s="1"/>
  <c r="N38" i="19"/>
  <c r="O38" i="19" s="1"/>
  <c r="AB26" i="19" s="1"/>
  <c r="F38" i="19"/>
  <c r="W26" i="19" s="1"/>
  <c r="N37" i="19"/>
  <c r="O37" i="19" s="1"/>
  <c r="AB25" i="19" s="1"/>
  <c r="F37" i="19"/>
  <c r="W25" i="19" s="1"/>
  <c r="N36" i="19"/>
  <c r="O36" i="19" s="1"/>
  <c r="AB24" i="19" s="1"/>
  <c r="F36" i="19"/>
  <c r="W24" i="19" s="1"/>
  <c r="N35" i="19"/>
  <c r="O35" i="19" s="1"/>
  <c r="AB23" i="19" s="1"/>
  <c r="F35" i="19"/>
  <c r="W23" i="19" s="1"/>
  <c r="N34" i="19"/>
  <c r="O34" i="19" s="1"/>
  <c r="AB22" i="19" s="1"/>
  <c r="F34" i="19"/>
  <c r="W22" i="19" s="1"/>
  <c r="N33" i="19"/>
  <c r="O33" i="19" s="1"/>
  <c r="AB21" i="19" s="1"/>
  <c r="F33" i="19"/>
  <c r="W21" i="19" s="1"/>
  <c r="F32" i="19"/>
  <c r="W20" i="19" s="1"/>
  <c r="N31" i="19"/>
  <c r="O31" i="19" s="1"/>
  <c r="AB19" i="19" s="1"/>
  <c r="F31" i="19"/>
  <c r="W19" i="19" s="1"/>
  <c r="N30" i="19"/>
  <c r="O30" i="19" s="1"/>
  <c r="AB18" i="19" s="1"/>
  <c r="F30" i="19"/>
  <c r="W18" i="19" s="1"/>
  <c r="N29" i="19"/>
  <c r="O29" i="19" s="1"/>
  <c r="AB17" i="19" s="1"/>
  <c r="F29" i="19"/>
  <c r="W17" i="19" s="1"/>
  <c r="N28" i="19"/>
  <c r="O28" i="19" s="1"/>
  <c r="AB16" i="19" s="1"/>
  <c r="F28" i="19"/>
  <c r="W16" i="19" s="1"/>
  <c r="N27" i="19"/>
  <c r="O27" i="19" s="1"/>
  <c r="AB15" i="19" s="1"/>
  <c r="F27" i="19"/>
  <c r="W15" i="19" s="1"/>
  <c r="N26" i="19"/>
  <c r="O26" i="19" s="1"/>
  <c r="AB14" i="19" s="1"/>
  <c r="F26" i="19"/>
  <c r="W14" i="19" s="1"/>
  <c r="N25" i="19"/>
  <c r="O25" i="19" s="1"/>
  <c r="AB13" i="19" s="1"/>
  <c r="F25" i="19"/>
  <c r="W13" i="19" s="1"/>
  <c r="N24" i="19"/>
  <c r="O24" i="19" s="1"/>
  <c r="AB12" i="19" s="1"/>
  <c r="F24" i="19"/>
  <c r="W12" i="19" s="1"/>
  <c r="N23" i="19"/>
  <c r="O23" i="19" s="1"/>
  <c r="AB11" i="19" s="1"/>
  <c r="F23" i="19"/>
  <c r="W11" i="19" s="1"/>
  <c r="N22" i="19"/>
  <c r="O22" i="19" s="1"/>
  <c r="AB10" i="19" s="1"/>
  <c r="F22" i="19"/>
  <c r="W10" i="19" s="1"/>
  <c r="N21" i="19"/>
  <c r="O21" i="19" s="1"/>
  <c r="AB9" i="19" s="1"/>
  <c r="F21" i="19"/>
  <c r="W9" i="19" s="1"/>
  <c r="N20" i="19"/>
  <c r="F20" i="19"/>
  <c r="W8" i="19" s="1"/>
  <c r="N19" i="19"/>
  <c r="O19" i="19" s="1"/>
  <c r="J19" i="19"/>
  <c r="H19" i="19"/>
  <c r="F19" i="19"/>
  <c r="N18" i="19"/>
  <c r="O18" i="19" s="1"/>
  <c r="J18" i="19"/>
  <c r="H18" i="19"/>
  <c r="F18" i="19"/>
  <c r="N17" i="19"/>
  <c r="O17" i="19" s="1"/>
  <c r="J17" i="19"/>
  <c r="H17" i="19"/>
  <c r="F17" i="19"/>
  <c r="N16" i="19"/>
  <c r="O16" i="19" s="1"/>
  <c r="J16" i="19"/>
  <c r="H16" i="19"/>
  <c r="F16" i="19"/>
  <c r="N15" i="19"/>
  <c r="O15" i="19" s="1"/>
  <c r="J15" i="19"/>
  <c r="H15" i="19"/>
  <c r="F15" i="19"/>
  <c r="N14" i="19"/>
  <c r="O14" i="19" s="1"/>
  <c r="J14" i="19"/>
  <c r="H14" i="19"/>
  <c r="F14" i="19"/>
  <c r="N13" i="19"/>
  <c r="J13" i="19"/>
  <c r="H13" i="19"/>
  <c r="F13" i="19"/>
  <c r="N12" i="19"/>
  <c r="O12" i="19" s="1"/>
  <c r="J12" i="19"/>
  <c r="H12" i="19"/>
  <c r="F12" i="19"/>
  <c r="N11" i="19"/>
  <c r="O11" i="19" s="1"/>
  <c r="J11" i="19"/>
  <c r="H11" i="19"/>
  <c r="F11" i="19"/>
  <c r="N10" i="19"/>
  <c r="O10" i="19" s="1"/>
  <c r="J10" i="19"/>
  <c r="H10" i="19"/>
  <c r="F10" i="19"/>
  <c r="N9" i="19"/>
  <c r="O9" i="19" s="1"/>
  <c r="J9" i="19"/>
  <c r="H9" i="19"/>
  <c r="F9" i="19"/>
  <c r="J8" i="19"/>
  <c r="H8" i="19"/>
  <c r="F8" i="19"/>
  <c r="AB7" i="19"/>
  <c r="B4" i="19"/>
  <c r="B3" i="19"/>
  <c r="AT46" i="18"/>
  <c r="AT47" i="18"/>
  <c r="AT48" i="18"/>
  <c r="AT49" i="18"/>
  <c r="AT50" i="18"/>
  <c r="AT51" i="18"/>
  <c r="AT52" i="18"/>
  <c r="AT53" i="18"/>
  <c r="AT54" i="18"/>
  <c r="AT55" i="18"/>
  <c r="AT56" i="18"/>
  <c r="AT57" i="18"/>
  <c r="AT58" i="18"/>
  <c r="AT59" i="18"/>
  <c r="AT60" i="18"/>
  <c r="AT61" i="18"/>
  <c r="AT62" i="18"/>
  <c r="AT63" i="18"/>
  <c r="AT64" i="18"/>
  <c r="AT65" i="18"/>
  <c r="AT66" i="18"/>
  <c r="AT67" i="18"/>
  <c r="AT68" i="18"/>
  <c r="AT69" i="18"/>
  <c r="AT70" i="18"/>
  <c r="AT71" i="18"/>
  <c r="AT72" i="18"/>
  <c r="AT73" i="18"/>
  <c r="AT74" i="18"/>
  <c r="AT75" i="18"/>
  <c r="AT76" i="18"/>
  <c r="AT77" i="18"/>
  <c r="AT78" i="18"/>
  <c r="AT79" i="18"/>
  <c r="AT80" i="18"/>
  <c r="AT81" i="18"/>
  <c r="AT82" i="18"/>
  <c r="AT83" i="18"/>
  <c r="AT84" i="18"/>
  <c r="AT85" i="18"/>
  <c r="AT86" i="18"/>
  <c r="AT87" i="18"/>
  <c r="AT88" i="18"/>
  <c r="AT89" i="18"/>
  <c r="AT90" i="18"/>
  <c r="AT91" i="18"/>
  <c r="AT92" i="18"/>
  <c r="AT93" i="18"/>
  <c r="AT94" i="18"/>
  <c r="AT95" i="18"/>
  <c r="AT96" i="18"/>
  <c r="AT97" i="18"/>
  <c r="AT98" i="18"/>
  <c r="AT99" i="18"/>
  <c r="AT100" i="18"/>
  <c r="AT101" i="18"/>
  <c r="AT102" i="18"/>
  <c r="AT103" i="18"/>
  <c r="AT104" i="18"/>
  <c r="AT105" i="18"/>
  <c r="AT106" i="18"/>
  <c r="AT107" i="18"/>
  <c r="AT108" i="18"/>
  <c r="AT109" i="18"/>
  <c r="AT110" i="18"/>
  <c r="AT111" i="18"/>
  <c r="AT112" i="18"/>
  <c r="AT113" i="18"/>
  <c r="AT114" i="18"/>
  <c r="AT115" i="18"/>
  <c r="AT116" i="18"/>
  <c r="AT117" i="18"/>
  <c r="AT118" i="18"/>
  <c r="AT119" i="18"/>
  <c r="AT120" i="18"/>
  <c r="AT121" i="18"/>
  <c r="AT122" i="18"/>
  <c r="AT123" i="18"/>
  <c r="AT124" i="18"/>
  <c r="AT125" i="18"/>
  <c r="AT126" i="18"/>
  <c r="AT127" i="18"/>
  <c r="AT128" i="18"/>
  <c r="AT129" i="18"/>
  <c r="AT130" i="18"/>
  <c r="AT131" i="18"/>
  <c r="AT132" i="18"/>
  <c r="AT133" i="18"/>
  <c r="AT134" i="18"/>
  <c r="AT135" i="18"/>
  <c r="AT136" i="18"/>
  <c r="AT137" i="18"/>
  <c r="AT138" i="18"/>
  <c r="AT139" i="18"/>
  <c r="AT140" i="18"/>
  <c r="AT141" i="18"/>
  <c r="AT142" i="18"/>
  <c r="AT143" i="18"/>
  <c r="AT144" i="18"/>
  <c r="AT145" i="18"/>
  <c r="AT146" i="18"/>
  <c r="AT147" i="18"/>
  <c r="AT148" i="18"/>
  <c r="AT149" i="18"/>
  <c r="AT150" i="18"/>
  <c r="AT151" i="18"/>
  <c r="AT152" i="18"/>
  <c r="AT153" i="18"/>
  <c r="AT154" i="18"/>
  <c r="AT155" i="18"/>
  <c r="AT156" i="18"/>
  <c r="AT157" i="18"/>
  <c r="AT158" i="18"/>
  <c r="AT159" i="18"/>
  <c r="AT160" i="18"/>
  <c r="AT161" i="18"/>
  <c r="AT162" i="18"/>
  <c r="AT163" i="18"/>
  <c r="AT164" i="18"/>
  <c r="AY46" i="18"/>
  <c r="AY47" i="18"/>
  <c r="AY48" i="18"/>
  <c r="AY49" i="18"/>
  <c r="AY50" i="18"/>
  <c r="AY51" i="18"/>
  <c r="AY52" i="18"/>
  <c r="AY53" i="18"/>
  <c r="AY54" i="18"/>
  <c r="AY55" i="18"/>
  <c r="AY56" i="18"/>
  <c r="AY57" i="18"/>
  <c r="AY58" i="18"/>
  <c r="AY59" i="18"/>
  <c r="AY60" i="18"/>
  <c r="AY61" i="18"/>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AY85" i="18"/>
  <c r="AY86" i="18"/>
  <c r="AY87" i="18"/>
  <c r="AY88" i="18"/>
  <c r="AY89" i="18"/>
  <c r="AY90" i="18"/>
  <c r="AY91" i="18"/>
  <c r="AY92" i="18"/>
  <c r="AY93" i="18"/>
  <c r="AY94" i="18"/>
  <c r="AY95" i="18"/>
  <c r="AY96" i="18"/>
  <c r="AY97" i="18"/>
  <c r="AY98" i="18"/>
  <c r="AY99" i="18"/>
  <c r="AY100" i="18"/>
  <c r="AY101" i="18"/>
  <c r="AY102" i="18"/>
  <c r="AY103" i="18"/>
  <c r="AY104" i="18"/>
  <c r="AY105" i="18"/>
  <c r="AY106" i="18"/>
  <c r="AY107" i="18"/>
  <c r="AY108" i="18"/>
  <c r="AY109" i="18"/>
  <c r="AY110" i="18"/>
  <c r="AY111" i="18"/>
  <c r="AY112" i="18"/>
  <c r="AY113" i="18"/>
  <c r="AY114" i="18"/>
  <c r="AY115" i="18"/>
  <c r="AY116" i="18"/>
  <c r="AY117" i="18"/>
  <c r="AY118" i="18"/>
  <c r="AY119" i="18"/>
  <c r="AY120" i="18"/>
  <c r="AY121" i="18"/>
  <c r="AY122" i="18"/>
  <c r="AY123" i="18"/>
  <c r="AY124" i="18"/>
  <c r="AY125" i="18"/>
  <c r="AY126" i="18"/>
  <c r="AY127" i="18"/>
  <c r="AY128" i="18"/>
  <c r="AY129" i="18"/>
  <c r="AY130" i="18"/>
  <c r="AY131" i="18"/>
  <c r="AY132" i="18"/>
  <c r="AY133" i="18"/>
  <c r="AY134" i="18"/>
  <c r="AY135" i="18"/>
  <c r="AY136" i="18"/>
  <c r="AY137" i="18"/>
  <c r="AY138" i="18"/>
  <c r="AY139" i="18"/>
  <c r="AY140" i="18"/>
  <c r="AY141" i="18"/>
  <c r="AY142" i="18"/>
  <c r="AY143" i="18"/>
  <c r="AY144" i="18"/>
  <c r="AY145" i="18"/>
  <c r="AY146" i="18"/>
  <c r="AY147" i="18"/>
  <c r="AY148" i="18"/>
  <c r="AY149" i="18"/>
  <c r="AY150" i="18"/>
  <c r="AY151" i="18"/>
  <c r="AY152" i="18"/>
  <c r="AY153" i="18"/>
  <c r="AY154" i="18"/>
  <c r="AY155" i="18"/>
  <c r="AY156" i="18"/>
  <c r="AY157" i="18"/>
  <c r="AY158" i="18"/>
  <c r="AY159" i="18"/>
  <c r="AY160" i="18"/>
  <c r="AY161" i="18"/>
  <c r="AY162" i="18"/>
  <c r="AY163" i="18"/>
  <c r="AY164" i="18"/>
  <c r="AY45" i="18"/>
  <c r="AU158" i="18" l="1"/>
  <c r="AU150" i="18"/>
  <c r="AU94" i="18"/>
  <c r="AU110" i="18"/>
  <c r="AU70" i="18"/>
  <c r="AU45" i="18"/>
  <c r="AU157" i="18"/>
  <c r="AU149" i="18"/>
  <c r="AU141" i="18"/>
  <c r="AU133" i="18"/>
  <c r="AU125" i="18"/>
  <c r="AU117" i="18"/>
  <c r="AU109" i="18"/>
  <c r="AU101" i="18"/>
  <c r="AU93" i="18"/>
  <c r="AU85" i="18"/>
  <c r="AU77" i="18"/>
  <c r="AU69" i="18"/>
  <c r="AU61" i="18"/>
  <c r="AU53" i="18"/>
  <c r="AU156" i="18"/>
  <c r="AU148" i="18"/>
  <c r="AU140" i="18"/>
  <c r="AU132" i="18"/>
  <c r="AU124" i="18"/>
  <c r="AU116" i="18"/>
  <c r="AU108" i="18"/>
  <c r="AU100" i="18"/>
  <c r="AU92" i="18"/>
  <c r="AU84" i="18"/>
  <c r="AU76" i="18"/>
  <c r="AU68" i="18"/>
  <c r="AU60" i="18"/>
  <c r="AU52" i="18"/>
  <c r="AU126" i="18"/>
  <c r="AU62" i="18"/>
  <c r="AU164" i="18"/>
  <c r="AU163" i="18"/>
  <c r="AU155" i="18"/>
  <c r="AU147" i="18"/>
  <c r="AU139" i="18"/>
  <c r="AU131" i="18"/>
  <c r="AU123" i="18"/>
  <c r="AU115" i="18"/>
  <c r="AU107" i="18"/>
  <c r="AU99" i="18"/>
  <c r="AU91" i="18"/>
  <c r="AU83" i="18"/>
  <c r="AU75" i="18"/>
  <c r="AU67" i="18"/>
  <c r="AU59" i="18"/>
  <c r="AU51" i="18"/>
  <c r="AU102" i="18"/>
  <c r="AU46" i="18"/>
  <c r="AU162" i="18"/>
  <c r="AU154" i="18"/>
  <c r="AU146" i="18"/>
  <c r="AU138" i="18"/>
  <c r="AU130" i="18"/>
  <c r="AU122" i="18"/>
  <c r="AU114" i="18"/>
  <c r="AU106" i="18"/>
  <c r="AU98" i="18"/>
  <c r="AU90" i="18"/>
  <c r="AU82" i="18"/>
  <c r="AU74" i="18"/>
  <c r="AU66" i="18"/>
  <c r="AU58" i="18"/>
  <c r="AU50" i="18"/>
  <c r="AU134" i="18"/>
  <c r="AU78" i="18"/>
  <c r="AU161" i="18"/>
  <c r="AU153" i="18"/>
  <c r="AU145" i="18"/>
  <c r="AU137" i="18"/>
  <c r="AU129" i="18"/>
  <c r="AU121" i="18"/>
  <c r="AU113" i="18"/>
  <c r="AU105" i="18"/>
  <c r="AU97" i="18"/>
  <c r="AU89" i="18"/>
  <c r="AU81" i="18"/>
  <c r="AU73" i="18"/>
  <c r="AU65" i="18"/>
  <c r="AU57" i="18"/>
  <c r="AU49" i="18"/>
  <c r="AU142" i="18"/>
  <c r="AU86" i="18"/>
  <c r="AU160" i="18"/>
  <c r="AU152" i="18"/>
  <c r="AU144" i="18"/>
  <c r="AU136" i="18"/>
  <c r="AU128" i="18"/>
  <c r="AU120" i="18"/>
  <c r="AU112" i="18"/>
  <c r="AU104" i="18"/>
  <c r="AU96" i="18"/>
  <c r="AU88" i="18"/>
  <c r="AU80" i="18"/>
  <c r="AU72" i="18"/>
  <c r="AU64" i="18"/>
  <c r="AU56" i="18"/>
  <c r="AU48" i="18"/>
  <c r="AU118" i="18"/>
  <c r="AU54" i="18"/>
  <c r="AU159" i="18"/>
  <c r="AU151" i="18"/>
  <c r="AU143" i="18"/>
  <c r="AU135" i="18"/>
  <c r="AU127" i="18"/>
  <c r="AU119" i="18"/>
  <c r="AU111" i="18"/>
  <c r="AU103" i="18"/>
  <c r="AU95" i="18"/>
  <c r="AU87" i="18"/>
  <c r="AU79" i="18"/>
  <c r="AU71" i="18"/>
  <c r="AU63" i="18"/>
  <c r="AU55" i="18"/>
  <c r="AU47" i="18"/>
  <c r="AQ45" i="19"/>
  <c r="AR45" i="19" s="1"/>
  <c r="AQ52" i="19"/>
  <c r="AR52" i="19" s="1"/>
  <c r="AQ46" i="19"/>
  <c r="AR46" i="19" s="1"/>
  <c r="AQ51" i="19"/>
  <c r="AR51" i="19" s="1"/>
  <c r="AQ56" i="19"/>
  <c r="AR56" i="19" s="1"/>
  <c r="AQ50" i="19"/>
  <c r="AR50" i="19" s="1"/>
  <c r="C157" i="19"/>
  <c r="E157" i="19" s="1"/>
  <c r="C163" i="19"/>
  <c r="E163" i="19" s="1"/>
  <c r="O80" i="19"/>
  <c r="AB68" i="19" s="1"/>
  <c r="C164" i="19"/>
  <c r="E164" i="19" s="1"/>
  <c r="O92" i="19"/>
  <c r="AB80" i="19" s="1"/>
  <c r="O13" i="19"/>
  <c r="C160" i="19"/>
  <c r="AV50" i="19"/>
  <c r="AW51" i="19" s="1"/>
  <c r="AX52" i="19" s="1"/>
  <c r="AY53" i="19" s="1"/>
  <c r="AZ54" i="19" s="1"/>
  <c r="BA55" i="19" s="1"/>
  <c r="BB56" i="19" s="1"/>
  <c r="BC57" i="19" s="1"/>
  <c r="BD58" i="19" s="1"/>
  <c r="BE59" i="19" s="1"/>
  <c r="BF60" i="19" s="1"/>
  <c r="BG61" i="19" s="1"/>
  <c r="AV53" i="19"/>
  <c r="AW54" i="19" s="1"/>
  <c r="AX55" i="19" s="1"/>
  <c r="AY56" i="19" s="1"/>
  <c r="AZ57" i="19" s="1"/>
  <c r="BA58" i="19" s="1"/>
  <c r="BB59" i="19" s="1"/>
  <c r="BC60" i="19" s="1"/>
  <c r="BD61" i="19" s="1"/>
  <c r="BE62" i="19" s="1"/>
  <c r="BF63" i="19" s="1"/>
  <c r="BG64" i="19" s="1"/>
  <c r="AQ62" i="19"/>
  <c r="AR62" i="19" s="1"/>
  <c r="AQ66" i="19"/>
  <c r="AR66" i="19" s="1"/>
  <c r="C159" i="19"/>
  <c r="E159" i="19" s="1"/>
  <c r="O44" i="19"/>
  <c r="AB32" i="19" s="1"/>
  <c r="AV49" i="19"/>
  <c r="AW50" i="19" s="1"/>
  <c r="AX51" i="19" s="1"/>
  <c r="AY52" i="19" s="1"/>
  <c r="AZ53" i="19" s="1"/>
  <c r="BA54" i="19" s="1"/>
  <c r="BB55" i="19" s="1"/>
  <c r="BC56" i="19" s="1"/>
  <c r="BD57" i="19" s="1"/>
  <c r="BE58" i="19" s="1"/>
  <c r="BF59" i="19" s="1"/>
  <c r="BG60" i="19" s="1"/>
  <c r="AQ58" i="19"/>
  <c r="AR58" i="19" s="1"/>
  <c r="AQ64" i="19"/>
  <c r="AR64" i="19" s="1"/>
  <c r="AQ65" i="19"/>
  <c r="AR65" i="19" s="1"/>
  <c r="AQ47" i="19"/>
  <c r="AR47" i="19" s="1"/>
  <c r="AV48" i="19"/>
  <c r="AW49" i="19" s="1"/>
  <c r="AX50" i="19" s="1"/>
  <c r="AY51" i="19" s="1"/>
  <c r="AZ52" i="19" s="1"/>
  <c r="BA53" i="19" s="1"/>
  <c r="BB54" i="19" s="1"/>
  <c r="BC55" i="19" s="1"/>
  <c r="BD56" i="19" s="1"/>
  <c r="BE57" i="19" s="1"/>
  <c r="BF58" i="19" s="1"/>
  <c r="BG59" i="19" s="1"/>
  <c r="C161" i="19"/>
  <c r="O56" i="19"/>
  <c r="AB44" i="19" s="1"/>
  <c r="AQ57" i="19"/>
  <c r="AR57" i="19" s="1"/>
  <c r="AV80" i="19"/>
  <c r="AW81" i="19" s="1"/>
  <c r="AX82" i="19" s="1"/>
  <c r="AY83" i="19" s="1"/>
  <c r="AZ84" i="19" s="1"/>
  <c r="BA85" i="19" s="1"/>
  <c r="BB86" i="19" s="1"/>
  <c r="BC87" i="19" s="1"/>
  <c r="BD88" i="19" s="1"/>
  <c r="BE89" i="19" s="1"/>
  <c r="BF90" i="19" s="1"/>
  <c r="BG91" i="19" s="1"/>
  <c r="AQ159" i="19"/>
  <c r="AR159" i="19" s="1"/>
  <c r="AQ157" i="19"/>
  <c r="AR157" i="19" s="1"/>
  <c r="AQ164" i="19"/>
  <c r="AR164" i="19" s="1"/>
  <c r="AQ156" i="19"/>
  <c r="AR156" i="19" s="1"/>
  <c r="AQ130" i="19"/>
  <c r="AR130" i="19" s="1"/>
  <c r="AQ143" i="19"/>
  <c r="AR143" i="19" s="1"/>
  <c r="AQ132" i="19"/>
  <c r="AR132" i="19" s="1"/>
  <c r="AQ150" i="19"/>
  <c r="AR150" i="19" s="1"/>
  <c r="AQ146" i="19"/>
  <c r="AR146" i="19" s="1"/>
  <c r="AQ144" i="19"/>
  <c r="AR144" i="19" s="1"/>
  <c r="AQ151" i="19"/>
  <c r="AR151" i="19" s="1"/>
  <c r="AQ138" i="19"/>
  <c r="AR138" i="19" s="1"/>
  <c r="AQ136" i="19"/>
  <c r="AR136" i="19" s="1"/>
  <c r="AQ131" i="19"/>
  <c r="AR131" i="19" s="1"/>
  <c r="AQ140" i="19"/>
  <c r="AR140" i="19" s="1"/>
  <c r="AQ134" i="19"/>
  <c r="AR134" i="19" s="1"/>
  <c r="AQ129" i="19"/>
  <c r="AR129" i="19" s="1"/>
  <c r="AQ126" i="19"/>
  <c r="AR126" i="19" s="1"/>
  <c r="AQ114" i="19"/>
  <c r="AR114" i="19" s="1"/>
  <c r="AQ110" i="19"/>
  <c r="AR110" i="19" s="1"/>
  <c r="AQ106" i="19"/>
  <c r="AR106" i="19" s="1"/>
  <c r="AQ113" i="19"/>
  <c r="AR113" i="19" s="1"/>
  <c r="AQ109" i="19"/>
  <c r="AR109" i="19" s="1"/>
  <c r="AQ105" i="19"/>
  <c r="AR105" i="19" s="1"/>
  <c r="AQ104" i="19"/>
  <c r="AR104" i="19" s="1"/>
  <c r="AQ112" i="19"/>
  <c r="AR112" i="19" s="1"/>
  <c r="AQ108" i="19"/>
  <c r="AR108" i="19" s="1"/>
  <c r="AQ111" i="19"/>
  <c r="AR111" i="19" s="1"/>
  <c r="AQ107" i="19"/>
  <c r="AR107" i="19" s="1"/>
  <c r="AQ103" i="19"/>
  <c r="AR103" i="19" s="1"/>
  <c r="AQ98" i="19"/>
  <c r="AR98" i="19" s="1"/>
  <c r="AQ97" i="19"/>
  <c r="AR97" i="19" s="1"/>
  <c r="AQ95" i="19"/>
  <c r="AR95" i="19" s="1"/>
  <c r="AQ93" i="19"/>
  <c r="AR93" i="19" s="1"/>
  <c r="AQ91" i="19"/>
  <c r="AR91" i="19" s="1"/>
  <c r="AQ89" i="19"/>
  <c r="AR89" i="19" s="1"/>
  <c r="AQ87" i="19"/>
  <c r="AR87" i="19" s="1"/>
  <c r="AQ85" i="19"/>
  <c r="AR85" i="19" s="1"/>
  <c r="AQ83" i="19"/>
  <c r="AR83" i="19" s="1"/>
  <c r="AQ81" i="19"/>
  <c r="AR81" i="19" s="1"/>
  <c r="AQ79" i="19"/>
  <c r="AR79" i="19" s="1"/>
  <c r="AQ100" i="19"/>
  <c r="AR100" i="19" s="1"/>
  <c r="AQ94" i="19"/>
  <c r="AR94" i="19" s="1"/>
  <c r="AQ75" i="19"/>
  <c r="AR75" i="19" s="1"/>
  <c r="AQ102" i="19"/>
  <c r="AR102" i="19" s="1"/>
  <c r="AQ90" i="19"/>
  <c r="AR90" i="19" s="1"/>
  <c r="AQ82" i="19"/>
  <c r="AR82" i="19" s="1"/>
  <c r="AQ77" i="19"/>
  <c r="AR77" i="19" s="1"/>
  <c r="AQ96" i="19"/>
  <c r="AR96" i="19" s="1"/>
  <c r="AQ88" i="19"/>
  <c r="AR88" i="19" s="1"/>
  <c r="AQ80" i="19"/>
  <c r="AR80" i="19" s="1"/>
  <c r="AQ69" i="19"/>
  <c r="AR69" i="19" s="1"/>
  <c r="AQ101" i="19"/>
  <c r="AR101" i="19" s="1"/>
  <c r="AQ99" i="19"/>
  <c r="AR99" i="19" s="1"/>
  <c r="AQ84" i="19"/>
  <c r="AR84" i="19" s="1"/>
  <c r="AQ71" i="19"/>
  <c r="AR71" i="19" s="1"/>
  <c r="AQ70" i="19"/>
  <c r="AR70" i="19" s="1"/>
  <c r="AQ67" i="19"/>
  <c r="AR67" i="19" s="1"/>
  <c r="AQ78" i="19"/>
  <c r="AR78" i="19" s="1"/>
  <c r="AQ92" i="19"/>
  <c r="AR92" i="19" s="1"/>
  <c r="AQ86" i="19"/>
  <c r="AR86" i="19" s="1"/>
  <c r="AQ53" i="19"/>
  <c r="AR53" i="19" s="1"/>
  <c r="AQ55" i="19"/>
  <c r="AR55" i="19" s="1"/>
  <c r="AQ74" i="19"/>
  <c r="AR74" i="19" s="1"/>
  <c r="C158" i="19"/>
  <c r="E158" i="19" s="1"/>
  <c r="AV75" i="19"/>
  <c r="AW76" i="19" s="1"/>
  <c r="AX77" i="19" s="1"/>
  <c r="AY78" i="19" s="1"/>
  <c r="AZ79" i="19" s="1"/>
  <c r="BA80" i="19" s="1"/>
  <c r="BB81" i="19" s="1"/>
  <c r="BC82" i="19" s="1"/>
  <c r="BD83" i="19" s="1"/>
  <c r="BE84" i="19" s="1"/>
  <c r="BF85" i="19" s="1"/>
  <c r="BG86" i="19" s="1"/>
  <c r="AQ76" i="19"/>
  <c r="AR76" i="19" s="1"/>
  <c r="O20" i="19"/>
  <c r="AB8" i="19" s="1"/>
  <c r="AQ49" i="19"/>
  <c r="AR49" i="19" s="1"/>
  <c r="AV54" i="19"/>
  <c r="AW55" i="19" s="1"/>
  <c r="AX56" i="19" s="1"/>
  <c r="AY57" i="19" s="1"/>
  <c r="AZ58" i="19" s="1"/>
  <c r="BA59" i="19" s="1"/>
  <c r="BB60" i="19" s="1"/>
  <c r="BC61" i="19" s="1"/>
  <c r="BD62" i="19" s="1"/>
  <c r="BE63" i="19" s="1"/>
  <c r="BF64" i="19" s="1"/>
  <c r="BG65" i="19" s="1"/>
  <c r="AQ60" i="19"/>
  <c r="AR60" i="19" s="1"/>
  <c r="AQ68" i="19"/>
  <c r="AR68" i="19" s="1"/>
  <c r="AQ48" i="19"/>
  <c r="AR48" i="19" s="1"/>
  <c r="AQ61" i="19"/>
  <c r="AR61" i="19" s="1"/>
  <c r="AV71" i="19"/>
  <c r="AW72" i="19" s="1"/>
  <c r="AX73" i="19" s="1"/>
  <c r="AY74" i="19" s="1"/>
  <c r="AZ75" i="19" s="1"/>
  <c r="BA76" i="19" s="1"/>
  <c r="BB77" i="19" s="1"/>
  <c r="BC78" i="19" s="1"/>
  <c r="BD79" i="19" s="1"/>
  <c r="BE80" i="19" s="1"/>
  <c r="BF81" i="19" s="1"/>
  <c r="BG82" i="19" s="1"/>
  <c r="AQ73" i="19"/>
  <c r="AR73" i="19" s="1"/>
  <c r="AV82" i="19"/>
  <c r="AW83" i="19" s="1"/>
  <c r="AX84" i="19" s="1"/>
  <c r="AY85" i="19" s="1"/>
  <c r="AZ86" i="19" s="1"/>
  <c r="BA87" i="19" s="1"/>
  <c r="BB88" i="19" s="1"/>
  <c r="BC89" i="19" s="1"/>
  <c r="BD90" i="19" s="1"/>
  <c r="BE91" i="19" s="1"/>
  <c r="BF92" i="19" s="1"/>
  <c r="BG93" i="19" s="1"/>
  <c r="AQ54" i="19"/>
  <c r="AR54" i="19" s="1"/>
  <c r="C162" i="19"/>
  <c r="E162" i="19" s="1"/>
  <c r="AQ72" i="19"/>
  <c r="AR72" i="19" s="1"/>
  <c r="BI172" i="19"/>
  <c r="BI74" i="19" s="1"/>
  <c r="AV61" i="19"/>
  <c r="AW62" i="19" s="1"/>
  <c r="AX63" i="19" s="1"/>
  <c r="AY64" i="19" s="1"/>
  <c r="AZ65" i="19" s="1"/>
  <c r="BA66" i="19" s="1"/>
  <c r="BB67" i="19" s="1"/>
  <c r="BC68" i="19" s="1"/>
  <c r="BD69" i="19" s="1"/>
  <c r="BE70" i="19" s="1"/>
  <c r="BF71" i="19" s="1"/>
  <c r="BG72" i="19" s="1"/>
  <c r="O68" i="19"/>
  <c r="AB56" i="19" s="1"/>
  <c r="AV91" i="19"/>
  <c r="AW92" i="19" s="1"/>
  <c r="AX93" i="19" s="1"/>
  <c r="AY94" i="19" s="1"/>
  <c r="AZ95" i="19" s="1"/>
  <c r="BA96" i="19" s="1"/>
  <c r="BB97" i="19" s="1"/>
  <c r="BC98" i="19" s="1"/>
  <c r="BD99" i="19" s="1"/>
  <c r="BE100" i="19" s="1"/>
  <c r="BF101" i="19" s="1"/>
  <c r="BG102" i="19" s="1"/>
  <c r="AV96" i="19"/>
  <c r="AW97" i="19" s="1"/>
  <c r="AX98" i="19" s="1"/>
  <c r="AY99" i="19" s="1"/>
  <c r="AZ100" i="19" s="1"/>
  <c r="BA101" i="19" s="1"/>
  <c r="BB102" i="19" s="1"/>
  <c r="BC103" i="19" s="1"/>
  <c r="BD104" i="19" s="1"/>
  <c r="BE105" i="19" s="1"/>
  <c r="BF106" i="19" s="1"/>
  <c r="BG107" i="19" s="1"/>
  <c r="AQ59" i="19"/>
  <c r="AR59" i="19" s="1"/>
  <c r="AQ63" i="19"/>
  <c r="AR63" i="19" s="1"/>
  <c r="AV83" i="19"/>
  <c r="AW84" i="19" s="1"/>
  <c r="AX85" i="19" s="1"/>
  <c r="AY86" i="19" s="1"/>
  <c r="AZ87" i="19" s="1"/>
  <c r="BA88" i="19" s="1"/>
  <c r="BB89" i="19" s="1"/>
  <c r="BC90" i="19" s="1"/>
  <c r="BD91" i="19" s="1"/>
  <c r="BE92" i="19" s="1"/>
  <c r="BF93" i="19" s="1"/>
  <c r="BG94" i="19" s="1"/>
  <c r="AV85" i="19"/>
  <c r="AW86" i="19" s="1"/>
  <c r="AX87" i="19" s="1"/>
  <c r="AY88" i="19" s="1"/>
  <c r="AZ89" i="19" s="1"/>
  <c r="BA90" i="19" s="1"/>
  <c r="BB91" i="19" s="1"/>
  <c r="BC92" i="19" s="1"/>
  <c r="BD93" i="19" s="1"/>
  <c r="BE94" i="19" s="1"/>
  <c r="BF95" i="19" s="1"/>
  <c r="BG96" i="19" s="1"/>
  <c r="AV88" i="19"/>
  <c r="AW89" i="19" s="1"/>
  <c r="AX90" i="19" s="1"/>
  <c r="AY91" i="19" s="1"/>
  <c r="AZ92" i="19" s="1"/>
  <c r="BA93" i="19" s="1"/>
  <c r="BB94" i="19" s="1"/>
  <c r="BC95" i="19" s="1"/>
  <c r="BD96" i="19" s="1"/>
  <c r="BE97" i="19" s="1"/>
  <c r="BF98" i="19" s="1"/>
  <c r="BG99" i="19" s="1"/>
  <c r="AV99" i="19"/>
  <c r="AW100" i="19" s="1"/>
  <c r="AX101" i="19" s="1"/>
  <c r="AY102" i="19" s="1"/>
  <c r="AZ103" i="19" s="1"/>
  <c r="BA104" i="19" s="1"/>
  <c r="BB105" i="19" s="1"/>
  <c r="BC106" i="19" s="1"/>
  <c r="BD107" i="19" s="1"/>
  <c r="BE108" i="19" s="1"/>
  <c r="BF109" i="19" s="1"/>
  <c r="BG110" i="19" s="1"/>
  <c r="AV102" i="19"/>
  <c r="AW103" i="19" s="1"/>
  <c r="AX104" i="19" s="1"/>
  <c r="AY105" i="19" s="1"/>
  <c r="AZ106" i="19" s="1"/>
  <c r="BA107" i="19" s="1"/>
  <c r="BB108" i="19" s="1"/>
  <c r="BC109" i="19" s="1"/>
  <c r="BD110" i="19" s="1"/>
  <c r="BE111" i="19" s="1"/>
  <c r="BF112" i="19" s="1"/>
  <c r="BG113" i="19" s="1"/>
  <c r="AV90" i="19"/>
  <c r="AW91" i="19" s="1"/>
  <c r="AX92" i="19" s="1"/>
  <c r="AY93" i="19" s="1"/>
  <c r="AZ94" i="19" s="1"/>
  <c r="BA95" i="19" s="1"/>
  <c r="BB96" i="19" s="1"/>
  <c r="BC97" i="19" s="1"/>
  <c r="BD98" i="19" s="1"/>
  <c r="BE99" i="19" s="1"/>
  <c r="BF100" i="19" s="1"/>
  <c r="BG101" i="19" s="1"/>
  <c r="AV79" i="19"/>
  <c r="AW80" i="19" s="1"/>
  <c r="AX81" i="19" s="1"/>
  <c r="AY82" i="19" s="1"/>
  <c r="AZ83" i="19" s="1"/>
  <c r="BA84" i="19" s="1"/>
  <c r="BB85" i="19" s="1"/>
  <c r="BC86" i="19" s="1"/>
  <c r="BD87" i="19" s="1"/>
  <c r="BE88" i="19" s="1"/>
  <c r="BF89" i="19" s="1"/>
  <c r="BG90" i="19" s="1"/>
  <c r="AV84" i="19"/>
  <c r="AW85" i="19" s="1"/>
  <c r="AX86" i="19" s="1"/>
  <c r="AY87" i="19" s="1"/>
  <c r="AZ88" i="19" s="1"/>
  <c r="BA89" i="19" s="1"/>
  <c r="BB90" i="19" s="1"/>
  <c r="BC91" i="19" s="1"/>
  <c r="BD92" i="19" s="1"/>
  <c r="BE93" i="19" s="1"/>
  <c r="BF94" i="19" s="1"/>
  <c r="BG95" i="19" s="1"/>
  <c r="AV87" i="19"/>
  <c r="AW88" i="19" s="1"/>
  <c r="AX89" i="19" s="1"/>
  <c r="AY90" i="19" s="1"/>
  <c r="AZ91" i="19" s="1"/>
  <c r="BA92" i="19" s="1"/>
  <c r="BB93" i="19" s="1"/>
  <c r="BC94" i="19" s="1"/>
  <c r="BD95" i="19" s="1"/>
  <c r="BE96" i="19" s="1"/>
  <c r="BF97" i="19" s="1"/>
  <c r="BG98" i="19" s="1"/>
  <c r="AV92" i="19"/>
  <c r="AW93" i="19" s="1"/>
  <c r="AX94" i="19" s="1"/>
  <c r="AY95" i="19" s="1"/>
  <c r="AZ96" i="19" s="1"/>
  <c r="BA97" i="19" s="1"/>
  <c r="BB98" i="19" s="1"/>
  <c r="BC99" i="19" s="1"/>
  <c r="BD100" i="19" s="1"/>
  <c r="BE101" i="19" s="1"/>
  <c r="BF102" i="19" s="1"/>
  <c r="BG103" i="19" s="1"/>
  <c r="AV95" i="19"/>
  <c r="AW96" i="19" s="1"/>
  <c r="AX97" i="19" s="1"/>
  <c r="AY98" i="19" s="1"/>
  <c r="AZ99" i="19" s="1"/>
  <c r="BA100" i="19" s="1"/>
  <c r="BB101" i="19" s="1"/>
  <c r="BC102" i="19" s="1"/>
  <c r="BD103" i="19" s="1"/>
  <c r="BE104" i="19" s="1"/>
  <c r="BF105" i="19" s="1"/>
  <c r="BG106" i="19" s="1"/>
  <c r="AV64" i="19"/>
  <c r="AW65" i="19" s="1"/>
  <c r="AX66" i="19" s="1"/>
  <c r="AY67" i="19" s="1"/>
  <c r="AZ68" i="19" s="1"/>
  <c r="BA69" i="19" s="1"/>
  <c r="BB70" i="19" s="1"/>
  <c r="BC71" i="19" s="1"/>
  <c r="BD72" i="19" s="1"/>
  <c r="BE73" i="19" s="1"/>
  <c r="BF74" i="19" s="1"/>
  <c r="BG75" i="19" s="1"/>
  <c r="AV81" i="19"/>
  <c r="AW82" i="19" s="1"/>
  <c r="AX83" i="19" s="1"/>
  <c r="AY84" i="19" s="1"/>
  <c r="AZ85" i="19" s="1"/>
  <c r="BA86" i="19" s="1"/>
  <c r="BB87" i="19" s="1"/>
  <c r="BC88" i="19" s="1"/>
  <c r="BD89" i="19" s="1"/>
  <c r="BE90" i="19" s="1"/>
  <c r="BF91" i="19" s="1"/>
  <c r="BG92" i="19" s="1"/>
  <c r="AV86" i="19"/>
  <c r="AW87" i="19" s="1"/>
  <c r="AX88" i="19" s="1"/>
  <c r="AY89" i="19" s="1"/>
  <c r="AZ90" i="19" s="1"/>
  <c r="BA91" i="19" s="1"/>
  <c r="BB92" i="19" s="1"/>
  <c r="BC93" i="19" s="1"/>
  <c r="BD94" i="19" s="1"/>
  <c r="BE95" i="19" s="1"/>
  <c r="BF96" i="19" s="1"/>
  <c r="BG97" i="19" s="1"/>
  <c r="AV89" i="19"/>
  <c r="AW90" i="19" s="1"/>
  <c r="AX91" i="19" s="1"/>
  <c r="AY92" i="19" s="1"/>
  <c r="AZ93" i="19" s="1"/>
  <c r="BA94" i="19" s="1"/>
  <c r="BB95" i="19" s="1"/>
  <c r="BC96" i="19" s="1"/>
  <c r="BD97" i="19" s="1"/>
  <c r="BE98" i="19" s="1"/>
  <c r="BF99" i="19" s="1"/>
  <c r="BG100" i="19" s="1"/>
  <c r="AV94" i="19"/>
  <c r="AW95" i="19" s="1"/>
  <c r="AX96" i="19" s="1"/>
  <c r="AY97" i="19" s="1"/>
  <c r="AZ98" i="19" s="1"/>
  <c r="BA99" i="19" s="1"/>
  <c r="BB100" i="19" s="1"/>
  <c r="BC101" i="19" s="1"/>
  <c r="BD102" i="19" s="1"/>
  <c r="BE103" i="19" s="1"/>
  <c r="BF104" i="19" s="1"/>
  <c r="BG105" i="19" s="1"/>
  <c r="AV97" i="19"/>
  <c r="AW98" i="19" s="1"/>
  <c r="AX99" i="19" s="1"/>
  <c r="AY100" i="19" s="1"/>
  <c r="AZ101" i="19" s="1"/>
  <c r="BA102" i="19" s="1"/>
  <c r="BB103" i="19" s="1"/>
  <c r="BC104" i="19" s="1"/>
  <c r="BD105" i="19" s="1"/>
  <c r="BE106" i="19" s="1"/>
  <c r="BF107" i="19" s="1"/>
  <c r="BG108" i="19" s="1"/>
  <c r="AV103" i="19"/>
  <c r="AW104" i="19" s="1"/>
  <c r="AX105" i="19" s="1"/>
  <c r="AY106" i="19" s="1"/>
  <c r="AZ107" i="19" s="1"/>
  <c r="BA108" i="19" s="1"/>
  <c r="BB109" i="19" s="1"/>
  <c r="BC110" i="19" s="1"/>
  <c r="BD111" i="19" s="1"/>
  <c r="BE112" i="19" s="1"/>
  <c r="BF113" i="19" s="1"/>
  <c r="BG114" i="19" s="1"/>
  <c r="AV93" i="19"/>
  <c r="AW94" i="19" s="1"/>
  <c r="AX95" i="19" s="1"/>
  <c r="AY96" i="19" s="1"/>
  <c r="AZ97" i="19" s="1"/>
  <c r="BA98" i="19" s="1"/>
  <c r="BB99" i="19" s="1"/>
  <c r="BC100" i="19" s="1"/>
  <c r="BD101" i="19" s="1"/>
  <c r="BE102" i="19" s="1"/>
  <c r="BF103" i="19" s="1"/>
  <c r="BG104" i="19" s="1"/>
  <c r="AV98" i="19"/>
  <c r="AW99" i="19" s="1"/>
  <c r="AX100" i="19" s="1"/>
  <c r="AY101" i="19" s="1"/>
  <c r="AZ102" i="19" s="1"/>
  <c r="BA103" i="19" s="1"/>
  <c r="BB104" i="19" s="1"/>
  <c r="BC105" i="19" s="1"/>
  <c r="BD106" i="19" s="1"/>
  <c r="BE107" i="19" s="1"/>
  <c r="BF108" i="19" s="1"/>
  <c r="BG109" i="19" s="1"/>
  <c r="AV104" i="19"/>
  <c r="AW105" i="19" s="1"/>
  <c r="AX106" i="19" s="1"/>
  <c r="AY107" i="19" s="1"/>
  <c r="AZ108" i="19" s="1"/>
  <c r="BA109" i="19" s="1"/>
  <c r="BB110" i="19" s="1"/>
  <c r="BC111" i="19" s="1"/>
  <c r="BD112" i="19" s="1"/>
  <c r="BE113" i="19" s="1"/>
  <c r="BF114" i="19" s="1"/>
  <c r="BG115" i="19" s="1"/>
  <c r="AV100" i="19"/>
  <c r="AW101" i="19" s="1"/>
  <c r="AX102" i="19" s="1"/>
  <c r="AY103" i="19" s="1"/>
  <c r="AZ104" i="19" s="1"/>
  <c r="BA105" i="19" s="1"/>
  <c r="BB106" i="19" s="1"/>
  <c r="BC107" i="19" s="1"/>
  <c r="BD108" i="19" s="1"/>
  <c r="BE109" i="19" s="1"/>
  <c r="BF110" i="19" s="1"/>
  <c r="BG111" i="19" s="1"/>
  <c r="AV101" i="19"/>
  <c r="AW102" i="19" s="1"/>
  <c r="AX103" i="19" s="1"/>
  <c r="AY104" i="19" s="1"/>
  <c r="AZ105" i="19" s="1"/>
  <c r="BA106" i="19" s="1"/>
  <c r="BB107" i="19" s="1"/>
  <c r="BC108" i="19" s="1"/>
  <c r="BD109" i="19" s="1"/>
  <c r="BE110" i="19" s="1"/>
  <c r="BF111" i="19" s="1"/>
  <c r="BG112" i="19" s="1"/>
  <c r="AV105" i="19"/>
  <c r="AW106" i="19" s="1"/>
  <c r="AX107" i="19" s="1"/>
  <c r="AY108" i="19" s="1"/>
  <c r="AZ109" i="19" s="1"/>
  <c r="BA110" i="19" s="1"/>
  <c r="BB111" i="19" s="1"/>
  <c r="BC112" i="19" s="1"/>
  <c r="BD113" i="19" s="1"/>
  <c r="BE114" i="19" s="1"/>
  <c r="BF115" i="19" s="1"/>
  <c r="BG116" i="19" s="1"/>
  <c r="AV117" i="19"/>
  <c r="AW118" i="19" s="1"/>
  <c r="AX119" i="19" s="1"/>
  <c r="AY120" i="19" s="1"/>
  <c r="AZ121" i="19" s="1"/>
  <c r="BA122" i="19" s="1"/>
  <c r="BB123" i="19" s="1"/>
  <c r="BC124" i="19" s="1"/>
  <c r="BD125" i="19" s="1"/>
  <c r="BE126" i="19" s="1"/>
  <c r="BF127" i="19" s="1"/>
  <c r="BG128" i="19" s="1"/>
  <c r="AV120" i="19"/>
  <c r="AW121" i="19" s="1"/>
  <c r="AX122" i="19" s="1"/>
  <c r="AY123" i="19" s="1"/>
  <c r="AZ124" i="19" s="1"/>
  <c r="BA125" i="19" s="1"/>
  <c r="BB126" i="19" s="1"/>
  <c r="BC127" i="19" s="1"/>
  <c r="BD128" i="19" s="1"/>
  <c r="BE129" i="19" s="1"/>
  <c r="BF130" i="19" s="1"/>
  <c r="BG131" i="19" s="1"/>
  <c r="AQ122" i="19"/>
  <c r="AR122" i="19" s="1"/>
  <c r="AQ118" i="19"/>
  <c r="AR118" i="19" s="1"/>
  <c r="AV124" i="19"/>
  <c r="AW125" i="19" s="1"/>
  <c r="AX126" i="19" s="1"/>
  <c r="AY127" i="19" s="1"/>
  <c r="AZ128" i="19" s="1"/>
  <c r="BA129" i="19" s="1"/>
  <c r="BB130" i="19" s="1"/>
  <c r="BC131" i="19" s="1"/>
  <c r="BD132" i="19" s="1"/>
  <c r="BE133" i="19" s="1"/>
  <c r="BF134" i="19" s="1"/>
  <c r="BG135" i="19" s="1"/>
  <c r="AQ124" i="19"/>
  <c r="AR124" i="19" s="1"/>
  <c r="AQ125" i="19"/>
  <c r="AR125" i="19" s="1"/>
  <c r="C165" i="19"/>
  <c r="E165" i="19" s="1"/>
  <c r="AQ116" i="19"/>
  <c r="AR116" i="19" s="1"/>
  <c r="AQ127" i="19"/>
  <c r="AR127" i="19" s="1"/>
  <c r="AV116" i="19"/>
  <c r="AW117" i="19" s="1"/>
  <c r="AX118" i="19" s="1"/>
  <c r="AY119" i="19" s="1"/>
  <c r="AZ120" i="19" s="1"/>
  <c r="BA121" i="19" s="1"/>
  <c r="BB122" i="19" s="1"/>
  <c r="BC123" i="19" s="1"/>
  <c r="BD124" i="19" s="1"/>
  <c r="BE125" i="19" s="1"/>
  <c r="BF126" i="19" s="1"/>
  <c r="BG127" i="19" s="1"/>
  <c r="AQ120" i="19"/>
  <c r="AR120" i="19" s="1"/>
  <c r="C166" i="19"/>
  <c r="E166" i="19" s="1"/>
  <c r="O116" i="19"/>
  <c r="AB104" i="19" s="1"/>
  <c r="AQ121" i="19"/>
  <c r="AR121" i="19" s="1"/>
  <c r="AV123" i="19"/>
  <c r="AW124" i="19" s="1"/>
  <c r="AX125" i="19" s="1"/>
  <c r="AY126" i="19" s="1"/>
  <c r="AZ127" i="19" s="1"/>
  <c r="BA128" i="19" s="1"/>
  <c r="BB129" i="19" s="1"/>
  <c r="BC130" i="19" s="1"/>
  <c r="BD131" i="19" s="1"/>
  <c r="BE132" i="19" s="1"/>
  <c r="BF133" i="19" s="1"/>
  <c r="BG134" i="19" s="1"/>
  <c r="AQ128" i="19"/>
  <c r="AR128" i="19" s="1"/>
  <c r="AQ137" i="19"/>
  <c r="AR137" i="19" s="1"/>
  <c r="AV122" i="19"/>
  <c r="AW123" i="19" s="1"/>
  <c r="AX124" i="19" s="1"/>
  <c r="AY125" i="19" s="1"/>
  <c r="AZ126" i="19" s="1"/>
  <c r="BA127" i="19" s="1"/>
  <c r="BB128" i="19" s="1"/>
  <c r="BC129" i="19" s="1"/>
  <c r="BD130" i="19" s="1"/>
  <c r="BE131" i="19" s="1"/>
  <c r="BF132" i="19" s="1"/>
  <c r="BG133" i="19" s="1"/>
  <c r="AQ119" i="19"/>
  <c r="AR119" i="19" s="1"/>
  <c r="AV121" i="19"/>
  <c r="AW122" i="19" s="1"/>
  <c r="AX123" i="19" s="1"/>
  <c r="AY124" i="19" s="1"/>
  <c r="AZ125" i="19" s="1"/>
  <c r="BA126" i="19" s="1"/>
  <c r="BB127" i="19" s="1"/>
  <c r="BC128" i="19" s="1"/>
  <c r="BD129" i="19" s="1"/>
  <c r="BE130" i="19" s="1"/>
  <c r="BF131" i="19" s="1"/>
  <c r="BG132" i="19" s="1"/>
  <c r="AV127" i="19"/>
  <c r="AW128" i="19" s="1"/>
  <c r="AX129" i="19" s="1"/>
  <c r="AY130" i="19" s="1"/>
  <c r="AZ131" i="19" s="1"/>
  <c r="BA132" i="19" s="1"/>
  <c r="BB133" i="19" s="1"/>
  <c r="BC134" i="19" s="1"/>
  <c r="BD135" i="19" s="1"/>
  <c r="BE136" i="19" s="1"/>
  <c r="BF137" i="19" s="1"/>
  <c r="BG138" i="19" s="1"/>
  <c r="AQ115" i="19"/>
  <c r="AR115" i="19" s="1"/>
  <c r="AQ117" i="19"/>
  <c r="AR117" i="19" s="1"/>
  <c r="AV119" i="19"/>
  <c r="AW120" i="19" s="1"/>
  <c r="AX121" i="19" s="1"/>
  <c r="AY122" i="19" s="1"/>
  <c r="AZ123" i="19" s="1"/>
  <c r="BA124" i="19" s="1"/>
  <c r="BB125" i="19" s="1"/>
  <c r="BC126" i="19" s="1"/>
  <c r="BD127" i="19" s="1"/>
  <c r="BE128" i="19" s="1"/>
  <c r="BF129" i="19" s="1"/>
  <c r="BG130" i="19" s="1"/>
  <c r="AQ133" i="19"/>
  <c r="AR133" i="19" s="1"/>
  <c r="AQ123" i="19"/>
  <c r="AR123" i="19" s="1"/>
  <c r="AQ135" i="19"/>
  <c r="AR135" i="19" s="1"/>
  <c r="AQ153" i="19"/>
  <c r="AR153" i="19" s="1"/>
  <c r="AQ147" i="19"/>
  <c r="AR147" i="19" s="1"/>
  <c r="AQ139" i="19"/>
  <c r="AR139" i="19" s="1"/>
  <c r="AV129" i="19"/>
  <c r="AW130" i="19" s="1"/>
  <c r="AX131" i="19" s="1"/>
  <c r="AY132" i="19" s="1"/>
  <c r="AZ133" i="19" s="1"/>
  <c r="BA134" i="19" s="1"/>
  <c r="BB135" i="19" s="1"/>
  <c r="BC136" i="19" s="1"/>
  <c r="BD137" i="19" s="1"/>
  <c r="BE138" i="19" s="1"/>
  <c r="BF139" i="19" s="1"/>
  <c r="BG140" i="19" s="1"/>
  <c r="AV133" i="19"/>
  <c r="AW134" i="19" s="1"/>
  <c r="AX135" i="19" s="1"/>
  <c r="AY136" i="19" s="1"/>
  <c r="AZ137" i="19" s="1"/>
  <c r="BA138" i="19" s="1"/>
  <c r="BB139" i="19" s="1"/>
  <c r="BC140" i="19" s="1"/>
  <c r="BD141" i="19" s="1"/>
  <c r="BE142" i="19" s="1"/>
  <c r="BF143" i="19" s="1"/>
  <c r="BG144" i="19" s="1"/>
  <c r="AV137" i="19"/>
  <c r="AW138" i="19" s="1"/>
  <c r="AX139" i="19" s="1"/>
  <c r="AY140" i="19" s="1"/>
  <c r="AZ141" i="19" s="1"/>
  <c r="BA142" i="19" s="1"/>
  <c r="BB143" i="19" s="1"/>
  <c r="BC144" i="19" s="1"/>
  <c r="BD145" i="19" s="1"/>
  <c r="BE146" i="19" s="1"/>
  <c r="BF147" i="19" s="1"/>
  <c r="BG148" i="19" s="1"/>
  <c r="AV139" i="19"/>
  <c r="AW140" i="19" s="1"/>
  <c r="AX141" i="19" s="1"/>
  <c r="AY142" i="19" s="1"/>
  <c r="AZ143" i="19" s="1"/>
  <c r="BA144" i="19" s="1"/>
  <c r="BB145" i="19" s="1"/>
  <c r="BC146" i="19" s="1"/>
  <c r="BD147" i="19" s="1"/>
  <c r="BE148" i="19" s="1"/>
  <c r="BF149" i="19" s="1"/>
  <c r="BG150" i="19" s="1"/>
  <c r="AQ142" i="19"/>
  <c r="AR142" i="19" s="1"/>
  <c r="AQ161" i="19"/>
  <c r="AR161" i="19" s="1"/>
  <c r="AV126" i="19"/>
  <c r="AW127" i="19" s="1"/>
  <c r="AX128" i="19" s="1"/>
  <c r="AY129" i="19" s="1"/>
  <c r="AZ130" i="19" s="1"/>
  <c r="BA131" i="19" s="1"/>
  <c r="BB132" i="19" s="1"/>
  <c r="BC133" i="19" s="1"/>
  <c r="BD134" i="19" s="1"/>
  <c r="BE135" i="19" s="1"/>
  <c r="BF136" i="19" s="1"/>
  <c r="BG137" i="19" s="1"/>
  <c r="AV128" i="19"/>
  <c r="AW129" i="19" s="1"/>
  <c r="AX130" i="19" s="1"/>
  <c r="AY131" i="19" s="1"/>
  <c r="AZ132" i="19" s="1"/>
  <c r="BA133" i="19" s="1"/>
  <c r="BB134" i="19" s="1"/>
  <c r="BC135" i="19" s="1"/>
  <c r="BD136" i="19" s="1"/>
  <c r="BE137" i="19" s="1"/>
  <c r="BF138" i="19" s="1"/>
  <c r="BG139" i="19" s="1"/>
  <c r="AV131" i="19"/>
  <c r="AW132" i="19" s="1"/>
  <c r="AX133" i="19" s="1"/>
  <c r="AY134" i="19" s="1"/>
  <c r="AZ135" i="19" s="1"/>
  <c r="BA136" i="19" s="1"/>
  <c r="BB137" i="19" s="1"/>
  <c r="BC138" i="19" s="1"/>
  <c r="BD139" i="19" s="1"/>
  <c r="BE140" i="19" s="1"/>
  <c r="BF141" i="19" s="1"/>
  <c r="BG142" i="19" s="1"/>
  <c r="AV136" i="19"/>
  <c r="AW137" i="19" s="1"/>
  <c r="AX138" i="19" s="1"/>
  <c r="AY139" i="19" s="1"/>
  <c r="AZ140" i="19" s="1"/>
  <c r="BA141" i="19" s="1"/>
  <c r="BB142" i="19" s="1"/>
  <c r="BC143" i="19" s="1"/>
  <c r="BD144" i="19" s="1"/>
  <c r="BE145" i="19" s="1"/>
  <c r="BF146" i="19" s="1"/>
  <c r="BG147" i="19" s="1"/>
  <c r="AV143" i="19"/>
  <c r="AW144" i="19" s="1"/>
  <c r="AX145" i="19" s="1"/>
  <c r="AY146" i="19" s="1"/>
  <c r="AZ147" i="19" s="1"/>
  <c r="BA148" i="19" s="1"/>
  <c r="BB149" i="19" s="1"/>
  <c r="BC150" i="19" s="1"/>
  <c r="BD151" i="19" s="1"/>
  <c r="BE152" i="19" s="1"/>
  <c r="BF153" i="19" s="1"/>
  <c r="BG154" i="19" s="1"/>
  <c r="AV150" i="19"/>
  <c r="AW151" i="19" s="1"/>
  <c r="AX152" i="19" s="1"/>
  <c r="AY153" i="19" s="1"/>
  <c r="AZ154" i="19" s="1"/>
  <c r="BA155" i="19" s="1"/>
  <c r="BB156" i="19" s="1"/>
  <c r="BC157" i="19" s="1"/>
  <c r="BD158" i="19" s="1"/>
  <c r="BE159" i="19" s="1"/>
  <c r="BF160" i="19" s="1"/>
  <c r="BG161" i="19" s="1"/>
  <c r="AQ158" i="19"/>
  <c r="AR158" i="19" s="1"/>
  <c r="AV160" i="19"/>
  <c r="AW161" i="19" s="1"/>
  <c r="AX162" i="19" s="1"/>
  <c r="AY163" i="19" s="1"/>
  <c r="AZ164" i="19" s="1"/>
  <c r="AQ148" i="19"/>
  <c r="AR148" i="19" s="1"/>
  <c r="AQ141" i="19"/>
  <c r="AR141" i="19" s="1"/>
  <c r="AQ145" i="19"/>
  <c r="AR145" i="19" s="1"/>
  <c r="AV146" i="19"/>
  <c r="AW147" i="19" s="1"/>
  <c r="AX148" i="19" s="1"/>
  <c r="AY149" i="19" s="1"/>
  <c r="AZ150" i="19" s="1"/>
  <c r="BA151" i="19" s="1"/>
  <c r="BB152" i="19" s="1"/>
  <c r="BC153" i="19" s="1"/>
  <c r="BD154" i="19" s="1"/>
  <c r="BE155" i="19" s="1"/>
  <c r="BF156" i="19" s="1"/>
  <c r="BG157" i="19" s="1"/>
  <c r="AV147" i="19"/>
  <c r="AW148" i="19" s="1"/>
  <c r="AX149" i="19" s="1"/>
  <c r="AY150" i="19" s="1"/>
  <c r="AZ151" i="19" s="1"/>
  <c r="BA152" i="19" s="1"/>
  <c r="BB153" i="19" s="1"/>
  <c r="BC154" i="19" s="1"/>
  <c r="BD155" i="19" s="1"/>
  <c r="BE156" i="19" s="1"/>
  <c r="BF157" i="19" s="1"/>
  <c r="BG158" i="19" s="1"/>
  <c r="AQ163" i="19"/>
  <c r="AR163" i="19" s="1"/>
  <c r="AQ154" i="19"/>
  <c r="AR154" i="19" s="1"/>
  <c r="AQ155" i="19"/>
  <c r="AR155" i="19" s="1"/>
  <c r="AV163" i="19"/>
  <c r="AW164" i="19" s="1"/>
  <c r="AV134" i="19"/>
  <c r="AW135" i="19" s="1"/>
  <c r="AX136" i="19" s="1"/>
  <c r="AY137" i="19" s="1"/>
  <c r="AZ138" i="19" s="1"/>
  <c r="BA139" i="19" s="1"/>
  <c r="BB140" i="19" s="1"/>
  <c r="BC141" i="19" s="1"/>
  <c r="BD142" i="19" s="1"/>
  <c r="BE143" i="19" s="1"/>
  <c r="BF144" i="19" s="1"/>
  <c r="BG145" i="19" s="1"/>
  <c r="AV144" i="19"/>
  <c r="AW145" i="19" s="1"/>
  <c r="AX146" i="19" s="1"/>
  <c r="AY147" i="19" s="1"/>
  <c r="AZ148" i="19" s="1"/>
  <c r="BA149" i="19" s="1"/>
  <c r="BB150" i="19" s="1"/>
  <c r="BC151" i="19" s="1"/>
  <c r="BD152" i="19" s="1"/>
  <c r="BE153" i="19" s="1"/>
  <c r="BF154" i="19" s="1"/>
  <c r="BG155" i="19" s="1"/>
  <c r="AQ149" i="19"/>
  <c r="AR149" i="19" s="1"/>
  <c r="AV151" i="19"/>
  <c r="AW152" i="19" s="1"/>
  <c r="AX153" i="19" s="1"/>
  <c r="AY154" i="19" s="1"/>
  <c r="AZ155" i="19" s="1"/>
  <c r="BA156" i="19" s="1"/>
  <c r="BB157" i="19" s="1"/>
  <c r="BC158" i="19" s="1"/>
  <c r="BD159" i="19" s="1"/>
  <c r="BE160" i="19" s="1"/>
  <c r="BF161" i="19" s="1"/>
  <c r="BG162" i="19" s="1"/>
  <c r="AV145" i="19"/>
  <c r="AW146" i="19" s="1"/>
  <c r="AX147" i="19" s="1"/>
  <c r="AY148" i="19" s="1"/>
  <c r="AZ149" i="19" s="1"/>
  <c r="BA150" i="19" s="1"/>
  <c r="BB151" i="19" s="1"/>
  <c r="BC152" i="19" s="1"/>
  <c r="BD153" i="19" s="1"/>
  <c r="BE154" i="19" s="1"/>
  <c r="BF155" i="19" s="1"/>
  <c r="BG156" i="19" s="1"/>
  <c r="AQ160" i="19"/>
  <c r="AR160" i="19" s="1"/>
  <c r="AQ162" i="19"/>
  <c r="AR162" i="19" s="1"/>
  <c r="AQ152" i="19"/>
  <c r="AR152" i="19" s="1"/>
  <c r="AV154" i="19"/>
  <c r="AW155" i="19" s="1"/>
  <c r="AX156" i="19" s="1"/>
  <c r="AY157" i="19" s="1"/>
  <c r="AZ158" i="19" s="1"/>
  <c r="BA159" i="19" s="1"/>
  <c r="BB160" i="19" s="1"/>
  <c r="BC161" i="19" s="1"/>
  <c r="BD162" i="19" s="1"/>
  <c r="BE163" i="19" s="1"/>
  <c r="BF164" i="19" s="1"/>
  <c r="AV161" i="19"/>
  <c r="AW162" i="19" s="1"/>
  <c r="AX163" i="19" s="1"/>
  <c r="AY164" i="19" s="1"/>
  <c r="AV155" i="19"/>
  <c r="AW156" i="19" s="1"/>
  <c r="AX157" i="19" s="1"/>
  <c r="AY158" i="19" s="1"/>
  <c r="AZ159" i="19" s="1"/>
  <c r="BA160" i="19" s="1"/>
  <c r="BB161" i="19" s="1"/>
  <c r="BC162" i="19" s="1"/>
  <c r="BD163" i="19" s="1"/>
  <c r="BE164" i="19" s="1"/>
  <c r="AV158" i="19"/>
  <c r="AW159" i="19" s="1"/>
  <c r="AX160" i="19" s="1"/>
  <c r="AY161" i="19" s="1"/>
  <c r="AZ162" i="19" s="1"/>
  <c r="BA163" i="19" s="1"/>
  <c r="BB164" i="19" s="1"/>
  <c r="AZ164" i="18"/>
  <c r="AZ160" i="18"/>
  <c r="BA161" i="18" s="1"/>
  <c r="BB162" i="18" s="1"/>
  <c r="BC163" i="18" s="1"/>
  <c r="BD164" i="18" s="1"/>
  <c r="AZ159" i="18"/>
  <c r="BA160" i="18" s="1"/>
  <c r="BB161" i="18" s="1"/>
  <c r="BC162" i="18" s="1"/>
  <c r="BD163" i="18" s="1"/>
  <c r="BE164" i="18" s="1"/>
  <c r="AZ156" i="18"/>
  <c r="BA157" i="18" s="1"/>
  <c r="BB158" i="18" s="1"/>
  <c r="BC159" i="18" s="1"/>
  <c r="BD160" i="18" s="1"/>
  <c r="BE161" i="18" s="1"/>
  <c r="BF162" i="18" s="1"/>
  <c r="BG163" i="18" s="1"/>
  <c r="BH164" i="18" s="1"/>
  <c r="B166" i="18"/>
  <c r="AZ153" i="18"/>
  <c r="BA154" i="18" s="1"/>
  <c r="BB155" i="18" s="1"/>
  <c r="BC156" i="18" s="1"/>
  <c r="BD157" i="18" s="1"/>
  <c r="BE158" i="18" s="1"/>
  <c r="BF159" i="18" s="1"/>
  <c r="BG160" i="18" s="1"/>
  <c r="BH161" i="18" s="1"/>
  <c r="BI162" i="18" s="1"/>
  <c r="BJ163" i="18" s="1"/>
  <c r="BK164" i="18" s="1"/>
  <c r="B165" i="18"/>
  <c r="AZ152" i="18"/>
  <c r="BA153" i="18" s="1"/>
  <c r="BB154" i="18" s="1"/>
  <c r="BC155" i="18" s="1"/>
  <c r="BD156" i="18" s="1"/>
  <c r="BE157" i="18" s="1"/>
  <c r="BF158" i="18" s="1"/>
  <c r="BG159" i="18" s="1"/>
  <c r="BH160" i="18" s="1"/>
  <c r="BI161" i="18" s="1"/>
  <c r="BJ162" i="18" s="1"/>
  <c r="BK163" i="18" s="1"/>
  <c r="B164" i="18"/>
  <c r="B163" i="18"/>
  <c r="AZ150" i="18"/>
  <c r="BA151" i="18" s="1"/>
  <c r="BB152" i="18" s="1"/>
  <c r="BC153" i="18" s="1"/>
  <c r="BD154" i="18" s="1"/>
  <c r="BE155" i="18" s="1"/>
  <c r="BF156" i="18" s="1"/>
  <c r="BG157" i="18" s="1"/>
  <c r="BH158" i="18" s="1"/>
  <c r="BI159" i="18" s="1"/>
  <c r="BJ160" i="18" s="1"/>
  <c r="BK161" i="18" s="1"/>
  <c r="B162" i="18"/>
  <c r="AZ148" i="18"/>
  <c r="BA149" i="18" s="1"/>
  <c r="BB150" i="18" s="1"/>
  <c r="BC151" i="18" s="1"/>
  <c r="BD152" i="18" s="1"/>
  <c r="BE153" i="18" s="1"/>
  <c r="BF154" i="18" s="1"/>
  <c r="BG155" i="18" s="1"/>
  <c r="BH156" i="18" s="1"/>
  <c r="BI157" i="18" s="1"/>
  <c r="BJ158" i="18" s="1"/>
  <c r="BK159" i="18" s="1"/>
  <c r="AZ149" i="18"/>
  <c r="BA150" i="18" s="1"/>
  <c r="BB151" i="18" s="1"/>
  <c r="BC152" i="18" s="1"/>
  <c r="BD153" i="18" s="1"/>
  <c r="BE154" i="18" s="1"/>
  <c r="BF155" i="18" s="1"/>
  <c r="BG156" i="18" s="1"/>
  <c r="BH157" i="18" s="1"/>
  <c r="BI158" i="18" s="1"/>
  <c r="BJ159" i="18" s="1"/>
  <c r="BK160" i="18" s="1"/>
  <c r="B161" i="18"/>
  <c r="B160" i="18"/>
  <c r="B159" i="18"/>
  <c r="AZ146" i="18"/>
  <c r="BA147" i="18" s="1"/>
  <c r="BB148" i="18" s="1"/>
  <c r="BC149" i="18" s="1"/>
  <c r="BD150" i="18" s="1"/>
  <c r="BE151" i="18" s="1"/>
  <c r="BF152" i="18" s="1"/>
  <c r="BG153" i="18" s="1"/>
  <c r="BH154" i="18" s="1"/>
  <c r="BI155" i="18" s="1"/>
  <c r="BJ156" i="18" s="1"/>
  <c r="BK157" i="18" s="1"/>
  <c r="B158" i="18"/>
  <c r="AZ145" i="18"/>
  <c r="BA146" i="18" s="1"/>
  <c r="BB147" i="18" s="1"/>
  <c r="BC148" i="18" s="1"/>
  <c r="BD149" i="18" s="1"/>
  <c r="BE150" i="18" s="1"/>
  <c r="BF151" i="18" s="1"/>
  <c r="BG152" i="18" s="1"/>
  <c r="BH153" i="18" s="1"/>
  <c r="BI154" i="18" s="1"/>
  <c r="BJ155" i="18" s="1"/>
  <c r="BK156" i="18" s="1"/>
  <c r="B157" i="18"/>
  <c r="AZ143" i="18"/>
  <c r="BA144" i="18" s="1"/>
  <c r="BB145" i="18" s="1"/>
  <c r="BC146" i="18" s="1"/>
  <c r="BD147" i="18" s="1"/>
  <c r="BE148" i="18" s="1"/>
  <c r="BF149" i="18" s="1"/>
  <c r="BG150" i="18" s="1"/>
  <c r="BH151" i="18" s="1"/>
  <c r="BI152" i="18" s="1"/>
  <c r="BJ153" i="18" s="1"/>
  <c r="BK154" i="18" s="1"/>
  <c r="AZ140" i="18"/>
  <c r="BA141" i="18" s="1"/>
  <c r="BB142" i="18" s="1"/>
  <c r="BC143" i="18" s="1"/>
  <c r="BD144" i="18" s="1"/>
  <c r="BE145" i="18" s="1"/>
  <c r="BF146" i="18" s="1"/>
  <c r="BG147" i="18" s="1"/>
  <c r="BH148" i="18" s="1"/>
  <c r="BI149" i="18" s="1"/>
  <c r="BJ150" i="18" s="1"/>
  <c r="BK151" i="18" s="1"/>
  <c r="AZ139" i="18"/>
  <c r="BA140" i="18" s="1"/>
  <c r="BB141" i="18" s="1"/>
  <c r="BC142" i="18" s="1"/>
  <c r="BD143" i="18" s="1"/>
  <c r="BE144" i="18" s="1"/>
  <c r="BF145" i="18" s="1"/>
  <c r="BG146" i="18" s="1"/>
  <c r="BH147" i="18" s="1"/>
  <c r="BI148" i="18" s="1"/>
  <c r="BJ149" i="18" s="1"/>
  <c r="BK150" i="18" s="1"/>
  <c r="AZ138" i="18"/>
  <c r="BA139" i="18" s="1"/>
  <c r="BB140" i="18" s="1"/>
  <c r="BC141" i="18" s="1"/>
  <c r="BD142" i="18" s="1"/>
  <c r="BE143" i="18" s="1"/>
  <c r="BF144" i="18" s="1"/>
  <c r="BG145" i="18" s="1"/>
  <c r="BH146" i="18" s="1"/>
  <c r="BI147" i="18" s="1"/>
  <c r="BJ148" i="18" s="1"/>
  <c r="BK149" i="18" s="1"/>
  <c r="AZ137" i="18"/>
  <c r="BA138" i="18" s="1"/>
  <c r="BB139" i="18" s="1"/>
  <c r="BC140" i="18" s="1"/>
  <c r="BD141" i="18" s="1"/>
  <c r="BE142" i="18" s="1"/>
  <c r="BF143" i="18" s="1"/>
  <c r="BG144" i="18" s="1"/>
  <c r="BH145" i="18" s="1"/>
  <c r="BI146" i="18" s="1"/>
  <c r="BJ147" i="18" s="1"/>
  <c r="BK148" i="18" s="1"/>
  <c r="AZ134" i="18"/>
  <c r="BA135" i="18" s="1"/>
  <c r="BB136" i="18" s="1"/>
  <c r="BC137" i="18" s="1"/>
  <c r="BD138" i="18" s="1"/>
  <c r="BE139" i="18" s="1"/>
  <c r="BF140" i="18" s="1"/>
  <c r="BG141" i="18" s="1"/>
  <c r="BH142" i="18" s="1"/>
  <c r="BI143" i="18" s="1"/>
  <c r="BJ144" i="18" s="1"/>
  <c r="BK145" i="18" s="1"/>
  <c r="AZ133" i="18"/>
  <c r="BA134" i="18" s="1"/>
  <c r="BB135" i="18" s="1"/>
  <c r="BC136" i="18" s="1"/>
  <c r="BD137" i="18" s="1"/>
  <c r="BE138" i="18" s="1"/>
  <c r="BF139" i="18" s="1"/>
  <c r="BG140" i="18" s="1"/>
  <c r="BH141" i="18" s="1"/>
  <c r="BI142" i="18" s="1"/>
  <c r="BJ143" i="18" s="1"/>
  <c r="BK144" i="18" s="1"/>
  <c r="AZ132" i="18"/>
  <c r="BA133" i="18" s="1"/>
  <c r="BB134" i="18" s="1"/>
  <c r="BC135" i="18" s="1"/>
  <c r="BD136" i="18" s="1"/>
  <c r="BE137" i="18" s="1"/>
  <c r="BF138" i="18" s="1"/>
  <c r="BG139" i="18" s="1"/>
  <c r="BH140" i="18" s="1"/>
  <c r="BI141" i="18" s="1"/>
  <c r="BJ142" i="18" s="1"/>
  <c r="BK143" i="18" s="1"/>
  <c r="AZ131" i="18"/>
  <c r="BA132" i="18" s="1"/>
  <c r="BB133" i="18" s="1"/>
  <c r="BC134" i="18" s="1"/>
  <c r="BD135" i="18" s="1"/>
  <c r="BE136" i="18" s="1"/>
  <c r="BF137" i="18" s="1"/>
  <c r="BG138" i="18" s="1"/>
  <c r="BH139" i="18" s="1"/>
  <c r="BI140" i="18" s="1"/>
  <c r="BJ141" i="18" s="1"/>
  <c r="BK142" i="18" s="1"/>
  <c r="AZ130" i="18"/>
  <c r="BA131" i="18" s="1"/>
  <c r="BB132" i="18" s="1"/>
  <c r="BC133" i="18" s="1"/>
  <c r="BD134" i="18" s="1"/>
  <c r="BE135" i="18" s="1"/>
  <c r="BF136" i="18" s="1"/>
  <c r="BG137" i="18" s="1"/>
  <c r="BH138" i="18" s="1"/>
  <c r="BI139" i="18" s="1"/>
  <c r="BJ140" i="18" s="1"/>
  <c r="BK141" i="18" s="1"/>
  <c r="N127" i="18"/>
  <c r="O127" i="18" s="1"/>
  <c r="F127" i="18"/>
  <c r="W115" i="18" s="1"/>
  <c r="AZ127" i="18"/>
  <c r="BA128" i="18" s="1"/>
  <c r="BB129" i="18" s="1"/>
  <c r="BC130" i="18" s="1"/>
  <c r="BD131" i="18" s="1"/>
  <c r="BE132" i="18" s="1"/>
  <c r="BF133" i="18" s="1"/>
  <c r="BG134" i="18" s="1"/>
  <c r="BH135" i="18" s="1"/>
  <c r="BI136" i="18" s="1"/>
  <c r="BJ137" i="18" s="1"/>
  <c r="BK138" i="18" s="1"/>
  <c r="N126" i="18"/>
  <c r="O126" i="18" s="1"/>
  <c r="F126" i="18"/>
  <c r="W114" i="18" s="1"/>
  <c r="AZ126" i="18"/>
  <c r="BA127" i="18" s="1"/>
  <c r="BB128" i="18" s="1"/>
  <c r="BC129" i="18" s="1"/>
  <c r="BD130" i="18" s="1"/>
  <c r="BE131" i="18" s="1"/>
  <c r="BF132" i="18" s="1"/>
  <c r="BG133" i="18" s="1"/>
  <c r="BH134" i="18" s="1"/>
  <c r="BI135" i="18" s="1"/>
  <c r="BJ136" i="18" s="1"/>
  <c r="BK137" i="18" s="1"/>
  <c r="N125" i="18"/>
  <c r="O125" i="18" s="1"/>
  <c r="F125" i="18"/>
  <c r="W113" i="18" s="1"/>
  <c r="N124" i="18"/>
  <c r="O124" i="18" s="1"/>
  <c r="F124" i="18"/>
  <c r="W112" i="18" s="1"/>
  <c r="N123" i="18"/>
  <c r="O123" i="18" s="1"/>
  <c r="F123" i="18"/>
  <c r="W111" i="18" s="1"/>
  <c r="AZ123" i="18"/>
  <c r="BA124" i="18" s="1"/>
  <c r="BB125" i="18" s="1"/>
  <c r="BC126" i="18" s="1"/>
  <c r="BD127" i="18" s="1"/>
  <c r="BE128" i="18" s="1"/>
  <c r="BF129" i="18" s="1"/>
  <c r="BG130" i="18" s="1"/>
  <c r="BH131" i="18" s="1"/>
  <c r="BI132" i="18" s="1"/>
  <c r="BJ133" i="18" s="1"/>
  <c r="BK134" i="18" s="1"/>
  <c r="N122" i="18"/>
  <c r="O122" i="18" s="1"/>
  <c r="F122" i="18"/>
  <c r="W110" i="18" s="1"/>
  <c r="AZ122" i="18"/>
  <c r="BA123" i="18" s="1"/>
  <c r="BB124" i="18" s="1"/>
  <c r="BC125" i="18" s="1"/>
  <c r="BD126" i="18" s="1"/>
  <c r="BE127" i="18" s="1"/>
  <c r="BF128" i="18" s="1"/>
  <c r="BG129" i="18" s="1"/>
  <c r="BH130" i="18" s="1"/>
  <c r="BI131" i="18" s="1"/>
  <c r="BJ132" i="18" s="1"/>
  <c r="BK133" i="18" s="1"/>
  <c r="N121" i="18"/>
  <c r="O121" i="18" s="1"/>
  <c r="F121" i="18"/>
  <c r="W109" i="18" s="1"/>
  <c r="AZ121" i="18"/>
  <c r="BA122" i="18" s="1"/>
  <c r="BB123" i="18" s="1"/>
  <c r="BC124" i="18" s="1"/>
  <c r="BD125" i="18" s="1"/>
  <c r="BE126" i="18" s="1"/>
  <c r="BF127" i="18" s="1"/>
  <c r="BG128" i="18" s="1"/>
  <c r="BH129" i="18" s="1"/>
  <c r="BI130" i="18" s="1"/>
  <c r="BJ131" i="18" s="1"/>
  <c r="BK132" i="18" s="1"/>
  <c r="N120" i="18"/>
  <c r="O120" i="18" s="1"/>
  <c r="F120" i="18"/>
  <c r="W108" i="18" s="1"/>
  <c r="AZ120" i="18"/>
  <c r="BA121" i="18" s="1"/>
  <c r="BB122" i="18" s="1"/>
  <c r="BC123" i="18" s="1"/>
  <c r="BD124" i="18" s="1"/>
  <c r="BE125" i="18" s="1"/>
  <c r="BF126" i="18" s="1"/>
  <c r="BG127" i="18" s="1"/>
  <c r="BH128" i="18" s="1"/>
  <c r="BI129" i="18" s="1"/>
  <c r="BJ130" i="18" s="1"/>
  <c r="BK131" i="18" s="1"/>
  <c r="N119" i="18"/>
  <c r="O119" i="18" s="1"/>
  <c r="F119" i="18"/>
  <c r="W107" i="18" s="1"/>
  <c r="AZ119" i="18"/>
  <c r="BA120" i="18" s="1"/>
  <c r="BB121" i="18" s="1"/>
  <c r="BC122" i="18" s="1"/>
  <c r="BD123" i="18" s="1"/>
  <c r="BE124" i="18" s="1"/>
  <c r="BF125" i="18" s="1"/>
  <c r="BG126" i="18" s="1"/>
  <c r="BH127" i="18" s="1"/>
  <c r="BI128" i="18" s="1"/>
  <c r="BJ129" i="18" s="1"/>
  <c r="BK130" i="18" s="1"/>
  <c r="N118" i="18"/>
  <c r="O118" i="18" s="1"/>
  <c r="F118" i="18"/>
  <c r="W106" i="18" s="1"/>
  <c r="AZ118" i="18"/>
  <c r="BA119" i="18" s="1"/>
  <c r="BB120" i="18" s="1"/>
  <c r="BC121" i="18" s="1"/>
  <c r="BD122" i="18" s="1"/>
  <c r="BE123" i="18" s="1"/>
  <c r="BF124" i="18" s="1"/>
  <c r="BG125" i="18" s="1"/>
  <c r="BH126" i="18" s="1"/>
  <c r="BI127" i="18" s="1"/>
  <c r="BJ128" i="18" s="1"/>
  <c r="BK129" i="18" s="1"/>
  <c r="N117" i="18"/>
  <c r="O117" i="18" s="1"/>
  <c r="F117" i="18"/>
  <c r="W105" i="18" s="1"/>
  <c r="AZ117" i="18"/>
  <c r="BA118" i="18" s="1"/>
  <c r="BB119" i="18" s="1"/>
  <c r="BC120" i="18" s="1"/>
  <c r="BD121" i="18" s="1"/>
  <c r="BE122" i="18" s="1"/>
  <c r="BF123" i="18" s="1"/>
  <c r="BG124" i="18" s="1"/>
  <c r="BH125" i="18" s="1"/>
  <c r="BI126" i="18" s="1"/>
  <c r="BJ127" i="18" s="1"/>
  <c r="BK128" i="18" s="1"/>
  <c r="N116" i="18"/>
  <c r="F116" i="18"/>
  <c r="W104" i="18" s="1"/>
  <c r="N115" i="18"/>
  <c r="O115" i="18" s="1"/>
  <c r="F115" i="18"/>
  <c r="W103" i="18" s="1"/>
  <c r="N114" i="18"/>
  <c r="O114" i="18" s="1"/>
  <c r="F114" i="18"/>
  <c r="W102" i="18" s="1"/>
  <c r="AZ114" i="18"/>
  <c r="BA115" i="18" s="1"/>
  <c r="BB116" i="18" s="1"/>
  <c r="BC117" i="18" s="1"/>
  <c r="BD118" i="18" s="1"/>
  <c r="BE119" i="18" s="1"/>
  <c r="BF120" i="18" s="1"/>
  <c r="BG121" i="18" s="1"/>
  <c r="BH122" i="18" s="1"/>
  <c r="BI123" i="18" s="1"/>
  <c r="BJ124" i="18" s="1"/>
  <c r="BK125" i="18" s="1"/>
  <c r="N113" i="18"/>
  <c r="O113" i="18" s="1"/>
  <c r="F113" i="18"/>
  <c r="W101" i="18" s="1"/>
  <c r="AZ113" i="18"/>
  <c r="BA114" i="18" s="1"/>
  <c r="BB115" i="18" s="1"/>
  <c r="BC116" i="18" s="1"/>
  <c r="BD117" i="18" s="1"/>
  <c r="BE118" i="18" s="1"/>
  <c r="BF119" i="18" s="1"/>
  <c r="BG120" i="18" s="1"/>
  <c r="BH121" i="18" s="1"/>
  <c r="BI122" i="18" s="1"/>
  <c r="BJ123" i="18" s="1"/>
  <c r="BK124" i="18" s="1"/>
  <c r="N112" i="18"/>
  <c r="O112" i="18" s="1"/>
  <c r="F112" i="18"/>
  <c r="W100" i="18" s="1"/>
  <c r="AZ112" i="18"/>
  <c r="BA113" i="18" s="1"/>
  <c r="BB114" i="18" s="1"/>
  <c r="BC115" i="18" s="1"/>
  <c r="BD116" i="18" s="1"/>
  <c r="BE117" i="18" s="1"/>
  <c r="BF118" i="18" s="1"/>
  <c r="BG119" i="18" s="1"/>
  <c r="BH120" i="18" s="1"/>
  <c r="BI121" i="18" s="1"/>
  <c r="BJ122" i="18" s="1"/>
  <c r="BK123" i="18" s="1"/>
  <c r="N111" i="18"/>
  <c r="O111" i="18" s="1"/>
  <c r="F111" i="18"/>
  <c r="W99" i="18" s="1"/>
  <c r="AZ111" i="18"/>
  <c r="BA112" i="18" s="1"/>
  <c r="BB113" i="18" s="1"/>
  <c r="BC114" i="18" s="1"/>
  <c r="BD115" i="18" s="1"/>
  <c r="BE116" i="18" s="1"/>
  <c r="BF117" i="18" s="1"/>
  <c r="BG118" i="18" s="1"/>
  <c r="BH119" i="18" s="1"/>
  <c r="BI120" i="18" s="1"/>
  <c r="BJ121" i="18" s="1"/>
  <c r="BK122" i="18" s="1"/>
  <c r="N110" i="18"/>
  <c r="O110" i="18" s="1"/>
  <c r="F110" i="18"/>
  <c r="W98" i="18" s="1"/>
  <c r="N109" i="18"/>
  <c r="O109" i="18" s="1"/>
  <c r="F109" i="18"/>
  <c r="W97" i="18" s="1"/>
  <c r="AZ109" i="18"/>
  <c r="BA110" i="18" s="1"/>
  <c r="BB111" i="18" s="1"/>
  <c r="BC112" i="18" s="1"/>
  <c r="BD113" i="18" s="1"/>
  <c r="BE114" i="18" s="1"/>
  <c r="BF115" i="18" s="1"/>
  <c r="BG116" i="18" s="1"/>
  <c r="BH117" i="18" s="1"/>
  <c r="BI118" i="18" s="1"/>
  <c r="BJ119" i="18" s="1"/>
  <c r="BK120" i="18" s="1"/>
  <c r="N108" i="18"/>
  <c r="O108" i="18" s="1"/>
  <c r="F108" i="18"/>
  <c r="W96" i="18" s="1"/>
  <c r="N107" i="18"/>
  <c r="O107" i="18" s="1"/>
  <c r="F107" i="18"/>
  <c r="W95" i="18" s="1"/>
  <c r="AZ107" i="18"/>
  <c r="BA108" i="18" s="1"/>
  <c r="BB109" i="18" s="1"/>
  <c r="BC110" i="18" s="1"/>
  <c r="BD111" i="18" s="1"/>
  <c r="BE112" i="18" s="1"/>
  <c r="BF113" i="18" s="1"/>
  <c r="BG114" i="18" s="1"/>
  <c r="BH115" i="18" s="1"/>
  <c r="BI116" i="18" s="1"/>
  <c r="BJ117" i="18" s="1"/>
  <c r="BK118" i="18" s="1"/>
  <c r="N106" i="18"/>
  <c r="O106" i="18" s="1"/>
  <c r="F106" i="18"/>
  <c r="W94" i="18" s="1"/>
  <c r="N105" i="18"/>
  <c r="O105" i="18" s="1"/>
  <c r="F105" i="18"/>
  <c r="W93" i="18" s="1"/>
  <c r="AZ105" i="18"/>
  <c r="BA106" i="18" s="1"/>
  <c r="BB107" i="18" s="1"/>
  <c r="BC108" i="18" s="1"/>
  <c r="BD109" i="18" s="1"/>
  <c r="BE110" i="18" s="1"/>
  <c r="BF111" i="18" s="1"/>
  <c r="BG112" i="18" s="1"/>
  <c r="BH113" i="18" s="1"/>
  <c r="BI114" i="18" s="1"/>
  <c r="BJ115" i="18" s="1"/>
  <c r="BK116" i="18" s="1"/>
  <c r="N104" i="18"/>
  <c r="F104" i="18"/>
  <c r="W92" i="18" s="1"/>
  <c r="N103" i="18"/>
  <c r="O103" i="18" s="1"/>
  <c r="F103" i="18"/>
  <c r="W91" i="18" s="1"/>
  <c r="AZ103" i="18"/>
  <c r="BA104" i="18" s="1"/>
  <c r="BB105" i="18" s="1"/>
  <c r="BC106" i="18" s="1"/>
  <c r="BD107" i="18" s="1"/>
  <c r="BE108" i="18" s="1"/>
  <c r="BF109" i="18" s="1"/>
  <c r="BG110" i="18" s="1"/>
  <c r="BH111" i="18" s="1"/>
  <c r="BI112" i="18" s="1"/>
  <c r="BJ113" i="18" s="1"/>
  <c r="BK114" i="18" s="1"/>
  <c r="N102" i="18"/>
  <c r="O102" i="18" s="1"/>
  <c r="F102" i="18"/>
  <c r="W90" i="18" s="1"/>
  <c r="N101" i="18"/>
  <c r="O101" i="18" s="1"/>
  <c r="F101" i="18"/>
  <c r="W89" i="18" s="1"/>
  <c r="AZ101" i="18"/>
  <c r="BA102" i="18" s="1"/>
  <c r="BB103" i="18" s="1"/>
  <c r="BC104" i="18" s="1"/>
  <c r="BD105" i="18" s="1"/>
  <c r="BE106" i="18" s="1"/>
  <c r="BF107" i="18" s="1"/>
  <c r="BG108" i="18" s="1"/>
  <c r="BH109" i="18" s="1"/>
  <c r="BI110" i="18" s="1"/>
  <c r="BJ111" i="18" s="1"/>
  <c r="BK112" i="18" s="1"/>
  <c r="N100" i="18"/>
  <c r="O100" i="18" s="1"/>
  <c r="F100" i="18"/>
  <c r="W88" i="18" s="1"/>
  <c r="N99" i="18"/>
  <c r="O99" i="18" s="1"/>
  <c r="F99" i="18"/>
  <c r="W87" i="18" s="1"/>
  <c r="AZ99" i="18"/>
  <c r="BA100" i="18" s="1"/>
  <c r="BB101" i="18" s="1"/>
  <c r="BC102" i="18" s="1"/>
  <c r="BD103" i="18" s="1"/>
  <c r="BE104" i="18" s="1"/>
  <c r="BF105" i="18" s="1"/>
  <c r="BG106" i="18" s="1"/>
  <c r="BH107" i="18" s="1"/>
  <c r="BI108" i="18" s="1"/>
  <c r="BJ109" i="18" s="1"/>
  <c r="BK110" i="18" s="1"/>
  <c r="N98" i="18"/>
  <c r="O98" i="18" s="1"/>
  <c r="F98" i="18"/>
  <c r="W86" i="18" s="1"/>
  <c r="N97" i="18"/>
  <c r="O97" i="18" s="1"/>
  <c r="F97" i="18"/>
  <c r="W85" i="18" s="1"/>
  <c r="AZ97" i="18"/>
  <c r="BA98" i="18" s="1"/>
  <c r="BB99" i="18" s="1"/>
  <c r="BC100" i="18" s="1"/>
  <c r="BD101" i="18" s="1"/>
  <c r="BE102" i="18" s="1"/>
  <c r="BF103" i="18" s="1"/>
  <c r="BG104" i="18" s="1"/>
  <c r="BH105" i="18" s="1"/>
  <c r="BI106" i="18" s="1"/>
  <c r="BJ107" i="18" s="1"/>
  <c r="BK108" i="18" s="1"/>
  <c r="N96" i="18"/>
  <c r="O96" i="18" s="1"/>
  <c r="F96" i="18"/>
  <c r="W84" i="18" s="1"/>
  <c r="AZ96" i="18"/>
  <c r="BA97" i="18" s="1"/>
  <c r="BB98" i="18" s="1"/>
  <c r="BC99" i="18" s="1"/>
  <c r="BD100" i="18" s="1"/>
  <c r="BE101" i="18" s="1"/>
  <c r="BF102" i="18" s="1"/>
  <c r="BG103" i="18" s="1"/>
  <c r="BH104" i="18" s="1"/>
  <c r="BI105" i="18" s="1"/>
  <c r="BJ106" i="18" s="1"/>
  <c r="BK107" i="18" s="1"/>
  <c r="N95" i="18"/>
  <c r="O95" i="18" s="1"/>
  <c r="F95" i="18"/>
  <c r="W83" i="18" s="1"/>
  <c r="AZ95" i="18"/>
  <c r="BA96" i="18" s="1"/>
  <c r="BB97" i="18" s="1"/>
  <c r="BC98" i="18" s="1"/>
  <c r="BD99" i="18" s="1"/>
  <c r="BE100" i="18" s="1"/>
  <c r="BF101" i="18" s="1"/>
  <c r="BG102" i="18" s="1"/>
  <c r="BH103" i="18" s="1"/>
  <c r="BI104" i="18" s="1"/>
  <c r="BJ105" i="18" s="1"/>
  <c r="BK106" i="18" s="1"/>
  <c r="N94" i="18"/>
  <c r="O94" i="18" s="1"/>
  <c r="F94" i="18"/>
  <c r="W82" i="18" s="1"/>
  <c r="AZ94" i="18"/>
  <c r="BA95" i="18" s="1"/>
  <c r="BB96" i="18" s="1"/>
  <c r="BC97" i="18" s="1"/>
  <c r="BD98" i="18" s="1"/>
  <c r="BE99" i="18" s="1"/>
  <c r="BF100" i="18" s="1"/>
  <c r="BG101" i="18" s="1"/>
  <c r="BH102" i="18" s="1"/>
  <c r="BI103" i="18" s="1"/>
  <c r="BJ104" i="18" s="1"/>
  <c r="BK105" i="18" s="1"/>
  <c r="N93" i="18"/>
  <c r="O93" i="18" s="1"/>
  <c r="F93" i="18"/>
  <c r="W81" i="18" s="1"/>
  <c r="AZ93" i="18"/>
  <c r="BA94" i="18" s="1"/>
  <c r="BB95" i="18" s="1"/>
  <c r="BC96" i="18" s="1"/>
  <c r="BD97" i="18" s="1"/>
  <c r="BE98" i="18" s="1"/>
  <c r="BF99" i="18" s="1"/>
  <c r="BG100" i="18" s="1"/>
  <c r="BH101" i="18" s="1"/>
  <c r="BI102" i="18" s="1"/>
  <c r="BJ103" i="18" s="1"/>
  <c r="BK104" i="18" s="1"/>
  <c r="N92" i="18"/>
  <c r="F92" i="18"/>
  <c r="W80" i="18" s="1"/>
  <c r="AZ92" i="18"/>
  <c r="BA93" i="18" s="1"/>
  <c r="BB94" i="18" s="1"/>
  <c r="BC95" i="18" s="1"/>
  <c r="BD96" i="18" s="1"/>
  <c r="BE97" i="18" s="1"/>
  <c r="BF98" i="18" s="1"/>
  <c r="BG99" i="18" s="1"/>
  <c r="BH100" i="18" s="1"/>
  <c r="BI101" i="18" s="1"/>
  <c r="BJ102" i="18" s="1"/>
  <c r="BK103" i="18" s="1"/>
  <c r="N91" i="18"/>
  <c r="O91" i="18" s="1"/>
  <c r="F91" i="18"/>
  <c r="W79" i="18" s="1"/>
  <c r="AZ91" i="18"/>
  <c r="BA92" i="18" s="1"/>
  <c r="BB93" i="18" s="1"/>
  <c r="BC94" i="18" s="1"/>
  <c r="BD95" i="18" s="1"/>
  <c r="BE96" i="18" s="1"/>
  <c r="BF97" i="18" s="1"/>
  <c r="BG98" i="18" s="1"/>
  <c r="BH99" i="18" s="1"/>
  <c r="BI100" i="18" s="1"/>
  <c r="BJ101" i="18" s="1"/>
  <c r="BK102" i="18" s="1"/>
  <c r="N90" i="18"/>
  <c r="O90" i="18" s="1"/>
  <c r="F90" i="18"/>
  <c r="W78" i="18" s="1"/>
  <c r="AZ90" i="18"/>
  <c r="BA91" i="18" s="1"/>
  <c r="BB92" i="18" s="1"/>
  <c r="BC93" i="18" s="1"/>
  <c r="BD94" i="18" s="1"/>
  <c r="BE95" i="18" s="1"/>
  <c r="BF96" i="18" s="1"/>
  <c r="BG97" i="18" s="1"/>
  <c r="BH98" i="18" s="1"/>
  <c r="BI99" i="18" s="1"/>
  <c r="BJ100" i="18" s="1"/>
  <c r="BK101" i="18" s="1"/>
  <c r="N89" i="18"/>
  <c r="O89" i="18" s="1"/>
  <c r="F89" i="18"/>
  <c r="W77" i="18" s="1"/>
  <c r="AZ89" i="18"/>
  <c r="BA90" i="18" s="1"/>
  <c r="BB91" i="18" s="1"/>
  <c r="BC92" i="18" s="1"/>
  <c r="BD93" i="18" s="1"/>
  <c r="BE94" i="18" s="1"/>
  <c r="BF95" i="18" s="1"/>
  <c r="BG96" i="18" s="1"/>
  <c r="BH97" i="18" s="1"/>
  <c r="BI98" i="18" s="1"/>
  <c r="BJ99" i="18" s="1"/>
  <c r="BK100" i="18" s="1"/>
  <c r="N88" i="18"/>
  <c r="O88" i="18" s="1"/>
  <c r="F88" i="18"/>
  <c r="W76" i="18" s="1"/>
  <c r="N87" i="18"/>
  <c r="O87" i="18" s="1"/>
  <c r="F87" i="18"/>
  <c r="W75" i="18" s="1"/>
  <c r="AZ87" i="18"/>
  <c r="BA88" i="18" s="1"/>
  <c r="BB89" i="18" s="1"/>
  <c r="BC90" i="18" s="1"/>
  <c r="BD91" i="18" s="1"/>
  <c r="BE92" i="18" s="1"/>
  <c r="BF93" i="18" s="1"/>
  <c r="BG94" i="18" s="1"/>
  <c r="BH95" i="18" s="1"/>
  <c r="BI96" i="18" s="1"/>
  <c r="BJ97" i="18" s="1"/>
  <c r="BK98" i="18" s="1"/>
  <c r="N86" i="18"/>
  <c r="O86" i="18" s="1"/>
  <c r="F86" i="18"/>
  <c r="W74" i="18" s="1"/>
  <c r="N85" i="18"/>
  <c r="O85" i="18" s="1"/>
  <c r="F85" i="18"/>
  <c r="W73" i="18" s="1"/>
  <c r="N84" i="18"/>
  <c r="O84" i="18" s="1"/>
  <c r="F84" i="18"/>
  <c r="W72" i="18" s="1"/>
  <c r="N83" i="18"/>
  <c r="O83" i="18" s="1"/>
  <c r="F83" i="18"/>
  <c r="W71" i="18" s="1"/>
  <c r="N82" i="18"/>
  <c r="O82" i="18" s="1"/>
  <c r="F82" i="18"/>
  <c r="W70" i="18" s="1"/>
  <c r="AZ82" i="18"/>
  <c r="BA83" i="18" s="1"/>
  <c r="BB84" i="18" s="1"/>
  <c r="BC85" i="18" s="1"/>
  <c r="BD86" i="18" s="1"/>
  <c r="BE87" i="18" s="1"/>
  <c r="BF88" i="18" s="1"/>
  <c r="BG89" i="18" s="1"/>
  <c r="BH90" i="18" s="1"/>
  <c r="BI91" i="18" s="1"/>
  <c r="BJ92" i="18" s="1"/>
  <c r="BK93" i="18" s="1"/>
  <c r="N81" i="18"/>
  <c r="O81" i="18" s="1"/>
  <c r="F81" i="18"/>
  <c r="W69" i="18" s="1"/>
  <c r="N80" i="18"/>
  <c r="F80" i="18"/>
  <c r="W68" i="18" s="1"/>
  <c r="N79" i="18"/>
  <c r="O79" i="18" s="1"/>
  <c r="F79" i="18"/>
  <c r="W67" i="18" s="1"/>
  <c r="AZ79" i="18"/>
  <c r="BA80" i="18" s="1"/>
  <c r="BB81" i="18" s="1"/>
  <c r="BC82" i="18" s="1"/>
  <c r="BD83" i="18" s="1"/>
  <c r="BE84" i="18" s="1"/>
  <c r="BF85" i="18" s="1"/>
  <c r="BG86" i="18" s="1"/>
  <c r="BH87" i="18" s="1"/>
  <c r="BI88" i="18" s="1"/>
  <c r="BJ89" i="18" s="1"/>
  <c r="BK90" i="18" s="1"/>
  <c r="N78" i="18"/>
  <c r="O78" i="18" s="1"/>
  <c r="F78" i="18"/>
  <c r="W66" i="18" s="1"/>
  <c r="AZ78" i="18"/>
  <c r="BA79" i="18" s="1"/>
  <c r="BB80" i="18" s="1"/>
  <c r="BC81" i="18" s="1"/>
  <c r="BD82" i="18" s="1"/>
  <c r="BE83" i="18" s="1"/>
  <c r="BF84" i="18" s="1"/>
  <c r="BG85" i="18" s="1"/>
  <c r="BH86" i="18" s="1"/>
  <c r="BI87" i="18" s="1"/>
  <c r="BJ88" i="18" s="1"/>
  <c r="BK89" i="18" s="1"/>
  <c r="N77" i="18"/>
  <c r="O77" i="18" s="1"/>
  <c r="F77" i="18"/>
  <c r="W65" i="18" s="1"/>
  <c r="N76" i="18"/>
  <c r="O76" i="18" s="1"/>
  <c r="F76" i="18"/>
  <c r="W64" i="18" s="1"/>
  <c r="N75" i="18"/>
  <c r="O75" i="18" s="1"/>
  <c r="F75" i="18"/>
  <c r="W63" i="18" s="1"/>
  <c r="N74" i="18"/>
  <c r="O74" i="18" s="1"/>
  <c r="F74" i="18"/>
  <c r="W62" i="18" s="1"/>
  <c r="AZ74" i="18"/>
  <c r="BA75" i="18" s="1"/>
  <c r="BB76" i="18" s="1"/>
  <c r="BC77" i="18" s="1"/>
  <c r="BD78" i="18" s="1"/>
  <c r="BE79" i="18" s="1"/>
  <c r="BF80" i="18" s="1"/>
  <c r="BG81" i="18" s="1"/>
  <c r="BH82" i="18" s="1"/>
  <c r="BI83" i="18" s="1"/>
  <c r="BJ84" i="18" s="1"/>
  <c r="BK85" i="18" s="1"/>
  <c r="N73" i="18"/>
  <c r="O73" i="18" s="1"/>
  <c r="F73" i="18"/>
  <c r="W61" i="18" s="1"/>
  <c r="AZ73" i="18"/>
  <c r="BA74" i="18" s="1"/>
  <c r="BB75" i="18" s="1"/>
  <c r="BC76" i="18" s="1"/>
  <c r="BD77" i="18" s="1"/>
  <c r="BE78" i="18" s="1"/>
  <c r="BF79" i="18" s="1"/>
  <c r="BG80" i="18" s="1"/>
  <c r="BH81" i="18" s="1"/>
  <c r="BI82" i="18" s="1"/>
  <c r="BJ83" i="18" s="1"/>
  <c r="BK84" i="18" s="1"/>
  <c r="N72" i="18"/>
  <c r="O72" i="18" s="1"/>
  <c r="F72" i="18"/>
  <c r="W60" i="18" s="1"/>
  <c r="N71" i="18"/>
  <c r="O71" i="18" s="1"/>
  <c r="F71" i="18"/>
  <c r="W59" i="18" s="1"/>
  <c r="AZ71" i="18"/>
  <c r="BA72" i="18" s="1"/>
  <c r="BB73" i="18" s="1"/>
  <c r="BC74" i="18" s="1"/>
  <c r="BD75" i="18" s="1"/>
  <c r="BE76" i="18" s="1"/>
  <c r="BF77" i="18" s="1"/>
  <c r="BG78" i="18" s="1"/>
  <c r="BH79" i="18" s="1"/>
  <c r="BI80" i="18" s="1"/>
  <c r="BJ81" i="18" s="1"/>
  <c r="BK82" i="18" s="1"/>
  <c r="N70" i="18"/>
  <c r="O70" i="18" s="1"/>
  <c r="F70" i="18"/>
  <c r="W58" i="18" s="1"/>
  <c r="AZ70" i="18"/>
  <c r="BA71" i="18" s="1"/>
  <c r="BB72" i="18" s="1"/>
  <c r="BC73" i="18" s="1"/>
  <c r="BD74" i="18" s="1"/>
  <c r="BE75" i="18" s="1"/>
  <c r="BF76" i="18" s="1"/>
  <c r="BG77" i="18" s="1"/>
  <c r="BH78" i="18" s="1"/>
  <c r="BI79" i="18" s="1"/>
  <c r="BJ80" i="18" s="1"/>
  <c r="BK81" i="18" s="1"/>
  <c r="N69" i="18"/>
  <c r="O69" i="18" s="1"/>
  <c r="F69" i="18"/>
  <c r="W57" i="18" s="1"/>
  <c r="N68" i="18"/>
  <c r="F68" i="18"/>
  <c r="W56" i="18" s="1"/>
  <c r="N67" i="18"/>
  <c r="O67" i="18" s="1"/>
  <c r="F67" i="18"/>
  <c r="W55" i="18" s="1"/>
  <c r="AZ67" i="18"/>
  <c r="BA68" i="18" s="1"/>
  <c r="BB69" i="18" s="1"/>
  <c r="BC70" i="18" s="1"/>
  <c r="BD71" i="18" s="1"/>
  <c r="BE72" i="18" s="1"/>
  <c r="BF73" i="18" s="1"/>
  <c r="BG74" i="18" s="1"/>
  <c r="BH75" i="18" s="1"/>
  <c r="BI76" i="18" s="1"/>
  <c r="BJ77" i="18" s="1"/>
  <c r="BK78" i="18" s="1"/>
  <c r="N66" i="18"/>
  <c r="O66" i="18" s="1"/>
  <c r="F66" i="18"/>
  <c r="W54" i="18" s="1"/>
  <c r="AZ66" i="18"/>
  <c r="BA67" i="18" s="1"/>
  <c r="BB68" i="18" s="1"/>
  <c r="BC69" i="18" s="1"/>
  <c r="BD70" i="18" s="1"/>
  <c r="BE71" i="18" s="1"/>
  <c r="BF72" i="18" s="1"/>
  <c r="BG73" i="18" s="1"/>
  <c r="BH74" i="18" s="1"/>
  <c r="BI75" i="18" s="1"/>
  <c r="BJ76" i="18" s="1"/>
  <c r="BK77" i="18" s="1"/>
  <c r="N65" i="18"/>
  <c r="O65" i="18" s="1"/>
  <c r="F65" i="18"/>
  <c r="W53" i="18" s="1"/>
  <c r="AZ65" i="18"/>
  <c r="BA66" i="18" s="1"/>
  <c r="BB67" i="18" s="1"/>
  <c r="BC68" i="18" s="1"/>
  <c r="BD69" i="18" s="1"/>
  <c r="BE70" i="18" s="1"/>
  <c r="BF71" i="18" s="1"/>
  <c r="BG72" i="18" s="1"/>
  <c r="BH73" i="18" s="1"/>
  <c r="BI74" i="18" s="1"/>
  <c r="BJ75" i="18" s="1"/>
  <c r="BK76" i="18" s="1"/>
  <c r="N64" i="18"/>
  <c r="O64" i="18" s="1"/>
  <c r="F64" i="18"/>
  <c r="W52" i="18" s="1"/>
  <c r="N63" i="18"/>
  <c r="O63" i="18" s="1"/>
  <c r="F63" i="18"/>
  <c r="W51" i="18" s="1"/>
  <c r="N62" i="18"/>
  <c r="O62" i="18" s="1"/>
  <c r="F62" i="18"/>
  <c r="W50" i="18" s="1"/>
  <c r="AZ62" i="18"/>
  <c r="BA63" i="18" s="1"/>
  <c r="BB64" i="18" s="1"/>
  <c r="BC65" i="18" s="1"/>
  <c r="BD66" i="18" s="1"/>
  <c r="BE67" i="18" s="1"/>
  <c r="BF68" i="18" s="1"/>
  <c r="BG69" i="18" s="1"/>
  <c r="BH70" i="18" s="1"/>
  <c r="BI71" i="18" s="1"/>
  <c r="BJ72" i="18" s="1"/>
  <c r="BK73" i="18" s="1"/>
  <c r="N61" i="18"/>
  <c r="O61" i="18" s="1"/>
  <c r="F61" i="18"/>
  <c r="W49" i="18" s="1"/>
  <c r="N60" i="18"/>
  <c r="O60" i="18" s="1"/>
  <c r="F60" i="18"/>
  <c r="W48" i="18" s="1"/>
  <c r="AZ60" i="18"/>
  <c r="BA61" i="18" s="1"/>
  <c r="BB62" i="18" s="1"/>
  <c r="BC63" i="18" s="1"/>
  <c r="BD64" i="18" s="1"/>
  <c r="BE65" i="18" s="1"/>
  <c r="BF66" i="18" s="1"/>
  <c r="BG67" i="18" s="1"/>
  <c r="BH68" i="18" s="1"/>
  <c r="BI69" i="18" s="1"/>
  <c r="BJ70" i="18" s="1"/>
  <c r="BK71" i="18" s="1"/>
  <c r="N59" i="18"/>
  <c r="O59" i="18" s="1"/>
  <c r="F59" i="18"/>
  <c r="W47" i="18" s="1"/>
  <c r="N58" i="18"/>
  <c r="O58" i="18" s="1"/>
  <c r="F58" i="18"/>
  <c r="W46" i="18" s="1"/>
  <c r="AZ58" i="18"/>
  <c r="BA59" i="18" s="1"/>
  <c r="BB60" i="18" s="1"/>
  <c r="BC61" i="18" s="1"/>
  <c r="BD62" i="18" s="1"/>
  <c r="BE63" i="18" s="1"/>
  <c r="BF64" i="18" s="1"/>
  <c r="BG65" i="18" s="1"/>
  <c r="BH66" i="18" s="1"/>
  <c r="BI67" i="18" s="1"/>
  <c r="BJ68" i="18" s="1"/>
  <c r="BK69" i="18" s="1"/>
  <c r="N57" i="18"/>
  <c r="O57" i="18" s="1"/>
  <c r="F57" i="18"/>
  <c r="W45" i="18" s="1"/>
  <c r="N56" i="18"/>
  <c r="O56" i="18" s="1"/>
  <c r="F56" i="18"/>
  <c r="W44" i="18" s="1"/>
  <c r="N55" i="18"/>
  <c r="O55" i="18" s="1"/>
  <c r="F55" i="18"/>
  <c r="W43" i="18" s="1"/>
  <c r="N54" i="18"/>
  <c r="O54" i="18" s="1"/>
  <c r="F54" i="18"/>
  <c r="W42" i="18" s="1"/>
  <c r="N53" i="18"/>
  <c r="O53" i="18" s="1"/>
  <c r="F53" i="18"/>
  <c r="W41" i="18" s="1"/>
  <c r="AZ53" i="18"/>
  <c r="BA54" i="18" s="1"/>
  <c r="BB55" i="18" s="1"/>
  <c r="BC56" i="18" s="1"/>
  <c r="BD57" i="18" s="1"/>
  <c r="BE58" i="18" s="1"/>
  <c r="BF59" i="18" s="1"/>
  <c r="BG60" i="18" s="1"/>
  <c r="BH61" i="18" s="1"/>
  <c r="BI62" i="18" s="1"/>
  <c r="BJ63" i="18" s="1"/>
  <c r="BK64" i="18" s="1"/>
  <c r="N52" i="18"/>
  <c r="O52" i="18" s="1"/>
  <c r="F52" i="18"/>
  <c r="W40" i="18" s="1"/>
  <c r="N51" i="18"/>
  <c r="O51" i="18" s="1"/>
  <c r="F51" i="18"/>
  <c r="W39" i="18" s="1"/>
  <c r="N50" i="18"/>
  <c r="O50" i="18" s="1"/>
  <c r="F50" i="18"/>
  <c r="W38" i="18" s="1"/>
  <c r="N49" i="18"/>
  <c r="O49" i="18" s="1"/>
  <c r="F49" i="18"/>
  <c r="W37" i="18" s="1"/>
  <c r="AZ49" i="18"/>
  <c r="BA50" i="18" s="1"/>
  <c r="BB51" i="18" s="1"/>
  <c r="BC52" i="18" s="1"/>
  <c r="BD53" i="18" s="1"/>
  <c r="BE54" i="18" s="1"/>
  <c r="BF55" i="18" s="1"/>
  <c r="BG56" i="18" s="1"/>
  <c r="BH57" i="18" s="1"/>
  <c r="BI58" i="18" s="1"/>
  <c r="BJ59" i="18" s="1"/>
  <c r="BK60" i="18" s="1"/>
  <c r="N48" i="18"/>
  <c r="O48" i="18" s="1"/>
  <c r="F48" i="18"/>
  <c r="W36" i="18" s="1"/>
  <c r="AZ48" i="18"/>
  <c r="BA49" i="18" s="1"/>
  <c r="BB50" i="18" s="1"/>
  <c r="BC51" i="18" s="1"/>
  <c r="BD52" i="18" s="1"/>
  <c r="BE53" i="18" s="1"/>
  <c r="BF54" i="18" s="1"/>
  <c r="BG55" i="18" s="1"/>
  <c r="BH56" i="18" s="1"/>
  <c r="BI57" i="18" s="1"/>
  <c r="BJ58" i="18" s="1"/>
  <c r="BK59" i="18" s="1"/>
  <c r="N47" i="18"/>
  <c r="O47" i="18" s="1"/>
  <c r="F47" i="18"/>
  <c r="W35" i="18" s="1"/>
  <c r="N46" i="18"/>
  <c r="O46" i="18" s="1"/>
  <c r="F46" i="18"/>
  <c r="W34" i="18" s="1"/>
  <c r="N45" i="18"/>
  <c r="O45" i="18" s="1"/>
  <c r="F45" i="18"/>
  <c r="W33" i="18" s="1"/>
  <c r="N44" i="18"/>
  <c r="O44" i="18" s="1"/>
  <c r="F44" i="18"/>
  <c r="W32" i="18" s="1"/>
  <c r="N43" i="18"/>
  <c r="O43" i="18" s="1"/>
  <c r="F43" i="18"/>
  <c r="W31" i="18" s="1"/>
  <c r="N42" i="18"/>
  <c r="O42" i="18" s="1"/>
  <c r="F42" i="18"/>
  <c r="W30" i="18" s="1"/>
  <c r="N41" i="18"/>
  <c r="O41" i="18" s="1"/>
  <c r="F41" i="18"/>
  <c r="W29" i="18" s="1"/>
  <c r="N40" i="18"/>
  <c r="O40" i="18" s="1"/>
  <c r="F40" i="18"/>
  <c r="W28" i="18" s="1"/>
  <c r="N39" i="18"/>
  <c r="O39" i="18" s="1"/>
  <c r="F39" i="18"/>
  <c r="W27" i="18" s="1"/>
  <c r="N38" i="18"/>
  <c r="O38" i="18" s="1"/>
  <c r="F38" i="18"/>
  <c r="W26" i="18" s="1"/>
  <c r="N37" i="18"/>
  <c r="O37" i="18" s="1"/>
  <c r="F37" i="18"/>
  <c r="W25" i="18" s="1"/>
  <c r="N36" i="18"/>
  <c r="O36" i="18" s="1"/>
  <c r="F36" i="18"/>
  <c r="W24" i="18" s="1"/>
  <c r="N35" i="18"/>
  <c r="O35" i="18" s="1"/>
  <c r="F35" i="18"/>
  <c r="W23" i="18" s="1"/>
  <c r="N34" i="18"/>
  <c r="O34" i="18" s="1"/>
  <c r="F34" i="18"/>
  <c r="W22" i="18" s="1"/>
  <c r="N33" i="18"/>
  <c r="O33" i="18" s="1"/>
  <c r="F33" i="18"/>
  <c r="W21" i="18" s="1"/>
  <c r="N32" i="18"/>
  <c r="O32" i="18" s="1"/>
  <c r="F32" i="18"/>
  <c r="W20" i="18" s="1"/>
  <c r="N31" i="18"/>
  <c r="O31" i="18" s="1"/>
  <c r="F31" i="18"/>
  <c r="W19" i="18" s="1"/>
  <c r="N30" i="18"/>
  <c r="O30" i="18" s="1"/>
  <c r="F30" i="18"/>
  <c r="W18" i="18" s="1"/>
  <c r="N29" i="18"/>
  <c r="O29" i="18" s="1"/>
  <c r="F29" i="18"/>
  <c r="W17" i="18" s="1"/>
  <c r="N28" i="18"/>
  <c r="O28" i="18" s="1"/>
  <c r="F28" i="18"/>
  <c r="W16" i="18" s="1"/>
  <c r="N27" i="18"/>
  <c r="O27" i="18" s="1"/>
  <c r="F27" i="18"/>
  <c r="W15" i="18" s="1"/>
  <c r="N26" i="18"/>
  <c r="O26" i="18" s="1"/>
  <c r="F26" i="18"/>
  <c r="W14" i="18" s="1"/>
  <c r="N25" i="18"/>
  <c r="O25" i="18" s="1"/>
  <c r="F25" i="18"/>
  <c r="W13" i="18" s="1"/>
  <c r="N24" i="18"/>
  <c r="O24" i="18" s="1"/>
  <c r="F24" i="18"/>
  <c r="W12" i="18" s="1"/>
  <c r="N23" i="18"/>
  <c r="O23" i="18" s="1"/>
  <c r="F23" i="18"/>
  <c r="W11" i="18" s="1"/>
  <c r="N22" i="18"/>
  <c r="O22" i="18" s="1"/>
  <c r="F22" i="18"/>
  <c r="W10" i="18" s="1"/>
  <c r="N21" i="18"/>
  <c r="O21" i="18" s="1"/>
  <c r="F21" i="18"/>
  <c r="W9" i="18" s="1"/>
  <c r="N20" i="18"/>
  <c r="F20" i="18"/>
  <c r="W8" i="18" s="1"/>
  <c r="N19" i="18"/>
  <c r="O19" i="18" s="1"/>
  <c r="J19" i="18"/>
  <c r="H19" i="18"/>
  <c r="F19" i="18"/>
  <c r="N18" i="18"/>
  <c r="O18" i="18" s="1"/>
  <c r="J18" i="18"/>
  <c r="H18" i="18"/>
  <c r="F18" i="18"/>
  <c r="N17" i="18"/>
  <c r="O17" i="18" s="1"/>
  <c r="J17" i="18"/>
  <c r="H17" i="18"/>
  <c r="F17" i="18"/>
  <c r="N16" i="18"/>
  <c r="O16" i="18" s="1"/>
  <c r="J16" i="18"/>
  <c r="H16" i="18"/>
  <c r="F16" i="18"/>
  <c r="N15" i="18"/>
  <c r="O15" i="18" s="1"/>
  <c r="J15" i="18"/>
  <c r="H15" i="18"/>
  <c r="F15" i="18"/>
  <c r="N14" i="18"/>
  <c r="O14" i="18" s="1"/>
  <c r="J14" i="18"/>
  <c r="H14" i="18"/>
  <c r="F14" i="18"/>
  <c r="N13" i="18"/>
  <c r="J13" i="18"/>
  <c r="H13" i="18"/>
  <c r="F13" i="18"/>
  <c r="N12" i="18"/>
  <c r="O12" i="18" s="1"/>
  <c r="J12" i="18"/>
  <c r="H12" i="18"/>
  <c r="F12" i="18"/>
  <c r="N11" i="18"/>
  <c r="O11" i="18" s="1"/>
  <c r="J11" i="18"/>
  <c r="H11" i="18"/>
  <c r="F11" i="18"/>
  <c r="N10" i="18"/>
  <c r="O10" i="18" s="1"/>
  <c r="J10" i="18"/>
  <c r="H10" i="18"/>
  <c r="F10" i="18"/>
  <c r="N9" i="18"/>
  <c r="O9" i="18" s="1"/>
  <c r="J9" i="18"/>
  <c r="H9" i="18"/>
  <c r="F9" i="18"/>
  <c r="N8" i="18"/>
  <c r="O8" i="18" s="1"/>
  <c r="J8" i="18"/>
  <c r="H8" i="18"/>
  <c r="F8" i="18"/>
  <c r="AF7" i="18"/>
  <c r="B4" i="18"/>
  <c r="B3" i="18"/>
  <c r="AZ45" i="17"/>
  <c r="AZ46" i="17"/>
  <c r="AZ47" i="17"/>
  <c r="AZ48" i="17"/>
  <c r="AZ49" i="17"/>
  <c r="AZ50" i="17"/>
  <c r="AZ51" i="17"/>
  <c r="AZ52" i="17"/>
  <c r="AZ53" i="17"/>
  <c r="AZ54" i="17"/>
  <c r="AZ55" i="17"/>
  <c r="AZ56" i="17"/>
  <c r="AZ57" i="17"/>
  <c r="AZ58" i="17"/>
  <c r="AZ59" i="17"/>
  <c r="AZ60" i="17"/>
  <c r="AZ61" i="17"/>
  <c r="AZ62" i="17"/>
  <c r="AZ63" i="17"/>
  <c r="AZ64" i="17"/>
  <c r="AZ65" i="17"/>
  <c r="AZ66" i="17"/>
  <c r="AZ67" i="17"/>
  <c r="AZ68" i="17"/>
  <c r="AZ69" i="17"/>
  <c r="AZ70" i="17"/>
  <c r="AZ71" i="17"/>
  <c r="AZ72" i="17"/>
  <c r="AZ73" i="17"/>
  <c r="AZ74" i="17"/>
  <c r="AZ75" i="17"/>
  <c r="AZ76" i="17"/>
  <c r="AZ77" i="17"/>
  <c r="AZ78" i="17"/>
  <c r="AZ79" i="17"/>
  <c r="AZ80" i="17"/>
  <c r="AZ81" i="17"/>
  <c r="AZ82" i="17"/>
  <c r="AZ83" i="17"/>
  <c r="AZ84" i="17"/>
  <c r="AZ85" i="17"/>
  <c r="AZ86" i="17"/>
  <c r="AZ87" i="17"/>
  <c r="AZ88" i="17"/>
  <c r="AZ89" i="17"/>
  <c r="AZ90" i="17"/>
  <c r="AZ91" i="17"/>
  <c r="AZ92" i="17"/>
  <c r="AZ93" i="17"/>
  <c r="AZ94" i="17"/>
  <c r="AZ95" i="17"/>
  <c r="AZ96" i="17"/>
  <c r="AZ97" i="17"/>
  <c r="AZ98" i="17"/>
  <c r="AZ99" i="17"/>
  <c r="AZ100" i="17"/>
  <c r="AZ101" i="17"/>
  <c r="AZ102" i="17"/>
  <c r="AZ103" i="17"/>
  <c r="AZ104" i="17"/>
  <c r="AZ105" i="17"/>
  <c r="AZ106" i="17"/>
  <c r="AZ107" i="17"/>
  <c r="AZ108" i="17"/>
  <c r="AZ109" i="17"/>
  <c r="AZ110" i="17"/>
  <c r="AZ111" i="17"/>
  <c r="AZ112" i="17"/>
  <c r="AZ113" i="17"/>
  <c r="AZ114" i="17"/>
  <c r="AZ115" i="17"/>
  <c r="AZ116" i="17"/>
  <c r="AZ117" i="17"/>
  <c r="AZ118" i="17"/>
  <c r="AZ119" i="17"/>
  <c r="AZ120" i="17"/>
  <c r="AZ121" i="17"/>
  <c r="AZ122" i="17"/>
  <c r="AZ123" i="17"/>
  <c r="AZ124" i="17"/>
  <c r="AZ125" i="17"/>
  <c r="AZ126" i="17"/>
  <c r="AZ127" i="17"/>
  <c r="AZ128" i="17"/>
  <c r="AZ129" i="17"/>
  <c r="AZ130" i="17"/>
  <c r="AZ131" i="17"/>
  <c r="AZ132" i="17"/>
  <c r="AZ133" i="17"/>
  <c r="AZ134" i="17"/>
  <c r="AZ135" i="17"/>
  <c r="AZ136" i="17"/>
  <c r="AZ137" i="17"/>
  <c r="AZ138" i="17"/>
  <c r="AZ139" i="17"/>
  <c r="AZ140" i="17"/>
  <c r="AZ141" i="17"/>
  <c r="AZ142" i="17"/>
  <c r="AZ143" i="17"/>
  <c r="AZ144" i="17"/>
  <c r="AZ145" i="17"/>
  <c r="AZ146" i="17"/>
  <c r="AZ147" i="17"/>
  <c r="AZ148" i="17"/>
  <c r="AZ149" i="17"/>
  <c r="AZ150" i="17"/>
  <c r="AZ151" i="17"/>
  <c r="AZ152" i="17"/>
  <c r="AZ153" i="17"/>
  <c r="AZ154" i="17"/>
  <c r="AZ155" i="17"/>
  <c r="AZ156" i="17"/>
  <c r="AZ157" i="17"/>
  <c r="AZ158" i="17"/>
  <c r="AZ159" i="17"/>
  <c r="AZ160" i="17"/>
  <c r="AZ161" i="17"/>
  <c r="AZ162" i="17"/>
  <c r="AZ163" i="17"/>
  <c r="AZ164" i="17"/>
  <c r="N8" i="17"/>
  <c r="O8" i="17" s="1"/>
  <c r="N108" i="17"/>
  <c r="O108" i="17" s="1"/>
  <c r="AL96" i="17" s="1"/>
  <c r="BE164" i="17"/>
  <c r="BE163" i="17"/>
  <c r="BE162" i="17"/>
  <c r="BE161" i="17"/>
  <c r="BF162" i="17" s="1"/>
  <c r="BG163" i="17" s="1"/>
  <c r="BH164" i="17" s="1"/>
  <c r="BE160" i="17"/>
  <c r="BF161" i="17" s="1"/>
  <c r="BG162" i="17" s="1"/>
  <c r="BH163" i="17" s="1"/>
  <c r="BI164" i="17" s="1"/>
  <c r="BE159" i="17"/>
  <c r="BE158" i="17"/>
  <c r="BF159" i="17" s="1"/>
  <c r="BG160" i="17" s="1"/>
  <c r="BH161" i="17" s="1"/>
  <c r="BI162" i="17" s="1"/>
  <c r="BJ163" i="17" s="1"/>
  <c r="BK164" i="17" s="1"/>
  <c r="BE157" i="17"/>
  <c r="BF158" i="17" s="1"/>
  <c r="BG159" i="17" s="1"/>
  <c r="BH160" i="17" s="1"/>
  <c r="BI161" i="17" s="1"/>
  <c r="BJ162" i="17" s="1"/>
  <c r="BK163" i="17" s="1"/>
  <c r="BL164" i="17" s="1"/>
  <c r="BE156" i="17"/>
  <c r="BF157" i="17" s="1"/>
  <c r="BG158" i="17" s="1"/>
  <c r="BH159" i="17" s="1"/>
  <c r="BI160" i="17" s="1"/>
  <c r="BJ161" i="17" s="1"/>
  <c r="BK162" i="17" s="1"/>
  <c r="BL163" i="17" s="1"/>
  <c r="BM164" i="17" s="1"/>
  <c r="BE155" i="17"/>
  <c r="BE154" i="17"/>
  <c r="BE153" i="17"/>
  <c r="B166" i="17"/>
  <c r="BE152" i="17"/>
  <c r="BF153" i="17" s="1"/>
  <c r="BG154" i="17" s="1"/>
  <c r="BH155" i="17" s="1"/>
  <c r="BI156" i="17" s="1"/>
  <c r="BJ157" i="17" s="1"/>
  <c r="BK158" i="17" s="1"/>
  <c r="BL159" i="17" s="1"/>
  <c r="BM160" i="17" s="1"/>
  <c r="BN161" i="17" s="1"/>
  <c r="BO162" i="17" s="1"/>
  <c r="BP163" i="17" s="1"/>
  <c r="BQ164" i="17" s="1"/>
  <c r="B165" i="17"/>
  <c r="BE151" i="17"/>
  <c r="B164" i="17"/>
  <c r="BE150" i="17"/>
  <c r="B163" i="17"/>
  <c r="BE149" i="17"/>
  <c r="B162" i="17"/>
  <c r="BE148" i="17"/>
  <c r="B161" i="17"/>
  <c r="BE147" i="17"/>
  <c r="B160" i="17"/>
  <c r="BE146" i="17"/>
  <c r="B159" i="17"/>
  <c r="BE145" i="17"/>
  <c r="B158" i="17"/>
  <c r="BE144" i="17"/>
  <c r="BF145" i="17" s="1"/>
  <c r="BG146" i="17" s="1"/>
  <c r="BH147" i="17" s="1"/>
  <c r="BI148" i="17" s="1"/>
  <c r="BJ149" i="17" s="1"/>
  <c r="BK150" i="17" s="1"/>
  <c r="BL151" i="17" s="1"/>
  <c r="BM152" i="17" s="1"/>
  <c r="BN153" i="17" s="1"/>
  <c r="BO154" i="17" s="1"/>
  <c r="BP155" i="17" s="1"/>
  <c r="BQ156" i="17" s="1"/>
  <c r="B157" i="17"/>
  <c r="BE143" i="17"/>
  <c r="BF144" i="17" s="1"/>
  <c r="BG145" i="17" s="1"/>
  <c r="BH146" i="17" s="1"/>
  <c r="BI147" i="17" s="1"/>
  <c r="BJ148" i="17" s="1"/>
  <c r="BK149" i="17" s="1"/>
  <c r="BL150" i="17" s="1"/>
  <c r="BM151" i="17" s="1"/>
  <c r="BN152" i="17" s="1"/>
  <c r="BO153" i="17" s="1"/>
  <c r="BP154" i="17" s="1"/>
  <c r="BQ155" i="17" s="1"/>
  <c r="BE142" i="17"/>
  <c r="BE141" i="17"/>
  <c r="BF142" i="17" s="1"/>
  <c r="BG143" i="17" s="1"/>
  <c r="BH144" i="17" s="1"/>
  <c r="BI145" i="17" s="1"/>
  <c r="BJ146" i="17" s="1"/>
  <c r="BK147" i="17" s="1"/>
  <c r="BL148" i="17" s="1"/>
  <c r="BM149" i="17" s="1"/>
  <c r="BN150" i="17" s="1"/>
  <c r="BO151" i="17" s="1"/>
  <c r="BP152" i="17" s="1"/>
  <c r="BQ153" i="17" s="1"/>
  <c r="BE140" i="17"/>
  <c r="BE139" i="17"/>
  <c r="BE138" i="17"/>
  <c r="BE137" i="17"/>
  <c r="BF138" i="17" s="1"/>
  <c r="BG139" i="17" s="1"/>
  <c r="BH140" i="17" s="1"/>
  <c r="BI141" i="17" s="1"/>
  <c r="BJ142" i="17" s="1"/>
  <c r="BK143" i="17" s="1"/>
  <c r="BL144" i="17" s="1"/>
  <c r="BM145" i="17" s="1"/>
  <c r="BN146" i="17" s="1"/>
  <c r="BO147" i="17" s="1"/>
  <c r="BP148" i="17" s="1"/>
  <c r="BQ149" i="17" s="1"/>
  <c r="BE136" i="17"/>
  <c r="BF137" i="17" s="1"/>
  <c r="BG138" i="17" s="1"/>
  <c r="BH139" i="17" s="1"/>
  <c r="BI140" i="17" s="1"/>
  <c r="BJ141" i="17" s="1"/>
  <c r="BK142" i="17" s="1"/>
  <c r="BL143" i="17" s="1"/>
  <c r="BM144" i="17" s="1"/>
  <c r="BN145" i="17" s="1"/>
  <c r="BO146" i="17" s="1"/>
  <c r="BP147" i="17" s="1"/>
  <c r="BQ148" i="17" s="1"/>
  <c r="BE135" i="17"/>
  <c r="BE134" i="17"/>
  <c r="BF135" i="17" s="1"/>
  <c r="BG136" i="17" s="1"/>
  <c r="BH137" i="17" s="1"/>
  <c r="BI138" i="17" s="1"/>
  <c r="BJ139" i="17" s="1"/>
  <c r="BK140" i="17" s="1"/>
  <c r="BL141" i="17" s="1"/>
  <c r="BM142" i="17" s="1"/>
  <c r="BN143" i="17" s="1"/>
  <c r="BO144" i="17" s="1"/>
  <c r="BP145" i="17" s="1"/>
  <c r="BQ146" i="17" s="1"/>
  <c r="BE133" i="17"/>
  <c r="BE132" i="17"/>
  <c r="BE131" i="17"/>
  <c r="BF132" i="17" s="1"/>
  <c r="BG133" i="17" s="1"/>
  <c r="BH134" i="17" s="1"/>
  <c r="BI135" i="17" s="1"/>
  <c r="BJ136" i="17" s="1"/>
  <c r="BK137" i="17" s="1"/>
  <c r="BL138" i="17" s="1"/>
  <c r="BM139" i="17" s="1"/>
  <c r="BN140" i="17" s="1"/>
  <c r="BO141" i="17" s="1"/>
  <c r="BP142" i="17" s="1"/>
  <c r="BQ143" i="17" s="1"/>
  <c r="BE130" i="17"/>
  <c r="BF131" i="17" s="1"/>
  <c r="BG132" i="17" s="1"/>
  <c r="BH133" i="17" s="1"/>
  <c r="BI134" i="17" s="1"/>
  <c r="BJ135" i="17" s="1"/>
  <c r="BK136" i="17" s="1"/>
  <c r="BL137" i="17" s="1"/>
  <c r="BM138" i="17" s="1"/>
  <c r="BN139" i="17" s="1"/>
  <c r="BO140" i="17" s="1"/>
  <c r="BP141" i="17" s="1"/>
  <c r="BQ142" i="17" s="1"/>
  <c r="BE129" i="17"/>
  <c r="BE128" i="17"/>
  <c r="BE127" i="17"/>
  <c r="BF128" i="17" s="1"/>
  <c r="BG129" i="17" s="1"/>
  <c r="BH130" i="17" s="1"/>
  <c r="BI131" i="17" s="1"/>
  <c r="BJ132" i="17" s="1"/>
  <c r="BK133" i="17" s="1"/>
  <c r="BL134" i="17" s="1"/>
  <c r="BM135" i="17" s="1"/>
  <c r="BN136" i="17" s="1"/>
  <c r="BO137" i="17" s="1"/>
  <c r="BP138" i="17" s="1"/>
  <c r="BQ139" i="17" s="1"/>
  <c r="N127" i="17"/>
  <c r="O127" i="17" s="1"/>
  <c r="AL115" i="17" s="1"/>
  <c r="F127" i="17"/>
  <c r="W115" i="17" s="1"/>
  <c r="BE126" i="17"/>
  <c r="BF127" i="17" s="1"/>
  <c r="BG128" i="17" s="1"/>
  <c r="BH129" i="17" s="1"/>
  <c r="BI130" i="17" s="1"/>
  <c r="BJ131" i="17" s="1"/>
  <c r="BK132" i="17" s="1"/>
  <c r="BL133" i="17" s="1"/>
  <c r="BM134" i="17" s="1"/>
  <c r="BN135" i="17" s="1"/>
  <c r="BO136" i="17" s="1"/>
  <c r="BP137" i="17" s="1"/>
  <c r="BQ138" i="17" s="1"/>
  <c r="N126" i="17"/>
  <c r="O126" i="17" s="1"/>
  <c r="AL114" i="17" s="1"/>
  <c r="F126" i="17"/>
  <c r="W114" i="17" s="1"/>
  <c r="BE125" i="17"/>
  <c r="N125" i="17"/>
  <c r="O125" i="17" s="1"/>
  <c r="AL113" i="17" s="1"/>
  <c r="F125" i="17"/>
  <c r="W113" i="17" s="1"/>
  <c r="BE124" i="17"/>
  <c r="BF125" i="17" s="1"/>
  <c r="BG126" i="17" s="1"/>
  <c r="BH127" i="17" s="1"/>
  <c r="BI128" i="17" s="1"/>
  <c r="BJ129" i="17" s="1"/>
  <c r="BK130" i="17" s="1"/>
  <c r="BL131" i="17" s="1"/>
  <c r="BM132" i="17" s="1"/>
  <c r="BN133" i="17" s="1"/>
  <c r="BO134" i="17" s="1"/>
  <c r="BP135" i="17" s="1"/>
  <c r="BQ136" i="17" s="1"/>
  <c r="N124" i="17"/>
  <c r="O124" i="17" s="1"/>
  <c r="AL112" i="17" s="1"/>
  <c r="F124" i="17"/>
  <c r="W112" i="17" s="1"/>
  <c r="BE123" i="17"/>
  <c r="BF124" i="17" s="1"/>
  <c r="BG125" i="17" s="1"/>
  <c r="BH126" i="17" s="1"/>
  <c r="BI127" i="17" s="1"/>
  <c r="BJ128" i="17" s="1"/>
  <c r="BK129" i="17" s="1"/>
  <c r="BL130" i="17" s="1"/>
  <c r="BM131" i="17" s="1"/>
  <c r="BN132" i="17" s="1"/>
  <c r="BO133" i="17" s="1"/>
  <c r="BP134" i="17" s="1"/>
  <c r="BQ135" i="17" s="1"/>
  <c r="N123" i="17"/>
  <c r="O123" i="17" s="1"/>
  <c r="AL111" i="17" s="1"/>
  <c r="F123" i="17"/>
  <c r="W111" i="17" s="1"/>
  <c r="BE122" i="17"/>
  <c r="N122" i="17"/>
  <c r="O122" i="17" s="1"/>
  <c r="AL110" i="17" s="1"/>
  <c r="F122" i="17"/>
  <c r="W110" i="17" s="1"/>
  <c r="BE121" i="17"/>
  <c r="BF122" i="17" s="1"/>
  <c r="BG123" i="17" s="1"/>
  <c r="BH124" i="17" s="1"/>
  <c r="BI125" i="17" s="1"/>
  <c r="BJ126" i="17" s="1"/>
  <c r="BK127" i="17" s="1"/>
  <c r="BL128" i="17" s="1"/>
  <c r="BM129" i="17" s="1"/>
  <c r="BN130" i="17" s="1"/>
  <c r="BO131" i="17" s="1"/>
  <c r="BP132" i="17" s="1"/>
  <c r="BQ133" i="17" s="1"/>
  <c r="N121" i="17"/>
  <c r="O121" i="17" s="1"/>
  <c r="AL109" i="17" s="1"/>
  <c r="F121" i="17"/>
  <c r="W109" i="17" s="1"/>
  <c r="BE120" i="17"/>
  <c r="N120" i="17"/>
  <c r="O120" i="17" s="1"/>
  <c r="AL108" i="17" s="1"/>
  <c r="F120" i="17"/>
  <c r="W108" i="17" s="1"/>
  <c r="BE119" i="17"/>
  <c r="BF120" i="17" s="1"/>
  <c r="BG121" i="17" s="1"/>
  <c r="BH122" i="17" s="1"/>
  <c r="BI123" i="17" s="1"/>
  <c r="BJ124" i="17" s="1"/>
  <c r="BK125" i="17" s="1"/>
  <c r="BL126" i="17" s="1"/>
  <c r="BM127" i="17" s="1"/>
  <c r="BN128" i="17" s="1"/>
  <c r="BO129" i="17" s="1"/>
  <c r="BP130" i="17" s="1"/>
  <c r="BQ131" i="17" s="1"/>
  <c r="N119" i="17"/>
  <c r="O119" i="17" s="1"/>
  <c r="AL107" i="17" s="1"/>
  <c r="F119" i="17"/>
  <c r="W107" i="17" s="1"/>
  <c r="BE118" i="17"/>
  <c r="N118" i="17"/>
  <c r="O118" i="17" s="1"/>
  <c r="AL106" i="17" s="1"/>
  <c r="F118" i="17"/>
  <c r="W106" i="17" s="1"/>
  <c r="BE117" i="17"/>
  <c r="BF118" i="17" s="1"/>
  <c r="BG119" i="17" s="1"/>
  <c r="BH120" i="17" s="1"/>
  <c r="BI121" i="17" s="1"/>
  <c r="BJ122" i="17" s="1"/>
  <c r="BK123" i="17" s="1"/>
  <c r="BL124" i="17" s="1"/>
  <c r="BM125" i="17" s="1"/>
  <c r="BN126" i="17" s="1"/>
  <c r="BO127" i="17" s="1"/>
  <c r="BP128" i="17" s="1"/>
  <c r="BQ129" i="17" s="1"/>
  <c r="N117" i="17"/>
  <c r="O117" i="17" s="1"/>
  <c r="AL105" i="17" s="1"/>
  <c r="F117" i="17"/>
  <c r="W105" i="17" s="1"/>
  <c r="BE116" i="17"/>
  <c r="N116" i="17"/>
  <c r="F116" i="17"/>
  <c r="W104" i="17" s="1"/>
  <c r="BE115" i="17"/>
  <c r="BF116" i="17" s="1"/>
  <c r="BG117" i="17" s="1"/>
  <c r="BH118" i="17" s="1"/>
  <c r="BI119" i="17" s="1"/>
  <c r="BJ120" i="17" s="1"/>
  <c r="BK121" i="17" s="1"/>
  <c r="BL122" i="17" s="1"/>
  <c r="BM123" i="17" s="1"/>
  <c r="BN124" i="17" s="1"/>
  <c r="BO125" i="17" s="1"/>
  <c r="BP126" i="17" s="1"/>
  <c r="BQ127" i="17" s="1"/>
  <c r="N115" i="17"/>
  <c r="O115" i="17" s="1"/>
  <c r="AL103" i="17" s="1"/>
  <c r="F115" i="17"/>
  <c r="W103" i="17" s="1"/>
  <c r="BE114" i="17"/>
  <c r="N114" i="17"/>
  <c r="O114" i="17" s="1"/>
  <c r="AL102" i="17" s="1"/>
  <c r="F114" i="17"/>
  <c r="W102" i="17" s="1"/>
  <c r="BE113" i="17"/>
  <c r="BF114" i="17" s="1"/>
  <c r="BG115" i="17" s="1"/>
  <c r="BH116" i="17" s="1"/>
  <c r="BI117" i="17" s="1"/>
  <c r="BJ118" i="17" s="1"/>
  <c r="BK119" i="17" s="1"/>
  <c r="BL120" i="17" s="1"/>
  <c r="BM121" i="17" s="1"/>
  <c r="BN122" i="17" s="1"/>
  <c r="BO123" i="17" s="1"/>
  <c r="BP124" i="17" s="1"/>
  <c r="BQ125" i="17" s="1"/>
  <c r="N113" i="17"/>
  <c r="O113" i="17" s="1"/>
  <c r="AL101" i="17" s="1"/>
  <c r="F113" i="17"/>
  <c r="W101" i="17" s="1"/>
  <c r="BE112" i="17"/>
  <c r="N112" i="17"/>
  <c r="O112" i="17" s="1"/>
  <c r="AL100" i="17" s="1"/>
  <c r="F112" i="17"/>
  <c r="W100" i="17" s="1"/>
  <c r="BE111" i="17"/>
  <c r="BF112" i="17" s="1"/>
  <c r="BG113" i="17" s="1"/>
  <c r="BH114" i="17" s="1"/>
  <c r="BI115" i="17" s="1"/>
  <c r="BJ116" i="17" s="1"/>
  <c r="BK117" i="17" s="1"/>
  <c r="BL118" i="17" s="1"/>
  <c r="BM119" i="17" s="1"/>
  <c r="BN120" i="17" s="1"/>
  <c r="BO121" i="17" s="1"/>
  <c r="BP122" i="17" s="1"/>
  <c r="BQ123" i="17" s="1"/>
  <c r="N111" i="17"/>
  <c r="O111" i="17" s="1"/>
  <c r="AL99" i="17" s="1"/>
  <c r="F111" i="17"/>
  <c r="W99" i="17" s="1"/>
  <c r="BE110" i="17"/>
  <c r="N110" i="17"/>
  <c r="O110" i="17" s="1"/>
  <c r="AL98" i="17" s="1"/>
  <c r="F110" i="17"/>
  <c r="W98" i="17" s="1"/>
  <c r="BE109" i="17"/>
  <c r="BF110" i="17" s="1"/>
  <c r="BG111" i="17" s="1"/>
  <c r="BH112" i="17" s="1"/>
  <c r="BI113" i="17" s="1"/>
  <c r="BJ114" i="17" s="1"/>
  <c r="BK115" i="17" s="1"/>
  <c r="BL116" i="17" s="1"/>
  <c r="BM117" i="17" s="1"/>
  <c r="BN118" i="17" s="1"/>
  <c r="BO119" i="17" s="1"/>
  <c r="BP120" i="17" s="1"/>
  <c r="BQ121" i="17" s="1"/>
  <c r="N109" i="17"/>
  <c r="O109" i="17" s="1"/>
  <c r="AL97" i="17" s="1"/>
  <c r="F109" i="17"/>
  <c r="W97" i="17" s="1"/>
  <c r="BE108" i="17"/>
  <c r="F108" i="17"/>
  <c r="W96" i="17" s="1"/>
  <c r="BE107" i="17"/>
  <c r="BF108" i="17" s="1"/>
  <c r="BG109" i="17" s="1"/>
  <c r="BH110" i="17" s="1"/>
  <c r="BI111" i="17" s="1"/>
  <c r="BJ112" i="17" s="1"/>
  <c r="BK113" i="17" s="1"/>
  <c r="BL114" i="17" s="1"/>
  <c r="BM115" i="17" s="1"/>
  <c r="BN116" i="17" s="1"/>
  <c r="BO117" i="17" s="1"/>
  <c r="BP118" i="17" s="1"/>
  <c r="BQ119" i="17" s="1"/>
  <c r="N107" i="17"/>
  <c r="O107" i="17" s="1"/>
  <c r="AL95" i="17" s="1"/>
  <c r="F107" i="17"/>
  <c r="W95" i="17" s="1"/>
  <c r="BE106" i="17"/>
  <c r="BF107" i="17" s="1"/>
  <c r="BG108" i="17" s="1"/>
  <c r="BH109" i="17" s="1"/>
  <c r="BI110" i="17" s="1"/>
  <c r="BJ111" i="17" s="1"/>
  <c r="BK112" i="17" s="1"/>
  <c r="BL113" i="17" s="1"/>
  <c r="BM114" i="17" s="1"/>
  <c r="BN115" i="17" s="1"/>
  <c r="BO116" i="17" s="1"/>
  <c r="BP117" i="17" s="1"/>
  <c r="BQ118" i="17" s="1"/>
  <c r="N106" i="17"/>
  <c r="O106" i="17" s="1"/>
  <c r="AL94" i="17" s="1"/>
  <c r="F106" i="17"/>
  <c r="W94" i="17" s="1"/>
  <c r="BE105" i="17"/>
  <c r="BF106" i="17" s="1"/>
  <c r="BG107" i="17" s="1"/>
  <c r="BH108" i="17" s="1"/>
  <c r="BI109" i="17" s="1"/>
  <c r="BJ110" i="17" s="1"/>
  <c r="BK111" i="17" s="1"/>
  <c r="BL112" i="17" s="1"/>
  <c r="BM113" i="17" s="1"/>
  <c r="BN114" i="17" s="1"/>
  <c r="BO115" i="17" s="1"/>
  <c r="BP116" i="17" s="1"/>
  <c r="BQ117" i="17" s="1"/>
  <c r="N105" i="17"/>
  <c r="O105" i="17" s="1"/>
  <c r="AL93" i="17" s="1"/>
  <c r="F105" i="17"/>
  <c r="W93" i="17" s="1"/>
  <c r="BE104" i="17"/>
  <c r="BF105" i="17" s="1"/>
  <c r="BG106" i="17" s="1"/>
  <c r="BH107" i="17" s="1"/>
  <c r="BI108" i="17" s="1"/>
  <c r="BJ109" i="17" s="1"/>
  <c r="BK110" i="17" s="1"/>
  <c r="BL111" i="17" s="1"/>
  <c r="BM112" i="17" s="1"/>
  <c r="BN113" i="17" s="1"/>
  <c r="BO114" i="17" s="1"/>
  <c r="BP115" i="17" s="1"/>
  <c r="BQ116" i="17" s="1"/>
  <c r="N104" i="17"/>
  <c r="F104" i="17"/>
  <c r="W92" i="17" s="1"/>
  <c r="BE103" i="17"/>
  <c r="BF104" i="17" s="1"/>
  <c r="BG105" i="17" s="1"/>
  <c r="BH106" i="17" s="1"/>
  <c r="BI107" i="17" s="1"/>
  <c r="BJ108" i="17" s="1"/>
  <c r="BK109" i="17" s="1"/>
  <c r="BL110" i="17" s="1"/>
  <c r="BM111" i="17" s="1"/>
  <c r="BN112" i="17" s="1"/>
  <c r="BO113" i="17" s="1"/>
  <c r="BP114" i="17" s="1"/>
  <c r="BQ115" i="17" s="1"/>
  <c r="N103" i="17"/>
  <c r="O103" i="17" s="1"/>
  <c r="AL91" i="17" s="1"/>
  <c r="F103" i="17"/>
  <c r="W91" i="17" s="1"/>
  <c r="BE102" i="17"/>
  <c r="N102" i="17"/>
  <c r="O102" i="17" s="1"/>
  <c r="AL90" i="17" s="1"/>
  <c r="F102" i="17"/>
  <c r="W90" i="17" s="1"/>
  <c r="BE101" i="17"/>
  <c r="BF102" i="17" s="1"/>
  <c r="BG103" i="17" s="1"/>
  <c r="BH104" i="17" s="1"/>
  <c r="BI105" i="17" s="1"/>
  <c r="BJ106" i="17" s="1"/>
  <c r="BK107" i="17" s="1"/>
  <c r="BL108" i="17" s="1"/>
  <c r="BM109" i="17" s="1"/>
  <c r="BN110" i="17" s="1"/>
  <c r="BO111" i="17" s="1"/>
  <c r="BP112" i="17" s="1"/>
  <c r="BQ113" i="17" s="1"/>
  <c r="N101" i="17"/>
  <c r="O101" i="17" s="1"/>
  <c r="AL89" i="17" s="1"/>
  <c r="F101" i="17"/>
  <c r="W89" i="17" s="1"/>
  <c r="BE100" i="17"/>
  <c r="N100" i="17"/>
  <c r="O100" i="17" s="1"/>
  <c r="AL88" i="17" s="1"/>
  <c r="F100" i="17"/>
  <c r="W88" i="17" s="1"/>
  <c r="BE99" i="17"/>
  <c r="BF100" i="17" s="1"/>
  <c r="BG101" i="17" s="1"/>
  <c r="BH102" i="17" s="1"/>
  <c r="BI103" i="17" s="1"/>
  <c r="BJ104" i="17" s="1"/>
  <c r="BK105" i="17" s="1"/>
  <c r="BL106" i="17" s="1"/>
  <c r="BM107" i="17" s="1"/>
  <c r="BN108" i="17" s="1"/>
  <c r="BO109" i="17" s="1"/>
  <c r="BP110" i="17" s="1"/>
  <c r="BQ111" i="17" s="1"/>
  <c r="N99" i="17"/>
  <c r="O99" i="17" s="1"/>
  <c r="AL87" i="17" s="1"/>
  <c r="F99" i="17"/>
  <c r="W87" i="17" s="1"/>
  <c r="BE98" i="17"/>
  <c r="BF99" i="17" s="1"/>
  <c r="BG100" i="17" s="1"/>
  <c r="BH101" i="17" s="1"/>
  <c r="BI102" i="17" s="1"/>
  <c r="BJ103" i="17" s="1"/>
  <c r="BK104" i="17" s="1"/>
  <c r="BL105" i="17" s="1"/>
  <c r="BM106" i="17" s="1"/>
  <c r="BN107" i="17" s="1"/>
  <c r="BO108" i="17" s="1"/>
  <c r="BP109" i="17" s="1"/>
  <c r="BQ110" i="17" s="1"/>
  <c r="N98" i="17"/>
  <c r="O98" i="17" s="1"/>
  <c r="AL86" i="17" s="1"/>
  <c r="F98" i="17"/>
  <c r="W86" i="17" s="1"/>
  <c r="BE97" i="17"/>
  <c r="BF98" i="17" s="1"/>
  <c r="BG99" i="17" s="1"/>
  <c r="BH100" i="17" s="1"/>
  <c r="BI101" i="17" s="1"/>
  <c r="BJ102" i="17" s="1"/>
  <c r="BK103" i="17" s="1"/>
  <c r="BL104" i="17" s="1"/>
  <c r="BM105" i="17" s="1"/>
  <c r="BN106" i="17" s="1"/>
  <c r="BO107" i="17" s="1"/>
  <c r="BP108" i="17" s="1"/>
  <c r="BQ109" i="17" s="1"/>
  <c r="N97" i="17"/>
  <c r="O97" i="17" s="1"/>
  <c r="AL85" i="17" s="1"/>
  <c r="F97" i="17"/>
  <c r="W85" i="17" s="1"/>
  <c r="BE96" i="17"/>
  <c r="BF97" i="17" s="1"/>
  <c r="BG98" i="17" s="1"/>
  <c r="BH99" i="17" s="1"/>
  <c r="BI100" i="17" s="1"/>
  <c r="BJ101" i="17" s="1"/>
  <c r="BK102" i="17" s="1"/>
  <c r="BL103" i="17" s="1"/>
  <c r="BM104" i="17" s="1"/>
  <c r="BN105" i="17" s="1"/>
  <c r="BO106" i="17" s="1"/>
  <c r="BP107" i="17" s="1"/>
  <c r="BQ108" i="17" s="1"/>
  <c r="N96" i="17"/>
  <c r="O96" i="17" s="1"/>
  <c r="AL84" i="17" s="1"/>
  <c r="F96" i="17"/>
  <c r="W84" i="17" s="1"/>
  <c r="BE95" i="17"/>
  <c r="BF96" i="17" s="1"/>
  <c r="BG97" i="17" s="1"/>
  <c r="BH98" i="17" s="1"/>
  <c r="BI99" i="17" s="1"/>
  <c r="BJ100" i="17" s="1"/>
  <c r="BK101" i="17" s="1"/>
  <c r="BL102" i="17" s="1"/>
  <c r="BM103" i="17" s="1"/>
  <c r="BN104" i="17" s="1"/>
  <c r="BO105" i="17" s="1"/>
  <c r="BP106" i="17" s="1"/>
  <c r="BQ107" i="17" s="1"/>
  <c r="N95" i="17"/>
  <c r="O95" i="17" s="1"/>
  <c r="AL83" i="17" s="1"/>
  <c r="F95" i="17"/>
  <c r="W83" i="17" s="1"/>
  <c r="BE94" i="17"/>
  <c r="N94" i="17"/>
  <c r="O94" i="17" s="1"/>
  <c r="AL82" i="17" s="1"/>
  <c r="F94" i="17"/>
  <c r="W82" i="17" s="1"/>
  <c r="BE93" i="17"/>
  <c r="BF94" i="17" s="1"/>
  <c r="BG95" i="17" s="1"/>
  <c r="BH96" i="17" s="1"/>
  <c r="BI97" i="17" s="1"/>
  <c r="BJ98" i="17" s="1"/>
  <c r="BK99" i="17" s="1"/>
  <c r="BL100" i="17" s="1"/>
  <c r="BM101" i="17" s="1"/>
  <c r="BN102" i="17" s="1"/>
  <c r="BO103" i="17" s="1"/>
  <c r="BP104" i="17" s="1"/>
  <c r="BQ105" i="17" s="1"/>
  <c r="N93" i="17"/>
  <c r="O93" i="17" s="1"/>
  <c r="AL81" i="17" s="1"/>
  <c r="F93" i="17"/>
  <c r="W81" i="17" s="1"/>
  <c r="BE92" i="17"/>
  <c r="N92" i="17"/>
  <c r="F92" i="17"/>
  <c r="W80" i="17" s="1"/>
  <c r="BE91" i="17"/>
  <c r="BF92" i="17" s="1"/>
  <c r="BG93" i="17" s="1"/>
  <c r="BH94" i="17" s="1"/>
  <c r="BI95" i="17" s="1"/>
  <c r="BJ96" i="17" s="1"/>
  <c r="BK97" i="17" s="1"/>
  <c r="BL98" i="17" s="1"/>
  <c r="BM99" i="17" s="1"/>
  <c r="BN100" i="17" s="1"/>
  <c r="BO101" i="17" s="1"/>
  <c r="BP102" i="17" s="1"/>
  <c r="BQ103" i="17" s="1"/>
  <c r="N91" i="17"/>
  <c r="O91" i="17" s="1"/>
  <c r="AL79" i="17" s="1"/>
  <c r="F91" i="17"/>
  <c r="W79" i="17" s="1"/>
  <c r="BE90" i="17"/>
  <c r="BF91" i="17" s="1"/>
  <c r="BG92" i="17" s="1"/>
  <c r="BH93" i="17" s="1"/>
  <c r="BI94" i="17" s="1"/>
  <c r="BJ95" i="17" s="1"/>
  <c r="BK96" i="17" s="1"/>
  <c r="BL97" i="17" s="1"/>
  <c r="BM98" i="17" s="1"/>
  <c r="BN99" i="17" s="1"/>
  <c r="BO100" i="17" s="1"/>
  <c r="BP101" i="17" s="1"/>
  <c r="BQ102" i="17" s="1"/>
  <c r="N90" i="17"/>
  <c r="O90" i="17" s="1"/>
  <c r="AL78" i="17" s="1"/>
  <c r="F90" i="17"/>
  <c r="W78" i="17" s="1"/>
  <c r="BE89" i="17"/>
  <c r="BF90" i="17" s="1"/>
  <c r="BG91" i="17" s="1"/>
  <c r="BH92" i="17" s="1"/>
  <c r="BI93" i="17" s="1"/>
  <c r="BJ94" i="17" s="1"/>
  <c r="BK95" i="17" s="1"/>
  <c r="BL96" i="17" s="1"/>
  <c r="BM97" i="17" s="1"/>
  <c r="BN98" i="17" s="1"/>
  <c r="BO99" i="17" s="1"/>
  <c r="BP100" i="17" s="1"/>
  <c r="BQ101" i="17" s="1"/>
  <c r="N89" i="17"/>
  <c r="O89" i="17" s="1"/>
  <c r="AL77" i="17" s="1"/>
  <c r="F89" i="17"/>
  <c r="W77" i="17" s="1"/>
  <c r="BE88" i="17"/>
  <c r="N88" i="17"/>
  <c r="O88" i="17" s="1"/>
  <c r="AL76" i="17" s="1"/>
  <c r="F88" i="17"/>
  <c r="W76" i="17" s="1"/>
  <c r="BE87" i="17"/>
  <c r="BF88" i="17" s="1"/>
  <c r="BG89" i="17" s="1"/>
  <c r="BH90" i="17" s="1"/>
  <c r="BI91" i="17" s="1"/>
  <c r="BJ92" i="17" s="1"/>
  <c r="BK93" i="17" s="1"/>
  <c r="BL94" i="17" s="1"/>
  <c r="BM95" i="17" s="1"/>
  <c r="BN96" i="17" s="1"/>
  <c r="BO97" i="17" s="1"/>
  <c r="BP98" i="17" s="1"/>
  <c r="BQ99" i="17" s="1"/>
  <c r="N87" i="17"/>
  <c r="O87" i="17" s="1"/>
  <c r="AL75" i="17" s="1"/>
  <c r="F87" i="17"/>
  <c r="W75" i="17" s="1"/>
  <c r="BE86" i="17"/>
  <c r="BF87" i="17" s="1"/>
  <c r="BG88" i="17" s="1"/>
  <c r="BH89" i="17" s="1"/>
  <c r="BI90" i="17" s="1"/>
  <c r="BJ91" i="17" s="1"/>
  <c r="BK92" i="17" s="1"/>
  <c r="BL93" i="17" s="1"/>
  <c r="BM94" i="17" s="1"/>
  <c r="BN95" i="17" s="1"/>
  <c r="BO96" i="17" s="1"/>
  <c r="BP97" i="17" s="1"/>
  <c r="BQ98" i="17" s="1"/>
  <c r="N86" i="17"/>
  <c r="O86" i="17" s="1"/>
  <c r="AL74" i="17" s="1"/>
  <c r="F86" i="17"/>
  <c r="W74" i="17" s="1"/>
  <c r="BE85" i="17"/>
  <c r="N85" i="17"/>
  <c r="O85" i="17" s="1"/>
  <c r="AL73" i="17" s="1"/>
  <c r="F85" i="17"/>
  <c r="W73" i="17" s="1"/>
  <c r="BE84" i="17"/>
  <c r="N84" i="17"/>
  <c r="O84" i="17" s="1"/>
  <c r="AL72" i="17" s="1"/>
  <c r="F84" i="17"/>
  <c r="W72" i="17" s="1"/>
  <c r="BE83" i="17"/>
  <c r="BF84" i="17" s="1"/>
  <c r="BG85" i="17" s="1"/>
  <c r="BH86" i="17" s="1"/>
  <c r="BI87" i="17" s="1"/>
  <c r="BJ88" i="17" s="1"/>
  <c r="BK89" i="17" s="1"/>
  <c r="BL90" i="17" s="1"/>
  <c r="BM91" i="17" s="1"/>
  <c r="BN92" i="17" s="1"/>
  <c r="BO93" i="17" s="1"/>
  <c r="BP94" i="17" s="1"/>
  <c r="BQ95" i="17" s="1"/>
  <c r="N83" i="17"/>
  <c r="O83" i="17" s="1"/>
  <c r="AL71" i="17" s="1"/>
  <c r="F83" i="17"/>
  <c r="W71" i="17" s="1"/>
  <c r="BE82" i="17"/>
  <c r="BF83" i="17" s="1"/>
  <c r="BG84" i="17" s="1"/>
  <c r="BH85" i="17" s="1"/>
  <c r="BI86" i="17" s="1"/>
  <c r="BJ87" i="17" s="1"/>
  <c r="BK88" i="17" s="1"/>
  <c r="BL89" i="17" s="1"/>
  <c r="BM90" i="17" s="1"/>
  <c r="BN91" i="17" s="1"/>
  <c r="BO92" i="17" s="1"/>
  <c r="BP93" i="17" s="1"/>
  <c r="BQ94" i="17" s="1"/>
  <c r="N82" i="17"/>
  <c r="O82" i="17" s="1"/>
  <c r="AL70" i="17" s="1"/>
  <c r="F82" i="17"/>
  <c r="W70" i="17" s="1"/>
  <c r="BE81" i="17"/>
  <c r="N81" i="17"/>
  <c r="O81" i="17" s="1"/>
  <c r="AL69" i="17" s="1"/>
  <c r="F81" i="17"/>
  <c r="W69" i="17" s="1"/>
  <c r="BE80" i="17"/>
  <c r="N80" i="17"/>
  <c r="F80" i="17"/>
  <c r="W68" i="17" s="1"/>
  <c r="BE79" i="17"/>
  <c r="BF80" i="17" s="1"/>
  <c r="BG81" i="17" s="1"/>
  <c r="BH82" i="17" s="1"/>
  <c r="BI83" i="17" s="1"/>
  <c r="BJ84" i="17" s="1"/>
  <c r="BK85" i="17" s="1"/>
  <c r="BL86" i="17" s="1"/>
  <c r="BM87" i="17" s="1"/>
  <c r="BN88" i="17" s="1"/>
  <c r="BO89" i="17" s="1"/>
  <c r="BP90" i="17" s="1"/>
  <c r="BQ91" i="17" s="1"/>
  <c r="N79" i="17"/>
  <c r="O79" i="17" s="1"/>
  <c r="AL67" i="17" s="1"/>
  <c r="F79" i="17"/>
  <c r="W67" i="17" s="1"/>
  <c r="BE78" i="17"/>
  <c r="BF79" i="17" s="1"/>
  <c r="BG80" i="17" s="1"/>
  <c r="BH81" i="17" s="1"/>
  <c r="BI82" i="17" s="1"/>
  <c r="BJ83" i="17" s="1"/>
  <c r="BK84" i="17" s="1"/>
  <c r="BL85" i="17" s="1"/>
  <c r="BM86" i="17" s="1"/>
  <c r="BN87" i="17" s="1"/>
  <c r="BO88" i="17" s="1"/>
  <c r="BP89" i="17" s="1"/>
  <c r="BQ90" i="17" s="1"/>
  <c r="N78" i="17"/>
  <c r="O78" i="17" s="1"/>
  <c r="AL66" i="17" s="1"/>
  <c r="F78" i="17"/>
  <c r="W66" i="17" s="1"/>
  <c r="BE77" i="17"/>
  <c r="BF78" i="17" s="1"/>
  <c r="BG79" i="17" s="1"/>
  <c r="BH80" i="17" s="1"/>
  <c r="BI81" i="17" s="1"/>
  <c r="BJ82" i="17" s="1"/>
  <c r="BK83" i="17" s="1"/>
  <c r="BL84" i="17" s="1"/>
  <c r="BM85" i="17" s="1"/>
  <c r="BN86" i="17" s="1"/>
  <c r="BO87" i="17" s="1"/>
  <c r="BP88" i="17" s="1"/>
  <c r="BQ89" i="17" s="1"/>
  <c r="N77" i="17"/>
  <c r="O77" i="17" s="1"/>
  <c r="AL65" i="17" s="1"/>
  <c r="F77" i="17"/>
  <c r="W65" i="17" s="1"/>
  <c r="BE76" i="17"/>
  <c r="BF77" i="17" s="1"/>
  <c r="BG78" i="17" s="1"/>
  <c r="BH79" i="17" s="1"/>
  <c r="BI80" i="17" s="1"/>
  <c r="BJ81" i="17" s="1"/>
  <c r="BK82" i="17" s="1"/>
  <c r="BL83" i="17" s="1"/>
  <c r="BM84" i="17" s="1"/>
  <c r="BN85" i="17" s="1"/>
  <c r="BO86" i="17" s="1"/>
  <c r="BP87" i="17" s="1"/>
  <c r="BQ88" i="17" s="1"/>
  <c r="N76" i="17"/>
  <c r="O76" i="17" s="1"/>
  <c r="AL64" i="17" s="1"/>
  <c r="F76" i="17"/>
  <c r="W64" i="17" s="1"/>
  <c r="BE75" i="17"/>
  <c r="BF76" i="17" s="1"/>
  <c r="BG77" i="17" s="1"/>
  <c r="BH78" i="17" s="1"/>
  <c r="BI79" i="17" s="1"/>
  <c r="BJ80" i="17" s="1"/>
  <c r="BK81" i="17" s="1"/>
  <c r="BL82" i="17" s="1"/>
  <c r="BM83" i="17" s="1"/>
  <c r="BN84" i="17" s="1"/>
  <c r="BO85" i="17" s="1"/>
  <c r="BP86" i="17" s="1"/>
  <c r="BQ87" i="17" s="1"/>
  <c r="N75" i="17"/>
  <c r="O75" i="17" s="1"/>
  <c r="AL63" i="17" s="1"/>
  <c r="F75" i="17"/>
  <c r="W63" i="17" s="1"/>
  <c r="BE74" i="17"/>
  <c r="BF75" i="17" s="1"/>
  <c r="BG76" i="17" s="1"/>
  <c r="BH77" i="17" s="1"/>
  <c r="BI78" i="17" s="1"/>
  <c r="BJ79" i="17" s="1"/>
  <c r="BK80" i="17" s="1"/>
  <c r="BL81" i="17" s="1"/>
  <c r="BM82" i="17" s="1"/>
  <c r="BN83" i="17" s="1"/>
  <c r="BO84" i="17" s="1"/>
  <c r="BP85" i="17" s="1"/>
  <c r="BQ86" i="17" s="1"/>
  <c r="N74" i="17"/>
  <c r="O74" i="17" s="1"/>
  <c r="AL62" i="17" s="1"/>
  <c r="F74" i="17"/>
  <c r="W62" i="17" s="1"/>
  <c r="BE73" i="17"/>
  <c r="BF74" i="17" s="1"/>
  <c r="BG75" i="17" s="1"/>
  <c r="BH76" i="17" s="1"/>
  <c r="BI77" i="17" s="1"/>
  <c r="BJ78" i="17" s="1"/>
  <c r="BK79" i="17" s="1"/>
  <c r="BL80" i="17" s="1"/>
  <c r="BM81" i="17" s="1"/>
  <c r="BN82" i="17" s="1"/>
  <c r="BO83" i="17" s="1"/>
  <c r="BP84" i="17" s="1"/>
  <c r="BQ85" i="17" s="1"/>
  <c r="N73" i="17"/>
  <c r="O73" i="17" s="1"/>
  <c r="AL61" i="17" s="1"/>
  <c r="F73" i="17"/>
  <c r="W61" i="17" s="1"/>
  <c r="BE72" i="17"/>
  <c r="BF73" i="17" s="1"/>
  <c r="BG74" i="17" s="1"/>
  <c r="BH75" i="17" s="1"/>
  <c r="BI76" i="17" s="1"/>
  <c r="BJ77" i="17" s="1"/>
  <c r="BK78" i="17" s="1"/>
  <c r="BL79" i="17" s="1"/>
  <c r="BM80" i="17" s="1"/>
  <c r="BN81" i="17" s="1"/>
  <c r="BO82" i="17" s="1"/>
  <c r="BP83" i="17" s="1"/>
  <c r="BQ84" i="17" s="1"/>
  <c r="N72" i="17"/>
  <c r="O72" i="17" s="1"/>
  <c r="AL60" i="17" s="1"/>
  <c r="F72" i="17"/>
  <c r="W60" i="17" s="1"/>
  <c r="BE71" i="17"/>
  <c r="BF72" i="17" s="1"/>
  <c r="BG73" i="17" s="1"/>
  <c r="BH74" i="17" s="1"/>
  <c r="BI75" i="17" s="1"/>
  <c r="BJ76" i="17" s="1"/>
  <c r="BK77" i="17" s="1"/>
  <c r="BL78" i="17" s="1"/>
  <c r="BM79" i="17" s="1"/>
  <c r="BN80" i="17" s="1"/>
  <c r="BO81" i="17" s="1"/>
  <c r="BP82" i="17" s="1"/>
  <c r="BQ83" i="17" s="1"/>
  <c r="N71" i="17"/>
  <c r="O71" i="17" s="1"/>
  <c r="AL59" i="17" s="1"/>
  <c r="F71" i="17"/>
  <c r="W59" i="17" s="1"/>
  <c r="BE70" i="17"/>
  <c r="BF71" i="17" s="1"/>
  <c r="BG72" i="17" s="1"/>
  <c r="BH73" i="17" s="1"/>
  <c r="BI74" i="17" s="1"/>
  <c r="BJ75" i="17" s="1"/>
  <c r="BK76" i="17" s="1"/>
  <c r="BL77" i="17" s="1"/>
  <c r="BM78" i="17" s="1"/>
  <c r="BN79" i="17" s="1"/>
  <c r="BO80" i="17" s="1"/>
  <c r="BP81" i="17" s="1"/>
  <c r="BQ82" i="17" s="1"/>
  <c r="N70" i="17"/>
  <c r="O70" i="17" s="1"/>
  <c r="AL58" i="17" s="1"/>
  <c r="F70" i="17"/>
  <c r="W58" i="17" s="1"/>
  <c r="BE69" i="17"/>
  <c r="BF70" i="17" s="1"/>
  <c r="BG71" i="17" s="1"/>
  <c r="BH72" i="17" s="1"/>
  <c r="BI73" i="17" s="1"/>
  <c r="BJ74" i="17" s="1"/>
  <c r="BK75" i="17" s="1"/>
  <c r="BL76" i="17" s="1"/>
  <c r="BM77" i="17" s="1"/>
  <c r="BN78" i="17" s="1"/>
  <c r="BO79" i="17" s="1"/>
  <c r="BP80" i="17" s="1"/>
  <c r="BQ81" i="17" s="1"/>
  <c r="N69" i="17"/>
  <c r="O69" i="17" s="1"/>
  <c r="AL57" i="17" s="1"/>
  <c r="F69" i="17"/>
  <c r="W57" i="17" s="1"/>
  <c r="BE68" i="17"/>
  <c r="BF69" i="17" s="1"/>
  <c r="BG70" i="17" s="1"/>
  <c r="BH71" i="17" s="1"/>
  <c r="BI72" i="17" s="1"/>
  <c r="BJ73" i="17" s="1"/>
  <c r="BK74" i="17" s="1"/>
  <c r="BL75" i="17" s="1"/>
  <c r="BM76" i="17" s="1"/>
  <c r="BN77" i="17" s="1"/>
  <c r="BO78" i="17" s="1"/>
  <c r="BP79" i="17" s="1"/>
  <c r="BQ80" i="17" s="1"/>
  <c r="N68" i="17"/>
  <c r="F68" i="17"/>
  <c r="W56" i="17" s="1"/>
  <c r="BE67" i="17"/>
  <c r="BF68" i="17" s="1"/>
  <c r="BG69" i="17" s="1"/>
  <c r="BH70" i="17" s="1"/>
  <c r="BI71" i="17" s="1"/>
  <c r="BJ72" i="17" s="1"/>
  <c r="BK73" i="17" s="1"/>
  <c r="BL74" i="17" s="1"/>
  <c r="BM75" i="17" s="1"/>
  <c r="BN76" i="17" s="1"/>
  <c r="BO77" i="17" s="1"/>
  <c r="BP78" i="17" s="1"/>
  <c r="BQ79" i="17" s="1"/>
  <c r="N67" i="17"/>
  <c r="O67" i="17" s="1"/>
  <c r="AL55" i="17" s="1"/>
  <c r="F67" i="17"/>
  <c r="W55" i="17" s="1"/>
  <c r="BE66" i="17"/>
  <c r="BF67" i="17" s="1"/>
  <c r="BG68" i="17" s="1"/>
  <c r="BH69" i="17" s="1"/>
  <c r="BI70" i="17" s="1"/>
  <c r="BJ71" i="17" s="1"/>
  <c r="BK72" i="17" s="1"/>
  <c r="BL73" i="17" s="1"/>
  <c r="BM74" i="17" s="1"/>
  <c r="BN75" i="17" s="1"/>
  <c r="BO76" i="17" s="1"/>
  <c r="BP77" i="17" s="1"/>
  <c r="BQ78" i="17" s="1"/>
  <c r="N66" i="17"/>
  <c r="O66" i="17" s="1"/>
  <c r="AL54" i="17" s="1"/>
  <c r="F66" i="17"/>
  <c r="W54" i="17" s="1"/>
  <c r="BE65" i="17"/>
  <c r="BF66" i="17" s="1"/>
  <c r="BG67" i="17" s="1"/>
  <c r="BH68" i="17" s="1"/>
  <c r="BI69" i="17" s="1"/>
  <c r="BJ70" i="17" s="1"/>
  <c r="BK71" i="17" s="1"/>
  <c r="BL72" i="17" s="1"/>
  <c r="BM73" i="17" s="1"/>
  <c r="BN74" i="17" s="1"/>
  <c r="BO75" i="17" s="1"/>
  <c r="BP76" i="17" s="1"/>
  <c r="BQ77" i="17" s="1"/>
  <c r="N65" i="17"/>
  <c r="O65" i="17" s="1"/>
  <c r="AL53" i="17" s="1"/>
  <c r="F65" i="17"/>
  <c r="W53" i="17" s="1"/>
  <c r="BE64" i="17"/>
  <c r="BF65" i="17" s="1"/>
  <c r="BG66" i="17" s="1"/>
  <c r="BH67" i="17" s="1"/>
  <c r="BI68" i="17" s="1"/>
  <c r="BJ69" i="17" s="1"/>
  <c r="BK70" i="17" s="1"/>
  <c r="BL71" i="17" s="1"/>
  <c r="BM72" i="17" s="1"/>
  <c r="BN73" i="17" s="1"/>
  <c r="BO74" i="17" s="1"/>
  <c r="BP75" i="17" s="1"/>
  <c r="BQ76" i="17" s="1"/>
  <c r="N64" i="17"/>
  <c r="O64" i="17" s="1"/>
  <c r="AL52" i="17" s="1"/>
  <c r="F64" i="17"/>
  <c r="W52" i="17" s="1"/>
  <c r="BE63" i="17"/>
  <c r="BF64" i="17" s="1"/>
  <c r="BG65" i="17" s="1"/>
  <c r="BH66" i="17" s="1"/>
  <c r="BI67" i="17" s="1"/>
  <c r="BJ68" i="17" s="1"/>
  <c r="BK69" i="17" s="1"/>
  <c r="BL70" i="17" s="1"/>
  <c r="BM71" i="17" s="1"/>
  <c r="BN72" i="17" s="1"/>
  <c r="BO73" i="17" s="1"/>
  <c r="BP74" i="17" s="1"/>
  <c r="BQ75" i="17" s="1"/>
  <c r="N63" i="17"/>
  <c r="O63" i="17" s="1"/>
  <c r="AL51" i="17" s="1"/>
  <c r="F63" i="17"/>
  <c r="W51" i="17" s="1"/>
  <c r="BE62" i="17"/>
  <c r="BF63" i="17" s="1"/>
  <c r="BG64" i="17" s="1"/>
  <c r="BH65" i="17" s="1"/>
  <c r="BI66" i="17" s="1"/>
  <c r="BJ67" i="17" s="1"/>
  <c r="BK68" i="17" s="1"/>
  <c r="BL69" i="17" s="1"/>
  <c r="BM70" i="17" s="1"/>
  <c r="BN71" i="17" s="1"/>
  <c r="BO72" i="17" s="1"/>
  <c r="BP73" i="17" s="1"/>
  <c r="BQ74" i="17" s="1"/>
  <c r="N62" i="17"/>
  <c r="O62" i="17" s="1"/>
  <c r="AL50" i="17" s="1"/>
  <c r="F62" i="17"/>
  <c r="W50" i="17" s="1"/>
  <c r="BE61" i="17"/>
  <c r="BF62" i="17" s="1"/>
  <c r="BG63" i="17" s="1"/>
  <c r="BH64" i="17" s="1"/>
  <c r="BI65" i="17" s="1"/>
  <c r="BJ66" i="17" s="1"/>
  <c r="BK67" i="17" s="1"/>
  <c r="BL68" i="17" s="1"/>
  <c r="BM69" i="17" s="1"/>
  <c r="BN70" i="17" s="1"/>
  <c r="BO71" i="17" s="1"/>
  <c r="BP72" i="17" s="1"/>
  <c r="BQ73" i="17" s="1"/>
  <c r="N61" i="17"/>
  <c r="O61" i="17" s="1"/>
  <c r="AL49" i="17" s="1"/>
  <c r="F61" i="17"/>
  <c r="W49" i="17" s="1"/>
  <c r="BE60" i="17"/>
  <c r="BF61" i="17" s="1"/>
  <c r="BG62" i="17" s="1"/>
  <c r="BH63" i="17" s="1"/>
  <c r="BI64" i="17" s="1"/>
  <c r="BJ65" i="17" s="1"/>
  <c r="BK66" i="17" s="1"/>
  <c r="BL67" i="17" s="1"/>
  <c r="BM68" i="17" s="1"/>
  <c r="BN69" i="17" s="1"/>
  <c r="BO70" i="17" s="1"/>
  <c r="BP71" i="17" s="1"/>
  <c r="BQ72" i="17" s="1"/>
  <c r="N60" i="17"/>
  <c r="O60" i="17" s="1"/>
  <c r="AL48" i="17" s="1"/>
  <c r="F60" i="17"/>
  <c r="W48" i="17" s="1"/>
  <c r="BE59" i="17"/>
  <c r="BF60" i="17" s="1"/>
  <c r="BG61" i="17" s="1"/>
  <c r="BH62" i="17" s="1"/>
  <c r="BI63" i="17" s="1"/>
  <c r="BJ64" i="17" s="1"/>
  <c r="BK65" i="17" s="1"/>
  <c r="BL66" i="17" s="1"/>
  <c r="BM67" i="17" s="1"/>
  <c r="BN68" i="17" s="1"/>
  <c r="BO69" i="17" s="1"/>
  <c r="BP70" i="17" s="1"/>
  <c r="BQ71" i="17" s="1"/>
  <c r="N59" i="17"/>
  <c r="O59" i="17" s="1"/>
  <c r="AL47" i="17" s="1"/>
  <c r="F59" i="17"/>
  <c r="W47" i="17" s="1"/>
  <c r="BE58" i="17"/>
  <c r="BF59" i="17" s="1"/>
  <c r="BG60" i="17" s="1"/>
  <c r="BH61" i="17" s="1"/>
  <c r="BI62" i="17" s="1"/>
  <c r="BJ63" i="17" s="1"/>
  <c r="BK64" i="17" s="1"/>
  <c r="BL65" i="17" s="1"/>
  <c r="BM66" i="17" s="1"/>
  <c r="BN67" i="17" s="1"/>
  <c r="BO68" i="17" s="1"/>
  <c r="BP69" i="17" s="1"/>
  <c r="BQ70" i="17" s="1"/>
  <c r="N58" i="17"/>
  <c r="O58" i="17" s="1"/>
  <c r="AL46" i="17" s="1"/>
  <c r="F58" i="17"/>
  <c r="W46" i="17" s="1"/>
  <c r="BE57" i="17"/>
  <c r="BF58" i="17" s="1"/>
  <c r="BG59" i="17" s="1"/>
  <c r="BH60" i="17" s="1"/>
  <c r="BI61" i="17" s="1"/>
  <c r="BJ62" i="17" s="1"/>
  <c r="BK63" i="17" s="1"/>
  <c r="BL64" i="17" s="1"/>
  <c r="BM65" i="17" s="1"/>
  <c r="BN66" i="17" s="1"/>
  <c r="BO67" i="17" s="1"/>
  <c r="BP68" i="17" s="1"/>
  <c r="BQ69" i="17" s="1"/>
  <c r="N57" i="17"/>
  <c r="O57" i="17" s="1"/>
  <c r="AL45" i="17" s="1"/>
  <c r="F57" i="17"/>
  <c r="W45" i="17" s="1"/>
  <c r="BE56" i="17"/>
  <c r="N56" i="17"/>
  <c r="F56" i="17"/>
  <c r="W44" i="17" s="1"/>
  <c r="BE55" i="17"/>
  <c r="N55" i="17"/>
  <c r="O55" i="17" s="1"/>
  <c r="AL43" i="17" s="1"/>
  <c r="F55" i="17"/>
  <c r="W43" i="17" s="1"/>
  <c r="BE54" i="17"/>
  <c r="BF55" i="17" s="1"/>
  <c r="BG56" i="17" s="1"/>
  <c r="BH57" i="17" s="1"/>
  <c r="BI58" i="17" s="1"/>
  <c r="BJ59" i="17" s="1"/>
  <c r="BK60" i="17" s="1"/>
  <c r="BL61" i="17" s="1"/>
  <c r="BM62" i="17" s="1"/>
  <c r="BN63" i="17" s="1"/>
  <c r="BO64" i="17" s="1"/>
  <c r="BP65" i="17" s="1"/>
  <c r="BQ66" i="17" s="1"/>
  <c r="N54" i="17"/>
  <c r="O54" i="17" s="1"/>
  <c r="AL42" i="17" s="1"/>
  <c r="F54" i="17"/>
  <c r="W42" i="17" s="1"/>
  <c r="BE53" i="17"/>
  <c r="BF54" i="17" s="1"/>
  <c r="BG55" i="17" s="1"/>
  <c r="BH56" i="17" s="1"/>
  <c r="BI57" i="17" s="1"/>
  <c r="BJ58" i="17" s="1"/>
  <c r="BK59" i="17" s="1"/>
  <c r="BL60" i="17" s="1"/>
  <c r="BM61" i="17" s="1"/>
  <c r="BN62" i="17" s="1"/>
  <c r="BO63" i="17" s="1"/>
  <c r="BP64" i="17" s="1"/>
  <c r="BQ65" i="17" s="1"/>
  <c r="N53" i="17"/>
  <c r="O53" i="17" s="1"/>
  <c r="AL41" i="17" s="1"/>
  <c r="F53" i="17"/>
  <c r="W41" i="17" s="1"/>
  <c r="BE52" i="17"/>
  <c r="BF53" i="17" s="1"/>
  <c r="BG54" i="17" s="1"/>
  <c r="BH55" i="17" s="1"/>
  <c r="BI56" i="17" s="1"/>
  <c r="BJ57" i="17" s="1"/>
  <c r="BK58" i="17" s="1"/>
  <c r="BL59" i="17" s="1"/>
  <c r="BM60" i="17" s="1"/>
  <c r="BN61" i="17" s="1"/>
  <c r="BO62" i="17" s="1"/>
  <c r="BP63" i="17" s="1"/>
  <c r="BQ64" i="17" s="1"/>
  <c r="N52" i="17"/>
  <c r="O52" i="17" s="1"/>
  <c r="AL40" i="17" s="1"/>
  <c r="F52" i="17"/>
  <c r="W40" i="17" s="1"/>
  <c r="BE51" i="17"/>
  <c r="N51" i="17"/>
  <c r="O51" i="17" s="1"/>
  <c r="AL39" i="17" s="1"/>
  <c r="F51" i="17"/>
  <c r="W39" i="17" s="1"/>
  <c r="BE50" i="17"/>
  <c r="BF51" i="17" s="1"/>
  <c r="BG52" i="17" s="1"/>
  <c r="BH53" i="17" s="1"/>
  <c r="BI54" i="17" s="1"/>
  <c r="BJ55" i="17" s="1"/>
  <c r="BK56" i="17" s="1"/>
  <c r="BL57" i="17" s="1"/>
  <c r="BM58" i="17" s="1"/>
  <c r="BN59" i="17" s="1"/>
  <c r="BO60" i="17" s="1"/>
  <c r="BP61" i="17" s="1"/>
  <c r="BQ62" i="17" s="1"/>
  <c r="N50" i="17"/>
  <c r="O50" i="17" s="1"/>
  <c r="AL38" i="17" s="1"/>
  <c r="F50" i="17"/>
  <c r="W38" i="17" s="1"/>
  <c r="BE49" i="17"/>
  <c r="BF50" i="17" s="1"/>
  <c r="BG51" i="17" s="1"/>
  <c r="BH52" i="17" s="1"/>
  <c r="BI53" i="17" s="1"/>
  <c r="BJ54" i="17" s="1"/>
  <c r="BK55" i="17" s="1"/>
  <c r="BL56" i="17" s="1"/>
  <c r="BM57" i="17" s="1"/>
  <c r="BN58" i="17" s="1"/>
  <c r="BO59" i="17" s="1"/>
  <c r="BP60" i="17" s="1"/>
  <c r="BQ61" i="17" s="1"/>
  <c r="N49" i="17"/>
  <c r="O49" i="17" s="1"/>
  <c r="AL37" i="17" s="1"/>
  <c r="F49" i="17"/>
  <c r="W37" i="17" s="1"/>
  <c r="BE48" i="17"/>
  <c r="BF49" i="17" s="1"/>
  <c r="BG50" i="17" s="1"/>
  <c r="BH51" i="17" s="1"/>
  <c r="BI52" i="17" s="1"/>
  <c r="BJ53" i="17" s="1"/>
  <c r="BK54" i="17" s="1"/>
  <c r="BL55" i="17" s="1"/>
  <c r="BM56" i="17" s="1"/>
  <c r="BN57" i="17" s="1"/>
  <c r="BO58" i="17" s="1"/>
  <c r="BP59" i="17" s="1"/>
  <c r="BQ60" i="17" s="1"/>
  <c r="N48" i="17"/>
  <c r="O48" i="17" s="1"/>
  <c r="AL36" i="17" s="1"/>
  <c r="F48" i="17"/>
  <c r="W36" i="17" s="1"/>
  <c r="BE47" i="17"/>
  <c r="BF48" i="17" s="1"/>
  <c r="BG49" i="17" s="1"/>
  <c r="BH50" i="17" s="1"/>
  <c r="BI51" i="17" s="1"/>
  <c r="BJ52" i="17" s="1"/>
  <c r="BK53" i="17" s="1"/>
  <c r="BL54" i="17" s="1"/>
  <c r="BM55" i="17" s="1"/>
  <c r="BN56" i="17" s="1"/>
  <c r="BO57" i="17" s="1"/>
  <c r="BP58" i="17" s="1"/>
  <c r="BQ59" i="17" s="1"/>
  <c r="N47" i="17"/>
  <c r="O47" i="17" s="1"/>
  <c r="AL35" i="17" s="1"/>
  <c r="F47" i="17"/>
  <c r="W35" i="17" s="1"/>
  <c r="BE46" i="17"/>
  <c r="BF47" i="17" s="1"/>
  <c r="BG48" i="17" s="1"/>
  <c r="BH49" i="17" s="1"/>
  <c r="BI50" i="17" s="1"/>
  <c r="BJ51" i="17" s="1"/>
  <c r="BK52" i="17" s="1"/>
  <c r="BL53" i="17" s="1"/>
  <c r="BM54" i="17" s="1"/>
  <c r="BN55" i="17" s="1"/>
  <c r="BO56" i="17" s="1"/>
  <c r="BP57" i="17" s="1"/>
  <c r="BQ58" i="17" s="1"/>
  <c r="N46" i="17"/>
  <c r="O46" i="17" s="1"/>
  <c r="AL34" i="17" s="1"/>
  <c r="F46" i="17"/>
  <c r="W34" i="17" s="1"/>
  <c r="BE45" i="17"/>
  <c r="BF46" i="17" s="1"/>
  <c r="BG47" i="17" s="1"/>
  <c r="BH48" i="17" s="1"/>
  <c r="BI49" i="17" s="1"/>
  <c r="BJ50" i="17" s="1"/>
  <c r="BK51" i="17" s="1"/>
  <c r="BL52" i="17" s="1"/>
  <c r="BM53" i="17" s="1"/>
  <c r="BN54" i="17" s="1"/>
  <c r="BO55" i="17" s="1"/>
  <c r="BP56" i="17" s="1"/>
  <c r="BQ57" i="17" s="1"/>
  <c r="N45" i="17"/>
  <c r="O45" i="17" s="1"/>
  <c r="AL33" i="17" s="1"/>
  <c r="F45" i="17"/>
  <c r="W33" i="17" s="1"/>
  <c r="N44" i="17"/>
  <c r="O44" i="17" s="1"/>
  <c r="AL32" i="17" s="1"/>
  <c r="F44" i="17"/>
  <c r="W32" i="17" s="1"/>
  <c r="N43" i="17"/>
  <c r="O43" i="17" s="1"/>
  <c r="AL31" i="17" s="1"/>
  <c r="F43" i="17"/>
  <c r="W31" i="17" s="1"/>
  <c r="N42" i="17"/>
  <c r="O42" i="17" s="1"/>
  <c r="AL30" i="17" s="1"/>
  <c r="F42" i="17"/>
  <c r="W30" i="17" s="1"/>
  <c r="N41" i="17"/>
  <c r="O41" i="17" s="1"/>
  <c r="AL29" i="17" s="1"/>
  <c r="F41" i="17"/>
  <c r="W29" i="17" s="1"/>
  <c r="N40" i="17"/>
  <c r="O40" i="17" s="1"/>
  <c r="AL28" i="17" s="1"/>
  <c r="F40" i="17"/>
  <c r="W28" i="17" s="1"/>
  <c r="N39" i="17"/>
  <c r="O39" i="17" s="1"/>
  <c r="AL27" i="17" s="1"/>
  <c r="F39" i="17"/>
  <c r="W27" i="17" s="1"/>
  <c r="N38" i="17"/>
  <c r="O38" i="17" s="1"/>
  <c r="AL26" i="17" s="1"/>
  <c r="F38" i="17"/>
  <c r="W26" i="17" s="1"/>
  <c r="N37" i="17"/>
  <c r="O37" i="17" s="1"/>
  <c r="AL25" i="17" s="1"/>
  <c r="F37" i="17"/>
  <c r="W25" i="17" s="1"/>
  <c r="N36" i="17"/>
  <c r="O36" i="17" s="1"/>
  <c r="AL24" i="17" s="1"/>
  <c r="F36" i="17"/>
  <c r="W24" i="17" s="1"/>
  <c r="N35" i="17"/>
  <c r="O35" i="17" s="1"/>
  <c r="AL23" i="17" s="1"/>
  <c r="F35" i="17"/>
  <c r="W23" i="17" s="1"/>
  <c r="N34" i="17"/>
  <c r="O34" i="17" s="1"/>
  <c r="AL22" i="17" s="1"/>
  <c r="F34" i="17"/>
  <c r="W22" i="17" s="1"/>
  <c r="N33" i="17"/>
  <c r="O33" i="17" s="1"/>
  <c r="AL21" i="17" s="1"/>
  <c r="F33" i="17"/>
  <c r="W21" i="17" s="1"/>
  <c r="N32" i="17"/>
  <c r="O32" i="17" s="1"/>
  <c r="AL20" i="17" s="1"/>
  <c r="F32" i="17"/>
  <c r="W20" i="17" s="1"/>
  <c r="N31" i="17"/>
  <c r="O31" i="17" s="1"/>
  <c r="AL19" i="17" s="1"/>
  <c r="F31" i="17"/>
  <c r="W19" i="17" s="1"/>
  <c r="N30" i="17"/>
  <c r="O30" i="17" s="1"/>
  <c r="AL18" i="17" s="1"/>
  <c r="F30" i="17"/>
  <c r="W18" i="17" s="1"/>
  <c r="N29" i="17"/>
  <c r="O29" i="17" s="1"/>
  <c r="AL17" i="17" s="1"/>
  <c r="F29" i="17"/>
  <c r="W17" i="17" s="1"/>
  <c r="N28" i="17"/>
  <c r="O28" i="17" s="1"/>
  <c r="AL16" i="17" s="1"/>
  <c r="F28" i="17"/>
  <c r="W16" i="17" s="1"/>
  <c r="N27" i="17"/>
  <c r="O27" i="17" s="1"/>
  <c r="AL15" i="17" s="1"/>
  <c r="F27" i="17"/>
  <c r="W15" i="17" s="1"/>
  <c r="N26" i="17"/>
  <c r="O26" i="17" s="1"/>
  <c r="AL14" i="17" s="1"/>
  <c r="F26" i="17"/>
  <c r="W14" i="17" s="1"/>
  <c r="N25" i="17"/>
  <c r="O25" i="17" s="1"/>
  <c r="AL13" i="17" s="1"/>
  <c r="F25" i="17"/>
  <c r="W13" i="17" s="1"/>
  <c r="N24" i="17"/>
  <c r="O24" i="17" s="1"/>
  <c r="AL12" i="17" s="1"/>
  <c r="F24" i="17"/>
  <c r="W12" i="17" s="1"/>
  <c r="N23" i="17"/>
  <c r="O23" i="17" s="1"/>
  <c r="AL11" i="17" s="1"/>
  <c r="F23" i="17"/>
  <c r="W11" i="17" s="1"/>
  <c r="N22" i="17"/>
  <c r="O22" i="17" s="1"/>
  <c r="AL10" i="17" s="1"/>
  <c r="F22" i="17"/>
  <c r="W10" i="17" s="1"/>
  <c r="N21" i="17"/>
  <c r="O21" i="17" s="1"/>
  <c r="AL9" i="17" s="1"/>
  <c r="F21" i="17"/>
  <c r="W9" i="17" s="1"/>
  <c r="N20" i="17"/>
  <c r="O20" i="17" s="1"/>
  <c r="AL8" i="17" s="1"/>
  <c r="F20" i="17"/>
  <c r="W8" i="17" s="1"/>
  <c r="N19" i="17"/>
  <c r="O19" i="17" s="1"/>
  <c r="J19" i="17"/>
  <c r="H19" i="17"/>
  <c r="F19" i="17"/>
  <c r="N18" i="17"/>
  <c r="O18" i="17" s="1"/>
  <c r="J18" i="17"/>
  <c r="H18" i="17"/>
  <c r="F18" i="17"/>
  <c r="N17" i="17"/>
  <c r="O17" i="17" s="1"/>
  <c r="J17" i="17"/>
  <c r="H17" i="17"/>
  <c r="F17" i="17"/>
  <c r="N16" i="17"/>
  <c r="O16" i="17" s="1"/>
  <c r="J16" i="17"/>
  <c r="H16" i="17"/>
  <c r="F16" i="17"/>
  <c r="N15" i="17"/>
  <c r="O15" i="17" s="1"/>
  <c r="J15" i="17"/>
  <c r="H15" i="17"/>
  <c r="F15" i="17"/>
  <c r="N14" i="17"/>
  <c r="O14" i="17" s="1"/>
  <c r="J14" i="17"/>
  <c r="H14" i="17"/>
  <c r="F14" i="17"/>
  <c r="N13" i="17"/>
  <c r="J13" i="17"/>
  <c r="H13" i="17"/>
  <c r="F13" i="17"/>
  <c r="N12" i="17"/>
  <c r="O12" i="17" s="1"/>
  <c r="J12" i="17"/>
  <c r="H12" i="17"/>
  <c r="F12" i="17"/>
  <c r="N11" i="17"/>
  <c r="O11" i="17" s="1"/>
  <c r="J11" i="17"/>
  <c r="H11" i="17"/>
  <c r="F11" i="17"/>
  <c r="N10" i="17"/>
  <c r="O10" i="17" s="1"/>
  <c r="J10" i="17"/>
  <c r="H10" i="17"/>
  <c r="F10" i="17"/>
  <c r="N9" i="17"/>
  <c r="O9" i="17" s="1"/>
  <c r="J9" i="17"/>
  <c r="H9" i="17"/>
  <c r="F9" i="17"/>
  <c r="J8" i="17"/>
  <c r="H8" i="17"/>
  <c r="F8" i="17"/>
  <c r="B4" i="17"/>
  <c r="B3" i="17"/>
  <c r="AZ45" i="16"/>
  <c r="BE45" i="16"/>
  <c r="E168" i="19" l="1"/>
  <c r="BI160" i="19"/>
  <c r="BL143" i="19"/>
  <c r="BJ135" i="19"/>
  <c r="BP164" i="19"/>
  <c r="BS157" i="19"/>
  <c r="BJ157" i="19"/>
  <c r="BR160" i="19"/>
  <c r="BL155" i="19"/>
  <c r="BR157" i="19"/>
  <c r="BJ152" i="19"/>
  <c r="BR148" i="19"/>
  <c r="BL154" i="19"/>
  <c r="BT147" i="19"/>
  <c r="BM164" i="19"/>
  <c r="BN156" i="19"/>
  <c r="BN164" i="19"/>
  <c r="BK154" i="19"/>
  <c r="BL158" i="19"/>
  <c r="BR164" i="19"/>
  <c r="BL151" i="19"/>
  <c r="BI164" i="19"/>
  <c r="BO164" i="19"/>
  <c r="BN153" i="19"/>
  <c r="BQ156" i="19"/>
  <c r="BT162" i="19"/>
  <c r="BL148" i="19"/>
  <c r="BJ160" i="19"/>
  <c r="BL161" i="19"/>
  <c r="BI153" i="19"/>
  <c r="BT148" i="19"/>
  <c r="BJ162" i="19"/>
  <c r="BQ160" i="19"/>
  <c r="BJ153" i="19"/>
  <c r="BM156" i="19"/>
  <c r="BK149" i="19"/>
  <c r="BU145" i="19"/>
  <c r="BL144" i="19"/>
  <c r="BN150" i="19"/>
  <c r="BU164" i="19"/>
  <c r="BK153" i="19"/>
  <c r="BT163" i="19"/>
  <c r="BO153" i="19"/>
  <c r="BR156" i="19"/>
  <c r="BS150" i="19"/>
  <c r="BJ133" i="19"/>
  <c r="BN129" i="19"/>
  <c r="BI156" i="19"/>
  <c r="BQ150" i="19"/>
  <c r="BI162" i="19"/>
  <c r="BP162" i="19"/>
  <c r="BQ142" i="19"/>
  <c r="BU134" i="19"/>
  <c r="BP129" i="19"/>
  <c r="BM144" i="19"/>
  <c r="BL139" i="19"/>
  <c r="BP146" i="19"/>
  <c r="BR146" i="19"/>
  <c r="BS162" i="19"/>
  <c r="BO145" i="19"/>
  <c r="BQ159" i="19"/>
  <c r="BN146" i="19"/>
  <c r="BM142" i="19"/>
  <c r="BL142" i="19"/>
  <c r="BT145" i="19"/>
  <c r="BO146" i="19"/>
  <c r="BT152" i="19"/>
  <c r="BT159" i="19"/>
  <c r="BJ159" i="19"/>
  <c r="BS144" i="19"/>
  <c r="BU143" i="19"/>
  <c r="BO162" i="19"/>
  <c r="BI142" i="19"/>
  <c r="BM145" i="19"/>
  <c r="BN142" i="19"/>
  <c r="BQ137" i="19"/>
  <c r="BU159" i="19"/>
  <c r="BI129" i="19"/>
  <c r="BT142" i="19"/>
  <c r="BT151" i="19"/>
  <c r="BO140" i="19"/>
  <c r="BJ149" i="19"/>
  <c r="BI150" i="19"/>
  <c r="BR133" i="19"/>
  <c r="BK164" i="19"/>
  <c r="BU146" i="19"/>
  <c r="BQ145" i="19"/>
  <c r="BM134" i="19"/>
  <c r="BP159" i="19"/>
  <c r="BR149" i="19"/>
  <c r="BL137" i="19"/>
  <c r="BJ132" i="19"/>
  <c r="BI130" i="19"/>
  <c r="BI159" i="19"/>
  <c r="BI149" i="19"/>
  <c r="BJ142" i="19"/>
  <c r="BQ130" i="19"/>
  <c r="BI132" i="19"/>
  <c r="BR128" i="19"/>
  <c r="BI136" i="19"/>
  <c r="BJ118" i="19"/>
  <c r="BQ149" i="19"/>
  <c r="BR140" i="19"/>
  <c r="BO129" i="19"/>
  <c r="BQ132" i="19"/>
  <c r="BL125" i="19"/>
  <c r="BL126" i="19"/>
  <c r="BL113" i="19"/>
  <c r="BO128" i="19"/>
  <c r="BM127" i="19"/>
  <c r="BU150" i="19"/>
  <c r="BL108" i="19"/>
  <c r="BK125" i="19"/>
  <c r="BQ125" i="19"/>
  <c r="BT122" i="19"/>
  <c r="BK126" i="19"/>
  <c r="BU149" i="19"/>
  <c r="BU154" i="19"/>
  <c r="BU142" i="19"/>
  <c r="BJ125" i="19"/>
  <c r="BP138" i="19"/>
  <c r="BU144" i="19"/>
  <c r="BR138" i="19"/>
  <c r="BL118" i="19"/>
  <c r="BR120" i="19"/>
  <c r="BM128" i="19"/>
  <c r="BI138" i="19"/>
  <c r="BR126" i="19"/>
  <c r="BS121" i="19"/>
  <c r="BS117" i="19"/>
  <c r="BU125" i="19"/>
  <c r="BK124" i="19"/>
  <c r="BI127" i="19"/>
  <c r="BO118" i="19"/>
  <c r="BS120" i="19"/>
  <c r="BS118" i="19"/>
  <c r="BM121" i="19"/>
  <c r="BU127" i="19"/>
  <c r="BI126" i="19"/>
  <c r="BI116" i="19"/>
  <c r="BL111" i="19"/>
  <c r="BS119" i="19"/>
  <c r="BO125" i="19"/>
  <c r="BS124" i="19"/>
  <c r="BK136" i="19"/>
  <c r="BP120" i="19"/>
  <c r="BL114" i="19"/>
  <c r="BL109" i="19"/>
  <c r="BN116" i="19"/>
  <c r="BU136" i="19"/>
  <c r="BL112" i="19"/>
  <c r="BO120" i="19"/>
  <c r="BQ117" i="19"/>
  <c r="BL104" i="19"/>
  <c r="BI99" i="19"/>
  <c r="BI121" i="19"/>
  <c r="BN115" i="19"/>
  <c r="BN122" i="19"/>
  <c r="BP106" i="19"/>
  <c r="BU119" i="19"/>
  <c r="BN117" i="19"/>
  <c r="BQ116" i="19"/>
  <c r="BT123" i="19"/>
  <c r="BT113" i="19"/>
  <c r="BR117" i="19"/>
  <c r="BK116" i="19"/>
  <c r="BS122" i="19"/>
  <c r="BT109" i="19"/>
  <c r="BP109" i="19"/>
  <c r="BI119" i="19"/>
  <c r="BT112" i="19"/>
  <c r="BU123" i="19"/>
  <c r="BO115" i="19"/>
  <c r="BI100" i="19"/>
  <c r="BS123" i="19"/>
  <c r="BR115" i="19"/>
  <c r="BS97" i="19"/>
  <c r="BO119" i="19"/>
  <c r="BO123" i="19"/>
  <c r="BO104" i="19"/>
  <c r="BL69" i="19"/>
  <c r="BT105" i="19"/>
  <c r="BT116" i="19"/>
  <c r="BR119" i="19"/>
  <c r="BI104" i="19"/>
  <c r="BL67" i="19"/>
  <c r="BK104" i="19"/>
  <c r="BR116" i="19"/>
  <c r="BP115" i="19"/>
  <c r="BS115" i="19"/>
  <c r="BU128" i="19"/>
  <c r="BU99" i="19"/>
  <c r="BT88" i="19"/>
  <c r="BT63" i="19"/>
  <c r="BL162" i="19"/>
  <c r="BU116" i="19"/>
  <c r="BM99" i="19"/>
  <c r="BT154" i="19"/>
  <c r="BR152" i="19"/>
  <c r="BP157" i="19"/>
  <c r="BI88" i="19"/>
  <c r="BL77" i="19"/>
  <c r="BN72" i="19"/>
  <c r="BR134" i="19"/>
  <c r="BN92" i="19"/>
  <c r="BT144" i="19"/>
  <c r="BP126" i="19"/>
  <c r="BU92" i="19"/>
  <c r="BS89" i="19"/>
  <c r="BQ93" i="19"/>
  <c r="BP153" i="19"/>
  <c r="BT131" i="19"/>
  <c r="BN121" i="19"/>
  <c r="BN95" i="19"/>
  <c r="BL157" i="19"/>
  <c r="BQ146" i="19"/>
  <c r="BO121" i="19"/>
  <c r="BM92" i="19"/>
  <c r="BQ124" i="19"/>
  <c r="BK118" i="19"/>
  <c r="BP156" i="19"/>
  <c r="BL131" i="19"/>
  <c r="BO132" i="19"/>
  <c r="BN120" i="19"/>
  <c r="BK100" i="19"/>
  <c r="BQ103" i="19"/>
  <c r="BL141" i="19"/>
  <c r="BT127" i="19"/>
  <c r="BR125" i="19"/>
  <c r="BJ116" i="19"/>
  <c r="BN104" i="19"/>
  <c r="BK96" i="19"/>
  <c r="BN83" i="19"/>
  <c r="BT78" i="19"/>
  <c r="BR135" i="19"/>
  <c r="BS126" i="19"/>
  <c r="BR97" i="19"/>
  <c r="BP137" i="19"/>
  <c r="BQ140" i="19"/>
  <c r="BN97" i="19"/>
  <c r="BO101" i="19"/>
  <c r="BQ153" i="19"/>
  <c r="BS84" i="19"/>
  <c r="BS136" i="19"/>
  <c r="BP76" i="19"/>
  <c r="BL119" i="19"/>
  <c r="BP145" i="19"/>
  <c r="BR137" i="19"/>
  <c r="BK128" i="19"/>
  <c r="BL107" i="19"/>
  <c r="BL75" i="19"/>
  <c r="BM102" i="19"/>
  <c r="BI86" i="19"/>
  <c r="BI93" i="19"/>
  <c r="BU88" i="19"/>
  <c r="BU85" i="19"/>
  <c r="BQ80" i="19"/>
  <c r="BN63" i="19"/>
  <c r="BQ94" i="19"/>
  <c r="BU86" i="19"/>
  <c r="BK78" i="19"/>
  <c r="BU76" i="19"/>
  <c r="BM54" i="19"/>
  <c r="BJ60" i="19"/>
  <c r="BQ143" i="19"/>
  <c r="BQ135" i="19"/>
  <c r="BS130" i="19"/>
  <c r="BK138" i="19"/>
  <c r="BL65" i="19"/>
  <c r="BQ77" i="19"/>
  <c r="BQ97" i="19"/>
  <c r="BI92" i="19"/>
  <c r="BT96" i="19"/>
  <c r="BK80" i="19"/>
  <c r="BO78" i="19"/>
  <c r="BL61" i="19"/>
  <c r="BI91" i="19"/>
  <c r="BN78" i="19"/>
  <c r="BT65" i="19"/>
  <c r="BI89" i="19"/>
  <c r="BT98" i="19"/>
  <c r="BT84" i="19"/>
  <c r="BT66" i="19"/>
  <c r="BI95" i="19"/>
  <c r="BM154" i="19"/>
  <c r="BT149" i="19"/>
  <c r="BR121" i="19"/>
  <c r="BT107" i="19"/>
  <c r="BO117" i="19"/>
  <c r="BN119" i="19"/>
  <c r="BS116" i="19"/>
  <c r="BP107" i="19"/>
  <c r="BR123" i="19"/>
  <c r="BJ115" i="19"/>
  <c r="BT117" i="19"/>
  <c r="BS100" i="19"/>
  <c r="BI115" i="19"/>
  <c r="BN103" i="19"/>
  <c r="BU104" i="19"/>
  <c r="BU96" i="19"/>
  <c r="BM93" i="19"/>
  <c r="BO85" i="19"/>
  <c r="BJ80" i="19"/>
  <c r="BS76" i="19"/>
  <c r="BL57" i="19"/>
  <c r="BU103" i="19"/>
  <c r="BS83" i="19"/>
  <c r="BU78" i="19"/>
  <c r="BR59" i="19"/>
  <c r="BQ89" i="19"/>
  <c r="BI98" i="19"/>
  <c r="BI84" i="19"/>
  <c r="BO66" i="19"/>
  <c r="BS145" i="19"/>
  <c r="BT77" i="19"/>
  <c r="BJ99" i="19"/>
  <c r="BI103" i="19"/>
  <c r="BK97" i="19"/>
  <c r="BT102" i="19"/>
  <c r="BI96" i="19"/>
  <c r="BJ88" i="19"/>
  <c r="BS85" i="19"/>
  <c r="BT80" i="19"/>
  <c r="BI76" i="19"/>
  <c r="BQ119" i="19"/>
  <c r="BM91" i="19"/>
  <c r="BQ83" i="19"/>
  <c r="BI78" i="19"/>
  <c r="BJ59" i="19"/>
  <c r="BU101" i="19"/>
  <c r="BQ84" i="19"/>
  <c r="BP64" i="19"/>
  <c r="BI90" i="19"/>
  <c r="BP132" i="19"/>
  <c r="BQ126" i="19"/>
  <c r="BI85" i="19"/>
  <c r="BN80" i="19"/>
  <c r="BQ72" i="19"/>
  <c r="BJ102" i="19"/>
  <c r="BU91" i="19"/>
  <c r="BQ78" i="19"/>
  <c r="BJ57" i="19"/>
  <c r="BU89" i="19"/>
  <c r="BO87" i="19"/>
  <c r="BR145" i="19"/>
  <c r="BO127" i="19"/>
  <c r="BL121" i="19"/>
  <c r="BM100" i="19"/>
  <c r="BU115" i="19"/>
  <c r="BU97" i="19"/>
  <c r="BU102" i="19"/>
  <c r="BO94" i="19"/>
  <c r="BN88" i="19"/>
  <c r="BQ85" i="19"/>
  <c r="BM80" i="19"/>
  <c r="BP72" i="19"/>
  <c r="BU94" i="19"/>
  <c r="BN86" i="19"/>
  <c r="BM83" i="19"/>
  <c r="BM56" i="19"/>
  <c r="BM116" i="19"/>
  <c r="BS87" i="19"/>
  <c r="BP82" i="19"/>
  <c r="BU60" i="19"/>
  <c r="BS153" i="19"/>
  <c r="BN143" i="19"/>
  <c r="BM129" i="19"/>
  <c r="BQ144" i="19"/>
  <c r="BP130" i="19"/>
  <c r="BJ127" i="19"/>
  <c r="BS132" i="19"/>
  <c r="BN134" i="19"/>
  <c r="BQ121" i="19"/>
  <c r="BN118" i="19"/>
  <c r="BT126" i="19"/>
  <c r="BJ120" i="19"/>
  <c r="BK121" i="19"/>
  <c r="BR122" i="19"/>
  <c r="BT111" i="19"/>
  <c r="BP117" i="19"/>
  <c r="BP105" i="19"/>
  <c r="BT119" i="19"/>
  <c r="BP116" i="19"/>
  <c r="BI123" i="19"/>
  <c r="BM115" i="19"/>
  <c r="BT110" i="19"/>
  <c r="BU100" i="19"/>
  <c r="BL71" i="19"/>
  <c r="BS99" i="19"/>
  <c r="BP103" i="19"/>
  <c r="BT92" i="19"/>
  <c r="BI102" i="19"/>
  <c r="BO93" i="19"/>
  <c r="BM88" i="19"/>
  <c r="BI80" i="19"/>
  <c r="BI94" i="19"/>
  <c r="BM86" i="19"/>
  <c r="BU83" i="19"/>
  <c r="BM76" i="19"/>
  <c r="BN55" i="19"/>
  <c r="BT101" i="19"/>
  <c r="BQ87" i="19"/>
  <c r="BT82" i="19"/>
  <c r="BK60" i="19"/>
  <c r="BP150" i="19"/>
  <c r="BT115" i="19"/>
  <c r="BP123" i="19"/>
  <c r="BJ123" i="19"/>
  <c r="BK99" i="19"/>
  <c r="BO92" i="19"/>
  <c r="BR87" i="19"/>
  <c r="BO84" i="19"/>
  <c r="BL81" i="19"/>
  <c r="BI82" i="19"/>
  <c r="BR66" i="19"/>
  <c r="BP102" i="19"/>
  <c r="BT90" i="19"/>
  <c r="BK68" i="19"/>
  <c r="BR60" i="19"/>
  <c r="BQ81" i="19"/>
  <c r="BL70" i="19"/>
  <c r="BM49" i="19"/>
  <c r="BS74" i="19"/>
  <c r="BJ145" i="19"/>
  <c r="BT160" i="19"/>
  <c r="BT146" i="19"/>
  <c r="BP142" i="19"/>
  <c r="BT136" i="19"/>
  <c r="BJ122" i="19"/>
  <c r="BJ117" i="19"/>
  <c r="BO103" i="19"/>
  <c r="BQ96" i="19"/>
  <c r="BQ86" i="19"/>
  <c r="BM89" i="19"/>
  <c r="BM101" i="19"/>
  <c r="BJ87" i="19"/>
  <c r="BR84" i="19"/>
  <c r="BL89" i="19"/>
  <c r="BQ82" i="19"/>
  <c r="BP66" i="19"/>
  <c r="BR95" i="19"/>
  <c r="BM90" i="19"/>
  <c r="BU72" i="19"/>
  <c r="BM68" i="19"/>
  <c r="BN60" i="19"/>
  <c r="BU93" i="19"/>
  <c r="BL48" i="19"/>
  <c r="BJ53" i="19"/>
  <c r="BL74" i="19"/>
  <c r="BP74" i="19"/>
  <c r="BQ58" i="19"/>
  <c r="BT161" i="19"/>
  <c r="BL153" i="19"/>
  <c r="BT155" i="19"/>
  <c r="BQ128" i="19"/>
  <c r="BO136" i="19"/>
  <c r="BK89" i="19"/>
  <c r="BO64" i="19"/>
  <c r="BJ95" i="19"/>
  <c r="BU90" i="19"/>
  <c r="BT60" i="19"/>
  <c r="BU68" i="19"/>
  <c r="BP60" i="19"/>
  <c r="BM81" i="19"/>
  <c r="BQ70" i="19"/>
  <c r="BL53" i="19"/>
  <c r="BN74" i="19"/>
  <c r="BQ162" i="19"/>
  <c r="BK146" i="19"/>
  <c r="BJ146" i="19"/>
  <c r="BT139" i="19"/>
  <c r="BR136" i="19"/>
  <c r="BK122" i="19"/>
  <c r="BK94" i="19"/>
  <c r="BU81" i="19"/>
  <c r="BM70" i="19"/>
  <c r="BL147" i="19"/>
  <c r="BR153" i="19"/>
  <c r="BM150" i="19"/>
  <c r="BK145" i="19"/>
  <c r="BR159" i="19"/>
  <c r="BN132" i="19"/>
  <c r="BN126" i="19"/>
  <c r="BM124" i="19"/>
  <c r="BK123" i="19"/>
  <c r="BP99" i="19"/>
  <c r="BS102" i="19"/>
  <c r="BI83" i="19"/>
  <c r="BM78" i="19"/>
  <c r="BT69" i="19"/>
  <c r="BN89" i="19"/>
  <c r="BL101" i="19"/>
  <c r="BU98" i="19"/>
  <c r="BI87" i="19"/>
  <c r="BU84" i="19"/>
  <c r="BR82" i="19"/>
  <c r="BT67" i="19"/>
  <c r="BS95" i="19"/>
  <c r="BQ90" i="19"/>
  <c r="BO54" i="19"/>
  <c r="BT61" i="19"/>
  <c r="BN81" i="19"/>
  <c r="BU70" i="19"/>
  <c r="BJ74" i="19"/>
  <c r="BS154" i="19"/>
  <c r="BR162" i="19"/>
  <c r="BP135" i="19"/>
  <c r="BK130" i="19"/>
  <c r="BK132" i="19"/>
  <c r="BJ128" i="19"/>
  <c r="BQ138" i="19"/>
  <c r="BK117" i="19"/>
  <c r="BL123" i="19"/>
  <c r="BP111" i="19"/>
  <c r="BL100" i="19"/>
  <c r="BO98" i="19"/>
  <c r="BT57" i="19"/>
  <c r="BR81" i="19"/>
  <c r="BR70" i="19"/>
  <c r="BM53" i="19"/>
  <c r="BO74" i="19"/>
  <c r="BS79" i="19"/>
  <c r="BO156" i="19"/>
  <c r="BR101" i="19"/>
  <c r="BM82" i="19"/>
  <c r="BJ89" i="19"/>
  <c r="BO56" i="19"/>
  <c r="BS81" i="19"/>
  <c r="BT70" i="19"/>
  <c r="BM51" i="19"/>
  <c r="BO53" i="19"/>
  <c r="BR74" i="19"/>
  <c r="BO159" i="19"/>
  <c r="BT157" i="19"/>
  <c r="BS138" i="19"/>
  <c r="BJ126" i="19"/>
  <c r="BP127" i="19"/>
  <c r="BI101" i="19"/>
  <c r="BU87" i="19"/>
  <c r="BU82" i="19"/>
  <c r="BI66" i="19"/>
  <c r="BU95" i="19"/>
  <c r="BJ68" i="19"/>
  <c r="BI68" i="19"/>
  <c r="BP55" i="19"/>
  <c r="BI81" i="19"/>
  <c r="BJ70" i="19"/>
  <c r="BK50" i="19"/>
  <c r="BP53" i="19"/>
  <c r="BP101" i="19"/>
  <c r="BQ157" i="19"/>
  <c r="BR154" i="19"/>
  <c r="BO150" i="19"/>
  <c r="BO142" i="19"/>
  <c r="BT133" i="19"/>
  <c r="BK159" i="19"/>
  <c r="BO138" i="19"/>
  <c r="BN127" i="19"/>
  <c r="BT132" i="19"/>
  <c r="BT138" i="19"/>
  <c r="BS129" i="19"/>
  <c r="BM126" i="19"/>
  <c r="BL122" i="19"/>
  <c r="BM119" i="19"/>
  <c r="BT108" i="19"/>
  <c r="BK103" i="19"/>
  <c r="BJ97" i="19"/>
  <c r="BK92" i="19"/>
  <c r="BN96" i="19"/>
  <c r="BN91" i="19"/>
  <c r="BQ88" i="19"/>
  <c r="BN94" i="19"/>
  <c r="BO91" i="19"/>
  <c r="BJ86" i="19"/>
  <c r="BK83" i="19"/>
  <c r="BT89" i="19"/>
  <c r="BK101" i="19"/>
  <c r="BL98" i="19"/>
  <c r="BT71" i="19"/>
  <c r="BT64" i="19"/>
  <c r="BK87" i="19"/>
  <c r="BN163" i="19"/>
  <c r="BP161" i="19"/>
  <c r="BU160" i="19"/>
  <c r="BM160" i="19"/>
  <c r="BO158" i="19"/>
  <c r="BO155" i="19"/>
  <c r="BN154" i="19"/>
  <c r="BU152" i="19"/>
  <c r="BM152" i="19"/>
  <c r="BO151" i="19"/>
  <c r="BU148" i="19"/>
  <c r="BM148" i="19"/>
  <c r="BO147" i="19"/>
  <c r="BU163" i="19"/>
  <c r="BM163" i="19"/>
  <c r="BO161" i="19"/>
  <c r="BN158" i="19"/>
  <c r="BN155" i="19"/>
  <c r="BN151" i="19"/>
  <c r="BN161" i="19"/>
  <c r="BS160" i="19"/>
  <c r="BK160" i="19"/>
  <c r="BU158" i="19"/>
  <c r="BM158" i="19"/>
  <c r="BU155" i="19"/>
  <c r="BM155" i="19"/>
  <c r="BS152" i="19"/>
  <c r="BK152" i="19"/>
  <c r="BU151" i="19"/>
  <c r="BM151" i="19"/>
  <c r="BS148" i="19"/>
  <c r="BK148" i="19"/>
  <c r="BU147" i="19"/>
  <c r="BM147" i="19"/>
  <c r="BS163" i="19"/>
  <c r="BK163" i="19"/>
  <c r="BU161" i="19"/>
  <c r="BM161" i="19"/>
  <c r="BR163" i="19"/>
  <c r="BJ163" i="19"/>
  <c r="BS158" i="19"/>
  <c r="BK158" i="19"/>
  <c r="BS155" i="19"/>
  <c r="BK155" i="19"/>
  <c r="BQ152" i="19"/>
  <c r="BI152" i="19"/>
  <c r="BS151" i="19"/>
  <c r="BK151" i="19"/>
  <c r="BQ148" i="19"/>
  <c r="BI148" i="19"/>
  <c r="BS147" i="19"/>
  <c r="BK147" i="19"/>
  <c r="BI161" i="19"/>
  <c r="BP160" i="19"/>
  <c r="BR158" i="19"/>
  <c r="BT156" i="19"/>
  <c r="BP155" i="19"/>
  <c r="BJ151" i="19"/>
  <c r="BN160" i="19"/>
  <c r="BP158" i="19"/>
  <c r="BI155" i="19"/>
  <c r="BN148" i="19"/>
  <c r="BP147" i="19"/>
  <c r="BN139" i="19"/>
  <c r="BN131" i="19"/>
  <c r="BJ164" i="19"/>
  <c r="BS161" i="19"/>
  <c r="BJ158" i="19"/>
  <c r="BQ163" i="19"/>
  <c r="BR161" i="19"/>
  <c r="BI158" i="19"/>
  <c r="BU157" i="19"/>
  <c r="BK156" i="19"/>
  <c r="BP154" i="19"/>
  <c r="BI147" i="19"/>
  <c r="BR141" i="19"/>
  <c r="BJ141" i="19"/>
  <c r="BN157" i="19"/>
  <c r="BS156" i="19"/>
  <c r="BR151" i="19"/>
  <c r="BN149" i="19"/>
  <c r="BR143" i="19"/>
  <c r="BQ141" i="19"/>
  <c r="BP140" i="19"/>
  <c r="BO139" i="19"/>
  <c r="BU137" i="19"/>
  <c r="BK137" i="19"/>
  <c r="BO135" i="19"/>
  <c r="BL134" i="19"/>
  <c r="BU133" i="19"/>
  <c r="BI133" i="19"/>
  <c r="BQ131" i="19"/>
  <c r="BO130" i="19"/>
  <c r="BU162" i="19"/>
  <c r="BQ161" i="19"/>
  <c r="BO160" i="19"/>
  <c r="BJ156" i="19"/>
  <c r="BQ155" i="19"/>
  <c r="BO154" i="19"/>
  <c r="BT153" i="19"/>
  <c r="BP151" i="19"/>
  <c r="BQ147" i="19"/>
  <c r="BP144" i="19"/>
  <c r="BO143" i="19"/>
  <c r="BO141" i="19"/>
  <c r="BT164" i="19"/>
  <c r="BK161" i="19"/>
  <c r="BJ155" i="19"/>
  <c r="BI154" i="19"/>
  <c r="BM153" i="19"/>
  <c r="BI151" i="19"/>
  <c r="BT150" i="19"/>
  <c r="BJ147" i="19"/>
  <c r="BO144" i="19"/>
  <c r="BM143" i="19"/>
  <c r="BN141" i="19"/>
  <c r="BL140" i="19"/>
  <c r="BU139" i="19"/>
  <c r="BJ139" i="19"/>
  <c r="BL135" i="19"/>
  <c r="BS134" i="19"/>
  <c r="BI134" i="19"/>
  <c r="BP133" i="19"/>
  <c r="BM131" i="19"/>
  <c r="BL130" i="19"/>
  <c r="BT129" i="19"/>
  <c r="BJ129" i="19"/>
  <c r="BS164" i="19"/>
  <c r="BP163" i="19"/>
  <c r="BJ161" i="19"/>
  <c r="BP152" i="19"/>
  <c r="BR150" i="19"/>
  <c r="BP148" i="19"/>
  <c r="BN144" i="19"/>
  <c r="BK143" i="19"/>
  <c r="BM141" i="19"/>
  <c r="BU140" i="19"/>
  <c r="BK140" i="19"/>
  <c r="BS139" i="19"/>
  <c r="BI139" i="19"/>
  <c r="BU135" i="19"/>
  <c r="BK135" i="19"/>
  <c r="BO133" i="19"/>
  <c r="BK131" i="19"/>
  <c r="BU130" i="19"/>
  <c r="BJ130" i="19"/>
  <c r="BL164" i="19"/>
  <c r="BO163" i="19"/>
  <c r="BO152" i="19"/>
  <c r="BL150" i="19"/>
  <c r="BO148" i="19"/>
  <c r="BJ144" i="19"/>
  <c r="BJ143" i="19"/>
  <c r="BI163" i="19"/>
  <c r="BN152" i="19"/>
  <c r="BK150" i="19"/>
  <c r="BL146" i="19"/>
  <c r="BI144" i="19"/>
  <c r="BT143" i="19"/>
  <c r="BI143" i="19"/>
  <c r="BO157" i="19"/>
  <c r="BJ150" i="19"/>
  <c r="BS143" i="19"/>
  <c r="BS141" i="19"/>
  <c r="BP139" i="19"/>
  <c r="BK133" i="19"/>
  <c r="BR131" i="19"/>
  <c r="BQ154" i="19"/>
  <c r="BL149" i="19"/>
  <c r="BN140" i="19"/>
  <c r="BP136" i="19"/>
  <c r="BP134" i="19"/>
  <c r="BJ131" i="19"/>
  <c r="BQ129" i="19"/>
  <c r="BL124" i="19"/>
  <c r="BQ158" i="19"/>
  <c r="BL156" i="19"/>
  <c r="BR144" i="19"/>
  <c r="BM140" i="19"/>
  <c r="BL138" i="19"/>
  <c r="BL136" i="19"/>
  <c r="BK134" i="19"/>
  <c r="BJ140" i="19"/>
  <c r="BJ138" i="19"/>
  <c r="BT137" i="19"/>
  <c r="BJ136" i="19"/>
  <c r="BT135" i="19"/>
  <c r="BJ134" i="19"/>
  <c r="BT130" i="19"/>
  <c r="BU153" i="19"/>
  <c r="BR139" i="19"/>
  <c r="BS137" i="19"/>
  <c r="BS135" i="19"/>
  <c r="BS133" i="19"/>
  <c r="BR130" i="19"/>
  <c r="BR124" i="19"/>
  <c r="BM157" i="19"/>
  <c r="BR147" i="19"/>
  <c r="BN145" i="19"/>
  <c r="BU141" i="19"/>
  <c r="BQ139" i="19"/>
  <c r="BO137" i="19"/>
  <c r="BN135" i="19"/>
  <c r="BQ133" i="19"/>
  <c r="BU131" i="19"/>
  <c r="BN130" i="19"/>
  <c r="BS159" i="19"/>
  <c r="BR155" i="19"/>
  <c r="BR142" i="19"/>
  <c r="BP141" i="19"/>
  <c r="BM139" i="19"/>
  <c r="BM137" i="19"/>
  <c r="BQ151" i="19"/>
  <c r="BP143" i="19"/>
  <c r="BI141" i="19"/>
  <c r="BS140" i="19"/>
  <c r="BI137" i="19"/>
  <c r="BQ134" i="19"/>
  <c r="BO131" i="19"/>
  <c r="BR129" i="19"/>
  <c r="BS131" i="19"/>
  <c r="BL128" i="19"/>
  <c r="BT134" i="19"/>
  <c r="BP131" i="19"/>
  <c r="BQ127" i="19"/>
  <c r="BI125" i="19"/>
  <c r="BT124" i="19"/>
  <c r="BU121" i="19"/>
  <c r="BT120" i="19"/>
  <c r="BK141" i="19"/>
  <c r="BI131" i="19"/>
  <c r="BL127" i="19"/>
  <c r="BK127" i="19"/>
  <c r="BO124" i="19"/>
  <c r="BK139" i="19"/>
  <c r="BJ137" i="19"/>
  <c r="BM135" i="19"/>
  <c r="BJ124" i="19"/>
  <c r="BQ122" i="19"/>
  <c r="BI135" i="19"/>
  <c r="BU129" i="19"/>
  <c r="BT128" i="19"/>
  <c r="BT125" i="19"/>
  <c r="BI124" i="19"/>
  <c r="BP122" i="19"/>
  <c r="BK142" i="19"/>
  <c r="BN133" i="19"/>
  <c r="BM130" i="19"/>
  <c r="BL129" i="19"/>
  <c r="BS128" i="19"/>
  <c r="BS125" i="19"/>
  <c r="BM122" i="19"/>
  <c r="BI120" i="19"/>
  <c r="BT140" i="19"/>
  <c r="BU138" i="19"/>
  <c r="BM133" i="19"/>
  <c r="BK129" i="19"/>
  <c r="BN128" i="19"/>
  <c r="BN125" i="19"/>
  <c r="BT118" i="19"/>
  <c r="BP114" i="19"/>
  <c r="BP112" i="19"/>
  <c r="BS127" i="19"/>
  <c r="BM125" i="19"/>
  <c r="BN114" i="19"/>
  <c r="BQ113" i="19"/>
  <c r="BS112" i="19"/>
  <c r="BI112" i="19"/>
  <c r="BK111" i="19"/>
  <c r="BN110" i="19"/>
  <c r="BQ109" i="19"/>
  <c r="BS108" i="19"/>
  <c r="BI108" i="19"/>
  <c r="BK107" i="19"/>
  <c r="BN106" i="19"/>
  <c r="BQ105" i="19"/>
  <c r="BU124" i="19"/>
  <c r="BM114" i="19"/>
  <c r="BO113" i="19"/>
  <c r="BR112" i="19"/>
  <c r="BU111" i="19"/>
  <c r="BJ111" i="19"/>
  <c r="BM110" i="19"/>
  <c r="BO109" i="19"/>
  <c r="BR108" i="19"/>
  <c r="BU107" i="19"/>
  <c r="BJ107" i="19"/>
  <c r="BM106" i="19"/>
  <c r="BO105" i="19"/>
  <c r="BP124" i="19"/>
  <c r="BU120" i="19"/>
  <c r="BL117" i="19"/>
  <c r="BK114" i="19"/>
  <c r="BN113" i="19"/>
  <c r="BQ112" i="19"/>
  <c r="BS111" i="19"/>
  <c r="BI111" i="19"/>
  <c r="BK110" i="19"/>
  <c r="BN109" i="19"/>
  <c r="BQ108" i="19"/>
  <c r="BS107" i="19"/>
  <c r="BI107" i="19"/>
  <c r="BK106" i="19"/>
  <c r="BN105" i="19"/>
  <c r="BU122" i="19"/>
  <c r="BQ120" i="19"/>
  <c r="BU118" i="19"/>
  <c r="BU114" i="19"/>
  <c r="BJ114" i="19"/>
  <c r="BM113" i="19"/>
  <c r="BO112" i="19"/>
  <c r="BR111" i="19"/>
  <c r="BU110" i="19"/>
  <c r="BJ110" i="19"/>
  <c r="BM109" i="19"/>
  <c r="BO108" i="19"/>
  <c r="BR107" i="19"/>
  <c r="BU106" i="19"/>
  <c r="BJ106" i="19"/>
  <c r="BM105" i="19"/>
  <c r="BI122" i="19"/>
  <c r="BM120" i="19"/>
  <c r="BP119" i="19"/>
  <c r="BQ118" i="19"/>
  <c r="BL116" i="19"/>
  <c r="BQ115" i="19"/>
  <c r="BS114" i="19"/>
  <c r="BI114" i="19"/>
  <c r="BK113" i="19"/>
  <c r="BN112" i="19"/>
  <c r="BQ111" i="19"/>
  <c r="BS110" i="19"/>
  <c r="BI110" i="19"/>
  <c r="BK109" i="19"/>
  <c r="BN108" i="19"/>
  <c r="BQ107" i="19"/>
  <c r="BP118" i="19"/>
  <c r="BR114" i="19"/>
  <c r="BU113" i="19"/>
  <c r="BJ113" i="19"/>
  <c r="BM112" i="19"/>
  <c r="BO111" i="19"/>
  <c r="BR110" i="19"/>
  <c r="BU109" i="19"/>
  <c r="BJ109" i="19"/>
  <c r="BM108" i="19"/>
  <c r="BO107" i="19"/>
  <c r="BR106" i="19"/>
  <c r="BU105" i="19"/>
  <c r="BJ105" i="19"/>
  <c r="BT121" i="19"/>
  <c r="BM118" i="19"/>
  <c r="BU117" i="19"/>
  <c r="BL115" i="19"/>
  <c r="BQ114" i="19"/>
  <c r="BS113" i="19"/>
  <c r="BI113" i="19"/>
  <c r="BK112" i="19"/>
  <c r="BN111" i="19"/>
  <c r="BQ110" i="19"/>
  <c r="BS109" i="19"/>
  <c r="BI109" i="19"/>
  <c r="BK108" i="19"/>
  <c r="BN107" i="19"/>
  <c r="BQ106" i="19"/>
  <c r="BS105" i="19"/>
  <c r="BI105" i="19"/>
  <c r="BP121" i="19"/>
  <c r="BI118" i="19"/>
  <c r="BO114" i="19"/>
  <c r="BR113" i="19"/>
  <c r="BU112" i="19"/>
  <c r="BJ112" i="19"/>
  <c r="BM111" i="19"/>
  <c r="BO110" i="19"/>
  <c r="BR109" i="19"/>
  <c r="BU108" i="19"/>
  <c r="BJ108" i="19"/>
  <c r="BM107" i="19"/>
  <c r="BO106" i="19"/>
  <c r="BR105" i="19"/>
  <c r="BQ75" i="19"/>
  <c r="BI75" i="19"/>
  <c r="BQ73" i="19"/>
  <c r="BI73" i="19"/>
  <c r="BQ71" i="19"/>
  <c r="BI71" i="19"/>
  <c r="BQ69" i="19"/>
  <c r="BI69" i="19"/>
  <c r="BP104" i="19"/>
  <c r="BN100" i="19"/>
  <c r="BR96" i="19"/>
  <c r="BR93" i="19"/>
  <c r="BL96" i="19"/>
  <c r="BP94" i="19"/>
  <c r="BL93" i="19"/>
  <c r="BP91" i="19"/>
  <c r="BL88" i="19"/>
  <c r="BP86" i="19"/>
  <c r="BL85" i="19"/>
  <c r="BP83" i="19"/>
  <c r="BL80" i="19"/>
  <c r="BP78" i="19"/>
  <c r="BO77" i="19"/>
  <c r="BT76" i="19"/>
  <c r="BJ76" i="19"/>
  <c r="BN75" i="19"/>
  <c r="BM73" i="19"/>
  <c r="BR72" i="19"/>
  <c r="BK71" i="19"/>
  <c r="BT99" i="19"/>
  <c r="BN77" i="19"/>
  <c r="BM75" i="19"/>
  <c r="BK73" i="19"/>
  <c r="BU71" i="19"/>
  <c r="BJ71" i="19"/>
  <c r="BS69" i="19"/>
  <c r="BR67" i="19"/>
  <c r="BI67" i="19"/>
  <c r="BP65" i="19"/>
  <c r="BS106" i="19"/>
  <c r="BL102" i="19"/>
  <c r="BT100" i="19"/>
  <c r="BR99" i="19"/>
  <c r="BI106" i="19"/>
  <c r="BR100" i="19"/>
  <c r="BN99" i="19"/>
  <c r="BK77" i="19"/>
  <c r="BU75" i="19"/>
  <c r="BJ75" i="19"/>
  <c r="BS73" i="19"/>
  <c r="BR71" i="19"/>
  <c r="BP69" i="19"/>
  <c r="BP67" i="19"/>
  <c r="BN65" i="19"/>
  <c r="BU63" i="19"/>
  <c r="BK63" i="19"/>
  <c r="BR61" i="19"/>
  <c r="BJ61" i="19"/>
  <c r="BK95" i="19"/>
  <c r="BL94" i="19"/>
  <c r="BL92" i="19"/>
  <c r="BT91" i="19"/>
  <c r="BT87" i="19"/>
  <c r="BR91" i="19"/>
  <c r="BJ83" i="19"/>
  <c r="BL72" i="19"/>
  <c r="BN71" i="19"/>
  <c r="BR69" i="19"/>
  <c r="BQ68" i="19"/>
  <c r="BK67" i="19"/>
  <c r="BK66" i="19"/>
  <c r="BJ65" i="19"/>
  <c r="BK64" i="19"/>
  <c r="BR63" i="19"/>
  <c r="BK61" i="19"/>
  <c r="BM60" i="19"/>
  <c r="BP59" i="19"/>
  <c r="BT93" i="19"/>
  <c r="BL91" i="19"/>
  <c r="BN87" i="19"/>
  <c r="BP100" i="19"/>
  <c r="BT97" i="19"/>
  <c r="BP93" i="19"/>
  <c r="BJ91" i="19"/>
  <c r="BS88" i="19"/>
  <c r="BT85" i="19"/>
  <c r="BR80" i="19"/>
  <c r="BS77" i="19"/>
  <c r="BS75" i="19"/>
  <c r="BU73" i="19"/>
  <c r="BJ72" i="19"/>
  <c r="BN69" i="19"/>
  <c r="BU67" i="19"/>
  <c r="BS65" i="19"/>
  <c r="BP63" i="19"/>
  <c r="BS61" i="19"/>
  <c r="BN59" i="19"/>
  <c r="BS57" i="19"/>
  <c r="BT56" i="19"/>
  <c r="BJ56" i="19"/>
  <c r="BK55" i="19"/>
  <c r="BJ54" i="19"/>
  <c r="BL50" i="19"/>
  <c r="BK105" i="19"/>
  <c r="BT103" i="19"/>
  <c r="BJ100" i="19"/>
  <c r="BO97" i="19"/>
  <c r="BS96" i="19"/>
  <c r="BN93" i="19"/>
  <c r="BR88" i="19"/>
  <c r="BR85" i="19"/>
  <c r="BO82" i="19"/>
  <c r="BP80" i="19"/>
  <c r="BS78" i="19"/>
  <c r="BR77" i="19"/>
  <c r="BR76" i="19"/>
  <c r="BR75" i="19"/>
  <c r="BR73" i="19"/>
  <c r="BI72" i="19"/>
  <c r="BM69" i="19"/>
  <c r="BS67" i="19"/>
  <c r="BS66" i="19"/>
  <c r="BR65" i="19"/>
  <c r="BS64" i="19"/>
  <c r="BO63" i="19"/>
  <c r="BQ61" i="19"/>
  <c r="BM59" i="19"/>
  <c r="BQ57" i="19"/>
  <c r="BS56" i="19"/>
  <c r="BI56" i="19"/>
  <c r="BJ55" i="19"/>
  <c r="BI54" i="19"/>
  <c r="BL97" i="19"/>
  <c r="BP96" i="19"/>
  <c r="BJ93" i="19"/>
  <c r="BP88" i="19"/>
  <c r="BS86" i="19"/>
  <c r="BP85" i="19"/>
  <c r="BO80" i="19"/>
  <c r="BR78" i="19"/>
  <c r="BP77" i="19"/>
  <c r="BO76" i="19"/>
  <c r="BP75" i="19"/>
  <c r="BP73" i="19"/>
  <c r="BK69" i="19"/>
  <c r="BQ67" i="19"/>
  <c r="BQ66" i="19"/>
  <c r="BQ65" i="19"/>
  <c r="BR64" i="19"/>
  <c r="BM63" i="19"/>
  <c r="BP61" i="19"/>
  <c r="BS60" i="19"/>
  <c r="BI60" i="19"/>
  <c r="BK59" i="19"/>
  <c r="BP57" i="19"/>
  <c r="BR56" i="19"/>
  <c r="BS55" i="19"/>
  <c r="BI55" i="19"/>
  <c r="BO96" i="19"/>
  <c r="BP95" i="19"/>
  <c r="BS94" i="19"/>
  <c r="BO88" i="19"/>
  <c r="BR86" i="19"/>
  <c r="BN85" i="19"/>
  <c r="BT83" i="19"/>
  <c r="BK82" i="19"/>
  <c r="BL78" i="19"/>
  <c r="BM77" i="19"/>
  <c r="BN76" i="19"/>
  <c r="BO75" i="19"/>
  <c r="BO73" i="19"/>
  <c r="BT72" i="19"/>
  <c r="BS71" i="19"/>
  <c r="BJ69" i="19"/>
  <c r="BO67" i="19"/>
  <c r="BN66" i="19"/>
  <c r="BO65" i="19"/>
  <c r="BQ64" i="19"/>
  <c r="BJ63" i="19"/>
  <c r="BO61" i="19"/>
  <c r="BU59" i="19"/>
  <c r="BI59" i="19"/>
  <c r="BO57" i="19"/>
  <c r="BQ56" i="19"/>
  <c r="BR55" i="19"/>
  <c r="BQ54" i="19"/>
  <c r="BN101" i="19"/>
  <c r="BL99" i="19"/>
  <c r="BL95" i="19"/>
  <c r="BR94" i="19"/>
  <c r="BP92" i="19"/>
  <c r="BK90" i="19"/>
  <c r="BL86" i="19"/>
  <c r="BJ85" i="19"/>
  <c r="BR83" i="19"/>
  <c r="BJ77" i="19"/>
  <c r="BL76" i="19"/>
  <c r="BK75" i="19"/>
  <c r="BN73" i="19"/>
  <c r="BU77" i="19"/>
  <c r="BS72" i="19"/>
  <c r="BM71" i="19"/>
  <c r="BM66" i="19"/>
  <c r="BK65" i="19"/>
  <c r="BL64" i="19"/>
  <c r="BU61" i="19"/>
  <c r="BQ60" i="19"/>
  <c r="BS59" i="19"/>
  <c r="BI58" i="19"/>
  <c r="BL56" i="19"/>
  <c r="BK54" i="19"/>
  <c r="BM52" i="19"/>
  <c r="BN50" i="19"/>
  <c r="BP79" i="19"/>
  <c r="BO72" i="19"/>
  <c r="BS68" i="19"/>
  <c r="BN67" i="19"/>
  <c r="BL66" i="19"/>
  <c r="BI65" i="19"/>
  <c r="BJ64" i="19"/>
  <c r="BJ62" i="19"/>
  <c r="BN61" i="19"/>
  <c r="BO60" i="19"/>
  <c r="BQ59" i="19"/>
  <c r="BU57" i="19"/>
  <c r="BK56" i="19"/>
  <c r="BQ55" i="19"/>
  <c r="BJ52" i="19"/>
  <c r="BK51" i="19"/>
  <c r="BM50" i="19"/>
  <c r="BL49" i="19"/>
  <c r="BJ48" i="19"/>
  <c r="BS82" i="19"/>
  <c r="BL79" i="19"/>
  <c r="BK72" i="19"/>
  <c r="BN70" i="19"/>
  <c r="BU69" i="19"/>
  <c r="BR68" i="19"/>
  <c r="BM67" i="19"/>
  <c r="BJ66" i="19"/>
  <c r="BM61" i="19"/>
  <c r="BL60" i="19"/>
  <c r="BO59" i="19"/>
  <c r="BU58" i="19"/>
  <c r="BN57" i="19"/>
  <c r="BO55" i="19"/>
  <c r="BJ51" i="19"/>
  <c r="BJ50" i="19"/>
  <c r="BK49" i="19"/>
  <c r="BI48" i="19"/>
  <c r="BJ73" i="19"/>
  <c r="BK70" i="19"/>
  <c r="BO69" i="19"/>
  <c r="BO68" i="19"/>
  <c r="BJ67" i="19"/>
  <c r="BI61" i="19"/>
  <c r="BT58" i="19"/>
  <c r="BM57" i="19"/>
  <c r="BM55" i="19"/>
  <c r="BN53" i="19"/>
  <c r="BI51" i="19"/>
  <c r="BI50" i="19"/>
  <c r="BJ49" i="19"/>
  <c r="BJ46" i="19"/>
  <c r="BP84" i="19"/>
  <c r="BK57" i="19"/>
  <c r="BL55" i="19"/>
  <c r="BR54" i="19"/>
  <c r="BP81" i="19"/>
  <c r="BK76" i="19"/>
  <c r="BS63" i="19"/>
  <c r="BI57" i="19"/>
  <c r="BP54" i="19"/>
  <c r="BP52" i="19"/>
  <c r="BK81" i="19"/>
  <c r="BP71" i="19"/>
  <c r="BU65" i="19"/>
  <c r="BU64" i="19"/>
  <c r="BQ63" i="19"/>
  <c r="BK58" i="19"/>
  <c r="BP56" i="19"/>
  <c r="BN54" i="19"/>
  <c r="BO52" i="19"/>
  <c r="BL83" i="19"/>
  <c r="BS80" i="19"/>
  <c r="BO71" i="19"/>
  <c r="BU66" i="19"/>
  <c r="BM65" i="19"/>
  <c r="BN64" i="19"/>
  <c r="BI63" i="19"/>
  <c r="BN56" i="19"/>
  <c r="BL54" i="19"/>
  <c r="BI45" i="19"/>
  <c r="BP68" i="19"/>
  <c r="BL90" i="19"/>
  <c r="BT81" i="19"/>
  <c r="BT75" i="19"/>
  <c r="BN51" i="19"/>
  <c r="BM74" i="19"/>
  <c r="BK157" i="19"/>
  <c r="BI157" i="19"/>
  <c r="BJ148" i="19"/>
  <c r="BJ154" i="19"/>
  <c r="BQ164" i="19"/>
  <c r="BU156" i="19"/>
  <c r="BK144" i="19"/>
  <c r="BL133" i="19"/>
  <c r="BM162" i="19"/>
  <c r="BS142" i="19"/>
  <c r="BM159" i="19"/>
  <c r="BI146" i="19"/>
  <c r="BI145" i="19"/>
  <c r="BL159" i="19"/>
  <c r="BS146" i="19"/>
  <c r="BT158" i="19"/>
  <c r="BN159" i="19"/>
  <c r="BO149" i="19"/>
  <c r="BS149" i="19"/>
  <c r="BI140" i="19"/>
  <c r="BR132" i="19"/>
  <c r="BM132" i="19"/>
  <c r="BT141" i="19"/>
  <c r="BI128" i="19"/>
  <c r="BN162" i="19"/>
  <c r="BM138" i="19"/>
  <c r="BN136" i="19"/>
  <c r="BU132" i="19"/>
  <c r="BU126" i="19"/>
  <c r="BR118" i="19"/>
  <c r="BL110" i="19"/>
  <c r="BO126" i="19"/>
  <c r="BL120" i="19"/>
  <c r="BL132" i="19"/>
  <c r="BJ121" i="19"/>
  <c r="BO122" i="19"/>
  <c r="BP108" i="19"/>
  <c r="BI117" i="19"/>
  <c r="BP113" i="19"/>
  <c r="BS104" i="19"/>
  <c r="BK119" i="19"/>
  <c r="BO116" i="19"/>
  <c r="BR104" i="19"/>
  <c r="BQ123" i="19"/>
  <c r="BK115" i="19"/>
  <c r="BT114" i="19"/>
  <c r="BQ100" i="19"/>
  <c r="BL73" i="19"/>
  <c r="BQ99" i="19"/>
  <c r="BI77" i="19"/>
  <c r="BS103" i="19"/>
  <c r="BI97" i="19"/>
  <c r="BJ92" i="19"/>
  <c r="BM117" i="19"/>
  <c r="BQ102" i="19"/>
  <c r="BM96" i="19"/>
  <c r="BS93" i="19"/>
  <c r="BK88" i="19"/>
  <c r="BM85" i="19"/>
  <c r="BU80" i="19"/>
  <c r="BM72" i="19"/>
  <c r="BL59" i="19"/>
  <c r="BM94" i="19"/>
  <c r="BS91" i="19"/>
  <c r="BT86" i="19"/>
  <c r="BO83" i="19"/>
  <c r="BJ78" i="19"/>
  <c r="BQ76" i="19"/>
  <c r="BR57" i="19"/>
  <c r="BO89" i="19"/>
  <c r="BJ101" i="19"/>
  <c r="BS101" i="19"/>
  <c r="BS98" i="19"/>
  <c r="BP97" i="19"/>
  <c r="BN84" i="19"/>
  <c r="BT59" i="19"/>
  <c r="BN82" i="19"/>
  <c r="BL68" i="19"/>
  <c r="BI64" i="19"/>
  <c r="BT104" i="19"/>
  <c r="BQ95" i="19"/>
  <c r="BN90" i="19"/>
  <c r="BK84" i="19"/>
  <c r="BS92" i="19"/>
  <c r="BT68" i="19"/>
  <c r="BO81" i="19"/>
  <c r="BN98" i="19"/>
  <c r="BO70" i="19"/>
  <c r="BL51" i="19"/>
  <c r="BQ74" i="19"/>
  <c r="BU74" i="19"/>
  <c r="BK79" i="19"/>
  <c r="BU62" i="19"/>
  <c r="BM62" i="19"/>
  <c r="BK52" i="19"/>
  <c r="BK162" i="19"/>
  <c r="BJ104" i="19"/>
  <c r="BM103" i="19"/>
  <c r="BR102" i="19"/>
  <c r="BO86" i="19"/>
  <c r="BK98" i="19"/>
  <c r="BP87" i="19"/>
  <c r="BM87" i="19"/>
  <c r="BM84" i="19"/>
  <c r="BM64" i="19"/>
  <c r="BT74" i="19"/>
  <c r="BN79" i="19"/>
  <c r="BM79" i="19"/>
  <c r="BR58" i="19"/>
  <c r="BO62" i="19"/>
  <c r="BK48" i="19"/>
  <c r="BL52" i="19"/>
  <c r="BL152" i="19"/>
  <c r="BM146" i="19"/>
  <c r="BP149" i="19"/>
  <c r="BL145" i="19"/>
  <c r="BL106" i="19"/>
  <c r="BT106" i="19"/>
  <c r="BM104" i="19"/>
  <c r="BN102" i="19"/>
  <c r="BK102" i="19"/>
  <c r="BK85" i="19"/>
  <c r="BQ91" i="19"/>
  <c r="BM98" i="19"/>
  <c r="BS90" i="19"/>
  <c r="BM95" i="19"/>
  <c r="BR79" i="19"/>
  <c r="BU79" i="19"/>
  <c r="BL58" i="19"/>
  <c r="BT95" i="19"/>
  <c r="BQ62" i="19"/>
  <c r="BK47" i="19"/>
  <c r="BT73" i="19"/>
  <c r="BK74" i="19"/>
  <c r="BR62" i="19"/>
  <c r="BJ79" i="19"/>
  <c r="BS58" i="19"/>
  <c r="BM58" i="19"/>
  <c r="BI53" i="19"/>
  <c r="BL84" i="19"/>
  <c r="BI62" i="19"/>
  <c r="BI49" i="19"/>
  <c r="BQ53" i="19"/>
  <c r="BI47" i="19"/>
  <c r="BS70" i="19"/>
  <c r="BK120" i="19"/>
  <c r="BJ119" i="19"/>
  <c r="BP98" i="19"/>
  <c r="BP90" i="19"/>
  <c r="BN68" i="19"/>
  <c r="BP70" i="19"/>
  <c r="BO79" i="19"/>
  <c r="BK53" i="19"/>
  <c r="BO58" i="19"/>
  <c r="BS62" i="19"/>
  <c r="BI70" i="19"/>
  <c r="BI46" i="19"/>
  <c r="BN137" i="19"/>
  <c r="BR127" i="19"/>
  <c r="BN138" i="19"/>
  <c r="BQ136" i="19"/>
  <c r="BM136" i="19"/>
  <c r="BP128" i="19"/>
  <c r="BP125" i="19"/>
  <c r="BP110" i="19"/>
  <c r="BL105" i="19"/>
  <c r="BJ103" i="19"/>
  <c r="BM97" i="19"/>
  <c r="BJ96" i="19"/>
  <c r="BL63" i="19"/>
  <c r="BJ94" i="19"/>
  <c r="BQ101" i="19"/>
  <c r="BR98" i="19"/>
  <c r="BO95" i="19"/>
  <c r="BR90" i="19"/>
  <c r="BL103" i="19"/>
  <c r="BK62" i="19"/>
  <c r="BP89" i="19"/>
  <c r="BN62" i="19"/>
  <c r="BN52" i="19"/>
  <c r="BJ47" i="19"/>
  <c r="BL163" i="19"/>
  <c r="BL160" i="19"/>
  <c r="BN147" i="19"/>
  <c r="BO134" i="19"/>
  <c r="BM149" i="19"/>
  <c r="BN124" i="19"/>
  <c r="BQ104" i="19"/>
  <c r="BM123" i="19"/>
  <c r="BN123" i="19"/>
  <c r="BO100" i="19"/>
  <c r="BO99" i="19"/>
  <c r="BR103" i="19"/>
  <c r="BQ92" i="19"/>
  <c r="BO102" i="19"/>
  <c r="BK93" i="19"/>
  <c r="BR92" i="19"/>
  <c r="BT94" i="19"/>
  <c r="BK91" i="19"/>
  <c r="BK86" i="19"/>
  <c r="BR89" i="19"/>
  <c r="BQ98" i="19"/>
  <c r="BJ84" i="19"/>
  <c r="BJ82" i="19"/>
  <c r="BJ81" i="19"/>
  <c r="BJ90" i="19"/>
  <c r="BJ98" i="19"/>
  <c r="BL87" i="19"/>
  <c r="BO90" i="19"/>
  <c r="BI79" i="19"/>
  <c r="BN58" i="19"/>
  <c r="BT62" i="19"/>
  <c r="BP62" i="19"/>
  <c r="BI52" i="19"/>
  <c r="BJ58" i="19"/>
  <c r="BO51" i="19"/>
  <c r="BT79" i="19"/>
  <c r="BQ79" i="19"/>
  <c r="BL82" i="19"/>
  <c r="BP58" i="19"/>
  <c r="BL62" i="19"/>
  <c r="AV49" i="18"/>
  <c r="AV57" i="18"/>
  <c r="AV59" i="18"/>
  <c r="C158" i="18"/>
  <c r="E158" i="18" s="1"/>
  <c r="O20" i="18"/>
  <c r="AV50" i="18"/>
  <c r="AV46" i="18"/>
  <c r="AV53" i="18"/>
  <c r="AV51" i="18"/>
  <c r="AV45" i="18"/>
  <c r="AV48" i="18"/>
  <c r="AZ50" i="18"/>
  <c r="BA51" i="18" s="1"/>
  <c r="BB52" i="18" s="1"/>
  <c r="BC53" i="18" s="1"/>
  <c r="BD54" i="18" s="1"/>
  <c r="BE55" i="18" s="1"/>
  <c r="BF56" i="18" s="1"/>
  <c r="BG57" i="18" s="1"/>
  <c r="BH58" i="18" s="1"/>
  <c r="BI59" i="18" s="1"/>
  <c r="BJ60" i="18" s="1"/>
  <c r="BK61" i="18" s="1"/>
  <c r="AV68" i="18"/>
  <c r="AZ81" i="18"/>
  <c r="BA82" i="18" s="1"/>
  <c r="BB83" i="18" s="1"/>
  <c r="BC84" i="18" s="1"/>
  <c r="BD85" i="18" s="1"/>
  <c r="BE86" i="18" s="1"/>
  <c r="BF87" i="18" s="1"/>
  <c r="BG88" i="18" s="1"/>
  <c r="BH89" i="18" s="1"/>
  <c r="BI90" i="18" s="1"/>
  <c r="BJ91" i="18" s="1"/>
  <c r="BK92" i="18" s="1"/>
  <c r="AV81" i="18"/>
  <c r="AZ83" i="18"/>
  <c r="BA84" i="18" s="1"/>
  <c r="BB85" i="18" s="1"/>
  <c r="BC86" i="18" s="1"/>
  <c r="BD87" i="18" s="1"/>
  <c r="BE88" i="18" s="1"/>
  <c r="BF89" i="18" s="1"/>
  <c r="BG90" i="18" s="1"/>
  <c r="BH91" i="18" s="1"/>
  <c r="BI92" i="18" s="1"/>
  <c r="BJ93" i="18" s="1"/>
  <c r="BK94" i="18" s="1"/>
  <c r="AV83" i="18"/>
  <c r="AZ47" i="18"/>
  <c r="BA48" i="18" s="1"/>
  <c r="BB49" i="18" s="1"/>
  <c r="BC50" i="18" s="1"/>
  <c r="BD51" i="18" s="1"/>
  <c r="BE52" i="18" s="1"/>
  <c r="BF53" i="18" s="1"/>
  <c r="BG54" i="18" s="1"/>
  <c r="BH55" i="18" s="1"/>
  <c r="BI56" i="18" s="1"/>
  <c r="BJ57" i="18" s="1"/>
  <c r="BK58" i="18" s="1"/>
  <c r="AV61" i="18"/>
  <c r="AZ69" i="18"/>
  <c r="BA70" i="18" s="1"/>
  <c r="BB71" i="18" s="1"/>
  <c r="BC72" i="18" s="1"/>
  <c r="BD73" i="18" s="1"/>
  <c r="BE74" i="18" s="1"/>
  <c r="BF75" i="18" s="1"/>
  <c r="BG76" i="18" s="1"/>
  <c r="BH77" i="18" s="1"/>
  <c r="BI78" i="18" s="1"/>
  <c r="BJ79" i="18" s="1"/>
  <c r="BK80" i="18" s="1"/>
  <c r="AV54" i="18"/>
  <c r="AV69" i="18"/>
  <c r="C157" i="18"/>
  <c r="E157" i="18" s="1"/>
  <c r="AV47" i="18"/>
  <c r="AV55" i="18"/>
  <c r="AV66" i="18"/>
  <c r="AV75" i="18"/>
  <c r="C163" i="18"/>
  <c r="E163" i="18" s="1"/>
  <c r="O80" i="18"/>
  <c r="AZ52" i="18"/>
  <c r="BA53" i="18" s="1"/>
  <c r="BB54" i="18" s="1"/>
  <c r="BC55" i="18" s="1"/>
  <c r="BD56" i="18" s="1"/>
  <c r="BE57" i="18" s="1"/>
  <c r="BF58" i="18" s="1"/>
  <c r="BG59" i="18" s="1"/>
  <c r="BH60" i="18" s="1"/>
  <c r="BI61" i="18" s="1"/>
  <c r="BJ62" i="18" s="1"/>
  <c r="BK63" i="18" s="1"/>
  <c r="AZ57" i="18"/>
  <c r="BA58" i="18" s="1"/>
  <c r="BB59" i="18" s="1"/>
  <c r="BC60" i="18" s="1"/>
  <c r="BD61" i="18" s="1"/>
  <c r="BE62" i="18" s="1"/>
  <c r="BF63" i="18" s="1"/>
  <c r="BG64" i="18" s="1"/>
  <c r="BH65" i="18" s="1"/>
  <c r="BI66" i="18" s="1"/>
  <c r="BJ67" i="18" s="1"/>
  <c r="BK68" i="18" s="1"/>
  <c r="AV58" i="18"/>
  <c r="AV60" i="18"/>
  <c r="AV78" i="18"/>
  <c r="O13" i="18"/>
  <c r="BM172" i="18"/>
  <c r="AZ46" i="18"/>
  <c r="BA47" i="18" s="1"/>
  <c r="BB48" i="18" s="1"/>
  <c r="BC49" i="18" s="1"/>
  <c r="BD50" i="18" s="1"/>
  <c r="BE51" i="18" s="1"/>
  <c r="BF52" i="18" s="1"/>
  <c r="BG53" i="18" s="1"/>
  <c r="BH54" i="18" s="1"/>
  <c r="BI55" i="18" s="1"/>
  <c r="BJ56" i="18" s="1"/>
  <c r="BK57" i="18" s="1"/>
  <c r="AZ51" i="18"/>
  <c r="BA52" i="18" s="1"/>
  <c r="BB53" i="18" s="1"/>
  <c r="BC54" i="18" s="1"/>
  <c r="BD55" i="18" s="1"/>
  <c r="BE56" i="18" s="1"/>
  <c r="BF57" i="18" s="1"/>
  <c r="BG58" i="18" s="1"/>
  <c r="BH59" i="18" s="1"/>
  <c r="BI60" i="18" s="1"/>
  <c r="BJ61" i="18" s="1"/>
  <c r="BK62" i="18" s="1"/>
  <c r="AV158" i="18"/>
  <c r="AV155" i="18"/>
  <c r="AV151" i="18"/>
  <c r="AV147" i="18"/>
  <c r="AV159" i="18"/>
  <c r="AV157" i="18"/>
  <c r="AV138" i="18"/>
  <c r="AV132" i="18"/>
  <c r="AV163" i="18"/>
  <c r="AV144" i="18"/>
  <c r="AV136" i="18"/>
  <c r="AV143" i="18"/>
  <c r="AV139" i="18"/>
  <c r="AV133" i="18"/>
  <c r="AV135" i="18"/>
  <c r="AV137" i="18"/>
  <c r="AV131" i="18"/>
  <c r="AV129" i="18"/>
  <c r="AV130" i="18"/>
  <c r="AV113" i="18"/>
  <c r="AV105" i="18"/>
  <c r="AV103" i="18"/>
  <c r="AV118" i="18"/>
  <c r="AV96" i="18"/>
  <c r="AV124" i="18"/>
  <c r="AV154" i="18"/>
  <c r="AV111" i="18"/>
  <c r="AV109" i="18"/>
  <c r="AV80" i="18"/>
  <c r="AV72" i="18"/>
  <c r="AV64" i="18"/>
  <c r="AV52" i="18"/>
  <c r="AV89" i="18"/>
  <c r="AV77" i="18"/>
  <c r="AV90" i="18"/>
  <c r="AV85" i="18"/>
  <c r="AV87" i="18"/>
  <c r="AV93" i="18"/>
  <c r="AV91" i="18"/>
  <c r="AV62" i="18"/>
  <c r="C160" i="18"/>
  <c r="AV56" i="18"/>
  <c r="AZ63" i="18"/>
  <c r="BA64" i="18" s="1"/>
  <c r="BB65" i="18" s="1"/>
  <c r="BC66" i="18" s="1"/>
  <c r="BD67" i="18" s="1"/>
  <c r="BE68" i="18" s="1"/>
  <c r="BF69" i="18" s="1"/>
  <c r="BG70" i="18" s="1"/>
  <c r="BH71" i="18" s="1"/>
  <c r="BI72" i="18" s="1"/>
  <c r="BJ73" i="18" s="1"/>
  <c r="BK74" i="18" s="1"/>
  <c r="C162" i="18"/>
  <c r="E162" i="18" s="1"/>
  <c r="O68" i="18"/>
  <c r="AV74" i="18"/>
  <c r="AZ54" i="18"/>
  <c r="BA55" i="18" s="1"/>
  <c r="BB56" i="18" s="1"/>
  <c r="BC57" i="18" s="1"/>
  <c r="BD58" i="18" s="1"/>
  <c r="BE59" i="18" s="1"/>
  <c r="BF60" i="18" s="1"/>
  <c r="BG61" i="18" s="1"/>
  <c r="BH62" i="18" s="1"/>
  <c r="BI63" i="18" s="1"/>
  <c r="BJ64" i="18" s="1"/>
  <c r="BK65" i="18" s="1"/>
  <c r="AZ75" i="18"/>
  <c r="BA76" i="18" s="1"/>
  <c r="BB77" i="18" s="1"/>
  <c r="BC78" i="18" s="1"/>
  <c r="BD79" i="18" s="1"/>
  <c r="BE80" i="18" s="1"/>
  <c r="BF81" i="18" s="1"/>
  <c r="BG82" i="18" s="1"/>
  <c r="BH83" i="18" s="1"/>
  <c r="BI84" i="18" s="1"/>
  <c r="BJ85" i="18" s="1"/>
  <c r="BK86" i="18" s="1"/>
  <c r="AV76" i="18"/>
  <c r="AV79" i="18"/>
  <c r="AV106" i="18"/>
  <c r="C159" i="18"/>
  <c r="E159" i="18" s="1"/>
  <c r="AZ59" i="18"/>
  <c r="BA60" i="18" s="1"/>
  <c r="BB61" i="18" s="1"/>
  <c r="BC62" i="18" s="1"/>
  <c r="BD63" i="18" s="1"/>
  <c r="BE64" i="18" s="1"/>
  <c r="BF65" i="18" s="1"/>
  <c r="BG66" i="18" s="1"/>
  <c r="BH67" i="18" s="1"/>
  <c r="BI68" i="18" s="1"/>
  <c r="BJ69" i="18" s="1"/>
  <c r="BK70" i="18" s="1"/>
  <c r="AZ61" i="18"/>
  <c r="BA62" i="18" s="1"/>
  <c r="BB63" i="18" s="1"/>
  <c r="BC64" i="18" s="1"/>
  <c r="BD65" i="18" s="1"/>
  <c r="BE66" i="18" s="1"/>
  <c r="BF67" i="18" s="1"/>
  <c r="BG68" i="18" s="1"/>
  <c r="BH69" i="18" s="1"/>
  <c r="BI70" i="18" s="1"/>
  <c r="BJ71" i="18" s="1"/>
  <c r="BK72" i="18" s="1"/>
  <c r="AV63" i="18"/>
  <c r="AV65" i="18"/>
  <c r="AV67" i="18"/>
  <c r="AV70" i="18"/>
  <c r="AV71" i="18"/>
  <c r="AZ56" i="18"/>
  <c r="BA57" i="18" s="1"/>
  <c r="BB58" i="18" s="1"/>
  <c r="BC59" i="18" s="1"/>
  <c r="BD60" i="18" s="1"/>
  <c r="BE61" i="18" s="1"/>
  <c r="BF62" i="18" s="1"/>
  <c r="BG63" i="18" s="1"/>
  <c r="BH64" i="18" s="1"/>
  <c r="BI65" i="18" s="1"/>
  <c r="BJ66" i="18" s="1"/>
  <c r="BK67" i="18" s="1"/>
  <c r="AV73" i="18"/>
  <c r="AV82" i="18"/>
  <c r="AV84" i="18"/>
  <c r="C161" i="18"/>
  <c r="AZ64" i="18"/>
  <c r="BA65" i="18" s="1"/>
  <c r="BB66" i="18" s="1"/>
  <c r="BC67" i="18" s="1"/>
  <c r="BD68" i="18" s="1"/>
  <c r="BE69" i="18" s="1"/>
  <c r="BF70" i="18" s="1"/>
  <c r="BG71" i="18" s="1"/>
  <c r="BH72" i="18" s="1"/>
  <c r="BI73" i="18" s="1"/>
  <c r="BJ74" i="18" s="1"/>
  <c r="BK75" i="18" s="1"/>
  <c r="AZ72" i="18"/>
  <c r="BA73" i="18" s="1"/>
  <c r="BB74" i="18" s="1"/>
  <c r="BC75" i="18" s="1"/>
  <c r="BD76" i="18" s="1"/>
  <c r="BE77" i="18" s="1"/>
  <c r="BF78" i="18" s="1"/>
  <c r="BG79" i="18" s="1"/>
  <c r="BH80" i="18" s="1"/>
  <c r="BI81" i="18" s="1"/>
  <c r="BJ82" i="18" s="1"/>
  <c r="BK83" i="18" s="1"/>
  <c r="AZ80" i="18"/>
  <c r="BA81" i="18" s="1"/>
  <c r="BB82" i="18" s="1"/>
  <c r="BC83" i="18" s="1"/>
  <c r="BD84" i="18" s="1"/>
  <c r="BE85" i="18" s="1"/>
  <c r="BF86" i="18" s="1"/>
  <c r="BG87" i="18" s="1"/>
  <c r="BH88" i="18" s="1"/>
  <c r="BI89" i="18" s="1"/>
  <c r="BJ90" i="18" s="1"/>
  <c r="BK91" i="18" s="1"/>
  <c r="AV92" i="18"/>
  <c r="AV86" i="18"/>
  <c r="AV95" i="18"/>
  <c r="AV112" i="18"/>
  <c r="AZ85" i="18"/>
  <c r="BA86" i="18" s="1"/>
  <c r="BB87" i="18" s="1"/>
  <c r="BC88" i="18" s="1"/>
  <c r="BD89" i="18" s="1"/>
  <c r="BE90" i="18" s="1"/>
  <c r="BF91" i="18" s="1"/>
  <c r="BG92" i="18" s="1"/>
  <c r="BH93" i="18" s="1"/>
  <c r="BI94" i="18" s="1"/>
  <c r="BJ95" i="18" s="1"/>
  <c r="BK96" i="18" s="1"/>
  <c r="AV100" i="18"/>
  <c r="AZ55" i="18"/>
  <c r="BA56" i="18" s="1"/>
  <c r="BB57" i="18" s="1"/>
  <c r="BC58" i="18" s="1"/>
  <c r="BD59" i="18" s="1"/>
  <c r="BE60" i="18" s="1"/>
  <c r="BF61" i="18" s="1"/>
  <c r="BG62" i="18" s="1"/>
  <c r="BH63" i="18" s="1"/>
  <c r="BI64" i="18" s="1"/>
  <c r="BJ65" i="18" s="1"/>
  <c r="BK66" i="18" s="1"/>
  <c r="AZ68" i="18"/>
  <c r="BA69" i="18" s="1"/>
  <c r="BB70" i="18" s="1"/>
  <c r="BC71" i="18" s="1"/>
  <c r="BD72" i="18" s="1"/>
  <c r="BE73" i="18" s="1"/>
  <c r="BF74" i="18" s="1"/>
  <c r="BG75" i="18" s="1"/>
  <c r="BH76" i="18" s="1"/>
  <c r="BI77" i="18" s="1"/>
  <c r="BJ78" i="18" s="1"/>
  <c r="BK79" i="18" s="1"/>
  <c r="AZ76" i="18"/>
  <c r="BA77" i="18" s="1"/>
  <c r="BB78" i="18" s="1"/>
  <c r="BC79" i="18" s="1"/>
  <c r="BD80" i="18" s="1"/>
  <c r="BE81" i="18" s="1"/>
  <c r="BF82" i="18" s="1"/>
  <c r="BG83" i="18" s="1"/>
  <c r="BH84" i="18" s="1"/>
  <c r="BI85" i="18" s="1"/>
  <c r="BJ86" i="18" s="1"/>
  <c r="BK87" i="18" s="1"/>
  <c r="AZ84" i="18"/>
  <c r="BA85" i="18" s="1"/>
  <c r="BB86" i="18" s="1"/>
  <c r="BC87" i="18" s="1"/>
  <c r="BD88" i="18" s="1"/>
  <c r="BE89" i="18" s="1"/>
  <c r="BF90" i="18" s="1"/>
  <c r="BG91" i="18" s="1"/>
  <c r="BH92" i="18" s="1"/>
  <c r="BI93" i="18" s="1"/>
  <c r="BJ94" i="18" s="1"/>
  <c r="BK95" i="18" s="1"/>
  <c r="AZ86" i="18"/>
  <c r="BA87" i="18" s="1"/>
  <c r="BB88" i="18" s="1"/>
  <c r="BC89" i="18" s="1"/>
  <c r="BD90" i="18" s="1"/>
  <c r="BE91" i="18" s="1"/>
  <c r="BF92" i="18" s="1"/>
  <c r="BG93" i="18" s="1"/>
  <c r="BH94" i="18" s="1"/>
  <c r="BI95" i="18" s="1"/>
  <c r="BJ96" i="18" s="1"/>
  <c r="BK97" i="18" s="1"/>
  <c r="AZ77" i="18"/>
  <c r="BA78" i="18" s="1"/>
  <c r="BB79" i="18" s="1"/>
  <c r="BC80" i="18" s="1"/>
  <c r="BD81" i="18" s="1"/>
  <c r="BE82" i="18" s="1"/>
  <c r="BF83" i="18" s="1"/>
  <c r="BG84" i="18" s="1"/>
  <c r="BH85" i="18" s="1"/>
  <c r="BI86" i="18" s="1"/>
  <c r="BJ87" i="18" s="1"/>
  <c r="BK88" i="18" s="1"/>
  <c r="AV88" i="18"/>
  <c r="C164" i="18"/>
  <c r="E164" i="18" s="1"/>
  <c r="O92" i="18"/>
  <c r="AV94" i="18"/>
  <c r="AV97" i="18"/>
  <c r="AV104" i="18"/>
  <c r="AZ108" i="18"/>
  <c r="BA109" i="18" s="1"/>
  <c r="BB110" i="18" s="1"/>
  <c r="BC111" i="18" s="1"/>
  <c r="BD112" i="18" s="1"/>
  <c r="BE113" i="18" s="1"/>
  <c r="BF114" i="18" s="1"/>
  <c r="BG115" i="18" s="1"/>
  <c r="BH116" i="18" s="1"/>
  <c r="BI117" i="18" s="1"/>
  <c r="BJ118" i="18" s="1"/>
  <c r="BK119" i="18" s="1"/>
  <c r="AZ88" i="18"/>
  <c r="BA89" i="18" s="1"/>
  <c r="BB90" i="18" s="1"/>
  <c r="BC91" i="18" s="1"/>
  <c r="BD92" i="18" s="1"/>
  <c r="BE93" i="18" s="1"/>
  <c r="BF94" i="18" s="1"/>
  <c r="BG95" i="18" s="1"/>
  <c r="BH96" i="18" s="1"/>
  <c r="BI97" i="18" s="1"/>
  <c r="BJ98" i="18" s="1"/>
  <c r="BK99" i="18" s="1"/>
  <c r="AV102" i="18"/>
  <c r="AV116" i="18"/>
  <c r="AV101" i="18"/>
  <c r="AV98" i="18"/>
  <c r="AV120" i="18"/>
  <c r="AZ98" i="18"/>
  <c r="BA99" i="18" s="1"/>
  <c r="BB100" i="18" s="1"/>
  <c r="BC101" i="18" s="1"/>
  <c r="BD102" i="18" s="1"/>
  <c r="BE103" i="18" s="1"/>
  <c r="BF104" i="18" s="1"/>
  <c r="BG105" i="18" s="1"/>
  <c r="BH106" i="18" s="1"/>
  <c r="BI107" i="18" s="1"/>
  <c r="BJ108" i="18" s="1"/>
  <c r="BK109" i="18" s="1"/>
  <c r="AV99" i="18"/>
  <c r="C165" i="18"/>
  <c r="E165" i="18" s="1"/>
  <c r="O104" i="18"/>
  <c r="AV107" i="18"/>
  <c r="AV115" i="18"/>
  <c r="AV110" i="18"/>
  <c r="C166" i="18"/>
  <c r="E166" i="18" s="1"/>
  <c r="O116" i="18"/>
  <c r="AV117" i="18"/>
  <c r="AV122" i="18"/>
  <c r="AV114" i="18"/>
  <c r="AZ100" i="18"/>
  <c r="BA101" i="18" s="1"/>
  <c r="BB102" i="18" s="1"/>
  <c r="BC103" i="18" s="1"/>
  <c r="BD104" i="18" s="1"/>
  <c r="BE105" i="18" s="1"/>
  <c r="BF106" i="18" s="1"/>
  <c r="BG107" i="18" s="1"/>
  <c r="BH108" i="18" s="1"/>
  <c r="BI109" i="18" s="1"/>
  <c r="BJ110" i="18" s="1"/>
  <c r="BK111" i="18" s="1"/>
  <c r="AZ102" i="18"/>
  <c r="BA103" i="18" s="1"/>
  <c r="BB104" i="18" s="1"/>
  <c r="BC105" i="18" s="1"/>
  <c r="BD106" i="18" s="1"/>
  <c r="BE107" i="18" s="1"/>
  <c r="BF108" i="18" s="1"/>
  <c r="BG109" i="18" s="1"/>
  <c r="BH110" i="18" s="1"/>
  <c r="BI111" i="18" s="1"/>
  <c r="BJ112" i="18" s="1"/>
  <c r="BK113" i="18" s="1"/>
  <c r="AZ104" i="18"/>
  <c r="BA105" i="18" s="1"/>
  <c r="BB106" i="18" s="1"/>
  <c r="BC107" i="18" s="1"/>
  <c r="BD108" i="18" s="1"/>
  <c r="BE109" i="18" s="1"/>
  <c r="BF110" i="18" s="1"/>
  <c r="BG111" i="18" s="1"/>
  <c r="BH112" i="18" s="1"/>
  <c r="BI113" i="18" s="1"/>
  <c r="BJ114" i="18" s="1"/>
  <c r="BK115" i="18" s="1"/>
  <c r="AZ106" i="18"/>
  <c r="BA107" i="18" s="1"/>
  <c r="BB108" i="18" s="1"/>
  <c r="BC109" i="18" s="1"/>
  <c r="BD110" i="18" s="1"/>
  <c r="BE111" i="18" s="1"/>
  <c r="BF112" i="18" s="1"/>
  <c r="BG113" i="18" s="1"/>
  <c r="BH114" i="18" s="1"/>
  <c r="BI115" i="18" s="1"/>
  <c r="BJ116" i="18" s="1"/>
  <c r="BK117" i="18" s="1"/>
  <c r="AZ110" i="18"/>
  <c r="BA111" i="18" s="1"/>
  <c r="BB112" i="18" s="1"/>
  <c r="BC113" i="18" s="1"/>
  <c r="BD114" i="18" s="1"/>
  <c r="BE115" i="18" s="1"/>
  <c r="BF116" i="18" s="1"/>
  <c r="BG117" i="18" s="1"/>
  <c r="BH118" i="18" s="1"/>
  <c r="BI119" i="18" s="1"/>
  <c r="BJ120" i="18" s="1"/>
  <c r="BK121" i="18" s="1"/>
  <c r="AZ116" i="18"/>
  <c r="BA117" i="18" s="1"/>
  <c r="BB118" i="18" s="1"/>
  <c r="BC119" i="18" s="1"/>
  <c r="BD120" i="18" s="1"/>
  <c r="BE121" i="18" s="1"/>
  <c r="BF122" i="18" s="1"/>
  <c r="BG123" i="18" s="1"/>
  <c r="BH124" i="18" s="1"/>
  <c r="BI125" i="18" s="1"/>
  <c r="BJ126" i="18" s="1"/>
  <c r="BK127" i="18" s="1"/>
  <c r="AZ124" i="18"/>
  <c r="BA125" i="18" s="1"/>
  <c r="BB126" i="18" s="1"/>
  <c r="BC127" i="18" s="1"/>
  <c r="BD128" i="18" s="1"/>
  <c r="BE129" i="18" s="1"/>
  <c r="BF130" i="18" s="1"/>
  <c r="BG131" i="18" s="1"/>
  <c r="BH132" i="18" s="1"/>
  <c r="BI133" i="18" s="1"/>
  <c r="BJ134" i="18" s="1"/>
  <c r="BK135" i="18" s="1"/>
  <c r="AV108" i="18"/>
  <c r="AV119" i="18"/>
  <c r="AV125" i="18"/>
  <c r="AZ128" i="18"/>
  <c r="BA129" i="18" s="1"/>
  <c r="BB130" i="18" s="1"/>
  <c r="BC131" i="18" s="1"/>
  <c r="BD132" i="18" s="1"/>
  <c r="BE133" i="18" s="1"/>
  <c r="BF134" i="18" s="1"/>
  <c r="BG135" i="18" s="1"/>
  <c r="BH136" i="18" s="1"/>
  <c r="BI137" i="18" s="1"/>
  <c r="BJ138" i="18" s="1"/>
  <c r="BK139" i="18" s="1"/>
  <c r="AV123" i="18"/>
  <c r="AV142" i="18"/>
  <c r="AZ115" i="18"/>
  <c r="BA116" i="18" s="1"/>
  <c r="BB117" i="18" s="1"/>
  <c r="BC118" i="18" s="1"/>
  <c r="BD119" i="18" s="1"/>
  <c r="BE120" i="18" s="1"/>
  <c r="BF121" i="18" s="1"/>
  <c r="BG122" i="18" s="1"/>
  <c r="BH123" i="18" s="1"/>
  <c r="BI124" i="18" s="1"/>
  <c r="BJ125" i="18" s="1"/>
  <c r="BK126" i="18" s="1"/>
  <c r="AV126" i="18"/>
  <c r="AV121" i="18"/>
  <c r="AZ136" i="18"/>
  <c r="BA137" i="18" s="1"/>
  <c r="BB138" i="18" s="1"/>
  <c r="BC139" i="18" s="1"/>
  <c r="BD140" i="18" s="1"/>
  <c r="BE141" i="18" s="1"/>
  <c r="BF142" i="18" s="1"/>
  <c r="BG143" i="18" s="1"/>
  <c r="BH144" i="18" s="1"/>
  <c r="BI145" i="18" s="1"/>
  <c r="BJ146" i="18" s="1"/>
  <c r="BK147" i="18" s="1"/>
  <c r="AV141" i="18"/>
  <c r="AZ125" i="18"/>
  <c r="BA126" i="18" s="1"/>
  <c r="BB127" i="18" s="1"/>
  <c r="BC128" i="18" s="1"/>
  <c r="BD129" i="18" s="1"/>
  <c r="BE130" i="18" s="1"/>
  <c r="BF131" i="18" s="1"/>
  <c r="BG132" i="18" s="1"/>
  <c r="BH133" i="18" s="1"/>
  <c r="BI134" i="18" s="1"/>
  <c r="BJ135" i="18" s="1"/>
  <c r="BK136" i="18" s="1"/>
  <c r="AZ142" i="18"/>
  <c r="BA143" i="18" s="1"/>
  <c r="BB144" i="18" s="1"/>
  <c r="BC145" i="18" s="1"/>
  <c r="BD146" i="18" s="1"/>
  <c r="BE147" i="18" s="1"/>
  <c r="BF148" i="18" s="1"/>
  <c r="BG149" i="18" s="1"/>
  <c r="BH150" i="18" s="1"/>
  <c r="BI151" i="18" s="1"/>
  <c r="BJ152" i="18" s="1"/>
  <c r="BK153" i="18" s="1"/>
  <c r="AV128" i="18"/>
  <c r="AV162" i="18"/>
  <c r="AV140" i="18"/>
  <c r="AV145" i="18"/>
  <c r="AV127" i="18"/>
  <c r="AZ129" i="18"/>
  <c r="BA130" i="18" s="1"/>
  <c r="BB131" i="18" s="1"/>
  <c r="BC132" i="18" s="1"/>
  <c r="BD133" i="18" s="1"/>
  <c r="BE134" i="18" s="1"/>
  <c r="BF135" i="18" s="1"/>
  <c r="BG136" i="18" s="1"/>
  <c r="BH137" i="18" s="1"/>
  <c r="BI138" i="18" s="1"/>
  <c r="BJ139" i="18" s="1"/>
  <c r="BK140" i="18" s="1"/>
  <c r="AV134" i="18"/>
  <c r="AZ141" i="18"/>
  <c r="BA142" i="18" s="1"/>
  <c r="BB143" i="18" s="1"/>
  <c r="BC144" i="18" s="1"/>
  <c r="BD145" i="18" s="1"/>
  <c r="BE146" i="18" s="1"/>
  <c r="BF147" i="18" s="1"/>
  <c r="BG148" i="18" s="1"/>
  <c r="BH149" i="18" s="1"/>
  <c r="BI150" i="18" s="1"/>
  <c r="BJ151" i="18" s="1"/>
  <c r="BK152" i="18" s="1"/>
  <c r="AZ135" i="18"/>
  <c r="BA136" i="18" s="1"/>
  <c r="BB137" i="18" s="1"/>
  <c r="BC138" i="18" s="1"/>
  <c r="BD139" i="18" s="1"/>
  <c r="BE140" i="18" s="1"/>
  <c r="BF141" i="18" s="1"/>
  <c r="BG142" i="18" s="1"/>
  <c r="BH143" i="18" s="1"/>
  <c r="BI144" i="18" s="1"/>
  <c r="BJ145" i="18" s="1"/>
  <c r="BK146" i="18" s="1"/>
  <c r="AV152" i="18"/>
  <c r="AV153" i="18"/>
  <c r="AV161" i="18"/>
  <c r="AV164" i="18"/>
  <c r="AV146" i="18"/>
  <c r="AZ162" i="18"/>
  <c r="BA163" i="18" s="1"/>
  <c r="BB164" i="18" s="1"/>
  <c r="AZ147" i="18"/>
  <c r="BA148" i="18" s="1"/>
  <c r="BB149" i="18" s="1"/>
  <c r="BC150" i="18" s="1"/>
  <c r="BD151" i="18" s="1"/>
  <c r="BE152" i="18" s="1"/>
  <c r="BF153" i="18" s="1"/>
  <c r="BG154" i="18" s="1"/>
  <c r="BH155" i="18" s="1"/>
  <c r="BI156" i="18" s="1"/>
  <c r="BJ157" i="18" s="1"/>
  <c r="BK158" i="18" s="1"/>
  <c r="AV148" i="18"/>
  <c r="AV149" i="18"/>
  <c r="AV150" i="18"/>
  <c r="AV160" i="18"/>
  <c r="AZ144" i="18"/>
  <c r="BA145" i="18" s="1"/>
  <c r="BB146" i="18" s="1"/>
  <c r="BC147" i="18" s="1"/>
  <c r="BD148" i="18" s="1"/>
  <c r="BE149" i="18" s="1"/>
  <c r="BF150" i="18" s="1"/>
  <c r="BG151" i="18" s="1"/>
  <c r="BH152" i="18" s="1"/>
  <c r="BI153" i="18" s="1"/>
  <c r="BJ154" i="18" s="1"/>
  <c r="BK155" i="18" s="1"/>
  <c r="AV156" i="18"/>
  <c r="AZ161" i="18"/>
  <c r="BA162" i="18" s="1"/>
  <c r="BB163" i="18" s="1"/>
  <c r="BC164" i="18" s="1"/>
  <c r="AZ151" i="18"/>
  <c r="BA152" i="18" s="1"/>
  <c r="BB153" i="18" s="1"/>
  <c r="BC154" i="18" s="1"/>
  <c r="BD155" i="18" s="1"/>
  <c r="BE156" i="18" s="1"/>
  <c r="BF157" i="18" s="1"/>
  <c r="BG158" i="18" s="1"/>
  <c r="BH159" i="18" s="1"/>
  <c r="BI160" i="18" s="1"/>
  <c r="BJ161" i="18" s="1"/>
  <c r="BK162" i="18" s="1"/>
  <c r="AZ155" i="18"/>
  <c r="BA156" i="18" s="1"/>
  <c r="BB157" i="18" s="1"/>
  <c r="BC158" i="18" s="1"/>
  <c r="BD159" i="18" s="1"/>
  <c r="BE160" i="18" s="1"/>
  <c r="BF161" i="18" s="1"/>
  <c r="BG162" i="18" s="1"/>
  <c r="BH163" i="18" s="1"/>
  <c r="BI164" i="18" s="1"/>
  <c r="AZ158" i="18"/>
  <c r="BA159" i="18" s="1"/>
  <c r="BB160" i="18" s="1"/>
  <c r="BC161" i="18" s="1"/>
  <c r="BD162" i="18" s="1"/>
  <c r="BE163" i="18" s="1"/>
  <c r="BF164" i="18" s="1"/>
  <c r="AZ154" i="18"/>
  <c r="BA155" i="18" s="1"/>
  <c r="BB156" i="18" s="1"/>
  <c r="BC157" i="18" s="1"/>
  <c r="BD158" i="18" s="1"/>
  <c r="BE159" i="18" s="1"/>
  <c r="BF160" i="18" s="1"/>
  <c r="BG161" i="18" s="1"/>
  <c r="BH162" i="18" s="1"/>
  <c r="BI163" i="18" s="1"/>
  <c r="BJ164" i="18" s="1"/>
  <c r="AZ163" i="18"/>
  <c r="BA164" i="18" s="1"/>
  <c r="AZ157" i="18"/>
  <c r="BA158" i="18" s="1"/>
  <c r="BB159" i="18" s="1"/>
  <c r="BC160" i="18" s="1"/>
  <c r="BD161" i="18" s="1"/>
  <c r="BE162" i="18" s="1"/>
  <c r="BF163" i="18" s="1"/>
  <c r="BG164" i="18" s="1"/>
  <c r="BA46" i="17"/>
  <c r="BB46" i="17" s="1"/>
  <c r="BA54" i="17"/>
  <c r="BB54" i="17" s="1"/>
  <c r="BA53" i="17"/>
  <c r="BB53" i="17" s="1"/>
  <c r="BA63" i="17"/>
  <c r="BB63" i="17" s="1"/>
  <c r="BA70" i="17"/>
  <c r="BB70" i="17" s="1"/>
  <c r="BA62" i="17"/>
  <c r="BB62" i="17" s="1"/>
  <c r="BA59" i="17"/>
  <c r="BB59" i="17" s="1"/>
  <c r="BA58" i="17"/>
  <c r="BB58" i="17" s="1"/>
  <c r="C166" i="17"/>
  <c r="E166" i="17" s="1"/>
  <c r="O116" i="17"/>
  <c r="AL104" i="17" s="1"/>
  <c r="BA49" i="17"/>
  <c r="BB49" i="17" s="1"/>
  <c r="O13" i="17"/>
  <c r="BA47" i="17"/>
  <c r="BB47" i="17" s="1"/>
  <c r="BA72" i="17"/>
  <c r="BB72" i="17" s="1"/>
  <c r="BA79" i="17"/>
  <c r="BB79" i="17" s="1"/>
  <c r="C163" i="17"/>
  <c r="E163" i="17" s="1"/>
  <c r="O80" i="17"/>
  <c r="AL68" i="17" s="1"/>
  <c r="BA82" i="17"/>
  <c r="BB82" i="17" s="1"/>
  <c r="BA87" i="17"/>
  <c r="BB87" i="17" s="1"/>
  <c r="BF52" i="17"/>
  <c r="BG53" i="17" s="1"/>
  <c r="BH54" i="17" s="1"/>
  <c r="BI55" i="17" s="1"/>
  <c r="BJ56" i="17" s="1"/>
  <c r="BK57" i="17" s="1"/>
  <c r="BL58" i="17" s="1"/>
  <c r="BM59" i="17" s="1"/>
  <c r="BN60" i="17" s="1"/>
  <c r="BO61" i="17" s="1"/>
  <c r="BP62" i="17" s="1"/>
  <c r="BQ63" i="17" s="1"/>
  <c r="BA56" i="17"/>
  <c r="BB56" i="17" s="1"/>
  <c r="BA57" i="17"/>
  <c r="BB57" i="17" s="1"/>
  <c r="BA68" i="17"/>
  <c r="BB68" i="17" s="1"/>
  <c r="BA55" i="17"/>
  <c r="BB55" i="17" s="1"/>
  <c r="C161" i="17"/>
  <c r="O56" i="17"/>
  <c r="AL44" i="17" s="1"/>
  <c r="BA60" i="17"/>
  <c r="BB60" i="17" s="1"/>
  <c r="BA66" i="17"/>
  <c r="BB66" i="17" s="1"/>
  <c r="BA75" i="17"/>
  <c r="BB75" i="17" s="1"/>
  <c r="BF86" i="17"/>
  <c r="BG87" i="17" s="1"/>
  <c r="BH88" i="17" s="1"/>
  <c r="BI89" i="17" s="1"/>
  <c r="BJ90" i="17" s="1"/>
  <c r="BK91" i="17" s="1"/>
  <c r="BL92" i="17" s="1"/>
  <c r="BM93" i="17" s="1"/>
  <c r="BN94" i="17" s="1"/>
  <c r="BO95" i="17" s="1"/>
  <c r="BP96" i="17" s="1"/>
  <c r="BQ97" i="17" s="1"/>
  <c r="BA48" i="17"/>
  <c r="BB48" i="17" s="1"/>
  <c r="C158" i="17"/>
  <c r="E158" i="17" s="1"/>
  <c r="C159" i="17"/>
  <c r="E159" i="17" s="1"/>
  <c r="C160" i="17"/>
  <c r="BF56" i="17"/>
  <c r="BG57" i="17" s="1"/>
  <c r="BH58" i="17" s="1"/>
  <c r="BI59" i="17" s="1"/>
  <c r="BJ60" i="17" s="1"/>
  <c r="BK61" i="17" s="1"/>
  <c r="BL62" i="17" s="1"/>
  <c r="BM63" i="17" s="1"/>
  <c r="BN64" i="17" s="1"/>
  <c r="BO65" i="17" s="1"/>
  <c r="BP66" i="17" s="1"/>
  <c r="BQ67" i="17" s="1"/>
  <c r="BF57" i="17"/>
  <c r="BG58" i="17" s="1"/>
  <c r="BH59" i="17" s="1"/>
  <c r="BI60" i="17" s="1"/>
  <c r="BJ61" i="17" s="1"/>
  <c r="BK62" i="17" s="1"/>
  <c r="BL63" i="17" s="1"/>
  <c r="BM64" i="17" s="1"/>
  <c r="BN65" i="17" s="1"/>
  <c r="BO66" i="17" s="1"/>
  <c r="BP67" i="17" s="1"/>
  <c r="BQ68" i="17" s="1"/>
  <c r="BA64" i="17"/>
  <c r="BB64" i="17" s="1"/>
  <c r="BA77" i="17"/>
  <c r="BB77" i="17" s="1"/>
  <c r="BA83" i="17"/>
  <c r="BB83" i="17" s="1"/>
  <c r="BA86" i="17"/>
  <c r="BB86" i="17" s="1"/>
  <c r="BA164" i="17"/>
  <c r="BB164" i="17" s="1"/>
  <c r="BA160" i="17"/>
  <c r="BB160" i="17" s="1"/>
  <c r="BA152" i="17"/>
  <c r="BB152" i="17" s="1"/>
  <c r="BA150" i="17"/>
  <c r="BB150" i="17" s="1"/>
  <c r="BA157" i="17"/>
  <c r="BB157" i="17" s="1"/>
  <c r="BA156" i="17"/>
  <c r="BB156" i="17" s="1"/>
  <c r="BA148" i="17"/>
  <c r="BB148" i="17" s="1"/>
  <c r="BA147" i="17"/>
  <c r="BB147" i="17" s="1"/>
  <c r="BA145" i="17"/>
  <c r="BB145" i="17" s="1"/>
  <c r="BA140" i="17"/>
  <c r="BB140" i="17" s="1"/>
  <c r="BA142" i="17"/>
  <c r="BB142" i="17" s="1"/>
  <c r="BA137" i="17"/>
  <c r="BB137" i="17" s="1"/>
  <c r="BA129" i="17"/>
  <c r="BB129" i="17" s="1"/>
  <c r="BA149" i="17"/>
  <c r="BB149" i="17" s="1"/>
  <c r="BA136" i="17"/>
  <c r="BB136" i="17" s="1"/>
  <c r="BA131" i="17"/>
  <c r="BB131" i="17" s="1"/>
  <c r="BA130" i="17"/>
  <c r="BB130" i="17" s="1"/>
  <c r="BA125" i="17"/>
  <c r="BB125" i="17" s="1"/>
  <c r="BA132" i="17"/>
  <c r="BB132" i="17" s="1"/>
  <c r="BA141" i="17"/>
  <c r="BB141" i="17" s="1"/>
  <c r="BA124" i="17"/>
  <c r="BB124" i="17" s="1"/>
  <c r="BA114" i="17"/>
  <c r="BB114" i="17" s="1"/>
  <c r="BA146" i="17"/>
  <c r="BB146" i="17" s="1"/>
  <c r="BA113" i="17"/>
  <c r="BB113" i="17" s="1"/>
  <c r="BA122" i="17"/>
  <c r="BB122" i="17" s="1"/>
  <c r="BA120" i="17"/>
  <c r="BB120" i="17" s="1"/>
  <c r="BA118" i="17"/>
  <c r="BB118" i="17" s="1"/>
  <c r="BA127" i="17"/>
  <c r="BB127" i="17" s="1"/>
  <c r="BA116" i="17"/>
  <c r="BB116" i="17" s="1"/>
  <c r="BA123" i="17"/>
  <c r="BB123" i="17" s="1"/>
  <c r="BA85" i="17"/>
  <c r="BB85" i="17" s="1"/>
  <c r="BA81" i="17"/>
  <c r="BB81" i="17" s="1"/>
  <c r="BA78" i="17"/>
  <c r="BB78" i="17" s="1"/>
  <c r="BA74" i="17"/>
  <c r="BB74" i="17" s="1"/>
  <c r="BA110" i="17"/>
  <c r="BB110" i="17" s="1"/>
  <c r="BA50" i="17"/>
  <c r="BB50" i="17" s="1"/>
  <c r="BA51" i="17"/>
  <c r="BB51" i="17" s="1"/>
  <c r="BA61" i="17"/>
  <c r="BB61" i="17" s="1"/>
  <c r="C162" i="17"/>
  <c r="E162" i="17" s="1"/>
  <c r="O68" i="17"/>
  <c r="AL56" i="17" s="1"/>
  <c r="BA76" i="17"/>
  <c r="BB76" i="17" s="1"/>
  <c r="C157" i="17"/>
  <c r="E157" i="17" s="1"/>
  <c r="BA45" i="17"/>
  <c r="BB45" i="17" s="1"/>
  <c r="BA52" i="17"/>
  <c r="BB52" i="17" s="1"/>
  <c r="BA67" i="17"/>
  <c r="BB67" i="17" s="1"/>
  <c r="BA69" i="17"/>
  <c r="BB69" i="17" s="1"/>
  <c r="BA71" i="17"/>
  <c r="BB71" i="17" s="1"/>
  <c r="BA65" i="17"/>
  <c r="BB65" i="17" s="1"/>
  <c r="BA73" i="17"/>
  <c r="BB73" i="17" s="1"/>
  <c r="BF82" i="17"/>
  <c r="BG83" i="17" s="1"/>
  <c r="BH84" i="17" s="1"/>
  <c r="BI85" i="17" s="1"/>
  <c r="BJ86" i="17" s="1"/>
  <c r="BK87" i="17" s="1"/>
  <c r="BL88" i="17" s="1"/>
  <c r="BM89" i="17" s="1"/>
  <c r="BN90" i="17" s="1"/>
  <c r="BO91" i="17" s="1"/>
  <c r="BP92" i="17" s="1"/>
  <c r="BQ93" i="17" s="1"/>
  <c r="BF81" i="17"/>
  <c r="BG82" i="17" s="1"/>
  <c r="BH83" i="17" s="1"/>
  <c r="BI84" i="17" s="1"/>
  <c r="BJ85" i="17" s="1"/>
  <c r="BK86" i="17" s="1"/>
  <c r="BL87" i="17" s="1"/>
  <c r="BM88" i="17" s="1"/>
  <c r="BN89" i="17" s="1"/>
  <c r="BO90" i="17" s="1"/>
  <c r="BP91" i="17" s="1"/>
  <c r="BQ92" i="17" s="1"/>
  <c r="BF85" i="17"/>
  <c r="BG86" i="17" s="1"/>
  <c r="BH87" i="17" s="1"/>
  <c r="BI88" i="17" s="1"/>
  <c r="BJ89" i="17" s="1"/>
  <c r="BK90" i="17" s="1"/>
  <c r="BL91" i="17" s="1"/>
  <c r="BM92" i="17" s="1"/>
  <c r="BN93" i="17" s="1"/>
  <c r="BO94" i="17" s="1"/>
  <c r="BP95" i="17" s="1"/>
  <c r="BQ96" i="17" s="1"/>
  <c r="BF89" i="17"/>
  <c r="BG90" i="17" s="1"/>
  <c r="BH91" i="17" s="1"/>
  <c r="BI92" i="17" s="1"/>
  <c r="BJ93" i="17" s="1"/>
  <c r="BK94" i="17" s="1"/>
  <c r="BL95" i="17" s="1"/>
  <c r="BM96" i="17" s="1"/>
  <c r="BN97" i="17" s="1"/>
  <c r="BO98" i="17" s="1"/>
  <c r="BP99" i="17" s="1"/>
  <c r="BQ100" i="17" s="1"/>
  <c r="C164" i="17"/>
  <c r="E164" i="17" s="1"/>
  <c r="O92" i="17"/>
  <c r="AL80" i="17" s="1"/>
  <c r="BA88" i="17"/>
  <c r="BB88" i="17" s="1"/>
  <c r="BF133" i="17"/>
  <c r="BG134" i="17" s="1"/>
  <c r="BH135" i="17" s="1"/>
  <c r="BI136" i="17" s="1"/>
  <c r="BJ137" i="17" s="1"/>
  <c r="BK138" i="17" s="1"/>
  <c r="BL139" i="17" s="1"/>
  <c r="BM140" i="17" s="1"/>
  <c r="BN141" i="17" s="1"/>
  <c r="BO142" i="17" s="1"/>
  <c r="BP143" i="17" s="1"/>
  <c r="BQ144" i="17" s="1"/>
  <c r="BF95" i="17"/>
  <c r="BG96" i="17" s="1"/>
  <c r="BH97" i="17" s="1"/>
  <c r="BI98" i="17" s="1"/>
  <c r="BJ99" i="17" s="1"/>
  <c r="BK100" i="17" s="1"/>
  <c r="BL101" i="17" s="1"/>
  <c r="BM102" i="17" s="1"/>
  <c r="BN103" i="17" s="1"/>
  <c r="BO104" i="17" s="1"/>
  <c r="BP105" i="17" s="1"/>
  <c r="BQ106" i="17" s="1"/>
  <c r="BF109" i="17"/>
  <c r="BG110" i="17" s="1"/>
  <c r="BH111" i="17" s="1"/>
  <c r="BI112" i="17" s="1"/>
  <c r="BJ113" i="17" s="1"/>
  <c r="BK114" i="17" s="1"/>
  <c r="BL115" i="17" s="1"/>
  <c r="BM116" i="17" s="1"/>
  <c r="BN117" i="17" s="1"/>
  <c r="BO118" i="17" s="1"/>
  <c r="BP119" i="17" s="1"/>
  <c r="BQ120" i="17" s="1"/>
  <c r="BA80" i="17"/>
  <c r="BB80" i="17" s="1"/>
  <c r="BA84" i="17"/>
  <c r="BB84" i="17" s="1"/>
  <c r="BF101" i="17"/>
  <c r="BG102" i="17" s="1"/>
  <c r="BH103" i="17" s="1"/>
  <c r="BI104" i="17" s="1"/>
  <c r="BJ105" i="17" s="1"/>
  <c r="BK106" i="17" s="1"/>
  <c r="BL107" i="17" s="1"/>
  <c r="BM108" i="17" s="1"/>
  <c r="BN109" i="17" s="1"/>
  <c r="BO110" i="17" s="1"/>
  <c r="BP111" i="17" s="1"/>
  <c r="BQ112" i="17" s="1"/>
  <c r="BA89" i="17"/>
  <c r="BB89" i="17" s="1"/>
  <c r="BA93" i="17"/>
  <c r="BB93" i="17" s="1"/>
  <c r="BA151" i="17"/>
  <c r="BB151" i="17" s="1"/>
  <c r="BF93" i="17"/>
  <c r="BG94" i="17" s="1"/>
  <c r="BH95" i="17" s="1"/>
  <c r="BI96" i="17" s="1"/>
  <c r="BJ97" i="17" s="1"/>
  <c r="BK98" i="17" s="1"/>
  <c r="BL99" i="17" s="1"/>
  <c r="BM100" i="17" s="1"/>
  <c r="BN101" i="17" s="1"/>
  <c r="BO102" i="17" s="1"/>
  <c r="BP103" i="17" s="1"/>
  <c r="BQ104" i="17" s="1"/>
  <c r="BA91" i="17"/>
  <c r="BB91" i="17" s="1"/>
  <c r="BA99" i="17"/>
  <c r="BB99" i="17" s="1"/>
  <c r="BA107" i="17"/>
  <c r="BB107" i="17" s="1"/>
  <c r="BF115" i="17"/>
  <c r="BG116" i="17" s="1"/>
  <c r="BH117" i="17" s="1"/>
  <c r="BI118" i="17" s="1"/>
  <c r="BJ119" i="17" s="1"/>
  <c r="BK120" i="17" s="1"/>
  <c r="BL121" i="17" s="1"/>
  <c r="BM122" i="17" s="1"/>
  <c r="BN123" i="17" s="1"/>
  <c r="BO124" i="17" s="1"/>
  <c r="BP125" i="17" s="1"/>
  <c r="BQ126" i="17" s="1"/>
  <c r="BA128" i="17"/>
  <c r="BB128" i="17" s="1"/>
  <c r="C165" i="17"/>
  <c r="E165" i="17" s="1"/>
  <c r="O104" i="17"/>
  <c r="AL92" i="17" s="1"/>
  <c r="BF111" i="17"/>
  <c r="BG112" i="17" s="1"/>
  <c r="BH113" i="17" s="1"/>
  <c r="BI114" i="17" s="1"/>
  <c r="BJ115" i="17" s="1"/>
  <c r="BK116" i="17" s="1"/>
  <c r="BL117" i="17" s="1"/>
  <c r="BM118" i="17" s="1"/>
  <c r="BN119" i="17" s="1"/>
  <c r="BO120" i="17" s="1"/>
  <c r="BP121" i="17" s="1"/>
  <c r="BQ122" i="17" s="1"/>
  <c r="BF126" i="17"/>
  <c r="BG127" i="17" s="1"/>
  <c r="BH128" i="17" s="1"/>
  <c r="BI129" i="17" s="1"/>
  <c r="BJ130" i="17" s="1"/>
  <c r="BK131" i="17" s="1"/>
  <c r="BL132" i="17" s="1"/>
  <c r="BM133" i="17" s="1"/>
  <c r="BN134" i="17" s="1"/>
  <c r="BO135" i="17" s="1"/>
  <c r="BP136" i="17" s="1"/>
  <c r="BQ137" i="17" s="1"/>
  <c r="BA126" i="17"/>
  <c r="BB126" i="17" s="1"/>
  <c r="BF140" i="17"/>
  <c r="BG141" i="17" s="1"/>
  <c r="BH142" i="17" s="1"/>
  <c r="BI143" i="17" s="1"/>
  <c r="BJ144" i="17" s="1"/>
  <c r="BK145" i="17" s="1"/>
  <c r="BL146" i="17" s="1"/>
  <c r="BM147" i="17" s="1"/>
  <c r="BN148" i="17" s="1"/>
  <c r="BO149" i="17" s="1"/>
  <c r="BP150" i="17" s="1"/>
  <c r="BQ151" i="17" s="1"/>
  <c r="BA97" i="17"/>
  <c r="BB97" i="17" s="1"/>
  <c r="BA105" i="17"/>
  <c r="BB105" i="17" s="1"/>
  <c r="BA109" i="17"/>
  <c r="BB109" i="17" s="1"/>
  <c r="BS172" i="17"/>
  <c r="BV48" i="17" s="1"/>
  <c r="BA95" i="17"/>
  <c r="BB95" i="17" s="1"/>
  <c r="BA103" i="17"/>
  <c r="BB103" i="17" s="1"/>
  <c r="BF143" i="17"/>
  <c r="BG144" i="17" s="1"/>
  <c r="BH145" i="17" s="1"/>
  <c r="BI146" i="17" s="1"/>
  <c r="BJ147" i="17" s="1"/>
  <c r="BK148" i="17" s="1"/>
  <c r="BL149" i="17" s="1"/>
  <c r="BM150" i="17" s="1"/>
  <c r="BN151" i="17" s="1"/>
  <c r="BO152" i="17" s="1"/>
  <c r="BP153" i="17" s="1"/>
  <c r="BQ154" i="17" s="1"/>
  <c r="BA101" i="17"/>
  <c r="BB101" i="17" s="1"/>
  <c r="BA112" i="17"/>
  <c r="BB112" i="17" s="1"/>
  <c r="BA115" i="17"/>
  <c r="BB115" i="17" s="1"/>
  <c r="BF103" i="17"/>
  <c r="BG104" i="17" s="1"/>
  <c r="BH105" i="17" s="1"/>
  <c r="BI106" i="17" s="1"/>
  <c r="BJ107" i="17" s="1"/>
  <c r="BK108" i="17" s="1"/>
  <c r="BL109" i="17" s="1"/>
  <c r="BM110" i="17" s="1"/>
  <c r="BN111" i="17" s="1"/>
  <c r="BO112" i="17" s="1"/>
  <c r="BP113" i="17" s="1"/>
  <c r="BQ114" i="17" s="1"/>
  <c r="BF113" i="17"/>
  <c r="BG114" i="17" s="1"/>
  <c r="BH115" i="17" s="1"/>
  <c r="BI116" i="17" s="1"/>
  <c r="BJ117" i="17" s="1"/>
  <c r="BK118" i="17" s="1"/>
  <c r="BL119" i="17" s="1"/>
  <c r="BM120" i="17" s="1"/>
  <c r="BN121" i="17" s="1"/>
  <c r="BO122" i="17" s="1"/>
  <c r="BP123" i="17" s="1"/>
  <c r="BQ124" i="17" s="1"/>
  <c r="BA90" i="17"/>
  <c r="BB90" i="17" s="1"/>
  <c r="BA94" i="17"/>
  <c r="BB94" i="17" s="1"/>
  <c r="BA98" i="17"/>
  <c r="BB98" i="17" s="1"/>
  <c r="BA102" i="17"/>
  <c r="BB102" i="17" s="1"/>
  <c r="BA106" i="17"/>
  <c r="BB106" i="17" s="1"/>
  <c r="BA92" i="17"/>
  <c r="BB92" i="17" s="1"/>
  <c r="BA96" i="17"/>
  <c r="BB96" i="17" s="1"/>
  <c r="BA100" i="17"/>
  <c r="BB100" i="17" s="1"/>
  <c r="BA104" i="17"/>
  <c r="BB104" i="17" s="1"/>
  <c r="BA108" i="17"/>
  <c r="BB108" i="17" s="1"/>
  <c r="BA111" i="17"/>
  <c r="BB111" i="17" s="1"/>
  <c r="BF117" i="17"/>
  <c r="BG118" i="17" s="1"/>
  <c r="BH119" i="17" s="1"/>
  <c r="BI120" i="17" s="1"/>
  <c r="BJ121" i="17" s="1"/>
  <c r="BK122" i="17" s="1"/>
  <c r="BL123" i="17" s="1"/>
  <c r="BM124" i="17" s="1"/>
  <c r="BN125" i="17" s="1"/>
  <c r="BO126" i="17" s="1"/>
  <c r="BP127" i="17" s="1"/>
  <c r="BQ128" i="17" s="1"/>
  <c r="BF121" i="17"/>
  <c r="BG122" i="17" s="1"/>
  <c r="BH123" i="17" s="1"/>
  <c r="BI124" i="17" s="1"/>
  <c r="BJ125" i="17" s="1"/>
  <c r="BK126" i="17" s="1"/>
  <c r="BL127" i="17" s="1"/>
  <c r="BM128" i="17" s="1"/>
  <c r="BN129" i="17" s="1"/>
  <c r="BO130" i="17" s="1"/>
  <c r="BP131" i="17" s="1"/>
  <c r="BQ132" i="17" s="1"/>
  <c r="BF130" i="17"/>
  <c r="BG131" i="17" s="1"/>
  <c r="BH132" i="17" s="1"/>
  <c r="BI133" i="17" s="1"/>
  <c r="BJ134" i="17" s="1"/>
  <c r="BK135" i="17" s="1"/>
  <c r="BL136" i="17" s="1"/>
  <c r="BM137" i="17" s="1"/>
  <c r="BN138" i="17" s="1"/>
  <c r="BO139" i="17" s="1"/>
  <c r="BP140" i="17" s="1"/>
  <c r="BQ141" i="17" s="1"/>
  <c r="BA144" i="17"/>
  <c r="BB144" i="17" s="1"/>
  <c r="BA117" i="17"/>
  <c r="BB117" i="17" s="1"/>
  <c r="BA121" i="17"/>
  <c r="BB121" i="17" s="1"/>
  <c r="BF123" i="17"/>
  <c r="BG124" i="17" s="1"/>
  <c r="BH125" i="17" s="1"/>
  <c r="BI126" i="17" s="1"/>
  <c r="BJ127" i="17" s="1"/>
  <c r="BK128" i="17" s="1"/>
  <c r="BL129" i="17" s="1"/>
  <c r="BM130" i="17" s="1"/>
  <c r="BN131" i="17" s="1"/>
  <c r="BO132" i="17" s="1"/>
  <c r="BP133" i="17" s="1"/>
  <c r="BQ134" i="17" s="1"/>
  <c r="BF149" i="17"/>
  <c r="BG150" i="17" s="1"/>
  <c r="BH151" i="17" s="1"/>
  <c r="BI152" i="17" s="1"/>
  <c r="BJ153" i="17" s="1"/>
  <c r="BK154" i="17" s="1"/>
  <c r="BL155" i="17" s="1"/>
  <c r="BM156" i="17" s="1"/>
  <c r="BN157" i="17" s="1"/>
  <c r="BO158" i="17" s="1"/>
  <c r="BP159" i="17" s="1"/>
  <c r="BQ160" i="17" s="1"/>
  <c r="BF119" i="17"/>
  <c r="BG120" i="17" s="1"/>
  <c r="BH121" i="17" s="1"/>
  <c r="BI122" i="17" s="1"/>
  <c r="BJ123" i="17" s="1"/>
  <c r="BK124" i="17" s="1"/>
  <c r="BL125" i="17" s="1"/>
  <c r="BM126" i="17" s="1"/>
  <c r="BN127" i="17" s="1"/>
  <c r="BO128" i="17" s="1"/>
  <c r="BP129" i="17" s="1"/>
  <c r="BQ130" i="17" s="1"/>
  <c r="BF141" i="17"/>
  <c r="BG142" i="17" s="1"/>
  <c r="BH143" i="17" s="1"/>
  <c r="BI144" i="17" s="1"/>
  <c r="BJ145" i="17" s="1"/>
  <c r="BK146" i="17" s="1"/>
  <c r="BL147" i="17" s="1"/>
  <c r="BM148" i="17" s="1"/>
  <c r="BN149" i="17" s="1"/>
  <c r="BO150" i="17" s="1"/>
  <c r="BP151" i="17" s="1"/>
  <c r="BQ152" i="17" s="1"/>
  <c r="BA119" i="17"/>
  <c r="BB119" i="17" s="1"/>
  <c r="BF129" i="17"/>
  <c r="BG130" i="17" s="1"/>
  <c r="BH131" i="17" s="1"/>
  <c r="BI132" i="17" s="1"/>
  <c r="BJ133" i="17" s="1"/>
  <c r="BK134" i="17" s="1"/>
  <c r="BL135" i="17" s="1"/>
  <c r="BM136" i="17" s="1"/>
  <c r="BN137" i="17" s="1"/>
  <c r="BO138" i="17" s="1"/>
  <c r="BP139" i="17" s="1"/>
  <c r="BQ140" i="17" s="1"/>
  <c r="BA133" i="17"/>
  <c r="BB133" i="17" s="1"/>
  <c r="BA134" i="17"/>
  <c r="BB134" i="17" s="1"/>
  <c r="BF136" i="17"/>
  <c r="BG137" i="17" s="1"/>
  <c r="BH138" i="17" s="1"/>
  <c r="BI139" i="17" s="1"/>
  <c r="BJ140" i="17" s="1"/>
  <c r="BK141" i="17" s="1"/>
  <c r="BL142" i="17" s="1"/>
  <c r="BM143" i="17" s="1"/>
  <c r="BN144" i="17" s="1"/>
  <c r="BO145" i="17" s="1"/>
  <c r="BP146" i="17" s="1"/>
  <c r="BQ147" i="17" s="1"/>
  <c r="BF147" i="17"/>
  <c r="BG148" i="17" s="1"/>
  <c r="BH149" i="17" s="1"/>
  <c r="BI150" i="17" s="1"/>
  <c r="BJ151" i="17" s="1"/>
  <c r="BK152" i="17" s="1"/>
  <c r="BL153" i="17" s="1"/>
  <c r="BM154" i="17" s="1"/>
  <c r="BN155" i="17" s="1"/>
  <c r="BO156" i="17" s="1"/>
  <c r="BP157" i="17" s="1"/>
  <c r="BQ158" i="17" s="1"/>
  <c r="BA138" i="17"/>
  <c r="BB138" i="17" s="1"/>
  <c r="BF134" i="17"/>
  <c r="BG135" i="17" s="1"/>
  <c r="BH136" i="17" s="1"/>
  <c r="BI137" i="17" s="1"/>
  <c r="BJ138" i="17" s="1"/>
  <c r="BK139" i="17" s="1"/>
  <c r="BL140" i="17" s="1"/>
  <c r="BM141" i="17" s="1"/>
  <c r="BN142" i="17" s="1"/>
  <c r="BO143" i="17" s="1"/>
  <c r="BP144" i="17" s="1"/>
  <c r="BQ145" i="17" s="1"/>
  <c r="BA143" i="17"/>
  <c r="BB143" i="17" s="1"/>
  <c r="BA135" i="17"/>
  <c r="BB135" i="17" s="1"/>
  <c r="BA139" i="17"/>
  <c r="BB139" i="17" s="1"/>
  <c r="BF139" i="17"/>
  <c r="BG140" i="17" s="1"/>
  <c r="BH141" i="17" s="1"/>
  <c r="BI142" i="17" s="1"/>
  <c r="BJ143" i="17" s="1"/>
  <c r="BK144" i="17" s="1"/>
  <c r="BL145" i="17" s="1"/>
  <c r="BM146" i="17" s="1"/>
  <c r="BN147" i="17" s="1"/>
  <c r="BO148" i="17" s="1"/>
  <c r="BP149" i="17" s="1"/>
  <c r="BQ150" i="17" s="1"/>
  <c r="BA158" i="17"/>
  <c r="BB158" i="17" s="1"/>
  <c r="BF152" i="17"/>
  <c r="BG153" i="17" s="1"/>
  <c r="BH154" i="17" s="1"/>
  <c r="BI155" i="17" s="1"/>
  <c r="BJ156" i="17" s="1"/>
  <c r="BK157" i="17" s="1"/>
  <c r="BL158" i="17" s="1"/>
  <c r="BM159" i="17" s="1"/>
  <c r="BN160" i="17" s="1"/>
  <c r="BO161" i="17" s="1"/>
  <c r="BP162" i="17" s="1"/>
  <c r="BQ163" i="17" s="1"/>
  <c r="BA159" i="17"/>
  <c r="BB159" i="17" s="1"/>
  <c r="BA162" i="17"/>
  <c r="BB162" i="17" s="1"/>
  <c r="BF148" i="17"/>
  <c r="BG149" i="17" s="1"/>
  <c r="BH150" i="17" s="1"/>
  <c r="BI151" i="17" s="1"/>
  <c r="BJ152" i="17" s="1"/>
  <c r="BK153" i="17" s="1"/>
  <c r="BL154" i="17" s="1"/>
  <c r="BM155" i="17" s="1"/>
  <c r="BN156" i="17" s="1"/>
  <c r="BO157" i="17" s="1"/>
  <c r="BP158" i="17" s="1"/>
  <c r="BQ159" i="17" s="1"/>
  <c r="BF151" i="17"/>
  <c r="BG152" i="17" s="1"/>
  <c r="BH153" i="17" s="1"/>
  <c r="BI154" i="17" s="1"/>
  <c r="BJ155" i="17" s="1"/>
  <c r="BK156" i="17" s="1"/>
  <c r="BL157" i="17" s="1"/>
  <c r="BM158" i="17" s="1"/>
  <c r="BN159" i="17" s="1"/>
  <c r="BO160" i="17" s="1"/>
  <c r="BP161" i="17" s="1"/>
  <c r="BQ162" i="17" s="1"/>
  <c r="BA161" i="17"/>
  <c r="BB161" i="17" s="1"/>
  <c r="BA154" i="17"/>
  <c r="BB154" i="17" s="1"/>
  <c r="BA155" i="17"/>
  <c r="BB155" i="17" s="1"/>
  <c r="BA163" i="17"/>
  <c r="BB163" i="17" s="1"/>
  <c r="BA153" i="17"/>
  <c r="BB153" i="17" s="1"/>
  <c r="BF156" i="17"/>
  <c r="BG157" i="17" s="1"/>
  <c r="BH158" i="17" s="1"/>
  <c r="BI159" i="17" s="1"/>
  <c r="BJ160" i="17" s="1"/>
  <c r="BK161" i="17" s="1"/>
  <c r="BL162" i="17" s="1"/>
  <c r="BM163" i="17" s="1"/>
  <c r="BN164" i="17" s="1"/>
  <c r="BF146" i="17"/>
  <c r="BG147" i="17" s="1"/>
  <c r="BH148" i="17" s="1"/>
  <c r="BI149" i="17" s="1"/>
  <c r="BJ150" i="17" s="1"/>
  <c r="BK151" i="17" s="1"/>
  <c r="BL152" i="17" s="1"/>
  <c r="BM153" i="17" s="1"/>
  <c r="BN154" i="17" s="1"/>
  <c r="BO155" i="17" s="1"/>
  <c r="BP156" i="17" s="1"/>
  <c r="BQ157" i="17" s="1"/>
  <c r="BF150" i="17"/>
  <c r="BG151" i="17" s="1"/>
  <c r="BH152" i="17" s="1"/>
  <c r="BI153" i="17" s="1"/>
  <c r="BJ154" i="17" s="1"/>
  <c r="BK155" i="17" s="1"/>
  <c r="BL156" i="17" s="1"/>
  <c r="BM157" i="17" s="1"/>
  <c r="BN158" i="17" s="1"/>
  <c r="BO159" i="17" s="1"/>
  <c r="BP160" i="17" s="1"/>
  <c r="BQ161" i="17" s="1"/>
  <c r="BF154" i="17"/>
  <c r="BG155" i="17" s="1"/>
  <c r="BH156" i="17" s="1"/>
  <c r="BI157" i="17" s="1"/>
  <c r="BJ158" i="17" s="1"/>
  <c r="BK159" i="17" s="1"/>
  <c r="BL160" i="17" s="1"/>
  <c r="BM161" i="17" s="1"/>
  <c r="BN162" i="17" s="1"/>
  <c r="BO163" i="17" s="1"/>
  <c r="BP164" i="17" s="1"/>
  <c r="BF155" i="17"/>
  <c r="BG156" i="17" s="1"/>
  <c r="BH157" i="17" s="1"/>
  <c r="BI158" i="17" s="1"/>
  <c r="BJ159" i="17" s="1"/>
  <c r="BK160" i="17" s="1"/>
  <c r="BL161" i="17" s="1"/>
  <c r="BM162" i="17" s="1"/>
  <c r="BN163" i="17" s="1"/>
  <c r="BO164" i="17" s="1"/>
  <c r="BF164" i="17"/>
  <c r="BF163" i="17"/>
  <c r="BG164" i="17" s="1"/>
  <c r="BF160" i="17"/>
  <c r="BG161" i="17" s="1"/>
  <c r="BH162" i="17" s="1"/>
  <c r="BI163" i="17" s="1"/>
  <c r="BJ164" i="17" s="1"/>
  <c r="E168" i="17" l="1"/>
  <c r="E168" i="18"/>
  <c r="BM167" i="19"/>
  <c r="BL168" i="19"/>
  <c r="BL167" i="19"/>
  <c r="BM168" i="19"/>
  <c r="BK167" i="19"/>
  <c r="BK168" i="19"/>
  <c r="BQ167" i="19"/>
  <c r="BQ168" i="19"/>
  <c r="BJ167" i="19"/>
  <c r="BJ168" i="19"/>
  <c r="BO168" i="19"/>
  <c r="BO167" i="19"/>
  <c r="BI168" i="19"/>
  <c r="BI169" i="19" s="1"/>
  <c r="BN168" i="19"/>
  <c r="BN167" i="19"/>
  <c r="BS167" i="19"/>
  <c r="BS168" i="19"/>
  <c r="BU167" i="19"/>
  <c r="BU168" i="19"/>
  <c r="BR167" i="19"/>
  <c r="BR168" i="19"/>
  <c r="BT167" i="19"/>
  <c r="BT168" i="19"/>
  <c r="BP168" i="19"/>
  <c r="BP167" i="19"/>
  <c r="BO80" i="18"/>
  <c r="BM45" i="18"/>
  <c r="BR150" i="18"/>
  <c r="BS123" i="18"/>
  <c r="BV127" i="18"/>
  <c r="BO150" i="18"/>
  <c r="BQ102" i="18"/>
  <c r="BO164" i="18"/>
  <c r="BR142" i="18"/>
  <c r="BX160" i="18"/>
  <c r="BR125" i="18"/>
  <c r="BU127" i="18"/>
  <c r="BW146" i="18"/>
  <c r="BY142" i="18"/>
  <c r="BM137" i="18"/>
  <c r="BX124" i="18"/>
  <c r="BQ111" i="18"/>
  <c r="BX133" i="18"/>
  <c r="BR116" i="18"/>
  <c r="BQ162" i="18"/>
  <c r="BM130" i="18"/>
  <c r="BS116" i="18"/>
  <c r="BY102" i="18"/>
  <c r="BV164" i="18"/>
  <c r="BP160" i="18"/>
  <c r="BR164" i="18"/>
  <c r="BP136" i="18"/>
  <c r="BP133" i="18"/>
  <c r="BX142" i="18"/>
  <c r="BT154" i="18"/>
  <c r="BR136" i="18"/>
  <c r="BR124" i="18"/>
  <c r="BP124" i="18"/>
  <c r="BS122" i="18"/>
  <c r="BS117" i="18"/>
  <c r="BW123" i="18"/>
  <c r="BR111" i="18"/>
  <c r="BR103" i="18"/>
  <c r="BX164" i="18"/>
  <c r="BT162" i="18"/>
  <c r="BV161" i="18"/>
  <c r="BO129" i="18"/>
  <c r="BR122" i="18"/>
  <c r="BO124" i="18"/>
  <c r="BP121" i="18"/>
  <c r="BP110" i="18"/>
  <c r="BQ115" i="18"/>
  <c r="BW102" i="18"/>
  <c r="BV102" i="18"/>
  <c r="BX91" i="18"/>
  <c r="BV156" i="18"/>
  <c r="BV153" i="18"/>
  <c r="BM144" i="18"/>
  <c r="BP164" i="18"/>
  <c r="BW128" i="18"/>
  <c r="BW122" i="18"/>
  <c r="BS125" i="18"/>
  <c r="BO102" i="18"/>
  <c r="BM113" i="18"/>
  <c r="BS78" i="18"/>
  <c r="BN156" i="18"/>
  <c r="BS164" i="18"/>
  <c r="BM157" i="18"/>
  <c r="BO144" i="18"/>
  <c r="BT136" i="18"/>
  <c r="BM141" i="18"/>
  <c r="BV108" i="18"/>
  <c r="BT125" i="18"/>
  <c r="BS113" i="18"/>
  <c r="BS128" i="18"/>
  <c r="BR113" i="18"/>
  <c r="BM164" i="18"/>
  <c r="BX163" i="18"/>
  <c r="BR156" i="18"/>
  <c r="BO142" i="18"/>
  <c r="BY146" i="18"/>
  <c r="BY130" i="18"/>
  <c r="BU141" i="18"/>
  <c r="BP135" i="18"/>
  <c r="BO118" i="18"/>
  <c r="BN105" i="18"/>
  <c r="BY117" i="18"/>
  <c r="BX100" i="18"/>
  <c r="BP101" i="18"/>
  <c r="BU156" i="18"/>
  <c r="BP151" i="18"/>
  <c r="BY143" i="18"/>
  <c r="BU146" i="18"/>
  <c r="BX137" i="18"/>
  <c r="BO131" i="18"/>
  <c r="BU128" i="18"/>
  <c r="BU138" i="18"/>
  <c r="BM135" i="18"/>
  <c r="BW118" i="18"/>
  <c r="BM127" i="18"/>
  <c r="BY123" i="18"/>
  <c r="BT99" i="18"/>
  <c r="BX99" i="18"/>
  <c r="BP112" i="18"/>
  <c r="BP93" i="18"/>
  <c r="BP67" i="18"/>
  <c r="BV105" i="18"/>
  <c r="BR87" i="18"/>
  <c r="BW70" i="18"/>
  <c r="BN97" i="18"/>
  <c r="BT87" i="18"/>
  <c r="BW84" i="18"/>
  <c r="BV97" i="18"/>
  <c r="BP107" i="18"/>
  <c r="BW79" i="18"/>
  <c r="BX83" i="18"/>
  <c r="BP92" i="18"/>
  <c r="BR107" i="18"/>
  <c r="BS79" i="18"/>
  <c r="BT142" i="18"/>
  <c r="BR146" i="18"/>
  <c r="BN110" i="18"/>
  <c r="BP90" i="18"/>
  <c r="BO59" i="18"/>
  <c r="BS65" i="18"/>
  <c r="BM75" i="18"/>
  <c r="BO67" i="18"/>
  <c r="BP57" i="18"/>
  <c r="BT130" i="18"/>
  <c r="BQ118" i="18"/>
  <c r="BU105" i="18"/>
  <c r="BX87" i="18"/>
  <c r="BM158" i="18"/>
  <c r="BN164" i="18"/>
  <c r="BU159" i="18"/>
  <c r="BN153" i="18"/>
  <c r="BX155" i="18"/>
  <c r="BT149" i="18"/>
  <c r="BW144" i="18"/>
  <c r="BQ142" i="18"/>
  <c r="BM132" i="18"/>
  <c r="BS146" i="18"/>
  <c r="BP142" i="18"/>
  <c r="BO161" i="18"/>
  <c r="BM136" i="18"/>
  <c r="BV134" i="18"/>
  <c r="BT134" i="18"/>
  <c r="BU126" i="18"/>
  <c r="BN128" i="18"/>
  <c r="BU155" i="18"/>
  <c r="BS130" i="18"/>
  <c r="BX122" i="18"/>
  <c r="BO122" i="18"/>
  <c r="BV141" i="18"/>
  <c r="BU130" i="18"/>
  <c r="BT121" i="18"/>
  <c r="BV135" i="18"/>
  <c r="BN117" i="18"/>
  <c r="BN108" i="18"/>
  <c r="BR118" i="18"/>
  <c r="BM125" i="18"/>
  <c r="BW127" i="18"/>
  <c r="BN103" i="18"/>
  <c r="BT123" i="18"/>
  <c r="BR115" i="18"/>
  <c r="BM105" i="18"/>
  <c r="BY113" i="18"/>
  <c r="BX106" i="18"/>
  <c r="BX98" i="18"/>
  <c r="BT111" i="18"/>
  <c r="BS101" i="18"/>
  <c r="BR101" i="18"/>
  <c r="BT113" i="18"/>
  <c r="BP99" i="18"/>
  <c r="BU96" i="18"/>
  <c r="BU119" i="18"/>
  <c r="BU97" i="18"/>
  <c r="BQ95" i="18"/>
  <c r="BP91" i="18"/>
  <c r="BX88" i="18"/>
  <c r="BT107" i="18"/>
  <c r="BV87" i="18"/>
  <c r="BY76" i="18"/>
  <c r="BT89" i="18"/>
  <c r="BT63" i="18"/>
  <c r="BY85" i="18"/>
  <c r="BR79" i="18"/>
  <c r="BU69" i="18"/>
  <c r="BY66" i="18"/>
  <c r="BS76" i="18"/>
  <c r="BW83" i="18"/>
  <c r="BS67" i="18"/>
  <c r="BR98" i="18"/>
  <c r="BN67" i="18"/>
  <c r="BR71" i="18"/>
  <c r="BV83" i="18"/>
  <c r="BU150" i="18"/>
  <c r="BR157" i="18"/>
  <c r="BS163" i="18"/>
  <c r="BX153" i="18"/>
  <c r="BM150" i="18"/>
  <c r="BM159" i="18"/>
  <c r="BP152" i="18"/>
  <c r="BV157" i="18"/>
  <c r="BV160" i="18"/>
  <c r="BP155" i="18"/>
  <c r="BV148" i="18"/>
  <c r="BX151" i="18"/>
  <c r="BQ144" i="18"/>
  <c r="BP139" i="18"/>
  <c r="BX134" i="18"/>
  <c r="BW161" i="18"/>
  <c r="BO134" i="18"/>
  <c r="BV142" i="18"/>
  <c r="BN134" i="18"/>
  <c r="BV140" i="18"/>
  <c r="BX132" i="18"/>
  <c r="BW126" i="18"/>
  <c r="BV128" i="18"/>
  <c r="BQ146" i="18"/>
  <c r="BV129" i="18"/>
  <c r="BP122" i="18"/>
  <c r="BW120" i="18"/>
  <c r="BW130" i="18"/>
  <c r="BN121" i="18"/>
  <c r="BO135" i="18"/>
  <c r="BY119" i="18"/>
  <c r="BV117" i="18"/>
  <c r="BR137" i="18"/>
  <c r="BN106" i="18"/>
  <c r="BS118" i="18"/>
  <c r="BU114" i="18"/>
  <c r="BU125" i="18"/>
  <c r="BO127" i="18"/>
  <c r="BN101" i="18"/>
  <c r="BM123" i="18"/>
  <c r="BY127" i="18"/>
  <c r="BY104" i="18"/>
  <c r="BU101" i="18"/>
  <c r="BT105" i="18"/>
  <c r="BP98" i="18"/>
  <c r="BV109" i="18"/>
  <c r="BW100" i="18"/>
  <c r="BV100" i="18"/>
  <c r="BX105" i="18"/>
  <c r="BN96" i="18"/>
  <c r="BP97" i="18"/>
  <c r="BX89" i="18"/>
  <c r="BN107" i="18"/>
  <c r="BM87" i="18"/>
  <c r="BN76" i="18"/>
  <c r="BX84" i="18"/>
  <c r="BX76" i="18"/>
  <c r="BO63" i="18"/>
  <c r="BM85" i="18"/>
  <c r="BU77" i="18"/>
  <c r="BW69" i="18"/>
  <c r="BO76" i="18"/>
  <c r="BS83" i="18"/>
  <c r="BO66" i="18"/>
  <c r="BS154" i="18"/>
  <c r="BW156" i="18"/>
  <c r="BX162" i="18"/>
  <c r="BV150" i="18"/>
  <c r="BT164" i="18"/>
  <c r="BW157" i="18"/>
  <c r="BN149" i="18"/>
  <c r="BW164" i="18"/>
  <c r="BN160" i="18"/>
  <c r="BW154" i="18"/>
  <c r="BN148" i="18"/>
  <c r="BX150" i="18"/>
  <c r="BY144" i="18"/>
  <c r="BM138" i="18"/>
  <c r="BS157" i="18"/>
  <c r="BT146" i="18"/>
  <c r="BP134" i="18"/>
  <c r="BY153" i="18"/>
  <c r="BX131" i="18"/>
  <c r="BX140" i="18"/>
  <c r="BU133" i="18"/>
  <c r="BN140" i="18"/>
  <c r="BP132" i="18"/>
  <c r="BR126" i="18"/>
  <c r="BQ129" i="18"/>
  <c r="BP120" i="18"/>
  <c r="BO120" i="18"/>
  <c r="BO141" i="18"/>
  <c r="BX130" i="18"/>
  <c r="BV121" i="18"/>
  <c r="BW135" i="18"/>
  <c r="BS119" i="18"/>
  <c r="BO117" i="18"/>
  <c r="BN118" i="18"/>
  <c r="BS124" i="18"/>
  <c r="BY116" i="18"/>
  <c r="BM114" i="18"/>
  <c r="BN125" i="18"/>
  <c r="BR127" i="18"/>
  <c r="BV113" i="18"/>
  <c r="BN99" i="18"/>
  <c r="BU123" i="18"/>
  <c r="BT115" i="18"/>
  <c r="BQ104" i="18"/>
  <c r="BM101" i="18"/>
  <c r="BX104" i="18"/>
  <c r="BR109" i="18"/>
  <c r="BO100" i="18"/>
  <c r="BO113" i="18"/>
  <c r="BR99" i="18"/>
  <c r="BP105" i="18"/>
  <c r="BV96" i="18"/>
  <c r="BV103" i="18"/>
  <c r="BX97" i="18"/>
  <c r="BP89" i="18"/>
  <c r="BV107" i="18"/>
  <c r="BV101" i="18"/>
  <c r="BP75" i="18"/>
  <c r="BM84" i="18"/>
  <c r="BM76" i="18"/>
  <c r="BW63" i="18"/>
  <c r="BX85" i="18"/>
  <c r="BS77" i="18"/>
  <c r="BT95" i="18"/>
  <c r="BW76" i="18"/>
  <c r="BO75" i="18"/>
  <c r="BN150" i="18"/>
  <c r="BN146" i="18"/>
  <c r="BY161" i="18"/>
  <c r="BX147" i="18"/>
  <c r="BP131" i="18"/>
  <c r="BP140" i="18"/>
  <c r="BM131" i="18"/>
  <c r="BR144" i="18"/>
  <c r="BQ128" i="18"/>
  <c r="BP141" i="18"/>
  <c r="BY129" i="18"/>
  <c r="BS143" i="18"/>
  <c r="BQ141" i="18"/>
  <c r="BW141" i="18"/>
  <c r="BO121" i="18"/>
  <c r="BQ135" i="18"/>
  <c r="BN119" i="18"/>
  <c r="BW117" i="18"/>
  <c r="BN114" i="18"/>
  <c r="BX121" i="18"/>
  <c r="BM116" i="18"/>
  <c r="BV125" i="18"/>
  <c r="BT127" i="18"/>
  <c r="BP111" i="18"/>
  <c r="BX123" i="18"/>
  <c r="BY135" i="18"/>
  <c r="BY121" i="18"/>
  <c r="BY115" i="18"/>
  <c r="BY111" i="18"/>
  <c r="BT103" i="18"/>
  <c r="BP113" i="18"/>
  <c r="BT109" i="18"/>
  <c r="BS99" i="18"/>
  <c r="BV98" i="18"/>
  <c r="BX103" i="18"/>
  <c r="BW96" i="18"/>
  <c r="BR97" i="18"/>
  <c r="BX95" i="18"/>
  <c r="BV99" i="18"/>
  <c r="BY84" i="18"/>
  <c r="BO71" i="18"/>
  <c r="BN83" i="18"/>
  <c r="BN75" i="18"/>
  <c r="BS63" i="18"/>
  <c r="BT85" i="18"/>
  <c r="BV76" i="18"/>
  <c r="BX67" i="18"/>
  <c r="BS84" i="18"/>
  <c r="BW75" i="18"/>
  <c r="BQ76" i="18"/>
  <c r="BM155" i="18"/>
  <c r="BO157" i="18"/>
  <c r="BP154" i="18"/>
  <c r="BO154" i="18"/>
  <c r="BX149" i="18"/>
  <c r="BW136" i="18"/>
  <c r="BM133" i="18"/>
  <c r="BQ153" i="18"/>
  <c r="BY157" i="18"/>
  <c r="BP149" i="18"/>
  <c r="BQ163" i="18"/>
  <c r="BT156" i="18"/>
  <c r="BV145" i="18"/>
  <c r="BY162" i="18"/>
  <c r="BP158" i="18"/>
  <c r="BT153" i="18"/>
  <c r="BT145" i="18"/>
  <c r="BX148" i="18"/>
  <c r="BU143" i="18"/>
  <c r="BY134" i="18"/>
  <c r="BV146" i="18"/>
  <c r="BS161" i="18"/>
  <c r="BW137" i="18"/>
  <c r="BR132" i="18"/>
  <c r="BP138" i="18"/>
  <c r="BX141" i="18"/>
  <c r="BR141" i="18"/>
  <c r="BY128" i="18"/>
  <c r="BT129" i="18"/>
  <c r="BQ130" i="18"/>
  <c r="BY141" i="18"/>
  <c r="BR131" i="18"/>
  <c r="BU124" i="18"/>
  <c r="BW121" i="18"/>
  <c r="BR135" i="18"/>
  <c r="BV119" i="18"/>
  <c r="BQ116" i="18"/>
  <c r="BN112" i="18"/>
  <c r="BY118" i="18"/>
  <c r="BO116" i="18"/>
  <c r="BX136" i="18"/>
  <c r="BS127" i="18"/>
  <c r="BY109" i="18"/>
  <c r="BP123" i="18"/>
  <c r="BN123" i="18"/>
  <c r="BX109" i="18"/>
  <c r="BU103" i="18"/>
  <c r="BU99" i="18"/>
  <c r="BX102" i="18"/>
  <c r="BX111" i="18"/>
  <c r="BW104" i="18"/>
  <c r="BW98" i="18"/>
  <c r="BR105" i="18"/>
  <c r="BM121" i="18"/>
  <c r="BP103" i="18"/>
  <c r="BR96" i="18"/>
  <c r="BR95" i="18"/>
  <c r="BS97" i="18"/>
  <c r="BP95" i="18"/>
  <c r="BT91" i="18"/>
  <c r="BM107" i="18"/>
  <c r="BP83" i="18"/>
  <c r="BW71" i="18"/>
  <c r="BQ81" i="18"/>
  <c r="BU70" i="18"/>
  <c r="BP61" i="18"/>
  <c r="BV84" i="18"/>
  <c r="BM67" i="18"/>
  <c r="BS75" i="18"/>
  <c r="BU73" i="18"/>
  <c r="BU72" i="18"/>
  <c r="BO78" i="18"/>
  <c r="BM83" i="18"/>
  <c r="BW57" i="18"/>
  <c r="BO83" i="18"/>
  <c r="BW67" i="18"/>
  <c r="BP162" i="18"/>
  <c r="BY163" i="18"/>
  <c r="BP148" i="18"/>
  <c r="BX158" i="18"/>
  <c r="BP147" i="18"/>
  <c r="BS144" i="18"/>
  <c r="BS139" i="18"/>
  <c r="BP150" i="18"/>
  <c r="BW150" i="18"/>
  <c r="BU164" i="18"/>
  <c r="BP145" i="18"/>
  <c r="BY154" i="18"/>
  <c r="BN145" i="18"/>
  <c r="BS150" i="18"/>
  <c r="BU157" i="18"/>
  <c r="BN152" i="18"/>
  <c r="BX156" i="18"/>
  <c r="BX146" i="18"/>
  <c r="BQ134" i="18"/>
  <c r="BO146" i="18"/>
  <c r="BM161" i="18"/>
  <c r="BW142" i="18"/>
  <c r="BO137" i="18"/>
  <c r="BW131" i="18"/>
  <c r="BU137" i="18"/>
  <c r="BR134" i="18"/>
  <c r="BV130" i="18"/>
  <c r="BW124" i="18"/>
  <c r="BS141" i="18"/>
  <c r="BR130" i="18"/>
  <c r="BX159" i="18"/>
  <c r="BS135" i="18"/>
  <c r="BO119" i="18"/>
  <c r="BP114" i="18"/>
  <c r="BV110" i="18"/>
  <c r="BM118" i="18"/>
  <c r="BW116" i="18"/>
  <c r="BQ125" i="18"/>
  <c r="BR121" i="18"/>
  <c r="BN127" i="18"/>
  <c r="BO109" i="18"/>
  <c r="BQ123" i="18"/>
  <c r="BO123" i="18"/>
  <c r="BN109" i="18"/>
  <c r="BM103" i="18"/>
  <c r="BM99" i="18"/>
  <c r="BT101" i="18"/>
  <c r="BM111" i="18"/>
  <c r="BO104" i="18"/>
  <c r="BO98" i="18"/>
  <c r="BV104" i="18"/>
  <c r="BX113" i="18"/>
  <c r="BX101" i="18"/>
  <c r="BR100" i="18"/>
  <c r="BP94" i="18"/>
  <c r="BR93" i="18"/>
  <c r="BT97" i="18"/>
  <c r="BX93" i="18"/>
  <c r="BY107" i="18"/>
  <c r="BO79" i="18"/>
  <c r="BS71" i="18"/>
  <c r="BU78" i="18"/>
  <c r="BS70" i="18"/>
  <c r="BP59" i="18"/>
  <c r="BY95" i="18"/>
  <c r="BX75" i="18"/>
  <c r="BO61" i="18"/>
  <c r="BO84" i="18"/>
  <c r="BX92" i="18"/>
  <c r="BU67" i="18"/>
  <c r="BS69" i="18"/>
  <c r="BN66" i="18"/>
  <c r="BT93" i="18"/>
  <c r="BY83" i="18"/>
  <c r="BX63" i="18"/>
  <c r="BT71" i="18"/>
  <c r="BX71" i="18"/>
  <c r="BM63" i="18"/>
  <c r="BP55" i="18"/>
  <c r="BU81" i="18"/>
  <c r="BM71" i="18"/>
  <c r="BY70" i="18"/>
  <c r="BN54" i="18"/>
  <c r="BO58" i="18"/>
  <c r="BQ72" i="18"/>
  <c r="BM79" i="18"/>
  <c r="BN70" i="18"/>
  <c r="BN78" i="18"/>
  <c r="BU65" i="18"/>
  <c r="BY72" i="18"/>
  <c r="BP72" i="18"/>
  <c r="BY78" i="18"/>
  <c r="BW66" i="18"/>
  <c r="BW58" i="18"/>
  <c r="BT72" i="18"/>
  <c r="BS54" i="18"/>
  <c r="BM72" i="18"/>
  <c r="BS58" i="18"/>
  <c r="BY64" i="18"/>
  <c r="BX57" i="18"/>
  <c r="BM74" i="18"/>
  <c r="BM53" i="18"/>
  <c r="BR67" i="18"/>
  <c r="BP69" i="18"/>
  <c r="BP60" i="18"/>
  <c r="BR52" i="18"/>
  <c r="BR63" i="18"/>
  <c r="BW60" i="18"/>
  <c r="BS52" i="18"/>
  <c r="BO74" i="18"/>
  <c r="BM62" i="18"/>
  <c r="BO60" i="18"/>
  <c r="BQ52" i="18"/>
  <c r="BV74" i="18"/>
  <c r="BS53" i="18"/>
  <c r="BW55" i="18"/>
  <c r="BR64" i="18"/>
  <c r="BT60" i="18"/>
  <c r="BM58" i="18"/>
  <c r="BN74" i="18"/>
  <c r="BS72" i="18"/>
  <c r="BR62" i="18"/>
  <c r="BR75" i="18"/>
  <c r="BY75" i="18"/>
  <c r="BR74" i="18"/>
  <c r="BY67" i="18"/>
  <c r="BT66" i="18"/>
  <c r="BT64" i="18"/>
  <c r="BM60" i="18"/>
  <c r="BU58" i="18"/>
  <c r="BY74" i="18"/>
  <c r="BO72" i="18"/>
  <c r="BW62" i="18"/>
  <c r="BT55" i="18"/>
  <c r="BV66" i="18"/>
  <c r="BO64" i="18"/>
  <c r="BU60" i="18"/>
  <c r="BQ74" i="18"/>
  <c r="BS62" i="18"/>
  <c r="BR55" i="18"/>
  <c r="BX61" i="18"/>
  <c r="BX59" i="18"/>
  <c r="BU53" i="18"/>
  <c r="BW74" i="18"/>
  <c r="BR85" i="18"/>
  <c r="BV54" i="18"/>
  <c r="BY62" i="18"/>
  <c r="BN142" i="18"/>
  <c r="BX114" i="18"/>
  <c r="BW56" i="18"/>
  <c r="BN82" i="18"/>
  <c r="BT80" i="18"/>
  <c r="BQ157" i="18"/>
  <c r="BS156" i="18"/>
  <c r="BT141" i="18"/>
  <c r="BP102" i="18"/>
  <c r="BS105" i="18"/>
  <c r="BO107" i="18"/>
  <c r="BR50" i="18"/>
  <c r="BX56" i="18"/>
  <c r="BO82" i="18"/>
  <c r="BS160" i="18"/>
  <c r="BU158" i="18"/>
  <c r="BX110" i="18"/>
  <c r="BX108" i="18"/>
  <c r="BM50" i="18"/>
  <c r="BV56" i="18"/>
  <c r="BN49" i="18"/>
  <c r="BP68" i="18"/>
  <c r="BW82" i="18"/>
  <c r="BX154" i="18"/>
  <c r="BS120" i="18"/>
  <c r="BX94" i="18"/>
  <c r="BU84" i="18"/>
  <c r="BU75" i="18"/>
  <c r="BT74" i="18"/>
  <c r="BW72" i="18"/>
  <c r="BO50" i="18"/>
  <c r="BS56" i="18"/>
  <c r="BR68" i="18"/>
  <c r="BN46" i="18"/>
  <c r="BP49" i="18"/>
  <c r="BQ154" i="18"/>
  <c r="BX138" i="18"/>
  <c r="BX120" i="18"/>
  <c r="BU135" i="18"/>
  <c r="BW119" i="18"/>
  <c r="BU117" i="18"/>
  <c r="BV123" i="18"/>
  <c r="BO111" i="18"/>
  <c r="BS103" i="18"/>
  <c r="BN98" i="18"/>
  <c r="BR104" i="18"/>
  <c r="BQ107" i="18"/>
  <c r="BS73" i="18"/>
  <c r="BQ64" i="18"/>
  <c r="BN72" i="18"/>
  <c r="BV62" i="18"/>
  <c r="BO62" i="18"/>
  <c r="BY68" i="18"/>
  <c r="BP62" i="18"/>
  <c r="BQ68" i="18"/>
  <c r="BM80" i="18"/>
  <c r="BN104" i="18"/>
  <c r="BT76" i="18"/>
  <c r="BM82" i="18"/>
  <c r="BV152" i="18"/>
  <c r="BX152" i="18"/>
  <c r="BP146" i="18"/>
  <c r="BS140" i="18"/>
  <c r="BP130" i="18"/>
  <c r="BV112" i="18"/>
  <c r="BO125" i="18"/>
  <c r="BP104" i="18"/>
  <c r="BS81" i="18"/>
  <c r="BS51" i="18"/>
  <c r="BR82" i="18"/>
  <c r="BN68" i="18"/>
  <c r="BX82" i="18"/>
  <c r="BP80" i="18"/>
  <c r="BP153" i="18"/>
  <c r="BP106" i="18"/>
  <c r="BX125" i="18"/>
  <c r="BN85" i="18"/>
  <c r="BS66" i="18"/>
  <c r="BS64" i="18"/>
  <c r="BM47" i="18"/>
  <c r="BX80" i="18"/>
  <c r="BS68" i="18"/>
  <c r="BQ80" i="18"/>
  <c r="BW65" i="18"/>
  <c r="BT62" i="18"/>
  <c r="BO163" i="18"/>
  <c r="BX135" i="18"/>
  <c r="BW125" i="18"/>
  <c r="BO57" i="18"/>
  <c r="BX79" i="18"/>
  <c r="BT70" i="18"/>
  <c r="BS60" i="18"/>
  <c r="BP74" i="18"/>
  <c r="BR56" i="18"/>
  <c r="BU68" i="18"/>
  <c r="BM46" i="18"/>
  <c r="BR80" i="18"/>
  <c r="BO49" i="18"/>
  <c r="BR161" i="18"/>
  <c r="BT135" i="18"/>
  <c r="BT163" i="18"/>
  <c r="BP88" i="18"/>
  <c r="BN52" i="18"/>
  <c r="BQ53" i="18"/>
  <c r="BN50" i="18"/>
  <c r="BN157" i="18"/>
  <c r="BP156" i="18"/>
  <c r="BU136" i="18"/>
  <c r="BU132" i="18"/>
  <c r="BN141" i="18"/>
  <c r="BN102" i="18"/>
  <c r="BX112" i="18"/>
  <c r="BP86" i="18"/>
  <c r="BR102" i="18"/>
  <c r="BS107" i="18"/>
  <c r="BN84" i="18"/>
  <c r="BS85" i="18"/>
  <c r="BR54" i="18"/>
  <c r="BV64" i="18"/>
  <c r="BW64" i="18"/>
  <c r="BT58" i="18"/>
  <c r="BS74" i="18"/>
  <c r="BR72" i="18"/>
  <c r="BT68" i="18"/>
  <c r="BO68" i="18"/>
  <c r="BQ84" i="18"/>
  <c r="BY82" i="18"/>
  <c r="BS80" i="18"/>
  <c r="BP159" i="18"/>
  <c r="BW163" i="18"/>
  <c r="BT161" i="18"/>
  <c r="BO156" i="18"/>
  <c r="BX157" i="18"/>
  <c r="BT150" i="18"/>
  <c r="BP163" i="18"/>
  <c r="BP143" i="18"/>
  <c r="BU161" i="18"/>
  <c r="BX139" i="18"/>
  <c r="BU113" i="18"/>
  <c r="BX90" i="18"/>
  <c r="BU107" i="18"/>
  <c r="BU71" i="18"/>
  <c r="BW78" i="18"/>
  <c r="BO85" i="18"/>
  <c r="BW61" i="18"/>
  <c r="BQ87" i="18"/>
  <c r="BN64" i="18"/>
  <c r="BO53" i="18"/>
  <c r="BV60" i="18"/>
  <c r="BN53" i="18"/>
  <c r="BM56" i="18"/>
  <c r="BM51" i="18"/>
  <c r="BN55" i="18"/>
  <c r="BM49" i="18"/>
  <c r="BV68" i="18"/>
  <c r="BW68" i="18"/>
  <c r="BP82" i="18"/>
  <c r="BV80" i="18"/>
  <c r="BP137" i="18"/>
  <c r="BP157" i="18"/>
  <c r="BV162" i="18"/>
  <c r="BV149" i="18"/>
  <c r="BU162" i="18"/>
  <c r="BO136" i="18"/>
  <c r="BN161" i="18"/>
  <c r="BW134" i="18"/>
  <c r="BU131" i="18"/>
  <c r="BO126" i="18"/>
  <c r="BO130" i="18"/>
  <c r="BN116" i="18"/>
  <c r="BP127" i="18"/>
  <c r="BP100" i="18"/>
  <c r="BQ113" i="18"/>
  <c r="BU79" i="18"/>
  <c r="BV77" i="18"/>
  <c r="BO70" i="18"/>
  <c r="BO77" i="18"/>
  <c r="BU76" i="18"/>
  <c r="BO81" i="18"/>
  <c r="BS61" i="18"/>
  <c r="BO55" i="18"/>
  <c r="BP66" i="18"/>
  <c r="BX74" i="18"/>
  <c r="BP53" i="18"/>
  <c r="BQ62" i="18"/>
  <c r="BV58" i="18"/>
  <c r="BU163" i="18"/>
  <c r="BM163" i="18"/>
  <c r="BR162" i="18"/>
  <c r="BT160" i="18"/>
  <c r="BY159" i="18"/>
  <c r="BQ159" i="18"/>
  <c r="BV158" i="18"/>
  <c r="BN158" i="18"/>
  <c r="BV155" i="18"/>
  <c r="BN155" i="18"/>
  <c r="BU154" i="18"/>
  <c r="BM154" i="18"/>
  <c r="BR153" i="18"/>
  <c r="BT152" i="18"/>
  <c r="BV151" i="18"/>
  <c r="BN151" i="18"/>
  <c r="BR149" i="18"/>
  <c r="BT148" i="18"/>
  <c r="BV147" i="18"/>
  <c r="BN147" i="18"/>
  <c r="BS152" i="18"/>
  <c r="BU151" i="18"/>
  <c r="BM151" i="18"/>
  <c r="BY149" i="18"/>
  <c r="BQ149" i="18"/>
  <c r="BS148" i="18"/>
  <c r="BU147" i="18"/>
  <c r="BM147" i="18"/>
  <c r="BR160" i="18"/>
  <c r="BW159" i="18"/>
  <c r="BO159" i="18"/>
  <c r="BT158" i="18"/>
  <c r="BT155" i="18"/>
  <c r="BR152" i="18"/>
  <c r="BT151" i="18"/>
  <c r="BR148" i="18"/>
  <c r="BT147" i="18"/>
  <c r="BR163" i="18"/>
  <c r="BW162" i="18"/>
  <c r="BO162" i="18"/>
  <c r="BY160" i="18"/>
  <c r="BQ160" i="18"/>
  <c r="BV159" i="18"/>
  <c r="BN159" i="18"/>
  <c r="BS158" i="18"/>
  <c r="BM156" i="18"/>
  <c r="BS155" i="18"/>
  <c r="BR154" i="18"/>
  <c r="BW153" i="18"/>
  <c r="BO153" i="18"/>
  <c r="BY152" i="18"/>
  <c r="BQ152" i="18"/>
  <c r="BS151" i="18"/>
  <c r="BW149" i="18"/>
  <c r="BO149" i="18"/>
  <c r="BY148" i="18"/>
  <c r="BQ148" i="18"/>
  <c r="BR158" i="18"/>
  <c r="BR155" i="18"/>
  <c r="BR151" i="18"/>
  <c r="BR147" i="18"/>
  <c r="BM162" i="18"/>
  <c r="BW160" i="18"/>
  <c r="BO160" i="18"/>
  <c r="BT159" i="18"/>
  <c r="BY158" i="18"/>
  <c r="BQ158" i="18"/>
  <c r="BY155" i="18"/>
  <c r="BQ155" i="18"/>
  <c r="BU153" i="18"/>
  <c r="BM153" i="18"/>
  <c r="BW152" i="18"/>
  <c r="BO152" i="18"/>
  <c r="BY151" i="18"/>
  <c r="BQ151" i="18"/>
  <c r="BU149" i="18"/>
  <c r="BM149" i="18"/>
  <c r="BW148" i="18"/>
  <c r="BO148" i="18"/>
  <c r="BY147" i="18"/>
  <c r="BQ147" i="18"/>
  <c r="BU145" i="18"/>
  <c r="BM145" i="18"/>
  <c r="BQ164" i="18"/>
  <c r="BX161" i="18"/>
  <c r="BV154" i="18"/>
  <c r="BM152" i="18"/>
  <c r="BS145" i="18"/>
  <c r="BN144" i="18"/>
  <c r="BQ143" i="18"/>
  <c r="BT140" i="18"/>
  <c r="BY139" i="18"/>
  <c r="BQ139" i="18"/>
  <c r="BV138" i="18"/>
  <c r="BN138" i="18"/>
  <c r="BS137" i="18"/>
  <c r="BY133" i="18"/>
  <c r="BQ133" i="18"/>
  <c r="BV132" i="18"/>
  <c r="BN132" i="18"/>
  <c r="BS131" i="18"/>
  <c r="BP161" i="18"/>
  <c r="BW158" i="18"/>
  <c r="BN154" i="18"/>
  <c r="BR145" i="18"/>
  <c r="BO158" i="18"/>
  <c r="BW155" i="18"/>
  <c r="BQ145" i="18"/>
  <c r="BX144" i="18"/>
  <c r="BX143" i="18"/>
  <c r="BO143" i="18"/>
  <c r="BR140" i="18"/>
  <c r="BW139" i="18"/>
  <c r="BO139" i="18"/>
  <c r="BT138" i="18"/>
  <c r="BY137" i="18"/>
  <c r="BQ137" i="18"/>
  <c r="BV136" i="18"/>
  <c r="BN136" i="18"/>
  <c r="BW133" i="18"/>
  <c r="BO133" i="18"/>
  <c r="BS162" i="18"/>
  <c r="BR159" i="18"/>
  <c r="BO155" i="18"/>
  <c r="BO145" i="18"/>
  <c r="BV144" i="18"/>
  <c r="BW143" i="18"/>
  <c r="BN143" i="18"/>
  <c r="BY140" i="18"/>
  <c r="BQ140" i="18"/>
  <c r="BV139" i="18"/>
  <c r="BN139" i="18"/>
  <c r="BS138" i="18"/>
  <c r="BV133" i="18"/>
  <c r="BN133" i="18"/>
  <c r="BS132" i="18"/>
  <c r="BY156" i="18"/>
  <c r="BU144" i="18"/>
  <c r="BV143" i="18"/>
  <c r="BM143" i="18"/>
  <c r="BU139" i="18"/>
  <c r="BM139" i="18"/>
  <c r="BR138" i="18"/>
  <c r="BN163" i="18"/>
  <c r="BM160" i="18"/>
  <c r="BW151" i="18"/>
  <c r="BQ150" i="18"/>
  <c r="BM148" i="18"/>
  <c r="BS147" i="18"/>
  <c r="BY145" i="18"/>
  <c r="BS133" i="18"/>
  <c r="BY150" i="18"/>
  <c r="BU142" i="18"/>
  <c r="BW140" i="18"/>
  <c r="BN137" i="18"/>
  <c r="BY136" i="18"/>
  <c r="BW132" i="18"/>
  <c r="BN131" i="18"/>
  <c r="BY164" i="18"/>
  <c r="BS153" i="18"/>
  <c r="BS142" i="18"/>
  <c r="BU140" i="18"/>
  <c r="BS136" i="18"/>
  <c r="BT132" i="18"/>
  <c r="BX129" i="18"/>
  <c r="BN129" i="18"/>
  <c r="BT126" i="18"/>
  <c r="BT157" i="18"/>
  <c r="BW147" i="18"/>
  <c r="BM142" i="18"/>
  <c r="BO140" i="18"/>
  <c r="BQ136" i="18"/>
  <c r="BU134" i="18"/>
  <c r="BQ132" i="18"/>
  <c r="BW129" i="18"/>
  <c r="BM129" i="18"/>
  <c r="BT128" i="18"/>
  <c r="BS126" i="18"/>
  <c r="BY124" i="18"/>
  <c r="BQ124" i="18"/>
  <c r="BO147" i="18"/>
  <c r="BM140" i="18"/>
  <c r="BT139" i="18"/>
  <c r="BS134" i="18"/>
  <c r="BO132" i="18"/>
  <c r="BQ126" i="18"/>
  <c r="BO151" i="18"/>
  <c r="BU148" i="18"/>
  <c r="BR139" i="18"/>
  <c r="BY138" i="18"/>
  <c r="BM134" i="18"/>
  <c r="BT133" i="18"/>
  <c r="BY131" i="18"/>
  <c r="BU129" i="18"/>
  <c r="BP126" i="18"/>
  <c r="BU160" i="18"/>
  <c r="BQ156" i="18"/>
  <c r="BS149" i="18"/>
  <c r="BP144" i="18"/>
  <c r="BT143" i="18"/>
  <c r="BQ138" i="18"/>
  <c r="BV137" i="18"/>
  <c r="BT131" i="18"/>
  <c r="BR129" i="18"/>
  <c r="BO128" i="18"/>
  <c r="BX126" i="18"/>
  <c r="BM126" i="18"/>
  <c r="BM124" i="18"/>
  <c r="BU122" i="18"/>
  <c r="BM122" i="18"/>
  <c r="BR133" i="18"/>
  <c r="BX128" i="18"/>
  <c r="BY125" i="18"/>
  <c r="BN124" i="18"/>
  <c r="BQ122" i="18"/>
  <c r="BT137" i="18"/>
  <c r="BS129" i="18"/>
  <c r="BP128" i="18"/>
  <c r="BN122" i="18"/>
  <c r="BY120" i="18"/>
  <c r="BT144" i="18"/>
  <c r="BP129" i="18"/>
  <c r="BM128" i="18"/>
  <c r="BP125" i="18"/>
  <c r="BV163" i="18"/>
  <c r="BN130" i="18"/>
  <c r="BY126" i="18"/>
  <c r="BU120" i="18"/>
  <c r="BW145" i="18"/>
  <c r="BW138" i="18"/>
  <c r="BV126" i="18"/>
  <c r="BT120" i="18"/>
  <c r="BT119" i="18"/>
  <c r="BT117" i="18"/>
  <c r="BU112" i="18"/>
  <c r="BM112" i="18"/>
  <c r="BU110" i="18"/>
  <c r="BM110" i="18"/>
  <c r="BU152" i="18"/>
  <c r="BQ131" i="18"/>
  <c r="BV124" i="18"/>
  <c r="BV122" i="18"/>
  <c r="BN120" i="18"/>
  <c r="BQ119" i="18"/>
  <c r="BV118" i="18"/>
  <c r="BR143" i="18"/>
  <c r="BR119" i="18"/>
  <c r="BT118" i="18"/>
  <c r="BO115" i="18"/>
  <c r="BY114" i="18"/>
  <c r="BS112" i="18"/>
  <c r="BO110" i="18"/>
  <c r="BR108" i="18"/>
  <c r="BW106" i="18"/>
  <c r="BO138" i="18"/>
  <c r="BU121" i="18"/>
  <c r="BP119" i="18"/>
  <c r="BP118" i="18"/>
  <c r="BX117" i="18"/>
  <c r="BW114" i="18"/>
  <c r="BR112" i="18"/>
  <c r="BQ108" i="18"/>
  <c r="BU106" i="18"/>
  <c r="BY100" i="18"/>
  <c r="BQ100" i="18"/>
  <c r="BM146" i="18"/>
  <c r="BV131" i="18"/>
  <c r="BQ121" i="18"/>
  <c r="BM119" i="18"/>
  <c r="BR117" i="18"/>
  <c r="BX115" i="18"/>
  <c r="BM115" i="18"/>
  <c r="BT114" i="18"/>
  <c r="BQ112" i="18"/>
  <c r="BN111" i="18"/>
  <c r="BY110" i="18"/>
  <c r="BW109" i="18"/>
  <c r="BM109" i="18"/>
  <c r="BO108" i="18"/>
  <c r="BT106" i="18"/>
  <c r="BV120" i="18"/>
  <c r="BQ117" i="18"/>
  <c r="BX116" i="18"/>
  <c r="BW115" i="18"/>
  <c r="BS114" i="18"/>
  <c r="BO112" i="18"/>
  <c r="BW110" i="18"/>
  <c r="BY108" i="18"/>
  <c r="BM108" i="18"/>
  <c r="BS106" i="18"/>
  <c r="BQ120" i="18"/>
  <c r="BP117" i="18"/>
  <c r="BV116" i="18"/>
  <c r="BV115" i="18"/>
  <c r="BR114" i="18"/>
  <c r="BW111" i="18"/>
  <c r="BT110" i="18"/>
  <c r="BU109" i="18"/>
  <c r="BW108" i="18"/>
  <c r="BR106" i="18"/>
  <c r="BY132" i="18"/>
  <c r="BX127" i="18"/>
  <c r="BY122" i="18"/>
  <c r="BX118" i="18"/>
  <c r="BT116" i="18"/>
  <c r="BS115" i="18"/>
  <c r="BO114" i="18"/>
  <c r="BW112" i="18"/>
  <c r="BU111" i="18"/>
  <c r="BR110" i="18"/>
  <c r="BQ109" i="18"/>
  <c r="BT108" i="18"/>
  <c r="BO106" i="18"/>
  <c r="BT104" i="18"/>
  <c r="BT102" i="18"/>
  <c r="BT100" i="18"/>
  <c r="BT98" i="18"/>
  <c r="BM117" i="18"/>
  <c r="BQ114" i="18"/>
  <c r="BS109" i="18"/>
  <c r="BY106" i="18"/>
  <c r="BM104" i="18"/>
  <c r="BW99" i="18"/>
  <c r="BU98" i="18"/>
  <c r="BT124" i="18"/>
  <c r="BT122" i="18"/>
  <c r="BR123" i="18"/>
  <c r="BP116" i="18"/>
  <c r="BY112" i="18"/>
  <c r="BM106" i="18"/>
  <c r="BY101" i="18"/>
  <c r="BU100" i="18"/>
  <c r="BO99" i="18"/>
  <c r="BQ98" i="18"/>
  <c r="BW97" i="18"/>
  <c r="BS96" i="18"/>
  <c r="BV94" i="18"/>
  <c r="BN94" i="18"/>
  <c r="BV92" i="18"/>
  <c r="BN92" i="18"/>
  <c r="BR91" i="18"/>
  <c r="BV90" i="18"/>
  <c r="BN126" i="18"/>
  <c r="BU115" i="18"/>
  <c r="BT112" i="18"/>
  <c r="BY103" i="18"/>
  <c r="BW101" i="18"/>
  <c r="BS100" i="18"/>
  <c r="BM98" i="18"/>
  <c r="BQ96" i="18"/>
  <c r="BU94" i="18"/>
  <c r="BM94" i="18"/>
  <c r="BY93" i="18"/>
  <c r="BQ93" i="18"/>
  <c r="BU92" i="18"/>
  <c r="BM92" i="18"/>
  <c r="BP115" i="18"/>
  <c r="BS110" i="18"/>
  <c r="BU108" i="18"/>
  <c r="BY105" i="18"/>
  <c r="BW103" i="18"/>
  <c r="BQ101" i="18"/>
  <c r="BM100" i="18"/>
  <c r="BQ97" i="18"/>
  <c r="BP96" i="18"/>
  <c r="BT94" i="18"/>
  <c r="BT92" i="18"/>
  <c r="BT90" i="18"/>
  <c r="BV111" i="18"/>
  <c r="BX107" i="18"/>
  <c r="BS104" i="18"/>
  <c r="BS98" i="18"/>
  <c r="BM95" i="18"/>
  <c r="BQ94" i="18"/>
  <c r="BS93" i="18"/>
  <c r="BW92" i="18"/>
  <c r="BY91" i="18"/>
  <c r="BM91" i="18"/>
  <c r="BU90" i="18"/>
  <c r="BW89" i="18"/>
  <c r="BM89" i="18"/>
  <c r="BS88" i="18"/>
  <c r="BQ86" i="18"/>
  <c r="BS111" i="18"/>
  <c r="BW105" i="18"/>
  <c r="BQ103" i="18"/>
  <c r="BO94" i="18"/>
  <c r="BO93" i="18"/>
  <c r="BS92" i="18"/>
  <c r="BW91" i="18"/>
  <c r="BS90" i="18"/>
  <c r="BV89" i="18"/>
  <c r="BR88" i="18"/>
  <c r="BY86" i="18"/>
  <c r="BO86" i="18"/>
  <c r="BQ106" i="18"/>
  <c r="BQ105" i="18"/>
  <c r="BO103" i="18"/>
  <c r="BY96" i="18"/>
  <c r="BW95" i="18"/>
  <c r="BQ110" i="18"/>
  <c r="BO105" i="18"/>
  <c r="BX96" i="18"/>
  <c r="BV95" i="18"/>
  <c r="BM93" i="18"/>
  <c r="BQ92" i="18"/>
  <c r="BU91" i="18"/>
  <c r="BQ90" i="18"/>
  <c r="BS89" i="18"/>
  <c r="BY88" i="18"/>
  <c r="BO88" i="18"/>
  <c r="BV86" i="18"/>
  <c r="BM86" i="18"/>
  <c r="BN113" i="18"/>
  <c r="BU102" i="18"/>
  <c r="BY99" i="18"/>
  <c r="BO97" i="18"/>
  <c r="BO96" i="18"/>
  <c r="BS95" i="18"/>
  <c r="BW94" i="18"/>
  <c r="BW93" i="18"/>
  <c r="BQ91" i="18"/>
  <c r="BN90" i="18"/>
  <c r="BQ89" i="18"/>
  <c r="BV88" i="18"/>
  <c r="BM88" i="18"/>
  <c r="BT86" i="18"/>
  <c r="BM120" i="18"/>
  <c r="BM102" i="18"/>
  <c r="BQ99" i="18"/>
  <c r="BY98" i="18"/>
  <c r="BM97" i="18"/>
  <c r="BN95" i="18"/>
  <c r="BN93" i="18"/>
  <c r="BN91" i="18"/>
  <c r="BU89" i="18"/>
  <c r="BY87" i="18"/>
  <c r="BW86" i="18"/>
  <c r="BP85" i="18"/>
  <c r="BR81" i="18"/>
  <c r="BV78" i="18"/>
  <c r="BX77" i="18"/>
  <c r="BM77" i="18"/>
  <c r="BR73" i="18"/>
  <c r="BV70" i="18"/>
  <c r="BX69" i="18"/>
  <c r="BM69" i="18"/>
  <c r="BR65" i="18"/>
  <c r="BU63" i="18"/>
  <c r="BY61" i="18"/>
  <c r="BQ61" i="18"/>
  <c r="BY59" i="18"/>
  <c r="BQ59" i="18"/>
  <c r="BY57" i="18"/>
  <c r="BQ57" i="18"/>
  <c r="BT96" i="18"/>
  <c r="BY90" i="18"/>
  <c r="BR89" i="18"/>
  <c r="BW87" i="18"/>
  <c r="BU86" i="18"/>
  <c r="BQ73" i="18"/>
  <c r="BV69" i="18"/>
  <c r="BQ65" i="18"/>
  <c r="BM96" i="18"/>
  <c r="BW90" i="18"/>
  <c r="BO89" i="18"/>
  <c r="BU87" i="18"/>
  <c r="BS86" i="18"/>
  <c r="BP81" i="18"/>
  <c r="BT78" i="18"/>
  <c r="BP73" i="18"/>
  <c r="BP65" i="18"/>
  <c r="BY94" i="18"/>
  <c r="BR90" i="18"/>
  <c r="BN89" i="18"/>
  <c r="BW88" i="18"/>
  <c r="BS87" i="18"/>
  <c r="BR86" i="18"/>
  <c r="BW85" i="18"/>
  <c r="BY81" i="18"/>
  <c r="BN81" i="18"/>
  <c r="BQ79" i="18"/>
  <c r="BR78" i="18"/>
  <c r="BT77" i="18"/>
  <c r="BV75" i="18"/>
  <c r="BY73" i="18"/>
  <c r="BN73" i="18"/>
  <c r="BQ71" i="18"/>
  <c r="BS94" i="18"/>
  <c r="BO90" i="18"/>
  <c r="BU88" i="18"/>
  <c r="BP87" i="18"/>
  <c r="BN86" i="18"/>
  <c r="BV85" i="18"/>
  <c r="BT84" i="18"/>
  <c r="BX81" i="18"/>
  <c r="BM81" i="18"/>
  <c r="BP79" i="18"/>
  <c r="BQ78" i="18"/>
  <c r="BR77" i="18"/>
  <c r="BX73" i="18"/>
  <c r="BM73" i="18"/>
  <c r="BP71" i="18"/>
  <c r="BQ70" i="18"/>
  <c r="BR69" i="18"/>
  <c r="BX65" i="18"/>
  <c r="BM65" i="18"/>
  <c r="BP63" i="18"/>
  <c r="BU61" i="18"/>
  <c r="BM61" i="18"/>
  <c r="BS108" i="18"/>
  <c r="BR94" i="18"/>
  <c r="BY92" i="18"/>
  <c r="BV91" i="18"/>
  <c r="BM90" i="18"/>
  <c r="BT88" i="18"/>
  <c r="BN87" i="18"/>
  <c r="BU85" i="18"/>
  <c r="BU116" i="18"/>
  <c r="BP109" i="18"/>
  <c r="BU104" i="18"/>
  <c r="BU95" i="18"/>
  <c r="BV93" i="18"/>
  <c r="BR92" i="18"/>
  <c r="BS91" i="18"/>
  <c r="BQ88" i="18"/>
  <c r="BO101" i="18"/>
  <c r="BN88" i="18"/>
  <c r="BP76" i="18"/>
  <c r="BX70" i="18"/>
  <c r="BY65" i="18"/>
  <c r="BY63" i="18"/>
  <c r="BV61" i="18"/>
  <c r="BQ60" i="18"/>
  <c r="BR59" i="18"/>
  <c r="BQ58" i="18"/>
  <c r="BR57" i="18"/>
  <c r="BT52" i="18"/>
  <c r="BS102" i="18"/>
  <c r="BR70" i="18"/>
  <c r="BV67" i="18"/>
  <c r="BV65" i="18"/>
  <c r="BV63" i="18"/>
  <c r="BT61" i="18"/>
  <c r="BN59" i="18"/>
  <c r="BN57" i="18"/>
  <c r="BU54" i="18"/>
  <c r="BO91" i="18"/>
  <c r="BP84" i="18"/>
  <c r="BP78" i="18"/>
  <c r="BN77" i="18"/>
  <c r="BN71" i="18"/>
  <c r="BQ69" i="18"/>
  <c r="BM66" i="18"/>
  <c r="BP64" i="18"/>
  <c r="BY60" i="18"/>
  <c r="BY58" i="18"/>
  <c r="BV55" i="18"/>
  <c r="BP54" i="18"/>
  <c r="BM52" i="18"/>
  <c r="BN48" i="18"/>
  <c r="BO47" i="18"/>
  <c r="BU93" i="18"/>
  <c r="BO92" i="18"/>
  <c r="BV81" i="18"/>
  <c r="BY79" i="18"/>
  <c r="BM78" i="18"/>
  <c r="BN69" i="18"/>
  <c r="BM64" i="18"/>
  <c r="BX60" i="18"/>
  <c r="BV59" i="18"/>
  <c r="BX58" i="18"/>
  <c r="BV57" i="18"/>
  <c r="BU55" i="18"/>
  <c r="BO54" i="18"/>
  <c r="BM48" i="18"/>
  <c r="BN47" i="18"/>
  <c r="BX119" i="18"/>
  <c r="BU118" i="18"/>
  <c r="BT83" i="18"/>
  <c r="BT81" i="18"/>
  <c r="BV79" i="18"/>
  <c r="BU59" i="18"/>
  <c r="BU57" i="18"/>
  <c r="BM54" i="18"/>
  <c r="BW113" i="18"/>
  <c r="BQ77" i="18"/>
  <c r="BQ75" i="18"/>
  <c r="BY69" i="18"/>
  <c r="BX64" i="18"/>
  <c r="BT59" i="18"/>
  <c r="BT57" i="18"/>
  <c r="BP48" i="18"/>
  <c r="BT75" i="18"/>
  <c r="BU74" i="18"/>
  <c r="BV73" i="18"/>
  <c r="BX72" i="18"/>
  <c r="BT69" i="18"/>
  <c r="BU64" i="18"/>
  <c r="BQ63" i="18"/>
  <c r="BR61" i="18"/>
  <c r="BM59" i="18"/>
  <c r="BM57" i="18"/>
  <c r="BO48" i="18"/>
  <c r="BO52" i="18"/>
  <c r="BT73" i="18"/>
  <c r="BY71" i="18"/>
  <c r="BT67" i="18"/>
  <c r="BN63" i="18"/>
  <c r="BN61" i="18"/>
  <c r="BT53" i="18"/>
  <c r="BR76" i="18"/>
  <c r="BQ54" i="18"/>
  <c r="BV71" i="18"/>
  <c r="BQ67" i="18"/>
  <c r="BR60" i="18"/>
  <c r="BR58" i="18"/>
  <c r="BR53" i="18"/>
  <c r="BM55" i="18"/>
  <c r="BO95" i="18"/>
  <c r="BQ83" i="18"/>
  <c r="BN79" i="18"/>
  <c r="BN60" i="18"/>
  <c r="BN58" i="18"/>
  <c r="BN65" i="18"/>
  <c r="BY97" i="18"/>
  <c r="BY89" i="18"/>
  <c r="BR84" i="18"/>
  <c r="BX78" i="18"/>
  <c r="BP70" i="18"/>
  <c r="BU66" i="18"/>
  <c r="BX62" i="18"/>
  <c r="BP50" i="18"/>
  <c r="BQ85" i="18"/>
  <c r="BM70" i="18"/>
  <c r="BR66" i="18"/>
  <c r="BT65" i="18"/>
  <c r="BN62" i="18"/>
  <c r="BO56" i="18"/>
  <c r="BQ55" i="18"/>
  <c r="BT54" i="18"/>
  <c r="BP52" i="18"/>
  <c r="BQ51" i="18"/>
  <c r="BY77" i="18"/>
  <c r="BQ56" i="18"/>
  <c r="BN51" i="18"/>
  <c r="BQ49" i="18"/>
  <c r="BR83" i="18"/>
  <c r="BM68" i="18"/>
  <c r="BT82" i="18"/>
  <c r="BQ82" i="18"/>
  <c r="BN80" i="18"/>
  <c r="BW80" i="18"/>
  <c r="BR51" i="18"/>
  <c r="BX66" i="18"/>
  <c r="BU62" i="18"/>
  <c r="BN162" i="18"/>
  <c r="BS159" i="18"/>
  <c r="BQ161" i="18"/>
  <c r="BX145" i="18"/>
  <c r="BR120" i="18"/>
  <c r="BR128" i="18"/>
  <c r="BS121" i="18"/>
  <c r="BN135" i="18"/>
  <c r="BP108" i="18"/>
  <c r="BV114" i="18"/>
  <c r="BV106" i="18"/>
  <c r="BQ127" i="18"/>
  <c r="BN115" i="18"/>
  <c r="BN100" i="18"/>
  <c r="BW107" i="18"/>
  <c r="BO87" i="18"/>
  <c r="BW77" i="18"/>
  <c r="BO69" i="18"/>
  <c r="BW59" i="18"/>
  <c r="BX86" i="18"/>
  <c r="BU83" i="18"/>
  <c r="BW81" i="18"/>
  <c r="BO73" i="18"/>
  <c r="BS59" i="18"/>
  <c r="BQ66" i="18"/>
  <c r="BV72" i="18"/>
  <c r="BQ50" i="18"/>
  <c r="BP77" i="18"/>
  <c r="BT56" i="18"/>
  <c r="BP51" i="18"/>
  <c r="BU82" i="18"/>
  <c r="BU80" i="18"/>
  <c r="BX68" i="18"/>
  <c r="BP56" i="18"/>
  <c r="BV82" i="18"/>
  <c r="BS82" i="18"/>
  <c r="BY80" i="18"/>
  <c r="BT79" i="18"/>
  <c r="BU56" i="18"/>
  <c r="BW73" i="18"/>
  <c r="BO65" i="18"/>
  <c r="BS57" i="18"/>
  <c r="BS55" i="18"/>
  <c r="BP58" i="18"/>
  <c r="BN56" i="18"/>
  <c r="BO51" i="18"/>
  <c r="BZ156" i="17"/>
  <c r="BT153" i="17"/>
  <c r="BU127" i="17"/>
  <c r="BZ133" i="17"/>
  <c r="BS152" i="17"/>
  <c r="CD131" i="17"/>
  <c r="BW159" i="17"/>
  <c r="BV163" i="17"/>
  <c r="CD164" i="17"/>
  <c r="CB150" i="17"/>
  <c r="BX135" i="17"/>
  <c r="CE160" i="17"/>
  <c r="BV156" i="17"/>
  <c r="BW164" i="17"/>
  <c r="CA150" i="17"/>
  <c r="CD126" i="17"/>
  <c r="BS164" i="17"/>
  <c r="BV147" i="17"/>
  <c r="CD154" i="17"/>
  <c r="BX149" i="17"/>
  <c r="BU162" i="17"/>
  <c r="BY162" i="17"/>
  <c r="BZ141" i="17"/>
  <c r="CE159" i="17"/>
  <c r="BS156" i="17"/>
  <c r="BW155" i="17"/>
  <c r="BU126" i="17"/>
  <c r="CC123" i="17"/>
  <c r="CE118" i="17"/>
  <c r="BT120" i="17"/>
  <c r="CD153" i="17"/>
  <c r="BU154" i="17"/>
  <c r="CA138" i="17"/>
  <c r="BV159" i="17"/>
  <c r="CD160" i="17"/>
  <c r="BS160" i="17"/>
  <c r="BV154" i="17"/>
  <c r="BS151" i="17"/>
  <c r="BS149" i="17"/>
  <c r="CE150" i="17"/>
  <c r="CB136" i="17"/>
  <c r="BT138" i="17"/>
  <c r="BS123" i="17"/>
  <c r="BW160" i="17"/>
  <c r="BT162" i="17"/>
  <c r="CC153" i="17"/>
  <c r="CA145" i="17"/>
  <c r="CE151" i="17"/>
  <c r="BX148" i="17"/>
  <c r="BZ162" i="17"/>
  <c r="BX153" i="17"/>
  <c r="BY163" i="17"/>
  <c r="CB159" i="17"/>
  <c r="BV160" i="17"/>
  <c r="BY159" i="17"/>
  <c r="BU158" i="17"/>
  <c r="CE154" i="17"/>
  <c r="CA151" i="17"/>
  <c r="BU145" i="17"/>
  <c r="CC150" i="17"/>
  <c r="CC151" i="17"/>
  <c r="BS145" i="17"/>
  <c r="BZ138" i="17"/>
  <c r="CE136" i="17"/>
  <c r="BZ136" i="17"/>
  <c r="BX133" i="17"/>
  <c r="BV117" i="17"/>
  <c r="CC122" i="17"/>
  <c r="BZ163" i="17"/>
  <c r="CA160" i="17"/>
  <c r="CE138" i="17"/>
  <c r="BV162" i="17"/>
  <c r="BS159" i="17"/>
  <c r="CE156" i="17"/>
  <c r="CD157" i="17"/>
  <c r="CA147" i="17"/>
  <c r="BX151" i="17"/>
  <c r="CA134" i="17"/>
  <c r="BZ131" i="17"/>
  <c r="CE152" i="17"/>
  <c r="BU163" i="17"/>
  <c r="CE146" i="17"/>
  <c r="BV164" i="17"/>
  <c r="BT159" i="17"/>
  <c r="BV158" i="17"/>
  <c r="BS154" i="17"/>
  <c r="CA149" i="17"/>
  <c r="CD147" i="17"/>
  <c r="BX144" i="17"/>
  <c r="CE135" i="17"/>
  <c r="BS163" i="17"/>
  <c r="CA164" i="17"/>
  <c r="BY158" i="17"/>
  <c r="BX158" i="17"/>
  <c r="CE164" i="17"/>
  <c r="CA152" i="17"/>
  <c r="CA154" i="17"/>
  <c r="BY149" i="17"/>
  <c r="BV155" i="17"/>
  <c r="BS147" i="17"/>
  <c r="BY147" i="17"/>
  <c r="BT144" i="17"/>
  <c r="CC134" i="17"/>
  <c r="BZ127" i="17"/>
  <c r="CE133" i="17"/>
  <c r="BV134" i="17"/>
  <c r="CD135" i="17"/>
  <c r="BS140" i="17"/>
  <c r="BT158" i="17"/>
  <c r="CC162" i="17"/>
  <c r="CE163" i="17"/>
  <c r="CD163" i="17"/>
  <c r="CB151" i="17"/>
  <c r="CB153" i="17"/>
  <c r="CC149" i="17"/>
  <c r="CB155" i="17"/>
  <c r="BX162" i="17"/>
  <c r="BW150" i="17"/>
  <c r="BV137" i="17"/>
  <c r="BV130" i="17"/>
  <c r="BZ150" i="17"/>
  <c r="CC124" i="17"/>
  <c r="BZ146" i="17"/>
  <c r="CE122" i="17"/>
  <c r="BV110" i="17"/>
  <c r="BT97" i="17"/>
  <c r="BV109" i="17"/>
  <c r="CC127" i="17"/>
  <c r="BV128" i="17"/>
  <c r="BS143" i="17"/>
  <c r="BZ130" i="17"/>
  <c r="CB133" i="17"/>
  <c r="BW146" i="17"/>
  <c r="CA135" i="17"/>
  <c r="CE128" i="17"/>
  <c r="CD140" i="17"/>
  <c r="CD109" i="17"/>
  <c r="BZ122" i="17"/>
  <c r="BS129" i="17"/>
  <c r="CD117" i="17"/>
  <c r="BT99" i="17"/>
  <c r="CD124" i="17"/>
  <c r="CA125" i="17"/>
  <c r="CB101" i="17"/>
  <c r="BT114" i="17"/>
  <c r="CE139" i="17"/>
  <c r="CB123" i="17"/>
  <c r="BY135" i="17"/>
  <c r="BU128" i="17"/>
  <c r="BY120" i="17"/>
  <c r="CD148" i="17"/>
  <c r="CA120" i="17"/>
  <c r="CB95" i="17"/>
  <c r="BY114" i="17"/>
  <c r="BT110" i="17"/>
  <c r="BZ118" i="17"/>
  <c r="BY148" i="17"/>
  <c r="BX116" i="17"/>
  <c r="CA103" i="17"/>
  <c r="BX91" i="17"/>
  <c r="CB97" i="17"/>
  <c r="BS106" i="17"/>
  <c r="CD110" i="17"/>
  <c r="BY138" i="17"/>
  <c r="CB146" i="17"/>
  <c r="BV115" i="17"/>
  <c r="BY140" i="17"/>
  <c r="BS118" i="17"/>
  <c r="BS148" i="17"/>
  <c r="CD137" i="17"/>
  <c r="CB103" i="17"/>
  <c r="CD130" i="17"/>
  <c r="CD106" i="17"/>
  <c r="CD112" i="17"/>
  <c r="BX106" i="17"/>
  <c r="BV124" i="17"/>
  <c r="BU133" i="17"/>
  <c r="CA133" i="17"/>
  <c r="BS155" i="17"/>
  <c r="BT140" i="17"/>
  <c r="BY116" i="17"/>
  <c r="BX129" i="17"/>
  <c r="CB143" i="17"/>
  <c r="BX99" i="17"/>
  <c r="BX89" i="17"/>
  <c r="BX142" i="17"/>
  <c r="CA148" i="17"/>
  <c r="BZ114" i="17"/>
  <c r="BY98" i="17"/>
  <c r="BZ102" i="17"/>
  <c r="CA87" i="17"/>
  <c r="BZ157" i="17"/>
  <c r="BX155" i="17"/>
  <c r="BV138" i="17"/>
  <c r="CB129" i="17"/>
  <c r="CA105" i="17"/>
  <c r="BX93" i="17"/>
  <c r="BS98" i="17"/>
  <c r="BV83" i="17"/>
  <c r="BS102" i="17"/>
  <c r="BV153" i="17"/>
  <c r="CB154" i="17"/>
  <c r="BY151" i="17"/>
  <c r="CD113" i="17"/>
  <c r="BX107" i="17"/>
  <c r="BW112" i="17"/>
  <c r="CB98" i="17"/>
  <c r="CD142" i="17"/>
  <c r="BV74" i="17"/>
  <c r="BX102" i="17"/>
  <c r="BT125" i="17"/>
  <c r="BW163" i="17"/>
  <c r="BW154" i="17"/>
  <c r="BU134" i="17"/>
  <c r="BW136" i="17"/>
  <c r="CA140" i="17"/>
  <c r="BV143" i="17"/>
  <c r="BV93" i="17"/>
  <c r="CA101" i="17"/>
  <c r="CA89" i="17"/>
  <c r="BZ112" i="17"/>
  <c r="BV66" i="17"/>
  <c r="BV107" i="17"/>
  <c r="BV58" i="17"/>
  <c r="BT163" i="17"/>
  <c r="BW153" i="17"/>
  <c r="BT151" i="17"/>
  <c r="CD143" i="17"/>
  <c r="BZ98" i="17"/>
  <c r="BV151" i="17"/>
  <c r="CA155" i="17"/>
  <c r="BZ123" i="17"/>
  <c r="BZ129" i="17"/>
  <c r="CE114" i="17"/>
  <c r="BY87" i="17"/>
  <c r="BV72" i="17"/>
  <c r="CD102" i="17"/>
  <c r="BZ106" i="17"/>
  <c r="BX139" i="17"/>
  <c r="CD125" i="17"/>
  <c r="CA110" i="17"/>
  <c r="BT96" i="17"/>
  <c r="BX110" i="17"/>
  <c r="CD75" i="17"/>
  <c r="BZ70" i="17"/>
  <c r="BV65" i="17"/>
  <c r="BT112" i="17"/>
  <c r="BS92" i="17"/>
  <c r="BV84" i="17"/>
  <c r="BZ84" i="17"/>
  <c r="CE80" i="17"/>
  <c r="BZ100" i="17"/>
  <c r="CD100" i="17"/>
  <c r="CC98" i="17"/>
  <c r="BS94" i="17"/>
  <c r="CD76" i="17"/>
  <c r="BT88" i="17"/>
  <c r="CC90" i="17"/>
  <c r="BS81" i="17"/>
  <c r="CE162" i="17"/>
  <c r="BX163" i="17"/>
  <c r="BV157" i="17"/>
  <c r="CB162" i="17"/>
  <c r="CD152" i="17"/>
  <c r="CD158" i="17"/>
  <c r="BV161" i="17"/>
  <c r="BW156" i="17"/>
  <c r="CD156" i="17"/>
  <c r="BX154" i="17"/>
  <c r="BU153" i="17"/>
  <c r="BU149" i="17"/>
  <c r="CA163" i="17"/>
  <c r="BT155" i="17"/>
  <c r="BW151" i="17"/>
  <c r="CD150" i="17"/>
  <c r="BZ154" i="17"/>
  <c r="CB144" i="17"/>
  <c r="BU136" i="17"/>
  <c r="BS153" i="17"/>
  <c r="BV133" i="17"/>
  <c r="CD141" i="17"/>
  <c r="BY127" i="17"/>
  <c r="BU138" i="17"/>
  <c r="BV127" i="17"/>
  <c r="CC146" i="17"/>
  <c r="BS146" i="17"/>
  <c r="BV113" i="17"/>
  <c r="BW135" i="17"/>
  <c r="BT135" i="17"/>
  <c r="BZ128" i="17"/>
  <c r="CC128" i="17"/>
  <c r="BZ140" i="17"/>
  <c r="BV129" i="17"/>
  <c r="CA118" i="17"/>
  <c r="BU148" i="17"/>
  <c r="BW148" i="17"/>
  <c r="BS122" i="17"/>
  <c r="CC129" i="17"/>
  <c r="CA129" i="17"/>
  <c r="CE116" i="17"/>
  <c r="CD151" i="17"/>
  <c r="BW143" i="17"/>
  <c r="BX103" i="17"/>
  <c r="CB99" i="17"/>
  <c r="CD119" i="17"/>
  <c r="BX101" i="17"/>
  <c r="BT89" i="17"/>
  <c r="BU114" i="17"/>
  <c r="BS112" i="17"/>
  <c r="BT106" i="17"/>
  <c r="CD98" i="17"/>
  <c r="CB110" i="17"/>
  <c r="BV95" i="17"/>
  <c r="BT142" i="17"/>
  <c r="CE112" i="17"/>
  <c r="BU87" i="17"/>
  <c r="BV70" i="17"/>
  <c r="BT102" i="17"/>
  <c r="CD139" i="17"/>
  <c r="BY125" i="17"/>
  <c r="BW106" i="17"/>
  <c r="CB96" i="17"/>
  <c r="BU83" i="17"/>
  <c r="BV75" i="17"/>
  <c r="CD69" i="17"/>
  <c r="BZ64" i="17"/>
  <c r="BV59" i="17"/>
  <c r="CE102" i="17"/>
  <c r="CD92" i="17"/>
  <c r="CD82" i="17"/>
  <c r="BT84" i="17"/>
  <c r="BZ80" i="17"/>
  <c r="CA100" i="17"/>
  <c r="BY100" i="17"/>
  <c r="BZ82" i="17"/>
  <c r="BW108" i="17"/>
  <c r="CC94" i="17"/>
  <c r="CD94" i="17"/>
  <c r="CD72" i="17"/>
  <c r="BV88" i="17"/>
  <c r="BT132" i="17"/>
  <c r="BW132" i="17"/>
  <c r="BY90" i="17"/>
  <c r="BW86" i="17"/>
  <c r="BW82" i="17"/>
  <c r="BZ63" i="17"/>
  <c r="BX80" i="17"/>
  <c r="CD81" i="17"/>
  <c r="BZ69" i="17"/>
  <c r="CD66" i="17"/>
  <c r="BS85" i="17"/>
  <c r="BZ57" i="17"/>
  <c r="BS88" i="17"/>
  <c r="BV49" i="17"/>
  <c r="CC145" i="17"/>
  <c r="BY155" i="17"/>
  <c r="CD159" i="17"/>
  <c r="CA156" i="17"/>
  <c r="BV152" i="17"/>
  <c r="BU150" i="17"/>
  <c r="BT150" i="17"/>
  <c r="BZ153" i="17"/>
  <c r="CC126" i="17"/>
  <c r="CC138" i="17"/>
  <c r="BT146" i="17"/>
  <c r="CA146" i="17"/>
  <c r="BV111" i="17"/>
  <c r="BU135" i="17"/>
  <c r="CB135" i="17"/>
  <c r="CA128" i="17"/>
  <c r="BX128" i="17"/>
  <c r="BV122" i="17"/>
  <c r="BV148" i="17"/>
  <c r="CE148" i="17"/>
  <c r="CA122" i="17"/>
  <c r="BT129" i="17"/>
  <c r="CE120" i="17"/>
  <c r="BT116" i="17"/>
  <c r="BU143" i="17"/>
  <c r="BT143" i="17"/>
  <c r="CA107" i="17"/>
  <c r="BT103" i="17"/>
  <c r="BV97" i="17"/>
  <c r="CA91" i="17"/>
  <c r="BT101" i="17"/>
  <c r="CA93" i="17"/>
  <c r="CB89" i="17"/>
  <c r="CD114" i="17"/>
  <c r="CB112" i="17"/>
  <c r="CB106" i="17"/>
  <c r="BT98" i="17"/>
  <c r="BU110" i="17"/>
  <c r="CA142" i="17"/>
  <c r="CE142" i="17"/>
  <c r="BZ104" i="17"/>
  <c r="CC87" i="17"/>
  <c r="BV68" i="17"/>
  <c r="CC114" i="17"/>
  <c r="CB102" i="17"/>
  <c r="BV99" i="17"/>
  <c r="BW139" i="17"/>
  <c r="BV125" i="17"/>
  <c r="BZ125" i="17"/>
  <c r="BU104" i="17"/>
  <c r="BX96" i="17"/>
  <c r="BV106" i="17"/>
  <c r="CC83" i="17"/>
  <c r="BZ74" i="17"/>
  <c r="BV69" i="17"/>
  <c r="CD63" i="17"/>
  <c r="BZ58" i="17"/>
  <c r="BU100" i="17"/>
  <c r="BY92" i="17"/>
  <c r="BV80" i="17"/>
  <c r="CE84" i="17"/>
  <c r="BU80" i="17"/>
  <c r="BT100" i="17"/>
  <c r="BS108" i="17"/>
  <c r="CE94" i="17"/>
  <c r="BT94" i="17"/>
  <c r="CD68" i="17"/>
  <c r="BZ88" i="17"/>
  <c r="BV132" i="17"/>
  <c r="BY132" i="17"/>
  <c r="BS90" i="17"/>
  <c r="CB86" i="17"/>
  <c r="BU82" i="17"/>
  <c r="BZ59" i="17"/>
  <c r="CD84" i="17"/>
  <c r="CC55" i="17"/>
  <c r="CD85" i="17"/>
  <c r="CB56" i="17"/>
  <c r="CD78" i="17"/>
  <c r="BT81" i="17"/>
  <c r="BT48" i="17"/>
  <c r="BV52" i="17"/>
  <c r="CD149" i="17"/>
  <c r="BW142" i="17"/>
  <c r="BY139" i="17"/>
  <c r="BU125" i="17"/>
  <c r="BS104" i="17"/>
  <c r="BW98" i="17"/>
  <c r="CC102" i="17"/>
  <c r="BW79" i="17"/>
  <c r="CD73" i="17"/>
  <c r="BZ68" i="17"/>
  <c r="BV63" i="17"/>
  <c r="CD57" i="17"/>
  <c r="BU94" i="17"/>
  <c r="BT92" i="17"/>
  <c r="BU84" i="17"/>
  <c r="CC80" i="17"/>
  <c r="CC100" i="17"/>
  <c r="CB100" i="17"/>
  <c r="BZ108" i="17"/>
  <c r="CD108" i="17"/>
  <c r="BV94" i="17"/>
  <c r="CB94" i="17"/>
  <c r="CD64" i="17"/>
  <c r="BU88" i="17"/>
  <c r="CA132" i="17"/>
  <c r="BU132" i="17"/>
  <c r="CD90" i="17"/>
  <c r="BU86" i="17"/>
  <c r="CC82" i="17"/>
  <c r="BV81" i="17"/>
  <c r="BX81" i="17"/>
  <c r="BT85" i="17"/>
  <c r="BT51" i="17"/>
  <c r="BS55" i="17"/>
  <c r="BV85" i="17"/>
  <c r="BY56" i="17"/>
  <c r="BY52" i="17"/>
  <c r="BW51" i="17"/>
  <c r="BZ81" i="17"/>
  <c r="BW152" i="17"/>
  <c r="BX159" i="17"/>
  <c r="BU155" i="17"/>
  <c r="BU147" i="17"/>
  <c r="BY126" i="17"/>
  <c r="BY128" i="17"/>
  <c r="BX120" i="17"/>
  <c r="BZ143" i="17"/>
  <c r="BT107" i="17"/>
  <c r="CA95" i="17"/>
  <c r="BX105" i="17"/>
  <c r="BY110" i="17"/>
  <c r="BU142" i="17"/>
  <c r="CA79" i="17"/>
  <c r="BV64" i="17"/>
  <c r="BW125" i="17"/>
  <c r="CD104" i="17"/>
  <c r="BU96" i="17"/>
  <c r="BV73" i="17"/>
  <c r="CD67" i="17"/>
  <c r="BZ62" i="17"/>
  <c r="BV57" i="17"/>
  <c r="BZ92" i="17"/>
  <c r="CB92" i="17"/>
  <c r="CC84" i="17"/>
  <c r="BX100" i="17"/>
  <c r="BZ94" i="17"/>
  <c r="CE132" i="17"/>
  <c r="BW81" i="17"/>
  <c r="BZ61" i="17"/>
  <c r="BZ55" i="17"/>
  <c r="BW85" i="17"/>
  <c r="BY85" i="17"/>
  <c r="BU56" i="17"/>
  <c r="BZ65" i="17"/>
  <c r="BU52" i="17"/>
  <c r="BV51" i="17"/>
  <c r="BS47" i="17"/>
  <c r="CD146" i="17"/>
  <c r="BU122" i="17"/>
  <c r="BZ116" i="17"/>
  <c r="BX143" i="17"/>
  <c r="BV101" i="17"/>
  <c r="BT91" i="17"/>
  <c r="BT93" i="17"/>
  <c r="CD115" i="17"/>
  <c r="BU112" i="17"/>
  <c r="BW110" i="17"/>
  <c r="BX98" i="17"/>
  <c r="BV142" i="17"/>
  <c r="BV102" i="17"/>
  <c r="CB114" i="17"/>
  <c r="CC139" i="17"/>
  <c r="CC125" i="17"/>
  <c r="BU79" i="17"/>
  <c r="BY80" i="17"/>
  <c r="CE100" i="17"/>
  <c r="CA108" i="17"/>
  <c r="BY108" i="17"/>
  <c r="BX94" i="17"/>
  <c r="CD60" i="17"/>
  <c r="CD88" i="17"/>
  <c r="CC132" i="17"/>
  <c r="BT90" i="17"/>
  <c r="CC86" i="17"/>
  <c r="BY82" i="17"/>
  <c r="BY81" i="17"/>
  <c r="CB158" i="17"/>
  <c r="CD162" i="17"/>
  <c r="BZ164" i="17"/>
  <c r="CA159" i="17"/>
  <c r="CC163" i="17"/>
  <c r="CC158" i="17"/>
  <c r="BZ155" i="17"/>
  <c r="BT154" i="17"/>
  <c r="BY153" i="17"/>
  <c r="BX150" i="17"/>
  <c r="BY145" i="17"/>
  <c r="CC155" i="17"/>
  <c r="CD161" i="17"/>
  <c r="BV141" i="17"/>
  <c r="CE155" i="17"/>
  <c r="CC147" i="17"/>
  <c r="BU151" i="17"/>
  <c r="BS150" i="17"/>
  <c r="CD145" i="17"/>
  <c r="BV131" i="17"/>
  <c r="BY134" i="17"/>
  <c r="BS136" i="17"/>
  <c r="BV126" i="17"/>
  <c r="BU124" i="17"/>
  <c r="BT133" i="17"/>
  <c r="BT123" i="17"/>
  <c r="BU146" i="17"/>
  <c r="BV121" i="17"/>
  <c r="BX147" i="17"/>
  <c r="BZ135" i="17"/>
  <c r="BX123" i="17"/>
  <c r="BT128" i="17"/>
  <c r="BV140" i="17"/>
  <c r="BW140" i="17"/>
  <c r="BT118" i="17"/>
  <c r="BT148" i="17"/>
  <c r="BZ148" i="17"/>
  <c r="BW122" i="17"/>
  <c r="BW129" i="17"/>
  <c r="BZ120" i="17"/>
  <c r="BS116" i="17"/>
  <c r="BY143" i="17"/>
  <c r="BW128" i="17"/>
  <c r="CB107" i="17"/>
  <c r="BX95" i="17"/>
  <c r="CB91" i="17"/>
  <c r="BT105" i="17"/>
  <c r="CA97" i="17"/>
  <c r="CB93" i="17"/>
  <c r="BV114" i="17"/>
  <c r="BV112" i="17"/>
  <c r="BU106" i="17"/>
  <c r="CA102" i="17"/>
  <c r="BZ110" i="17"/>
  <c r="BZ142" i="17"/>
  <c r="CC142" i="17"/>
  <c r="BZ96" i="17"/>
  <c r="BV78" i="17"/>
  <c r="BV62" i="17"/>
  <c r="BU102" i="17"/>
  <c r="CA112" i="17"/>
  <c r="BV139" i="17"/>
  <c r="BT139" i="17"/>
  <c r="BX125" i="17"/>
  <c r="BX114" i="17"/>
  <c r="BY104" i="17"/>
  <c r="BS96" i="17"/>
  <c r="BW114" i="17"/>
  <c r="BV98" i="17"/>
  <c r="CC79" i="17"/>
  <c r="BZ72" i="17"/>
  <c r="BV67" i="17"/>
  <c r="CD61" i="17"/>
  <c r="BY54" i="17"/>
  <c r="CA92" i="17"/>
  <c r="BX92" i="17"/>
  <c r="BY84" i="17"/>
  <c r="BZ77" i="17"/>
  <c r="BV100" i="17"/>
  <c r="BV91" i="17"/>
  <c r="CC108" i="17"/>
  <c r="BT108" i="17"/>
  <c r="CA94" i="17"/>
  <c r="BX88" i="17"/>
  <c r="BS114" i="17"/>
  <c r="BY88" i="17"/>
  <c r="BX132" i="17"/>
  <c r="CA90" i="17"/>
  <c r="CB90" i="17"/>
  <c r="BY86" i="17"/>
  <c r="CA80" i="17"/>
  <c r="CA81" i="17"/>
  <c r="BU81" i="17"/>
  <c r="BU54" i="17"/>
  <c r="BV55" i="17"/>
  <c r="CA85" i="17"/>
  <c r="BU85" i="17"/>
  <c r="CC56" i="17"/>
  <c r="BZ53" i="17"/>
  <c r="BX56" i="17"/>
  <c r="CB147" i="17"/>
  <c r="CB163" i="17"/>
  <c r="BY154" i="17"/>
  <c r="CA136" i="17"/>
  <c r="BY146" i="17"/>
  <c r="BX146" i="17"/>
  <c r="BV119" i="17"/>
  <c r="BX145" i="17"/>
  <c r="BS135" i="17"/>
  <c r="BY123" i="17"/>
  <c r="CB128" i="17"/>
  <c r="BX140" i="17"/>
  <c r="CE140" i="17"/>
  <c r="BX118" i="17"/>
  <c r="CB148" i="17"/>
  <c r="CC148" i="17"/>
  <c r="BX122" i="17"/>
  <c r="CE129" i="17"/>
  <c r="BS120" i="17"/>
  <c r="CA116" i="17"/>
  <c r="CC143" i="17"/>
  <c r="CD121" i="17"/>
  <c r="BV105" i="17"/>
  <c r="CA99" i="17"/>
  <c r="BT95" i="17"/>
  <c r="BV89" i="17"/>
  <c r="CB105" i="17"/>
  <c r="BX97" i="17"/>
  <c r="CA114" i="17"/>
  <c r="CC112" i="17"/>
  <c r="BY106" i="17"/>
  <c r="BU98" i="17"/>
  <c r="BV103" i="17"/>
  <c r="BS142" i="17"/>
  <c r="BY142" i="17"/>
  <c r="BV76" i="17"/>
  <c r="BV60" i="17"/>
  <c r="BY102" i="17"/>
  <c r="CC110" i="17"/>
  <c r="BZ139" i="17"/>
  <c r="CB139" i="17"/>
  <c r="BY112" i="17"/>
  <c r="BT104" i="17"/>
  <c r="CD96" i="17"/>
  <c r="BX112" i="17"/>
  <c r="CD77" i="17"/>
  <c r="CD71" i="17"/>
  <c r="BZ66" i="17"/>
  <c r="BV61" i="17"/>
  <c r="BV53" i="17"/>
  <c r="CE88" i="17"/>
  <c r="CC88" i="17"/>
  <c r="BS80" i="17"/>
  <c r="BZ73" i="17"/>
  <c r="BW100" i="17"/>
  <c r="CA88" i="17"/>
  <c r="CE108" i="17"/>
  <c r="CB108" i="17"/>
  <c r="BX86" i="17"/>
  <c r="CC106" i="17"/>
  <c r="CB88" i="17"/>
  <c r="CB132" i="17"/>
  <c r="BV90" i="17"/>
  <c r="BX90" i="17"/>
  <c r="CA84" i="17"/>
  <c r="BZ75" i="17"/>
  <c r="CB81" i="17"/>
  <c r="CC81" i="17"/>
  <c r="CD74" i="17"/>
  <c r="BU48" i="17"/>
  <c r="CB85" i="17"/>
  <c r="CC85" i="17"/>
  <c r="BX51" i="17"/>
  <c r="BU50" i="17"/>
  <c r="BX55" i="17"/>
  <c r="BU140" i="17"/>
  <c r="CB125" i="17"/>
  <c r="CB104" i="17"/>
  <c r="BY96" i="17"/>
  <c r="CD111" i="17"/>
  <c r="CA83" i="17"/>
  <c r="BV77" i="17"/>
  <c r="BV71" i="17"/>
  <c r="CD65" i="17"/>
  <c r="BZ60" i="17"/>
  <c r="CC92" i="17"/>
  <c r="CD86" i="17"/>
  <c r="BS84" i="17"/>
  <c r="BT80" i="17"/>
  <c r="CE110" i="17"/>
  <c r="BS100" i="17"/>
  <c r="BZ86" i="17"/>
  <c r="BV108" i="17"/>
  <c r="BX108" i="17"/>
  <c r="BY94" i="17"/>
  <c r="BX82" i="17"/>
  <c r="BW88" i="17"/>
  <c r="BZ132" i="17"/>
  <c r="BS132" i="17"/>
  <c r="BW90" i="17"/>
  <c r="BT82" i="17"/>
  <c r="BZ71" i="17"/>
  <c r="BX84" i="17"/>
  <c r="CE81" i="17"/>
  <c r="BZ85" i="17"/>
  <c r="BU51" i="17"/>
  <c r="CD56" i="17"/>
  <c r="BS51" i="17"/>
  <c r="CE85" i="17"/>
  <c r="CD80" i="17"/>
  <c r="CD62" i="17"/>
  <c r="CD127" i="17"/>
  <c r="CC161" i="17"/>
  <c r="BU161" i="17"/>
  <c r="BZ160" i="17"/>
  <c r="BY157" i="17"/>
  <c r="CC164" i="17"/>
  <c r="BU164" i="17"/>
  <c r="BW162" i="17"/>
  <c r="CB161" i="17"/>
  <c r="BT161" i="17"/>
  <c r="BY160" i="17"/>
  <c r="CA158" i="17"/>
  <c r="BS158" i="17"/>
  <c r="CB164" i="17"/>
  <c r="BT164" i="17"/>
  <c r="CA161" i="17"/>
  <c r="BS161" i="17"/>
  <c r="BZ161" i="17"/>
  <c r="BY161" i="17"/>
  <c r="CC157" i="17"/>
  <c r="BU157" i="17"/>
  <c r="BY164" i="17"/>
  <c r="CA162" i="17"/>
  <c r="BS162" i="17"/>
  <c r="BX164" i="17"/>
  <c r="CE161" i="17"/>
  <c r="BW161" i="17"/>
  <c r="CB160" i="17"/>
  <c r="BT160" i="17"/>
  <c r="CA157" i="17"/>
  <c r="BS157" i="17"/>
  <c r="BU159" i="17"/>
  <c r="BZ158" i="17"/>
  <c r="CE157" i="17"/>
  <c r="BX156" i="17"/>
  <c r="CB152" i="17"/>
  <c r="BY150" i="17"/>
  <c r="CB149" i="17"/>
  <c r="BW158" i="17"/>
  <c r="CB157" i="17"/>
  <c r="BU156" i="17"/>
  <c r="BZ152" i="17"/>
  <c r="CE144" i="17"/>
  <c r="BV144" i="17"/>
  <c r="BX157" i="17"/>
  <c r="BT156" i="17"/>
  <c r="BY152" i="17"/>
  <c r="BZ151" i="17"/>
  <c r="BV150" i="17"/>
  <c r="BW157" i="17"/>
  <c r="BX152" i="17"/>
  <c r="CC144" i="17"/>
  <c r="BS144" i="17"/>
  <c r="BZ137" i="17"/>
  <c r="BT157" i="17"/>
  <c r="CE153" i="17"/>
  <c r="BU152" i="17"/>
  <c r="BW149" i="17"/>
  <c r="CC160" i="17"/>
  <c r="CC156" i="17"/>
  <c r="BT152" i="17"/>
  <c r="BV149" i="17"/>
  <c r="BX160" i="17"/>
  <c r="CC159" i="17"/>
  <c r="CB156" i="17"/>
  <c r="CD155" i="17"/>
  <c r="CC154" i="17"/>
  <c r="CA153" i="17"/>
  <c r="CE149" i="17"/>
  <c r="BT149" i="17"/>
  <c r="BZ147" i="17"/>
  <c r="BX161" i="17"/>
  <c r="BU160" i="17"/>
  <c r="BZ159" i="17"/>
  <c r="CE158" i="17"/>
  <c r="BY156" i="17"/>
  <c r="CC152" i="17"/>
  <c r="BZ149" i="17"/>
  <c r="BZ145" i="17"/>
  <c r="BU141" i="17"/>
  <c r="BW137" i="17"/>
  <c r="CE131" i="17"/>
  <c r="BT131" i="17"/>
  <c r="BT147" i="17"/>
  <c r="BT145" i="17"/>
  <c r="BZ144" i="17"/>
  <c r="CB141" i="17"/>
  <c r="CC137" i="17"/>
  <c r="BS137" i="17"/>
  <c r="BW134" i="17"/>
  <c r="CA131" i="17"/>
  <c r="CA130" i="17"/>
  <c r="BS130" i="17"/>
  <c r="BY144" i="17"/>
  <c r="CA141" i="17"/>
  <c r="CB137" i="17"/>
  <c r="BY131" i="17"/>
  <c r="CB145" i="17"/>
  <c r="BW141" i="17"/>
  <c r="BX137" i="17"/>
  <c r="BV136" i="17"/>
  <c r="CB134" i="17"/>
  <c r="BU131" i="17"/>
  <c r="CE130" i="17"/>
  <c r="BW130" i="17"/>
  <c r="BZ126" i="17"/>
  <c r="CE147" i="17"/>
  <c r="CD144" i="17"/>
  <c r="CE141" i="17"/>
  <c r="BW138" i="17"/>
  <c r="BX136" i="17"/>
  <c r="BZ134" i="17"/>
  <c r="BS133" i="17"/>
  <c r="BW131" i="17"/>
  <c r="CE127" i="17"/>
  <c r="CB126" i="17"/>
  <c r="BX124" i="17"/>
  <c r="CE121" i="17"/>
  <c r="BW121" i="17"/>
  <c r="CE119" i="17"/>
  <c r="BW119" i="17"/>
  <c r="CE117" i="17"/>
  <c r="BW117" i="17"/>
  <c r="BW147" i="17"/>
  <c r="CA144" i="17"/>
  <c r="CC141" i="17"/>
  <c r="BS138" i="17"/>
  <c r="CE137" i="17"/>
  <c r="BT136" i="17"/>
  <c r="BX134" i="17"/>
  <c r="BS131" i="17"/>
  <c r="CB127" i="17"/>
  <c r="CA126" i="17"/>
  <c r="BW124" i="17"/>
  <c r="BU144" i="17"/>
  <c r="BX141" i="17"/>
  <c r="BY137" i="17"/>
  <c r="BS134" i="17"/>
  <c r="CB130" i="17"/>
  <c r="BX127" i="17"/>
  <c r="BW126" i="17"/>
  <c r="CE124" i="17"/>
  <c r="BS124" i="17"/>
  <c r="CB121" i="17"/>
  <c r="BT121" i="17"/>
  <c r="CB119" i="17"/>
  <c r="BT119" i="17"/>
  <c r="CB117" i="17"/>
  <c r="BT117" i="17"/>
  <c r="CB115" i="17"/>
  <c r="BT115" i="17"/>
  <c r="BT141" i="17"/>
  <c r="BU137" i="17"/>
  <c r="CD133" i="17"/>
  <c r="BY130" i="17"/>
  <c r="BW127" i="17"/>
  <c r="BT126" i="17"/>
  <c r="CB124" i="17"/>
  <c r="BY141" i="17"/>
  <c r="CC131" i="17"/>
  <c r="CC130" i="17"/>
  <c r="CE126" i="17"/>
  <c r="BT124" i="17"/>
  <c r="CD122" i="17"/>
  <c r="BU121" i="17"/>
  <c r="CD120" i="17"/>
  <c r="CA119" i="17"/>
  <c r="BW118" i="17"/>
  <c r="BU117" i="17"/>
  <c r="CD116" i="17"/>
  <c r="BV145" i="17"/>
  <c r="CD138" i="17"/>
  <c r="CA137" i="17"/>
  <c r="BY136" i="17"/>
  <c r="BT134" i="17"/>
  <c r="BY133" i="17"/>
  <c r="BT130" i="17"/>
  <c r="BT127" i="17"/>
  <c r="CA123" i="17"/>
  <c r="CC121" i="17"/>
  <c r="BX119" i="17"/>
  <c r="CC117" i="17"/>
  <c r="BY115" i="17"/>
  <c r="CB113" i="17"/>
  <c r="BS113" i="17"/>
  <c r="BZ111" i="17"/>
  <c r="BX109" i="17"/>
  <c r="BV146" i="17"/>
  <c r="CB138" i="17"/>
  <c r="BT137" i="17"/>
  <c r="BW133" i="17"/>
  <c r="BU129" i="17"/>
  <c r="BS127" i="17"/>
  <c r="BW123" i="17"/>
  <c r="CA121" i="17"/>
  <c r="BW120" i="17"/>
  <c r="BU119" i="17"/>
  <c r="CD118" i="17"/>
  <c r="CA117" i="17"/>
  <c r="BW116" i="17"/>
  <c r="BX115" i="17"/>
  <c r="CB140" i="17"/>
  <c r="BY124" i="17"/>
  <c r="BX121" i="17"/>
  <c r="CC119" i="17"/>
  <c r="BY118" i="17"/>
  <c r="BX117" i="17"/>
  <c r="CE115" i="17"/>
  <c r="BS115" i="17"/>
  <c r="BX113" i="17"/>
  <c r="CE111" i="17"/>
  <c r="BU111" i="17"/>
  <c r="CB109" i="17"/>
  <c r="BS109" i="17"/>
  <c r="CE143" i="17"/>
  <c r="BW144" i="17"/>
  <c r="BS141" i="17"/>
  <c r="CA124" i="17"/>
  <c r="BU118" i="17"/>
  <c r="BZ115" i="17"/>
  <c r="CE113" i="17"/>
  <c r="CA111" i="17"/>
  <c r="BZ109" i="17"/>
  <c r="CE145" i="17"/>
  <c r="BW145" i="17"/>
  <c r="CC140" i="17"/>
  <c r="CC135" i="17"/>
  <c r="CB131" i="17"/>
  <c r="CD128" i="17"/>
  <c r="CE123" i="17"/>
  <c r="BU120" i="17"/>
  <c r="BU116" i="17"/>
  <c r="BY113" i="17"/>
  <c r="BT111" i="17"/>
  <c r="BT109" i="17"/>
  <c r="BX138" i="17"/>
  <c r="BX130" i="17"/>
  <c r="CA127" i="17"/>
  <c r="BV123" i="17"/>
  <c r="BW115" i="17"/>
  <c r="BT113" i="17"/>
  <c r="BS111" i="17"/>
  <c r="BY109" i="17"/>
  <c r="CC107" i="17"/>
  <c r="BY105" i="17"/>
  <c r="CE104" i="17"/>
  <c r="BU103" i="17"/>
  <c r="CE101" i="17"/>
  <c r="CC99" i="17"/>
  <c r="BY97" i="17"/>
  <c r="CE96" i="17"/>
  <c r="BU95" i="17"/>
  <c r="CE93" i="17"/>
  <c r="CB142" i="17"/>
  <c r="CD136" i="17"/>
  <c r="CC133" i="17"/>
  <c r="BU130" i="17"/>
  <c r="BU123" i="17"/>
  <c r="BU115" i="17"/>
  <c r="BW109" i="17"/>
  <c r="BZ107" i="17"/>
  <c r="BW105" i="17"/>
  <c r="CC104" i="17"/>
  <c r="BS103" i="17"/>
  <c r="CD101" i="17"/>
  <c r="BZ99" i="17"/>
  <c r="BW97" i="17"/>
  <c r="CC96" i="17"/>
  <c r="BS95" i="17"/>
  <c r="CE134" i="17"/>
  <c r="BS128" i="17"/>
  <c r="BS126" i="17"/>
  <c r="CB122" i="17"/>
  <c r="CC120" i="17"/>
  <c r="CC118" i="17"/>
  <c r="CC116" i="17"/>
  <c r="CC113" i="17"/>
  <c r="CC111" i="17"/>
  <c r="BW107" i="17"/>
  <c r="BS105" i="17"/>
  <c r="CD103" i="17"/>
  <c r="BZ101" i="17"/>
  <c r="BW99" i="17"/>
  <c r="BS97" i="17"/>
  <c r="CD95" i="17"/>
  <c r="BZ93" i="17"/>
  <c r="BW91" i="17"/>
  <c r="BS89" i="17"/>
  <c r="CA143" i="17"/>
  <c r="CA139" i="17"/>
  <c r="CD134" i="17"/>
  <c r="BX131" i="17"/>
  <c r="BS125" i="17"/>
  <c r="BZ124" i="17"/>
  <c r="BY122" i="17"/>
  <c r="CB120" i="17"/>
  <c r="CB118" i="17"/>
  <c r="CB116" i="17"/>
  <c r="CA113" i="17"/>
  <c r="CB111" i="17"/>
  <c r="BU107" i="17"/>
  <c r="CA106" i="17"/>
  <c r="CE105" i="17"/>
  <c r="BW104" i="17"/>
  <c r="CC103" i="17"/>
  <c r="BY101" i="17"/>
  <c r="BU99" i="17"/>
  <c r="CA98" i="17"/>
  <c r="CE97" i="17"/>
  <c r="BW96" i="17"/>
  <c r="BU139" i="17"/>
  <c r="CD129" i="17"/>
  <c r="BT122" i="17"/>
  <c r="BZ121" i="17"/>
  <c r="BV120" i="17"/>
  <c r="BZ119" i="17"/>
  <c r="BV118" i="17"/>
  <c r="BZ117" i="17"/>
  <c r="BV116" i="17"/>
  <c r="BZ113" i="17"/>
  <c r="BY111" i="17"/>
  <c r="CE109" i="17"/>
  <c r="BS107" i="17"/>
  <c r="CD105" i="17"/>
  <c r="BV104" i="17"/>
  <c r="BZ103" i="17"/>
  <c r="BW101" i="17"/>
  <c r="BS99" i="17"/>
  <c r="CD97" i="17"/>
  <c r="BV96" i="17"/>
  <c r="BZ95" i="17"/>
  <c r="BW93" i="17"/>
  <c r="BV135" i="17"/>
  <c r="BY129" i="17"/>
  <c r="BY121" i="17"/>
  <c r="BY119" i="17"/>
  <c r="BY117" i="17"/>
  <c r="CC115" i="17"/>
  <c r="BW113" i="17"/>
  <c r="BX111" i="17"/>
  <c r="CC109" i="17"/>
  <c r="CE107" i="17"/>
  <c r="CC105" i="17"/>
  <c r="BY103" i="17"/>
  <c r="BU101" i="17"/>
  <c r="CE99" i="17"/>
  <c r="CC97" i="17"/>
  <c r="BY95" i="17"/>
  <c r="BU93" i="17"/>
  <c r="CE91" i="17"/>
  <c r="CC89" i="17"/>
  <c r="BW87" i="17"/>
  <c r="CD123" i="17"/>
  <c r="BS121" i="17"/>
  <c r="BS119" i="17"/>
  <c r="BS117" i="17"/>
  <c r="CA115" i="17"/>
  <c r="BU113" i="17"/>
  <c r="BW111" i="17"/>
  <c r="CA109" i="17"/>
  <c r="CD107" i="17"/>
  <c r="BZ105" i="17"/>
  <c r="BW103" i="17"/>
  <c r="BS101" i="17"/>
  <c r="CD99" i="17"/>
  <c r="BZ97" i="17"/>
  <c r="BW95" i="17"/>
  <c r="BS93" i="17"/>
  <c r="CD91" i="17"/>
  <c r="BZ89" i="17"/>
  <c r="BV87" i="17"/>
  <c r="BZ78" i="17"/>
  <c r="BZ76" i="17"/>
  <c r="BS110" i="17"/>
  <c r="BY99" i="17"/>
  <c r="BW94" i="17"/>
  <c r="BY107" i="17"/>
  <c r="CE98" i="17"/>
  <c r="BU97" i="17"/>
  <c r="CA96" i="17"/>
  <c r="BW89" i="17"/>
  <c r="BZ87" i="17"/>
  <c r="BW83" i="17"/>
  <c r="BX79" i="17"/>
  <c r="BY78" i="17"/>
  <c r="CB77" i="17"/>
  <c r="CE76" i="17"/>
  <c r="BT76" i="17"/>
  <c r="BW75" i="17"/>
  <c r="BY74" i="17"/>
  <c r="CB73" i="17"/>
  <c r="CE72" i="17"/>
  <c r="BT72" i="17"/>
  <c r="BW71" i="17"/>
  <c r="BY70" i="17"/>
  <c r="CB69" i="17"/>
  <c r="CE68" i="17"/>
  <c r="BT68" i="17"/>
  <c r="BW67" i="17"/>
  <c r="BY66" i="17"/>
  <c r="BU108" i="17"/>
  <c r="CE106" i="17"/>
  <c r="BU105" i="17"/>
  <c r="CA104" i="17"/>
  <c r="CE92" i="17"/>
  <c r="CC91" i="17"/>
  <c r="BU89" i="17"/>
  <c r="BX87" i="17"/>
  <c r="CA86" i="17"/>
  <c r="BT83" i="17"/>
  <c r="CA82" i="17"/>
  <c r="BV79" i="17"/>
  <c r="BX78" i="17"/>
  <c r="CA77" i="17"/>
  <c r="CC76" i="17"/>
  <c r="BS76" i="17"/>
  <c r="BU75" i="17"/>
  <c r="BX74" i="17"/>
  <c r="CA73" i="17"/>
  <c r="CC72" i="17"/>
  <c r="BS72" i="17"/>
  <c r="CE125" i="17"/>
  <c r="CE103" i="17"/>
  <c r="CE95" i="17"/>
  <c r="CD93" i="17"/>
  <c r="BW92" i="17"/>
  <c r="BZ91" i="17"/>
  <c r="BT87" i="17"/>
  <c r="BS83" i="17"/>
  <c r="BT79" i="17"/>
  <c r="BW78" i="17"/>
  <c r="BY77" i="17"/>
  <c r="CB76" i="17"/>
  <c r="CE75" i="17"/>
  <c r="BT75" i="17"/>
  <c r="BW74" i="17"/>
  <c r="BY73" i="17"/>
  <c r="CB72" i="17"/>
  <c r="CE71" i="17"/>
  <c r="BT71" i="17"/>
  <c r="BW70" i="17"/>
  <c r="BY69" i="17"/>
  <c r="CB68" i="17"/>
  <c r="CE67" i="17"/>
  <c r="BT67" i="17"/>
  <c r="BW66" i="17"/>
  <c r="BX126" i="17"/>
  <c r="BU109" i="17"/>
  <c r="CC95" i="17"/>
  <c r="CC93" i="17"/>
  <c r="BV92" i="17"/>
  <c r="BY91" i="17"/>
  <c r="BS87" i="17"/>
  <c r="CE83" i="17"/>
  <c r="CE79" i="17"/>
  <c r="BS79" i="17"/>
  <c r="BU78" i="17"/>
  <c r="BX77" i="17"/>
  <c r="CA76" i="17"/>
  <c r="CC75" i="17"/>
  <c r="BS75" i="17"/>
  <c r="BU74" i="17"/>
  <c r="BX73" i="17"/>
  <c r="CA72" i="17"/>
  <c r="CC71" i="17"/>
  <c r="BS71" i="17"/>
  <c r="BU70" i="17"/>
  <c r="BX69" i="17"/>
  <c r="CA68" i="17"/>
  <c r="CC67" i="17"/>
  <c r="BS67" i="17"/>
  <c r="BU66" i="17"/>
  <c r="BX65" i="17"/>
  <c r="CA64" i="17"/>
  <c r="CC63" i="17"/>
  <c r="BS63" i="17"/>
  <c r="BU62" i="17"/>
  <c r="BX61" i="17"/>
  <c r="CA60" i="17"/>
  <c r="CC59" i="17"/>
  <c r="BS59" i="17"/>
  <c r="BU58" i="17"/>
  <c r="BX57" i="17"/>
  <c r="BW102" i="17"/>
  <c r="BY93" i="17"/>
  <c r="BU92" i="17"/>
  <c r="BU91" i="17"/>
  <c r="CE90" i="17"/>
  <c r="CC136" i="17"/>
  <c r="BS91" i="17"/>
  <c r="CE89" i="17"/>
  <c r="CE87" i="17"/>
  <c r="CB83" i="17"/>
  <c r="CB79" i="17"/>
  <c r="CC78" i="17"/>
  <c r="BS78" i="17"/>
  <c r="BU77" i="17"/>
  <c r="BX76" i="17"/>
  <c r="CA75" i="17"/>
  <c r="CC74" i="17"/>
  <c r="BS74" i="17"/>
  <c r="BU73" i="17"/>
  <c r="BX72" i="17"/>
  <c r="CA71" i="17"/>
  <c r="CC70" i="17"/>
  <c r="BS70" i="17"/>
  <c r="BU69" i="17"/>
  <c r="BX68" i="17"/>
  <c r="CA67" i="17"/>
  <c r="CC66" i="17"/>
  <c r="BS66" i="17"/>
  <c r="BU65" i="17"/>
  <c r="BX64" i="17"/>
  <c r="CA63" i="17"/>
  <c r="CC62" i="17"/>
  <c r="BS62" i="17"/>
  <c r="BU61" i="17"/>
  <c r="BX60" i="17"/>
  <c r="CA59" i="17"/>
  <c r="CC58" i="17"/>
  <c r="BS58" i="17"/>
  <c r="BU57" i="17"/>
  <c r="CC101" i="17"/>
  <c r="BZ90" i="17"/>
  <c r="CD89" i="17"/>
  <c r="CD87" i="17"/>
  <c r="BS86" i="17"/>
  <c r="BZ83" i="17"/>
  <c r="BS82" i="17"/>
  <c r="BZ79" i="17"/>
  <c r="CB78" i="17"/>
  <c r="CE77" i="17"/>
  <c r="BT77" i="17"/>
  <c r="BW76" i="17"/>
  <c r="BY75" i="17"/>
  <c r="CB74" i="17"/>
  <c r="CE73" i="17"/>
  <c r="BT73" i="17"/>
  <c r="BW72" i="17"/>
  <c r="BW80" i="17"/>
  <c r="BT78" i="17"/>
  <c r="BX75" i="17"/>
  <c r="BY72" i="17"/>
  <c r="BX71" i="17"/>
  <c r="BW69" i="17"/>
  <c r="BX67" i="17"/>
  <c r="CC65" i="17"/>
  <c r="BT64" i="17"/>
  <c r="CB62" i="17"/>
  <c r="BW60" i="17"/>
  <c r="CB59" i="17"/>
  <c r="BT54" i="17"/>
  <c r="CA53" i="17"/>
  <c r="BU49" i="17"/>
  <c r="CD79" i="17"/>
  <c r="CC73" i="17"/>
  <c r="BU72" i="17"/>
  <c r="BU71" i="17"/>
  <c r="CE70" i="17"/>
  <c r="BT69" i="17"/>
  <c r="BU67" i="17"/>
  <c r="CE66" i="17"/>
  <c r="CB65" i="17"/>
  <c r="BS64" i="17"/>
  <c r="BW63" i="17"/>
  <c r="CA62" i="17"/>
  <c r="CE61" i="17"/>
  <c r="BU60" i="17"/>
  <c r="BY59" i="17"/>
  <c r="CE58" i="17"/>
  <c r="BT57" i="17"/>
  <c r="BV56" i="17"/>
  <c r="BU55" i="17"/>
  <c r="BS54" i="17"/>
  <c r="BY53" i="17"/>
  <c r="BS52" i="17"/>
  <c r="BV50" i="17"/>
  <c r="BT49" i="17"/>
  <c r="BU47" i="17"/>
  <c r="CE82" i="17"/>
  <c r="BY79" i="17"/>
  <c r="BW73" i="17"/>
  <c r="CB70" i="17"/>
  <c r="BS69" i="17"/>
  <c r="CC68" i="17"/>
  <c r="CB66" i="17"/>
  <c r="CA65" i="17"/>
  <c r="CE64" i="17"/>
  <c r="BU63" i="17"/>
  <c r="BY62" i="17"/>
  <c r="CC61" i="17"/>
  <c r="BT60" i="17"/>
  <c r="BX59" i="17"/>
  <c r="CB58" i="17"/>
  <c r="BS57" i="17"/>
  <c r="BT56" i="17"/>
  <c r="BT55" i="17"/>
  <c r="CB54" i="17"/>
  <c r="BX53" i="17"/>
  <c r="BT50" i="17"/>
  <c r="BS49" i="17"/>
  <c r="BT47" i="17"/>
  <c r="CB87" i="17"/>
  <c r="CB84" i="17"/>
  <c r="BV82" i="17"/>
  <c r="BY76" i="17"/>
  <c r="BS73" i="17"/>
  <c r="CA70" i="17"/>
  <c r="BY68" i="17"/>
  <c r="CA66" i="17"/>
  <c r="BY65" i="17"/>
  <c r="CC64" i="17"/>
  <c r="BT63" i="17"/>
  <c r="BX62" i="17"/>
  <c r="CB61" i="17"/>
  <c r="BS60" i="17"/>
  <c r="BW59" i="17"/>
  <c r="CA58" i="17"/>
  <c r="CE57" i="17"/>
  <c r="CA54" i="17"/>
  <c r="BW53" i="17"/>
  <c r="BS50" i="17"/>
  <c r="BU53" i="17"/>
  <c r="BZ52" i="17"/>
  <c r="BW84" i="17"/>
  <c r="CC77" i="17"/>
  <c r="BU76" i="17"/>
  <c r="CE74" i="17"/>
  <c r="BX70" i="17"/>
  <c r="BW68" i="17"/>
  <c r="BX66" i="17"/>
  <c r="BW65" i="17"/>
  <c r="CB64" i="17"/>
  <c r="BW62" i="17"/>
  <c r="CA61" i="17"/>
  <c r="CE60" i="17"/>
  <c r="BU59" i="17"/>
  <c r="BY58" i="17"/>
  <c r="CC57" i="17"/>
  <c r="CB55" i="17"/>
  <c r="BZ54" i="17"/>
  <c r="BT46" i="17"/>
  <c r="BY89" i="17"/>
  <c r="CD83" i="17"/>
  <c r="BW77" i="17"/>
  <c r="CA74" i="17"/>
  <c r="BT70" i="17"/>
  <c r="CE69" i="17"/>
  <c r="BU68" i="17"/>
  <c r="BT66" i="17"/>
  <c r="BT65" i="17"/>
  <c r="BY64" i="17"/>
  <c r="CE63" i="17"/>
  <c r="BT62" i="17"/>
  <c r="BY61" i="17"/>
  <c r="CC60" i="17"/>
  <c r="BT59" i="17"/>
  <c r="BX58" i="17"/>
  <c r="CB57" i="17"/>
  <c r="CA56" i="17"/>
  <c r="CA55" i="17"/>
  <c r="BX54" i="17"/>
  <c r="BT53" i="17"/>
  <c r="BX52" i="17"/>
  <c r="BS46" i="17"/>
  <c r="BU90" i="17"/>
  <c r="CE86" i="17"/>
  <c r="BX83" i="17"/>
  <c r="CE78" i="17"/>
  <c r="BS77" i="17"/>
  <c r="BT74" i="17"/>
  <c r="CB71" i="17"/>
  <c r="CC69" i="17"/>
  <c r="BS68" i="17"/>
  <c r="CB67" i="17"/>
  <c r="BS65" i="17"/>
  <c r="BW64" i="17"/>
  <c r="CB63" i="17"/>
  <c r="BW61" i="17"/>
  <c r="CB60" i="17"/>
  <c r="BW58" i="17"/>
  <c r="CA57" i="17"/>
  <c r="BZ56" i="17"/>
  <c r="BY55" i="17"/>
  <c r="BW54" i="17"/>
  <c r="BS53" i="17"/>
  <c r="BW52" i="17"/>
  <c r="BS45" i="17"/>
  <c r="BV86" i="17"/>
  <c r="CB80" i="17"/>
  <c r="CA78" i="17"/>
  <c r="CB75" i="17"/>
  <c r="BY71" i="17"/>
  <c r="CA69" i="17"/>
  <c r="BY67" i="17"/>
  <c r="CE65" i="17"/>
  <c r="BU64" i="17"/>
  <c r="BY63" i="17"/>
  <c r="CE62" i="17"/>
  <c r="BT61" i="17"/>
  <c r="BY60" i="17"/>
  <c r="CE59" i="17"/>
  <c r="BT58" i="17"/>
  <c r="BY57" i="17"/>
  <c r="BV54" i="17"/>
  <c r="BX50" i="17"/>
  <c r="BW49" i="17"/>
  <c r="BX63" i="17"/>
  <c r="BS61" i="17"/>
  <c r="BW57" i="17"/>
  <c r="BW56" i="17"/>
  <c r="BW55" i="17"/>
  <c r="BT52" i="17"/>
  <c r="BW50" i="17"/>
  <c r="BS139" i="17"/>
  <c r="BX104" i="17"/>
  <c r="BY83" i="17"/>
  <c r="CD59" i="17"/>
  <c r="CD132" i="17"/>
  <c r="BT86" i="17"/>
  <c r="CB82" i="17"/>
  <c r="BZ67" i="17"/>
  <c r="CD70" i="17"/>
  <c r="BS56" i="17"/>
  <c r="BX85" i="17"/>
  <c r="BY51" i="17"/>
  <c r="CD58" i="17"/>
  <c r="BS48" i="17"/>
  <c r="BU169" i="19" l="1"/>
  <c r="BP169" i="19"/>
  <c r="BT169" i="19"/>
  <c r="BM169" i="19"/>
  <c r="BN169" i="19"/>
  <c r="BJ169" i="19"/>
  <c r="BJ170" i="19" s="1"/>
  <c r="BJ171" i="19" s="1"/>
  <c r="BQ169" i="19"/>
  <c r="BK169" i="19"/>
  <c r="BR169" i="19"/>
  <c r="BS169" i="19"/>
  <c r="BO169" i="19"/>
  <c r="BL169" i="19"/>
  <c r="BR167" i="18"/>
  <c r="BW167" i="18"/>
  <c r="BS168" i="18"/>
  <c r="BX168" i="18"/>
  <c r="BU168" i="18"/>
  <c r="BW168" i="18"/>
  <c r="BX167" i="18"/>
  <c r="BN168" i="18"/>
  <c r="BS167" i="18"/>
  <c r="BV168" i="18"/>
  <c r="BR168" i="18"/>
  <c r="BP167" i="18"/>
  <c r="BP168" i="18"/>
  <c r="BQ167" i="18"/>
  <c r="BQ168" i="18"/>
  <c r="BN167" i="18"/>
  <c r="BM168" i="18"/>
  <c r="BM169" i="18" s="1"/>
  <c r="BY167" i="18"/>
  <c r="BY168" i="18"/>
  <c r="BU167" i="18"/>
  <c r="BV167" i="18"/>
  <c r="BO168" i="18"/>
  <c r="BO167" i="18"/>
  <c r="BT167" i="18"/>
  <c r="BT168" i="18"/>
  <c r="BS168" i="17"/>
  <c r="BS169" i="17" s="1"/>
  <c r="BV167" i="17"/>
  <c r="BW167" i="17"/>
  <c r="BW168" i="17"/>
  <c r="CE167" i="17"/>
  <c r="CE168" i="17"/>
  <c r="BU168" i="17"/>
  <c r="BU167" i="17"/>
  <c r="BX167" i="17"/>
  <c r="BX168" i="17"/>
  <c r="BT168" i="17"/>
  <c r="BT167" i="17"/>
  <c r="CD167" i="17"/>
  <c r="CD168" i="17"/>
  <c r="CA168" i="17"/>
  <c r="CA167" i="17"/>
  <c r="BY167" i="17"/>
  <c r="BY168" i="17"/>
  <c r="BZ167" i="17"/>
  <c r="BZ168" i="17"/>
  <c r="BV168" i="17"/>
  <c r="CB168" i="17"/>
  <c r="CB167" i="17"/>
  <c r="CC168" i="17"/>
  <c r="CC167" i="17"/>
  <c r="BL170" i="19" l="1"/>
  <c r="BL171" i="19" s="1"/>
  <c r="BK170" i="19"/>
  <c r="BK171" i="19" s="1"/>
  <c r="BO170" i="19"/>
  <c r="BO171" i="19" s="1"/>
  <c r="BS170" i="19"/>
  <c r="BS171" i="19" s="1"/>
  <c r="BR170" i="19"/>
  <c r="BR171" i="19" s="1"/>
  <c r="BM170" i="19"/>
  <c r="BM171" i="19" s="1"/>
  <c r="BU170" i="19"/>
  <c r="BU171" i="19" s="1"/>
  <c r="BP170" i="19"/>
  <c r="BP171" i="19" s="1"/>
  <c r="BQ170" i="19"/>
  <c r="BQ171" i="19" s="1"/>
  <c r="BT170" i="19"/>
  <c r="BT171" i="19" s="1"/>
  <c r="BN170" i="19"/>
  <c r="BN171" i="19" s="1"/>
  <c r="BO169" i="18"/>
  <c r="BT169" i="18"/>
  <c r="BN169" i="18"/>
  <c r="BN170" i="18" s="1"/>
  <c r="BN171" i="18" s="1"/>
  <c r="BU169" i="18"/>
  <c r="BY169" i="18"/>
  <c r="BR169" i="18"/>
  <c r="BQ169" i="18"/>
  <c r="BP169" i="18"/>
  <c r="BW169" i="18"/>
  <c r="BX169" i="18"/>
  <c r="BS169" i="18"/>
  <c r="BV169" i="18"/>
  <c r="BT169" i="17"/>
  <c r="BT170" i="17" s="1"/>
  <c r="BT171" i="17" s="1"/>
  <c r="CE169" i="17"/>
  <c r="BZ169" i="17"/>
  <c r="BX169" i="17"/>
  <c r="BW169" i="17"/>
  <c r="CA169" i="17"/>
  <c r="BV169" i="17"/>
  <c r="BU169" i="17"/>
  <c r="CC169" i="17"/>
  <c r="CD169" i="17"/>
  <c r="CB169" i="17"/>
  <c r="BY169" i="17"/>
  <c r="BP170" i="18" l="1"/>
  <c r="BP171" i="18" s="1"/>
  <c r="BO170" i="18"/>
  <c r="BO171" i="18" s="1"/>
  <c r="BQ170" i="18"/>
  <c r="BQ171" i="18" s="1"/>
  <c r="BS170" i="18"/>
  <c r="BS171" i="18" s="1"/>
  <c r="BR170" i="18"/>
  <c r="BR171" i="18" s="1"/>
  <c r="BX170" i="18"/>
  <c r="BX171" i="18" s="1"/>
  <c r="BW170" i="18"/>
  <c r="BW171" i="18" s="1"/>
  <c r="BT170" i="18"/>
  <c r="BT171" i="18" s="1"/>
  <c r="BV170" i="18"/>
  <c r="BV171" i="18" s="1"/>
  <c r="BY170" i="18"/>
  <c r="BY171" i="18" s="1"/>
  <c r="BU170" i="18"/>
  <c r="BU171" i="18" s="1"/>
  <c r="BU170" i="17"/>
  <c r="BU171" i="17" s="1"/>
  <c r="CE170" i="17"/>
  <c r="CE171" i="17" s="1"/>
  <c r="BZ170" i="17"/>
  <c r="BZ171" i="17" s="1"/>
  <c r="CD170" i="17"/>
  <c r="CD171" i="17" s="1"/>
  <c r="BX170" i="17"/>
  <c r="BX171" i="17" s="1"/>
  <c r="CA170" i="17"/>
  <c r="CA171" i="17" s="1"/>
  <c r="BV170" i="17"/>
  <c r="BV171" i="17" s="1"/>
  <c r="CC170" i="17"/>
  <c r="CC171" i="17" s="1"/>
  <c r="BY170" i="17"/>
  <c r="BY171" i="17" s="1"/>
  <c r="CB170" i="17"/>
  <c r="CB171" i="17" s="1"/>
  <c r="BW170" i="17"/>
  <c r="BW171" i="17" s="1"/>
  <c r="N8" i="16" l="1"/>
  <c r="O8" i="16" s="1"/>
  <c r="BE164" i="16" l="1"/>
  <c r="AZ164" i="16"/>
  <c r="BE163" i="16"/>
  <c r="AZ163" i="16"/>
  <c r="BE162" i="16"/>
  <c r="AZ162" i="16"/>
  <c r="BE161" i="16"/>
  <c r="BF162" i="16" s="1"/>
  <c r="BG163" i="16" s="1"/>
  <c r="BH164" i="16" s="1"/>
  <c r="AZ161" i="16"/>
  <c r="BE160" i="16"/>
  <c r="AZ160" i="16"/>
  <c r="BE159" i="16"/>
  <c r="BF160" i="16" s="1"/>
  <c r="BG161" i="16" s="1"/>
  <c r="BH162" i="16" s="1"/>
  <c r="BI163" i="16" s="1"/>
  <c r="BJ164" i="16" s="1"/>
  <c r="AZ159" i="16"/>
  <c r="BE158" i="16"/>
  <c r="BF159" i="16" s="1"/>
  <c r="BG160" i="16" s="1"/>
  <c r="BH161" i="16" s="1"/>
  <c r="BI162" i="16" s="1"/>
  <c r="BJ163" i="16" s="1"/>
  <c r="BK164" i="16" s="1"/>
  <c r="AZ158" i="16"/>
  <c r="BE157" i="16"/>
  <c r="BF158" i="16" s="1"/>
  <c r="BG159" i="16" s="1"/>
  <c r="BH160" i="16" s="1"/>
  <c r="BI161" i="16" s="1"/>
  <c r="BJ162" i="16" s="1"/>
  <c r="BK163" i="16" s="1"/>
  <c r="BL164" i="16" s="1"/>
  <c r="AZ157" i="16"/>
  <c r="BE156" i="16"/>
  <c r="AZ156" i="16"/>
  <c r="BE155" i="16"/>
  <c r="BF156" i="16" s="1"/>
  <c r="BG157" i="16" s="1"/>
  <c r="BH158" i="16" s="1"/>
  <c r="BI159" i="16" s="1"/>
  <c r="BJ160" i="16" s="1"/>
  <c r="BK161" i="16" s="1"/>
  <c r="BL162" i="16" s="1"/>
  <c r="BM163" i="16" s="1"/>
  <c r="BN164" i="16" s="1"/>
  <c r="AZ155" i="16"/>
  <c r="BE154" i="16"/>
  <c r="BF155" i="16" s="1"/>
  <c r="BG156" i="16" s="1"/>
  <c r="BH157" i="16" s="1"/>
  <c r="BI158" i="16" s="1"/>
  <c r="BJ159" i="16" s="1"/>
  <c r="BK160" i="16" s="1"/>
  <c r="BL161" i="16" s="1"/>
  <c r="BM162" i="16" s="1"/>
  <c r="BN163" i="16" s="1"/>
  <c r="BO164" i="16" s="1"/>
  <c r="AZ154" i="16"/>
  <c r="BE153" i="16"/>
  <c r="AZ153" i="16"/>
  <c r="B166" i="16"/>
  <c r="BE152" i="16"/>
  <c r="AZ152" i="16"/>
  <c r="B165" i="16"/>
  <c r="BE151" i="16"/>
  <c r="BF152" i="16" s="1"/>
  <c r="BG153" i="16" s="1"/>
  <c r="BH154" i="16" s="1"/>
  <c r="BI155" i="16" s="1"/>
  <c r="BJ156" i="16" s="1"/>
  <c r="BK157" i="16" s="1"/>
  <c r="BL158" i="16" s="1"/>
  <c r="BM159" i="16" s="1"/>
  <c r="BN160" i="16" s="1"/>
  <c r="BO161" i="16" s="1"/>
  <c r="BP162" i="16" s="1"/>
  <c r="BQ163" i="16" s="1"/>
  <c r="AZ151" i="16"/>
  <c r="B164" i="16"/>
  <c r="BE150" i="16"/>
  <c r="AZ150" i="16"/>
  <c r="B163" i="16"/>
  <c r="BE149" i="16"/>
  <c r="AZ149" i="16"/>
  <c r="B162" i="16"/>
  <c r="BE148" i="16"/>
  <c r="AZ148" i="16"/>
  <c r="B161" i="16"/>
  <c r="BE147" i="16"/>
  <c r="BF148" i="16" s="1"/>
  <c r="BG149" i="16" s="1"/>
  <c r="BH150" i="16" s="1"/>
  <c r="BI151" i="16" s="1"/>
  <c r="BJ152" i="16" s="1"/>
  <c r="BK153" i="16" s="1"/>
  <c r="BL154" i="16" s="1"/>
  <c r="BM155" i="16" s="1"/>
  <c r="BN156" i="16" s="1"/>
  <c r="BO157" i="16" s="1"/>
  <c r="BP158" i="16" s="1"/>
  <c r="BQ159" i="16" s="1"/>
  <c r="AZ147" i="16"/>
  <c r="B160" i="16"/>
  <c r="BE146" i="16"/>
  <c r="AZ146" i="16"/>
  <c r="B159" i="16"/>
  <c r="BE145" i="16"/>
  <c r="AZ145" i="16"/>
  <c r="B158" i="16"/>
  <c r="BE144" i="16"/>
  <c r="AZ144" i="16"/>
  <c r="B157" i="16"/>
  <c r="BE143" i="16"/>
  <c r="BF144" i="16" s="1"/>
  <c r="BG145" i="16" s="1"/>
  <c r="BH146" i="16" s="1"/>
  <c r="BI147" i="16" s="1"/>
  <c r="BJ148" i="16" s="1"/>
  <c r="BK149" i="16" s="1"/>
  <c r="BL150" i="16" s="1"/>
  <c r="BM151" i="16" s="1"/>
  <c r="BN152" i="16" s="1"/>
  <c r="BO153" i="16" s="1"/>
  <c r="BP154" i="16" s="1"/>
  <c r="BQ155" i="16" s="1"/>
  <c r="AZ143" i="16"/>
  <c r="BE142" i="16"/>
  <c r="AZ142" i="16"/>
  <c r="BE141" i="16"/>
  <c r="AZ141" i="16"/>
  <c r="BE140" i="16"/>
  <c r="BF141" i="16" s="1"/>
  <c r="BG142" i="16" s="1"/>
  <c r="BH143" i="16" s="1"/>
  <c r="BI144" i="16" s="1"/>
  <c r="BJ145" i="16" s="1"/>
  <c r="BK146" i="16" s="1"/>
  <c r="BL147" i="16" s="1"/>
  <c r="BM148" i="16" s="1"/>
  <c r="BN149" i="16" s="1"/>
  <c r="BO150" i="16" s="1"/>
  <c r="BP151" i="16" s="1"/>
  <c r="BQ152" i="16" s="1"/>
  <c r="AZ140" i="16"/>
  <c r="BE139" i="16"/>
  <c r="AZ139" i="16"/>
  <c r="BE138" i="16"/>
  <c r="AZ138" i="16"/>
  <c r="BE137" i="16"/>
  <c r="AZ137" i="16"/>
  <c r="BE136" i="16"/>
  <c r="BF137" i="16" s="1"/>
  <c r="BG138" i="16" s="1"/>
  <c r="BH139" i="16" s="1"/>
  <c r="BI140" i="16" s="1"/>
  <c r="BJ141" i="16" s="1"/>
  <c r="BK142" i="16" s="1"/>
  <c r="BL143" i="16" s="1"/>
  <c r="BM144" i="16" s="1"/>
  <c r="BN145" i="16" s="1"/>
  <c r="BO146" i="16" s="1"/>
  <c r="BP147" i="16" s="1"/>
  <c r="BQ148" i="16" s="1"/>
  <c r="AZ136" i="16"/>
  <c r="BE135" i="16"/>
  <c r="AZ135" i="16"/>
  <c r="BE134" i="16"/>
  <c r="AZ134" i="16"/>
  <c r="BE133" i="16"/>
  <c r="BF134" i="16" s="1"/>
  <c r="BG135" i="16" s="1"/>
  <c r="BH136" i="16" s="1"/>
  <c r="BI137" i="16" s="1"/>
  <c r="BJ138" i="16" s="1"/>
  <c r="BK139" i="16" s="1"/>
  <c r="BL140" i="16" s="1"/>
  <c r="BM141" i="16" s="1"/>
  <c r="BN142" i="16" s="1"/>
  <c r="BO143" i="16" s="1"/>
  <c r="BP144" i="16" s="1"/>
  <c r="BQ145" i="16" s="1"/>
  <c r="AZ133" i="16"/>
  <c r="BE132" i="16"/>
  <c r="AZ132" i="16"/>
  <c r="BE131" i="16"/>
  <c r="BF132" i="16" s="1"/>
  <c r="BG133" i="16" s="1"/>
  <c r="BH134" i="16" s="1"/>
  <c r="BI135" i="16" s="1"/>
  <c r="BJ136" i="16" s="1"/>
  <c r="BK137" i="16" s="1"/>
  <c r="BL138" i="16" s="1"/>
  <c r="BM139" i="16" s="1"/>
  <c r="BN140" i="16" s="1"/>
  <c r="BO141" i="16" s="1"/>
  <c r="BP142" i="16" s="1"/>
  <c r="BQ143" i="16" s="1"/>
  <c r="AZ131" i="16"/>
  <c r="BE130" i="16"/>
  <c r="BF131" i="16" s="1"/>
  <c r="BG132" i="16" s="1"/>
  <c r="BH133" i="16" s="1"/>
  <c r="BI134" i="16" s="1"/>
  <c r="BJ135" i="16" s="1"/>
  <c r="BK136" i="16" s="1"/>
  <c r="BL137" i="16" s="1"/>
  <c r="BM138" i="16" s="1"/>
  <c r="BN139" i="16" s="1"/>
  <c r="BO140" i="16" s="1"/>
  <c r="BP141" i="16" s="1"/>
  <c r="BQ142" i="16" s="1"/>
  <c r="AZ130" i="16"/>
  <c r="BE129" i="16"/>
  <c r="BF130" i="16" s="1"/>
  <c r="BG131" i="16" s="1"/>
  <c r="BH132" i="16" s="1"/>
  <c r="BI133" i="16" s="1"/>
  <c r="BJ134" i="16" s="1"/>
  <c r="BK135" i="16" s="1"/>
  <c r="BL136" i="16" s="1"/>
  <c r="BM137" i="16" s="1"/>
  <c r="BN138" i="16" s="1"/>
  <c r="BO139" i="16" s="1"/>
  <c r="BP140" i="16" s="1"/>
  <c r="BQ141" i="16" s="1"/>
  <c r="AZ129" i="16"/>
  <c r="BE128" i="16"/>
  <c r="AZ128" i="16"/>
  <c r="BE127" i="16"/>
  <c r="BF128" i="16" s="1"/>
  <c r="BG129" i="16" s="1"/>
  <c r="BH130" i="16" s="1"/>
  <c r="BI131" i="16" s="1"/>
  <c r="BJ132" i="16" s="1"/>
  <c r="BK133" i="16" s="1"/>
  <c r="BL134" i="16" s="1"/>
  <c r="BM135" i="16" s="1"/>
  <c r="BN136" i="16" s="1"/>
  <c r="BO137" i="16" s="1"/>
  <c r="BP138" i="16" s="1"/>
  <c r="BQ139" i="16" s="1"/>
  <c r="AZ127" i="16"/>
  <c r="N127" i="16"/>
  <c r="O127" i="16" s="1"/>
  <c r="AL115" i="16" s="1"/>
  <c r="F127" i="16"/>
  <c r="W115" i="16" s="1"/>
  <c r="BE126" i="16"/>
  <c r="BF127" i="16" s="1"/>
  <c r="BG128" i="16" s="1"/>
  <c r="BH129" i="16" s="1"/>
  <c r="BI130" i="16" s="1"/>
  <c r="BJ131" i="16" s="1"/>
  <c r="BK132" i="16" s="1"/>
  <c r="BL133" i="16" s="1"/>
  <c r="BM134" i="16" s="1"/>
  <c r="BN135" i="16" s="1"/>
  <c r="BO136" i="16" s="1"/>
  <c r="BP137" i="16" s="1"/>
  <c r="BQ138" i="16" s="1"/>
  <c r="AZ126" i="16"/>
  <c r="N126" i="16"/>
  <c r="O126" i="16" s="1"/>
  <c r="AL114" i="16" s="1"/>
  <c r="F126" i="16"/>
  <c r="W114" i="16" s="1"/>
  <c r="BE125" i="16"/>
  <c r="AZ125" i="16"/>
  <c r="N125" i="16"/>
  <c r="O125" i="16" s="1"/>
  <c r="AL113" i="16" s="1"/>
  <c r="F125" i="16"/>
  <c r="W113" i="16" s="1"/>
  <c r="BE124" i="16"/>
  <c r="BF125" i="16" s="1"/>
  <c r="BG126" i="16" s="1"/>
  <c r="BH127" i="16" s="1"/>
  <c r="BI128" i="16" s="1"/>
  <c r="BJ129" i="16" s="1"/>
  <c r="BK130" i="16" s="1"/>
  <c r="BL131" i="16" s="1"/>
  <c r="BM132" i="16" s="1"/>
  <c r="BN133" i="16" s="1"/>
  <c r="BO134" i="16" s="1"/>
  <c r="BP135" i="16" s="1"/>
  <c r="BQ136" i="16" s="1"/>
  <c r="AZ124" i="16"/>
  <c r="N124" i="16"/>
  <c r="O124" i="16" s="1"/>
  <c r="AL112" i="16" s="1"/>
  <c r="F124" i="16"/>
  <c r="W112" i="16" s="1"/>
  <c r="BE123" i="16"/>
  <c r="BF124" i="16" s="1"/>
  <c r="BG125" i="16" s="1"/>
  <c r="BH126" i="16" s="1"/>
  <c r="BI127" i="16" s="1"/>
  <c r="BJ128" i="16" s="1"/>
  <c r="BK129" i="16" s="1"/>
  <c r="BL130" i="16" s="1"/>
  <c r="BM131" i="16" s="1"/>
  <c r="BN132" i="16" s="1"/>
  <c r="BO133" i="16" s="1"/>
  <c r="BP134" i="16" s="1"/>
  <c r="BQ135" i="16" s="1"/>
  <c r="AZ123" i="16"/>
  <c r="N123" i="16"/>
  <c r="O123" i="16" s="1"/>
  <c r="AL111" i="16" s="1"/>
  <c r="F123" i="16"/>
  <c r="W111" i="16" s="1"/>
  <c r="BE122" i="16"/>
  <c r="BF123" i="16" s="1"/>
  <c r="BG124" i="16" s="1"/>
  <c r="BH125" i="16" s="1"/>
  <c r="BI126" i="16" s="1"/>
  <c r="BJ127" i="16" s="1"/>
  <c r="BK128" i="16" s="1"/>
  <c r="BL129" i="16" s="1"/>
  <c r="BM130" i="16" s="1"/>
  <c r="BN131" i="16" s="1"/>
  <c r="BO132" i="16" s="1"/>
  <c r="BP133" i="16" s="1"/>
  <c r="BQ134" i="16" s="1"/>
  <c r="AZ122" i="16"/>
  <c r="N122" i="16"/>
  <c r="O122" i="16" s="1"/>
  <c r="AL110" i="16" s="1"/>
  <c r="F122" i="16"/>
  <c r="W110" i="16" s="1"/>
  <c r="BE121" i="16"/>
  <c r="AZ121" i="16"/>
  <c r="N121" i="16"/>
  <c r="O121" i="16" s="1"/>
  <c r="AL109" i="16" s="1"/>
  <c r="F121" i="16"/>
  <c r="W109" i="16" s="1"/>
  <c r="BE120" i="16"/>
  <c r="BF121" i="16" s="1"/>
  <c r="BG122" i="16" s="1"/>
  <c r="BH123" i="16" s="1"/>
  <c r="BI124" i="16" s="1"/>
  <c r="BJ125" i="16" s="1"/>
  <c r="BK126" i="16" s="1"/>
  <c r="BL127" i="16" s="1"/>
  <c r="BM128" i="16" s="1"/>
  <c r="BN129" i="16" s="1"/>
  <c r="BO130" i="16" s="1"/>
  <c r="BP131" i="16" s="1"/>
  <c r="BQ132" i="16" s="1"/>
  <c r="AZ120" i="16"/>
  <c r="N120" i="16"/>
  <c r="O120" i="16" s="1"/>
  <c r="AL108" i="16" s="1"/>
  <c r="F120" i="16"/>
  <c r="W108" i="16" s="1"/>
  <c r="BE119" i="16"/>
  <c r="BF120" i="16" s="1"/>
  <c r="BG121" i="16" s="1"/>
  <c r="BH122" i="16" s="1"/>
  <c r="BI123" i="16" s="1"/>
  <c r="BJ124" i="16" s="1"/>
  <c r="BK125" i="16" s="1"/>
  <c r="BL126" i="16" s="1"/>
  <c r="BM127" i="16" s="1"/>
  <c r="BN128" i="16" s="1"/>
  <c r="BO129" i="16" s="1"/>
  <c r="BP130" i="16" s="1"/>
  <c r="BQ131" i="16" s="1"/>
  <c r="AZ119" i="16"/>
  <c r="N119" i="16"/>
  <c r="O119" i="16" s="1"/>
  <c r="AL107" i="16" s="1"/>
  <c r="F119" i="16"/>
  <c r="W107" i="16" s="1"/>
  <c r="BE118" i="16"/>
  <c r="AZ118" i="16"/>
  <c r="N118" i="16"/>
  <c r="O118" i="16" s="1"/>
  <c r="AL106" i="16" s="1"/>
  <c r="F118" i="16"/>
  <c r="W106" i="16" s="1"/>
  <c r="BE117" i="16"/>
  <c r="AZ117" i="16"/>
  <c r="N117" i="16"/>
  <c r="O117" i="16" s="1"/>
  <c r="AL105" i="16" s="1"/>
  <c r="F117" i="16"/>
  <c r="W105" i="16" s="1"/>
  <c r="BE116" i="16"/>
  <c r="AZ116" i="16"/>
  <c r="N116" i="16"/>
  <c r="F116" i="16"/>
  <c r="W104" i="16" s="1"/>
  <c r="BE115" i="16"/>
  <c r="BF116" i="16" s="1"/>
  <c r="BG117" i="16" s="1"/>
  <c r="BH118" i="16" s="1"/>
  <c r="BI119" i="16" s="1"/>
  <c r="BJ120" i="16" s="1"/>
  <c r="BK121" i="16" s="1"/>
  <c r="BL122" i="16" s="1"/>
  <c r="BM123" i="16" s="1"/>
  <c r="BN124" i="16" s="1"/>
  <c r="BO125" i="16" s="1"/>
  <c r="BP126" i="16" s="1"/>
  <c r="BQ127" i="16" s="1"/>
  <c r="AZ115" i="16"/>
  <c r="N115" i="16"/>
  <c r="O115" i="16" s="1"/>
  <c r="AL103" i="16" s="1"/>
  <c r="F115" i="16"/>
  <c r="W103" i="16" s="1"/>
  <c r="BE114" i="16"/>
  <c r="AZ114" i="16"/>
  <c r="N114" i="16"/>
  <c r="O114" i="16" s="1"/>
  <c r="AL102" i="16" s="1"/>
  <c r="F114" i="16"/>
  <c r="W102" i="16" s="1"/>
  <c r="BE113" i="16"/>
  <c r="AZ113" i="16"/>
  <c r="N113" i="16"/>
  <c r="O113" i="16" s="1"/>
  <c r="AL101" i="16" s="1"/>
  <c r="F113" i="16"/>
  <c r="W101" i="16" s="1"/>
  <c r="BE112" i="16"/>
  <c r="BF113" i="16" s="1"/>
  <c r="BG114" i="16" s="1"/>
  <c r="BH115" i="16" s="1"/>
  <c r="BI116" i="16" s="1"/>
  <c r="BJ117" i="16" s="1"/>
  <c r="BK118" i="16" s="1"/>
  <c r="BL119" i="16" s="1"/>
  <c r="BM120" i="16" s="1"/>
  <c r="BN121" i="16" s="1"/>
  <c r="BO122" i="16" s="1"/>
  <c r="BP123" i="16" s="1"/>
  <c r="BQ124" i="16" s="1"/>
  <c r="AZ112" i="16"/>
  <c r="N112" i="16"/>
  <c r="O112" i="16" s="1"/>
  <c r="AL100" i="16" s="1"/>
  <c r="F112" i="16"/>
  <c r="W100" i="16" s="1"/>
  <c r="BE111" i="16"/>
  <c r="BF112" i="16" s="1"/>
  <c r="BG113" i="16" s="1"/>
  <c r="BH114" i="16" s="1"/>
  <c r="BI115" i="16" s="1"/>
  <c r="BJ116" i="16" s="1"/>
  <c r="BK117" i="16" s="1"/>
  <c r="BL118" i="16" s="1"/>
  <c r="BM119" i="16" s="1"/>
  <c r="BN120" i="16" s="1"/>
  <c r="BO121" i="16" s="1"/>
  <c r="BP122" i="16" s="1"/>
  <c r="BQ123" i="16" s="1"/>
  <c r="AZ111" i="16"/>
  <c r="N111" i="16"/>
  <c r="O111" i="16" s="1"/>
  <c r="AL99" i="16" s="1"/>
  <c r="F111" i="16"/>
  <c r="W99" i="16" s="1"/>
  <c r="BE110" i="16"/>
  <c r="AZ110" i="16"/>
  <c r="N110" i="16"/>
  <c r="O110" i="16" s="1"/>
  <c r="AL98" i="16" s="1"/>
  <c r="F110" i="16"/>
  <c r="W98" i="16" s="1"/>
  <c r="BE109" i="16"/>
  <c r="AZ109" i="16"/>
  <c r="N109" i="16"/>
  <c r="O109" i="16" s="1"/>
  <c r="AL97" i="16" s="1"/>
  <c r="F109" i="16"/>
  <c r="W97" i="16" s="1"/>
  <c r="BE108" i="16"/>
  <c r="AZ108" i="16"/>
  <c r="N108" i="16"/>
  <c r="O108" i="16" s="1"/>
  <c r="AL96" i="16" s="1"/>
  <c r="F108" i="16"/>
  <c r="W96" i="16" s="1"/>
  <c r="BE107" i="16"/>
  <c r="AZ107" i="16"/>
  <c r="N107" i="16"/>
  <c r="O107" i="16" s="1"/>
  <c r="AL95" i="16" s="1"/>
  <c r="F107" i="16"/>
  <c r="W95" i="16" s="1"/>
  <c r="BE106" i="16"/>
  <c r="BF107" i="16" s="1"/>
  <c r="BG108" i="16" s="1"/>
  <c r="BH109" i="16" s="1"/>
  <c r="BI110" i="16" s="1"/>
  <c r="BJ111" i="16" s="1"/>
  <c r="BK112" i="16" s="1"/>
  <c r="BL113" i="16" s="1"/>
  <c r="BM114" i="16" s="1"/>
  <c r="BN115" i="16" s="1"/>
  <c r="BO116" i="16" s="1"/>
  <c r="BP117" i="16" s="1"/>
  <c r="BQ118" i="16" s="1"/>
  <c r="AZ106" i="16"/>
  <c r="N106" i="16"/>
  <c r="O106" i="16" s="1"/>
  <c r="AL94" i="16" s="1"/>
  <c r="F106" i="16"/>
  <c r="W94" i="16" s="1"/>
  <c r="BE105" i="16"/>
  <c r="BF106" i="16" s="1"/>
  <c r="BG107" i="16" s="1"/>
  <c r="BH108" i="16" s="1"/>
  <c r="BI109" i="16" s="1"/>
  <c r="BJ110" i="16" s="1"/>
  <c r="BK111" i="16" s="1"/>
  <c r="BL112" i="16" s="1"/>
  <c r="BM113" i="16" s="1"/>
  <c r="BN114" i="16" s="1"/>
  <c r="BO115" i="16" s="1"/>
  <c r="BP116" i="16" s="1"/>
  <c r="BQ117" i="16" s="1"/>
  <c r="AZ105" i="16"/>
  <c r="N105" i="16"/>
  <c r="O105" i="16" s="1"/>
  <c r="AL93" i="16" s="1"/>
  <c r="F105" i="16"/>
  <c r="W93" i="16" s="1"/>
  <c r="BE104" i="16"/>
  <c r="BF105" i="16" s="1"/>
  <c r="BG106" i="16" s="1"/>
  <c r="BH107" i="16" s="1"/>
  <c r="BI108" i="16" s="1"/>
  <c r="BJ109" i="16" s="1"/>
  <c r="BK110" i="16" s="1"/>
  <c r="BL111" i="16" s="1"/>
  <c r="BM112" i="16" s="1"/>
  <c r="BN113" i="16" s="1"/>
  <c r="BO114" i="16" s="1"/>
  <c r="BP115" i="16" s="1"/>
  <c r="BQ116" i="16" s="1"/>
  <c r="AZ104" i="16"/>
  <c r="N104" i="16"/>
  <c r="F104" i="16"/>
  <c r="W92" i="16" s="1"/>
  <c r="BE103" i="16"/>
  <c r="AZ103" i="16"/>
  <c r="N103" i="16"/>
  <c r="O103" i="16" s="1"/>
  <c r="AL91" i="16" s="1"/>
  <c r="F103" i="16"/>
  <c r="W91" i="16" s="1"/>
  <c r="BE102" i="16"/>
  <c r="BF103" i="16" s="1"/>
  <c r="BG104" i="16" s="1"/>
  <c r="BH105" i="16" s="1"/>
  <c r="BI106" i="16" s="1"/>
  <c r="BJ107" i="16" s="1"/>
  <c r="BK108" i="16" s="1"/>
  <c r="BL109" i="16" s="1"/>
  <c r="BM110" i="16" s="1"/>
  <c r="BN111" i="16" s="1"/>
  <c r="BO112" i="16" s="1"/>
  <c r="BP113" i="16" s="1"/>
  <c r="BQ114" i="16" s="1"/>
  <c r="AZ102" i="16"/>
  <c r="N102" i="16"/>
  <c r="O102" i="16" s="1"/>
  <c r="AL90" i="16" s="1"/>
  <c r="F102" i="16"/>
  <c r="W90" i="16" s="1"/>
  <c r="BE101" i="16"/>
  <c r="BF102" i="16" s="1"/>
  <c r="BG103" i="16" s="1"/>
  <c r="BH104" i="16" s="1"/>
  <c r="BI105" i="16" s="1"/>
  <c r="BJ106" i="16" s="1"/>
  <c r="BK107" i="16" s="1"/>
  <c r="BL108" i="16" s="1"/>
  <c r="BM109" i="16" s="1"/>
  <c r="BN110" i="16" s="1"/>
  <c r="BO111" i="16" s="1"/>
  <c r="BP112" i="16" s="1"/>
  <c r="BQ113" i="16" s="1"/>
  <c r="AZ101" i="16"/>
  <c r="N101" i="16"/>
  <c r="O101" i="16" s="1"/>
  <c r="AL89" i="16" s="1"/>
  <c r="F101" i="16"/>
  <c r="W89" i="16" s="1"/>
  <c r="BE100" i="16"/>
  <c r="BF101" i="16" s="1"/>
  <c r="BG102" i="16" s="1"/>
  <c r="BH103" i="16" s="1"/>
  <c r="BI104" i="16" s="1"/>
  <c r="BJ105" i="16" s="1"/>
  <c r="BK106" i="16" s="1"/>
  <c r="BL107" i="16" s="1"/>
  <c r="BM108" i="16" s="1"/>
  <c r="BN109" i="16" s="1"/>
  <c r="BO110" i="16" s="1"/>
  <c r="BP111" i="16" s="1"/>
  <c r="BQ112" i="16" s="1"/>
  <c r="AZ100" i="16"/>
  <c r="N100" i="16"/>
  <c r="O100" i="16" s="1"/>
  <c r="AL88" i="16" s="1"/>
  <c r="F100" i="16"/>
  <c r="W88" i="16" s="1"/>
  <c r="BE99" i="16"/>
  <c r="AZ99" i="16"/>
  <c r="N99" i="16"/>
  <c r="O99" i="16" s="1"/>
  <c r="AL87" i="16" s="1"/>
  <c r="F99" i="16"/>
  <c r="W87" i="16" s="1"/>
  <c r="BE98" i="16"/>
  <c r="AZ98" i="16"/>
  <c r="N98" i="16"/>
  <c r="O98" i="16" s="1"/>
  <c r="AL86" i="16" s="1"/>
  <c r="F98" i="16"/>
  <c r="W86" i="16" s="1"/>
  <c r="BE97" i="16"/>
  <c r="BF98" i="16" s="1"/>
  <c r="BG99" i="16" s="1"/>
  <c r="BH100" i="16" s="1"/>
  <c r="BI101" i="16" s="1"/>
  <c r="BJ102" i="16" s="1"/>
  <c r="BK103" i="16" s="1"/>
  <c r="BL104" i="16" s="1"/>
  <c r="BM105" i="16" s="1"/>
  <c r="BN106" i="16" s="1"/>
  <c r="BO107" i="16" s="1"/>
  <c r="BP108" i="16" s="1"/>
  <c r="BQ109" i="16" s="1"/>
  <c r="AZ97" i="16"/>
  <c r="N97" i="16"/>
  <c r="O97" i="16" s="1"/>
  <c r="AL85" i="16" s="1"/>
  <c r="F97" i="16"/>
  <c r="W85" i="16" s="1"/>
  <c r="BE96" i="16"/>
  <c r="AZ96" i="16"/>
  <c r="N96" i="16"/>
  <c r="O96" i="16" s="1"/>
  <c r="AL84" i="16" s="1"/>
  <c r="F96" i="16"/>
  <c r="W84" i="16" s="1"/>
  <c r="BE95" i="16"/>
  <c r="AZ95" i="16"/>
  <c r="N95" i="16"/>
  <c r="O95" i="16" s="1"/>
  <c r="AL83" i="16" s="1"/>
  <c r="F95" i="16"/>
  <c r="W83" i="16" s="1"/>
  <c r="BE94" i="16"/>
  <c r="BF95" i="16" s="1"/>
  <c r="BG96" i="16" s="1"/>
  <c r="BH97" i="16" s="1"/>
  <c r="BI98" i="16" s="1"/>
  <c r="BJ99" i="16" s="1"/>
  <c r="BK100" i="16" s="1"/>
  <c r="BL101" i="16" s="1"/>
  <c r="BM102" i="16" s="1"/>
  <c r="BN103" i="16" s="1"/>
  <c r="BO104" i="16" s="1"/>
  <c r="BP105" i="16" s="1"/>
  <c r="BQ106" i="16" s="1"/>
  <c r="AZ94" i="16"/>
  <c r="N94" i="16"/>
  <c r="O94" i="16" s="1"/>
  <c r="AL82" i="16" s="1"/>
  <c r="F94" i="16"/>
  <c r="W82" i="16" s="1"/>
  <c r="BE93" i="16"/>
  <c r="AZ93" i="16"/>
  <c r="N93" i="16"/>
  <c r="O93" i="16" s="1"/>
  <c r="AL81" i="16" s="1"/>
  <c r="F93" i="16"/>
  <c r="W81" i="16" s="1"/>
  <c r="BE92" i="16"/>
  <c r="BF93" i="16" s="1"/>
  <c r="BG94" i="16" s="1"/>
  <c r="BH95" i="16" s="1"/>
  <c r="BI96" i="16" s="1"/>
  <c r="BJ97" i="16" s="1"/>
  <c r="BK98" i="16" s="1"/>
  <c r="BL99" i="16" s="1"/>
  <c r="BM100" i="16" s="1"/>
  <c r="BN101" i="16" s="1"/>
  <c r="BO102" i="16" s="1"/>
  <c r="BP103" i="16" s="1"/>
  <c r="BQ104" i="16" s="1"/>
  <c r="AZ92" i="16"/>
  <c r="N92" i="16"/>
  <c r="O92" i="16" s="1"/>
  <c r="AL80" i="16" s="1"/>
  <c r="F92" i="16"/>
  <c r="W80" i="16" s="1"/>
  <c r="BE91" i="16"/>
  <c r="AZ91" i="16"/>
  <c r="N91" i="16"/>
  <c r="O91" i="16" s="1"/>
  <c r="AL79" i="16" s="1"/>
  <c r="F91" i="16"/>
  <c r="W79" i="16" s="1"/>
  <c r="BE90" i="16"/>
  <c r="AZ90" i="16"/>
  <c r="N90" i="16"/>
  <c r="O90" i="16" s="1"/>
  <c r="AL78" i="16" s="1"/>
  <c r="F90" i="16"/>
  <c r="W78" i="16" s="1"/>
  <c r="BE89" i="16"/>
  <c r="BF90" i="16" s="1"/>
  <c r="BG91" i="16" s="1"/>
  <c r="BH92" i="16" s="1"/>
  <c r="BI93" i="16" s="1"/>
  <c r="BJ94" i="16" s="1"/>
  <c r="BK95" i="16" s="1"/>
  <c r="BL96" i="16" s="1"/>
  <c r="BM97" i="16" s="1"/>
  <c r="BN98" i="16" s="1"/>
  <c r="BO99" i="16" s="1"/>
  <c r="BP100" i="16" s="1"/>
  <c r="BQ101" i="16" s="1"/>
  <c r="AZ89" i="16"/>
  <c r="N89" i="16"/>
  <c r="O89" i="16" s="1"/>
  <c r="AL77" i="16" s="1"/>
  <c r="F89" i="16"/>
  <c r="W77" i="16" s="1"/>
  <c r="BE88" i="16"/>
  <c r="BF89" i="16" s="1"/>
  <c r="BG90" i="16" s="1"/>
  <c r="BH91" i="16" s="1"/>
  <c r="BI92" i="16" s="1"/>
  <c r="BJ93" i="16" s="1"/>
  <c r="BK94" i="16" s="1"/>
  <c r="BL95" i="16" s="1"/>
  <c r="BM96" i="16" s="1"/>
  <c r="BN97" i="16" s="1"/>
  <c r="BO98" i="16" s="1"/>
  <c r="BP99" i="16" s="1"/>
  <c r="BQ100" i="16" s="1"/>
  <c r="AZ88" i="16"/>
  <c r="N88" i="16"/>
  <c r="O88" i="16" s="1"/>
  <c r="AL76" i="16" s="1"/>
  <c r="F88" i="16"/>
  <c r="W76" i="16" s="1"/>
  <c r="BE87" i="16"/>
  <c r="AZ87" i="16"/>
  <c r="N87" i="16"/>
  <c r="O87" i="16" s="1"/>
  <c r="AL75" i="16" s="1"/>
  <c r="F87" i="16"/>
  <c r="W75" i="16" s="1"/>
  <c r="BE86" i="16"/>
  <c r="AZ86" i="16"/>
  <c r="N86" i="16"/>
  <c r="O86" i="16" s="1"/>
  <c r="AL74" i="16" s="1"/>
  <c r="F86" i="16"/>
  <c r="W74" i="16" s="1"/>
  <c r="BE85" i="16"/>
  <c r="AZ85" i="16"/>
  <c r="N85" i="16"/>
  <c r="O85" i="16" s="1"/>
  <c r="AL73" i="16" s="1"/>
  <c r="F85" i="16"/>
  <c r="W73" i="16" s="1"/>
  <c r="BE84" i="16"/>
  <c r="BF85" i="16" s="1"/>
  <c r="BG86" i="16" s="1"/>
  <c r="BH87" i="16" s="1"/>
  <c r="BI88" i="16" s="1"/>
  <c r="BJ89" i="16" s="1"/>
  <c r="BK90" i="16" s="1"/>
  <c r="BL91" i="16" s="1"/>
  <c r="BM92" i="16" s="1"/>
  <c r="BN93" i="16" s="1"/>
  <c r="BO94" i="16" s="1"/>
  <c r="BP95" i="16" s="1"/>
  <c r="BQ96" i="16" s="1"/>
  <c r="AZ84" i="16"/>
  <c r="N84" i="16"/>
  <c r="O84" i="16" s="1"/>
  <c r="AL72" i="16" s="1"/>
  <c r="F84" i="16"/>
  <c r="W72" i="16" s="1"/>
  <c r="BE83" i="16"/>
  <c r="BF84" i="16" s="1"/>
  <c r="BG85" i="16" s="1"/>
  <c r="BH86" i="16" s="1"/>
  <c r="BI87" i="16" s="1"/>
  <c r="BJ88" i="16" s="1"/>
  <c r="BK89" i="16" s="1"/>
  <c r="BL90" i="16" s="1"/>
  <c r="BM91" i="16" s="1"/>
  <c r="BN92" i="16" s="1"/>
  <c r="BO93" i="16" s="1"/>
  <c r="BP94" i="16" s="1"/>
  <c r="BQ95" i="16" s="1"/>
  <c r="AZ83" i="16"/>
  <c r="N83" i="16"/>
  <c r="O83" i="16" s="1"/>
  <c r="AL71" i="16" s="1"/>
  <c r="F83" i="16"/>
  <c r="W71" i="16" s="1"/>
  <c r="BE82" i="16"/>
  <c r="AZ82" i="16"/>
  <c r="N82" i="16"/>
  <c r="O82" i="16" s="1"/>
  <c r="AL70" i="16" s="1"/>
  <c r="F82" i="16"/>
  <c r="W70" i="16" s="1"/>
  <c r="BE81" i="16"/>
  <c r="BF82" i="16" s="1"/>
  <c r="BG83" i="16" s="1"/>
  <c r="BH84" i="16" s="1"/>
  <c r="BI85" i="16" s="1"/>
  <c r="BJ86" i="16" s="1"/>
  <c r="BK87" i="16" s="1"/>
  <c r="BL88" i="16" s="1"/>
  <c r="BM89" i="16" s="1"/>
  <c r="BN90" i="16" s="1"/>
  <c r="BO91" i="16" s="1"/>
  <c r="BP92" i="16" s="1"/>
  <c r="BQ93" i="16" s="1"/>
  <c r="AZ81" i="16"/>
  <c r="N81" i="16"/>
  <c r="O81" i="16" s="1"/>
  <c r="AL69" i="16" s="1"/>
  <c r="F81" i="16"/>
  <c r="W69" i="16" s="1"/>
  <c r="BE80" i="16"/>
  <c r="BF81" i="16" s="1"/>
  <c r="BG82" i="16" s="1"/>
  <c r="BH83" i="16" s="1"/>
  <c r="BI84" i="16" s="1"/>
  <c r="BJ85" i="16" s="1"/>
  <c r="BK86" i="16" s="1"/>
  <c r="BL87" i="16" s="1"/>
  <c r="BM88" i="16" s="1"/>
  <c r="BN89" i="16" s="1"/>
  <c r="BO90" i="16" s="1"/>
  <c r="BP91" i="16" s="1"/>
  <c r="BQ92" i="16" s="1"/>
  <c r="AZ80" i="16"/>
  <c r="N80" i="16"/>
  <c r="O80" i="16" s="1"/>
  <c r="AL68" i="16" s="1"/>
  <c r="F80" i="16"/>
  <c r="W68" i="16" s="1"/>
  <c r="BE79" i="16"/>
  <c r="AZ79" i="16"/>
  <c r="N79" i="16"/>
  <c r="O79" i="16" s="1"/>
  <c r="AL67" i="16" s="1"/>
  <c r="F79" i="16"/>
  <c r="W67" i="16" s="1"/>
  <c r="BE78" i="16"/>
  <c r="AZ78" i="16"/>
  <c r="N78" i="16"/>
  <c r="O78" i="16" s="1"/>
  <c r="AL66" i="16" s="1"/>
  <c r="F78" i="16"/>
  <c r="W66" i="16" s="1"/>
  <c r="BE77" i="16"/>
  <c r="AZ77" i="16"/>
  <c r="N77" i="16"/>
  <c r="O77" i="16" s="1"/>
  <c r="AL65" i="16" s="1"/>
  <c r="F77" i="16"/>
  <c r="W65" i="16" s="1"/>
  <c r="BE76" i="16"/>
  <c r="BF77" i="16" s="1"/>
  <c r="BG78" i="16" s="1"/>
  <c r="BH79" i="16" s="1"/>
  <c r="BI80" i="16" s="1"/>
  <c r="BJ81" i="16" s="1"/>
  <c r="BK82" i="16" s="1"/>
  <c r="BL83" i="16" s="1"/>
  <c r="BM84" i="16" s="1"/>
  <c r="BN85" i="16" s="1"/>
  <c r="BO86" i="16" s="1"/>
  <c r="BP87" i="16" s="1"/>
  <c r="BQ88" i="16" s="1"/>
  <c r="AZ76" i="16"/>
  <c r="N76" i="16"/>
  <c r="O76" i="16" s="1"/>
  <c r="AL64" i="16" s="1"/>
  <c r="F76" i="16"/>
  <c r="W64" i="16" s="1"/>
  <c r="BE75" i="16"/>
  <c r="AZ75" i="16"/>
  <c r="N75" i="16"/>
  <c r="O75" i="16" s="1"/>
  <c r="AL63" i="16" s="1"/>
  <c r="F75" i="16"/>
  <c r="W63" i="16" s="1"/>
  <c r="BE74" i="16"/>
  <c r="AZ74" i="16"/>
  <c r="N74" i="16"/>
  <c r="O74" i="16" s="1"/>
  <c r="AL62" i="16" s="1"/>
  <c r="F74" i="16"/>
  <c r="W62" i="16" s="1"/>
  <c r="BE73" i="16"/>
  <c r="AZ73" i="16"/>
  <c r="N73" i="16"/>
  <c r="O73" i="16" s="1"/>
  <c r="AL61" i="16" s="1"/>
  <c r="F73" i="16"/>
  <c r="W61" i="16" s="1"/>
  <c r="BE72" i="16"/>
  <c r="BF73" i="16" s="1"/>
  <c r="BG74" i="16" s="1"/>
  <c r="BH75" i="16" s="1"/>
  <c r="BI76" i="16" s="1"/>
  <c r="BJ77" i="16" s="1"/>
  <c r="BK78" i="16" s="1"/>
  <c r="BL79" i="16" s="1"/>
  <c r="BM80" i="16" s="1"/>
  <c r="BN81" i="16" s="1"/>
  <c r="BO82" i="16" s="1"/>
  <c r="BP83" i="16" s="1"/>
  <c r="BQ84" i="16" s="1"/>
  <c r="AZ72" i="16"/>
  <c r="N72" i="16"/>
  <c r="O72" i="16" s="1"/>
  <c r="AL60" i="16" s="1"/>
  <c r="F72" i="16"/>
  <c r="W60" i="16" s="1"/>
  <c r="BE71" i="16"/>
  <c r="BF72" i="16" s="1"/>
  <c r="BG73" i="16" s="1"/>
  <c r="BH74" i="16" s="1"/>
  <c r="BI75" i="16" s="1"/>
  <c r="BJ76" i="16" s="1"/>
  <c r="BK77" i="16" s="1"/>
  <c r="BL78" i="16" s="1"/>
  <c r="BM79" i="16" s="1"/>
  <c r="BN80" i="16" s="1"/>
  <c r="BO81" i="16" s="1"/>
  <c r="BP82" i="16" s="1"/>
  <c r="BQ83" i="16" s="1"/>
  <c r="AZ71" i="16"/>
  <c r="N71" i="16"/>
  <c r="O71" i="16" s="1"/>
  <c r="AL59" i="16" s="1"/>
  <c r="F71" i="16"/>
  <c r="W59" i="16" s="1"/>
  <c r="BE70" i="16"/>
  <c r="AZ70" i="16"/>
  <c r="N70" i="16"/>
  <c r="O70" i="16" s="1"/>
  <c r="AL58" i="16" s="1"/>
  <c r="F70" i="16"/>
  <c r="W58" i="16" s="1"/>
  <c r="BE69" i="16"/>
  <c r="AZ69" i="16"/>
  <c r="N69" i="16"/>
  <c r="O69" i="16" s="1"/>
  <c r="AL57" i="16" s="1"/>
  <c r="F69" i="16"/>
  <c r="W57" i="16" s="1"/>
  <c r="BE68" i="16"/>
  <c r="BF69" i="16" s="1"/>
  <c r="BG70" i="16" s="1"/>
  <c r="BH71" i="16" s="1"/>
  <c r="BI72" i="16" s="1"/>
  <c r="BJ73" i="16" s="1"/>
  <c r="BK74" i="16" s="1"/>
  <c r="BL75" i="16" s="1"/>
  <c r="BM76" i="16" s="1"/>
  <c r="BN77" i="16" s="1"/>
  <c r="BO78" i="16" s="1"/>
  <c r="BP79" i="16" s="1"/>
  <c r="BQ80" i="16" s="1"/>
  <c r="AZ68" i="16"/>
  <c r="N68" i="16"/>
  <c r="O68" i="16" s="1"/>
  <c r="AL56" i="16" s="1"/>
  <c r="F68" i="16"/>
  <c r="W56" i="16" s="1"/>
  <c r="BE67" i="16"/>
  <c r="BF68" i="16" s="1"/>
  <c r="BG69" i="16" s="1"/>
  <c r="BH70" i="16" s="1"/>
  <c r="BI71" i="16" s="1"/>
  <c r="BJ72" i="16" s="1"/>
  <c r="BK73" i="16" s="1"/>
  <c r="BL74" i="16" s="1"/>
  <c r="BM75" i="16" s="1"/>
  <c r="BN76" i="16" s="1"/>
  <c r="BO77" i="16" s="1"/>
  <c r="BP78" i="16" s="1"/>
  <c r="BQ79" i="16" s="1"/>
  <c r="AZ67" i="16"/>
  <c r="N67" i="16"/>
  <c r="O67" i="16" s="1"/>
  <c r="AL55" i="16" s="1"/>
  <c r="F67" i="16"/>
  <c r="W55" i="16" s="1"/>
  <c r="BE66" i="16"/>
  <c r="AZ66" i="16"/>
  <c r="N66" i="16"/>
  <c r="O66" i="16" s="1"/>
  <c r="AL54" i="16" s="1"/>
  <c r="F66" i="16"/>
  <c r="W54" i="16" s="1"/>
  <c r="BE65" i="16"/>
  <c r="AZ65" i="16"/>
  <c r="N65" i="16"/>
  <c r="O65" i="16" s="1"/>
  <c r="AL53" i="16" s="1"/>
  <c r="F65" i="16"/>
  <c r="W53" i="16" s="1"/>
  <c r="BE64" i="16"/>
  <c r="BF65" i="16" s="1"/>
  <c r="BG66" i="16" s="1"/>
  <c r="BH67" i="16" s="1"/>
  <c r="BI68" i="16" s="1"/>
  <c r="BJ69" i="16" s="1"/>
  <c r="BK70" i="16" s="1"/>
  <c r="BL71" i="16" s="1"/>
  <c r="BM72" i="16" s="1"/>
  <c r="BN73" i="16" s="1"/>
  <c r="BO74" i="16" s="1"/>
  <c r="BP75" i="16" s="1"/>
  <c r="BQ76" i="16" s="1"/>
  <c r="AZ64" i="16"/>
  <c r="N64" i="16"/>
  <c r="O64" i="16" s="1"/>
  <c r="AL52" i="16" s="1"/>
  <c r="F64" i="16"/>
  <c r="W52" i="16" s="1"/>
  <c r="BE63" i="16"/>
  <c r="BF64" i="16" s="1"/>
  <c r="BG65" i="16" s="1"/>
  <c r="BH66" i="16" s="1"/>
  <c r="BI67" i="16" s="1"/>
  <c r="BJ68" i="16" s="1"/>
  <c r="BK69" i="16" s="1"/>
  <c r="BL70" i="16" s="1"/>
  <c r="BM71" i="16" s="1"/>
  <c r="BN72" i="16" s="1"/>
  <c r="BO73" i="16" s="1"/>
  <c r="BP74" i="16" s="1"/>
  <c r="BQ75" i="16" s="1"/>
  <c r="AZ63" i="16"/>
  <c r="N63" i="16"/>
  <c r="O63" i="16" s="1"/>
  <c r="AL51" i="16" s="1"/>
  <c r="F63" i="16"/>
  <c r="W51" i="16" s="1"/>
  <c r="BE62" i="16"/>
  <c r="AZ62" i="16"/>
  <c r="N62" i="16"/>
  <c r="O62" i="16" s="1"/>
  <c r="AL50" i="16" s="1"/>
  <c r="F62" i="16"/>
  <c r="W50" i="16" s="1"/>
  <c r="BE61" i="16"/>
  <c r="AZ61" i="16"/>
  <c r="N61" i="16"/>
  <c r="O61" i="16" s="1"/>
  <c r="AL49" i="16" s="1"/>
  <c r="F61" i="16"/>
  <c r="W49" i="16" s="1"/>
  <c r="BE60" i="16"/>
  <c r="BF61" i="16" s="1"/>
  <c r="BG62" i="16" s="1"/>
  <c r="BH63" i="16" s="1"/>
  <c r="BI64" i="16" s="1"/>
  <c r="BJ65" i="16" s="1"/>
  <c r="BK66" i="16" s="1"/>
  <c r="BL67" i="16" s="1"/>
  <c r="BM68" i="16" s="1"/>
  <c r="BN69" i="16" s="1"/>
  <c r="BO70" i="16" s="1"/>
  <c r="BP71" i="16" s="1"/>
  <c r="BQ72" i="16" s="1"/>
  <c r="AZ60" i="16"/>
  <c r="N60" i="16"/>
  <c r="O60" i="16" s="1"/>
  <c r="AL48" i="16" s="1"/>
  <c r="F60" i="16"/>
  <c r="W48" i="16" s="1"/>
  <c r="BE59" i="16"/>
  <c r="BF60" i="16" s="1"/>
  <c r="BG61" i="16" s="1"/>
  <c r="BH62" i="16" s="1"/>
  <c r="BI63" i="16" s="1"/>
  <c r="BJ64" i="16" s="1"/>
  <c r="BK65" i="16" s="1"/>
  <c r="BL66" i="16" s="1"/>
  <c r="BM67" i="16" s="1"/>
  <c r="BN68" i="16" s="1"/>
  <c r="BO69" i="16" s="1"/>
  <c r="BP70" i="16" s="1"/>
  <c r="BQ71" i="16" s="1"/>
  <c r="AZ59" i="16"/>
  <c r="N59" i="16"/>
  <c r="O59" i="16" s="1"/>
  <c r="AL47" i="16" s="1"/>
  <c r="F59" i="16"/>
  <c r="W47" i="16" s="1"/>
  <c r="BE58" i="16"/>
  <c r="AZ58" i="16"/>
  <c r="N58" i="16"/>
  <c r="O58" i="16" s="1"/>
  <c r="AL46" i="16" s="1"/>
  <c r="F58" i="16"/>
  <c r="W46" i="16" s="1"/>
  <c r="BE57" i="16"/>
  <c r="AZ57" i="16"/>
  <c r="N57" i="16"/>
  <c r="O57" i="16" s="1"/>
  <c r="AL45" i="16" s="1"/>
  <c r="F57" i="16"/>
  <c r="W45" i="16" s="1"/>
  <c r="BE56" i="16"/>
  <c r="AZ56" i="16"/>
  <c r="N56" i="16"/>
  <c r="F56" i="16"/>
  <c r="W44" i="16" s="1"/>
  <c r="BE55" i="16"/>
  <c r="AZ55" i="16"/>
  <c r="N55" i="16"/>
  <c r="O55" i="16" s="1"/>
  <c r="AL43" i="16" s="1"/>
  <c r="F55" i="16"/>
  <c r="W43" i="16" s="1"/>
  <c r="BE54" i="16"/>
  <c r="AZ54" i="16"/>
  <c r="N54" i="16"/>
  <c r="O54" i="16" s="1"/>
  <c r="AL42" i="16" s="1"/>
  <c r="F54" i="16"/>
  <c r="W42" i="16" s="1"/>
  <c r="BE53" i="16"/>
  <c r="AZ53" i="16"/>
  <c r="N53" i="16"/>
  <c r="O53" i="16" s="1"/>
  <c r="AL41" i="16" s="1"/>
  <c r="F53" i="16"/>
  <c r="W41" i="16" s="1"/>
  <c r="BE52" i="16"/>
  <c r="BF53" i="16" s="1"/>
  <c r="BG54" i="16" s="1"/>
  <c r="BH55" i="16" s="1"/>
  <c r="BI56" i="16" s="1"/>
  <c r="BJ57" i="16" s="1"/>
  <c r="BK58" i="16" s="1"/>
  <c r="BL59" i="16" s="1"/>
  <c r="BM60" i="16" s="1"/>
  <c r="BN61" i="16" s="1"/>
  <c r="BO62" i="16" s="1"/>
  <c r="BP63" i="16" s="1"/>
  <c r="BQ64" i="16" s="1"/>
  <c r="AZ52" i="16"/>
  <c r="N52" i="16"/>
  <c r="O52" i="16" s="1"/>
  <c r="AL40" i="16" s="1"/>
  <c r="F52" i="16"/>
  <c r="W40" i="16" s="1"/>
  <c r="BE51" i="16"/>
  <c r="AZ51" i="16"/>
  <c r="N51" i="16"/>
  <c r="O51" i="16" s="1"/>
  <c r="AL39" i="16" s="1"/>
  <c r="F51" i="16"/>
  <c r="W39" i="16" s="1"/>
  <c r="BE50" i="16"/>
  <c r="BF51" i="16" s="1"/>
  <c r="BG52" i="16" s="1"/>
  <c r="BH53" i="16" s="1"/>
  <c r="BI54" i="16" s="1"/>
  <c r="BJ55" i="16" s="1"/>
  <c r="BK56" i="16" s="1"/>
  <c r="BL57" i="16" s="1"/>
  <c r="BM58" i="16" s="1"/>
  <c r="BN59" i="16" s="1"/>
  <c r="BO60" i="16" s="1"/>
  <c r="BP61" i="16" s="1"/>
  <c r="BQ62" i="16" s="1"/>
  <c r="AZ50" i="16"/>
  <c r="N50" i="16"/>
  <c r="O50" i="16" s="1"/>
  <c r="AL38" i="16" s="1"/>
  <c r="F50" i="16"/>
  <c r="W38" i="16" s="1"/>
  <c r="BE49" i="16"/>
  <c r="AZ49" i="16"/>
  <c r="N49" i="16"/>
  <c r="O49" i="16" s="1"/>
  <c r="AL37" i="16" s="1"/>
  <c r="F49" i="16"/>
  <c r="W37" i="16" s="1"/>
  <c r="BE48" i="16"/>
  <c r="BF49" i="16" s="1"/>
  <c r="BG50" i="16" s="1"/>
  <c r="BH51" i="16" s="1"/>
  <c r="BI52" i="16" s="1"/>
  <c r="BJ53" i="16" s="1"/>
  <c r="BK54" i="16" s="1"/>
  <c r="BL55" i="16" s="1"/>
  <c r="BM56" i="16" s="1"/>
  <c r="BN57" i="16" s="1"/>
  <c r="BO58" i="16" s="1"/>
  <c r="BP59" i="16" s="1"/>
  <c r="BQ60" i="16" s="1"/>
  <c r="AZ48" i="16"/>
  <c r="N48" i="16"/>
  <c r="O48" i="16" s="1"/>
  <c r="AL36" i="16" s="1"/>
  <c r="F48" i="16"/>
  <c r="W36" i="16" s="1"/>
  <c r="BE47" i="16"/>
  <c r="AZ47" i="16"/>
  <c r="N47" i="16"/>
  <c r="O47" i="16" s="1"/>
  <c r="AL35" i="16" s="1"/>
  <c r="F47" i="16"/>
  <c r="W35" i="16" s="1"/>
  <c r="BE46" i="16"/>
  <c r="AZ46" i="16"/>
  <c r="N46" i="16"/>
  <c r="O46" i="16" s="1"/>
  <c r="AL34" i="16" s="1"/>
  <c r="F46" i="16"/>
  <c r="W34" i="16" s="1"/>
  <c r="N45" i="16"/>
  <c r="O45" i="16" s="1"/>
  <c r="AL33" i="16" s="1"/>
  <c r="F45" i="16"/>
  <c r="W33" i="16" s="1"/>
  <c r="N44" i="16"/>
  <c r="F44" i="16"/>
  <c r="W32" i="16" s="1"/>
  <c r="N43" i="16"/>
  <c r="O43" i="16" s="1"/>
  <c r="AL31" i="16" s="1"/>
  <c r="F43" i="16"/>
  <c r="W31" i="16" s="1"/>
  <c r="N42" i="16"/>
  <c r="O42" i="16" s="1"/>
  <c r="AL30" i="16" s="1"/>
  <c r="F42" i="16"/>
  <c r="W30" i="16" s="1"/>
  <c r="N41" i="16"/>
  <c r="O41" i="16" s="1"/>
  <c r="AL29" i="16" s="1"/>
  <c r="F41" i="16"/>
  <c r="W29" i="16" s="1"/>
  <c r="N40" i="16"/>
  <c r="O40" i="16" s="1"/>
  <c r="AL28" i="16" s="1"/>
  <c r="F40" i="16"/>
  <c r="W28" i="16" s="1"/>
  <c r="N39" i="16"/>
  <c r="O39" i="16" s="1"/>
  <c r="AL27" i="16" s="1"/>
  <c r="F39" i="16"/>
  <c r="W27" i="16" s="1"/>
  <c r="N38" i="16"/>
  <c r="O38" i="16" s="1"/>
  <c r="AL26" i="16" s="1"/>
  <c r="F38" i="16"/>
  <c r="W26" i="16" s="1"/>
  <c r="N37" i="16"/>
  <c r="O37" i="16" s="1"/>
  <c r="AL25" i="16" s="1"/>
  <c r="F37" i="16"/>
  <c r="W25" i="16" s="1"/>
  <c r="N36" i="16"/>
  <c r="O36" i="16" s="1"/>
  <c r="AL24" i="16" s="1"/>
  <c r="F36" i="16"/>
  <c r="W24" i="16" s="1"/>
  <c r="N35" i="16"/>
  <c r="O35" i="16" s="1"/>
  <c r="AL23" i="16" s="1"/>
  <c r="F35" i="16"/>
  <c r="W23" i="16" s="1"/>
  <c r="N34" i="16"/>
  <c r="O34" i="16" s="1"/>
  <c r="AL22" i="16" s="1"/>
  <c r="F34" i="16"/>
  <c r="W22" i="16" s="1"/>
  <c r="N33" i="16"/>
  <c r="O33" i="16" s="1"/>
  <c r="AL21" i="16" s="1"/>
  <c r="F33" i="16"/>
  <c r="W21" i="16" s="1"/>
  <c r="N32" i="16"/>
  <c r="O32" i="16" s="1"/>
  <c r="AL20" i="16" s="1"/>
  <c r="F32" i="16"/>
  <c r="W20" i="16" s="1"/>
  <c r="N31" i="16"/>
  <c r="O31" i="16" s="1"/>
  <c r="AL19" i="16" s="1"/>
  <c r="F31" i="16"/>
  <c r="W19" i="16" s="1"/>
  <c r="N30" i="16"/>
  <c r="O30" i="16" s="1"/>
  <c r="AL18" i="16" s="1"/>
  <c r="F30" i="16"/>
  <c r="W18" i="16" s="1"/>
  <c r="N29" i="16"/>
  <c r="O29" i="16" s="1"/>
  <c r="AL17" i="16" s="1"/>
  <c r="F29" i="16"/>
  <c r="W17" i="16" s="1"/>
  <c r="N28" i="16"/>
  <c r="O28" i="16" s="1"/>
  <c r="AL16" i="16" s="1"/>
  <c r="F28" i="16"/>
  <c r="W16" i="16" s="1"/>
  <c r="N27" i="16"/>
  <c r="O27" i="16" s="1"/>
  <c r="AL15" i="16" s="1"/>
  <c r="F27" i="16"/>
  <c r="W15" i="16" s="1"/>
  <c r="N26" i="16"/>
  <c r="O26" i="16" s="1"/>
  <c r="AL14" i="16" s="1"/>
  <c r="F26" i="16"/>
  <c r="W14" i="16" s="1"/>
  <c r="N25" i="16"/>
  <c r="O25" i="16" s="1"/>
  <c r="AL13" i="16" s="1"/>
  <c r="F25" i="16"/>
  <c r="W13" i="16" s="1"/>
  <c r="N24" i="16"/>
  <c r="O24" i="16" s="1"/>
  <c r="AL12" i="16" s="1"/>
  <c r="F24" i="16"/>
  <c r="W12" i="16" s="1"/>
  <c r="N23" i="16"/>
  <c r="O23" i="16" s="1"/>
  <c r="AL11" i="16" s="1"/>
  <c r="F23" i="16"/>
  <c r="W11" i="16" s="1"/>
  <c r="N22" i="16"/>
  <c r="O22" i="16" s="1"/>
  <c r="AL10" i="16" s="1"/>
  <c r="F22" i="16"/>
  <c r="W10" i="16" s="1"/>
  <c r="N21" i="16"/>
  <c r="O21" i="16" s="1"/>
  <c r="AL9" i="16" s="1"/>
  <c r="F21" i="16"/>
  <c r="W9" i="16" s="1"/>
  <c r="N20" i="16"/>
  <c r="F20" i="16"/>
  <c r="W8" i="16" s="1"/>
  <c r="N19" i="16"/>
  <c r="O19" i="16" s="1"/>
  <c r="J19" i="16"/>
  <c r="H19" i="16"/>
  <c r="F19" i="16"/>
  <c r="N18" i="16"/>
  <c r="O18" i="16" s="1"/>
  <c r="J18" i="16"/>
  <c r="H18" i="16"/>
  <c r="F18" i="16"/>
  <c r="N17" i="16"/>
  <c r="O17" i="16" s="1"/>
  <c r="J17" i="16"/>
  <c r="H17" i="16"/>
  <c r="F17" i="16"/>
  <c r="N16" i="16"/>
  <c r="O16" i="16" s="1"/>
  <c r="J16" i="16"/>
  <c r="H16" i="16"/>
  <c r="F16" i="16"/>
  <c r="N15" i="16"/>
  <c r="O15" i="16" s="1"/>
  <c r="J15" i="16"/>
  <c r="H15" i="16"/>
  <c r="F15" i="16"/>
  <c r="N14" i="16"/>
  <c r="O14" i="16" s="1"/>
  <c r="J14" i="16"/>
  <c r="H14" i="16"/>
  <c r="F14" i="16"/>
  <c r="N13" i="16"/>
  <c r="J13" i="16"/>
  <c r="H13" i="16"/>
  <c r="F13" i="16"/>
  <c r="N12" i="16"/>
  <c r="O12" i="16" s="1"/>
  <c r="J12" i="16"/>
  <c r="H12" i="16"/>
  <c r="F12" i="16"/>
  <c r="N11" i="16"/>
  <c r="O11" i="16" s="1"/>
  <c r="J11" i="16"/>
  <c r="H11" i="16"/>
  <c r="F11" i="16"/>
  <c r="N10" i="16"/>
  <c r="O10" i="16" s="1"/>
  <c r="J10" i="16"/>
  <c r="H10" i="16"/>
  <c r="F10" i="16"/>
  <c r="N9" i="16"/>
  <c r="O9" i="16" s="1"/>
  <c r="J9" i="16"/>
  <c r="H9" i="16"/>
  <c r="F9" i="16"/>
  <c r="J8" i="16"/>
  <c r="H8" i="16"/>
  <c r="F8" i="16"/>
  <c r="AL7" i="16"/>
  <c r="B4" i="16"/>
  <c r="B3" i="16"/>
  <c r="C166" i="16" l="1"/>
  <c r="BA45" i="16"/>
  <c r="BB45" i="16" s="1"/>
  <c r="C160" i="16"/>
  <c r="C158" i="16"/>
  <c r="E158" i="16" s="1"/>
  <c r="BA48" i="16"/>
  <c r="BB48" i="16" s="1"/>
  <c r="BF52" i="16"/>
  <c r="BG53" i="16" s="1"/>
  <c r="BH54" i="16" s="1"/>
  <c r="BI55" i="16" s="1"/>
  <c r="BJ56" i="16" s="1"/>
  <c r="BK57" i="16" s="1"/>
  <c r="BL58" i="16" s="1"/>
  <c r="BM59" i="16" s="1"/>
  <c r="BN60" i="16" s="1"/>
  <c r="BO61" i="16" s="1"/>
  <c r="BP62" i="16" s="1"/>
  <c r="BQ63" i="16" s="1"/>
  <c r="BF57" i="16"/>
  <c r="BG58" i="16" s="1"/>
  <c r="BH59" i="16" s="1"/>
  <c r="BI60" i="16" s="1"/>
  <c r="BJ61" i="16" s="1"/>
  <c r="BK62" i="16" s="1"/>
  <c r="BL63" i="16" s="1"/>
  <c r="BM64" i="16" s="1"/>
  <c r="BN65" i="16" s="1"/>
  <c r="BO66" i="16" s="1"/>
  <c r="BP67" i="16" s="1"/>
  <c r="BQ68" i="16" s="1"/>
  <c r="C157" i="16"/>
  <c r="E157" i="16" s="1"/>
  <c r="BF50" i="16"/>
  <c r="BG51" i="16" s="1"/>
  <c r="BH52" i="16" s="1"/>
  <c r="BI53" i="16" s="1"/>
  <c r="BJ54" i="16" s="1"/>
  <c r="BK55" i="16" s="1"/>
  <c r="BL56" i="16" s="1"/>
  <c r="BM57" i="16" s="1"/>
  <c r="BN58" i="16" s="1"/>
  <c r="BO59" i="16" s="1"/>
  <c r="BP60" i="16" s="1"/>
  <c r="BQ61" i="16" s="1"/>
  <c r="BF62" i="16"/>
  <c r="BG63" i="16" s="1"/>
  <c r="BH64" i="16" s="1"/>
  <c r="BI65" i="16" s="1"/>
  <c r="BJ66" i="16" s="1"/>
  <c r="BK67" i="16" s="1"/>
  <c r="BL68" i="16" s="1"/>
  <c r="BM69" i="16" s="1"/>
  <c r="BN70" i="16" s="1"/>
  <c r="BO71" i="16" s="1"/>
  <c r="BP72" i="16" s="1"/>
  <c r="BQ73" i="16" s="1"/>
  <c r="BA46" i="16"/>
  <c r="BB46" i="16" s="1"/>
  <c r="BA63" i="16"/>
  <c r="BB63" i="16" s="1"/>
  <c r="BA58" i="16"/>
  <c r="BB58" i="16" s="1"/>
  <c r="BF67" i="16"/>
  <c r="BG68" i="16" s="1"/>
  <c r="BH69" i="16" s="1"/>
  <c r="BI70" i="16" s="1"/>
  <c r="BJ71" i="16" s="1"/>
  <c r="BK72" i="16" s="1"/>
  <c r="BL73" i="16" s="1"/>
  <c r="BM74" i="16" s="1"/>
  <c r="BN75" i="16" s="1"/>
  <c r="BO76" i="16" s="1"/>
  <c r="BP77" i="16" s="1"/>
  <c r="BQ78" i="16" s="1"/>
  <c r="BA68" i="16"/>
  <c r="BB68" i="16" s="1"/>
  <c r="O44" i="16"/>
  <c r="AL32" i="16" s="1"/>
  <c r="BA47" i="16"/>
  <c r="BB47" i="16" s="1"/>
  <c r="BF54" i="16"/>
  <c r="BG55" i="16" s="1"/>
  <c r="BH56" i="16" s="1"/>
  <c r="BI57" i="16" s="1"/>
  <c r="BJ58" i="16" s="1"/>
  <c r="BK59" i="16" s="1"/>
  <c r="BL60" i="16" s="1"/>
  <c r="BM61" i="16" s="1"/>
  <c r="BN62" i="16" s="1"/>
  <c r="BO63" i="16" s="1"/>
  <c r="BP64" i="16" s="1"/>
  <c r="BQ65" i="16" s="1"/>
  <c r="BA60" i="16"/>
  <c r="BB60" i="16" s="1"/>
  <c r="C161" i="16"/>
  <c r="O56" i="16"/>
  <c r="AL44" i="16" s="1"/>
  <c r="O20" i="16"/>
  <c r="AL8" i="16" s="1"/>
  <c r="BF55" i="16"/>
  <c r="BG56" i="16" s="1"/>
  <c r="BH57" i="16" s="1"/>
  <c r="BI58" i="16" s="1"/>
  <c r="BJ59" i="16" s="1"/>
  <c r="BK60" i="16" s="1"/>
  <c r="BL61" i="16" s="1"/>
  <c r="BM62" i="16" s="1"/>
  <c r="BN63" i="16" s="1"/>
  <c r="BO64" i="16" s="1"/>
  <c r="BP65" i="16" s="1"/>
  <c r="BQ66" i="16" s="1"/>
  <c r="BA55" i="16"/>
  <c r="BB55" i="16" s="1"/>
  <c r="C159" i="16"/>
  <c r="E159" i="16" s="1"/>
  <c r="BA64" i="16"/>
  <c r="BB64" i="16" s="1"/>
  <c r="BA73" i="16"/>
  <c r="BB73" i="16" s="1"/>
  <c r="BA51" i="16"/>
  <c r="BB51" i="16" s="1"/>
  <c r="O13" i="16"/>
  <c r="BA57" i="16"/>
  <c r="BB57" i="16" s="1"/>
  <c r="BF48" i="16"/>
  <c r="BG49" i="16" s="1"/>
  <c r="BH50" i="16" s="1"/>
  <c r="BI51" i="16" s="1"/>
  <c r="BJ52" i="16" s="1"/>
  <c r="BK53" i="16" s="1"/>
  <c r="BL54" i="16" s="1"/>
  <c r="BM55" i="16" s="1"/>
  <c r="BN56" i="16" s="1"/>
  <c r="BO57" i="16" s="1"/>
  <c r="BP58" i="16" s="1"/>
  <c r="BQ59" i="16" s="1"/>
  <c r="BA56" i="16"/>
  <c r="BB56" i="16" s="1"/>
  <c r="BF58" i="16"/>
  <c r="BG59" i="16" s="1"/>
  <c r="BH60" i="16" s="1"/>
  <c r="BI61" i="16" s="1"/>
  <c r="BJ62" i="16" s="1"/>
  <c r="BK63" i="16" s="1"/>
  <c r="BL64" i="16" s="1"/>
  <c r="BM65" i="16" s="1"/>
  <c r="BN66" i="16" s="1"/>
  <c r="BO67" i="16" s="1"/>
  <c r="BP68" i="16" s="1"/>
  <c r="BQ69" i="16" s="1"/>
  <c r="BF63" i="16"/>
  <c r="BG64" i="16" s="1"/>
  <c r="BH65" i="16" s="1"/>
  <c r="BI66" i="16" s="1"/>
  <c r="BJ67" i="16" s="1"/>
  <c r="BK68" i="16" s="1"/>
  <c r="BL69" i="16" s="1"/>
  <c r="BM70" i="16" s="1"/>
  <c r="BN71" i="16" s="1"/>
  <c r="BO72" i="16" s="1"/>
  <c r="BP73" i="16" s="1"/>
  <c r="BQ74" i="16" s="1"/>
  <c r="BF74" i="16"/>
  <c r="BG75" i="16" s="1"/>
  <c r="BH76" i="16" s="1"/>
  <c r="BI77" i="16" s="1"/>
  <c r="BJ78" i="16" s="1"/>
  <c r="BK79" i="16" s="1"/>
  <c r="BL80" i="16" s="1"/>
  <c r="BM81" i="16" s="1"/>
  <c r="BN82" i="16" s="1"/>
  <c r="BO83" i="16" s="1"/>
  <c r="BP84" i="16" s="1"/>
  <c r="BQ85" i="16" s="1"/>
  <c r="BA84" i="16"/>
  <c r="BB84" i="16" s="1"/>
  <c r="BS172" i="16"/>
  <c r="BS51" i="16" s="1"/>
  <c r="BF46" i="16"/>
  <c r="BG47" i="16" s="1"/>
  <c r="BH48" i="16" s="1"/>
  <c r="BI49" i="16" s="1"/>
  <c r="BJ50" i="16" s="1"/>
  <c r="BK51" i="16" s="1"/>
  <c r="BL52" i="16" s="1"/>
  <c r="BM53" i="16" s="1"/>
  <c r="BN54" i="16" s="1"/>
  <c r="BO55" i="16" s="1"/>
  <c r="BP56" i="16" s="1"/>
  <c r="BQ57" i="16" s="1"/>
  <c r="BF47" i="16"/>
  <c r="BG48" i="16" s="1"/>
  <c r="BH49" i="16" s="1"/>
  <c r="BI50" i="16" s="1"/>
  <c r="BJ51" i="16" s="1"/>
  <c r="BK52" i="16" s="1"/>
  <c r="BL53" i="16" s="1"/>
  <c r="BM54" i="16" s="1"/>
  <c r="BN55" i="16" s="1"/>
  <c r="BO56" i="16" s="1"/>
  <c r="BP57" i="16" s="1"/>
  <c r="BQ58" i="16" s="1"/>
  <c r="BA49" i="16"/>
  <c r="BB49" i="16" s="1"/>
  <c r="BA53" i="16"/>
  <c r="BB53" i="16" s="1"/>
  <c r="BF59" i="16"/>
  <c r="BG60" i="16" s="1"/>
  <c r="BH61" i="16" s="1"/>
  <c r="BI62" i="16" s="1"/>
  <c r="BJ63" i="16" s="1"/>
  <c r="BK64" i="16" s="1"/>
  <c r="BL65" i="16" s="1"/>
  <c r="BM66" i="16" s="1"/>
  <c r="BN67" i="16" s="1"/>
  <c r="BO68" i="16" s="1"/>
  <c r="BP69" i="16" s="1"/>
  <c r="BQ70" i="16" s="1"/>
  <c r="BA67" i="16"/>
  <c r="BB67" i="16" s="1"/>
  <c r="BA80" i="16"/>
  <c r="BB80" i="16" s="1"/>
  <c r="BF56" i="16"/>
  <c r="BG57" i="16" s="1"/>
  <c r="BH58" i="16" s="1"/>
  <c r="BI59" i="16" s="1"/>
  <c r="BJ60" i="16" s="1"/>
  <c r="BK61" i="16" s="1"/>
  <c r="BL62" i="16" s="1"/>
  <c r="BM63" i="16" s="1"/>
  <c r="BN64" i="16" s="1"/>
  <c r="BO65" i="16" s="1"/>
  <c r="BP66" i="16" s="1"/>
  <c r="BQ67" i="16" s="1"/>
  <c r="BA59" i="16"/>
  <c r="BB59" i="16" s="1"/>
  <c r="BA72" i="16"/>
  <c r="BB72" i="16" s="1"/>
  <c r="BA74" i="16"/>
  <c r="BB74" i="16" s="1"/>
  <c r="BA77" i="16"/>
  <c r="BB77" i="16" s="1"/>
  <c r="BA50" i="16"/>
  <c r="BB50" i="16" s="1"/>
  <c r="BA69" i="16"/>
  <c r="BB69" i="16" s="1"/>
  <c r="BA70" i="16"/>
  <c r="BB70" i="16" s="1"/>
  <c r="BF78" i="16"/>
  <c r="BG79" i="16" s="1"/>
  <c r="BH80" i="16" s="1"/>
  <c r="BI81" i="16" s="1"/>
  <c r="BJ82" i="16" s="1"/>
  <c r="BK83" i="16" s="1"/>
  <c r="BL84" i="16" s="1"/>
  <c r="BM85" i="16" s="1"/>
  <c r="BN86" i="16" s="1"/>
  <c r="BO87" i="16" s="1"/>
  <c r="BP88" i="16" s="1"/>
  <c r="BQ89" i="16" s="1"/>
  <c r="BA54" i="16"/>
  <c r="BB54" i="16" s="1"/>
  <c r="BA65" i="16"/>
  <c r="BB65" i="16" s="1"/>
  <c r="BA66" i="16"/>
  <c r="BB66" i="16" s="1"/>
  <c r="BF70" i="16"/>
  <c r="BG71" i="16" s="1"/>
  <c r="BH72" i="16" s="1"/>
  <c r="BI73" i="16" s="1"/>
  <c r="BJ74" i="16" s="1"/>
  <c r="BK75" i="16" s="1"/>
  <c r="BL76" i="16" s="1"/>
  <c r="BM77" i="16" s="1"/>
  <c r="BN78" i="16" s="1"/>
  <c r="BO79" i="16" s="1"/>
  <c r="BP80" i="16" s="1"/>
  <c r="BQ81" i="16" s="1"/>
  <c r="BA78" i="16"/>
  <c r="BB78" i="16" s="1"/>
  <c r="BA157" i="16"/>
  <c r="BB157" i="16" s="1"/>
  <c r="BA156" i="16"/>
  <c r="BB156" i="16" s="1"/>
  <c r="BA150" i="16"/>
  <c r="BB150" i="16" s="1"/>
  <c r="BA151" i="16"/>
  <c r="BB151" i="16" s="1"/>
  <c r="BA141" i="16"/>
  <c r="BB141" i="16" s="1"/>
  <c r="BA155" i="16"/>
  <c r="BB155" i="16" s="1"/>
  <c r="BA142" i="16"/>
  <c r="BB142" i="16" s="1"/>
  <c r="BA158" i="16"/>
  <c r="BB158" i="16" s="1"/>
  <c r="BA149" i="16"/>
  <c r="BB149" i="16" s="1"/>
  <c r="BA139" i="16"/>
  <c r="BB139" i="16" s="1"/>
  <c r="BA129" i="16"/>
  <c r="BB129" i="16" s="1"/>
  <c r="BA147" i="16"/>
  <c r="BB147" i="16" s="1"/>
  <c r="BA133" i="16"/>
  <c r="BB133" i="16" s="1"/>
  <c r="BA136" i="16"/>
  <c r="BB136" i="16" s="1"/>
  <c r="BA135" i="16"/>
  <c r="BB135" i="16" s="1"/>
  <c r="BA145" i="16"/>
  <c r="BB145" i="16" s="1"/>
  <c r="BA114" i="16"/>
  <c r="BB114" i="16" s="1"/>
  <c r="BA127" i="16"/>
  <c r="BB127" i="16" s="1"/>
  <c r="BA131" i="16"/>
  <c r="BB131" i="16" s="1"/>
  <c r="BA119" i="16"/>
  <c r="BB119" i="16" s="1"/>
  <c r="BA104" i="16"/>
  <c r="BB104" i="16" s="1"/>
  <c r="BA140" i="16"/>
  <c r="BB140" i="16" s="1"/>
  <c r="BA126" i="16"/>
  <c r="BB126" i="16" s="1"/>
  <c r="BA120" i="16"/>
  <c r="BB120" i="16" s="1"/>
  <c r="BA118" i="16"/>
  <c r="BB118" i="16" s="1"/>
  <c r="BA110" i="16"/>
  <c r="BB110" i="16" s="1"/>
  <c r="BA122" i="16"/>
  <c r="BB122" i="16" s="1"/>
  <c r="BA98" i="16"/>
  <c r="BB98" i="16" s="1"/>
  <c r="BA91" i="16"/>
  <c r="BB91" i="16" s="1"/>
  <c r="BA100" i="16"/>
  <c r="BB100" i="16" s="1"/>
  <c r="BA101" i="16"/>
  <c r="BB101" i="16" s="1"/>
  <c r="BA87" i="16"/>
  <c r="BB87" i="16" s="1"/>
  <c r="BA112" i="16"/>
  <c r="BB112" i="16" s="1"/>
  <c r="BA108" i="16"/>
  <c r="BB108" i="16" s="1"/>
  <c r="BA96" i="16"/>
  <c r="BB96" i="16" s="1"/>
  <c r="BA83" i="16"/>
  <c r="BB83" i="16" s="1"/>
  <c r="BA97" i="16"/>
  <c r="BB97" i="16" s="1"/>
  <c r="BA81" i="16"/>
  <c r="BB81" i="16" s="1"/>
  <c r="BA79" i="16"/>
  <c r="BB79" i="16" s="1"/>
  <c r="BA111" i="16"/>
  <c r="BB111" i="16" s="1"/>
  <c r="BA105" i="16"/>
  <c r="BB105" i="16" s="1"/>
  <c r="BA75" i="16"/>
  <c r="BB75" i="16" s="1"/>
  <c r="BA52" i="16"/>
  <c r="BB52" i="16" s="1"/>
  <c r="BA61" i="16"/>
  <c r="BB61" i="16" s="1"/>
  <c r="BA62" i="16"/>
  <c r="BB62" i="16" s="1"/>
  <c r="BF66" i="16"/>
  <c r="BG67" i="16" s="1"/>
  <c r="BH68" i="16" s="1"/>
  <c r="BI69" i="16" s="1"/>
  <c r="BJ70" i="16" s="1"/>
  <c r="BK71" i="16" s="1"/>
  <c r="BL72" i="16" s="1"/>
  <c r="BM73" i="16" s="1"/>
  <c r="BN74" i="16" s="1"/>
  <c r="BO75" i="16" s="1"/>
  <c r="BP76" i="16" s="1"/>
  <c r="BQ77" i="16" s="1"/>
  <c r="BF71" i="16"/>
  <c r="BG72" i="16" s="1"/>
  <c r="BH73" i="16" s="1"/>
  <c r="BI74" i="16" s="1"/>
  <c r="BJ75" i="16" s="1"/>
  <c r="BK76" i="16" s="1"/>
  <c r="BL77" i="16" s="1"/>
  <c r="BM78" i="16" s="1"/>
  <c r="BN79" i="16" s="1"/>
  <c r="BO80" i="16" s="1"/>
  <c r="BP81" i="16" s="1"/>
  <c r="BQ82" i="16" s="1"/>
  <c r="BA71" i="16"/>
  <c r="BB71" i="16" s="1"/>
  <c r="BA76" i="16"/>
  <c r="BB76" i="16" s="1"/>
  <c r="BA85" i="16"/>
  <c r="BB85" i="16" s="1"/>
  <c r="BF75" i="16"/>
  <c r="BG76" i="16" s="1"/>
  <c r="BH77" i="16" s="1"/>
  <c r="BI78" i="16" s="1"/>
  <c r="BJ79" i="16" s="1"/>
  <c r="BK80" i="16" s="1"/>
  <c r="BL81" i="16" s="1"/>
  <c r="BM82" i="16" s="1"/>
  <c r="BN83" i="16" s="1"/>
  <c r="BO84" i="16" s="1"/>
  <c r="BP85" i="16" s="1"/>
  <c r="BQ86" i="16" s="1"/>
  <c r="BF88" i="16"/>
  <c r="BG89" i="16" s="1"/>
  <c r="BH90" i="16" s="1"/>
  <c r="BI91" i="16" s="1"/>
  <c r="BJ92" i="16" s="1"/>
  <c r="BK93" i="16" s="1"/>
  <c r="BL94" i="16" s="1"/>
  <c r="BM95" i="16" s="1"/>
  <c r="BN96" i="16" s="1"/>
  <c r="BO97" i="16" s="1"/>
  <c r="BP98" i="16" s="1"/>
  <c r="BQ99" i="16" s="1"/>
  <c r="BF114" i="16"/>
  <c r="BG115" i="16" s="1"/>
  <c r="BH116" i="16" s="1"/>
  <c r="BI117" i="16" s="1"/>
  <c r="BJ118" i="16" s="1"/>
  <c r="BK119" i="16" s="1"/>
  <c r="BL120" i="16" s="1"/>
  <c r="BM121" i="16" s="1"/>
  <c r="BN122" i="16" s="1"/>
  <c r="BO123" i="16" s="1"/>
  <c r="BP124" i="16" s="1"/>
  <c r="BQ125" i="16" s="1"/>
  <c r="BF86" i="16"/>
  <c r="BG87" i="16" s="1"/>
  <c r="BH88" i="16" s="1"/>
  <c r="BI89" i="16" s="1"/>
  <c r="BJ90" i="16" s="1"/>
  <c r="BK91" i="16" s="1"/>
  <c r="BL92" i="16" s="1"/>
  <c r="BM93" i="16" s="1"/>
  <c r="BN94" i="16" s="1"/>
  <c r="BO95" i="16" s="1"/>
  <c r="BP96" i="16" s="1"/>
  <c r="BQ97" i="16" s="1"/>
  <c r="BA115" i="16"/>
  <c r="BB115" i="16" s="1"/>
  <c r="BF76" i="16"/>
  <c r="BG77" i="16" s="1"/>
  <c r="BH78" i="16" s="1"/>
  <c r="BI79" i="16" s="1"/>
  <c r="BJ80" i="16" s="1"/>
  <c r="BK81" i="16" s="1"/>
  <c r="BL82" i="16" s="1"/>
  <c r="BM83" i="16" s="1"/>
  <c r="BN84" i="16" s="1"/>
  <c r="BO85" i="16" s="1"/>
  <c r="BP86" i="16" s="1"/>
  <c r="BQ87" i="16" s="1"/>
  <c r="BF99" i="16"/>
  <c r="BG100" i="16" s="1"/>
  <c r="BH101" i="16" s="1"/>
  <c r="BI102" i="16" s="1"/>
  <c r="BJ103" i="16" s="1"/>
  <c r="BK104" i="16" s="1"/>
  <c r="BL105" i="16" s="1"/>
  <c r="BM106" i="16" s="1"/>
  <c r="BN107" i="16" s="1"/>
  <c r="BO108" i="16" s="1"/>
  <c r="BP109" i="16" s="1"/>
  <c r="BQ110" i="16" s="1"/>
  <c r="BA82" i="16"/>
  <c r="BB82" i="16" s="1"/>
  <c r="C162" i="16"/>
  <c r="BF80" i="16"/>
  <c r="BG81" i="16" s="1"/>
  <c r="BH82" i="16" s="1"/>
  <c r="BI83" i="16" s="1"/>
  <c r="BJ84" i="16" s="1"/>
  <c r="BK85" i="16" s="1"/>
  <c r="BL86" i="16" s="1"/>
  <c r="BM87" i="16" s="1"/>
  <c r="BN88" i="16" s="1"/>
  <c r="BO89" i="16" s="1"/>
  <c r="BP90" i="16" s="1"/>
  <c r="BQ91" i="16" s="1"/>
  <c r="BA88" i="16"/>
  <c r="BB88" i="16" s="1"/>
  <c r="BA89" i="16"/>
  <c r="BB89" i="16" s="1"/>
  <c r="BA93" i="16"/>
  <c r="BB93" i="16" s="1"/>
  <c r="BA86" i="16"/>
  <c r="BB86" i="16" s="1"/>
  <c r="BF94" i="16"/>
  <c r="BG95" i="16" s="1"/>
  <c r="BH96" i="16" s="1"/>
  <c r="BI97" i="16" s="1"/>
  <c r="BJ98" i="16" s="1"/>
  <c r="BK99" i="16" s="1"/>
  <c r="BL100" i="16" s="1"/>
  <c r="BM101" i="16" s="1"/>
  <c r="BN102" i="16" s="1"/>
  <c r="BO103" i="16" s="1"/>
  <c r="BP104" i="16" s="1"/>
  <c r="BQ105" i="16" s="1"/>
  <c r="BA92" i="16"/>
  <c r="BB92" i="16" s="1"/>
  <c r="BA102" i="16"/>
  <c r="BB102" i="16" s="1"/>
  <c r="BA116" i="16"/>
  <c r="BB116" i="16" s="1"/>
  <c r="BF83" i="16"/>
  <c r="BG84" i="16" s="1"/>
  <c r="BH85" i="16" s="1"/>
  <c r="BI86" i="16" s="1"/>
  <c r="BJ87" i="16" s="1"/>
  <c r="BK88" i="16" s="1"/>
  <c r="BL89" i="16" s="1"/>
  <c r="BM90" i="16" s="1"/>
  <c r="BN91" i="16" s="1"/>
  <c r="BO92" i="16" s="1"/>
  <c r="BP93" i="16" s="1"/>
  <c r="BQ94" i="16" s="1"/>
  <c r="BA94" i="16"/>
  <c r="BB94" i="16" s="1"/>
  <c r="BF79" i="16"/>
  <c r="BG80" i="16" s="1"/>
  <c r="BH81" i="16" s="1"/>
  <c r="BI82" i="16" s="1"/>
  <c r="BJ83" i="16" s="1"/>
  <c r="BK84" i="16" s="1"/>
  <c r="BL85" i="16" s="1"/>
  <c r="BM86" i="16" s="1"/>
  <c r="BN87" i="16" s="1"/>
  <c r="BO88" i="16" s="1"/>
  <c r="BP89" i="16" s="1"/>
  <c r="BQ90" i="16" s="1"/>
  <c r="BF87" i="16"/>
  <c r="BG88" i="16" s="1"/>
  <c r="BH89" i="16" s="1"/>
  <c r="BI90" i="16" s="1"/>
  <c r="BJ91" i="16" s="1"/>
  <c r="BK92" i="16" s="1"/>
  <c r="BL93" i="16" s="1"/>
  <c r="BM94" i="16" s="1"/>
  <c r="BN95" i="16" s="1"/>
  <c r="BO96" i="16" s="1"/>
  <c r="BP97" i="16" s="1"/>
  <c r="BQ98" i="16" s="1"/>
  <c r="BF92" i="16"/>
  <c r="BG93" i="16" s="1"/>
  <c r="BH94" i="16" s="1"/>
  <c r="BI95" i="16" s="1"/>
  <c r="BJ96" i="16" s="1"/>
  <c r="BK97" i="16" s="1"/>
  <c r="BL98" i="16" s="1"/>
  <c r="BM99" i="16" s="1"/>
  <c r="BN100" i="16" s="1"/>
  <c r="BO101" i="16" s="1"/>
  <c r="BP102" i="16" s="1"/>
  <c r="BQ103" i="16" s="1"/>
  <c r="BF110" i="16"/>
  <c r="BG111" i="16" s="1"/>
  <c r="BH112" i="16" s="1"/>
  <c r="BI113" i="16" s="1"/>
  <c r="BJ114" i="16" s="1"/>
  <c r="BK115" i="16" s="1"/>
  <c r="BL116" i="16" s="1"/>
  <c r="BM117" i="16" s="1"/>
  <c r="BN118" i="16" s="1"/>
  <c r="BO119" i="16" s="1"/>
  <c r="BP120" i="16" s="1"/>
  <c r="BQ121" i="16" s="1"/>
  <c r="BF91" i="16"/>
  <c r="BG92" i="16" s="1"/>
  <c r="BH93" i="16" s="1"/>
  <c r="BI94" i="16" s="1"/>
  <c r="BJ95" i="16" s="1"/>
  <c r="BK96" i="16" s="1"/>
  <c r="BL97" i="16" s="1"/>
  <c r="BM98" i="16" s="1"/>
  <c r="BN99" i="16" s="1"/>
  <c r="BO100" i="16" s="1"/>
  <c r="BP101" i="16" s="1"/>
  <c r="BQ102" i="16" s="1"/>
  <c r="BF111" i="16"/>
  <c r="BG112" i="16" s="1"/>
  <c r="BH113" i="16" s="1"/>
  <c r="BI114" i="16" s="1"/>
  <c r="BJ115" i="16" s="1"/>
  <c r="BK116" i="16" s="1"/>
  <c r="BL117" i="16" s="1"/>
  <c r="BM118" i="16" s="1"/>
  <c r="BN119" i="16" s="1"/>
  <c r="BO120" i="16" s="1"/>
  <c r="BP121" i="16" s="1"/>
  <c r="BQ122" i="16" s="1"/>
  <c r="BA124" i="16"/>
  <c r="BB124" i="16" s="1"/>
  <c r="BA99" i="16"/>
  <c r="BB99" i="16" s="1"/>
  <c r="BA121" i="16"/>
  <c r="BB121" i="16" s="1"/>
  <c r="BA90" i="16"/>
  <c r="BB90" i="16" s="1"/>
  <c r="BF115" i="16"/>
  <c r="BG116" i="16" s="1"/>
  <c r="BH117" i="16" s="1"/>
  <c r="BI118" i="16" s="1"/>
  <c r="BJ119" i="16" s="1"/>
  <c r="BK120" i="16" s="1"/>
  <c r="BL121" i="16" s="1"/>
  <c r="BM122" i="16" s="1"/>
  <c r="BN123" i="16" s="1"/>
  <c r="BO124" i="16" s="1"/>
  <c r="BP125" i="16" s="1"/>
  <c r="BQ126" i="16" s="1"/>
  <c r="BA123" i="16"/>
  <c r="BB123" i="16" s="1"/>
  <c r="BA95" i="16"/>
  <c r="BB95" i="16" s="1"/>
  <c r="BA103" i="16"/>
  <c r="BB103" i="16" s="1"/>
  <c r="BF96" i="16"/>
  <c r="BG97" i="16" s="1"/>
  <c r="BH98" i="16" s="1"/>
  <c r="BI99" i="16" s="1"/>
  <c r="BJ100" i="16" s="1"/>
  <c r="BK101" i="16" s="1"/>
  <c r="BL102" i="16" s="1"/>
  <c r="BM103" i="16" s="1"/>
  <c r="BN104" i="16" s="1"/>
  <c r="BO105" i="16" s="1"/>
  <c r="BP106" i="16" s="1"/>
  <c r="BQ107" i="16" s="1"/>
  <c r="BF97" i="16"/>
  <c r="BG98" i="16" s="1"/>
  <c r="BH99" i="16" s="1"/>
  <c r="BI100" i="16" s="1"/>
  <c r="BJ101" i="16" s="1"/>
  <c r="BK102" i="16" s="1"/>
  <c r="BL103" i="16" s="1"/>
  <c r="BM104" i="16" s="1"/>
  <c r="BN105" i="16" s="1"/>
  <c r="BO106" i="16" s="1"/>
  <c r="BP107" i="16" s="1"/>
  <c r="BQ108" i="16" s="1"/>
  <c r="BF104" i="16"/>
  <c r="BG105" i="16" s="1"/>
  <c r="BH106" i="16" s="1"/>
  <c r="BI107" i="16" s="1"/>
  <c r="BJ108" i="16" s="1"/>
  <c r="BK109" i="16" s="1"/>
  <c r="BL110" i="16" s="1"/>
  <c r="BM111" i="16" s="1"/>
  <c r="BN112" i="16" s="1"/>
  <c r="BO113" i="16" s="1"/>
  <c r="BP114" i="16" s="1"/>
  <c r="BQ115" i="16" s="1"/>
  <c r="C165" i="16"/>
  <c r="E165" i="16" s="1"/>
  <c r="O104" i="16"/>
  <c r="AL92" i="16" s="1"/>
  <c r="BA106" i="16"/>
  <c r="BB106" i="16" s="1"/>
  <c r="C164" i="16"/>
  <c r="E164" i="16" s="1"/>
  <c r="BF117" i="16"/>
  <c r="BG118" i="16" s="1"/>
  <c r="BH119" i="16" s="1"/>
  <c r="BI120" i="16" s="1"/>
  <c r="BJ121" i="16" s="1"/>
  <c r="BK122" i="16" s="1"/>
  <c r="BL123" i="16" s="1"/>
  <c r="BM124" i="16" s="1"/>
  <c r="BN125" i="16" s="1"/>
  <c r="BO126" i="16" s="1"/>
  <c r="BP127" i="16" s="1"/>
  <c r="BQ128" i="16" s="1"/>
  <c r="BA117" i="16"/>
  <c r="BB117" i="16" s="1"/>
  <c r="BF119" i="16"/>
  <c r="BG120" i="16" s="1"/>
  <c r="BH121" i="16" s="1"/>
  <c r="BI122" i="16" s="1"/>
  <c r="BJ123" i="16" s="1"/>
  <c r="BK124" i="16" s="1"/>
  <c r="BL125" i="16" s="1"/>
  <c r="BM126" i="16" s="1"/>
  <c r="BN127" i="16" s="1"/>
  <c r="BO128" i="16" s="1"/>
  <c r="BP129" i="16" s="1"/>
  <c r="BQ130" i="16" s="1"/>
  <c r="BA130" i="16"/>
  <c r="BB130" i="16" s="1"/>
  <c r="BF138" i="16"/>
  <c r="BG139" i="16" s="1"/>
  <c r="BH140" i="16" s="1"/>
  <c r="BI141" i="16" s="1"/>
  <c r="BJ142" i="16" s="1"/>
  <c r="BK143" i="16" s="1"/>
  <c r="BL144" i="16" s="1"/>
  <c r="BM145" i="16" s="1"/>
  <c r="BN146" i="16" s="1"/>
  <c r="BO147" i="16" s="1"/>
  <c r="BP148" i="16" s="1"/>
  <c r="BQ149" i="16" s="1"/>
  <c r="E166" i="16"/>
  <c r="O116" i="16"/>
  <c r="AL104" i="16" s="1"/>
  <c r="C163" i="16"/>
  <c r="E163" i="16" s="1"/>
  <c r="BF100" i="16"/>
  <c r="BG101" i="16" s="1"/>
  <c r="BH102" i="16" s="1"/>
  <c r="BI103" i="16" s="1"/>
  <c r="BJ104" i="16" s="1"/>
  <c r="BK105" i="16" s="1"/>
  <c r="BL106" i="16" s="1"/>
  <c r="BM107" i="16" s="1"/>
  <c r="BN108" i="16" s="1"/>
  <c r="BO109" i="16" s="1"/>
  <c r="BP110" i="16" s="1"/>
  <c r="BQ111" i="16" s="1"/>
  <c r="BA107" i="16"/>
  <c r="BB107" i="16" s="1"/>
  <c r="BA109" i="16"/>
  <c r="BB109" i="16" s="1"/>
  <c r="BF118" i="16"/>
  <c r="BG119" i="16" s="1"/>
  <c r="BH120" i="16" s="1"/>
  <c r="BI121" i="16" s="1"/>
  <c r="BJ122" i="16" s="1"/>
  <c r="BK123" i="16" s="1"/>
  <c r="BL124" i="16" s="1"/>
  <c r="BM125" i="16" s="1"/>
  <c r="BN126" i="16" s="1"/>
  <c r="BO127" i="16" s="1"/>
  <c r="BP128" i="16" s="1"/>
  <c r="BQ129" i="16" s="1"/>
  <c r="BA128" i="16"/>
  <c r="BB128" i="16" s="1"/>
  <c r="BF108" i="16"/>
  <c r="BG109" i="16" s="1"/>
  <c r="BH110" i="16" s="1"/>
  <c r="BI111" i="16" s="1"/>
  <c r="BJ112" i="16" s="1"/>
  <c r="BK113" i="16" s="1"/>
  <c r="BL114" i="16" s="1"/>
  <c r="BM115" i="16" s="1"/>
  <c r="BN116" i="16" s="1"/>
  <c r="BO117" i="16" s="1"/>
  <c r="BP118" i="16" s="1"/>
  <c r="BQ119" i="16" s="1"/>
  <c r="BF109" i="16"/>
  <c r="BG110" i="16" s="1"/>
  <c r="BH111" i="16" s="1"/>
  <c r="BI112" i="16" s="1"/>
  <c r="BJ113" i="16" s="1"/>
  <c r="BK114" i="16" s="1"/>
  <c r="BL115" i="16" s="1"/>
  <c r="BM116" i="16" s="1"/>
  <c r="BN117" i="16" s="1"/>
  <c r="BO118" i="16" s="1"/>
  <c r="BP119" i="16" s="1"/>
  <c r="BQ120" i="16" s="1"/>
  <c r="BA125" i="16"/>
  <c r="BB125" i="16" s="1"/>
  <c r="BF129" i="16"/>
  <c r="BG130" i="16" s="1"/>
  <c r="BH131" i="16" s="1"/>
  <c r="BI132" i="16" s="1"/>
  <c r="BJ133" i="16" s="1"/>
  <c r="BK134" i="16" s="1"/>
  <c r="BL135" i="16" s="1"/>
  <c r="BM136" i="16" s="1"/>
  <c r="BN137" i="16" s="1"/>
  <c r="BO138" i="16" s="1"/>
  <c r="BP139" i="16" s="1"/>
  <c r="BQ140" i="16" s="1"/>
  <c r="BA143" i="16"/>
  <c r="BB143" i="16" s="1"/>
  <c r="BF126" i="16"/>
  <c r="BG127" i="16" s="1"/>
  <c r="BH128" i="16" s="1"/>
  <c r="BI129" i="16" s="1"/>
  <c r="BJ130" i="16" s="1"/>
  <c r="BK131" i="16" s="1"/>
  <c r="BL132" i="16" s="1"/>
  <c r="BM133" i="16" s="1"/>
  <c r="BN134" i="16" s="1"/>
  <c r="BO135" i="16" s="1"/>
  <c r="BP136" i="16" s="1"/>
  <c r="BQ137" i="16" s="1"/>
  <c r="BF122" i="16"/>
  <c r="BG123" i="16" s="1"/>
  <c r="BH124" i="16" s="1"/>
  <c r="BI125" i="16" s="1"/>
  <c r="BJ126" i="16" s="1"/>
  <c r="BK127" i="16" s="1"/>
  <c r="BL128" i="16" s="1"/>
  <c r="BM129" i="16" s="1"/>
  <c r="BN130" i="16" s="1"/>
  <c r="BO131" i="16" s="1"/>
  <c r="BP132" i="16" s="1"/>
  <c r="BQ133" i="16" s="1"/>
  <c r="BA162" i="16"/>
  <c r="BB162" i="16" s="1"/>
  <c r="BF135" i="16"/>
  <c r="BG136" i="16" s="1"/>
  <c r="BH137" i="16" s="1"/>
  <c r="BI138" i="16" s="1"/>
  <c r="BJ139" i="16" s="1"/>
  <c r="BK140" i="16" s="1"/>
  <c r="BL141" i="16" s="1"/>
  <c r="BM142" i="16" s="1"/>
  <c r="BN143" i="16" s="1"/>
  <c r="BO144" i="16" s="1"/>
  <c r="BP145" i="16" s="1"/>
  <c r="BQ146" i="16" s="1"/>
  <c r="BA132" i="16"/>
  <c r="BB132" i="16" s="1"/>
  <c r="BF136" i="16"/>
  <c r="BG137" i="16" s="1"/>
  <c r="BH138" i="16" s="1"/>
  <c r="BI139" i="16" s="1"/>
  <c r="BJ140" i="16" s="1"/>
  <c r="BK141" i="16" s="1"/>
  <c r="BL142" i="16" s="1"/>
  <c r="BM143" i="16" s="1"/>
  <c r="BN144" i="16" s="1"/>
  <c r="BO145" i="16" s="1"/>
  <c r="BP146" i="16" s="1"/>
  <c r="BQ147" i="16" s="1"/>
  <c r="BA113" i="16"/>
  <c r="BB113" i="16" s="1"/>
  <c r="BA137" i="16"/>
  <c r="BB137" i="16" s="1"/>
  <c r="BA138" i="16"/>
  <c r="BB138" i="16" s="1"/>
  <c r="BF142" i="16"/>
  <c r="BG143" i="16" s="1"/>
  <c r="BH144" i="16" s="1"/>
  <c r="BI145" i="16" s="1"/>
  <c r="BJ146" i="16" s="1"/>
  <c r="BK147" i="16" s="1"/>
  <c r="BL148" i="16" s="1"/>
  <c r="BM149" i="16" s="1"/>
  <c r="BN150" i="16" s="1"/>
  <c r="BO151" i="16" s="1"/>
  <c r="BP152" i="16" s="1"/>
  <c r="BQ153" i="16" s="1"/>
  <c r="BF139" i="16"/>
  <c r="BG140" i="16" s="1"/>
  <c r="BH141" i="16" s="1"/>
  <c r="BI142" i="16" s="1"/>
  <c r="BJ143" i="16" s="1"/>
  <c r="BK144" i="16" s="1"/>
  <c r="BL145" i="16" s="1"/>
  <c r="BM146" i="16" s="1"/>
  <c r="BN147" i="16" s="1"/>
  <c r="BO148" i="16" s="1"/>
  <c r="BP149" i="16" s="1"/>
  <c r="BQ150" i="16" s="1"/>
  <c r="BF143" i="16"/>
  <c r="BG144" i="16" s="1"/>
  <c r="BH145" i="16" s="1"/>
  <c r="BI146" i="16" s="1"/>
  <c r="BJ147" i="16" s="1"/>
  <c r="BK148" i="16" s="1"/>
  <c r="BL149" i="16" s="1"/>
  <c r="BM150" i="16" s="1"/>
  <c r="BN151" i="16" s="1"/>
  <c r="BO152" i="16" s="1"/>
  <c r="BP153" i="16" s="1"/>
  <c r="BQ154" i="16" s="1"/>
  <c r="BF150" i="16"/>
  <c r="BG151" i="16" s="1"/>
  <c r="BH152" i="16" s="1"/>
  <c r="BI153" i="16" s="1"/>
  <c r="BJ154" i="16" s="1"/>
  <c r="BK155" i="16" s="1"/>
  <c r="BL156" i="16" s="1"/>
  <c r="BM157" i="16" s="1"/>
  <c r="BN158" i="16" s="1"/>
  <c r="BO159" i="16" s="1"/>
  <c r="BP160" i="16" s="1"/>
  <c r="BQ161" i="16" s="1"/>
  <c r="BF140" i="16"/>
  <c r="BG141" i="16" s="1"/>
  <c r="BH142" i="16" s="1"/>
  <c r="BI143" i="16" s="1"/>
  <c r="BJ144" i="16" s="1"/>
  <c r="BK145" i="16" s="1"/>
  <c r="BL146" i="16" s="1"/>
  <c r="BM147" i="16" s="1"/>
  <c r="BN148" i="16" s="1"/>
  <c r="BO149" i="16" s="1"/>
  <c r="BP150" i="16" s="1"/>
  <c r="BQ151" i="16" s="1"/>
  <c r="BF157" i="16"/>
  <c r="BG158" i="16" s="1"/>
  <c r="BH159" i="16" s="1"/>
  <c r="BI160" i="16" s="1"/>
  <c r="BJ161" i="16" s="1"/>
  <c r="BK162" i="16" s="1"/>
  <c r="BL163" i="16" s="1"/>
  <c r="BM164" i="16" s="1"/>
  <c r="BA134" i="16"/>
  <c r="BB134" i="16" s="1"/>
  <c r="BA146" i="16"/>
  <c r="BB146" i="16" s="1"/>
  <c r="BA161" i="16"/>
  <c r="BB161" i="16" s="1"/>
  <c r="BF151" i="16"/>
  <c r="BG152" i="16" s="1"/>
  <c r="BH153" i="16" s="1"/>
  <c r="BI154" i="16" s="1"/>
  <c r="BJ155" i="16" s="1"/>
  <c r="BK156" i="16" s="1"/>
  <c r="BL157" i="16" s="1"/>
  <c r="BM158" i="16" s="1"/>
  <c r="BN159" i="16" s="1"/>
  <c r="BO160" i="16" s="1"/>
  <c r="BP161" i="16" s="1"/>
  <c r="BQ162" i="16" s="1"/>
  <c r="BA144" i="16"/>
  <c r="BB144" i="16" s="1"/>
  <c r="BA148" i="16"/>
  <c r="BB148" i="16" s="1"/>
  <c r="BA163" i="16"/>
  <c r="BB163" i="16" s="1"/>
  <c r="BF133" i="16"/>
  <c r="BG134" i="16" s="1"/>
  <c r="BH135" i="16" s="1"/>
  <c r="BI136" i="16" s="1"/>
  <c r="BJ137" i="16" s="1"/>
  <c r="BK138" i="16" s="1"/>
  <c r="BL139" i="16" s="1"/>
  <c r="BM140" i="16" s="1"/>
  <c r="BN141" i="16" s="1"/>
  <c r="BO142" i="16" s="1"/>
  <c r="BP143" i="16" s="1"/>
  <c r="BQ144" i="16" s="1"/>
  <c r="BF145" i="16"/>
  <c r="BG146" i="16" s="1"/>
  <c r="BH147" i="16" s="1"/>
  <c r="BI148" i="16" s="1"/>
  <c r="BJ149" i="16" s="1"/>
  <c r="BK150" i="16" s="1"/>
  <c r="BL151" i="16" s="1"/>
  <c r="BM152" i="16" s="1"/>
  <c r="BN153" i="16" s="1"/>
  <c r="BO154" i="16" s="1"/>
  <c r="BP155" i="16" s="1"/>
  <c r="BQ156" i="16" s="1"/>
  <c r="BF147" i="16"/>
  <c r="BG148" i="16" s="1"/>
  <c r="BH149" i="16" s="1"/>
  <c r="BI150" i="16" s="1"/>
  <c r="BJ151" i="16" s="1"/>
  <c r="BK152" i="16" s="1"/>
  <c r="BL153" i="16" s="1"/>
  <c r="BM154" i="16" s="1"/>
  <c r="BN155" i="16" s="1"/>
  <c r="BO156" i="16" s="1"/>
  <c r="BP157" i="16" s="1"/>
  <c r="BQ158" i="16" s="1"/>
  <c r="BF149" i="16"/>
  <c r="BG150" i="16" s="1"/>
  <c r="BH151" i="16" s="1"/>
  <c r="BI152" i="16" s="1"/>
  <c r="BJ153" i="16" s="1"/>
  <c r="BK154" i="16" s="1"/>
  <c r="BL155" i="16" s="1"/>
  <c r="BM156" i="16" s="1"/>
  <c r="BN157" i="16" s="1"/>
  <c r="BO158" i="16" s="1"/>
  <c r="BP159" i="16" s="1"/>
  <c r="BQ160" i="16" s="1"/>
  <c r="BA153" i="16"/>
  <c r="BB153" i="16" s="1"/>
  <c r="BA152" i="16"/>
  <c r="BB152" i="16" s="1"/>
  <c r="BF154" i="16"/>
  <c r="BG155" i="16" s="1"/>
  <c r="BH156" i="16" s="1"/>
  <c r="BI157" i="16" s="1"/>
  <c r="BJ158" i="16" s="1"/>
  <c r="BK159" i="16" s="1"/>
  <c r="BL160" i="16" s="1"/>
  <c r="BM161" i="16" s="1"/>
  <c r="BN162" i="16" s="1"/>
  <c r="BO163" i="16" s="1"/>
  <c r="BP164" i="16" s="1"/>
  <c r="BA159" i="16"/>
  <c r="BB159" i="16" s="1"/>
  <c r="BA164" i="16"/>
  <c r="BB164" i="16" s="1"/>
  <c r="BF153" i="16"/>
  <c r="BG154" i="16" s="1"/>
  <c r="BH155" i="16" s="1"/>
  <c r="BI156" i="16" s="1"/>
  <c r="BJ157" i="16" s="1"/>
  <c r="BK158" i="16" s="1"/>
  <c r="BL159" i="16" s="1"/>
  <c r="BM160" i="16" s="1"/>
  <c r="BN161" i="16" s="1"/>
  <c r="BO162" i="16" s="1"/>
  <c r="BP163" i="16" s="1"/>
  <c r="BQ164" i="16" s="1"/>
  <c r="BA154" i="16"/>
  <c r="BB154" i="16" s="1"/>
  <c r="BF146" i="16"/>
  <c r="BG147" i="16" s="1"/>
  <c r="BH148" i="16" s="1"/>
  <c r="BI149" i="16" s="1"/>
  <c r="BJ150" i="16" s="1"/>
  <c r="BK151" i="16" s="1"/>
  <c r="BL152" i="16" s="1"/>
  <c r="BM153" i="16" s="1"/>
  <c r="BN154" i="16" s="1"/>
  <c r="BO155" i="16" s="1"/>
  <c r="BP156" i="16" s="1"/>
  <c r="BQ157" i="16" s="1"/>
  <c r="BA160" i="16"/>
  <c r="BB160" i="16" s="1"/>
  <c r="BF164" i="16"/>
  <c r="BF161" i="16"/>
  <c r="BG162" i="16" s="1"/>
  <c r="BH163" i="16" s="1"/>
  <c r="BI164" i="16" s="1"/>
  <c r="BF163" i="16"/>
  <c r="BG164" i="16" s="1"/>
  <c r="E168" i="16" l="1"/>
  <c r="CA132" i="16"/>
  <c r="BV80" i="16"/>
  <c r="CA131" i="16"/>
  <c r="BU153" i="16"/>
  <c r="BS91" i="16"/>
  <c r="CE110" i="16"/>
  <c r="BS139" i="16"/>
  <c r="BS96" i="16"/>
  <c r="BV136" i="16"/>
  <c r="CA138" i="16"/>
  <c r="CB160" i="16"/>
  <c r="CE161" i="16"/>
  <c r="CD129" i="16"/>
  <c r="BW95" i="16"/>
  <c r="CA110" i="16"/>
  <c r="BS86" i="16"/>
  <c r="BZ87" i="16"/>
  <c r="CE86" i="16"/>
  <c r="BW134" i="16"/>
  <c r="BZ115" i="16"/>
  <c r="CC133" i="16"/>
  <c r="BT120" i="16"/>
  <c r="BS83" i="16"/>
  <c r="BS93" i="16"/>
  <c r="BV161" i="16"/>
  <c r="CA155" i="16"/>
  <c r="BT148" i="16"/>
  <c r="BT156" i="16"/>
  <c r="CB138" i="16"/>
  <c r="BY112" i="16"/>
  <c r="CB121" i="16"/>
  <c r="CD120" i="16"/>
  <c r="BU103" i="16"/>
  <c r="BU104" i="16"/>
  <c r="CA109" i="16"/>
  <c r="BW79" i="16"/>
  <c r="BX85" i="16"/>
  <c r="CD142" i="16"/>
  <c r="CB117" i="16"/>
  <c r="BY89" i="16"/>
  <c r="BV79" i="16"/>
  <c r="BV157" i="16"/>
  <c r="BT152" i="16"/>
  <c r="BS148" i="16"/>
  <c r="CA159" i="16"/>
  <c r="BU108" i="16"/>
  <c r="CB103" i="16"/>
  <c r="BV94" i="16"/>
  <c r="CE109" i="16"/>
  <c r="BT82" i="16"/>
  <c r="BZ88" i="16"/>
  <c r="BV162" i="16"/>
  <c r="BV152" i="16"/>
  <c r="BV115" i="16"/>
  <c r="BX128" i="16"/>
  <c r="BY164" i="16"/>
  <c r="BY139" i="16"/>
  <c r="BX138" i="16"/>
  <c r="BV134" i="16"/>
  <c r="BZ125" i="16"/>
  <c r="BX107" i="16"/>
  <c r="BV113" i="16"/>
  <c r="CE70" i="16"/>
  <c r="CA126" i="16"/>
  <c r="BZ90" i="16"/>
  <c r="CB98" i="16"/>
  <c r="BW161" i="16"/>
  <c r="CE145" i="16"/>
  <c r="CD164" i="16"/>
  <c r="CE156" i="16"/>
  <c r="BY146" i="16"/>
  <c r="BT125" i="16"/>
  <c r="BZ107" i="16"/>
  <c r="BV92" i="16"/>
  <c r="CD137" i="16"/>
  <c r="BT110" i="16"/>
  <c r="BY68" i="16"/>
  <c r="BS164" i="16"/>
  <c r="BS159" i="16"/>
  <c r="BW164" i="16"/>
  <c r="CE163" i="16"/>
  <c r="BZ140" i="16"/>
  <c r="BS152" i="16"/>
  <c r="BY153" i="16"/>
  <c r="CA148" i="16"/>
  <c r="BV143" i="16"/>
  <c r="CC146" i="16"/>
  <c r="BV111" i="16"/>
  <c r="BU149" i="16"/>
  <c r="CE150" i="16"/>
  <c r="CA112" i="16"/>
  <c r="BT121" i="16"/>
  <c r="BX125" i="16"/>
  <c r="BU128" i="16"/>
  <c r="BV107" i="16"/>
  <c r="BX99" i="16"/>
  <c r="BS129" i="16"/>
  <c r="BS120" i="16"/>
  <c r="BW137" i="16"/>
  <c r="CE118" i="16"/>
  <c r="BY108" i="16"/>
  <c r="CD88" i="16"/>
  <c r="BT103" i="16"/>
  <c r="CE95" i="16"/>
  <c r="CA83" i="16"/>
  <c r="CA89" i="16"/>
  <c r="BW110" i="16"/>
  <c r="BZ109" i="16"/>
  <c r="CA91" i="16"/>
  <c r="CB93" i="16"/>
  <c r="BV67" i="16"/>
  <c r="BT85" i="16"/>
  <c r="BW113" i="16"/>
  <c r="CD71" i="16"/>
  <c r="BT65" i="16"/>
  <c r="BV50" i="16"/>
  <c r="BZ164" i="16"/>
  <c r="CA162" i="16"/>
  <c r="BT160" i="16"/>
  <c r="CD147" i="16"/>
  <c r="CD130" i="16"/>
  <c r="CB152" i="16"/>
  <c r="CC153" i="16"/>
  <c r="CE148" i="16"/>
  <c r="BT132" i="16"/>
  <c r="BZ154" i="16"/>
  <c r="CA164" i="16"/>
  <c r="CA139" i="16"/>
  <c r="BU142" i="16"/>
  <c r="BT141" i="16"/>
  <c r="BT131" i="16"/>
  <c r="BU112" i="16"/>
  <c r="BY134" i="16"/>
  <c r="CE133" i="16"/>
  <c r="BV84" i="16"/>
  <c r="BW126" i="16"/>
  <c r="BX120" i="16"/>
  <c r="BY137" i="16"/>
  <c r="BS116" i="16"/>
  <c r="CB120" i="16"/>
  <c r="BX95" i="16"/>
  <c r="BZ104" i="16"/>
  <c r="BV114" i="16"/>
  <c r="CC89" i="16"/>
  <c r="CB110" i="16"/>
  <c r="BY90" i="16"/>
  <c r="BX109" i="16"/>
  <c r="CB86" i="16"/>
  <c r="CE94" i="16"/>
  <c r="BT93" i="16"/>
  <c r="CE79" i="16"/>
  <c r="BW98" i="16"/>
  <c r="BW75" i="16"/>
  <c r="CD113" i="16"/>
  <c r="BU65" i="16"/>
  <c r="CA85" i="16"/>
  <c r="BW163" i="16"/>
  <c r="CB132" i="16"/>
  <c r="CB156" i="16"/>
  <c r="CB135" i="16"/>
  <c r="CE154" i="16"/>
  <c r="CE141" i="16"/>
  <c r="BS131" i="16"/>
  <c r="BZ135" i="16"/>
  <c r="BS134" i="16"/>
  <c r="BV105" i="16"/>
  <c r="CD115" i="16"/>
  <c r="BZ119" i="16"/>
  <c r="BV120" i="16"/>
  <c r="BY106" i="16"/>
  <c r="CE126" i="16"/>
  <c r="CC137" i="16"/>
  <c r="BZ116" i="16"/>
  <c r="BT107" i="16"/>
  <c r="CC102" i="16"/>
  <c r="BT95" i="16"/>
  <c r="BS104" i="16"/>
  <c r="BX114" i="16"/>
  <c r="BX110" i="16"/>
  <c r="CB90" i="16"/>
  <c r="CB109" i="16"/>
  <c r="CE98" i="16"/>
  <c r="BX82" i="16"/>
  <c r="CE93" i="16"/>
  <c r="BS71" i="16"/>
  <c r="CC98" i="16"/>
  <c r="CE75" i="16"/>
  <c r="CD68" i="16"/>
  <c r="BT73" i="16"/>
  <c r="BX65" i="16"/>
  <c r="BS162" i="16"/>
  <c r="BV158" i="16"/>
  <c r="BY161" i="16"/>
  <c r="BV130" i="16"/>
  <c r="CE152" i="16"/>
  <c r="BV164" i="16"/>
  <c r="BX164" i="16"/>
  <c r="BS157" i="16"/>
  <c r="CD162" i="16"/>
  <c r="CE164" i="16"/>
  <c r="CD158" i="16"/>
  <c r="BS150" i="16"/>
  <c r="CD140" i="16"/>
  <c r="BX156" i="16"/>
  <c r="CC134" i="16"/>
  <c r="BY142" i="16"/>
  <c r="BX141" i="16"/>
  <c r="CD131" i="16"/>
  <c r="CE146" i="16"/>
  <c r="BZ101" i="16"/>
  <c r="CD108" i="16"/>
  <c r="CD111" i="16"/>
  <c r="BY118" i="16"/>
  <c r="BU106" i="16"/>
  <c r="CB142" i="16"/>
  <c r="BS124" i="16"/>
  <c r="BT116" i="16"/>
  <c r="CB100" i="16"/>
  <c r="BU96" i="16"/>
  <c r="BW104" i="16"/>
  <c r="CC114" i="16"/>
  <c r="BY110" i="16"/>
  <c r="BU82" i="16"/>
  <c r="BW81" i="16"/>
  <c r="BW93" i="16"/>
  <c r="BS75" i="16"/>
  <c r="BV68" i="16"/>
  <c r="BS144" i="16"/>
  <c r="BX132" i="16"/>
  <c r="CC150" i="16"/>
  <c r="BS142" i="16"/>
  <c r="BS125" i="16"/>
  <c r="BS107" i="16"/>
  <c r="BU117" i="16"/>
  <c r="CC106" i="16"/>
  <c r="CC129" i="16"/>
  <c r="BW124" i="16"/>
  <c r="BV108" i="16"/>
  <c r="BU118" i="16"/>
  <c r="BW100" i="16"/>
  <c r="BS103" i="16"/>
  <c r="BX96" i="16"/>
  <c r="BV89" i="16"/>
  <c r="CE104" i="16"/>
  <c r="BW114" i="16"/>
  <c r="CD94" i="16"/>
  <c r="CC110" i="16"/>
  <c r="BV86" i="16"/>
  <c r="CD91" i="16"/>
  <c r="BX78" i="16"/>
  <c r="BU93" i="16"/>
  <c r="BX81" i="16"/>
  <c r="CC87" i="16"/>
  <c r="CD60" i="16"/>
  <c r="CC74" i="16"/>
  <c r="BV70" i="16"/>
  <c r="CD75" i="16"/>
  <c r="BS113" i="16"/>
  <c r="BS50" i="16"/>
  <c r="BV159" i="16"/>
  <c r="BT162" i="16"/>
  <c r="BU163" i="16"/>
  <c r="CD151" i="16"/>
  <c r="BU156" i="16"/>
  <c r="CB149" i="16"/>
  <c r="CC141" i="16"/>
  <c r="BX131" i="16"/>
  <c r="BU135" i="16"/>
  <c r="BS155" i="16"/>
  <c r="BV160" i="16"/>
  <c r="BZ162" i="16"/>
  <c r="CB163" i="16"/>
  <c r="BX152" i="16"/>
  <c r="BX148" i="16"/>
  <c r="BT144" i="16"/>
  <c r="BV123" i="16"/>
  <c r="BV146" i="16"/>
  <c r="BV127" i="16"/>
  <c r="CC139" i="16"/>
  <c r="BS149" i="16"/>
  <c r="BU138" i="16"/>
  <c r="CE153" i="16"/>
  <c r="CA122" i="16"/>
  <c r="BS135" i="16"/>
  <c r="BU133" i="16"/>
  <c r="BU125" i="16"/>
  <c r="BX117" i="16"/>
  <c r="CD101" i="16"/>
  <c r="BY129" i="16"/>
  <c r="BV122" i="16"/>
  <c r="BY107" i="16"/>
  <c r="CC118" i="16"/>
  <c r="BW108" i="16"/>
  <c r="CE100" i="16"/>
  <c r="CD103" i="16"/>
  <c r="CE108" i="16"/>
  <c r="CE83" i="16"/>
  <c r="CD97" i="16"/>
  <c r="BS94" i="16"/>
  <c r="BS109" i="16"/>
  <c r="CE103" i="16"/>
  <c r="BT78" i="16"/>
  <c r="CC93" i="16"/>
  <c r="CC81" i="16"/>
  <c r="BV75" i="16"/>
  <c r="BY87" i="16"/>
  <c r="CD92" i="16"/>
  <c r="CE113" i="16"/>
  <c r="BY74" i="16"/>
  <c r="BW52" i="16"/>
  <c r="CC75" i="16"/>
  <c r="CB69" i="16"/>
  <c r="BS77" i="16"/>
  <c r="BX77" i="16"/>
  <c r="CA58" i="16"/>
  <c r="CB77" i="16"/>
  <c r="CE62" i="16"/>
  <c r="BX55" i="16"/>
  <c r="BU69" i="16"/>
  <c r="CB162" i="16"/>
  <c r="BX139" i="16"/>
  <c r="BV60" i="16"/>
  <c r="CB58" i="16"/>
  <c r="CA142" i="16"/>
  <c r="BW139" i="16"/>
  <c r="CB143" i="16"/>
  <c r="CA107" i="16"/>
  <c r="CB108" i="16"/>
  <c r="BY145" i="16"/>
  <c r="CB83" i="16"/>
  <c r="BX75" i="16"/>
  <c r="CA63" i="16"/>
  <c r="BS54" i="16"/>
  <c r="CA129" i="16"/>
  <c r="BT135" i="16"/>
  <c r="BV163" i="16"/>
  <c r="CA94" i="16"/>
  <c r="BY81" i="16"/>
  <c r="CD149" i="16"/>
  <c r="CA152" i="16"/>
  <c r="BZ148" i="16"/>
  <c r="CD144" i="16"/>
  <c r="BZ150" i="16"/>
  <c r="CB154" i="16"/>
  <c r="BZ130" i="16"/>
  <c r="BS156" i="16"/>
  <c r="CE139" i="16"/>
  <c r="BY149" i="16"/>
  <c r="BW142" i="16"/>
  <c r="BS141" i="16"/>
  <c r="BY141" i="16"/>
  <c r="BU131" i="16"/>
  <c r="CC112" i="16"/>
  <c r="CA135" i="16"/>
  <c r="CD134" i="16"/>
  <c r="BW133" i="16"/>
  <c r="BV97" i="16"/>
  <c r="CB125" i="16"/>
  <c r="BW128" i="16"/>
  <c r="CE129" i="16"/>
  <c r="CA99" i="16"/>
  <c r="BV132" i="16"/>
  <c r="BZ126" i="16"/>
  <c r="CB124" i="16"/>
  <c r="CC120" i="16"/>
  <c r="BT137" i="16"/>
  <c r="CE116" i="16"/>
  <c r="CE138" i="16"/>
  <c r="BS100" i="16"/>
  <c r="CA96" i="16"/>
  <c r="CB95" i="16"/>
  <c r="BS128" i="16"/>
  <c r="CE114" i="16"/>
  <c r="CC125" i="16"/>
  <c r="BY94" i="16"/>
  <c r="CC90" i="16"/>
  <c r="CD109" i="16"/>
  <c r="BU86" i="16"/>
  <c r="CB78" i="16"/>
  <c r="BV103" i="16"/>
  <c r="CE91" i="16"/>
  <c r="BS63" i="16"/>
  <c r="BZ98" i="16"/>
  <c r="BS87" i="16"/>
  <c r="CA75" i="16"/>
  <c r="BW85" i="16"/>
  <c r="CA113" i="16"/>
  <c r="BT113" i="16"/>
  <c r="BV71" i="16"/>
  <c r="BS70" i="16"/>
  <c r="BY65" i="16"/>
  <c r="CC69" i="16"/>
  <c r="BT77" i="16"/>
  <c r="BY55" i="16"/>
  <c r="BZ55" i="16"/>
  <c r="CC73" i="16"/>
  <c r="CB73" i="16"/>
  <c r="BV54" i="16"/>
  <c r="BS56" i="16"/>
  <c r="BZ153" i="16"/>
  <c r="CC154" i="16"/>
  <c r="CE142" i="16"/>
  <c r="CD141" i="16"/>
  <c r="CE122" i="16"/>
  <c r="BV101" i="16"/>
  <c r="BW135" i="16"/>
  <c r="BX134" i="16"/>
  <c r="BS133" i="16"/>
  <c r="BU129" i="16"/>
  <c r="CE137" i="16"/>
  <c r="CB128" i="16"/>
  <c r="CA108" i="16"/>
  <c r="BV126" i="16"/>
  <c r="BW116" i="16"/>
  <c r="BT99" i="16"/>
  <c r="BV129" i="16"/>
  <c r="BU126" i="16"/>
  <c r="BU124" i="16"/>
  <c r="BV118" i="16"/>
  <c r="BZ137" i="16"/>
  <c r="BS118" i="16"/>
  <c r="CE134" i="16"/>
  <c r="CA100" i="16"/>
  <c r="BT102" i="16"/>
  <c r="BW96" i="16"/>
  <c r="CE107" i="16"/>
  <c r="CB114" i="16"/>
  <c r="BS114" i="16"/>
  <c r="BX129" i="16"/>
  <c r="BU110" i="16"/>
  <c r="BS90" i="16"/>
  <c r="BV109" i="16"/>
  <c r="BY95" i="16"/>
  <c r="BX86" i="16"/>
  <c r="BX93" i="16"/>
  <c r="BS79" i="16"/>
  <c r="CD87" i="16"/>
  <c r="BS98" i="16"/>
  <c r="BW87" i="16"/>
  <c r="CB85" i="16"/>
  <c r="BU113" i="16"/>
  <c r="CB113" i="16"/>
  <c r="CD63" i="16"/>
  <c r="CA70" i="16"/>
  <c r="CE77" i="16"/>
  <c r="CD69" i="16"/>
  <c r="BU73" i="16"/>
  <c r="CC57" i="16"/>
  <c r="BW61" i="16"/>
  <c r="BY162" i="16"/>
  <c r="BT145" i="16"/>
  <c r="CC144" i="16"/>
  <c r="CC156" i="16"/>
  <c r="BS122" i="16"/>
  <c r="CD138" i="16"/>
  <c r="CE135" i="16"/>
  <c r="BT134" i="16"/>
  <c r="CD123" i="16"/>
  <c r="CA128" i="16"/>
  <c r="CA120" i="16"/>
  <c r="BY128" i="16"/>
  <c r="BU107" i="16"/>
  <c r="BT124" i="16"/>
  <c r="BZ129" i="16"/>
  <c r="BS126" i="16"/>
  <c r="CC124" i="16"/>
  <c r="CE149" i="16"/>
  <c r="CA118" i="16"/>
  <c r="CC116" i="16"/>
  <c r="BV125" i="16"/>
  <c r="BZ92" i="16"/>
  <c r="BW103" i="16"/>
  <c r="BU102" i="16"/>
  <c r="CE96" i="16"/>
  <c r="BZ94" i="16"/>
  <c r="BV104" i="16"/>
  <c r="CA114" i="16"/>
  <c r="CA102" i="16"/>
  <c r="BS110" i="16"/>
  <c r="BT90" i="16"/>
  <c r="BW109" i="16"/>
  <c r="CC91" i="16"/>
  <c r="BT86" i="16"/>
  <c r="CD116" i="16"/>
  <c r="BZ93" i="16"/>
  <c r="BS81" i="16"/>
  <c r="CA79" i="16"/>
  <c r="BY98" i="16"/>
  <c r="CE87" i="16"/>
  <c r="CD105" i="16"/>
  <c r="BU85" i="16"/>
  <c r="BZ113" i="16"/>
  <c r="CE125" i="16"/>
  <c r="BV63" i="16"/>
  <c r="CE82" i="16"/>
  <c r="BX69" i="16"/>
  <c r="BS55" i="16"/>
  <c r="BX57" i="16"/>
  <c r="CD61" i="16"/>
  <c r="CC149" i="16"/>
  <c r="CD76" i="16"/>
  <c r="BY69" i="16"/>
  <c r="CD59" i="16"/>
  <c r="CC77" i="16"/>
  <c r="CA55" i="16"/>
  <c r="BW58" i="16"/>
  <c r="CE58" i="16"/>
  <c r="BY73" i="16"/>
  <c r="BX53" i="16"/>
  <c r="BY66" i="16"/>
  <c r="CB61" i="16"/>
  <c r="CC95" i="16"/>
  <c r="BU109" i="16"/>
  <c r="BT69" i="16"/>
  <c r="BY77" i="16"/>
  <c r="BV55" i="16"/>
  <c r="BX58" i="16"/>
  <c r="BS46" i="16"/>
  <c r="CB62" i="16"/>
  <c r="BU52" i="16"/>
  <c r="CC66" i="16"/>
  <c r="CA61" i="16"/>
  <c r="CA66" i="16"/>
  <c r="BX143" i="16"/>
  <c r="BU141" i="16"/>
  <c r="BX153" i="16"/>
  <c r="BV88" i="16"/>
  <c r="CE67" i="16"/>
  <c r="BW55" i="16"/>
  <c r="BS58" i="16"/>
  <c r="BX52" i="16"/>
  <c r="BY53" i="16"/>
  <c r="BW62" i="16"/>
  <c r="BU53" i="16"/>
  <c r="BZ85" i="16"/>
  <c r="CD155" i="16"/>
  <c r="CD156" i="16"/>
  <c r="BV138" i="16"/>
  <c r="BX142" i="16"/>
  <c r="BW138" i="16"/>
  <c r="CC131" i="16"/>
  <c r="BY138" i="16"/>
  <c r="CB99" i="16"/>
  <c r="BT126" i="16"/>
  <c r="BY116" i="16"/>
  <c r="CB107" i="16"/>
  <c r="BY102" i="16"/>
  <c r="CC126" i="16"/>
  <c r="CD67" i="16"/>
  <c r="BW70" i="16"/>
  <c r="CA71" i="16"/>
  <c r="BV57" i="16"/>
  <c r="BZ60" i="16"/>
  <c r="BU61" i="16"/>
  <c r="CA145" i="16"/>
  <c r="BZ145" i="16"/>
  <c r="CB144" i="16"/>
  <c r="CD146" i="16"/>
  <c r="CD119" i="16"/>
  <c r="BT139" i="16"/>
  <c r="CC138" i="16"/>
  <c r="BW122" i="16"/>
  <c r="CD118" i="16"/>
  <c r="BZ128" i="16"/>
  <c r="CD107" i="16"/>
  <c r="CA106" i="16"/>
  <c r="BY120" i="16"/>
  <c r="CB137" i="16"/>
  <c r="BV112" i="16"/>
  <c r="BX103" i="16"/>
  <c r="BY104" i="16"/>
  <c r="BW91" i="16"/>
  <c r="CD102" i="16"/>
  <c r="CB74" i="16"/>
  <c r="CD64" i="16"/>
  <c r="BU77" i="16"/>
  <c r="BV87" i="16"/>
  <c r="CA69" i="16"/>
  <c r="CB57" i="16"/>
  <c r="BS47" i="16"/>
  <c r="BW51" i="16"/>
  <c r="BV140" i="16"/>
  <c r="BY148" i="16"/>
  <c r="BU144" i="16"/>
  <c r="CB150" i="16"/>
  <c r="BX146" i="16"/>
  <c r="BT143" i="16"/>
  <c r="BV119" i="16"/>
  <c r="CD139" i="16"/>
  <c r="BZ149" i="16"/>
  <c r="BZ142" i="16"/>
  <c r="BZ141" i="16"/>
  <c r="BX133" i="16"/>
  <c r="CB116" i="16"/>
  <c r="CD136" i="16"/>
  <c r="CC117" i="16"/>
  <c r="BU120" i="16"/>
  <c r="BT108" i="16"/>
  <c r="CC109" i="16"/>
  <c r="BV64" i="16"/>
  <c r="BZ63" i="16"/>
  <c r="BU98" i="16"/>
  <c r="BV65" i="16"/>
  <c r="BZ77" i="16"/>
  <c r="BW57" i="16"/>
  <c r="BS62" i="16"/>
  <c r="BW56" i="16"/>
  <c r="BU146" i="16"/>
  <c r="CD159" i="16"/>
  <c r="BV128" i="16"/>
  <c r="CA124" i="16"/>
  <c r="BV99" i="16"/>
  <c r="BV59" i="16"/>
  <c r="BY62" i="16"/>
  <c r="BT62" i="16"/>
  <c r="BV149" i="16"/>
  <c r="CB134" i="16"/>
  <c r="BT129" i="16"/>
  <c r="CA104" i="16"/>
  <c r="CB65" i="16"/>
  <c r="CC55" i="16"/>
  <c r="BV69" i="16"/>
  <c r="BZ68" i="16"/>
  <c r="CD72" i="16"/>
  <c r="CB146" i="16"/>
  <c r="CA150" i="16"/>
  <c r="BZ103" i="16"/>
  <c r="BZ114" i="16"/>
  <c r="CA98" i="16"/>
  <c r="CD77" i="16"/>
  <c r="BX66" i="16"/>
  <c r="BY131" i="16"/>
  <c r="CA133" i="16"/>
  <c r="CC135" i="16"/>
  <c r="BV110" i="16"/>
  <c r="BT91" i="16"/>
  <c r="BV93" i="16"/>
  <c r="CB87" i="16"/>
  <c r="CB75" i="16"/>
  <c r="CB70" i="16"/>
  <c r="BZ73" i="16"/>
  <c r="BY85" i="16"/>
  <c r="BT163" i="16"/>
  <c r="CA153" i="16"/>
  <c r="BX118" i="16"/>
  <c r="BV155" i="16"/>
  <c r="CA154" i="16"/>
  <c r="BY150" i="16"/>
  <c r="CD80" i="16"/>
  <c r="BT114" i="16"/>
  <c r="BY109" i="16"/>
  <c r="BV106" i="16"/>
  <c r="BY60" i="16"/>
  <c r="BX98" i="16"/>
  <c r="BU75" i="16"/>
  <c r="BX74" i="16"/>
  <c r="BU57" i="16"/>
  <c r="BY52" i="16"/>
  <c r="BW66" i="16"/>
  <c r="BT56" i="16"/>
  <c r="BY156" i="16"/>
  <c r="BV76" i="16"/>
  <c r="BX157" i="16"/>
  <c r="BX108" i="16"/>
  <c r="CB102" i="16"/>
  <c r="BX91" i="16"/>
  <c r="CA77" i="16"/>
  <c r="BT58" i="16"/>
  <c r="CD73" i="16"/>
  <c r="CA54" i="16"/>
  <c r="CE66" i="16"/>
  <c r="BZ61" i="16"/>
  <c r="BU49" i="16"/>
  <c r="BV56" i="16"/>
  <c r="CB56" i="16"/>
  <c r="CA121" i="16"/>
  <c r="BY114" i="16"/>
  <c r="BW150" i="16"/>
  <c r="BW149" i="16"/>
  <c r="BX137" i="16"/>
  <c r="BV151" i="16"/>
  <c r="CD161" i="16"/>
  <c r="BW152" i="16"/>
  <c r="BZ152" i="16"/>
  <c r="CC142" i="16"/>
  <c r="BT138" i="16"/>
  <c r="CC128" i="16"/>
  <c r="BY124" i="16"/>
  <c r="CD128" i="16"/>
  <c r="BW83" i="16"/>
  <c r="BT109" i="16"/>
  <c r="BV73" i="16"/>
  <c r="BT55" i="16"/>
  <c r="CB54" i="16"/>
  <c r="BU56" i="16"/>
  <c r="CD163" i="16"/>
  <c r="BW156" i="16"/>
  <c r="BW153" i="16"/>
  <c r="BT150" i="16"/>
  <c r="BX154" i="16"/>
  <c r="BZ139" i="16"/>
  <c r="BT94" i="16"/>
  <c r="CD90" i="16"/>
  <c r="BW145" i="16"/>
  <c r="CB153" i="16"/>
  <c r="BW117" i="16"/>
  <c r="BT153" i="16"/>
  <c r="CC152" i="16"/>
  <c r="CD114" i="16"/>
  <c r="CC103" i="16"/>
  <c r="BV81" i="16"/>
  <c r="BT79" i="16"/>
  <c r="BT87" i="16"/>
  <c r="CC65" i="16"/>
  <c r="BV147" i="16"/>
  <c r="CD160" i="16"/>
  <c r="CB148" i="16"/>
  <c r="BX150" i="16"/>
  <c r="BW146" i="16"/>
  <c r="BW154" i="16"/>
  <c r="BV156" i="16"/>
  <c r="CA156" i="16"/>
  <c r="BX149" i="16"/>
  <c r="BT142" i="16"/>
  <c r="BV135" i="16"/>
  <c r="BW129" i="16"/>
  <c r="BU137" i="16"/>
  <c r="CD127" i="16"/>
  <c r="BV102" i="16"/>
  <c r="CC96" i="16"/>
  <c r="CD110" i="16"/>
  <c r="BZ80" i="16"/>
  <c r="BW74" i="16"/>
  <c r="CD98" i="16"/>
  <c r="BT75" i="16"/>
  <c r="BX70" i="16"/>
  <c r="CD157" i="16"/>
  <c r="CC163" i="16"/>
  <c r="BY159" i="16"/>
  <c r="BZ157" i="16"/>
  <c r="CD152" i="16"/>
  <c r="BY152" i="16"/>
  <c r="BW148" i="16"/>
  <c r="BX144" i="16"/>
  <c r="BT154" i="16"/>
  <c r="CA143" i="16"/>
  <c r="BZ123" i="16"/>
  <c r="BU139" i="16"/>
  <c r="CB141" i="16"/>
  <c r="CB122" i="16"/>
  <c r="BU134" i="16"/>
  <c r="BX121" i="16"/>
  <c r="BT117" i="16"/>
  <c r="CA125" i="16"/>
  <c r="BV116" i="16"/>
  <c r="BV137" i="16"/>
  <c r="BW118" i="16"/>
  <c r="BU116" i="16"/>
  <c r="CC108" i="16"/>
  <c r="BW102" i="16"/>
  <c r="BU89" i="16"/>
  <c r="BW90" i="16"/>
  <c r="BX90" i="16"/>
  <c r="BY91" i="16"/>
  <c r="BZ86" i="16"/>
  <c r="CA78" i="16"/>
  <c r="CA82" i="16"/>
  <c r="CD93" i="16"/>
  <c r="BY93" i="16"/>
  <c r="CD81" i="16"/>
  <c r="BX79" i="16"/>
  <c r="BV72" i="16"/>
  <c r="BV98" i="16"/>
  <c r="BU87" i="16"/>
  <c r="CC85" i="16"/>
  <c r="BY113" i="16"/>
  <c r="BW69" i="16"/>
  <c r="BW50" i="16"/>
  <c r="BV58" i="16"/>
  <c r="CA163" i="16"/>
  <c r="BS163" i="16"/>
  <c r="CC164" i="16"/>
  <c r="BU164" i="16"/>
  <c r="BZ163" i="16"/>
  <c r="CE162" i="16"/>
  <c r="BW162" i="16"/>
  <c r="CB161" i="16"/>
  <c r="BT161" i="16"/>
  <c r="BY160" i="16"/>
  <c r="CA158" i="16"/>
  <c r="BS158" i="16"/>
  <c r="CA151" i="16"/>
  <c r="BS151" i="16"/>
  <c r="CA147" i="16"/>
  <c r="BS147" i="16"/>
  <c r="CB164" i="16"/>
  <c r="BT164" i="16"/>
  <c r="BY163" i="16"/>
  <c r="CA161" i="16"/>
  <c r="BS161" i="16"/>
  <c r="BX160" i="16"/>
  <c r="CC159" i="16"/>
  <c r="BU159" i="16"/>
  <c r="BZ158" i="16"/>
  <c r="BX163" i="16"/>
  <c r="CC162" i="16"/>
  <c r="BU162" i="16"/>
  <c r="BZ161" i="16"/>
  <c r="CE160" i="16"/>
  <c r="BW160" i="16"/>
  <c r="CB159" i="16"/>
  <c r="BT159" i="16"/>
  <c r="BY158" i="16"/>
  <c r="BY155" i="16"/>
  <c r="BY151" i="16"/>
  <c r="BY147" i="16"/>
  <c r="BX161" i="16"/>
  <c r="CC160" i="16"/>
  <c r="BU160" i="16"/>
  <c r="BZ159" i="16"/>
  <c r="CA160" i="16"/>
  <c r="BS160" i="16"/>
  <c r="BX159" i="16"/>
  <c r="CC158" i="16"/>
  <c r="BU158" i="16"/>
  <c r="CC155" i="16"/>
  <c r="BU155" i="16"/>
  <c r="CC151" i="16"/>
  <c r="BU151" i="16"/>
  <c r="CC147" i="16"/>
  <c r="BU147" i="16"/>
  <c r="CC161" i="16"/>
  <c r="BT155" i="16"/>
  <c r="CB151" i="16"/>
  <c r="BZ136" i="16"/>
  <c r="CB158" i="16"/>
  <c r="BY157" i="16"/>
  <c r="CB155" i="16"/>
  <c r="BT151" i="16"/>
  <c r="BX147" i="16"/>
  <c r="BZ160" i="16"/>
  <c r="CB157" i="16"/>
  <c r="CE155" i="16"/>
  <c r="BY154" i="16"/>
  <c r="BW151" i="16"/>
  <c r="BV150" i="16"/>
  <c r="CE147" i="16"/>
  <c r="BS146" i="16"/>
  <c r="BU145" i="16"/>
  <c r="BY144" i="16"/>
  <c r="BZ143" i="16"/>
  <c r="BY140" i="16"/>
  <c r="BU161" i="16"/>
  <c r="BU157" i="16"/>
  <c r="BX155" i="16"/>
  <c r="BS154" i="16"/>
  <c r="CC148" i="16"/>
  <c r="BZ147" i="16"/>
  <c r="BV144" i="16"/>
  <c r="BW143" i="16"/>
  <c r="BW140" i="16"/>
  <c r="CE158" i="16"/>
  <c r="BT157" i="16"/>
  <c r="BW155" i="16"/>
  <c r="BW147" i="16"/>
  <c r="CD145" i="16"/>
  <c r="BU140" i="16"/>
  <c r="BW136" i="16"/>
  <c r="BU130" i="16"/>
  <c r="BZ127" i="16"/>
  <c r="BZ111" i="16"/>
  <c r="BX158" i="16"/>
  <c r="BV153" i="16"/>
  <c r="BV148" i="16"/>
  <c r="BT147" i="16"/>
  <c r="CA146" i="16"/>
  <c r="CC145" i="16"/>
  <c r="CE143" i="16"/>
  <c r="BU143" i="16"/>
  <c r="BX162" i="16"/>
  <c r="BW159" i="16"/>
  <c r="BT158" i="16"/>
  <c r="CE157" i="16"/>
  <c r="CD154" i="16"/>
  <c r="BZ151" i="16"/>
  <c r="BX145" i="16"/>
  <c r="CA144" i="16"/>
  <c r="CC143" i="16"/>
  <c r="CB140" i="16"/>
  <c r="CC157" i="16"/>
  <c r="BX151" i="16"/>
  <c r="BV145" i="16"/>
  <c r="BZ144" i="16"/>
  <c r="CA140" i="16"/>
  <c r="CB136" i="16"/>
  <c r="CA130" i="16"/>
  <c r="BW157" i="16"/>
  <c r="BV154" i="16"/>
  <c r="BT140" i="16"/>
  <c r="BX136" i="16"/>
  <c r="BT133" i="16"/>
  <c r="BW132" i="16"/>
  <c r="BZ131" i="16"/>
  <c r="CB130" i="16"/>
  <c r="CE151" i="16"/>
  <c r="BS140" i="16"/>
  <c r="CB139" i="16"/>
  <c r="BU136" i="16"/>
  <c r="BY135" i="16"/>
  <c r="CA134" i="16"/>
  <c r="BU132" i="16"/>
  <c r="BW131" i="16"/>
  <c r="BY130" i="16"/>
  <c r="BW158" i="16"/>
  <c r="CB145" i="16"/>
  <c r="BW144" i="16"/>
  <c r="BS136" i="16"/>
  <c r="CB133" i="16"/>
  <c r="CE132" i="16"/>
  <c r="BW130" i="16"/>
  <c r="BY127" i="16"/>
  <c r="BU123" i="16"/>
  <c r="BV121" i="16"/>
  <c r="CB119" i="16"/>
  <c r="BX115" i="16"/>
  <c r="CE111" i="16"/>
  <c r="BT111" i="16"/>
  <c r="BZ105" i="16"/>
  <c r="BZ97" i="16"/>
  <c r="CD153" i="16"/>
  <c r="CD148" i="16"/>
  <c r="CB147" i="16"/>
  <c r="BZ146" i="16"/>
  <c r="BS145" i="16"/>
  <c r="CD143" i="16"/>
  <c r="CA141" i="16"/>
  <c r="CE136" i="16"/>
  <c r="BZ133" i="16"/>
  <c r="CD132" i="16"/>
  <c r="BS153" i="16"/>
  <c r="BU148" i="16"/>
  <c r="BY143" i="16"/>
  <c r="BW141" i="16"/>
  <c r="CE140" i="16"/>
  <c r="CC136" i="16"/>
  <c r="BY133" i="16"/>
  <c r="CC132" i="16"/>
  <c r="CE131" i="16"/>
  <c r="BS130" i="16"/>
  <c r="BW127" i="16"/>
  <c r="CE159" i="16"/>
  <c r="CD150" i="16"/>
  <c r="BX140" i="16"/>
  <c r="BY136" i="16"/>
  <c r="BY132" i="16"/>
  <c r="CC130" i="16"/>
  <c r="CE127" i="16"/>
  <c r="BT127" i="16"/>
  <c r="CA123" i="16"/>
  <c r="BW119" i="16"/>
  <c r="CC115" i="16"/>
  <c r="BS115" i="16"/>
  <c r="BY111" i="16"/>
  <c r="BT136" i="16"/>
  <c r="BZ132" i="16"/>
  <c r="BS127" i="16"/>
  <c r="CB126" i="16"/>
  <c r="BZ124" i="16"/>
  <c r="CE123" i="16"/>
  <c r="BZ122" i="16"/>
  <c r="BS121" i="16"/>
  <c r="BU119" i="16"/>
  <c r="BZ117" i="16"/>
  <c r="BT115" i="16"/>
  <c r="CB112" i="16"/>
  <c r="BU111" i="16"/>
  <c r="CE106" i="16"/>
  <c r="BT106" i="16"/>
  <c r="CE144" i="16"/>
  <c r="CA137" i="16"/>
  <c r="BS132" i="16"/>
  <c r="BY126" i="16"/>
  <c r="BX124" i="16"/>
  <c r="CC123" i="16"/>
  <c r="BY122" i="16"/>
  <c r="CE121" i="16"/>
  <c r="BZ120" i="16"/>
  <c r="BT119" i="16"/>
  <c r="CB118" i="16"/>
  <c r="BY117" i="16"/>
  <c r="BZ112" i="16"/>
  <c r="BS111" i="16"/>
  <c r="CD106" i="16"/>
  <c r="BS106" i="16"/>
  <c r="BZ155" i="16"/>
  <c r="CA149" i="16"/>
  <c r="CC140" i="16"/>
  <c r="BS137" i="16"/>
  <c r="BZ134" i="16"/>
  <c r="CD133" i="16"/>
  <c r="BT128" i="16"/>
  <c r="BX126" i="16"/>
  <c r="CD125" i="16"/>
  <c r="BV142" i="16"/>
  <c r="BZ138" i="16"/>
  <c r="BV133" i="16"/>
  <c r="CC127" i="16"/>
  <c r="BY123" i="16"/>
  <c r="BU122" i="16"/>
  <c r="CC121" i="16"/>
  <c r="CE119" i="16"/>
  <c r="CB115" i="16"/>
  <c r="BW112" i="16"/>
  <c r="CC111" i="16"/>
  <c r="CE105" i="16"/>
  <c r="BT105" i="16"/>
  <c r="CA101" i="16"/>
  <c r="BV100" i="16"/>
  <c r="BW97" i="16"/>
  <c r="BU152" i="16"/>
  <c r="BS138" i="16"/>
  <c r="CD135" i="16"/>
  <c r="CB127" i="16"/>
  <c r="BX123" i="16"/>
  <c r="BT122" i="16"/>
  <c r="BZ121" i="16"/>
  <c r="CC119" i="16"/>
  <c r="BS117" i="16"/>
  <c r="CA115" i="16"/>
  <c r="BT112" i="16"/>
  <c r="CB111" i="16"/>
  <c r="BZ106" i="16"/>
  <c r="CC105" i="16"/>
  <c r="BS105" i="16"/>
  <c r="BX135" i="16"/>
  <c r="CE130" i="16"/>
  <c r="CA127" i="16"/>
  <c r="BY125" i="16"/>
  <c r="CE124" i="16"/>
  <c r="BW123" i="16"/>
  <c r="BY121" i="16"/>
  <c r="CA119" i="16"/>
  <c r="CE117" i="16"/>
  <c r="BY115" i="16"/>
  <c r="BS112" i="16"/>
  <c r="CA111" i="16"/>
  <c r="BX106" i="16"/>
  <c r="BV141" i="16"/>
  <c r="CB131" i="16"/>
  <c r="BX130" i="16"/>
  <c r="CB129" i="16"/>
  <c r="CE128" i="16"/>
  <c r="BX127" i="16"/>
  <c r="CD126" i="16"/>
  <c r="BW125" i="16"/>
  <c r="CD124" i="16"/>
  <c r="BT123" i="16"/>
  <c r="CD122" i="16"/>
  <c r="BS143" i="16"/>
  <c r="BV139" i="16"/>
  <c r="CA136" i="16"/>
  <c r="BV131" i="16"/>
  <c r="BT130" i="16"/>
  <c r="BU127" i="16"/>
  <c r="BS123" i="16"/>
  <c r="CC122" i="16"/>
  <c r="BU121" i="16"/>
  <c r="BX119" i="16"/>
  <c r="CA117" i="16"/>
  <c r="BU115" i="16"/>
  <c r="CD112" i="16"/>
  <c r="BW111" i="16"/>
  <c r="BY105" i="16"/>
  <c r="BU101" i="16"/>
  <c r="CB97" i="16"/>
  <c r="BZ84" i="16"/>
  <c r="BZ76" i="16"/>
  <c r="CB123" i="16"/>
  <c r="CD121" i="16"/>
  <c r="BS108" i="16"/>
  <c r="CB106" i="16"/>
  <c r="BX104" i="16"/>
  <c r="BW101" i="16"/>
  <c r="BY99" i="16"/>
  <c r="CA97" i="16"/>
  <c r="CC92" i="16"/>
  <c r="BS92" i="16"/>
  <c r="BY88" i="16"/>
  <c r="BU84" i="16"/>
  <c r="BW121" i="16"/>
  <c r="BY119" i="16"/>
  <c r="BW106" i="16"/>
  <c r="BS102" i="16"/>
  <c r="BT101" i="16"/>
  <c r="CD100" i="16"/>
  <c r="BW99" i="16"/>
  <c r="BY97" i="16"/>
  <c r="BT96" i="16"/>
  <c r="CD95" i="16"/>
  <c r="BX94" i="16"/>
  <c r="CB92" i="16"/>
  <c r="CE89" i="16"/>
  <c r="BT89" i="16"/>
  <c r="BX122" i="16"/>
  <c r="CE120" i="16"/>
  <c r="BV117" i="16"/>
  <c r="BW107" i="16"/>
  <c r="CA105" i="16"/>
  <c r="CC101" i="16"/>
  <c r="BY100" i="16"/>
  <c r="CE99" i="16"/>
  <c r="BT97" i="16"/>
  <c r="BX92" i="16"/>
  <c r="CE88" i="16"/>
  <c r="BT88" i="16"/>
  <c r="CA84" i="16"/>
  <c r="BW120" i="16"/>
  <c r="CE112" i="16"/>
  <c r="BX105" i="16"/>
  <c r="CD104" i="16"/>
  <c r="CB101" i="16"/>
  <c r="BX100" i="16"/>
  <c r="CD99" i="16"/>
  <c r="BS97" i="16"/>
  <c r="BZ96" i="16"/>
  <c r="BV95" i="16"/>
  <c r="BW92" i="16"/>
  <c r="BZ89" i="16"/>
  <c r="CC88" i="16"/>
  <c r="BS88" i="16"/>
  <c r="BT118" i="16"/>
  <c r="CD117" i="16"/>
  <c r="BX116" i="16"/>
  <c r="BX112" i="16"/>
  <c r="CB105" i="16"/>
  <c r="CC104" i="16"/>
  <c r="BY103" i="16"/>
  <c r="BS101" i="16"/>
  <c r="BZ100" i="16"/>
  <c r="BZ99" i="16"/>
  <c r="BY96" i="16"/>
  <c r="CB88" i="16"/>
  <c r="BS84" i="16"/>
  <c r="BT83" i="16"/>
  <c r="CB80" i="16"/>
  <c r="CC78" i="16"/>
  <c r="BX76" i="16"/>
  <c r="BZ108" i="16"/>
  <c r="BW105" i="16"/>
  <c r="CB104" i="16"/>
  <c r="BU100" i="16"/>
  <c r="BU99" i="16"/>
  <c r="BV96" i="16"/>
  <c r="CA95" i="16"/>
  <c r="BV90" i="16"/>
  <c r="CD89" i="16"/>
  <c r="CA88" i="16"/>
  <c r="CE84" i="16"/>
  <c r="CD83" i="16"/>
  <c r="CA80" i="16"/>
  <c r="BW76" i="16"/>
  <c r="BV124" i="16"/>
  <c r="BW115" i="16"/>
  <c r="BX111" i="16"/>
  <c r="BX97" i="16"/>
  <c r="BS95" i="16"/>
  <c r="BW94" i="16"/>
  <c r="BY92" i="16"/>
  <c r="BU91" i="16"/>
  <c r="BW89" i="16"/>
  <c r="BU88" i="16"/>
  <c r="CC86" i="16"/>
  <c r="BY84" i="16"/>
  <c r="BY83" i="16"/>
  <c r="BZ118" i="16"/>
  <c r="CE102" i="16"/>
  <c r="CE101" i="16"/>
  <c r="BU97" i="16"/>
  <c r="BU94" i="16"/>
  <c r="BU92" i="16"/>
  <c r="BS89" i="16"/>
  <c r="CC107" i="16"/>
  <c r="BT104" i="16"/>
  <c r="BX102" i="16"/>
  <c r="BV91" i="16"/>
  <c r="BU90" i="16"/>
  <c r="BY86" i="16"/>
  <c r="BS85" i="16"/>
  <c r="CB84" i="16"/>
  <c r="BX83" i="16"/>
  <c r="BY82" i="16"/>
  <c r="CA81" i="16"/>
  <c r="CE80" i="16"/>
  <c r="BY79" i="16"/>
  <c r="BS78" i="16"/>
  <c r="CC100" i="16"/>
  <c r="BT98" i="16"/>
  <c r="BZ95" i="16"/>
  <c r="CE92" i="16"/>
  <c r="BW86" i="16"/>
  <c r="BX84" i="16"/>
  <c r="BV83" i="16"/>
  <c r="BW82" i="16"/>
  <c r="BZ81" i="16"/>
  <c r="CC80" i="16"/>
  <c r="BY101" i="16"/>
  <c r="BT100" i="16"/>
  <c r="BU95" i="16"/>
  <c r="CA92" i="16"/>
  <c r="CB89" i="16"/>
  <c r="BX88" i="16"/>
  <c r="BW84" i="16"/>
  <c r="BU83" i="16"/>
  <c r="BS82" i="16"/>
  <c r="BY80" i="16"/>
  <c r="CD78" i="16"/>
  <c r="CA76" i="16"/>
  <c r="BW67" i="16"/>
  <c r="CE59" i="16"/>
  <c r="BW59" i="16"/>
  <c r="BU105" i="16"/>
  <c r="CA103" i="16"/>
  <c r="BX101" i="16"/>
  <c r="BT92" i="16"/>
  <c r="BX89" i="16"/>
  <c r="BW88" i="16"/>
  <c r="BT84" i="16"/>
  <c r="BT81" i="16"/>
  <c r="BX80" i="16"/>
  <c r="BZ78" i="16"/>
  <c r="BY76" i="16"/>
  <c r="BV74" i="16"/>
  <c r="CC72" i="16"/>
  <c r="BU72" i="16"/>
  <c r="BZ71" i="16"/>
  <c r="CC64" i="16"/>
  <c r="BU64" i="16"/>
  <c r="CE115" i="16"/>
  <c r="CE85" i="16"/>
  <c r="BW80" i="16"/>
  <c r="CD79" i="16"/>
  <c r="BY78" i="16"/>
  <c r="BU76" i="16"/>
  <c r="BU74" i="16"/>
  <c r="CB72" i="16"/>
  <c r="BT72" i="16"/>
  <c r="BY71" i="16"/>
  <c r="CC99" i="16"/>
  <c r="CD96" i="16"/>
  <c r="BX87" i="16"/>
  <c r="CD85" i="16"/>
  <c r="CD82" i="16"/>
  <c r="BU80" i="16"/>
  <c r="CC79" i="16"/>
  <c r="BW78" i="16"/>
  <c r="BT76" i="16"/>
  <c r="CE74" i="16"/>
  <c r="BS74" i="16"/>
  <c r="BS119" i="16"/>
  <c r="BU114" i="16"/>
  <c r="BS99" i="16"/>
  <c r="CE97" i="16"/>
  <c r="CC94" i="16"/>
  <c r="CE90" i="16"/>
  <c r="CD86" i="16"/>
  <c r="CC83" i="16"/>
  <c r="CC82" i="16"/>
  <c r="CE81" i="16"/>
  <c r="BT80" i="16"/>
  <c r="CB79" i="16"/>
  <c r="BV78" i="16"/>
  <c r="BS76" i="16"/>
  <c r="CD74" i="16"/>
  <c r="BZ72" i="16"/>
  <c r="CE71" i="16"/>
  <c r="BW71" i="16"/>
  <c r="CA67" i="16"/>
  <c r="BS67" i="16"/>
  <c r="BZ64" i="16"/>
  <c r="CE63" i="16"/>
  <c r="BW63" i="16"/>
  <c r="CA59" i="16"/>
  <c r="BS59" i="16"/>
  <c r="BZ102" i="16"/>
  <c r="CC97" i="16"/>
  <c r="CB94" i="16"/>
  <c r="BZ91" i="16"/>
  <c r="CA90" i="16"/>
  <c r="CA86" i="16"/>
  <c r="CC84" i="16"/>
  <c r="BZ83" i="16"/>
  <c r="BZ82" i="16"/>
  <c r="CB81" i="16"/>
  <c r="BS80" i="16"/>
  <c r="BZ79" i="16"/>
  <c r="BU78" i="16"/>
  <c r="CE76" i="16"/>
  <c r="BY72" i="16"/>
  <c r="CC68" i="16"/>
  <c r="BU68" i="16"/>
  <c r="BZ67" i="16"/>
  <c r="BY64" i="16"/>
  <c r="CC60" i="16"/>
  <c r="BU60" i="16"/>
  <c r="BZ59" i="16"/>
  <c r="BW77" i="16"/>
  <c r="BW73" i="16"/>
  <c r="BZ75" i="16"/>
  <c r="CE72" i="16"/>
  <c r="BU71" i="16"/>
  <c r="BW68" i="16"/>
  <c r="CB67" i="16"/>
  <c r="BT64" i="16"/>
  <c r="BY63" i="16"/>
  <c r="BS60" i="16"/>
  <c r="BX59" i="16"/>
  <c r="BY75" i="16"/>
  <c r="BS73" i="16"/>
  <c r="CA72" i="16"/>
  <c r="BT71" i="16"/>
  <c r="BU70" i="16"/>
  <c r="BT68" i="16"/>
  <c r="BY67" i="16"/>
  <c r="BS65" i="16"/>
  <c r="BS64" i="16"/>
  <c r="BX63" i="16"/>
  <c r="BU59" i="16"/>
  <c r="CD58" i="16"/>
  <c r="CE57" i="16"/>
  <c r="BV52" i="16"/>
  <c r="BV48" i="16"/>
  <c r="CC76" i="16"/>
  <c r="BX72" i="16"/>
  <c r="BS68" i="16"/>
  <c r="BX67" i="16"/>
  <c r="BU63" i="16"/>
  <c r="CD62" i="16"/>
  <c r="CE60" i="16"/>
  <c r="BT59" i="16"/>
  <c r="CC58" i="16"/>
  <c r="CD57" i="16"/>
  <c r="BS52" i="16"/>
  <c r="BX50" i="16"/>
  <c r="BT48" i="16"/>
  <c r="CB76" i="16"/>
  <c r="BW72" i="16"/>
  <c r="BU67" i="16"/>
  <c r="CE65" i="16"/>
  <c r="CE64" i="16"/>
  <c r="BT63" i="16"/>
  <c r="CC62" i="16"/>
  <c r="CB60" i="16"/>
  <c r="BZ58" i="16"/>
  <c r="CA57" i="16"/>
  <c r="BU79" i="16"/>
  <c r="CE78" i="16"/>
  <c r="CA74" i="16"/>
  <c r="CC71" i="16"/>
  <c r="CB68" i="16"/>
  <c r="CA64" i="16"/>
  <c r="BX60" i="16"/>
  <c r="CC59" i="16"/>
  <c r="BZ74" i="16"/>
  <c r="CB71" i="16"/>
  <c r="BZ70" i="16"/>
  <c r="CA68" i="16"/>
  <c r="BZ65" i="16"/>
  <c r="BX64" i="16"/>
  <c r="CC63" i="16"/>
  <c r="BW60" i="16"/>
  <c r="CB59" i="16"/>
  <c r="BU58" i="16"/>
  <c r="BY70" i="16"/>
  <c r="BX68" i="16"/>
  <c r="BT60" i="16"/>
  <c r="BS72" i="16"/>
  <c r="BY58" i="16"/>
  <c r="BY54" i="16"/>
  <c r="BU50" i="16"/>
  <c r="CB63" i="16"/>
  <c r="BT50" i="16"/>
  <c r="BT47" i="16"/>
  <c r="BV49" i="16"/>
  <c r="CE69" i="16"/>
  <c r="CD65" i="16"/>
  <c r="BZ52" i="16"/>
  <c r="BZ69" i="16"/>
  <c r="BW65" i="16"/>
  <c r="BV61" i="16"/>
  <c r="BY59" i="16"/>
  <c r="BZ57" i="16"/>
  <c r="BT46" i="16"/>
  <c r="BX71" i="16"/>
  <c r="CC67" i="16"/>
  <c r="CB64" i="16"/>
  <c r="BS57" i="16"/>
  <c r="BY51" i="16"/>
  <c r="BT67" i="16"/>
  <c r="BW64" i="16"/>
  <c r="BZ62" i="16"/>
  <c r="BS48" i="16"/>
  <c r="BZ53" i="16"/>
  <c r="CD70" i="16"/>
  <c r="CE68" i="16"/>
  <c r="BU62" i="16"/>
  <c r="CA60" i="16"/>
  <c r="BS45" i="16"/>
  <c r="BU55" i="16"/>
  <c r="BU47" i="16"/>
  <c r="CE73" i="16"/>
  <c r="BV62" i="16"/>
  <c r="BX62" i="16"/>
  <c r="BY57" i="16"/>
  <c r="BS69" i="16"/>
  <c r="BS53" i="16"/>
  <c r="BT54" i="16"/>
  <c r="BW54" i="16"/>
  <c r="BT53" i="16"/>
  <c r="BS66" i="16"/>
  <c r="BT51" i="16"/>
  <c r="CE61" i="16"/>
  <c r="CC61" i="16"/>
  <c r="BZ56" i="16"/>
  <c r="CC56" i="16"/>
  <c r="BS61" i="16"/>
  <c r="CA56" i="16"/>
  <c r="BU51" i="16"/>
  <c r="CA157" i="16"/>
  <c r="BU150" i="16"/>
  <c r="BU154" i="16"/>
  <c r="BZ156" i="16"/>
  <c r="BT149" i="16"/>
  <c r="BT146" i="16"/>
  <c r="CA116" i="16"/>
  <c r="CD84" i="16"/>
  <c r="BZ110" i="16"/>
  <c r="BV82" i="16"/>
  <c r="CB91" i="16"/>
  <c r="CB82" i="16"/>
  <c r="CA87" i="16"/>
  <c r="CC113" i="16"/>
  <c r="BT74" i="16"/>
  <c r="BT70" i="16"/>
  <c r="CB55" i="16"/>
  <c r="BV85" i="16"/>
  <c r="BX73" i="16"/>
  <c r="CA62" i="16"/>
  <c r="BT57" i="16"/>
  <c r="BT52" i="16"/>
  <c r="CC70" i="16"/>
  <c r="BU54" i="16"/>
  <c r="BV53" i="16"/>
  <c r="BZ66" i="16"/>
  <c r="BT66" i="16"/>
  <c r="BX61" i="16"/>
  <c r="BW49" i="16"/>
  <c r="CD56" i="16"/>
  <c r="BX51" i="16"/>
  <c r="BV66" i="16"/>
  <c r="BX54" i="16"/>
  <c r="BW53" i="16"/>
  <c r="CD66" i="16"/>
  <c r="CB66" i="16"/>
  <c r="BY61" i="16"/>
  <c r="BS49" i="16"/>
  <c r="BX56" i="16"/>
  <c r="BV51" i="16"/>
  <c r="CB96" i="16"/>
  <c r="BU81" i="16"/>
  <c r="BX113" i="16"/>
  <c r="BV77" i="16"/>
  <c r="CA93" i="16"/>
  <c r="BU48" i="16"/>
  <c r="CA73" i="16"/>
  <c r="BZ54" i="16"/>
  <c r="CA53" i="16"/>
  <c r="BU66" i="16"/>
  <c r="CA65" i="16"/>
  <c r="BT61" i="16"/>
  <c r="BT49" i="16"/>
  <c r="BY56" i="16"/>
  <c r="CC168" i="16" l="1"/>
  <c r="BV167" i="16"/>
  <c r="BV168" i="16"/>
  <c r="CD167" i="16"/>
  <c r="CD168" i="16"/>
  <c r="BU168" i="16"/>
  <c r="BU167" i="16"/>
  <c r="CE167" i="16"/>
  <c r="CE168" i="16"/>
  <c r="BZ167" i="16"/>
  <c r="BZ168" i="16"/>
  <c r="BW167" i="16"/>
  <c r="BW168" i="16"/>
  <c r="BT168" i="16"/>
  <c r="BT167" i="16"/>
  <c r="BX167" i="16"/>
  <c r="BX168" i="16"/>
  <c r="BS168" i="16"/>
  <c r="BS169" i="16" s="1"/>
  <c r="CA168" i="16"/>
  <c r="CA167" i="16"/>
  <c r="CC167" i="16"/>
  <c r="BY167" i="16"/>
  <c r="BY168" i="16"/>
  <c r="CB168" i="16"/>
  <c r="CB167" i="16"/>
  <c r="BX169" i="16" l="1"/>
  <c r="CA169" i="16"/>
  <c r="BY169" i="16"/>
  <c r="CB169" i="16"/>
  <c r="BU169" i="16"/>
  <c r="CE169" i="16"/>
  <c r="CD169" i="16"/>
  <c r="CC169" i="16"/>
  <c r="BT169" i="16"/>
  <c r="BT170" i="16" s="1"/>
  <c r="BT171" i="16" s="1"/>
  <c r="BZ169" i="16"/>
  <c r="BV169" i="16"/>
  <c r="BW169" i="16"/>
  <c r="BX170" i="16" l="1"/>
  <c r="BX171" i="16" s="1"/>
  <c r="BW170" i="16"/>
  <c r="BW171" i="16" s="1"/>
  <c r="BZ170" i="16"/>
  <c r="BZ171" i="16" s="1"/>
  <c r="BY170" i="16"/>
  <c r="BY171" i="16" s="1"/>
  <c r="CA170" i="16"/>
  <c r="CA171" i="16" s="1"/>
  <c r="CC170" i="16"/>
  <c r="CC171" i="16" s="1"/>
  <c r="BV170" i="16"/>
  <c r="BV171" i="16" s="1"/>
  <c r="CB170" i="16"/>
  <c r="CB171" i="16" s="1"/>
  <c r="CD170" i="16"/>
  <c r="CD171" i="16" s="1"/>
  <c r="CE170" i="16"/>
  <c r="CE171" i="16" s="1"/>
  <c r="BU170" i="16"/>
  <c r="BU171" i="16" s="1"/>
  <c r="D4" i="15" l="1"/>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3" i="15"/>
  <c r="N45" i="14" l="1"/>
  <c r="B166" i="14"/>
  <c r="B165" i="14"/>
  <c r="B164" i="14"/>
  <c r="B163" i="14"/>
  <c r="B162" i="14"/>
  <c r="B161" i="14"/>
  <c r="B160" i="14"/>
  <c r="B159" i="14"/>
  <c r="B158" i="14"/>
  <c r="B157" i="14"/>
  <c r="V128" i="14"/>
  <c r="N128" i="14"/>
  <c r="O128" i="14" s="1"/>
  <c r="G128" i="14"/>
  <c r="E128" i="14"/>
  <c r="V127" i="14"/>
  <c r="N127" i="14"/>
  <c r="O127" i="14" s="1"/>
  <c r="G127" i="14"/>
  <c r="E127" i="14"/>
  <c r="V126" i="14"/>
  <c r="N126" i="14"/>
  <c r="O126" i="14" s="1"/>
  <c r="G126" i="14"/>
  <c r="E126" i="14"/>
  <c r="V125" i="14"/>
  <c r="N125" i="14"/>
  <c r="O125" i="14" s="1"/>
  <c r="G125" i="14"/>
  <c r="E125" i="14"/>
  <c r="V124" i="14"/>
  <c r="N124" i="14"/>
  <c r="O124" i="14" s="1"/>
  <c r="G124" i="14"/>
  <c r="E124" i="14"/>
  <c r="V123" i="14"/>
  <c r="N123" i="14"/>
  <c r="O123" i="14" s="1"/>
  <c r="G123" i="14"/>
  <c r="E123" i="14"/>
  <c r="V122" i="14"/>
  <c r="N122" i="14"/>
  <c r="O122" i="14" s="1"/>
  <c r="G122" i="14"/>
  <c r="E122" i="14"/>
  <c r="V121" i="14"/>
  <c r="N121" i="14"/>
  <c r="O121" i="14" s="1"/>
  <c r="G121" i="14"/>
  <c r="E121" i="14"/>
  <c r="V120" i="14"/>
  <c r="N120" i="14"/>
  <c r="O120" i="14" s="1"/>
  <c r="G120" i="14"/>
  <c r="E120" i="14"/>
  <c r="V119" i="14"/>
  <c r="N119" i="14"/>
  <c r="O119" i="14" s="1"/>
  <c r="G119" i="14"/>
  <c r="E119" i="14"/>
  <c r="V118" i="14"/>
  <c r="N118" i="14"/>
  <c r="O118" i="14" s="1"/>
  <c r="G118" i="14"/>
  <c r="E118" i="14"/>
  <c r="V117" i="14"/>
  <c r="N117" i="14"/>
  <c r="O117" i="14" s="1"/>
  <c r="G117" i="14"/>
  <c r="E117" i="14"/>
  <c r="V116" i="14"/>
  <c r="N116" i="14"/>
  <c r="O116" i="14" s="1"/>
  <c r="G116" i="14"/>
  <c r="E116" i="14"/>
  <c r="V115" i="14"/>
  <c r="N115" i="14"/>
  <c r="O115" i="14" s="1"/>
  <c r="G115" i="14"/>
  <c r="E115" i="14"/>
  <c r="V114" i="14"/>
  <c r="N114" i="14"/>
  <c r="O114" i="14" s="1"/>
  <c r="G114" i="14"/>
  <c r="E114" i="14"/>
  <c r="V113" i="14"/>
  <c r="N113" i="14"/>
  <c r="O113" i="14" s="1"/>
  <c r="G113" i="14"/>
  <c r="E113" i="14"/>
  <c r="V112" i="14"/>
  <c r="N112" i="14"/>
  <c r="O112" i="14" s="1"/>
  <c r="G112" i="14"/>
  <c r="E112" i="14"/>
  <c r="V111" i="14"/>
  <c r="N111" i="14"/>
  <c r="O111" i="14" s="1"/>
  <c r="G111" i="14"/>
  <c r="E111" i="14"/>
  <c r="V110" i="14"/>
  <c r="N110" i="14"/>
  <c r="O110" i="14" s="1"/>
  <c r="G110" i="14"/>
  <c r="E110" i="14"/>
  <c r="V109" i="14"/>
  <c r="N109" i="14"/>
  <c r="O109" i="14" s="1"/>
  <c r="G109" i="14"/>
  <c r="E109" i="14"/>
  <c r="V108" i="14"/>
  <c r="N108" i="14"/>
  <c r="O108" i="14" s="1"/>
  <c r="G108" i="14"/>
  <c r="E108" i="14"/>
  <c r="V107" i="14"/>
  <c r="N107" i="14"/>
  <c r="O107" i="14" s="1"/>
  <c r="G107" i="14"/>
  <c r="E107" i="14"/>
  <c r="V106" i="14"/>
  <c r="N106" i="14"/>
  <c r="O106" i="14" s="1"/>
  <c r="G106" i="14"/>
  <c r="E106" i="14"/>
  <c r="V105" i="14"/>
  <c r="N105" i="14"/>
  <c r="O105" i="14" s="1"/>
  <c r="G105" i="14"/>
  <c r="E105" i="14"/>
  <c r="V104" i="14"/>
  <c r="N104" i="14"/>
  <c r="O104" i="14" s="1"/>
  <c r="G104" i="14"/>
  <c r="E104" i="14"/>
  <c r="V103" i="14"/>
  <c r="N103" i="14"/>
  <c r="O103" i="14" s="1"/>
  <c r="G103" i="14"/>
  <c r="E103" i="14"/>
  <c r="V102" i="14"/>
  <c r="N102" i="14"/>
  <c r="O102" i="14" s="1"/>
  <c r="G102" i="14"/>
  <c r="E102" i="14"/>
  <c r="V101" i="14"/>
  <c r="N101" i="14"/>
  <c r="O101" i="14" s="1"/>
  <c r="G101" i="14"/>
  <c r="E101" i="14"/>
  <c r="V100" i="14"/>
  <c r="N100" i="14"/>
  <c r="O100" i="14" s="1"/>
  <c r="G100" i="14"/>
  <c r="E100" i="14"/>
  <c r="V99" i="14"/>
  <c r="N99" i="14"/>
  <c r="O99" i="14" s="1"/>
  <c r="G99" i="14"/>
  <c r="E99" i="14"/>
  <c r="V98" i="14"/>
  <c r="N98" i="14"/>
  <c r="O98" i="14" s="1"/>
  <c r="G98" i="14"/>
  <c r="E98" i="14"/>
  <c r="V97" i="14"/>
  <c r="N97" i="14"/>
  <c r="O97" i="14" s="1"/>
  <c r="G97" i="14"/>
  <c r="E97" i="14"/>
  <c r="V96" i="14"/>
  <c r="N96" i="14"/>
  <c r="O96" i="14" s="1"/>
  <c r="G96" i="14"/>
  <c r="E96" i="14"/>
  <c r="V95" i="14"/>
  <c r="N95" i="14"/>
  <c r="O95" i="14" s="1"/>
  <c r="G95" i="14"/>
  <c r="E95" i="14"/>
  <c r="V94" i="14"/>
  <c r="N94" i="14"/>
  <c r="O94" i="14" s="1"/>
  <c r="G94" i="14"/>
  <c r="E94" i="14"/>
  <c r="V93" i="14"/>
  <c r="N93" i="14"/>
  <c r="G93" i="14"/>
  <c r="E93" i="14"/>
  <c r="V92" i="14"/>
  <c r="N92" i="14"/>
  <c r="O92" i="14" s="1"/>
  <c r="G92" i="14"/>
  <c r="E92" i="14"/>
  <c r="V91" i="14"/>
  <c r="N91" i="14"/>
  <c r="O91" i="14" s="1"/>
  <c r="G91" i="14"/>
  <c r="E91" i="14"/>
  <c r="V90" i="14"/>
  <c r="N90" i="14"/>
  <c r="O90" i="14" s="1"/>
  <c r="G90" i="14"/>
  <c r="E90" i="14"/>
  <c r="V89" i="14"/>
  <c r="N89" i="14"/>
  <c r="O89" i="14" s="1"/>
  <c r="G89" i="14"/>
  <c r="E89" i="14"/>
  <c r="V88" i="14"/>
  <c r="N88" i="14"/>
  <c r="O88" i="14" s="1"/>
  <c r="G88" i="14"/>
  <c r="E88" i="14"/>
  <c r="V87" i="14"/>
  <c r="N87" i="14"/>
  <c r="O87" i="14" s="1"/>
  <c r="G87" i="14"/>
  <c r="E87" i="14"/>
  <c r="V86" i="14"/>
  <c r="N86" i="14"/>
  <c r="O86" i="14" s="1"/>
  <c r="G86" i="14"/>
  <c r="E86" i="14"/>
  <c r="V85" i="14"/>
  <c r="G85" i="14"/>
  <c r="E85" i="14"/>
  <c r="V84" i="14"/>
  <c r="N84" i="14"/>
  <c r="G84" i="14"/>
  <c r="E84" i="14"/>
  <c r="V83" i="14"/>
  <c r="N83" i="14"/>
  <c r="O83" i="14" s="1"/>
  <c r="G83" i="14"/>
  <c r="E83" i="14"/>
  <c r="V82" i="14"/>
  <c r="N82" i="14"/>
  <c r="O82" i="14" s="1"/>
  <c r="G82" i="14"/>
  <c r="E82" i="14"/>
  <c r="V81" i="14"/>
  <c r="N81" i="14"/>
  <c r="G81" i="14"/>
  <c r="E81" i="14"/>
  <c r="V80" i="14"/>
  <c r="N80" i="14"/>
  <c r="O80" i="14" s="1"/>
  <c r="G80" i="14"/>
  <c r="E80" i="14"/>
  <c r="V79" i="14"/>
  <c r="N79" i="14"/>
  <c r="O79" i="14" s="1"/>
  <c r="G79" i="14"/>
  <c r="E79" i="14"/>
  <c r="V78" i="14"/>
  <c r="N78" i="14"/>
  <c r="O78" i="14" s="1"/>
  <c r="G78" i="14"/>
  <c r="E78" i="14"/>
  <c r="V77" i="14"/>
  <c r="N77" i="14"/>
  <c r="O77" i="14" s="1"/>
  <c r="G77" i="14"/>
  <c r="E77" i="14"/>
  <c r="V76" i="14"/>
  <c r="N76" i="14"/>
  <c r="O76" i="14" s="1"/>
  <c r="G76" i="14"/>
  <c r="E76" i="14"/>
  <c r="V75" i="14"/>
  <c r="N75" i="14"/>
  <c r="O75" i="14" s="1"/>
  <c r="G75" i="14"/>
  <c r="E75" i="14"/>
  <c r="V74" i="14"/>
  <c r="N74" i="14"/>
  <c r="O74" i="14" s="1"/>
  <c r="G74" i="14"/>
  <c r="E74" i="14"/>
  <c r="V73" i="14"/>
  <c r="N73" i="14"/>
  <c r="O73" i="14" s="1"/>
  <c r="G73" i="14"/>
  <c r="E73" i="14"/>
  <c r="V72" i="14"/>
  <c r="N72" i="14"/>
  <c r="O72" i="14" s="1"/>
  <c r="G72" i="14"/>
  <c r="E72" i="14"/>
  <c r="V71" i="14"/>
  <c r="N71" i="14"/>
  <c r="O71" i="14" s="1"/>
  <c r="G71" i="14"/>
  <c r="E71" i="14"/>
  <c r="V70" i="14"/>
  <c r="N70" i="14"/>
  <c r="O70" i="14" s="1"/>
  <c r="G70" i="14"/>
  <c r="E70" i="14"/>
  <c r="V69" i="14"/>
  <c r="N69" i="14"/>
  <c r="O69" i="14" s="1"/>
  <c r="G69" i="14"/>
  <c r="E69" i="14"/>
  <c r="V68" i="14"/>
  <c r="N68" i="14"/>
  <c r="O68" i="14" s="1"/>
  <c r="G68" i="14"/>
  <c r="E68" i="14"/>
  <c r="V67" i="14"/>
  <c r="N67" i="14"/>
  <c r="O67" i="14" s="1"/>
  <c r="G67" i="14"/>
  <c r="E67" i="14"/>
  <c r="V66" i="14"/>
  <c r="N66" i="14"/>
  <c r="O66" i="14" s="1"/>
  <c r="G66" i="14"/>
  <c r="E66" i="14"/>
  <c r="V65" i="14"/>
  <c r="N65" i="14"/>
  <c r="O65" i="14" s="1"/>
  <c r="G65" i="14"/>
  <c r="E65" i="14"/>
  <c r="V64" i="14"/>
  <c r="N64" i="14"/>
  <c r="O64" i="14" s="1"/>
  <c r="G64" i="14"/>
  <c r="E64" i="14"/>
  <c r="V63" i="14"/>
  <c r="N63" i="14"/>
  <c r="O63" i="14" s="1"/>
  <c r="G63" i="14"/>
  <c r="E63" i="14"/>
  <c r="V62" i="14"/>
  <c r="N62" i="14"/>
  <c r="O62" i="14" s="1"/>
  <c r="G62" i="14"/>
  <c r="E62" i="14"/>
  <c r="V61" i="14"/>
  <c r="N61" i="14"/>
  <c r="O61" i="14" s="1"/>
  <c r="G61" i="14"/>
  <c r="E61" i="14"/>
  <c r="V60" i="14"/>
  <c r="N60" i="14"/>
  <c r="O60" i="14" s="1"/>
  <c r="G60" i="14"/>
  <c r="E60" i="14"/>
  <c r="V59" i="14"/>
  <c r="N59" i="14"/>
  <c r="O59" i="14" s="1"/>
  <c r="G59" i="14"/>
  <c r="E59" i="14"/>
  <c r="V58" i="14"/>
  <c r="N58" i="14"/>
  <c r="O58" i="14" s="1"/>
  <c r="G58" i="14"/>
  <c r="E58" i="14"/>
  <c r="V57" i="14"/>
  <c r="N57" i="14"/>
  <c r="O57" i="14" s="1"/>
  <c r="G57" i="14"/>
  <c r="E57" i="14"/>
  <c r="V56" i="14"/>
  <c r="N56" i="14"/>
  <c r="O56" i="14" s="1"/>
  <c r="G56" i="14"/>
  <c r="E56" i="14"/>
  <c r="V55" i="14"/>
  <c r="N55" i="14"/>
  <c r="O55" i="14" s="1"/>
  <c r="G55" i="14"/>
  <c r="E55" i="14"/>
  <c r="V54" i="14"/>
  <c r="N54" i="14"/>
  <c r="O54" i="14" s="1"/>
  <c r="G54" i="14"/>
  <c r="E54" i="14"/>
  <c r="V53" i="14"/>
  <c r="N53" i="14"/>
  <c r="O53" i="14" s="1"/>
  <c r="G53" i="14"/>
  <c r="E53" i="14"/>
  <c r="V52" i="14"/>
  <c r="N52" i="14"/>
  <c r="O52" i="14" s="1"/>
  <c r="G52" i="14"/>
  <c r="E52" i="14"/>
  <c r="V51" i="14"/>
  <c r="N51" i="14"/>
  <c r="O51" i="14" s="1"/>
  <c r="G51" i="14"/>
  <c r="E51" i="14"/>
  <c r="V50" i="14"/>
  <c r="N50" i="14"/>
  <c r="O50" i="14" s="1"/>
  <c r="G50" i="14"/>
  <c r="E50" i="14"/>
  <c r="V49" i="14"/>
  <c r="N49" i="14"/>
  <c r="O49" i="14" s="1"/>
  <c r="G49" i="14"/>
  <c r="E49" i="14"/>
  <c r="V48" i="14"/>
  <c r="N48" i="14"/>
  <c r="O48" i="14" s="1"/>
  <c r="G48" i="14"/>
  <c r="E48" i="14"/>
  <c r="V47" i="14"/>
  <c r="N47" i="14"/>
  <c r="O47" i="14" s="1"/>
  <c r="G47" i="14"/>
  <c r="E47" i="14"/>
  <c r="V46" i="14"/>
  <c r="G46" i="14"/>
  <c r="E46" i="14"/>
  <c r="V45" i="14"/>
  <c r="G45" i="14"/>
  <c r="E45" i="14"/>
  <c r="V44" i="14"/>
  <c r="N44" i="14"/>
  <c r="O44" i="14" s="1"/>
  <c r="G44" i="14"/>
  <c r="E44" i="14"/>
  <c r="V43" i="14"/>
  <c r="N43" i="14"/>
  <c r="O43" i="14" s="1"/>
  <c r="G43" i="14"/>
  <c r="E43" i="14"/>
  <c r="V42" i="14"/>
  <c r="N42" i="14"/>
  <c r="O42" i="14" s="1"/>
  <c r="G42" i="14"/>
  <c r="E42" i="14"/>
  <c r="V41" i="14"/>
  <c r="N41" i="14"/>
  <c r="O41" i="14" s="1"/>
  <c r="G41" i="14"/>
  <c r="E41" i="14"/>
  <c r="V40" i="14"/>
  <c r="N40" i="14"/>
  <c r="O40" i="14" s="1"/>
  <c r="G40" i="14"/>
  <c r="E40" i="14"/>
  <c r="V39" i="14"/>
  <c r="N39" i="14"/>
  <c r="O39" i="14" s="1"/>
  <c r="G39" i="14"/>
  <c r="E39" i="14"/>
  <c r="V38" i="14"/>
  <c r="N38" i="14"/>
  <c r="O38" i="14" s="1"/>
  <c r="G38" i="14"/>
  <c r="E38" i="14"/>
  <c r="V37" i="14"/>
  <c r="N37" i="14"/>
  <c r="O37" i="14" s="1"/>
  <c r="G37" i="14"/>
  <c r="E37" i="14"/>
  <c r="V36" i="14"/>
  <c r="N36" i="14"/>
  <c r="O36" i="14" s="1"/>
  <c r="G36" i="14"/>
  <c r="E36" i="14"/>
  <c r="V35" i="14"/>
  <c r="N35" i="14"/>
  <c r="O35" i="14" s="1"/>
  <c r="G35" i="14"/>
  <c r="E35" i="14"/>
  <c r="V34" i="14"/>
  <c r="N34" i="14"/>
  <c r="O34" i="14" s="1"/>
  <c r="G34" i="14"/>
  <c r="E34" i="14"/>
  <c r="V33" i="14"/>
  <c r="N33" i="14"/>
  <c r="O33" i="14" s="1"/>
  <c r="G33" i="14"/>
  <c r="E33" i="14"/>
  <c r="V32" i="14"/>
  <c r="N32" i="14"/>
  <c r="O32" i="14" s="1"/>
  <c r="G32" i="14"/>
  <c r="E32" i="14"/>
  <c r="V31" i="14"/>
  <c r="N31" i="14"/>
  <c r="O31" i="14" s="1"/>
  <c r="G31" i="14"/>
  <c r="E31" i="14"/>
  <c r="V30" i="14"/>
  <c r="N30" i="14"/>
  <c r="O30" i="14" s="1"/>
  <c r="G30" i="14"/>
  <c r="E30" i="14"/>
  <c r="V29" i="14"/>
  <c r="N29" i="14"/>
  <c r="O29" i="14" s="1"/>
  <c r="G29" i="14"/>
  <c r="E29" i="14"/>
  <c r="V28" i="14"/>
  <c r="N28" i="14"/>
  <c r="O28" i="14" s="1"/>
  <c r="G28" i="14"/>
  <c r="E28" i="14"/>
  <c r="V27" i="14"/>
  <c r="N27" i="14"/>
  <c r="O27" i="14" s="1"/>
  <c r="G27" i="14"/>
  <c r="E27" i="14"/>
  <c r="V26" i="14"/>
  <c r="N26" i="14"/>
  <c r="O26" i="14" s="1"/>
  <c r="G26" i="14"/>
  <c r="E26" i="14"/>
  <c r="V25" i="14"/>
  <c r="N25" i="14"/>
  <c r="O25" i="14" s="1"/>
  <c r="G25" i="14"/>
  <c r="E25" i="14"/>
  <c r="V24" i="14"/>
  <c r="N24" i="14"/>
  <c r="O24" i="14" s="1"/>
  <c r="G24" i="14"/>
  <c r="E24" i="14"/>
  <c r="V23" i="14"/>
  <c r="N23" i="14"/>
  <c r="O23" i="14" s="1"/>
  <c r="G23" i="14"/>
  <c r="E23" i="14"/>
  <c r="V22" i="14"/>
  <c r="N22" i="14"/>
  <c r="O22" i="14" s="1"/>
  <c r="G22" i="14"/>
  <c r="E22" i="14"/>
  <c r="V21" i="14"/>
  <c r="N21" i="14"/>
  <c r="O21" i="14" s="1"/>
  <c r="G21" i="14"/>
  <c r="E21" i="14"/>
  <c r="V20" i="14"/>
  <c r="N20" i="14"/>
  <c r="O20" i="14" s="1"/>
  <c r="G20" i="14"/>
  <c r="E20" i="14"/>
  <c r="D20" i="14"/>
  <c r="B20" i="14"/>
  <c r="V19" i="14"/>
  <c r="N19" i="14"/>
  <c r="O19" i="14" s="1"/>
  <c r="G19" i="14"/>
  <c r="E19" i="14"/>
  <c r="D19" i="14"/>
  <c r="B19" i="14"/>
  <c r="V18" i="14"/>
  <c r="N18" i="14"/>
  <c r="O18" i="14" s="1"/>
  <c r="G18" i="14"/>
  <c r="E18" i="14"/>
  <c r="D18" i="14"/>
  <c r="B18" i="14"/>
  <c r="V17" i="14"/>
  <c r="N17" i="14"/>
  <c r="O17" i="14" s="1"/>
  <c r="G17" i="14"/>
  <c r="E17" i="14"/>
  <c r="D17" i="14"/>
  <c r="B17" i="14"/>
  <c r="V16" i="14"/>
  <c r="N16" i="14"/>
  <c r="O16" i="14" s="1"/>
  <c r="G16" i="14"/>
  <c r="E16" i="14"/>
  <c r="D16" i="14"/>
  <c r="B16" i="14"/>
  <c r="V15" i="14"/>
  <c r="N15" i="14"/>
  <c r="O15" i="14" s="1"/>
  <c r="G15" i="14"/>
  <c r="E15" i="14"/>
  <c r="D15" i="14"/>
  <c r="B15" i="14"/>
  <c r="V14" i="14"/>
  <c r="N14" i="14"/>
  <c r="O14" i="14" s="1"/>
  <c r="G14" i="14"/>
  <c r="E14" i="14"/>
  <c r="D14" i="14"/>
  <c r="B14" i="14"/>
  <c r="V13" i="14"/>
  <c r="N13" i="14"/>
  <c r="O13" i="14" s="1"/>
  <c r="G13" i="14"/>
  <c r="E13" i="14"/>
  <c r="D13" i="14"/>
  <c r="B13" i="14"/>
  <c r="V12" i="14"/>
  <c r="N12" i="14"/>
  <c r="O12" i="14" s="1"/>
  <c r="G12" i="14"/>
  <c r="E12" i="14"/>
  <c r="D12" i="14"/>
  <c r="B12" i="14"/>
  <c r="V11" i="14"/>
  <c r="N11" i="14"/>
  <c r="O11" i="14" s="1"/>
  <c r="G11" i="14"/>
  <c r="E11" i="14"/>
  <c r="D11" i="14"/>
  <c r="B11" i="14"/>
  <c r="V10" i="14"/>
  <c r="N10" i="14"/>
  <c r="O10" i="14" s="1"/>
  <c r="G10" i="14"/>
  <c r="E10" i="14"/>
  <c r="D10" i="14"/>
  <c r="B10" i="14"/>
  <c r="V9" i="14"/>
  <c r="N9" i="14"/>
  <c r="G9" i="14"/>
  <c r="E9" i="14"/>
  <c r="D9" i="14"/>
  <c r="B9" i="14"/>
  <c r="BA44" i="13"/>
  <c r="AV45" i="13"/>
  <c r="AV46" i="13"/>
  <c r="AV47" i="13"/>
  <c r="AV48" i="13"/>
  <c r="AV49" i="13"/>
  <c r="AV50" i="13"/>
  <c r="AV51" i="13"/>
  <c r="AV52" i="13"/>
  <c r="AV53" i="13"/>
  <c r="AV54" i="13"/>
  <c r="AV55" i="13"/>
  <c r="AV56" i="13"/>
  <c r="AV57" i="13"/>
  <c r="AV58" i="13"/>
  <c r="AV59" i="13"/>
  <c r="AV60" i="13"/>
  <c r="AV61" i="13"/>
  <c r="AV62" i="13"/>
  <c r="AV63" i="13"/>
  <c r="AV64" i="13"/>
  <c r="AV65" i="13"/>
  <c r="AV66" i="13"/>
  <c r="AV67" i="13"/>
  <c r="AV68" i="13"/>
  <c r="AV69" i="13"/>
  <c r="AV70" i="13"/>
  <c r="AV71" i="13"/>
  <c r="AV72" i="13"/>
  <c r="AV73" i="13"/>
  <c r="AV74" i="13"/>
  <c r="AV75" i="13"/>
  <c r="AV76" i="13"/>
  <c r="AV77" i="13"/>
  <c r="AV78" i="13"/>
  <c r="AV79" i="13"/>
  <c r="AV80" i="13"/>
  <c r="AV81" i="13"/>
  <c r="AV82" i="13"/>
  <c r="AV83" i="13"/>
  <c r="AV84" i="13"/>
  <c r="AV85" i="13"/>
  <c r="AV86" i="13"/>
  <c r="AV87" i="13"/>
  <c r="AV88" i="13"/>
  <c r="AV89" i="13"/>
  <c r="AV90" i="13"/>
  <c r="AV91" i="13"/>
  <c r="AV92" i="13"/>
  <c r="AV93" i="13"/>
  <c r="AV94" i="13"/>
  <c r="AV95" i="13"/>
  <c r="AV96" i="13"/>
  <c r="AV97" i="13"/>
  <c r="AV98" i="13"/>
  <c r="AV99" i="13"/>
  <c r="AV100" i="13"/>
  <c r="AV101" i="13"/>
  <c r="AV102" i="13"/>
  <c r="AV103" i="13"/>
  <c r="AV104" i="13"/>
  <c r="AV105" i="13"/>
  <c r="AV106" i="13"/>
  <c r="AV107" i="13"/>
  <c r="AV108" i="13"/>
  <c r="AV109" i="13"/>
  <c r="AV110" i="13"/>
  <c r="AV111" i="13"/>
  <c r="AV112" i="13"/>
  <c r="AV113" i="13"/>
  <c r="AV114" i="13"/>
  <c r="AV115" i="13"/>
  <c r="AV116" i="13"/>
  <c r="AV117" i="13"/>
  <c r="AV118" i="13"/>
  <c r="AV119" i="13"/>
  <c r="AV120" i="13"/>
  <c r="AV121" i="13"/>
  <c r="AV122" i="13"/>
  <c r="AV123" i="13"/>
  <c r="AV124" i="13"/>
  <c r="AV125" i="13"/>
  <c r="AV126" i="13"/>
  <c r="AV127" i="13"/>
  <c r="AV128" i="13"/>
  <c r="AV129" i="13"/>
  <c r="AV130" i="13"/>
  <c r="AV131" i="13"/>
  <c r="AV132" i="13"/>
  <c r="AV133" i="13"/>
  <c r="AV134" i="13"/>
  <c r="AV135" i="13"/>
  <c r="AV136" i="13"/>
  <c r="AV137" i="13"/>
  <c r="AV138" i="13"/>
  <c r="AV139" i="13"/>
  <c r="AV140" i="13"/>
  <c r="AV141" i="13"/>
  <c r="AV142" i="13"/>
  <c r="AV143" i="13"/>
  <c r="AV144" i="13"/>
  <c r="AV145" i="13"/>
  <c r="AV146" i="13"/>
  <c r="AV147" i="13"/>
  <c r="AV148" i="13"/>
  <c r="AV149" i="13"/>
  <c r="AV150" i="13"/>
  <c r="AV151" i="13"/>
  <c r="AV152" i="13"/>
  <c r="AV153" i="13"/>
  <c r="AV154" i="13"/>
  <c r="AV155" i="13"/>
  <c r="AV156" i="13"/>
  <c r="AV157" i="13"/>
  <c r="AV158" i="13"/>
  <c r="AV159" i="13"/>
  <c r="AV160" i="13"/>
  <c r="AV161" i="13"/>
  <c r="AV162" i="13"/>
  <c r="AV163" i="13"/>
  <c r="AV44" i="13"/>
  <c r="AY46" i="9"/>
  <c r="BA45" i="13"/>
  <c r="BA46" i="13"/>
  <c r="BA47" i="13"/>
  <c r="BA48" i="13"/>
  <c r="BA49" i="13"/>
  <c r="BA50" i="13"/>
  <c r="BA51" i="13"/>
  <c r="BA52" i="13"/>
  <c r="BA53" i="13"/>
  <c r="BA54" i="13"/>
  <c r="BA55" i="13"/>
  <c r="BA56" i="13"/>
  <c r="BA57" i="13"/>
  <c r="BA58" i="13"/>
  <c r="BA59" i="13"/>
  <c r="BA60" i="13"/>
  <c r="BA61" i="13"/>
  <c r="BA62" i="13"/>
  <c r="BA63" i="13"/>
  <c r="BA64" i="13"/>
  <c r="BA65" i="13"/>
  <c r="BA66" i="13"/>
  <c r="BA67" i="13"/>
  <c r="BA68" i="13"/>
  <c r="BA69" i="13"/>
  <c r="BA70" i="13"/>
  <c r="BA71" i="13"/>
  <c r="BA72" i="13"/>
  <c r="BA73" i="13"/>
  <c r="BA74" i="13"/>
  <c r="BA75" i="13"/>
  <c r="BA76" i="13"/>
  <c r="BA77" i="13"/>
  <c r="BA78" i="13"/>
  <c r="BA79" i="13"/>
  <c r="BA80" i="13"/>
  <c r="BA81" i="13"/>
  <c r="BA82" i="13"/>
  <c r="BA83" i="13"/>
  <c r="BA84" i="13"/>
  <c r="BA85" i="13"/>
  <c r="BA86" i="13"/>
  <c r="BA87" i="13"/>
  <c r="BA88" i="13"/>
  <c r="BA89" i="13"/>
  <c r="BA90" i="13"/>
  <c r="BA91" i="13"/>
  <c r="BA92" i="13"/>
  <c r="BA93" i="13"/>
  <c r="BA94" i="13"/>
  <c r="BA95" i="13"/>
  <c r="BA96" i="13"/>
  <c r="BA97" i="13"/>
  <c r="BA98" i="13"/>
  <c r="BA99" i="13"/>
  <c r="BA100" i="13"/>
  <c r="BA101" i="13"/>
  <c r="BA102" i="13"/>
  <c r="BA103" i="13"/>
  <c r="BA104" i="13"/>
  <c r="BA105" i="13"/>
  <c r="BA106" i="13"/>
  <c r="BA107" i="13"/>
  <c r="BA108" i="13"/>
  <c r="BA109" i="13"/>
  <c r="BA110" i="13"/>
  <c r="BA111" i="13"/>
  <c r="BA112" i="13"/>
  <c r="BA113" i="13"/>
  <c r="BA114" i="13"/>
  <c r="BA115" i="13"/>
  <c r="BA116" i="13"/>
  <c r="BA117" i="13"/>
  <c r="BA118" i="13"/>
  <c r="BA119" i="13"/>
  <c r="BA120" i="13"/>
  <c r="BA121" i="13"/>
  <c r="BA122" i="13"/>
  <c r="BA123" i="13"/>
  <c r="BA124" i="13"/>
  <c r="BA125" i="13"/>
  <c r="BA126" i="13"/>
  <c r="BA127" i="13"/>
  <c r="BA128" i="13"/>
  <c r="BA129" i="13"/>
  <c r="BA130" i="13"/>
  <c r="BA131" i="13"/>
  <c r="BA132" i="13"/>
  <c r="BA133" i="13"/>
  <c r="BA134" i="13"/>
  <c r="BA135" i="13"/>
  <c r="BA136" i="13"/>
  <c r="BA137" i="13"/>
  <c r="BA138" i="13"/>
  <c r="BA139" i="13"/>
  <c r="BA140" i="13"/>
  <c r="BA141" i="13"/>
  <c r="BA142" i="13"/>
  <c r="BA143" i="13"/>
  <c r="BA144" i="13"/>
  <c r="BA145" i="13"/>
  <c r="BA146" i="13"/>
  <c r="BA147" i="13"/>
  <c r="BA148" i="13"/>
  <c r="BA149" i="13"/>
  <c r="BA150" i="13"/>
  <c r="BA151" i="13"/>
  <c r="BA152" i="13"/>
  <c r="BA153" i="13"/>
  <c r="BA154" i="13"/>
  <c r="BA155" i="13"/>
  <c r="BA156" i="13"/>
  <c r="BA157" i="13"/>
  <c r="BA158" i="13"/>
  <c r="BA159" i="13"/>
  <c r="BA160" i="13"/>
  <c r="BA161" i="13"/>
  <c r="BA162" i="13"/>
  <c r="BA163" i="13"/>
  <c r="AY44" i="11"/>
  <c r="O9" i="14" l="1"/>
  <c r="C157" i="14"/>
  <c r="N85" i="14"/>
  <c r="N46" i="14"/>
  <c r="C160" i="14" s="1"/>
  <c r="E160" i="14" s="1"/>
  <c r="AW44" i="13"/>
  <c r="H13" i="14"/>
  <c r="J12" i="14"/>
  <c r="J9" i="14"/>
  <c r="J18" i="14"/>
  <c r="J13" i="14"/>
  <c r="J16" i="14"/>
  <c r="H10" i="14"/>
  <c r="H17" i="14"/>
  <c r="J17" i="14"/>
  <c r="H19" i="14"/>
  <c r="C163" i="14"/>
  <c r="E163" i="14" s="1"/>
  <c r="H14" i="14"/>
  <c r="J19" i="14"/>
  <c r="J11" i="14"/>
  <c r="H12" i="14"/>
  <c r="H16" i="14"/>
  <c r="H20" i="14"/>
  <c r="H9" i="14"/>
  <c r="H18" i="14"/>
  <c r="H15" i="14"/>
  <c r="J15" i="14"/>
  <c r="O84" i="14"/>
  <c r="O85" i="14" s="1"/>
  <c r="J14" i="14"/>
  <c r="J10" i="14"/>
  <c r="H11" i="14"/>
  <c r="J20" i="14"/>
  <c r="O45" i="14"/>
  <c r="O46" i="14" s="1"/>
  <c r="C161" i="14"/>
  <c r="E161" i="14" s="1"/>
  <c r="E157" i="14"/>
  <c r="C158" i="14"/>
  <c r="E158" i="14" s="1"/>
  <c r="C159" i="14"/>
  <c r="E159" i="14" s="1"/>
  <c r="C162" i="14"/>
  <c r="E162" i="14" s="1"/>
  <c r="O81" i="14"/>
  <c r="C164" i="14"/>
  <c r="E164" i="14" s="1"/>
  <c r="C165" i="14"/>
  <c r="E165" i="14" s="1"/>
  <c r="O93" i="14"/>
  <c r="C166" i="14"/>
  <c r="E166" i="14" s="1"/>
  <c r="AW156" i="13"/>
  <c r="AW124" i="13"/>
  <c r="AW92" i="13"/>
  <c r="AW60" i="13"/>
  <c r="AW52" i="13"/>
  <c r="AX52" i="13" s="1"/>
  <c r="AW163" i="13"/>
  <c r="AW155" i="13"/>
  <c r="AW147" i="13"/>
  <c r="AW139" i="13"/>
  <c r="AW131" i="13"/>
  <c r="AW123" i="13"/>
  <c r="AW115" i="13"/>
  <c r="AW107" i="13"/>
  <c r="AW99" i="13"/>
  <c r="AW91" i="13"/>
  <c r="AW83" i="13"/>
  <c r="AW75" i="13"/>
  <c r="AW67" i="13"/>
  <c r="AW59" i="13"/>
  <c r="AW51" i="13"/>
  <c r="AW132" i="13"/>
  <c r="AW84" i="13"/>
  <c r="AW146" i="13"/>
  <c r="AW138" i="13"/>
  <c r="AW130" i="13"/>
  <c r="AW122" i="13"/>
  <c r="AW114" i="13"/>
  <c r="AW106" i="13"/>
  <c r="AW98" i="13"/>
  <c r="AW90" i="13"/>
  <c r="AW82" i="13"/>
  <c r="AW74" i="13"/>
  <c r="AW66" i="13"/>
  <c r="AW58" i="13"/>
  <c r="AW50" i="13"/>
  <c r="AW140" i="13"/>
  <c r="AW76" i="13"/>
  <c r="AW154" i="13"/>
  <c r="AW161" i="13"/>
  <c r="AW153" i="13"/>
  <c r="AW145" i="13"/>
  <c r="AW137" i="13"/>
  <c r="AW129" i="13"/>
  <c r="AW121" i="13"/>
  <c r="AW113" i="13"/>
  <c r="AW105" i="13"/>
  <c r="AW97" i="13"/>
  <c r="AW89" i="13"/>
  <c r="AW81" i="13"/>
  <c r="AW73" i="13"/>
  <c r="AW65" i="13"/>
  <c r="AW57" i="13"/>
  <c r="AW49" i="13"/>
  <c r="AW116" i="13"/>
  <c r="AW68" i="13"/>
  <c r="AW162" i="13"/>
  <c r="AW160" i="13"/>
  <c r="AW152" i="13"/>
  <c r="AW144" i="13"/>
  <c r="AW136" i="13"/>
  <c r="AW128" i="13"/>
  <c r="AW120" i="13"/>
  <c r="AW112" i="13"/>
  <c r="AW104" i="13"/>
  <c r="AW96" i="13"/>
  <c r="AW88" i="13"/>
  <c r="AW80" i="13"/>
  <c r="AW72" i="13"/>
  <c r="AW64" i="13"/>
  <c r="AW56" i="13"/>
  <c r="AW48" i="13"/>
  <c r="AW100" i="13"/>
  <c r="AW159" i="13"/>
  <c r="AW151" i="13"/>
  <c r="AW143" i="13"/>
  <c r="AW135" i="13"/>
  <c r="AW127" i="13"/>
  <c r="AW119" i="13"/>
  <c r="AW111" i="13"/>
  <c r="AW103" i="13"/>
  <c r="AW95" i="13"/>
  <c r="AW87" i="13"/>
  <c r="AW79" i="13"/>
  <c r="AW71" i="13"/>
  <c r="AW63" i="13"/>
  <c r="AW55" i="13"/>
  <c r="AW47" i="13"/>
  <c r="AW108" i="13"/>
  <c r="AW158" i="13"/>
  <c r="AW150" i="13"/>
  <c r="AW142" i="13"/>
  <c r="AW134" i="13"/>
  <c r="AW126" i="13"/>
  <c r="AW118" i="13"/>
  <c r="AW110" i="13"/>
  <c r="AW102" i="13"/>
  <c r="AW94" i="13"/>
  <c r="AW86" i="13"/>
  <c r="AW78" i="13"/>
  <c r="AW70" i="13"/>
  <c r="AW62" i="13"/>
  <c r="AW54" i="13"/>
  <c r="AW46" i="13"/>
  <c r="AW148" i="13"/>
  <c r="AW157" i="13"/>
  <c r="AW149" i="13"/>
  <c r="AW141" i="13"/>
  <c r="AW133" i="13"/>
  <c r="AW125" i="13"/>
  <c r="AW117" i="13"/>
  <c r="AW109" i="13"/>
  <c r="AW101" i="13"/>
  <c r="AW93" i="13"/>
  <c r="AW85" i="13"/>
  <c r="AW77" i="13"/>
  <c r="AW69" i="13"/>
  <c r="AW61" i="13"/>
  <c r="AW53" i="13"/>
  <c r="AW45" i="13"/>
  <c r="E168" i="14" l="1"/>
  <c r="AX163" i="13"/>
  <c r="BB163" i="13"/>
  <c r="AX162" i="13"/>
  <c r="BB162" i="13"/>
  <c r="BC163" i="13" s="1"/>
  <c r="AX161" i="13"/>
  <c r="AX160" i="13"/>
  <c r="AX159" i="13"/>
  <c r="BB159" i="13"/>
  <c r="BC160" i="13" s="1"/>
  <c r="BD161" i="13" s="1"/>
  <c r="BE162" i="13" s="1"/>
  <c r="BF163" i="13" s="1"/>
  <c r="AX158" i="13"/>
  <c r="BB158" i="13"/>
  <c r="BC159" i="13" s="1"/>
  <c r="BD160" i="13" s="1"/>
  <c r="BE161" i="13" s="1"/>
  <c r="BF162" i="13" s="1"/>
  <c r="BG163" i="13" s="1"/>
  <c r="AX157" i="13"/>
  <c r="AX156" i="13"/>
  <c r="AX155" i="13"/>
  <c r="AX154" i="13"/>
  <c r="B166" i="13"/>
  <c r="BB154" i="13"/>
  <c r="BC155" i="13" s="1"/>
  <c r="BD156" i="13" s="1"/>
  <c r="BE157" i="13" s="1"/>
  <c r="BF158" i="13" s="1"/>
  <c r="BG159" i="13" s="1"/>
  <c r="BH160" i="13" s="1"/>
  <c r="BI161" i="13" s="1"/>
  <c r="BJ162" i="13" s="1"/>
  <c r="BK163" i="13" s="1"/>
  <c r="AX153" i="13"/>
  <c r="B165" i="13"/>
  <c r="BB153" i="13"/>
  <c r="BC154" i="13" s="1"/>
  <c r="BD155" i="13" s="1"/>
  <c r="BE156" i="13" s="1"/>
  <c r="BF157" i="13" s="1"/>
  <c r="BG158" i="13" s="1"/>
  <c r="BH159" i="13" s="1"/>
  <c r="BI160" i="13" s="1"/>
  <c r="BJ161" i="13" s="1"/>
  <c r="BK162" i="13" s="1"/>
  <c r="BL163" i="13" s="1"/>
  <c r="AX152" i="13"/>
  <c r="B164" i="13"/>
  <c r="BB152" i="13"/>
  <c r="BC153" i="13" s="1"/>
  <c r="BD154" i="13" s="1"/>
  <c r="BE155" i="13" s="1"/>
  <c r="BF156" i="13" s="1"/>
  <c r="BG157" i="13" s="1"/>
  <c r="BH158" i="13" s="1"/>
  <c r="BI159" i="13" s="1"/>
  <c r="BJ160" i="13" s="1"/>
  <c r="BK161" i="13" s="1"/>
  <c r="BL162" i="13" s="1"/>
  <c r="BM163" i="13" s="1"/>
  <c r="AX151" i="13"/>
  <c r="B163" i="13"/>
  <c r="AX150" i="13"/>
  <c r="B162" i="13"/>
  <c r="BB150" i="13"/>
  <c r="BC151" i="13" s="1"/>
  <c r="BD152" i="13" s="1"/>
  <c r="BE153" i="13" s="1"/>
  <c r="BF154" i="13" s="1"/>
  <c r="BG155" i="13" s="1"/>
  <c r="BH156" i="13" s="1"/>
  <c r="BI157" i="13" s="1"/>
  <c r="BJ158" i="13" s="1"/>
  <c r="BK159" i="13" s="1"/>
  <c r="BL160" i="13" s="1"/>
  <c r="BM161" i="13" s="1"/>
  <c r="AX149" i="13"/>
  <c r="B161" i="13"/>
  <c r="AX148" i="13"/>
  <c r="B160" i="13"/>
  <c r="BB148" i="13"/>
  <c r="BC149" i="13" s="1"/>
  <c r="BD150" i="13" s="1"/>
  <c r="BE151" i="13" s="1"/>
  <c r="BF152" i="13" s="1"/>
  <c r="BG153" i="13" s="1"/>
  <c r="BH154" i="13" s="1"/>
  <c r="BI155" i="13" s="1"/>
  <c r="BJ156" i="13" s="1"/>
  <c r="BK157" i="13" s="1"/>
  <c r="BL158" i="13" s="1"/>
  <c r="BM159" i="13" s="1"/>
  <c r="AX147" i="13"/>
  <c r="B159" i="13"/>
  <c r="AX146" i="13"/>
  <c r="B158" i="13"/>
  <c r="BB146" i="13"/>
  <c r="BC147" i="13" s="1"/>
  <c r="BD148" i="13" s="1"/>
  <c r="BE149" i="13" s="1"/>
  <c r="BF150" i="13" s="1"/>
  <c r="BG151" i="13" s="1"/>
  <c r="BH152" i="13" s="1"/>
  <c r="BI153" i="13" s="1"/>
  <c r="BJ154" i="13" s="1"/>
  <c r="BK155" i="13" s="1"/>
  <c r="BL156" i="13" s="1"/>
  <c r="BM157" i="13" s="1"/>
  <c r="AX145" i="13"/>
  <c r="B157" i="13"/>
  <c r="BB145" i="13"/>
  <c r="BC146" i="13" s="1"/>
  <c r="BD147" i="13" s="1"/>
  <c r="BE148" i="13" s="1"/>
  <c r="BF149" i="13" s="1"/>
  <c r="BG150" i="13" s="1"/>
  <c r="BH151" i="13" s="1"/>
  <c r="BI152" i="13" s="1"/>
  <c r="BJ153" i="13" s="1"/>
  <c r="BK154" i="13" s="1"/>
  <c r="BL155" i="13" s="1"/>
  <c r="BM156" i="13" s="1"/>
  <c r="AX144" i="13"/>
  <c r="AX143" i="13"/>
  <c r="BB143" i="13"/>
  <c r="BC144" i="13" s="1"/>
  <c r="BD145" i="13" s="1"/>
  <c r="BE146" i="13" s="1"/>
  <c r="BF147" i="13" s="1"/>
  <c r="BG148" i="13" s="1"/>
  <c r="BH149" i="13" s="1"/>
  <c r="BI150" i="13" s="1"/>
  <c r="BJ151" i="13" s="1"/>
  <c r="BK152" i="13" s="1"/>
  <c r="BL153" i="13" s="1"/>
  <c r="BM154" i="13" s="1"/>
  <c r="AX142" i="13"/>
  <c r="AX141" i="13"/>
  <c r="AX140" i="13"/>
  <c r="AX139" i="13"/>
  <c r="AX138" i="13"/>
  <c r="BB138" i="13"/>
  <c r="BC139" i="13" s="1"/>
  <c r="BD140" i="13" s="1"/>
  <c r="BE141" i="13" s="1"/>
  <c r="BF142" i="13" s="1"/>
  <c r="BG143" i="13" s="1"/>
  <c r="BH144" i="13" s="1"/>
  <c r="BI145" i="13" s="1"/>
  <c r="BJ146" i="13" s="1"/>
  <c r="BK147" i="13" s="1"/>
  <c r="BL148" i="13" s="1"/>
  <c r="BM149" i="13" s="1"/>
  <c r="AX137" i="13"/>
  <c r="BB137" i="13"/>
  <c r="BC138" i="13" s="1"/>
  <c r="BD139" i="13" s="1"/>
  <c r="BE140" i="13" s="1"/>
  <c r="BF141" i="13" s="1"/>
  <c r="BG142" i="13" s="1"/>
  <c r="BH143" i="13" s="1"/>
  <c r="BI144" i="13" s="1"/>
  <c r="BJ145" i="13" s="1"/>
  <c r="BK146" i="13" s="1"/>
  <c r="BL147" i="13" s="1"/>
  <c r="BM148" i="13" s="1"/>
  <c r="AX136" i="13"/>
  <c r="AX135" i="13"/>
  <c r="BB135" i="13"/>
  <c r="BC136" i="13" s="1"/>
  <c r="BD137" i="13" s="1"/>
  <c r="BE138" i="13" s="1"/>
  <c r="BF139" i="13" s="1"/>
  <c r="BG140" i="13" s="1"/>
  <c r="BH141" i="13" s="1"/>
  <c r="BI142" i="13" s="1"/>
  <c r="BJ143" i="13" s="1"/>
  <c r="BK144" i="13" s="1"/>
  <c r="BL145" i="13" s="1"/>
  <c r="BM146" i="13" s="1"/>
  <c r="AX134" i="13"/>
  <c r="BB134" i="13"/>
  <c r="BC135" i="13" s="1"/>
  <c r="BD136" i="13" s="1"/>
  <c r="BE137" i="13" s="1"/>
  <c r="BF138" i="13" s="1"/>
  <c r="BG139" i="13" s="1"/>
  <c r="BH140" i="13" s="1"/>
  <c r="BI141" i="13" s="1"/>
  <c r="BJ142" i="13" s="1"/>
  <c r="BK143" i="13" s="1"/>
  <c r="BL144" i="13" s="1"/>
  <c r="BM145" i="13" s="1"/>
  <c r="AX133" i="13"/>
  <c r="AX132" i="13"/>
  <c r="AX131" i="13"/>
  <c r="AX130" i="13"/>
  <c r="BB130" i="13"/>
  <c r="BC131" i="13" s="1"/>
  <c r="BD132" i="13" s="1"/>
  <c r="BE133" i="13" s="1"/>
  <c r="BF134" i="13" s="1"/>
  <c r="BG135" i="13" s="1"/>
  <c r="BH136" i="13" s="1"/>
  <c r="BI137" i="13" s="1"/>
  <c r="BJ138" i="13" s="1"/>
  <c r="BK139" i="13" s="1"/>
  <c r="BL140" i="13" s="1"/>
  <c r="BM141" i="13" s="1"/>
  <c r="AX129" i="13"/>
  <c r="BB129" i="13"/>
  <c r="BC130" i="13" s="1"/>
  <c r="BD131" i="13" s="1"/>
  <c r="BE132" i="13" s="1"/>
  <c r="BF133" i="13" s="1"/>
  <c r="BG134" i="13" s="1"/>
  <c r="BH135" i="13" s="1"/>
  <c r="BI136" i="13" s="1"/>
  <c r="BJ137" i="13" s="1"/>
  <c r="BK138" i="13" s="1"/>
  <c r="BL139" i="13" s="1"/>
  <c r="BM140" i="13" s="1"/>
  <c r="AX128" i="13"/>
  <c r="N128" i="13"/>
  <c r="O128" i="13" s="1"/>
  <c r="AH116" i="13" s="1"/>
  <c r="G128" i="13"/>
  <c r="X116" i="13" s="1"/>
  <c r="E128" i="13"/>
  <c r="V116" i="13" s="1"/>
  <c r="BB128" i="13"/>
  <c r="BC129" i="13" s="1"/>
  <c r="BD130" i="13" s="1"/>
  <c r="BE131" i="13" s="1"/>
  <c r="BF132" i="13" s="1"/>
  <c r="BG133" i="13" s="1"/>
  <c r="BH134" i="13" s="1"/>
  <c r="BI135" i="13" s="1"/>
  <c r="BJ136" i="13" s="1"/>
  <c r="BK137" i="13" s="1"/>
  <c r="BL138" i="13" s="1"/>
  <c r="BM139" i="13" s="1"/>
  <c r="AX127" i="13"/>
  <c r="N127" i="13"/>
  <c r="O127" i="13" s="1"/>
  <c r="AH115" i="13" s="1"/>
  <c r="G127" i="13"/>
  <c r="X115" i="13" s="1"/>
  <c r="E127" i="13"/>
  <c r="V115" i="13" s="1"/>
  <c r="BB127" i="13"/>
  <c r="BC128" i="13" s="1"/>
  <c r="BD129" i="13" s="1"/>
  <c r="BE130" i="13" s="1"/>
  <c r="BF131" i="13" s="1"/>
  <c r="BG132" i="13" s="1"/>
  <c r="BH133" i="13" s="1"/>
  <c r="BI134" i="13" s="1"/>
  <c r="BJ135" i="13" s="1"/>
  <c r="BK136" i="13" s="1"/>
  <c r="BL137" i="13" s="1"/>
  <c r="BM138" i="13" s="1"/>
  <c r="AX126" i="13"/>
  <c r="N126" i="13"/>
  <c r="O126" i="13" s="1"/>
  <c r="AH114" i="13" s="1"/>
  <c r="G126" i="13"/>
  <c r="X114" i="13" s="1"/>
  <c r="E126" i="13"/>
  <c r="V114" i="13" s="1"/>
  <c r="AX125" i="13"/>
  <c r="N125" i="13"/>
  <c r="O125" i="13" s="1"/>
  <c r="AH113" i="13" s="1"/>
  <c r="G125" i="13"/>
  <c r="X113" i="13" s="1"/>
  <c r="E125" i="13"/>
  <c r="V113" i="13" s="1"/>
  <c r="AX124" i="13"/>
  <c r="N124" i="13"/>
  <c r="O124" i="13" s="1"/>
  <c r="AH112" i="13" s="1"/>
  <c r="G124" i="13"/>
  <c r="X112" i="13" s="1"/>
  <c r="E124" i="13"/>
  <c r="V112" i="13" s="1"/>
  <c r="AX123" i="13"/>
  <c r="N123" i="13"/>
  <c r="O123" i="13" s="1"/>
  <c r="AH111" i="13" s="1"/>
  <c r="G123" i="13"/>
  <c r="X111" i="13" s="1"/>
  <c r="E123" i="13"/>
  <c r="V111" i="13" s="1"/>
  <c r="AX122" i="13"/>
  <c r="N122" i="13"/>
  <c r="O122" i="13" s="1"/>
  <c r="AH110" i="13" s="1"/>
  <c r="G122" i="13"/>
  <c r="X110" i="13" s="1"/>
  <c r="E122" i="13"/>
  <c r="V110" i="13" s="1"/>
  <c r="AX121" i="13"/>
  <c r="N121" i="13"/>
  <c r="O121" i="13" s="1"/>
  <c r="AH109" i="13" s="1"/>
  <c r="G121" i="13"/>
  <c r="X109" i="13" s="1"/>
  <c r="E121" i="13"/>
  <c r="V109" i="13" s="1"/>
  <c r="AX120" i="13"/>
  <c r="N120" i="13"/>
  <c r="O120" i="13" s="1"/>
  <c r="AH108" i="13" s="1"/>
  <c r="G120" i="13"/>
  <c r="X108" i="13" s="1"/>
  <c r="E120" i="13"/>
  <c r="V108" i="13" s="1"/>
  <c r="AX119" i="13"/>
  <c r="N119" i="13"/>
  <c r="O119" i="13" s="1"/>
  <c r="AH107" i="13" s="1"/>
  <c r="G119" i="13"/>
  <c r="X107" i="13" s="1"/>
  <c r="E119" i="13"/>
  <c r="V107" i="13" s="1"/>
  <c r="BB119" i="13"/>
  <c r="BC120" i="13" s="1"/>
  <c r="BD121" i="13" s="1"/>
  <c r="BE122" i="13" s="1"/>
  <c r="BF123" i="13" s="1"/>
  <c r="BG124" i="13" s="1"/>
  <c r="BH125" i="13" s="1"/>
  <c r="BI126" i="13" s="1"/>
  <c r="BJ127" i="13" s="1"/>
  <c r="BK128" i="13" s="1"/>
  <c r="BL129" i="13" s="1"/>
  <c r="BM130" i="13" s="1"/>
  <c r="AX118" i="13"/>
  <c r="N118" i="13"/>
  <c r="O118" i="13" s="1"/>
  <c r="AH106" i="13" s="1"/>
  <c r="G118" i="13"/>
  <c r="X106" i="13" s="1"/>
  <c r="E118" i="13"/>
  <c r="V106" i="13" s="1"/>
  <c r="AX117" i="13"/>
  <c r="N117" i="13"/>
  <c r="O117" i="13" s="1"/>
  <c r="AH105" i="13" s="1"/>
  <c r="G117" i="13"/>
  <c r="X105" i="13" s="1"/>
  <c r="E117" i="13"/>
  <c r="V105" i="13" s="1"/>
  <c r="BB117" i="13"/>
  <c r="BC118" i="13" s="1"/>
  <c r="BD119" i="13" s="1"/>
  <c r="BE120" i="13" s="1"/>
  <c r="BF121" i="13" s="1"/>
  <c r="BG122" i="13" s="1"/>
  <c r="BH123" i="13" s="1"/>
  <c r="BI124" i="13" s="1"/>
  <c r="BJ125" i="13" s="1"/>
  <c r="BK126" i="13" s="1"/>
  <c r="BL127" i="13" s="1"/>
  <c r="BM128" i="13" s="1"/>
  <c r="AX116" i="13"/>
  <c r="N116" i="13"/>
  <c r="O116" i="13" s="1"/>
  <c r="AH104" i="13" s="1"/>
  <c r="G116" i="13"/>
  <c r="X104" i="13" s="1"/>
  <c r="E116" i="13"/>
  <c r="V104" i="13" s="1"/>
  <c r="AX115" i="13"/>
  <c r="N115" i="13"/>
  <c r="O115" i="13" s="1"/>
  <c r="AH103" i="13" s="1"/>
  <c r="G115" i="13"/>
  <c r="X103" i="13" s="1"/>
  <c r="E115" i="13"/>
  <c r="V103" i="13" s="1"/>
  <c r="AX114" i="13"/>
  <c r="N114" i="13"/>
  <c r="O114" i="13" s="1"/>
  <c r="AH102" i="13" s="1"/>
  <c r="G114" i="13"/>
  <c r="X102" i="13" s="1"/>
  <c r="E114" i="13"/>
  <c r="V102" i="13" s="1"/>
  <c r="BB114" i="13"/>
  <c r="BC115" i="13" s="1"/>
  <c r="BD116" i="13" s="1"/>
  <c r="BE117" i="13" s="1"/>
  <c r="BF118" i="13" s="1"/>
  <c r="BG119" i="13" s="1"/>
  <c r="BH120" i="13" s="1"/>
  <c r="BI121" i="13" s="1"/>
  <c r="BJ122" i="13" s="1"/>
  <c r="BK123" i="13" s="1"/>
  <c r="BL124" i="13" s="1"/>
  <c r="BM125" i="13" s="1"/>
  <c r="AX113" i="13"/>
  <c r="N113" i="13"/>
  <c r="O113" i="13" s="1"/>
  <c r="AH101" i="13" s="1"/>
  <c r="G113" i="13"/>
  <c r="X101" i="13" s="1"/>
  <c r="E113" i="13"/>
  <c r="V101" i="13" s="1"/>
  <c r="BB113" i="13"/>
  <c r="BC114" i="13" s="1"/>
  <c r="BD115" i="13" s="1"/>
  <c r="BE116" i="13" s="1"/>
  <c r="BF117" i="13" s="1"/>
  <c r="BG118" i="13" s="1"/>
  <c r="BH119" i="13" s="1"/>
  <c r="BI120" i="13" s="1"/>
  <c r="BJ121" i="13" s="1"/>
  <c r="BK122" i="13" s="1"/>
  <c r="BL123" i="13" s="1"/>
  <c r="BM124" i="13" s="1"/>
  <c r="AX112" i="13"/>
  <c r="N112" i="13"/>
  <c r="O112" i="13" s="1"/>
  <c r="AH100" i="13" s="1"/>
  <c r="G112" i="13"/>
  <c r="X100" i="13" s="1"/>
  <c r="E112" i="13"/>
  <c r="V100" i="13" s="1"/>
  <c r="BB112" i="13"/>
  <c r="BC113" i="13" s="1"/>
  <c r="BD114" i="13" s="1"/>
  <c r="BE115" i="13" s="1"/>
  <c r="BF116" i="13" s="1"/>
  <c r="BG117" i="13" s="1"/>
  <c r="BH118" i="13" s="1"/>
  <c r="BI119" i="13" s="1"/>
  <c r="BJ120" i="13" s="1"/>
  <c r="BK121" i="13" s="1"/>
  <c r="BL122" i="13" s="1"/>
  <c r="BM123" i="13" s="1"/>
  <c r="AX111" i="13"/>
  <c r="N111" i="13"/>
  <c r="O111" i="13" s="1"/>
  <c r="AH99" i="13" s="1"/>
  <c r="G111" i="13"/>
  <c r="X99" i="13" s="1"/>
  <c r="E111" i="13"/>
  <c r="V99" i="13" s="1"/>
  <c r="BB111" i="13"/>
  <c r="BC112" i="13" s="1"/>
  <c r="BD113" i="13" s="1"/>
  <c r="BE114" i="13" s="1"/>
  <c r="BF115" i="13" s="1"/>
  <c r="BG116" i="13" s="1"/>
  <c r="BH117" i="13" s="1"/>
  <c r="BI118" i="13" s="1"/>
  <c r="BJ119" i="13" s="1"/>
  <c r="BK120" i="13" s="1"/>
  <c r="BL121" i="13" s="1"/>
  <c r="BM122" i="13" s="1"/>
  <c r="AX110" i="13"/>
  <c r="N110" i="13"/>
  <c r="O110" i="13" s="1"/>
  <c r="AH98" i="13" s="1"/>
  <c r="G110" i="13"/>
  <c r="X98" i="13" s="1"/>
  <c r="E110" i="13"/>
  <c r="V98" i="13" s="1"/>
  <c r="AX109" i="13"/>
  <c r="N109" i="13"/>
  <c r="O109" i="13" s="1"/>
  <c r="AH97" i="13" s="1"/>
  <c r="G109" i="13"/>
  <c r="X97" i="13" s="1"/>
  <c r="E109" i="13"/>
  <c r="V97" i="13" s="1"/>
  <c r="BB109" i="13"/>
  <c r="BC110" i="13" s="1"/>
  <c r="BD111" i="13" s="1"/>
  <c r="BE112" i="13" s="1"/>
  <c r="BF113" i="13" s="1"/>
  <c r="BG114" i="13" s="1"/>
  <c r="BH115" i="13" s="1"/>
  <c r="BI116" i="13" s="1"/>
  <c r="BJ117" i="13" s="1"/>
  <c r="BK118" i="13" s="1"/>
  <c r="BL119" i="13" s="1"/>
  <c r="BM120" i="13" s="1"/>
  <c r="AX108" i="13"/>
  <c r="N108" i="13"/>
  <c r="O108" i="13" s="1"/>
  <c r="AH96" i="13" s="1"/>
  <c r="G108" i="13"/>
  <c r="X96" i="13" s="1"/>
  <c r="E108" i="13"/>
  <c r="V96" i="13" s="1"/>
  <c r="AX107" i="13"/>
  <c r="N107" i="13"/>
  <c r="O107" i="13" s="1"/>
  <c r="AH95" i="13" s="1"/>
  <c r="G107" i="13"/>
  <c r="X95" i="13" s="1"/>
  <c r="E107" i="13"/>
  <c r="V95" i="13" s="1"/>
  <c r="AX106" i="13"/>
  <c r="N106" i="13"/>
  <c r="O106" i="13" s="1"/>
  <c r="AH94" i="13" s="1"/>
  <c r="G106" i="13"/>
  <c r="X94" i="13" s="1"/>
  <c r="E106" i="13"/>
  <c r="V94" i="13" s="1"/>
  <c r="BB106" i="13"/>
  <c r="BC107" i="13" s="1"/>
  <c r="BD108" i="13" s="1"/>
  <c r="BE109" i="13" s="1"/>
  <c r="BF110" i="13" s="1"/>
  <c r="BG111" i="13" s="1"/>
  <c r="BH112" i="13" s="1"/>
  <c r="BI113" i="13" s="1"/>
  <c r="BJ114" i="13" s="1"/>
  <c r="BK115" i="13" s="1"/>
  <c r="BL116" i="13" s="1"/>
  <c r="BM117" i="13" s="1"/>
  <c r="AX105" i="13"/>
  <c r="N105" i="13"/>
  <c r="O105" i="13" s="1"/>
  <c r="AH93" i="13" s="1"/>
  <c r="G105" i="13"/>
  <c r="X93" i="13" s="1"/>
  <c r="E105" i="13"/>
  <c r="V93" i="13" s="1"/>
  <c r="BB105" i="13"/>
  <c r="BC106" i="13" s="1"/>
  <c r="BD107" i="13" s="1"/>
  <c r="BE108" i="13" s="1"/>
  <c r="BF109" i="13" s="1"/>
  <c r="BG110" i="13" s="1"/>
  <c r="BH111" i="13" s="1"/>
  <c r="BI112" i="13" s="1"/>
  <c r="BJ113" i="13" s="1"/>
  <c r="BK114" i="13" s="1"/>
  <c r="BL115" i="13" s="1"/>
  <c r="BM116" i="13" s="1"/>
  <c r="AX104" i="13"/>
  <c r="N104" i="13"/>
  <c r="O104" i="13" s="1"/>
  <c r="AH92" i="13" s="1"/>
  <c r="G104" i="13"/>
  <c r="X92" i="13" s="1"/>
  <c r="E104" i="13"/>
  <c r="V92" i="13" s="1"/>
  <c r="BB104" i="13"/>
  <c r="BC105" i="13" s="1"/>
  <c r="BD106" i="13" s="1"/>
  <c r="BE107" i="13" s="1"/>
  <c r="BF108" i="13" s="1"/>
  <c r="BG109" i="13" s="1"/>
  <c r="BH110" i="13" s="1"/>
  <c r="BI111" i="13" s="1"/>
  <c r="BJ112" i="13" s="1"/>
  <c r="BK113" i="13" s="1"/>
  <c r="BL114" i="13" s="1"/>
  <c r="BM115" i="13" s="1"/>
  <c r="AX103" i="13"/>
  <c r="N103" i="13"/>
  <c r="O103" i="13" s="1"/>
  <c r="AH91" i="13" s="1"/>
  <c r="G103" i="13"/>
  <c r="X91" i="13" s="1"/>
  <c r="E103" i="13"/>
  <c r="V91" i="13" s="1"/>
  <c r="AX102" i="13"/>
  <c r="N102" i="13"/>
  <c r="O102" i="13" s="1"/>
  <c r="AH90" i="13" s="1"/>
  <c r="G102" i="13"/>
  <c r="X90" i="13" s="1"/>
  <c r="E102" i="13"/>
  <c r="V90" i="13" s="1"/>
  <c r="AX101" i="13"/>
  <c r="N101" i="13"/>
  <c r="O101" i="13" s="1"/>
  <c r="AH89" i="13" s="1"/>
  <c r="G101" i="13"/>
  <c r="X89" i="13" s="1"/>
  <c r="E101" i="13"/>
  <c r="V89" i="13" s="1"/>
  <c r="BB101" i="13"/>
  <c r="BC102" i="13" s="1"/>
  <c r="BD103" i="13" s="1"/>
  <c r="BE104" i="13" s="1"/>
  <c r="BF105" i="13" s="1"/>
  <c r="BG106" i="13" s="1"/>
  <c r="BH107" i="13" s="1"/>
  <c r="BI108" i="13" s="1"/>
  <c r="BJ109" i="13" s="1"/>
  <c r="BK110" i="13" s="1"/>
  <c r="BL111" i="13" s="1"/>
  <c r="BM112" i="13" s="1"/>
  <c r="AX100" i="13"/>
  <c r="N100" i="13"/>
  <c r="O100" i="13" s="1"/>
  <c r="AH88" i="13" s="1"/>
  <c r="G100" i="13"/>
  <c r="X88" i="13" s="1"/>
  <c r="E100" i="13"/>
  <c r="V88" i="13" s="1"/>
  <c r="BB100" i="13"/>
  <c r="BC101" i="13" s="1"/>
  <c r="BD102" i="13" s="1"/>
  <c r="BE103" i="13" s="1"/>
  <c r="BF104" i="13" s="1"/>
  <c r="BG105" i="13" s="1"/>
  <c r="BH106" i="13" s="1"/>
  <c r="BI107" i="13" s="1"/>
  <c r="BJ108" i="13" s="1"/>
  <c r="BK109" i="13" s="1"/>
  <c r="BL110" i="13" s="1"/>
  <c r="BM111" i="13" s="1"/>
  <c r="AX99" i="13"/>
  <c r="N99" i="13"/>
  <c r="O99" i="13" s="1"/>
  <c r="AH87" i="13" s="1"/>
  <c r="G99" i="13"/>
  <c r="X87" i="13" s="1"/>
  <c r="E99" i="13"/>
  <c r="V87" i="13" s="1"/>
  <c r="BB99" i="13"/>
  <c r="BC100" i="13" s="1"/>
  <c r="BD101" i="13" s="1"/>
  <c r="BE102" i="13" s="1"/>
  <c r="BF103" i="13" s="1"/>
  <c r="BG104" i="13" s="1"/>
  <c r="BH105" i="13" s="1"/>
  <c r="BI106" i="13" s="1"/>
  <c r="BJ107" i="13" s="1"/>
  <c r="BK108" i="13" s="1"/>
  <c r="BL109" i="13" s="1"/>
  <c r="BM110" i="13" s="1"/>
  <c r="AX98" i="13"/>
  <c r="N98" i="13"/>
  <c r="O98" i="13" s="1"/>
  <c r="AH86" i="13" s="1"/>
  <c r="G98" i="13"/>
  <c r="X86" i="13" s="1"/>
  <c r="E98" i="13"/>
  <c r="V86" i="13" s="1"/>
  <c r="BB98" i="13"/>
  <c r="BC99" i="13" s="1"/>
  <c r="BD100" i="13" s="1"/>
  <c r="BE101" i="13" s="1"/>
  <c r="BF102" i="13" s="1"/>
  <c r="BG103" i="13" s="1"/>
  <c r="BH104" i="13" s="1"/>
  <c r="BI105" i="13" s="1"/>
  <c r="BJ106" i="13" s="1"/>
  <c r="BK107" i="13" s="1"/>
  <c r="BL108" i="13" s="1"/>
  <c r="BM109" i="13" s="1"/>
  <c r="AX97" i="13"/>
  <c r="N97" i="13"/>
  <c r="O97" i="13" s="1"/>
  <c r="AH85" i="13" s="1"/>
  <c r="G97" i="13"/>
  <c r="X85" i="13" s="1"/>
  <c r="E97" i="13"/>
  <c r="V85" i="13" s="1"/>
  <c r="BB97" i="13"/>
  <c r="BC98" i="13" s="1"/>
  <c r="BD99" i="13" s="1"/>
  <c r="BE100" i="13" s="1"/>
  <c r="BF101" i="13" s="1"/>
  <c r="BG102" i="13" s="1"/>
  <c r="BH103" i="13" s="1"/>
  <c r="BI104" i="13" s="1"/>
  <c r="BJ105" i="13" s="1"/>
  <c r="BK106" i="13" s="1"/>
  <c r="BL107" i="13" s="1"/>
  <c r="BM108" i="13" s="1"/>
  <c r="AX96" i="13"/>
  <c r="N96" i="13"/>
  <c r="O96" i="13" s="1"/>
  <c r="AH84" i="13" s="1"/>
  <c r="G96" i="13"/>
  <c r="X84" i="13" s="1"/>
  <c r="E96" i="13"/>
  <c r="V84" i="13" s="1"/>
  <c r="AX95" i="13"/>
  <c r="N95" i="13"/>
  <c r="O95" i="13" s="1"/>
  <c r="AH83" i="13" s="1"/>
  <c r="G95" i="13"/>
  <c r="X83" i="13" s="1"/>
  <c r="E95" i="13"/>
  <c r="V83" i="13" s="1"/>
  <c r="AX94" i="13"/>
  <c r="N94" i="13"/>
  <c r="O94" i="13" s="1"/>
  <c r="AH82" i="13" s="1"/>
  <c r="G94" i="13"/>
  <c r="X82" i="13" s="1"/>
  <c r="E94" i="13"/>
  <c r="V82" i="13" s="1"/>
  <c r="AX93" i="13"/>
  <c r="N93" i="13"/>
  <c r="G93" i="13"/>
  <c r="X81" i="13" s="1"/>
  <c r="E93" i="13"/>
  <c r="V81" i="13" s="1"/>
  <c r="BB93" i="13"/>
  <c r="BC94" i="13" s="1"/>
  <c r="BD95" i="13" s="1"/>
  <c r="BE96" i="13" s="1"/>
  <c r="BF97" i="13" s="1"/>
  <c r="BG98" i="13" s="1"/>
  <c r="BH99" i="13" s="1"/>
  <c r="BI100" i="13" s="1"/>
  <c r="BJ101" i="13" s="1"/>
  <c r="BK102" i="13" s="1"/>
  <c r="BL103" i="13" s="1"/>
  <c r="BM104" i="13" s="1"/>
  <c r="AX92" i="13"/>
  <c r="N92" i="13"/>
  <c r="O92" i="13" s="1"/>
  <c r="AH80" i="13" s="1"/>
  <c r="G92" i="13"/>
  <c r="X80" i="13" s="1"/>
  <c r="E92" i="13"/>
  <c r="V80" i="13" s="1"/>
  <c r="AX91" i="13"/>
  <c r="N91" i="13"/>
  <c r="O91" i="13" s="1"/>
  <c r="AH79" i="13" s="1"/>
  <c r="G91" i="13"/>
  <c r="X79" i="13" s="1"/>
  <c r="E91" i="13"/>
  <c r="V79" i="13" s="1"/>
  <c r="AX90" i="13"/>
  <c r="N90" i="13"/>
  <c r="O90" i="13" s="1"/>
  <c r="AH78" i="13" s="1"/>
  <c r="G90" i="13"/>
  <c r="X78" i="13" s="1"/>
  <c r="E90" i="13"/>
  <c r="V78" i="13" s="1"/>
  <c r="BB90" i="13"/>
  <c r="BC91" i="13" s="1"/>
  <c r="BD92" i="13" s="1"/>
  <c r="BE93" i="13" s="1"/>
  <c r="BF94" i="13" s="1"/>
  <c r="BG95" i="13" s="1"/>
  <c r="BH96" i="13" s="1"/>
  <c r="BI97" i="13" s="1"/>
  <c r="BJ98" i="13" s="1"/>
  <c r="BK99" i="13" s="1"/>
  <c r="BL100" i="13" s="1"/>
  <c r="BM101" i="13" s="1"/>
  <c r="AX89" i="13"/>
  <c r="N89" i="13"/>
  <c r="O89" i="13" s="1"/>
  <c r="AH77" i="13" s="1"/>
  <c r="G89" i="13"/>
  <c r="X77" i="13" s="1"/>
  <c r="E89" i="13"/>
  <c r="V77" i="13" s="1"/>
  <c r="BB89" i="13"/>
  <c r="BC90" i="13" s="1"/>
  <c r="BD91" i="13" s="1"/>
  <c r="BE92" i="13" s="1"/>
  <c r="BF93" i="13" s="1"/>
  <c r="BG94" i="13" s="1"/>
  <c r="BH95" i="13" s="1"/>
  <c r="BI96" i="13" s="1"/>
  <c r="BJ97" i="13" s="1"/>
  <c r="BK98" i="13" s="1"/>
  <c r="BL99" i="13" s="1"/>
  <c r="BM100" i="13" s="1"/>
  <c r="AX88" i="13"/>
  <c r="N88" i="13"/>
  <c r="O88" i="13" s="1"/>
  <c r="AH76" i="13" s="1"/>
  <c r="G88" i="13"/>
  <c r="X76" i="13" s="1"/>
  <c r="E88" i="13"/>
  <c r="V76" i="13" s="1"/>
  <c r="AX87" i="13"/>
  <c r="N87" i="13"/>
  <c r="O87" i="13" s="1"/>
  <c r="AH75" i="13" s="1"/>
  <c r="G87" i="13"/>
  <c r="X75" i="13" s="1"/>
  <c r="E87" i="13"/>
  <c r="V75" i="13" s="1"/>
  <c r="BB87" i="13"/>
  <c r="BC88" i="13" s="1"/>
  <c r="BD89" i="13" s="1"/>
  <c r="BE90" i="13" s="1"/>
  <c r="BF91" i="13" s="1"/>
  <c r="BG92" i="13" s="1"/>
  <c r="BH93" i="13" s="1"/>
  <c r="BI94" i="13" s="1"/>
  <c r="BJ95" i="13" s="1"/>
  <c r="BK96" i="13" s="1"/>
  <c r="BL97" i="13" s="1"/>
  <c r="BM98" i="13" s="1"/>
  <c r="AX86" i="13"/>
  <c r="N86" i="13"/>
  <c r="O86" i="13" s="1"/>
  <c r="AH74" i="13" s="1"/>
  <c r="G86" i="13"/>
  <c r="X74" i="13" s="1"/>
  <c r="E86" i="13"/>
  <c r="V74" i="13" s="1"/>
  <c r="BB86" i="13"/>
  <c r="BC87" i="13" s="1"/>
  <c r="BD88" i="13" s="1"/>
  <c r="BE89" i="13" s="1"/>
  <c r="BF90" i="13" s="1"/>
  <c r="BG91" i="13" s="1"/>
  <c r="BH92" i="13" s="1"/>
  <c r="BI93" i="13" s="1"/>
  <c r="BJ94" i="13" s="1"/>
  <c r="BK95" i="13" s="1"/>
  <c r="BL96" i="13" s="1"/>
  <c r="BM97" i="13" s="1"/>
  <c r="AX85" i="13"/>
  <c r="N85" i="13"/>
  <c r="O85" i="13" s="1"/>
  <c r="AH73" i="13" s="1"/>
  <c r="G85" i="13"/>
  <c r="X73" i="13" s="1"/>
  <c r="E85" i="13"/>
  <c r="V73" i="13" s="1"/>
  <c r="BB85" i="13"/>
  <c r="BC86" i="13" s="1"/>
  <c r="BD87" i="13" s="1"/>
  <c r="BE88" i="13" s="1"/>
  <c r="BF89" i="13" s="1"/>
  <c r="BG90" i="13" s="1"/>
  <c r="BH91" i="13" s="1"/>
  <c r="BI92" i="13" s="1"/>
  <c r="BJ93" i="13" s="1"/>
  <c r="BK94" i="13" s="1"/>
  <c r="BL95" i="13" s="1"/>
  <c r="BM96" i="13" s="1"/>
  <c r="AX84" i="13"/>
  <c r="N84" i="13"/>
  <c r="O84" i="13" s="1"/>
  <c r="AH72" i="13" s="1"/>
  <c r="G84" i="13"/>
  <c r="X72" i="13" s="1"/>
  <c r="E84" i="13"/>
  <c r="V72" i="13" s="1"/>
  <c r="AX83" i="13"/>
  <c r="N83" i="13"/>
  <c r="O83" i="13" s="1"/>
  <c r="AH71" i="13" s="1"/>
  <c r="G83" i="13"/>
  <c r="X71" i="13" s="1"/>
  <c r="E83" i="13"/>
  <c r="V71" i="13" s="1"/>
  <c r="AX82" i="13"/>
  <c r="N82" i="13"/>
  <c r="O82" i="13" s="1"/>
  <c r="AH70" i="13" s="1"/>
  <c r="G82" i="13"/>
  <c r="X70" i="13" s="1"/>
  <c r="E82" i="13"/>
  <c r="V70" i="13" s="1"/>
  <c r="BB82" i="13"/>
  <c r="BC83" i="13" s="1"/>
  <c r="BD84" i="13" s="1"/>
  <c r="BE85" i="13" s="1"/>
  <c r="BF86" i="13" s="1"/>
  <c r="BG87" i="13" s="1"/>
  <c r="BH88" i="13" s="1"/>
  <c r="BI89" i="13" s="1"/>
  <c r="BJ90" i="13" s="1"/>
  <c r="BK91" i="13" s="1"/>
  <c r="BL92" i="13" s="1"/>
  <c r="BM93" i="13" s="1"/>
  <c r="AX81" i="13"/>
  <c r="N81" i="13"/>
  <c r="G81" i="13"/>
  <c r="X69" i="13" s="1"/>
  <c r="E81" i="13"/>
  <c r="V69" i="13" s="1"/>
  <c r="BB81" i="13"/>
  <c r="BC82" i="13" s="1"/>
  <c r="BD83" i="13" s="1"/>
  <c r="BE84" i="13" s="1"/>
  <c r="BF85" i="13" s="1"/>
  <c r="BG86" i="13" s="1"/>
  <c r="BH87" i="13" s="1"/>
  <c r="BI88" i="13" s="1"/>
  <c r="BJ89" i="13" s="1"/>
  <c r="BK90" i="13" s="1"/>
  <c r="BL91" i="13" s="1"/>
  <c r="BM92" i="13" s="1"/>
  <c r="AX80" i="13"/>
  <c r="N80" i="13"/>
  <c r="O80" i="13" s="1"/>
  <c r="AH68" i="13" s="1"/>
  <c r="G80" i="13"/>
  <c r="X68" i="13" s="1"/>
  <c r="E80" i="13"/>
  <c r="V68" i="13" s="1"/>
  <c r="AX79" i="13"/>
  <c r="N79" i="13"/>
  <c r="O79" i="13" s="1"/>
  <c r="AH67" i="13" s="1"/>
  <c r="G79" i="13"/>
  <c r="X67" i="13" s="1"/>
  <c r="E79" i="13"/>
  <c r="V67" i="13" s="1"/>
  <c r="BB79" i="13"/>
  <c r="BC80" i="13" s="1"/>
  <c r="BD81" i="13" s="1"/>
  <c r="BE82" i="13" s="1"/>
  <c r="BF83" i="13" s="1"/>
  <c r="BG84" i="13" s="1"/>
  <c r="BH85" i="13" s="1"/>
  <c r="BI86" i="13" s="1"/>
  <c r="BJ87" i="13" s="1"/>
  <c r="BK88" i="13" s="1"/>
  <c r="BL89" i="13" s="1"/>
  <c r="BM90" i="13" s="1"/>
  <c r="AX78" i="13"/>
  <c r="N78" i="13"/>
  <c r="O78" i="13" s="1"/>
  <c r="AH66" i="13" s="1"/>
  <c r="G78" i="13"/>
  <c r="X66" i="13" s="1"/>
  <c r="E78" i="13"/>
  <c r="V66" i="13" s="1"/>
  <c r="BB78" i="13"/>
  <c r="BC79" i="13" s="1"/>
  <c r="BD80" i="13" s="1"/>
  <c r="BE81" i="13" s="1"/>
  <c r="BF82" i="13" s="1"/>
  <c r="BG83" i="13" s="1"/>
  <c r="BH84" i="13" s="1"/>
  <c r="BI85" i="13" s="1"/>
  <c r="BJ86" i="13" s="1"/>
  <c r="BK87" i="13" s="1"/>
  <c r="BL88" i="13" s="1"/>
  <c r="BM89" i="13" s="1"/>
  <c r="AX77" i="13"/>
  <c r="N77" i="13"/>
  <c r="O77" i="13" s="1"/>
  <c r="AH65" i="13" s="1"/>
  <c r="G77" i="13"/>
  <c r="X65" i="13" s="1"/>
  <c r="E77" i="13"/>
  <c r="V65" i="13" s="1"/>
  <c r="BB77" i="13"/>
  <c r="BC78" i="13" s="1"/>
  <c r="BD79" i="13" s="1"/>
  <c r="BE80" i="13" s="1"/>
  <c r="BF81" i="13" s="1"/>
  <c r="BG82" i="13" s="1"/>
  <c r="BH83" i="13" s="1"/>
  <c r="BI84" i="13" s="1"/>
  <c r="BJ85" i="13" s="1"/>
  <c r="BK86" i="13" s="1"/>
  <c r="BL87" i="13" s="1"/>
  <c r="BM88" i="13" s="1"/>
  <c r="AX76" i="13"/>
  <c r="N76" i="13"/>
  <c r="O76" i="13" s="1"/>
  <c r="AH64" i="13" s="1"/>
  <c r="G76" i="13"/>
  <c r="X64" i="13" s="1"/>
  <c r="E76" i="13"/>
  <c r="V64" i="13" s="1"/>
  <c r="BB76" i="13"/>
  <c r="BC77" i="13" s="1"/>
  <c r="BD78" i="13" s="1"/>
  <c r="BE79" i="13" s="1"/>
  <c r="BF80" i="13" s="1"/>
  <c r="BG81" i="13" s="1"/>
  <c r="BH82" i="13" s="1"/>
  <c r="BI83" i="13" s="1"/>
  <c r="BJ84" i="13" s="1"/>
  <c r="BK85" i="13" s="1"/>
  <c r="BL86" i="13" s="1"/>
  <c r="BM87" i="13" s="1"/>
  <c r="AX75" i="13"/>
  <c r="N75" i="13"/>
  <c r="O75" i="13" s="1"/>
  <c r="AH63" i="13" s="1"/>
  <c r="G75" i="13"/>
  <c r="X63" i="13" s="1"/>
  <c r="E75" i="13"/>
  <c r="V63" i="13" s="1"/>
  <c r="AX74" i="13"/>
  <c r="N74" i="13"/>
  <c r="O74" i="13" s="1"/>
  <c r="AH62" i="13" s="1"/>
  <c r="G74" i="13"/>
  <c r="X62" i="13" s="1"/>
  <c r="E74" i="13"/>
  <c r="V62" i="13" s="1"/>
  <c r="AX73" i="13"/>
  <c r="N73" i="13"/>
  <c r="O73" i="13" s="1"/>
  <c r="AH61" i="13" s="1"/>
  <c r="G73" i="13"/>
  <c r="X61" i="13" s="1"/>
  <c r="E73" i="13"/>
  <c r="V61" i="13" s="1"/>
  <c r="BB73" i="13"/>
  <c r="BC74" i="13" s="1"/>
  <c r="BD75" i="13" s="1"/>
  <c r="BE76" i="13" s="1"/>
  <c r="BF77" i="13" s="1"/>
  <c r="BG78" i="13" s="1"/>
  <c r="BH79" i="13" s="1"/>
  <c r="BI80" i="13" s="1"/>
  <c r="BJ81" i="13" s="1"/>
  <c r="BK82" i="13" s="1"/>
  <c r="BL83" i="13" s="1"/>
  <c r="BM84" i="13" s="1"/>
  <c r="AX72" i="13"/>
  <c r="N72" i="13"/>
  <c r="O72" i="13" s="1"/>
  <c r="AH60" i="13" s="1"/>
  <c r="G72" i="13"/>
  <c r="X60" i="13" s="1"/>
  <c r="E72" i="13"/>
  <c r="V60" i="13" s="1"/>
  <c r="AX71" i="13"/>
  <c r="N71" i="13"/>
  <c r="O71" i="13" s="1"/>
  <c r="AH59" i="13" s="1"/>
  <c r="G71" i="13"/>
  <c r="X59" i="13" s="1"/>
  <c r="E71" i="13"/>
  <c r="V59" i="13" s="1"/>
  <c r="AX70" i="13"/>
  <c r="N70" i="13"/>
  <c r="O70" i="13" s="1"/>
  <c r="AH58" i="13" s="1"/>
  <c r="G70" i="13"/>
  <c r="X58" i="13" s="1"/>
  <c r="E70" i="13"/>
  <c r="V58" i="13" s="1"/>
  <c r="AX69" i="13"/>
  <c r="N69" i="13"/>
  <c r="G69" i="13"/>
  <c r="X57" i="13" s="1"/>
  <c r="E69" i="13"/>
  <c r="V57" i="13" s="1"/>
  <c r="BB69" i="13"/>
  <c r="BC70" i="13" s="1"/>
  <c r="BD71" i="13" s="1"/>
  <c r="BE72" i="13" s="1"/>
  <c r="BF73" i="13" s="1"/>
  <c r="BG74" i="13" s="1"/>
  <c r="BH75" i="13" s="1"/>
  <c r="BI76" i="13" s="1"/>
  <c r="BJ77" i="13" s="1"/>
  <c r="BK78" i="13" s="1"/>
  <c r="BL79" i="13" s="1"/>
  <c r="BM80" i="13" s="1"/>
  <c r="AX68" i="13"/>
  <c r="N68" i="13"/>
  <c r="O68" i="13" s="1"/>
  <c r="AH56" i="13" s="1"/>
  <c r="G68" i="13"/>
  <c r="X56" i="13" s="1"/>
  <c r="E68" i="13"/>
  <c r="V56" i="13" s="1"/>
  <c r="AX67" i="13"/>
  <c r="N67" i="13"/>
  <c r="O67" i="13" s="1"/>
  <c r="AH55" i="13" s="1"/>
  <c r="G67" i="13"/>
  <c r="X55" i="13" s="1"/>
  <c r="E67" i="13"/>
  <c r="V55" i="13" s="1"/>
  <c r="AX66" i="13"/>
  <c r="N66" i="13"/>
  <c r="O66" i="13" s="1"/>
  <c r="AH54" i="13" s="1"/>
  <c r="G66" i="13"/>
  <c r="X54" i="13" s="1"/>
  <c r="E66" i="13"/>
  <c r="V54" i="13" s="1"/>
  <c r="BB66" i="13"/>
  <c r="BC67" i="13" s="1"/>
  <c r="BD68" i="13" s="1"/>
  <c r="BE69" i="13" s="1"/>
  <c r="BF70" i="13" s="1"/>
  <c r="BG71" i="13" s="1"/>
  <c r="BH72" i="13" s="1"/>
  <c r="BI73" i="13" s="1"/>
  <c r="BJ74" i="13" s="1"/>
  <c r="BK75" i="13" s="1"/>
  <c r="BL76" i="13" s="1"/>
  <c r="BM77" i="13" s="1"/>
  <c r="AX65" i="13"/>
  <c r="N65" i="13"/>
  <c r="O65" i="13" s="1"/>
  <c r="AH53" i="13" s="1"/>
  <c r="G65" i="13"/>
  <c r="X53" i="13" s="1"/>
  <c r="E65" i="13"/>
  <c r="V53" i="13" s="1"/>
  <c r="AX64" i="13"/>
  <c r="N64" i="13"/>
  <c r="O64" i="13" s="1"/>
  <c r="AH52" i="13" s="1"/>
  <c r="G64" i="13"/>
  <c r="X52" i="13" s="1"/>
  <c r="E64" i="13"/>
  <c r="V52" i="13" s="1"/>
  <c r="AX63" i="13"/>
  <c r="N63" i="13"/>
  <c r="O63" i="13" s="1"/>
  <c r="AH51" i="13" s="1"/>
  <c r="G63" i="13"/>
  <c r="X51" i="13" s="1"/>
  <c r="E63" i="13"/>
  <c r="V51" i="13" s="1"/>
  <c r="BB63" i="13"/>
  <c r="BC64" i="13" s="1"/>
  <c r="BD65" i="13" s="1"/>
  <c r="BE66" i="13" s="1"/>
  <c r="BF67" i="13" s="1"/>
  <c r="BG68" i="13" s="1"/>
  <c r="BH69" i="13" s="1"/>
  <c r="BI70" i="13" s="1"/>
  <c r="BJ71" i="13" s="1"/>
  <c r="BK72" i="13" s="1"/>
  <c r="BL73" i="13" s="1"/>
  <c r="BM74" i="13" s="1"/>
  <c r="AX62" i="13"/>
  <c r="N62" i="13"/>
  <c r="O62" i="13" s="1"/>
  <c r="AH50" i="13" s="1"/>
  <c r="G62" i="13"/>
  <c r="X50" i="13" s="1"/>
  <c r="E62" i="13"/>
  <c r="V50" i="13" s="1"/>
  <c r="AX61" i="13"/>
  <c r="N61" i="13"/>
  <c r="O61" i="13" s="1"/>
  <c r="AH49" i="13" s="1"/>
  <c r="G61" i="13"/>
  <c r="X49" i="13" s="1"/>
  <c r="E61" i="13"/>
  <c r="V49" i="13" s="1"/>
  <c r="AX60" i="13"/>
  <c r="N60" i="13"/>
  <c r="O60" i="13" s="1"/>
  <c r="AH48" i="13" s="1"/>
  <c r="G60" i="13"/>
  <c r="X48" i="13" s="1"/>
  <c r="E60" i="13"/>
  <c r="V48" i="13" s="1"/>
  <c r="BB60" i="13"/>
  <c r="BC61" i="13" s="1"/>
  <c r="BD62" i="13" s="1"/>
  <c r="BE63" i="13" s="1"/>
  <c r="BF64" i="13" s="1"/>
  <c r="BG65" i="13" s="1"/>
  <c r="BH66" i="13" s="1"/>
  <c r="BI67" i="13" s="1"/>
  <c r="BJ68" i="13" s="1"/>
  <c r="BK69" i="13" s="1"/>
  <c r="BL70" i="13" s="1"/>
  <c r="BM71" i="13" s="1"/>
  <c r="AX59" i="13"/>
  <c r="N59" i="13"/>
  <c r="O59" i="13" s="1"/>
  <c r="AH47" i="13" s="1"/>
  <c r="G59" i="13"/>
  <c r="X47" i="13" s="1"/>
  <c r="E59" i="13"/>
  <c r="V47" i="13" s="1"/>
  <c r="BB59" i="13"/>
  <c r="BC60" i="13" s="1"/>
  <c r="BD61" i="13" s="1"/>
  <c r="BE62" i="13" s="1"/>
  <c r="BF63" i="13" s="1"/>
  <c r="BG64" i="13" s="1"/>
  <c r="BH65" i="13" s="1"/>
  <c r="BI66" i="13" s="1"/>
  <c r="BJ67" i="13" s="1"/>
  <c r="BK68" i="13" s="1"/>
  <c r="BL69" i="13" s="1"/>
  <c r="BM70" i="13" s="1"/>
  <c r="AX58" i="13"/>
  <c r="N58" i="13"/>
  <c r="O58" i="13" s="1"/>
  <c r="AH46" i="13" s="1"/>
  <c r="G58" i="13"/>
  <c r="X46" i="13" s="1"/>
  <c r="E58" i="13"/>
  <c r="V46" i="13" s="1"/>
  <c r="AX57" i="13"/>
  <c r="N57" i="13"/>
  <c r="G57" i="13"/>
  <c r="X45" i="13" s="1"/>
  <c r="E57" i="13"/>
  <c r="V45" i="13" s="1"/>
  <c r="AX56" i="13"/>
  <c r="N56" i="13"/>
  <c r="O56" i="13" s="1"/>
  <c r="AH44" i="13" s="1"/>
  <c r="G56" i="13"/>
  <c r="X44" i="13" s="1"/>
  <c r="E56" i="13"/>
  <c r="V44" i="13" s="1"/>
  <c r="AX55" i="13"/>
  <c r="N55" i="13"/>
  <c r="O55" i="13" s="1"/>
  <c r="AH43" i="13" s="1"/>
  <c r="G55" i="13"/>
  <c r="X43" i="13" s="1"/>
  <c r="E55" i="13"/>
  <c r="V43" i="13" s="1"/>
  <c r="BB55" i="13"/>
  <c r="BC56" i="13" s="1"/>
  <c r="BD57" i="13" s="1"/>
  <c r="BE58" i="13" s="1"/>
  <c r="BF59" i="13" s="1"/>
  <c r="BG60" i="13" s="1"/>
  <c r="BH61" i="13" s="1"/>
  <c r="BI62" i="13" s="1"/>
  <c r="BJ63" i="13" s="1"/>
  <c r="BK64" i="13" s="1"/>
  <c r="BL65" i="13" s="1"/>
  <c r="BM66" i="13" s="1"/>
  <c r="AX54" i="13"/>
  <c r="N54" i="13"/>
  <c r="O54" i="13" s="1"/>
  <c r="AH42" i="13" s="1"/>
  <c r="G54" i="13"/>
  <c r="X42" i="13" s="1"/>
  <c r="E54" i="13"/>
  <c r="V42" i="13" s="1"/>
  <c r="BB54" i="13"/>
  <c r="BC55" i="13" s="1"/>
  <c r="BD56" i="13" s="1"/>
  <c r="BE57" i="13" s="1"/>
  <c r="BF58" i="13" s="1"/>
  <c r="BG59" i="13" s="1"/>
  <c r="BH60" i="13" s="1"/>
  <c r="BI61" i="13" s="1"/>
  <c r="BJ62" i="13" s="1"/>
  <c r="BK63" i="13" s="1"/>
  <c r="BL64" i="13" s="1"/>
  <c r="BM65" i="13" s="1"/>
  <c r="AX53" i="13"/>
  <c r="N53" i="13"/>
  <c r="O53" i="13" s="1"/>
  <c r="AH41" i="13" s="1"/>
  <c r="G53" i="13"/>
  <c r="X41" i="13" s="1"/>
  <c r="E53" i="13"/>
  <c r="V41" i="13" s="1"/>
  <c r="BB53" i="13"/>
  <c r="BC54" i="13" s="1"/>
  <c r="BD55" i="13" s="1"/>
  <c r="BE56" i="13" s="1"/>
  <c r="BF57" i="13" s="1"/>
  <c r="BG58" i="13" s="1"/>
  <c r="BH59" i="13" s="1"/>
  <c r="BI60" i="13" s="1"/>
  <c r="BJ61" i="13" s="1"/>
  <c r="BK62" i="13" s="1"/>
  <c r="BL63" i="13" s="1"/>
  <c r="BM64" i="13" s="1"/>
  <c r="N52" i="13"/>
  <c r="O52" i="13" s="1"/>
  <c r="AH40" i="13" s="1"/>
  <c r="G52" i="13"/>
  <c r="X40" i="13" s="1"/>
  <c r="E52" i="13"/>
  <c r="V40" i="13" s="1"/>
  <c r="AX51" i="13"/>
  <c r="N51" i="13"/>
  <c r="O51" i="13" s="1"/>
  <c r="AH39" i="13" s="1"/>
  <c r="G51" i="13"/>
  <c r="X39" i="13" s="1"/>
  <c r="E51" i="13"/>
  <c r="V39" i="13" s="1"/>
  <c r="BB51" i="13"/>
  <c r="BC52" i="13" s="1"/>
  <c r="BD53" i="13" s="1"/>
  <c r="BE54" i="13" s="1"/>
  <c r="BF55" i="13" s="1"/>
  <c r="BG56" i="13" s="1"/>
  <c r="BH57" i="13" s="1"/>
  <c r="BI58" i="13" s="1"/>
  <c r="BJ59" i="13" s="1"/>
  <c r="BK60" i="13" s="1"/>
  <c r="BL61" i="13" s="1"/>
  <c r="BM62" i="13" s="1"/>
  <c r="AX50" i="13"/>
  <c r="N50" i="13"/>
  <c r="O50" i="13" s="1"/>
  <c r="AH38" i="13" s="1"/>
  <c r="G50" i="13"/>
  <c r="X38" i="13" s="1"/>
  <c r="E50" i="13"/>
  <c r="V38" i="13" s="1"/>
  <c r="BB50" i="13"/>
  <c r="BC51" i="13" s="1"/>
  <c r="BD52" i="13" s="1"/>
  <c r="BE53" i="13" s="1"/>
  <c r="BF54" i="13" s="1"/>
  <c r="BG55" i="13" s="1"/>
  <c r="BH56" i="13" s="1"/>
  <c r="BI57" i="13" s="1"/>
  <c r="BJ58" i="13" s="1"/>
  <c r="BK59" i="13" s="1"/>
  <c r="BL60" i="13" s="1"/>
  <c r="BM61" i="13" s="1"/>
  <c r="AX49" i="13"/>
  <c r="N49" i="13"/>
  <c r="O49" i="13" s="1"/>
  <c r="AH37" i="13" s="1"/>
  <c r="G49" i="13"/>
  <c r="X37" i="13" s="1"/>
  <c r="E49" i="13"/>
  <c r="V37" i="13" s="1"/>
  <c r="BB49" i="13"/>
  <c r="BC50" i="13" s="1"/>
  <c r="BD51" i="13" s="1"/>
  <c r="BE52" i="13" s="1"/>
  <c r="BF53" i="13" s="1"/>
  <c r="BG54" i="13" s="1"/>
  <c r="BH55" i="13" s="1"/>
  <c r="BI56" i="13" s="1"/>
  <c r="BJ57" i="13" s="1"/>
  <c r="BK58" i="13" s="1"/>
  <c r="BL59" i="13" s="1"/>
  <c r="BM60" i="13" s="1"/>
  <c r="AX48" i="13"/>
  <c r="N48" i="13"/>
  <c r="O48" i="13" s="1"/>
  <c r="AH36" i="13" s="1"/>
  <c r="G48" i="13"/>
  <c r="X36" i="13" s="1"/>
  <c r="E48" i="13"/>
  <c r="V36" i="13" s="1"/>
  <c r="AX47" i="13"/>
  <c r="N47" i="13"/>
  <c r="O47" i="13" s="1"/>
  <c r="AH35" i="13" s="1"/>
  <c r="G47" i="13"/>
  <c r="X35" i="13" s="1"/>
  <c r="E47" i="13"/>
  <c r="V35" i="13" s="1"/>
  <c r="BB47" i="13"/>
  <c r="BC48" i="13" s="1"/>
  <c r="BD49" i="13" s="1"/>
  <c r="BE50" i="13" s="1"/>
  <c r="BF51" i="13" s="1"/>
  <c r="BG52" i="13" s="1"/>
  <c r="BH53" i="13" s="1"/>
  <c r="BI54" i="13" s="1"/>
  <c r="BJ55" i="13" s="1"/>
  <c r="BK56" i="13" s="1"/>
  <c r="BL57" i="13" s="1"/>
  <c r="BM58" i="13" s="1"/>
  <c r="AX46" i="13"/>
  <c r="N46" i="13"/>
  <c r="O46" i="13" s="1"/>
  <c r="AH34" i="13" s="1"/>
  <c r="G46" i="13"/>
  <c r="X34" i="13" s="1"/>
  <c r="E46" i="13"/>
  <c r="V34" i="13" s="1"/>
  <c r="BB46" i="13"/>
  <c r="BC47" i="13" s="1"/>
  <c r="BD48" i="13" s="1"/>
  <c r="BE49" i="13" s="1"/>
  <c r="BF50" i="13" s="1"/>
  <c r="BG51" i="13" s="1"/>
  <c r="BH52" i="13" s="1"/>
  <c r="BI53" i="13" s="1"/>
  <c r="BJ54" i="13" s="1"/>
  <c r="BK55" i="13" s="1"/>
  <c r="BL56" i="13" s="1"/>
  <c r="BM57" i="13" s="1"/>
  <c r="AX45" i="13"/>
  <c r="N45" i="13"/>
  <c r="O45" i="13" s="1"/>
  <c r="AH33" i="13" s="1"/>
  <c r="G45" i="13"/>
  <c r="X33" i="13" s="1"/>
  <c r="E45" i="13"/>
  <c r="V33" i="13" s="1"/>
  <c r="BB45" i="13"/>
  <c r="BC46" i="13" s="1"/>
  <c r="BD47" i="13" s="1"/>
  <c r="BE48" i="13" s="1"/>
  <c r="BF49" i="13" s="1"/>
  <c r="BG50" i="13" s="1"/>
  <c r="BH51" i="13" s="1"/>
  <c r="BI52" i="13" s="1"/>
  <c r="BJ53" i="13" s="1"/>
  <c r="BK54" i="13" s="1"/>
  <c r="BL55" i="13" s="1"/>
  <c r="BM56" i="13" s="1"/>
  <c r="AX44" i="13"/>
  <c r="N44" i="13"/>
  <c r="O44" i="13" s="1"/>
  <c r="AH32" i="13" s="1"/>
  <c r="G44" i="13"/>
  <c r="X32" i="13" s="1"/>
  <c r="E44" i="13"/>
  <c r="V32" i="13" s="1"/>
  <c r="N43" i="13"/>
  <c r="O43" i="13" s="1"/>
  <c r="AH31" i="13" s="1"/>
  <c r="G43" i="13"/>
  <c r="X31" i="13" s="1"/>
  <c r="E43" i="13"/>
  <c r="V31" i="13" s="1"/>
  <c r="N42" i="13"/>
  <c r="O42" i="13" s="1"/>
  <c r="AH30" i="13" s="1"/>
  <c r="G42" i="13"/>
  <c r="X30" i="13" s="1"/>
  <c r="E42" i="13"/>
  <c r="V30" i="13" s="1"/>
  <c r="N41" i="13"/>
  <c r="O41" i="13" s="1"/>
  <c r="AH29" i="13" s="1"/>
  <c r="G41" i="13"/>
  <c r="X29" i="13" s="1"/>
  <c r="E41" i="13"/>
  <c r="V29" i="13" s="1"/>
  <c r="N40" i="13"/>
  <c r="O40" i="13" s="1"/>
  <c r="AH28" i="13" s="1"/>
  <c r="G40" i="13"/>
  <c r="X28" i="13" s="1"/>
  <c r="E40" i="13"/>
  <c r="V28" i="13" s="1"/>
  <c r="N39" i="13"/>
  <c r="O39" i="13" s="1"/>
  <c r="AH27" i="13" s="1"/>
  <c r="G39" i="13"/>
  <c r="X27" i="13" s="1"/>
  <c r="E39" i="13"/>
  <c r="V27" i="13" s="1"/>
  <c r="N38" i="13"/>
  <c r="O38" i="13" s="1"/>
  <c r="AH26" i="13" s="1"/>
  <c r="G38" i="13"/>
  <c r="X26" i="13" s="1"/>
  <c r="E38" i="13"/>
  <c r="V26" i="13" s="1"/>
  <c r="N37" i="13"/>
  <c r="O37" i="13" s="1"/>
  <c r="AH25" i="13" s="1"/>
  <c r="G37" i="13"/>
  <c r="X25" i="13" s="1"/>
  <c r="E37" i="13"/>
  <c r="V25" i="13" s="1"/>
  <c r="N36" i="13"/>
  <c r="O36" i="13" s="1"/>
  <c r="AH24" i="13" s="1"/>
  <c r="G36" i="13"/>
  <c r="X24" i="13" s="1"/>
  <c r="E36" i="13"/>
  <c r="V24" i="13" s="1"/>
  <c r="N35" i="13"/>
  <c r="O35" i="13" s="1"/>
  <c r="AH23" i="13" s="1"/>
  <c r="G35" i="13"/>
  <c r="X23" i="13" s="1"/>
  <c r="E35" i="13"/>
  <c r="V23" i="13" s="1"/>
  <c r="N34" i="13"/>
  <c r="O34" i="13" s="1"/>
  <c r="AH22" i="13" s="1"/>
  <c r="G34" i="13"/>
  <c r="X22" i="13" s="1"/>
  <c r="E34" i="13"/>
  <c r="V22" i="13" s="1"/>
  <c r="N33" i="13"/>
  <c r="G33" i="13"/>
  <c r="X21" i="13" s="1"/>
  <c r="E33" i="13"/>
  <c r="V21" i="13" s="1"/>
  <c r="N32" i="13"/>
  <c r="O32" i="13" s="1"/>
  <c r="AH20" i="13" s="1"/>
  <c r="G32" i="13"/>
  <c r="X20" i="13" s="1"/>
  <c r="E32" i="13"/>
  <c r="V20" i="13" s="1"/>
  <c r="N31" i="13"/>
  <c r="O31" i="13" s="1"/>
  <c r="AH19" i="13" s="1"/>
  <c r="G31" i="13"/>
  <c r="X19" i="13" s="1"/>
  <c r="E31" i="13"/>
  <c r="V19" i="13" s="1"/>
  <c r="N30" i="13"/>
  <c r="O30" i="13" s="1"/>
  <c r="AH18" i="13" s="1"/>
  <c r="G30" i="13"/>
  <c r="X18" i="13" s="1"/>
  <c r="E30" i="13"/>
  <c r="V18" i="13" s="1"/>
  <c r="N29" i="13"/>
  <c r="O29" i="13" s="1"/>
  <c r="AH17" i="13" s="1"/>
  <c r="G29" i="13"/>
  <c r="X17" i="13" s="1"/>
  <c r="E29" i="13"/>
  <c r="V17" i="13" s="1"/>
  <c r="N28" i="13"/>
  <c r="O28" i="13" s="1"/>
  <c r="AH16" i="13" s="1"/>
  <c r="G28" i="13"/>
  <c r="X16" i="13" s="1"/>
  <c r="E28" i="13"/>
  <c r="V16" i="13" s="1"/>
  <c r="N27" i="13"/>
  <c r="O27" i="13" s="1"/>
  <c r="AH15" i="13" s="1"/>
  <c r="G27" i="13"/>
  <c r="X15" i="13" s="1"/>
  <c r="E27" i="13"/>
  <c r="V15" i="13" s="1"/>
  <c r="N26" i="13"/>
  <c r="O26" i="13" s="1"/>
  <c r="AH14" i="13" s="1"/>
  <c r="G26" i="13"/>
  <c r="X14" i="13" s="1"/>
  <c r="E26" i="13"/>
  <c r="V14" i="13" s="1"/>
  <c r="N25" i="13"/>
  <c r="O25" i="13" s="1"/>
  <c r="AH13" i="13" s="1"/>
  <c r="G25" i="13"/>
  <c r="X13" i="13" s="1"/>
  <c r="E25" i="13"/>
  <c r="V13" i="13" s="1"/>
  <c r="N24" i="13"/>
  <c r="O24" i="13" s="1"/>
  <c r="AH12" i="13" s="1"/>
  <c r="G24" i="13"/>
  <c r="X12" i="13" s="1"/>
  <c r="E24" i="13"/>
  <c r="V12" i="13" s="1"/>
  <c r="N23" i="13"/>
  <c r="O23" i="13" s="1"/>
  <c r="AH11" i="13" s="1"/>
  <c r="G23" i="13"/>
  <c r="X11" i="13" s="1"/>
  <c r="E23" i="13"/>
  <c r="V11" i="13" s="1"/>
  <c r="N22" i="13"/>
  <c r="O22" i="13" s="1"/>
  <c r="AH10" i="13" s="1"/>
  <c r="G22" i="13"/>
  <c r="X10" i="13" s="1"/>
  <c r="E22" i="13"/>
  <c r="V10" i="13" s="1"/>
  <c r="N21" i="13"/>
  <c r="G21" i="13"/>
  <c r="X9" i="13" s="1"/>
  <c r="E21" i="13"/>
  <c r="V9" i="13" s="1"/>
  <c r="N20" i="13"/>
  <c r="O20" i="13" s="1"/>
  <c r="G20" i="13"/>
  <c r="E20" i="13"/>
  <c r="D20" i="13"/>
  <c r="B20" i="13"/>
  <c r="N19" i="13"/>
  <c r="O19" i="13" s="1"/>
  <c r="G19" i="13"/>
  <c r="E19" i="13"/>
  <c r="D19" i="13"/>
  <c r="B19" i="13"/>
  <c r="N18" i="13"/>
  <c r="O18" i="13" s="1"/>
  <c r="G18" i="13"/>
  <c r="E18" i="13"/>
  <c r="D18" i="13"/>
  <c r="B18" i="13"/>
  <c r="N17" i="13"/>
  <c r="O17" i="13" s="1"/>
  <c r="G17" i="13"/>
  <c r="E17" i="13"/>
  <c r="D17" i="13"/>
  <c r="B17" i="13"/>
  <c r="N16" i="13"/>
  <c r="O16" i="13" s="1"/>
  <c r="G16" i="13"/>
  <c r="E16" i="13"/>
  <c r="D16" i="13"/>
  <c r="B16" i="13"/>
  <c r="N15" i="13"/>
  <c r="G15" i="13"/>
  <c r="E15" i="13"/>
  <c r="D15" i="13"/>
  <c r="B15" i="13"/>
  <c r="N14" i="13"/>
  <c r="O14" i="13" s="1"/>
  <c r="G14" i="13"/>
  <c r="E14" i="13"/>
  <c r="D14" i="13"/>
  <c r="B14" i="13"/>
  <c r="N13" i="13"/>
  <c r="G13" i="13"/>
  <c r="E13" i="13"/>
  <c r="D13" i="13"/>
  <c r="B13" i="13"/>
  <c r="N12" i="13"/>
  <c r="O12" i="13" s="1"/>
  <c r="G12" i="13"/>
  <c r="E12" i="13"/>
  <c r="D12" i="13"/>
  <c r="B12" i="13"/>
  <c r="N11" i="13"/>
  <c r="O11" i="13" s="1"/>
  <c r="G11" i="13"/>
  <c r="E11" i="13"/>
  <c r="D11" i="13"/>
  <c r="B11" i="13"/>
  <c r="N10" i="13"/>
  <c r="O10" i="13" s="1"/>
  <c r="G10" i="13"/>
  <c r="E10" i="13"/>
  <c r="D10" i="13"/>
  <c r="B10" i="13"/>
  <c r="N9" i="13"/>
  <c r="G9" i="13"/>
  <c r="E9" i="13"/>
  <c r="D9" i="13"/>
  <c r="B9" i="13"/>
  <c r="AH8" i="13"/>
  <c r="B5" i="13"/>
  <c r="AY45" i="11"/>
  <c r="AY46" i="11"/>
  <c r="AY47" i="11"/>
  <c r="AY48" i="11"/>
  <c r="AY49" i="11"/>
  <c r="AY50" i="11"/>
  <c r="AY51" i="11"/>
  <c r="AY52" i="11"/>
  <c r="AY53" i="11"/>
  <c r="AY54" i="11"/>
  <c r="AY55" i="11"/>
  <c r="AY56" i="11"/>
  <c r="AY57" i="11"/>
  <c r="AY58" i="11"/>
  <c r="AY59" i="11"/>
  <c r="AY60" i="11"/>
  <c r="AY61" i="11"/>
  <c r="AY62" i="11"/>
  <c r="AY63" i="11"/>
  <c r="AY64" i="11"/>
  <c r="AY65" i="11"/>
  <c r="AY66" i="11"/>
  <c r="AY67" i="11"/>
  <c r="AY68" i="11"/>
  <c r="AY69" i="11"/>
  <c r="AY70" i="11"/>
  <c r="AY71" i="11"/>
  <c r="AY72" i="11"/>
  <c r="AY73" i="11"/>
  <c r="AY74" i="11"/>
  <c r="AY75" i="11"/>
  <c r="AY76" i="11"/>
  <c r="AY77" i="11"/>
  <c r="AY78" i="11"/>
  <c r="AY79" i="11"/>
  <c r="AY80" i="11"/>
  <c r="AY81" i="11"/>
  <c r="AY82" i="11"/>
  <c r="AY83" i="11"/>
  <c r="AY84" i="11"/>
  <c r="AY85" i="11"/>
  <c r="AY86" i="11"/>
  <c r="AY87" i="11"/>
  <c r="AY88" i="11"/>
  <c r="AY89" i="11"/>
  <c r="AY90" i="11"/>
  <c r="AY91" i="11"/>
  <c r="AY92" i="11"/>
  <c r="AY93" i="11"/>
  <c r="AY94" i="11"/>
  <c r="AY95" i="11"/>
  <c r="AY96" i="11"/>
  <c r="AY97" i="11"/>
  <c r="AY98" i="11"/>
  <c r="AY99" i="11"/>
  <c r="AY100" i="11"/>
  <c r="AY101" i="11"/>
  <c r="AY102" i="11"/>
  <c r="AY103" i="11"/>
  <c r="AY104" i="11"/>
  <c r="AY105" i="11"/>
  <c r="AY106" i="11"/>
  <c r="AY107" i="11"/>
  <c r="AY108" i="11"/>
  <c r="AY109" i="11"/>
  <c r="AY110" i="11"/>
  <c r="AY111" i="11"/>
  <c r="AY112" i="11"/>
  <c r="AY113" i="11"/>
  <c r="AY114" i="11"/>
  <c r="AY115" i="11"/>
  <c r="AY116" i="11"/>
  <c r="AY117" i="11"/>
  <c r="AY118" i="11"/>
  <c r="AY119" i="11"/>
  <c r="AY120" i="11"/>
  <c r="AY121" i="11"/>
  <c r="AY122" i="11"/>
  <c r="AY123" i="11"/>
  <c r="AY124" i="11"/>
  <c r="AY125" i="11"/>
  <c r="AY126" i="11"/>
  <c r="AY127" i="11"/>
  <c r="AY128" i="11"/>
  <c r="AY129" i="11"/>
  <c r="AY130" i="11"/>
  <c r="AY131" i="11"/>
  <c r="AY132" i="11"/>
  <c r="AY133" i="11"/>
  <c r="AY134" i="11"/>
  <c r="AY135" i="11"/>
  <c r="AY136" i="11"/>
  <c r="AY137" i="11"/>
  <c r="AY138" i="11"/>
  <c r="AY139" i="11"/>
  <c r="AY140" i="11"/>
  <c r="AY141" i="11"/>
  <c r="AY142" i="11"/>
  <c r="AY143" i="11"/>
  <c r="AY144" i="11"/>
  <c r="AY145" i="11"/>
  <c r="AY146" i="11"/>
  <c r="AY147" i="11"/>
  <c r="AY148" i="11"/>
  <c r="AY149" i="11"/>
  <c r="AY150" i="11"/>
  <c r="AY151" i="11"/>
  <c r="AY152" i="11"/>
  <c r="AY153" i="11"/>
  <c r="AY154" i="11"/>
  <c r="AY155" i="11"/>
  <c r="AY156" i="11"/>
  <c r="AY157" i="11"/>
  <c r="AY158" i="11"/>
  <c r="AY159" i="11"/>
  <c r="AY160" i="11"/>
  <c r="AY161" i="11"/>
  <c r="AY162" i="11"/>
  <c r="AY163" i="11"/>
  <c r="AT45" i="11"/>
  <c r="AT46" i="11"/>
  <c r="AT47" i="11"/>
  <c r="AT48" i="11"/>
  <c r="AT49" i="11"/>
  <c r="AT50" i="11"/>
  <c r="AT51" i="11"/>
  <c r="AT52" i="11"/>
  <c r="AT53" i="11"/>
  <c r="AT54" i="11"/>
  <c r="AT55" i="11"/>
  <c r="AT56" i="11"/>
  <c r="AT57" i="11"/>
  <c r="AT58" i="11"/>
  <c r="AT59" i="11"/>
  <c r="AT60" i="11"/>
  <c r="AT61" i="11"/>
  <c r="AT62" i="11"/>
  <c r="AT63" i="11"/>
  <c r="AT64" i="11"/>
  <c r="AT65" i="11"/>
  <c r="AT66" i="11"/>
  <c r="AT67" i="11"/>
  <c r="AT68" i="11"/>
  <c r="AT69" i="11"/>
  <c r="AT70" i="11"/>
  <c r="AT71" i="11"/>
  <c r="AT72" i="11"/>
  <c r="AT73" i="11"/>
  <c r="AT74" i="11"/>
  <c r="AT75" i="11"/>
  <c r="AT76" i="11"/>
  <c r="AT77" i="11"/>
  <c r="AT78" i="11"/>
  <c r="AT79" i="11"/>
  <c r="AT80" i="11"/>
  <c r="AT81" i="11"/>
  <c r="AT82" i="11"/>
  <c r="AT83" i="11"/>
  <c r="AT84" i="11"/>
  <c r="AT85" i="11"/>
  <c r="AT86" i="11"/>
  <c r="AT87" i="11"/>
  <c r="AT88" i="11"/>
  <c r="AT89" i="11"/>
  <c r="AT90" i="11"/>
  <c r="AT91" i="11"/>
  <c r="AT92" i="11"/>
  <c r="AT93" i="11"/>
  <c r="AT94" i="11"/>
  <c r="AT95" i="11"/>
  <c r="AT96" i="11"/>
  <c r="AT97" i="11"/>
  <c r="AT98" i="11"/>
  <c r="AT99" i="11"/>
  <c r="AT100" i="11"/>
  <c r="AT101" i="11"/>
  <c r="AT102" i="11"/>
  <c r="AT103" i="11"/>
  <c r="AT104" i="11"/>
  <c r="AT105" i="11"/>
  <c r="AT106" i="11"/>
  <c r="AT107" i="11"/>
  <c r="AT108" i="11"/>
  <c r="AT109" i="11"/>
  <c r="AT110" i="11"/>
  <c r="AT111" i="11"/>
  <c r="AT112" i="11"/>
  <c r="AT113" i="11"/>
  <c r="AT114" i="11"/>
  <c r="AT115" i="11"/>
  <c r="AT116" i="11"/>
  <c r="AT117" i="11"/>
  <c r="AT118" i="11"/>
  <c r="AT119" i="11"/>
  <c r="AT120" i="11"/>
  <c r="AT121" i="11"/>
  <c r="AT122" i="11"/>
  <c r="AT123" i="11"/>
  <c r="AT124" i="11"/>
  <c r="AT125" i="11"/>
  <c r="AT126" i="11"/>
  <c r="AT127" i="11"/>
  <c r="AT128" i="11"/>
  <c r="AT129" i="11"/>
  <c r="AT130" i="11"/>
  <c r="AT131" i="11"/>
  <c r="AT132" i="11"/>
  <c r="AT133" i="11"/>
  <c r="AT134" i="11"/>
  <c r="AT135" i="11"/>
  <c r="AT136" i="11"/>
  <c r="AT137" i="11"/>
  <c r="AT138" i="11"/>
  <c r="AT139" i="11"/>
  <c r="AT140" i="11"/>
  <c r="AT141" i="11"/>
  <c r="AT142" i="11"/>
  <c r="AT143" i="11"/>
  <c r="AT144" i="11"/>
  <c r="AT145" i="11"/>
  <c r="AT146" i="11"/>
  <c r="AT147" i="11"/>
  <c r="AT148" i="11"/>
  <c r="AT149" i="11"/>
  <c r="AT150" i="11"/>
  <c r="AT151" i="11"/>
  <c r="AT152" i="11"/>
  <c r="AT153" i="11"/>
  <c r="AT154" i="11"/>
  <c r="AT155" i="11"/>
  <c r="AT156" i="11"/>
  <c r="AT157" i="11"/>
  <c r="AT158" i="11"/>
  <c r="AT159" i="11"/>
  <c r="AT160" i="11"/>
  <c r="AT161" i="11"/>
  <c r="AT162" i="11"/>
  <c r="AT163" i="11"/>
  <c r="B5" i="11"/>
  <c r="AU49" i="11" l="1"/>
  <c r="AU44" i="11"/>
  <c r="J10" i="13"/>
  <c r="H16" i="13"/>
  <c r="O13" i="13"/>
  <c r="J14" i="13"/>
  <c r="J15" i="13"/>
  <c r="H11" i="13"/>
  <c r="J12" i="13"/>
  <c r="H17" i="13"/>
  <c r="H19" i="13"/>
  <c r="J18" i="13"/>
  <c r="H13" i="13"/>
  <c r="H9" i="13"/>
  <c r="H15" i="13"/>
  <c r="J20" i="13"/>
  <c r="J16" i="13"/>
  <c r="J19" i="13"/>
  <c r="J11" i="13"/>
  <c r="H20" i="13"/>
  <c r="C161" i="13"/>
  <c r="E161" i="13" s="1"/>
  <c r="H12" i="13"/>
  <c r="C157" i="13"/>
  <c r="E157" i="13" s="1"/>
  <c r="O9" i="13"/>
  <c r="BB83" i="13"/>
  <c r="BC84" i="13" s="1"/>
  <c r="BD85" i="13" s="1"/>
  <c r="BE86" i="13" s="1"/>
  <c r="BF87" i="13" s="1"/>
  <c r="BG88" i="13" s="1"/>
  <c r="BH89" i="13" s="1"/>
  <c r="BI90" i="13" s="1"/>
  <c r="BJ91" i="13" s="1"/>
  <c r="BK92" i="13" s="1"/>
  <c r="BL93" i="13" s="1"/>
  <c r="BM94" i="13" s="1"/>
  <c r="O15" i="13"/>
  <c r="J9" i="13"/>
  <c r="H10" i="13"/>
  <c r="J13" i="13"/>
  <c r="H14" i="13"/>
  <c r="J17" i="13"/>
  <c r="H18" i="13"/>
  <c r="BB52" i="13"/>
  <c r="BC53" i="13" s="1"/>
  <c r="BD54" i="13" s="1"/>
  <c r="BE55" i="13" s="1"/>
  <c r="BF56" i="13" s="1"/>
  <c r="BG57" i="13" s="1"/>
  <c r="BH58" i="13" s="1"/>
  <c r="BI59" i="13" s="1"/>
  <c r="BJ60" i="13" s="1"/>
  <c r="BK61" i="13" s="1"/>
  <c r="BL62" i="13" s="1"/>
  <c r="BM63" i="13" s="1"/>
  <c r="BB56" i="13"/>
  <c r="BC57" i="13" s="1"/>
  <c r="BD58" i="13" s="1"/>
  <c r="BE59" i="13" s="1"/>
  <c r="BF60" i="13" s="1"/>
  <c r="BG61" i="13" s="1"/>
  <c r="BH62" i="13" s="1"/>
  <c r="BI63" i="13" s="1"/>
  <c r="BJ64" i="13" s="1"/>
  <c r="BK65" i="13" s="1"/>
  <c r="BL66" i="13" s="1"/>
  <c r="BM67" i="13" s="1"/>
  <c r="O57" i="13"/>
  <c r="AH45" i="13" s="1"/>
  <c r="BB57" i="13"/>
  <c r="BC58" i="13" s="1"/>
  <c r="BD59" i="13" s="1"/>
  <c r="BE60" i="13" s="1"/>
  <c r="BF61" i="13" s="1"/>
  <c r="BG62" i="13" s="1"/>
  <c r="BH63" i="13" s="1"/>
  <c r="BI64" i="13" s="1"/>
  <c r="BJ65" i="13" s="1"/>
  <c r="BK66" i="13" s="1"/>
  <c r="BL67" i="13" s="1"/>
  <c r="BM68" i="13" s="1"/>
  <c r="BB92" i="13"/>
  <c r="BC93" i="13" s="1"/>
  <c r="BD94" i="13" s="1"/>
  <c r="BE95" i="13" s="1"/>
  <c r="BF96" i="13" s="1"/>
  <c r="BG97" i="13" s="1"/>
  <c r="BH98" i="13" s="1"/>
  <c r="BI99" i="13" s="1"/>
  <c r="BJ100" i="13" s="1"/>
  <c r="BK101" i="13" s="1"/>
  <c r="BL102" i="13" s="1"/>
  <c r="BM103" i="13" s="1"/>
  <c r="BB61" i="13"/>
  <c r="BC62" i="13" s="1"/>
  <c r="BD63" i="13" s="1"/>
  <c r="BE64" i="13" s="1"/>
  <c r="BF65" i="13" s="1"/>
  <c r="BG66" i="13" s="1"/>
  <c r="BH67" i="13" s="1"/>
  <c r="BI68" i="13" s="1"/>
  <c r="BJ69" i="13" s="1"/>
  <c r="BK70" i="13" s="1"/>
  <c r="BL71" i="13" s="1"/>
  <c r="BM72" i="13" s="1"/>
  <c r="BB62" i="13"/>
  <c r="BC63" i="13" s="1"/>
  <c r="BD64" i="13" s="1"/>
  <c r="BE65" i="13" s="1"/>
  <c r="BF66" i="13" s="1"/>
  <c r="BG67" i="13" s="1"/>
  <c r="BH68" i="13" s="1"/>
  <c r="BI69" i="13" s="1"/>
  <c r="BJ70" i="13" s="1"/>
  <c r="BK71" i="13" s="1"/>
  <c r="BL72" i="13" s="1"/>
  <c r="BM73" i="13" s="1"/>
  <c r="BO171" i="13"/>
  <c r="BQ61" i="13" s="1"/>
  <c r="BB71" i="13"/>
  <c r="BC72" i="13" s="1"/>
  <c r="BD73" i="13" s="1"/>
  <c r="BE74" i="13" s="1"/>
  <c r="BF75" i="13" s="1"/>
  <c r="BG76" i="13" s="1"/>
  <c r="BH77" i="13" s="1"/>
  <c r="BI78" i="13" s="1"/>
  <c r="BJ79" i="13" s="1"/>
  <c r="BK80" i="13" s="1"/>
  <c r="BL81" i="13" s="1"/>
  <c r="BM82" i="13" s="1"/>
  <c r="BB74" i="13"/>
  <c r="BC75" i="13" s="1"/>
  <c r="BD76" i="13" s="1"/>
  <c r="BE77" i="13" s="1"/>
  <c r="BF78" i="13" s="1"/>
  <c r="BG79" i="13" s="1"/>
  <c r="BH80" i="13" s="1"/>
  <c r="BI81" i="13" s="1"/>
  <c r="BJ82" i="13" s="1"/>
  <c r="BK83" i="13" s="1"/>
  <c r="BL84" i="13" s="1"/>
  <c r="BM85" i="13" s="1"/>
  <c r="BB67" i="13"/>
  <c r="BC68" i="13" s="1"/>
  <c r="BD69" i="13" s="1"/>
  <c r="BE70" i="13" s="1"/>
  <c r="BF71" i="13" s="1"/>
  <c r="BG72" i="13" s="1"/>
  <c r="BH73" i="13" s="1"/>
  <c r="BI74" i="13" s="1"/>
  <c r="BJ75" i="13" s="1"/>
  <c r="BK76" i="13" s="1"/>
  <c r="BL77" i="13" s="1"/>
  <c r="BM78" i="13" s="1"/>
  <c r="BB70" i="13"/>
  <c r="BC71" i="13" s="1"/>
  <c r="BD72" i="13" s="1"/>
  <c r="BE73" i="13" s="1"/>
  <c r="BF74" i="13" s="1"/>
  <c r="BG75" i="13" s="1"/>
  <c r="BH76" i="13" s="1"/>
  <c r="BI77" i="13" s="1"/>
  <c r="BJ78" i="13" s="1"/>
  <c r="BK79" i="13" s="1"/>
  <c r="BL80" i="13" s="1"/>
  <c r="BM81" i="13" s="1"/>
  <c r="BB48" i="13"/>
  <c r="BC49" i="13" s="1"/>
  <c r="BD50" i="13" s="1"/>
  <c r="BE51" i="13" s="1"/>
  <c r="BF52" i="13" s="1"/>
  <c r="BG53" i="13" s="1"/>
  <c r="BH54" i="13" s="1"/>
  <c r="BI55" i="13" s="1"/>
  <c r="BJ56" i="13" s="1"/>
  <c r="BK57" i="13" s="1"/>
  <c r="BL58" i="13" s="1"/>
  <c r="BM59" i="13" s="1"/>
  <c r="BB75" i="13"/>
  <c r="BC76" i="13" s="1"/>
  <c r="BD77" i="13" s="1"/>
  <c r="BE78" i="13" s="1"/>
  <c r="BF79" i="13" s="1"/>
  <c r="BG80" i="13" s="1"/>
  <c r="BH81" i="13" s="1"/>
  <c r="BI82" i="13" s="1"/>
  <c r="BJ83" i="13" s="1"/>
  <c r="BK84" i="13" s="1"/>
  <c r="BL85" i="13" s="1"/>
  <c r="BM86" i="13" s="1"/>
  <c r="C158" i="13"/>
  <c r="E158" i="13" s="1"/>
  <c r="O21" i="13"/>
  <c r="AH9" i="13" s="1"/>
  <c r="C159" i="13"/>
  <c r="E159" i="13" s="1"/>
  <c r="O33" i="13"/>
  <c r="AH21" i="13" s="1"/>
  <c r="BB72" i="13"/>
  <c r="BC73" i="13" s="1"/>
  <c r="BD74" i="13" s="1"/>
  <c r="BE75" i="13" s="1"/>
  <c r="BF76" i="13" s="1"/>
  <c r="BG77" i="13" s="1"/>
  <c r="BH78" i="13" s="1"/>
  <c r="BI79" i="13" s="1"/>
  <c r="BJ80" i="13" s="1"/>
  <c r="BK81" i="13" s="1"/>
  <c r="BL82" i="13" s="1"/>
  <c r="BM83" i="13" s="1"/>
  <c r="BB58" i="13"/>
  <c r="BC59" i="13" s="1"/>
  <c r="BD60" i="13" s="1"/>
  <c r="BE61" i="13" s="1"/>
  <c r="BF62" i="13" s="1"/>
  <c r="BG63" i="13" s="1"/>
  <c r="BH64" i="13" s="1"/>
  <c r="BI65" i="13" s="1"/>
  <c r="BJ66" i="13" s="1"/>
  <c r="BK67" i="13" s="1"/>
  <c r="BL68" i="13" s="1"/>
  <c r="BM69" i="13" s="1"/>
  <c r="BB84" i="13"/>
  <c r="BC85" i="13" s="1"/>
  <c r="BD86" i="13" s="1"/>
  <c r="BE87" i="13" s="1"/>
  <c r="BF88" i="13" s="1"/>
  <c r="BG89" i="13" s="1"/>
  <c r="BH90" i="13" s="1"/>
  <c r="BI91" i="13" s="1"/>
  <c r="BJ92" i="13" s="1"/>
  <c r="BK93" i="13" s="1"/>
  <c r="BL94" i="13" s="1"/>
  <c r="BM95" i="13" s="1"/>
  <c r="C160" i="13"/>
  <c r="E160" i="13" s="1"/>
  <c r="BB64" i="13"/>
  <c r="BC65" i="13" s="1"/>
  <c r="BD66" i="13" s="1"/>
  <c r="BE67" i="13" s="1"/>
  <c r="BF68" i="13" s="1"/>
  <c r="BG69" i="13" s="1"/>
  <c r="BH70" i="13" s="1"/>
  <c r="BI71" i="13" s="1"/>
  <c r="BJ72" i="13" s="1"/>
  <c r="BK73" i="13" s="1"/>
  <c r="BL74" i="13" s="1"/>
  <c r="BM75" i="13" s="1"/>
  <c r="C162" i="13"/>
  <c r="E162" i="13" s="1"/>
  <c r="O69" i="13"/>
  <c r="AH57" i="13" s="1"/>
  <c r="BB91" i="13"/>
  <c r="BC92" i="13" s="1"/>
  <c r="BD93" i="13" s="1"/>
  <c r="BE94" i="13" s="1"/>
  <c r="BF95" i="13" s="1"/>
  <c r="BG96" i="13" s="1"/>
  <c r="BH97" i="13" s="1"/>
  <c r="BI98" i="13" s="1"/>
  <c r="BJ99" i="13" s="1"/>
  <c r="BK100" i="13" s="1"/>
  <c r="BL101" i="13" s="1"/>
  <c r="BM102" i="13" s="1"/>
  <c r="C163" i="13"/>
  <c r="E163" i="13" s="1"/>
  <c r="O81" i="13"/>
  <c r="AH69" i="13" s="1"/>
  <c r="BB68" i="13"/>
  <c r="BC69" i="13" s="1"/>
  <c r="BD70" i="13" s="1"/>
  <c r="BE71" i="13" s="1"/>
  <c r="BF72" i="13" s="1"/>
  <c r="BG73" i="13" s="1"/>
  <c r="BH74" i="13" s="1"/>
  <c r="BI75" i="13" s="1"/>
  <c r="BJ76" i="13" s="1"/>
  <c r="BK77" i="13" s="1"/>
  <c r="BL78" i="13" s="1"/>
  <c r="BM79" i="13" s="1"/>
  <c r="BB80" i="13"/>
  <c r="BC81" i="13" s="1"/>
  <c r="BD82" i="13" s="1"/>
  <c r="BE83" i="13" s="1"/>
  <c r="BF84" i="13" s="1"/>
  <c r="BG85" i="13" s="1"/>
  <c r="BH86" i="13" s="1"/>
  <c r="BI87" i="13" s="1"/>
  <c r="BJ88" i="13" s="1"/>
  <c r="BK89" i="13" s="1"/>
  <c r="BL90" i="13" s="1"/>
  <c r="BM91" i="13" s="1"/>
  <c r="BB65" i="13"/>
  <c r="BC66" i="13" s="1"/>
  <c r="BD67" i="13" s="1"/>
  <c r="BE68" i="13" s="1"/>
  <c r="BF69" i="13" s="1"/>
  <c r="BG70" i="13" s="1"/>
  <c r="BH71" i="13" s="1"/>
  <c r="BI72" i="13" s="1"/>
  <c r="BJ73" i="13" s="1"/>
  <c r="BK74" i="13" s="1"/>
  <c r="BL75" i="13" s="1"/>
  <c r="BM76" i="13" s="1"/>
  <c r="C164" i="13"/>
  <c r="E164" i="13" s="1"/>
  <c r="O93" i="13"/>
  <c r="AH81" i="13" s="1"/>
  <c r="BB94" i="13"/>
  <c r="BC95" i="13" s="1"/>
  <c r="BD96" i="13" s="1"/>
  <c r="BE97" i="13" s="1"/>
  <c r="BF98" i="13" s="1"/>
  <c r="BG99" i="13" s="1"/>
  <c r="BH100" i="13" s="1"/>
  <c r="BI101" i="13" s="1"/>
  <c r="BJ102" i="13" s="1"/>
  <c r="BK103" i="13" s="1"/>
  <c r="BL104" i="13" s="1"/>
  <c r="BM105" i="13" s="1"/>
  <c r="BB107" i="13"/>
  <c r="BC108" i="13" s="1"/>
  <c r="BD109" i="13" s="1"/>
  <c r="BE110" i="13" s="1"/>
  <c r="BF111" i="13" s="1"/>
  <c r="BG112" i="13" s="1"/>
  <c r="BH113" i="13" s="1"/>
  <c r="BI114" i="13" s="1"/>
  <c r="BJ115" i="13" s="1"/>
  <c r="BK116" i="13" s="1"/>
  <c r="BL117" i="13" s="1"/>
  <c r="BM118" i="13" s="1"/>
  <c r="BB108" i="13"/>
  <c r="BC109" i="13" s="1"/>
  <c r="BD110" i="13" s="1"/>
  <c r="BE111" i="13" s="1"/>
  <c r="BF112" i="13" s="1"/>
  <c r="BG113" i="13" s="1"/>
  <c r="BH114" i="13" s="1"/>
  <c r="BI115" i="13" s="1"/>
  <c r="BJ116" i="13" s="1"/>
  <c r="BK117" i="13" s="1"/>
  <c r="BL118" i="13" s="1"/>
  <c r="BM119" i="13" s="1"/>
  <c r="BB88" i="13"/>
  <c r="BC89" i="13" s="1"/>
  <c r="BD90" i="13" s="1"/>
  <c r="BE91" i="13" s="1"/>
  <c r="BF92" i="13" s="1"/>
  <c r="BG93" i="13" s="1"/>
  <c r="BH94" i="13" s="1"/>
  <c r="BI95" i="13" s="1"/>
  <c r="BJ96" i="13" s="1"/>
  <c r="BK97" i="13" s="1"/>
  <c r="BL98" i="13" s="1"/>
  <c r="BM99" i="13" s="1"/>
  <c r="BB102" i="13"/>
  <c r="BC103" i="13" s="1"/>
  <c r="BD104" i="13" s="1"/>
  <c r="BE105" i="13" s="1"/>
  <c r="BF106" i="13" s="1"/>
  <c r="BG107" i="13" s="1"/>
  <c r="BH108" i="13" s="1"/>
  <c r="BI109" i="13" s="1"/>
  <c r="BJ110" i="13" s="1"/>
  <c r="BK111" i="13" s="1"/>
  <c r="BL112" i="13" s="1"/>
  <c r="BM113" i="13" s="1"/>
  <c r="BB96" i="13"/>
  <c r="BC97" i="13" s="1"/>
  <c r="BD98" i="13" s="1"/>
  <c r="BE99" i="13" s="1"/>
  <c r="BF100" i="13" s="1"/>
  <c r="BG101" i="13" s="1"/>
  <c r="BH102" i="13" s="1"/>
  <c r="BI103" i="13" s="1"/>
  <c r="BJ104" i="13" s="1"/>
  <c r="BK105" i="13" s="1"/>
  <c r="BL106" i="13" s="1"/>
  <c r="BM107" i="13" s="1"/>
  <c r="BB95" i="13"/>
  <c r="BC96" i="13" s="1"/>
  <c r="BD97" i="13" s="1"/>
  <c r="BE98" i="13" s="1"/>
  <c r="BF99" i="13" s="1"/>
  <c r="BG100" i="13" s="1"/>
  <c r="BH101" i="13" s="1"/>
  <c r="BI102" i="13" s="1"/>
  <c r="BJ103" i="13" s="1"/>
  <c r="BK104" i="13" s="1"/>
  <c r="BL105" i="13" s="1"/>
  <c r="BM106" i="13" s="1"/>
  <c r="BB103" i="13"/>
  <c r="BC104" i="13" s="1"/>
  <c r="BD105" i="13" s="1"/>
  <c r="BE106" i="13" s="1"/>
  <c r="BF107" i="13" s="1"/>
  <c r="BG108" i="13" s="1"/>
  <c r="BH109" i="13" s="1"/>
  <c r="BI110" i="13" s="1"/>
  <c r="BJ111" i="13" s="1"/>
  <c r="BK112" i="13" s="1"/>
  <c r="BL113" i="13" s="1"/>
  <c r="BM114" i="13" s="1"/>
  <c r="C165" i="13"/>
  <c r="E165" i="13" s="1"/>
  <c r="BB125" i="13"/>
  <c r="BC126" i="13" s="1"/>
  <c r="BD127" i="13" s="1"/>
  <c r="BE128" i="13" s="1"/>
  <c r="BF129" i="13" s="1"/>
  <c r="BG130" i="13" s="1"/>
  <c r="BH131" i="13" s="1"/>
  <c r="BI132" i="13" s="1"/>
  <c r="BJ133" i="13" s="1"/>
  <c r="BK134" i="13" s="1"/>
  <c r="BL135" i="13" s="1"/>
  <c r="BM136" i="13" s="1"/>
  <c r="BB110" i="13"/>
  <c r="BC111" i="13" s="1"/>
  <c r="BD112" i="13" s="1"/>
  <c r="BE113" i="13" s="1"/>
  <c r="BF114" i="13" s="1"/>
  <c r="BG115" i="13" s="1"/>
  <c r="BH116" i="13" s="1"/>
  <c r="BI117" i="13" s="1"/>
  <c r="BJ118" i="13" s="1"/>
  <c r="BK119" i="13" s="1"/>
  <c r="BL120" i="13" s="1"/>
  <c r="BM121" i="13" s="1"/>
  <c r="C166" i="13"/>
  <c r="E166" i="13" s="1"/>
  <c r="BB115" i="13"/>
  <c r="BC116" i="13" s="1"/>
  <c r="BD117" i="13" s="1"/>
  <c r="BE118" i="13" s="1"/>
  <c r="BF119" i="13" s="1"/>
  <c r="BG120" i="13" s="1"/>
  <c r="BH121" i="13" s="1"/>
  <c r="BI122" i="13" s="1"/>
  <c r="BJ123" i="13" s="1"/>
  <c r="BK124" i="13" s="1"/>
  <c r="BL125" i="13" s="1"/>
  <c r="BM126" i="13" s="1"/>
  <c r="BB126" i="13"/>
  <c r="BC127" i="13" s="1"/>
  <c r="BD128" i="13" s="1"/>
  <c r="BE129" i="13" s="1"/>
  <c r="BF130" i="13" s="1"/>
  <c r="BG131" i="13" s="1"/>
  <c r="BH132" i="13" s="1"/>
  <c r="BI133" i="13" s="1"/>
  <c r="BJ134" i="13" s="1"/>
  <c r="BK135" i="13" s="1"/>
  <c r="BL136" i="13" s="1"/>
  <c r="BM137" i="13" s="1"/>
  <c r="BB118" i="13"/>
  <c r="BC119" i="13" s="1"/>
  <c r="BD120" i="13" s="1"/>
  <c r="BE121" i="13" s="1"/>
  <c r="BF122" i="13" s="1"/>
  <c r="BG123" i="13" s="1"/>
  <c r="BH124" i="13" s="1"/>
  <c r="BI125" i="13" s="1"/>
  <c r="BJ126" i="13" s="1"/>
  <c r="BK127" i="13" s="1"/>
  <c r="BL128" i="13" s="1"/>
  <c r="BM129" i="13" s="1"/>
  <c r="BB120" i="13"/>
  <c r="BC121" i="13" s="1"/>
  <c r="BD122" i="13" s="1"/>
  <c r="BE123" i="13" s="1"/>
  <c r="BF124" i="13" s="1"/>
  <c r="BG125" i="13" s="1"/>
  <c r="BH126" i="13" s="1"/>
  <c r="BI127" i="13" s="1"/>
  <c r="BJ128" i="13" s="1"/>
  <c r="BK129" i="13" s="1"/>
  <c r="BL130" i="13" s="1"/>
  <c r="BM131" i="13" s="1"/>
  <c r="BB116" i="13"/>
  <c r="BC117" i="13" s="1"/>
  <c r="BD118" i="13" s="1"/>
  <c r="BE119" i="13" s="1"/>
  <c r="BF120" i="13" s="1"/>
  <c r="BG121" i="13" s="1"/>
  <c r="BH122" i="13" s="1"/>
  <c r="BI123" i="13" s="1"/>
  <c r="BJ124" i="13" s="1"/>
  <c r="BK125" i="13" s="1"/>
  <c r="BL126" i="13" s="1"/>
  <c r="BM127" i="13" s="1"/>
  <c r="BB124" i="13"/>
  <c r="BC125" i="13" s="1"/>
  <c r="BD126" i="13" s="1"/>
  <c r="BE127" i="13" s="1"/>
  <c r="BF128" i="13" s="1"/>
  <c r="BG129" i="13" s="1"/>
  <c r="BH130" i="13" s="1"/>
  <c r="BI131" i="13" s="1"/>
  <c r="BJ132" i="13" s="1"/>
  <c r="BK133" i="13" s="1"/>
  <c r="BL134" i="13" s="1"/>
  <c r="BM135" i="13" s="1"/>
  <c r="BB132" i="13"/>
  <c r="BC133" i="13" s="1"/>
  <c r="BD134" i="13" s="1"/>
  <c r="BE135" i="13" s="1"/>
  <c r="BF136" i="13" s="1"/>
  <c r="BG137" i="13" s="1"/>
  <c r="BH138" i="13" s="1"/>
  <c r="BI139" i="13" s="1"/>
  <c r="BJ140" i="13" s="1"/>
  <c r="BK141" i="13" s="1"/>
  <c r="BL142" i="13" s="1"/>
  <c r="BM143" i="13" s="1"/>
  <c r="BB123" i="13"/>
  <c r="BC124" i="13" s="1"/>
  <c r="BD125" i="13" s="1"/>
  <c r="BE126" i="13" s="1"/>
  <c r="BF127" i="13" s="1"/>
  <c r="BG128" i="13" s="1"/>
  <c r="BH129" i="13" s="1"/>
  <c r="BI130" i="13" s="1"/>
  <c r="BJ131" i="13" s="1"/>
  <c r="BK132" i="13" s="1"/>
  <c r="BL133" i="13" s="1"/>
  <c r="BM134" i="13" s="1"/>
  <c r="BB122" i="13"/>
  <c r="BC123" i="13" s="1"/>
  <c r="BD124" i="13" s="1"/>
  <c r="BE125" i="13" s="1"/>
  <c r="BF126" i="13" s="1"/>
  <c r="BG127" i="13" s="1"/>
  <c r="BH128" i="13" s="1"/>
  <c r="BI129" i="13" s="1"/>
  <c r="BJ130" i="13" s="1"/>
  <c r="BK131" i="13" s="1"/>
  <c r="BL132" i="13" s="1"/>
  <c r="BM133" i="13" s="1"/>
  <c r="BB133" i="13"/>
  <c r="BC134" i="13" s="1"/>
  <c r="BD135" i="13" s="1"/>
  <c r="BE136" i="13" s="1"/>
  <c r="BF137" i="13" s="1"/>
  <c r="BG138" i="13" s="1"/>
  <c r="BH139" i="13" s="1"/>
  <c r="BI140" i="13" s="1"/>
  <c r="BJ141" i="13" s="1"/>
  <c r="BK142" i="13" s="1"/>
  <c r="BL143" i="13" s="1"/>
  <c r="BM144" i="13" s="1"/>
  <c r="BB141" i="13"/>
  <c r="BC142" i="13" s="1"/>
  <c r="BD143" i="13" s="1"/>
  <c r="BE144" i="13" s="1"/>
  <c r="BF145" i="13" s="1"/>
  <c r="BG146" i="13" s="1"/>
  <c r="BH147" i="13" s="1"/>
  <c r="BI148" i="13" s="1"/>
  <c r="BJ149" i="13" s="1"/>
  <c r="BK150" i="13" s="1"/>
  <c r="BL151" i="13" s="1"/>
  <c r="BM152" i="13" s="1"/>
  <c r="BB121" i="13"/>
  <c r="BC122" i="13" s="1"/>
  <c r="BD123" i="13" s="1"/>
  <c r="BE124" i="13" s="1"/>
  <c r="BF125" i="13" s="1"/>
  <c r="BG126" i="13" s="1"/>
  <c r="BH127" i="13" s="1"/>
  <c r="BI128" i="13" s="1"/>
  <c r="BJ129" i="13" s="1"/>
  <c r="BK130" i="13" s="1"/>
  <c r="BL131" i="13" s="1"/>
  <c r="BM132" i="13" s="1"/>
  <c r="BB144" i="13"/>
  <c r="BC145" i="13" s="1"/>
  <c r="BD146" i="13" s="1"/>
  <c r="BE147" i="13" s="1"/>
  <c r="BF148" i="13" s="1"/>
  <c r="BG149" i="13" s="1"/>
  <c r="BH150" i="13" s="1"/>
  <c r="BI151" i="13" s="1"/>
  <c r="BJ152" i="13" s="1"/>
  <c r="BK153" i="13" s="1"/>
  <c r="BL154" i="13" s="1"/>
  <c r="BM155" i="13" s="1"/>
  <c r="BB140" i="13"/>
  <c r="BC141" i="13" s="1"/>
  <c r="BD142" i="13" s="1"/>
  <c r="BE143" i="13" s="1"/>
  <c r="BF144" i="13" s="1"/>
  <c r="BG145" i="13" s="1"/>
  <c r="BH146" i="13" s="1"/>
  <c r="BI147" i="13" s="1"/>
  <c r="BJ148" i="13" s="1"/>
  <c r="BK149" i="13" s="1"/>
  <c r="BL150" i="13" s="1"/>
  <c r="BM151" i="13" s="1"/>
  <c r="BB160" i="13"/>
  <c r="BC161" i="13" s="1"/>
  <c r="BD162" i="13" s="1"/>
  <c r="BE163" i="13" s="1"/>
  <c r="BB161" i="13"/>
  <c r="BC162" i="13" s="1"/>
  <c r="BD163" i="13" s="1"/>
  <c r="BB131" i="13"/>
  <c r="BC132" i="13" s="1"/>
  <c r="BD133" i="13" s="1"/>
  <c r="BE134" i="13" s="1"/>
  <c r="BF135" i="13" s="1"/>
  <c r="BG136" i="13" s="1"/>
  <c r="BH137" i="13" s="1"/>
  <c r="BI138" i="13" s="1"/>
  <c r="BJ139" i="13" s="1"/>
  <c r="BK140" i="13" s="1"/>
  <c r="BL141" i="13" s="1"/>
  <c r="BM142" i="13" s="1"/>
  <c r="BB139" i="13"/>
  <c r="BC140" i="13" s="1"/>
  <c r="BD141" i="13" s="1"/>
  <c r="BE142" i="13" s="1"/>
  <c r="BF143" i="13" s="1"/>
  <c r="BG144" i="13" s="1"/>
  <c r="BH145" i="13" s="1"/>
  <c r="BI146" i="13" s="1"/>
  <c r="BJ147" i="13" s="1"/>
  <c r="BK148" i="13" s="1"/>
  <c r="BL149" i="13" s="1"/>
  <c r="BM150" i="13" s="1"/>
  <c r="BB157" i="13"/>
  <c r="BC158" i="13" s="1"/>
  <c r="BD159" i="13" s="1"/>
  <c r="BE160" i="13" s="1"/>
  <c r="BF161" i="13" s="1"/>
  <c r="BG162" i="13" s="1"/>
  <c r="BH163" i="13" s="1"/>
  <c r="BB136" i="13"/>
  <c r="BC137" i="13" s="1"/>
  <c r="BD138" i="13" s="1"/>
  <c r="BE139" i="13" s="1"/>
  <c r="BF140" i="13" s="1"/>
  <c r="BG141" i="13" s="1"/>
  <c r="BH142" i="13" s="1"/>
  <c r="BI143" i="13" s="1"/>
  <c r="BJ144" i="13" s="1"/>
  <c r="BK145" i="13" s="1"/>
  <c r="BL146" i="13" s="1"/>
  <c r="BM147" i="13" s="1"/>
  <c r="BB142" i="13"/>
  <c r="BC143" i="13" s="1"/>
  <c r="BD144" i="13" s="1"/>
  <c r="BE145" i="13" s="1"/>
  <c r="BF146" i="13" s="1"/>
  <c r="BG147" i="13" s="1"/>
  <c r="BH148" i="13" s="1"/>
  <c r="BI149" i="13" s="1"/>
  <c r="BJ150" i="13" s="1"/>
  <c r="BK151" i="13" s="1"/>
  <c r="BL152" i="13" s="1"/>
  <c r="BM153" i="13" s="1"/>
  <c r="BB149" i="13"/>
  <c r="BC150" i="13" s="1"/>
  <c r="BD151" i="13" s="1"/>
  <c r="BE152" i="13" s="1"/>
  <c r="BF153" i="13" s="1"/>
  <c r="BG154" i="13" s="1"/>
  <c r="BH155" i="13" s="1"/>
  <c r="BI156" i="13" s="1"/>
  <c r="BJ157" i="13" s="1"/>
  <c r="BK158" i="13" s="1"/>
  <c r="BL159" i="13" s="1"/>
  <c r="BM160" i="13" s="1"/>
  <c r="BB147" i="13"/>
  <c r="BC148" i="13" s="1"/>
  <c r="BD149" i="13" s="1"/>
  <c r="BE150" i="13" s="1"/>
  <c r="BF151" i="13" s="1"/>
  <c r="BG152" i="13" s="1"/>
  <c r="BH153" i="13" s="1"/>
  <c r="BI154" i="13" s="1"/>
  <c r="BJ155" i="13" s="1"/>
  <c r="BK156" i="13" s="1"/>
  <c r="BL157" i="13" s="1"/>
  <c r="BM158" i="13" s="1"/>
  <c r="BB151" i="13"/>
  <c r="BC152" i="13" s="1"/>
  <c r="BD153" i="13" s="1"/>
  <c r="BE154" i="13" s="1"/>
  <c r="BF155" i="13" s="1"/>
  <c r="BG156" i="13" s="1"/>
  <c r="BH157" i="13" s="1"/>
  <c r="BI158" i="13" s="1"/>
  <c r="BJ159" i="13" s="1"/>
  <c r="BK160" i="13" s="1"/>
  <c r="BL161" i="13" s="1"/>
  <c r="BM162" i="13" s="1"/>
  <c r="BB156" i="13"/>
  <c r="BC157" i="13" s="1"/>
  <c r="BD158" i="13" s="1"/>
  <c r="BE159" i="13" s="1"/>
  <c r="BF160" i="13" s="1"/>
  <c r="BG161" i="13" s="1"/>
  <c r="BH162" i="13" s="1"/>
  <c r="BI163" i="13" s="1"/>
  <c r="BB155" i="13"/>
  <c r="BC156" i="13" s="1"/>
  <c r="BD157" i="13" s="1"/>
  <c r="BE158" i="13" s="1"/>
  <c r="BF159" i="13" s="1"/>
  <c r="BG160" i="13" s="1"/>
  <c r="BH161" i="13" s="1"/>
  <c r="BI162" i="13" s="1"/>
  <c r="BJ163" i="13" s="1"/>
  <c r="E168" i="13" l="1"/>
  <c r="BT163" i="13"/>
  <c r="CA161" i="13"/>
  <c r="BR154" i="13"/>
  <c r="BR141" i="13"/>
  <c r="BR163" i="13"/>
  <c r="CA123" i="13"/>
  <c r="BW163" i="13"/>
  <c r="BQ145" i="13"/>
  <c r="BY134" i="13"/>
  <c r="BV156" i="13"/>
  <c r="BV149" i="13"/>
  <c r="BT104" i="13"/>
  <c r="BS140" i="13"/>
  <c r="CA162" i="13"/>
  <c r="BV141" i="13"/>
  <c r="BX132" i="13"/>
  <c r="BX121" i="13"/>
  <c r="BR142" i="13"/>
  <c r="BS143" i="13"/>
  <c r="BR158" i="13"/>
  <c r="CA160" i="13"/>
  <c r="BW131" i="13"/>
  <c r="BR100" i="13"/>
  <c r="BX101" i="13"/>
  <c r="BX146" i="13"/>
  <c r="CA148" i="13"/>
  <c r="CA155" i="13"/>
  <c r="BO125" i="13"/>
  <c r="BZ105" i="13"/>
  <c r="BV117" i="13"/>
  <c r="BQ94" i="13"/>
  <c r="BT159" i="13"/>
  <c r="BO140" i="13"/>
  <c r="CA124" i="13"/>
  <c r="BU110" i="13"/>
  <c r="BZ100" i="13"/>
  <c r="BO93" i="13"/>
  <c r="BO85" i="13"/>
  <c r="BQ112" i="13"/>
  <c r="BX154" i="13"/>
  <c r="BW155" i="13"/>
  <c r="BQ120" i="13"/>
  <c r="BV111" i="13"/>
  <c r="BR94" i="13"/>
  <c r="BU97" i="13"/>
  <c r="BR162" i="13"/>
  <c r="BU139" i="13"/>
  <c r="BW135" i="13"/>
  <c r="BT135" i="13"/>
  <c r="BS132" i="13"/>
  <c r="BW134" i="13"/>
  <c r="BQ114" i="13"/>
  <c r="BZ116" i="13"/>
  <c r="BQ102" i="13"/>
  <c r="BW67" i="13"/>
  <c r="BQ90" i="13"/>
  <c r="BS92" i="13"/>
  <c r="BO154" i="13"/>
  <c r="BU160" i="13"/>
  <c r="BP135" i="13"/>
  <c r="BV160" i="13"/>
  <c r="BR129" i="13"/>
  <c r="BX120" i="13"/>
  <c r="BR115" i="13"/>
  <c r="BP119" i="13"/>
  <c r="BW111" i="13"/>
  <c r="BT111" i="13"/>
  <c r="BZ99" i="13"/>
  <c r="BS100" i="13"/>
  <c r="BR107" i="13"/>
  <c r="BW77" i="13"/>
  <c r="BW114" i="13"/>
  <c r="CA116" i="13"/>
  <c r="BO108" i="13"/>
  <c r="CA95" i="13"/>
  <c r="BR130" i="13"/>
  <c r="BP152" i="13"/>
  <c r="BO115" i="13"/>
  <c r="BS131" i="13"/>
  <c r="CA114" i="13"/>
  <c r="BR88" i="13"/>
  <c r="BY107" i="13"/>
  <c r="BT83" i="13"/>
  <c r="BX78" i="13"/>
  <c r="BR146" i="13"/>
  <c r="BP150" i="13"/>
  <c r="BR155" i="13"/>
  <c r="BU163" i="13"/>
  <c r="BO149" i="13"/>
  <c r="BT154" i="13"/>
  <c r="BR160" i="13"/>
  <c r="BW144" i="13"/>
  <c r="BO159" i="13"/>
  <c r="BZ156" i="13"/>
  <c r="BR148" i="13"/>
  <c r="BP138" i="13"/>
  <c r="BR139" i="13"/>
  <c r="BZ154" i="13"/>
  <c r="BV159" i="13"/>
  <c r="BZ137" i="13"/>
  <c r="BO143" i="13"/>
  <c r="BZ135" i="13"/>
  <c r="CA132" i="13"/>
  <c r="CA152" i="13"/>
  <c r="BY127" i="13"/>
  <c r="BW137" i="13"/>
  <c r="BZ158" i="13"/>
  <c r="BX131" i="13"/>
  <c r="BO120" i="13"/>
  <c r="BY125" i="13"/>
  <c r="BP124" i="13"/>
  <c r="BY119" i="13"/>
  <c r="BP125" i="13"/>
  <c r="BT117" i="13"/>
  <c r="BR109" i="13"/>
  <c r="BO103" i="13"/>
  <c r="BQ98" i="13"/>
  <c r="CA103" i="13"/>
  <c r="BS110" i="13"/>
  <c r="BS108" i="13"/>
  <c r="BR95" i="13"/>
  <c r="BZ97" i="13"/>
  <c r="BW100" i="13"/>
  <c r="BT101" i="13"/>
  <c r="BV93" i="13"/>
  <c r="BY87" i="13"/>
  <c r="BX85" i="13"/>
  <c r="BW112" i="13"/>
  <c r="BQ107" i="13"/>
  <c r="BR106" i="13"/>
  <c r="CA96" i="13"/>
  <c r="BT86" i="13"/>
  <c r="BR64" i="13"/>
  <c r="BX77" i="13"/>
  <c r="CA78" i="13"/>
  <c r="BO92" i="13"/>
  <c r="BW89" i="13"/>
  <c r="BV106" i="13"/>
  <c r="BT79" i="13"/>
  <c r="BW53" i="13"/>
  <c r="BO81" i="13"/>
  <c r="BO49" i="13"/>
  <c r="BZ71" i="13"/>
  <c r="BO65" i="13"/>
  <c r="BR48" i="13"/>
  <c r="BV52" i="13"/>
  <c r="BY66" i="13"/>
  <c r="BP73" i="13"/>
  <c r="BT58" i="13"/>
  <c r="BU91" i="13"/>
  <c r="CA87" i="13"/>
  <c r="BR92" i="13"/>
  <c r="BW63" i="13"/>
  <c r="BS161" i="13"/>
  <c r="BR149" i="13"/>
  <c r="BW154" i="13"/>
  <c r="BZ162" i="13"/>
  <c r="BT150" i="13"/>
  <c r="BR159" i="13"/>
  <c r="BS141" i="13"/>
  <c r="BX156" i="13"/>
  <c r="BV144" i="13"/>
  <c r="BR136" i="13"/>
  <c r="BS160" i="13"/>
  <c r="BP159" i="13"/>
  <c r="BZ153" i="13"/>
  <c r="BR137" i="13"/>
  <c r="BP143" i="13"/>
  <c r="BP134" i="13"/>
  <c r="BR120" i="13"/>
  <c r="BR132" i="13"/>
  <c r="CA127" i="13"/>
  <c r="CA133" i="13"/>
  <c r="BZ136" i="13"/>
  <c r="CA143" i="13"/>
  <c r="BZ124" i="13"/>
  <c r="BU117" i="13"/>
  <c r="BO95" i="13"/>
  <c r="BV95" i="13"/>
  <c r="BS103" i="13"/>
  <c r="CA110" i="13"/>
  <c r="CA108" i="13"/>
  <c r="BY94" i="13"/>
  <c r="BX100" i="13"/>
  <c r="BR84" i="13"/>
  <c r="BW93" i="13"/>
  <c r="CA85" i="13"/>
  <c r="BP112" i="13"/>
  <c r="BS107" i="13"/>
  <c r="BW106" i="13"/>
  <c r="CA101" i="13"/>
  <c r="BO96" i="13"/>
  <c r="BP86" i="13"/>
  <c r="BO77" i="13"/>
  <c r="BP92" i="13"/>
  <c r="BS89" i="13"/>
  <c r="BO90" i="13"/>
  <c r="BS49" i="13"/>
  <c r="CA69" i="13"/>
  <c r="BS93" i="13"/>
  <c r="CA71" i="13"/>
  <c r="BX60" i="13"/>
  <c r="BV60" i="13"/>
  <c r="BP50" i="13"/>
  <c r="BS66" i="13"/>
  <c r="BZ91" i="13"/>
  <c r="BR161" i="13"/>
  <c r="BZ145" i="13"/>
  <c r="BW150" i="13"/>
  <c r="BW161" i="13"/>
  <c r="BY162" i="13"/>
  <c r="BZ147" i="13"/>
  <c r="BP148" i="13"/>
  <c r="BO137" i="13"/>
  <c r="BT139" i="13"/>
  <c r="BS156" i="13"/>
  <c r="BX142" i="13"/>
  <c r="BO135" i="13"/>
  <c r="BO160" i="13"/>
  <c r="BQ159" i="13"/>
  <c r="BY152" i="13"/>
  <c r="BV133" i="13"/>
  <c r="BU143" i="13"/>
  <c r="BO127" i="13"/>
  <c r="CA140" i="13"/>
  <c r="BV132" i="13"/>
  <c r="BZ121" i="13"/>
  <c r="BT134" i="13"/>
  <c r="BZ138" i="13"/>
  <c r="BU119" i="13"/>
  <c r="BZ113" i="13"/>
  <c r="BY114" i="13"/>
  <c r="CA141" i="13"/>
  <c r="BY117" i="13"/>
  <c r="BV116" i="13"/>
  <c r="BR116" i="13"/>
  <c r="BR102" i="13"/>
  <c r="BO110" i="13"/>
  <c r="BW108" i="13"/>
  <c r="BW124" i="13"/>
  <c r="CA100" i="13"/>
  <c r="BX93" i="13"/>
  <c r="BW85" i="13"/>
  <c r="BS112" i="13"/>
  <c r="BZ107" i="13"/>
  <c r="BO106" i="13"/>
  <c r="BU106" i="13"/>
  <c r="BW79" i="13"/>
  <c r="CA77" i="13"/>
  <c r="BU67" i="13"/>
  <c r="BZ83" i="13"/>
  <c r="BU90" i="13"/>
  <c r="BR83" i="13"/>
  <c r="BR57" i="13"/>
  <c r="BO75" i="13"/>
  <c r="BU71" i="13"/>
  <c r="CA81" i="13"/>
  <c r="BY62" i="13"/>
  <c r="CA73" i="13"/>
  <c r="BT61" i="13"/>
  <c r="BV87" i="13"/>
  <c r="BR71" i="13"/>
  <c r="BU74" i="13"/>
  <c r="BS155" i="13"/>
  <c r="BR145" i="13"/>
  <c r="BO150" i="13"/>
  <c r="BO161" i="13"/>
  <c r="BU158" i="13"/>
  <c r="BR147" i="13"/>
  <c r="BX148" i="13"/>
  <c r="BQ135" i="13"/>
  <c r="CA156" i="13"/>
  <c r="BQ141" i="13"/>
  <c r="CA142" i="13"/>
  <c r="BW160" i="13"/>
  <c r="BY159" i="13"/>
  <c r="BT152" i="13"/>
  <c r="BU130" i="13"/>
  <c r="BV143" i="13"/>
  <c r="BO123" i="13"/>
  <c r="BU140" i="13"/>
  <c r="BO132" i="13"/>
  <c r="BR121" i="13"/>
  <c r="BZ122" i="13"/>
  <c r="BU134" i="13"/>
  <c r="BZ123" i="13"/>
  <c r="BX125" i="13"/>
  <c r="BR111" i="13"/>
  <c r="BV119" i="13"/>
  <c r="BR113" i="13"/>
  <c r="BZ114" i="13"/>
  <c r="BO124" i="13"/>
  <c r="BZ108" i="13"/>
  <c r="BV103" i="13"/>
  <c r="BW116" i="13"/>
  <c r="BS95" i="13"/>
  <c r="BQ110" i="13"/>
  <c r="BZ103" i="13"/>
  <c r="BR97" i="13"/>
  <c r="BQ93" i="13"/>
  <c r="BO101" i="13"/>
  <c r="BR68" i="13"/>
  <c r="BX107" i="13"/>
  <c r="BX106" i="13"/>
  <c r="BZ80" i="13"/>
  <c r="BQ79" i="13"/>
  <c r="BU94" i="13"/>
  <c r="BX89" i="13"/>
  <c r="BX83" i="13"/>
  <c r="BV83" i="13"/>
  <c r="BX81" i="13"/>
  <c r="BQ49" i="13"/>
  <c r="BV65" i="13"/>
  <c r="BZ56" i="13"/>
  <c r="BX74" i="13"/>
  <c r="BP69" i="13"/>
  <c r="BX62" i="13"/>
  <c r="BO73" i="13"/>
  <c r="BS52" i="13"/>
  <c r="CA60" i="13"/>
  <c r="BZ57" i="13"/>
  <c r="BW83" i="13"/>
  <c r="BQ47" i="13"/>
  <c r="BP66" i="13"/>
  <c r="BV73" i="13"/>
  <c r="BU54" i="13"/>
  <c r="BO163" i="13"/>
  <c r="BO146" i="13"/>
  <c r="BU154" i="13"/>
  <c r="BR157" i="13"/>
  <c r="BV145" i="13"/>
  <c r="BS148" i="13"/>
  <c r="BS133" i="13"/>
  <c r="BX135" i="13"/>
  <c r="BT156" i="13"/>
  <c r="CA139" i="13"/>
  <c r="BP130" i="13"/>
  <c r="BX160" i="13"/>
  <c r="CA159" i="13"/>
  <c r="BV152" i="13"/>
  <c r="BZ129" i="13"/>
  <c r="BY143" i="13"/>
  <c r="BZ118" i="13"/>
  <c r="BV140" i="13"/>
  <c r="BW132" i="13"/>
  <c r="BY120" i="13"/>
  <c r="BY121" i="13"/>
  <c r="BO134" i="13"/>
  <c r="BY122" i="13"/>
  <c r="BV125" i="13"/>
  <c r="BW119" i="13"/>
  <c r="BP111" i="13"/>
  <c r="BS114" i="13"/>
  <c r="BU102" i="13"/>
  <c r="BS116" i="13"/>
  <c r="BY102" i="13"/>
  <c r="BT97" i="13"/>
  <c r="BP101" i="13"/>
  <c r="BU93" i="13"/>
  <c r="CA119" i="13"/>
  <c r="BV96" i="13"/>
  <c r="BZ72" i="13"/>
  <c r="BS78" i="13"/>
  <c r="BS101" i="13"/>
  <c r="BZ92" i="13"/>
  <c r="BP89" i="13"/>
  <c r="BP78" i="13"/>
  <c r="BS83" i="13"/>
  <c r="BX90" i="13"/>
  <c r="BR75" i="13"/>
  <c r="BY81" i="13"/>
  <c r="BR59" i="13"/>
  <c r="BV71" i="13"/>
  <c r="BR65" i="13"/>
  <c r="CA66" i="13"/>
  <c r="BO52" i="13"/>
  <c r="BO61" i="13"/>
  <c r="BY58" i="13"/>
  <c r="BV112" i="13"/>
  <c r="BT107" i="13"/>
  <c r="BY96" i="13"/>
  <c r="BZ89" i="13"/>
  <c r="BQ83" i="13"/>
  <c r="BT90" i="13"/>
  <c r="BT75" i="13"/>
  <c r="BP81" i="13"/>
  <c r="BX57" i="13"/>
  <c r="CA83" i="13"/>
  <c r="BX65" i="13"/>
  <c r="BV75" i="13"/>
  <c r="BV62" i="13"/>
  <c r="BP60" i="13"/>
  <c r="BZ82" i="13"/>
  <c r="BY56" i="13"/>
  <c r="BR150" i="13"/>
  <c r="BP154" i="13"/>
  <c r="BZ155" i="13"/>
  <c r="BV163" i="13"/>
  <c r="BU150" i="13"/>
  <c r="BO155" i="13"/>
  <c r="BW159" i="13"/>
  <c r="BT145" i="13"/>
  <c r="BO129" i="13"/>
  <c r="BZ163" i="13"/>
  <c r="BZ151" i="13"/>
  <c r="BX138" i="13"/>
  <c r="BZ139" i="13"/>
  <c r="BQ160" i="13"/>
  <c r="BU159" i="13"/>
  <c r="BO128" i="13"/>
  <c r="BZ140" i="13"/>
  <c r="BT132" i="13"/>
  <c r="BP140" i="13"/>
  <c r="CA144" i="13"/>
  <c r="BU148" i="13"/>
  <c r="CA115" i="13"/>
  <c r="BO131" i="13"/>
  <c r="BW120" i="13"/>
  <c r="BQ125" i="13"/>
  <c r="BU124" i="13"/>
  <c r="BX119" i="13"/>
  <c r="BZ126" i="13"/>
  <c r="CA125" i="13"/>
  <c r="BY104" i="13"/>
  <c r="BY98" i="13"/>
  <c r="BR125" i="13"/>
  <c r="BY108" i="13"/>
  <c r="BO100" i="13"/>
  <c r="BX97" i="13"/>
  <c r="BQ101" i="13"/>
  <c r="BR101" i="13"/>
  <c r="BQ87" i="13"/>
  <c r="BO112" i="13"/>
  <c r="BY106" i="13"/>
  <c r="BQ96" i="13"/>
  <c r="BW86" i="13"/>
  <c r="BZ64" i="13"/>
  <c r="BU92" i="13"/>
  <c r="BO89" i="13"/>
  <c r="BW107" i="13"/>
  <c r="BU83" i="13"/>
  <c r="BY63" i="13"/>
  <c r="BY75" i="13"/>
  <c r="BS81" i="13"/>
  <c r="BP57" i="13"/>
  <c r="BO71" i="13"/>
  <c r="BS65" i="13"/>
  <c r="BT60" i="13"/>
  <c r="BW66" i="13"/>
  <c r="BQ60" i="13"/>
  <c r="BY55" i="13"/>
  <c r="BQ71" i="13"/>
  <c r="BQ124" i="13"/>
  <c r="BZ146" i="13"/>
  <c r="BY132" i="13"/>
  <c r="BQ97" i="13"/>
  <c r="BS51" i="13"/>
  <c r="BY135" i="13"/>
  <c r="BW149" i="13"/>
  <c r="BV114" i="13"/>
  <c r="BR76" i="13"/>
  <c r="BX144" i="13"/>
  <c r="BP116" i="13"/>
  <c r="BR72" i="13"/>
  <c r="BT92" i="13"/>
  <c r="BQ75" i="13"/>
  <c r="BX134" i="13"/>
  <c r="BY141" i="13"/>
  <c r="BU121" i="13"/>
  <c r="BS144" i="13"/>
  <c r="BU152" i="13"/>
  <c r="BX139" i="13"/>
  <c r="BW128" i="13"/>
  <c r="BY140" i="13"/>
  <c r="BV127" i="13"/>
  <c r="BS119" i="13"/>
  <c r="BX116" i="13"/>
  <c r="BW110" i="13"/>
  <c r="BZ84" i="13"/>
  <c r="BW87" i="13"/>
  <c r="BT96" i="13"/>
  <c r="BV68" i="13"/>
  <c r="BY79" i="13"/>
  <c r="BZ90" i="13"/>
  <c r="BZ75" i="13"/>
  <c r="BZ58" i="13"/>
  <c r="BW58" i="13"/>
  <c r="BQ62" i="13"/>
  <c r="BR54" i="13"/>
  <c r="BY82" i="13"/>
  <c r="BS55" i="13"/>
  <c r="BW60" i="13"/>
  <c r="BT112" i="13"/>
  <c r="BP108" i="13"/>
  <c r="BW101" i="13"/>
  <c r="BQ156" i="13"/>
  <c r="BQ133" i="13"/>
  <c r="BW143" i="13"/>
  <c r="BX140" i="13"/>
  <c r="BU131" i="13"/>
  <c r="BX124" i="13"/>
  <c r="BV153" i="13"/>
  <c r="BY156" i="13"/>
  <c r="BR153" i="13"/>
  <c r="BP155" i="13"/>
  <c r="BZ133" i="13"/>
  <c r="BT144" i="13"/>
  <c r="BU129" i="13"/>
  <c r="BR126" i="13"/>
  <c r="BQ127" i="13"/>
  <c r="BZ128" i="13"/>
  <c r="BW117" i="13"/>
  <c r="BW115" i="13"/>
  <c r="BZ94" i="13"/>
  <c r="BR112" i="13"/>
  <c r="BP107" i="13"/>
  <c r="BW95" i="13"/>
  <c r="BO74" i="13"/>
  <c r="BV56" i="13"/>
  <c r="BZ66" i="13"/>
  <c r="CA62" i="13"/>
  <c r="BP46" i="13"/>
  <c r="BS70" i="13"/>
  <c r="BQ54" i="13"/>
  <c r="BQ50" i="13"/>
  <c r="CA70" i="13"/>
  <c r="BX150" i="13"/>
  <c r="BR138" i="13"/>
  <c r="BZ150" i="13"/>
  <c r="BR128" i="13"/>
  <c r="BQ152" i="13"/>
  <c r="BR143" i="13"/>
  <c r="BQ122" i="13"/>
  <c r="BT127" i="13"/>
  <c r="BQ117" i="13"/>
  <c r="BP96" i="13"/>
  <c r="BV89" i="13"/>
  <c r="BY65" i="13"/>
  <c r="BQ74" i="13"/>
  <c r="BT54" i="13"/>
  <c r="BP62" i="13"/>
  <c r="BR73" i="13"/>
  <c r="BW70" i="13"/>
  <c r="BS54" i="13"/>
  <c r="BQ48" i="13"/>
  <c r="BU69" i="13"/>
  <c r="BT74" i="13"/>
  <c r="BX70" i="13"/>
  <c r="BX91" i="13"/>
  <c r="BU55" i="13"/>
  <c r="BR82" i="13"/>
  <c r="BV139" i="13"/>
  <c r="BR122" i="13"/>
  <c r="BR151" i="13"/>
  <c r="BP156" i="13"/>
  <c r="BS152" i="13"/>
  <c r="BR105" i="13"/>
  <c r="BT120" i="13"/>
  <c r="BP110" i="13"/>
  <c r="BV161" i="13"/>
  <c r="BR135" i="13"/>
  <c r="BY148" i="13"/>
  <c r="BS139" i="13"/>
  <c r="BY133" i="13"/>
  <c r="BP160" i="13"/>
  <c r="BX159" i="13"/>
  <c r="BQ143" i="13"/>
  <c r="BR118" i="13"/>
  <c r="BT140" i="13"/>
  <c r="BQ140" i="13"/>
  <c r="BP132" i="13"/>
  <c r="BS127" i="13"/>
  <c r="BQ121" i="13"/>
  <c r="BQ134" i="13"/>
  <c r="BP131" i="13"/>
  <c r="BR123" i="13"/>
  <c r="BZ115" i="13"/>
  <c r="BW125" i="13"/>
  <c r="BZ111" i="13"/>
  <c r="BV124" i="13"/>
  <c r="BO119" i="13"/>
  <c r="BZ157" i="13"/>
  <c r="BO111" i="13"/>
  <c r="BO117" i="13"/>
  <c r="BZ109" i="13"/>
  <c r="BV109" i="13"/>
  <c r="BR98" i="13"/>
  <c r="BR99" i="13"/>
  <c r="BU116" i="13"/>
  <c r="BV110" i="13"/>
  <c r="BQ108" i="13"/>
  <c r="BR103" i="13"/>
  <c r="BZ88" i="13"/>
  <c r="BP100" i="13"/>
  <c r="BP97" i="13"/>
  <c r="BY101" i="13"/>
  <c r="BP93" i="13"/>
  <c r="BU87" i="13"/>
  <c r="BZ76" i="13"/>
  <c r="BU112" i="13"/>
  <c r="CA112" i="13"/>
  <c r="CA107" i="13"/>
  <c r="BS104" i="13"/>
  <c r="BZ101" i="13"/>
  <c r="BW96" i="13"/>
  <c r="BP87" i="13"/>
  <c r="BR80" i="13"/>
  <c r="BY92" i="13"/>
  <c r="BQ67" i="13"/>
  <c r="BW92" i="13"/>
  <c r="BU89" i="13"/>
  <c r="CA89" i="13"/>
  <c r="BR77" i="13"/>
  <c r="BO83" i="13"/>
  <c r="BS90" i="13"/>
  <c r="BP90" i="13"/>
  <c r="BO53" i="13"/>
  <c r="BX75" i="13"/>
  <c r="BQ81" i="13"/>
  <c r="BU53" i="13"/>
  <c r="BS53" i="13"/>
  <c r="BX71" i="13"/>
  <c r="BY71" i="13"/>
  <c r="CA65" i="13"/>
  <c r="BP48" i="13"/>
  <c r="BS74" i="13"/>
  <c r="CA74" i="13"/>
  <c r="BZ61" i="13"/>
  <c r="BO47" i="13"/>
  <c r="BV66" i="13"/>
  <c r="BU62" i="13"/>
  <c r="BX61" i="13"/>
  <c r="BT55" i="13"/>
  <c r="BT73" i="13"/>
  <c r="BQ70" i="13"/>
  <c r="BP70" i="13"/>
  <c r="BT56" i="13"/>
  <c r="BR52" i="13"/>
  <c r="BY61" i="13"/>
  <c r="BO60" i="13"/>
  <c r="BV91" i="13"/>
  <c r="BR91" i="13"/>
  <c r="BP58" i="13"/>
  <c r="BQ55" i="13"/>
  <c r="BQ46" i="13"/>
  <c r="BV82" i="13"/>
  <c r="BY69" i="13"/>
  <c r="BP61" i="13"/>
  <c r="BU58" i="13"/>
  <c r="BO66" i="13"/>
  <c r="BY67" i="13"/>
  <c r="BV74" i="13"/>
  <c r="BR60" i="13"/>
  <c r="BW82" i="13"/>
  <c r="BQ69" i="13"/>
  <c r="BY60" i="13"/>
  <c r="BT57" i="13"/>
  <c r="BW146" i="13"/>
  <c r="BP120" i="13"/>
  <c r="BU101" i="13"/>
  <c r="BR86" i="13"/>
  <c r="BZ68" i="13"/>
  <c r="BW103" i="13"/>
  <c r="BU107" i="13"/>
  <c r="BZ106" i="13"/>
  <c r="BV102" i="13"/>
  <c r="BX96" i="13"/>
  <c r="BX92" i="13"/>
  <c r="BS75" i="13"/>
  <c r="BW65" i="13"/>
  <c r="BP74" i="13"/>
  <c r="BT52" i="13"/>
  <c r="BU73" i="13"/>
  <c r="BR70" i="13"/>
  <c r="BT70" i="13"/>
  <c r="BP54" i="13"/>
  <c r="BU52" i="13"/>
  <c r="BO44" i="13"/>
  <c r="BW61" i="13"/>
  <c r="BZ60" i="13"/>
  <c r="BY91" i="13"/>
  <c r="BU82" i="13"/>
  <c r="BO69" i="13"/>
  <c r="BO56" i="13"/>
  <c r="BT50" i="13"/>
  <c r="BZ149" i="13"/>
  <c r="BT148" i="13"/>
  <c r="BX130" i="13"/>
  <c r="BZ130" i="13"/>
  <c r="BY124" i="13"/>
  <c r="BY97" i="13"/>
  <c r="BY93" i="13"/>
  <c r="BS106" i="13"/>
  <c r="BV64" i="13"/>
  <c r="BW162" i="13"/>
  <c r="BO162" i="13"/>
  <c r="BT161" i="13"/>
  <c r="CA158" i="13"/>
  <c r="BS158" i="13"/>
  <c r="BX157" i="13"/>
  <c r="BP157" i="13"/>
  <c r="BU155" i="13"/>
  <c r="BT153" i="13"/>
  <c r="BX151" i="13"/>
  <c r="BP151" i="13"/>
  <c r="BT149" i="13"/>
  <c r="BX147" i="13"/>
  <c r="BP147" i="13"/>
  <c r="BY163" i="13"/>
  <c r="BQ163" i="13"/>
  <c r="BV162" i="13"/>
  <c r="BW157" i="13"/>
  <c r="BO157" i="13"/>
  <c r="BX163" i="13"/>
  <c r="BP163" i="13"/>
  <c r="BU162" i="13"/>
  <c r="BY158" i="13"/>
  <c r="BQ158" i="13"/>
  <c r="BV157" i="13"/>
  <c r="BV151" i="13"/>
  <c r="BV147" i="13"/>
  <c r="BP146" i="13"/>
  <c r="BT162" i="13"/>
  <c r="BY161" i="13"/>
  <c r="BQ161" i="13"/>
  <c r="BX158" i="13"/>
  <c r="BP158" i="13"/>
  <c r="BU157" i="13"/>
  <c r="BY153" i="13"/>
  <c r="BQ153" i="13"/>
  <c r="BU151" i="13"/>
  <c r="BY149" i="13"/>
  <c r="BQ149" i="13"/>
  <c r="BU147" i="13"/>
  <c r="BV158" i="13"/>
  <c r="CA157" i="13"/>
  <c r="BS157" i="13"/>
  <c r="BW153" i="13"/>
  <c r="BO153" i="13"/>
  <c r="CA151" i="13"/>
  <c r="BS151" i="13"/>
  <c r="CA147" i="13"/>
  <c r="BS147" i="13"/>
  <c r="BS163" i="13"/>
  <c r="BP161" i="13"/>
  <c r="BW158" i="13"/>
  <c r="BT155" i="13"/>
  <c r="BO152" i="13"/>
  <c r="CA150" i="13"/>
  <c r="CA149" i="13"/>
  <c r="BZ148" i="13"/>
  <c r="BQ147" i="13"/>
  <c r="BS145" i="13"/>
  <c r="BY144" i="13"/>
  <c r="BU142" i="13"/>
  <c r="BT141" i="13"/>
  <c r="CA138" i="13"/>
  <c r="BS138" i="13"/>
  <c r="BX137" i="13"/>
  <c r="BP137" i="13"/>
  <c r="BU136" i="13"/>
  <c r="BT158" i="13"/>
  <c r="BY157" i="13"/>
  <c r="BQ155" i="13"/>
  <c r="BY150" i="13"/>
  <c r="BX149" i="13"/>
  <c r="BO147" i="13"/>
  <c r="BP145" i="13"/>
  <c r="BT142" i="13"/>
  <c r="BT136" i="13"/>
  <c r="BT128" i="13"/>
  <c r="BO158" i="13"/>
  <c r="BT157" i="13"/>
  <c r="BY151" i="13"/>
  <c r="BV150" i="13"/>
  <c r="BU149" i="13"/>
  <c r="BO145" i="13"/>
  <c r="BU144" i="13"/>
  <c r="BS142" i="13"/>
  <c r="BY138" i="13"/>
  <c r="BQ138" i="13"/>
  <c r="BV137" i="13"/>
  <c r="CA136" i="13"/>
  <c r="BS136" i="13"/>
  <c r="BQ157" i="13"/>
  <c r="CA154" i="13"/>
  <c r="CA153" i="13"/>
  <c r="BW151" i="13"/>
  <c r="BS150" i="13"/>
  <c r="BS149" i="13"/>
  <c r="CA146" i="13"/>
  <c r="BW156" i="13"/>
  <c r="BY154" i="13"/>
  <c r="BX153" i="13"/>
  <c r="BZ152" i="13"/>
  <c r="BT151" i="13"/>
  <c r="BQ150" i="13"/>
  <c r="BP149" i="13"/>
  <c r="BO148" i="13"/>
  <c r="BY146" i="13"/>
  <c r="CA145" i="13"/>
  <c r="BQ144" i="13"/>
  <c r="BZ142" i="13"/>
  <c r="BQ142" i="13"/>
  <c r="BX141" i="13"/>
  <c r="BP141" i="13"/>
  <c r="BW138" i="13"/>
  <c r="BO138" i="13"/>
  <c r="BT137" i="13"/>
  <c r="BY136" i="13"/>
  <c r="BX162" i="13"/>
  <c r="BR156" i="13"/>
  <c r="BV154" i="13"/>
  <c r="BU153" i="13"/>
  <c r="BW152" i="13"/>
  <c r="BQ151" i="13"/>
  <c r="BY147" i="13"/>
  <c r="BV146" i="13"/>
  <c r="BX145" i="13"/>
  <c r="BO144" i="13"/>
  <c r="BY142" i="13"/>
  <c r="BP142" i="13"/>
  <c r="BW141" i="13"/>
  <c r="BO141" i="13"/>
  <c r="BY139" i="13"/>
  <c r="BQ139" i="13"/>
  <c r="BV138" i="13"/>
  <c r="CA137" i="13"/>
  <c r="BS137" i="13"/>
  <c r="BX136" i="13"/>
  <c r="BP136" i="13"/>
  <c r="BU135" i="13"/>
  <c r="BS162" i="13"/>
  <c r="BX161" i="13"/>
  <c r="BO156" i="13"/>
  <c r="BY155" i="13"/>
  <c r="BS154" i="13"/>
  <c r="BS153" i="13"/>
  <c r="BO151" i="13"/>
  <c r="BW147" i="13"/>
  <c r="BS146" i="13"/>
  <c r="BW145" i="13"/>
  <c r="BW142" i="13"/>
  <c r="BO142" i="13"/>
  <c r="BU138" i="13"/>
  <c r="BW136" i="13"/>
  <c r="BO136" i="13"/>
  <c r="CA163" i="13"/>
  <c r="BU161" i="13"/>
  <c r="BZ159" i="13"/>
  <c r="BP153" i="13"/>
  <c r="BZ144" i="13"/>
  <c r="BY137" i="13"/>
  <c r="BV136" i="13"/>
  <c r="BX133" i="13"/>
  <c r="CA130" i="13"/>
  <c r="BS129" i="13"/>
  <c r="BY128" i="13"/>
  <c r="BT138" i="13"/>
  <c r="BV135" i="13"/>
  <c r="BU133" i="13"/>
  <c r="BT131" i="13"/>
  <c r="BW130" i="13"/>
  <c r="BP129" i="13"/>
  <c r="BV128" i="13"/>
  <c r="BX127" i="13"/>
  <c r="BX126" i="13"/>
  <c r="BP126" i="13"/>
  <c r="BU123" i="13"/>
  <c r="BT122" i="13"/>
  <c r="CA121" i="13"/>
  <c r="BS121" i="13"/>
  <c r="BX118" i="13"/>
  <c r="BP118" i="13"/>
  <c r="BP162" i="13"/>
  <c r="BQ154" i="13"/>
  <c r="BV142" i="13"/>
  <c r="BU141" i="13"/>
  <c r="BS135" i="13"/>
  <c r="CA134" i="13"/>
  <c r="BT133" i="13"/>
  <c r="BR131" i="13"/>
  <c r="BV130" i="13"/>
  <c r="CA129" i="13"/>
  <c r="BU128" i="13"/>
  <c r="BW126" i="13"/>
  <c r="BO126" i="13"/>
  <c r="BT123" i="13"/>
  <c r="CA122" i="13"/>
  <c r="BS122" i="13"/>
  <c r="BW118" i="13"/>
  <c r="BO118" i="13"/>
  <c r="BZ160" i="13"/>
  <c r="BQ146" i="13"/>
  <c r="BZ134" i="13"/>
  <c r="BP133" i="13"/>
  <c r="BQ132" i="13"/>
  <c r="BQ131" i="13"/>
  <c r="BT130" i="13"/>
  <c r="BY129" i="13"/>
  <c r="BS128" i="13"/>
  <c r="BU127" i="13"/>
  <c r="BV126" i="13"/>
  <c r="BV118" i="13"/>
  <c r="BX143" i="13"/>
  <c r="BW139" i="13"/>
  <c r="BO133" i="13"/>
  <c r="BS130" i="13"/>
  <c r="BX129" i="13"/>
  <c r="BQ128" i="13"/>
  <c r="BU126" i="13"/>
  <c r="BU118" i="13"/>
  <c r="BU145" i="13"/>
  <c r="BQ136" i="13"/>
  <c r="BZ132" i="13"/>
  <c r="BZ131" i="13"/>
  <c r="BX123" i="13"/>
  <c r="BX122" i="13"/>
  <c r="BR117" i="13"/>
  <c r="BV115" i="13"/>
  <c r="BO114" i="13"/>
  <c r="BT113" i="13"/>
  <c r="BX109" i="13"/>
  <c r="BP109" i="13"/>
  <c r="BR152" i="13"/>
  <c r="BU132" i="13"/>
  <c r="BY131" i="13"/>
  <c r="BY130" i="13"/>
  <c r="BS125" i="13"/>
  <c r="BV123" i="13"/>
  <c r="BV155" i="13"/>
  <c r="BO139" i="13"/>
  <c r="BQ137" i="13"/>
  <c r="BW133" i="13"/>
  <c r="BV131" i="13"/>
  <c r="BQ130" i="13"/>
  <c r="BV129" i="13"/>
  <c r="CA126" i="13"/>
  <c r="BQ123" i="13"/>
  <c r="BU122" i="13"/>
  <c r="BV121" i="13"/>
  <c r="BV120" i="13"/>
  <c r="BY118" i="13"/>
  <c r="BT115" i="13"/>
  <c r="BS134" i="13"/>
  <c r="BO130" i="13"/>
  <c r="BT129" i="13"/>
  <c r="BZ127" i="13"/>
  <c r="BY126" i="13"/>
  <c r="BP123" i="13"/>
  <c r="BP122" i="13"/>
  <c r="BT121" i="13"/>
  <c r="BU120" i="13"/>
  <c r="BT119" i="13"/>
  <c r="BT118" i="13"/>
  <c r="BQ115" i="13"/>
  <c r="BY113" i="13"/>
  <c r="BQ113" i="13"/>
  <c r="BR134" i="13"/>
  <c r="BQ129" i="13"/>
  <c r="BR127" i="13"/>
  <c r="BT126" i="13"/>
  <c r="BO122" i="13"/>
  <c r="BO121" i="13"/>
  <c r="BS120" i="13"/>
  <c r="BR119" i="13"/>
  <c r="BS118" i="13"/>
  <c r="CA117" i="13"/>
  <c r="BP115" i="13"/>
  <c r="BX113" i="13"/>
  <c r="BP113" i="13"/>
  <c r="BT109" i="13"/>
  <c r="CA135" i="13"/>
  <c r="CA128" i="13"/>
  <c r="BP127" i="13"/>
  <c r="BS126" i="13"/>
  <c r="BX128" i="13"/>
  <c r="BQ126" i="13"/>
  <c r="BY115" i="13"/>
  <c r="BV113" i="13"/>
  <c r="BT147" i="13"/>
  <c r="BR140" i="13"/>
  <c r="BP128" i="13"/>
  <c r="BY123" i="13"/>
  <c r="BS117" i="13"/>
  <c r="BX115" i="13"/>
  <c r="BP114" i="13"/>
  <c r="BU113" i="13"/>
  <c r="BZ119" i="13"/>
  <c r="CA118" i="13"/>
  <c r="BO113" i="13"/>
  <c r="BQ109" i="13"/>
  <c r="BY105" i="13"/>
  <c r="BP105" i="13"/>
  <c r="CA99" i="13"/>
  <c r="BS99" i="13"/>
  <c r="BV94" i="13"/>
  <c r="BW121" i="13"/>
  <c r="CA120" i="13"/>
  <c r="BQ118" i="13"/>
  <c r="BZ117" i="13"/>
  <c r="BU115" i="13"/>
  <c r="BO109" i="13"/>
  <c r="BX105" i="13"/>
  <c r="BO105" i="13"/>
  <c r="BU111" i="13"/>
  <c r="BZ110" i="13"/>
  <c r="BY109" i="13"/>
  <c r="BR108" i="13"/>
  <c r="BU105" i="13"/>
  <c r="BX104" i="13"/>
  <c r="BO104" i="13"/>
  <c r="BW99" i="13"/>
  <c r="BO99" i="13"/>
  <c r="BV98" i="13"/>
  <c r="CA113" i="13"/>
  <c r="BS111" i="13"/>
  <c r="BW109" i="13"/>
  <c r="BT105" i="13"/>
  <c r="BW104" i="13"/>
  <c r="BV99" i="13"/>
  <c r="BU98" i="13"/>
  <c r="BT114" i="13"/>
  <c r="BW113" i="13"/>
  <c r="BT110" i="13"/>
  <c r="BQ105" i="13"/>
  <c r="CA102" i="13"/>
  <c r="BP99" i="13"/>
  <c r="BX95" i="13"/>
  <c r="BT94" i="13"/>
  <c r="BV84" i="13"/>
  <c r="BV108" i="13"/>
  <c r="CA105" i="13"/>
  <c r="BU104" i="13"/>
  <c r="BU103" i="13"/>
  <c r="BS102" i="13"/>
  <c r="BX99" i="13"/>
  <c r="BT98" i="13"/>
  <c r="BP95" i="13"/>
  <c r="BV88" i="13"/>
  <c r="BV107" i="13"/>
  <c r="BQ106" i="13"/>
  <c r="BP104" i="13"/>
  <c r="BP102" i="13"/>
  <c r="BQ100" i="13"/>
  <c r="BP98" i="13"/>
  <c r="BS97" i="13"/>
  <c r="BZ112" i="13"/>
  <c r="BO102" i="13"/>
  <c r="BO98" i="13"/>
  <c r="BO116" i="13"/>
  <c r="CA111" i="13"/>
  <c r="BW105" i="13"/>
  <c r="BP94" i="13"/>
  <c r="BX88" i="13"/>
  <c r="BP117" i="13"/>
  <c r="BY111" i="13"/>
  <c r="CA109" i="13"/>
  <c r="BV105" i="13"/>
  <c r="BY103" i="13"/>
  <c r="BY99" i="13"/>
  <c r="BO94" i="13"/>
  <c r="BW88" i="13"/>
  <c r="BT84" i="13"/>
  <c r="BV80" i="13"/>
  <c r="BV72" i="13"/>
  <c r="BW122" i="13"/>
  <c r="BQ111" i="13"/>
  <c r="BR110" i="13"/>
  <c r="BU109" i="13"/>
  <c r="BS105" i="13"/>
  <c r="CA104" i="13"/>
  <c r="BX103" i="13"/>
  <c r="BU99" i="13"/>
  <c r="CA98" i="13"/>
  <c r="BR93" i="13"/>
  <c r="BS109" i="13"/>
  <c r="BT108" i="13"/>
  <c r="BZ104" i="13"/>
  <c r="BT103" i="13"/>
  <c r="BX102" i="13"/>
  <c r="BY100" i="13"/>
  <c r="BT99" i="13"/>
  <c r="BX98" i="13"/>
  <c r="CA97" i="13"/>
  <c r="BY95" i="13"/>
  <c r="BV104" i="13"/>
  <c r="BQ103" i="13"/>
  <c r="BW102" i="13"/>
  <c r="BV100" i="13"/>
  <c r="BQ99" i="13"/>
  <c r="BW98" i="13"/>
  <c r="BW97" i="13"/>
  <c r="BZ96" i="13"/>
  <c r="BU95" i="13"/>
  <c r="CA94" i="13"/>
  <c r="BS88" i="13"/>
  <c r="BX114" i="13"/>
  <c r="BS113" i="13"/>
  <c r="BR104" i="13"/>
  <c r="BP103" i="13"/>
  <c r="BT102" i="13"/>
  <c r="BU100" i="13"/>
  <c r="BS98" i="13"/>
  <c r="BV97" i="13"/>
  <c r="BT95" i="13"/>
  <c r="BX94" i="13"/>
  <c r="BQ88" i="13"/>
  <c r="BR85" i="13"/>
  <c r="BY84" i="13"/>
  <c r="BO84" i="13"/>
  <c r="BV76" i="13"/>
  <c r="BT88" i="13"/>
  <c r="BZ87" i="13"/>
  <c r="BU86" i="13"/>
  <c r="BQ85" i="13"/>
  <c r="BX80" i="13"/>
  <c r="BU76" i="13"/>
  <c r="BS72" i="13"/>
  <c r="BP88" i="13"/>
  <c r="BX87" i="13"/>
  <c r="BS86" i="13"/>
  <c r="BP85" i="13"/>
  <c r="CA84" i="13"/>
  <c r="BW80" i="13"/>
  <c r="BV79" i="13"/>
  <c r="BR78" i="13"/>
  <c r="BT76" i="13"/>
  <c r="BQ72" i="13"/>
  <c r="BO88" i="13"/>
  <c r="BT87" i="13"/>
  <c r="BQ86" i="13"/>
  <c r="BX84" i="13"/>
  <c r="BU80" i="13"/>
  <c r="BS76" i="13"/>
  <c r="CA72" i="13"/>
  <c r="BP72" i="13"/>
  <c r="BX68" i="13"/>
  <c r="BU64" i="13"/>
  <c r="BO97" i="13"/>
  <c r="BU96" i="13"/>
  <c r="CA88" i="13"/>
  <c r="BO87" i="13"/>
  <c r="BZ86" i="13"/>
  <c r="BV85" i="13"/>
  <c r="BS84" i="13"/>
  <c r="BQ80" i="13"/>
  <c r="CA79" i="13"/>
  <c r="BP79" i="13"/>
  <c r="BY76" i="13"/>
  <c r="BO76" i="13"/>
  <c r="BT89" i="13"/>
  <c r="BS87" i="13"/>
  <c r="BP84" i="13"/>
  <c r="BO80" i="13"/>
  <c r="BS79" i="13"/>
  <c r="BY78" i="13"/>
  <c r="BU77" i="13"/>
  <c r="BQ76" i="13"/>
  <c r="CA75" i="13"/>
  <c r="BV92" i="13"/>
  <c r="BR89" i="13"/>
  <c r="BR87" i="13"/>
  <c r="BZ85" i="13"/>
  <c r="BR79" i="13"/>
  <c r="BV78" i="13"/>
  <c r="BT77" i="13"/>
  <c r="BP76" i="13"/>
  <c r="BW72" i="13"/>
  <c r="BP68" i="13"/>
  <c r="BT67" i="13"/>
  <c r="CA64" i="13"/>
  <c r="BO64" i="13"/>
  <c r="BV59" i="13"/>
  <c r="BY85" i="13"/>
  <c r="BO79" i="13"/>
  <c r="BU78" i="13"/>
  <c r="BQ77" i="13"/>
  <c r="BU72" i="13"/>
  <c r="CA68" i="13"/>
  <c r="BO68" i="13"/>
  <c r="BS67" i="13"/>
  <c r="BQ95" i="13"/>
  <c r="BW94" i="13"/>
  <c r="CA93" i="13"/>
  <c r="BY88" i="13"/>
  <c r="CA86" i="13"/>
  <c r="BU85" i="13"/>
  <c r="CA80" i="13"/>
  <c r="BO78" i="13"/>
  <c r="BP77" i="13"/>
  <c r="BT72" i="13"/>
  <c r="BY68" i="13"/>
  <c r="BR67" i="13"/>
  <c r="BX64" i="13"/>
  <c r="BT63" i="13"/>
  <c r="BT59" i="13"/>
  <c r="BO45" i="13"/>
  <c r="BS94" i="13"/>
  <c r="BZ93" i="13"/>
  <c r="BY90" i="13"/>
  <c r="BU88" i="13"/>
  <c r="BY86" i="13"/>
  <c r="BT85" i="13"/>
  <c r="BV81" i="13"/>
  <c r="BY80" i="13"/>
  <c r="BP75" i="13"/>
  <c r="BO72" i="13"/>
  <c r="BW68" i="13"/>
  <c r="BW90" i="13"/>
  <c r="BV86" i="13"/>
  <c r="BW84" i="13"/>
  <c r="BT81" i="13"/>
  <c r="BT80" i="13"/>
  <c r="CA76" i="13"/>
  <c r="BU68" i="13"/>
  <c r="CA67" i="13"/>
  <c r="BO67" i="13"/>
  <c r="BT64" i="13"/>
  <c r="BR63" i="13"/>
  <c r="BU84" i="13"/>
  <c r="BZ77" i="13"/>
  <c r="BY73" i="13"/>
  <c r="BO70" i="13"/>
  <c r="BW64" i="13"/>
  <c r="BO63" i="13"/>
  <c r="BZ62" i="13"/>
  <c r="BX59" i="13"/>
  <c r="BY57" i="13"/>
  <c r="BZ55" i="13"/>
  <c r="BW54" i="13"/>
  <c r="BR53" i="13"/>
  <c r="BP51" i="13"/>
  <c r="BS50" i="13"/>
  <c r="BT49" i="13"/>
  <c r="BP45" i="13"/>
  <c r="BQ84" i="13"/>
  <c r="BX73" i="13"/>
  <c r="BZ69" i="13"/>
  <c r="BT65" i="13"/>
  <c r="BS64" i="13"/>
  <c r="BW62" i="13"/>
  <c r="BW59" i="13"/>
  <c r="BX58" i="13"/>
  <c r="BW57" i="13"/>
  <c r="BX56" i="13"/>
  <c r="BX55" i="13"/>
  <c r="BV54" i="13"/>
  <c r="BQ53" i="13"/>
  <c r="BO51" i="13"/>
  <c r="BR50" i="13"/>
  <c r="BR49" i="13"/>
  <c r="BO54" i="13"/>
  <c r="BY72" i="13"/>
  <c r="BQ64" i="13"/>
  <c r="CA63" i="13"/>
  <c r="BU59" i="13"/>
  <c r="BV57" i="13"/>
  <c r="BP53" i="13"/>
  <c r="BP49" i="13"/>
  <c r="BR56" i="13"/>
  <c r="BR90" i="13"/>
  <c r="BY89" i="13"/>
  <c r="BO86" i="13"/>
  <c r="BR81" i="13"/>
  <c r="BS80" i="13"/>
  <c r="BX72" i="13"/>
  <c r="BP64" i="13"/>
  <c r="BZ63" i="13"/>
  <c r="BS59" i="13"/>
  <c r="BU57" i="13"/>
  <c r="BT68" i="13"/>
  <c r="BX67" i="13"/>
  <c r="BV63" i="13"/>
  <c r="BO62" i="13"/>
  <c r="BX53" i="13"/>
  <c r="BQ52" i="13"/>
  <c r="BV51" i="13"/>
  <c r="BP80" i="13"/>
  <c r="BZ67" i="13"/>
  <c r="BU66" i="13"/>
  <c r="BX63" i="13"/>
  <c r="BR62" i="13"/>
  <c r="BQ59" i="13"/>
  <c r="BS57" i="13"/>
  <c r="BT71" i="13"/>
  <c r="BQ66" i="13"/>
  <c r="BP59" i="13"/>
  <c r="BR58" i="13"/>
  <c r="BR55" i="13"/>
  <c r="BS82" i="13"/>
  <c r="BQ57" i="13"/>
  <c r="BR96" i="13"/>
  <c r="BZ79" i="13"/>
  <c r="BX76" i="13"/>
  <c r="BS68" i="13"/>
  <c r="BV67" i="13"/>
  <c r="BS63" i="13"/>
  <c r="CA59" i="13"/>
  <c r="BO59" i="13"/>
  <c r="BO57" i="13"/>
  <c r="BV53" i="13"/>
  <c r="BP52" i="13"/>
  <c r="BR47" i="13"/>
  <c r="BX79" i="13"/>
  <c r="BZ78" i="13"/>
  <c r="BW76" i="13"/>
  <c r="BW74" i="13"/>
  <c r="BZ70" i="13"/>
  <c r="BQ68" i="13"/>
  <c r="BP67" i="13"/>
  <c r="BY64" i="13"/>
  <c r="BP63" i="13"/>
  <c r="BY59" i="13"/>
  <c r="CA57" i="13"/>
  <c r="BX54" i="13"/>
  <c r="BT53" i="13"/>
  <c r="BR51" i="13"/>
  <c r="BP47" i="13"/>
  <c r="BS61" i="13"/>
  <c r="BP91" i="13"/>
  <c r="BS91" i="13"/>
  <c r="BP56" i="13"/>
  <c r="BT51" i="13"/>
  <c r="BW69" i="13"/>
  <c r="BO58" i="13"/>
  <c r="BW56" i="13"/>
  <c r="BU50" i="13"/>
  <c r="BR133" i="13"/>
  <c r="BR144" i="13"/>
  <c r="BW129" i="13"/>
  <c r="BS123" i="13"/>
  <c r="BZ125" i="13"/>
  <c r="BZ161" i="13"/>
  <c r="BY145" i="13"/>
  <c r="BX155" i="13"/>
  <c r="BU146" i="13"/>
  <c r="BT146" i="13"/>
  <c r="BW148" i="13"/>
  <c r="BV148" i="13"/>
  <c r="BZ141" i="13"/>
  <c r="BP144" i="13"/>
  <c r="BU137" i="13"/>
  <c r="BT160" i="13"/>
  <c r="BY160" i="13"/>
  <c r="BS159" i="13"/>
  <c r="BX152" i="13"/>
  <c r="BT143" i="13"/>
  <c r="BZ143" i="13"/>
  <c r="BZ120" i="13"/>
  <c r="BW140" i="13"/>
  <c r="BW127" i="13"/>
  <c r="BS115" i="13"/>
  <c r="BV134" i="13"/>
  <c r="CA131" i="13"/>
  <c r="BP121" i="13"/>
  <c r="BT125" i="13"/>
  <c r="BW123" i="13"/>
  <c r="BS124" i="13"/>
  <c r="BQ119" i="13"/>
  <c r="BX111" i="13"/>
  <c r="BR114" i="13"/>
  <c r="BX117" i="13"/>
  <c r="BQ104" i="13"/>
  <c r="BX108" i="13"/>
  <c r="BY116" i="13"/>
  <c r="BT116" i="13"/>
  <c r="BZ102" i="13"/>
  <c r="BX110" i="13"/>
  <c r="BY110" i="13"/>
  <c r="BU108" i="13"/>
  <c r="BZ95" i="13"/>
  <c r="BT100" i="13"/>
  <c r="BV101" i="13"/>
  <c r="BU114" i="13"/>
  <c r="BT93" i="13"/>
  <c r="BS85" i="13"/>
  <c r="BX112" i="13"/>
  <c r="BO107" i="13"/>
  <c r="BP106" i="13"/>
  <c r="CA106" i="13"/>
  <c r="BS96" i="13"/>
  <c r="BX86" i="13"/>
  <c r="BU79" i="13"/>
  <c r="BS77" i="13"/>
  <c r="BQ78" i="13"/>
  <c r="BQ92" i="13"/>
  <c r="CA92" i="13"/>
  <c r="BQ89" i="13"/>
  <c r="BW78" i="13"/>
  <c r="BY83" i="13"/>
  <c r="CA90" i="13"/>
  <c r="BQ63" i="13"/>
  <c r="BU75" i="13"/>
  <c r="BU81" i="13"/>
  <c r="BW81" i="13"/>
  <c r="BP83" i="13"/>
  <c r="BZ59" i="13"/>
  <c r="BP71" i="13"/>
  <c r="BU65" i="13"/>
  <c r="BY74" i="13"/>
  <c r="BR69" i="13"/>
  <c r="BV55" i="13"/>
  <c r="BT66" i="13"/>
  <c r="BS62" i="13"/>
  <c r="BV58" i="13"/>
  <c r="BQ73" i="13"/>
  <c r="BS73" i="13"/>
  <c r="BU70" i="13"/>
  <c r="BU61" i="13"/>
  <c r="BY54" i="13"/>
  <c r="BW52" i="13"/>
  <c r="BR61" i="13"/>
  <c r="CA61" i="13"/>
  <c r="BO48" i="13"/>
  <c r="BQ91" i="13"/>
  <c r="CA91" i="13"/>
  <c r="BP55" i="13"/>
  <c r="BQ51" i="13"/>
  <c r="CA82" i="13"/>
  <c r="BQ82" i="13"/>
  <c r="BT69" i="13"/>
  <c r="BS69" i="13"/>
  <c r="BQ58" i="13"/>
  <c r="BQ56" i="13"/>
  <c r="BO50" i="13"/>
  <c r="BS71" i="13"/>
  <c r="BU125" i="13"/>
  <c r="BP139" i="13"/>
  <c r="BT124" i="13"/>
  <c r="BR124" i="13"/>
  <c r="BQ116" i="13"/>
  <c r="BY112" i="13"/>
  <c r="BV122" i="13"/>
  <c r="BT106" i="13"/>
  <c r="BY77" i="13"/>
  <c r="BU63" i="13"/>
  <c r="BZ74" i="13"/>
  <c r="BQ65" i="13"/>
  <c r="BR66" i="13"/>
  <c r="BX66" i="13"/>
  <c r="BV70" i="13"/>
  <c r="BS60" i="13"/>
  <c r="BS48" i="13"/>
  <c r="BO91" i="13"/>
  <c r="BO55" i="13"/>
  <c r="BU51" i="13"/>
  <c r="BO82" i="13"/>
  <c r="BP82" i="13"/>
  <c r="BV69" i="13"/>
  <c r="BZ65" i="13"/>
  <c r="BS58" i="13"/>
  <c r="BS56" i="13"/>
  <c r="BQ162" i="13"/>
  <c r="BQ148" i="13"/>
  <c r="BU156" i="13"/>
  <c r="BZ98" i="13"/>
  <c r="BT78" i="13"/>
  <c r="BV77" i="13"/>
  <c r="BV90" i="13"/>
  <c r="BW75" i="13"/>
  <c r="BZ81" i="13"/>
  <c r="BW71" i="13"/>
  <c r="BR74" i="13"/>
  <c r="BP65" i="13"/>
  <c r="BT62" i="13"/>
  <c r="BU56" i="13"/>
  <c r="BZ73" i="13"/>
  <c r="BW73" i="13"/>
  <c r="BY70" i="13"/>
  <c r="BO46" i="13"/>
  <c r="BV61" i="13"/>
  <c r="BU60" i="13"/>
  <c r="BT91" i="13"/>
  <c r="BW91" i="13"/>
  <c r="BW55" i="13"/>
  <c r="BT82" i="13"/>
  <c r="BX82" i="13"/>
  <c r="BX69" i="13"/>
  <c r="CA58" i="13"/>
  <c r="CA56" i="13"/>
  <c r="BS166" i="13" l="1"/>
  <c r="BS167" i="13"/>
  <c r="BR166" i="13"/>
  <c r="BR167" i="13"/>
  <c r="BQ167" i="13"/>
  <c r="BQ166" i="13"/>
  <c r="BV166" i="13"/>
  <c r="BV167" i="13"/>
  <c r="BZ166" i="13"/>
  <c r="BZ167" i="13"/>
  <c r="BX167" i="13"/>
  <c r="BX166" i="13"/>
  <c r="BP167" i="13"/>
  <c r="BP166" i="13"/>
  <c r="BO167" i="13"/>
  <c r="BO168" i="13" s="1"/>
  <c r="BT166" i="13"/>
  <c r="BT167" i="13"/>
  <c r="CA166" i="13"/>
  <c r="CA167" i="13"/>
  <c r="BW167" i="13"/>
  <c r="BW166" i="13"/>
  <c r="BU166" i="13"/>
  <c r="BU167" i="13"/>
  <c r="BY167" i="13"/>
  <c r="BY166" i="13"/>
  <c r="BZ168" i="13" l="1"/>
  <c r="BS168" i="13"/>
  <c r="BT168" i="13"/>
  <c r="BY168" i="13"/>
  <c r="BU168" i="13"/>
  <c r="BW168" i="13"/>
  <c r="BP168" i="13"/>
  <c r="BP169" i="13" s="1"/>
  <c r="BP170" i="13" s="1"/>
  <c r="CA168" i="13"/>
  <c r="BX168" i="13"/>
  <c r="BR168" i="13"/>
  <c r="BV168" i="13"/>
  <c r="BQ168" i="13"/>
  <c r="BQ169" i="13" l="1"/>
  <c r="BQ170" i="13" s="1"/>
  <c r="BX169" i="13"/>
  <c r="BX170" i="13" s="1"/>
  <c r="BV169" i="13"/>
  <c r="BV170" i="13" s="1"/>
  <c r="BW169" i="13"/>
  <c r="BW170" i="13" s="1"/>
  <c r="BS169" i="13"/>
  <c r="BS170" i="13" s="1"/>
  <c r="BU169" i="13"/>
  <c r="BU170" i="13" s="1"/>
  <c r="BY169" i="13"/>
  <c r="BY170" i="13" s="1"/>
  <c r="BT169" i="13"/>
  <c r="BT170" i="13" s="1"/>
  <c r="BR169" i="13"/>
  <c r="BR170" i="13" s="1"/>
  <c r="CA169" i="13"/>
  <c r="CA170" i="13" s="1"/>
  <c r="BZ169" i="13"/>
  <c r="BZ170" i="13" s="1"/>
  <c r="N117" i="11" l="1"/>
  <c r="O117" i="11" l="1"/>
  <c r="AF105" i="11" s="1"/>
  <c r="AA9" i="10" l="1"/>
  <c r="B3" i="10" l="1"/>
  <c r="B9" i="10"/>
  <c r="D9" i="10"/>
  <c r="E9" i="10"/>
  <c r="G9" i="10"/>
  <c r="B10" i="10"/>
  <c r="D10" i="10"/>
  <c r="E10" i="10"/>
  <c r="G10" i="10"/>
  <c r="B11" i="10"/>
  <c r="D11" i="10"/>
  <c r="E11" i="10"/>
  <c r="G11" i="10"/>
  <c r="B12" i="10"/>
  <c r="D12" i="10"/>
  <c r="E12" i="10"/>
  <c r="G12" i="10"/>
  <c r="B13" i="10"/>
  <c r="D13" i="10"/>
  <c r="E13" i="10"/>
  <c r="G13" i="10"/>
  <c r="B14" i="10"/>
  <c r="D14" i="10"/>
  <c r="E14" i="10"/>
  <c r="G14" i="10"/>
  <c r="B15" i="10"/>
  <c r="D15" i="10"/>
  <c r="E15" i="10"/>
  <c r="G15" i="10"/>
  <c r="B16" i="10"/>
  <c r="D16" i="10"/>
  <c r="E16" i="10"/>
  <c r="G16" i="10"/>
  <c r="B17" i="10"/>
  <c r="D17" i="10"/>
  <c r="E17" i="10"/>
  <c r="G17" i="10"/>
  <c r="B18" i="10"/>
  <c r="D18" i="10"/>
  <c r="E18" i="10"/>
  <c r="G18" i="10"/>
  <c r="B19" i="10"/>
  <c r="D19" i="10"/>
  <c r="E19" i="10"/>
  <c r="G19" i="10"/>
  <c r="B20" i="10"/>
  <c r="D20" i="10"/>
  <c r="E20" i="10"/>
  <c r="G20" i="10"/>
  <c r="E21" i="10"/>
  <c r="V9" i="10" s="1"/>
  <c r="G21" i="10"/>
  <c r="X9" i="10" s="1"/>
  <c r="E22" i="10"/>
  <c r="V10" i="10" s="1"/>
  <c r="G22" i="10"/>
  <c r="X10" i="10" s="1"/>
  <c r="E23" i="10"/>
  <c r="V11" i="10" s="1"/>
  <c r="G23" i="10"/>
  <c r="X11" i="10" s="1"/>
  <c r="E24" i="10"/>
  <c r="V12" i="10" s="1"/>
  <c r="G24" i="10"/>
  <c r="X12" i="10" s="1"/>
  <c r="E25" i="10"/>
  <c r="V13" i="10" s="1"/>
  <c r="G25" i="10"/>
  <c r="X13" i="10" s="1"/>
  <c r="E26" i="10"/>
  <c r="V14" i="10" s="1"/>
  <c r="G26" i="10"/>
  <c r="X14" i="10" s="1"/>
  <c r="E27" i="10"/>
  <c r="V15" i="10" s="1"/>
  <c r="G27" i="10"/>
  <c r="X15" i="10" s="1"/>
  <c r="E28" i="10"/>
  <c r="V16" i="10" s="1"/>
  <c r="G28" i="10"/>
  <c r="X16" i="10" s="1"/>
  <c r="E29" i="10"/>
  <c r="V17" i="10" s="1"/>
  <c r="G29" i="10"/>
  <c r="X17" i="10" s="1"/>
  <c r="E30" i="10"/>
  <c r="V18" i="10" s="1"/>
  <c r="G30" i="10"/>
  <c r="X18" i="10" s="1"/>
  <c r="E31" i="10"/>
  <c r="V19" i="10" s="1"/>
  <c r="G31" i="10"/>
  <c r="X19" i="10" s="1"/>
  <c r="E32" i="10"/>
  <c r="V20" i="10" s="1"/>
  <c r="G32" i="10"/>
  <c r="X20" i="10" s="1"/>
  <c r="E33" i="10"/>
  <c r="V21" i="10" s="1"/>
  <c r="G33" i="10"/>
  <c r="X21" i="10" s="1"/>
  <c r="E34" i="10"/>
  <c r="V22" i="10" s="1"/>
  <c r="G34" i="10"/>
  <c r="X22" i="10" s="1"/>
  <c r="E35" i="10"/>
  <c r="V23" i="10" s="1"/>
  <c r="G35" i="10"/>
  <c r="X23" i="10" s="1"/>
  <c r="E36" i="10"/>
  <c r="V24" i="10" s="1"/>
  <c r="G36" i="10"/>
  <c r="X24" i="10" s="1"/>
  <c r="E37" i="10"/>
  <c r="V25" i="10" s="1"/>
  <c r="G37" i="10"/>
  <c r="X25" i="10" s="1"/>
  <c r="E38" i="10"/>
  <c r="V26" i="10" s="1"/>
  <c r="G38" i="10"/>
  <c r="X26" i="10" s="1"/>
  <c r="E39" i="10"/>
  <c r="V27" i="10" s="1"/>
  <c r="G39" i="10"/>
  <c r="X27" i="10" s="1"/>
  <c r="E40" i="10"/>
  <c r="V28" i="10" s="1"/>
  <c r="G40" i="10"/>
  <c r="X28" i="10" s="1"/>
  <c r="E41" i="10"/>
  <c r="V29" i="10" s="1"/>
  <c r="G41" i="10"/>
  <c r="X29" i="10" s="1"/>
  <c r="E42" i="10"/>
  <c r="V30" i="10" s="1"/>
  <c r="G42" i="10"/>
  <c r="X30" i="10" s="1"/>
  <c r="E43" i="10"/>
  <c r="V31" i="10" s="1"/>
  <c r="G43" i="10"/>
  <c r="X31" i="10" s="1"/>
  <c r="E44" i="10"/>
  <c r="V32" i="10" s="1"/>
  <c r="G44" i="10"/>
  <c r="X32" i="10" s="1"/>
  <c r="E45" i="10"/>
  <c r="V33" i="10" s="1"/>
  <c r="G45" i="10"/>
  <c r="X33" i="10" s="1"/>
  <c r="E46" i="10"/>
  <c r="V34" i="10" s="1"/>
  <c r="G46" i="10"/>
  <c r="X34" i="10" s="1"/>
  <c r="E47" i="10"/>
  <c r="V35" i="10" s="1"/>
  <c r="G47" i="10"/>
  <c r="X35" i="10" s="1"/>
  <c r="E48" i="10"/>
  <c r="V36" i="10" s="1"/>
  <c r="G48" i="10"/>
  <c r="X36" i="10" s="1"/>
  <c r="E49" i="10"/>
  <c r="V37" i="10" s="1"/>
  <c r="G49" i="10"/>
  <c r="X37" i="10" s="1"/>
  <c r="E50" i="10"/>
  <c r="V38" i="10" s="1"/>
  <c r="G50" i="10"/>
  <c r="X38" i="10" s="1"/>
  <c r="E51" i="10"/>
  <c r="V39" i="10" s="1"/>
  <c r="G51" i="10"/>
  <c r="X39" i="10" s="1"/>
  <c r="E52" i="10"/>
  <c r="V40" i="10" s="1"/>
  <c r="G52" i="10"/>
  <c r="X40" i="10" s="1"/>
  <c r="E53" i="10"/>
  <c r="V41" i="10" s="1"/>
  <c r="G53" i="10"/>
  <c r="X41" i="10" s="1"/>
  <c r="E54" i="10"/>
  <c r="V42" i="10" s="1"/>
  <c r="G54" i="10"/>
  <c r="X42" i="10" s="1"/>
  <c r="E55" i="10"/>
  <c r="V43" i="10" s="1"/>
  <c r="G55" i="10"/>
  <c r="X43" i="10" s="1"/>
  <c r="E56" i="10"/>
  <c r="V44" i="10" s="1"/>
  <c r="G56" i="10"/>
  <c r="X44" i="10" s="1"/>
  <c r="E57" i="10"/>
  <c r="V45" i="10" s="1"/>
  <c r="G57" i="10"/>
  <c r="X45" i="10" s="1"/>
  <c r="E58" i="10"/>
  <c r="V46" i="10" s="1"/>
  <c r="G58" i="10"/>
  <c r="X46" i="10" s="1"/>
  <c r="E59" i="10"/>
  <c r="V47" i="10" s="1"/>
  <c r="G59" i="10"/>
  <c r="X47" i="10" s="1"/>
  <c r="E60" i="10"/>
  <c r="V48" i="10" s="1"/>
  <c r="G60" i="10"/>
  <c r="X48" i="10" s="1"/>
  <c r="E61" i="10"/>
  <c r="V49" i="10" s="1"/>
  <c r="G61" i="10"/>
  <c r="X49" i="10" s="1"/>
  <c r="E62" i="10"/>
  <c r="V50" i="10" s="1"/>
  <c r="G62" i="10"/>
  <c r="X50" i="10" s="1"/>
  <c r="E63" i="10"/>
  <c r="V51" i="10" s="1"/>
  <c r="G63" i="10"/>
  <c r="X51" i="10" s="1"/>
  <c r="E64" i="10"/>
  <c r="V52" i="10" s="1"/>
  <c r="G64" i="10"/>
  <c r="X52" i="10" s="1"/>
  <c r="E65" i="10"/>
  <c r="V53" i="10" s="1"/>
  <c r="G65" i="10"/>
  <c r="X53" i="10" s="1"/>
  <c r="E66" i="10"/>
  <c r="V54" i="10" s="1"/>
  <c r="G66" i="10"/>
  <c r="X54" i="10" s="1"/>
  <c r="E67" i="10"/>
  <c r="V55" i="10" s="1"/>
  <c r="G67" i="10"/>
  <c r="X55" i="10" s="1"/>
  <c r="E68" i="10"/>
  <c r="V56" i="10" s="1"/>
  <c r="G68" i="10"/>
  <c r="X56" i="10" s="1"/>
  <c r="E69" i="10"/>
  <c r="V57" i="10" s="1"/>
  <c r="G69" i="10"/>
  <c r="X57" i="10" s="1"/>
  <c r="E70" i="10"/>
  <c r="V58" i="10" s="1"/>
  <c r="G70" i="10"/>
  <c r="X58" i="10" s="1"/>
  <c r="E71" i="10"/>
  <c r="V59" i="10" s="1"/>
  <c r="G71" i="10"/>
  <c r="X59" i="10" s="1"/>
  <c r="E72" i="10"/>
  <c r="V60" i="10" s="1"/>
  <c r="G72" i="10"/>
  <c r="X60" i="10" s="1"/>
  <c r="E73" i="10"/>
  <c r="V61" i="10" s="1"/>
  <c r="G73" i="10"/>
  <c r="X61" i="10" s="1"/>
  <c r="E74" i="10"/>
  <c r="V62" i="10" s="1"/>
  <c r="G74" i="10"/>
  <c r="X62" i="10" s="1"/>
  <c r="E75" i="10"/>
  <c r="V63" i="10" s="1"/>
  <c r="G75" i="10"/>
  <c r="X63" i="10" s="1"/>
  <c r="E76" i="10"/>
  <c r="V64" i="10" s="1"/>
  <c r="G76" i="10"/>
  <c r="X64" i="10" s="1"/>
  <c r="E77" i="10"/>
  <c r="V65" i="10" s="1"/>
  <c r="G77" i="10"/>
  <c r="X65" i="10" s="1"/>
  <c r="E78" i="10"/>
  <c r="V66" i="10" s="1"/>
  <c r="G78" i="10"/>
  <c r="X66" i="10" s="1"/>
  <c r="E79" i="10"/>
  <c r="V67" i="10" s="1"/>
  <c r="G79" i="10"/>
  <c r="X67" i="10" s="1"/>
  <c r="E80" i="10"/>
  <c r="V68" i="10" s="1"/>
  <c r="G80" i="10"/>
  <c r="X68" i="10" s="1"/>
  <c r="E81" i="10"/>
  <c r="V69" i="10" s="1"/>
  <c r="G81" i="10"/>
  <c r="X69" i="10" s="1"/>
  <c r="E82" i="10"/>
  <c r="V70" i="10" s="1"/>
  <c r="G82" i="10"/>
  <c r="X70" i="10" s="1"/>
  <c r="E83" i="10"/>
  <c r="V71" i="10" s="1"/>
  <c r="G83" i="10"/>
  <c r="X71" i="10" s="1"/>
  <c r="E84" i="10"/>
  <c r="V72" i="10" s="1"/>
  <c r="G84" i="10"/>
  <c r="X72" i="10" s="1"/>
  <c r="E85" i="10"/>
  <c r="V73" i="10" s="1"/>
  <c r="G85" i="10"/>
  <c r="X73" i="10" s="1"/>
  <c r="E86" i="10"/>
  <c r="V74" i="10" s="1"/>
  <c r="G86" i="10"/>
  <c r="X74" i="10" s="1"/>
  <c r="E87" i="10"/>
  <c r="V75" i="10" s="1"/>
  <c r="G87" i="10"/>
  <c r="X75" i="10" s="1"/>
  <c r="E88" i="10"/>
  <c r="V76" i="10" s="1"/>
  <c r="G88" i="10"/>
  <c r="X76" i="10" s="1"/>
  <c r="E89" i="10"/>
  <c r="V77" i="10" s="1"/>
  <c r="G89" i="10"/>
  <c r="X77" i="10" s="1"/>
  <c r="E90" i="10"/>
  <c r="V78" i="10" s="1"/>
  <c r="G90" i="10"/>
  <c r="X78" i="10" s="1"/>
  <c r="E91" i="10"/>
  <c r="V79" i="10" s="1"/>
  <c r="G91" i="10"/>
  <c r="X79" i="10" s="1"/>
  <c r="E92" i="10"/>
  <c r="V80" i="10" s="1"/>
  <c r="G92" i="10"/>
  <c r="X80" i="10" s="1"/>
  <c r="E93" i="10"/>
  <c r="V81" i="10" s="1"/>
  <c r="G93" i="10"/>
  <c r="X81" i="10" s="1"/>
  <c r="E94" i="10"/>
  <c r="V82" i="10" s="1"/>
  <c r="G94" i="10"/>
  <c r="X82" i="10" s="1"/>
  <c r="E95" i="10"/>
  <c r="V83" i="10" s="1"/>
  <c r="G95" i="10"/>
  <c r="X83" i="10" s="1"/>
  <c r="E96" i="10"/>
  <c r="V84" i="10" s="1"/>
  <c r="G96" i="10"/>
  <c r="X84" i="10" s="1"/>
  <c r="E97" i="10"/>
  <c r="V85" i="10" s="1"/>
  <c r="G97" i="10"/>
  <c r="X85" i="10" s="1"/>
  <c r="E98" i="10"/>
  <c r="V86" i="10" s="1"/>
  <c r="G98" i="10"/>
  <c r="X86" i="10" s="1"/>
  <c r="E99" i="10"/>
  <c r="V87" i="10" s="1"/>
  <c r="G99" i="10"/>
  <c r="X87" i="10" s="1"/>
  <c r="E100" i="10"/>
  <c r="V88" i="10" s="1"/>
  <c r="G100" i="10"/>
  <c r="X88" i="10" s="1"/>
  <c r="E101" i="10"/>
  <c r="V89" i="10" s="1"/>
  <c r="G101" i="10"/>
  <c r="X89" i="10" s="1"/>
  <c r="E102" i="10"/>
  <c r="V90" i="10" s="1"/>
  <c r="G102" i="10"/>
  <c r="X90" i="10" s="1"/>
  <c r="E103" i="10"/>
  <c r="V91" i="10" s="1"/>
  <c r="G103" i="10"/>
  <c r="X91" i="10" s="1"/>
  <c r="E104" i="10"/>
  <c r="V92" i="10" s="1"/>
  <c r="G104" i="10"/>
  <c r="X92" i="10" s="1"/>
  <c r="E105" i="10"/>
  <c r="V93" i="10" s="1"/>
  <c r="G105" i="10"/>
  <c r="X93" i="10" s="1"/>
  <c r="E106" i="10"/>
  <c r="V94" i="10" s="1"/>
  <c r="G106" i="10"/>
  <c r="X94" i="10" s="1"/>
  <c r="E107" i="10"/>
  <c r="V95" i="10" s="1"/>
  <c r="G107" i="10"/>
  <c r="X95" i="10" s="1"/>
  <c r="E108" i="10"/>
  <c r="V96" i="10" s="1"/>
  <c r="G108" i="10"/>
  <c r="X96" i="10" s="1"/>
  <c r="E109" i="10"/>
  <c r="V97" i="10" s="1"/>
  <c r="G109" i="10"/>
  <c r="X97" i="10" s="1"/>
  <c r="E110" i="10"/>
  <c r="V98" i="10" s="1"/>
  <c r="G110" i="10"/>
  <c r="X98" i="10" s="1"/>
  <c r="E111" i="10"/>
  <c r="V99" i="10" s="1"/>
  <c r="G111" i="10"/>
  <c r="X99" i="10" s="1"/>
  <c r="E112" i="10"/>
  <c r="V100" i="10" s="1"/>
  <c r="G112" i="10"/>
  <c r="X100" i="10" s="1"/>
  <c r="E113" i="10"/>
  <c r="V101" i="10" s="1"/>
  <c r="G113" i="10"/>
  <c r="X101" i="10" s="1"/>
  <c r="E114" i="10"/>
  <c r="V102" i="10" s="1"/>
  <c r="G114" i="10"/>
  <c r="X102" i="10" s="1"/>
  <c r="E115" i="10"/>
  <c r="V103" i="10" s="1"/>
  <c r="G115" i="10"/>
  <c r="X103" i="10" s="1"/>
  <c r="E116" i="10"/>
  <c r="V104" i="10" s="1"/>
  <c r="G116" i="10"/>
  <c r="X104" i="10" s="1"/>
  <c r="E117" i="10"/>
  <c r="V105" i="10" s="1"/>
  <c r="G117" i="10"/>
  <c r="X105" i="10" s="1"/>
  <c r="E118" i="10"/>
  <c r="V106" i="10" s="1"/>
  <c r="G118" i="10"/>
  <c r="X106" i="10" s="1"/>
  <c r="E119" i="10"/>
  <c r="V107" i="10" s="1"/>
  <c r="G119" i="10"/>
  <c r="X107" i="10" s="1"/>
  <c r="E120" i="10"/>
  <c r="V108" i="10" s="1"/>
  <c r="G120" i="10"/>
  <c r="X108" i="10" s="1"/>
  <c r="E121" i="10"/>
  <c r="V109" i="10" s="1"/>
  <c r="G121" i="10"/>
  <c r="X109" i="10" s="1"/>
  <c r="E122" i="10"/>
  <c r="V110" i="10" s="1"/>
  <c r="G122" i="10"/>
  <c r="X110" i="10" s="1"/>
  <c r="E123" i="10"/>
  <c r="V111" i="10" s="1"/>
  <c r="G123" i="10"/>
  <c r="X111" i="10" s="1"/>
  <c r="E124" i="10"/>
  <c r="V112" i="10" s="1"/>
  <c r="G124" i="10"/>
  <c r="X112" i="10" s="1"/>
  <c r="E125" i="10"/>
  <c r="V113" i="10" s="1"/>
  <c r="G125" i="10"/>
  <c r="X113" i="10" s="1"/>
  <c r="E126" i="10"/>
  <c r="V114" i="10" s="1"/>
  <c r="G126" i="10"/>
  <c r="X114" i="10" s="1"/>
  <c r="E127" i="10"/>
  <c r="V115" i="10" s="1"/>
  <c r="G127" i="10"/>
  <c r="X115" i="10" s="1"/>
  <c r="E128" i="10"/>
  <c r="V116" i="10" s="1"/>
  <c r="G128" i="10"/>
  <c r="X116" i="10" s="1"/>
  <c r="B9" i="9"/>
  <c r="D9" i="9"/>
  <c r="E9" i="9"/>
  <c r="G9" i="9"/>
  <c r="B10" i="9"/>
  <c r="D10" i="9"/>
  <c r="E10" i="9"/>
  <c r="G10" i="9"/>
  <c r="B11" i="9"/>
  <c r="D11" i="9"/>
  <c r="E11" i="9"/>
  <c r="G11" i="9"/>
  <c r="B12" i="9"/>
  <c r="D12" i="9"/>
  <c r="E12" i="9"/>
  <c r="G12" i="9"/>
  <c r="B13" i="9"/>
  <c r="D13" i="9"/>
  <c r="E13" i="9"/>
  <c r="G13" i="9"/>
  <c r="B14" i="9"/>
  <c r="D14" i="9"/>
  <c r="E14" i="9"/>
  <c r="G14" i="9"/>
  <c r="B15" i="9"/>
  <c r="D15" i="9"/>
  <c r="E15" i="9"/>
  <c r="G15" i="9"/>
  <c r="B16" i="9"/>
  <c r="D16" i="9"/>
  <c r="E16" i="9"/>
  <c r="G16" i="9"/>
  <c r="B17" i="9"/>
  <c r="D17" i="9"/>
  <c r="E17" i="9"/>
  <c r="G17" i="9"/>
  <c r="B18" i="9"/>
  <c r="D18" i="9"/>
  <c r="E18" i="9"/>
  <c r="G18" i="9"/>
  <c r="B19" i="9"/>
  <c r="D19" i="9"/>
  <c r="E19" i="9"/>
  <c r="G19" i="9"/>
  <c r="B20" i="9"/>
  <c r="D20" i="9"/>
  <c r="E20" i="9"/>
  <c r="G20" i="9"/>
  <c r="E21" i="9"/>
  <c r="V9" i="9" s="1"/>
  <c r="G21" i="9"/>
  <c r="X9" i="9" s="1"/>
  <c r="E22" i="9"/>
  <c r="V10" i="9" s="1"/>
  <c r="G22" i="9"/>
  <c r="X10" i="9" s="1"/>
  <c r="E23" i="9"/>
  <c r="V11" i="9" s="1"/>
  <c r="G23" i="9"/>
  <c r="X11" i="9" s="1"/>
  <c r="E24" i="9"/>
  <c r="V12" i="9" s="1"/>
  <c r="G24" i="9"/>
  <c r="X12" i="9" s="1"/>
  <c r="E25" i="9"/>
  <c r="V13" i="9" s="1"/>
  <c r="G25" i="9"/>
  <c r="X13" i="9" s="1"/>
  <c r="E26" i="9"/>
  <c r="V14" i="9" s="1"/>
  <c r="G26" i="9"/>
  <c r="X14" i="9" s="1"/>
  <c r="E27" i="9"/>
  <c r="V15" i="9" s="1"/>
  <c r="G27" i="9"/>
  <c r="X15" i="9" s="1"/>
  <c r="E28" i="9"/>
  <c r="V16" i="9" s="1"/>
  <c r="G28" i="9"/>
  <c r="X16" i="9" s="1"/>
  <c r="E29" i="9"/>
  <c r="V17" i="9" s="1"/>
  <c r="G29" i="9"/>
  <c r="X17" i="9" s="1"/>
  <c r="E30" i="9"/>
  <c r="V18" i="9" s="1"/>
  <c r="G30" i="9"/>
  <c r="X18" i="9" s="1"/>
  <c r="E31" i="9"/>
  <c r="V19" i="9" s="1"/>
  <c r="G31" i="9"/>
  <c r="X19" i="9" s="1"/>
  <c r="E32" i="9"/>
  <c r="V20" i="9" s="1"/>
  <c r="G32" i="9"/>
  <c r="X20" i="9" s="1"/>
  <c r="E33" i="9"/>
  <c r="V21" i="9" s="1"/>
  <c r="G33" i="9"/>
  <c r="X21" i="9" s="1"/>
  <c r="E34" i="9"/>
  <c r="V22" i="9" s="1"/>
  <c r="G34" i="9"/>
  <c r="X22" i="9" s="1"/>
  <c r="E35" i="9"/>
  <c r="V23" i="9" s="1"/>
  <c r="G35" i="9"/>
  <c r="X23" i="9" s="1"/>
  <c r="E36" i="9"/>
  <c r="V24" i="9" s="1"/>
  <c r="G36" i="9"/>
  <c r="X24" i="9" s="1"/>
  <c r="E37" i="9"/>
  <c r="V25" i="9" s="1"/>
  <c r="G37" i="9"/>
  <c r="X25" i="9" s="1"/>
  <c r="E38" i="9"/>
  <c r="V26" i="9" s="1"/>
  <c r="G38" i="9"/>
  <c r="X26" i="9" s="1"/>
  <c r="E39" i="9"/>
  <c r="V27" i="9" s="1"/>
  <c r="G39" i="9"/>
  <c r="X27" i="9" s="1"/>
  <c r="E40" i="9"/>
  <c r="V28" i="9" s="1"/>
  <c r="G40" i="9"/>
  <c r="X28" i="9" s="1"/>
  <c r="E41" i="9"/>
  <c r="V29" i="9" s="1"/>
  <c r="G41" i="9"/>
  <c r="X29" i="9" s="1"/>
  <c r="E42" i="9"/>
  <c r="V30" i="9" s="1"/>
  <c r="G42" i="9"/>
  <c r="X30" i="9" s="1"/>
  <c r="E43" i="9"/>
  <c r="V31" i="9" s="1"/>
  <c r="G43" i="9"/>
  <c r="X31" i="9" s="1"/>
  <c r="E44" i="9"/>
  <c r="V32" i="9" s="1"/>
  <c r="G44" i="9"/>
  <c r="X32" i="9" s="1"/>
  <c r="E45" i="9"/>
  <c r="V33" i="9" s="1"/>
  <c r="G45" i="9"/>
  <c r="X33" i="9" s="1"/>
  <c r="E46" i="9"/>
  <c r="V34" i="9" s="1"/>
  <c r="G46" i="9"/>
  <c r="X34" i="9" s="1"/>
  <c r="E47" i="9"/>
  <c r="V35" i="9" s="1"/>
  <c r="G47" i="9"/>
  <c r="X35" i="9" s="1"/>
  <c r="E48" i="9"/>
  <c r="V36" i="9" s="1"/>
  <c r="G48" i="9"/>
  <c r="X36" i="9" s="1"/>
  <c r="E49" i="9"/>
  <c r="V37" i="9" s="1"/>
  <c r="G49" i="9"/>
  <c r="X37" i="9" s="1"/>
  <c r="E50" i="9"/>
  <c r="V38" i="9" s="1"/>
  <c r="G50" i="9"/>
  <c r="X38" i="9" s="1"/>
  <c r="E51" i="9"/>
  <c r="V39" i="9" s="1"/>
  <c r="G51" i="9"/>
  <c r="X39" i="9" s="1"/>
  <c r="E52" i="9"/>
  <c r="V40" i="9" s="1"/>
  <c r="G52" i="9"/>
  <c r="X40" i="9" s="1"/>
  <c r="E53" i="9"/>
  <c r="V41" i="9" s="1"/>
  <c r="G53" i="9"/>
  <c r="X41" i="9" s="1"/>
  <c r="E54" i="9"/>
  <c r="V42" i="9" s="1"/>
  <c r="G54" i="9"/>
  <c r="X42" i="9" s="1"/>
  <c r="E55" i="9"/>
  <c r="V43" i="9" s="1"/>
  <c r="G55" i="9"/>
  <c r="X43" i="9" s="1"/>
  <c r="E56" i="9"/>
  <c r="V44" i="9" s="1"/>
  <c r="G56" i="9"/>
  <c r="X44" i="9" s="1"/>
  <c r="E57" i="9"/>
  <c r="V45" i="9" s="1"/>
  <c r="G57" i="9"/>
  <c r="X45" i="9" s="1"/>
  <c r="E58" i="9"/>
  <c r="V46" i="9" s="1"/>
  <c r="G58" i="9"/>
  <c r="X46" i="9" s="1"/>
  <c r="E59" i="9"/>
  <c r="V47" i="9" s="1"/>
  <c r="G59" i="9"/>
  <c r="X47" i="9" s="1"/>
  <c r="E60" i="9"/>
  <c r="V48" i="9" s="1"/>
  <c r="G60" i="9"/>
  <c r="X48" i="9" s="1"/>
  <c r="E61" i="9"/>
  <c r="V49" i="9" s="1"/>
  <c r="G61" i="9"/>
  <c r="X49" i="9" s="1"/>
  <c r="E62" i="9"/>
  <c r="V50" i="9" s="1"/>
  <c r="G62" i="9"/>
  <c r="X50" i="9" s="1"/>
  <c r="E63" i="9"/>
  <c r="V51" i="9" s="1"/>
  <c r="G63" i="9"/>
  <c r="X51" i="9" s="1"/>
  <c r="E64" i="9"/>
  <c r="V52" i="9" s="1"/>
  <c r="G64" i="9"/>
  <c r="X52" i="9" s="1"/>
  <c r="E65" i="9"/>
  <c r="V53" i="9" s="1"/>
  <c r="G65" i="9"/>
  <c r="X53" i="9" s="1"/>
  <c r="E66" i="9"/>
  <c r="V54" i="9" s="1"/>
  <c r="G66" i="9"/>
  <c r="X54" i="9" s="1"/>
  <c r="E67" i="9"/>
  <c r="V55" i="9" s="1"/>
  <c r="G67" i="9"/>
  <c r="X55" i="9" s="1"/>
  <c r="E68" i="9"/>
  <c r="V56" i="9" s="1"/>
  <c r="G68" i="9"/>
  <c r="X56" i="9" s="1"/>
  <c r="E69" i="9"/>
  <c r="V57" i="9" s="1"/>
  <c r="G69" i="9"/>
  <c r="X57" i="9" s="1"/>
  <c r="E70" i="9"/>
  <c r="V58" i="9" s="1"/>
  <c r="G70" i="9"/>
  <c r="X58" i="9" s="1"/>
  <c r="E71" i="9"/>
  <c r="V59" i="9" s="1"/>
  <c r="G71" i="9"/>
  <c r="X59" i="9" s="1"/>
  <c r="E72" i="9"/>
  <c r="V60" i="9" s="1"/>
  <c r="G72" i="9"/>
  <c r="X60" i="9" s="1"/>
  <c r="E73" i="9"/>
  <c r="V61" i="9" s="1"/>
  <c r="G73" i="9"/>
  <c r="X61" i="9" s="1"/>
  <c r="E74" i="9"/>
  <c r="V62" i="9" s="1"/>
  <c r="G74" i="9"/>
  <c r="X62" i="9" s="1"/>
  <c r="E75" i="9"/>
  <c r="V63" i="9" s="1"/>
  <c r="G75" i="9"/>
  <c r="X63" i="9" s="1"/>
  <c r="E76" i="9"/>
  <c r="V64" i="9" s="1"/>
  <c r="G76" i="9"/>
  <c r="X64" i="9" s="1"/>
  <c r="E77" i="9"/>
  <c r="V65" i="9" s="1"/>
  <c r="G77" i="9"/>
  <c r="X65" i="9" s="1"/>
  <c r="E78" i="9"/>
  <c r="V66" i="9" s="1"/>
  <c r="G78" i="9"/>
  <c r="X66" i="9" s="1"/>
  <c r="E79" i="9"/>
  <c r="V67" i="9" s="1"/>
  <c r="G79" i="9"/>
  <c r="X67" i="9" s="1"/>
  <c r="E80" i="9"/>
  <c r="V68" i="9" s="1"/>
  <c r="G80" i="9"/>
  <c r="X68" i="9" s="1"/>
  <c r="E81" i="9"/>
  <c r="V69" i="9" s="1"/>
  <c r="G81" i="9"/>
  <c r="X69" i="9" s="1"/>
  <c r="E82" i="9"/>
  <c r="V70" i="9" s="1"/>
  <c r="G82" i="9"/>
  <c r="X70" i="9" s="1"/>
  <c r="E83" i="9"/>
  <c r="V71" i="9" s="1"/>
  <c r="G83" i="9"/>
  <c r="X71" i="9" s="1"/>
  <c r="E84" i="9"/>
  <c r="V72" i="9" s="1"/>
  <c r="G84" i="9"/>
  <c r="X72" i="9" s="1"/>
  <c r="E85" i="9"/>
  <c r="V73" i="9" s="1"/>
  <c r="G85" i="9"/>
  <c r="X73" i="9" s="1"/>
  <c r="E86" i="9"/>
  <c r="V74" i="9" s="1"/>
  <c r="G86" i="9"/>
  <c r="X74" i="9" s="1"/>
  <c r="E87" i="9"/>
  <c r="V75" i="9" s="1"/>
  <c r="G87" i="9"/>
  <c r="X75" i="9" s="1"/>
  <c r="E88" i="9"/>
  <c r="V76" i="9" s="1"/>
  <c r="G88" i="9"/>
  <c r="X76" i="9" s="1"/>
  <c r="E89" i="9"/>
  <c r="V77" i="9" s="1"/>
  <c r="G89" i="9"/>
  <c r="X77" i="9" s="1"/>
  <c r="E90" i="9"/>
  <c r="V78" i="9" s="1"/>
  <c r="G90" i="9"/>
  <c r="X78" i="9" s="1"/>
  <c r="E91" i="9"/>
  <c r="V79" i="9" s="1"/>
  <c r="G91" i="9"/>
  <c r="X79" i="9" s="1"/>
  <c r="E92" i="9"/>
  <c r="V80" i="9" s="1"/>
  <c r="G92" i="9"/>
  <c r="X80" i="9" s="1"/>
  <c r="E93" i="9"/>
  <c r="V81" i="9" s="1"/>
  <c r="G93" i="9"/>
  <c r="X81" i="9" s="1"/>
  <c r="E94" i="9"/>
  <c r="V82" i="9" s="1"/>
  <c r="G94" i="9"/>
  <c r="X82" i="9" s="1"/>
  <c r="E95" i="9"/>
  <c r="V83" i="9" s="1"/>
  <c r="G95" i="9"/>
  <c r="X83" i="9" s="1"/>
  <c r="E96" i="9"/>
  <c r="V84" i="9" s="1"/>
  <c r="G96" i="9"/>
  <c r="X84" i="9" s="1"/>
  <c r="E97" i="9"/>
  <c r="V85" i="9" s="1"/>
  <c r="G97" i="9"/>
  <c r="X85" i="9" s="1"/>
  <c r="E98" i="9"/>
  <c r="V86" i="9" s="1"/>
  <c r="G98" i="9"/>
  <c r="X86" i="9" s="1"/>
  <c r="E99" i="9"/>
  <c r="V87" i="9" s="1"/>
  <c r="G99" i="9"/>
  <c r="X87" i="9" s="1"/>
  <c r="E100" i="9"/>
  <c r="V88" i="9" s="1"/>
  <c r="G100" i="9"/>
  <c r="X88" i="9" s="1"/>
  <c r="E101" i="9"/>
  <c r="V89" i="9" s="1"/>
  <c r="G101" i="9"/>
  <c r="X89" i="9" s="1"/>
  <c r="E102" i="9"/>
  <c r="V90" i="9" s="1"/>
  <c r="G102" i="9"/>
  <c r="X90" i="9" s="1"/>
  <c r="E103" i="9"/>
  <c r="V91" i="9" s="1"/>
  <c r="G103" i="9"/>
  <c r="X91" i="9" s="1"/>
  <c r="E104" i="9"/>
  <c r="V92" i="9" s="1"/>
  <c r="G104" i="9"/>
  <c r="X92" i="9" s="1"/>
  <c r="E105" i="9"/>
  <c r="V93" i="9" s="1"/>
  <c r="G105" i="9"/>
  <c r="X93" i="9" s="1"/>
  <c r="E106" i="9"/>
  <c r="V94" i="9" s="1"/>
  <c r="G106" i="9"/>
  <c r="X94" i="9" s="1"/>
  <c r="E107" i="9"/>
  <c r="V95" i="9" s="1"/>
  <c r="G107" i="9"/>
  <c r="X95" i="9" s="1"/>
  <c r="E108" i="9"/>
  <c r="V96" i="9" s="1"/>
  <c r="G108" i="9"/>
  <c r="X96" i="9" s="1"/>
  <c r="E109" i="9"/>
  <c r="V97" i="9" s="1"/>
  <c r="G109" i="9"/>
  <c r="X97" i="9" s="1"/>
  <c r="E110" i="9"/>
  <c r="V98" i="9" s="1"/>
  <c r="G110" i="9"/>
  <c r="X98" i="9" s="1"/>
  <c r="E111" i="9"/>
  <c r="V99" i="9" s="1"/>
  <c r="G111" i="9"/>
  <c r="X99" i="9" s="1"/>
  <c r="E112" i="9"/>
  <c r="V100" i="9" s="1"/>
  <c r="G112" i="9"/>
  <c r="X100" i="9" s="1"/>
  <c r="E113" i="9"/>
  <c r="V101" i="9" s="1"/>
  <c r="G113" i="9"/>
  <c r="X101" i="9" s="1"/>
  <c r="E114" i="9"/>
  <c r="V102" i="9" s="1"/>
  <c r="G114" i="9"/>
  <c r="X102" i="9" s="1"/>
  <c r="E115" i="9"/>
  <c r="V103" i="9" s="1"/>
  <c r="G115" i="9"/>
  <c r="X103" i="9" s="1"/>
  <c r="E116" i="9"/>
  <c r="V104" i="9" s="1"/>
  <c r="G116" i="9"/>
  <c r="X104" i="9" s="1"/>
  <c r="E117" i="9"/>
  <c r="V105" i="9" s="1"/>
  <c r="G117" i="9"/>
  <c r="X105" i="9" s="1"/>
  <c r="E118" i="9"/>
  <c r="V106" i="9" s="1"/>
  <c r="G118" i="9"/>
  <c r="X106" i="9" s="1"/>
  <c r="E119" i="9"/>
  <c r="V107" i="9" s="1"/>
  <c r="G119" i="9"/>
  <c r="X107" i="9" s="1"/>
  <c r="E120" i="9"/>
  <c r="V108" i="9" s="1"/>
  <c r="G120" i="9"/>
  <c r="X108" i="9" s="1"/>
  <c r="E121" i="9"/>
  <c r="V109" i="9" s="1"/>
  <c r="G121" i="9"/>
  <c r="X109" i="9" s="1"/>
  <c r="E122" i="9"/>
  <c r="V110" i="9" s="1"/>
  <c r="G122" i="9"/>
  <c r="X110" i="9" s="1"/>
  <c r="E123" i="9"/>
  <c r="V111" i="9" s="1"/>
  <c r="G123" i="9"/>
  <c r="X111" i="9" s="1"/>
  <c r="E124" i="9"/>
  <c r="V112" i="9" s="1"/>
  <c r="G124" i="9"/>
  <c r="X112" i="9" s="1"/>
  <c r="E125" i="9"/>
  <c r="V113" i="9" s="1"/>
  <c r="G125" i="9"/>
  <c r="X113" i="9" s="1"/>
  <c r="E126" i="9"/>
  <c r="V114" i="9" s="1"/>
  <c r="G126" i="9"/>
  <c r="X114" i="9" s="1"/>
  <c r="E127" i="9"/>
  <c r="V115" i="9" s="1"/>
  <c r="G127" i="9"/>
  <c r="X115" i="9" s="1"/>
  <c r="E128" i="9"/>
  <c r="V116" i="9" s="1"/>
  <c r="G128" i="9"/>
  <c r="X116" i="9" s="1"/>
  <c r="B9" i="8"/>
  <c r="D9" i="8"/>
  <c r="E9" i="8"/>
  <c r="G9" i="8"/>
  <c r="B10" i="8"/>
  <c r="D10" i="8"/>
  <c r="E10" i="8"/>
  <c r="G10" i="8"/>
  <c r="B11" i="8"/>
  <c r="D11" i="8"/>
  <c r="E11" i="8"/>
  <c r="G11" i="8"/>
  <c r="B12" i="8"/>
  <c r="D12" i="8"/>
  <c r="E12" i="8"/>
  <c r="G12" i="8"/>
  <c r="B13" i="8"/>
  <c r="D13" i="8"/>
  <c r="E13" i="8"/>
  <c r="G13" i="8"/>
  <c r="B14" i="8"/>
  <c r="D14" i="8"/>
  <c r="E14" i="8"/>
  <c r="G14" i="8"/>
  <c r="B15" i="8"/>
  <c r="D15" i="8"/>
  <c r="E15" i="8"/>
  <c r="G15" i="8"/>
  <c r="B16" i="8"/>
  <c r="D16" i="8"/>
  <c r="E16" i="8"/>
  <c r="G16" i="8"/>
  <c r="B17" i="8"/>
  <c r="D17" i="8"/>
  <c r="E17" i="8"/>
  <c r="G17" i="8"/>
  <c r="B18" i="8"/>
  <c r="D18" i="8"/>
  <c r="E18" i="8"/>
  <c r="G18" i="8"/>
  <c r="B19" i="8"/>
  <c r="D19" i="8"/>
  <c r="E19" i="8"/>
  <c r="G19" i="8"/>
  <c r="B20" i="8"/>
  <c r="D20" i="8"/>
  <c r="E20" i="8"/>
  <c r="G20" i="8"/>
  <c r="E21" i="8"/>
  <c r="V9" i="8" s="1"/>
  <c r="G21" i="8"/>
  <c r="X9" i="8" s="1"/>
  <c r="E22" i="8"/>
  <c r="V10" i="8" s="1"/>
  <c r="G22" i="8"/>
  <c r="X10" i="8" s="1"/>
  <c r="E23" i="8"/>
  <c r="V11" i="8" s="1"/>
  <c r="G23" i="8"/>
  <c r="X11" i="8" s="1"/>
  <c r="E24" i="8"/>
  <c r="V12" i="8" s="1"/>
  <c r="G24" i="8"/>
  <c r="X12" i="8" s="1"/>
  <c r="E25" i="8"/>
  <c r="V13" i="8" s="1"/>
  <c r="G25" i="8"/>
  <c r="X13" i="8" s="1"/>
  <c r="E26" i="8"/>
  <c r="V14" i="8" s="1"/>
  <c r="G26" i="8"/>
  <c r="X14" i="8" s="1"/>
  <c r="E27" i="8"/>
  <c r="V15" i="8" s="1"/>
  <c r="G27" i="8"/>
  <c r="X15" i="8" s="1"/>
  <c r="E28" i="8"/>
  <c r="V16" i="8" s="1"/>
  <c r="G28" i="8"/>
  <c r="X16" i="8" s="1"/>
  <c r="E29" i="8"/>
  <c r="V17" i="8" s="1"/>
  <c r="G29" i="8"/>
  <c r="X17" i="8" s="1"/>
  <c r="E30" i="8"/>
  <c r="V18" i="8" s="1"/>
  <c r="G30" i="8"/>
  <c r="X18" i="8" s="1"/>
  <c r="E31" i="8"/>
  <c r="V19" i="8" s="1"/>
  <c r="G31" i="8"/>
  <c r="X19" i="8" s="1"/>
  <c r="E32" i="8"/>
  <c r="V20" i="8" s="1"/>
  <c r="G32" i="8"/>
  <c r="X20" i="8" s="1"/>
  <c r="E33" i="8"/>
  <c r="V21" i="8" s="1"/>
  <c r="G33" i="8"/>
  <c r="X21" i="8" s="1"/>
  <c r="E34" i="8"/>
  <c r="V22" i="8" s="1"/>
  <c r="G34" i="8"/>
  <c r="X22" i="8" s="1"/>
  <c r="E35" i="8"/>
  <c r="V23" i="8" s="1"/>
  <c r="G35" i="8"/>
  <c r="X23" i="8" s="1"/>
  <c r="E36" i="8"/>
  <c r="V24" i="8" s="1"/>
  <c r="G36" i="8"/>
  <c r="X24" i="8" s="1"/>
  <c r="E37" i="8"/>
  <c r="V25" i="8" s="1"/>
  <c r="G37" i="8"/>
  <c r="X25" i="8" s="1"/>
  <c r="E38" i="8"/>
  <c r="V26" i="8" s="1"/>
  <c r="G38" i="8"/>
  <c r="X26" i="8" s="1"/>
  <c r="E39" i="8"/>
  <c r="V27" i="8" s="1"/>
  <c r="G39" i="8"/>
  <c r="X27" i="8" s="1"/>
  <c r="E40" i="8"/>
  <c r="V28" i="8" s="1"/>
  <c r="G40" i="8"/>
  <c r="X28" i="8" s="1"/>
  <c r="E41" i="8"/>
  <c r="V29" i="8" s="1"/>
  <c r="G41" i="8"/>
  <c r="X29" i="8" s="1"/>
  <c r="E42" i="8"/>
  <c r="V30" i="8" s="1"/>
  <c r="G42" i="8"/>
  <c r="X30" i="8" s="1"/>
  <c r="E43" i="8"/>
  <c r="V31" i="8" s="1"/>
  <c r="G43" i="8"/>
  <c r="X31" i="8" s="1"/>
  <c r="E44" i="8"/>
  <c r="V32" i="8" s="1"/>
  <c r="G44" i="8"/>
  <c r="X32" i="8" s="1"/>
  <c r="E45" i="8"/>
  <c r="V33" i="8" s="1"/>
  <c r="G45" i="8"/>
  <c r="X33" i="8" s="1"/>
  <c r="E46" i="8"/>
  <c r="V34" i="8" s="1"/>
  <c r="G46" i="8"/>
  <c r="X34" i="8" s="1"/>
  <c r="E47" i="8"/>
  <c r="V35" i="8" s="1"/>
  <c r="G47" i="8"/>
  <c r="X35" i="8" s="1"/>
  <c r="E48" i="8"/>
  <c r="V36" i="8" s="1"/>
  <c r="G48" i="8"/>
  <c r="X36" i="8" s="1"/>
  <c r="E49" i="8"/>
  <c r="V37" i="8" s="1"/>
  <c r="G49" i="8"/>
  <c r="X37" i="8" s="1"/>
  <c r="E50" i="8"/>
  <c r="V38" i="8" s="1"/>
  <c r="G50" i="8"/>
  <c r="X38" i="8" s="1"/>
  <c r="E51" i="8"/>
  <c r="V39" i="8" s="1"/>
  <c r="G51" i="8"/>
  <c r="X39" i="8" s="1"/>
  <c r="E52" i="8"/>
  <c r="V40" i="8" s="1"/>
  <c r="G52" i="8"/>
  <c r="X40" i="8" s="1"/>
  <c r="E53" i="8"/>
  <c r="V41" i="8" s="1"/>
  <c r="G53" i="8"/>
  <c r="X41" i="8" s="1"/>
  <c r="E54" i="8"/>
  <c r="V42" i="8" s="1"/>
  <c r="G54" i="8"/>
  <c r="X42" i="8" s="1"/>
  <c r="E55" i="8"/>
  <c r="V43" i="8" s="1"/>
  <c r="G55" i="8"/>
  <c r="X43" i="8" s="1"/>
  <c r="E56" i="8"/>
  <c r="V44" i="8" s="1"/>
  <c r="G56" i="8"/>
  <c r="X44" i="8" s="1"/>
  <c r="E57" i="8"/>
  <c r="V45" i="8" s="1"/>
  <c r="G57" i="8"/>
  <c r="X45" i="8" s="1"/>
  <c r="E58" i="8"/>
  <c r="V46" i="8" s="1"/>
  <c r="G58" i="8"/>
  <c r="X46" i="8" s="1"/>
  <c r="E59" i="8"/>
  <c r="V47" i="8" s="1"/>
  <c r="G59" i="8"/>
  <c r="X47" i="8" s="1"/>
  <c r="E60" i="8"/>
  <c r="V48" i="8" s="1"/>
  <c r="G60" i="8"/>
  <c r="X48" i="8" s="1"/>
  <c r="E61" i="8"/>
  <c r="V49" i="8" s="1"/>
  <c r="G61" i="8"/>
  <c r="X49" i="8" s="1"/>
  <c r="E62" i="8"/>
  <c r="V50" i="8" s="1"/>
  <c r="G62" i="8"/>
  <c r="X50" i="8" s="1"/>
  <c r="E63" i="8"/>
  <c r="V51" i="8" s="1"/>
  <c r="G63" i="8"/>
  <c r="X51" i="8" s="1"/>
  <c r="E64" i="8"/>
  <c r="V52" i="8" s="1"/>
  <c r="G64" i="8"/>
  <c r="X52" i="8" s="1"/>
  <c r="E65" i="8"/>
  <c r="V53" i="8" s="1"/>
  <c r="G65" i="8"/>
  <c r="X53" i="8" s="1"/>
  <c r="E66" i="8"/>
  <c r="V54" i="8" s="1"/>
  <c r="G66" i="8"/>
  <c r="X54" i="8" s="1"/>
  <c r="E67" i="8"/>
  <c r="V55" i="8" s="1"/>
  <c r="G67" i="8"/>
  <c r="X55" i="8" s="1"/>
  <c r="E68" i="8"/>
  <c r="V56" i="8" s="1"/>
  <c r="G68" i="8"/>
  <c r="X56" i="8" s="1"/>
  <c r="E69" i="8"/>
  <c r="V57" i="8" s="1"/>
  <c r="G69" i="8"/>
  <c r="X57" i="8" s="1"/>
  <c r="E70" i="8"/>
  <c r="V58" i="8" s="1"/>
  <c r="G70" i="8"/>
  <c r="X58" i="8" s="1"/>
  <c r="E71" i="8"/>
  <c r="V59" i="8" s="1"/>
  <c r="G71" i="8"/>
  <c r="X59" i="8" s="1"/>
  <c r="E72" i="8"/>
  <c r="V60" i="8" s="1"/>
  <c r="G72" i="8"/>
  <c r="X60" i="8" s="1"/>
  <c r="E73" i="8"/>
  <c r="V61" i="8" s="1"/>
  <c r="G73" i="8"/>
  <c r="X61" i="8" s="1"/>
  <c r="E74" i="8"/>
  <c r="V62" i="8" s="1"/>
  <c r="G74" i="8"/>
  <c r="X62" i="8" s="1"/>
  <c r="E75" i="8"/>
  <c r="V63" i="8" s="1"/>
  <c r="G75" i="8"/>
  <c r="X63" i="8" s="1"/>
  <c r="E76" i="8"/>
  <c r="V64" i="8" s="1"/>
  <c r="G76" i="8"/>
  <c r="X64" i="8" s="1"/>
  <c r="E77" i="8"/>
  <c r="V65" i="8" s="1"/>
  <c r="G77" i="8"/>
  <c r="X65" i="8" s="1"/>
  <c r="E78" i="8"/>
  <c r="V66" i="8" s="1"/>
  <c r="G78" i="8"/>
  <c r="X66" i="8" s="1"/>
  <c r="E79" i="8"/>
  <c r="V67" i="8" s="1"/>
  <c r="G79" i="8"/>
  <c r="X67" i="8" s="1"/>
  <c r="E80" i="8"/>
  <c r="V68" i="8" s="1"/>
  <c r="G80" i="8"/>
  <c r="X68" i="8" s="1"/>
  <c r="E81" i="8"/>
  <c r="V69" i="8" s="1"/>
  <c r="G81" i="8"/>
  <c r="X69" i="8" s="1"/>
  <c r="E82" i="8"/>
  <c r="V70" i="8" s="1"/>
  <c r="G82" i="8"/>
  <c r="X70" i="8" s="1"/>
  <c r="E83" i="8"/>
  <c r="V71" i="8" s="1"/>
  <c r="G83" i="8"/>
  <c r="X71" i="8" s="1"/>
  <c r="E84" i="8"/>
  <c r="V72" i="8" s="1"/>
  <c r="G84" i="8"/>
  <c r="X72" i="8" s="1"/>
  <c r="E85" i="8"/>
  <c r="V73" i="8" s="1"/>
  <c r="G85" i="8"/>
  <c r="X73" i="8" s="1"/>
  <c r="E86" i="8"/>
  <c r="V74" i="8" s="1"/>
  <c r="G86" i="8"/>
  <c r="X74" i="8" s="1"/>
  <c r="E87" i="8"/>
  <c r="V75" i="8" s="1"/>
  <c r="G87" i="8"/>
  <c r="X75" i="8" s="1"/>
  <c r="E88" i="8"/>
  <c r="V76" i="8" s="1"/>
  <c r="G88" i="8"/>
  <c r="X76" i="8" s="1"/>
  <c r="E89" i="8"/>
  <c r="V77" i="8" s="1"/>
  <c r="G89" i="8"/>
  <c r="X77" i="8" s="1"/>
  <c r="E90" i="8"/>
  <c r="V78" i="8" s="1"/>
  <c r="G90" i="8"/>
  <c r="X78" i="8" s="1"/>
  <c r="E91" i="8"/>
  <c r="V79" i="8" s="1"/>
  <c r="G91" i="8"/>
  <c r="X79" i="8" s="1"/>
  <c r="E92" i="8"/>
  <c r="V80" i="8" s="1"/>
  <c r="G92" i="8"/>
  <c r="X80" i="8" s="1"/>
  <c r="E93" i="8"/>
  <c r="V81" i="8" s="1"/>
  <c r="G93" i="8"/>
  <c r="X81" i="8" s="1"/>
  <c r="E94" i="8"/>
  <c r="V82" i="8" s="1"/>
  <c r="G94" i="8"/>
  <c r="X82" i="8" s="1"/>
  <c r="E95" i="8"/>
  <c r="V83" i="8" s="1"/>
  <c r="G95" i="8"/>
  <c r="X83" i="8" s="1"/>
  <c r="E96" i="8"/>
  <c r="V84" i="8" s="1"/>
  <c r="G96" i="8"/>
  <c r="X84" i="8" s="1"/>
  <c r="E97" i="8"/>
  <c r="V85" i="8" s="1"/>
  <c r="G97" i="8"/>
  <c r="X85" i="8" s="1"/>
  <c r="E98" i="8"/>
  <c r="V86" i="8" s="1"/>
  <c r="G98" i="8"/>
  <c r="X86" i="8" s="1"/>
  <c r="E99" i="8"/>
  <c r="V87" i="8" s="1"/>
  <c r="G99" i="8"/>
  <c r="X87" i="8" s="1"/>
  <c r="E100" i="8"/>
  <c r="V88" i="8" s="1"/>
  <c r="G100" i="8"/>
  <c r="X88" i="8" s="1"/>
  <c r="E101" i="8"/>
  <c r="V89" i="8" s="1"/>
  <c r="G101" i="8"/>
  <c r="X89" i="8" s="1"/>
  <c r="E102" i="8"/>
  <c r="V90" i="8" s="1"/>
  <c r="G102" i="8"/>
  <c r="X90" i="8" s="1"/>
  <c r="E103" i="8"/>
  <c r="V91" i="8" s="1"/>
  <c r="G103" i="8"/>
  <c r="X91" i="8" s="1"/>
  <c r="E104" i="8"/>
  <c r="V92" i="8" s="1"/>
  <c r="G104" i="8"/>
  <c r="X92" i="8" s="1"/>
  <c r="E105" i="8"/>
  <c r="V93" i="8" s="1"/>
  <c r="G105" i="8"/>
  <c r="X93" i="8" s="1"/>
  <c r="E106" i="8"/>
  <c r="V94" i="8" s="1"/>
  <c r="G106" i="8"/>
  <c r="X94" i="8" s="1"/>
  <c r="E107" i="8"/>
  <c r="V95" i="8" s="1"/>
  <c r="G107" i="8"/>
  <c r="X95" i="8" s="1"/>
  <c r="E108" i="8"/>
  <c r="V96" i="8" s="1"/>
  <c r="G108" i="8"/>
  <c r="X96" i="8" s="1"/>
  <c r="E109" i="8"/>
  <c r="V97" i="8" s="1"/>
  <c r="G109" i="8"/>
  <c r="X97" i="8" s="1"/>
  <c r="E110" i="8"/>
  <c r="V98" i="8" s="1"/>
  <c r="G110" i="8"/>
  <c r="X98" i="8" s="1"/>
  <c r="E111" i="8"/>
  <c r="V99" i="8" s="1"/>
  <c r="G111" i="8"/>
  <c r="X99" i="8" s="1"/>
  <c r="E112" i="8"/>
  <c r="V100" i="8" s="1"/>
  <c r="G112" i="8"/>
  <c r="X100" i="8" s="1"/>
  <c r="E113" i="8"/>
  <c r="V101" i="8" s="1"/>
  <c r="G113" i="8"/>
  <c r="X101" i="8" s="1"/>
  <c r="E114" i="8"/>
  <c r="V102" i="8" s="1"/>
  <c r="G114" i="8"/>
  <c r="X102" i="8" s="1"/>
  <c r="E115" i="8"/>
  <c r="V103" i="8" s="1"/>
  <c r="G115" i="8"/>
  <c r="X103" i="8" s="1"/>
  <c r="E116" i="8"/>
  <c r="V104" i="8" s="1"/>
  <c r="G116" i="8"/>
  <c r="X104" i="8" s="1"/>
  <c r="E117" i="8"/>
  <c r="V105" i="8" s="1"/>
  <c r="G117" i="8"/>
  <c r="X105" i="8" s="1"/>
  <c r="E118" i="8"/>
  <c r="V106" i="8" s="1"/>
  <c r="G118" i="8"/>
  <c r="X106" i="8" s="1"/>
  <c r="E119" i="8"/>
  <c r="V107" i="8" s="1"/>
  <c r="G119" i="8"/>
  <c r="X107" i="8" s="1"/>
  <c r="E120" i="8"/>
  <c r="V108" i="8" s="1"/>
  <c r="G120" i="8"/>
  <c r="X108" i="8" s="1"/>
  <c r="E121" i="8"/>
  <c r="V109" i="8" s="1"/>
  <c r="G121" i="8"/>
  <c r="X109" i="8" s="1"/>
  <c r="E122" i="8"/>
  <c r="V110" i="8" s="1"/>
  <c r="G122" i="8"/>
  <c r="X110" i="8" s="1"/>
  <c r="E123" i="8"/>
  <c r="V111" i="8" s="1"/>
  <c r="G123" i="8"/>
  <c r="X111" i="8" s="1"/>
  <c r="E124" i="8"/>
  <c r="V112" i="8" s="1"/>
  <c r="G124" i="8"/>
  <c r="X112" i="8" s="1"/>
  <c r="E125" i="8"/>
  <c r="V113" i="8" s="1"/>
  <c r="G125" i="8"/>
  <c r="X113" i="8" s="1"/>
  <c r="E126" i="8"/>
  <c r="V114" i="8" s="1"/>
  <c r="G126" i="8"/>
  <c r="X114" i="8" s="1"/>
  <c r="E127" i="8"/>
  <c r="V115" i="8" s="1"/>
  <c r="G127" i="8"/>
  <c r="X115" i="8" s="1"/>
  <c r="E128" i="8"/>
  <c r="V116" i="8" s="1"/>
  <c r="G128" i="8"/>
  <c r="X116" i="8" s="1"/>
  <c r="B9" i="5"/>
  <c r="D9" i="5"/>
  <c r="E9" i="5"/>
  <c r="G9" i="5"/>
  <c r="B10" i="5"/>
  <c r="D10" i="5"/>
  <c r="E10" i="5"/>
  <c r="G10" i="5"/>
  <c r="B11" i="5"/>
  <c r="D11" i="5"/>
  <c r="E11" i="5"/>
  <c r="G11" i="5"/>
  <c r="B12" i="5"/>
  <c r="D12" i="5"/>
  <c r="E12" i="5"/>
  <c r="G12" i="5"/>
  <c r="B13" i="5"/>
  <c r="D13" i="5"/>
  <c r="E13" i="5"/>
  <c r="G13" i="5"/>
  <c r="B14" i="5"/>
  <c r="D14" i="5"/>
  <c r="E14" i="5"/>
  <c r="G14" i="5"/>
  <c r="B15" i="5"/>
  <c r="D15" i="5"/>
  <c r="E15" i="5"/>
  <c r="G15" i="5"/>
  <c r="B16" i="5"/>
  <c r="D16" i="5"/>
  <c r="E16" i="5"/>
  <c r="G16" i="5"/>
  <c r="B17" i="5"/>
  <c r="D17" i="5"/>
  <c r="E17" i="5"/>
  <c r="G17" i="5"/>
  <c r="B18" i="5"/>
  <c r="D18" i="5"/>
  <c r="E18" i="5"/>
  <c r="G18" i="5"/>
  <c r="B19" i="5"/>
  <c r="D19" i="5"/>
  <c r="E19" i="5"/>
  <c r="G19" i="5"/>
  <c r="B20" i="5"/>
  <c r="D20" i="5"/>
  <c r="E20" i="5"/>
  <c r="G20" i="5"/>
  <c r="E21" i="5"/>
  <c r="V9" i="5" s="1"/>
  <c r="G21" i="5"/>
  <c r="X9" i="5" s="1"/>
  <c r="E22" i="5"/>
  <c r="V10" i="5" s="1"/>
  <c r="G22" i="5"/>
  <c r="X10" i="5" s="1"/>
  <c r="E23" i="5"/>
  <c r="V11" i="5" s="1"/>
  <c r="G23" i="5"/>
  <c r="X11" i="5" s="1"/>
  <c r="E24" i="5"/>
  <c r="V12" i="5" s="1"/>
  <c r="G24" i="5"/>
  <c r="X12" i="5" s="1"/>
  <c r="E25" i="5"/>
  <c r="V13" i="5" s="1"/>
  <c r="G25" i="5"/>
  <c r="X13" i="5" s="1"/>
  <c r="E26" i="5"/>
  <c r="V14" i="5" s="1"/>
  <c r="G26" i="5"/>
  <c r="X14" i="5" s="1"/>
  <c r="E27" i="5"/>
  <c r="V15" i="5" s="1"/>
  <c r="G27" i="5"/>
  <c r="X15" i="5" s="1"/>
  <c r="E28" i="5"/>
  <c r="V16" i="5" s="1"/>
  <c r="G28" i="5"/>
  <c r="X16" i="5" s="1"/>
  <c r="E29" i="5"/>
  <c r="V17" i="5" s="1"/>
  <c r="G29" i="5"/>
  <c r="X17" i="5" s="1"/>
  <c r="E30" i="5"/>
  <c r="V18" i="5" s="1"/>
  <c r="G30" i="5"/>
  <c r="X18" i="5" s="1"/>
  <c r="E31" i="5"/>
  <c r="V19" i="5" s="1"/>
  <c r="G31" i="5"/>
  <c r="X19" i="5" s="1"/>
  <c r="E32" i="5"/>
  <c r="V20" i="5" s="1"/>
  <c r="G32" i="5"/>
  <c r="X20" i="5" s="1"/>
  <c r="E33" i="5"/>
  <c r="V21" i="5" s="1"/>
  <c r="G33" i="5"/>
  <c r="X21" i="5" s="1"/>
  <c r="E34" i="5"/>
  <c r="V22" i="5" s="1"/>
  <c r="G34" i="5"/>
  <c r="X22" i="5" s="1"/>
  <c r="E35" i="5"/>
  <c r="V23" i="5" s="1"/>
  <c r="G35" i="5"/>
  <c r="X23" i="5" s="1"/>
  <c r="E36" i="5"/>
  <c r="V24" i="5" s="1"/>
  <c r="G36" i="5"/>
  <c r="X24" i="5" s="1"/>
  <c r="E37" i="5"/>
  <c r="V25" i="5" s="1"/>
  <c r="G37" i="5"/>
  <c r="X25" i="5" s="1"/>
  <c r="E38" i="5"/>
  <c r="V26" i="5" s="1"/>
  <c r="G38" i="5"/>
  <c r="X26" i="5" s="1"/>
  <c r="E39" i="5"/>
  <c r="V27" i="5" s="1"/>
  <c r="G39" i="5"/>
  <c r="X27" i="5" s="1"/>
  <c r="E40" i="5"/>
  <c r="V28" i="5" s="1"/>
  <c r="G40" i="5"/>
  <c r="X28" i="5" s="1"/>
  <c r="E41" i="5"/>
  <c r="V29" i="5" s="1"/>
  <c r="G41" i="5"/>
  <c r="X29" i="5" s="1"/>
  <c r="E42" i="5"/>
  <c r="V30" i="5" s="1"/>
  <c r="G42" i="5"/>
  <c r="X30" i="5" s="1"/>
  <c r="E43" i="5"/>
  <c r="V31" i="5" s="1"/>
  <c r="G43" i="5"/>
  <c r="X31" i="5" s="1"/>
  <c r="E44" i="5"/>
  <c r="V32" i="5" s="1"/>
  <c r="G44" i="5"/>
  <c r="X32" i="5" s="1"/>
  <c r="E45" i="5"/>
  <c r="V33" i="5" s="1"/>
  <c r="G45" i="5"/>
  <c r="X33" i="5" s="1"/>
  <c r="E46" i="5"/>
  <c r="V34" i="5" s="1"/>
  <c r="G46" i="5"/>
  <c r="X34" i="5" s="1"/>
  <c r="E47" i="5"/>
  <c r="V35" i="5" s="1"/>
  <c r="G47" i="5"/>
  <c r="X35" i="5" s="1"/>
  <c r="E48" i="5"/>
  <c r="V36" i="5" s="1"/>
  <c r="G48" i="5"/>
  <c r="X36" i="5" s="1"/>
  <c r="E49" i="5"/>
  <c r="V37" i="5" s="1"/>
  <c r="G49" i="5"/>
  <c r="X37" i="5" s="1"/>
  <c r="E50" i="5"/>
  <c r="V38" i="5" s="1"/>
  <c r="G50" i="5"/>
  <c r="X38" i="5" s="1"/>
  <c r="E51" i="5"/>
  <c r="V39" i="5" s="1"/>
  <c r="G51" i="5"/>
  <c r="X39" i="5" s="1"/>
  <c r="E52" i="5"/>
  <c r="V40" i="5" s="1"/>
  <c r="G52" i="5"/>
  <c r="X40" i="5" s="1"/>
  <c r="E53" i="5"/>
  <c r="V41" i="5" s="1"/>
  <c r="G53" i="5"/>
  <c r="X41" i="5" s="1"/>
  <c r="E54" i="5"/>
  <c r="V42" i="5" s="1"/>
  <c r="G54" i="5"/>
  <c r="X42" i="5" s="1"/>
  <c r="E55" i="5"/>
  <c r="V43" i="5" s="1"/>
  <c r="G55" i="5"/>
  <c r="X43" i="5" s="1"/>
  <c r="E56" i="5"/>
  <c r="V44" i="5" s="1"/>
  <c r="G56" i="5"/>
  <c r="X44" i="5" s="1"/>
  <c r="E57" i="5"/>
  <c r="V45" i="5" s="1"/>
  <c r="G57" i="5"/>
  <c r="X45" i="5" s="1"/>
  <c r="E58" i="5"/>
  <c r="V46" i="5" s="1"/>
  <c r="G58" i="5"/>
  <c r="X46" i="5" s="1"/>
  <c r="E59" i="5"/>
  <c r="V47" i="5" s="1"/>
  <c r="G59" i="5"/>
  <c r="X47" i="5" s="1"/>
  <c r="E60" i="5"/>
  <c r="V48" i="5" s="1"/>
  <c r="G60" i="5"/>
  <c r="X48" i="5" s="1"/>
  <c r="E61" i="5"/>
  <c r="V49" i="5" s="1"/>
  <c r="G61" i="5"/>
  <c r="X49" i="5" s="1"/>
  <c r="E62" i="5"/>
  <c r="V50" i="5" s="1"/>
  <c r="G62" i="5"/>
  <c r="X50" i="5" s="1"/>
  <c r="E63" i="5"/>
  <c r="V51" i="5" s="1"/>
  <c r="G63" i="5"/>
  <c r="X51" i="5" s="1"/>
  <c r="E64" i="5"/>
  <c r="V52" i="5" s="1"/>
  <c r="G64" i="5"/>
  <c r="X52" i="5" s="1"/>
  <c r="E65" i="5"/>
  <c r="V53" i="5" s="1"/>
  <c r="G65" i="5"/>
  <c r="X53" i="5" s="1"/>
  <c r="E66" i="5"/>
  <c r="V54" i="5" s="1"/>
  <c r="G66" i="5"/>
  <c r="X54" i="5" s="1"/>
  <c r="E67" i="5"/>
  <c r="V55" i="5" s="1"/>
  <c r="G67" i="5"/>
  <c r="X55" i="5" s="1"/>
  <c r="E68" i="5"/>
  <c r="V56" i="5" s="1"/>
  <c r="G68" i="5"/>
  <c r="X56" i="5" s="1"/>
  <c r="E69" i="5"/>
  <c r="V57" i="5" s="1"/>
  <c r="G69" i="5"/>
  <c r="X57" i="5" s="1"/>
  <c r="E70" i="5"/>
  <c r="V58" i="5" s="1"/>
  <c r="G70" i="5"/>
  <c r="X58" i="5" s="1"/>
  <c r="E71" i="5"/>
  <c r="V59" i="5" s="1"/>
  <c r="G71" i="5"/>
  <c r="X59" i="5" s="1"/>
  <c r="E72" i="5"/>
  <c r="V60" i="5" s="1"/>
  <c r="G72" i="5"/>
  <c r="X60" i="5" s="1"/>
  <c r="E73" i="5"/>
  <c r="V61" i="5" s="1"/>
  <c r="G73" i="5"/>
  <c r="X61" i="5" s="1"/>
  <c r="E74" i="5"/>
  <c r="V62" i="5" s="1"/>
  <c r="G74" i="5"/>
  <c r="X62" i="5" s="1"/>
  <c r="E75" i="5"/>
  <c r="V63" i="5" s="1"/>
  <c r="G75" i="5"/>
  <c r="X63" i="5" s="1"/>
  <c r="E76" i="5"/>
  <c r="V64" i="5" s="1"/>
  <c r="G76" i="5"/>
  <c r="X64" i="5" s="1"/>
  <c r="E77" i="5"/>
  <c r="V65" i="5" s="1"/>
  <c r="G77" i="5"/>
  <c r="X65" i="5" s="1"/>
  <c r="E78" i="5"/>
  <c r="V66" i="5" s="1"/>
  <c r="G78" i="5"/>
  <c r="X66" i="5" s="1"/>
  <c r="E79" i="5"/>
  <c r="V67" i="5" s="1"/>
  <c r="G79" i="5"/>
  <c r="X67" i="5" s="1"/>
  <c r="E80" i="5"/>
  <c r="V68" i="5" s="1"/>
  <c r="G80" i="5"/>
  <c r="X68" i="5" s="1"/>
  <c r="E81" i="5"/>
  <c r="V69" i="5" s="1"/>
  <c r="G81" i="5"/>
  <c r="X69" i="5" s="1"/>
  <c r="E82" i="5"/>
  <c r="V70" i="5" s="1"/>
  <c r="G82" i="5"/>
  <c r="X70" i="5" s="1"/>
  <c r="E83" i="5"/>
  <c r="V71" i="5" s="1"/>
  <c r="G83" i="5"/>
  <c r="X71" i="5" s="1"/>
  <c r="E84" i="5"/>
  <c r="V72" i="5" s="1"/>
  <c r="G84" i="5"/>
  <c r="X72" i="5" s="1"/>
  <c r="E85" i="5"/>
  <c r="V73" i="5" s="1"/>
  <c r="G85" i="5"/>
  <c r="X73" i="5" s="1"/>
  <c r="E86" i="5"/>
  <c r="V74" i="5" s="1"/>
  <c r="G86" i="5"/>
  <c r="X74" i="5" s="1"/>
  <c r="E87" i="5"/>
  <c r="V75" i="5" s="1"/>
  <c r="G87" i="5"/>
  <c r="X75" i="5" s="1"/>
  <c r="E88" i="5"/>
  <c r="V76" i="5" s="1"/>
  <c r="G88" i="5"/>
  <c r="X76" i="5" s="1"/>
  <c r="E89" i="5"/>
  <c r="V77" i="5" s="1"/>
  <c r="G89" i="5"/>
  <c r="X77" i="5" s="1"/>
  <c r="E90" i="5"/>
  <c r="V78" i="5" s="1"/>
  <c r="G90" i="5"/>
  <c r="X78" i="5" s="1"/>
  <c r="E91" i="5"/>
  <c r="V79" i="5" s="1"/>
  <c r="G91" i="5"/>
  <c r="X79" i="5" s="1"/>
  <c r="E92" i="5"/>
  <c r="V80" i="5" s="1"/>
  <c r="G92" i="5"/>
  <c r="X80" i="5" s="1"/>
  <c r="E93" i="5"/>
  <c r="V81" i="5" s="1"/>
  <c r="G93" i="5"/>
  <c r="X81" i="5" s="1"/>
  <c r="E94" i="5"/>
  <c r="V82" i="5" s="1"/>
  <c r="G94" i="5"/>
  <c r="X82" i="5" s="1"/>
  <c r="E95" i="5"/>
  <c r="V83" i="5" s="1"/>
  <c r="G95" i="5"/>
  <c r="X83" i="5" s="1"/>
  <c r="E96" i="5"/>
  <c r="V84" i="5" s="1"/>
  <c r="G96" i="5"/>
  <c r="X84" i="5" s="1"/>
  <c r="E97" i="5"/>
  <c r="V85" i="5" s="1"/>
  <c r="G97" i="5"/>
  <c r="X85" i="5" s="1"/>
  <c r="E98" i="5"/>
  <c r="V86" i="5" s="1"/>
  <c r="G98" i="5"/>
  <c r="X86" i="5" s="1"/>
  <c r="E99" i="5"/>
  <c r="V87" i="5" s="1"/>
  <c r="G99" i="5"/>
  <c r="X87" i="5" s="1"/>
  <c r="E100" i="5"/>
  <c r="V88" i="5" s="1"/>
  <c r="G100" i="5"/>
  <c r="X88" i="5" s="1"/>
  <c r="E101" i="5"/>
  <c r="V89" i="5" s="1"/>
  <c r="G101" i="5"/>
  <c r="X89" i="5" s="1"/>
  <c r="E102" i="5"/>
  <c r="V90" i="5" s="1"/>
  <c r="G102" i="5"/>
  <c r="X90" i="5" s="1"/>
  <c r="E103" i="5"/>
  <c r="V91" i="5" s="1"/>
  <c r="G103" i="5"/>
  <c r="X91" i="5" s="1"/>
  <c r="E104" i="5"/>
  <c r="V92" i="5" s="1"/>
  <c r="G104" i="5"/>
  <c r="X92" i="5" s="1"/>
  <c r="E105" i="5"/>
  <c r="V93" i="5" s="1"/>
  <c r="G105" i="5"/>
  <c r="X93" i="5" s="1"/>
  <c r="E106" i="5"/>
  <c r="V94" i="5" s="1"/>
  <c r="G106" i="5"/>
  <c r="X94" i="5" s="1"/>
  <c r="E107" i="5"/>
  <c r="V95" i="5" s="1"/>
  <c r="G107" i="5"/>
  <c r="X95" i="5" s="1"/>
  <c r="E108" i="5"/>
  <c r="V96" i="5" s="1"/>
  <c r="G108" i="5"/>
  <c r="X96" i="5" s="1"/>
  <c r="E109" i="5"/>
  <c r="V97" i="5" s="1"/>
  <c r="G109" i="5"/>
  <c r="X97" i="5" s="1"/>
  <c r="E110" i="5"/>
  <c r="V98" i="5" s="1"/>
  <c r="G110" i="5"/>
  <c r="X98" i="5" s="1"/>
  <c r="E111" i="5"/>
  <c r="V99" i="5" s="1"/>
  <c r="G111" i="5"/>
  <c r="X99" i="5" s="1"/>
  <c r="E112" i="5"/>
  <c r="V100" i="5" s="1"/>
  <c r="G112" i="5"/>
  <c r="X100" i="5" s="1"/>
  <c r="E113" i="5"/>
  <c r="V101" i="5" s="1"/>
  <c r="G113" i="5"/>
  <c r="X101" i="5" s="1"/>
  <c r="E114" i="5"/>
  <c r="V102" i="5" s="1"/>
  <c r="G114" i="5"/>
  <c r="X102" i="5" s="1"/>
  <c r="E115" i="5"/>
  <c r="V103" i="5" s="1"/>
  <c r="G115" i="5"/>
  <c r="X103" i="5" s="1"/>
  <c r="E116" i="5"/>
  <c r="V104" i="5" s="1"/>
  <c r="G116" i="5"/>
  <c r="X104" i="5" s="1"/>
  <c r="E117" i="5"/>
  <c r="V105" i="5" s="1"/>
  <c r="G117" i="5"/>
  <c r="X105" i="5" s="1"/>
  <c r="E118" i="5"/>
  <c r="V106" i="5" s="1"/>
  <c r="G118" i="5"/>
  <c r="X106" i="5" s="1"/>
  <c r="E119" i="5"/>
  <c r="V107" i="5" s="1"/>
  <c r="G119" i="5"/>
  <c r="X107" i="5" s="1"/>
  <c r="E120" i="5"/>
  <c r="V108" i="5" s="1"/>
  <c r="G120" i="5"/>
  <c r="X108" i="5" s="1"/>
  <c r="E121" i="5"/>
  <c r="V109" i="5" s="1"/>
  <c r="G121" i="5"/>
  <c r="X109" i="5" s="1"/>
  <c r="E122" i="5"/>
  <c r="V110" i="5" s="1"/>
  <c r="G122" i="5"/>
  <c r="X110" i="5" s="1"/>
  <c r="E123" i="5"/>
  <c r="V111" i="5" s="1"/>
  <c r="G123" i="5"/>
  <c r="X111" i="5" s="1"/>
  <c r="E124" i="5"/>
  <c r="V112" i="5" s="1"/>
  <c r="G124" i="5"/>
  <c r="X112" i="5" s="1"/>
  <c r="E125" i="5"/>
  <c r="V113" i="5" s="1"/>
  <c r="G125" i="5"/>
  <c r="X113" i="5" s="1"/>
  <c r="E126" i="5"/>
  <c r="V114" i="5" s="1"/>
  <c r="G126" i="5"/>
  <c r="X114" i="5" s="1"/>
  <c r="E127" i="5"/>
  <c r="V115" i="5" s="1"/>
  <c r="G127" i="5"/>
  <c r="X115" i="5" s="1"/>
  <c r="E128" i="5"/>
  <c r="V116" i="5" s="1"/>
  <c r="G128" i="5"/>
  <c r="X116" i="5" s="1"/>
  <c r="E9" i="4"/>
  <c r="G9" i="4"/>
  <c r="E10" i="4"/>
  <c r="G10" i="4"/>
  <c r="E11" i="4"/>
  <c r="G11" i="4"/>
  <c r="E12" i="4"/>
  <c r="G12" i="4"/>
  <c r="E13" i="4"/>
  <c r="G13" i="4"/>
  <c r="E14" i="4"/>
  <c r="G14" i="4"/>
  <c r="E15" i="4"/>
  <c r="G15" i="4"/>
  <c r="E16" i="4"/>
  <c r="G16" i="4"/>
  <c r="E17" i="4"/>
  <c r="G17" i="4"/>
  <c r="E18" i="4"/>
  <c r="G18" i="4"/>
  <c r="E19" i="4"/>
  <c r="G19" i="4"/>
  <c r="E20" i="4"/>
  <c r="G20" i="4"/>
  <c r="E21" i="4"/>
  <c r="V9" i="4" s="1"/>
  <c r="G21" i="4"/>
  <c r="X9" i="4" s="1"/>
  <c r="E22" i="4"/>
  <c r="V10" i="4" s="1"/>
  <c r="G22" i="4"/>
  <c r="X10" i="4" s="1"/>
  <c r="E23" i="4"/>
  <c r="V11" i="4" s="1"/>
  <c r="G23" i="4"/>
  <c r="X11" i="4" s="1"/>
  <c r="E24" i="4"/>
  <c r="V12" i="4" s="1"/>
  <c r="G24" i="4"/>
  <c r="X12" i="4" s="1"/>
  <c r="E25" i="4"/>
  <c r="V13" i="4" s="1"/>
  <c r="G25" i="4"/>
  <c r="X13" i="4" s="1"/>
  <c r="E26" i="4"/>
  <c r="V14" i="4" s="1"/>
  <c r="G26" i="4"/>
  <c r="X14" i="4" s="1"/>
  <c r="E27" i="4"/>
  <c r="V15" i="4" s="1"/>
  <c r="G27" i="4"/>
  <c r="X15" i="4" s="1"/>
  <c r="E28" i="4"/>
  <c r="V16" i="4" s="1"/>
  <c r="G28" i="4"/>
  <c r="X16" i="4" s="1"/>
  <c r="E29" i="4"/>
  <c r="V17" i="4" s="1"/>
  <c r="G29" i="4"/>
  <c r="X17" i="4" s="1"/>
  <c r="E30" i="4"/>
  <c r="V18" i="4" s="1"/>
  <c r="G30" i="4"/>
  <c r="X18" i="4" s="1"/>
  <c r="E31" i="4"/>
  <c r="V19" i="4" s="1"/>
  <c r="G31" i="4"/>
  <c r="X19" i="4" s="1"/>
  <c r="E32" i="4"/>
  <c r="V20" i="4" s="1"/>
  <c r="G32" i="4"/>
  <c r="X20" i="4" s="1"/>
  <c r="E33" i="4"/>
  <c r="V21" i="4" s="1"/>
  <c r="G33" i="4"/>
  <c r="X21" i="4" s="1"/>
  <c r="E34" i="4"/>
  <c r="V22" i="4" s="1"/>
  <c r="G34" i="4"/>
  <c r="X22" i="4" s="1"/>
  <c r="E35" i="4"/>
  <c r="V23" i="4" s="1"/>
  <c r="G35" i="4"/>
  <c r="X23" i="4" s="1"/>
  <c r="E36" i="4"/>
  <c r="V24" i="4" s="1"/>
  <c r="G36" i="4"/>
  <c r="X24" i="4" s="1"/>
  <c r="E37" i="4"/>
  <c r="V25" i="4" s="1"/>
  <c r="G37" i="4"/>
  <c r="X25" i="4" s="1"/>
  <c r="E38" i="4"/>
  <c r="V26" i="4" s="1"/>
  <c r="G38" i="4"/>
  <c r="X26" i="4" s="1"/>
  <c r="E39" i="4"/>
  <c r="V27" i="4" s="1"/>
  <c r="G39" i="4"/>
  <c r="X27" i="4" s="1"/>
  <c r="E40" i="4"/>
  <c r="V28" i="4" s="1"/>
  <c r="G40" i="4"/>
  <c r="X28" i="4" s="1"/>
  <c r="E41" i="4"/>
  <c r="V29" i="4" s="1"/>
  <c r="G41" i="4"/>
  <c r="X29" i="4" s="1"/>
  <c r="E42" i="4"/>
  <c r="V30" i="4" s="1"/>
  <c r="G42" i="4"/>
  <c r="X30" i="4" s="1"/>
  <c r="E43" i="4"/>
  <c r="V31" i="4" s="1"/>
  <c r="G43" i="4"/>
  <c r="X31" i="4" s="1"/>
  <c r="E44" i="4"/>
  <c r="V32" i="4" s="1"/>
  <c r="G44" i="4"/>
  <c r="X32" i="4" s="1"/>
  <c r="E45" i="4"/>
  <c r="V33" i="4" s="1"/>
  <c r="G45" i="4"/>
  <c r="X33" i="4" s="1"/>
  <c r="E46" i="4"/>
  <c r="V34" i="4" s="1"/>
  <c r="G46" i="4"/>
  <c r="X34" i="4" s="1"/>
  <c r="E47" i="4"/>
  <c r="V35" i="4" s="1"/>
  <c r="G47" i="4"/>
  <c r="X35" i="4" s="1"/>
  <c r="E48" i="4"/>
  <c r="V36" i="4" s="1"/>
  <c r="G48" i="4"/>
  <c r="X36" i="4" s="1"/>
  <c r="E49" i="4"/>
  <c r="V37" i="4" s="1"/>
  <c r="G49" i="4"/>
  <c r="X37" i="4" s="1"/>
  <c r="E50" i="4"/>
  <c r="V38" i="4" s="1"/>
  <c r="G50" i="4"/>
  <c r="X38" i="4" s="1"/>
  <c r="E51" i="4"/>
  <c r="V39" i="4" s="1"/>
  <c r="G51" i="4"/>
  <c r="X39" i="4" s="1"/>
  <c r="E52" i="4"/>
  <c r="V40" i="4" s="1"/>
  <c r="G52" i="4"/>
  <c r="X40" i="4" s="1"/>
  <c r="E53" i="4"/>
  <c r="V41" i="4" s="1"/>
  <c r="G53" i="4"/>
  <c r="X41" i="4" s="1"/>
  <c r="E54" i="4"/>
  <c r="V42" i="4" s="1"/>
  <c r="G54" i="4"/>
  <c r="X42" i="4" s="1"/>
  <c r="E55" i="4"/>
  <c r="V43" i="4" s="1"/>
  <c r="G55" i="4"/>
  <c r="X43" i="4" s="1"/>
  <c r="E56" i="4"/>
  <c r="V44" i="4" s="1"/>
  <c r="G56" i="4"/>
  <c r="X44" i="4" s="1"/>
  <c r="E57" i="4"/>
  <c r="V45" i="4" s="1"/>
  <c r="G57" i="4"/>
  <c r="X45" i="4" s="1"/>
  <c r="E58" i="4"/>
  <c r="V46" i="4" s="1"/>
  <c r="G58" i="4"/>
  <c r="X46" i="4" s="1"/>
  <c r="E59" i="4"/>
  <c r="V47" i="4" s="1"/>
  <c r="G59" i="4"/>
  <c r="X47" i="4" s="1"/>
  <c r="E60" i="4"/>
  <c r="V48" i="4" s="1"/>
  <c r="G60" i="4"/>
  <c r="X48" i="4" s="1"/>
  <c r="E61" i="4"/>
  <c r="V49" i="4" s="1"/>
  <c r="G61" i="4"/>
  <c r="X49" i="4" s="1"/>
  <c r="E62" i="4"/>
  <c r="V50" i="4" s="1"/>
  <c r="G62" i="4"/>
  <c r="X50" i="4" s="1"/>
  <c r="E63" i="4"/>
  <c r="V51" i="4" s="1"/>
  <c r="G63" i="4"/>
  <c r="X51" i="4" s="1"/>
  <c r="E64" i="4"/>
  <c r="V52" i="4" s="1"/>
  <c r="G64" i="4"/>
  <c r="X52" i="4" s="1"/>
  <c r="E65" i="4"/>
  <c r="V53" i="4" s="1"/>
  <c r="G65" i="4"/>
  <c r="X53" i="4" s="1"/>
  <c r="E66" i="4"/>
  <c r="V54" i="4" s="1"/>
  <c r="G66" i="4"/>
  <c r="X54" i="4" s="1"/>
  <c r="E67" i="4"/>
  <c r="V55" i="4" s="1"/>
  <c r="G67" i="4"/>
  <c r="X55" i="4" s="1"/>
  <c r="E68" i="4"/>
  <c r="V56" i="4" s="1"/>
  <c r="G68" i="4"/>
  <c r="X56" i="4" s="1"/>
  <c r="E69" i="4"/>
  <c r="V57" i="4" s="1"/>
  <c r="G69" i="4"/>
  <c r="X57" i="4" s="1"/>
  <c r="E70" i="4"/>
  <c r="V58" i="4" s="1"/>
  <c r="G70" i="4"/>
  <c r="X58" i="4" s="1"/>
  <c r="E71" i="4"/>
  <c r="V59" i="4" s="1"/>
  <c r="G71" i="4"/>
  <c r="X59" i="4" s="1"/>
  <c r="E72" i="4"/>
  <c r="V60" i="4" s="1"/>
  <c r="G72" i="4"/>
  <c r="X60" i="4" s="1"/>
  <c r="E73" i="4"/>
  <c r="V61" i="4" s="1"/>
  <c r="G73" i="4"/>
  <c r="X61" i="4" s="1"/>
  <c r="E74" i="4"/>
  <c r="V62" i="4" s="1"/>
  <c r="G74" i="4"/>
  <c r="X62" i="4" s="1"/>
  <c r="E75" i="4"/>
  <c r="V63" i="4" s="1"/>
  <c r="G75" i="4"/>
  <c r="X63" i="4" s="1"/>
  <c r="E76" i="4"/>
  <c r="V64" i="4" s="1"/>
  <c r="G76" i="4"/>
  <c r="X64" i="4" s="1"/>
  <c r="E77" i="4"/>
  <c r="V65" i="4" s="1"/>
  <c r="G77" i="4"/>
  <c r="X65" i="4" s="1"/>
  <c r="E78" i="4"/>
  <c r="V66" i="4" s="1"/>
  <c r="G78" i="4"/>
  <c r="X66" i="4" s="1"/>
  <c r="E79" i="4"/>
  <c r="V67" i="4" s="1"/>
  <c r="G79" i="4"/>
  <c r="X67" i="4" s="1"/>
  <c r="E80" i="4"/>
  <c r="V68" i="4" s="1"/>
  <c r="G80" i="4"/>
  <c r="X68" i="4" s="1"/>
  <c r="E81" i="4"/>
  <c r="V69" i="4" s="1"/>
  <c r="G81" i="4"/>
  <c r="X69" i="4" s="1"/>
  <c r="E82" i="4"/>
  <c r="V70" i="4" s="1"/>
  <c r="G82" i="4"/>
  <c r="X70" i="4" s="1"/>
  <c r="E83" i="4"/>
  <c r="V71" i="4" s="1"/>
  <c r="G83" i="4"/>
  <c r="X71" i="4" s="1"/>
  <c r="E84" i="4"/>
  <c r="V72" i="4" s="1"/>
  <c r="G84" i="4"/>
  <c r="X72" i="4" s="1"/>
  <c r="E85" i="4"/>
  <c r="V73" i="4" s="1"/>
  <c r="G85" i="4"/>
  <c r="X73" i="4" s="1"/>
  <c r="E86" i="4"/>
  <c r="V74" i="4" s="1"/>
  <c r="G86" i="4"/>
  <c r="X74" i="4" s="1"/>
  <c r="E87" i="4"/>
  <c r="V75" i="4" s="1"/>
  <c r="G87" i="4"/>
  <c r="X75" i="4" s="1"/>
  <c r="E88" i="4"/>
  <c r="V76" i="4" s="1"/>
  <c r="G88" i="4"/>
  <c r="X76" i="4" s="1"/>
  <c r="E89" i="4"/>
  <c r="V77" i="4" s="1"/>
  <c r="G89" i="4"/>
  <c r="X77" i="4" s="1"/>
  <c r="E90" i="4"/>
  <c r="V78" i="4" s="1"/>
  <c r="G90" i="4"/>
  <c r="X78" i="4" s="1"/>
  <c r="E91" i="4"/>
  <c r="V79" i="4" s="1"/>
  <c r="G91" i="4"/>
  <c r="X79" i="4" s="1"/>
  <c r="E92" i="4"/>
  <c r="V80" i="4" s="1"/>
  <c r="G92" i="4"/>
  <c r="X80" i="4" s="1"/>
  <c r="E93" i="4"/>
  <c r="V81" i="4" s="1"/>
  <c r="G93" i="4"/>
  <c r="X81" i="4" s="1"/>
  <c r="E94" i="4"/>
  <c r="V82" i="4" s="1"/>
  <c r="G94" i="4"/>
  <c r="X82" i="4" s="1"/>
  <c r="E95" i="4"/>
  <c r="V83" i="4" s="1"/>
  <c r="G95" i="4"/>
  <c r="X83" i="4" s="1"/>
  <c r="E96" i="4"/>
  <c r="V84" i="4" s="1"/>
  <c r="G96" i="4"/>
  <c r="X84" i="4" s="1"/>
  <c r="E97" i="4"/>
  <c r="V85" i="4" s="1"/>
  <c r="G97" i="4"/>
  <c r="X85" i="4" s="1"/>
  <c r="E98" i="4"/>
  <c r="V86" i="4" s="1"/>
  <c r="G98" i="4"/>
  <c r="X86" i="4" s="1"/>
  <c r="E99" i="4"/>
  <c r="V87" i="4" s="1"/>
  <c r="G99" i="4"/>
  <c r="X87" i="4" s="1"/>
  <c r="E100" i="4"/>
  <c r="V88" i="4" s="1"/>
  <c r="G100" i="4"/>
  <c r="X88" i="4" s="1"/>
  <c r="E101" i="4"/>
  <c r="V89" i="4" s="1"/>
  <c r="G101" i="4"/>
  <c r="X89" i="4" s="1"/>
  <c r="E102" i="4"/>
  <c r="V90" i="4" s="1"/>
  <c r="G102" i="4"/>
  <c r="X90" i="4" s="1"/>
  <c r="E103" i="4"/>
  <c r="V91" i="4" s="1"/>
  <c r="G103" i="4"/>
  <c r="X91" i="4" s="1"/>
  <c r="E104" i="4"/>
  <c r="V92" i="4" s="1"/>
  <c r="G104" i="4"/>
  <c r="X92" i="4" s="1"/>
  <c r="E105" i="4"/>
  <c r="V93" i="4" s="1"/>
  <c r="G105" i="4"/>
  <c r="X93" i="4" s="1"/>
  <c r="E106" i="4"/>
  <c r="V94" i="4" s="1"/>
  <c r="G106" i="4"/>
  <c r="X94" i="4" s="1"/>
  <c r="E107" i="4"/>
  <c r="V95" i="4" s="1"/>
  <c r="G107" i="4"/>
  <c r="X95" i="4" s="1"/>
  <c r="E108" i="4"/>
  <c r="V96" i="4" s="1"/>
  <c r="G108" i="4"/>
  <c r="X96" i="4" s="1"/>
  <c r="E109" i="4"/>
  <c r="V97" i="4" s="1"/>
  <c r="G109" i="4"/>
  <c r="X97" i="4" s="1"/>
  <c r="E110" i="4"/>
  <c r="V98" i="4" s="1"/>
  <c r="G110" i="4"/>
  <c r="X98" i="4" s="1"/>
  <c r="E111" i="4"/>
  <c r="V99" i="4" s="1"/>
  <c r="G111" i="4"/>
  <c r="X99" i="4" s="1"/>
  <c r="E112" i="4"/>
  <c r="V100" i="4" s="1"/>
  <c r="G112" i="4"/>
  <c r="X100" i="4" s="1"/>
  <c r="E113" i="4"/>
  <c r="V101" i="4" s="1"/>
  <c r="G113" i="4"/>
  <c r="X101" i="4" s="1"/>
  <c r="E114" i="4"/>
  <c r="V102" i="4" s="1"/>
  <c r="G114" i="4"/>
  <c r="X102" i="4" s="1"/>
  <c r="E115" i="4"/>
  <c r="V103" i="4" s="1"/>
  <c r="G115" i="4"/>
  <c r="X103" i="4" s="1"/>
  <c r="E116" i="4"/>
  <c r="V104" i="4" s="1"/>
  <c r="G116" i="4"/>
  <c r="X104" i="4" s="1"/>
  <c r="E117" i="4"/>
  <c r="V105" i="4" s="1"/>
  <c r="G117" i="4"/>
  <c r="X105" i="4" s="1"/>
  <c r="E118" i="4"/>
  <c r="V106" i="4" s="1"/>
  <c r="G118" i="4"/>
  <c r="X106" i="4" s="1"/>
  <c r="E119" i="4"/>
  <c r="V107" i="4" s="1"/>
  <c r="G119" i="4"/>
  <c r="X107" i="4" s="1"/>
  <c r="E120" i="4"/>
  <c r="V108" i="4" s="1"/>
  <c r="G120" i="4"/>
  <c r="X108" i="4" s="1"/>
  <c r="E121" i="4"/>
  <c r="V109" i="4" s="1"/>
  <c r="G121" i="4"/>
  <c r="X109" i="4" s="1"/>
  <c r="E122" i="4"/>
  <c r="V110" i="4" s="1"/>
  <c r="G122" i="4"/>
  <c r="X110" i="4" s="1"/>
  <c r="E123" i="4"/>
  <c r="V111" i="4" s="1"/>
  <c r="G123" i="4"/>
  <c r="X111" i="4" s="1"/>
  <c r="E124" i="4"/>
  <c r="V112" i="4" s="1"/>
  <c r="G124" i="4"/>
  <c r="X112" i="4" s="1"/>
  <c r="E125" i="4"/>
  <c r="V113" i="4" s="1"/>
  <c r="G125" i="4"/>
  <c r="X113" i="4" s="1"/>
  <c r="E126" i="4"/>
  <c r="V114" i="4" s="1"/>
  <c r="G126" i="4"/>
  <c r="X114" i="4" s="1"/>
  <c r="E127" i="4"/>
  <c r="V115" i="4" s="1"/>
  <c r="G127" i="4"/>
  <c r="X115" i="4" s="1"/>
  <c r="E128" i="4"/>
  <c r="V116" i="4" s="1"/>
  <c r="G128" i="4"/>
  <c r="X116" i="4" s="1"/>
  <c r="B9" i="4"/>
  <c r="D9" i="4"/>
  <c r="B10" i="4"/>
  <c r="D10" i="4"/>
  <c r="B11" i="4"/>
  <c r="D11" i="4"/>
  <c r="B12" i="4"/>
  <c r="D12" i="4"/>
  <c r="B13" i="4"/>
  <c r="D13" i="4"/>
  <c r="B14" i="4"/>
  <c r="D14" i="4"/>
  <c r="B15" i="4"/>
  <c r="D15" i="4"/>
  <c r="B16" i="4"/>
  <c r="D16" i="4"/>
  <c r="B17" i="4"/>
  <c r="D17" i="4"/>
  <c r="B18" i="4"/>
  <c r="D18" i="4"/>
  <c r="B19" i="4"/>
  <c r="D19" i="4"/>
  <c r="B20" i="4"/>
  <c r="D20" i="4"/>
  <c r="AY165" i="12"/>
  <c r="BE165" i="12"/>
  <c r="AY164" i="12"/>
  <c r="AY163" i="12"/>
  <c r="AY162" i="12"/>
  <c r="AY161" i="12"/>
  <c r="AY160" i="12"/>
  <c r="BE160" i="12"/>
  <c r="BF161" i="12" s="1"/>
  <c r="BG162" i="12" s="1"/>
  <c r="BH163" i="12" s="1"/>
  <c r="BI164" i="12" s="1"/>
  <c r="BJ165" i="12" s="1"/>
  <c r="AY159" i="12"/>
  <c r="BE159" i="12"/>
  <c r="BF160" i="12" s="1"/>
  <c r="BG161" i="12" s="1"/>
  <c r="BH162" i="12" s="1"/>
  <c r="BI163" i="12" s="1"/>
  <c r="BJ164" i="12" s="1"/>
  <c r="BK165" i="12" s="1"/>
  <c r="AY158" i="12"/>
  <c r="BE158" i="12"/>
  <c r="BF159" i="12" s="1"/>
  <c r="BG160" i="12" s="1"/>
  <c r="BH161" i="12" s="1"/>
  <c r="BI162" i="12" s="1"/>
  <c r="BJ163" i="12" s="1"/>
  <c r="BK164" i="12" s="1"/>
  <c r="BL165" i="12" s="1"/>
  <c r="AY157" i="12"/>
  <c r="BE157" i="12"/>
  <c r="BF158" i="12" s="1"/>
  <c r="BG159" i="12" s="1"/>
  <c r="BH160" i="12" s="1"/>
  <c r="BI161" i="12" s="1"/>
  <c r="BJ162" i="12" s="1"/>
  <c r="BK163" i="12" s="1"/>
  <c r="BL164" i="12" s="1"/>
  <c r="BM165" i="12" s="1"/>
  <c r="AY156" i="12"/>
  <c r="AY155" i="12"/>
  <c r="AY154" i="12"/>
  <c r="B166" i="12"/>
  <c r="BE154" i="12"/>
  <c r="BF155" i="12" s="1"/>
  <c r="BG156" i="12" s="1"/>
  <c r="BH157" i="12" s="1"/>
  <c r="BI158" i="12" s="1"/>
  <c r="BJ159" i="12" s="1"/>
  <c r="BK160" i="12" s="1"/>
  <c r="BL161" i="12" s="1"/>
  <c r="BM162" i="12" s="1"/>
  <c r="BN163" i="12" s="1"/>
  <c r="BO164" i="12" s="1"/>
  <c r="BP165" i="12" s="1"/>
  <c r="AY153" i="12"/>
  <c r="B165" i="12"/>
  <c r="BE153" i="12"/>
  <c r="BF154" i="12" s="1"/>
  <c r="BG155" i="12" s="1"/>
  <c r="BH156" i="12" s="1"/>
  <c r="BI157" i="12" s="1"/>
  <c r="BJ158" i="12" s="1"/>
  <c r="BK159" i="12" s="1"/>
  <c r="BL160" i="12" s="1"/>
  <c r="BM161" i="12" s="1"/>
  <c r="BN162" i="12" s="1"/>
  <c r="BO163" i="12" s="1"/>
  <c r="BP164" i="12" s="1"/>
  <c r="AY152" i="12"/>
  <c r="B164" i="12"/>
  <c r="AY151" i="12"/>
  <c r="B163" i="12"/>
  <c r="BE151" i="12"/>
  <c r="BF152" i="12" s="1"/>
  <c r="BG153" i="12" s="1"/>
  <c r="BH154" i="12" s="1"/>
  <c r="BI155" i="12" s="1"/>
  <c r="BJ156" i="12" s="1"/>
  <c r="BK157" i="12" s="1"/>
  <c r="BL158" i="12" s="1"/>
  <c r="BM159" i="12" s="1"/>
  <c r="BN160" i="12" s="1"/>
  <c r="BO161" i="12" s="1"/>
  <c r="BP162" i="12" s="1"/>
  <c r="AY150" i="12"/>
  <c r="B162" i="12"/>
  <c r="BE150" i="12"/>
  <c r="BF151" i="12" s="1"/>
  <c r="BG152" i="12" s="1"/>
  <c r="BH153" i="12" s="1"/>
  <c r="BI154" i="12" s="1"/>
  <c r="BJ155" i="12" s="1"/>
  <c r="BK156" i="12" s="1"/>
  <c r="BL157" i="12" s="1"/>
  <c r="BM158" i="12" s="1"/>
  <c r="BN159" i="12" s="1"/>
  <c r="BO160" i="12" s="1"/>
  <c r="BP161" i="12" s="1"/>
  <c r="AY149" i="12"/>
  <c r="B161" i="12"/>
  <c r="BE149" i="12"/>
  <c r="BF150" i="12" s="1"/>
  <c r="BG151" i="12" s="1"/>
  <c r="BH152" i="12" s="1"/>
  <c r="BI153" i="12" s="1"/>
  <c r="BJ154" i="12" s="1"/>
  <c r="BK155" i="12" s="1"/>
  <c r="BL156" i="12" s="1"/>
  <c r="BM157" i="12" s="1"/>
  <c r="BN158" i="12" s="1"/>
  <c r="BO159" i="12" s="1"/>
  <c r="BP160" i="12" s="1"/>
  <c r="AY148" i="12"/>
  <c r="B160" i="12"/>
  <c r="AY147" i="12"/>
  <c r="B159" i="12"/>
  <c r="AY146" i="12"/>
  <c r="B158" i="12"/>
  <c r="AY145" i="12"/>
  <c r="B157" i="12"/>
  <c r="AY144" i="12"/>
  <c r="AY143" i="12"/>
  <c r="AY142" i="12"/>
  <c r="AY141" i="12"/>
  <c r="AY140" i="12"/>
  <c r="BE140" i="12"/>
  <c r="BF141" i="12" s="1"/>
  <c r="BG142" i="12" s="1"/>
  <c r="BH143" i="12" s="1"/>
  <c r="BI144" i="12" s="1"/>
  <c r="BJ145" i="12" s="1"/>
  <c r="BK146" i="12" s="1"/>
  <c r="BL147" i="12" s="1"/>
  <c r="BM148" i="12" s="1"/>
  <c r="BN149" i="12" s="1"/>
  <c r="BO150" i="12" s="1"/>
  <c r="BP151" i="12" s="1"/>
  <c r="AY139" i="12"/>
  <c r="BE139" i="12"/>
  <c r="BF140" i="12" s="1"/>
  <c r="BG141" i="12" s="1"/>
  <c r="BH142" i="12" s="1"/>
  <c r="BI143" i="12" s="1"/>
  <c r="BJ144" i="12" s="1"/>
  <c r="BK145" i="12" s="1"/>
  <c r="BL146" i="12" s="1"/>
  <c r="BM147" i="12" s="1"/>
  <c r="BN148" i="12" s="1"/>
  <c r="BO149" i="12" s="1"/>
  <c r="BP150" i="12" s="1"/>
  <c r="AY138" i="12"/>
  <c r="BE138" i="12"/>
  <c r="BF139" i="12" s="1"/>
  <c r="BG140" i="12" s="1"/>
  <c r="BH141" i="12" s="1"/>
  <c r="BI142" i="12" s="1"/>
  <c r="BJ143" i="12" s="1"/>
  <c r="BK144" i="12" s="1"/>
  <c r="BL145" i="12" s="1"/>
  <c r="BM146" i="12" s="1"/>
  <c r="BN147" i="12" s="1"/>
  <c r="BO148" i="12" s="1"/>
  <c r="BP149" i="12" s="1"/>
  <c r="AY137" i="12"/>
  <c r="BE137" i="12"/>
  <c r="BF138" i="12" s="1"/>
  <c r="BG139" i="12" s="1"/>
  <c r="BH140" i="12" s="1"/>
  <c r="BI141" i="12" s="1"/>
  <c r="BJ142" i="12" s="1"/>
  <c r="BK143" i="12" s="1"/>
  <c r="BL144" i="12" s="1"/>
  <c r="BM145" i="12" s="1"/>
  <c r="BN146" i="12" s="1"/>
  <c r="BO147" i="12" s="1"/>
  <c r="BP148" i="12" s="1"/>
  <c r="AY136" i="12"/>
  <c r="AY135" i="12"/>
  <c r="AY134" i="12"/>
  <c r="AY133" i="12"/>
  <c r="AY132" i="12"/>
  <c r="BE132" i="12"/>
  <c r="BF133" i="12" s="1"/>
  <c r="BG134" i="12" s="1"/>
  <c r="BH135" i="12" s="1"/>
  <c r="BI136" i="12" s="1"/>
  <c r="BJ137" i="12" s="1"/>
  <c r="BK138" i="12" s="1"/>
  <c r="BL139" i="12" s="1"/>
  <c r="BM140" i="12" s="1"/>
  <c r="BN141" i="12" s="1"/>
  <c r="BO142" i="12" s="1"/>
  <c r="BP143" i="12" s="1"/>
  <c r="AY131" i="12"/>
  <c r="BE131" i="12"/>
  <c r="BF132" i="12" s="1"/>
  <c r="BG133" i="12" s="1"/>
  <c r="BH134" i="12" s="1"/>
  <c r="BI135" i="12" s="1"/>
  <c r="BJ136" i="12" s="1"/>
  <c r="BK137" i="12" s="1"/>
  <c r="BL138" i="12" s="1"/>
  <c r="BM139" i="12" s="1"/>
  <c r="BN140" i="12" s="1"/>
  <c r="BO141" i="12" s="1"/>
  <c r="BP142" i="12" s="1"/>
  <c r="AY130" i="12"/>
  <c r="BE130" i="12"/>
  <c r="BF131" i="12" s="1"/>
  <c r="BG132" i="12" s="1"/>
  <c r="BH133" i="12" s="1"/>
  <c r="BI134" i="12" s="1"/>
  <c r="BJ135" i="12" s="1"/>
  <c r="BK136" i="12" s="1"/>
  <c r="BL137" i="12" s="1"/>
  <c r="BM138" i="12" s="1"/>
  <c r="BN139" i="12" s="1"/>
  <c r="BO140" i="12" s="1"/>
  <c r="BP141" i="12" s="1"/>
  <c r="AY129" i="12"/>
  <c r="BE129" i="12"/>
  <c r="BF130" i="12" s="1"/>
  <c r="BG131" i="12" s="1"/>
  <c r="BH132" i="12" s="1"/>
  <c r="BI133" i="12" s="1"/>
  <c r="BJ134" i="12" s="1"/>
  <c r="BK135" i="12" s="1"/>
  <c r="BL136" i="12" s="1"/>
  <c r="BM137" i="12" s="1"/>
  <c r="BN138" i="12" s="1"/>
  <c r="BO139" i="12" s="1"/>
  <c r="BP140" i="12" s="1"/>
  <c r="AY128" i="12"/>
  <c r="AY127" i="12"/>
  <c r="AY126" i="12"/>
  <c r="AY125" i="12"/>
  <c r="AY124" i="12"/>
  <c r="BE124" i="12"/>
  <c r="BF125" i="12" s="1"/>
  <c r="BG126" i="12" s="1"/>
  <c r="BH127" i="12" s="1"/>
  <c r="BI128" i="12" s="1"/>
  <c r="BJ129" i="12" s="1"/>
  <c r="BK130" i="12" s="1"/>
  <c r="BL131" i="12" s="1"/>
  <c r="BM132" i="12" s="1"/>
  <c r="BN133" i="12" s="1"/>
  <c r="BO134" i="12" s="1"/>
  <c r="BP135" i="12" s="1"/>
  <c r="AY123" i="12"/>
  <c r="AY122" i="12"/>
  <c r="BE122" i="12"/>
  <c r="BF123" i="12" s="1"/>
  <c r="BG124" i="12" s="1"/>
  <c r="BH125" i="12" s="1"/>
  <c r="BI126" i="12" s="1"/>
  <c r="BJ127" i="12" s="1"/>
  <c r="BK128" i="12" s="1"/>
  <c r="BL129" i="12" s="1"/>
  <c r="BM130" i="12" s="1"/>
  <c r="BN131" i="12" s="1"/>
  <c r="BO132" i="12" s="1"/>
  <c r="BP133" i="12" s="1"/>
  <c r="AY121" i="12"/>
  <c r="AY120" i="12"/>
  <c r="AY119" i="12"/>
  <c r="BE119" i="12"/>
  <c r="BF120" i="12" s="1"/>
  <c r="BG121" i="12" s="1"/>
  <c r="BH122" i="12" s="1"/>
  <c r="BI123" i="12" s="1"/>
  <c r="BJ124" i="12" s="1"/>
  <c r="BK125" i="12" s="1"/>
  <c r="BL126" i="12" s="1"/>
  <c r="BM127" i="12" s="1"/>
  <c r="BN128" i="12" s="1"/>
  <c r="BO129" i="12" s="1"/>
  <c r="BP130" i="12" s="1"/>
  <c r="AY118" i="12"/>
  <c r="AY117" i="12"/>
  <c r="AY116" i="12"/>
  <c r="BE116" i="12"/>
  <c r="BF117" i="12" s="1"/>
  <c r="BG118" i="12" s="1"/>
  <c r="BH119" i="12" s="1"/>
  <c r="BI120" i="12" s="1"/>
  <c r="BJ121" i="12" s="1"/>
  <c r="BK122" i="12" s="1"/>
  <c r="BL123" i="12" s="1"/>
  <c r="BM124" i="12" s="1"/>
  <c r="BN125" i="12" s="1"/>
  <c r="BO126" i="12" s="1"/>
  <c r="BP127" i="12" s="1"/>
  <c r="AY115" i="12"/>
  <c r="BE115" i="12"/>
  <c r="BF116" i="12" s="1"/>
  <c r="BG117" i="12" s="1"/>
  <c r="BH118" i="12" s="1"/>
  <c r="BI119" i="12" s="1"/>
  <c r="BJ120" i="12" s="1"/>
  <c r="BK121" i="12" s="1"/>
  <c r="BL122" i="12" s="1"/>
  <c r="BM123" i="12" s="1"/>
  <c r="BN124" i="12" s="1"/>
  <c r="BO125" i="12" s="1"/>
  <c r="BP126" i="12" s="1"/>
  <c r="AY114" i="12"/>
  <c r="BE114" i="12"/>
  <c r="BF115" i="12" s="1"/>
  <c r="BG116" i="12" s="1"/>
  <c r="BH117" i="12" s="1"/>
  <c r="BI118" i="12" s="1"/>
  <c r="BJ119" i="12" s="1"/>
  <c r="BK120" i="12" s="1"/>
  <c r="BL121" i="12" s="1"/>
  <c r="BM122" i="12" s="1"/>
  <c r="BN123" i="12" s="1"/>
  <c r="BO124" i="12" s="1"/>
  <c r="BP125" i="12" s="1"/>
  <c r="AY113" i="12"/>
  <c r="BE113" i="12"/>
  <c r="BF114" i="12" s="1"/>
  <c r="BG115" i="12" s="1"/>
  <c r="BH116" i="12" s="1"/>
  <c r="BI117" i="12" s="1"/>
  <c r="BJ118" i="12" s="1"/>
  <c r="BK119" i="12" s="1"/>
  <c r="BL120" i="12" s="1"/>
  <c r="BM121" i="12" s="1"/>
  <c r="BN122" i="12" s="1"/>
  <c r="BO123" i="12" s="1"/>
  <c r="BP124" i="12" s="1"/>
  <c r="AY112" i="12"/>
  <c r="AY111" i="12"/>
  <c r="F111" i="4"/>
  <c r="W99" i="4" s="1"/>
  <c r="AY110" i="12"/>
  <c r="AY109" i="12"/>
  <c r="AY108" i="12"/>
  <c r="BE108" i="12"/>
  <c r="BF109" i="12" s="1"/>
  <c r="BG110" i="12" s="1"/>
  <c r="BH111" i="12" s="1"/>
  <c r="BI112" i="12" s="1"/>
  <c r="BJ113" i="12" s="1"/>
  <c r="BK114" i="12" s="1"/>
  <c r="BL115" i="12" s="1"/>
  <c r="BM116" i="12" s="1"/>
  <c r="BN117" i="12" s="1"/>
  <c r="BO118" i="12" s="1"/>
  <c r="BP119" i="12" s="1"/>
  <c r="AY107" i="12"/>
  <c r="AY106" i="12"/>
  <c r="AY105" i="12"/>
  <c r="AY104" i="12"/>
  <c r="BE104" i="12"/>
  <c r="BF105" i="12" s="1"/>
  <c r="BG106" i="12" s="1"/>
  <c r="BH107" i="12" s="1"/>
  <c r="BI108" i="12" s="1"/>
  <c r="BJ109" i="12" s="1"/>
  <c r="BK110" i="12" s="1"/>
  <c r="BL111" i="12" s="1"/>
  <c r="BM112" i="12" s="1"/>
  <c r="BN113" i="12" s="1"/>
  <c r="BO114" i="12" s="1"/>
  <c r="BP115" i="12" s="1"/>
  <c r="AY103" i="12"/>
  <c r="BE103" i="12"/>
  <c r="BF104" i="12" s="1"/>
  <c r="BG105" i="12" s="1"/>
  <c r="BH106" i="12" s="1"/>
  <c r="BI107" i="12" s="1"/>
  <c r="BJ108" i="12" s="1"/>
  <c r="BK109" i="12" s="1"/>
  <c r="BL110" i="12" s="1"/>
  <c r="BM111" i="12" s="1"/>
  <c r="BN112" i="12" s="1"/>
  <c r="BO113" i="12" s="1"/>
  <c r="BP114" i="12" s="1"/>
  <c r="AY102" i="12"/>
  <c r="BE102" i="12"/>
  <c r="BF103" i="12" s="1"/>
  <c r="BG104" i="12" s="1"/>
  <c r="BH105" i="12" s="1"/>
  <c r="BI106" i="12" s="1"/>
  <c r="BJ107" i="12" s="1"/>
  <c r="BK108" i="12" s="1"/>
  <c r="BL109" i="12" s="1"/>
  <c r="BM110" i="12" s="1"/>
  <c r="BN111" i="12" s="1"/>
  <c r="BO112" i="12" s="1"/>
  <c r="BP113" i="12" s="1"/>
  <c r="AY101" i="12"/>
  <c r="BE101" i="12"/>
  <c r="BF102" i="12" s="1"/>
  <c r="BG103" i="12" s="1"/>
  <c r="BH104" i="12" s="1"/>
  <c r="BI105" i="12" s="1"/>
  <c r="BJ106" i="12" s="1"/>
  <c r="BK107" i="12" s="1"/>
  <c r="BL108" i="12" s="1"/>
  <c r="BM109" i="12" s="1"/>
  <c r="BN110" i="12" s="1"/>
  <c r="BO111" i="12" s="1"/>
  <c r="BP112" i="12" s="1"/>
  <c r="AY100" i="12"/>
  <c r="AY99" i="12"/>
  <c r="AY98" i="12"/>
  <c r="AY97" i="12"/>
  <c r="AY96" i="12"/>
  <c r="BE96" i="12"/>
  <c r="BF97" i="12" s="1"/>
  <c r="BG98" i="12" s="1"/>
  <c r="BH99" i="12" s="1"/>
  <c r="BI100" i="12" s="1"/>
  <c r="BJ101" i="12" s="1"/>
  <c r="BK102" i="12" s="1"/>
  <c r="BL103" i="12" s="1"/>
  <c r="BM104" i="12" s="1"/>
  <c r="BN105" i="12" s="1"/>
  <c r="BO106" i="12" s="1"/>
  <c r="BP107" i="12" s="1"/>
  <c r="AY95" i="12"/>
  <c r="F95" i="4"/>
  <c r="W83" i="4" s="1"/>
  <c r="BE95" i="12"/>
  <c r="BF96" i="12" s="1"/>
  <c r="BG97" i="12" s="1"/>
  <c r="BH98" i="12" s="1"/>
  <c r="BI99" i="12" s="1"/>
  <c r="BJ100" i="12" s="1"/>
  <c r="BK101" i="12" s="1"/>
  <c r="BL102" i="12" s="1"/>
  <c r="BM103" i="12" s="1"/>
  <c r="BN104" i="12" s="1"/>
  <c r="BO105" i="12" s="1"/>
  <c r="BP106" i="12" s="1"/>
  <c r="AY94" i="12"/>
  <c r="AY93" i="12"/>
  <c r="AY92" i="12"/>
  <c r="BE92" i="12"/>
  <c r="BF93" i="12" s="1"/>
  <c r="BG94" i="12" s="1"/>
  <c r="BH95" i="12" s="1"/>
  <c r="BI96" i="12" s="1"/>
  <c r="BJ97" i="12" s="1"/>
  <c r="BK98" i="12" s="1"/>
  <c r="BL99" i="12" s="1"/>
  <c r="BM100" i="12" s="1"/>
  <c r="BN101" i="12" s="1"/>
  <c r="BO102" i="12" s="1"/>
  <c r="BP103" i="12" s="1"/>
  <c r="AY91" i="12"/>
  <c r="AY90" i="12"/>
  <c r="AY89" i="12"/>
  <c r="AY88" i="12"/>
  <c r="BE88" i="12"/>
  <c r="BF89" i="12" s="1"/>
  <c r="BG90" i="12" s="1"/>
  <c r="BH91" i="12" s="1"/>
  <c r="BI92" i="12" s="1"/>
  <c r="BJ93" i="12" s="1"/>
  <c r="BK94" i="12" s="1"/>
  <c r="BL95" i="12" s="1"/>
  <c r="BM96" i="12" s="1"/>
  <c r="BN97" i="12" s="1"/>
  <c r="BO98" i="12" s="1"/>
  <c r="BP99" i="12" s="1"/>
  <c r="AY87" i="12"/>
  <c r="F87" i="4"/>
  <c r="W75" i="4" s="1"/>
  <c r="BE87" i="12"/>
  <c r="BF88" i="12" s="1"/>
  <c r="BG89" i="12" s="1"/>
  <c r="BH90" i="12" s="1"/>
  <c r="BI91" i="12" s="1"/>
  <c r="BJ92" i="12" s="1"/>
  <c r="BK93" i="12" s="1"/>
  <c r="BL94" i="12" s="1"/>
  <c r="BM95" i="12" s="1"/>
  <c r="BN96" i="12" s="1"/>
  <c r="BO97" i="12" s="1"/>
  <c r="BP98" i="12" s="1"/>
  <c r="AY86" i="12"/>
  <c r="AY85" i="12"/>
  <c r="AY84" i="12"/>
  <c r="BE84" i="12"/>
  <c r="BF85" i="12" s="1"/>
  <c r="BG86" i="12" s="1"/>
  <c r="BH87" i="12" s="1"/>
  <c r="BI88" i="12" s="1"/>
  <c r="BJ89" i="12" s="1"/>
  <c r="BK90" i="12" s="1"/>
  <c r="BL91" i="12" s="1"/>
  <c r="BM92" i="12" s="1"/>
  <c r="BN93" i="12" s="1"/>
  <c r="BO94" i="12" s="1"/>
  <c r="BP95" i="12" s="1"/>
  <c r="AY83" i="12"/>
  <c r="BE83" i="12"/>
  <c r="BF84" i="12" s="1"/>
  <c r="BG85" i="12" s="1"/>
  <c r="BH86" i="12" s="1"/>
  <c r="BI87" i="12" s="1"/>
  <c r="BJ88" i="12" s="1"/>
  <c r="BK89" i="12" s="1"/>
  <c r="BL90" i="12" s="1"/>
  <c r="BM91" i="12" s="1"/>
  <c r="BN92" i="12" s="1"/>
  <c r="BO93" i="12" s="1"/>
  <c r="BP94" i="12" s="1"/>
  <c r="AY82" i="12"/>
  <c r="BE82" i="12"/>
  <c r="BF83" i="12" s="1"/>
  <c r="BG84" i="12" s="1"/>
  <c r="BH85" i="12" s="1"/>
  <c r="BI86" i="12" s="1"/>
  <c r="BJ87" i="12" s="1"/>
  <c r="BK88" i="12" s="1"/>
  <c r="BL89" i="12" s="1"/>
  <c r="BM90" i="12" s="1"/>
  <c r="BN91" i="12" s="1"/>
  <c r="BO92" i="12" s="1"/>
  <c r="BP93" i="12" s="1"/>
  <c r="AY81" i="12"/>
  <c r="BE81" i="12"/>
  <c r="BF82" i="12" s="1"/>
  <c r="BG83" i="12" s="1"/>
  <c r="BH84" i="12" s="1"/>
  <c r="BI85" i="12" s="1"/>
  <c r="BJ86" i="12" s="1"/>
  <c r="BK87" i="12" s="1"/>
  <c r="BL88" i="12" s="1"/>
  <c r="BM89" i="12" s="1"/>
  <c r="BN90" i="12" s="1"/>
  <c r="BO91" i="12" s="1"/>
  <c r="BP92" i="12" s="1"/>
  <c r="AY80" i="12"/>
  <c r="AY79" i="12"/>
  <c r="BE79" i="12"/>
  <c r="BF80" i="12" s="1"/>
  <c r="BG81" i="12" s="1"/>
  <c r="BH82" i="12" s="1"/>
  <c r="BI83" i="12" s="1"/>
  <c r="BJ84" i="12" s="1"/>
  <c r="BK85" i="12" s="1"/>
  <c r="BL86" i="12" s="1"/>
  <c r="BM87" i="12" s="1"/>
  <c r="BN88" i="12" s="1"/>
  <c r="BO89" i="12" s="1"/>
  <c r="BP90" i="12" s="1"/>
  <c r="AY78" i="12"/>
  <c r="AY77" i="12"/>
  <c r="AY76" i="12"/>
  <c r="BE76" i="12"/>
  <c r="BF77" i="12" s="1"/>
  <c r="BG78" i="12" s="1"/>
  <c r="BH79" i="12" s="1"/>
  <c r="BI80" i="12" s="1"/>
  <c r="BJ81" i="12" s="1"/>
  <c r="BK82" i="12" s="1"/>
  <c r="BL83" i="12" s="1"/>
  <c r="BM84" i="12" s="1"/>
  <c r="BN85" i="12" s="1"/>
  <c r="BO86" i="12" s="1"/>
  <c r="BP87" i="12" s="1"/>
  <c r="AY75" i="12"/>
  <c r="BE75" i="12"/>
  <c r="BF76" i="12" s="1"/>
  <c r="BG77" i="12" s="1"/>
  <c r="BH78" i="12" s="1"/>
  <c r="BI79" i="12" s="1"/>
  <c r="BJ80" i="12" s="1"/>
  <c r="BK81" i="12" s="1"/>
  <c r="BL82" i="12" s="1"/>
  <c r="BM83" i="12" s="1"/>
  <c r="BN84" i="12" s="1"/>
  <c r="BO85" i="12" s="1"/>
  <c r="BP86" i="12" s="1"/>
  <c r="AY74" i="12"/>
  <c r="BE74" i="12"/>
  <c r="BF75" i="12" s="1"/>
  <c r="BG76" i="12" s="1"/>
  <c r="BH77" i="12" s="1"/>
  <c r="BI78" i="12" s="1"/>
  <c r="BJ79" i="12" s="1"/>
  <c r="BK80" i="12" s="1"/>
  <c r="BL81" i="12" s="1"/>
  <c r="BM82" i="12" s="1"/>
  <c r="BN83" i="12" s="1"/>
  <c r="BO84" i="12" s="1"/>
  <c r="BP85" i="12" s="1"/>
  <c r="AY73" i="12"/>
  <c r="AY72" i="12"/>
  <c r="AY71" i="12"/>
  <c r="AY70" i="12"/>
  <c r="AY69" i="12"/>
  <c r="AY68" i="12"/>
  <c r="BE68" i="12"/>
  <c r="BF69" i="12" s="1"/>
  <c r="BG70" i="12" s="1"/>
  <c r="BH71" i="12" s="1"/>
  <c r="BI72" i="12" s="1"/>
  <c r="BJ73" i="12" s="1"/>
  <c r="BK74" i="12" s="1"/>
  <c r="BL75" i="12" s="1"/>
  <c r="BM76" i="12" s="1"/>
  <c r="BN77" i="12" s="1"/>
  <c r="BO78" i="12" s="1"/>
  <c r="BP79" i="12" s="1"/>
  <c r="AY67" i="12"/>
  <c r="BE67" i="12"/>
  <c r="BF68" i="12" s="1"/>
  <c r="BG69" i="12" s="1"/>
  <c r="BH70" i="12" s="1"/>
  <c r="BI71" i="12" s="1"/>
  <c r="BJ72" i="12" s="1"/>
  <c r="BK73" i="12" s="1"/>
  <c r="BL74" i="12" s="1"/>
  <c r="BM75" i="12" s="1"/>
  <c r="BN76" i="12" s="1"/>
  <c r="BO77" i="12" s="1"/>
  <c r="BP78" i="12" s="1"/>
  <c r="AY66" i="12"/>
  <c r="BE66" i="12"/>
  <c r="BF67" i="12" s="1"/>
  <c r="BG68" i="12" s="1"/>
  <c r="BH69" i="12" s="1"/>
  <c r="BI70" i="12" s="1"/>
  <c r="BJ71" i="12" s="1"/>
  <c r="BK72" i="12" s="1"/>
  <c r="BL73" i="12" s="1"/>
  <c r="BM74" i="12" s="1"/>
  <c r="BN75" i="12" s="1"/>
  <c r="BO76" i="12" s="1"/>
  <c r="BP77" i="12" s="1"/>
  <c r="AY65" i="12"/>
  <c r="BE65" i="12"/>
  <c r="BF66" i="12" s="1"/>
  <c r="BG67" i="12" s="1"/>
  <c r="BH68" i="12" s="1"/>
  <c r="BI69" i="12" s="1"/>
  <c r="BJ70" i="12" s="1"/>
  <c r="BK71" i="12" s="1"/>
  <c r="BL72" i="12" s="1"/>
  <c r="BM73" i="12" s="1"/>
  <c r="BN74" i="12" s="1"/>
  <c r="BO75" i="12" s="1"/>
  <c r="BP76" i="12" s="1"/>
  <c r="AY64" i="12"/>
  <c r="AY63" i="12"/>
  <c r="AY62" i="12"/>
  <c r="AY61" i="12"/>
  <c r="AY60" i="12"/>
  <c r="BE60" i="12"/>
  <c r="BF61" i="12" s="1"/>
  <c r="BG62" i="12" s="1"/>
  <c r="BH63" i="12" s="1"/>
  <c r="BI64" i="12" s="1"/>
  <c r="BJ65" i="12" s="1"/>
  <c r="BK66" i="12" s="1"/>
  <c r="BL67" i="12" s="1"/>
  <c r="BM68" i="12" s="1"/>
  <c r="BN69" i="12" s="1"/>
  <c r="BO70" i="12" s="1"/>
  <c r="BP71" i="12" s="1"/>
  <c r="AY59" i="12"/>
  <c r="BE59" i="12"/>
  <c r="BF60" i="12" s="1"/>
  <c r="BG61" i="12" s="1"/>
  <c r="BH62" i="12" s="1"/>
  <c r="BI63" i="12" s="1"/>
  <c r="BJ64" i="12" s="1"/>
  <c r="BK65" i="12" s="1"/>
  <c r="BL66" i="12" s="1"/>
  <c r="BM67" i="12" s="1"/>
  <c r="BN68" i="12" s="1"/>
  <c r="BO69" i="12" s="1"/>
  <c r="BP70" i="12" s="1"/>
  <c r="AY58" i="12"/>
  <c r="BE58" i="12"/>
  <c r="BF59" i="12" s="1"/>
  <c r="BG60" i="12" s="1"/>
  <c r="BH61" i="12" s="1"/>
  <c r="BI62" i="12" s="1"/>
  <c r="BJ63" i="12" s="1"/>
  <c r="BK64" i="12" s="1"/>
  <c r="BL65" i="12" s="1"/>
  <c r="BM66" i="12" s="1"/>
  <c r="BN67" i="12" s="1"/>
  <c r="BO68" i="12" s="1"/>
  <c r="BP69" i="12" s="1"/>
  <c r="AY57" i="12"/>
  <c r="BE57" i="12"/>
  <c r="BF58" i="12" s="1"/>
  <c r="BG59" i="12" s="1"/>
  <c r="BH60" i="12" s="1"/>
  <c r="BI61" i="12" s="1"/>
  <c r="BJ62" i="12" s="1"/>
  <c r="BK63" i="12" s="1"/>
  <c r="BL64" i="12" s="1"/>
  <c r="BM65" i="12" s="1"/>
  <c r="BN66" i="12" s="1"/>
  <c r="BO67" i="12" s="1"/>
  <c r="BP68" i="12" s="1"/>
  <c r="AY56" i="12"/>
  <c r="AY55" i="12"/>
  <c r="BE55" i="12"/>
  <c r="BF56" i="12" s="1"/>
  <c r="BG57" i="12" s="1"/>
  <c r="BH58" i="12" s="1"/>
  <c r="BI59" i="12" s="1"/>
  <c r="BJ60" i="12" s="1"/>
  <c r="BK61" i="12" s="1"/>
  <c r="BL62" i="12" s="1"/>
  <c r="BM63" i="12" s="1"/>
  <c r="BN64" i="12" s="1"/>
  <c r="BO65" i="12" s="1"/>
  <c r="BP66" i="12" s="1"/>
  <c r="AY54" i="12"/>
  <c r="BE54" i="12"/>
  <c r="BF55" i="12" s="1"/>
  <c r="BG56" i="12" s="1"/>
  <c r="BH57" i="12" s="1"/>
  <c r="BI58" i="12" s="1"/>
  <c r="BJ59" i="12" s="1"/>
  <c r="BK60" i="12" s="1"/>
  <c r="BL61" i="12" s="1"/>
  <c r="BM62" i="12" s="1"/>
  <c r="BN63" i="12" s="1"/>
  <c r="BO64" i="12" s="1"/>
  <c r="BP65" i="12" s="1"/>
  <c r="AY53" i="12"/>
  <c r="BE53" i="12"/>
  <c r="BF54" i="12" s="1"/>
  <c r="BG55" i="12" s="1"/>
  <c r="BH56" i="12" s="1"/>
  <c r="BI57" i="12" s="1"/>
  <c r="BJ58" i="12" s="1"/>
  <c r="BK59" i="12" s="1"/>
  <c r="BL60" i="12" s="1"/>
  <c r="BM61" i="12" s="1"/>
  <c r="BN62" i="12" s="1"/>
  <c r="BO63" i="12" s="1"/>
  <c r="BP64" i="12" s="1"/>
  <c r="AY52" i="12"/>
  <c r="AY51" i="12"/>
  <c r="BE51" i="12"/>
  <c r="BF52" i="12" s="1"/>
  <c r="BG53" i="12" s="1"/>
  <c r="BH54" i="12" s="1"/>
  <c r="BI55" i="12" s="1"/>
  <c r="BJ56" i="12" s="1"/>
  <c r="BK57" i="12" s="1"/>
  <c r="BL58" i="12" s="1"/>
  <c r="BM59" i="12" s="1"/>
  <c r="BN60" i="12" s="1"/>
  <c r="BO61" i="12" s="1"/>
  <c r="BP62" i="12" s="1"/>
  <c r="AY50" i="12"/>
  <c r="BE50" i="12"/>
  <c r="BF51" i="12" s="1"/>
  <c r="BG52" i="12" s="1"/>
  <c r="BH53" i="12" s="1"/>
  <c r="BI54" i="12" s="1"/>
  <c r="BJ55" i="12" s="1"/>
  <c r="BK56" i="12" s="1"/>
  <c r="BL57" i="12" s="1"/>
  <c r="BM58" i="12" s="1"/>
  <c r="BN59" i="12" s="1"/>
  <c r="BO60" i="12" s="1"/>
  <c r="BP61" i="12" s="1"/>
  <c r="AY49" i="12"/>
  <c r="BE49" i="12"/>
  <c r="BF50" i="12" s="1"/>
  <c r="BG51" i="12" s="1"/>
  <c r="BH52" i="12" s="1"/>
  <c r="BI53" i="12" s="1"/>
  <c r="BJ54" i="12" s="1"/>
  <c r="BK55" i="12" s="1"/>
  <c r="BL56" i="12" s="1"/>
  <c r="BM57" i="12" s="1"/>
  <c r="BN58" i="12" s="1"/>
  <c r="BO59" i="12" s="1"/>
  <c r="BP60" i="12" s="1"/>
  <c r="AY48" i="12"/>
  <c r="BE47" i="12"/>
  <c r="BF48" i="12" s="1"/>
  <c r="BG49" i="12" s="1"/>
  <c r="BH50" i="12" s="1"/>
  <c r="BI51" i="12" s="1"/>
  <c r="BJ52" i="12" s="1"/>
  <c r="BK53" i="12" s="1"/>
  <c r="BL54" i="12" s="1"/>
  <c r="BM55" i="12" s="1"/>
  <c r="BN56" i="12" s="1"/>
  <c r="BO57" i="12" s="1"/>
  <c r="BP58" i="12" s="1"/>
  <c r="F39" i="4"/>
  <c r="W27" i="4" s="1"/>
  <c r="D32" i="12"/>
  <c r="J32" i="12" s="1"/>
  <c r="B32" i="12"/>
  <c r="H32" i="12" s="1"/>
  <c r="F31" i="4"/>
  <c r="W19" i="4" s="1"/>
  <c r="D31" i="12"/>
  <c r="J31" i="12" s="1"/>
  <c r="B31" i="12"/>
  <c r="H31" i="12" s="1"/>
  <c r="D30" i="12"/>
  <c r="J30" i="12" s="1"/>
  <c r="B30" i="12"/>
  <c r="H30" i="12" s="1"/>
  <c r="D29" i="12"/>
  <c r="J29" i="12" s="1"/>
  <c r="B29" i="12"/>
  <c r="H29" i="12" s="1"/>
  <c r="D28" i="12"/>
  <c r="J28" i="12" s="1"/>
  <c r="B28" i="12"/>
  <c r="H28" i="12" s="1"/>
  <c r="D27" i="12"/>
  <c r="J27" i="12" s="1"/>
  <c r="B27" i="12"/>
  <c r="H27" i="12" s="1"/>
  <c r="D26" i="12"/>
  <c r="J26" i="12" s="1"/>
  <c r="B26" i="12"/>
  <c r="H26" i="12" s="1"/>
  <c r="D25" i="12"/>
  <c r="J25" i="12" s="1"/>
  <c r="B25" i="12"/>
  <c r="H25" i="12" s="1"/>
  <c r="D24" i="12"/>
  <c r="J24" i="12" s="1"/>
  <c r="B24" i="12"/>
  <c r="H24" i="12" s="1"/>
  <c r="F23" i="4"/>
  <c r="W11" i="4" s="1"/>
  <c r="D23" i="12"/>
  <c r="J23" i="12" s="1"/>
  <c r="B23" i="12"/>
  <c r="H23" i="12" s="1"/>
  <c r="D22" i="12"/>
  <c r="J22" i="12" s="1"/>
  <c r="B22" i="12"/>
  <c r="H22" i="12" s="1"/>
  <c r="D21" i="12"/>
  <c r="J21" i="12" s="1"/>
  <c r="B21" i="12"/>
  <c r="H21" i="12" s="1"/>
  <c r="C20" i="12"/>
  <c r="I20" i="12" s="1"/>
  <c r="C19" i="12"/>
  <c r="I19" i="12" s="1"/>
  <c r="C18" i="12"/>
  <c r="I18" i="12" s="1"/>
  <c r="C17" i="12"/>
  <c r="I17" i="12" s="1"/>
  <c r="C16" i="12"/>
  <c r="I16" i="12" s="1"/>
  <c r="F15" i="4"/>
  <c r="C15" i="12"/>
  <c r="I15" i="12" s="1"/>
  <c r="C14" i="12"/>
  <c r="I14" i="12" s="1"/>
  <c r="C13" i="12"/>
  <c r="I13" i="12" s="1"/>
  <c r="C12" i="12"/>
  <c r="I12" i="12" s="1"/>
  <c r="C11" i="12"/>
  <c r="I11" i="12" s="1"/>
  <c r="C10" i="12"/>
  <c r="I10" i="12" s="1"/>
  <c r="C9" i="12"/>
  <c r="AK8" i="12"/>
  <c r="B5" i="12"/>
  <c r="B4" i="12"/>
  <c r="B3" i="12"/>
  <c r="AZ46" i="12" l="1"/>
  <c r="BA46" i="12" s="1"/>
  <c r="P17" i="12"/>
  <c r="Q17" i="12" s="1"/>
  <c r="R17" i="12" s="1"/>
  <c r="P16" i="12"/>
  <c r="Q16" i="12" s="1"/>
  <c r="R16" i="12" s="1"/>
  <c r="P9" i="12"/>
  <c r="Q9" i="12" s="1"/>
  <c r="R9" i="12" s="1"/>
  <c r="P15" i="12"/>
  <c r="Q15" i="12" s="1"/>
  <c r="R15" i="12" s="1"/>
  <c r="P14" i="12"/>
  <c r="Q14" i="12" s="1"/>
  <c r="R14" i="12" s="1"/>
  <c r="P13" i="12"/>
  <c r="Q13" i="12" s="1"/>
  <c r="R13" i="12" s="1"/>
  <c r="P19" i="12"/>
  <c r="Q19" i="12" s="1"/>
  <c r="R19" i="12" s="1"/>
  <c r="P10" i="12"/>
  <c r="Q10" i="12" s="1"/>
  <c r="R10" i="12" s="1"/>
  <c r="P20" i="12"/>
  <c r="Q20" i="12" s="1"/>
  <c r="R20" i="12" s="1"/>
  <c r="P11" i="12"/>
  <c r="Q11" i="12" s="1"/>
  <c r="R11" i="12" s="1"/>
  <c r="P18" i="12"/>
  <c r="Q18" i="12" s="1"/>
  <c r="R18" i="12" s="1"/>
  <c r="P12" i="12"/>
  <c r="Q12" i="12" s="1"/>
  <c r="R12" i="12" s="1"/>
  <c r="D23" i="21"/>
  <c r="J23" i="21" s="1"/>
  <c r="D23" i="16"/>
  <c r="J23" i="16" s="1"/>
  <c r="D23" i="19"/>
  <c r="J23" i="19" s="1"/>
  <c r="D23" i="20"/>
  <c r="J23" i="20" s="1"/>
  <c r="D24" i="11"/>
  <c r="D23" i="17"/>
  <c r="J23" i="17" s="1"/>
  <c r="D23" i="18"/>
  <c r="J23" i="18" s="1"/>
  <c r="D24" i="28"/>
  <c r="J24" i="28" s="1"/>
  <c r="D27" i="20"/>
  <c r="J27" i="20" s="1"/>
  <c r="D28" i="11"/>
  <c r="D27" i="17"/>
  <c r="J27" i="17" s="1"/>
  <c r="D27" i="18"/>
  <c r="J27" i="18" s="1"/>
  <c r="D27" i="21"/>
  <c r="J27" i="21" s="1"/>
  <c r="D27" i="16"/>
  <c r="J27" i="16" s="1"/>
  <c r="D27" i="19"/>
  <c r="J27" i="19" s="1"/>
  <c r="D28" i="28"/>
  <c r="J28" i="28" s="1"/>
  <c r="D31" i="21"/>
  <c r="J31" i="21" s="1"/>
  <c r="D31" i="16"/>
  <c r="J31" i="16" s="1"/>
  <c r="D31" i="19"/>
  <c r="J31" i="19" s="1"/>
  <c r="D31" i="20"/>
  <c r="J31" i="20" s="1"/>
  <c r="D32" i="11"/>
  <c r="D31" i="17"/>
  <c r="J31" i="17" s="1"/>
  <c r="D31" i="18"/>
  <c r="J31" i="18" s="1"/>
  <c r="D32" i="28"/>
  <c r="J32" i="28" s="1"/>
  <c r="D22" i="21"/>
  <c r="J22" i="21" s="1"/>
  <c r="D22" i="16"/>
  <c r="J22" i="16" s="1"/>
  <c r="D22" i="19"/>
  <c r="J22" i="19" s="1"/>
  <c r="D22" i="20"/>
  <c r="J22" i="20" s="1"/>
  <c r="D23" i="11"/>
  <c r="D22" i="17"/>
  <c r="J22" i="17" s="1"/>
  <c r="D22" i="18"/>
  <c r="J22" i="18" s="1"/>
  <c r="D23" i="28"/>
  <c r="J23" i="28" s="1"/>
  <c r="D27" i="11"/>
  <c r="D26" i="17"/>
  <c r="J26" i="17" s="1"/>
  <c r="D26" i="18"/>
  <c r="J26" i="18" s="1"/>
  <c r="D26" i="21"/>
  <c r="J26" i="21" s="1"/>
  <c r="D26" i="16"/>
  <c r="J26" i="16" s="1"/>
  <c r="D26" i="19"/>
  <c r="J26" i="19" s="1"/>
  <c r="D26" i="20"/>
  <c r="J26" i="20" s="1"/>
  <c r="D27" i="28"/>
  <c r="J27" i="28" s="1"/>
  <c r="D30" i="21"/>
  <c r="J30" i="21" s="1"/>
  <c r="D30" i="16"/>
  <c r="J30" i="16" s="1"/>
  <c r="D30" i="19"/>
  <c r="J30" i="19" s="1"/>
  <c r="D30" i="20"/>
  <c r="J30" i="20" s="1"/>
  <c r="D31" i="11"/>
  <c r="D30" i="17"/>
  <c r="J30" i="17" s="1"/>
  <c r="D30" i="18"/>
  <c r="J30" i="18" s="1"/>
  <c r="D31" i="28"/>
  <c r="J31" i="28" s="1"/>
  <c r="D21" i="16"/>
  <c r="J21" i="16" s="1"/>
  <c r="D21" i="19"/>
  <c r="J21" i="19" s="1"/>
  <c r="D21" i="20"/>
  <c r="J21" i="20" s="1"/>
  <c r="D22" i="11"/>
  <c r="D21" i="17"/>
  <c r="J21" i="17" s="1"/>
  <c r="D21" i="18"/>
  <c r="J21" i="18" s="1"/>
  <c r="D21" i="21"/>
  <c r="J21" i="21" s="1"/>
  <c r="D22" i="28"/>
  <c r="J22" i="28" s="1"/>
  <c r="D25" i="17"/>
  <c r="J25" i="17" s="1"/>
  <c r="D25" i="18"/>
  <c r="J25" i="18" s="1"/>
  <c r="D25" i="21"/>
  <c r="J25" i="21" s="1"/>
  <c r="D25" i="16"/>
  <c r="J25" i="16" s="1"/>
  <c r="D25" i="19"/>
  <c r="J25" i="19" s="1"/>
  <c r="D25" i="20"/>
  <c r="J25" i="20" s="1"/>
  <c r="D26" i="11"/>
  <c r="D26" i="28"/>
  <c r="J26" i="28" s="1"/>
  <c r="D29" i="16"/>
  <c r="J29" i="16" s="1"/>
  <c r="D29" i="19"/>
  <c r="J29" i="19" s="1"/>
  <c r="D29" i="20"/>
  <c r="J29" i="20" s="1"/>
  <c r="D30" i="11"/>
  <c r="D29" i="17"/>
  <c r="J29" i="17" s="1"/>
  <c r="D29" i="18"/>
  <c r="J29" i="18" s="1"/>
  <c r="D29" i="21"/>
  <c r="J29" i="21" s="1"/>
  <c r="D30" i="28"/>
  <c r="J30" i="28" s="1"/>
  <c r="D24" i="18"/>
  <c r="J24" i="18" s="1"/>
  <c r="D24" i="21"/>
  <c r="J24" i="21" s="1"/>
  <c r="D24" i="16"/>
  <c r="J24" i="16" s="1"/>
  <c r="D24" i="19"/>
  <c r="J24" i="19" s="1"/>
  <c r="D24" i="20"/>
  <c r="J24" i="20" s="1"/>
  <c r="D25" i="11"/>
  <c r="D24" i="17"/>
  <c r="J24" i="17" s="1"/>
  <c r="D25" i="28"/>
  <c r="J25" i="28" s="1"/>
  <c r="D28" i="19"/>
  <c r="J28" i="19" s="1"/>
  <c r="D28" i="20"/>
  <c r="J28" i="20" s="1"/>
  <c r="D29" i="11"/>
  <c r="D28" i="17"/>
  <c r="J28" i="17" s="1"/>
  <c r="D28" i="18"/>
  <c r="J28" i="18" s="1"/>
  <c r="D28" i="21"/>
  <c r="J28" i="21" s="1"/>
  <c r="D28" i="16"/>
  <c r="J28" i="16" s="1"/>
  <c r="D29" i="28"/>
  <c r="J29" i="28" s="1"/>
  <c r="D20" i="20"/>
  <c r="J20" i="20" s="1"/>
  <c r="D20" i="19"/>
  <c r="J20" i="19" s="1"/>
  <c r="D20" i="21"/>
  <c r="J20" i="21" s="1"/>
  <c r="D20" i="18"/>
  <c r="J20" i="18" s="1"/>
  <c r="D21" i="11"/>
  <c r="D20" i="17"/>
  <c r="J20" i="17" s="1"/>
  <c r="D20" i="16"/>
  <c r="J20" i="16" s="1"/>
  <c r="D21" i="28"/>
  <c r="J21" i="28" s="1"/>
  <c r="B31" i="16"/>
  <c r="H31" i="16" s="1"/>
  <c r="B32" i="28"/>
  <c r="H32" i="28" s="1"/>
  <c r="B31" i="18"/>
  <c r="H31" i="18" s="1"/>
  <c r="B31" i="20"/>
  <c r="H31" i="20" s="1"/>
  <c r="B31" i="21"/>
  <c r="H31" i="21" s="1"/>
  <c r="B31" i="17"/>
  <c r="H31" i="17" s="1"/>
  <c r="B31" i="19"/>
  <c r="H31" i="19" s="1"/>
  <c r="B32" i="11"/>
  <c r="C32" i="12"/>
  <c r="I32" i="12" s="1"/>
  <c r="P32" i="12" s="1"/>
  <c r="Q32" i="12" s="1"/>
  <c r="R32" i="12" s="1"/>
  <c r="C19" i="19"/>
  <c r="I19" i="19" s="1"/>
  <c r="P19" i="19" s="1"/>
  <c r="Q19" i="19" s="1"/>
  <c r="R19" i="19" s="1"/>
  <c r="C20" i="11"/>
  <c r="C19" i="16"/>
  <c r="I19" i="16" s="1"/>
  <c r="P19" i="16" s="1"/>
  <c r="Q19" i="16" s="1"/>
  <c r="R19" i="16" s="1"/>
  <c r="C19" i="18"/>
  <c r="I19" i="18" s="1"/>
  <c r="P19" i="18" s="1"/>
  <c r="Q19" i="18" s="1"/>
  <c r="R19" i="18" s="1"/>
  <c r="C20" i="28"/>
  <c r="I20" i="28" s="1"/>
  <c r="P20" i="28" s="1"/>
  <c r="Q20" i="28" s="1"/>
  <c r="R20" i="28" s="1"/>
  <c r="X20" i="28" s="1"/>
  <c r="Z20" i="28" s="1"/>
  <c r="C19" i="20"/>
  <c r="I19" i="20" s="1"/>
  <c r="P19" i="20" s="1"/>
  <c r="Q19" i="20" s="1"/>
  <c r="R19" i="20" s="1"/>
  <c r="C19" i="21"/>
  <c r="I19" i="21" s="1"/>
  <c r="P19" i="21" s="1"/>
  <c r="Q19" i="21" s="1"/>
  <c r="R19" i="21" s="1"/>
  <c r="C19" i="17"/>
  <c r="I19" i="17" s="1"/>
  <c r="P19" i="17" s="1"/>
  <c r="Q19" i="17" s="1"/>
  <c r="R19" i="17" s="1"/>
  <c r="C17" i="19"/>
  <c r="I17" i="19" s="1"/>
  <c r="P17" i="19" s="1"/>
  <c r="Q17" i="19" s="1"/>
  <c r="R17" i="19" s="1"/>
  <c r="C17" i="17"/>
  <c r="I17" i="17" s="1"/>
  <c r="P17" i="17" s="1"/>
  <c r="Q17" i="17" s="1"/>
  <c r="R17" i="17" s="1"/>
  <c r="C17" i="21"/>
  <c r="I17" i="21" s="1"/>
  <c r="P17" i="21" s="1"/>
  <c r="Q17" i="21" s="1"/>
  <c r="R17" i="21" s="1"/>
  <c r="C17" i="20"/>
  <c r="I17" i="20" s="1"/>
  <c r="P17" i="20" s="1"/>
  <c r="Q17" i="20" s="1"/>
  <c r="R17" i="20" s="1"/>
  <c r="C17" i="18"/>
  <c r="I17" i="18" s="1"/>
  <c r="P17" i="18" s="1"/>
  <c r="Q17" i="18" s="1"/>
  <c r="R17" i="18" s="1"/>
  <c r="C17" i="16"/>
  <c r="I17" i="16" s="1"/>
  <c r="P17" i="16" s="1"/>
  <c r="Q17" i="16" s="1"/>
  <c r="R17" i="16" s="1"/>
  <c r="C18" i="11"/>
  <c r="C18" i="28"/>
  <c r="I18" i="28" s="1"/>
  <c r="P18" i="28" s="1"/>
  <c r="Q18" i="28" s="1"/>
  <c r="R18" i="28" s="1"/>
  <c r="X18" i="28" s="1"/>
  <c r="Z18" i="28" s="1"/>
  <c r="C16" i="19"/>
  <c r="I16" i="19" s="1"/>
  <c r="P16" i="19" s="1"/>
  <c r="Q16" i="19" s="1"/>
  <c r="R16" i="19" s="1"/>
  <c r="C16" i="17"/>
  <c r="I16" i="17" s="1"/>
  <c r="P16" i="17" s="1"/>
  <c r="Q16" i="17" s="1"/>
  <c r="R16" i="17" s="1"/>
  <c r="C16" i="21"/>
  <c r="I16" i="21" s="1"/>
  <c r="P16" i="21" s="1"/>
  <c r="Q16" i="21" s="1"/>
  <c r="R16" i="21" s="1"/>
  <c r="C16" i="20"/>
  <c r="I16" i="20" s="1"/>
  <c r="P16" i="20" s="1"/>
  <c r="Q16" i="20" s="1"/>
  <c r="R16" i="20" s="1"/>
  <c r="C16" i="18"/>
  <c r="I16" i="18" s="1"/>
  <c r="P16" i="18" s="1"/>
  <c r="Q16" i="18" s="1"/>
  <c r="R16" i="18" s="1"/>
  <c r="C16" i="16"/>
  <c r="I16" i="16" s="1"/>
  <c r="P16" i="16" s="1"/>
  <c r="Q16" i="16" s="1"/>
  <c r="R16" i="16" s="1"/>
  <c r="C17" i="11"/>
  <c r="C17" i="28"/>
  <c r="I17" i="28" s="1"/>
  <c r="P17" i="28" s="1"/>
  <c r="Q17" i="28" s="1"/>
  <c r="R17" i="28" s="1"/>
  <c r="X17" i="28" s="1"/>
  <c r="Z17" i="28" s="1"/>
  <c r="B22" i="21"/>
  <c r="H22" i="21" s="1"/>
  <c r="B22" i="17"/>
  <c r="H22" i="17" s="1"/>
  <c r="B22" i="19"/>
  <c r="H22" i="19" s="1"/>
  <c r="B22" i="20"/>
  <c r="H22" i="20" s="1"/>
  <c r="B22" i="18"/>
  <c r="H22" i="18" s="1"/>
  <c r="B22" i="16"/>
  <c r="H22" i="16" s="1"/>
  <c r="B23" i="11"/>
  <c r="B23" i="28"/>
  <c r="H23" i="28" s="1"/>
  <c r="C15" i="19"/>
  <c r="I15" i="19" s="1"/>
  <c r="P15" i="19" s="1"/>
  <c r="Q15" i="19" s="1"/>
  <c r="R15" i="19" s="1"/>
  <c r="C15" i="17"/>
  <c r="I15" i="17" s="1"/>
  <c r="P15" i="17" s="1"/>
  <c r="Q15" i="17" s="1"/>
  <c r="R15" i="17" s="1"/>
  <c r="C15" i="21"/>
  <c r="I15" i="21" s="1"/>
  <c r="P15" i="21" s="1"/>
  <c r="Q15" i="21" s="1"/>
  <c r="R15" i="21" s="1"/>
  <c r="C15" i="20"/>
  <c r="I15" i="20" s="1"/>
  <c r="P15" i="20" s="1"/>
  <c r="Q15" i="20" s="1"/>
  <c r="R15" i="20" s="1"/>
  <c r="C15" i="18"/>
  <c r="I15" i="18" s="1"/>
  <c r="P15" i="18" s="1"/>
  <c r="Q15" i="18" s="1"/>
  <c r="R15" i="18" s="1"/>
  <c r="C15" i="16"/>
  <c r="I15" i="16" s="1"/>
  <c r="P15" i="16" s="1"/>
  <c r="Q15" i="16" s="1"/>
  <c r="R15" i="16" s="1"/>
  <c r="C16" i="11"/>
  <c r="C16" i="28"/>
  <c r="I16" i="28" s="1"/>
  <c r="P16" i="28" s="1"/>
  <c r="Q16" i="28" s="1"/>
  <c r="R16" i="28" s="1"/>
  <c r="X16" i="28" s="1"/>
  <c r="Z16" i="28" s="1"/>
  <c r="B39" i="12"/>
  <c r="H39" i="12" s="1"/>
  <c r="B26" i="19"/>
  <c r="H26" i="19" s="1"/>
  <c r="B26" i="17"/>
  <c r="H26" i="17" s="1"/>
  <c r="B26" i="21"/>
  <c r="H26" i="21" s="1"/>
  <c r="B26" i="20"/>
  <c r="H26" i="20" s="1"/>
  <c r="B26" i="18"/>
  <c r="H26" i="18" s="1"/>
  <c r="B26" i="16"/>
  <c r="H26" i="16" s="1"/>
  <c r="B27" i="28"/>
  <c r="H27" i="28" s="1"/>
  <c r="B27" i="11"/>
  <c r="B30" i="21"/>
  <c r="H30" i="21" s="1"/>
  <c r="B30" i="17"/>
  <c r="H30" i="17" s="1"/>
  <c r="B30" i="20"/>
  <c r="H30" i="20" s="1"/>
  <c r="B30" i="18"/>
  <c r="H30" i="18" s="1"/>
  <c r="B30" i="16"/>
  <c r="H30" i="16" s="1"/>
  <c r="B31" i="11"/>
  <c r="B30" i="19"/>
  <c r="H30" i="19" s="1"/>
  <c r="B31" i="28"/>
  <c r="H31" i="28" s="1"/>
  <c r="C14" i="19"/>
  <c r="I14" i="19" s="1"/>
  <c r="P14" i="19" s="1"/>
  <c r="Q14" i="19" s="1"/>
  <c r="R14" i="19" s="1"/>
  <c r="C14" i="17"/>
  <c r="I14" i="17" s="1"/>
  <c r="P14" i="17" s="1"/>
  <c r="Q14" i="17" s="1"/>
  <c r="R14" i="17" s="1"/>
  <c r="C14" i="21"/>
  <c r="I14" i="21" s="1"/>
  <c r="P14" i="21" s="1"/>
  <c r="Q14" i="21" s="1"/>
  <c r="R14" i="21" s="1"/>
  <c r="C14" i="20"/>
  <c r="I14" i="20" s="1"/>
  <c r="P14" i="20" s="1"/>
  <c r="Q14" i="20" s="1"/>
  <c r="R14" i="20" s="1"/>
  <c r="C14" i="16"/>
  <c r="I14" i="16" s="1"/>
  <c r="P14" i="16" s="1"/>
  <c r="Q14" i="16" s="1"/>
  <c r="R14" i="16" s="1"/>
  <c r="C14" i="18"/>
  <c r="I14" i="18" s="1"/>
  <c r="P14" i="18" s="1"/>
  <c r="Q14" i="18" s="1"/>
  <c r="R14" i="18" s="1"/>
  <c r="C15" i="11"/>
  <c r="C15" i="28"/>
  <c r="I15" i="28" s="1"/>
  <c r="P15" i="28" s="1"/>
  <c r="Q15" i="28" s="1"/>
  <c r="R15" i="28" s="1"/>
  <c r="X15" i="28" s="1"/>
  <c r="Z15" i="28" s="1"/>
  <c r="B21" i="19"/>
  <c r="H21" i="19" s="1"/>
  <c r="B21" i="17"/>
  <c r="H21" i="17" s="1"/>
  <c r="B21" i="21"/>
  <c r="H21" i="21" s="1"/>
  <c r="B21" i="20"/>
  <c r="H21" i="20" s="1"/>
  <c r="B21" i="18"/>
  <c r="H21" i="18" s="1"/>
  <c r="B21" i="16"/>
  <c r="H21" i="16" s="1"/>
  <c r="B22" i="11"/>
  <c r="B22" i="28"/>
  <c r="H22" i="28" s="1"/>
  <c r="B25" i="19"/>
  <c r="H25" i="19" s="1"/>
  <c r="B25" i="17"/>
  <c r="H25" i="17" s="1"/>
  <c r="B25" i="21"/>
  <c r="H25" i="21" s="1"/>
  <c r="B25" i="20"/>
  <c r="H25" i="20" s="1"/>
  <c r="B26" i="11"/>
  <c r="B26" i="28"/>
  <c r="H26" i="28" s="1"/>
  <c r="B25" i="16"/>
  <c r="H25" i="16" s="1"/>
  <c r="B25" i="18"/>
  <c r="H25" i="18" s="1"/>
  <c r="C8" i="19"/>
  <c r="I8" i="19" s="1"/>
  <c r="P8" i="19" s="1"/>
  <c r="Q8" i="19" s="1"/>
  <c r="R8" i="19" s="1"/>
  <c r="C8" i="17"/>
  <c r="I8" i="17" s="1"/>
  <c r="P8" i="17" s="1"/>
  <c r="Q8" i="17" s="1"/>
  <c r="R8" i="17" s="1"/>
  <c r="C8" i="21"/>
  <c r="I8" i="21" s="1"/>
  <c r="P8" i="21" s="1"/>
  <c r="Q8" i="21" s="1"/>
  <c r="R8" i="21" s="1"/>
  <c r="C8" i="20"/>
  <c r="I8" i="20" s="1"/>
  <c r="P8" i="20" s="1"/>
  <c r="Q8" i="20" s="1"/>
  <c r="R8" i="20" s="1"/>
  <c r="C8" i="18"/>
  <c r="I8" i="18" s="1"/>
  <c r="P8" i="18" s="1"/>
  <c r="Q8" i="18" s="1"/>
  <c r="R8" i="18" s="1"/>
  <c r="C8" i="16"/>
  <c r="I8" i="16" s="1"/>
  <c r="P8" i="16" s="1"/>
  <c r="Q8" i="16" s="1"/>
  <c r="R8" i="16" s="1"/>
  <c r="C9" i="11"/>
  <c r="C9" i="28"/>
  <c r="I9" i="28" s="1"/>
  <c r="P9" i="28" s="1"/>
  <c r="Q9" i="28" s="1"/>
  <c r="R9" i="28" s="1"/>
  <c r="C13" i="19"/>
  <c r="I13" i="19" s="1"/>
  <c r="P13" i="19" s="1"/>
  <c r="Q13" i="19" s="1"/>
  <c r="R13" i="19" s="1"/>
  <c r="C13" i="17"/>
  <c r="I13" i="17" s="1"/>
  <c r="P13" i="17" s="1"/>
  <c r="Q13" i="17" s="1"/>
  <c r="R13" i="17" s="1"/>
  <c r="C13" i="21"/>
  <c r="I13" i="21" s="1"/>
  <c r="P13" i="21" s="1"/>
  <c r="Q13" i="21" s="1"/>
  <c r="R13" i="21" s="1"/>
  <c r="C13" i="20"/>
  <c r="I13" i="20" s="1"/>
  <c r="P13" i="20" s="1"/>
  <c r="Q13" i="20" s="1"/>
  <c r="R13" i="20" s="1"/>
  <c r="C13" i="18"/>
  <c r="I13" i="18" s="1"/>
  <c r="P13" i="18" s="1"/>
  <c r="Q13" i="18" s="1"/>
  <c r="R13" i="18" s="1"/>
  <c r="C13" i="16"/>
  <c r="I13" i="16" s="1"/>
  <c r="P13" i="16" s="1"/>
  <c r="Q13" i="16" s="1"/>
  <c r="R13" i="16" s="1"/>
  <c r="C14" i="11"/>
  <c r="C14" i="28"/>
  <c r="I14" i="28" s="1"/>
  <c r="P14" i="28" s="1"/>
  <c r="Q14" i="28" s="1"/>
  <c r="R14" i="28" s="1"/>
  <c r="X14" i="28" s="1"/>
  <c r="Z14" i="28" s="1"/>
  <c r="B29" i="19"/>
  <c r="H29" i="19" s="1"/>
  <c r="B29" i="17"/>
  <c r="H29" i="17" s="1"/>
  <c r="B29" i="21"/>
  <c r="H29" i="21" s="1"/>
  <c r="B29" i="20"/>
  <c r="H29" i="20" s="1"/>
  <c r="B29" i="18"/>
  <c r="H29" i="18" s="1"/>
  <c r="B29" i="16"/>
  <c r="H29" i="16" s="1"/>
  <c r="B30" i="11"/>
  <c r="B30" i="28"/>
  <c r="H30" i="28" s="1"/>
  <c r="C9" i="19"/>
  <c r="I9" i="19" s="1"/>
  <c r="P9" i="19" s="1"/>
  <c r="Q9" i="19" s="1"/>
  <c r="R9" i="19" s="1"/>
  <c r="C9" i="17"/>
  <c r="I9" i="17" s="1"/>
  <c r="P9" i="17" s="1"/>
  <c r="Q9" i="17" s="1"/>
  <c r="R9" i="17" s="1"/>
  <c r="C9" i="21"/>
  <c r="I9" i="21" s="1"/>
  <c r="P9" i="21" s="1"/>
  <c r="Q9" i="21" s="1"/>
  <c r="R9" i="21" s="1"/>
  <c r="C9" i="20"/>
  <c r="I9" i="20" s="1"/>
  <c r="P9" i="20" s="1"/>
  <c r="Q9" i="20" s="1"/>
  <c r="R9" i="20" s="1"/>
  <c r="C9" i="18"/>
  <c r="I9" i="18" s="1"/>
  <c r="P9" i="18" s="1"/>
  <c r="Q9" i="18" s="1"/>
  <c r="R9" i="18" s="1"/>
  <c r="C9" i="16"/>
  <c r="I9" i="16" s="1"/>
  <c r="P9" i="16" s="1"/>
  <c r="Q9" i="16" s="1"/>
  <c r="R9" i="16" s="1"/>
  <c r="C10" i="11"/>
  <c r="C10" i="28"/>
  <c r="I10" i="28" s="1"/>
  <c r="P10" i="28" s="1"/>
  <c r="Q10" i="28" s="1"/>
  <c r="R10" i="28" s="1"/>
  <c r="X10" i="28" s="1"/>
  <c r="Z10" i="28" s="1"/>
  <c r="C12" i="19"/>
  <c r="I12" i="19" s="1"/>
  <c r="P12" i="19" s="1"/>
  <c r="Q12" i="19" s="1"/>
  <c r="R12" i="19" s="1"/>
  <c r="C12" i="17"/>
  <c r="I12" i="17" s="1"/>
  <c r="P12" i="17" s="1"/>
  <c r="Q12" i="17" s="1"/>
  <c r="R12" i="17" s="1"/>
  <c r="C12" i="21"/>
  <c r="I12" i="21" s="1"/>
  <c r="P12" i="21" s="1"/>
  <c r="Q12" i="21" s="1"/>
  <c r="R12" i="21" s="1"/>
  <c r="C12" i="20"/>
  <c r="I12" i="20" s="1"/>
  <c r="P12" i="20" s="1"/>
  <c r="Q12" i="20" s="1"/>
  <c r="R12" i="20" s="1"/>
  <c r="C12" i="18"/>
  <c r="I12" i="18" s="1"/>
  <c r="P12" i="18" s="1"/>
  <c r="Q12" i="18" s="1"/>
  <c r="R12" i="18" s="1"/>
  <c r="C12" i="16"/>
  <c r="I12" i="16" s="1"/>
  <c r="P12" i="16" s="1"/>
  <c r="Q12" i="16" s="1"/>
  <c r="R12" i="16" s="1"/>
  <c r="C13" i="28"/>
  <c r="I13" i="28" s="1"/>
  <c r="P13" i="28" s="1"/>
  <c r="Q13" i="28" s="1"/>
  <c r="R13" i="28" s="1"/>
  <c r="X13" i="28" s="1"/>
  <c r="Z13" i="28" s="1"/>
  <c r="C13" i="11"/>
  <c r="B20" i="19"/>
  <c r="H20" i="19" s="1"/>
  <c r="B20" i="17"/>
  <c r="H20" i="17" s="1"/>
  <c r="B20" i="21"/>
  <c r="H20" i="21" s="1"/>
  <c r="B20" i="20"/>
  <c r="H20" i="20" s="1"/>
  <c r="B20" i="18"/>
  <c r="H20" i="18" s="1"/>
  <c r="B20" i="16"/>
  <c r="H20" i="16" s="1"/>
  <c r="B21" i="11"/>
  <c r="B21" i="28"/>
  <c r="H21" i="28" s="1"/>
  <c r="B24" i="19"/>
  <c r="H24" i="19" s="1"/>
  <c r="B24" i="17"/>
  <c r="H24" i="17" s="1"/>
  <c r="B24" i="21"/>
  <c r="H24" i="21" s="1"/>
  <c r="B24" i="20"/>
  <c r="H24" i="20" s="1"/>
  <c r="B24" i="18"/>
  <c r="H24" i="18" s="1"/>
  <c r="B24" i="16"/>
  <c r="H24" i="16" s="1"/>
  <c r="B25" i="11"/>
  <c r="B25" i="28"/>
  <c r="H25" i="28" s="1"/>
  <c r="B27" i="19"/>
  <c r="H27" i="19" s="1"/>
  <c r="B27" i="17"/>
  <c r="H27" i="17" s="1"/>
  <c r="B27" i="21"/>
  <c r="H27" i="21" s="1"/>
  <c r="B27" i="20"/>
  <c r="H27" i="20" s="1"/>
  <c r="B27" i="18"/>
  <c r="H27" i="18" s="1"/>
  <c r="B27" i="16"/>
  <c r="H27" i="16" s="1"/>
  <c r="B28" i="11"/>
  <c r="B28" i="28"/>
  <c r="H28" i="28" s="1"/>
  <c r="C11" i="19"/>
  <c r="I11" i="19" s="1"/>
  <c r="P11" i="19" s="1"/>
  <c r="Q11" i="19" s="1"/>
  <c r="R11" i="19" s="1"/>
  <c r="C11" i="21"/>
  <c r="I11" i="21" s="1"/>
  <c r="P11" i="21" s="1"/>
  <c r="Q11" i="21" s="1"/>
  <c r="R11" i="21" s="1"/>
  <c r="C11" i="20"/>
  <c r="I11" i="20" s="1"/>
  <c r="P11" i="20" s="1"/>
  <c r="Q11" i="20" s="1"/>
  <c r="R11" i="20" s="1"/>
  <c r="C11" i="18"/>
  <c r="I11" i="18" s="1"/>
  <c r="P11" i="18" s="1"/>
  <c r="Q11" i="18" s="1"/>
  <c r="R11" i="18" s="1"/>
  <c r="C11" i="16"/>
  <c r="I11" i="16" s="1"/>
  <c r="P11" i="16" s="1"/>
  <c r="Q11" i="16" s="1"/>
  <c r="R11" i="16" s="1"/>
  <c r="C12" i="11"/>
  <c r="C11" i="17"/>
  <c r="I11" i="17" s="1"/>
  <c r="P11" i="17" s="1"/>
  <c r="Q11" i="17" s="1"/>
  <c r="R11" i="17" s="1"/>
  <c r="C12" i="28"/>
  <c r="I12" i="28" s="1"/>
  <c r="P12" i="28" s="1"/>
  <c r="Q12" i="28" s="1"/>
  <c r="R12" i="28" s="1"/>
  <c r="X12" i="28" s="1"/>
  <c r="Z12" i="28" s="1"/>
  <c r="B41" i="12"/>
  <c r="H41" i="12" s="1"/>
  <c r="B28" i="19"/>
  <c r="H28" i="19" s="1"/>
  <c r="B28" i="17"/>
  <c r="H28" i="17" s="1"/>
  <c r="B28" i="21"/>
  <c r="H28" i="21" s="1"/>
  <c r="B28" i="20"/>
  <c r="H28" i="20" s="1"/>
  <c r="B28" i="18"/>
  <c r="H28" i="18" s="1"/>
  <c r="B28" i="16"/>
  <c r="H28" i="16" s="1"/>
  <c r="B29" i="11"/>
  <c r="B29" i="28"/>
  <c r="H29" i="28" s="1"/>
  <c r="C10" i="19"/>
  <c r="I10" i="19" s="1"/>
  <c r="P10" i="19" s="1"/>
  <c r="Q10" i="19" s="1"/>
  <c r="R10" i="19" s="1"/>
  <c r="C10" i="17"/>
  <c r="I10" i="17" s="1"/>
  <c r="P10" i="17" s="1"/>
  <c r="Q10" i="17" s="1"/>
  <c r="R10" i="17" s="1"/>
  <c r="C10" i="21"/>
  <c r="I10" i="21" s="1"/>
  <c r="P10" i="21" s="1"/>
  <c r="Q10" i="21" s="1"/>
  <c r="R10" i="21" s="1"/>
  <c r="C10" i="20"/>
  <c r="I10" i="20" s="1"/>
  <c r="P10" i="20" s="1"/>
  <c r="Q10" i="20" s="1"/>
  <c r="R10" i="20" s="1"/>
  <c r="C10" i="18"/>
  <c r="I10" i="18" s="1"/>
  <c r="P10" i="18" s="1"/>
  <c r="Q10" i="18" s="1"/>
  <c r="R10" i="18" s="1"/>
  <c r="C10" i="16"/>
  <c r="I10" i="16" s="1"/>
  <c r="P10" i="16" s="1"/>
  <c r="Q10" i="16" s="1"/>
  <c r="R10" i="16" s="1"/>
  <c r="C11" i="11"/>
  <c r="C11" i="28"/>
  <c r="I11" i="28" s="1"/>
  <c r="P11" i="28" s="1"/>
  <c r="Q11" i="28" s="1"/>
  <c r="R11" i="28" s="1"/>
  <c r="X11" i="28" s="1"/>
  <c r="Z11" i="28" s="1"/>
  <c r="C18" i="19"/>
  <c r="I18" i="19" s="1"/>
  <c r="P18" i="19" s="1"/>
  <c r="Q18" i="19" s="1"/>
  <c r="R18" i="19" s="1"/>
  <c r="C18" i="17"/>
  <c r="I18" i="17" s="1"/>
  <c r="P18" i="17" s="1"/>
  <c r="Q18" i="17" s="1"/>
  <c r="R18" i="17" s="1"/>
  <c r="C18" i="21"/>
  <c r="I18" i="21" s="1"/>
  <c r="P18" i="21" s="1"/>
  <c r="Q18" i="21" s="1"/>
  <c r="R18" i="21" s="1"/>
  <c r="C18" i="20"/>
  <c r="I18" i="20" s="1"/>
  <c r="P18" i="20" s="1"/>
  <c r="Q18" i="20" s="1"/>
  <c r="R18" i="20" s="1"/>
  <c r="C18" i="18"/>
  <c r="I18" i="18" s="1"/>
  <c r="P18" i="18" s="1"/>
  <c r="Q18" i="18" s="1"/>
  <c r="R18" i="18" s="1"/>
  <c r="C18" i="16"/>
  <c r="I18" i="16" s="1"/>
  <c r="P18" i="16" s="1"/>
  <c r="Q18" i="16" s="1"/>
  <c r="R18" i="16" s="1"/>
  <c r="C19" i="11"/>
  <c r="C19" i="28"/>
  <c r="I19" i="28" s="1"/>
  <c r="P19" i="28" s="1"/>
  <c r="Q19" i="28" s="1"/>
  <c r="R19" i="28" s="1"/>
  <c r="X19" i="28" s="1"/>
  <c r="Z19" i="28" s="1"/>
  <c r="B23" i="19"/>
  <c r="H23" i="19" s="1"/>
  <c r="B23" i="17"/>
  <c r="H23" i="17" s="1"/>
  <c r="B23" i="21"/>
  <c r="H23" i="21" s="1"/>
  <c r="B23" i="20"/>
  <c r="H23" i="20" s="1"/>
  <c r="B23" i="18"/>
  <c r="H23" i="18" s="1"/>
  <c r="B23" i="16"/>
  <c r="H23" i="16" s="1"/>
  <c r="B24" i="11"/>
  <c r="B24" i="28"/>
  <c r="H24" i="28" s="1"/>
  <c r="B39" i="4"/>
  <c r="D42" i="12"/>
  <c r="J42" i="12" s="1"/>
  <c r="D30" i="14"/>
  <c r="J30" i="14" s="1"/>
  <c r="D30" i="13"/>
  <c r="J30" i="13" s="1"/>
  <c r="D30" i="10"/>
  <c r="D30" i="9"/>
  <c r="D30" i="8"/>
  <c r="D30" i="5"/>
  <c r="F33" i="14"/>
  <c r="F33" i="13"/>
  <c r="W21" i="13" s="1"/>
  <c r="F33" i="10"/>
  <c r="W21" i="10" s="1"/>
  <c r="F33" i="9"/>
  <c r="W21" i="9" s="1"/>
  <c r="F33" i="8"/>
  <c r="W21" i="8" s="1"/>
  <c r="F33" i="5"/>
  <c r="W21" i="5" s="1"/>
  <c r="F33" i="4"/>
  <c r="W21" i="4" s="1"/>
  <c r="F70" i="14"/>
  <c r="F70" i="13"/>
  <c r="W58" i="13" s="1"/>
  <c r="F70" i="10"/>
  <c r="W58" i="10" s="1"/>
  <c r="F70" i="9"/>
  <c r="W58" i="9" s="1"/>
  <c r="F70" i="8"/>
  <c r="W58" i="8" s="1"/>
  <c r="F70" i="4"/>
  <c r="W58" i="4" s="1"/>
  <c r="F70" i="5"/>
  <c r="W58" i="5" s="1"/>
  <c r="C16" i="14"/>
  <c r="C16" i="13"/>
  <c r="C16" i="10"/>
  <c r="C16" i="8"/>
  <c r="C16" i="9"/>
  <c r="C16" i="5"/>
  <c r="C16" i="4"/>
  <c r="F17" i="14"/>
  <c r="F17" i="13"/>
  <c r="F17" i="10"/>
  <c r="F17" i="9"/>
  <c r="F17" i="8"/>
  <c r="F17" i="5"/>
  <c r="F17" i="4"/>
  <c r="C23" i="12"/>
  <c r="I23" i="12" s="1"/>
  <c r="P23" i="12" s="1"/>
  <c r="Q23" i="12" s="1"/>
  <c r="R23" i="12" s="1"/>
  <c r="C11" i="14"/>
  <c r="C11" i="13"/>
  <c r="C11" i="10"/>
  <c r="C11" i="9"/>
  <c r="C11" i="8"/>
  <c r="C11" i="5"/>
  <c r="C11" i="4"/>
  <c r="B25" i="14"/>
  <c r="H25" i="14" s="1"/>
  <c r="B25" i="13"/>
  <c r="H25" i="13" s="1"/>
  <c r="B25" i="10"/>
  <c r="B25" i="9"/>
  <c r="B25" i="8"/>
  <c r="B25" i="5"/>
  <c r="B25" i="4"/>
  <c r="B26" i="14"/>
  <c r="H26" i="14" s="1"/>
  <c r="B26" i="13"/>
  <c r="H26" i="13" s="1"/>
  <c r="B26" i="10"/>
  <c r="B26" i="9"/>
  <c r="B26" i="8"/>
  <c r="B26" i="5"/>
  <c r="B28" i="14"/>
  <c r="H28" i="14" s="1"/>
  <c r="B28" i="13"/>
  <c r="H28" i="13" s="1"/>
  <c r="B28" i="10"/>
  <c r="B28" i="9"/>
  <c r="B28" i="8"/>
  <c r="B28" i="5"/>
  <c r="B28" i="4"/>
  <c r="AZ55" i="12"/>
  <c r="BA55" i="12" s="1"/>
  <c r="F11" i="14"/>
  <c r="F11" i="13"/>
  <c r="F11" i="10"/>
  <c r="F11" i="9"/>
  <c r="F11" i="8"/>
  <c r="F11" i="5"/>
  <c r="F11" i="4"/>
  <c r="C25" i="12"/>
  <c r="I25" i="12" s="1"/>
  <c r="P25" i="12" s="1"/>
  <c r="Q25" i="12" s="1"/>
  <c r="R25" i="12" s="1"/>
  <c r="C13" i="14"/>
  <c r="C13" i="13"/>
  <c r="C13" i="10"/>
  <c r="C13" i="9"/>
  <c r="C13" i="8"/>
  <c r="C13" i="4"/>
  <c r="C13" i="5"/>
  <c r="C26" i="12"/>
  <c r="I26" i="12" s="1"/>
  <c r="P26" i="12" s="1"/>
  <c r="Q26" i="12" s="1"/>
  <c r="R26" i="12" s="1"/>
  <c r="C14" i="14"/>
  <c r="C14" i="13"/>
  <c r="C14" i="10"/>
  <c r="C14" i="9"/>
  <c r="C14" i="8"/>
  <c r="C14" i="5"/>
  <c r="C14" i="4"/>
  <c r="C158" i="12"/>
  <c r="E158" i="12" s="1"/>
  <c r="F24" i="14"/>
  <c r="F24" i="13"/>
  <c r="W12" i="13" s="1"/>
  <c r="F24" i="10"/>
  <c r="W12" i="10" s="1"/>
  <c r="F24" i="9"/>
  <c r="W12" i="9" s="1"/>
  <c r="F24" i="8"/>
  <c r="W12" i="8" s="1"/>
  <c r="F24" i="5"/>
  <c r="W12" i="5" s="1"/>
  <c r="F24" i="4"/>
  <c r="W12" i="4" s="1"/>
  <c r="D37" i="12"/>
  <c r="J37" i="12" s="1"/>
  <c r="D25" i="14"/>
  <c r="J25" i="14" s="1"/>
  <c r="D25" i="13"/>
  <c r="J25" i="13" s="1"/>
  <c r="D25" i="10"/>
  <c r="D25" i="9"/>
  <c r="D25" i="8"/>
  <c r="D25" i="5"/>
  <c r="D25" i="4"/>
  <c r="D38" i="12"/>
  <c r="J38" i="12" s="1"/>
  <c r="D26" i="14"/>
  <c r="J26" i="14" s="1"/>
  <c r="D26" i="13"/>
  <c r="J26" i="13" s="1"/>
  <c r="D26" i="10"/>
  <c r="D26" i="9"/>
  <c r="D26" i="8"/>
  <c r="D26" i="5"/>
  <c r="D26" i="4"/>
  <c r="D39" i="12"/>
  <c r="J39" i="12" s="1"/>
  <c r="D27" i="14"/>
  <c r="J27" i="14" s="1"/>
  <c r="D27" i="13"/>
  <c r="J27" i="13" s="1"/>
  <c r="D27" i="10"/>
  <c r="D27" i="9"/>
  <c r="D27" i="8"/>
  <c r="D27" i="5"/>
  <c r="D27" i="4"/>
  <c r="C28" i="12"/>
  <c r="I28" i="12" s="1"/>
  <c r="P28" i="12" s="1"/>
  <c r="Q28" i="12" s="1"/>
  <c r="R28" i="12" s="1"/>
  <c r="B29" i="14"/>
  <c r="H29" i="14" s="1"/>
  <c r="B29" i="13"/>
  <c r="H29" i="13" s="1"/>
  <c r="B29" i="10"/>
  <c r="B29" i="9"/>
  <c r="B29" i="8"/>
  <c r="B29" i="5"/>
  <c r="B29" i="4"/>
  <c r="F34" i="14"/>
  <c r="F34" i="13"/>
  <c r="W22" i="13" s="1"/>
  <c r="F34" i="10"/>
  <c r="W22" i="10" s="1"/>
  <c r="F34" i="9"/>
  <c r="W22" i="9" s="1"/>
  <c r="F34" i="8"/>
  <c r="W22" i="8" s="1"/>
  <c r="F34" i="5"/>
  <c r="W22" i="5" s="1"/>
  <c r="F34" i="4"/>
  <c r="W22" i="4" s="1"/>
  <c r="B37" i="12"/>
  <c r="H37" i="12" s="1"/>
  <c r="F41" i="14"/>
  <c r="F41" i="13"/>
  <c r="W29" i="13" s="1"/>
  <c r="F41" i="10"/>
  <c r="W29" i="10" s="1"/>
  <c r="F41" i="9"/>
  <c r="W29" i="9" s="1"/>
  <c r="F41" i="8"/>
  <c r="W29" i="8" s="1"/>
  <c r="F41" i="5"/>
  <c r="W29" i="5" s="1"/>
  <c r="F41" i="4"/>
  <c r="W29" i="4" s="1"/>
  <c r="F46" i="14"/>
  <c r="F46" i="13"/>
  <c r="W34" i="13" s="1"/>
  <c r="F46" i="9"/>
  <c r="W34" i="9" s="1"/>
  <c r="F46" i="10"/>
  <c r="W34" i="10" s="1"/>
  <c r="F46" i="8"/>
  <c r="W34" i="8" s="1"/>
  <c r="F46" i="5"/>
  <c r="W34" i="5" s="1"/>
  <c r="F46" i="4"/>
  <c r="W34" i="4" s="1"/>
  <c r="F47" i="14"/>
  <c r="F47" i="13"/>
  <c r="W35" i="13" s="1"/>
  <c r="F47" i="10"/>
  <c r="W35" i="10" s="1"/>
  <c r="F47" i="9"/>
  <c r="W35" i="9" s="1"/>
  <c r="F47" i="8"/>
  <c r="W35" i="8" s="1"/>
  <c r="F47" i="5"/>
  <c r="W35" i="5" s="1"/>
  <c r="F54" i="14"/>
  <c r="F54" i="13"/>
  <c r="W42" i="13" s="1"/>
  <c r="F54" i="10"/>
  <c r="W42" i="10" s="1"/>
  <c r="F54" i="9"/>
  <c r="W42" i="9" s="1"/>
  <c r="F54" i="8"/>
  <c r="W42" i="8" s="1"/>
  <c r="F54" i="5"/>
  <c r="W42" i="5" s="1"/>
  <c r="F54" i="4"/>
  <c r="W42" i="4" s="1"/>
  <c r="F68" i="14"/>
  <c r="F68" i="13"/>
  <c r="W56" i="13" s="1"/>
  <c r="F68" i="10"/>
  <c r="W56" i="10" s="1"/>
  <c r="F68" i="9"/>
  <c r="W56" i="9" s="1"/>
  <c r="F68" i="8"/>
  <c r="W56" i="8" s="1"/>
  <c r="F68" i="5"/>
  <c r="W56" i="5" s="1"/>
  <c r="F68" i="4"/>
  <c r="W56" i="4" s="1"/>
  <c r="F72" i="14"/>
  <c r="F72" i="13"/>
  <c r="W60" i="13" s="1"/>
  <c r="F72" i="10"/>
  <c r="W60" i="10" s="1"/>
  <c r="F72" i="9"/>
  <c r="W60" i="9" s="1"/>
  <c r="F72" i="8"/>
  <c r="W60" i="8" s="1"/>
  <c r="F72" i="5"/>
  <c r="W60" i="5" s="1"/>
  <c r="F72" i="4"/>
  <c r="W60" i="4" s="1"/>
  <c r="F76" i="14"/>
  <c r="F76" i="13"/>
  <c r="W64" i="13" s="1"/>
  <c r="F76" i="10"/>
  <c r="W64" i="10" s="1"/>
  <c r="F76" i="9"/>
  <c r="W64" i="9" s="1"/>
  <c r="F76" i="8"/>
  <c r="W64" i="8" s="1"/>
  <c r="F76" i="5"/>
  <c r="W64" i="5" s="1"/>
  <c r="F76" i="4"/>
  <c r="W64" i="4" s="1"/>
  <c r="F77" i="14"/>
  <c r="F77" i="13"/>
  <c r="W65" i="13" s="1"/>
  <c r="F77" i="10"/>
  <c r="W65" i="10" s="1"/>
  <c r="F77" i="9"/>
  <c r="W65" i="9" s="1"/>
  <c r="F77" i="8"/>
  <c r="W65" i="8" s="1"/>
  <c r="F77" i="5"/>
  <c r="W65" i="5" s="1"/>
  <c r="F77" i="4"/>
  <c r="W65" i="4" s="1"/>
  <c r="F107" i="14"/>
  <c r="F107" i="13"/>
  <c r="W95" i="13" s="1"/>
  <c r="F107" i="10"/>
  <c r="W95" i="10" s="1"/>
  <c r="F107" i="9"/>
  <c r="W95" i="9" s="1"/>
  <c r="F107" i="8"/>
  <c r="W95" i="8" s="1"/>
  <c r="F107" i="4"/>
  <c r="W95" i="4" s="1"/>
  <c r="F107" i="5"/>
  <c r="W95" i="5" s="1"/>
  <c r="D31" i="4"/>
  <c r="B26" i="4"/>
  <c r="F47" i="4"/>
  <c r="W35" i="4" s="1"/>
  <c r="F125" i="14"/>
  <c r="F125" i="13"/>
  <c r="W113" i="13" s="1"/>
  <c r="F125" i="10"/>
  <c r="W113" i="10" s="1"/>
  <c r="F125" i="9"/>
  <c r="W113" i="9" s="1"/>
  <c r="F125" i="8"/>
  <c r="W113" i="8" s="1"/>
  <c r="F125" i="5"/>
  <c r="W113" i="5" s="1"/>
  <c r="F125" i="4"/>
  <c r="W113" i="4" s="1"/>
  <c r="C12" i="14"/>
  <c r="C12" i="13"/>
  <c r="C12" i="10"/>
  <c r="C12" i="9"/>
  <c r="C12" i="8"/>
  <c r="C12" i="5"/>
  <c r="C12" i="4"/>
  <c r="F13" i="14"/>
  <c r="F13" i="13"/>
  <c r="F13" i="9"/>
  <c r="F13" i="8"/>
  <c r="F13" i="10"/>
  <c r="F13" i="5"/>
  <c r="F13" i="4"/>
  <c r="F14" i="14"/>
  <c r="F14" i="13"/>
  <c r="F14" i="10"/>
  <c r="F14" i="9"/>
  <c r="F14" i="8"/>
  <c r="F14" i="5"/>
  <c r="F14" i="4"/>
  <c r="F25" i="14"/>
  <c r="F25" i="13"/>
  <c r="W13" i="13" s="1"/>
  <c r="F25" i="10"/>
  <c r="W13" i="10" s="1"/>
  <c r="F25" i="9"/>
  <c r="W13" i="9" s="1"/>
  <c r="F25" i="8"/>
  <c r="W13" i="8" s="1"/>
  <c r="F25" i="5"/>
  <c r="W13" i="5" s="1"/>
  <c r="F25" i="4"/>
  <c r="W13" i="4" s="1"/>
  <c r="F26" i="14"/>
  <c r="F26" i="13"/>
  <c r="W14" i="13" s="1"/>
  <c r="F26" i="10"/>
  <c r="W14" i="10" s="1"/>
  <c r="F26" i="9"/>
  <c r="W14" i="9" s="1"/>
  <c r="F26" i="8"/>
  <c r="W14" i="8" s="1"/>
  <c r="F26" i="5"/>
  <c r="W14" i="5" s="1"/>
  <c r="F26" i="4"/>
  <c r="W14" i="4" s="1"/>
  <c r="F27" i="14"/>
  <c r="F27" i="13"/>
  <c r="W15" i="13" s="1"/>
  <c r="F27" i="10"/>
  <c r="W15" i="10" s="1"/>
  <c r="F27" i="9"/>
  <c r="W15" i="9" s="1"/>
  <c r="F27" i="8"/>
  <c r="W15" i="8" s="1"/>
  <c r="F27" i="5"/>
  <c r="W15" i="5" s="1"/>
  <c r="F27" i="4"/>
  <c r="W15" i="4" s="1"/>
  <c r="D40" i="12"/>
  <c r="J40" i="12" s="1"/>
  <c r="D28" i="14"/>
  <c r="J28" i="14" s="1"/>
  <c r="D28" i="13"/>
  <c r="J28" i="13" s="1"/>
  <c r="D28" i="9"/>
  <c r="D28" i="10"/>
  <c r="D28" i="8"/>
  <c r="D28" i="5"/>
  <c r="D41" i="12"/>
  <c r="J41" i="12" s="1"/>
  <c r="D29" i="14"/>
  <c r="J29" i="14" s="1"/>
  <c r="D29" i="13"/>
  <c r="J29" i="13" s="1"/>
  <c r="D29" i="10"/>
  <c r="D29" i="9"/>
  <c r="D29" i="8"/>
  <c r="D29" i="5"/>
  <c r="B30" i="14"/>
  <c r="H30" i="14" s="1"/>
  <c r="B30" i="13"/>
  <c r="H30" i="13" s="1"/>
  <c r="B30" i="10"/>
  <c r="B30" i="9"/>
  <c r="B30" i="8"/>
  <c r="B30" i="5"/>
  <c r="B31" i="14"/>
  <c r="H31" i="14" s="1"/>
  <c r="B31" i="13"/>
  <c r="H31" i="13" s="1"/>
  <c r="B31" i="9"/>
  <c r="B31" i="10"/>
  <c r="B31" i="8"/>
  <c r="B31" i="5"/>
  <c r="B32" i="14"/>
  <c r="H32" i="14" s="1"/>
  <c r="B32" i="13"/>
  <c r="H32" i="13" s="1"/>
  <c r="B32" i="10"/>
  <c r="B32" i="9"/>
  <c r="B32" i="5"/>
  <c r="B32" i="8"/>
  <c r="F37" i="14"/>
  <c r="F37" i="13"/>
  <c r="W25" i="13" s="1"/>
  <c r="F37" i="10"/>
  <c r="W25" i="10" s="1"/>
  <c r="F37" i="9"/>
  <c r="W25" i="9" s="1"/>
  <c r="F37" i="8"/>
  <c r="W25" i="8" s="1"/>
  <c r="F37" i="4"/>
  <c r="W25" i="4" s="1"/>
  <c r="F37" i="5"/>
  <c r="W25" i="5" s="1"/>
  <c r="F40" i="14"/>
  <c r="F40" i="13"/>
  <c r="W28" i="13" s="1"/>
  <c r="F40" i="10"/>
  <c r="W28" i="10" s="1"/>
  <c r="F40" i="9"/>
  <c r="W28" i="9" s="1"/>
  <c r="F40" i="8"/>
  <c r="W28" i="8" s="1"/>
  <c r="F40" i="5"/>
  <c r="W28" i="5" s="1"/>
  <c r="F40" i="4"/>
  <c r="W28" i="4" s="1"/>
  <c r="F43" i="14"/>
  <c r="F43" i="13"/>
  <c r="W31" i="13" s="1"/>
  <c r="F43" i="10"/>
  <c r="W31" i="10" s="1"/>
  <c r="F43" i="9"/>
  <c r="W31" i="9" s="1"/>
  <c r="F43" i="8"/>
  <c r="W31" i="8" s="1"/>
  <c r="F43" i="5"/>
  <c r="W31" i="5" s="1"/>
  <c r="F43" i="4"/>
  <c r="W31" i="4" s="1"/>
  <c r="AZ48" i="12"/>
  <c r="BA48" i="12" s="1"/>
  <c r="F57" i="14"/>
  <c r="F57" i="13"/>
  <c r="W45" i="13" s="1"/>
  <c r="F57" i="10"/>
  <c r="W45" i="10" s="1"/>
  <c r="F57" i="9"/>
  <c r="W45" i="9" s="1"/>
  <c r="F57" i="8"/>
  <c r="W45" i="8" s="1"/>
  <c r="F57" i="5"/>
  <c r="W45" i="5" s="1"/>
  <c r="F57" i="4"/>
  <c r="W45" i="4" s="1"/>
  <c r="F58" i="14"/>
  <c r="F58" i="13"/>
  <c r="W46" i="13" s="1"/>
  <c r="F58" i="10"/>
  <c r="W46" i="10" s="1"/>
  <c r="F58" i="9"/>
  <c r="W46" i="9" s="1"/>
  <c r="F58" i="8"/>
  <c r="W46" i="8" s="1"/>
  <c r="F58" i="4"/>
  <c r="W46" i="4" s="1"/>
  <c r="F58" i="5"/>
  <c r="W46" i="5" s="1"/>
  <c r="F59" i="14"/>
  <c r="F59" i="13"/>
  <c r="W47" i="13" s="1"/>
  <c r="F59" i="10"/>
  <c r="W47" i="10" s="1"/>
  <c r="F59" i="9"/>
  <c r="W47" i="9" s="1"/>
  <c r="F59" i="8"/>
  <c r="W47" i="8" s="1"/>
  <c r="F59" i="4"/>
  <c r="W47" i="4" s="1"/>
  <c r="F59" i="5"/>
  <c r="W47" i="5" s="1"/>
  <c r="F65" i="14"/>
  <c r="F65" i="13"/>
  <c r="W53" i="13" s="1"/>
  <c r="F65" i="10"/>
  <c r="W53" i="10" s="1"/>
  <c r="F65" i="9"/>
  <c r="W53" i="9" s="1"/>
  <c r="F65" i="8"/>
  <c r="W53" i="8" s="1"/>
  <c r="F65" i="5"/>
  <c r="W53" i="5" s="1"/>
  <c r="F65" i="4"/>
  <c r="W53" i="4" s="1"/>
  <c r="F69" i="14"/>
  <c r="F69" i="13"/>
  <c r="W57" i="13" s="1"/>
  <c r="F69" i="10"/>
  <c r="W57" i="10" s="1"/>
  <c r="F69" i="9"/>
  <c r="W57" i="9" s="1"/>
  <c r="F69" i="8"/>
  <c r="W57" i="8" s="1"/>
  <c r="F69" i="5"/>
  <c r="W57" i="5" s="1"/>
  <c r="F69" i="4"/>
  <c r="W57" i="4" s="1"/>
  <c r="F71" i="14"/>
  <c r="F71" i="13"/>
  <c r="W59" i="13" s="1"/>
  <c r="F71" i="10"/>
  <c r="W59" i="10" s="1"/>
  <c r="F71" i="9"/>
  <c r="W59" i="9" s="1"/>
  <c r="F71" i="8"/>
  <c r="W59" i="8" s="1"/>
  <c r="F71" i="5"/>
  <c r="W59" i="5" s="1"/>
  <c r="F73" i="14"/>
  <c r="F73" i="13"/>
  <c r="W61" i="13" s="1"/>
  <c r="F73" i="10"/>
  <c r="W61" i="10" s="1"/>
  <c r="F73" i="9"/>
  <c r="W61" i="9" s="1"/>
  <c r="F73" i="8"/>
  <c r="W61" i="8" s="1"/>
  <c r="F73" i="5"/>
  <c r="W61" i="5" s="1"/>
  <c r="F73" i="4"/>
  <c r="W61" i="4" s="1"/>
  <c r="F82" i="14"/>
  <c r="F82" i="13"/>
  <c r="W70" i="13" s="1"/>
  <c r="F82" i="9"/>
  <c r="W70" i="9" s="1"/>
  <c r="F82" i="8"/>
  <c r="W70" i="8" s="1"/>
  <c r="F82" i="10"/>
  <c r="W70" i="10" s="1"/>
  <c r="F82" i="4"/>
  <c r="W70" i="4" s="1"/>
  <c r="F82" i="5"/>
  <c r="W70" i="5" s="1"/>
  <c r="F103" i="14"/>
  <c r="F103" i="13"/>
  <c r="W91" i="13" s="1"/>
  <c r="F103" i="10"/>
  <c r="W91" i="10" s="1"/>
  <c r="F103" i="9"/>
  <c r="W91" i="9" s="1"/>
  <c r="F103" i="8"/>
  <c r="W91" i="8" s="1"/>
  <c r="F103" i="5"/>
  <c r="W91" i="5" s="1"/>
  <c r="F104" i="14"/>
  <c r="F104" i="13"/>
  <c r="W92" i="13" s="1"/>
  <c r="F104" i="10"/>
  <c r="W92" i="10" s="1"/>
  <c r="F104" i="9"/>
  <c r="W92" i="9" s="1"/>
  <c r="F104" i="8"/>
  <c r="W92" i="8" s="1"/>
  <c r="F104" i="5"/>
  <c r="W92" i="5" s="1"/>
  <c r="F104" i="4"/>
  <c r="W92" i="4" s="1"/>
  <c r="F105" i="14"/>
  <c r="F105" i="13"/>
  <c r="W93" i="13" s="1"/>
  <c r="F105" i="10"/>
  <c r="W93" i="10" s="1"/>
  <c r="F105" i="9"/>
  <c r="W93" i="9" s="1"/>
  <c r="F105" i="8"/>
  <c r="W93" i="8" s="1"/>
  <c r="F105" i="5"/>
  <c r="W93" i="5" s="1"/>
  <c r="F105" i="4"/>
  <c r="W93" i="4" s="1"/>
  <c r="F106" i="14"/>
  <c r="F106" i="13"/>
  <c r="W94" i="13" s="1"/>
  <c r="F106" i="10"/>
  <c r="W94" i="10" s="1"/>
  <c r="F106" i="8"/>
  <c r="W94" i="8" s="1"/>
  <c r="F106" i="9"/>
  <c r="W94" i="9" s="1"/>
  <c r="F106" i="4"/>
  <c r="W94" i="4" s="1"/>
  <c r="F106" i="5"/>
  <c r="W94" i="5" s="1"/>
  <c r="F122" i="14"/>
  <c r="F122" i="13"/>
  <c r="W110" i="13" s="1"/>
  <c r="F122" i="10"/>
  <c r="W110" i="10" s="1"/>
  <c r="F122" i="8"/>
  <c r="W110" i="8" s="1"/>
  <c r="F122" i="9"/>
  <c r="W110" i="9" s="1"/>
  <c r="F122" i="4"/>
  <c r="W110" i="4" s="1"/>
  <c r="F122" i="5"/>
  <c r="W110" i="5" s="1"/>
  <c r="F127" i="14"/>
  <c r="F127" i="13"/>
  <c r="W115" i="13" s="1"/>
  <c r="F127" i="10"/>
  <c r="W115" i="10" s="1"/>
  <c r="F127" i="9"/>
  <c r="W115" i="9" s="1"/>
  <c r="F127" i="8"/>
  <c r="W115" i="8" s="1"/>
  <c r="F127" i="5"/>
  <c r="W115" i="5" s="1"/>
  <c r="F103" i="4"/>
  <c r="W91" i="4" s="1"/>
  <c r="F81" i="14"/>
  <c r="F81" i="13"/>
  <c r="W69" i="13" s="1"/>
  <c r="F81" i="10"/>
  <c r="W69" i="10" s="1"/>
  <c r="F81" i="9"/>
  <c r="W69" i="9" s="1"/>
  <c r="F81" i="8"/>
  <c r="W69" i="8" s="1"/>
  <c r="F81" i="5"/>
  <c r="W69" i="5" s="1"/>
  <c r="F81" i="4"/>
  <c r="W69" i="4" s="1"/>
  <c r="F78" i="14"/>
  <c r="F78" i="13"/>
  <c r="W66" i="13" s="1"/>
  <c r="F78" i="9"/>
  <c r="W66" i="9" s="1"/>
  <c r="F78" i="10"/>
  <c r="W66" i="10" s="1"/>
  <c r="F78" i="8"/>
  <c r="W66" i="8" s="1"/>
  <c r="F78" i="4"/>
  <c r="W66" i="4" s="1"/>
  <c r="F78" i="5"/>
  <c r="W66" i="5" s="1"/>
  <c r="F80" i="14"/>
  <c r="F80" i="13"/>
  <c r="W68" i="13" s="1"/>
  <c r="F80" i="10"/>
  <c r="W68" i="10" s="1"/>
  <c r="F80" i="9"/>
  <c r="W68" i="9" s="1"/>
  <c r="F80" i="8"/>
  <c r="W68" i="8" s="1"/>
  <c r="F80" i="5"/>
  <c r="W68" i="5" s="1"/>
  <c r="F80" i="4"/>
  <c r="W68" i="4" s="1"/>
  <c r="F101" i="14"/>
  <c r="F101" i="13"/>
  <c r="W89" i="13" s="1"/>
  <c r="F101" i="10"/>
  <c r="W89" i="10" s="1"/>
  <c r="F101" i="9"/>
  <c r="W89" i="9" s="1"/>
  <c r="F101" i="8"/>
  <c r="W89" i="8" s="1"/>
  <c r="F101" i="5"/>
  <c r="W89" i="5" s="1"/>
  <c r="F101" i="4"/>
  <c r="W89" i="4" s="1"/>
  <c r="F113" i="14"/>
  <c r="F113" i="13"/>
  <c r="W101" i="13" s="1"/>
  <c r="F113" i="10"/>
  <c r="W101" i="10" s="1"/>
  <c r="F113" i="9"/>
  <c r="W101" i="9" s="1"/>
  <c r="F113" i="8"/>
  <c r="W101" i="8" s="1"/>
  <c r="F113" i="5"/>
  <c r="W101" i="5" s="1"/>
  <c r="F113" i="4"/>
  <c r="W101" i="4" s="1"/>
  <c r="F115" i="14"/>
  <c r="F115" i="13"/>
  <c r="W103" i="13" s="1"/>
  <c r="F115" i="10"/>
  <c r="W103" i="10" s="1"/>
  <c r="F115" i="9"/>
  <c r="W103" i="9" s="1"/>
  <c r="F115" i="8"/>
  <c r="W103" i="8" s="1"/>
  <c r="F115" i="4"/>
  <c r="W103" i="4" s="1"/>
  <c r="F115" i="5"/>
  <c r="W103" i="5" s="1"/>
  <c r="F116" i="14"/>
  <c r="F116" i="13"/>
  <c r="W104" i="13" s="1"/>
  <c r="F116" i="10"/>
  <c r="W104" i="10" s="1"/>
  <c r="F116" i="9"/>
  <c r="W104" i="9" s="1"/>
  <c r="F116" i="8"/>
  <c r="W104" i="8" s="1"/>
  <c r="F116" i="5"/>
  <c r="W104" i="5" s="1"/>
  <c r="F116" i="4"/>
  <c r="W104" i="4" s="1"/>
  <c r="F117" i="14"/>
  <c r="F117" i="13"/>
  <c r="W105" i="13" s="1"/>
  <c r="F117" i="10"/>
  <c r="W105" i="10" s="1"/>
  <c r="F117" i="9"/>
  <c r="W105" i="9" s="1"/>
  <c r="F117" i="8"/>
  <c r="W105" i="8" s="1"/>
  <c r="F117" i="5"/>
  <c r="W105" i="5" s="1"/>
  <c r="F117" i="4"/>
  <c r="W105" i="4" s="1"/>
  <c r="F119" i="14"/>
  <c r="F119" i="13"/>
  <c r="W107" i="13" s="1"/>
  <c r="F119" i="10"/>
  <c r="W107" i="10" s="1"/>
  <c r="F119" i="9"/>
  <c r="W107" i="9" s="1"/>
  <c r="F119" i="8"/>
  <c r="W107" i="8" s="1"/>
  <c r="F119" i="5"/>
  <c r="W107" i="5" s="1"/>
  <c r="F120" i="14"/>
  <c r="F120" i="13"/>
  <c r="W108" i="13" s="1"/>
  <c r="F120" i="10"/>
  <c r="W108" i="10" s="1"/>
  <c r="F120" i="9"/>
  <c r="W108" i="9" s="1"/>
  <c r="F120" i="8"/>
  <c r="W108" i="8" s="1"/>
  <c r="F120" i="5"/>
  <c r="W108" i="5" s="1"/>
  <c r="F120" i="4"/>
  <c r="W108" i="4" s="1"/>
  <c r="F124" i="14"/>
  <c r="F124" i="13"/>
  <c r="W112" i="13" s="1"/>
  <c r="F124" i="10"/>
  <c r="W112" i="10" s="1"/>
  <c r="F124" i="9"/>
  <c r="W112" i="9" s="1"/>
  <c r="F124" i="8"/>
  <c r="W112" i="8" s="1"/>
  <c r="F124" i="5"/>
  <c r="W112" i="5" s="1"/>
  <c r="F124" i="4"/>
  <c r="W112" i="4" s="1"/>
  <c r="D30" i="4"/>
  <c r="C27" i="12"/>
  <c r="I27" i="12" s="1"/>
  <c r="P27" i="12" s="1"/>
  <c r="Q27" i="12" s="1"/>
  <c r="R27" i="12" s="1"/>
  <c r="C15" i="14"/>
  <c r="C15" i="13"/>
  <c r="C15" i="10"/>
  <c r="C15" i="9"/>
  <c r="C15" i="8"/>
  <c r="C15" i="5"/>
  <c r="F29" i="14"/>
  <c r="F29" i="13"/>
  <c r="W17" i="13" s="1"/>
  <c r="F29" i="10"/>
  <c r="W17" i="10" s="1"/>
  <c r="F29" i="9"/>
  <c r="W17" i="9" s="1"/>
  <c r="F29" i="8"/>
  <c r="W17" i="8" s="1"/>
  <c r="F29" i="4"/>
  <c r="W17" i="4" s="1"/>
  <c r="F29" i="5"/>
  <c r="W17" i="5" s="1"/>
  <c r="F56" i="14"/>
  <c r="F56" i="13"/>
  <c r="W44" i="13" s="1"/>
  <c r="F56" i="10"/>
  <c r="W44" i="10" s="1"/>
  <c r="F56" i="9"/>
  <c r="W44" i="9" s="1"/>
  <c r="F56" i="8"/>
  <c r="W44" i="8" s="1"/>
  <c r="F56" i="5"/>
  <c r="W44" i="5" s="1"/>
  <c r="F56" i="4"/>
  <c r="W44" i="4" s="1"/>
  <c r="B31" i="4"/>
  <c r="C19" i="14"/>
  <c r="C19" i="13"/>
  <c r="C19" i="10"/>
  <c r="C19" i="9"/>
  <c r="C19" i="8"/>
  <c r="C19" i="5"/>
  <c r="C19" i="4"/>
  <c r="D44" i="12"/>
  <c r="J44" i="12" s="1"/>
  <c r="D32" i="14"/>
  <c r="J32" i="14" s="1"/>
  <c r="D32" i="13"/>
  <c r="J32" i="13" s="1"/>
  <c r="D32" i="10"/>
  <c r="D32" i="9"/>
  <c r="D32" i="8"/>
  <c r="D32" i="5"/>
  <c r="F45" i="14"/>
  <c r="F45" i="13"/>
  <c r="W33" i="13" s="1"/>
  <c r="F45" i="10"/>
  <c r="W33" i="10" s="1"/>
  <c r="F45" i="9"/>
  <c r="W33" i="9" s="1"/>
  <c r="F45" i="8"/>
  <c r="W33" i="8" s="1"/>
  <c r="F45" i="4"/>
  <c r="W33" i="4" s="1"/>
  <c r="F45" i="5"/>
  <c r="W33" i="5" s="1"/>
  <c r="F64" i="14"/>
  <c r="F64" i="13"/>
  <c r="W52" i="13" s="1"/>
  <c r="F64" i="10"/>
  <c r="W52" i="10" s="1"/>
  <c r="F64" i="9"/>
  <c r="W52" i="9" s="1"/>
  <c r="F64" i="8"/>
  <c r="W52" i="8" s="1"/>
  <c r="F64" i="5"/>
  <c r="W52" i="5" s="1"/>
  <c r="F64" i="4"/>
  <c r="W52" i="4" s="1"/>
  <c r="C20" i="14"/>
  <c r="C20" i="13"/>
  <c r="C20" i="10"/>
  <c r="C20" i="8"/>
  <c r="C20" i="9"/>
  <c r="C20" i="5"/>
  <c r="C20" i="4"/>
  <c r="F42" i="14"/>
  <c r="F42" i="13"/>
  <c r="W30" i="13" s="1"/>
  <c r="F42" i="10"/>
  <c r="W30" i="10" s="1"/>
  <c r="F42" i="9"/>
  <c r="W30" i="9" s="1"/>
  <c r="F42" i="8"/>
  <c r="W30" i="8" s="1"/>
  <c r="F42" i="5"/>
  <c r="W30" i="5" s="1"/>
  <c r="F42" i="4"/>
  <c r="W30" i="4" s="1"/>
  <c r="F61" i="14"/>
  <c r="F61" i="13"/>
  <c r="W49" i="13" s="1"/>
  <c r="F61" i="10"/>
  <c r="W49" i="10" s="1"/>
  <c r="F61" i="9"/>
  <c r="W49" i="9" s="1"/>
  <c r="F61" i="8"/>
  <c r="W49" i="8" s="1"/>
  <c r="F61" i="5"/>
  <c r="W49" i="5" s="1"/>
  <c r="F61" i="4"/>
  <c r="W49" i="4" s="1"/>
  <c r="F63" i="14"/>
  <c r="F63" i="13"/>
  <c r="W51" i="13" s="1"/>
  <c r="F63" i="10"/>
  <c r="W51" i="10" s="1"/>
  <c r="F63" i="9"/>
  <c r="W51" i="9" s="1"/>
  <c r="F63" i="8"/>
  <c r="W51" i="8" s="1"/>
  <c r="F63" i="5"/>
  <c r="W51" i="5" s="1"/>
  <c r="F84" i="14"/>
  <c r="F84" i="13"/>
  <c r="W72" i="13" s="1"/>
  <c r="F84" i="10"/>
  <c r="W72" i="10" s="1"/>
  <c r="F84" i="9"/>
  <c r="W72" i="9" s="1"/>
  <c r="F84" i="8"/>
  <c r="W72" i="8" s="1"/>
  <c r="F84" i="5"/>
  <c r="W72" i="5" s="1"/>
  <c r="F84" i="4"/>
  <c r="W72" i="4" s="1"/>
  <c r="F85" i="14"/>
  <c r="F85" i="13"/>
  <c r="W73" i="13" s="1"/>
  <c r="F85" i="10"/>
  <c r="W73" i="10" s="1"/>
  <c r="F85" i="9"/>
  <c r="W73" i="9" s="1"/>
  <c r="F85" i="8"/>
  <c r="W73" i="8" s="1"/>
  <c r="F85" i="5"/>
  <c r="W73" i="5" s="1"/>
  <c r="F85" i="4"/>
  <c r="W73" i="4" s="1"/>
  <c r="F87" i="14"/>
  <c r="F87" i="13"/>
  <c r="W75" i="13" s="1"/>
  <c r="F87" i="10"/>
  <c r="W75" i="10" s="1"/>
  <c r="F87" i="9"/>
  <c r="W75" i="9" s="1"/>
  <c r="F87" i="8"/>
  <c r="W75" i="8" s="1"/>
  <c r="F87" i="5"/>
  <c r="W75" i="5" s="1"/>
  <c r="F94" i="14"/>
  <c r="F94" i="13"/>
  <c r="W82" i="13" s="1"/>
  <c r="F94" i="9"/>
  <c r="W82" i="9" s="1"/>
  <c r="F94" i="10"/>
  <c r="W82" i="10" s="1"/>
  <c r="F94" i="8"/>
  <c r="W82" i="8" s="1"/>
  <c r="F94" i="4"/>
  <c r="W82" i="4" s="1"/>
  <c r="F94" i="5"/>
  <c r="W82" i="5" s="1"/>
  <c r="F95" i="14"/>
  <c r="F95" i="13"/>
  <c r="W83" i="13" s="1"/>
  <c r="F95" i="10"/>
  <c r="W83" i="10" s="1"/>
  <c r="F95" i="9"/>
  <c r="W83" i="9" s="1"/>
  <c r="F95" i="8"/>
  <c r="W83" i="8" s="1"/>
  <c r="F95" i="5"/>
  <c r="W83" i="5" s="1"/>
  <c r="F96" i="14"/>
  <c r="F96" i="13"/>
  <c r="W84" i="13" s="1"/>
  <c r="F96" i="10"/>
  <c r="W84" i="10" s="1"/>
  <c r="F96" i="9"/>
  <c r="W84" i="9" s="1"/>
  <c r="F96" i="8"/>
  <c r="W84" i="8" s="1"/>
  <c r="F96" i="5"/>
  <c r="W84" i="5" s="1"/>
  <c r="F96" i="4"/>
  <c r="W84" i="4" s="1"/>
  <c r="F100" i="14"/>
  <c r="F100" i="13"/>
  <c r="W88" i="13" s="1"/>
  <c r="F100" i="10"/>
  <c r="W88" i="10" s="1"/>
  <c r="F100" i="9"/>
  <c r="W88" i="9" s="1"/>
  <c r="F100" i="8"/>
  <c r="W88" i="8" s="1"/>
  <c r="F100" i="5"/>
  <c r="W88" i="5" s="1"/>
  <c r="F100" i="4"/>
  <c r="W88" i="4" s="1"/>
  <c r="F111" i="14"/>
  <c r="F111" i="13"/>
  <c r="W99" i="13" s="1"/>
  <c r="F111" i="10"/>
  <c r="W99" i="10" s="1"/>
  <c r="F111" i="9"/>
  <c r="W99" i="9" s="1"/>
  <c r="F111" i="5"/>
  <c r="W99" i="5" s="1"/>
  <c r="F111" i="8"/>
  <c r="W99" i="8" s="1"/>
  <c r="F112" i="14"/>
  <c r="F112" i="13"/>
  <c r="W100" i="13" s="1"/>
  <c r="F112" i="10"/>
  <c r="W100" i="10" s="1"/>
  <c r="F112" i="9"/>
  <c r="W100" i="9" s="1"/>
  <c r="F112" i="8"/>
  <c r="W100" i="8" s="1"/>
  <c r="F112" i="5"/>
  <c r="W100" i="5" s="1"/>
  <c r="F112" i="4"/>
  <c r="W100" i="4" s="1"/>
  <c r="F79" i="4"/>
  <c r="W67" i="4" s="1"/>
  <c r="F28" i="14"/>
  <c r="F28" i="13"/>
  <c r="W16" i="13" s="1"/>
  <c r="F28" i="10"/>
  <c r="W16" i="10" s="1"/>
  <c r="F28" i="9"/>
  <c r="W16" i="9" s="1"/>
  <c r="F28" i="8"/>
  <c r="W16" i="8" s="1"/>
  <c r="F28" i="5"/>
  <c r="W16" i="5" s="1"/>
  <c r="F28" i="4"/>
  <c r="W16" i="4" s="1"/>
  <c r="C30" i="12"/>
  <c r="C18" i="14"/>
  <c r="C18" i="13"/>
  <c r="C18" i="10"/>
  <c r="C18" i="9"/>
  <c r="C18" i="8"/>
  <c r="C18" i="5"/>
  <c r="C18" i="4"/>
  <c r="B21" i="14"/>
  <c r="H21" i="14" s="1"/>
  <c r="B21" i="13"/>
  <c r="H21" i="13" s="1"/>
  <c r="B21" i="10"/>
  <c r="B21" i="9"/>
  <c r="B21" i="8"/>
  <c r="B21" i="5"/>
  <c r="B21" i="4"/>
  <c r="B23" i="14"/>
  <c r="H23" i="14" s="1"/>
  <c r="B23" i="13"/>
  <c r="H23" i="13" s="1"/>
  <c r="B23" i="10"/>
  <c r="B23" i="9"/>
  <c r="B23" i="8"/>
  <c r="B23" i="5"/>
  <c r="B23" i="4"/>
  <c r="AZ52" i="12"/>
  <c r="BA52" i="12" s="1"/>
  <c r="F18" i="14"/>
  <c r="F18" i="13"/>
  <c r="F18" i="10"/>
  <c r="F18" i="9"/>
  <c r="F18" i="8"/>
  <c r="F18" i="5"/>
  <c r="F18" i="4"/>
  <c r="F20" i="14"/>
  <c r="F20" i="13"/>
  <c r="F20" i="10"/>
  <c r="F20" i="9"/>
  <c r="F20" i="8"/>
  <c r="F20" i="5"/>
  <c r="F20" i="4"/>
  <c r="D33" i="12"/>
  <c r="J33" i="12" s="1"/>
  <c r="D21" i="14"/>
  <c r="J21" i="14" s="1"/>
  <c r="D21" i="13"/>
  <c r="J21" i="13" s="1"/>
  <c r="D21" i="10"/>
  <c r="D21" i="9"/>
  <c r="D21" i="8"/>
  <c r="D21" i="5"/>
  <c r="D21" i="4"/>
  <c r="D34" i="12"/>
  <c r="J34" i="12" s="1"/>
  <c r="D22" i="14"/>
  <c r="J22" i="14" s="1"/>
  <c r="D22" i="13"/>
  <c r="J22" i="13" s="1"/>
  <c r="D22" i="10"/>
  <c r="D22" i="9"/>
  <c r="D22" i="8"/>
  <c r="D22" i="5"/>
  <c r="D22" i="4"/>
  <c r="D35" i="12"/>
  <c r="J35" i="12" s="1"/>
  <c r="D23" i="14"/>
  <c r="J23" i="14" s="1"/>
  <c r="D23" i="13"/>
  <c r="J23" i="13" s="1"/>
  <c r="D23" i="10"/>
  <c r="D23" i="9"/>
  <c r="D23" i="8"/>
  <c r="D23" i="5"/>
  <c r="D23" i="4"/>
  <c r="B24" i="14"/>
  <c r="H24" i="14" s="1"/>
  <c r="B24" i="13"/>
  <c r="H24" i="13" s="1"/>
  <c r="B24" i="10"/>
  <c r="B24" i="9"/>
  <c r="B24" i="5"/>
  <c r="B24" i="8"/>
  <c r="B24" i="4"/>
  <c r="F35" i="14"/>
  <c r="F35" i="13"/>
  <c r="W23" i="13" s="1"/>
  <c r="F35" i="10"/>
  <c r="W23" i="10" s="1"/>
  <c r="F35" i="9"/>
  <c r="W23" i="9" s="1"/>
  <c r="F35" i="8"/>
  <c r="W23" i="8" s="1"/>
  <c r="F35" i="5"/>
  <c r="W23" i="5" s="1"/>
  <c r="F35" i="4"/>
  <c r="W23" i="4" s="1"/>
  <c r="F49" i="14"/>
  <c r="F49" i="13"/>
  <c r="W37" i="13" s="1"/>
  <c r="F49" i="10"/>
  <c r="W37" i="10" s="1"/>
  <c r="F49" i="9"/>
  <c r="W37" i="9" s="1"/>
  <c r="F49" i="8"/>
  <c r="W37" i="8" s="1"/>
  <c r="F49" i="5"/>
  <c r="W37" i="5" s="1"/>
  <c r="F49" i="4"/>
  <c r="W37" i="4" s="1"/>
  <c r="F50" i="14"/>
  <c r="F50" i="13"/>
  <c r="W38" i="13" s="1"/>
  <c r="F50" i="9"/>
  <c r="W38" i="9" s="1"/>
  <c r="F50" i="10"/>
  <c r="W38" i="10" s="1"/>
  <c r="F50" i="8"/>
  <c r="W38" i="8" s="1"/>
  <c r="F50" i="5"/>
  <c r="W38" i="5" s="1"/>
  <c r="F50" i="4"/>
  <c r="W38" i="4" s="1"/>
  <c r="F62" i="14"/>
  <c r="F62" i="13"/>
  <c r="W50" i="13" s="1"/>
  <c r="F62" i="9"/>
  <c r="W50" i="9" s="1"/>
  <c r="F62" i="10"/>
  <c r="W50" i="10" s="1"/>
  <c r="F62" i="8"/>
  <c r="W50" i="8" s="1"/>
  <c r="F62" i="4"/>
  <c r="W50" i="4" s="1"/>
  <c r="F62" i="5"/>
  <c r="W50" i="5" s="1"/>
  <c r="F86" i="14"/>
  <c r="F86" i="13"/>
  <c r="W74" i="13" s="1"/>
  <c r="F86" i="10"/>
  <c r="W74" i="10" s="1"/>
  <c r="F86" i="9"/>
  <c r="W74" i="9" s="1"/>
  <c r="F86" i="8"/>
  <c r="W74" i="8" s="1"/>
  <c r="F86" i="4"/>
  <c r="W74" i="4" s="1"/>
  <c r="F86" i="5"/>
  <c r="W74" i="5" s="1"/>
  <c r="F88" i="14"/>
  <c r="F88" i="13"/>
  <c r="W76" i="13" s="1"/>
  <c r="F88" i="10"/>
  <c r="W76" i="10" s="1"/>
  <c r="F88" i="9"/>
  <c r="W76" i="9" s="1"/>
  <c r="F88" i="8"/>
  <c r="W76" i="8" s="1"/>
  <c r="F88" i="5"/>
  <c r="W76" i="5" s="1"/>
  <c r="F88" i="4"/>
  <c r="W76" i="4" s="1"/>
  <c r="F91" i="14"/>
  <c r="F91" i="13"/>
  <c r="W79" i="13" s="1"/>
  <c r="F91" i="10"/>
  <c r="W79" i="10" s="1"/>
  <c r="F91" i="9"/>
  <c r="W79" i="9" s="1"/>
  <c r="F91" i="8"/>
  <c r="W79" i="8" s="1"/>
  <c r="F91" i="4"/>
  <c r="W79" i="4" s="1"/>
  <c r="F91" i="5"/>
  <c r="W79" i="5" s="1"/>
  <c r="F99" i="14"/>
  <c r="F99" i="13"/>
  <c r="W87" i="13" s="1"/>
  <c r="F99" i="10"/>
  <c r="W87" i="10" s="1"/>
  <c r="F99" i="9"/>
  <c r="W87" i="9" s="1"/>
  <c r="F99" i="8"/>
  <c r="W87" i="8" s="1"/>
  <c r="F99" i="4"/>
  <c r="W87" i="4" s="1"/>
  <c r="F99" i="5"/>
  <c r="W87" i="5" s="1"/>
  <c r="F110" i="14"/>
  <c r="F110" i="13"/>
  <c r="W98" i="13" s="1"/>
  <c r="F110" i="10"/>
  <c r="W98" i="10" s="1"/>
  <c r="F110" i="8"/>
  <c r="W98" i="8" s="1"/>
  <c r="F110" i="9"/>
  <c r="W98" i="9" s="1"/>
  <c r="F110" i="4"/>
  <c r="W98" i="4" s="1"/>
  <c r="F110" i="5"/>
  <c r="W98" i="5" s="1"/>
  <c r="D32" i="4"/>
  <c r="B30" i="4"/>
  <c r="C15" i="4"/>
  <c r="F71" i="4"/>
  <c r="W59" i="4" s="1"/>
  <c r="F12" i="14"/>
  <c r="F12" i="13"/>
  <c r="F12" i="10"/>
  <c r="F12" i="9"/>
  <c r="F12" i="8"/>
  <c r="F12" i="5"/>
  <c r="F12" i="4"/>
  <c r="C32" i="13"/>
  <c r="C32" i="8"/>
  <c r="F114" i="14"/>
  <c r="F114" i="13"/>
  <c r="W102" i="13" s="1"/>
  <c r="F114" i="10"/>
  <c r="W102" i="10" s="1"/>
  <c r="F114" i="8"/>
  <c r="W102" i="8" s="1"/>
  <c r="F114" i="9"/>
  <c r="W102" i="9" s="1"/>
  <c r="F114" i="4"/>
  <c r="W102" i="4" s="1"/>
  <c r="F114" i="5"/>
  <c r="W102" i="5" s="1"/>
  <c r="F15" i="14"/>
  <c r="F15" i="13"/>
  <c r="F15" i="10"/>
  <c r="F15" i="9"/>
  <c r="F15" i="8"/>
  <c r="F15" i="5"/>
  <c r="F31" i="14"/>
  <c r="F31" i="13"/>
  <c r="W19" i="13" s="1"/>
  <c r="F31" i="10"/>
  <c r="W19" i="10" s="1"/>
  <c r="F31" i="9"/>
  <c r="W19" i="9" s="1"/>
  <c r="F31" i="8"/>
  <c r="W19" i="8" s="1"/>
  <c r="F31" i="5"/>
  <c r="W19" i="5" s="1"/>
  <c r="F48" i="14"/>
  <c r="F48" i="13"/>
  <c r="W36" i="13" s="1"/>
  <c r="F48" i="10"/>
  <c r="W36" i="10" s="1"/>
  <c r="F48" i="9"/>
  <c r="W36" i="9" s="1"/>
  <c r="F48" i="8"/>
  <c r="W36" i="8" s="1"/>
  <c r="F48" i="5"/>
  <c r="W36" i="5" s="1"/>
  <c r="F48" i="4"/>
  <c r="W36" i="4" s="1"/>
  <c r="F19" i="14"/>
  <c r="F19" i="13"/>
  <c r="F19" i="10"/>
  <c r="F19" i="9"/>
  <c r="F19" i="8"/>
  <c r="F19" i="5"/>
  <c r="F19" i="4"/>
  <c r="B22" i="14"/>
  <c r="H22" i="14" s="1"/>
  <c r="B22" i="13"/>
  <c r="H22" i="13" s="1"/>
  <c r="B22" i="10"/>
  <c r="B22" i="9"/>
  <c r="B22" i="8"/>
  <c r="B22" i="5"/>
  <c r="B22" i="4"/>
  <c r="F32" i="14"/>
  <c r="F32" i="13"/>
  <c r="W20" i="13" s="1"/>
  <c r="F32" i="10"/>
  <c r="W20" i="10" s="1"/>
  <c r="F32" i="9"/>
  <c r="W20" i="9" s="1"/>
  <c r="F32" i="8"/>
  <c r="W20" i="8" s="1"/>
  <c r="F32" i="5"/>
  <c r="W20" i="5" s="1"/>
  <c r="F32" i="4"/>
  <c r="W20" i="4" s="1"/>
  <c r="B35" i="12"/>
  <c r="H35" i="12" s="1"/>
  <c r="F39" i="14"/>
  <c r="F39" i="13"/>
  <c r="W27" i="13" s="1"/>
  <c r="F39" i="10"/>
  <c r="W27" i="10" s="1"/>
  <c r="F39" i="9"/>
  <c r="W27" i="9" s="1"/>
  <c r="F39" i="8"/>
  <c r="W27" i="8" s="1"/>
  <c r="F39" i="5"/>
  <c r="W27" i="5" s="1"/>
  <c r="C9" i="14"/>
  <c r="C9" i="13"/>
  <c r="C9" i="10"/>
  <c r="C9" i="9"/>
  <c r="C9" i="8"/>
  <c r="C9" i="5"/>
  <c r="C9" i="4"/>
  <c r="C22" i="12"/>
  <c r="I22" i="12" s="1"/>
  <c r="P22" i="12" s="1"/>
  <c r="Q22" i="12" s="1"/>
  <c r="R22" i="12" s="1"/>
  <c r="C10" i="14"/>
  <c r="C10" i="13"/>
  <c r="C10" i="10"/>
  <c r="C10" i="9"/>
  <c r="C10" i="8"/>
  <c r="C10" i="5"/>
  <c r="C10" i="4"/>
  <c r="F21" i="14"/>
  <c r="F21" i="13"/>
  <c r="W9" i="13" s="1"/>
  <c r="F21" i="9"/>
  <c r="W9" i="9" s="1"/>
  <c r="F21" i="8"/>
  <c r="W9" i="8" s="1"/>
  <c r="F21" i="10"/>
  <c r="W9" i="10" s="1"/>
  <c r="F21" i="4"/>
  <c r="W9" i="4" s="1"/>
  <c r="F21" i="5"/>
  <c r="W9" i="5" s="1"/>
  <c r="F22" i="14"/>
  <c r="F22" i="13"/>
  <c r="W10" i="13" s="1"/>
  <c r="F22" i="10"/>
  <c r="W10" i="10" s="1"/>
  <c r="F22" i="9"/>
  <c r="W10" i="9" s="1"/>
  <c r="F22" i="8"/>
  <c r="W10" i="8" s="1"/>
  <c r="F22" i="5"/>
  <c r="W10" i="5" s="1"/>
  <c r="F22" i="4"/>
  <c r="W10" i="4" s="1"/>
  <c r="F23" i="14"/>
  <c r="F23" i="13"/>
  <c r="W11" i="13" s="1"/>
  <c r="F23" i="10"/>
  <c r="W11" i="10" s="1"/>
  <c r="F23" i="9"/>
  <c r="W11" i="9" s="1"/>
  <c r="F23" i="8"/>
  <c r="W11" i="8" s="1"/>
  <c r="F23" i="5"/>
  <c r="W11" i="5" s="1"/>
  <c r="C24" i="12"/>
  <c r="I24" i="12" s="1"/>
  <c r="P24" i="12" s="1"/>
  <c r="Q24" i="12" s="1"/>
  <c r="R24" i="12" s="1"/>
  <c r="B34" i="12"/>
  <c r="H34" i="12" s="1"/>
  <c r="F38" i="14"/>
  <c r="F38" i="13"/>
  <c r="W26" i="13" s="1"/>
  <c r="F38" i="10"/>
  <c r="W26" i="10" s="1"/>
  <c r="F38" i="9"/>
  <c r="W26" i="9" s="1"/>
  <c r="F38" i="8"/>
  <c r="W26" i="8" s="1"/>
  <c r="F38" i="5"/>
  <c r="W26" i="5" s="1"/>
  <c r="F38" i="4"/>
  <c r="W26" i="4" s="1"/>
  <c r="F44" i="14"/>
  <c r="F44" i="13"/>
  <c r="W32" i="13" s="1"/>
  <c r="F44" i="10"/>
  <c r="W32" i="10" s="1"/>
  <c r="F44" i="9"/>
  <c r="W32" i="9" s="1"/>
  <c r="F44" i="8"/>
  <c r="W32" i="8" s="1"/>
  <c r="F44" i="5"/>
  <c r="W32" i="5" s="1"/>
  <c r="F44" i="4"/>
  <c r="W32" i="4" s="1"/>
  <c r="F51" i="14"/>
  <c r="F51" i="13"/>
  <c r="W39" i="13" s="1"/>
  <c r="F51" i="10"/>
  <c r="W39" i="10" s="1"/>
  <c r="F51" i="9"/>
  <c r="W39" i="9" s="1"/>
  <c r="F51" i="8"/>
  <c r="W39" i="8" s="1"/>
  <c r="F51" i="5"/>
  <c r="W39" i="5" s="1"/>
  <c r="F51" i="4"/>
  <c r="W39" i="4" s="1"/>
  <c r="F52" i="14"/>
  <c r="F52" i="13"/>
  <c r="W40" i="13" s="1"/>
  <c r="F52" i="10"/>
  <c r="W40" i="10" s="1"/>
  <c r="F52" i="9"/>
  <c r="W40" i="9" s="1"/>
  <c r="F52" i="8"/>
  <c r="W40" i="8" s="1"/>
  <c r="F52" i="5"/>
  <c r="W40" i="5" s="1"/>
  <c r="F52" i="4"/>
  <c r="W40" i="4" s="1"/>
  <c r="F89" i="14"/>
  <c r="F89" i="13"/>
  <c r="W77" i="13" s="1"/>
  <c r="F89" i="10"/>
  <c r="W77" i="10" s="1"/>
  <c r="F89" i="9"/>
  <c r="W77" i="9" s="1"/>
  <c r="F89" i="8"/>
  <c r="W77" i="8" s="1"/>
  <c r="F89" i="5"/>
  <c r="W77" i="5" s="1"/>
  <c r="F89" i="4"/>
  <c r="W77" i="4" s="1"/>
  <c r="F90" i="14"/>
  <c r="F90" i="13"/>
  <c r="W78" i="13" s="1"/>
  <c r="F90" i="10"/>
  <c r="W78" i="10" s="1"/>
  <c r="F90" i="9"/>
  <c r="W78" i="9" s="1"/>
  <c r="F90" i="8"/>
  <c r="W78" i="8" s="1"/>
  <c r="F90" i="4"/>
  <c r="W78" i="4" s="1"/>
  <c r="F90" i="5"/>
  <c r="W78" i="5" s="1"/>
  <c r="F92" i="14"/>
  <c r="F92" i="13"/>
  <c r="W80" i="13" s="1"/>
  <c r="F92" i="10"/>
  <c r="W80" i="10" s="1"/>
  <c r="F92" i="9"/>
  <c r="W80" i="9" s="1"/>
  <c r="F92" i="8"/>
  <c r="W80" i="8" s="1"/>
  <c r="F92" i="5"/>
  <c r="W80" i="5" s="1"/>
  <c r="F92" i="4"/>
  <c r="W80" i="4" s="1"/>
  <c r="F93" i="14"/>
  <c r="F93" i="13"/>
  <c r="W81" i="13" s="1"/>
  <c r="F93" i="10"/>
  <c r="W81" i="10" s="1"/>
  <c r="F93" i="9"/>
  <c r="W81" i="9" s="1"/>
  <c r="F93" i="8"/>
  <c r="W81" i="8" s="1"/>
  <c r="F93" i="5"/>
  <c r="W81" i="5" s="1"/>
  <c r="F93" i="4"/>
  <c r="W81" i="4" s="1"/>
  <c r="F97" i="14"/>
  <c r="F97" i="13"/>
  <c r="W85" i="13" s="1"/>
  <c r="F97" i="10"/>
  <c r="W85" i="10" s="1"/>
  <c r="F97" i="9"/>
  <c r="W85" i="9" s="1"/>
  <c r="F97" i="8"/>
  <c r="W85" i="8" s="1"/>
  <c r="F97" i="5"/>
  <c r="W85" i="5" s="1"/>
  <c r="F97" i="4"/>
  <c r="W85" i="4" s="1"/>
  <c r="F98" i="14"/>
  <c r="F98" i="13"/>
  <c r="W86" i="13" s="1"/>
  <c r="F98" i="9"/>
  <c r="W86" i="9" s="1"/>
  <c r="F98" i="10"/>
  <c r="W86" i="10" s="1"/>
  <c r="F98" i="8"/>
  <c r="W86" i="8" s="1"/>
  <c r="F98" i="4"/>
  <c r="W86" i="4" s="1"/>
  <c r="F98" i="5"/>
  <c r="W86" i="5" s="1"/>
  <c r="D29" i="4"/>
  <c r="F127" i="4"/>
  <c r="W115" i="4" s="1"/>
  <c r="F63" i="4"/>
  <c r="W51" i="4" s="1"/>
  <c r="D43" i="12"/>
  <c r="J43" i="12" s="1"/>
  <c r="D31" i="14"/>
  <c r="J31" i="14" s="1"/>
  <c r="D31" i="13"/>
  <c r="J31" i="13" s="1"/>
  <c r="D31" i="10"/>
  <c r="D31" i="9"/>
  <c r="D31" i="8"/>
  <c r="D31" i="5"/>
  <c r="F36" i="14"/>
  <c r="F36" i="13"/>
  <c r="W24" i="13" s="1"/>
  <c r="F36" i="10"/>
  <c r="W24" i="10" s="1"/>
  <c r="F36" i="9"/>
  <c r="W24" i="9" s="1"/>
  <c r="F36" i="8"/>
  <c r="W24" i="8" s="1"/>
  <c r="F36" i="5"/>
  <c r="W24" i="5" s="1"/>
  <c r="F36" i="4"/>
  <c r="W24" i="4" s="1"/>
  <c r="F55" i="14"/>
  <c r="F55" i="13"/>
  <c r="W43" i="13" s="1"/>
  <c r="F55" i="10"/>
  <c r="W43" i="10" s="1"/>
  <c r="F55" i="9"/>
  <c r="W43" i="9" s="1"/>
  <c r="F55" i="8"/>
  <c r="W43" i="8" s="1"/>
  <c r="F55" i="5"/>
  <c r="W43" i="5" s="1"/>
  <c r="F60" i="14"/>
  <c r="F60" i="13"/>
  <c r="W48" i="13" s="1"/>
  <c r="F60" i="10"/>
  <c r="W48" i="10" s="1"/>
  <c r="F60" i="9"/>
  <c r="W48" i="9" s="1"/>
  <c r="F60" i="8"/>
  <c r="W48" i="8" s="1"/>
  <c r="F60" i="5"/>
  <c r="W48" i="5" s="1"/>
  <c r="F60" i="4"/>
  <c r="W48" i="4" s="1"/>
  <c r="F79" i="14"/>
  <c r="F79" i="13"/>
  <c r="W67" i="13" s="1"/>
  <c r="F79" i="10"/>
  <c r="W67" i="10" s="1"/>
  <c r="F79" i="9"/>
  <c r="W67" i="9" s="1"/>
  <c r="F79" i="8"/>
  <c r="W67" i="8" s="1"/>
  <c r="F79" i="5"/>
  <c r="W67" i="5" s="1"/>
  <c r="F83" i="14"/>
  <c r="F83" i="13"/>
  <c r="W71" i="13" s="1"/>
  <c r="F83" i="10"/>
  <c r="W71" i="10" s="1"/>
  <c r="F83" i="9"/>
  <c r="W71" i="9" s="1"/>
  <c r="F83" i="8"/>
  <c r="W71" i="8" s="1"/>
  <c r="F83" i="4"/>
  <c r="W71" i="4" s="1"/>
  <c r="F83" i="5"/>
  <c r="W71" i="5" s="1"/>
  <c r="F102" i="14"/>
  <c r="F102" i="13"/>
  <c r="W90" i="13" s="1"/>
  <c r="F102" i="10"/>
  <c r="W90" i="10" s="1"/>
  <c r="F102" i="9"/>
  <c r="W90" i="9" s="1"/>
  <c r="F102" i="8"/>
  <c r="W90" i="8" s="1"/>
  <c r="F102" i="4"/>
  <c r="W90" i="4" s="1"/>
  <c r="F102" i="5"/>
  <c r="W90" i="5" s="1"/>
  <c r="F118" i="14"/>
  <c r="F118" i="13"/>
  <c r="W106" i="13" s="1"/>
  <c r="F118" i="10"/>
  <c r="W106" i="10" s="1"/>
  <c r="F118" i="8"/>
  <c r="W106" i="8" s="1"/>
  <c r="F118" i="9"/>
  <c r="W106" i="9" s="1"/>
  <c r="F118" i="4"/>
  <c r="W106" i="4" s="1"/>
  <c r="F118" i="5"/>
  <c r="W106" i="5" s="1"/>
  <c r="F121" i="14"/>
  <c r="F121" i="13"/>
  <c r="W109" i="13" s="1"/>
  <c r="F121" i="10"/>
  <c r="W109" i="10" s="1"/>
  <c r="F121" i="9"/>
  <c r="W109" i="9" s="1"/>
  <c r="F121" i="8"/>
  <c r="W109" i="8" s="1"/>
  <c r="F121" i="5"/>
  <c r="W109" i="5" s="1"/>
  <c r="F121" i="4"/>
  <c r="W109" i="4" s="1"/>
  <c r="F123" i="14"/>
  <c r="F123" i="13"/>
  <c r="W111" i="13" s="1"/>
  <c r="F123" i="10"/>
  <c r="W111" i="10" s="1"/>
  <c r="F123" i="9"/>
  <c r="W111" i="9" s="1"/>
  <c r="F123" i="8"/>
  <c r="W111" i="8" s="1"/>
  <c r="F123" i="4"/>
  <c r="W111" i="4" s="1"/>
  <c r="F123" i="5"/>
  <c r="W111" i="5" s="1"/>
  <c r="F126" i="14"/>
  <c r="F126" i="13"/>
  <c r="W114" i="13" s="1"/>
  <c r="F126" i="10"/>
  <c r="W114" i="10" s="1"/>
  <c r="F126" i="8"/>
  <c r="W114" i="8" s="1"/>
  <c r="F126" i="9"/>
  <c r="W114" i="9" s="1"/>
  <c r="F126" i="4"/>
  <c r="W114" i="4" s="1"/>
  <c r="F126" i="5"/>
  <c r="W114" i="5" s="1"/>
  <c r="C29" i="12"/>
  <c r="I29" i="12" s="1"/>
  <c r="P29" i="12" s="1"/>
  <c r="Q29" i="12" s="1"/>
  <c r="R29" i="12" s="1"/>
  <c r="C17" i="14"/>
  <c r="C17" i="13"/>
  <c r="C17" i="10"/>
  <c r="C17" i="9"/>
  <c r="C17" i="8"/>
  <c r="C17" i="5"/>
  <c r="C17" i="4"/>
  <c r="F30" i="14"/>
  <c r="F30" i="13"/>
  <c r="W18" i="13" s="1"/>
  <c r="F30" i="10"/>
  <c r="W18" i="10" s="1"/>
  <c r="F30" i="9"/>
  <c r="W18" i="9" s="1"/>
  <c r="F30" i="8"/>
  <c r="W18" i="8" s="1"/>
  <c r="F30" i="5"/>
  <c r="W18" i="5" s="1"/>
  <c r="F30" i="4"/>
  <c r="W18" i="4" s="1"/>
  <c r="B39" i="8"/>
  <c r="B39" i="5"/>
  <c r="F16" i="14"/>
  <c r="F16" i="13"/>
  <c r="F16" i="10"/>
  <c r="F16" i="9"/>
  <c r="F16" i="8"/>
  <c r="F16" i="5"/>
  <c r="F16" i="4"/>
  <c r="F9" i="14"/>
  <c r="F9" i="13"/>
  <c r="F9" i="9"/>
  <c r="F9" i="10"/>
  <c r="F9" i="8"/>
  <c r="F9" i="5"/>
  <c r="F9" i="4"/>
  <c r="F10" i="14"/>
  <c r="F10" i="13"/>
  <c r="F10" i="10"/>
  <c r="F10" i="9"/>
  <c r="F10" i="5"/>
  <c r="F10" i="4"/>
  <c r="F10" i="8"/>
  <c r="D36" i="12"/>
  <c r="J36" i="12" s="1"/>
  <c r="D24" i="14"/>
  <c r="J24" i="14" s="1"/>
  <c r="D24" i="13"/>
  <c r="J24" i="13" s="1"/>
  <c r="D24" i="10"/>
  <c r="D24" i="9"/>
  <c r="D24" i="8"/>
  <c r="D24" i="4"/>
  <c r="D24" i="5"/>
  <c r="B27" i="14"/>
  <c r="H27" i="14" s="1"/>
  <c r="B27" i="13"/>
  <c r="H27" i="13" s="1"/>
  <c r="B27" i="10"/>
  <c r="B27" i="9"/>
  <c r="B27" i="8"/>
  <c r="B27" i="4"/>
  <c r="B27" i="5"/>
  <c r="B41" i="14"/>
  <c r="H41" i="14" s="1"/>
  <c r="F53" i="14"/>
  <c r="F53" i="13"/>
  <c r="W41" i="13" s="1"/>
  <c r="F53" i="10"/>
  <c r="W41" i="10" s="1"/>
  <c r="F53" i="9"/>
  <c r="W41" i="9" s="1"/>
  <c r="F53" i="8"/>
  <c r="W41" i="8" s="1"/>
  <c r="F53" i="4"/>
  <c r="W41" i="4" s="1"/>
  <c r="F53" i="5"/>
  <c r="W41" i="5" s="1"/>
  <c r="AZ56" i="12"/>
  <c r="BA56" i="12" s="1"/>
  <c r="F66" i="14"/>
  <c r="F66" i="13"/>
  <c r="W54" i="13" s="1"/>
  <c r="F66" i="9"/>
  <c r="W54" i="9" s="1"/>
  <c r="F66" i="10"/>
  <c r="W54" i="10" s="1"/>
  <c r="F66" i="8"/>
  <c r="W54" i="8" s="1"/>
  <c r="F66" i="4"/>
  <c r="W54" i="4" s="1"/>
  <c r="F66" i="5"/>
  <c r="W54" i="5" s="1"/>
  <c r="F67" i="14"/>
  <c r="F67" i="13"/>
  <c r="W55" i="13" s="1"/>
  <c r="F67" i="10"/>
  <c r="W55" i="10" s="1"/>
  <c r="F67" i="9"/>
  <c r="W55" i="9" s="1"/>
  <c r="F67" i="8"/>
  <c r="W55" i="8" s="1"/>
  <c r="F67" i="4"/>
  <c r="W55" i="4" s="1"/>
  <c r="F67" i="5"/>
  <c r="W55" i="5" s="1"/>
  <c r="F74" i="14"/>
  <c r="F74" i="13"/>
  <c r="W62" i="13" s="1"/>
  <c r="F74" i="10"/>
  <c r="W62" i="10" s="1"/>
  <c r="F74" i="9"/>
  <c r="W62" i="9" s="1"/>
  <c r="F74" i="8"/>
  <c r="W62" i="8" s="1"/>
  <c r="F74" i="4"/>
  <c r="W62" i="4" s="1"/>
  <c r="F74" i="5"/>
  <c r="W62" i="5" s="1"/>
  <c r="F75" i="14"/>
  <c r="F75" i="13"/>
  <c r="W63" i="13" s="1"/>
  <c r="F75" i="10"/>
  <c r="W63" i="10" s="1"/>
  <c r="F75" i="9"/>
  <c r="W63" i="9" s="1"/>
  <c r="F75" i="8"/>
  <c r="W63" i="8" s="1"/>
  <c r="F75" i="4"/>
  <c r="W63" i="4" s="1"/>
  <c r="F75" i="5"/>
  <c r="W63" i="5" s="1"/>
  <c r="F108" i="14"/>
  <c r="F108" i="13"/>
  <c r="W96" i="13" s="1"/>
  <c r="F108" i="10"/>
  <c r="W96" i="10" s="1"/>
  <c r="F108" i="9"/>
  <c r="W96" i="9" s="1"/>
  <c r="F108" i="8"/>
  <c r="W96" i="8" s="1"/>
  <c r="F108" i="5"/>
  <c r="W96" i="5" s="1"/>
  <c r="F108" i="4"/>
  <c r="W96" i="4" s="1"/>
  <c r="F109" i="14"/>
  <c r="F109" i="13"/>
  <c r="W97" i="13" s="1"/>
  <c r="F109" i="10"/>
  <c r="W97" i="10" s="1"/>
  <c r="F109" i="9"/>
  <c r="W97" i="9" s="1"/>
  <c r="F109" i="8"/>
  <c r="W97" i="8" s="1"/>
  <c r="F109" i="5"/>
  <c r="W97" i="5" s="1"/>
  <c r="F109" i="4"/>
  <c r="W97" i="4" s="1"/>
  <c r="F128" i="14"/>
  <c r="F128" i="13"/>
  <c r="W116" i="13" s="1"/>
  <c r="F128" i="10"/>
  <c r="W116" i="10" s="1"/>
  <c r="F128" i="9"/>
  <c r="W116" i="9" s="1"/>
  <c r="F128" i="8"/>
  <c r="W116" i="8" s="1"/>
  <c r="F128" i="5"/>
  <c r="W116" i="5" s="1"/>
  <c r="F128" i="4"/>
  <c r="W116" i="4" s="1"/>
  <c r="B32" i="4"/>
  <c r="D28" i="4"/>
  <c r="F119" i="4"/>
  <c r="W107" i="4" s="1"/>
  <c r="F55" i="4"/>
  <c r="W43" i="4" s="1"/>
  <c r="AZ87" i="12"/>
  <c r="BA87" i="12" s="1"/>
  <c r="AZ70" i="12"/>
  <c r="BA70" i="12" s="1"/>
  <c r="AZ81" i="12"/>
  <c r="BA81" i="12" s="1"/>
  <c r="AZ65" i="12"/>
  <c r="BA65" i="12" s="1"/>
  <c r="AZ83" i="12"/>
  <c r="BA83" i="12" s="1"/>
  <c r="AZ72" i="12"/>
  <c r="BA72" i="12" s="1"/>
  <c r="AZ71" i="12"/>
  <c r="BA71" i="12" s="1"/>
  <c r="AZ98" i="12"/>
  <c r="BA98" i="12" s="1"/>
  <c r="AZ78" i="12"/>
  <c r="BA78" i="12" s="1"/>
  <c r="AZ54" i="12"/>
  <c r="BA54" i="12" s="1"/>
  <c r="AZ47" i="12"/>
  <c r="BA47" i="12" s="1"/>
  <c r="C159" i="12"/>
  <c r="E159" i="12" s="1"/>
  <c r="B42" i="12"/>
  <c r="H42" i="12" s="1"/>
  <c r="AZ51" i="12"/>
  <c r="BA51" i="12" s="1"/>
  <c r="AZ59" i="12"/>
  <c r="BA59" i="12" s="1"/>
  <c r="AZ61" i="12"/>
  <c r="BA61" i="12" s="1"/>
  <c r="AZ63" i="12"/>
  <c r="BA63" i="12" s="1"/>
  <c r="C31" i="12"/>
  <c r="I31" i="12" s="1"/>
  <c r="P31" i="12" s="1"/>
  <c r="Q31" i="12" s="1"/>
  <c r="R31" i="12" s="1"/>
  <c r="B44" i="12"/>
  <c r="H44" i="12" s="1"/>
  <c r="B43" i="12"/>
  <c r="H43" i="12" s="1"/>
  <c r="AZ50" i="12"/>
  <c r="BA50" i="12" s="1"/>
  <c r="D56" i="12"/>
  <c r="J56" i="12" s="1"/>
  <c r="AZ62" i="12"/>
  <c r="BA62" i="12" s="1"/>
  <c r="D51" i="12"/>
  <c r="J51" i="12" s="1"/>
  <c r="BE63" i="12"/>
  <c r="BF64" i="12" s="1"/>
  <c r="BG65" i="12" s="1"/>
  <c r="BH66" i="12" s="1"/>
  <c r="BI67" i="12" s="1"/>
  <c r="BJ68" i="12" s="1"/>
  <c r="BK69" i="12" s="1"/>
  <c r="BL70" i="12" s="1"/>
  <c r="BM71" i="12" s="1"/>
  <c r="BN72" i="12" s="1"/>
  <c r="BO73" i="12" s="1"/>
  <c r="BP74" i="12" s="1"/>
  <c r="AZ66" i="12"/>
  <c r="BA66" i="12" s="1"/>
  <c r="AZ69" i="12"/>
  <c r="BA69" i="12" s="1"/>
  <c r="C21" i="12"/>
  <c r="I21" i="12" s="1"/>
  <c r="P21" i="12" s="1"/>
  <c r="Q21" i="12" s="1"/>
  <c r="R21" i="12" s="1"/>
  <c r="AZ57" i="12"/>
  <c r="BA57" i="12" s="1"/>
  <c r="B38" i="12"/>
  <c r="H38" i="12" s="1"/>
  <c r="B40" i="12"/>
  <c r="H40" i="12" s="1"/>
  <c r="C38" i="12"/>
  <c r="I38" i="12" s="1"/>
  <c r="B47" i="12"/>
  <c r="H47" i="12" s="1"/>
  <c r="AZ49" i="12"/>
  <c r="BA49" i="12" s="1"/>
  <c r="AZ58" i="12"/>
  <c r="BA58" i="12" s="1"/>
  <c r="B33" i="12"/>
  <c r="H33" i="12" s="1"/>
  <c r="C39" i="12"/>
  <c r="I39" i="12" s="1"/>
  <c r="B46" i="12"/>
  <c r="H46" i="12" s="1"/>
  <c r="C161" i="12"/>
  <c r="E161" i="12" s="1"/>
  <c r="BE61" i="12"/>
  <c r="BF62" i="12" s="1"/>
  <c r="BG63" i="12" s="1"/>
  <c r="BH64" i="12" s="1"/>
  <c r="BI65" i="12" s="1"/>
  <c r="BJ66" i="12" s="1"/>
  <c r="BK67" i="12" s="1"/>
  <c r="BL68" i="12" s="1"/>
  <c r="BM69" i="12" s="1"/>
  <c r="BN70" i="12" s="1"/>
  <c r="BO71" i="12" s="1"/>
  <c r="BP72" i="12" s="1"/>
  <c r="AZ64" i="12"/>
  <c r="BA64" i="12" s="1"/>
  <c r="D52" i="12"/>
  <c r="J52" i="12" s="1"/>
  <c r="AZ53" i="12"/>
  <c r="BA53" i="12" s="1"/>
  <c r="C160" i="12"/>
  <c r="E160" i="12" s="1"/>
  <c r="B36" i="12"/>
  <c r="H36" i="12" s="1"/>
  <c r="AZ67" i="12"/>
  <c r="BA67" i="12" s="1"/>
  <c r="AZ68" i="12"/>
  <c r="BA68" i="12" s="1"/>
  <c r="AZ60" i="12"/>
  <c r="BA60" i="12" s="1"/>
  <c r="AZ75" i="12"/>
  <c r="BA75" i="12" s="1"/>
  <c r="AZ103" i="12"/>
  <c r="BA103" i="12" s="1"/>
  <c r="AZ106" i="12"/>
  <c r="BA106" i="12" s="1"/>
  <c r="AZ165" i="12"/>
  <c r="BA165" i="12" s="1"/>
  <c r="AZ160" i="12"/>
  <c r="BA160" i="12" s="1"/>
  <c r="AZ158" i="12"/>
  <c r="BA158" i="12" s="1"/>
  <c r="AZ145" i="12"/>
  <c r="BA145" i="12" s="1"/>
  <c r="AZ164" i="12"/>
  <c r="BA164" i="12" s="1"/>
  <c r="AZ157" i="12"/>
  <c r="BA157" i="12" s="1"/>
  <c r="AZ147" i="12"/>
  <c r="BA147" i="12" s="1"/>
  <c r="AZ155" i="12"/>
  <c r="BA155" i="12" s="1"/>
  <c r="AZ143" i="12"/>
  <c r="BA143" i="12" s="1"/>
  <c r="AZ151" i="12"/>
  <c r="BA151" i="12" s="1"/>
  <c r="AZ139" i="12"/>
  <c r="BA139" i="12" s="1"/>
  <c r="AZ127" i="12"/>
  <c r="BA127" i="12" s="1"/>
  <c r="AZ135" i="12"/>
  <c r="BA135" i="12" s="1"/>
  <c r="AZ137" i="12"/>
  <c r="BA137" i="12" s="1"/>
  <c r="AZ131" i="12"/>
  <c r="BA131" i="12" s="1"/>
  <c r="AZ129" i="12"/>
  <c r="BA129" i="12" s="1"/>
  <c r="AZ124" i="12"/>
  <c r="BA124" i="12" s="1"/>
  <c r="AZ128" i="12"/>
  <c r="BA128" i="12" s="1"/>
  <c r="AZ133" i="12"/>
  <c r="BA133" i="12" s="1"/>
  <c r="AZ114" i="12"/>
  <c r="BA114" i="12" s="1"/>
  <c r="AZ110" i="12"/>
  <c r="BA110" i="12" s="1"/>
  <c r="AZ102" i="12"/>
  <c r="BA102" i="12" s="1"/>
  <c r="AZ94" i="12"/>
  <c r="BA94" i="12" s="1"/>
  <c r="AZ93" i="12"/>
  <c r="BA93" i="12" s="1"/>
  <c r="AZ91" i="12"/>
  <c r="BA91" i="12" s="1"/>
  <c r="AZ80" i="12"/>
  <c r="BA80" i="12" s="1"/>
  <c r="AZ113" i="12"/>
  <c r="BA113" i="12" s="1"/>
  <c r="BE48" i="12"/>
  <c r="BF49" i="12" s="1"/>
  <c r="BG50" i="12" s="1"/>
  <c r="BH51" i="12" s="1"/>
  <c r="BI52" i="12" s="1"/>
  <c r="BJ53" i="12" s="1"/>
  <c r="BK54" i="12" s="1"/>
  <c r="BL55" i="12" s="1"/>
  <c r="BM56" i="12" s="1"/>
  <c r="BN57" i="12" s="1"/>
  <c r="BO58" i="12" s="1"/>
  <c r="BP59" i="12" s="1"/>
  <c r="BE52" i="12"/>
  <c r="BF53" i="12" s="1"/>
  <c r="BG54" i="12" s="1"/>
  <c r="BH55" i="12" s="1"/>
  <c r="BI56" i="12" s="1"/>
  <c r="BJ57" i="12" s="1"/>
  <c r="BK58" i="12" s="1"/>
  <c r="BL59" i="12" s="1"/>
  <c r="BM60" i="12" s="1"/>
  <c r="BN61" i="12" s="1"/>
  <c r="BO62" i="12" s="1"/>
  <c r="BP63" i="12" s="1"/>
  <c r="BE56" i="12"/>
  <c r="BF57" i="12" s="1"/>
  <c r="BG58" i="12" s="1"/>
  <c r="BH59" i="12" s="1"/>
  <c r="BI60" i="12" s="1"/>
  <c r="BJ61" i="12" s="1"/>
  <c r="BK62" i="12" s="1"/>
  <c r="BL63" i="12" s="1"/>
  <c r="BM64" i="12" s="1"/>
  <c r="BN65" i="12" s="1"/>
  <c r="BO66" i="12" s="1"/>
  <c r="BP67" i="12" s="1"/>
  <c r="BE62" i="12"/>
  <c r="BF63" i="12" s="1"/>
  <c r="BG64" i="12" s="1"/>
  <c r="BH65" i="12" s="1"/>
  <c r="BI66" i="12" s="1"/>
  <c r="BJ67" i="12" s="1"/>
  <c r="BK68" i="12" s="1"/>
  <c r="BL69" i="12" s="1"/>
  <c r="BM70" i="12" s="1"/>
  <c r="BN71" i="12" s="1"/>
  <c r="BO72" i="12" s="1"/>
  <c r="BP73" i="12" s="1"/>
  <c r="BE70" i="12"/>
  <c r="BF71" i="12" s="1"/>
  <c r="BG72" i="12" s="1"/>
  <c r="BH73" i="12" s="1"/>
  <c r="BI74" i="12" s="1"/>
  <c r="BJ75" i="12" s="1"/>
  <c r="BK76" i="12" s="1"/>
  <c r="BL77" i="12" s="1"/>
  <c r="BM78" i="12" s="1"/>
  <c r="BN79" i="12" s="1"/>
  <c r="BO80" i="12" s="1"/>
  <c r="BP81" i="12" s="1"/>
  <c r="AZ73" i="12"/>
  <c r="BA73" i="12" s="1"/>
  <c r="AZ74" i="12"/>
  <c r="BA74" i="12" s="1"/>
  <c r="AZ77" i="12"/>
  <c r="BA77" i="12" s="1"/>
  <c r="BE100" i="12"/>
  <c r="BF101" i="12" s="1"/>
  <c r="BG102" i="12" s="1"/>
  <c r="BH103" i="12" s="1"/>
  <c r="BI104" i="12" s="1"/>
  <c r="BJ105" i="12" s="1"/>
  <c r="BK106" i="12" s="1"/>
  <c r="BL107" i="12" s="1"/>
  <c r="BM108" i="12" s="1"/>
  <c r="BN109" i="12" s="1"/>
  <c r="BO110" i="12" s="1"/>
  <c r="BP111" i="12" s="1"/>
  <c r="AZ119" i="12"/>
  <c r="BA119" i="12" s="1"/>
  <c r="BE64" i="12"/>
  <c r="BF65" i="12" s="1"/>
  <c r="BG66" i="12" s="1"/>
  <c r="BH67" i="12" s="1"/>
  <c r="BI68" i="12" s="1"/>
  <c r="BJ69" i="12" s="1"/>
  <c r="BK70" i="12" s="1"/>
  <c r="BL71" i="12" s="1"/>
  <c r="BM72" i="12" s="1"/>
  <c r="BN73" i="12" s="1"/>
  <c r="BO74" i="12" s="1"/>
  <c r="BP75" i="12" s="1"/>
  <c r="BE73" i="12"/>
  <c r="BF74" i="12" s="1"/>
  <c r="BG75" i="12" s="1"/>
  <c r="BH76" i="12" s="1"/>
  <c r="BI77" i="12" s="1"/>
  <c r="BJ78" i="12" s="1"/>
  <c r="BK79" i="12" s="1"/>
  <c r="BL80" i="12" s="1"/>
  <c r="BM81" i="12" s="1"/>
  <c r="BN82" i="12" s="1"/>
  <c r="BO83" i="12" s="1"/>
  <c r="BP84" i="12" s="1"/>
  <c r="BE77" i="12"/>
  <c r="BF78" i="12" s="1"/>
  <c r="BG79" i="12" s="1"/>
  <c r="BH80" i="12" s="1"/>
  <c r="BI81" i="12" s="1"/>
  <c r="BJ82" i="12" s="1"/>
  <c r="BK83" i="12" s="1"/>
  <c r="BL84" i="12" s="1"/>
  <c r="BM85" i="12" s="1"/>
  <c r="BN86" i="12" s="1"/>
  <c r="BO87" i="12" s="1"/>
  <c r="BP88" i="12" s="1"/>
  <c r="AZ84" i="12"/>
  <c r="BA84" i="12" s="1"/>
  <c r="AZ88" i="12"/>
  <c r="BA88" i="12" s="1"/>
  <c r="AZ109" i="12"/>
  <c r="BA109" i="12" s="1"/>
  <c r="C157" i="12"/>
  <c r="E157" i="12" s="1"/>
  <c r="BR173" i="12"/>
  <c r="BE69" i="12"/>
  <c r="BF70" i="12" s="1"/>
  <c r="BG71" i="12" s="1"/>
  <c r="BH72" i="12" s="1"/>
  <c r="BI73" i="12" s="1"/>
  <c r="BJ74" i="12" s="1"/>
  <c r="BK75" i="12" s="1"/>
  <c r="BL76" i="12" s="1"/>
  <c r="BM77" i="12" s="1"/>
  <c r="BN78" i="12" s="1"/>
  <c r="BO79" i="12" s="1"/>
  <c r="BP80" i="12" s="1"/>
  <c r="BE72" i="12"/>
  <c r="BF73" i="12" s="1"/>
  <c r="BG74" i="12" s="1"/>
  <c r="BH75" i="12" s="1"/>
  <c r="BI76" i="12" s="1"/>
  <c r="BJ77" i="12" s="1"/>
  <c r="BK78" i="12" s="1"/>
  <c r="BL79" i="12" s="1"/>
  <c r="BM80" i="12" s="1"/>
  <c r="BN81" i="12" s="1"/>
  <c r="BO82" i="12" s="1"/>
  <c r="BP83" i="12" s="1"/>
  <c r="AZ79" i="12"/>
  <c r="BA79" i="12" s="1"/>
  <c r="BE85" i="12"/>
  <c r="BF86" i="12" s="1"/>
  <c r="BG87" i="12" s="1"/>
  <c r="BH88" i="12" s="1"/>
  <c r="BI89" i="12" s="1"/>
  <c r="BJ90" i="12" s="1"/>
  <c r="BK91" i="12" s="1"/>
  <c r="BL92" i="12" s="1"/>
  <c r="BM93" i="12" s="1"/>
  <c r="BN94" i="12" s="1"/>
  <c r="BO95" i="12" s="1"/>
  <c r="BP96" i="12" s="1"/>
  <c r="AZ101" i="12"/>
  <c r="BA101" i="12" s="1"/>
  <c r="BE71" i="12"/>
  <c r="BF72" i="12" s="1"/>
  <c r="BG73" i="12" s="1"/>
  <c r="BH74" i="12" s="1"/>
  <c r="BI75" i="12" s="1"/>
  <c r="BJ76" i="12" s="1"/>
  <c r="BK77" i="12" s="1"/>
  <c r="BL78" i="12" s="1"/>
  <c r="BM79" i="12" s="1"/>
  <c r="BN80" i="12" s="1"/>
  <c r="BO81" i="12" s="1"/>
  <c r="BP82" i="12" s="1"/>
  <c r="BE80" i="12"/>
  <c r="BF81" i="12" s="1"/>
  <c r="BG82" i="12" s="1"/>
  <c r="BH83" i="12" s="1"/>
  <c r="BI84" i="12" s="1"/>
  <c r="BJ85" i="12" s="1"/>
  <c r="BK86" i="12" s="1"/>
  <c r="BL87" i="12" s="1"/>
  <c r="BM88" i="12" s="1"/>
  <c r="BN89" i="12" s="1"/>
  <c r="BO90" i="12" s="1"/>
  <c r="BP91" i="12" s="1"/>
  <c r="AZ86" i="12"/>
  <c r="BA86" i="12" s="1"/>
  <c r="BE93" i="12"/>
  <c r="BF94" i="12" s="1"/>
  <c r="BG95" i="12" s="1"/>
  <c r="BH96" i="12" s="1"/>
  <c r="BI97" i="12" s="1"/>
  <c r="BJ98" i="12" s="1"/>
  <c r="BK99" i="12" s="1"/>
  <c r="BL100" i="12" s="1"/>
  <c r="BM101" i="12" s="1"/>
  <c r="BN102" i="12" s="1"/>
  <c r="BO103" i="12" s="1"/>
  <c r="BP104" i="12" s="1"/>
  <c r="AZ97" i="12"/>
  <c r="BA97" i="12" s="1"/>
  <c r="C162" i="12"/>
  <c r="E162" i="12" s="1"/>
  <c r="AZ82" i="12"/>
  <c r="BA82" i="12" s="1"/>
  <c r="AZ90" i="12"/>
  <c r="BA90" i="12" s="1"/>
  <c r="AZ76" i="12"/>
  <c r="BA76" i="12" s="1"/>
  <c r="BE89" i="12"/>
  <c r="BF90" i="12" s="1"/>
  <c r="BG91" i="12" s="1"/>
  <c r="BH92" i="12" s="1"/>
  <c r="BI93" i="12" s="1"/>
  <c r="BJ94" i="12" s="1"/>
  <c r="BK95" i="12" s="1"/>
  <c r="BL96" i="12" s="1"/>
  <c r="BM97" i="12" s="1"/>
  <c r="BN98" i="12" s="1"/>
  <c r="BO99" i="12" s="1"/>
  <c r="BP100" i="12" s="1"/>
  <c r="C165" i="12"/>
  <c r="E165" i="12" s="1"/>
  <c r="BE107" i="12"/>
  <c r="BF108" i="12" s="1"/>
  <c r="BG109" i="12" s="1"/>
  <c r="BH110" i="12" s="1"/>
  <c r="BI111" i="12" s="1"/>
  <c r="BJ112" i="12" s="1"/>
  <c r="BK113" i="12" s="1"/>
  <c r="BL114" i="12" s="1"/>
  <c r="BM115" i="12" s="1"/>
  <c r="BN116" i="12" s="1"/>
  <c r="BO117" i="12" s="1"/>
  <c r="BP118" i="12" s="1"/>
  <c r="AZ126" i="12"/>
  <c r="BA126" i="12" s="1"/>
  <c r="BE90" i="12"/>
  <c r="BF91" i="12" s="1"/>
  <c r="BG92" i="12" s="1"/>
  <c r="BH93" i="12" s="1"/>
  <c r="BI94" i="12" s="1"/>
  <c r="BJ95" i="12" s="1"/>
  <c r="BK96" i="12" s="1"/>
  <c r="BL97" i="12" s="1"/>
  <c r="BM98" i="12" s="1"/>
  <c r="BN99" i="12" s="1"/>
  <c r="BO100" i="12" s="1"/>
  <c r="BP101" i="12" s="1"/>
  <c r="AZ121" i="12"/>
  <c r="BA121" i="12" s="1"/>
  <c r="AZ95" i="12"/>
  <c r="BA95" i="12" s="1"/>
  <c r="AZ141" i="12"/>
  <c r="BA141" i="12" s="1"/>
  <c r="AZ85" i="12"/>
  <c r="BA85" i="12" s="1"/>
  <c r="AZ92" i="12"/>
  <c r="BA92" i="12" s="1"/>
  <c r="C164" i="12"/>
  <c r="E164" i="12" s="1"/>
  <c r="BE94" i="12"/>
  <c r="BF95" i="12" s="1"/>
  <c r="BG96" i="12" s="1"/>
  <c r="BH97" i="12" s="1"/>
  <c r="BI98" i="12" s="1"/>
  <c r="BJ99" i="12" s="1"/>
  <c r="BK100" i="12" s="1"/>
  <c r="BL101" i="12" s="1"/>
  <c r="BM102" i="12" s="1"/>
  <c r="BN103" i="12" s="1"/>
  <c r="BO104" i="12" s="1"/>
  <c r="BP105" i="12" s="1"/>
  <c r="AZ99" i="12"/>
  <c r="BA99" i="12" s="1"/>
  <c r="AZ100" i="12"/>
  <c r="BA100" i="12" s="1"/>
  <c r="AZ104" i="12"/>
  <c r="BA104" i="12" s="1"/>
  <c r="AZ108" i="12"/>
  <c r="BA108" i="12" s="1"/>
  <c r="AZ112" i="12"/>
  <c r="BA112" i="12" s="1"/>
  <c r="BE78" i="12"/>
  <c r="BF79" i="12" s="1"/>
  <c r="BG80" i="12" s="1"/>
  <c r="BH81" i="12" s="1"/>
  <c r="BI82" i="12" s="1"/>
  <c r="BJ83" i="12" s="1"/>
  <c r="BK84" i="12" s="1"/>
  <c r="BL85" i="12" s="1"/>
  <c r="BM86" i="12" s="1"/>
  <c r="BN87" i="12" s="1"/>
  <c r="BO88" i="12" s="1"/>
  <c r="BP89" i="12" s="1"/>
  <c r="BE86" i="12"/>
  <c r="BF87" i="12" s="1"/>
  <c r="BG88" i="12" s="1"/>
  <c r="BH89" i="12" s="1"/>
  <c r="BI90" i="12" s="1"/>
  <c r="BJ91" i="12" s="1"/>
  <c r="BK92" i="12" s="1"/>
  <c r="BL93" i="12" s="1"/>
  <c r="BM94" i="12" s="1"/>
  <c r="BN95" i="12" s="1"/>
  <c r="BO96" i="12" s="1"/>
  <c r="BP97" i="12" s="1"/>
  <c r="AZ96" i="12"/>
  <c r="BA96" i="12" s="1"/>
  <c r="AZ107" i="12"/>
  <c r="BA107" i="12" s="1"/>
  <c r="BE111" i="12"/>
  <c r="BF112" i="12" s="1"/>
  <c r="BG113" i="12" s="1"/>
  <c r="BH114" i="12" s="1"/>
  <c r="BI115" i="12" s="1"/>
  <c r="BJ116" i="12" s="1"/>
  <c r="BK117" i="12" s="1"/>
  <c r="BL118" i="12" s="1"/>
  <c r="BM119" i="12" s="1"/>
  <c r="BN120" i="12" s="1"/>
  <c r="BO121" i="12" s="1"/>
  <c r="BP122" i="12" s="1"/>
  <c r="AZ116" i="12"/>
  <c r="BA116" i="12" s="1"/>
  <c r="C166" i="12"/>
  <c r="E166" i="12" s="1"/>
  <c r="AZ122" i="12"/>
  <c r="BA122" i="12" s="1"/>
  <c r="AZ134" i="12"/>
  <c r="BA134" i="12" s="1"/>
  <c r="AZ120" i="12"/>
  <c r="BA120" i="12" s="1"/>
  <c r="BE128" i="12"/>
  <c r="BF129" i="12" s="1"/>
  <c r="BG130" i="12" s="1"/>
  <c r="BH131" i="12" s="1"/>
  <c r="BI132" i="12" s="1"/>
  <c r="BJ133" i="12" s="1"/>
  <c r="BK134" i="12" s="1"/>
  <c r="BL135" i="12" s="1"/>
  <c r="BM136" i="12" s="1"/>
  <c r="BN137" i="12" s="1"/>
  <c r="BO138" i="12" s="1"/>
  <c r="BP139" i="12" s="1"/>
  <c r="AZ130" i="12"/>
  <c r="BA130" i="12" s="1"/>
  <c r="C163" i="12"/>
  <c r="E163" i="12" s="1"/>
  <c r="AZ89" i="12"/>
  <c r="BA89" i="12" s="1"/>
  <c r="BE97" i="12"/>
  <c r="BF98" i="12" s="1"/>
  <c r="BG99" i="12" s="1"/>
  <c r="BH100" i="12" s="1"/>
  <c r="BI101" i="12" s="1"/>
  <c r="BJ102" i="12" s="1"/>
  <c r="BK103" i="12" s="1"/>
  <c r="BL104" i="12" s="1"/>
  <c r="BM105" i="12" s="1"/>
  <c r="BN106" i="12" s="1"/>
  <c r="BO107" i="12" s="1"/>
  <c r="BP108" i="12" s="1"/>
  <c r="BE121" i="12"/>
  <c r="BF122" i="12" s="1"/>
  <c r="BG123" i="12" s="1"/>
  <c r="BH124" i="12" s="1"/>
  <c r="BI125" i="12" s="1"/>
  <c r="BJ126" i="12" s="1"/>
  <c r="BK127" i="12" s="1"/>
  <c r="BL128" i="12" s="1"/>
  <c r="BM129" i="12" s="1"/>
  <c r="BN130" i="12" s="1"/>
  <c r="BO131" i="12" s="1"/>
  <c r="BP132" i="12" s="1"/>
  <c r="BE91" i="12"/>
  <c r="BF92" i="12" s="1"/>
  <c r="BG93" i="12" s="1"/>
  <c r="BH94" i="12" s="1"/>
  <c r="BI95" i="12" s="1"/>
  <c r="BJ96" i="12" s="1"/>
  <c r="BK97" i="12" s="1"/>
  <c r="BL98" i="12" s="1"/>
  <c r="BM99" i="12" s="1"/>
  <c r="BN100" i="12" s="1"/>
  <c r="BO101" i="12" s="1"/>
  <c r="BP102" i="12" s="1"/>
  <c r="AZ105" i="12"/>
  <c r="BA105" i="12" s="1"/>
  <c r="AZ111" i="12"/>
  <c r="BA111" i="12" s="1"/>
  <c r="AZ115" i="12"/>
  <c r="BA115" i="12" s="1"/>
  <c r="AZ118" i="12"/>
  <c r="BA118" i="12" s="1"/>
  <c r="AZ140" i="12"/>
  <c r="BA140" i="12" s="1"/>
  <c r="AZ138" i="12"/>
  <c r="BA138" i="12" s="1"/>
  <c r="BE99" i="12"/>
  <c r="BF100" i="12" s="1"/>
  <c r="BG101" i="12" s="1"/>
  <c r="BH102" i="12" s="1"/>
  <c r="BI103" i="12" s="1"/>
  <c r="BJ104" i="12" s="1"/>
  <c r="BK105" i="12" s="1"/>
  <c r="BL106" i="12" s="1"/>
  <c r="BM107" i="12" s="1"/>
  <c r="BN108" i="12" s="1"/>
  <c r="BO109" i="12" s="1"/>
  <c r="BP110" i="12" s="1"/>
  <c r="BE105" i="12"/>
  <c r="BF106" i="12" s="1"/>
  <c r="BG107" i="12" s="1"/>
  <c r="BH108" i="12" s="1"/>
  <c r="BI109" i="12" s="1"/>
  <c r="BJ110" i="12" s="1"/>
  <c r="BK111" i="12" s="1"/>
  <c r="BL112" i="12" s="1"/>
  <c r="BM113" i="12" s="1"/>
  <c r="BN114" i="12" s="1"/>
  <c r="BO115" i="12" s="1"/>
  <c r="BP116" i="12" s="1"/>
  <c r="BE134" i="12"/>
  <c r="BF135" i="12" s="1"/>
  <c r="BG136" i="12" s="1"/>
  <c r="BH137" i="12" s="1"/>
  <c r="BI138" i="12" s="1"/>
  <c r="BJ139" i="12" s="1"/>
  <c r="BK140" i="12" s="1"/>
  <c r="BL141" i="12" s="1"/>
  <c r="BM142" i="12" s="1"/>
  <c r="BN143" i="12" s="1"/>
  <c r="BO144" i="12" s="1"/>
  <c r="BP145" i="12" s="1"/>
  <c r="BE144" i="12"/>
  <c r="BF145" i="12" s="1"/>
  <c r="BG146" i="12" s="1"/>
  <c r="BH147" i="12" s="1"/>
  <c r="BI148" i="12" s="1"/>
  <c r="BJ149" i="12" s="1"/>
  <c r="BK150" i="12" s="1"/>
  <c r="BL151" i="12" s="1"/>
  <c r="BM152" i="12" s="1"/>
  <c r="BN153" i="12" s="1"/>
  <c r="BO154" i="12" s="1"/>
  <c r="BP155" i="12" s="1"/>
  <c r="BE98" i="12"/>
  <c r="BF99" i="12" s="1"/>
  <c r="BG100" i="12" s="1"/>
  <c r="BH101" i="12" s="1"/>
  <c r="BI102" i="12" s="1"/>
  <c r="BJ103" i="12" s="1"/>
  <c r="BK104" i="12" s="1"/>
  <c r="BL105" i="12" s="1"/>
  <c r="BM106" i="12" s="1"/>
  <c r="BN107" i="12" s="1"/>
  <c r="BO108" i="12" s="1"/>
  <c r="BP109" i="12" s="1"/>
  <c r="BE106" i="12"/>
  <c r="BF107" i="12" s="1"/>
  <c r="BG108" i="12" s="1"/>
  <c r="BH109" i="12" s="1"/>
  <c r="BI110" i="12" s="1"/>
  <c r="BJ111" i="12" s="1"/>
  <c r="BK112" i="12" s="1"/>
  <c r="BL113" i="12" s="1"/>
  <c r="BM114" i="12" s="1"/>
  <c r="BN115" i="12" s="1"/>
  <c r="BO116" i="12" s="1"/>
  <c r="BP117" i="12" s="1"/>
  <c r="BE109" i="12"/>
  <c r="BF110" i="12" s="1"/>
  <c r="BG111" i="12" s="1"/>
  <c r="BH112" i="12" s="1"/>
  <c r="BI113" i="12" s="1"/>
  <c r="BJ114" i="12" s="1"/>
  <c r="BK115" i="12" s="1"/>
  <c r="BL116" i="12" s="1"/>
  <c r="BM117" i="12" s="1"/>
  <c r="BN118" i="12" s="1"/>
  <c r="BO119" i="12" s="1"/>
  <c r="BP120" i="12" s="1"/>
  <c r="AZ117" i="12"/>
  <c r="BA117" i="12" s="1"/>
  <c r="BE135" i="12"/>
  <c r="BF136" i="12" s="1"/>
  <c r="BG137" i="12" s="1"/>
  <c r="BH138" i="12" s="1"/>
  <c r="BI139" i="12" s="1"/>
  <c r="BJ140" i="12" s="1"/>
  <c r="BK141" i="12" s="1"/>
  <c r="BL142" i="12" s="1"/>
  <c r="BM143" i="12" s="1"/>
  <c r="BN144" i="12" s="1"/>
  <c r="BO145" i="12" s="1"/>
  <c r="BP146" i="12" s="1"/>
  <c r="AZ142" i="12"/>
  <c r="BA142" i="12" s="1"/>
  <c r="BE123" i="12"/>
  <c r="BF124" i="12" s="1"/>
  <c r="BG125" i="12" s="1"/>
  <c r="BH126" i="12" s="1"/>
  <c r="BI127" i="12" s="1"/>
  <c r="BJ128" i="12" s="1"/>
  <c r="BK129" i="12" s="1"/>
  <c r="BL130" i="12" s="1"/>
  <c r="BM131" i="12" s="1"/>
  <c r="BN132" i="12" s="1"/>
  <c r="BO133" i="12" s="1"/>
  <c r="BP134" i="12" s="1"/>
  <c r="BE112" i="12"/>
  <c r="BF113" i="12" s="1"/>
  <c r="BG114" i="12" s="1"/>
  <c r="BH115" i="12" s="1"/>
  <c r="BI116" i="12" s="1"/>
  <c r="BJ117" i="12" s="1"/>
  <c r="BK118" i="12" s="1"/>
  <c r="BL119" i="12" s="1"/>
  <c r="BM120" i="12" s="1"/>
  <c r="BN121" i="12" s="1"/>
  <c r="BO122" i="12" s="1"/>
  <c r="BP123" i="12" s="1"/>
  <c r="AZ125" i="12"/>
  <c r="BA125" i="12" s="1"/>
  <c r="BE110" i="12"/>
  <c r="BF111" i="12" s="1"/>
  <c r="BG112" i="12" s="1"/>
  <c r="BH113" i="12" s="1"/>
  <c r="BI114" i="12" s="1"/>
  <c r="BJ115" i="12" s="1"/>
  <c r="BK116" i="12" s="1"/>
  <c r="BL117" i="12" s="1"/>
  <c r="BM118" i="12" s="1"/>
  <c r="BN119" i="12" s="1"/>
  <c r="BO120" i="12" s="1"/>
  <c r="BP121" i="12" s="1"/>
  <c r="BE117" i="12"/>
  <c r="BF118" i="12" s="1"/>
  <c r="BG119" i="12" s="1"/>
  <c r="BH120" i="12" s="1"/>
  <c r="BI121" i="12" s="1"/>
  <c r="BJ122" i="12" s="1"/>
  <c r="BK123" i="12" s="1"/>
  <c r="BL124" i="12" s="1"/>
  <c r="BM125" i="12" s="1"/>
  <c r="BN126" i="12" s="1"/>
  <c r="BO127" i="12" s="1"/>
  <c r="BP128" i="12" s="1"/>
  <c r="BE125" i="12"/>
  <c r="BF126" i="12" s="1"/>
  <c r="BG127" i="12" s="1"/>
  <c r="BH128" i="12" s="1"/>
  <c r="BI129" i="12" s="1"/>
  <c r="BJ130" i="12" s="1"/>
  <c r="BK131" i="12" s="1"/>
  <c r="BL132" i="12" s="1"/>
  <c r="BM133" i="12" s="1"/>
  <c r="BN134" i="12" s="1"/>
  <c r="BO135" i="12" s="1"/>
  <c r="BP136" i="12" s="1"/>
  <c r="BE127" i="12"/>
  <c r="BF128" i="12" s="1"/>
  <c r="BG129" i="12" s="1"/>
  <c r="BH130" i="12" s="1"/>
  <c r="BI131" i="12" s="1"/>
  <c r="BJ132" i="12" s="1"/>
  <c r="BK133" i="12" s="1"/>
  <c r="BL134" i="12" s="1"/>
  <c r="BM135" i="12" s="1"/>
  <c r="BN136" i="12" s="1"/>
  <c r="BO137" i="12" s="1"/>
  <c r="BP138" i="12" s="1"/>
  <c r="BE146" i="12"/>
  <c r="BF147" i="12" s="1"/>
  <c r="BG148" i="12" s="1"/>
  <c r="BH149" i="12" s="1"/>
  <c r="BI150" i="12" s="1"/>
  <c r="BJ151" i="12" s="1"/>
  <c r="BK152" i="12" s="1"/>
  <c r="BL153" i="12" s="1"/>
  <c r="BM154" i="12" s="1"/>
  <c r="BN155" i="12" s="1"/>
  <c r="BO156" i="12" s="1"/>
  <c r="BP157" i="12" s="1"/>
  <c r="BE118" i="12"/>
  <c r="BF119" i="12" s="1"/>
  <c r="BG120" i="12" s="1"/>
  <c r="BH121" i="12" s="1"/>
  <c r="BI122" i="12" s="1"/>
  <c r="BJ123" i="12" s="1"/>
  <c r="BK124" i="12" s="1"/>
  <c r="BL125" i="12" s="1"/>
  <c r="BM126" i="12" s="1"/>
  <c r="BN127" i="12" s="1"/>
  <c r="BO128" i="12" s="1"/>
  <c r="BP129" i="12" s="1"/>
  <c r="AZ153" i="12"/>
  <c r="BA153" i="12" s="1"/>
  <c r="BE120" i="12"/>
  <c r="BF121" i="12" s="1"/>
  <c r="BG122" i="12" s="1"/>
  <c r="BH123" i="12" s="1"/>
  <c r="BI124" i="12" s="1"/>
  <c r="BJ125" i="12" s="1"/>
  <c r="BK126" i="12" s="1"/>
  <c r="BL127" i="12" s="1"/>
  <c r="BM128" i="12" s="1"/>
  <c r="BN129" i="12" s="1"/>
  <c r="BO130" i="12" s="1"/>
  <c r="BP131" i="12" s="1"/>
  <c r="AZ123" i="12"/>
  <c r="BA123" i="12" s="1"/>
  <c r="AZ136" i="12"/>
  <c r="BA136" i="12" s="1"/>
  <c r="BE126" i="12"/>
  <c r="BF127" i="12" s="1"/>
  <c r="BG128" i="12" s="1"/>
  <c r="BH129" i="12" s="1"/>
  <c r="BI130" i="12" s="1"/>
  <c r="BJ131" i="12" s="1"/>
  <c r="BK132" i="12" s="1"/>
  <c r="BL133" i="12" s="1"/>
  <c r="BM134" i="12" s="1"/>
  <c r="BN135" i="12" s="1"/>
  <c r="BO136" i="12" s="1"/>
  <c r="BP137" i="12" s="1"/>
  <c r="AZ144" i="12"/>
  <c r="BA144" i="12" s="1"/>
  <c r="BE143" i="12"/>
  <c r="BF144" i="12" s="1"/>
  <c r="BG145" i="12" s="1"/>
  <c r="BH146" i="12" s="1"/>
  <c r="BI147" i="12" s="1"/>
  <c r="BJ148" i="12" s="1"/>
  <c r="BK149" i="12" s="1"/>
  <c r="BL150" i="12" s="1"/>
  <c r="BM151" i="12" s="1"/>
  <c r="BN152" i="12" s="1"/>
  <c r="BO153" i="12" s="1"/>
  <c r="BP154" i="12" s="1"/>
  <c r="BE136" i="12"/>
  <c r="BF137" i="12" s="1"/>
  <c r="BG138" i="12" s="1"/>
  <c r="BH139" i="12" s="1"/>
  <c r="BI140" i="12" s="1"/>
  <c r="BJ141" i="12" s="1"/>
  <c r="BK142" i="12" s="1"/>
  <c r="BL143" i="12" s="1"/>
  <c r="BM144" i="12" s="1"/>
  <c r="BN145" i="12" s="1"/>
  <c r="BO146" i="12" s="1"/>
  <c r="BP147" i="12" s="1"/>
  <c r="BE155" i="12"/>
  <c r="BF156" i="12" s="1"/>
  <c r="BG157" i="12" s="1"/>
  <c r="BH158" i="12" s="1"/>
  <c r="BI159" i="12" s="1"/>
  <c r="BJ160" i="12" s="1"/>
  <c r="BK161" i="12" s="1"/>
  <c r="BL162" i="12" s="1"/>
  <c r="BM163" i="12" s="1"/>
  <c r="BN164" i="12" s="1"/>
  <c r="BO165" i="12" s="1"/>
  <c r="AZ146" i="12"/>
  <c r="BA146" i="12" s="1"/>
  <c r="AZ132" i="12"/>
  <c r="BA132" i="12" s="1"/>
  <c r="AZ163" i="12"/>
  <c r="BA163" i="12" s="1"/>
  <c r="BE142" i="12"/>
  <c r="BF143" i="12" s="1"/>
  <c r="BG144" i="12" s="1"/>
  <c r="BH145" i="12" s="1"/>
  <c r="BI146" i="12" s="1"/>
  <c r="BJ147" i="12" s="1"/>
  <c r="BK148" i="12" s="1"/>
  <c r="BL149" i="12" s="1"/>
  <c r="BM150" i="12" s="1"/>
  <c r="BN151" i="12" s="1"/>
  <c r="BO152" i="12" s="1"/>
  <c r="BP153" i="12" s="1"/>
  <c r="BE147" i="12"/>
  <c r="BF148" i="12" s="1"/>
  <c r="BG149" i="12" s="1"/>
  <c r="BH150" i="12" s="1"/>
  <c r="BI151" i="12" s="1"/>
  <c r="BJ152" i="12" s="1"/>
  <c r="BK153" i="12" s="1"/>
  <c r="BL154" i="12" s="1"/>
  <c r="BM155" i="12" s="1"/>
  <c r="BN156" i="12" s="1"/>
  <c r="BO157" i="12" s="1"/>
  <c r="BP158" i="12" s="1"/>
  <c r="AZ152" i="12"/>
  <c r="BA152" i="12" s="1"/>
  <c r="AZ156" i="12"/>
  <c r="BA156" i="12" s="1"/>
  <c r="AZ150" i="12"/>
  <c r="BA150" i="12" s="1"/>
  <c r="AZ161" i="12"/>
  <c r="BA161" i="12" s="1"/>
  <c r="AZ162" i="12"/>
  <c r="BA162" i="12" s="1"/>
  <c r="BE133" i="12"/>
  <c r="BF134" i="12" s="1"/>
  <c r="BG135" i="12" s="1"/>
  <c r="BH136" i="12" s="1"/>
  <c r="BI137" i="12" s="1"/>
  <c r="BJ138" i="12" s="1"/>
  <c r="BK139" i="12" s="1"/>
  <c r="BL140" i="12" s="1"/>
  <c r="BM141" i="12" s="1"/>
  <c r="BN142" i="12" s="1"/>
  <c r="BO143" i="12" s="1"/>
  <c r="BP144" i="12" s="1"/>
  <c r="BE141" i="12"/>
  <c r="BF142" i="12" s="1"/>
  <c r="BG143" i="12" s="1"/>
  <c r="BH144" i="12" s="1"/>
  <c r="BI145" i="12" s="1"/>
  <c r="BJ146" i="12" s="1"/>
  <c r="BK147" i="12" s="1"/>
  <c r="BL148" i="12" s="1"/>
  <c r="BM149" i="12" s="1"/>
  <c r="BN150" i="12" s="1"/>
  <c r="BO151" i="12" s="1"/>
  <c r="BP152" i="12" s="1"/>
  <c r="BE163" i="12"/>
  <c r="BF164" i="12" s="1"/>
  <c r="BG165" i="12" s="1"/>
  <c r="AZ149" i="12"/>
  <c r="BA149" i="12" s="1"/>
  <c r="BE145" i="12"/>
  <c r="BF146" i="12" s="1"/>
  <c r="BG147" i="12" s="1"/>
  <c r="BH148" i="12" s="1"/>
  <c r="BI149" i="12" s="1"/>
  <c r="BJ150" i="12" s="1"/>
  <c r="BK151" i="12" s="1"/>
  <c r="BL152" i="12" s="1"/>
  <c r="BM153" i="12" s="1"/>
  <c r="BN154" i="12" s="1"/>
  <c r="BO155" i="12" s="1"/>
  <c r="BP156" i="12" s="1"/>
  <c r="AZ148" i="12"/>
  <c r="BA148" i="12" s="1"/>
  <c r="AZ154" i="12"/>
  <c r="BA154" i="12" s="1"/>
  <c r="AZ159" i="12"/>
  <c r="BA159" i="12" s="1"/>
  <c r="BE162" i="12"/>
  <c r="BF163" i="12" s="1"/>
  <c r="BG164" i="12" s="1"/>
  <c r="BH165" i="12" s="1"/>
  <c r="BE148" i="12"/>
  <c r="BF149" i="12" s="1"/>
  <c r="BG150" i="12" s="1"/>
  <c r="BH151" i="12" s="1"/>
  <c r="BI152" i="12" s="1"/>
  <c r="BJ153" i="12" s="1"/>
  <c r="BK154" i="12" s="1"/>
  <c r="BL155" i="12" s="1"/>
  <c r="BM156" i="12" s="1"/>
  <c r="BN157" i="12" s="1"/>
  <c r="BO158" i="12" s="1"/>
  <c r="BP159" i="12" s="1"/>
  <c r="BE152" i="12"/>
  <c r="BF153" i="12" s="1"/>
  <c r="BG154" i="12" s="1"/>
  <c r="BH155" i="12" s="1"/>
  <c r="BI156" i="12" s="1"/>
  <c r="BJ157" i="12" s="1"/>
  <c r="BK158" i="12" s="1"/>
  <c r="BL159" i="12" s="1"/>
  <c r="BM160" i="12" s="1"/>
  <c r="BN161" i="12" s="1"/>
  <c r="BO162" i="12" s="1"/>
  <c r="BP163" i="12" s="1"/>
  <c r="BE156" i="12"/>
  <c r="BF157" i="12" s="1"/>
  <c r="BG158" i="12" s="1"/>
  <c r="BH159" i="12" s="1"/>
  <c r="BI160" i="12" s="1"/>
  <c r="BJ161" i="12" s="1"/>
  <c r="BK162" i="12" s="1"/>
  <c r="BL163" i="12" s="1"/>
  <c r="BM164" i="12" s="1"/>
  <c r="BN165" i="12" s="1"/>
  <c r="BE164" i="12"/>
  <c r="BF165" i="12" s="1"/>
  <c r="BE161" i="12"/>
  <c r="BF162" i="12" s="1"/>
  <c r="BG163" i="12" s="1"/>
  <c r="BH164" i="12" s="1"/>
  <c r="BI165" i="12" s="1"/>
  <c r="B53" i="12" l="1"/>
  <c r="H53" i="12" s="1"/>
  <c r="B49" i="12"/>
  <c r="H49" i="12" s="1"/>
  <c r="C32" i="10"/>
  <c r="B41" i="5"/>
  <c r="C32" i="14"/>
  <c r="B41" i="8"/>
  <c r="C32" i="4"/>
  <c r="B41" i="9"/>
  <c r="B41" i="10"/>
  <c r="C32" i="5"/>
  <c r="B41" i="13"/>
  <c r="H41" i="13" s="1"/>
  <c r="C32" i="9"/>
  <c r="CB62" i="12"/>
  <c r="BR46" i="12"/>
  <c r="C37" i="12"/>
  <c r="I37" i="12" s="1"/>
  <c r="P37" i="12" s="1"/>
  <c r="Q37" i="12" s="1"/>
  <c r="R37" i="12" s="1"/>
  <c r="B39" i="10"/>
  <c r="B39" i="9"/>
  <c r="B39" i="13"/>
  <c r="H39" i="13" s="1"/>
  <c r="B39" i="14"/>
  <c r="H39" i="14" s="1"/>
  <c r="P38" i="12"/>
  <c r="Q38" i="12" s="1"/>
  <c r="R38" i="12" s="1"/>
  <c r="P39" i="12"/>
  <c r="Q39" i="12" s="1"/>
  <c r="R39" i="12" s="1"/>
  <c r="D55" i="12"/>
  <c r="J55" i="12" s="1"/>
  <c r="C42" i="12"/>
  <c r="I42" i="12" s="1"/>
  <c r="P42" i="12" s="1"/>
  <c r="Q42" i="12" s="1"/>
  <c r="R42" i="12" s="1"/>
  <c r="I30" i="12"/>
  <c r="P30" i="12" s="1"/>
  <c r="Q30" i="12" s="1"/>
  <c r="R30" i="12" s="1"/>
  <c r="BU132" i="12"/>
  <c r="BY157" i="12"/>
  <c r="BX162" i="12"/>
  <c r="BT150" i="12"/>
  <c r="BX142" i="12"/>
  <c r="CC136" i="12"/>
  <c r="BS160" i="12"/>
  <c r="BY165" i="12"/>
  <c r="BT155" i="12"/>
  <c r="BU140" i="12"/>
  <c r="BZ74" i="12"/>
  <c r="CA161" i="12"/>
  <c r="BR163" i="12"/>
  <c r="CD164" i="12"/>
  <c r="CA162" i="12"/>
  <c r="BV163" i="12"/>
  <c r="BU162" i="12"/>
  <c r="CD144" i="12"/>
  <c r="CB125" i="12"/>
  <c r="BX139" i="12"/>
  <c r="CB146" i="12"/>
  <c r="BZ129" i="12"/>
  <c r="BZ150" i="12"/>
  <c r="CD124" i="12"/>
  <c r="BW165" i="12"/>
  <c r="CD155" i="12"/>
  <c r="CB155" i="12"/>
  <c r="CA123" i="12"/>
  <c r="CD154" i="12"/>
  <c r="BZ157" i="12"/>
  <c r="BY160" i="12"/>
  <c r="BS153" i="12"/>
  <c r="BR139" i="12"/>
  <c r="BS150" i="12"/>
  <c r="CC156" i="12"/>
  <c r="CC139" i="12"/>
  <c r="BT154" i="12"/>
  <c r="BX145" i="12"/>
  <c r="CA111" i="12"/>
  <c r="BW154" i="12"/>
  <c r="CC159" i="12"/>
  <c r="CC124" i="12"/>
  <c r="BS122" i="12"/>
  <c r="BV127" i="12"/>
  <c r="BU151" i="12"/>
  <c r="BT158" i="12"/>
  <c r="BW155" i="12"/>
  <c r="BR162" i="12"/>
  <c r="BW136" i="12"/>
  <c r="BR129" i="12"/>
  <c r="CD135" i="12"/>
  <c r="BR121" i="12"/>
  <c r="BT164" i="12"/>
  <c r="BY121" i="12"/>
  <c r="BU117" i="12"/>
  <c r="BU146" i="12"/>
  <c r="BT145" i="12"/>
  <c r="BW134" i="12"/>
  <c r="CD121" i="12"/>
  <c r="CD120" i="12"/>
  <c r="BZ122" i="12"/>
  <c r="CD146" i="12"/>
  <c r="BU98" i="12"/>
  <c r="CC87" i="12"/>
  <c r="CD123" i="12"/>
  <c r="BS108" i="12"/>
  <c r="CC94" i="12"/>
  <c r="BR96" i="12"/>
  <c r="BV98" i="12"/>
  <c r="BX143" i="12"/>
  <c r="BT133" i="12"/>
  <c r="CD108" i="12"/>
  <c r="CB133" i="12"/>
  <c r="BW80" i="12"/>
  <c r="BZ101" i="12"/>
  <c r="BR93" i="12"/>
  <c r="I17" i="13"/>
  <c r="P17" i="13" s="1"/>
  <c r="Q17" i="13" s="1"/>
  <c r="R17" i="13" s="1"/>
  <c r="E168" i="12"/>
  <c r="I17" i="14"/>
  <c r="P17" i="14" s="1"/>
  <c r="Q17" i="14" s="1"/>
  <c r="R17" i="14" s="1"/>
  <c r="X17" i="14" s="1"/>
  <c r="Z17" i="14" s="1"/>
  <c r="D51" i="17"/>
  <c r="J51" i="17" s="1"/>
  <c r="D51" i="18"/>
  <c r="J51" i="18" s="1"/>
  <c r="D51" i="21"/>
  <c r="J51" i="21" s="1"/>
  <c r="D51" i="16"/>
  <c r="J51" i="16" s="1"/>
  <c r="D51" i="19"/>
  <c r="J51" i="19" s="1"/>
  <c r="D51" i="20"/>
  <c r="J51" i="20" s="1"/>
  <c r="D52" i="11"/>
  <c r="D52" i="28"/>
  <c r="J52" i="28" s="1"/>
  <c r="D54" i="19"/>
  <c r="J54" i="19" s="1"/>
  <c r="D54" i="20"/>
  <c r="J54" i="20" s="1"/>
  <c r="D55" i="11"/>
  <c r="D54" i="17"/>
  <c r="J54" i="17" s="1"/>
  <c r="D54" i="18"/>
  <c r="J54" i="18" s="1"/>
  <c r="D54" i="21"/>
  <c r="J54" i="21" s="1"/>
  <c r="D54" i="16"/>
  <c r="J54" i="16" s="1"/>
  <c r="D55" i="28"/>
  <c r="J55" i="28" s="1"/>
  <c r="D38" i="16"/>
  <c r="J38" i="16" s="1"/>
  <c r="D38" i="19"/>
  <c r="J38" i="19" s="1"/>
  <c r="D38" i="20"/>
  <c r="J38" i="20" s="1"/>
  <c r="D39" i="11"/>
  <c r="D38" i="17"/>
  <c r="J38" i="17" s="1"/>
  <c r="D38" i="18"/>
  <c r="J38" i="18" s="1"/>
  <c r="D38" i="21"/>
  <c r="J38" i="21" s="1"/>
  <c r="D39" i="28"/>
  <c r="J39" i="28" s="1"/>
  <c r="D37" i="19"/>
  <c r="J37" i="19" s="1"/>
  <c r="D37" i="20"/>
  <c r="J37" i="20" s="1"/>
  <c r="D38" i="11"/>
  <c r="D37" i="17"/>
  <c r="J37" i="17" s="1"/>
  <c r="D37" i="18"/>
  <c r="J37" i="18" s="1"/>
  <c r="D37" i="21"/>
  <c r="J37" i="21" s="1"/>
  <c r="D37" i="16"/>
  <c r="J37" i="16" s="1"/>
  <c r="D38" i="28"/>
  <c r="J38" i="28" s="1"/>
  <c r="D36" i="20"/>
  <c r="J36" i="20" s="1"/>
  <c r="D37" i="11"/>
  <c r="D36" i="17"/>
  <c r="J36" i="17" s="1"/>
  <c r="D36" i="18"/>
  <c r="J36" i="18" s="1"/>
  <c r="D36" i="21"/>
  <c r="J36" i="21" s="1"/>
  <c r="D36" i="16"/>
  <c r="J36" i="16" s="1"/>
  <c r="D36" i="19"/>
  <c r="J36" i="19" s="1"/>
  <c r="D37" i="28"/>
  <c r="J37" i="28" s="1"/>
  <c r="D42" i="17"/>
  <c r="J42" i="17" s="1"/>
  <c r="D42" i="18"/>
  <c r="J42" i="18" s="1"/>
  <c r="D42" i="21"/>
  <c r="J42" i="21" s="1"/>
  <c r="D42" i="16"/>
  <c r="J42" i="16" s="1"/>
  <c r="D42" i="19"/>
  <c r="J42" i="19" s="1"/>
  <c r="D42" i="20"/>
  <c r="J42" i="20" s="1"/>
  <c r="D43" i="11"/>
  <c r="D43" i="28"/>
  <c r="J43" i="28" s="1"/>
  <c r="D47" i="12"/>
  <c r="J47" i="12" s="1"/>
  <c r="D34" i="17"/>
  <c r="J34" i="17" s="1"/>
  <c r="D34" i="18"/>
  <c r="J34" i="18" s="1"/>
  <c r="D34" i="21"/>
  <c r="J34" i="21" s="1"/>
  <c r="D34" i="16"/>
  <c r="J34" i="16" s="1"/>
  <c r="D34" i="19"/>
  <c r="J34" i="19" s="1"/>
  <c r="D34" i="20"/>
  <c r="J34" i="20" s="1"/>
  <c r="D35" i="11"/>
  <c r="D35" i="28"/>
  <c r="J35" i="28" s="1"/>
  <c r="D33" i="18"/>
  <c r="J33" i="18" s="1"/>
  <c r="D33" i="21"/>
  <c r="J33" i="21" s="1"/>
  <c r="D33" i="16"/>
  <c r="J33" i="16" s="1"/>
  <c r="D33" i="19"/>
  <c r="J33" i="19" s="1"/>
  <c r="D33" i="20"/>
  <c r="J33" i="20" s="1"/>
  <c r="D34" i="11"/>
  <c r="D33" i="17"/>
  <c r="J33" i="17" s="1"/>
  <c r="D34" i="28"/>
  <c r="J34" i="28" s="1"/>
  <c r="D39" i="21"/>
  <c r="J39" i="21" s="1"/>
  <c r="D39" i="16"/>
  <c r="J39" i="16" s="1"/>
  <c r="D39" i="19"/>
  <c r="J39" i="19" s="1"/>
  <c r="D39" i="20"/>
  <c r="J39" i="20" s="1"/>
  <c r="D40" i="11"/>
  <c r="D39" i="17"/>
  <c r="J39" i="17" s="1"/>
  <c r="D39" i="18"/>
  <c r="J39" i="18" s="1"/>
  <c r="D40" i="28"/>
  <c r="J40" i="28" s="1"/>
  <c r="D50" i="18"/>
  <c r="J50" i="18" s="1"/>
  <c r="D50" i="21"/>
  <c r="J50" i="21" s="1"/>
  <c r="D50" i="16"/>
  <c r="J50" i="16" s="1"/>
  <c r="D50" i="19"/>
  <c r="J50" i="19" s="1"/>
  <c r="D50" i="20"/>
  <c r="J50" i="20" s="1"/>
  <c r="D51" i="11"/>
  <c r="D50" i="17"/>
  <c r="J50" i="17" s="1"/>
  <c r="D51" i="28"/>
  <c r="J51" i="28" s="1"/>
  <c r="D40" i="21"/>
  <c r="J40" i="21" s="1"/>
  <c r="D40" i="16"/>
  <c r="J40" i="16" s="1"/>
  <c r="D40" i="19"/>
  <c r="J40" i="19" s="1"/>
  <c r="D40" i="20"/>
  <c r="J40" i="20" s="1"/>
  <c r="D41" i="11"/>
  <c r="D40" i="17"/>
  <c r="J40" i="17" s="1"/>
  <c r="D40" i="18"/>
  <c r="J40" i="18" s="1"/>
  <c r="D41" i="28"/>
  <c r="J41" i="28" s="1"/>
  <c r="D36" i="11"/>
  <c r="D35" i="17"/>
  <c r="J35" i="17" s="1"/>
  <c r="D35" i="18"/>
  <c r="J35" i="18" s="1"/>
  <c r="D35" i="21"/>
  <c r="J35" i="21" s="1"/>
  <c r="D35" i="16"/>
  <c r="J35" i="16" s="1"/>
  <c r="D35" i="19"/>
  <c r="J35" i="19" s="1"/>
  <c r="D35" i="20"/>
  <c r="J35" i="20" s="1"/>
  <c r="D36" i="28"/>
  <c r="J36" i="28" s="1"/>
  <c r="D44" i="11"/>
  <c r="D43" i="17"/>
  <c r="J43" i="17" s="1"/>
  <c r="D43" i="18"/>
  <c r="J43" i="18" s="1"/>
  <c r="D43" i="21"/>
  <c r="J43" i="21" s="1"/>
  <c r="D43" i="16"/>
  <c r="J43" i="16" s="1"/>
  <c r="D43" i="19"/>
  <c r="J43" i="19" s="1"/>
  <c r="D43" i="20"/>
  <c r="J43" i="20" s="1"/>
  <c r="D44" i="28"/>
  <c r="J44" i="28" s="1"/>
  <c r="D41" i="18"/>
  <c r="J41" i="18" s="1"/>
  <c r="D41" i="21"/>
  <c r="J41" i="21" s="1"/>
  <c r="D41" i="16"/>
  <c r="J41" i="16" s="1"/>
  <c r="D41" i="19"/>
  <c r="J41" i="19" s="1"/>
  <c r="D41" i="20"/>
  <c r="J41" i="20" s="1"/>
  <c r="D42" i="11"/>
  <c r="D41" i="17"/>
  <c r="J41" i="17" s="1"/>
  <c r="D42" i="28"/>
  <c r="J42" i="28" s="1"/>
  <c r="D55" i="16"/>
  <c r="J55" i="16" s="1"/>
  <c r="D55" i="19"/>
  <c r="J55" i="19" s="1"/>
  <c r="D55" i="20"/>
  <c r="J55" i="20" s="1"/>
  <c r="D56" i="11"/>
  <c r="D55" i="17"/>
  <c r="J55" i="17" s="1"/>
  <c r="D55" i="18"/>
  <c r="J55" i="18" s="1"/>
  <c r="D55" i="21"/>
  <c r="J55" i="21" s="1"/>
  <c r="D56" i="28"/>
  <c r="J56" i="28" s="1"/>
  <c r="D32" i="17"/>
  <c r="J32" i="17" s="1"/>
  <c r="D32" i="20"/>
  <c r="J32" i="20" s="1"/>
  <c r="D32" i="16"/>
  <c r="J32" i="16" s="1"/>
  <c r="D33" i="11"/>
  <c r="D33" i="28"/>
  <c r="J33" i="28" s="1"/>
  <c r="D32" i="19"/>
  <c r="J32" i="19" s="1"/>
  <c r="D32" i="21"/>
  <c r="J32" i="21" s="1"/>
  <c r="D32" i="18"/>
  <c r="J32" i="18" s="1"/>
  <c r="B43" i="20"/>
  <c r="H43" i="20" s="1"/>
  <c r="B43" i="21"/>
  <c r="H43" i="21" s="1"/>
  <c r="B43" i="17"/>
  <c r="H43" i="17" s="1"/>
  <c r="B43" i="19"/>
  <c r="H43" i="19" s="1"/>
  <c r="B44" i="28"/>
  <c r="H44" i="28" s="1"/>
  <c r="B44" i="11"/>
  <c r="B43" i="16"/>
  <c r="H43" i="16" s="1"/>
  <c r="B43" i="18"/>
  <c r="H43" i="18" s="1"/>
  <c r="C44" i="12"/>
  <c r="I44" i="12" s="1"/>
  <c r="P44" i="12" s="1"/>
  <c r="Q44" i="12" s="1"/>
  <c r="R44" i="12" s="1"/>
  <c r="C32" i="11"/>
  <c r="C31" i="16"/>
  <c r="I31" i="16" s="1"/>
  <c r="P31" i="16" s="1"/>
  <c r="Q31" i="16" s="1"/>
  <c r="R31" i="16" s="1"/>
  <c r="C31" i="18"/>
  <c r="I31" i="18" s="1"/>
  <c r="P31" i="18" s="1"/>
  <c r="Q31" i="18" s="1"/>
  <c r="R31" i="18" s="1"/>
  <c r="C31" i="20"/>
  <c r="I31" i="20" s="1"/>
  <c r="P31" i="20" s="1"/>
  <c r="Q31" i="20" s="1"/>
  <c r="R31" i="20" s="1"/>
  <c r="C31" i="21"/>
  <c r="I31" i="21" s="1"/>
  <c r="P31" i="21" s="1"/>
  <c r="Q31" i="21" s="1"/>
  <c r="R31" i="21" s="1"/>
  <c r="C31" i="17"/>
  <c r="I31" i="17" s="1"/>
  <c r="P31" i="17" s="1"/>
  <c r="Q31" i="17" s="1"/>
  <c r="R31" i="17" s="1"/>
  <c r="C31" i="19"/>
  <c r="I31" i="19" s="1"/>
  <c r="P31" i="19" s="1"/>
  <c r="Q31" i="19" s="1"/>
  <c r="R31" i="19" s="1"/>
  <c r="C32" i="28"/>
  <c r="I32" i="28" s="1"/>
  <c r="P32" i="28" s="1"/>
  <c r="Q32" i="28" s="1"/>
  <c r="R32" i="28" s="1"/>
  <c r="X32" i="28" s="1"/>
  <c r="Z32" i="28" s="1"/>
  <c r="D157" i="16"/>
  <c r="F157" i="16" s="1"/>
  <c r="B46" i="21"/>
  <c r="H46" i="21" s="1"/>
  <c r="B46" i="17"/>
  <c r="H46" i="17" s="1"/>
  <c r="B46" i="19"/>
  <c r="H46" i="19" s="1"/>
  <c r="B46" i="20"/>
  <c r="H46" i="20" s="1"/>
  <c r="B46" i="18"/>
  <c r="H46" i="18" s="1"/>
  <c r="B46" i="16"/>
  <c r="H46" i="16" s="1"/>
  <c r="B47" i="11"/>
  <c r="B47" i="28"/>
  <c r="H47" i="28" s="1"/>
  <c r="B42" i="19"/>
  <c r="H42" i="19" s="1"/>
  <c r="B42" i="17"/>
  <c r="H42" i="17" s="1"/>
  <c r="B42" i="21"/>
  <c r="H42" i="21" s="1"/>
  <c r="B42" i="20"/>
  <c r="H42" i="20" s="1"/>
  <c r="B42" i="18"/>
  <c r="H42" i="18" s="1"/>
  <c r="B42" i="16"/>
  <c r="H42" i="16" s="1"/>
  <c r="B43" i="28"/>
  <c r="H43" i="28" s="1"/>
  <c r="B43" i="11"/>
  <c r="B34" i="19"/>
  <c r="H34" i="19" s="1"/>
  <c r="B34" i="17"/>
  <c r="H34" i="17" s="1"/>
  <c r="B34" i="21"/>
  <c r="H34" i="21" s="1"/>
  <c r="B34" i="20"/>
  <c r="H34" i="20" s="1"/>
  <c r="B34" i="18"/>
  <c r="H34" i="18" s="1"/>
  <c r="B34" i="16"/>
  <c r="H34" i="16" s="1"/>
  <c r="B35" i="28"/>
  <c r="H35" i="28" s="1"/>
  <c r="B35" i="11"/>
  <c r="D157" i="18"/>
  <c r="F157" i="18" s="1"/>
  <c r="C37" i="19"/>
  <c r="I37" i="19" s="1"/>
  <c r="C37" i="17"/>
  <c r="I37" i="17" s="1"/>
  <c r="C37" i="21"/>
  <c r="I37" i="21" s="1"/>
  <c r="C37" i="20"/>
  <c r="I37" i="20" s="1"/>
  <c r="C37" i="18"/>
  <c r="I37" i="18" s="1"/>
  <c r="C37" i="16"/>
  <c r="I37" i="16" s="1"/>
  <c r="C38" i="11"/>
  <c r="C38" i="28"/>
  <c r="I38" i="28" s="1"/>
  <c r="C36" i="19"/>
  <c r="I36" i="19" s="1"/>
  <c r="C36" i="17"/>
  <c r="I36" i="17" s="1"/>
  <c r="C36" i="21"/>
  <c r="I36" i="21" s="1"/>
  <c r="C36" i="20"/>
  <c r="I36" i="20" s="1"/>
  <c r="C36" i="18"/>
  <c r="I36" i="18" s="1"/>
  <c r="C36" i="16"/>
  <c r="I36" i="16" s="1"/>
  <c r="C37" i="28"/>
  <c r="I37" i="28" s="1"/>
  <c r="C37" i="11"/>
  <c r="B33" i="19"/>
  <c r="H33" i="19" s="1"/>
  <c r="B33" i="17"/>
  <c r="H33" i="17" s="1"/>
  <c r="B33" i="21"/>
  <c r="H33" i="21" s="1"/>
  <c r="B33" i="20"/>
  <c r="H33" i="20" s="1"/>
  <c r="B33" i="18"/>
  <c r="H33" i="18" s="1"/>
  <c r="B33" i="16"/>
  <c r="H33" i="16" s="1"/>
  <c r="B34" i="11"/>
  <c r="B34" i="28"/>
  <c r="H34" i="28" s="1"/>
  <c r="C21" i="19"/>
  <c r="I21" i="19" s="1"/>
  <c r="P21" i="19" s="1"/>
  <c r="Q21" i="19" s="1"/>
  <c r="R21" i="19" s="1"/>
  <c r="C21" i="17"/>
  <c r="I21" i="17" s="1"/>
  <c r="P21" i="17" s="1"/>
  <c r="Q21" i="17" s="1"/>
  <c r="R21" i="17" s="1"/>
  <c r="C21" i="21"/>
  <c r="I21" i="21" s="1"/>
  <c r="P21" i="21" s="1"/>
  <c r="Q21" i="21" s="1"/>
  <c r="R21" i="21" s="1"/>
  <c r="C21" i="20"/>
  <c r="I21" i="20" s="1"/>
  <c r="P21" i="20" s="1"/>
  <c r="Q21" i="20" s="1"/>
  <c r="R21" i="20" s="1"/>
  <c r="C21" i="18"/>
  <c r="I21" i="18" s="1"/>
  <c r="P21" i="18" s="1"/>
  <c r="Q21" i="18" s="1"/>
  <c r="R21" i="18" s="1"/>
  <c r="C21" i="16"/>
  <c r="I21" i="16" s="1"/>
  <c r="P21" i="16" s="1"/>
  <c r="Q21" i="16" s="1"/>
  <c r="R21" i="16" s="1"/>
  <c r="C22" i="11"/>
  <c r="C22" i="28"/>
  <c r="I22" i="28" s="1"/>
  <c r="P22" i="28" s="1"/>
  <c r="Q22" i="28" s="1"/>
  <c r="R22" i="28" s="1"/>
  <c r="X22" i="28" s="1"/>
  <c r="Z22" i="28" s="1"/>
  <c r="B36" i="19"/>
  <c r="H36" i="19" s="1"/>
  <c r="B36" i="17"/>
  <c r="H36" i="17" s="1"/>
  <c r="B36" i="21"/>
  <c r="H36" i="21" s="1"/>
  <c r="P36" i="21" s="1"/>
  <c r="Q36" i="21" s="1"/>
  <c r="R36" i="21" s="1"/>
  <c r="B36" i="20"/>
  <c r="H36" i="20" s="1"/>
  <c r="B36" i="18"/>
  <c r="H36" i="18" s="1"/>
  <c r="B36" i="16"/>
  <c r="H36" i="16" s="1"/>
  <c r="P36" i="16" s="1"/>
  <c r="Q36" i="16" s="1"/>
  <c r="R36" i="16" s="1"/>
  <c r="B37" i="11"/>
  <c r="B37" i="28"/>
  <c r="H37" i="28" s="1"/>
  <c r="C22" i="19"/>
  <c r="I22" i="19" s="1"/>
  <c r="P22" i="19" s="1"/>
  <c r="Q22" i="19" s="1"/>
  <c r="R22" i="19" s="1"/>
  <c r="C22" i="17"/>
  <c r="I22" i="17" s="1"/>
  <c r="C22" i="21"/>
  <c r="I22" i="21" s="1"/>
  <c r="P22" i="21" s="1"/>
  <c r="Q22" i="21" s="1"/>
  <c r="R22" i="21" s="1"/>
  <c r="C22" i="20"/>
  <c r="I22" i="20" s="1"/>
  <c r="P22" i="20" s="1"/>
  <c r="Q22" i="20" s="1"/>
  <c r="R22" i="20" s="1"/>
  <c r="C22" i="16"/>
  <c r="I22" i="16" s="1"/>
  <c r="P22" i="16" s="1"/>
  <c r="Q22" i="16" s="1"/>
  <c r="R22" i="16" s="1"/>
  <c r="C22" i="18"/>
  <c r="I22" i="18" s="1"/>
  <c r="P22" i="18" s="1"/>
  <c r="Q22" i="18" s="1"/>
  <c r="R22" i="18" s="1"/>
  <c r="C23" i="11"/>
  <c r="C23" i="28"/>
  <c r="I23" i="28" s="1"/>
  <c r="P23" i="28" s="1"/>
  <c r="Q23" i="28" s="1"/>
  <c r="R23" i="28" s="1"/>
  <c r="X23" i="28" s="1"/>
  <c r="Z23" i="28" s="1"/>
  <c r="D157" i="20"/>
  <c r="F157" i="20" s="1"/>
  <c r="B52" i="19"/>
  <c r="H52" i="19" s="1"/>
  <c r="B52" i="17"/>
  <c r="H52" i="17" s="1"/>
  <c r="B52" i="21"/>
  <c r="H52" i="21" s="1"/>
  <c r="B52" i="20"/>
  <c r="H52" i="20" s="1"/>
  <c r="B52" i="18"/>
  <c r="H52" i="18" s="1"/>
  <c r="B52" i="16"/>
  <c r="H52" i="16" s="1"/>
  <c r="B53" i="11"/>
  <c r="B53" i="28"/>
  <c r="H53" i="28" s="1"/>
  <c r="B45" i="19"/>
  <c r="H45" i="19" s="1"/>
  <c r="B45" i="17"/>
  <c r="H45" i="17" s="1"/>
  <c r="B45" i="21"/>
  <c r="H45" i="21" s="1"/>
  <c r="B45" i="20"/>
  <c r="H45" i="20" s="1"/>
  <c r="B45" i="18"/>
  <c r="H45" i="18" s="1"/>
  <c r="B45" i="16"/>
  <c r="H45" i="16" s="1"/>
  <c r="B46" i="11"/>
  <c r="B46" i="28"/>
  <c r="H46" i="28" s="1"/>
  <c r="B39" i="19"/>
  <c r="H39" i="19" s="1"/>
  <c r="B39" i="17"/>
  <c r="H39" i="17" s="1"/>
  <c r="B39" i="21"/>
  <c r="H39" i="21" s="1"/>
  <c r="B39" i="20"/>
  <c r="H39" i="20" s="1"/>
  <c r="B39" i="18"/>
  <c r="H39" i="18" s="1"/>
  <c r="B39" i="16"/>
  <c r="H39" i="16" s="1"/>
  <c r="B40" i="11"/>
  <c r="B40" i="28"/>
  <c r="H40" i="28" s="1"/>
  <c r="B41" i="19"/>
  <c r="H41" i="19" s="1"/>
  <c r="B41" i="17"/>
  <c r="H41" i="17" s="1"/>
  <c r="B41" i="21"/>
  <c r="H41" i="21" s="1"/>
  <c r="B41" i="20"/>
  <c r="H41" i="20" s="1"/>
  <c r="B42" i="11"/>
  <c r="B41" i="18"/>
  <c r="H41" i="18" s="1"/>
  <c r="B42" i="28"/>
  <c r="H42" i="28" s="1"/>
  <c r="B41" i="16"/>
  <c r="H41" i="16" s="1"/>
  <c r="C23" i="19"/>
  <c r="I23" i="19" s="1"/>
  <c r="P23" i="19" s="1"/>
  <c r="Q23" i="19" s="1"/>
  <c r="R23" i="19" s="1"/>
  <c r="C23" i="17"/>
  <c r="I23" i="17" s="1"/>
  <c r="P23" i="17" s="1"/>
  <c r="Q23" i="17" s="1"/>
  <c r="R23" i="17" s="1"/>
  <c r="C23" i="21"/>
  <c r="I23" i="21" s="1"/>
  <c r="P23" i="21" s="1"/>
  <c r="Q23" i="21" s="1"/>
  <c r="R23" i="21" s="1"/>
  <c r="C23" i="20"/>
  <c r="I23" i="20" s="1"/>
  <c r="P23" i="20" s="1"/>
  <c r="Q23" i="20" s="1"/>
  <c r="R23" i="20" s="1"/>
  <c r="C23" i="18"/>
  <c r="I23" i="18" s="1"/>
  <c r="P23" i="18" s="1"/>
  <c r="Q23" i="18" s="1"/>
  <c r="R23" i="18" s="1"/>
  <c r="C23" i="16"/>
  <c r="I23" i="16" s="1"/>
  <c r="P23" i="16" s="1"/>
  <c r="Q23" i="16" s="1"/>
  <c r="R23" i="16" s="1"/>
  <c r="C24" i="11"/>
  <c r="C24" i="28"/>
  <c r="I24" i="28" s="1"/>
  <c r="P24" i="28" s="1"/>
  <c r="Q24" i="28" s="1"/>
  <c r="R24" i="28" s="1"/>
  <c r="X24" i="28" s="1"/>
  <c r="Z24" i="28" s="1"/>
  <c r="C27" i="21"/>
  <c r="I27" i="21" s="1"/>
  <c r="P27" i="21" s="1"/>
  <c r="Q27" i="21" s="1"/>
  <c r="R27" i="21" s="1"/>
  <c r="C27" i="17"/>
  <c r="I27" i="17" s="1"/>
  <c r="P27" i="17" s="1"/>
  <c r="Q27" i="17" s="1"/>
  <c r="R27" i="17" s="1"/>
  <c r="C27" i="19"/>
  <c r="I27" i="19" s="1"/>
  <c r="P27" i="19" s="1"/>
  <c r="Q27" i="19" s="1"/>
  <c r="R27" i="19" s="1"/>
  <c r="C27" i="20"/>
  <c r="I27" i="20" s="1"/>
  <c r="P27" i="20" s="1"/>
  <c r="Q27" i="20" s="1"/>
  <c r="R27" i="20" s="1"/>
  <c r="C27" i="18"/>
  <c r="I27" i="18" s="1"/>
  <c r="P27" i="18" s="1"/>
  <c r="Q27" i="18" s="1"/>
  <c r="R27" i="18" s="1"/>
  <c r="C27" i="16"/>
  <c r="I27" i="16" s="1"/>
  <c r="P27" i="16" s="1"/>
  <c r="Q27" i="16" s="1"/>
  <c r="R27" i="16" s="1"/>
  <c r="C28" i="11"/>
  <c r="C28" i="28"/>
  <c r="I28" i="28" s="1"/>
  <c r="P28" i="28" s="1"/>
  <c r="Q28" i="28" s="1"/>
  <c r="R28" i="28" s="1"/>
  <c r="X28" i="28" s="1"/>
  <c r="Z28" i="28" s="1"/>
  <c r="D157" i="21"/>
  <c r="F157" i="21" s="1"/>
  <c r="C25" i="19"/>
  <c r="I25" i="19" s="1"/>
  <c r="P25" i="19" s="1"/>
  <c r="Q25" i="19" s="1"/>
  <c r="R25" i="19" s="1"/>
  <c r="C25" i="17"/>
  <c r="I25" i="17" s="1"/>
  <c r="P25" i="17" s="1"/>
  <c r="Q25" i="17" s="1"/>
  <c r="R25" i="17" s="1"/>
  <c r="C25" i="21"/>
  <c r="I25" i="21" s="1"/>
  <c r="P25" i="21" s="1"/>
  <c r="Q25" i="21" s="1"/>
  <c r="R25" i="21" s="1"/>
  <c r="C25" i="20"/>
  <c r="I25" i="20" s="1"/>
  <c r="P25" i="20" s="1"/>
  <c r="Q25" i="20" s="1"/>
  <c r="R25" i="20" s="1"/>
  <c r="C25" i="18"/>
  <c r="I25" i="18" s="1"/>
  <c r="P25" i="18" s="1"/>
  <c r="Q25" i="18" s="1"/>
  <c r="R25" i="18" s="1"/>
  <c r="C25" i="16"/>
  <c r="I25" i="16" s="1"/>
  <c r="P25" i="16" s="1"/>
  <c r="Q25" i="16" s="1"/>
  <c r="R25" i="16" s="1"/>
  <c r="C26" i="11"/>
  <c r="C26" i="28"/>
  <c r="I26" i="28" s="1"/>
  <c r="P26" i="28" s="1"/>
  <c r="Q26" i="28" s="1"/>
  <c r="R26" i="28" s="1"/>
  <c r="X26" i="28" s="1"/>
  <c r="Z26" i="28" s="1"/>
  <c r="C24" i="19"/>
  <c r="I24" i="19" s="1"/>
  <c r="P24" i="19" s="1"/>
  <c r="Q24" i="19" s="1"/>
  <c r="R24" i="19" s="1"/>
  <c r="C24" i="17"/>
  <c r="I24" i="17" s="1"/>
  <c r="P24" i="17" s="1"/>
  <c r="Q24" i="17" s="1"/>
  <c r="R24" i="17" s="1"/>
  <c r="C24" i="21"/>
  <c r="I24" i="21" s="1"/>
  <c r="P24" i="21" s="1"/>
  <c r="Q24" i="21" s="1"/>
  <c r="R24" i="21" s="1"/>
  <c r="C24" i="20"/>
  <c r="I24" i="20" s="1"/>
  <c r="P24" i="20" s="1"/>
  <c r="Q24" i="20" s="1"/>
  <c r="R24" i="20" s="1"/>
  <c r="C24" i="18"/>
  <c r="I24" i="18" s="1"/>
  <c r="P24" i="18" s="1"/>
  <c r="Q24" i="18" s="1"/>
  <c r="R24" i="18" s="1"/>
  <c r="C24" i="16"/>
  <c r="I24" i="16" s="1"/>
  <c r="P24" i="16" s="1"/>
  <c r="Q24" i="16" s="1"/>
  <c r="R24" i="16" s="1"/>
  <c r="C25" i="11"/>
  <c r="C25" i="28"/>
  <c r="I25" i="28" s="1"/>
  <c r="P25" i="28" s="1"/>
  <c r="Q25" i="28" s="1"/>
  <c r="R25" i="28" s="1"/>
  <c r="X25" i="28" s="1"/>
  <c r="Z25" i="28" s="1"/>
  <c r="D157" i="17"/>
  <c r="F157" i="17" s="1"/>
  <c r="C38" i="19"/>
  <c r="I38" i="19" s="1"/>
  <c r="C38" i="17"/>
  <c r="I38" i="17" s="1"/>
  <c r="C38" i="21"/>
  <c r="I38" i="21" s="1"/>
  <c r="C38" i="18"/>
  <c r="I38" i="18" s="1"/>
  <c r="C38" i="16"/>
  <c r="I38" i="16" s="1"/>
  <c r="C39" i="11"/>
  <c r="C38" i="20"/>
  <c r="I38" i="20" s="1"/>
  <c r="C39" i="28"/>
  <c r="I39" i="28" s="1"/>
  <c r="C20" i="19"/>
  <c r="I20" i="19" s="1"/>
  <c r="P20" i="19" s="1"/>
  <c r="Q20" i="19" s="1"/>
  <c r="R20" i="19" s="1"/>
  <c r="C20" i="17"/>
  <c r="I20" i="17" s="1"/>
  <c r="P20" i="17" s="1"/>
  <c r="Q20" i="17" s="1"/>
  <c r="R20" i="17" s="1"/>
  <c r="C20" i="21"/>
  <c r="I20" i="21" s="1"/>
  <c r="P20" i="21" s="1"/>
  <c r="Q20" i="21" s="1"/>
  <c r="R20" i="21" s="1"/>
  <c r="C20" i="20"/>
  <c r="I20" i="20" s="1"/>
  <c r="P20" i="20" s="1"/>
  <c r="Q20" i="20" s="1"/>
  <c r="R20" i="20" s="1"/>
  <c r="C20" i="18"/>
  <c r="I20" i="18" s="1"/>
  <c r="P20" i="18" s="1"/>
  <c r="Q20" i="18" s="1"/>
  <c r="R20" i="18" s="1"/>
  <c r="C21" i="28"/>
  <c r="I21" i="28" s="1"/>
  <c r="P21" i="28" s="1"/>
  <c r="Q21" i="28" s="1"/>
  <c r="R21" i="28" s="1"/>
  <c r="C20" i="16"/>
  <c r="I20" i="16" s="1"/>
  <c r="P20" i="16" s="1"/>
  <c r="Q20" i="16" s="1"/>
  <c r="R20" i="16" s="1"/>
  <c r="C21" i="11"/>
  <c r="B32" i="19"/>
  <c r="H32" i="19" s="1"/>
  <c r="B32" i="17"/>
  <c r="H32" i="17" s="1"/>
  <c r="B32" i="21"/>
  <c r="H32" i="21" s="1"/>
  <c r="B32" i="20"/>
  <c r="H32" i="20" s="1"/>
  <c r="B32" i="18"/>
  <c r="H32" i="18" s="1"/>
  <c r="B32" i="16"/>
  <c r="H32" i="16" s="1"/>
  <c r="B33" i="11"/>
  <c r="B33" i="28"/>
  <c r="H33" i="28" s="1"/>
  <c r="B41" i="4"/>
  <c r="B40" i="19"/>
  <c r="H40" i="19" s="1"/>
  <c r="B40" i="17"/>
  <c r="H40" i="17" s="1"/>
  <c r="B40" i="21"/>
  <c r="H40" i="21" s="1"/>
  <c r="B40" i="20"/>
  <c r="H40" i="20" s="1"/>
  <c r="B40" i="18"/>
  <c r="H40" i="18" s="1"/>
  <c r="B40" i="16"/>
  <c r="H40" i="16" s="1"/>
  <c r="B41" i="11"/>
  <c r="B41" i="28"/>
  <c r="H41" i="28" s="1"/>
  <c r="D157" i="19"/>
  <c r="F157" i="19" s="1"/>
  <c r="C28" i="19"/>
  <c r="I28" i="19" s="1"/>
  <c r="P28" i="19" s="1"/>
  <c r="Q28" i="19" s="1"/>
  <c r="R28" i="19" s="1"/>
  <c r="C28" i="17"/>
  <c r="I28" i="17" s="1"/>
  <c r="P28" i="17" s="1"/>
  <c r="Q28" i="17" s="1"/>
  <c r="R28" i="17" s="1"/>
  <c r="C28" i="21"/>
  <c r="I28" i="21" s="1"/>
  <c r="P28" i="21" s="1"/>
  <c r="Q28" i="21" s="1"/>
  <c r="R28" i="21" s="1"/>
  <c r="C28" i="20"/>
  <c r="I28" i="20" s="1"/>
  <c r="P28" i="20" s="1"/>
  <c r="Q28" i="20" s="1"/>
  <c r="R28" i="20" s="1"/>
  <c r="C28" i="18"/>
  <c r="I28" i="18" s="1"/>
  <c r="P28" i="18" s="1"/>
  <c r="Q28" i="18" s="1"/>
  <c r="R28" i="18" s="1"/>
  <c r="C28" i="16"/>
  <c r="I28" i="16" s="1"/>
  <c r="P28" i="16" s="1"/>
  <c r="Q28" i="16" s="1"/>
  <c r="R28" i="16" s="1"/>
  <c r="C29" i="11"/>
  <c r="C29" i="28"/>
  <c r="I29" i="28" s="1"/>
  <c r="P29" i="28" s="1"/>
  <c r="Q29" i="28" s="1"/>
  <c r="R29" i="28" s="1"/>
  <c r="X29" i="28" s="1"/>
  <c r="Z29" i="28" s="1"/>
  <c r="X9" i="28"/>
  <c r="Z9" i="28" s="1"/>
  <c r="D157" i="28"/>
  <c r="F157" i="28" s="1"/>
  <c r="P22" i="17"/>
  <c r="Q22" i="17" s="1"/>
  <c r="R22" i="17" s="1"/>
  <c r="C29" i="19"/>
  <c r="I29" i="19" s="1"/>
  <c r="P29" i="19" s="1"/>
  <c r="Q29" i="19" s="1"/>
  <c r="R29" i="19" s="1"/>
  <c r="C29" i="17"/>
  <c r="I29" i="17" s="1"/>
  <c r="P29" i="17" s="1"/>
  <c r="Q29" i="17" s="1"/>
  <c r="R29" i="17" s="1"/>
  <c r="C29" i="21"/>
  <c r="I29" i="21" s="1"/>
  <c r="P29" i="21" s="1"/>
  <c r="Q29" i="21" s="1"/>
  <c r="R29" i="21" s="1"/>
  <c r="C29" i="20"/>
  <c r="I29" i="20" s="1"/>
  <c r="P29" i="20" s="1"/>
  <c r="Q29" i="20" s="1"/>
  <c r="R29" i="20" s="1"/>
  <c r="C29" i="18"/>
  <c r="I29" i="18" s="1"/>
  <c r="P29" i="18" s="1"/>
  <c r="Q29" i="18" s="1"/>
  <c r="R29" i="18" s="1"/>
  <c r="C29" i="16"/>
  <c r="I29" i="16" s="1"/>
  <c r="P29" i="16" s="1"/>
  <c r="Q29" i="16" s="1"/>
  <c r="R29" i="16" s="1"/>
  <c r="C30" i="11"/>
  <c r="C30" i="28"/>
  <c r="I30" i="28" s="1"/>
  <c r="P30" i="28" s="1"/>
  <c r="Q30" i="28" s="1"/>
  <c r="R30" i="28" s="1"/>
  <c r="X30" i="28" s="1"/>
  <c r="Z30" i="28" s="1"/>
  <c r="B48" i="19"/>
  <c r="H48" i="19" s="1"/>
  <c r="B48" i="17"/>
  <c r="H48" i="17" s="1"/>
  <c r="B48" i="21"/>
  <c r="H48" i="21" s="1"/>
  <c r="B48" i="20"/>
  <c r="H48" i="20" s="1"/>
  <c r="B48" i="18"/>
  <c r="H48" i="18" s="1"/>
  <c r="B48" i="16"/>
  <c r="H48" i="16" s="1"/>
  <c r="B49" i="11"/>
  <c r="B49" i="28"/>
  <c r="H49" i="28" s="1"/>
  <c r="B35" i="19"/>
  <c r="H35" i="19" s="1"/>
  <c r="B35" i="17"/>
  <c r="H35" i="17" s="1"/>
  <c r="B35" i="21"/>
  <c r="H35" i="21" s="1"/>
  <c r="B35" i="20"/>
  <c r="H35" i="20" s="1"/>
  <c r="B35" i="18"/>
  <c r="H35" i="18" s="1"/>
  <c r="B35" i="16"/>
  <c r="H35" i="16" s="1"/>
  <c r="B36" i="11"/>
  <c r="B36" i="28"/>
  <c r="H36" i="28" s="1"/>
  <c r="B37" i="19"/>
  <c r="H37" i="19" s="1"/>
  <c r="B37" i="17"/>
  <c r="H37" i="17" s="1"/>
  <c r="B37" i="21"/>
  <c r="H37" i="21" s="1"/>
  <c r="B37" i="20"/>
  <c r="H37" i="20" s="1"/>
  <c r="B37" i="18"/>
  <c r="H37" i="18" s="1"/>
  <c r="B37" i="16"/>
  <c r="H37" i="16" s="1"/>
  <c r="B38" i="11"/>
  <c r="B38" i="28"/>
  <c r="H38" i="28" s="1"/>
  <c r="C30" i="19"/>
  <c r="I30" i="19" s="1"/>
  <c r="P30" i="19" s="1"/>
  <c r="Q30" i="19" s="1"/>
  <c r="R30" i="19" s="1"/>
  <c r="C30" i="17"/>
  <c r="I30" i="17" s="1"/>
  <c r="P30" i="17" s="1"/>
  <c r="Q30" i="17" s="1"/>
  <c r="R30" i="17" s="1"/>
  <c r="C30" i="21"/>
  <c r="I30" i="21" s="1"/>
  <c r="P30" i="21" s="1"/>
  <c r="Q30" i="21" s="1"/>
  <c r="R30" i="21" s="1"/>
  <c r="C30" i="20"/>
  <c r="I30" i="20" s="1"/>
  <c r="P30" i="20" s="1"/>
  <c r="Q30" i="20" s="1"/>
  <c r="R30" i="20" s="1"/>
  <c r="C31" i="11"/>
  <c r="C30" i="18"/>
  <c r="I30" i="18" s="1"/>
  <c r="P30" i="18" s="1"/>
  <c r="Q30" i="18" s="1"/>
  <c r="R30" i="18" s="1"/>
  <c r="C30" i="16"/>
  <c r="I30" i="16" s="1"/>
  <c r="P30" i="16" s="1"/>
  <c r="Q30" i="16" s="1"/>
  <c r="R30" i="16" s="1"/>
  <c r="C31" i="28"/>
  <c r="I31" i="28" s="1"/>
  <c r="P31" i="28" s="1"/>
  <c r="Q31" i="28" s="1"/>
  <c r="R31" i="28" s="1"/>
  <c r="X31" i="28" s="1"/>
  <c r="Z31" i="28" s="1"/>
  <c r="C26" i="19"/>
  <c r="I26" i="19" s="1"/>
  <c r="P26" i="19" s="1"/>
  <c r="Q26" i="19" s="1"/>
  <c r="R26" i="19" s="1"/>
  <c r="C26" i="17"/>
  <c r="I26" i="17" s="1"/>
  <c r="P26" i="17" s="1"/>
  <c r="Q26" i="17" s="1"/>
  <c r="R26" i="17" s="1"/>
  <c r="C26" i="21"/>
  <c r="I26" i="21" s="1"/>
  <c r="P26" i="21" s="1"/>
  <c r="Q26" i="21" s="1"/>
  <c r="R26" i="21" s="1"/>
  <c r="C26" i="20"/>
  <c r="I26" i="20" s="1"/>
  <c r="P26" i="20" s="1"/>
  <c r="Q26" i="20" s="1"/>
  <c r="R26" i="20" s="1"/>
  <c r="C26" i="18"/>
  <c r="I26" i="18" s="1"/>
  <c r="P26" i="18" s="1"/>
  <c r="Q26" i="18" s="1"/>
  <c r="R26" i="18" s="1"/>
  <c r="C26" i="16"/>
  <c r="I26" i="16" s="1"/>
  <c r="P26" i="16" s="1"/>
  <c r="Q26" i="16" s="1"/>
  <c r="R26" i="16" s="1"/>
  <c r="C27" i="11"/>
  <c r="C27" i="28"/>
  <c r="I27" i="28" s="1"/>
  <c r="P27" i="28" s="1"/>
  <c r="Q27" i="28" s="1"/>
  <c r="R27" i="28" s="1"/>
  <c r="X27" i="28" s="1"/>
  <c r="Z27" i="28" s="1"/>
  <c r="B51" i="12"/>
  <c r="H51" i="12" s="1"/>
  <c r="B38" i="21"/>
  <c r="H38" i="21" s="1"/>
  <c r="B38" i="17"/>
  <c r="H38" i="17" s="1"/>
  <c r="B38" i="19"/>
  <c r="H38" i="19" s="1"/>
  <c r="B38" i="20"/>
  <c r="H38" i="20" s="1"/>
  <c r="B38" i="18"/>
  <c r="H38" i="18" s="1"/>
  <c r="B38" i="16"/>
  <c r="H38" i="16" s="1"/>
  <c r="P38" i="16" s="1"/>
  <c r="Q38" i="16" s="1"/>
  <c r="R38" i="16" s="1"/>
  <c r="B39" i="11"/>
  <c r="B39" i="28"/>
  <c r="H39" i="28" s="1"/>
  <c r="BR70" i="12"/>
  <c r="BX131" i="12"/>
  <c r="C41" i="12"/>
  <c r="CC107" i="12"/>
  <c r="CD106" i="12"/>
  <c r="BU157" i="12"/>
  <c r="BT118" i="12"/>
  <c r="I18" i="13"/>
  <c r="P18" i="13" s="1"/>
  <c r="Q18" i="13" s="1"/>
  <c r="R18" i="13" s="1"/>
  <c r="BR131" i="12"/>
  <c r="BS119" i="12"/>
  <c r="BS124" i="12"/>
  <c r="BV105" i="12"/>
  <c r="CD117" i="12"/>
  <c r="BR143" i="12"/>
  <c r="BV133" i="12"/>
  <c r="BZ96" i="12"/>
  <c r="CC163" i="12"/>
  <c r="BZ151" i="12"/>
  <c r="BS163" i="12"/>
  <c r="CC149" i="12"/>
  <c r="BX151" i="12"/>
  <c r="BU159" i="12"/>
  <c r="BS149" i="12"/>
  <c r="CD149" i="12"/>
  <c r="CC165" i="12"/>
  <c r="CB162" i="12"/>
  <c r="BV141" i="12"/>
  <c r="BU130" i="12"/>
  <c r="BR146" i="12"/>
  <c r="BX154" i="12"/>
  <c r="BY135" i="12"/>
  <c r="CC125" i="12"/>
  <c r="BZ137" i="12"/>
  <c r="BR114" i="12"/>
  <c r="BR124" i="12"/>
  <c r="CC97" i="12"/>
  <c r="BR134" i="12"/>
  <c r="CB112" i="12"/>
  <c r="BZ102" i="12"/>
  <c r="CD143" i="12"/>
  <c r="BZ104" i="12"/>
  <c r="BV77" i="12"/>
  <c r="CD90" i="12"/>
  <c r="BZ86" i="12"/>
  <c r="BY89" i="12"/>
  <c r="BZ158" i="12"/>
  <c r="CC148" i="12"/>
  <c r="BV162" i="12"/>
  <c r="CC161" i="12"/>
  <c r="BY144" i="12"/>
  <c r="CC138" i="12"/>
  <c r="BR154" i="12"/>
  <c r="BR135" i="12"/>
  <c r="CC147" i="12"/>
  <c r="CB137" i="12"/>
  <c r="CC123" i="12"/>
  <c r="BX119" i="12"/>
  <c r="BZ145" i="12"/>
  <c r="BV126" i="12"/>
  <c r="CA124" i="12"/>
  <c r="BR111" i="12"/>
  <c r="BV118" i="12"/>
  <c r="BU97" i="12"/>
  <c r="BU134" i="12"/>
  <c r="CD112" i="12"/>
  <c r="BR102" i="12"/>
  <c r="BS104" i="12"/>
  <c r="BU74" i="12"/>
  <c r="CD107" i="12"/>
  <c r="BZ79" i="12"/>
  <c r="BX137" i="12"/>
  <c r="BV119" i="12"/>
  <c r="BR116" i="12"/>
  <c r="CB111" i="12"/>
  <c r="BZ165" i="12"/>
  <c r="BU165" i="12"/>
  <c r="BR165" i="12"/>
  <c r="BX148" i="12"/>
  <c r="BR160" i="12"/>
  <c r="CC164" i="12"/>
  <c r="BX147" i="12"/>
  <c r="BR158" i="12"/>
  <c r="BW164" i="12"/>
  <c r="BZ144" i="12"/>
  <c r="CD162" i="12"/>
  <c r="CC151" i="12"/>
  <c r="CA140" i="12"/>
  <c r="CB141" i="12"/>
  <c r="BY146" i="12"/>
  <c r="BZ154" i="12"/>
  <c r="BZ135" i="12"/>
  <c r="BV142" i="12"/>
  <c r="BY136" i="12"/>
  <c r="BU123" i="12"/>
  <c r="CA145" i="12"/>
  <c r="CD126" i="12"/>
  <c r="BZ109" i="12"/>
  <c r="BX118" i="12"/>
  <c r="BY122" i="12"/>
  <c r="BV134" i="12"/>
  <c r="BZ108" i="12"/>
  <c r="CD109" i="12"/>
  <c r="BR133" i="12"/>
  <c r="CA104" i="12"/>
  <c r="BR120" i="12"/>
  <c r="CC85" i="12"/>
  <c r="BY107" i="12"/>
  <c r="BU83" i="12"/>
  <c r="BZ88" i="12"/>
  <c r="BS81" i="12"/>
  <c r="BR73" i="12"/>
  <c r="CD134" i="12"/>
  <c r="CD127" i="12"/>
  <c r="CC114" i="12"/>
  <c r="BR151" i="12"/>
  <c r="BU161" i="12"/>
  <c r="BX165" i="12"/>
  <c r="BV160" i="12"/>
  <c r="CB163" i="12"/>
  <c r="BZ147" i="12"/>
  <c r="CB158" i="12"/>
  <c r="BZ163" i="12"/>
  <c r="CB164" i="12"/>
  <c r="BU156" i="12"/>
  <c r="BW162" i="12"/>
  <c r="BY150" i="12"/>
  <c r="BS140" i="12"/>
  <c r="CD160" i="12"/>
  <c r="BT141" i="12"/>
  <c r="BS146" i="12"/>
  <c r="BW129" i="12"/>
  <c r="BS154" i="12"/>
  <c r="BV135" i="12"/>
  <c r="BW142" i="12"/>
  <c r="BU128" i="12"/>
  <c r="CA121" i="12"/>
  <c r="BW126" i="12"/>
  <c r="BV124" i="12"/>
  <c r="CA109" i="12"/>
  <c r="CD111" i="12"/>
  <c r="BR122" i="12"/>
  <c r="CC134" i="12"/>
  <c r="BX108" i="12"/>
  <c r="BR94" i="12"/>
  <c r="CD145" i="12"/>
  <c r="CD116" i="12"/>
  <c r="BW100" i="12"/>
  <c r="BW120" i="12"/>
  <c r="BR101" i="12"/>
  <c r="BR82" i="12"/>
  <c r="CA68" i="12"/>
  <c r="BX126" i="12"/>
  <c r="BV84" i="12"/>
  <c r="CC160" i="12"/>
  <c r="BR157" i="12"/>
  <c r="CA163" i="12"/>
  <c r="BU153" i="12"/>
  <c r="CD163" i="12"/>
  <c r="BX160" i="12"/>
  <c r="BU152" i="12"/>
  <c r="CD150" i="12"/>
  <c r="BS144" i="12"/>
  <c r="BS132" i="12"/>
  <c r="CC141" i="12"/>
  <c r="CC153" i="12"/>
  <c r="BU139" i="12"/>
  <c r="BZ131" i="12"/>
  <c r="BR137" i="12"/>
  <c r="CC132" i="12"/>
  <c r="CA119" i="12"/>
  <c r="BZ114" i="12"/>
  <c r="CC126" i="12"/>
  <c r="BX124" i="12"/>
  <c r="CA116" i="12"/>
  <c r="BU94" i="12"/>
  <c r="CC105" i="12"/>
  <c r="BR112" i="12"/>
  <c r="CA105" i="12"/>
  <c r="BV143" i="12"/>
  <c r="CD133" i="12"/>
  <c r="BS96" i="12"/>
  <c r="CA90" i="12"/>
  <c r="BS88" i="12"/>
  <c r="BV149" i="12"/>
  <c r="CB150" i="12"/>
  <c r="BU136" i="12"/>
  <c r="CA154" i="12"/>
  <c r="BT135" i="12"/>
  <c r="BU87" i="12"/>
  <c r="BX146" i="12"/>
  <c r="BW150" i="12"/>
  <c r="BS125" i="12"/>
  <c r="BS117" i="12"/>
  <c r="BX78" i="12"/>
  <c r="I9" i="14"/>
  <c r="P9" i="14" s="1"/>
  <c r="Q9" i="14" s="1"/>
  <c r="R9" i="14" s="1"/>
  <c r="X9" i="14" s="1"/>
  <c r="Z9" i="14" s="1"/>
  <c r="CA142" i="12"/>
  <c r="BZ116" i="12"/>
  <c r="CA97" i="12"/>
  <c r="BY127" i="12"/>
  <c r="BY162" i="12"/>
  <c r="BV137" i="12"/>
  <c r="BZ124" i="12"/>
  <c r="BS134" i="12"/>
  <c r="CC95" i="12"/>
  <c r="CC90" i="12"/>
  <c r="CA70" i="12"/>
  <c r="BV123" i="12"/>
  <c r="BV145" i="12"/>
  <c r="BX116" i="12"/>
  <c r="CC120" i="12"/>
  <c r="BY110" i="12"/>
  <c r="BV90" i="12"/>
  <c r="BZ82" i="12"/>
  <c r="BR74" i="12"/>
  <c r="BZ93" i="12"/>
  <c r="BU86" i="12"/>
  <c r="BU78" i="12"/>
  <c r="CC113" i="12"/>
  <c r="BS89" i="12"/>
  <c r="BW81" i="12"/>
  <c r="BY78" i="12"/>
  <c r="BX106" i="12"/>
  <c r="CA88" i="12"/>
  <c r="BZ73" i="12"/>
  <c r="BS70" i="12"/>
  <c r="BX92" i="12"/>
  <c r="CD79" i="12"/>
  <c r="CB68" i="12"/>
  <c r="CC84" i="12"/>
  <c r="BW76" i="12"/>
  <c r="BS68" i="12"/>
  <c r="BZ76" i="12"/>
  <c r="CA63" i="12"/>
  <c r="CC78" i="12"/>
  <c r="B36" i="14"/>
  <c r="H36" i="14" s="1"/>
  <c r="B36" i="13"/>
  <c r="H36" i="13" s="1"/>
  <c r="B36" i="10"/>
  <c r="B36" i="9"/>
  <c r="B36" i="8"/>
  <c r="B36" i="5"/>
  <c r="B36" i="4"/>
  <c r="D51" i="14"/>
  <c r="J51" i="14" s="1"/>
  <c r="D51" i="13"/>
  <c r="J51" i="13" s="1"/>
  <c r="D51" i="10"/>
  <c r="D51" i="9"/>
  <c r="D51" i="8"/>
  <c r="D51" i="5"/>
  <c r="D51" i="4"/>
  <c r="D36" i="14"/>
  <c r="J36" i="14" s="1"/>
  <c r="D36" i="13"/>
  <c r="J36" i="13" s="1"/>
  <c r="D36" i="9"/>
  <c r="D36" i="10"/>
  <c r="D36" i="8"/>
  <c r="D36" i="5"/>
  <c r="D48" i="12"/>
  <c r="J48" i="12" s="1"/>
  <c r="D36" i="4"/>
  <c r="I10" i="13"/>
  <c r="P10" i="13" s="1"/>
  <c r="Q10" i="13" s="1"/>
  <c r="R10" i="13" s="1"/>
  <c r="I15" i="13"/>
  <c r="P15" i="13" s="1"/>
  <c r="Q15" i="13" s="1"/>
  <c r="R15" i="13" s="1"/>
  <c r="C25" i="14"/>
  <c r="I25" i="14" s="1"/>
  <c r="P25" i="14" s="1"/>
  <c r="Q25" i="14" s="1"/>
  <c r="R25" i="14" s="1"/>
  <c r="X25" i="14" s="1"/>
  <c r="Z25" i="14" s="1"/>
  <c r="C25" i="13"/>
  <c r="I25" i="13" s="1"/>
  <c r="P25" i="13" s="1"/>
  <c r="Q25" i="13" s="1"/>
  <c r="R25" i="13" s="1"/>
  <c r="C25" i="10"/>
  <c r="C25" i="9"/>
  <c r="C25" i="8"/>
  <c r="C25" i="5"/>
  <c r="C25" i="4"/>
  <c r="CC86" i="12"/>
  <c r="BU81" i="12"/>
  <c r="CD73" i="12"/>
  <c r="CD113" i="12"/>
  <c r="CA89" i="12"/>
  <c r="BY81" i="12"/>
  <c r="CD77" i="12"/>
  <c r="CC68" i="12"/>
  <c r="CB92" i="12"/>
  <c r="BY79" i="12"/>
  <c r="BT68" i="12"/>
  <c r="BX84" i="12"/>
  <c r="BX72" i="12"/>
  <c r="BZ65" i="12"/>
  <c r="CA76" i="12"/>
  <c r="BU61" i="12"/>
  <c r="CA61" i="12"/>
  <c r="D52" i="14"/>
  <c r="J52" i="14" s="1"/>
  <c r="D52" i="13"/>
  <c r="J52" i="13" s="1"/>
  <c r="D52" i="10"/>
  <c r="D52" i="9"/>
  <c r="D52" i="8"/>
  <c r="D52" i="5"/>
  <c r="D52" i="4"/>
  <c r="D47" i="14"/>
  <c r="J47" i="14" s="1"/>
  <c r="D47" i="13"/>
  <c r="J47" i="13" s="1"/>
  <c r="D47" i="10"/>
  <c r="D47" i="9"/>
  <c r="D47" i="8"/>
  <c r="D47" i="5"/>
  <c r="D47" i="4"/>
  <c r="B47" i="14"/>
  <c r="H47" i="14" s="1"/>
  <c r="B47" i="13"/>
  <c r="H47" i="13" s="1"/>
  <c r="B47" i="10"/>
  <c r="B47" i="9"/>
  <c r="B47" i="8"/>
  <c r="B47" i="5"/>
  <c r="B47" i="4"/>
  <c r="B44" i="14"/>
  <c r="H44" i="14" s="1"/>
  <c r="B44" i="13"/>
  <c r="H44" i="13" s="1"/>
  <c r="B44" i="9"/>
  <c r="B44" i="10"/>
  <c r="B44" i="8"/>
  <c r="B44" i="5"/>
  <c r="B44" i="4"/>
  <c r="D55" i="14"/>
  <c r="J55" i="14" s="1"/>
  <c r="D55" i="13"/>
  <c r="J55" i="13" s="1"/>
  <c r="D55" i="10"/>
  <c r="D55" i="9"/>
  <c r="D55" i="8"/>
  <c r="D55" i="5"/>
  <c r="D55" i="4"/>
  <c r="I10" i="14"/>
  <c r="P10" i="14" s="1"/>
  <c r="Q10" i="14" s="1"/>
  <c r="R10" i="14" s="1"/>
  <c r="X10" i="14" s="1"/>
  <c r="Z10" i="14" s="1"/>
  <c r="I9" i="13"/>
  <c r="P9" i="13" s="1"/>
  <c r="Q9" i="13" s="1"/>
  <c r="R9" i="13" s="1"/>
  <c r="I15" i="14"/>
  <c r="P15" i="14" s="1"/>
  <c r="Q15" i="14" s="1"/>
  <c r="R15" i="14" s="1"/>
  <c r="X15" i="14" s="1"/>
  <c r="Z15" i="14" s="1"/>
  <c r="D41" i="14"/>
  <c r="J41" i="14" s="1"/>
  <c r="D41" i="13"/>
  <c r="J41" i="13" s="1"/>
  <c r="D41" i="10"/>
  <c r="D41" i="9"/>
  <c r="D41" i="8"/>
  <c r="D41" i="5"/>
  <c r="D53" i="12"/>
  <c r="J53" i="12" s="1"/>
  <c r="D41" i="4"/>
  <c r="D40" i="14"/>
  <c r="J40" i="14" s="1"/>
  <c r="D40" i="13"/>
  <c r="J40" i="13" s="1"/>
  <c r="D40" i="10"/>
  <c r="D40" i="9"/>
  <c r="D40" i="8"/>
  <c r="D40" i="5"/>
  <c r="D40" i="4"/>
  <c r="C28" i="14"/>
  <c r="I28" i="14" s="1"/>
  <c r="P28" i="14" s="1"/>
  <c r="Q28" i="14" s="1"/>
  <c r="R28" i="14" s="1"/>
  <c r="X28" i="14" s="1"/>
  <c r="Z28" i="14" s="1"/>
  <c r="C28" i="13"/>
  <c r="I28" i="13" s="1"/>
  <c r="P28" i="13" s="1"/>
  <c r="Q28" i="13" s="1"/>
  <c r="R28" i="13" s="1"/>
  <c r="C28" i="10"/>
  <c r="C28" i="8"/>
  <c r="C28" i="9"/>
  <c r="C28" i="5"/>
  <c r="C28" i="4"/>
  <c r="C40" i="12"/>
  <c r="I40" i="12" s="1"/>
  <c r="P40" i="12" s="1"/>
  <c r="Q40" i="12" s="1"/>
  <c r="R40" i="12" s="1"/>
  <c r="I11" i="13"/>
  <c r="P11" i="13" s="1"/>
  <c r="Q11" i="13" s="1"/>
  <c r="R11" i="13" s="1"/>
  <c r="CC152" i="12"/>
  <c r="CA91" i="12"/>
  <c r="BX127" i="12"/>
  <c r="CA96" i="12"/>
  <c r="BR127" i="12"/>
  <c r="CD98" i="12"/>
  <c r="BY90" i="12"/>
  <c r="CB113" i="12"/>
  <c r="BX93" i="12"/>
  <c r="CD85" i="12"/>
  <c r="CD101" i="12"/>
  <c r="BX75" i="12"/>
  <c r="CC93" i="12"/>
  <c r="BU68" i="12"/>
  <c r="BW92" i="12"/>
  <c r="BS79" i="12"/>
  <c r="CC63" i="12"/>
  <c r="BR84" i="12"/>
  <c r="BR65" i="12"/>
  <c r="C27" i="14"/>
  <c r="I27" i="14" s="1"/>
  <c r="P27" i="14" s="1"/>
  <c r="Q27" i="14" s="1"/>
  <c r="R27" i="14" s="1"/>
  <c r="X27" i="14" s="1"/>
  <c r="Z27" i="14" s="1"/>
  <c r="C27" i="13"/>
  <c r="I27" i="13" s="1"/>
  <c r="P27" i="13" s="1"/>
  <c r="Q27" i="13" s="1"/>
  <c r="R27" i="13" s="1"/>
  <c r="C27" i="10"/>
  <c r="C27" i="9"/>
  <c r="C27" i="8"/>
  <c r="C27" i="5"/>
  <c r="C27" i="4"/>
  <c r="D39" i="14"/>
  <c r="J39" i="14" s="1"/>
  <c r="D39" i="13"/>
  <c r="J39" i="13" s="1"/>
  <c r="D39" i="10"/>
  <c r="D39" i="9"/>
  <c r="D39" i="8"/>
  <c r="D39" i="5"/>
  <c r="D39" i="4"/>
  <c r="I11" i="14"/>
  <c r="P11" i="14" s="1"/>
  <c r="Q11" i="14" s="1"/>
  <c r="R11" i="14" s="1"/>
  <c r="X11" i="14" s="1"/>
  <c r="Z11" i="14" s="1"/>
  <c r="I16" i="13"/>
  <c r="P16" i="13" s="1"/>
  <c r="Q16" i="13" s="1"/>
  <c r="R16" i="13" s="1"/>
  <c r="BU85" i="12"/>
  <c r="BT107" i="12"/>
  <c r="BR80" i="12"/>
  <c r="BT73" i="12"/>
  <c r="BX113" i="12"/>
  <c r="BR81" i="12"/>
  <c r="BY86" i="12"/>
  <c r="CC59" i="12"/>
  <c r="BT64" i="12"/>
  <c r="C38" i="14"/>
  <c r="I38" i="14" s="1"/>
  <c r="C38" i="13"/>
  <c r="I38" i="13" s="1"/>
  <c r="C38" i="10"/>
  <c r="C38" i="9"/>
  <c r="C38" i="8"/>
  <c r="C38" i="5"/>
  <c r="C38" i="4"/>
  <c r="CC66" i="12"/>
  <c r="B49" i="14"/>
  <c r="H49" i="14" s="1"/>
  <c r="B49" i="13"/>
  <c r="H49" i="13" s="1"/>
  <c r="B49" i="10"/>
  <c r="B49" i="9"/>
  <c r="B49" i="8"/>
  <c r="B49" i="5"/>
  <c r="B49" i="4"/>
  <c r="C37" i="14"/>
  <c r="I37" i="14" s="1"/>
  <c r="C37" i="13"/>
  <c r="I37" i="13" s="1"/>
  <c r="C37" i="10"/>
  <c r="C37" i="9"/>
  <c r="C37" i="8"/>
  <c r="C37" i="5"/>
  <c r="C37" i="4"/>
  <c r="C22" i="14"/>
  <c r="I22" i="14" s="1"/>
  <c r="C22" i="13"/>
  <c r="I22" i="13" s="1"/>
  <c r="P22" i="13" s="1"/>
  <c r="Q22" i="13" s="1"/>
  <c r="R22" i="13" s="1"/>
  <c r="C22" i="10"/>
  <c r="C22" i="9"/>
  <c r="C22" i="8"/>
  <c r="C22" i="5"/>
  <c r="C22" i="4"/>
  <c r="C34" i="12"/>
  <c r="I34" i="12" s="1"/>
  <c r="P34" i="12" s="1"/>
  <c r="Q34" i="12" s="1"/>
  <c r="R34" i="12" s="1"/>
  <c r="BU160" i="12"/>
  <c r="BU158" i="12"/>
  <c r="BR147" i="12"/>
  <c r="BZ160" i="12"/>
  <c r="BU149" i="12"/>
  <c r="BU155" i="12"/>
  <c r="BY163" i="12"/>
  <c r="BW157" i="12"/>
  <c r="BU148" i="12"/>
  <c r="BZ162" i="12"/>
  <c r="BR150" i="12"/>
  <c r="CD141" i="12"/>
  <c r="CA132" i="12"/>
  <c r="CD139" i="12"/>
  <c r="BS123" i="12"/>
  <c r="CB135" i="12"/>
  <c r="BU125" i="12"/>
  <c r="CC140" i="12"/>
  <c r="CA129" i="12"/>
  <c r="BW131" i="12"/>
  <c r="BV117" i="12"/>
  <c r="BZ139" i="12"/>
  <c r="BR145" i="12"/>
  <c r="BZ134" i="12"/>
  <c r="BY126" i="12"/>
  <c r="BS116" i="12"/>
  <c r="BV109" i="12"/>
  <c r="BY118" i="12"/>
  <c r="BU105" i="12"/>
  <c r="CA122" i="12"/>
  <c r="BX134" i="12"/>
  <c r="BT112" i="12"/>
  <c r="BS97" i="12"/>
  <c r="BW143" i="12"/>
  <c r="BU133" i="12"/>
  <c r="BX133" i="12"/>
  <c r="CA101" i="12"/>
  <c r="BR100" i="12"/>
  <c r="BY120" i="12"/>
  <c r="BR107" i="12"/>
  <c r="BS127" i="12"/>
  <c r="BV104" i="12"/>
  <c r="BX98" i="12"/>
  <c r="CB110" i="12"/>
  <c r="BU104" i="12"/>
  <c r="CA77" i="12"/>
  <c r="CB93" i="12"/>
  <c r="BT86" i="12"/>
  <c r="BS113" i="12"/>
  <c r="BT80" i="12"/>
  <c r="BR113" i="12"/>
  <c r="CD89" i="12"/>
  <c r="BZ81" i="12"/>
  <c r="BY88" i="12"/>
  <c r="BR78" i="12"/>
  <c r="BT70" i="12"/>
  <c r="BS93" i="12"/>
  <c r="CA79" i="12"/>
  <c r="BU63" i="12"/>
  <c r="BZ84" i="12"/>
  <c r="BW71" i="12"/>
  <c r="CB63" i="12"/>
  <c r="BV99" i="12"/>
  <c r="BT71" i="12"/>
  <c r="BV57" i="12"/>
  <c r="BR48" i="12"/>
  <c r="BW64" i="12"/>
  <c r="BV62" i="12"/>
  <c r="BS47" i="12"/>
  <c r="B35" i="14"/>
  <c r="H35" i="14" s="1"/>
  <c r="B35" i="13"/>
  <c r="H35" i="13" s="1"/>
  <c r="B35" i="10"/>
  <c r="B35" i="9"/>
  <c r="B35" i="8"/>
  <c r="B35" i="5"/>
  <c r="B35" i="4"/>
  <c r="I32" i="13"/>
  <c r="P32" i="13" s="1"/>
  <c r="Q32" i="13" s="1"/>
  <c r="R32" i="13" s="1"/>
  <c r="I20" i="13"/>
  <c r="P20" i="13" s="1"/>
  <c r="Q20" i="13" s="1"/>
  <c r="R20" i="13" s="1"/>
  <c r="D50" i="12"/>
  <c r="J50" i="12" s="1"/>
  <c r="D38" i="14"/>
  <c r="J38" i="14" s="1"/>
  <c r="D38" i="13"/>
  <c r="J38" i="13" s="1"/>
  <c r="D38" i="10"/>
  <c r="D38" i="9"/>
  <c r="D38" i="8"/>
  <c r="D38" i="5"/>
  <c r="D38" i="4"/>
  <c r="C35" i="12"/>
  <c r="I35" i="12" s="1"/>
  <c r="P35" i="12" s="1"/>
  <c r="Q35" i="12" s="1"/>
  <c r="R35" i="12" s="1"/>
  <c r="C23" i="14"/>
  <c r="I23" i="14" s="1"/>
  <c r="P23" i="14" s="1"/>
  <c r="Q23" i="14" s="1"/>
  <c r="R23" i="14" s="1"/>
  <c r="X23" i="14" s="1"/>
  <c r="Z23" i="14" s="1"/>
  <c r="C23" i="13"/>
  <c r="I23" i="13" s="1"/>
  <c r="P23" i="13" s="1"/>
  <c r="Q23" i="13" s="1"/>
  <c r="R23" i="13" s="1"/>
  <c r="C23" i="10"/>
  <c r="C23" i="9"/>
  <c r="C23" i="5"/>
  <c r="C23" i="8"/>
  <c r="C23" i="4"/>
  <c r="I16" i="14"/>
  <c r="P16" i="14" s="1"/>
  <c r="Q16" i="14" s="1"/>
  <c r="R16" i="14" s="1"/>
  <c r="X16" i="14" s="1"/>
  <c r="Z16" i="14" s="1"/>
  <c r="CC130" i="12"/>
  <c r="CB121" i="12"/>
  <c r="BU114" i="12"/>
  <c r="BY143" i="12"/>
  <c r="BW133" i="12"/>
  <c r="BX107" i="12"/>
  <c r="CD110" i="12"/>
  <c r="CB100" i="12"/>
  <c r="BT90" i="12"/>
  <c r="BZ120" i="12"/>
  <c r="BT98" i="12"/>
  <c r="BZ91" i="12"/>
  <c r="CC77" i="12"/>
  <c r="CA127" i="12"/>
  <c r="BS101" i="12"/>
  <c r="BY98" i="12"/>
  <c r="BU110" i="12"/>
  <c r="BZ100" i="12"/>
  <c r="CA85" i="12"/>
  <c r="BS77" i="12"/>
  <c r="BT93" i="12"/>
  <c r="BX86" i="12"/>
  <c r="CB80" i="12"/>
  <c r="BX121" i="12"/>
  <c r="BT89" i="12"/>
  <c r="BX87" i="12"/>
  <c r="BS78" i="12"/>
  <c r="BW106" i="12"/>
  <c r="CB88" i="12"/>
  <c r="CC92" i="12"/>
  <c r="CC79" i="12"/>
  <c r="BS84" i="12"/>
  <c r="BY71" i="12"/>
  <c r="BT63" i="12"/>
  <c r="BV76" i="12"/>
  <c r="BT72" i="12"/>
  <c r="BW99" i="12"/>
  <c r="BT84" i="12"/>
  <c r="BZ64" i="12"/>
  <c r="B46" i="14"/>
  <c r="H46" i="14" s="1"/>
  <c r="B46" i="13"/>
  <c r="H46" i="13" s="1"/>
  <c r="B46" i="10"/>
  <c r="B46" i="9"/>
  <c r="B46" i="8"/>
  <c r="B46" i="5"/>
  <c r="B46" i="4"/>
  <c r="BT62" i="12"/>
  <c r="B42" i="14"/>
  <c r="H42" i="14" s="1"/>
  <c r="B42" i="13"/>
  <c r="H42" i="13" s="1"/>
  <c r="B42" i="10"/>
  <c r="B42" i="9"/>
  <c r="B42" i="8"/>
  <c r="B42" i="5"/>
  <c r="B42" i="4"/>
  <c r="P22" i="14"/>
  <c r="Q22" i="14" s="1"/>
  <c r="R22" i="14" s="1"/>
  <c r="X22" i="14" s="1"/>
  <c r="Z22" i="14" s="1"/>
  <c r="I32" i="14"/>
  <c r="P32" i="14" s="1"/>
  <c r="Q32" i="14" s="1"/>
  <c r="R32" i="14" s="1"/>
  <c r="X32" i="14" s="1"/>
  <c r="Z32" i="14" s="1"/>
  <c r="D35" i="14"/>
  <c r="J35" i="14" s="1"/>
  <c r="D35" i="13"/>
  <c r="J35" i="13" s="1"/>
  <c r="D35" i="10"/>
  <c r="D35" i="9"/>
  <c r="D35" i="8"/>
  <c r="D35" i="5"/>
  <c r="D35" i="4"/>
  <c r="I20" i="14"/>
  <c r="P20" i="14" s="1"/>
  <c r="Q20" i="14" s="1"/>
  <c r="R20" i="14" s="1"/>
  <c r="X20" i="14" s="1"/>
  <c r="Z20" i="14" s="1"/>
  <c r="I12" i="13"/>
  <c r="P12" i="13" s="1"/>
  <c r="Q12" i="13" s="1"/>
  <c r="R12" i="13" s="1"/>
  <c r="D37" i="14"/>
  <c r="J37" i="14" s="1"/>
  <c r="D37" i="13"/>
  <c r="J37" i="13" s="1"/>
  <c r="D37" i="10"/>
  <c r="D37" i="9"/>
  <c r="D37" i="8"/>
  <c r="D37" i="5"/>
  <c r="D37" i="4"/>
  <c r="D49" i="12"/>
  <c r="J49" i="12" s="1"/>
  <c r="BU163" i="12"/>
  <c r="BU144" i="12"/>
  <c r="BX122" i="12"/>
  <c r="CC103" i="12"/>
  <c r="BU95" i="12"/>
  <c r="CD104" i="12"/>
  <c r="BV100" i="12"/>
  <c r="BV85" i="12"/>
  <c r="CB120" i="12"/>
  <c r="CD96" i="12"/>
  <c r="BY91" i="12"/>
  <c r="BU77" i="12"/>
  <c r="BW101" i="12"/>
  <c r="CD97" i="12"/>
  <c r="BZ110" i="12"/>
  <c r="BR98" i="12"/>
  <c r="BS85" i="12"/>
  <c r="CC75" i="12"/>
  <c r="CD93" i="12"/>
  <c r="CB86" i="12"/>
  <c r="BW91" i="12"/>
  <c r="BV80" i="12"/>
  <c r="BZ111" i="12"/>
  <c r="BU89" i="12"/>
  <c r="CD86" i="12"/>
  <c r="BV78" i="12"/>
  <c r="CD118" i="12"/>
  <c r="BR88" i="12"/>
  <c r="CA73" i="12"/>
  <c r="BV68" i="12"/>
  <c r="CD92" i="12"/>
  <c r="BV79" i="12"/>
  <c r="CB79" i="12"/>
  <c r="CD99" i="12"/>
  <c r="CA84" i="12"/>
  <c r="BV69" i="12"/>
  <c r="BU58" i="12"/>
  <c r="CB76" i="12"/>
  <c r="BX70" i="12"/>
  <c r="BR99" i="12"/>
  <c r="CA69" i="12"/>
  <c r="BX55" i="12"/>
  <c r="CD105" i="12"/>
  <c r="BX56" i="12"/>
  <c r="CC60" i="12"/>
  <c r="B38" i="14"/>
  <c r="H38" i="14" s="1"/>
  <c r="B38" i="13"/>
  <c r="H38" i="13" s="1"/>
  <c r="B38" i="10"/>
  <c r="B38" i="9"/>
  <c r="B38" i="8"/>
  <c r="B38" i="5"/>
  <c r="B38" i="4"/>
  <c r="C29" i="14"/>
  <c r="I29" i="14" s="1"/>
  <c r="P29" i="14" s="1"/>
  <c r="Q29" i="14" s="1"/>
  <c r="R29" i="14" s="1"/>
  <c r="X29" i="14" s="1"/>
  <c r="Z29" i="14" s="1"/>
  <c r="C29" i="13"/>
  <c r="I29" i="13" s="1"/>
  <c r="P29" i="13" s="1"/>
  <c r="Q29" i="13" s="1"/>
  <c r="R29" i="13" s="1"/>
  <c r="C29" i="10"/>
  <c r="C29" i="9"/>
  <c r="C29" i="8"/>
  <c r="C29" i="4"/>
  <c r="C29" i="5"/>
  <c r="D46" i="12"/>
  <c r="J46" i="12" s="1"/>
  <c r="D34" i="14"/>
  <c r="J34" i="14" s="1"/>
  <c r="D34" i="13"/>
  <c r="J34" i="13" s="1"/>
  <c r="D34" i="10"/>
  <c r="D34" i="9"/>
  <c r="D34" i="8"/>
  <c r="D34" i="5"/>
  <c r="D34" i="4"/>
  <c r="I18" i="14"/>
  <c r="P18" i="14" s="1"/>
  <c r="Q18" i="14" s="1"/>
  <c r="R18" i="14" s="1"/>
  <c r="X18" i="14" s="1"/>
  <c r="Z18" i="14" s="1"/>
  <c r="I12" i="14"/>
  <c r="P12" i="14" s="1"/>
  <c r="Q12" i="14" s="1"/>
  <c r="R12" i="14" s="1"/>
  <c r="X12" i="14" s="1"/>
  <c r="Z12" i="14" s="1"/>
  <c r="I14" i="13"/>
  <c r="P14" i="13" s="1"/>
  <c r="Q14" i="13" s="1"/>
  <c r="R14" i="13" s="1"/>
  <c r="D54" i="12"/>
  <c r="J54" i="12" s="1"/>
  <c r="D42" i="14"/>
  <c r="J42" i="14" s="1"/>
  <c r="D42" i="13"/>
  <c r="J42" i="13" s="1"/>
  <c r="D42" i="10"/>
  <c r="D42" i="9"/>
  <c r="D42" i="8"/>
  <c r="D42" i="5"/>
  <c r="D42" i="4"/>
  <c r="BV164" i="12"/>
  <c r="BU164" i="12"/>
  <c r="BS161" i="12"/>
  <c r="BT162" i="12"/>
  <c r="CA150" i="12"/>
  <c r="BU141" i="12"/>
  <c r="BW163" i="12"/>
  <c r="CA146" i="12"/>
  <c r="BU131" i="12"/>
  <c r="CC154" i="12"/>
  <c r="CA131" i="12"/>
  <c r="CD142" i="12"/>
  <c r="BY137" i="12"/>
  <c r="BT125" i="12"/>
  <c r="CA125" i="12"/>
  <c r="BZ119" i="12"/>
  <c r="BY125" i="12"/>
  <c r="BU115" i="12"/>
  <c r="BY145" i="12"/>
  <c r="BR126" i="12"/>
  <c r="BT124" i="12"/>
  <c r="CD122" i="12"/>
  <c r="BX112" i="12"/>
  <c r="BV97" i="12"/>
  <c r="BS111" i="12"/>
  <c r="CB122" i="12"/>
  <c r="BY134" i="12"/>
  <c r="BW112" i="12"/>
  <c r="BU103" i="12"/>
  <c r="BZ94" i="12"/>
  <c r="CB143" i="12"/>
  <c r="BY133" i="12"/>
  <c r="BR104" i="12"/>
  <c r="CD100" i="12"/>
  <c r="BU82" i="12"/>
  <c r="BT120" i="12"/>
  <c r="BX96" i="12"/>
  <c r="CB91" i="12"/>
  <c r="BV122" i="12"/>
  <c r="BY101" i="12"/>
  <c r="CA110" i="12"/>
  <c r="CC83" i="12"/>
  <c r="BU75" i="12"/>
  <c r="CC102" i="12"/>
  <c r="BW93" i="12"/>
  <c r="BR86" i="12"/>
  <c r="BZ89" i="12"/>
  <c r="CD80" i="12"/>
  <c r="BX89" i="12"/>
  <c r="CD81" i="12"/>
  <c r="CD78" i="12"/>
  <c r="BV106" i="12"/>
  <c r="BX88" i="12"/>
  <c r="BW73" i="12"/>
  <c r="BR92" i="12"/>
  <c r="BW79" i="12"/>
  <c r="BU84" i="12"/>
  <c r="BS55" i="12"/>
  <c r="BX76" i="12"/>
  <c r="BU69" i="12"/>
  <c r="BU67" i="12"/>
  <c r="BR53" i="12"/>
  <c r="CA56" i="12"/>
  <c r="BW63" i="12"/>
  <c r="B53" i="14"/>
  <c r="H53" i="14" s="1"/>
  <c r="B53" i="13"/>
  <c r="H53" i="13" s="1"/>
  <c r="B53" i="10"/>
  <c r="B53" i="9"/>
  <c r="B53" i="8"/>
  <c r="B53" i="5"/>
  <c r="B53" i="4"/>
  <c r="BX60" i="12"/>
  <c r="C39" i="14"/>
  <c r="I39" i="14" s="1"/>
  <c r="P39" i="14" s="1"/>
  <c r="Q39" i="14" s="1"/>
  <c r="R39" i="14" s="1"/>
  <c r="X39" i="14" s="1"/>
  <c r="Z39" i="14" s="1"/>
  <c r="C39" i="13"/>
  <c r="I39" i="13" s="1"/>
  <c r="C39" i="10"/>
  <c r="C39" i="9"/>
  <c r="C39" i="5"/>
  <c r="C39" i="8"/>
  <c r="C39" i="4"/>
  <c r="B40" i="14"/>
  <c r="H40" i="14" s="1"/>
  <c r="B40" i="13"/>
  <c r="H40" i="13" s="1"/>
  <c r="B40" i="10"/>
  <c r="B40" i="9"/>
  <c r="B40" i="5"/>
  <c r="B40" i="8"/>
  <c r="B40" i="4"/>
  <c r="C21" i="14"/>
  <c r="I21" i="14" s="1"/>
  <c r="P21" i="14" s="1"/>
  <c r="Q21" i="14" s="1"/>
  <c r="R21" i="14" s="1"/>
  <c r="C21" i="13"/>
  <c r="I21" i="13" s="1"/>
  <c r="P21" i="13" s="1"/>
  <c r="Q21" i="13" s="1"/>
  <c r="R21" i="13" s="1"/>
  <c r="C21" i="10"/>
  <c r="C21" i="9"/>
  <c r="C21" i="8"/>
  <c r="C21" i="4"/>
  <c r="C21" i="5"/>
  <c r="D56" i="14"/>
  <c r="J56" i="14" s="1"/>
  <c r="D56" i="13"/>
  <c r="J56" i="13" s="1"/>
  <c r="D56" i="10"/>
  <c r="D56" i="9"/>
  <c r="D56" i="8"/>
  <c r="D56" i="5"/>
  <c r="D56" i="4"/>
  <c r="B43" i="14"/>
  <c r="H43" i="14" s="1"/>
  <c r="B43" i="13"/>
  <c r="H43" i="13" s="1"/>
  <c r="B43" i="10"/>
  <c r="B43" i="9"/>
  <c r="B43" i="8"/>
  <c r="B43" i="5"/>
  <c r="B43" i="4"/>
  <c r="C31" i="14"/>
  <c r="I31" i="14" s="1"/>
  <c r="P31" i="14" s="1"/>
  <c r="Q31" i="14" s="1"/>
  <c r="R31" i="14" s="1"/>
  <c r="X31" i="14" s="1"/>
  <c r="Z31" i="14" s="1"/>
  <c r="C31" i="13"/>
  <c r="I31" i="13" s="1"/>
  <c r="P31" i="13" s="1"/>
  <c r="Q31" i="13" s="1"/>
  <c r="R31" i="13" s="1"/>
  <c r="C31" i="10"/>
  <c r="C31" i="9"/>
  <c r="C31" i="8"/>
  <c r="C31" i="5"/>
  <c r="C31" i="4"/>
  <c r="B34" i="14"/>
  <c r="H34" i="14" s="1"/>
  <c r="B34" i="13"/>
  <c r="H34" i="13" s="1"/>
  <c r="B34" i="10"/>
  <c r="B34" i="9"/>
  <c r="B34" i="8"/>
  <c r="B34" i="5"/>
  <c r="B34" i="4"/>
  <c r="D45" i="12"/>
  <c r="J45" i="12" s="1"/>
  <c r="D33" i="14"/>
  <c r="J33" i="14" s="1"/>
  <c r="D33" i="13"/>
  <c r="J33" i="13" s="1"/>
  <c r="D33" i="10"/>
  <c r="D33" i="9"/>
  <c r="D33" i="8"/>
  <c r="D33" i="5"/>
  <c r="D33" i="4"/>
  <c r="C30" i="14"/>
  <c r="I30" i="14" s="1"/>
  <c r="P30" i="14" s="1"/>
  <c r="Q30" i="14" s="1"/>
  <c r="R30" i="14" s="1"/>
  <c r="X30" i="14" s="1"/>
  <c r="Z30" i="14" s="1"/>
  <c r="C30" i="13"/>
  <c r="I30" i="13" s="1"/>
  <c r="P30" i="13" s="1"/>
  <c r="Q30" i="13" s="1"/>
  <c r="R30" i="13" s="1"/>
  <c r="C30" i="10"/>
  <c r="C30" i="9"/>
  <c r="C30" i="8"/>
  <c r="C30" i="5"/>
  <c r="C30" i="4"/>
  <c r="D44" i="14"/>
  <c r="J44" i="14" s="1"/>
  <c r="D44" i="13"/>
  <c r="J44" i="13" s="1"/>
  <c r="D44" i="9"/>
  <c r="D44" i="10"/>
  <c r="D44" i="8"/>
  <c r="D44" i="5"/>
  <c r="D44" i="4"/>
  <c r="I19" i="13"/>
  <c r="P19" i="13" s="1"/>
  <c r="Q19" i="13" s="1"/>
  <c r="R19" i="13" s="1"/>
  <c r="B37" i="14"/>
  <c r="H37" i="14" s="1"/>
  <c r="B37" i="13"/>
  <c r="H37" i="13" s="1"/>
  <c r="B37" i="10"/>
  <c r="B37" i="9"/>
  <c r="B37" i="8"/>
  <c r="B37" i="5"/>
  <c r="B37" i="4"/>
  <c r="I14" i="14"/>
  <c r="P14" i="14" s="1"/>
  <c r="Q14" i="14" s="1"/>
  <c r="R14" i="14" s="1"/>
  <c r="X14" i="14" s="1"/>
  <c r="Z14" i="14" s="1"/>
  <c r="I13" i="13"/>
  <c r="P13" i="13" s="1"/>
  <c r="Q13" i="13" s="1"/>
  <c r="R13" i="13" s="1"/>
  <c r="BR76" i="12"/>
  <c r="BY63" i="12"/>
  <c r="BU70" i="12"/>
  <c r="BV52" i="12"/>
  <c r="CA60" i="12"/>
  <c r="B33" i="14"/>
  <c r="H33" i="14" s="1"/>
  <c r="B33" i="13"/>
  <c r="H33" i="13" s="1"/>
  <c r="B33" i="10"/>
  <c r="B33" i="9"/>
  <c r="B33" i="8"/>
  <c r="B33" i="5"/>
  <c r="B33" i="4"/>
  <c r="CC71" i="12"/>
  <c r="BW51" i="12"/>
  <c r="C42" i="10"/>
  <c r="D43" i="14"/>
  <c r="J43" i="14" s="1"/>
  <c r="D43" i="13"/>
  <c r="J43" i="13" s="1"/>
  <c r="D43" i="10"/>
  <c r="D43" i="9"/>
  <c r="D43" i="8"/>
  <c r="D43" i="5"/>
  <c r="D43" i="4"/>
  <c r="C24" i="14"/>
  <c r="I24" i="14" s="1"/>
  <c r="P24" i="14" s="1"/>
  <c r="Q24" i="14" s="1"/>
  <c r="R24" i="14" s="1"/>
  <c r="X24" i="14" s="1"/>
  <c r="Z24" i="14" s="1"/>
  <c r="C24" i="13"/>
  <c r="I24" i="13" s="1"/>
  <c r="P24" i="13" s="1"/>
  <c r="Q24" i="13" s="1"/>
  <c r="R24" i="13" s="1"/>
  <c r="C24" i="10"/>
  <c r="C24" i="8"/>
  <c r="C24" i="9"/>
  <c r="C24" i="5"/>
  <c r="C24" i="4"/>
  <c r="C36" i="12"/>
  <c r="I36" i="12" s="1"/>
  <c r="P36" i="12" s="1"/>
  <c r="Q36" i="12" s="1"/>
  <c r="R36" i="12" s="1"/>
  <c r="I19" i="14"/>
  <c r="P19" i="14" s="1"/>
  <c r="Q19" i="14" s="1"/>
  <c r="R19" i="14" s="1"/>
  <c r="X19" i="14" s="1"/>
  <c r="Z19" i="14" s="1"/>
  <c r="C26" i="14"/>
  <c r="I26" i="14" s="1"/>
  <c r="P26" i="14" s="1"/>
  <c r="Q26" i="14" s="1"/>
  <c r="R26" i="14" s="1"/>
  <c r="X26" i="14" s="1"/>
  <c r="Z26" i="14" s="1"/>
  <c r="C26" i="13"/>
  <c r="I26" i="13" s="1"/>
  <c r="P26" i="13" s="1"/>
  <c r="Q26" i="13" s="1"/>
  <c r="R26" i="13" s="1"/>
  <c r="C26" i="10"/>
  <c r="C26" i="9"/>
  <c r="C26" i="8"/>
  <c r="C26" i="5"/>
  <c r="C26" i="4"/>
  <c r="I13" i="14"/>
  <c r="P13" i="14" s="1"/>
  <c r="Q13" i="14" s="1"/>
  <c r="R13" i="14" s="1"/>
  <c r="X13" i="14" s="1"/>
  <c r="Z13" i="14" s="1"/>
  <c r="CA160" i="12"/>
  <c r="BV155" i="12"/>
  <c r="CA153" i="12"/>
  <c r="BW147" i="12"/>
  <c r="CC158" i="12"/>
  <c r="BS141" i="12"/>
  <c r="BW137" i="12"/>
  <c r="BY131" i="12"/>
  <c r="CC157" i="12"/>
  <c r="BV121" i="12"/>
  <c r="CC122" i="12"/>
  <c r="BY111" i="12"/>
  <c r="BT134" i="12"/>
  <c r="CA134" i="12"/>
  <c r="BS105" i="12"/>
  <c r="BU143" i="12"/>
  <c r="BS135" i="12"/>
  <c r="BT100" i="12"/>
  <c r="BV120" i="12"/>
  <c r="CC100" i="12"/>
  <c r="CC127" i="12"/>
  <c r="BT127" i="12"/>
  <c r="CA107" i="12"/>
  <c r="BX141" i="12"/>
  <c r="BU93" i="12"/>
  <c r="CA86" i="12"/>
  <c r="BS106" i="12"/>
  <c r="BU113" i="12"/>
  <c r="BV88" i="12"/>
  <c r="CB73" i="12"/>
  <c r="BX83" i="12"/>
  <c r="BT79" i="12"/>
  <c r="BY84" i="12"/>
  <c r="BV61" i="12"/>
  <c r="BU79" i="12"/>
  <c r="BS76" i="12"/>
  <c r="CC69" i="12"/>
  <c r="CC61" i="12"/>
  <c r="BZ99" i="12"/>
  <c r="BU72" i="12"/>
  <c r="CC67" i="12"/>
  <c r="BS61" i="12"/>
  <c r="BV54" i="12"/>
  <c r="BX79" i="12"/>
  <c r="BS56" i="12"/>
  <c r="CA64" i="12"/>
  <c r="BR64" i="12"/>
  <c r="BY60" i="12"/>
  <c r="BS60" i="12"/>
  <c r="BS62" i="12"/>
  <c r="BY62" i="12"/>
  <c r="D68" i="12"/>
  <c r="J68" i="12" s="1"/>
  <c r="BS145" i="12"/>
  <c r="BY124" i="12"/>
  <c r="BS118" i="12"/>
  <c r="CB127" i="12"/>
  <c r="CC115" i="12"/>
  <c r="CC74" i="12"/>
  <c r="C51" i="12"/>
  <c r="I51" i="12" s="1"/>
  <c r="D63" i="12"/>
  <c r="J63" i="12" s="1"/>
  <c r="B55" i="12"/>
  <c r="H55" i="12" s="1"/>
  <c r="C49" i="12"/>
  <c r="I49" i="12" s="1"/>
  <c r="D67" i="12"/>
  <c r="J67" i="12" s="1"/>
  <c r="BU147" i="12"/>
  <c r="BY147" i="12"/>
  <c r="BS162" i="12"/>
  <c r="BX150" i="12"/>
  <c r="BU154" i="12"/>
  <c r="CB154" i="12"/>
  <c r="BY142" i="12"/>
  <c r="CC117" i="12"/>
  <c r="BU145" i="12"/>
  <c r="BT108" i="12"/>
  <c r="BZ133" i="12"/>
  <c r="BS120" i="12"/>
  <c r="BW127" i="12"/>
  <c r="CB107" i="12"/>
  <c r="BS98" i="12"/>
  <c r="BX103" i="12"/>
  <c r="CB118" i="12"/>
  <c r="CA113" i="12"/>
  <c r="CC88" i="12"/>
  <c r="BY92" i="12"/>
  <c r="BY104" i="12"/>
  <c r="BZ68" i="12"/>
  <c r="BY99" i="12"/>
  <c r="BW70" i="12"/>
  <c r="CD70" i="12"/>
  <c r="BZ66" i="12"/>
  <c r="BU59" i="12"/>
  <c r="CB56" i="12"/>
  <c r="BX59" i="12"/>
  <c r="BY54" i="12"/>
  <c r="B65" i="12"/>
  <c r="H65" i="12" s="1"/>
  <c r="CB64" i="12"/>
  <c r="BU62" i="12"/>
  <c r="BU60" i="12"/>
  <c r="BY57" i="12"/>
  <c r="CD72" i="12"/>
  <c r="BZ62" i="12"/>
  <c r="BT163" i="12"/>
  <c r="CC155" i="12"/>
  <c r="BW151" i="12"/>
  <c r="BV146" i="12"/>
  <c r="BU138" i="12"/>
  <c r="BY154" i="12"/>
  <c r="BS142" i="12"/>
  <c r="BW145" i="12"/>
  <c r="BT126" i="12"/>
  <c r="BU122" i="12"/>
  <c r="CA133" i="12"/>
  <c r="CA120" i="12"/>
  <c r="BT91" i="12"/>
  <c r="BV110" i="12"/>
  <c r="CC101" i="12"/>
  <c r="BW113" i="12"/>
  <c r="BZ106" i="12"/>
  <c r="BY106" i="12"/>
  <c r="BT92" i="12"/>
  <c r="BZ70" i="12"/>
  <c r="BU66" i="12"/>
  <c r="BZ164" i="12"/>
  <c r="BR164" i="12"/>
  <c r="BY161" i="12"/>
  <c r="CA159" i="12"/>
  <c r="BS159" i="12"/>
  <c r="BX158" i="12"/>
  <c r="CA156" i="12"/>
  <c r="BS156" i="12"/>
  <c r="BZ155" i="12"/>
  <c r="BR155" i="12"/>
  <c r="BY153" i="12"/>
  <c r="CA152" i="12"/>
  <c r="BS152" i="12"/>
  <c r="BY149" i="12"/>
  <c r="CA148" i="12"/>
  <c r="BS148" i="12"/>
  <c r="CB165" i="12"/>
  <c r="BT165" i="12"/>
  <c r="BY164" i="12"/>
  <c r="BX161" i="12"/>
  <c r="BZ159" i="12"/>
  <c r="BR159" i="12"/>
  <c r="CA165" i="12"/>
  <c r="BS165" i="12"/>
  <c r="BX164" i="12"/>
  <c r="CD161" i="12"/>
  <c r="BV161" i="12"/>
  <c r="BX159" i="12"/>
  <c r="BX156" i="12"/>
  <c r="CD153" i="12"/>
  <c r="BV153" i="12"/>
  <c r="BX152" i="12"/>
  <c r="BW159" i="12"/>
  <c r="BW156" i="12"/>
  <c r="BW152" i="12"/>
  <c r="BW148" i="12"/>
  <c r="CB161" i="12"/>
  <c r="BT161" i="12"/>
  <c r="CD159" i="12"/>
  <c r="BV159" i="12"/>
  <c r="CA158" i="12"/>
  <c r="BS158" i="12"/>
  <c r="CD156" i="12"/>
  <c r="BV156" i="12"/>
  <c r="CB153" i="12"/>
  <c r="BT153" i="12"/>
  <c r="CD152" i="12"/>
  <c r="BV152" i="12"/>
  <c r="CB149" i="12"/>
  <c r="BT149" i="12"/>
  <c r="CD148" i="12"/>
  <c r="BV148" i="12"/>
  <c r="BV165" i="12"/>
  <c r="CC162" i="12"/>
  <c r="BY159" i="12"/>
  <c r="BV157" i="12"/>
  <c r="CA155" i="12"/>
  <c r="BZ149" i="12"/>
  <c r="BY148" i="12"/>
  <c r="BT147" i="12"/>
  <c r="BZ146" i="12"/>
  <c r="BV144" i="12"/>
  <c r="BT159" i="12"/>
  <c r="CD158" i="12"/>
  <c r="BT157" i="12"/>
  <c r="BY155" i="12"/>
  <c r="CD151" i="12"/>
  <c r="BX149" i="12"/>
  <c r="BT148" i="12"/>
  <c r="BS147" i="12"/>
  <c r="BW138" i="12"/>
  <c r="BY158" i="12"/>
  <c r="BS157" i="12"/>
  <c r="BX155" i="12"/>
  <c r="CB151" i="12"/>
  <c r="CC150" i="12"/>
  <c r="BW149" i="12"/>
  <c r="BR148" i="12"/>
  <c r="BW146" i="12"/>
  <c r="BX163" i="12"/>
  <c r="BW158" i="12"/>
  <c r="CB156" i="12"/>
  <c r="BS155" i="12"/>
  <c r="CB152" i="12"/>
  <c r="CA151" i="12"/>
  <c r="BR149" i="12"/>
  <c r="BV158" i="12"/>
  <c r="BZ156" i="12"/>
  <c r="BZ153" i="12"/>
  <c r="BZ152" i="12"/>
  <c r="BV151" i="12"/>
  <c r="BV150" i="12"/>
  <c r="CD147" i="12"/>
  <c r="CA144" i="12"/>
  <c r="BR144" i="12"/>
  <c r="BZ140" i="12"/>
  <c r="BR140" i="12"/>
  <c r="BW139" i="12"/>
  <c r="CB138" i="12"/>
  <c r="BT138" i="12"/>
  <c r="CA164" i="12"/>
  <c r="BZ161" i="12"/>
  <c r="CB160" i="12"/>
  <c r="CD157" i="12"/>
  <c r="BY156" i="12"/>
  <c r="BX153" i="12"/>
  <c r="BY152" i="12"/>
  <c r="BT151" i="12"/>
  <c r="BU150" i="12"/>
  <c r="CB147" i="12"/>
  <c r="BY140" i="12"/>
  <c r="CA138" i="12"/>
  <c r="BS138" i="12"/>
  <c r="BY132" i="12"/>
  <c r="BS164" i="12"/>
  <c r="BW161" i="12"/>
  <c r="BW160" i="12"/>
  <c r="CB157" i="12"/>
  <c r="BT156" i="12"/>
  <c r="BW153" i="12"/>
  <c r="BT152" i="12"/>
  <c r="BS151" i="12"/>
  <c r="CB148" i="12"/>
  <c r="CA147" i="12"/>
  <c r="BX144" i="12"/>
  <c r="BX140" i="12"/>
  <c r="BZ138" i="12"/>
  <c r="BR138" i="12"/>
  <c r="CB136" i="12"/>
  <c r="BT136" i="12"/>
  <c r="CD165" i="12"/>
  <c r="BZ148" i="12"/>
  <c r="CC146" i="12"/>
  <c r="BT144" i="12"/>
  <c r="BZ141" i="12"/>
  <c r="CB139" i="12"/>
  <c r="BX138" i="12"/>
  <c r="CD136" i="12"/>
  <c r="BW132" i="12"/>
  <c r="CD130" i="12"/>
  <c r="BT130" i="12"/>
  <c r="BZ128" i="12"/>
  <c r="BR128" i="12"/>
  <c r="BR161" i="12"/>
  <c r="BR141" i="12"/>
  <c r="CD140" i="12"/>
  <c r="BT139" i="12"/>
  <c r="CC137" i="12"/>
  <c r="BX136" i="12"/>
  <c r="BW135" i="12"/>
  <c r="BR132" i="12"/>
  <c r="CB131" i="12"/>
  <c r="BZ130" i="12"/>
  <c r="CC129" i="12"/>
  <c r="BT129" i="12"/>
  <c r="BW128" i="12"/>
  <c r="CD125" i="12"/>
  <c r="BV125" i="12"/>
  <c r="CB159" i="12"/>
  <c r="BR152" i="12"/>
  <c r="BV147" i="12"/>
  <c r="CC142" i="12"/>
  <c r="CB140" i="12"/>
  <c r="BS139" i="12"/>
  <c r="CA137" i="12"/>
  <c r="BV136" i="12"/>
  <c r="CD132" i="12"/>
  <c r="BY130" i="12"/>
  <c r="CB129" i="12"/>
  <c r="BS129" i="12"/>
  <c r="CD128" i="12"/>
  <c r="BV128" i="12"/>
  <c r="CA157" i="12"/>
  <c r="BW140" i="12"/>
  <c r="BS136" i="12"/>
  <c r="CB132" i="12"/>
  <c r="BX130" i="12"/>
  <c r="CC144" i="12"/>
  <c r="BZ142" i="12"/>
  <c r="BV140" i="12"/>
  <c r="CD138" i="12"/>
  <c r="BU137" i="12"/>
  <c r="BR136" i="12"/>
  <c r="BZ132" i="12"/>
  <c r="BW130" i="12"/>
  <c r="BY129" i="12"/>
  <c r="CB128" i="12"/>
  <c r="BT128" i="12"/>
  <c r="BV154" i="12"/>
  <c r="BT140" i="12"/>
  <c r="BY139" i="12"/>
  <c r="BX132" i="12"/>
  <c r="BR130" i="12"/>
  <c r="BX129" i="12"/>
  <c r="BZ125" i="12"/>
  <c r="BZ123" i="12"/>
  <c r="BX115" i="12"/>
  <c r="CA135" i="12"/>
  <c r="BV132" i="12"/>
  <c r="CD131" i="12"/>
  <c r="BV129" i="12"/>
  <c r="BX125" i="12"/>
  <c r="BY123" i="12"/>
  <c r="BY119" i="12"/>
  <c r="BW115" i="12"/>
  <c r="CB114" i="12"/>
  <c r="BT114" i="12"/>
  <c r="BY141" i="12"/>
  <c r="CD137" i="12"/>
  <c r="BZ136" i="12"/>
  <c r="BV131" i="12"/>
  <c r="CA128" i="12"/>
  <c r="BR125" i="12"/>
  <c r="BW123" i="12"/>
  <c r="CA139" i="12"/>
  <c r="CA136" i="12"/>
  <c r="BU126" i="12"/>
  <c r="BX123" i="12"/>
  <c r="BT121" i="12"/>
  <c r="BT119" i="12"/>
  <c r="BZ118" i="12"/>
  <c r="BW144" i="12"/>
  <c r="BU142" i="12"/>
  <c r="CC131" i="12"/>
  <c r="CB130" i="12"/>
  <c r="CD129" i="12"/>
  <c r="BX128" i="12"/>
  <c r="CD119" i="12"/>
  <c r="BR117" i="12"/>
  <c r="CA115" i="12"/>
  <c r="CA114" i="12"/>
  <c r="BR156" i="12"/>
  <c r="BR142" i="12"/>
  <c r="BY138" i="12"/>
  <c r="BT131" i="12"/>
  <c r="CA130" i="12"/>
  <c r="BU129" i="12"/>
  <c r="BS128" i="12"/>
  <c r="CB124" i="12"/>
  <c r="CC121" i="12"/>
  <c r="CC119" i="12"/>
  <c r="CC116" i="12"/>
  <c r="BZ115" i="12"/>
  <c r="BY114" i="12"/>
  <c r="BU112" i="12"/>
  <c r="BY109" i="12"/>
  <c r="CC108" i="12"/>
  <c r="BR108" i="12"/>
  <c r="BW103" i="12"/>
  <c r="CB102" i="12"/>
  <c r="BT102" i="12"/>
  <c r="BT160" i="12"/>
  <c r="BV138" i="12"/>
  <c r="BT132" i="12"/>
  <c r="BS131" i="12"/>
  <c r="BV130" i="12"/>
  <c r="BW124" i="12"/>
  <c r="BZ121" i="12"/>
  <c r="CB119" i="12"/>
  <c r="BX135" i="12"/>
  <c r="BS130" i="12"/>
  <c r="CA126" i="12"/>
  <c r="BW125" i="12"/>
  <c r="BU124" i="12"/>
  <c r="BW121" i="12"/>
  <c r="BW119" i="12"/>
  <c r="BZ117" i="12"/>
  <c r="BY116" i="12"/>
  <c r="BV115" i="12"/>
  <c r="BW114" i="12"/>
  <c r="BW109" i="12"/>
  <c r="BW117" i="12"/>
  <c r="CB115" i="12"/>
  <c r="CD114" i="12"/>
  <c r="CC111" i="12"/>
  <c r="BT110" i="12"/>
  <c r="BU109" i="12"/>
  <c r="BU108" i="12"/>
  <c r="BR105" i="12"/>
  <c r="CA103" i="12"/>
  <c r="CA102" i="12"/>
  <c r="BX100" i="12"/>
  <c r="BY97" i="12"/>
  <c r="BW96" i="12"/>
  <c r="BW95" i="12"/>
  <c r="CD94" i="12"/>
  <c r="BY128" i="12"/>
  <c r="BS137" i="12"/>
  <c r="BZ126" i="12"/>
  <c r="CB123" i="12"/>
  <c r="BW118" i="12"/>
  <c r="CB116" i="12"/>
  <c r="BS115" i="12"/>
  <c r="BS114" i="12"/>
  <c r="CC112" i="12"/>
  <c r="BV111" i="12"/>
  <c r="BZ105" i="12"/>
  <c r="BV103" i="12"/>
  <c r="BW102" i="12"/>
  <c r="BT97" i="12"/>
  <c r="BT96" i="12"/>
  <c r="CD95" i="12"/>
  <c r="BS95" i="12"/>
  <c r="BY94" i="12"/>
  <c r="BV87" i="12"/>
  <c r="BW141" i="12"/>
  <c r="BS126" i="12"/>
  <c r="BT123" i="12"/>
  <c r="BU119" i="12"/>
  <c r="BU118" i="12"/>
  <c r="BW116" i="12"/>
  <c r="BR115" i="12"/>
  <c r="CA112" i="12"/>
  <c r="BU111" i="12"/>
  <c r="CB108" i="12"/>
  <c r="BY105" i="12"/>
  <c r="BT103" i="12"/>
  <c r="BV102" i="12"/>
  <c r="BR97" i="12"/>
  <c r="CB95" i="12"/>
  <c r="BR95" i="12"/>
  <c r="BX94" i="12"/>
  <c r="BT87" i="12"/>
  <c r="BW83" i="12"/>
  <c r="CB82" i="12"/>
  <c r="BT82" i="12"/>
  <c r="BR153" i="12"/>
  <c r="BR123" i="12"/>
  <c r="BR119" i="12"/>
  <c r="BR118" i="12"/>
  <c r="CB117" i="12"/>
  <c r="BV116" i="12"/>
  <c r="BZ112" i="12"/>
  <c r="CC110" i="12"/>
  <c r="CC109" i="12"/>
  <c r="BY108" i="12"/>
  <c r="BX105" i="12"/>
  <c r="BS103" i="12"/>
  <c r="BS102" i="12"/>
  <c r="CA100" i="12"/>
  <c r="CC96" i="12"/>
  <c r="CA95" i="12"/>
  <c r="BU121" i="12"/>
  <c r="BY117" i="12"/>
  <c r="BU116" i="12"/>
  <c r="BY112" i="12"/>
  <c r="CB109" i="12"/>
  <c r="BW108" i="12"/>
  <c r="BW105" i="12"/>
  <c r="CD103" i="12"/>
  <c r="BR103" i="12"/>
  <c r="CB97" i="12"/>
  <c r="CB96" i="12"/>
  <c r="BZ95" i="12"/>
  <c r="BV94" i="12"/>
  <c r="CB87" i="12"/>
  <c r="BR87" i="12"/>
  <c r="BT122" i="12"/>
  <c r="BW111" i="12"/>
  <c r="BZ107" i="12"/>
  <c r="CC106" i="12"/>
  <c r="CC104" i="12"/>
  <c r="CB103" i="12"/>
  <c r="CB98" i="12"/>
  <c r="BZ97" i="12"/>
  <c r="BY96" i="12"/>
  <c r="BT94" i="12"/>
  <c r="BX91" i="12"/>
  <c r="BZ90" i="12"/>
  <c r="CC89" i="12"/>
  <c r="CD87" i="12"/>
  <c r="BZ83" i="12"/>
  <c r="BY82" i="12"/>
  <c r="BX81" i="12"/>
  <c r="BU80" i="12"/>
  <c r="BS121" i="12"/>
  <c r="BT109" i="12"/>
  <c r="BV107" i="12"/>
  <c r="BT105" i="12"/>
  <c r="BT104" i="12"/>
  <c r="BY103" i="12"/>
  <c r="CD102" i="12"/>
  <c r="CB101" i="12"/>
  <c r="BU100" i="12"/>
  <c r="BW98" i="12"/>
  <c r="BW97" i="12"/>
  <c r="BU96" i="12"/>
  <c r="BY95" i="12"/>
  <c r="BU91" i="12"/>
  <c r="BW90" i="12"/>
  <c r="BZ87" i="12"/>
  <c r="BZ85" i="12"/>
  <c r="BV83" i="12"/>
  <c r="BW82" i="12"/>
  <c r="BT77" i="12"/>
  <c r="CB75" i="12"/>
  <c r="BR75" i="12"/>
  <c r="BX74" i="12"/>
  <c r="BX120" i="12"/>
  <c r="BX117" i="12"/>
  <c r="BX114" i="12"/>
  <c r="BR109" i="12"/>
  <c r="BR106" i="12"/>
  <c r="BY102" i="12"/>
  <c r="BX101" i="12"/>
  <c r="BS100" i="12"/>
  <c r="BV95" i="12"/>
  <c r="BS91" i="12"/>
  <c r="BU90" i="12"/>
  <c r="BW89" i="12"/>
  <c r="BW88" i="12"/>
  <c r="BY87" i="12"/>
  <c r="BY85" i="12"/>
  <c r="BT83" i="12"/>
  <c r="BV82" i="12"/>
  <c r="BT81" i="12"/>
  <c r="CC80" i="12"/>
  <c r="BT117" i="12"/>
  <c r="CD115" i="12"/>
  <c r="BV114" i="12"/>
  <c r="BS112" i="12"/>
  <c r="BV108" i="12"/>
  <c r="BX102" i="12"/>
  <c r="BV101" i="12"/>
  <c r="BT95" i="12"/>
  <c r="BR91" i="12"/>
  <c r="BR90" i="12"/>
  <c r="BW87" i="12"/>
  <c r="BX85" i="12"/>
  <c r="BS83" i="12"/>
  <c r="BS82" i="12"/>
  <c r="CA80" i="12"/>
  <c r="BZ75" i="12"/>
  <c r="BV74" i="12"/>
  <c r="CC118" i="12"/>
  <c r="BY115" i="12"/>
  <c r="BW110" i="12"/>
  <c r="CB94" i="12"/>
  <c r="BR89" i="12"/>
  <c r="BS87" i="12"/>
  <c r="BW85" i="12"/>
  <c r="CD83" i="12"/>
  <c r="BR83" i="12"/>
  <c r="CC81" i="12"/>
  <c r="BZ80" i="12"/>
  <c r="CB77" i="12"/>
  <c r="BY75" i="12"/>
  <c r="BT74" i="12"/>
  <c r="BT115" i="12"/>
  <c r="BS110" i="12"/>
  <c r="CA94" i="12"/>
  <c r="CD82" i="12"/>
  <c r="BT78" i="12"/>
  <c r="CA75" i="12"/>
  <c r="CD74" i="12"/>
  <c r="CA72" i="12"/>
  <c r="BR72" i="12"/>
  <c r="CA71" i="12"/>
  <c r="BR71" i="12"/>
  <c r="BY69" i="12"/>
  <c r="CA67" i="12"/>
  <c r="BS67" i="12"/>
  <c r="BX66" i="12"/>
  <c r="BY61" i="12"/>
  <c r="BR110" i="12"/>
  <c r="CB104" i="12"/>
  <c r="BV96" i="12"/>
  <c r="BW94" i="12"/>
  <c r="CB89" i="12"/>
  <c r="CA82" i="12"/>
  <c r="CD76" i="12"/>
  <c r="BW75" i="12"/>
  <c r="CB74" i="12"/>
  <c r="CC73" i="12"/>
  <c r="BZ72" i="12"/>
  <c r="BZ71" i="12"/>
  <c r="BX69" i="12"/>
  <c r="BZ67" i="12"/>
  <c r="BR67" i="12"/>
  <c r="BW66" i="12"/>
  <c r="CB65" i="12"/>
  <c r="BT65" i="12"/>
  <c r="CD63" i="12"/>
  <c r="BX109" i="12"/>
  <c r="BY100" i="12"/>
  <c r="BS94" i="12"/>
  <c r="CB90" i="12"/>
  <c r="BX82" i="12"/>
  <c r="CB81" i="12"/>
  <c r="BZ77" i="12"/>
  <c r="BY76" i="12"/>
  <c r="BV75" i="12"/>
  <c r="CA74" i="12"/>
  <c r="BY73" i="12"/>
  <c r="BY72" i="12"/>
  <c r="BX71" i="12"/>
  <c r="BW69" i="12"/>
  <c r="BY67" i="12"/>
  <c r="CD66" i="12"/>
  <c r="BV66" i="12"/>
  <c r="CA65" i="12"/>
  <c r="BS65" i="12"/>
  <c r="CA118" i="12"/>
  <c r="BW107" i="12"/>
  <c r="CD91" i="12"/>
  <c r="BX90" i="12"/>
  <c r="BW86" i="12"/>
  <c r="CA81" i="12"/>
  <c r="BY80" i="12"/>
  <c r="BY77" i="12"/>
  <c r="BT75" i="12"/>
  <c r="BY74" i="12"/>
  <c r="BX73" i="12"/>
  <c r="BU106" i="12"/>
  <c r="BZ103" i="12"/>
  <c r="CC91" i="12"/>
  <c r="CA87" i="12"/>
  <c r="BV86" i="12"/>
  <c r="CB85" i="12"/>
  <c r="CD84" i="12"/>
  <c r="CB83" i="12"/>
  <c r="BV81" i="12"/>
  <c r="BX80" i="12"/>
  <c r="CB78" i="12"/>
  <c r="BX77" i="12"/>
  <c r="BS75" i="12"/>
  <c r="BW74" i="12"/>
  <c r="BV73" i="12"/>
  <c r="BV71" i="12"/>
  <c r="BW67" i="12"/>
  <c r="CB66" i="12"/>
  <c r="BT66" i="12"/>
  <c r="BW59" i="12"/>
  <c r="CB58" i="12"/>
  <c r="BT58" i="12"/>
  <c r="BX57" i="12"/>
  <c r="BZ55" i="12"/>
  <c r="BR55" i="12"/>
  <c r="BX54" i="12"/>
  <c r="BT53" i="12"/>
  <c r="BV51" i="12"/>
  <c r="BT50" i="12"/>
  <c r="BR47" i="12"/>
  <c r="BT113" i="12"/>
  <c r="BZ98" i="12"/>
  <c r="CA93" i="12"/>
  <c r="BZ92" i="12"/>
  <c r="BV91" i="12"/>
  <c r="BS86" i="12"/>
  <c r="BT85" i="12"/>
  <c r="CB84" i="12"/>
  <c r="CA83" i="12"/>
  <c r="BS80" i="12"/>
  <c r="BR79" i="12"/>
  <c r="CA78" i="12"/>
  <c r="BW77" i="12"/>
  <c r="BU76" i="12"/>
  <c r="BS74" i="12"/>
  <c r="BU73" i="12"/>
  <c r="BV72" i="12"/>
  <c r="CD71" i="12"/>
  <c r="BU71" i="12"/>
  <c r="CB69" i="12"/>
  <c r="BT69" i="12"/>
  <c r="BY68" i="12"/>
  <c r="CD67" i="12"/>
  <c r="BV67" i="12"/>
  <c r="CA66" i="12"/>
  <c r="BS66" i="12"/>
  <c r="BT116" i="12"/>
  <c r="BX111" i="12"/>
  <c r="CB105" i="12"/>
  <c r="BY93" i="12"/>
  <c r="CD88" i="12"/>
  <c r="BR85" i="12"/>
  <c r="BY83" i="12"/>
  <c r="BZ78" i="12"/>
  <c r="BR77" i="12"/>
  <c r="BS73" i="12"/>
  <c r="BR50" i="12"/>
  <c r="BX97" i="12"/>
  <c r="BV93" i="12"/>
  <c r="BT88" i="12"/>
  <c r="BW78" i="12"/>
  <c r="CD75" i="12"/>
  <c r="CC72" i="12"/>
  <c r="BS72" i="12"/>
  <c r="CB71" i="12"/>
  <c r="BS71" i="12"/>
  <c r="BZ69" i="12"/>
  <c r="BR69" i="12"/>
  <c r="CD65" i="12"/>
  <c r="BX63" i="12"/>
  <c r="BT61" i="12"/>
  <c r="BY59" i="12"/>
  <c r="BX58" i="12"/>
  <c r="BT56" i="12"/>
  <c r="BY55" i="12"/>
  <c r="BT67" i="12"/>
  <c r="BS59" i="12"/>
  <c r="BS58" i="12"/>
  <c r="CC57" i="12"/>
  <c r="BR57" i="12"/>
  <c r="BU55" i="12"/>
  <c r="BU49" i="12"/>
  <c r="CD59" i="12"/>
  <c r="BR59" i="12"/>
  <c r="CB57" i="12"/>
  <c r="BZ54" i="12"/>
  <c r="BT49" i="12"/>
  <c r="CB61" i="12"/>
  <c r="BY56" i="12"/>
  <c r="BT55" i="12"/>
  <c r="BZ63" i="12"/>
  <c r="BW61" i="12"/>
  <c r="BZ59" i="12"/>
  <c r="BY58" i="12"/>
  <c r="BW57" i="12"/>
  <c r="BT54" i="12"/>
  <c r="BW53" i="12"/>
  <c r="BV50" i="12"/>
  <c r="BU57" i="12"/>
  <c r="BS54" i="12"/>
  <c r="BV53" i="12"/>
  <c r="BX52" i="12"/>
  <c r="BU51" i="12"/>
  <c r="BS50" i="12"/>
  <c r="BX61" i="12"/>
  <c r="BV56" i="12"/>
  <c r="BW55" i="12"/>
  <c r="BR49" i="12"/>
  <c r="BY66" i="12"/>
  <c r="BR61" i="12"/>
  <c r="CD60" i="12"/>
  <c r="CD58" i="12"/>
  <c r="BV55" i="12"/>
  <c r="BW54" i="12"/>
  <c r="BV63" i="12"/>
  <c r="CA58" i="12"/>
  <c r="BU54" i="12"/>
  <c r="BY53" i="12"/>
  <c r="BR63" i="12"/>
  <c r="BW60" i="12"/>
  <c r="BW58" i="12"/>
  <c r="BR54" i="12"/>
  <c r="BX53" i="12"/>
  <c r="BU52" i="12"/>
  <c r="BS51" i="12"/>
  <c r="BS53" i="12"/>
  <c r="BS52" i="12"/>
  <c r="BR51" i="12"/>
  <c r="BX65" i="12"/>
  <c r="BT60" i="12"/>
  <c r="CB59" i="12"/>
  <c r="BV58" i="12"/>
  <c r="CA57" i="12"/>
  <c r="BW68" i="12"/>
  <c r="BV65" i="12"/>
  <c r="CA59" i="12"/>
  <c r="BZ57" i="12"/>
  <c r="BV59" i="12"/>
  <c r="BT57" i="12"/>
  <c r="CB67" i="12"/>
  <c r="BZ61" i="12"/>
  <c r="BT59" i="12"/>
  <c r="BS57" i="12"/>
  <c r="BW56" i="12"/>
  <c r="BS49" i="12"/>
  <c r="BT48" i="12"/>
  <c r="CC76" i="12"/>
  <c r="BW72" i="12"/>
  <c r="BR68" i="12"/>
  <c r="BU99" i="12"/>
  <c r="BS99" i="12"/>
  <c r="CC98" i="12"/>
  <c r="BV70" i="12"/>
  <c r="BR66" i="12"/>
  <c r="BZ58" i="12"/>
  <c r="BT51" i="12"/>
  <c r="CC82" i="12"/>
  <c r="CA55" i="12"/>
  <c r="CC65" i="12"/>
  <c r="BU53" i="12"/>
  <c r="CA92" i="12"/>
  <c r="BV64" i="12"/>
  <c r="BV60" i="12"/>
  <c r="CC58" i="12"/>
  <c r="B45" i="12"/>
  <c r="H45" i="12" s="1"/>
  <c r="CB70" i="12"/>
  <c r="CA62" i="12"/>
  <c r="BX157" i="12"/>
  <c r="CA149" i="12"/>
  <c r="BT146" i="12"/>
  <c r="BT142" i="12"/>
  <c r="CB144" i="12"/>
  <c r="CB126" i="12"/>
  <c r="BS109" i="12"/>
  <c r="BU102" i="12"/>
  <c r="BT111" i="12"/>
  <c r="BW122" i="12"/>
  <c r="CA108" i="12"/>
  <c r="BZ143" i="12"/>
  <c r="BS133" i="12"/>
  <c r="BX104" i="12"/>
  <c r="CA98" i="12"/>
  <c r="BU107" i="12"/>
  <c r="BZ127" i="12"/>
  <c r="BY113" i="12"/>
  <c r="CA106" i="12"/>
  <c r="BU65" i="12"/>
  <c r="BT76" i="12"/>
  <c r="BY65" i="12"/>
  <c r="CC99" i="12"/>
  <c r="CA99" i="12"/>
  <c r="BS92" i="12"/>
  <c r="BW65" i="12"/>
  <c r="BR58" i="12"/>
  <c r="CC70" i="12"/>
  <c r="BR52" i="12"/>
  <c r="BU56" i="12"/>
  <c r="BT52" i="12"/>
  <c r="CD68" i="12"/>
  <c r="CD64" i="12"/>
  <c r="CB60" i="12"/>
  <c r="B52" i="12"/>
  <c r="H52" i="12" s="1"/>
  <c r="CD69" i="12"/>
  <c r="C33" i="12"/>
  <c r="I33" i="12" s="1"/>
  <c r="P33" i="12" s="1"/>
  <c r="Q33" i="12" s="1"/>
  <c r="R33" i="12" s="1"/>
  <c r="BR62" i="12"/>
  <c r="BU50" i="12"/>
  <c r="B61" i="12"/>
  <c r="H61" i="12" s="1"/>
  <c r="C43" i="12"/>
  <c r="I43" i="12" s="1"/>
  <c r="P43" i="12" s="1"/>
  <c r="Q43" i="12" s="1"/>
  <c r="R43" i="12" s="1"/>
  <c r="BU64" i="12"/>
  <c r="CB142" i="12"/>
  <c r="BT137" i="12"/>
  <c r="BS143" i="12"/>
  <c r="BX110" i="12"/>
  <c r="BS64" i="12"/>
  <c r="D59" i="12"/>
  <c r="J59" i="12" s="1"/>
  <c r="B50" i="12"/>
  <c r="H50" i="12" s="1"/>
  <c r="C53" i="12"/>
  <c r="I53" i="12" s="1"/>
  <c r="P53" i="12" s="1"/>
  <c r="Q53" i="12" s="1"/>
  <c r="R53" i="12" s="1"/>
  <c r="B54" i="12"/>
  <c r="H54" i="12" s="1"/>
  <c r="CC135" i="12"/>
  <c r="BU135" i="12"/>
  <c r="CA117" i="12"/>
  <c r="CB145" i="12"/>
  <c r="CB134" i="12"/>
  <c r="BV112" i="12"/>
  <c r="CA143" i="12"/>
  <c r="CC133" i="12"/>
  <c r="CC128" i="12"/>
  <c r="BU101" i="12"/>
  <c r="BU120" i="12"/>
  <c r="BW104" i="12"/>
  <c r="BS90" i="12"/>
  <c r="BU127" i="12"/>
  <c r="BZ113" i="12"/>
  <c r="BV89" i="12"/>
  <c r="CB106" i="12"/>
  <c r="BU88" i="12"/>
  <c r="BV92" i="12"/>
  <c r="BY70" i="12"/>
  <c r="CB72" i="12"/>
  <c r="BT99" i="12"/>
  <c r="BS69" i="12"/>
  <c r="BS48" i="12"/>
  <c r="BR56" i="12"/>
  <c r="BW52" i="12"/>
  <c r="BW62" i="12"/>
  <c r="BX67" i="12"/>
  <c r="BX64" i="12"/>
  <c r="BR60" i="12"/>
  <c r="B59" i="12"/>
  <c r="H59" i="12" s="1"/>
  <c r="CD62" i="12"/>
  <c r="B56" i="12"/>
  <c r="H56" i="12" s="1"/>
  <c r="BY151" i="12"/>
  <c r="BV139" i="12"/>
  <c r="CA141" i="12"/>
  <c r="CC145" i="12"/>
  <c r="CC143" i="12"/>
  <c r="BT143" i="12"/>
  <c r="BT101" i="12"/>
  <c r="BS107" i="12"/>
  <c r="BX95" i="12"/>
  <c r="BV113" i="12"/>
  <c r="BT106" i="12"/>
  <c r="BU92" i="12"/>
  <c r="BW84" i="12"/>
  <c r="BS63" i="12"/>
  <c r="BX99" i="12"/>
  <c r="CB99" i="12"/>
  <c r="BX68" i="12"/>
  <c r="CD61" i="12"/>
  <c r="BZ56" i="12"/>
  <c r="B48" i="12"/>
  <c r="H48" i="12" s="1"/>
  <c r="CC64" i="12"/>
  <c r="BY64" i="12"/>
  <c r="D64" i="12"/>
  <c r="J64" i="12" s="1"/>
  <c r="BZ60" i="12"/>
  <c r="B58" i="12"/>
  <c r="H58" i="12" s="1"/>
  <c r="C50" i="12"/>
  <c r="I50" i="12" s="1"/>
  <c r="BX62" i="12"/>
  <c r="D157" i="12"/>
  <c r="F157" i="12" s="1"/>
  <c r="CC62" i="12"/>
  <c r="P37" i="14" l="1"/>
  <c r="Q37" i="14" s="1"/>
  <c r="R37" i="14" s="1"/>
  <c r="X37" i="14" s="1"/>
  <c r="Z37" i="14" s="1"/>
  <c r="C42" i="13"/>
  <c r="I42" i="13" s="1"/>
  <c r="C41" i="18"/>
  <c r="I41" i="18" s="1"/>
  <c r="C42" i="14"/>
  <c r="I42" i="14" s="1"/>
  <c r="C41" i="20"/>
  <c r="I41" i="20" s="1"/>
  <c r="C41" i="21"/>
  <c r="I41" i="21" s="1"/>
  <c r="P41" i="21" s="1"/>
  <c r="Q41" i="21" s="1"/>
  <c r="R41" i="21" s="1"/>
  <c r="C42" i="4"/>
  <c r="C41" i="17"/>
  <c r="I41" i="17" s="1"/>
  <c r="C42" i="5"/>
  <c r="C41" i="19"/>
  <c r="I41" i="19" s="1"/>
  <c r="P41" i="19" s="1"/>
  <c r="Q41" i="19" s="1"/>
  <c r="R41" i="19" s="1"/>
  <c r="P49" i="12"/>
  <c r="Q49" i="12" s="1"/>
  <c r="R49" i="12" s="1"/>
  <c r="C42" i="8"/>
  <c r="C42" i="28"/>
  <c r="I42" i="28" s="1"/>
  <c r="P42" i="28" s="1"/>
  <c r="Q42" i="28" s="1"/>
  <c r="R42" i="28" s="1"/>
  <c r="X42" i="28" s="1"/>
  <c r="Z42" i="28" s="1"/>
  <c r="C41" i="16"/>
  <c r="I41" i="16" s="1"/>
  <c r="P41" i="16" s="1"/>
  <c r="Q41" i="16" s="1"/>
  <c r="R41" i="16" s="1"/>
  <c r="C54" i="12"/>
  <c r="I54" i="12" s="1"/>
  <c r="P54" i="12" s="1"/>
  <c r="Q54" i="12" s="1"/>
  <c r="R54" i="12" s="1"/>
  <c r="C42" i="9"/>
  <c r="C42" i="11"/>
  <c r="P37" i="17"/>
  <c r="Q37" i="17" s="1"/>
  <c r="R37" i="17" s="1"/>
  <c r="P51" i="12"/>
  <c r="Q51" i="12" s="1"/>
  <c r="R51" i="12" s="1"/>
  <c r="P50" i="12"/>
  <c r="Q50" i="12" s="1"/>
  <c r="R50" i="12" s="1"/>
  <c r="C41" i="13"/>
  <c r="I41" i="13" s="1"/>
  <c r="I41" i="12"/>
  <c r="P41" i="12" s="1"/>
  <c r="Q41" i="12" s="1"/>
  <c r="R41" i="12" s="1"/>
  <c r="P37" i="28"/>
  <c r="Q37" i="28" s="1"/>
  <c r="R37" i="28" s="1"/>
  <c r="X37" i="28" s="1"/>
  <c r="Z37" i="28" s="1"/>
  <c r="P39" i="28"/>
  <c r="Q39" i="28" s="1"/>
  <c r="R39" i="28" s="1"/>
  <c r="X39" i="28" s="1"/>
  <c r="Z39" i="28" s="1"/>
  <c r="P37" i="16"/>
  <c r="Q37" i="16" s="1"/>
  <c r="R37" i="16" s="1"/>
  <c r="P37" i="13"/>
  <c r="Q37" i="13" s="1"/>
  <c r="R37" i="13" s="1"/>
  <c r="P38" i="21"/>
  <c r="Q38" i="21" s="1"/>
  <c r="R38" i="21" s="1"/>
  <c r="P38" i="28"/>
  <c r="Q38" i="28" s="1"/>
  <c r="R38" i="28" s="1"/>
  <c r="X38" i="28" s="1"/>
  <c r="Z38" i="28" s="1"/>
  <c r="P37" i="19"/>
  <c r="Q37" i="19" s="1"/>
  <c r="R37" i="19" s="1"/>
  <c r="P37" i="18"/>
  <c r="Q37" i="18" s="1"/>
  <c r="R37" i="18" s="1"/>
  <c r="D49" i="21"/>
  <c r="J49" i="21" s="1"/>
  <c r="D49" i="16"/>
  <c r="J49" i="16" s="1"/>
  <c r="D49" i="19"/>
  <c r="J49" i="19" s="1"/>
  <c r="D49" i="20"/>
  <c r="J49" i="20" s="1"/>
  <c r="D50" i="11"/>
  <c r="D49" i="17"/>
  <c r="J49" i="17" s="1"/>
  <c r="D49" i="18"/>
  <c r="J49" i="18" s="1"/>
  <c r="D50" i="28"/>
  <c r="J50" i="28" s="1"/>
  <c r="D47" i="16"/>
  <c r="J47" i="16" s="1"/>
  <c r="D47" i="19"/>
  <c r="J47" i="19" s="1"/>
  <c r="D47" i="20"/>
  <c r="J47" i="20" s="1"/>
  <c r="D48" i="11"/>
  <c r="D47" i="17"/>
  <c r="J47" i="17" s="1"/>
  <c r="D47" i="18"/>
  <c r="J47" i="18" s="1"/>
  <c r="D47" i="21"/>
  <c r="J47" i="21" s="1"/>
  <c r="D48" i="28"/>
  <c r="J48" i="28" s="1"/>
  <c r="P41" i="13"/>
  <c r="Q41" i="13" s="1"/>
  <c r="R41" i="13" s="1"/>
  <c r="D45" i="20"/>
  <c r="J45" i="20" s="1"/>
  <c r="D46" i="11"/>
  <c r="D45" i="17"/>
  <c r="J45" i="17" s="1"/>
  <c r="D45" i="18"/>
  <c r="J45" i="18" s="1"/>
  <c r="D45" i="21"/>
  <c r="J45" i="21" s="1"/>
  <c r="D45" i="16"/>
  <c r="J45" i="16" s="1"/>
  <c r="D45" i="19"/>
  <c r="J45" i="19" s="1"/>
  <c r="D46" i="28"/>
  <c r="J46" i="28" s="1"/>
  <c r="D62" i="20"/>
  <c r="J62" i="20" s="1"/>
  <c r="D63" i="11"/>
  <c r="D62" i="17"/>
  <c r="J62" i="17" s="1"/>
  <c r="D62" i="18"/>
  <c r="J62" i="18" s="1"/>
  <c r="D62" i="21"/>
  <c r="J62" i="21" s="1"/>
  <c r="D62" i="16"/>
  <c r="J62" i="16" s="1"/>
  <c r="D62" i="19"/>
  <c r="J62" i="19" s="1"/>
  <c r="D63" i="28"/>
  <c r="J63" i="28" s="1"/>
  <c r="D63" i="19"/>
  <c r="J63" i="19" s="1"/>
  <c r="D63" i="20"/>
  <c r="J63" i="20" s="1"/>
  <c r="D64" i="11"/>
  <c r="D63" i="17"/>
  <c r="J63" i="17" s="1"/>
  <c r="D63" i="18"/>
  <c r="J63" i="18" s="1"/>
  <c r="D63" i="21"/>
  <c r="J63" i="21" s="1"/>
  <c r="D63" i="16"/>
  <c r="J63" i="16" s="1"/>
  <c r="D64" i="28"/>
  <c r="J64" i="28" s="1"/>
  <c r="D66" i="21"/>
  <c r="J66" i="21" s="1"/>
  <c r="D66" i="16"/>
  <c r="J66" i="16" s="1"/>
  <c r="D66" i="19"/>
  <c r="J66" i="19" s="1"/>
  <c r="D66" i="20"/>
  <c r="J66" i="20" s="1"/>
  <c r="D67" i="11"/>
  <c r="D66" i="17"/>
  <c r="J66" i="17" s="1"/>
  <c r="D66" i="18"/>
  <c r="J66" i="18" s="1"/>
  <c r="D67" i="28"/>
  <c r="J67" i="28" s="1"/>
  <c r="D67" i="18"/>
  <c r="J67" i="18" s="1"/>
  <c r="D67" i="21"/>
  <c r="J67" i="21" s="1"/>
  <c r="D67" i="16"/>
  <c r="J67" i="16" s="1"/>
  <c r="D67" i="19"/>
  <c r="J67" i="19" s="1"/>
  <c r="D67" i="20"/>
  <c r="J67" i="20" s="1"/>
  <c r="D68" i="11"/>
  <c r="D67" i="17"/>
  <c r="J67" i="17" s="1"/>
  <c r="D68" i="28"/>
  <c r="J68" i="28" s="1"/>
  <c r="D48" i="21"/>
  <c r="J48" i="21" s="1"/>
  <c r="D48" i="16"/>
  <c r="J48" i="16" s="1"/>
  <c r="D48" i="19"/>
  <c r="J48" i="19" s="1"/>
  <c r="D48" i="20"/>
  <c r="J48" i="20" s="1"/>
  <c r="D49" i="11"/>
  <c r="D48" i="17"/>
  <c r="J48" i="17" s="1"/>
  <c r="D48" i="18"/>
  <c r="J48" i="18" s="1"/>
  <c r="D49" i="28"/>
  <c r="J49" i="28" s="1"/>
  <c r="D58" i="21"/>
  <c r="J58" i="21" s="1"/>
  <c r="D58" i="16"/>
  <c r="J58" i="16" s="1"/>
  <c r="D58" i="19"/>
  <c r="J58" i="19" s="1"/>
  <c r="D58" i="20"/>
  <c r="J58" i="20" s="1"/>
  <c r="D59" i="11"/>
  <c r="D58" i="17"/>
  <c r="J58" i="17" s="1"/>
  <c r="D58" i="18"/>
  <c r="J58" i="18" s="1"/>
  <c r="D59" i="28"/>
  <c r="J59" i="28" s="1"/>
  <c r="D53" i="20"/>
  <c r="J53" i="20" s="1"/>
  <c r="D54" i="11"/>
  <c r="D53" i="17"/>
  <c r="J53" i="17" s="1"/>
  <c r="D53" i="18"/>
  <c r="J53" i="18" s="1"/>
  <c r="D53" i="21"/>
  <c r="J53" i="21" s="1"/>
  <c r="D53" i="16"/>
  <c r="J53" i="16" s="1"/>
  <c r="D53" i="19"/>
  <c r="J53" i="19" s="1"/>
  <c r="D54" i="28"/>
  <c r="J54" i="28" s="1"/>
  <c r="D53" i="11"/>
  <c r="D52" i="17"/>
  <c r="J52" i="17" s="1"/>
  <c r="D52" i="18"/>
  <c r="J52" i="18" s="1"/>
  <c r="D52" i="21"/>
  <c r="J52" i="21" s="1"/>
  <c r="D52" i="16"/>
  <c r="J52" i="16" s="1"/>
  <c r="D52" i="19"/>
  <c r="J52" i="19" s="1"/>
  <c r="D52" i="20"/>
  <c r="J52" i="20" s="1"/>
  <c r="D53" i="28"/>
  <c r="J53" i="28" s="1"/>
  <c r="D46" i="19"/>
  <c r="J46" i="19" s="1"/>
  <c r="D46" i="20"/>
  <c r="J46" i="20" s="1"/>
  <c r="D47" i="11"/>
  <c r="D46" i="17"/>
  <c r="J46" i="17" s="1"/>
  <c r="D46" i="18"/>
  <c r="J46" i="18" s="1"/>
  <c r="D46" i="21"/>
  <c r="J46" i="21" s="1"/>
  <c r="D46" i="16"/>
  <c r="J46" i="16" s="1"/>
  <c r="D47" i="28"/>
  <c r="J47" i="28" s="1"/>
  <c r="D45" i="28"/>
  <c r="J45" i="28" s="1"/>
  <c r="D44" i="17"/>
  <c r="J44" i="17" s="1"/>
  <c r="D44" i="16"/>
  <c r="J44" i="16" s="1"/>
  <c r="D44" i="19"/>
  <c r="J44" i="19" s="1"/>
  <c r="D44" i="21"/>
  <c r="J44" i="21" s="1"/>
  <c r="D44" i="18"/>
  <c r="J44" i="18" s="1"/>
  <c r="D45" i="11"/>
  <c r="D44" i="20"/>
  <c r="J44" i="20" s="1"/>
  <c r="C43" i="18"/>
  <c r="I43" i="18" s="1"/>
  <c r="P43" i="18" s="1"/>
  <c r="Q43" i="18" s="1"/>
  <c r="R43" i="18" s="1"/>
  <c r="C43" i="20"/>
  <c r="I43" i="20" s="1"/>
  <c r="P43" i="20" s="1"/>
  <c r="Q43" i="20" s="1"/>
  <c r="R43" i="20" s="1"/>
  <c r="C43" i="21"/>
  <c r="I43" i="21" s="1"/>
  <c r="C43" i="17"/>
  <c r="I43" i="17" s="1"/>
  <c r="P43" i="17" s="1"/>
  <c r="Q43" i="17" s="1"/>
  <c r="R43" i="17" s="1"/>
  <c r="C44" i="28"/>
  <c r="I44" i="28" s="1"/>
  <c r="P44" i="28" s="1"/>
  <c r="Q44" i="28" s="1"/>
  <c r="R44" i="28" s="1"/>
  <c r="X44" i="28" s="1"/>
  <c r="Z44" i="28" s="1"/>
  <c r="C43" i="19"/>
  <c r="I43" i="19" s="1"/>
  <c r="P43" i="19" s="1"/>
  <c r="Q43" i="19" s="1"/>
  <c r="R43" i="19" s="1"/>
  <c r="C44" i="11"/>
  <c r="C43" i="16"/>
  <c r="I43" i="16" s="1"/>
  <c r="P43" i="16" s="1"/>
  <c r="Q43" i="16" s="1"/>
  <c r="R43" i="16" s="1"/>
  <c r="C44" i="4"/>
  <c r="C44" i="14"/>
  <c r="I44" i="14" s="1"/>
  <c r="P44" i="14" s="1"/>
  <c r="Q44" i="14" s="1"/>
  <c r="R44" i="14" s="1"/>
  <c r="X44" i="14" s="1"/>
  <c r="Z44" i="14" s="1"/>
  <c r="C44" i="13"/>
  <c r="I44" i="13" s="1"/>
  <c r="C44" i="10"/>
  <c r="C44" i="8"/>
  <c r="C44" i="9"/>
  <c r="C56" i="12"/>
  <c r="I56" i="12" s="1"/>
  <c r="P56" i="12" s="1"/>
  <c r="Q56" i="12" s="1"/>
  <c r="R56" i="12" s="1"/>
  <c r="C44" i="5"/>
  <c r="P43" i="21"/>
  <c r="Q43" i="21" s="1"/>
  <c r="R43" i="21" s="1"/>
  <c r="D158" i="18"/>
  <c r="F158" i="18" s="1"/>
  <c r="B55" i="17"/>
  <c r="H55" i="17" s="1"/>
  <c r="B55" i="19"/>
  <c r="H55" i="19" s="1"/>
  <c r="B56" i="28"/>
  <c r="H56" i="28" s="1"/>
  <c r="B56" i="11"/>
  <c r="B55" i="16"/>
  <c r="H55" i="16" s="1"/>
  <c r="B55" i="18"/>
  <c r="H55" i="18" s="1"/>
  <c r="B55" i="20"/>
  <c r="H55" i="20" s="1"/>
  <c r="B55" i="21"/>
  <c r="H55" i="21" s="1"/>
  <c r="D158" i="16"/>
  <c r="F158" i="16" s="1"/>
  <c r="D158" i="20"/>
  <c r="F158" i="20" s="1"/>
  <c r="D158" i="21"/>
  <c r="F158" i="21" s="1"/>
  <c r="B44" i="19"/>
  <c r="H44" i="19" s="1"/>
  <c r="B44" i="17"/>
  <c r="H44" i="17" s="1"/>
  <c r="B44" i="21"/>
  <c r="H44" i="21" s="1"/>
  <c r="B44" i="20"/>
  <c r="H44" i="20" s="1"/>
  <c r="B44" i="18"/>
  <c r="H44" i="18" s="1"/>
  <c r="B44" i="16"/>
  <c r="H44" i="16" s="1"/>
  <c r="B45" i="11"/>
  <c r="B45" i="28"/>
  <c r="H45" i="28" s="1"/>
  <c r="B64" i="19"/>
  <c r="H64" i="19" s="1"/>
  <c r="B64" i="17"/>
  <c r="H64" i="17" s="1"/>
  <c r="B64" i="21"/>
  <c r="H64" i="21" s="1"/>
  <c r="B64" i="20"/>
  <c r="H64" i="20" s="1"/>
  <c r="B64" i="18"/>
  <c r="H64" i="18" s="1"/>
  <c r="B64" i="16"/>
  <c r="H64" i="16" s="1"/>
  <c r="B65" i="11"/>
  <c r="B65" i="28"/>
  <c r="H65" i="28" s="1"/>
  <c r="D158" i="17"/>
  <c r="F158" i="17" s="1"/>
  <c r="P36" i="20"/>
  <c r="Q36" i="20" s="1"/>
  <c r="R36" i="20" s="1"/>
  <c r="P37" i="20"/>
  <c r="Q37" i="20" s="1"/>
  <c r="R37" i="20" s="1"/>
  <c r="C53" i="19"/>
  <c r="I53" i="19" s="1"/>
  <c r="C53" i="17"/>
  <c r="I53" i="17" s="1"/>
  <c r="C53" i="21"/>
  <c r="I53" i="21" s="1"/>
  <c r="C53" i="20"/>
  <c r="I53" i="20" s="1"/>
  <c r="C53" i="18"/>
  <c r="I53" i="18" s="1"/>
  <c r="C53" i="16"/>
  <c r="I53" i="16" s="1"/>
  <c r="C54" i="11"/>
  <c r="C54" i="28"/>
  <c r="I54" i="28" s="1"/>
  <c r="C50" i="19"/>
  <c r="I50" i="19" s="1"/>
  <c r="C50" i="17"/>
  <c r="I50" i="17" s="1"/>
  <c r="C50" i="21"/>
  <c r="I50" i="21" s="1"/>
  <c r="C50" i="20"/>
  <c r="I50" i="20" s="1"/>
  <c r="C50" i="18"/>
  <c r="I50" i="18" s="1"/>
  <c r="C50" i="16"/>
  <c r="I50" i="16" s="1"/>
  <c r="C51" i="11"/>
  <c r="C51" i="28"/>
  <c r="I51" i="28" s="1"/>
  <c r="C48" i="19"/>
  <c r="I48" i="19" s="1"/>
  <c r="P48" i="19" s="1"/>
  <c r="Q48" i="19" s="1"/>
  <c r="R48" i="19" s="1"/>
  <c r="C48" i="17"/>
  <c r="I48" i="17" s="1"/>
  <c r="P48" i="17" s="1"/>
  <c r="Q48" i="17" s="1"/>
  <c r="R48" i="17" s="1"/>
  <c r="C48" i="21"/>
  <c r="I48" i="21" s="1"/>
  <c r="P48" i="21" s="1"/>
  <c r="Q48" i="21" s="1"/>
  <c r="R48" i="21" s="1"/>
  <c r="C48" i="20"/>
  <c r="I48" i="20" s="1"/>
  <c r="P48" i="20" s="1"/>
  <c r="Q48" i="20" s="1"/>
  <c r="R48" i="20" s="1"/>
  <c r="C48" i="18"/>
  <c r="I48" i="18" s="1"/>
  <c r="P48" i="18" s="1"/>
  <c r="Q48" i="18" s="1"/>
  <c r="R48" i="18" s="1"/>
  <c r="C48" i="16"/>
  <c r="I48" i="16" s="1"/>
  <c r="P48" i="16" s="1"/>
  <c r="Q48" i="16" s="1"/>
  <c r="R48" i="16" s="1"/>
  <c r="C49" i="11"/>
  <c r="C49" i="28"/>
  <c r="I49" i="28" s="1"/>
  <c r="C33" i="19"/>
  <c r="I33" i="19" s="1"/>
  <c r="P33" i="19" s="1"/>
  <c r="Q33" i="19" s="1"/>
  <c r="R33" i="19" s="1"/>
  <c r="C33" i="17"/>
  <c r="I33" i="17" s="1"/>
  <c r="P33" i="17" s="1"/>
  <c r="Q33" i="17" s="1"/>
  <c r="R33" i="17" s="1"/>
  <c r="C33" i="21"/>
  <c r="I33" i="21" s="1"/>
  <c r="P33" i="21" s="1"/>
  <c r="Q33" i="21" s="1"/>
  <c r="R33" i="21" s="1"/>
  <c r="C33" i="20"/>
  <c r="I33" i="20" s="1"/>
  <c r="P33" i="20" s="1"/>
  <c r="Q33" i="20" s="1"/>
  <c r="R33" i="20" s="1"/>
  <c r="C33" i="18"/>
  <c r="I33" i="18" s="1"/>
  <c r="C33" i="16"/>
  <c r="I33" i="16" s="1"/>
  <c r="P33" i="16" s="1"/>
  <c r="Q33" i="16" s="1"/>
  <c r="R33" i="16" s="1"/>
  <c r="C34" i="11"/>
  <c r="C34" i="28"/>
  <c r="I34" i="28" s="1"/>
  <c r="P34" i="28" s="1"/>
  <c r="Q34" i="28" s="1"/>
  <c r="R34" i="28" s="1"/>
  <c r="X34" i="28" s="1"/>
  <c r="Z34" i="28" s="1"/>
  <c r="P38" i="17"/>
  <c r="Q38" i="17" s="1"/>
  <c r="R38" i="17" s="1"/>
  <c r="P37" i="21"/>
  <c r="Q37" i="21" s="1"/>
  <c r="R37" i="21" s="1"/>
  <c r="C49" i="19"/>
  <c r="I49" i="19" s="1"/>
  <c r="C49" i="17"/>
  <c r="I49" i="17" s="1"/>
  <c r="C49" i="21"/>
  <c r="I49" i="21" s="1"/>
  <c r="C49" i="20"/>
  <c r="I49" i="20" s="1"/>
  <c r="C49" i="18"/>
  <c r="I49" i="18" s="1"/>
  <c r="C49" i="16"/>
  <c r="I49" i="16" s="1"/>
  <c r="C50" i="11"/>
  <c r="C50" i="28"/>
  <c r="I50" i="28" s="1"/>
  <c r="B47" i="19"/>
  <c r="H47" i="19" s="1"/>
  <c r="B47" i="17"/>
  <c r="H47" i="17" s="1"/>
  <c r="B47" i="21"/>
  <c r="H47" i="21" s="1"/>
  <c r="B47" i="20"/>
  <c r="H47" i="20" s="1"/>
  <c r="B47" i="18"/>
  <c r="H47" i="18" s="1"/>
  <c r="B47" i="16"/>
  <c r="H47" i="16" s="1"/>
  <c r="B48" i="11"/>
  <c r="B48" i="28"/>
  <c r="H48" i="28" s="1"/>
  <c r="C42" i="19"/>
  <c r="I42" i="19" s="1"/>
  <c r="P42" i="19" s="1"/>
  <c r="Q42" i="19" s="1"/>
  <c r="R42" i="19" s="1"/>
  <c r="C42" i="17"/>
  <c r="I42" i="17" s="1"/>
  <c r="P42" i="17" s="1"/>
  <c r="Q42" i="17" s="1"/>
  <c r="R42" i="17" s="1"/>
  <c r="C42" i="21"/>
  <c r="I42" i="21" s="1"/>
  <c r="P42" i="21" s="1"/>
  <c r="Q42" i="21" s="1"/>
  <c r="R42" i="21" s="1"/>
  <c r="C42" i="20"/>
  <c r="I42" i="20" s="1"/>
  <c r="P42" i="20" s="1"/>
  <c r="Q42" i="20" s="1"/>
  <c r="R42" i="20" s="1"/>
  <c r="C42" i="18"/>
  <c r="I42" i="18" s="1"/>
  <c r="P42" i="18" s="1"/>
  <c r="Q42" i="18" s="1"/>
  <c r="R42" i="18" s="1"/>
  <c r="C42" i="16"/>
  <c r="I42" i="16" s="1"/>
  <c r="P42" i="16" s="1"/>
  <c r="Q42" i="16" s="1"/>
  <c r="R42" i="16" s="1"/>
  <c r="C43" i="11"/>
  <c r="C43" i="28"/>
  <c r="I43" i="28" s="1"/>
  <c r="P43" i="28" s="1"/>
  <c r="Q43" i="28" s="1"/>
  <c r="R43" i="28" s="1"/>
  <c r="X43" i="28" s="1"/>
  <c r="Z43" i="28" s="1"/>
  <c r="B57" i="19"/>
  <c r="H57" i="19" s="1"/>
  <c r="B57" i="17"/>
  <c r="H57" i="17" s="1"/>
  <c r="B57" i="21"/>
  <c r="H57" i="21" s="1"/>
  <c r="B57" i="20"/>
  <c r="H57" i="20" s="1"/>
  <c r="B57" i="16"/>
  <c r="H57" i="16" s="1"/>
  <c r="B58" i="11"/>
  <c r="B57" i="18"/>
  <c r="H57" i="18" s="1"/>
  <c r="B58" i="28"/>
  <c r="H58" i="28" s="1"/>
  <c r="B51" i="19"/>
  <c r="H51" i="19" s="1"/>
  <c r="B51" i="17"/>
  <c r="H51" i="17" s="1"/>
  <c r="B51" i="21"/>
  <c r="H51" i="21" s="1"/>
  <c r="B51" i="20"/>
  <c r="H51" i="20" s="1"/>
  <c r="B51" i="18"/>
  <c r="H51" i="18" s="1"/>
  <c r="B51" i="16"/>
  <c r="H51" i="16" s="1"/>
  <c r="B52" i="11"/>
  <c r="B52" i="28"/>
  <c r="H52" i="28" s="1"/>
  <c r="C35" i="21"/>
  <c r="I35" i="21" s="1"/>
  <c r="P35" i="21" s="1"/>
  <c r="Q35" i="21" s="1"/>
  <c r="R35" i="21" s="1"/>
  <c r="C35" i="17"/>
  <c r="I35" i="17" s="1"/>
  <c r="P35" i="17" s="1"/>
  <c r="Q35" i="17" s="1"/>
  <c r="R35" i="17" s="1"/>
  <c r="C35" i="20"/>
  <c r="I35" i="20" s="1"/>
  <c r="P35" i="20" s="1"/>
  <c r="Q35" i="20" s="1"/>
  <c r="R35" i="20" s="1"/>
  <c r="C35" i="18"/>
  <c r="I35" i="18" s="1"/>
  <c r="P35" i="18" s="1"/>
  <c r="Q35" i="18" s="1"/>
  <c r="R35" i="18" s="1"/>
  <c r="C35" i="16"/>
  <c r="I35" i="16" s="1"/>
  <c r="P35" i="16" s="1"/>
  <c r="Q35" i="16" s="1"/>
  <c r="R35" i="16" s="1"/>
  <c r="C36" i="11"/>
  <c r="C35" i="19"/>
  <c r="I35" i="19" s="1"/>
  <c r="P35" i="19" s="1"/>
  <c r="Q35" i="19" s="1"/>
  <c r="R35" i="19" s="1"/>
  <c r="C36" i="28"/>
  <c r="I36" i="28" s="1"/>
  <c r="P36" i="28" s="1"/>
  <c r="Q36" i="28" s="1"/>
  <c r="R36" i="28" s="1"/>
  <c r="X36" i="28" s="1"/>
  <c r="Z36" i="28" s="1"/>
  <c r="P38" i="19"/>
  <c r="Q38" i="19" s="1"/>
  <c r="R38" i="19" s="1"/>
  <c r="P36" i="17"/>
  <c r="Q36" i="17" s="1"/>
  <c r="R36" i="17" s="1"/>
  <c r="B50" i="19"/>
  <c r="H50" i="19" s="1"/>
  <c r="B50" i="17"/>
  <c r="H50" i="17" s="1"/>
  <c r="B50" i="21"/>
  <c r="H50" i="21" s="1"/>
  <c r="B50" i="20"/>
  <c r="H50" i="20" s="1"/>
  <c r="B50" i="18"/>
  <c r="H50" i="18" s="1"/>
  <c r="B51" i="28"/>
  <c r="H51" i="28" s="1"/>
  <c r="B51" i="11"/>
  <c r="B50" i="16"/>
  <c r="H50" i="16" s="1"/>
  <c r="B63" i="12"/>
  <c r="H63" i="12" s="1"/>
  <c r="B51" i="14"/>
  <c r="H51" i="14" s="1"/>
  <c r="B51" i="13"/>
  <c r="H51" i="13" s="1"/>
  <c r="B51" i="4"/>
  <c r="B51" i="9"/>
  <c r="B51" i="10"/>
  <c r="B51" i="8"/>
  <c r="B51" i="5"/>
  <c r="P36" i="19"/>
  <c r="Q36" i="19" s="1"/>
  <c r="R36" i="19" s="1"/>
  <c r="B54" i="19"/>
  <c r="H54" i="19" s="1"/>
  <c r="B54" i="21"/>
  <c r="H54" i="21" s="1"/>
  <c r="B54" i="20"/>
  <c r="H54" i="20" s="1"/>
  <c r="B54" i="18"/>
  <c r="H54" i="18" s="1"/>
  <c r="B54" i="16"/>
  <c r="H54" i="16" s="1"/>
  <c r="B55" i="11"/>
  <c r="B54" i="17"/>
  <c r="H54" i="17" s="1"/>
  <c r="B55" i="28"/>
  <c r="H55" i="28" s="1"/>
  <c r="B58" i="19"/>
  <c r="H58" i="19" s="1"/>
  <c r="B58" i="17"/>
  <c r="H58" i="17" s="1"/>
  <c r="B58" i="21"/>
  <c r="H58" i="21" s="1"/>
  <c r="B58" i="20"/>
  <c r="H58" i="20" s="1"/>
  <c r="B58" i="18"/>
  <c r="H58" i="18" s="1"/>
  <c r="B59" i="11"/>
  <c r="B58" i="16"/>
  <c r="H58" i="16" s="1"/>
  <c r="B59" i="28"/>
  <c r="H59" i="28" s="1"/>
  <c r="P38" i="20"/>
  <c r="Q38" i="20" s="1"/>
  <c r="R38" i="20" s="1"/>
  <c r="P41" i="18"/>
  <c r="Q41" i="18" s="1"/>
  <c r="R41" i="18" s="1"/>
  <c r="P41" i="20"/>
  <c r="Q41" i="20" s="1"/>
  <c r="R41" i="20" s="1"/>
  <c r="B49" i="19"/>
  <c r="H49" i="19" s="1"/>
  <c r="B49" i="17"/>
  <c r="H49" i="17" s="1"/>
  <c r="B49" i="21"/>
  <c r="H49" i="21" s="1"/>
  <c r="B49" i="18"/>
  <c r="H49" i="18" s="1"/>
  <c r="B49" i="16"/>
  <c r="H49" i="16" s="1"/>
  <c r="B50" i="11"/>
  <c r="B50" i="28"/>
  <c r="H50" i="28" s="1"/>
  <c r="B49" i="20"/>
  <c r="H49" i="20" s="1"/>
  <c r="B60" i="19"/>
  <c r="H60" i="19" s="1"/>
  <c r="B60" i="17"/>
  <c r="H60" i="17" s="1"/>
  <c r="B60" i="21"/>
  <c r="H60" i="21" s="1"/>
  <c r="B60" i="20"/>
  <c r="H60" i="20" s="1"/>
  <c r="B60" i="18"/>
  <c r="H60" i="18" s="1"/>
  <c r="B60" i="16"/>
  <c r="H60" i="16" s="1"/>
  <c r="B61" i="11"/>
  <c r="B61" i="28"/>
  <c r="H61" i="28" s="1"/>
  <c r="C52" i="19"/>
  <c r="I52" i="19" s="1"/>
  <c r="P52" i="19" s="1"/>
  <c r="Q52" i="19" s="1"/>
  <c r="R52" i="19" s="1"/>
  <c r="C52" i="17"/>
  <c r="I52" i="17" s="1"/>
  <c r="P52" i="17" s="1"/>
  <c r="Q52" i="17" s="1"/>
  <c r="R52" i="17" s="1"/>
  <c r="C52" i="21"/>
  <c r="I52" i="21" s="1"/>
  <c r="P52" i="21" s="1"/>
  <c r="Q52" i="21" s="1"/>
  <c r="R52" i="21" s="1"/>
  <c r="C52" i="20"/>
  <c r="I52" i="20" s="1"/>
  <c r="P52" i="20" s="1"/>
  <c r="Q52" i="20" s="1"/>
  <c r="R52" i="20" s="1"/>
  <c r="C53" i="28"/>
  <c r="I53" i="28" s="1"/>
  <c r="C52" i="16"/>
  <c r="I52" i="16" s="1"/>
  <c r="P52" i="16" s="1"/>
  <c r="Q52" i="16" s="1"/>
  <c r="R52" i="16" s="1"/>
  <c r="C53" i="11"/>
  <c r="C52" i="18"/>
  <c r="I52" i="18" s="1"/>
  <c r="P52" i="18" s="1"/>
  <c r="Q52" i="18" s="1"/>
  <c r="R52" i="18" s="1"/>
  <c r="C39" i="19"/>
  <c r="I39" i="19" s="1"/>
  <c r="P39" i="19" s="1"/>
  <c r="Q39" i="19" s="1"/>
  <c r="R39" i="19" s="1"/>
  <c r="C39" i="17"/>
  <c r="I39" i="17" s="1"/>
  <c r="P39" i="17" s="1"/>
  <c r="Q39" i="17" s="1"/>
  <c r="R39" i="17" s="1"/>
  <c r="C39" i="21"/>
  <c r="I39" i="21" s="1"/>
  <c r="P39" i="21" s="1"/>
  <c r="Q39" i="21" s="1"/>
  <c r="R39" i="21" s="1"/>
  <c r="C39" i="20"/>
  <c r="I39" i="20" s="1"/>
  <c r="P39" i="20" s="1"/>
  <c r="Q39" i="20" s="1"/>
  <c r="R39" i="20" s="1"/>
  <c r="C39" i="18"/>
  <c r="I39" i="18" s="1"/>
  <c r="P39" i="18" s="1"/>
  <c r="Q39" i="18" s="1"/>
  <c r="R39" i="18" s="1"/>
  <c r="C39" i="16"/>
  <c r="I39" i="16" s="1"/>
  <c r="P39" i="16" s="1"/>
  <c r="Q39" i="16" s="1"/>
  <c r="R39" i="16" s="1"/>
  <c r="C40" i="11"/>
  <c r="C40" i="28"/>
  <c r="I40" i="28" s="1"/>
  <c r="P40" i="28" s="1"/>
  <c r="Q40" i="28" s="1"/>
  <c r="R40" i="28" s="1"/>
  <c r="X40" i="28" s="1"/>
  <c r="Z40" i="28" s="1"/>
  <c r="B53" i="19"/>
  <c r="H53" i="19" s="1"/>
  <c r="B53" i="17"/>
  <c r="H53" i="17" s="1"/>
  <c r="B53" i="21"/>
  <c r="H53" i="21" s="1"/>
  <c r="B53" i="20"/>
  <c r="H53" i="20" s="1"/>
  <c r="B53" i="18"/>
  <c r="H53" i="18" s="1"/>
  <c r="P53" i="18" s="1"/>
  <c r="Q53" i="18" s="1"/>
  <c r="R53" i="18" s="1"/>
  <c r="B53" i="16"/>
  <c r="H53" i="16" s="1"/>
  <c r="B54" i="11"/>
  <c r="B54" i="28"/>
  <c r="H54" i="28" s="1"/>
  <c r="P38" i="18"/>
  <c r="Q38" i="18" s="1"/>
  <c r="R38" i="18" s="1"/>
  <c r="P41" i="17"/>
  <c r="Q41" i="17" s="1"/>
  <c r="R41" i="17" s="1"/>
  <c r="C32" i="19"/>
  <c r="I32" i="19" s="1"/>
  <c r="P32" i="19" s="1"/>
  <c r="Q32" i="19" s="1"/>
  <c r="R32" i="19" s="1"/>
  <c r="C32" i="17"/>
  <c r="I32" i="17" s="1"/>
  <c r="P32" i="17" s="1"/>
  <c r="Q32" i="17" s="1"/>
  <c r="R32" i="17" s="1"/>
  <c r="C32" i="21"/>
  <c r="I32" i="21" s="1"/>
  <c r="P32" i="21" s="1"/>
  <c r="Q32" i="21" s="1"/>
  <c r="R32" i="21" s="1"/>
  <c r="C32" i="20"/>
  <c r="I32" i="20" s="1"/>
  <c r="P32" i="20" s="1"/>
  <c r="Q32" i="20" s="1"/>
  <c r="R32" i="20" s="1"/>
  <c r="C32" i="18"/>
  <c r="I32" i="18" s="1"/>
  <c r="P32" i="18" s="1"/>
  <c r="Q32" i="18" s="1"/>
  <c r="R32" i="18" s="1"/>
  <c r="C32" i="16"/>
  <c r="I32" i="16" s="1"/>
  <c r="P32" i="16" s="1"/>
  <c r="Q32" i="16" s="1"/>
  <c r="R32" i="16" s="1"/>
  <c r="C33" i="11"/>
  <c r="C33" i="28"/>
  <c r="I33" i="28" s="1"/>
  <c r="P33" i="28" s="1"/>
  <c r="Q33" i="28" s="1"/>
  <c r="R33" i="28" s="1"/>
  <c r="C34" i="19"/>
  <c r="I34" i="19" s="1"/>
  <c r="P34" i="19" s="1"/>
  <c r="Q34" i="19" s="1"/>
  <c r="R34" i="19" s="1"/>
  <c r="C34" i="17"/>
  <c r="I34" i="17" s="1"/>
  <c r="P34" i="17" s="1"/>
  <c r="Q34" i="17" s="1"/>
  <c r="R34" i="17" s="1"/>
  <c r="C34" i="21"/>
  <c r="I34" i="21" s="1"/>
  <c r="P34" i="21" s="1"/>
  <c r="Q34" i="21" s="1"/>
  <c r="R34" i="21" s="1"/>
  <c r="C34" i="20"/>
  <c r="I34" i="20" s="1"/>
  <c r="P34" i="20" s="1"/>
  <c r="Q34" i="20" s="1"/>
  <c r="R34" i="20" s="1"/>
  <c r="C34" i="18"/>
  <c r="I34" i="18" s="1"/>
  <c r="P34" i="18" s="1"/>
  <c r="Q34" i="18" s="1"/>
  <c r="R34" i="18" s="1"/>
  <c r="C34" i="16"/>
  <c r="I34" i="16" s="1"/>
  <c r="P34" i="16" s="1"/>
  <c r="Q34" i="16" s="1"/>
  <c r="R34" i="16" s="1"/>
  <c r="C35" i="11"/>
  <c r="C35" i="28"/>
  <c r="I35" i="28" s="1"/>
  <c r="P35" i="28" s="1"/>
  <c r="Q35" i="28" s="1"/>
  <c r="R35" i="28" s="1"/>
  <c r="X35" i="28" s="1"/>
  <c r="Z35" i="28" s="1"/>
  <c r="C41" i="4"/>
  <c r="C40" i="19"/>
  <c r="I40" i="19" s="1"/>
  <c r="P40" i="19" s="1"/>
  <c r="Q40" i="19" s="1"/>
  <c r="R40" i="19" s="1"/>
  <c r="C40" i="17"/>
  <c r="I40" i="17" s="1"/>
  <c r="P40" i="17" s="1"/>
  <c r="Q40" i="17" s="1"/>
  <c r="R40" i="17" s="1"/>
  <c r="C40" i="21"/>
  <c r="I40" i="21" s="1"/>
  <c r="P40" i="21" s="1"/>
  <c r="Q40" i="21" s="1"/>
  <c r="R40" i="21" s="1"/>
  <c r="C40" i="20"/>
  <c r="I40" i="20" s="1"/>
  <c r="P40" i="20" s="1"/>
  <c r="Q40" i="20" s="1"/>
  <c r="R40" i="20" s="1"/>
  <c r="C40" i="18"/>
  <c r="I40" i="18" s="1"/>
  <c r="P40" i="18" s="1"/>
  <c r="Q40" i="18" s="1"/>
  <c r="R40" i="18" s="1"/>
  <c r="C40" i="16"/>
  <c r="I40" i="16" s="1"/>
  <c r="P40" i="16" s="1"/>
  <c r="Q40" i="16" s="1"/>
  <c r="R40" i="16" s="1"/>
  <c r="C41" i="11"/>
  <c r="C41" i="28"/>
  <c r="I41" i="28" s="1"/>
  <c r="P41" i="28" s="1"/>
  <c r="Q41" i="28" s="1"/>
  <c r="R41" i="28" s="1"/>
  <c r="X41" i="28" s="1"/>
  <c r="Z41" i="28" s="1"/>
  <c r="D158" i="28"/>
  <c r="F158" i="28" s="1"/>
  <c r="X21" i="28"/>
  <c r="Z21" i="28" s="1"/>
  <c r="D158" i="19"/>
  <c r="F158" i="19" s="1"/>
  <c r="P33" i="18"/>
  <c r="Q33" i="18" s="1"/>
  <c r="R33" i="18" s="1"/>
  <c r="P36" i="18"/>
  <c r="Q36" i="18" s="1"/>
  <c r="R36" i="18" s="1"/>
  <c r="C41" i="5"/>
  <c r="C41" i="8"/>
  <c r="C41" i="9"/>
  <c r="C41" i="10"/>
  <c r="C41" i="14"/>
  <c r="I41" i="14" s="1"/>
  <c r="P41" i="14" s="1"/>
  <c r="Q41" i="14" s="1"/>
  <c r="R41" i="14" s="1"/>
  <c r="X41" i="14" s="1"/>
  <c r="Z41" i="14" s="1"/>
  <c r="P44" i="13"/>
  <c r="Q44" i="13" s="1"/>
  <c r="R44" i="13" s="1"/>
  <c r="P39" i="13"/>
  <c r="Q39" i="13" s="1"/>
  <c r="R39" i="13" s="1"/>
  <c r="P38" i="14"/>
  <c r="Q38" i="14" s="1"/>
  <c r="R38" i="14" s="1"/>
  <c r="X38" i="14" s="1"/>
  <c r="Z38" i="14" s="1"/>
  <c r="D158" i="13"/>
  <c r="F158" i="13" s="1"/>
  <c r="D158" i="14"/>
  <c r="F158" i="14" s="1"/>
  <c r="X21" i="14"/>
  <c r="Z21" i="14" s="1"/>
  <c r="BW168" i="12"/>
  <c r="B50" i="14"/>
  <c r="H50" i="14" s="1"/>
  <c r="B50" i="13"/>
  <c r="H50" i="13" s="1"/>
  <c r="B50" i="10"/>
  <c r="B50" i="9"/>
  <c r="B50" i="8"/>
  <c r="B50" i="5"/>
  <c r="B50" i="4"/>
  <c r="C49" i="14"/>
  <c r="I49" i="14" s="1"/>
  <c r="C49" i="13"/>
  <c r="I49" i="13" s="1"/>
  <c r="C49" i="10"/>
  <c r="C49" i="9"/>
  <c r="C49" i="8"/>
  <c r="C49" i="5"/>
  <c r="C49" i="4"/>
  <c r="C51" i="14"/>
  <c r="I51" i="14" s="1"/>
  <c r="C51" i="13"/>
  <c r="I51" i="13" s="1"/>
  <c r="C51" i="10"/>
  <c r="C51" i="9"/>
  <c r="C51" i="8"/>
  <c r="C51" i="5"/>
  <c r="C51" i="4"/>
  <c r="B45" i="14"/>
  <c r="H45" i="14" s="1"/>
  <c r="B45" i="13"/>
  <c r="H45" i="13" s="1"/>
  <c r="B45" i="10"/>
  <c r="B45" i="9"/>
  <c r="B45" i="8"/>
  <c r="B45" i="5"/>
  <c r="B45" i="4"/>
  <c r="B54" i="14"/>
  <c r="H54" i="14" s="1"/>
  <c r="B54" i="13"/>
  <c r="H54" i="13" s="1"/>
  <c r="B54" i="10"/>
  <c r="B54" i="9"/>
  <c r="B54" i="8"/>
  <c r="B54" i="5"/>
  <c r="B54" i="4"/>
  <c r="D59" i="14"/>
  <c r="J59" i="14" s="1"/>
  <c r="D59" i="13"/>
  <c r="J59" i="13" s="1"/>
  <c r="D59" i="10"/>
  <c r="D59" i="9"/>
  <c r="D59" i="8"/>
  <c r="D59" i="5"/>
  <c r="D59" i="4"/>
  <c r="C43" i="14"/>
  <c r="I43" i="14" s="1"/>
  <c r="P43" i="14" s="1"/>
  <c r="Q43" i="14" s="1"/>
  <c r="R43" i="14" s="1"/>
  <c r="X43" i="14" s="1"/>
  <c r="Z43" i="14" s="1"/>
  <c r="C43" i="13"/>
  <c r="I43" i="13" s="1"/>
  <c r="P43" i="13" s="1"/>
  <c r="Q43" i="13" s="1"/>
  <c r="R43" i="13" s="1"/>
  <c r="C43" i="10"/>
  <c r="C43" i="9"/>
  <c r="C43" i="5"/>
  <c r="C43" i="8"/>
  <c r="C43" i="4"/>
  <c r="C33" i="14"/>
  <c r="I33" i="14" s="1"/>
  <c r="P33" i="14" s="1"/>
  <c r="Q33" i="14" s="1"/>
  <c r="R33" i="14" s="1"/>
  <c r="C33" i="13"/>
  <c r="I33" i="13" s="1"/>
  <c r="P33" i="13" s="1"/>
  <c r="Q33" i="13" s="1"/>
  <c r="R33" i="13" s="1"/>
  <c r="C33" i="10"/>
  <c r="C33" i="9"/>
  <c r="C33" i="8"/>
  <c r="C33" i="5"/>
  <c r="C33" i="4"/>
  <c r="P42" i="13"/>
  <c r="Q42" i="13" s="1"/>
  <c r="R42" i="13" s="1"/>
  <c r="B59" i="14"/>
  <c r="H59" i="14" s="1"/>
  <c r="B59" i="13"/>
  <c r="H59" i="13" s="1"/>
  <c r="B59" i="10"/>
  <c r="B59" i="9"/>
  <c r="B59" i="8"/>
  <c r="B59" i="5"/>
  <c r="B59" i="4"/>
  <c r="C50" i="14"/>
  <c r="I50" i="14" s="1"/>
  <c r="C50" i="13"/>
  <c r="I50" i="13" s="1"/>
  <c r="C50" i="10"/>
  <c r="C50" i="9"/>
  <c r="C50" i="8"/>
  <c r="C50" i="5"/>
  <c r="C50" i="4"/>
  <c r="B56" i="14"/>
  <c r="H56" i="14" s="1"/>
  <c r="B56" i="13"/>
  <c r="H56" i="13" s="1"/>
  <c r="B56" i="10"/>
  <c r="B56" i="9"/>
  <c r="B56" i="5"/>
  <c r="B56" i="8"/>
  <c r="B56" i="4"/>
  <c r="B55" i="14"/>
  <c r="H55" i="14" s="1"/>
  <c r="B55" i="13"/>
  <c r="H55" i="13" s="1"/>
  <c r="B55" i="9"/>
  <c r="B55" i="8"/>
  <c r="B55" i="10"/>
  <c r="B55" i="5"/>
  <c r="B55" i="4"/>
  <c r="P42" i="14"/>
  <c r="Q42" i="14" s="1"/>
  <c r="R42" i="14" s="1"/>
  <c r="X42" i="14" s="1"/>
  <c r="Z42" i="14" s="1"/>
  <c r="D53" i="14"/>
  <c r="J53" i="14" s="1"/>
  <c r="D53" i="13"/>
  <c r="J53" i="13" s="1"/>
  <c r="D53" i="9"/>
  <c r="D53" i="10"/>
  <c r="D53" i="8"/>
  <c r="D53" i="5"/>
  <c r="D53" i="4"/>
  <c r="D65" i="12"/>
  <c r="J65" i="12" s="1"/>
  <c r="D67" i="14"/>
  <c r="J67" i="14" s="1"/>
  <c r="D67" i="13"/>
  <c r="J67" i="13" s="1"/>
  <c r="D67" i="10"/>
  <c r="D67" i="9"/>
  <c r="D67" i="8"/>
  <c r="D67" i="5"/>
  <c r="D67" i="4"/>
  <c r="B48" i="14"/>
  <c r="H48" i="14" s="1"/>
  <c r="B48" i="13"/>
  <c r="H48" i="13" s="1"/>
  <c r="B48" i="10"/>
  <c r="B48" i="9"/>
  <c r="B48" i="5"/>
  <c r="B48" i="8"/>
  <c r="B48" i="4"/>
  <c r="C53" i="14"/>
  <c r="I53" i="14" s="1"/>
  <c r="C53" i="13"/>
  <c r="I53" i="13" s="1"/>
  <c r="C53" i="10"/>
  <c r="C53" i="9"/>
  <c r="C53" i="8"/>
  <c r="C53" i="5"/>
  <c r="C53" i="4"/>
  <c r="B61" i="14"/>
  <c r="H61" i="14" s="1"/>
  <c r="B61" i="13"/>
  <c r="H61" i="13" s="1"/>
  <c r="B61" i="10"/>
  <c r="B61" i="9"/>
  <c r="B61" i="8"/>
  <c r="B61" i="5"/>
  <c r="B61" i="4"/>
  <c r="D68" i="14"/>
  <c r="J68" i="14" s="1"/>
  <c r="D68" i="13"/>
  <c r="J68" i="13" s="1"/>
  <c r="D68" i="10"/>
  <c r="D68" i="9"/>
  <c r="D68" i="8"/>
  <c r="D68" i="5"/>
  <c r="D68" i="4"/>
  <c r="D58" i="12"/>
  <c r="J58" i="12" s="1"/>
  <c r="D46" i="14"/>
  <c r="J46" i="14" s="1"/>
  <c r="D46" i="13"/>
  <c r="J46" i="13" s="1"/>
  <c r="D46" i="10"/>
  <c r="D46" i="9"/>
  <c r="D46" i="8"/>
  <c r="D46" i="5"/>
  <c r="D46" i="4"/>
  <c r="D48" i="14"/>
  <c r="J48" i="14" s="1"/>
  <c r="D48" i="13"/>
  <c r="J48" i="13" s="1"/>
  <c r="D48" i="9"/>
  <c r="D48" i="8"/>
  <c r="D48" i="10"/>
  <c r="D48" i="5"/>
  <c r="D48" i="4"/>
  <c r="D60" i="12"/>
  <c r="J60" i="12" s="1"/>
  <c r="B58" i="14"/>
  <c r="H58" i="14" s="1"/>
  <c r="B58" i="13"/>
  <c r="H58" i="13" s="1"/>
  <c r="B58" i="10"/>
  <c r="B58" i="9"/>
  <c r="B58" i="8"/>
  <c r="B58" i="5"/>
  <c r="B58" i="4"/>
  <c r="B52" i="14"/>
  <c r="H52" i="14" s="1"/>
  <c r="B52" i="13"/>
  <c r="H52" i="13" s="1"/>
  <c r="B52" i="10"/>
  <c r="B52" i="9"/>
  <c r="B52" i="8"/>
  <c r="B52" i="5"/>
  <c r="B52" i="4"/>
  <c r="BS168" i="12"/>
  <c r="C54" i="14"/>
  <c r="I54" i="14" s="1"/>
  <c r="C54" i="13"/>
  <c r="I54" i="13" s="1"/>
  <c r="C54" i="10"/>
  <c r="C54" i="9"/>
  <c r="C54" i="8"/>
  <c r="C54" i="5"/>
  <c r="C54" i="4"/>
  <c r="P38" i="13"/>
  <c r="Q38" i="13" s="1"/>
  <c r="R38" i="13" s="1"/>
  <c r="D49" i="14"/>
  <c r="J49" i="14" s="1"/>
  <c r="D49" i="13"/>
  <c r="J49" i="13" s="1"/>
  <c r="D49" i="10"/>
  <c r="D49" i="9"/>
  <c r="D49" i="8"/>
  <c r="D49" i="5"/>
  <c r="D49" i="4"/>
  <c r="D61" i="12"/>
  <c r="J61" i="12" s="1"/>
  <c r="B65" i="14"/>
  <c r="H65" i="14" s="1"/>
  <c r="B65" i="13"/>
  <c r="H65" i="13" s="1"/>
  <c r="B65" i="10"/>
  <c r="B65" i="9"/>
  <c r="B65" i="8"/>
  <c r="B65" i="5"/>
  <c r="B65" i="4"/>
  <c r="D63" i="14"/>
  <c r="J63" i="14" s="1"/>
  <c r="D63" i="13"/>
  <c r="J63" i="13" s="1"/>
  <c r="D63" i="10"/>
  <c r="D63" i="9"/>
  <c r="D63" i="8"/>
  <c r="D63" i="5"/>
  <c r="D63" i="4"/>
  <c r="C35" i="14"/>
  <c r="I35" i="14" s="1"/>
  <c r="P35" i="14" s="1"/>
  <c r="Q35" i="14" s="1"/>
  <c r="R35" i="14" s="1"/>
  <c r="X35" i="14" s="1"/>
  <c r="Z35" i="14" s="1"/>
  <c r="C35" i="13"/>
  <c r="I35" i="13" s="1"/>
  <c r="P35" i="13" s="1"/>
  <c r="Q35" i="13" s="1"/>
  <c r="R35" i="13" s="1"/>
  <c r="C35" i="10"/>
  <c r="C35" i="9"/>
  <c r="C35" i="8"/>
  <c r="C35" i="5"/>
  <c r="C35" i="4"/>
  <c r="C47" i="12"/>
  <c r="I47" i="12" s="1"/>
  <c r="P47" i="12" s="1"/>
  <c r="Q47" i="12" s="1"/>
  <c r="R47" i="12" s="1"/>
  <c r="D157" i="14"/>
  <c r="F157" i="14" s="1"/>
  <c r="D157" i="13"/>
  <c r="F157" i="13" s="1"/>
  <c r="C36" i="14"/>
  <c r="I36" i="14" s="1"/>
  <c r="P36" i="14" s="1"/>
  <c r="Q36" i="14" s="1"/>
  <c r="R36" i="14" s="1"/>
  <c r="X36" i="14" s="1"/>
  <c r="Z36" i="14" s="1"/>
  <c r="C36" i="13"/>
  <c r="I36" i="13" s="1"/>
  <c r="P36" i="13" s="1"/>
  <c r="Q36" i="13" s="1"/>
  <c r="R36" i="13" s="1"/>
  <c r="C36" i="10"/>
  <c r="C36" i="9"/>
  <c r="C36" i="8"/>
  <c r="C36" i="5"/>
  <c r="C36" i="4"/>
  <c r="C48" i="12"/>
  <c r="I48" i="12" s="1"/>
  <c r="P48" i="12" s="1"/>
  <c r="Q48" i="12" s="1"/>
  <c r="R48" i="12" s="1"/>
  <c r="D64" i="14"/>
  <c r="J64" i="14" s="1"/>
  <c r="D64" i="13"/>
  <c r="J64" i="13" s="1"/>
  <c r="D64" i="9"/>
  <c r="D64" i="8"/>
  <c r="D64" i="10"/>
  <c r="D64" i="5"/>
  <c r="D64" i="4"/>
  <c r="D57" i="12"/>
  <c r="J57" i="12" s="1"/>
  <c r="D45" i="14"/>
  <c r="J45" i="14" s="1"/>
  <c r="D45" i="13"/>
  <c r="J45" i="13" s="1"/>
  <c r="D45" i="10"/>
  <c r="D45" i="9"/>
  <c r="D45" i="8"/>
  <c r="D45" i="5"/>
  <c r="D45" i="4"/>
  <c r="D54" i="14"/>
  <c r="J54" i="14" s="1"/>
  <c r="D54" i="13"/>
  <c r="J54" i="13" s="1"/>
  <c r="D54" i="10"/>
  <c r="D54" i="9"/>
  <c r="D54" i="8"/>
  <c r="D54" i="5"/>
  <c r="D54" i="4"/>
  <c r="D66" i="12"/>
  <c r="J66" i="12" s="1"/>
  <c r="D62" i="12"/>
  <c r="J62" i="12" s="1"/>
  <c r="D50" i="14"/>
  <c r="J50" i="14" s="1"/>
  <c r="D50" i="13"/>
  <c r="J50" i="13" s="1"/>
  <c r="D50" i="10"/>
  <c r="D50" i="9"/>
  <c r="D50" i="8"/>
  <c r="D50" i="5"/>
  <c r="D50" i="4"/>
  <c r="C34" i="14"/>
  <c r="I34" i="14" s="1"/>
  <c r="P34" i="14" s="1"/>
  <c r="Q34" i="14" s="1"/>
  <c r="R34" i="14" s="1"/>
  <c r="X34" i="14" s="1"/>
  <c r="Z34" i="14" s="1"/>
  <c r="C34" i="13"/>
  <c r="I34" i="13" s="1"/>
  <c r="P34" i="13" s="1"/>
  <c r="Q34" i="13" s="1"/>
  <c r="R34" i="13" s="1"/>
  <c r="C34" i="10"/>
  <c r="C34" i="9"/>
  <c r="C34" i="8"/>
  <c r="C34" i="5"/>
  <c r="C46" i="12"/>
  <c r="I46" i="12" s="1"/>
  <c r="P46" i="12" s="1"/>
  <c r="Q46" i="12" s="1"/>
  <c r="R46" i="12" s="1"/>
  <c r="C34" i="4"/>
  <c r="C40" i="14"/>
  <c r="I40" i="14" s="1"/>
  <c r="P40" i="14" s="1"/>
  <c r="Q40" i="14" s="1"/>
  <c r="R40" i="14" s="1"/>
  <c r="X40" i="14" s="1"/>
  <c r="Z40" i="14" s="1"/>
  <c r="C40" i="13"/>
  <c r="I40" i="13" s="1"/>
  <c r="P40" i="13" s="1"/>
  <c r="Q40" i="13" s="1"/>
  <c r="R40" i="13" s="1"/>
  <c r="C40" i="10"/>
  <c r="C40" i="8"/>
  <c r="C40" i="9"/>
  <c r="C40" i="5"/>
  <c r="C40" i="4"/>
  <c r="C52" i="12"/>
  <c r="I52" i="12" s="1"/>
  <c r="P52" i="12" s="1"/>
  <c r="Q52" i="12" s="1"/>
  <c r="R52" i="12" s="1"/>
  <c r="C62" i="12"/>
  <c r="I62" i="12" s="1"/>
  <c r="B68" i="12"/>
  <c r="H68" i="12" s="1"/>
  <c r="B60" i="12"/>
  <c r="H60" i="12" s="1"/>
  <c r="BS169" i="12"/>
  <c r="C65" i="12"/>
  <c r="I65" i="12" s="1"/>
  <c r="P65" i="12" s="1"/>
  <c r="Q65" i="12" s="1"/>
  <c r="R65" i="12" s="1"/>
  <c r="B73" i="12"/>
  <c r="H73" i="12" s="1"/>
  <c r="BR169" i="12"/>
  <c r="BR170" i="12" s="1"/>
  <c r="B64" i="12"/>
  <c r="H64" i="12" s="1"/>
  <c r="C66" i="12"/>
  <c r="I66" i="12" s="1"/>
  <c r="BW169" i="12"/>
  <c r="B57" i="12"/>
  <c r="H57" i="12" s="1"/>
  <c r="CA169" i="12"/>
  <c r="CA168" i="12"/>
  <c r="CC168" i="12"/>
  <c r="CC169" i="12"/>
  <c r="B77" i="12"/>
  <c r="H77" i="12" s="1"/>
  <c r="D80" i="12"/>
  <c r="J80" i="12" s="1"/>
  <c r="CD168" i="12"/>
  <c r="CD169" i="12"/>
  <c r="BY168" i="12"/>
  <c r="BY169" i="12"/>
  <c r="BX168" i="12"/>
  <c r="BX169" i="12"/>
  <c r="BZ169" i="12"/>
  <c r="BZ168" i="12"/>
  <c r="D79" i="12"/>
  <c r="J79" i="12" s="1"/>
  <c r="B71" i="12"/>
  <c r="H71" i="12" s="1"/>
  <c r="D76" i="12"/>
  <c r="J76" i="12" s="1"/>
  <c r="B66" i="12"/>
  <c r="H66" i="12" s="1"/>
  <c r="B62" i="12"/>
  <c r="H62" i="12" s="1"/>
  <c r="D75" i="12"/>
  <c r="J75" i="12" s="1"/>
  <c r="CB169" i="12"/>
  <c r="CB168" i="12"/>
  <c r="C61" i="12"/>
  <c r="I61" i="12" s="1"/>
  <c r="D71" i="12"/>
  <c r="J71" i="12" s="1"/>
  <c r="C55" i="12"/>
  <c r="I55" i="12" s="1"/>
  <c r="P55" i="12" s="1"/>
  <c r="Q55" i="12" s="1"/>
  <c r="R55" i="12" s="1"/>
  <c r="C45" i="12"/>
  <c r="I45" i="12" s="1"/>
  <c r="P45" i="12" s="1"/>
  <c r="Q45" i="12" s="1"/>
  <c r="R45" i="12" s="1"/>
  <c r="BT169" i="12"/>
  <c r="BT168" i="12"/>
  <c r="B70" i="12"/>
  <c r="H70" i="12" s="1"/>
  <c r="D158" i="12"/>
  <c r="F158" i="12" s="1"/>
  <c r="BV168" i="12"/>
  <c r="BV169" i="12"/>
  <c r="BU168" i="12"/>
  <c r="BU169" i="12"/>
  <c r="B67" i="12"/>
  <c r="H67" i="12" s="1"/>
  <c r="C63" i="12"/>
  <c r="I63" i="12" s="1"/>
  <c r="P53" i="28" l="1"/>
  <c r="Q53" i="28" s="1"/>
  <c r="R53" i="28" s="1"/>
  <c r="X53" i="28" s="1"/>
  <c r="Z53" i="28" s="1"/>
  <c r="P49" i="28"/>
  <c r="Q49" i="28" s="1"/>
  <c r="R49" i="28" s="1"/>
  <c r="X49" i="28" s="1"/>
  <c r="Z49" i="28" s="1"/>
  <c r="BU170" i="12"/>
  <c r="P51" i="14"/>
  <c r="Q51" i="14" s="1"/>
  <c r="R51" i="14" s="1"/>
  <c r="X51" i="14" s="1"/>
  <c r="Z51" i="14" s="1"/>
  <c r="P61" i="12"/>
  <c r="Q61" i="12" s="1"/>
  <c r="R61" i="12" s="1"/>
  <c r="P63" i="12"/>
  <c r="Q63" i="12" s="1"/>
  <c r="R63" i="12" s="1"/>
  <c r="P62" i="12"/>
  <c r="Q62" i="12" s="1"/>
  <c r="R62" i="12" s="1"/>
  <c r="P66" i="12"/>
  <c r="Q66" i="12" s="1"/>
  <c r="R66" i="12" s="1"/>
  <c r="BV170" i="12"/>
  <c r="BZ170" i="12"/>
  <c r="P50" i="16"/>
  <c r="Q50" i="16" s="1"/>
  <c r="R50" i="16" s="1"/>
  <c r="P50" i="21"/>
  <c r="Q50" i="21" s="1"/>
  <c r="R50" i="21" s="1"/>
  <c r="P53" i="21"/>
  <c r="Q53" i="21" s="1"/>
  <c r="R53" i="21" s="1"/>
  <c r="P53" i="19"/>
  <c r="Q53" i="19" s="1"/>
  <c r="R53" i="19" s="1"/>
  <c r="P51" i="13"/>
  <c r="Q51" i="13" s="1"/>
  <c r="R51" i="13" s="1"/>
  <c r="P54" i="28"/>
  <c r="Q54" i="28" s="1"/>
  <c r="R54" i="28" s="1"/>
  <c r="X54" i="28" s="1"/>
  <c r="Z54" i="28" s="1"/>
  <c r="P49" i="14"/>
  <c r="Q49" i="14" s="1"/>
  <c r="R49" i="14" s="1"/>
  <c r="X49" i="14" s="1"/>
  <c r="Z49" i="14" s="1"/>
  <c r="P50" i="18"/>
  <c r="Q50" i="18" s="1"/>
  <c r="R50" i="18" s="1"/>
  <c r="P49" i="17"/>
  <c r="Q49" i="17" s="1"/>
  <c r="R49" i="17" s="1"/>
  <c r="P53" i="16"/>
  <c r="Q53" i="16" s="1"/>
  <c r="R53" i="16" s="1"/>
  <c r="P50" i="28"/>
  <c r="Q50" i="28" s="1"/>
  <c r="R50" i="28" s="1"/>
  <c r="X50" i="28" s="1"/>
  <c r="Z50" i="28" s="1"/>
  <c r="D74" i="21"/>
  <c r="J74" i="21" s="1"/>
  <c r="D74" i="16"/>
  <c r="J74" i="16" s="1"/>
  <c r="D74" i="19"/>
  <c r="J74" i="19" s="1"/>
  <c r="D74" i="20"/>
  <c r="J74" i="20" s="1"/>
  <c r="D75" i="11"/>
  <c r="D74" i="17"/>
  <c r="J74" i="17" s="1"/>
  <c r="D74" i="18"/>
  <c r="J74" i="18" s="1"/>
  <c r="D75" i="28"/>
  <c r="J75" i="28" s="1"/>
  <c r="D62" i="11"/>
  <c r="D61" i="17"/>
  <c r="J61" i="17" s="1"/>
  <c r="D61" i="18"/>
  <c r="J61" i="18" s="1"/>
  <c r="D61" i="21"/>
  <c r="J61" i="21" s="1"/>
  <c r="D61" i="16"/>
  <c r="J61" i="16" s="1"/>
  <c r="D61" i="19"/>
  <c r="J61" i="19" s="1"/>
  <c r="D61" i="20"/>
  <c r="J61" i="20" s="1"/>
  <c r="D62" i="28"/>
  <c r="J62" i="28" s="1"/>
  <c r="D79" i="11"/>
  <c r="D78" i="17"/>
  <c r="J78" i="17" s="1"/>
  <c r="D78" i="18"/>
  <c r="J78" i="18" s="1"/>
  <c r="D78" i="21"/>
  <c r="J78" i="21" s="1"/>
  <c r="D78" i="16"/>
  <c r="J78" i="16" s="1"/>
  <c r="D78" i="19"/>
  <c r="J78" i="19" s="1"/>
  <c r="D78" i="20"/>
  <c r="J78" i="20" s="1"/>
  <c r="D79" i="28"/>
  <c r="J79" i="28" s="1"/>
  <c r="D71" i="11"/>
  <c r="D70" i="17"/>
  <c r="J70" i="17" s="1"/>
  <c r="D70" i="18"/>
  <c r="J70" i="18" s="1"/>
  <c r="D70" i="21"/>
  <c r="J70" i="21" s="1"/>
  <c r="D70" i="16"/>
  <c r="J70" i="16" s="1"/>
  <c r="D70" i="19"/>
  <c r="J70" i="19" s="1"/>
  <c r="D70" i="20"/>
  <c r="J70" i="20" s="1"/>
  <c r="D71" i="28"/>
  <c r="J71" i="28" s="1"/>
  <c r="D65" i="21"/>
  <c r="J65" i="21" s="1"/>
  <c r="D65" i="16"/>
  <c r="J65" i="16" s="1"/>
  <c r="D65" i="19"/>
  <c r="J65" i="19" s="1"/>
  <c r="D65" i="20"/>
  <c r="J65" i="20" s="1"/>
  <c r="D66" i="11"/>
  <c r="D65" i="17"/>
  <c r="J65" i="17" s="1"/>
  <c r="D65" i="18"/>
  <c r="J65" i="18" s="1"/>
  <c r="D66" i="28"/>
  <c r="J66" i="28" s="1"/>
  <c r="D79" i="20"/>
  <c r="J79" i="20" s="1"/>
  <c r="D80" i="11"/>
  <c r="D79" i="17"/>
  <c r="J79" i="17" s="1"/>
  <c r="D79" i="18"/>
  <c r="J79" i="18" s="1"/>
  <c r="D79" i="21"/>
  <c r="J79" i="21" s="1"/>
  <c r="D79" i="16"/>
  <c r="J79" i="16" s="1"/>
  <c r="D79" i="19"/>
  <c r="J79" i="19" s="1"/>
  <c r="D80" i="28"/>
  <c r="J80" i="28" s="1"/>
  <c r="D64" i="16"/>
  <c r="J64" i="16" s="1"/>
  <c r="D64" i="19"/>
  <c r="J64" i="19" s="1"/>
  <c r="D64" i="20"/>
  <c r="J64" i="20" s="1"/>
  <c r="D65" i="11"/>
  <c r="D64" i="17"/>
  <c r="J64" i="17" s="1"/>
  <c r="D64" i="18"/>
  <c r="J64" i="18" s="1"/>
  <c r="D64" i="21"/>
  <c r="J64" i="21" s="1"/>
  <c r="D65" i="28"/>
  <c r="J65" i="28" s="1"/>
  <c r="D75" i="21"/>
  <c r="J75" i="21" s="1"/>
  <c r="D75" i="16"/>
  <c r="J75" i="16" s="1"/>
  <c r="D75" i="19"/>
  <c r="J75" i="19" s="1"/>
  <c r="D75" i="20"/>
  <c r="J75" i="20" s="1"/>
  <c r="D76" i="11"/>
  <c r="D75" i="17"/>
  <c r="J75" i="17" s="1"/>
  <c r="D75" i="18"/>
  <c r="J75" i="18" s="1"/>
  <c r="D76" i="28"/>
  <c r="J76" i="28" s="1"/>
  <c r="D60" i="17"/>
  <c r="J60" i="17" s="1"/>
  <c r="D60" i="18"/>
  <c r="J60" i="18" s="1"/>
  <c r="D60" i="21"/>
  <c r="J60" i="21" s="1"/>
  <c r="D60" i="16"/>
  <c r="J60" i="16" s="1"/>
  <c r="D60" i="19"/>
  <c r="J60" i="19" s="1"/>
  <c r="D60" i="20"/>
  <c r="J60" i="20" s="1"/>
  <c r="D61" i="11"/>
  <c r="D61" i="28"/>
  <c r="J61" i="28" s="1"/>
  <c r="D59" i="18"/>
  <c r="J59" i="18" s="1"/>
  <c r="D59" i="21"/>
  <c r="J59" i="21" s="1"/>
  <c r="D59" i="16"/>
  <c r="J59" i="16" s="1"/>
  <c r="D59" i="19"/>
  <c r="J59" i="19" s="1"/>
  <c r="D59" i="20"/>
  <c r="J59" i="20" s="1"/>
  <c r="D60" i="11"/>
  <c r="D59" i="17"/>
  <c r="J59" i="17" s="1"/>
  <c r="D60" i="28"/>
  <c r="J60" i="28" s="1"/>
  <c r="D57" i="21"/>
  <c r="J57" i="21" s="1"/>
  <c r="D57" i="16"/>
  <c r="J57" i="16" s="1"/>
  <c r="D57" i="19"/>
  <c r="J57" i="19" s="1"/>
  <c r="D57" i="20"/>
  <c r="J57" i="20" s="1"/>
  <c r="D58" i="11"/>
  <c r="D57" i="17"/>
  <c r="J57" i="17" s="1"/>
  <c r="D57" i="18"/>
  <c r="J57" i="18" s="1"/>
  <c r="D58" i="28"/>
  <c r="J58" i="28" s="1"/>
  <c r="D56" i="19"/>
  <c r="J56" i="19" s="1"/>
  <c r="D56" i="18"/>
  <c r="J56" i="18" s="1"/>
  <c r="D57" i="11"/>
  <c r="D56" i="17"/>
  <c r="J56" i="17" s="1"/>
  <c r="D56" i="20"/>
  <c r="J56" i="20" s="1"/>
  <c r="D56" i="16"/>
  <c r="J56" i="16" s="1"/>
  <c r="D57" i="28"/>
  <c r="J57" i="28" s="1"/>
  <c r="D56" i="21"/>
  <c r="J56" i="21" s="1"/>
  <c r="D159" i="19"/>
  <c r="F159" i="19" s="1"/>
  <c r="B68" i="28"/>
  <c r="H68" i="28" s="1"/>
  <c r="B68" i="11"/>
  <c r="B67" i="16"/>
  <c r="H67" i="16" s="1"/>
  <c r="B67" i="18"/>
  <c r="H67" i="18" s="1"/>
  <c r="B67" i="20"/>
  <c r="H67" i="20" s="1"/>
  <c r="B67" i="21"/>
  <c r="H67" i="21" s="1"/>
  <c r="B67" i="17"/>
  <c r="H67" i="17" s="1"/>
  <c r="B67" i="19"/>
  <c r="H67" i="19" s="1"/>
  <c r="C55" i="21"/>
  <c r="I55" i="21" s="1"/>
  <c r="P55" i="21" s="1"/>
  <c r="Q55" i="21" s="1"/>
  <c r="R55" i="21" s="1"/>
  <c r="C55" i="17"/>
  <c r="I55" i="17" s="1"/>
  <c r="P55" i="17" s="1"/>
  <c r="Q55" i="17" s="1"/>
  <c r="R55" i="17" s="1"/>
  <c r="C56" i="28"/>
  <c r="I56" i="28" s="1"/>
  <c r="P56" i="28" s="1"/>
  <c r="Q56" i="28" s="1"/>
  <c r="R56" i="28" s="1"/>
  <c r="X56" i="28" s="1"/>
  <c r="Z56" i="28" s="1"/>
  <c r="C55" i="19"/>
  <c r="I55" i="19" s="1"/>
  <c r="P55" i="19" s="1"/>
  <c r="Q55" i="19" s="1"/>
  <c r="R55" i="19" s="1"/>
  <c r="C56" i="11"/>
  <c r="C55" i="16"/>
  <c r="I55" i="16" s="1"/>
  <c r="P55" i="16" s="1"/>
  <c r="Q55" i="16" s="1"/>
  <c r="R55" i="16" s="1"/>
  <c r="C55" i="18"/>
  <c r="I55" i="18" s="1"/>
  <c r="P55" i="18" s="1"/>
  <c r="Q55" i="18" s="1"/>
  <c r="R55" i="18" s="1"/>
  <c r="C55" i="20"/>
  <c r="I55" i="20" s="1"/>
  <c r="P55" i="20" s="1"/>
  <c r="Q55" i="20" s="1"/>
  <c r="R55" i="20" s="1"/>
  <c r="C56" i="8"/>
  <c r="C56" i="9"/>
  <c r="C68" i="12"/>
  <c r="I68" i="12" s="1"/>
  <c r="P68" i="12" s="1"/>
  <c r="Q68" i="12" s="1"/>
  <c r="R68" i="12" s="1"/>
  <c r="C56" i="5"/>
  <c r="C56" i="4"/>
  <c r="C56" i="14"/>
  <c r="I56" i="14" s="1"/>
  <c r="P56" i="14" s="1"/>
  <c r="Q56" i="14" s="1"/>
  <c r="R56" i="14" s="1"/>
  <c r="X56" i="14" s="1"/>
  <c r="Z56" i="14" s="1"/>
  <c r="C56" i="13"/>
  <c r="I56" i="13" s="1"/>
  <c r="P56" i="13" s="1"/>
  <c r="Q56" i="13" s="1"/>
  <c r="R56" i="13" s="1"/>
  <c r="C56" i="10"/>
  <c r="D159" i="17"/>
  <c r="F159" i="17" s="1"/>
  <c r="D159" i="28"/>
  <c r="F159" i="28" s="1"/>
  <c r="X33" i="28"/>
  <c r="Z33" i="28" s="1"/>
  <c r="B76" i="19"/>
  <c r="H76" i="19" s="1"/>
  <c r="B76" i="17"/>
  <c r="H76" i="17" s="1"/>
  <c r="B76" i="21"/>
  <c r="H76" i="21" s="1"/>
  <c r="B76" i="20"/>
  <c r="H76" i="20" s="1"/>
  <c r="B76" i="18"/>
  <c r="H76" i="18" s="1"/>
  <c r="B77" i="28"/>
  <c r="H77" i="28" s="1"/>
  <c r="B76" i="16"/>
  <c r="H76" i="16" s="1"/>
  <c r="B77" i="11"/>
  <c r="C61" i="19"/>
  <c r="I61" i="19" s="1"/>
  <c r="C61" i="17"/>
  <c r="I61" i="17" s="1"/>
  <c r="C61" i="21"/>
  <c r="I61" i="21" s="1"/>
  <c r="C61" i="20"/>
  <c r="I61" i="20" s="1"/>
  <c r="C61" i="18"/>
  <c r="I61" i="18" s="1"/>
  <c r="C61" i="16"/>
  <c r="I61" i="16" s="1"/>
  <c r="C62" i="11"/>
  <c r="C62" i="28"/>
  <c r="I62" i="28" s="1"/>
  <c r="C62" i="19"/>
  <c r="I62" i="19" s="1"/>
  <c r="C62" i="17"/>
  <c r="I62" i="17" s="1"/>
  <c r="C62" i="21"/>
  <c r="I62" i="21" s="1"/>
  <c r="C62" i="20"/>
  <c r="I62" i="20" s="1"/>
  <c r="C62" i="16"/>
  <c r="I62" i="16" s="1"/>
  <c r="C63" i="11"/>
  <c r="C63" i="28"/>
  <c r="I63" i="28" s="1"/>
  <c r="C62" i="18"/>
  <c r="I62" i="18" s="1"/>
  <c r="B61" i="19"/>
  <c r="H61" i="19" s="1"/>
  <c r="B61" i="17"/>
  <c r="H61" i="17" s="1"/>
  <c r="P61" i="17" s="1"/>
  <c r="Q61" i="17" s="1"/>
  <c r="R61" i="17" s="1"/>
  <c r="B61" i="21"/>
  <c r="H61" i="21" s="1"/>
  <c r="B61" i="20"/>
  <c r="H61" i="20" s="1"/>
  <c r="B61" i="18"/>
  <c r="H61" i="18" s="1"/>
  <c r="B61" i="16"/>
  <c r="H61" i="16" s="1"/>
  <c r="P61" i="16" s="1"/>
  <c r="Q61" i="16" s="1"/>
  <c r="R61" i="16" s="1"/>
  <c r="B62" i="11"/>
  <c r="B62" i="28"/>
  <c r="H62" i="28" s="1"/>
  <c r="C65" i="19"/>
  <c r="I65" i="19" s="1"/>
  <c r="C65" i="17"/>
  <c r="I65" i="17" s="1"/>
  <c r="C65" i="21"/>
  <c r="I65" i="21" s="1"/>
  <c r="C65" i="20"/>
  <c r="I65" i="20" s="1"/>
  <c r="C65" i="18"/>
  <c r="I65" i="18" s="1"/>
  <c r="C65" i="16"/>
  <c r="I65" i="16" s="1"/>
  <c r="C66" i="11"/>
  <c r="C66" i="28"/>
  <c r="I66" i="28" s="1"/>
  <c r="B69" i="19"/>
  <c r="H69" i="19" s="1"/>
  <c r="B69" i="17"/>
  <c r="H69" i="17" s="1"/>
  <c r="B69" i="21"/>
  <c r="H69" i="21" s="1"/>
  <c r="B69" i="20"/>
  <c r="H69" i="20" s="1"/>
  <c r="B69" i="18"/>
  <c r="H69" i="18" s="1"/>
  <c r="B69" i="16"/>
  <c r="H69" i="16" s="1"/>
  <c r="B70" i="11"/>
  <c r="B70" i="28"/>
  <c r="H70" i="28" s="1"/>
  <c r="B70" i="21"/>
  <c r="H70" i="21" s="1"/>
  <c r="B70" i="17"/>
  <c r="H70" i="17" s="1"/>
  <c r="B70" i="20"/>
  <c r="H70" i="20" s="1"/>
  <c r="B70" i="18"/>
  <c r="H70" i="18" s="1"/>
  <c r="B70" i="16"/>
  <c r="H70" i="16" s="1"/>
  <c r="B71" i="11"/>
  <c r="B71" i="28"/>
  <c r="H71" i="28" s="1"/>
  <c r="B70" i="19"/>
  <c r="H70" i="19" s="1"/>
  <c r="C64" i="19"/>
  <c r="I64" i="19" s="1"/>
  <c r="P64" i="19" s="1"/>
  <c r="Q64" i="19" s="1"/>
  <c r="R64" i="19" s="1"/>
  <c r="C64" i="17"/>
  <c r="I64" i="17" s="1"/>
  <c r="C64" i="21"/>
  <c r="I64" i="21" s="1"/>
  <c r="P64" i="21" s="1"/>
  <c r="Q64" i="21" s="1"/>
  <c r="R64" i="21" s="1"/>
  <c r="C64" i="20"/>
  <c r="I64" i="20" s="1"/>
  <c r="P64" i="20" s="1"/>
  <c r="Q64" i="20" s="1"/>
  <c r="R64" i="20" s="1"/>
  <c r="C64" i="18"/>
  <c r="I64" i="18" s="1"/>
  <c r="P64" i="18" s="1"/>
  <c r="Q64" i="18" s="1"/>
  <c r="R64" i="18" s="1"/>
  <c r="C64" i="16"/>
  <c r="I64" i="16" s="1"/>
  <c r="P64" i="16" s="1"/>
  <c r="Q64" i="16" s="1"/>
  <c r="R64" i="16" s="1"/>
  <c r="C65" i="11"/>
  <c r="C65" i="28"/>
  <c r="I65" i="28" s="1"/>
  <c r="D159" i="20"/>
  <c r="F159" i="20" s="1"/>
  <c r="P49" i="16"/>
  <c r="Q49" i="16" s="1"/>
  <c r="R49" i="16" s="1"/>
  <c r="B66" i="19"/>
  <c r="H66" i="19" s="1"/>
  <c r="B66" i="17"/>
  <c r="H66" i="17" s="1"/>
  <c r="B66" i="21"/>
  <c r="H66" i="21" s="1"/>
  <c r="B66" i="20"/>
  <c r="H66" i="20" s="1"/>
  <c r="B66" i="18"/>
  <c r="H66" i="18" s="1"/>
  <c r="B67" i="11"/>
  <c r="B66" i="16"/>
  <c r="H66" i="16" s="1"/>
  <c r="B67" i="28"/>
  <c r="H67" i="28" s="1"/>
  <c r="C60" i="19"/>
  <c r="I60" i="19" s="1"/>
  <c r="P60" i="19" s="1"/>
  <c r="Q60" i="19" s="1"/>
  <c r="R60" i="19" s="1"/>
  <c r="C60" i="17"/>
  <c r="I60" i="17" s="1"/>
  <c r="P60" i="17" s="1"/>
  <c r="Q60" i="17" s="1"/>
  <c r="R60" i="17" s="1"/>
  <c r="C60" i="21"/>
  <c r="I60" i="21" s="1"/>
  <c r="P60" i="21" s="1"/>
  <c r="Q60" i="21" s="1"/>
  <c r="R60" i="21" s="1"/>
  <c r="C60" i="20"/>
  <c r="I60" i="20" s="1"/>
  <c r="P60" i="20" s="1"/>
  <c r="Q60" i="20" s="1"/>
  <c r="R60" i="20" s="1"/>
  <c r="C60" i="18"/>
  <c r="I60" i="18" s="1"/>
  <c r="P60" i="18" s="1"/>
  <c r="Q60" i="18" s="1"/>
  <c r="R60" i="18" s="1"/>
  <c r="C61" i="11"/>
  <c r="C61" i="28"/>
  <c r="I61" i="28" s="1"/>
  <c r="C60" i="16"/>
  <c r="I60" i="16" s="1"/>
  <c r="P60" i="16" s="1"/>
  <c r="Q60" i="16" s="1"/>
  <c r="R60" i="16" s="1"/>
  <c r="B63" i="19"/>
  <c r="H63" i="19" s="1"/>
  <c r="B63" i="17"/>
  <c r="H63" i="17" s="1"/>
  <c r="B63" i="21"/>
  <c r="H63" i="21" s="1"/>
  <c r="B63" i="20"/>
  <c r="H63" i="20" s="1"/>
  <c r="B63" i="18"/>
  <c r="H63" i="18" s="1"/>
  <c r="B64" i="28"/>
  <c r="H64" i="28" s="1"/>
  <c r="B64" i="11"/>
  <c r="B63" i="16"/>
  <c r="H63" i="16" s="1"/>
  <c r="C51" i="21"/>
  <c r="I51" i="21" s="1"/>
  <c r="P51" i="21" s="1"/>
  <c r="Q51" i="21" s="1"/>
  <c r="R51" i="21" s="1"/>
  <c r="C51" i="17"/>
  <c r="I51" i="17" s="1"/>
  <c r="P51" i="17" s="1"/>
  <c r="Q51" i="17" s="1"/>
  <c r="R51" i="17" s="1"/>
  <c r="C51" i="19"/>
  <c r="I51" i="19" s="1"/>
  <c r="P51" i="19" s="1"/>
  <c r="Q51" i="19" s="1"/>
  <c r="R51" i="19" s="1"/>
  <c r="C51" i="20"/>
  <c r="I51" i="20" s="1"/>
  <c r="P51" i="20" s="1"/>
  <c r="Q51" i="20" s="1"/>
  <c r="R51" i="20" s="1"/>
  <c r="C51" i="18"/>
  <c r="I51" i="18" s="1"/>
  <c r="P51" i="18" s="1"/>
  <c r="Q51" i="18" s="1"/>
  <c r="R51" i="18" s="1"/>
  <c r="C51" i="16"/>
  <c r="I51" i="16" s="1"/>
  <c r="P51" i="16" s="1"/>
  <c r="Q51" i="16" s="1"/>
  <c r="R51" i="16" s="1"/>
  <c r="C52" i="11"/>
  <c r="C52" i="28"/>
  <c r="I52" i="28" s="1"/>
  <c r="P52" i="28" s="1"/>
  <c r="Q52" i="28" s="1"/>
  <c r="R52" i="28" s="1"/>
  <c r="X52" i="28" s="1"/>
  <c r="Z52" i="28" s="1"/>
  <c r="C46" i="19"/>
  <c r="I46" i="19" s="1"/>
  <c r="P46" i="19" s="1"/>
  <c r="Q46" i="19" s="1"/>
  <c r="R46" i="19" s="1"/>
  <c r="C46" i="17"/>
  <c r="I46" i="17" s="1"/>
  <c r="P46" i="17" s="1"/>
  <c r="Q46" i="17" s="1"/>
  <c r="R46" i="17" s="1"/>
  <c r="C46" i="21"/>
  <c r="I46" i="21" s="1"/>
  <c r="P46" i="21" s="1"/>
  <c r="Q46" i="21" s="1"/>
  <c r="R46" i="21" s="1"/>
  <c r="C46" i="20"/>
  <c r="I46" i="20" s="1"/>
  <c r="P46" i="20" s="1"/>
  <c r="Q46" i="20" s="1"/>
  <c r="R46" i="20" s="1"/>
  <c r="C46" i="16"/>
  <c r="I46" i="16" s="1"/>
  <c r="P46" i="16" s="1"/>
  <c r="Q46" i="16" s="1"/>
  <c r="R46" i="16" s="1"/>
  <c r="C47" i="11"/>
  <c r="C46" i="18"/>
  <c r="I46" i="18" s="1"/>
  <c r="P46" i="18" s="1"/>
  <c r="Q46" i="18" s="1"/>
  <c r="R46" i="18" s="1"/>
  <c r="C47" i="28"/>
  <c r="I47" i="28" s="1"/>
  <c r="P47" i="28" s="1"/>
  <c r="Q47" i="28" s="1"/>
  <c r="R47" i="28" s="1"/>
  <c r="X47" i="28" s="1"/>
  <c r="Z47" i="28" s="1"/>
  <c r="D159" i="21"/>
  <c r="F159" i="21" s="1"/>
  <c r="P61" i="28"/>
  <c r="Q61" i="28" s="1"/>
  <c r="R61" i="28" s="1"/>
  <c r="X61" i="28" s="1"/>
  <c r="Z61" i="28" s="1"/>
  <c r="P49" i="18"/>
  <c r="Q49" i="18" s="1"/>
  <c r="R49" i="18" s="1"/>
  <c r="D159" i="18"/>
  <c r="F159" i="18" s="1"/>
  <c r="P49" i="20"/>
  <c r="Q49" i="20" s="1"/>
  <c r="R49" i="20" s="1"/>
  <c r="P50" i="20"/>
  <c r="Q50" i="20" s="1"/>
  <c r="R50" i="20" s="1"/>
  <c r="P53" i="20"/>
  <c r="Q53" i="20" s="1"/>
  <c r="R53" i="20" s="1"/>
  <c r="P64" i="17"/>
  <c r="Q64" i="17" s="1"/>
  <c r="R64" i="17" s="1"/>
  <c r="P44" i="17"/>
  <c r="Q44" i="17" s="1"/>
  <c r="R44" i="17" s="1"/>
  <c r="C44" i="19"/>
  <c r="I44" i="19" s="1"/>
  <c r="P44" i="19" s="1"/>
  <c r="Q44" i="19" s="1"/>
  <c r="R44" i="19" s="1"/>
  <c r="C44" i="17"/>
  <c r="I44" i="17" s="1"/>
  <c r="C44" i="21"/>
  <c r="I44" i="21" s="1"/>
  <c r="P44" i="21" s="1"/>
  <c r="Q44" i="21" s="1"/>
  <c r="R44" i="21" s="1"/>
  <c r="C44" i="20"/>
  <c r="I44" i="20" s="1"/>
  <c r="P44" i="20" s="1"/>
  <c r="Q44" i="20" s="1"/>
  <c r="R44" i="20" s="1"/>
  <c r="C44" i="18"/>
  <c r="I44" i="18" s="1"/>
  <c r="P44" i="18" s="1"/>
  <c r="Q44" i="18" s="1"/>
  <c r="R44" i="18" s="1"/>
  <c r="C45" i="11"/>
  <c r="C44" i="16"/>
  <c r="I44" i="16" s="1"/>
  <c r="P44" i="16" s="1"/>
  <c r="Q44" i="16" s="1"/>
  <c r="R44" i="16" s="1"/>
  <c r="C45" i="28"/>
  <c r="I45" i="28" s="1"/>
  <c r="P45" i="28" s="1"/>
  <c r="Q45" i="28" s="1"/>
  <c r="R45" i="28" s="1"/>
  <c r="B56" i="19"/>
  <c r="H56" i="19" s="1"/>
  <c r="B56" i="17"/>
  <c r="H56" i="17" s="1"/>
  <c r="B56" i="21"/>
  <c r="H56" i="21" s="1"/>
  <c r="B56" i="20"/>
  <c r="H56" i="20" s="1"/>
  <c r="B56" i="18"/>
  <c r="H56" i="18" s="1"/>
  <c r="B56" i="16"/>
  <c r="H56" i="16" s="1"/>
  <c r="B57" i="11"/>
  <c r="B57" i="28"/>
  <c r="H57" i="28" s="1"/>
  <c r="B59" i="19"/>
  <c r="H59" i="19" s="1"/>
  <c r="B59" i="17"/>
  <c r="H59" i="17" s="1"/>
  <c r="B59" i="21"/>
  <c r="H59" i="21" s="1"/>
  <c r="B59" i="20"/>
  <c r="H59" i="20" s="1"/>
  <c r="B59" i="18"/>
  <c r="H59" i="18" s="1"/>
  <c r="B59" i="16"/>
  <c r="H59" i="16" s="1"/>
  <c r="B60" i="11"/>
  <c r="B60" i="28"/>
  <c r="H60" i="28" s="1"/>
  <c r="C45" i="19"/>
  <c r="I45" i="19" s="1"/>
  <c r="P45" i="19" s="1"/>
  <c r="Q45" i="19" s="1"/>
  <c r="R45" i="19" s="1"/>
  <c r="C45" i="17"/>
  <c r="I45" i="17" s="1"/>
  <c r="P45" i="17" s="1"/>
  <c r="Q45" i="17" s="1"/>
  <c r="R45" i="17" s="1"/>
  <c r="C45" i="21"/>
  <c r="I45" i="21" s="1"/>
  <c r="P45" i="21" s="1"/>
  <c r="Q45" i="21" s="1"/>
  <c r="R45" i="21" s="1"/>
  <c r="C45" i="20"/>
  <c r="I45" i="20" s="1"/>
  <c r="P45" i="20" s="1"/>
  <c r="Q45" i="20" s="1"/>
  <c r="R45" i="20" s="1"/>
  <c r="C45" i="18"/>
  <c r="I45" i="18" s="1"/>
  <c r="P45" i="18" s="1"/>
  <c r="Q45" i="18" s="1"/>
  <c r="R45" i="18" s="1"/>
  <c r="C45" i="16"/>
  <c r="I45" i="16" s="1"/>
  <c r="P45" i="16" s="1"/>
  <c r="Q45" i="16" s="1"/>
  <c r="R45" i="16" s="1"/>
  <c r="C46" i="11"/>
  <c r="C46" i="28"/>
  <c r="I46" i="28" s="1"/>
  <c r="P46" i="28" s="1"/>
  <c r="Q46" i="28" s="1"/>
  <c r="R46" i="28" s="1"/>
  <c r="X46" i="28" s="1"/>
  <c r="Z46" i="28" s="1"/>
  <c r="P49" i="21"/>
  <c r="Q49" i="21" s="1"/>
  <c r="R49" i="21" s="1"/>
  <c r="P50" i="17"/>
  <c r="Q50" i="17" s="1"/>
  <c r="R50" i="17" s="1"/>
  <c r="P53" i="17"/>
  <c r="Q53" i="17" s="1"/>
  <c r="R53" i="17" s="1"/>
  <c r="B65" i="19"/>
  <c r="H65" i="19" s="1"/>
  <c r="B65" i="17"/>
  <c r="H65" i="17" s="1"/>
  <c r="B65" i="21"/>
  <c r="H65" i="21" s="1"/>
  <c r="B65" i="18"/>
  <c r="H65" i="18" s="1"/>
  <c r="P65" i="18" s="1"/>
  <c r="Q65" i="18" s="1"/>
  <c r="R65" i="18" s="1"/>
  <c r="B65" i="20"/>
  <c r="H65" i="20" s="1"/>
  <c r="B65" i="16"/>
  <c r="H65" i="16" s="1"/>
  <c r="B66" i="11"/>
  <c r="B66" i="28"/>
  <c r="H66" i="28" s="1"/>
  <c r="C54" i="19"/>
  <c r="I54" i="19" s="1"/>
  <c r="P54" i="19" s="1"/>
  <c r="Q54" i="19" s="1"/>
  <c r="R54" i="19" s="1"/>
  <c r="C54" i="17"/>
  <c r="I54" i="17" s="1"/>
  <c r="P54" i="17" s="1"/>
  <c r="Q54" i="17" s="1"/>
  <c r="R54" i="17" s="1"/>
  <c r="C54" i="21"/>
  <c r="I54" i="21" s="1"/>
  <c r="P54" i="21" s="1"/>
  <c r="Q54" i="21" s="1"/>
  <c r="R54" i="21" s="1"/>
  <c r="C54" i="18"/>
  <c r="I54" i="18" s="1"/>
  <c r="P54" i="18" s="1"/>
  <c r="Q54" i="18" s="1"/>
  <c r="R54" i="18" s="1"/>
  <c r="C54" i="20"/>
  <c r="I54" i="20" s="1"/>
  <c r="P54" i="20" s="1"/>
  <c r="Q54" i="20" s="1"/>
  <c r="R54" i="20" s="1"/>
  <c r="C54" i="16"/>
  <c r="I54" i="16" s="1"/>
  <c r="P54" i="16" s="1"/>
  <c r="Q54" i="16" s="1"/>
  <c r="R54" i="16" s="1"/>
  <c r="C55" i="11"/>
  <c r="C55" i="28"/>
  <c r="I55" i="28" s="1"/>
  <c r="P55" i="28" s="1"/>
  <c r="Q55" i="28" s="1"/>
  <c r="R55" i="28" s="1"/>
  <c r="X55" i="28" s="1"/>
  <c r="Z55" i="28" s="1"/>
  <c r="B72" i="19"/>
  <c r="H72" i="19" s="1"/>
  <c r="B72" i="17"/>
  <c r="H72" i="17" s="1"/>
  <c r="B72" i="21"/>
  <c r="H72" i="21" s="1"/>
  <c r="B72" i="20"/>
  <c r="H72" i="20" s="1"/>
  <c r="B72" i="18"/>
  <c r="H72" i="18" s="1"/>
  <c r="B72" i="16"/>
  <c r="H72" i="16" s="1"/>
  <c r="B73" i="11"/>
  <c r="B73" i="28"/>
  <c r="H73" i="28" s="1"/>
  <c r="C47" i="19"/>
  <c r="I47" i="19" s="1"/>
  <c r="P47" i="19" s="1"/>
  <c r="Q47" i="19" s="1"/>
  <c r="R47" i="19" s="1"/>
  <c r="C47" i="17"/>
  <c r="I47" i="17" s="1"/>
  <c r="P47" i="17" s="1"/>
  <c r="Q47" i="17" s="1"/>
  <c r="R47" i="17" s="1"/>
  <c r="C47" i="21"/>
  <c r="I47" i="21" s="1"/>
  <c r="P47" i="21" s="1"/>
  <c r="Q47" i="21" s="1"/>
  <c r="R47" i="21" s="1"/>
  <c r="C47" i="20"/>
  <c r="I47" i="20" s="1"/>
  <c r="P47" i="20" s="1"/>
  <c r="Q47" i="20" s="1"/>
  <c r="R47" i="20" s="1"/>
  <c r="C47" i="18"/>
  <c r="I47" i="18" s="1"/>
  <c r="P47" i="18" s="1"/>
  <c r="Q47" i="18" s="1"/>
  <c r="R47" i="18" s="1"/>
  <c r="C48" i="11"/>
  <c r="C47" i="16"/>
  <c r="I47" i="16" s="1"/>
  <c r="P47" i="16" s="1"/>
  <c r="Q47" i="16" s="1"/>
  <c r="R47" i="16" s="1"/>
  <c r="C48" i="28"/>
  <c r="I48" i="28" s="1"/>
  <c r="P48" i="28" s="1"/>
  <c r="Q48" i="28" s="1"/>
  <c r="R48" i="28" s="1"/>
  <c r="X48" i="28" s="1"/>
  <c r="Z48" i="28" s="1"/>
  <c r="P49" i="19"/>
  <c r="Q49" i="19" s="1"/>
  <c r="R49" i="19" s="1"/>
  <c r="P50" i="19"/>
  <c r="Q50" i="19" s="1"/>
  <c r="R50" i="19" s="1"/>
  <c r="D159" i="16"/>
  <c r="F159" i="16" s="1"/>
  <c r="B62" i="21"/>
  <c r="H62" i="21" s="1"/>
  <c r="P62" i="21" s="1"/>
  <c r="Q62" i="21" s="1"/>
  <c r="R62" i="21" s="1"/>
  <c r="B62" i="17"/>
  <c r="H62" i="17" s="1"/>
  <c r="B62" i="19"/>
  <c r="H62" i="19" s="1"/>
  <c r="B62" i="20"/>
  <c r="H62" i="20" s="1"/>
  <c r="B62" i="18"/>
  <c r="H62" i="18" s="1"/>
  <c r="P62" i="18" s="1"/>
  <c r="Q62" i="18" s="1"/>
  <c r="R62" i="18" s="1"/>
  <c r="B62" i="16"/>
  <c r="H62" i="16" s="1"/>
  <c r="P62" i="16" s="1"/>
  <c r="Q62" i="16" s="1"/>
  <c r="R62" i="16" s="1"/>
  <c r="B63" i="11"/>
  <c r="B63" i="28"/>
  <c r="H63" i="28" s="1"/>
  <c r="B75" i="12"/>
  <c r="H75" i="12" s="1"/>
  <c r="B63" i="14"/>
  <c r="H63" i="14" s="1"/>
  <c r="B63" i="13"/>
  <c r="H63" i="13" s="1"/>
  <c r="B63" i="10"/>
  <c r="B63" i="9"/>
  <c r="B63" i="8"/>
  <c r="B63" i="5"/>
  <c r="B63" i="4"/>
  <c r="P51" i="28"/>
  <c r="Q51" i="28" s="1"/>
  <c r="R51" i="28" s="1"/>
  <c r="X51" i="28" s="1"/>
  <c r="Z51" i="28" s="1"/>
  <c r="P53" i="14"/>
  <c r="Q53" i="14" s="1"/>
  <c r="R53" i="14" s="1"/>
  <c r="X53" i="14" s="1"/>
  <c r="Z53" i="14" s="1"/>
  <c r="P53" i="13"/>
  <c r="Q53" i="13" s="1"/>
  <c r="R53" i="13" s="1"/>
  <c r="BW170" i="12"/>
  <c r="D159" i="13"/>
  <c r="F159" i="13" s="1"/>
  <c r="B62" i="14"/>
  <c r="H62" i="14" s="1"/>
  <c r="B62" i="13"/>
  <c r="H62" i="13" s="1"/>
  <c r="B62" i="10"/>
  <c r="B62" i="9"/>
  <c r="B62" i="8"/>
  <c r="B62" i="5"/>
  <c r="B62" i="4"/>
  <c r="B71" i="14"/>
  <c r="H71" i="14" s="1"/>
  <c r="B71" i="13"/>
  <c r="H71" i="13" s="1"/>
  <c r="B71" i="9"/>
  <c r="B71" i="8"/>
  <c r="B71" i="10"/>
  <c r="B71" i="5"/>
  <c r="B71" i="4"/>
  <c r="C55" i="14"/>
  <c r="I55" i="14" s="1"/>
  <c r="P55" i="14" s="1"/>
  <c r="Q55" i="14" s="1"/>
  <c r="R55" i="14" s="1"/>
  <c r="X55" i="14" s="1"/>
  <c r="Z55" i="14" s="1"/>
  <c r="C55" i="13"/>
  <c r="I55" i="13" s="1"/>
  <c r="P55" i="13" s="1"/>
  <c r="Q55" i="13" s="1"/>
  <c r="R55" i="13" s="1"/>
  <c r="C55" i="10"/>
  <c r="C55" i="9"/>
  <c r="C55" i="8"/>
  <c r="C55" i="5"/>
  <c r="C55" i="4"/>
  <c r="D80" i="14"/>
  <c r="J80" i="14" s="1"/>
  <c r="D80" i="13"/>
  <c r="J80" i="13" s="1"/>
  <c r="D80" i="9"/>
  <c r="D80" i="10"/>
  <c r="D80" i="8"/>
  <c r="D80" i="5"/>
  <c r="D80" i="4"/>
  <c r="C52" i="14"/>
  <c r="I52" i="14" s="1"/>
  <c r="P52" i="14" s="1"/>
  <c r="Q52" i="14" s="1"/>
  <c r="R52" i="14" s="1"/>
  <c r="X52" i="14" s="1"/>
  <c r="Z52" i="14" s="1"/>
  <c r="C52" i="13"/>
  <c r="I52" i="13" s="1"/>
  <c r="P52" i="13" s="1"/>
  <c r="Q52" i="13" s="1"/>
  <c r="R52" i="13" s="1"/>
  <c r="C52" i="10"/>
  <c r="C52" i="8"/>
  <c r="C52" i="9"/>
  <c r="C52" i="5"/>
  <c r="C52" i="4"/>
  <c r="C64" i="12"/>
  <c r="I64" i="12" s="1"/>
  <c r="P64" i="12" s="1"/>
  <c r="Q64" i="12" s="1"/>
  <c r="R64" i="12" s="1"/>
  <c r="D66" i="14"/>
  <c r="J66" i="14" s="1"/>
  <c r="D66" i="13"/>
  <c r="J66" i="13" s="1"/>
  <c r="D66" i="10"/>
  <c r="D66" i="9"/>
  <c r="D66" i="8"/>
  <c r="D66" i="5"/>
  <c r="D66" i="4"/>
  <c r="D78" i="12"/>
  <c r="J78" i="12" s="1"/>
  <c r="C47" i="14"/>
  <c r="I47" i="14" s="1"/>
  <c r="P47" i="14" s="1"/>
  <c r="Q47" i="14" s="1"/>
  <c r="R47" i="14" s="1"/>
  <c r="X47" i="14" s="1"/>
  <c r="Z47" i="14" s="1"/>
  <c r="C47" i="13"/>
  <c r="I47" i="13" s="1"/>
  <c r="P47" i="13" s="1"/>
  <c r="Q47" i="13" s="1"/>
  <c r="R47" i="13" s="1"/>
  <c r="C47" i="10"/>
  <c r="C47" i="9"/>
  <c r="C47" i="5"/>
  <c r="C47" i="8"/>
  <c r="C47" i="4"/>
  <c r="C59" i="12"/>
  <c r="I59" i="12" s="1"/>
  <c r="P59" i="12" s="1"/>
  <c r="Q59" i="12" s="1"/>
  <c r="R59" i="12" s="1"/>
  <c r="P49" i="13"/>
  <c r="Q49" i="13" s="1"/>
  <c r="R49" i="13" s="1"/>
  <c r="B57" i="14"/>
  <c r="H57" i="14" s="1"/>
  <c r="B57" i="13"/>
  <c r="H57" i="13" s="1"/>
  <c r="B57" i="10"/>
  <c r="B57" i="9"/>
  <c r="B57" i="8"/>
  <c r="B57" i="5"/>
  <c r="B57" i="4"/>
  <c r="B70" i="14"/>
  <c r="H70" i="14" s="1"/>
  <c r="B70" i="13"/>
  <c r="H70" i="13" s="1"/>
  <c r="B70" i="10"/>
  <c r="B70" i="9"/>
  <c r="B70" i="8"/>
  <c r="B70" i="5"/>
  <c r="B70" i="4"/>
  <c r="B66" i="14"/>
  <c r="H66" i="14" s="1"/>
  <c r="B66" i="13"/>
  <c r="H66" i="13" s="1"/>
  <c r="B66" i="10"/>
  <c r="B66" i="9"/>
  <c r="B66" i="8"/>
  <c r="B66" i="5"/>
  <c r="B66" i="4"/>
  <c r="D79" i="14"/>
  <c r="J79" i="14" s="1"/>
  <c r="D79" i="13"/>
  <c r="J79" i="13" s="1"/>
  <c r="D79" i="10"/>
  <c r="D79" i="9"/>
  <c r="D79" i="8"/>
  <c r="D79" i="5"/>
  <c r="D79" i="4"/>
  <c r="C66" i="14"/>
  <c r="I66" i="14" s="1"/>
  <c r="C66" i="13"/>
  <c r="I66" i="13" s="1"/>
  <c r="C66" i="10"/>
  <c r="C66" i="9"/>
  <c r="C66" i="8"/>
  <c r="C66" i="5"/>
  <c r="C66" i="4"/>
  <c r="B60" i="14"/>
  <c r="H60" i="14" s="1"/>
  <c r="B60" i="13"/>
  <c r="H60" i="13" s="1"/>
  <c r="B60" i="9"/>
  <c r="B60" i="10"/>
  <c r="B60" i="8"/>
  <c r="B60" i="5"/>
  <c r="B60" i="4"/>
  <c r="C48" i="14"/>
  <c r="I48" i="14" s="1"/>
  <c r="P48" i="14" s="1"/>
  <c r="Q48" i="14" s="1"/>
  <c r="R48" i="14" s="1"/>
  <c r="X48" i="14" s="1"/>
  <c r="Z48" i="14" s="1"/>
  <c r="C48" i="13"/>
  <c r="I48" i="13" s="1"/>
  <c r="P48" i="13" s="1"/>
  <c r="Q48" i="13" s="1"/>
  <c r="R48" i="13" s="1"/>
  <c r="C48" i="10"/>
  <c r="C48" i="8"/>
  <c r="C48" i="9"/>
  <c r="C48" i="5"/>
  <c r="C48" i="4"/>
  <c r="C60" i="12"/>
  <c r="I60" i="12" s="1"/>
  <c r="P60" i="12" s="1"/>
  <c r="Q60" i="12" s="1"/>
  <c r="R60" i="12" s="1"/>
  <c r="P50" i="13"/>
  <c r="Q50" i="13" s="1"/>
  <c r="R50" i="13" s="1"/>
  <c r="C63" i="14"/>
  <c r="I63" i="14" s="1"/>
  <c r="C63" i="13"/>
  <c r="I63" i="13" s="1"/>
  <c r="C63" i="10"/>
  <c r="C63" i="9"/>
  <c r="C63" i="8"/>
  <c r="C63" i="5"/>
  <c r="C63" i="4"/>
  <c r="B67" i="14"/>
  <c r="H67" i="14" s="1"/>
  <c r="B67" i="13"/>
  <c r="H67" i="13" s="1"/>
  <c r="B67" i="9"/>
  <c r="B67" i="10"/>
  <c r="B67" i="8"/>
  <c r="B67" i="5"/>
  <c r="B67" i="4"/>
  <c r="C61" i="14"/>
  <c r="I61" i="14" s="1"/>
  <c r="C61" i="13"/>
  <c r="I61" i="13" s="1"/>
  <c r="C61" i="10"/>
  <c r="C61" i="9"/>
  <c r="C61" i="8"/>
  <c r="C61" i="5"/>
  <c r="C61" i="4"/>
  <c r="B77" i="14"/>
  <c r="H77" i="14" s="1"/>
  <c r="B77" i="13"/>
  <c r="H77" i="13" s="1"/>
  <c r="B77" i="10"/>
  <c r="B77" i="9"/>
  <c r="B77" i="8"/>
  <c r="B77" i="5"/>
  <c r="B77" i="4"/>
  <c r="B73" i="14"/>
  <c r="H73" i="14" s="1"/>
  <c r="B73" i="13"/>
  <c r="H73" i="13" s="1"/>
  <c r="B73" i="10"/>
  <c r="B73" i="9"/>
  <c r="B73" i="8"/>
  <c r="B73" i="5"/>
  <c r="B73" i="4"/>
  <c r="D60" i="14"/>
  <c r="J60" i="14" s="1"/>
  <c r="D60" i="13"/>
  <c r="J60" i="13" s="1"/>
  <c r="D60" i="9"/>
  <c r="D60" i="10"/>
  <c r="D60" i="8"/>
  <c r="D60" i="5"/>
  <c r="D60" i="4"/>
  <c r="D72" i="12"/>
  <c r="J72" i="12" s="1"/>
  <c r="D65" i="14"/>
  <c r="J65" i="14" s="1"/>
  <c r="D65" i="13"/>
  <c r="J65" i="13" s="1"/>
  <c r="D65" i="10"/>
  <c r="D65" i="9"/>
  <c r="D65" i="8"/>
  <c r="D65" i="5"/>
  <c r="D65" i="4"/>
  <c r="D77" i="12"/>
  <c r="J77" i="12" s="1"/>
  <c r="P50" i="14"/>
  <c r="Q50" i="14" s="1"/>
  <c r="R50" i="14" s="1"/>
  <c r="X50" i="14" s="1"/>
  <c r="Z50" i="14" s="1"/>
  <c r="C62" i="14"/>
  <c r="I62" i="14" s="1"/>
  <c r="C62" i="13"/>
  <c r="I62" i="13" s="1"/>
  <c r="C62" i="10"/>
  <c r="C62" i="9"/>
  <c r="C62" i="8"/>
  <c r="C62" i="5"/>
  <c r="C62" i="4"/>
  <c r="D71" i="14"/>
  <c r="J71" i="14" s="1"/>
  <c r="D71" i="13"/>
  <c r="J71" i="13" s="1"/>
  <c r="D71" i="10"/>
  <c r="D71" i="9"/>
  <c r="D71" i="8"/>
  <c r="D71" i="5"/>
  <c r="D71" i="4"/>
  <c r="D75" i="14"/>
  <c r="J75" i="14" s="1"/>
  <c r="D75" i="13"/>
  <c r="J75" i="13" s="1"/>
  <c r="D75" i="10"/>
  <c r="D75" i="9"/>
  <c r="D75" i="8"/>
  <c r="D75" i="5"/>
  <c r="D75" i="4"/>
  <c r="B68" i="14"/>
  <c r="H68" i="14" s="1"/>
  <c r="B68" i="13"/>
  <c r="H68" i="13" s="1"/>
  <c r="B68" i="10"/>
  <c r="B68" i="9"/>
  <c r="B68" i="8"/>
  <c r="B68" i="5"/>
  <c r="B68" i="4"/>
  <c r="D57" i="14"/>
  <c r="J57" i="14" s="1"/>
  <c r="D57" i="13"/>
  <c r="J57" i="13" s="1"/>
  <c r="D57" i="10"/>
  <c r="D57" i="9"/>
  <c r="D57" i="8"/>
  <c r="D57" i="5"/>
  <c r="D57" i="4"/>
  <c r="D69" i="12"/>
  <c r="J69" i="12" s="1"/>
  <c r="D61" i="14"/>
  <c r="J61" i="14" s="1"/>
  <c r="D61" i="13"/>
  <c r="J61" i="13" s="1"/>
  <c r="D61" i="10"/>
  <c r="D61" i="9"/>
  <c r="D61" i="8"/>
  <c r="D61" i="5"/>
  <c r="D61" i="4"/>
  <c r="D73" i="12"/>
  <c r="J73" i="12" s="1"/>
  <c r="C46" i="14"/>
  <c r="I46" i="14" s="1"/>
  <c r="P46" i="14" s="1"/>
  <c r="C46" i="13"/>
  <c r="I46" i="13" s="1"/>
  <c r="P46" i="13" s="1"/>
  <c r="Q46" i="13" s="1"/>
  <c r="R46" i="13" s="1"/>
  <c r="C46" i="10"/>
  <c r="C46" i="9"/>
  <c r="C46" i="8"/>
  <c r="C46" i="5"/>
  <c r="C46" i="4"/>
  <c r="C58" i="12"/>
  <c r="I58" i="12" s="1"/>
  <c r="P58" i="12" s="1"/>
  <c r="Q58" i="12" s="1"/>
  <c r="R58" i="12" s="1"/>
  <c r="B64" i="14"/>
  <c r="H64" i="14" s="1"/>
  <c r="B64" i="13"/>
  <c r="H64" i="13" s="1"/>
  <c r="B64" i="10"/>
  <c r="B64" i="9"/>
  <c r="B64" i="8"/>
  <c r="B64" i="5"/>
  <c r="B64" i="4"/>
  <c r="D70" i="12"/>
  <c r="J70" i="12" s="1"/>
  <c r="D58" i="14"/>
  <c r="J58" i="14" s="1"/>
  <c r="D58" i="13"/>
  <c r="J58" i="13" s="1"/>
  <c r="D58" i="10"/>
  <c r="D58" i="9"/>
  <c r="D58" i="8"/>
  <c r="D58" i="5"/>
  <c r="D58" i="4"/>
  <c r="X33" i="14"/>
  <c r="Z33" i="14" s="1"/>
  <c r="D159" i="14"/>
  <c r="F159" i="14" s="1"/>
  <c r="P54" i="13"/>
  <c r="Q54" i="13" s="1"/>
  <c r="R54" i="13" s="1"/>
  <c r="D76" i="14"/>
  <c r="J76" i="14" s="1"/>
  <c r="D76" i="13"/>
  <c r="J76" i="13" s="1"/>
  <c r="D76" i="9"/>
  <c r="D76" i="10"/>
  <c r="D76" i="8"/>
  <c r="D76" i="5"/>
  <c r="D76" i="4"/>
  <c r="C65" i="14"/>
  <c r="I65" i="14" s="1"/>
  <c r="C65" i="13"/>
  <c r="I65" i="13" s="1"/>
  <c r="C65" i="10"/>
  <c r="C65" i="9"/>
  <c r="C65" i="8"/>
  <c r="C65" i="5"/>
  <c r="C65" i="4"/>
  <c r="C45" i="14"/>
  <c r="I45" i="14" s="1"/>
  <c r="P45" i="14" s="1"/>
  <c r="Q45" i="14" s="1"/>
  <c r="C45" i="13"/>
  <c r="I45" i="13" s="1"/>
  <c r="P45" i="13" s="1"/>
  <c r="Q45" i="13" s="1"/>
  <c r="R45" i="13" s="1"/>
  <c r="C45" i="10"/>
  <c r="C45" i="9"/>
  <c r="C45" i="8"/>
  <c r="C45" i="5"/>
  <c r="C45" i="4"/>
  <c r="D62" i="14"/>
  <c r="J62" i="14" s="1"/>
  <c r="D62" i="13"/>
  <c r="J62" i="13" s="1"/>
  <c r="D62" i="10"/>
  <c r="D62" i="9"/>
  <c r="D62" i="8"/>
  <c r="D62" i="5"/>
  <c r="D62" i="4"/>
  <c r="D74" i="12"/>
  <c r="J74" i="12" s="1"/>
  <c r="P54" i="14"/>
  <c r="Q54" i="14" s="1"/>
  <c r="R54" i="14" s="1"/>
  <c r="X54" i="14" s="1"/>
  <c r="Z54" i="14" s="1"/>
  <c r="C67" i="12"/>
  <c r="I67" i="12" s="1"/>
  <c r="P67" i="12" s="1"/>
  <c r="Q67" i="12" s="1"/>
  <c r="R67" i="12" s="1"/>
  <c r="B83" i="12"/>
  <c r="H83" i="12" s="1"/>
  <c r="D159" i="12"/>
  <c r="F159" i="12" s="1"/>
  <c r="BT170" i="12"/>
  <c r="D83" i="12"/>
  <c r="J83" i="12" s="1"/>
  <c r="D92" i="12"/>
  <c r="J92" i="12" s="1"/>
  <c r="BS170" i="12"/>
  <c r="BS171" i="12" s="1"/>
  <c r="BS172" i="12" s="1"/>
  <c r="C75" i="12"/>
  <c r="I75" i="12" s="1"/>
  <c r="D87" i="12"/>
  <c r="J87" i="12" s="1"/>
  <c r="BX170" i="12"/>
  <c r="B89" i="12"/>
  <c r="H89" i="12" s="1"/>
  <c r="C78" i="12"/>
  <c r="I78" i="12" s="1"/>
  <c r="B79" i="12"/>
  <c r="H79" i="12" s="1"/>
  <c r="C57" i="12"/>
  <c r="I57" i="12" s="1"/>
  <c r="P57" i="12" s="1"/>
  <c r="Q57" i="12" s="1"/>
  <c r="R57" i="12" s="1"/>
  <c r="CC170" i="12"/>
  <c r="B85" i="12"/>
  <c r="H85" i="12" s="1"/>
  <c r="D88" i="12"/>
  <c r="J88" i="12" s="1"/>
  <c r="B72" i="12"/>
  <c r="H72" i="12" s="1"/>
  <c r="C73" i="12"/>
  <c r="I73" i="12" s="1"/>
  <c r="B74" i="12"/>
  <c r="H74" i="12" s="1"/>
  <c r="BY170" i="12"/>
  <c r="CD170" i="12"/>
  <c r="B80" i="12"/>
  <c r="H80" i="12" s="1"/>
  <c r="B82" i="12"/>
  <c r="H82" i="12" s="1"/>
  <c r="CA170" i="12"/>
  <c r="B76" i="12"/>
  <c r="H76" i="12" s="1"/>
  <c r="C74" i="12"/>
  <c r="I74" i="12" s="1"/>
  <c r="C77" i="12"/>
  <c r="I77" i="12" s="1"/>
  <c r="CB170" i="12"/>
  <c r="B78" i="12"/>
  <c r="H78" i="12" s="1"/>
  <c r="D91" i="12"/>
  <c r="J91" i="12" s="1"/>
  <c r="B69" i="12"/>
  <c r="H69" i="12" s="1"/>
  <c r="P65" i="19" l="1"/>
  <c r="Q65" i="19" s="1"/>
  <c r="R65" i="19" s="1"/>
  <c r="P73" i="12"/>
  <c r="Q73" i="12" s="1"/>
  <c r="R73" i="12" s="1"/>
  <c r="P63" i="14"/>
  <c r="Q63" i="14" s="1"/>
  <c r="R63" i="14" s="1"/>
  <c r="X63" i="14" s="1"/>
  <c r="Z63" i="14" s="1"/>
  <c r="P65" i="13"/>
  <c r="Q65" i="13" s="1"/>
  <c r="R65" i="13" s="1"/>
  <c r="BU171" i="12"/>
  <c r="P77" i="12"/>
  <c r="Q77" i="12" s="1"/>
  <c r="R77" i="12" s="1"/>
  <c r="P75" i="12"/>
  <c r="Q75" i="12" s="1"/>
  <c r="R75" i="12" s="1"/>
  <c r="P61" i="13"/>
  <c r="Q61" i="13" s="1"/>
  <c r="R61" i="13" s="1"/>
  <c r="P65" i="21"/>
  <c r="Q65" i="21" s="1"/>
  <c r="R65" i="21" s="1"/>
  <c r="P78" i="12"/>
  <c r="Q78" i="12" s="1"/>
  <c r="R78" i="12" s="1"/>
  <c r="P74" i="12"/>
  <c r="Q74" i="12" s="1"/>
  <c r="R74" i="12" s="1"/>
  <c r="P63" i="28"/>
  <c r="Q63" i="28" s="1"/>
  <c r="R63" i="28" s="1"/>
  <c r="X63" i="28" s="1"/>
  <c r="Z63" i="28" s="1"/>
  <c r="P61" i="14"/>
  <c r="Q61" i="14" s="1"/>
  <c r="R61" i="14" s="1"/>
  <c r="X61" i="14" s="1"/>
  <c r="Z61" i="14" s="1"/>
  <c r="P65" i="28"/>
  <c r="Q65" i="28" s="1"/>
  <c r="R65" i="28" s="1"/>
  <c r="X65" i="28" s="1"/>
  <c r="Z65" i="28" s="1"/>
  <c r="P65" i="14"/>
  <c r="Q65" i="14" s="1"/>
  <c r="R65" i="14" s="1"/>
  <c r="X65" i="14" s="1"/>
  <c r="Z65" i="14" s="1"/>
  <c r="P66" i="28"/>
  <c r="Q66" i="28" s="1"/>
  <c r="R66" i="28" s="1"/>
  <c r="X66" i="28" s="1"/>
  <c r="Z66" i="28" s="1"/>
  <c r="P63" i="13"/>
  <c r="Q63" i="13" s="1"/>
  <c r="R63" i="13" s="1"/>
  <c r="P65" i="16"/>
  <c r="Q65" i="16" s="1"/>
  <c r="R65" i="16" s="1"/>
  <c r="D86" i="17"/>
  <c r="J86" i="17" s="1"/>
  <c r="D86" i="18"/>
  <c r="J86" i="18" s="1"/>
  <c r="D86" i="21"/>
  <c r="J86" i="21" s="1"/>
  <c r="D86" i="16"/>
  <c r="J86" i="16" s="1"/>
  <c r="D86" i="19"/>
  <c r="J86" i="19" s="1"/>
  <c r="D86" i="20"/>
  <c r="J86" i="20" s="1"/>
  <c r="D87" i="11"/>
  <c r="D87" i="28"/>
  <c r="J87" i="28" s="1"/>
  <c r="D82" i="16"/>
  <c r="J82" i="16" s="1"/>
  <c r="D82" i="19"/>
  <c r="J82" i="19" s="1"/>
  <c r="D82" i="20"/>
  <c r="J82" i="20" s="1"/>
  <c r="D83" i="11"/>
  <c r="D82" i="17"/>
  <c r="J82" i="17" s="1"/>
  <c r="D82" i="18"/>
  <c r="J82" i="18" s="1"/>
  <c r="D82" i="21"/>
  <c r="J82" i="21" s="1"/>
  <c r="D83" i="28"/>
  <c r="J83" i="28" s="1"/>
  <c r="D73" i="16"/>
  <c r="J73" i="16" s="1"/>
  <c r="D73" i="19"/>
  <c r="J73" i="19" s="1"/>
  <c r="D73" i="20"/>
  <c r="J73" i="20" s="1"/>
  <c r="D74" i="11"/>
  <c r="D73" i="17"/>
  <c r="J73" i="17" s="1"/>
  <c r="D73" i="18"/>
  <c r="J73" i="18" s="1"/>
  <c r="D73" i="21"/>
  <c r="J73" i="21" s="1"/>
  <c r="D74" i="28"/>
  <c r="J74" i="28" s="1"/>
  <c r="D90" i="16"/>
  <c r="J90" i="16" s="1"/>
  <c r="D90" i="19"/>
  <c r="J90" i="19" s="1"/>
  <c r="D90" i="20"/>
  <c r="J90" i="20" s="1"/>
  <c r="D91" i="11"/>
  <c r="D90" i="17"/>
  <c r="J90" i="17" s="1"/>
  <c r="D90" i="18"/>
  <c r="J90" i="18" s="1"/>
  <c r="D90" i="21"/>
  <c r="J90" i="21" s="1"/>
  <c r="D91" i="28"/>
  <c r="J91" i="28" s="1"/>
  <c r="D69" i="17"/>
  <c r="J69" i="17" s="1"/>
  <c r="D69" i="18"/>
  <c r="J69" i="18" s="1"/>
  <c r="D69" i="21"/>
  <c r="J69" i="21" s="1"/>
  <c r="D69" i="16"/>
  <c r="J69" i="16" s="1"/>
  <c r="D69" i="19"/>
  <c r="J69" i="19" s="1"/>
  <c r="D69" i="20"/>
  <c r="J69" i="20" s="1"/>
  <c r="D70" i="11"/>
  <c r="D70" i="28"/>
  <c r="J70" i="28" s="1"/>
  <c r="D88" i="11"/>
  <c r="D87" i="17"/>
  <c r="J87" i="17" s="1"/>
  <c r="D87" i="18"/>
  <c r="J87" i="18" s="1"/>
  <c r="D87" i="21"/>
  <c r="J87" i="21" s="1"/>
  <c r="D87" i="16"/>
  <c r="J87" i="16" s="1"/>
  <c r="D87" i="19"/>
  <c r="J87" i="19" s="1"/>
  <c r="D87" i="20"/>
  <c r="J87" i="20" s="1"/>
  <c r="D88" i="28"/>
  <c r="J88" i="28" s="1"/>
  <c r="D76" i="18"/>
  <c r="J76" i="18" s="1"/>
  <c r="D76" i="21"/>
  <c r="J76" i="21" s="1"/>
  <c r="D76" i="16"/>
  <c r="J76" i="16" s="1"/>
  <c r="D76" i="19"/>
  <c r="J76" i="19" s="1"/>
  <c r="D76" i="20"/>
  <c r="J76" i="20" s="1"/>
  <c r="D77" i="11"/>
  <c r="D76" i="17"/>
  <c r="J76" i="17" s="1"/>
  <c r="D77" i="28"/>
  <c r="J77" i="28" s="1"/>
  <c r="D72" i="19"/>
  <c r="J72" i="19" s="1"/>
  <c r="D72" i="20"/>
  <c r="J72" i="20" s="1"/>
  <c r="D73" i="11"/>
  <c r="D72" i="17"/>
  <c r="J72" i="17" s="1"/>
  <c r="D72" i="18"/>
  <c r="J72" i="18" s="1"/>
  <c r="D72" i="21"/>
  <c r="J72" i="21" s="1"/>
  <c r="D72" i="16"/>
  <c r="J72" i="16" s="1"/>
  <c r="D73" i="28"/>
  <c r="J73" i="28" s="1"/>
  <c r="D71" i="20"/>
  <c r="J71" i="20" s="1"/>
  <c r="D72" i="11"/>
  <c r="D71" i="17"/>
  <c r="J71" i="17" s="1"/>
  <c r="D71" i="18"/>
  <c r="J71" i="18" s="1"/>
  <c r="D71" i="21"/>
  <c r="J71" i="21" s="1"/>
  <c r="D71" i="16"/>
  <c r="J71" i="16" s="1"/>
  <c r="D71" i="19"/>
  <c r="J71" i="19" s="1"/>
  <c r="D72" i="28"/>
  <c r="J72" i="28" s="1"/>
  <c r="D91" i="21"/>
  <c r="J91" i="21" s="1"/>
  <c r="D91" i="16"/>
  <c r="J91" i="16" s="1"/>
  <c r="D91" i="19"/>
  <c r="J91" i="19" s="1"/>
  <c r="D91" i="20"/>
  <c r="J91" i="20" s="1"/>
  <c r="D92" i="11"/>
  <c r="D91" i="17"/>
  <c r="J91" i="17" s="1"/>
  <c r="D91" i="18"/>
  <c r="J91" i="18" s="1"/>
  <c r="D92" i="28"/>
  <c r="J92" i="28" s="1"/>
  <c r="D77" i="17"/>
  <c r="J77" i="17" s="1"/>
  <c r="D77" i="18"/>
  <c r="J77" i="18" s="1"/>
  <c r="D77" i="21"/>
  <c r="J77" i="21" s="1"/>
  <c r="D77" i="16"/>
  <c r="J77" i="16" s="1"/>
  <c r="D77" i="19"/>
  <c r="J77" i="19" s="1"/>
  <c r="D77" i="20"/>
  <c r="J77" i="20" s="1"/>
  <c r="D78" i="11"/>
  <c r="D78" i="28"/>
  <c r="J78" i="28" s="1"/>
  <c r="D69" i="28"/>
  <c r="J69" i="28" s="1"/>
  <c r="D68" i="19"/>
  <c r="J68" i="19" s="1"/>
  <c r="D68" i="21"/>
  <c r="J68" i="21" s="1"/>
  <c r="D68" i="18"/>
  <c r="J68" i="18" s="1"/>
  <c r="D69" i="11"/>
  <c r="D68" i="20"/>
  <c r="J68" i="20" s="1"/>
  <c r="D68" i="16"/>
  <c r="J68" i="16" s="1"/>
  <c r="D68" i="17"/>
  <c r="J68" i="17" s="1"/>
  <c r="B79" i="16"/>
  <c r="H79" i="16" s="1"/>
  <c r="B80" i="28"/>
  <c r="H80" i="28" s="1"/>
  <c r="B79" i="18"/>
  <c r="H79" i="18" s="1"/>
  <c r="B79" i="20"/>
  <c r="H79" i="20" s="1"/>
  <c r="B79" i="21"/>
  <c r="H79" i="21" s="1"/>
  <c r="B79" i="17"/>
  <c r="H79" i="17" s="1"/>
  <c r="B79" i="19"/>
  <c r="H79" i="19" s="1"/>
  <c r="B80" i="11"/>
  <c r="C67" i="19"/>
  <c r="I67" i="19" s="1"/>
  <c r="P67" i="19" s="1"/>
  <c r="Q67" i="19" s="1"/>
  <c r="R67" i="19" s="1"/>
  <c r="C68" i="11"/>
  <c r="C67" i="16"/>
  <c r="I67" i="16" s="1"/>
  <c r="P67" i="16" s="1"/>
  <c r="Q67" i="16" s="1"/>
  <c r="R67" i="16" s="1"/>
  <c r="C67" i="18"/>
  <c r="I67" i="18" s="1"/>
  <c r="P67" i="18" s="1"/>
  <c r="Q67" i="18" s="1"/>
  <c r="R67" i="18" s="1"/>
  <c r="C67" i="20"/>
  <c r="I67" i="20" s="1"/>
  <c r="P67" i="20" s="1"/>
  <c r="Q67" i="20" s="1"/>
  <c r="R67" i="20" s="1"/>
  <c r="C67" i="21"/>
  <c r="I67" i="21" s="1"/>
  <c r="P67" i="21" s="1"/>
  <c r="Q67" i="21" s="1"/>
  <c r="R67" i="21" s="1"/>
  <c r="C67" i="17"/>
  <c r="I67" i="17" s="1"/>
  <c r="P67" i="17" s="1"/>
  <c r="Q67" i="17" s="1"/>
  <c r="R67" i="17" s="1"/>
  <c r="C68" i="28"/>
  <c r="I68" i="28" s="1"/>
  <c r="P68" i="28" s="1"/>
  <c r="Q68" i="28" s="1"/>
  <c r="R68" i="28" s="1"/>
  <c r="X68" i="28" s="1"/>
  <c r="Z68" i="28" s="1"/>
  <c r="C68" i="9"/>
  <c r="C68" i="8"/>
  <c r="C68" i="5"/>
  <c r="C68" i="4"/>
  <c r="C68" i="14"/>
  <c r="I68" i="14" s="1"/>
  <c r="P68" i="14" s="1"/>
  <c r="Q68" i="14" s="1"/>
  <c r="R68" i="14" s="1"/>
  <c r="X68" i="14" s="1"/>
  <c r="Z68" i="14" s="1"/>
  <c r="C80" i="12"/>
  <c r="I80" i="12" s="1"/>
  <c r="P80" i="12" s="1"/>
  <c r="Q80" i="12" s="1"/>
  <c r="R80" i="12" s="1"/>
  <c r="C68" i="13"/>
  <c r="I68" i="13" s="1"/>
  <c r="P68" i="13" s="1"/>
  <c r="Q68" i="13" s="1"/>
  <c r="R68" i="13" s="1"/>
  <c r="C68" i="10"/>
  <c r="D160" i="19"/>
  <c r="F160" i="19" s="1"/>
  <c r="B82" i="19"/>
  <c r="H82" i="19" s="1"/>
  <c r="B82" i="17"/>
  <c r="H82" i="17" s="1"/>
  <c r="B82" i="21"/>
  <c r="H82" i="21" s="1"/>
  <c r="B82" i="20"/>
  <c r="H82" i="20" s="1"/>
  <c r="B82" i="18"/>
  <c r="H82" i="18" s="1"/>
  <c r="B83" i="28"/>
  <c r="H83" i="28" s="1"/>
  <c r="B82" i="16"/>
  <c r="H82" i="16" s="1"/>
  <c r="B83" i="11"/>
  <c r="C58" i="19"/>
  <c r="I58" i="19" s="1"/>
  <c r="P58" i="19" s="1"/>
  <c r="Q58" i="19" s="1"/>
  <c r="R58" i="19" s="1"/>
  <c r="C58" i="17"/>
  <c r="I58" i="17" s="1"/>
  <c r="P58" i="17" s="1"/>
  <c r="Q58" i="17" s="1"/>
  <c r="R58" i="17" s="1"/>
  <c r="C58" i="21"/>
  <c r="I58" i="21" s="1"/>
  <c r="P58" i="21" s="1"/>
  <c r="Q58" i="21" s="1"/>
  <c r="R58" i="21" s="1"/>
  <c r="C58" i="20"/>
  <c r="I58" i="20" s="1"/>
  <c r="P58" i="20" s="1"/>
  <c r="Q58" i="20" s="1"/>
  <c r="R58" i="20" s="1"/>
  <c r="C58" i="18"/>
  <c r="I58" i="18" s="1"/>
  <c r="P58" i="18" s="1"/>
  <c r="Q58" i="18" s="1"/>
  <c r="R58" i="18" s="1"/>
  <c r="C58" i="16"/>
  <c r="I58" i="16" s="1"/>
  <c r="P58" i="16" s="1"/>
  <c r="Q58" i="16" s="1"/>
  <c r="R58" i="16" s="1"/>
  <c r="C59" i="11"/>
  <c r="C59" i="28"/>
  <c r="I59" i="28" s="1"/>
  <c r="P59" i="28" s="1"/>
  <c r="Q59" i="28" s="1"/>
  <c r="R59" i="28" s="1"/>
  <c r="X59" i="28" s="1"/>
  <c r="Z59" i="28" s="1"/>
  <c r="P65" i="20"/>
  <c r="Q65" i="20" s="1"/>
  <c r="R65" i="20" s="1"/>
  <c r="P62" i="20"/>
  <c r="Q62" i="20" s="1"/>
  <c r="R62" i="20" s="1"/>
  <c r="P61" i="20"/>
  <c r="Q61" i="20" s="1"/>
  <c r="R61" i="20" s="1"/>
  <c r="B68" i="19"/>
  <c r="H68" i="19" s="1"/>
  <c r="B68" i="17"/>
  <c r="H68" i="17" s="1"/>
  <c r="B68" i="21"/>
  <c r="H68" i="21" s="1"/>
  <c r="B68" i="20"/>
  <c r="H68" i="20" s="1"/>
  <c r="B68" i="18"/>
  <c r="H68" i="18" s="1"/>
  <c r="B68" i="16"/>
  <c r="H68" i="16" s="1"/>
  <c r="B69" i="11"/>
  <c r="B69" i="28"/>
  <c r="H69" i="28" s="1"/>
  <c r="B84" i="19"/>
  <c r="H84" i="19" s="1"/>
  <c r="B84" i="17"/>
  <c r="H84" i="17" s="1"/>
  <c r="B84" i="20"/>
  <c r="H84" i="20" s="1"/>
  <c r="B84" i="18"/>
  <c r="H84" i="18" s="1"/>
  <c r="B84" i="21"/>
  <c r="H84" i="21" s="1"/>
  <c r="B84" i="16"/>
  <c r="H84" i="16" s="1"/>
  <c r="B85" i="11"/>
  <c r="B85" i="28"/>
  <c r="H85" i="28" s="1"/>
  <c r="C57" i="19"/>
  <c r="I57" i="19" s="1"/>
  <c r="P57" i="19" s="1"/>
  <c r="Q57" i="19" s="1"/>
  <c r="R57" i="19" s="1"/>
  <c r="C57" i="17"/>
  <c r="I57" i="17" s="1"/>
  <c r="P57" i="17" s="1"/>
  <c r="Q57" i="17" s="1"/>
  <c r="R57" i="17" s="1"/>
  <c r="C57" i="21"/>
  <c r="I57" i="21" s="1"/>
  <c r="P57" i="21" s="1"/>
  <c r="Q57" i="21" s="1"/>
  <c r="R57" i="21" s="1"/>
  <c r="C57" i="20"/>
  <c r="I57" i="20" s="1"/>
  <c r="P57" i="20" s="1"/>
  <c r="Q57" i="20" s="1"/>
  <c r="R57" i="20" s="1"/>
  <c r="C57" i="18"/>
  <c r="I57" i="18" s="1"/>
  <c r="P57" i="18" s="1"/>
  <c r="Q57" i="18" s="1"/>
  <c r="R57" i="18" s="1"/>
  <c r="C57" i="16"/>
  <c r="I57" i="16" s="1"/>
  <c r="P57" i="16" s="1"/>
  <c r="Q57" i="16" s="1"/>
  <c r="R57" i="16" s="1"/>
  <c r="C58" i="11"/>
  <c r="C58" i="28"/>
  <c r="I58" i="28" s="1"/>
  <c r="P58" i="28" s="1"/>
  <c r="Q58" i="28" s="1"/>
  <c r="R58" i="28" s="1"/>
  <c r="X58" i="28" s="1"/>
  <c r="Z58" i="28" s="1"/>
  <c r="D160" i="17"/>
  <c r="F160" i="17" s="1"/>
  <c r="P61" i="21"/>
  <c r="Q61" i="21" s="1"/>
  <c r="R61" i="21" s="1"/>
  <c r="C77" i="19"/>
  <c r="I77" i="19" s="1"/>
  <c r="C77" i="17"/>
  <c r="I77" i="17" s="1"/>
  <c r="C77" i="21"/>
  <c r="I77" i="21" s="1"/>
  <c r="C77" i="20"/>
  <c r="I77" i="20" s="1"/>
  <c r="C77" i="18"/>
  <c r="I77" i="18" s="1"/>
  <c r="C77" i="16"/>
  <c r="I77" i="16" s="1"/>
  <c r="C78" i="11"/>
  <c r="C78" i="28"/>
  <c r="I78" i="28" s="1"/>
  <c r="X45" i="28"/>
  <c r="Z45" i="28" s="1"/>
  <c r="D160" i="28"/>
  <c r="F160" i="28" s="1"/>
  <c r="B71" i="19"/>
  <c r="H71" i="19" s="1"/>
  <c r="B71" i="17"/>
  <c r="H71" i="17" s="1"/>
  <c r="B71" i="21"/>
  <c r="H71" i="21" s="1"/>
  <c r="B71" i="20"/>
  <c r="H71" i="20" s="1"/>
  <c r="B71" i="16"/>
  <c r="H71" i="16" s="1"/>
  <c r="B71" i="18"/>
  <c r="H71" i="18" s="1"/>
  <c r="B72" i="28"/>
  <c r="H72" i="28" s="1"/>
  <c r="B72" i="11"/>
  <c r="C66" i="19"/>
  <c r="I66" i="19" s="1"/>
  <c r="P66" i="19" s="1"/>
  <c r="Q66" i="19" s="1"/>
  <c r="R66" i="19" s="1"/>
  <c r="C66" i="17"/>
  <c r="I66" i="17" s="1"/>
  <c r="P66" i="17" s="1"/>
  <c r="Q66" i="17" s="1"/>
  <c r="R66" i="17" s="1"/>
  <c r="C66" i="21"/>
  <c r="I66" i="21" s="1"/>
  <c r="P66" i="21" s="1"/>
  <c r="Q66" i="21" s="1"/>
  <c r="R66" i="21" s="1"/>
  <c r="C66" i="20"/>
  <c r="I66" i="20" s="1"/>
  <c r="P66" i="20" s="1"/>
  <c r="Q66" i="20" s="1"/>
  <c r="R66" i="20" s="1"/>
  <c r="C66" i="18"/>
  <c r="I66" i="18" s="1"/>
  <c r="P66" i="18" s="1"/>
  <c r="Q66" i="18" s="1"/>
  <c r="R66" i="18" s="1"/>
  <c r="C66" i="16"/>
  <c r="I66" i="16" s="1"/>
  <c r="P66" i="16" s="1"/>
  <c r="Q66" i="16" s="1"/>
  <c r="R66" i="16" s="1"/>
  <c r="C67" i="11"/>
  <c r="C67" i="28"/>
  <c r="I67" i="28" s="1"/>
  <c r="P67" i="28" s="1"/>
  <c r="Q67" i="28" s="1"/>
  <c r="R67" i="28" s="1"/>
  <c r="X67" i="28" s="1"/>
  <c r="Z67" i="28" s="1"/>
  <c r="D160" i="16"/>
  <c r="F160" i="16" s="1"/>
  <c r="P65" i="17"/>
  <c r="Q65" i="17" s="1"/>
  <c r="R65" i="17" s="1"/>
  <c r="P62" i="17"/>
  <c r="Q62" i="17" s="1"/>
  <c r="R62" i="17" s="1"/>
  <c r="C72" i="19"/>
  <c r="I72" i="19" s="1"/>
  <c r="P72" i="19" s="1"/>
  <c r="Q72" i="19" s="1"/>
  <c r="R72" i="19" s="1"/>
  <c r="C72" i="17"/>
  <c r="I72" i="17" s="1"/>
  <c r="P72" i="17" s="1"/>
  <c r="Q72" i="17" s="1"/>
  <c r="R72" i="17" s="1"/>
  <c r="C72" i="21"/>
  <c r="I72" i="21" s="1"/>
  <c r="P72" i="21" s="1"/>
  <c r="Q72" i="21" s="1"/>
  <c r="R72" i="21" s="1"/>
  <c r="C72" i="20"/>
  <c r="I72" i="20" s="1"/>
  <c r="P72" i="20" s="1"/>
  <c r="Q72" i="20" s="1"/>
  <c r="R72" i="20" s="1"/>
  <c r="C72" i="18"/>
  <c r="I72" i="18" s="1"/>
  <c r="P72" i="18" s="1"/>
  <c r="Q72" i="18" s="1"/>
  <c r="R72" i="18" s="1"/>
  <c r="C72" i="16"/>
  <c r="I72" i="16" s="1"/>
  <c r="P72" i="16" s="1"/>
  <c r="Q72" i="16" s="1"/>
  <c r="R72" i="16" s="1"/>
  <c r="C73" i="11"/>
  <c r="C73" i="28"/>
  <c r="I73" i="28" s="1"/>
  <c r="B77" i="19"/>
  <c r="H77" i="19" s="1"/>
  <c r="B77" i="17"/>
  <c r="H77" i="17" s="1"/>
  <c r="B77" i="21"/>
  <c r="H77" i="21" s="1"/>
  <c r="B77" i="20"/>
  <c r="H77" i="20" s="1"/>
  <c r="B77" i="18"/>
  <c r="H77" i="18" s="1"/>
  <c r="B77" i="16"/>
  <c r="H77" i="16" s="1"/>
  <c r="B78" i="11"/>
  <c r="B78" i="28"/>
  <c r="H78" i="28" s="1"/>
  <c r="C63" i="19"/>
  <c r="I63" i="19" s="1"/>
  <c r="P63" i="19" s="1"/>
  <c r="Q63" i="19" s="1"/>
  <c r="R63" i="19" s="1"/>
  <c r="C63" i="17"/>
  <c r="I63" i="17" s="1"/>
  <c r="P63" i="17" s="1"/>
  <c r="Q63" i="17" s="1"/>
  <c r="R63" i="17" s="1"/>
  <c r="C63" i="21"/>
  <c r="I63" i="21" s="1"/>
  <c r="P63" i="21" s="1"/>
  <c r="Q63" i="21" s="1"/>
  <c r="R63" i="21" s="1"/>
  <c r="C63" i="20"/>
  <c r="I63" i="20" s="1"/>
  <c r="P63" i="20" s="1"/>
  <c r="Q63" i="20" s="1"/>
  <c r="R63" i="20" s="1"/>
  <c r="C63" i="18"/>
  <c r="I63" i="18" s="1"/>
  <c r="P63" i="18" s="1"/>
  <c r="Q63" i="18" s="1"/>
  <c r="R63" i="18" s="1"/>
  <c r="C64" i="11"/>
  <c r="C64" i="28"/>
  <c r="I64" i="28" s="1"/>
  <c r="P64" i="28" s="1"/>
  <c r="Q64" i="28" s="1"/>
  <c r="R64" i="28" s="1"/>
  <c r="X64" i="28" s="1"/>
  <c r="Z64" i="28" s="1"/>
  <c r="C63" i="16"/>
  <c r="I63" i="16" s="1"/>
  <c r="P63" i="16" s="1"/>
  <c r="Q63" i="16" s="1"/>
  <c r="R63" i="16" s="1"/>
  <c r="P62" i="19"/>
  <c r="Q62" i="19" s="1"/>
  <c r="R62" i="19" s="1"/>
  <c r="P61" i="19"/>
  <c r="Q61" i="19" s="1"/>
  <c r="R61" i="19" s="1"/>
  <c r="C73" i="19"/>
  <c r="I73" i="19" s="1"/>
  <c r="C73" i="17"/>
  <c r="I73" i="17" s="1"/>
  <c r="C73" i="21"/>
  <c r="I73" i="21" s="1"/>
  <c r="C73" i="20"/>
  <c r="I73" i="20" s="1"/>
  <c r="C73" i="18"/>
  <c r="I73" i="18" s="1"/>
  <c r="C74" i="28"/>
  <c r="I74" i="28" s="1"/>
  <c r="C73" i="16"/>
  <c r="I73" i="16" s="1"/>
  <c r="C74" i="11"/>
  <c r="B75" i="19"/>
  <c r="H75" i="19" s="1"/>
  <c r="B75" i="17"/>
  <c r="H75" i="17" s="1"/>
  <c r="B75" i="21"/>
  <c r="H75" i="21" s="1"/>
  <c r="B75" i="20"/>
  <c r="H75" i="20" s="1"/>
  <c r="B75" i="18"/>
  <c r="H75" i="18" s="1"/>
  <c r="B75" i="16"/>
  <c r="H75" i="16" s="1"/>
  <c r="B76" i="11"/>
  <c r="B76" i="28"/>
  <c r="H76" i="28" s="1"/>
  <c r="B73" i="19"/>
  <c r="H73" i="19" s="1"/>
  <c r="B73" i="17"/>
  <c r="H73" i="17" s="1"/>
  <c r="P73" i="17" s="1"/>
  <c r="Q73" i="17" s="1"/>
  <c r="R73" i="17" s="1"/>
  <c r="B73" i="21"/>
  <c r="H73" i="21" s="1"/>
  <c r="B73" i="20"/>
  <c r="H73" i="20" s="1"/>
  <c r="B73" i="18"/>
  <c r="H73" i="18" s="1"/>
  <c r="B73" i="16"/>
  <c r="H73" i="16" s="1"/>
  <c r="B74" i="11"/>
  <c r="B74" i="28"/>
  <c r="H74" i="28" s="1"/>
  <c r="B78" i="17"/>
  <c r="H78" i="17" s="1"/>
  <c r="B78" i="19"/>
  <c r="H78" i="19" s="1"/>
  <c r="B78" i="20"/>
  <c r="H78" i="20" s="1"/>
  <c r="B78" i="18"/>
  <c r="H78" i="18" s="1"/>
  <c r="B79" i="28"/>
  <c r="H79" i="28" s="1"/>
  <c r="B78" i="21"/>
  <c r="H78" i="21" s="1"/>
  <c r="B78" i="16"/>
  <c r="H78" i="16" s="1"/>
  <c r="B79" i="11"/>
  <c r="C59" i="19"/>
  <c r="I59" i="19" s="1"/>
  <c r="P59" i="19" s="1"/>
  <c r="Q59" i="19" s="1"/>
  <c r="R59" i="19" s="1"/>
  <c r="C59" i="21"/>
  <c r="I59" i="21" s="1"/>
  <c r="P59" i="21" s="1"/>
  <c r="Q59" i="21" s="1"/>
  <c r="R59" i="21" s="1"/>
  <c r="C59" i="20"/>
  <c r="I59" i="20" s="1"/>
  <c r="P59" i="20" s="1"/>
  <c r="Q59" i="20" s="1"/>
  <c r="R59" i="20" s="1"/>
  <c r="C59" i="18"/>
  <c r="I59" i="18" s="1"/>
  <c r="P59" i="18" s="1"/>
  <c r="Q59" i="18" s="1"/>
  <c r="R59" i="18" s="1"/>
  <c r="C59" i="16"/>
  <c r="I59" i="16" s="1"/>
  <c r="P59" i="16" s="1"/>
  <c r="Q59" i="16" s="1"/>
  <c r="R59" i="16" s="1"/>
  <c r="C60" i="11"/>
  <c r="C59" i="17"/>
  <c r="I59" i="17" s="1"/>
  <c r="P59" i="17" s="1"/>
  <c r="Q59" i="17" s="1"/>
  <c r="R59" i="17" s="1"/>
  <c r="C60" i="28"/>
  <c r="I60" i="28" s="1"/>
  <c r="P60" i="28" s="1"/>
  <c r="Q60" i="28" s="1"/>
  <c r="R60" i="28" s="1"/>
  <c r="X60" i="28" s="1"/>
  <c r="Z60" i="28" s="1"/>
  <c r="D160" i="18"/>
  <c r="F160" i="18" s="1"/>
  <c r="P62" i="28"/>
  <c r="Q62" i="28" s="1"/>
  <c r="R62" i="28" s="1"/>
  <c r="X62" i="28" s="1"/>
  <c r="Z62" i="28" s="1"/>
  <c r="B81" i="19"/>
  <c r="H81" i="19" s="1"/>
  <c r="B81" i="17"/>
  <c r="H81" i="17" s="1"/>
  <c r="B81" i="21"/>
  <c r="H81" i="21" s="1"/>
  <c r="B81" i="20"/>
  <c r="H81" i="20" s="1"/>
  <c r="B81" i="16"/>
  <c r="H81" i="16" s="1"/>
  <c r="B82" i="11"/>
  <c r="B82" i="28"/>
  <c r="H82" i="28" s="1"/>
  <c r="B81" i="18"/>
  <c r="H81" i="18" s="1"/>
  <c r="C56" i="19"/>
  <c r="I56" i="19" s="1"/>
  <c r="P56" i="19" s="1"/>
  <c r="Q56" i="19" s="1"/>
  <c r="R56" i="19" s="1"/>
  <c r="C56" i="17"/>
  <c r="I56" i="17" s="1"/>
  <c r="P56" i="17" s="1"/>
  <c r="Q56" i="17" s="1"/>
  <c r="R56" i="17" s="1"/>
  <c r="C56" i="21"/>
  <c r="I56" i="21" s="1"/>
  <c r="P56" i="21" s="1"/>
  <c r="Q56" i="21" s="1"/>
  <c r="R56" i="21" s="1"/>
  <c r="C56" i="20"/>
  <c r="I56" i="20" s="1"/>
  <c r="P56" i="20" s="1"/>
  <c r="Q56" i="20" s="1"/>
  <c r="R56" i="20" s="1"/>
  <c r="C56" i="18"/>
  <c r="I56" i="18" s="1"/>
  <c r="P56" i="18" s="1"/>
  <c r="Q56" i="18" s="1"/>
  <c r="R56" i="18" s="1"/>
  <c r="C56" i="16"/>
  <c r="I56" i="16" s="1"/>
  <c r="P56" i="16" s="1"/>
  <c r="Q56" i="16" s="1"/>
  <c r="R56" i="16" s="1"/>
  <c r="C57" i="11"/>
  <c r="C57" i="28"/>
  <c r="I57" i="28" s="1"/>
  <c r="P57" i="28" s="1"/>
  <c r="Q57" i="28" s="1"/>
  <c r="R57" i="28" s="1"/>
  <c r="C74" i="19"/>
  <c r="I74" i="19" s="1"/>
  <c r="C74" i="17"/>
  <c r="I74" i="17" s="1"/>
  <c r="C74" i="21"/>
  <c r="I74" i="21" s="1"/>
  <c r="C74" i="20"/>
  <c r="I74" i="20" s="1"/>
  <c r="C74" i="18"/>
  <c r="I74" i="18" s="1"/>
  <c r="C74" i="16"/>
  <c r="I74" i="16" s="1"/>
  <c r="C75" i="11"/>
  <c r="C75" i="28"/>
  <c r="I75" i="28" s="1"/>
  <c r="D160" i="20"/>
  <c r="F160" i="20" s="1"/>
  <c r="C76" i="19"/>
  <c r="I76" i="19" s="1"/>
  <c r="P76" i="19" s="1"/>
  <c r="Q76" i="19" s="1"/>
  <c r="R76" i="19" s="1"/>
  <c r="C76" i="17"/>
  <c r="I76" i="17" s="1"/>
  <c r="P76" i="17" s="1"/>
  <c r="Q76" i="17" s="1"/>
  <c r="R76" i="17" s="1"/>
  <c r="C76" i="21"/>
  <c r="I76" i="21" s="1"/>
  <c r="P76" i="21" s="1"/>
  <c r="Q76" i="21" s="1"/>
  <c r="R76" i="21" s="1"/>
  <c r="C76" i="20"/>
  <c r="I76" i="20" s="1"/>
  <c r="P76" i="20" s="1"/>
  <c r="Q76" i="20" s="1"/>
  <c r="R76" i="20" s="1"/>
  <c r="C77" i="28"/>
  <c r="I77" i="28" s="1"/>
  <c r="C76" i="18"/>
  <c r="I76" i="18" s="1"/>
  <c r="P76" i="18" s="1"/>
  <c r="Q76" i="18" s="1"/>
  <c r="R76" i="18" s="1"/>
  <c r="C76" i="16"/>
  <c r="I76" i="16" s="1"/>
  <c r="P76" i="16" s="1"/>
  <c r="Q76" i="16" s="1"/>
  <c r="R76" i="16" s="1"/>
  <c r="C77" i="11"/>
  <c r="B88" i="19"/>
  <c r="H88" i="19" s="1"/>
  <c r="B88" i="17"/>
  <c r="H88" i="17" s="1"/>
  <c r="B88" i="21"/>
  <c r="H88" i="21" s="1"/>
  <c r="B88" i="20"/>
  <c r="H88" i="20" s="1"/>
  <c r="B88" i="18"/>
  <c r="H88" i="18" s="1"/>
  <c r="B88" i="16"/>
  <c r="H88" i="16" s="1"/>
  <c r="B89" i="11"/>
  <c r="B89" i="28"/>
  <c r="H89" i="28" s="1"/>
  <c r="B74" i="19"/>
  <c r="H74" i="19" s="1"/>
  <c r="B74" i="17"/>
  <c r="H74" i="17" s="1"/>
  <c r="B74" i="21"/>
  <c r="H74" i="21" s="1"/>
  <c r="B74" i="20"/>
  <c r="H74" i="20" s="1"/>
  <c r="B74" i="18"/>
  <c r="H74" i="18" s="1"/>
  <c r="B75" i="28"/>
  <c r="H75" i="28" s="1"/>
  <c r="B75" i="11"/>
  <c r="B74" i="16"/>
  <c r="H74" i="16" s="1"/>
  <c r="B75" i="14"/>
  <c r="H75" i="14" s="1"/>
  <c r="B75" i="13"/>
  <c r="H75" i="13" s="1"/>
  <c r="B75" i="10"/>
  <c r="B75" i="9"/>
  <c r="B87" i="12"/>
  <c r="H87" i="12" s="1"/>
  <c r="B75" i="8"/>
  <c r="B75" i="5"/>
  <c r="B75" i="4"/>
  <c r="D160" i="21"/>
  <c r="F160" i="21" s="1"/>
  <c r="P61" i="18"/>
  <c r="Q61" i="18" s="1"/>
  <c r="R61" i="18" s="1"/>
  <c r="R45" i="14"/>
  <c r="X45" i="14" s="1"/>
  <c r="Z45" i="14" s="1"/>
  <c r="Q46" i="14"/>
  <c r="R46" i="14" s="1"/>
  <c r="X46" i="14" s="1"/>
  <c r="Z46" i="14" s="1"/>
  <c r="D160" i="13"/>
  <c r="F160" i="13" s="1"/>
  <c r="D160" i="12"/>
  <c r="F160" i="12" s="1"/>
  <c r="D83" i="14"/>
  <c r="J83" i="14" s="1"/>
  <c r="D83" i="13"/>
  <c r="J83" i="13" s="1"/>
  <c r="D83" i="10"/>
  <c r="D83" i="9"/>
  <c r="D83" i="8"/>
  <c r="D83" i="5"/>
  <c r="D83" i="4"/>
  <c r="D74" i="14"/>
  <c r="J74" i="14" s="1"/>
  <c r="D74" i="13"/>
  <c r="J74" i="13" s="1"/>
  <c r="D74" i="10"/>
  <c r="D74" i="9"/>
  <c r="D74" i="8"/>
  <c r="D74" i="5"/>
  <c r="D74" i="4"/>
  <c r="D86" i="12"/>
  <c r="J86" i="12" s="1"/>
  <c r="D69" i="14"/>
  <c r="J69" i="14" s="1"/>
  <c r="D69" i="13"/>
  <c r="J69" i="13" s="1"/>
  <c r="D69" i="9"/>
  <c r="D69" i="10"/>
  <c r="D69" i="8"/>
  <c r="D69" i="5"/>
  <c r="D69" i="4"/>
  <c r="D81" i="12"/>
  <c r="J81" i="12" s="1"/>
  <c r="BY171" i="12"/>
  <c r="BY172" i="12" s="1"/>
  <c r="B72" i="14"/>
  <c r="H72" i="14" s="1"/>
  <c r="B72" i="13"/>
  <c r="H72" i="13" s="1"/>
  <c r="B72" i="10"/>
  <c r="B72" i="9"/>
  <c r="B72" i="8"/>
  <c r="B72" i="5"/>
  <c r="B72" i="4"/>
  <c r="B79" i="14"/>
  <c r="H79" i="14" s="1"/>
  <c r="B79" i="13"/>
  <c r="H79" i="13" s="1"/>
  <c r="B79" i="10"/>
  <c r="B79" i="9"/>
  <c r="B79" i="8"/>
  <c r="B79" i="5"/>
  <c r="B79" i="4"/>
  <c r="B83" i="14"/>
  <c r="H83" i="14" s="1"/>
  <c r="B83" i="13"/>
  <c r="H83" i="13" s="1"/>
  <c r="B83" i="9"/>
  <c r="B83" i="10"/>
  <c r="B83" i="8"/>
  <c r="B83" i="5"/>
  <c r="B83" i="4"/>
  <c r="C58" i="14"/>
  <c r="I58" i="14" s="1"/>
  <c r="P58" i="14" s="1"/>
  <c r="Q58" i="14" s="1"/>
  <c r="R58" i="14" s="1"/>
  <c r="X58" i="14" s="1"/>
  <c r="Z58" i="14" s="1"/>
  <c r="C58" i="13"/>
  <c r="I58" i="13" s="1"/>
  <c r="P58" i="13" s="1"/>
  <c r="Q58" i="13" s="1"/>
  <c r="R58" i="13" s="1"/>
  <c r="C58" i="10"/>
  <c r="C58" i="9"/>
  <c r="C58" i="8"/>
  <c r="C58" i="5"/>
  <c r="C58" i="4"/>
  <c r="C70" i="12"/>
  <c r="I70" i="12" s="1"/>
  <c r="P70" i="12" s="1"/>
  <c r="Q70" i="12" s="1"/>
  <c r="R70" i="12" s="1"/>
  <c r="C73" i="14"/>
  <c r="I73" i="14" s="1"/>
  <c r="C73" i="13"/>
  <c r="I73" i="13" s="1"/>
  <c r="C73" i="10"/>
  <c r="C73" i="9"/>
  <c r="C73" i="8"/>
  <c r="C73" i="5"/>
  <c r="C73" i="4"/>
  <c r="C75" i="14"/>
  <c r="I75" i="14" s="1"/>
  <c r="C75" i="13"/>
  <c r="I75" i="13" s="1"/>
  <c r="C75" i="10"/>
  <c r="C75" i="9"/>
  <c r="C75" i="8"/>
  <c r="C75" i="5"/>
  <c r="C75" i="4"/>
  <c r="B76" i="14"/>
  <c r="H76" i="14" s="1"/>
  <c r="B76" i="13"/>
  <c r="H76" i="13" s="1"/>
  <c r="B76" i="9"/>
  <c r="B76" i="10"/>
  <c r="B76" i="8"/>
  <c r="B76" i="5"/>
  <c r="B76" i="4"/>
  <c r="B82" i="14"/>
  <c r="H82" i="14" s="1"/>
  <c r="B82" i="13"/>
  <c r="H82" i="13" s="1"/>
  <c r="B82" i="10"/>
  <c r="B82" i="9"/>
  <c r="B82" i="8"/>
  <c r="B82" i="5"/>
  <c r="B82" i="4"/>
  <c r="D77" i="14"/>
  <c r="J77" i="14" s="1"/>
  <c r="D77" i="13"/>
  <c r="J77" i="13" s="1"/>
  <c r="D77" i="10"/>
  <c r="D77" i="9"/>
  <c r="D77" i="8"/>
  <c r="D77" i="5"/>
  <c r="D77" i="4"/>
  <c r="D89" i="12"/>
  <c r="J89" i="12" s="1"/>
  <c r="C77" i="14"/>
  <c r="I77" i="14" s="1"/>
  <c r="C77" i="13"/>
  <c r="I77" i="13" s="1"/>
  <c r="P77" i="13" s="1"/>
  <c r="Q77" i="13" s="1"/>
  <c r="R77" i="13" s="1"/>
  <c r="C77" i="10"/>
  <c r="C77" i="9"/>
  <c r="C77" i="8"/>
  <c r="C77" i="5"/>
  <c r="C77" i="4"/>
  <c r="B80" i="14"/>
  <c r="H80" i="14" s="1"/>
  <c r="B80" i="13"/>
  <c r="H80" i="13" s="1"/>
  <c r="B80" i="10"/>
  <c r="B80" i="9"/>
  <c r="B80" i="8"/>
  <c r="B80" i="5"/>
  <c r="B80" i="4"/>
  <c r="D88" i="14"/>
  <c r="J88" i="14" s="1"/>
  <c r="D88" i="13"/>
  <c r="J88" i="13" s="1"/>
  <c r="D88" i="10"/>
  <c r="D88" i="9"/>
  <c r="D88" i="8"/>
  <c r="D88" i="5"/>
  <c r="D88" i="4"/>
  <c r="C78" i="14"/>
  <c r="I78" i="14" s="1"/>
  <c r="C78" i="13"/>
  <c r="I78" i="13" s="1"/>
  <c r="C78" i="10"/>
  <c r="C78" i="9"/>
  <c r="C78" i="8"/>
  <c r="C78" i="5"/>
  <c r="C78" i="4"/>
  <c r="D87" i="14"/>
  <c r="J87" i="14" s="1"/>
  <c r="D87" i="13"/>
  <c r="J87" i="13" s="1"/>
  <c r="D87" i="10"/>
  <c r="D87" i="9"/>
  <c r="D87" i="8"/>
  <c r="D87" i="5"/>
  <c r="D87" i="4"/>
  <c r="D92" i="14"/>
  <c r="J92" i="14" s="1"/>
  <c r="D92" i="13"/>
  <c r="J92" i="13" s="1"/>
  <c r="D92" i="9"/>
  <c r="D92" i="10"/>
  <c r="D92" i="8"/>
  <c r="D92" i="5"/>
  <c r="D92" i="4"/>
  <c r="C67" i="14"/>
  <c r="I67" i="14" s="1"/>
  <c r="P67" i="14" s="1"/>
  <c r="Q67" i="14" s="1"/>
  <c r="R67" i="14" s="1"/>
  <c r="X67" i="14" s="1"/>
  <c r="Z67" i="14" s="1"/>
  <c r="C67" i="13"/>
  <c r="I67" i="13" s="1"/>
  <c r="P67" i="13" s="1"/>
  <c r="Q67" i="13" s="1"/>
  <c r="R67" i="13" s="1"/>
  <c r="C67" i="10"/>
  <c r="C67" i="9"/>
  <c r="C67" i="8"/>
  <c r="C67" i="5"/>
  <c r="C67" i="4"/>
  <c r="C59" i="14"/>
  <c r="I59" i="14" s="1"/>
  <c r="P59" i="14" s="1"/>
  <c r="Q59" i="14" s="1"/>
  <c r="R59" i="14" s="1"/>
  <c r="X59" i="14" s="1"/>
  <c r="Z59" i="14" s="1"/>
  <c r="C59" i="13"/>
  <c r="I59" i="13" s="1"/>
  <c r="P59" i="13" s="1"/>
  <c r="Q59" i="13" s="1"/>
  <c r="R59" i="13" s="1"/>
  <c r="C59" i="10"/>
  <c r="C59" i="9"/>
  <c r="C59" i="8"/>
  <c r="C59" i="5"/>
  <c r="C59" i="4"/>
  <c r="C71" i="12"/>
  <c r="I71" i="12" s="1"/>
  <c r="P71" i="12" s="1"/>
  <c r="Q71" i="12" s="1"/>
  <c r="R71" i="12" s="1"/>
  <c r="C74" i="14"/>
  <c r="I74" i="14" s="1"/>
  <c r="C74" i="13"/>
  <c r="I74" i="13" s="1"/>
  <c r="C74" i="10"/>
  <c r="C74" i="9"/>
  <c r="C74" i="8"/>
  <c r="C74" i="5"/>
  <c r="C74" i="4"/>
  <c r="B78" i="14"/>
  <c r="H78" i="14" s="1"/>
  <c r="B78" i="13"/>
  <c r="H78" i="13" s="1"/>
  <c r="B78" i="10"/>
  <c r="B78" i="9"/>
  <c r="B78" i="8"/>
  <c r="B78" i="5"/>
  <c r="B78" i="4"/>
  <c r="B74" i="14"/>
  <c r="H74" i="14" s="1"/>
  <c r="B74" i="13"/>
  <c r="H74" i="13" s="1"/>
  <c r="B74" i="10"/>
  <c r="B74" i="9"/>
  <c r="B74" i="8"/>
  <c r="B74" i="5"/>
  <c r="B74" i="4"/>
  <c r="C57" i="14"/>
  <c r="I57" i="14" s="1"/>
  <c r="P57" i="14" s="1"/>
  <c r="Q57" i="14" s="1"/>
  <c r="R57" i="14" s="1"/>
  <c r="C57" i="13"/>
  <c r="I57" i="13" s="1"/>
  <c r="P57" i="13" s="1"/>
  <c r="Q57" i="13" s="1"/>
  <c r="R57" i="13" s="1"/>
  <c r="C57" i="10"/>
  <c r="C57" i="9"/>
  <c r="C57" i="8"/>
  <c r="C57" i="5"/>
  <c r="C57" i="4"/>
  <c r="D72" i="14"/>
  <c r="J72" i="14" s="1"/>
  <c r="D72" i="13"/>
  <c r="J72" i="13" s="1"/>
  <c r="D72" i="10"/>
  <c r="D72" i="9"/>
  <c r="D72" i="8"/>
  <c r="D72" i="5"/>
  <c r="D72" i="4"/>
  <c r="D84" i="12"/>
  <c r="J84" i="12" s="1"/>
  <c r="D73" i="14"/>
  <c r="J73" i="14" s="1"/>
  <c r="D73" i="13"/>
  <c r="J73" i="13" s="1"/>
  <c r="D73" i="10"/>
  <c r="D73" i="9"/>
  <c r="D73" i="8"/>
  <c r="D73" i="5"/>
  <c r="D73" i="4"/>
  <c r="D85" i="12"/>
  <c r="J85" i="12" s="1"/>
  <c r="B89" i="14"/>
  <c r="H89" i="14" s="1"/>
  <c r="B89" i="13"/>
  <c r="H89" i="13" s="1"/>
  <c r="B89" i="10"/>
  <c r="B89" i="9"/>
  <c r="B89" i="8"/>
  <c r="B89" i="5"/>
  <c r="B89" i="4"/>
  <c r="P66" i="13"/>
  <c r="Q66" i="13" s="1"/>
  <c r="R66" i="13" s="1"/>
  <c r="D78" i="14"/>
  <c r="J78" i="14" s="1"/>
  <c r="D78" i="13"/>
  <c r="J78" i="13" s="1"/>
  <c r="D78" i="10"/>
  <c r="D78" i="9"/>
  <c r="D78" i="8"/>
  <c r="D78" i="5"/>
  <c r="D78" i="4"/>
  <c r="D90" i="12"/>
  <c r="J90" i="12" s="1"/>
  <c r="P62" i="13"/>
  <c r="Q62" i="13" s="1"/>
  <c r="R62" i="13" s="1"/>
  <c r="D91" i="14"/>
  <c r="J91" i="14" s="1"/>
  <c r="D91" i="13"/>
  <c r="J91" i="13" s="1"/>
  <c r="D91" i="10"/>
  <c r="D91" i="9"/>
  <c r="D91" i="8"/>
  <c r="D91" i="5"/>
  <c r="D91" i="4"/>
  <c r="B85" i="14"/>
  <c r="H85" i="14" s="1"/>
  <c r="B85" i="13"/>
  <c r="H85" i="13" s="1"/>
  <c r="B85" i="10"/>
  <c r="B85" i="9"/>
  <c r="B85" i="8"/>
  <c r="B85" i="5"/>
  <c r="B85" i="4"/>
  <c r="C60" i="14"/>
  <c r="I60" i="14" s="1"/>
  <c r="P60" i="14" s="1"/>
  <c r="Q60" i="14" s="1"/>
  <c r="R60" i="14" s="1"/>
  <c r="X60" i="14" s="1"/>
  <c r="Z60" i="14" s="1"/>
  <c r="C60" i="13"/>
  <c r="I60" i="13" s="1"/>
  <c r="P60" i="13" s="1"/>
  <c r="Q60" i="13" s="1"/>
  <c r="R60" i="13" s="1"/>
  <c r="C60" i="10"/>
  <c r="C60" i="8"/>
  <c r="C60" i="9"/>
  <c r="C60" i="5"/>
  <c r="C60" i="4"/>
  <c r="C72" i="12"/>
  <c r="I72" i="12" s="1"/>
  <c r="P72" i="12" s="1"/>
  <c r="Q72" i="12" s="1"/>
  <c r="R72" i="12" s="1"/>
  <c r="P66" i="14"/>
  <c r="Q66" i="14" s="1"/>
  <c r="R66" i="14" s="1"/>
  <c r="X66" i="14" s="1"/>
  <c r="Z66" i="14" s="1"/>
  <c r="P62" i="14"/>
  <c r="Q62" i="14" s="1"/>
  <c r="R62" i="14" s="1"/>
  <c r="X62" i="14" s="1"/>
  <c r="Z62" i="14" s="1"/>
  <c r="D70" i="14"/>
  <c r="J70" i="14" s="1"/>
  <c r="D70" i="13"/>
  <c r="J70" i="13" s="1"/>
  <c r="D70" i="10"/>
  <c r="D70" i="9"/>
  <c r="D70" i="8"/>
  <c r="D70" i="5"/>
  <c r="D70" i="4"/>
  <c r="D82" i="12"/>
  <c r="J82" i="12" s="1"/>
  <c r="BV171" i="12"/>
  <c r="BV172" i="12" s="1"/>
  <c r="B69" i="14"/>
  <c r="H69" i="14" s="1"/>
  <c r="B69" i="13"/>
  <c r="H69" i="13" s="1"/>
  <c r="B69" i="10"/>
  <c r="B69" i="9"/>
  <c r="B69" i="8"/>
  <c r="B69" i="5"/>
  <c r="B69" i="4"/>
  <c r="C64" i="14"/>
  <c r="I64" i="14" s="1"/>
  <c r="P64" i="14" s="1"/>
  <c r="Q64" i="14" s="1"/>
  <c r="R64" i="14" s="1"/>
  <c r="X64" i="14" s="1"/>
  <c r="Z64" i="14" s="1"/>
  <c r="C64" i="13"/>
  <c r="I64" i="13" s="1"/>
  <c r="P64" i="13" s="1"/>
  <c r="Q64" i="13" s="1"/>
  <c r="R64" i="13" s="1"/>
  <c r="C64" i="10"/>
  <c r="C64" i="8"/>
  <c r="C64" i="9"/>
  <c r="C64" i="4"/>
  <c r="C64" i="5"/>
  <c r="C76" i="12"/>
  <c r="I76" i="12" s="1"/>
  <c r="P76" i="12" s="1"/>
  <c r="Q76" i="12" s="1"/>
  <c r="R76" i="12" s="1"/>
  <c r="C79" i="12"/>
  <c r="I79" i="12" s="1"/>
  <c r="P79" i="12" s="1"/>
  <c r="Q79" i="12" s="1"/>
  <c r="R79" i="12" s="1"/>
  <c r="B92" i="12"/>
  <c r="H92" i="12" s="1"/>
  <c r="D100" i="12"/>
  <c r="J100" i="12" s="1"/>
  <c r="BZ171" i="12"/>
  <c r="BZ172" i="12" s="1"/>
  <c r="B86" i="12"/>
  <c r="H86" i="12" s="1"/>
  <c r="BX171" i="12"/>
  <c r="BX172" i="12" s="1"/>
  <c r="B84" i="12"/>
  <c r="H84" i="12" s="1"/>
  <c r="C69" i="12"/>
  <c r="I69" i="12" s="1"/>
  <c r="P69" i="12" s="1"/>
  <c r="Q69" i="12" s="1"/>
  <c r="R69" i="12" s="1"/>
  <c r="C85" i="12"/>
  <c r="I85" i="12" s="1"/>
  <c r="P85" i="12" s="1"/>
  <c r="Q85" i="12" s="1"/>
  <c r="R85" i="12" s="1"/>
  <c r="B97" i="12"/>
  <c r="H97" i="12" s="1"/>
  <c r="D104" i="12"/>
  <c r="J104" i="12" s="1"/>
  <c r="D103" i="12"/>
  <c r="J103" i="12" s="1"/>
  <c r="C86" i="12"/>
  <c r="I86" i="12" s="1"/>
  <c r="C90" i="12"/>
  <c r="I90" i="12" s="1"/>
  <c r="BW171" i="12"/>
  <c r="BW172" i="12" s="1"/>
  <c r="B90" i="12"/>
  <c r="H90" i="12" s="1"/>
  <c r="B88" i="12"/>
  <c r="H88" i="12" s="1"/>
  <c r="BU172" i="12"/>
  <c r="B95" i="12"/>
  <c r="H95" i="12" s="1"/>
  <c r="D99" i="12"/>
  <c r="J99" i="12" s="1"/>
  <c r="B81" i="12"/>
  <c r="H81" i="12" s="1"/>
  <c r="CB171" i="12"/>
  <c r="CB172" i="12" s="1"/>
  <c r="CA171" i="12"/>
  <c r="CA172" i="12" s="1"/>
  <c r="CD171" i="12"/>
  <c r="CD172" i="12" s="1"/>
  <c r="B101" i="12"/>
  <c r="H101" i="12" s="1"/>
  <c r="C87" i="12"/>
  <c r="I87" i="12" s="1"/>
  <c r="D95" i="12"/>
  <c r="J95" i="12" s="1"/>
  <c r="C89" i="12"/>
  <c r="I89" i="12" s="1"/>
  <c r="B94" i="12"/>
  <c r="H94" i="12" s="1"/>
  <c r="CC171" i="12"/>
  <c r="CC172" i="12" s="1"/>
  <c r="B91" i="12"/>
  <c r="H91" i="12" s="1"/>
  <c r="BT171" i="12"/>
  <c r="BT172" i="12" s="1"/>
  <c r="P77" i="28" l="1"/>
  <c r="Q77" i="28" s="1"/>
  <c r="R77" i="28" s="1"/>
  <c r="X77" i="28" s="1"/>
  <c r="Z77" i="28" s="1"/>
  <c r="P73" i="28"/>
  <c r="Q73" i="28" s="1"/>
  <c r="R73" i="28" s="1"/>
  <c r="X73" i="28" s="1"/>
  <c r="Z73" i="28" s="1"/>
  <c r="P78" i="28"/>
  <c r="Q78" i="28" s="1"/>
  <c r="R78" i="28" s="1"/>
  <c r="X78" i="28" s="1"/>
  <c r="Z78" i="28" s="1"/>
  <c r="P75" i="14"/>
  <c r="Q75" i="14" s="1"/>
  <c r="R75" i="14" s="1"/>
  <c r="X75" i="14" s="1"/>
  <c r="Z75" i="14" s="1"/>
  <c r="P89" i="12"/>
  <c r="Q89" i="12" s="1"/>
  <c r="R89" i="12" s="1"/>
  <c r="P73" i="13"/>
  <c r="Q73" i="13" s="1"/>
  <c r="R73" i="13" s="1"/>
  <c r="P77" i="19"/>
  <c r="Q77" i="19" s="1"/>
  <c r="R77" i="19" s="1"/>
  <c r="P90" i="12"/>
  <c r="Q90" i="12" s="1"/>
  <c r="R90" i="12" s="1"/>
  <c r="P87" i="12"/>
  <c r="Q87" i="12" s="1"/>
  <c r="R87" i="12" s="1"/>
  <c r="P86" i="12"/>
  <c r="Q86" i="12" s="1"/>
  <c r="R86" i="12" s="1"/>
  <c r="P74" i="28"/>
  <c r="Q74" i="28" s="1"/>
  <c r="R74" i="28" s="1"/>
  <c r="X74" i="28" s="1"/>
  <c r="Z74" i="28" s="1"/>
  <c r="P77" i="21"/>
  <c r="Q77" i="21" s="1"/>
  <c r="R77" i="21" s="1"/>
  <c r="P77" i="18"/>
  <c r="Q77" i="18" s="1"/>
  <c r="R77" i="18" s="1"/>
  <c r="P75" i="13"/>
  <c r="Q75" i="13" s="1"/>
  <c r="R75" i="13" s="1"/>
  <c r="P74" i="21"/>
  <c r="Q74" i="21" s="1"/>
  <c r="R74" i="21" s="1"/>
  <c r="D161" i="20"/>
  <c r="F161" i="20" s="1"/>
  <c r="D161" i="16"/>
  <c r="F161" i="16" s="1"/>
  <c r="P73" i="16"/>
  <c r="Q73" i="16" s="1"/>
  <c r="R73" i="16" s="1"/>
  <c r="P74" i="18"/>
  <c r="Q74" i="18" s="1"/>
  <c r="R74" i="18" s="1"/>
  <c r="D161" i="18"/>
  <c r="F161" i="18" s="1"/>
  <c r="P74" i="20"/>
  <c r="Q74" i="20" s="1"/>
  <c r="R74" i="20" s="1"/>
  <c r="P75" i="28"/>
  <c r="Q75" i="28" s="1"/>
  <c r="R75" i="28" s="1"/>
  <c r="X75" i="28" s="1"/>
  <c r="Z75" i="28" s="1"/>
  <c r="D85" i="18"/>
  <c r="J85" i="18" s="1"/>
  <c r="D85" i="21"/>
  <c r="J85" i="21" s="1"/>
  <c r="D85" i="16"/>
  <c r="J85" i="16" s="1"/>
  <c r="D85" i="19"/>
  <c r="J85" i="19" s="1"/>
  <c r="D85" i="20"/>
  <c r="J85" i="20" s="1"/>
  <c r="D86" i="11"/>
  <c r="D85" i="17"/>
  <c r="J85" i="17" s="1"/>
  <c r="D86" i="28"/>
  <c r="J86" i="28" s="1"/>
  <c r="D89" i="19"/>
  <c r="J89" i="19" s="1"/>
  <c r="D89" i="20"/>
  <c r="J89" i="20" s="1"/>
  <c r="D90" i="11"/>
  <c r="D89" i="17"/>
  <c r="J89" i="17" s="1"/>
  <c r="D89" i="18"/>
  <c r="J89" i="18" s="1"/>
  <c r="D89" i="21"/>
  <c r="J89" i="21" s="1"/>
  <c r="D89" i="16"/>
  <c r="J89" i="16" s="1"/>
  <c r="D90" i="28"/>
  <c r="J90" i="28" s="1"/>
  <c r="D98" i="19"/>
  <c r="J98" i="19" s="1"/>
  <c r="D98" i="20"/>
  <c r="J98" i="20" s="1"/>
  <c r="D99" i="11"/>
  <c r="D98" i="17"/>
  <c r="J98" i="17" s="1"/>
  <c r="D98" i="18"/>
  <c r="J98" i="18" s="1"/>
  <c r="D98" i="21"/>
  <c r="J98" i="21" s="1"/>
  <c r="D98" i="16"/>
  <c r="J98" i="16" s="1"/>
  <c r="D99" i="28"/>
  <c r="J99" i="28" s="1"/>
  <c r="D84" i="21"/>
  <c r="J84" i="21" s="1"/>
  <c r="D84" i="16"/>
  <c r="J84" i="16" s="1"/>
  <c r="D84" i="19"/>
  <c r="J84" i="19" s="1"/>
  <c r="D84" i="20"/>
  <c r="J84" i="20" s="1"/>
  <c r="D85" i="11"/>
  <c r="D84" i="17"/>
  <c r="J84" i="17" s="1"/>
  <c r="D84" i="18"/>
  <c r="J84" i="18" s="1"/>
  <c r="D85" i="28"/>
  <c r="J85" i="28" s="1"/>
  <c r="D99" i="16"/>
  <c r="J99" i="16" s="1"/>
  <c r="D99" i="19"/>
  <c r="J99" i="19" s="1"/>
  <c r="D99" i="20"/>
  <c r="J99" i="20" s="1"/>
  <c r="D100" i="11"/>
  <c r="D99" i="17"/>
  <c r="J99" i="17" s="1"/>
  <c r="D99" i="18"/>
  <c r="J99" i="18" s="1"/>
  <c r="D99" i="21"/>
  <c r="J99" i="21" s="1"/>
  <c r="D100" i="28"/>
  <c r="J100" i="28" s="1"/>
  <c r="D83" i="21"/>
  <c r="J83" i="21" s="1"/>
  <c r="D83" i="16"/>
  <c r="J83" i="16" s="1"/>
  <c r="D83" i="19"/>
  <c r="J83" i="19" s="1"/>
  <c r="D83" i="20"/>
  <c r="J83" i="20" s="1"/>
  <c r="D84" i="11"/>
  <c r="D83" i="17"/>
  <c r="J83" i="17" s="1"/>
  <c r="D83" i="18"/>
  <c r="J83" i="18" s="1"/>
  <c r="D84" i="28"/>
  <c r="J84" i="28" s="1"/>
  <c r="D88" i="20"/>
  <c r="J88" i="20" s="1"/>
  <c r="D89" i="11"/>
  <c r="D88" i="17"/>
  <c r="J88" i="17" s="1"/>
  <c r="D88" i="18"/>
  <c r="J88" i="18" s="1"/>
  <c r="D88" i="21"/>
  <c r="J88" i="21" s="1"/>
  <c r="D88" i="16"/>
  <c r="J88" i="16" s="1"/>
  <c r="D88" i="19"/>
  <c r="J88" i="19" s="1"/>
  <c r="D89" i="28"/>
  <c r="J89" i="28" s="1"/>
  <c r="D102" i="18"/>
  <c r="J102" i="18" s="1"/>
  <c r="D102" i="21"/>
  <c r="J102" i="21" s="1"/>
  <c r="D102" i="16"/>
  <c r="J102" i="16" s="1"/>
  <c r="D102" i="19"/>
  <c r="J102" i="19" s="1"/>
  <c r="D102" i="20"/>
  <c r="J102" i="20" s="1"/>
  <c r="D103" i="11"/>
  <c r="D102" i="17"/>
  <c r="J102" i="17" s="1"/>
  <c r="D103" i="28"/>
  <c r="J103" i="28" s="1"/>
  <c r="D81" i="19"/>
  <c r="J81" i="19" s="1"/>
  <c r="D81" i="20"/>
  <c r="J81" i="20" s="1"/>
  <c r="D82" i="11"/>
  <c r="D81" i="17"/>
  <c r="J81" i="17" s="1"/>
  <c r="D81" i="18"/>
  <c r="J81" i="18" s="1"/>
  <c r="D81" i="21"/>
  <c r="J81" i="21" s="1"/>
  <c r="D81" i="16"/>
  <c r="J81" i="16" s="1"/>
  <c r="D82" i="28"/>
  <c r="J82" i="28" s="1"/>
  <c r="D94" i="18"/>
  <c r="J94" i="18" s="1"/>
  <c r="D94" i="21"/>
  <c r="J94" i="21" s="1"/>
  <c r="D94" i="16"/>
  <c r="J94" i="16" s="1"/>
  <c r="D94" i="19"/>
  <c r="J94" i="19" s="1"/>
  <c r="D94" i="20"/>
  <c r="J94" i="20" s="1"/>
  <c r="D95" i="11"/>
  <c r="D94" i="17"/>
  <c r="J94" i="17" s="1"/>
  <c r="D95" i="28"/>
  <c r="J95" i="28" s="1"/>
  <c r="D103" i="17"/>
  <c r="J103" i="17" s="1"/>
  <c r="D103" i="18"/>
  <c r="J103" i="18" s="1"/>
  <c r="D103" i="21"/>
  <c r="J103" i="21" s="1"/>
  <c r="D103" i="16"/>
  <c r="J103" i="16" s="1"/>
  <c r="D103" i="19"/>
  <c r="J103" i="19" s="1"/>
  <c r="D103" i="20"/>
  <c r="J103" i="20" s="1"/>
  <c r="D104" i="11"/>
  <c r="D104" i="28"/>
  <c r="J104" i="28" s="1"/>
  <c r="D80" i="17"/>
  <c r="J80" i="17" s="1"/>
  <c r="D80" i="20"/>
  <c r="J80" i="20" s="1"/>
  <c r="D80" i="16"/>
  <c r="J80" i="16" s="1"/>
  <c r="D80" i="18"/>
  <c r="J80" i="18" s="1"/>
  <c r="D81" i="11"/>
  <c r="D81" i="28"/>
  <c r="J81" i="28" s="1"/>
  <c r="D80" i="19"/>
  <c r="J80" i="19" s="1"/>
  <c r="D80" i="21"/>
  <c r="J80" i="21" s="1"/>
  <c r="D161" i="19"/>
  <c r="F161" i="19" s="1"/>
  <c r="C80" i="11"/>
  <c r="C79" i="16"/>
  <c r="I79" i="16" s="1"/>
  <c r="P79" i="16" s="1"/>
  <c r="Q79" i="16" s="1"/>
  <c r="R79" i="16" s="1"/>
  <c r="C79" i="18"/>
  <c r="I79" i="18" s="1"/>
  <c r="P79" i="18" s="1"/>
  <c r="Q79" i="18" s="1"/>
  <c r="R79" i="18" s="1"/>
  <c r="C79" i="20"/>
  <c r="I79" i="20" s="1"/>
  <c r="P79" i="20" s="1"/>
  <c r="Q79" i="20" s="1"/>
  <c r="R79" i="20" s="1"/>
  <c r="C79" i="21"/>
  <c r="I79" i="21" s="1"/>
  <c r="P79" i="21" s="1"/>
  <c r="Q79" i="21" s="1"/>
  <c r="R79" i="21" s="1"/>
  <c r="C79" i="17"/>
  <c r="I79" i="17" s="1"/>
  <c r="P79" i="17" s="1"/>
  <c r="Q79" i="17" s="1"/>
  <c r="R79" i="17" s="1"/>
  <c r="C79" i="19"/>
  <c r="I79" i="19" s="1"/>
  <c r="P79" i="19" s="1"/>
  <c r="Q79" i="19" s="1"/>
  <c r="R79" i="19" s="1"/>
  <c r="C80" i="28"/>
  <c r="I80" i="28" s="1"/>
  <c r="P80" i="28" s="1"/>
  <c r="Q80" i="28" s="1"/>
  <c r="R80" i="28" s="1"/>
  <c r="X80" i="28" s="1"/>
  <c r="Z80" i="28" s="1"/>
  <c r="C80" i="14"/>
  <c r="I80" i="14" s="1"/>
  <c r="C80" i="13"/>
  <c r="I80" i="13" s="1"/>
  <c r="P80" i="13" s="1"/>
  <c r="Q80" i="13" s="1"/>
  <c r="R80" i="13" s="1"/>
  <c r="C92" i="12"/>
  <c r="I92" i="12" s="1"/>
  <c r="P92" i="12" s="1"/>
  <c r="Q92" i="12" s="1"/>
  <c r="R92" i="12" s="1"/>
  <c r="C80" i="10"/>
  <c r="C80" i="8"/>
  <c r="C80" i="9"/>
  <c r="C80" i="4"/>
  <c r="C80" i="5"/>
  <c r="B91" i="20"/>
  <c r="H91" i="20" s="1"/>
  <c r="B91" i="21"/>
  <c r="H91" i="21" s="1"/>
  <c r="B91" i="17"/>
  <c r="H91" i="17" s="1"/>
  <c r="B92" i="28"/>
  <c r="H92" i="28" s="1"/>
  <c r="B91" i="19"/>
  <c r="H91" i="19" s="1"/>
  <c r="B92" i="11"/>
  <c r="B91" i="16"/>
  <c r="H91" i="16" s="1"/>
  <c r="B91" i="18"/>
  <c r="H91" i="18" s="1"/>
  <c r="P80" i="14"/>
  <c r="Q80" i="14" s="1"/>
  <c r="R80" i="14" s="1"/>
  <c r="X80" i="14" s="1"/>
  <c r="Z80" i="14" s="1"/>
  <c r="C86" i="19"/>
  <c r="I86" i="19" s="1"/>
  <c r="C86" i="17"/>
  <c r="I86" i="17" s="1"/>
  <c r="C86" i="20"/>
  <c r="I86" i="20" s="1"/>
  <c r="C86" i="16"/>
  <c r="I86" i="16" s="1"/>
  <c r="C87" i="11"/>
  <c r="C86" i="18"/>
  <c r="I86" i="18" s="1"/>
  <c r="C87" i="28"/>
  <c r="I87" i="28" s="1"/>
  <c r="C86" i="21"/>
  <c r="I86" i="21" s="1"/>
  <c r="B83" i="19"/>
  <c r="H83" i="19" s="1"/>
  <c r="B83" i="17"/>
  <c r="H83" i="17" s="1"/>
  <c r="B83" i="21"/>
  <c r="H83" i="21" s="1"/>
  <c r="B83" i="20"/>
  <c r="H83" i="20" s="1"/>
  <c r="B83" i="18"/>
  <c r="H83" i="18" s="1"/>
  <c r="B83" i="16"/>
  <c r="H83" i="16" s="1"/>
  <c r="B84" i="11"/>
  <c r="B84" i="28"/>
  <c r="H84" i="28" s="1"/>
  <c r="C71" i="19"/>
  <c r="I71" i="19" s="1"/>
  <c r="P71" i="19" s="1"/>
  <c r="Q71" i="19" s="1"/>
  <c r="R71" i="19" s="1"/>
  <c r="C71" i="17"/>
  <c r="I71" i="17" s="1"/>
  <c r="C71" i="21"/>
  <c r="I71" i="21" s="1"/>
  <c r="P71" i="21" s="1"/>
  <c r="Q71" i="21" s="1"/>
  <c r="R71" i="21" s="1"/>
  <c r="C71" i="20"/>
  <c r="I71" i="20" s="1"/>
  <c r="P71" i="20" s="1"/>
  <c r="Q71" i="20" s="1"/>
  <c r="R71" i="20" s="1"/>
  <c r="C71" i="18"/>
  <c r="I71" i="18" s="1"/>
  <c r="P71" i="18" s="1"/>
  <c r="Q71" i="18" s="1"/>
  <c r="R71" i="18" s="1"/>
  <c r="C71" i="16"/>
  <c r="I71" i="16" s="1"/>
  <c r="P71" i="16" s="1"/>
  <c r="Q71" i="16" s="1"/>
  <c r="R71" i="16" s="1"/>
  <c r="C72" i="28"/>
  <c r="I72" i="28" s="1"/>
  <c r="P72" i="28" s="1"/>
  <c r="Q72" i="28" s="1"/>
  <c r="R72" i="28" s="1"/>
  <c r="X72" i="28" s="1"/>
  <c r="Z72" i="28" s="1"/>
  <c r="C72" i="11"/>
  <c r="B90" i="19"/>
  <c r="H90" i="19" s="1"/>
  <c r="B90" i="17"/>
  <c r="H90" i="17" s="1"/>
  <c r="B90" i="21"/>
  <c r="H90" i="21" s="1"/>
  <c r="B90" i="20"/>
  <c r="H90" i="20" s="1"/>
  <c r="B90" i="18"/>
  <c r="H90" i="18" s="1"/>
  <c r="B91" i="28"/>
  <c r="H91" i="28" s="1"/>
  <c r="B91" i="11"/>
  <c r="B90" i="16"/>
  <c r="H90" i="16" s="1"/>
  <c r="B80" i="19"/>
  <c r="H80" i="19" s="1"/>
  <c r="B80" i="17"/>
  <c r="H80" i="17" s="1"/>
  <c r="B80" i="21"/>
  <c r="H80" i="21" s="1"/>
  <c r="B80" i="20"/>
  <c r="H80" i="20" s="1"/>
  <c r="B80" i="18"/>
  <c r="H80" i="18" s="1"/>
  <c r="B80" i="16"/>
  <c r="H80" i="16" s="1"/>
  <c r="B81" i="11"/>
  <c r="B81" i="28"/>
  <c r="H81" i="28" s="1"/>
  <c r="B89" i="19"/>
  <c r="H89" i="19" s="1"/>
  <c r="B89" i="17"/>
  <c r="H89" i="17" s="1"/>
  <c r="B89" i="18"/>
  <c r="H89" i="18" s="1"/>
  <c r="B89" i="21"/>
  <c r="H89" i="21" s="1"/>
  <c r="B89" i="16"/>
  <c r="H89" i="16" s="1"/>
  <c r="B90" i="11"/>
  <c r="B90" i="28"/>
  <c r="H90" i="28" s="1"/>
  <c r="B89" i="20"/>
  <c r="H89" i="20" s="1"/>
  <c r="B93" i="19"/>
  <c r="H93" i="19" s="1"/>
  <c r="B93" i="17"/>
  <c r="H93" i="17" s="1"/>
  <c r="B93" i="21"/>
  <c r="H93" i="21" s="1"/>
  <c r="B93" i="20"/>
  <c r="H93" i="20" s="1"/>
  <c r="B93" i="18"/>
  <c r="H93" i="18" s="1"/>
  <c r="B93" i="16"/>
  <c r="H93" i="16" s="1"/>
  <c r="B94" i="11"/>
  <c r="B94" i="28"/>
  <c r="H94" i="28" s="1"/>
  <c r="B100" i="19"/>
  <c r="H100" i="19" s="1"/>
  <c r="B100" i="17"/>
  <c r="H100" i="17" s="1"/>
  <c r="B100" i="21"/>
  <c r="H100" i="21" s="1"/>
  <c r="B100" i="20"/>
  <c r="H100" i="20" s="1"/>
  <c r="B100" i="18"/>
  <c r="H100" i="18" s="1"/>
  <c r="B100" i="16"/>
  <c r="H100" i="16" s="1"/>
  <c r="B101" i="11"/>
  <c r="B101" i="28"/>
  <c r="H101" i="28" s="1"/>
  <c r="D160" i="14"/>
  <c r="F160" i="14" s="1"/>
  <c r="P74" i="16"/>
  <c r="Q74" i="16" s="1"/>
  <c r="R74" i="16" s="1"/>
  <c r="B94" i="19"/>
  <c r="H94" i="19" s="1"/>
  <c r="B94" i="21"/>
  <c r="H94" i="21" s="1"/>
  <c r="B94" i="20"/>
  <c r="H94" i="20" s="1"/>
  <c r="B94" i="18"/>
  <c r="H94" i="18" s="1"/>
  <c r="B95" i="28"/>
  <c r="H95" i="28" s="1"/>
  <c r="B94" i="16"/>
  <c r="H94" i="16" s="1"/>
  <c r="B95" i="11"/>
  <c r="B94" i="17"/>
  <c r="H94" i="17" s="1"/>
  <c r="C89" i="19"/>
  <c r="I89" i="19" s="1"/>
  <c r="C89" i="17"/>
  <c r="I89" i="17" s="1"/>
  <c r="C89" i="21"/>
  <c r="I89" i="21" s="1"/>
  <c r="C89" i="20"/>
  <c r="I89" i="20" s="1"/>
  <c r="C89" i="18"/>
  <c r="I89" i="18" s="1"/>
  <c r="C90" i="28"/>
  <c r="I90" i="28" s="1"/>
  <c r="C89" i="16"/>
  <c r="I89" i="16" s="1"/>
  <c r="C90" i="11"/>
  <c r="B96" i="19"/>
  <c r="H96" i="19" s="1"/>
  <c r="B96" i="17"/>
  <c r="H96" i="17" s="1"/>
  <c r="B96" i="21"/>
  <c r="H96" i="21" s="1"/>
  <c r="B96" i="20"/>
  <c r="H96" i="20" s="1"/>
  <c r="B96" i="18"/>
  <c r="H96" i="18" s="1"/>
  <c r="B97" i="28"/>
  <c r="H97" i="28" s="1"/>
  <c r="B96" i="16"/>
  <c r="H96" i="16" s="1"/>
  <c r="B97" i="11"/>
  <c r="P77" i="16"/>
  <c r="Q77" i="16" s="1"/>
  <c r="R77" i="16" s="1"/>
  <c r="C88" i="19"/>
  <c r="I88" i="19" s="1"/>
  <c r="P88" i="19" s="1"/>
  <c r="Q88" i="19" s="1"/>
  <c r="R88" i="19" s="1"/>
  <c r="C88" i="17"/>
  <c r="I88" i="17" s="1"/>
  <c r="P88" i="17" s="1"/>
  <c r="Q88" i="17" s="1"/>
  <c r="R88" i="17" s="1"/>
  <c r="C88" i="21"/>
  <c r="I88" i="21" s="1"/>
  <c r="P88" i="21" s="1"/>
  <c r="Q88" i="21" s="1"/>
  <c r="R88" i="21" s="1"/>
  <c r="C88" i="20"/>
  <c r="I88" i="20" s="1"/>
  <c r="P88" i="20" s="1"/>
  <c r="Q88" i="20" s="1"/>
  <c r="R88" i="20" s="1"/>
  <c r="C88" i="18"/>
  <c r="I88" i="18" s="1"/>
  <c r="P88" i="18" s="1"/>
  <c r="Q88" i="18" s="1"/>
  <c r="R88" i="18" s="1"/>
  <c r="C88" i="16"/>
  <c r="I88" i="16" s="1"/>
  <c r="P88" i="16" s="1"/>
  <c r="Q88" i="16" s="1"/>
  <c r="R88" i="16" s="1"/>
  <c r="C89" i="11"/>
  <c r="C89" i="28"/>
  <c r="I89" i="28" s="1"/>
  <c r="C85" i="19"/>
  <c r="I85" i="19" s="1"/>
  <c r="C85" i="17"/>
  <c r="I85" i="17" s="1"/>
  <c r="C85" i="21"/>
  <c r="I85" i="21" s="1"/>
  <c r="C85" i="20"/>
  <c r="I85" i="20" s="1"/>
  <c r="C85" i="18"/>
  <c r="I85" i="18" s="1"/>
  <c r="C85" i="16"/>
  <c r="I85" i="16" s="1"/>
  <c r="C86" i="11"/>
  <c r="C86" i="28"/>
  <c r="I86" i="28" s="1"/>
  <c r="B85" i="19"/>
  <c r="H85" i="19" s="1"/>
  <c r="B85" i="17"/>
  <c r="H85" i="17" s="1"/>
  <c r="P85" i="17" s="1"/>
  <c r="Q85" i="17" s="1"/>
  <c r="R85" i="17" s="1"/>
  <c r="B85" i="21"/>
  <c r="H85" i="21" s="1"/>
  <c r="B85" i="20"/>
  <c r="H85" i="20" s="1"/>
  <c r="B85" i="18"/>
  <c r="H85" i="18" s="1"/>
  <c r="B85" i="16"/>
  <c r="H85" i="16" s="1"/>
  <c r="P85" i="16" s="1"/>
  <c r="Q85" i="16" s="1"/>
  <c r="R85" i="16" s="1"/>
  <c r="B86" i="11"/>
  <c r="B86" i="28"/>
  <c r="H86" i="28" s="1"/>
  <c r="C78" i="19"/>
  <c r="I78" i="19" s="1"/>
  <c r="P78" i="19" s="1"/>
  <c r="Q78" i="19" s="1"/>
  <c r="R78" i="19" s="1"/>
  <c r="C78" i="17"/>
  <c r="I78" i="17" s="1"/>
  <c r="P78" i="17" s="1"/>
  <c r="Q78" i="17" s="1"/>
  <c r="R78" i="17" s="1"/>
  <c r="C78" i="21"/>
  <c r="I78" i="21" s="1"/>
  <c r="P78" i="21" s="1"/>
  <c r="Q78" i="21" s="1"/>
  <c r="R78" i="21" s="1"/>
  <c r="C78" i="18"/>
  <c r="I78" i="18" s="1"/>
  <c r="P78" i="18" s="1"/>
  <c r="Q78" i="18" s="1"/>
  <c r="R78" i="18" s="1"/>
  <c r="C79" i="28"/>
  <c r="I79" i="28" s="1"/>
  <c r="P79" i="28" s="1"/>
  <c r="Q79" i="28" s="1"/>
  <c r="R79" i="28" s="1"/>
  <c r="X79" i="28" s="1"/>
  <c r="Z79" i="28" s="1"/>
  <c r="C78" i="16"/>
  <c r="I78" i="16" s="1"/>
  <c r="P78" i="16" s="1"/>
  <c r="Q78" i="16" s="1"/>
  <c r="R78" i="16" s="1"/>
  <c r="C79" i="11"/>
  <c r="C78" i="20"/>
  <c r="I78" i="20" s="1"/>
  <c r="P78" i="20" s="1"/>
  <c r="Q78" i="20" s="1"/>
  <c r="R78" i="20" s="1"/>
  <c r="P73" i="18"/>
  <c r="Q73" i="18" s="1"/>
  <c r="R73" i="18" s="1"/>
  <c r="C84" i="19"/>
  <c r="I84" i="19" s="1"/>
  <c r="P84" i="19" s="1"/>
  <c r="Q84" i="19" s="1"/>
  <c r="R84" i="19" s="1"/>
  <c r="C84" i="17"/>
  <c r="I84" i="17" s="1"/>
  <c r="P84" i="17" s="1"/>
  <c r="Q84" i="17" s="1"/>
  <c r="R84" i="17" s="1"/>
  <c r="C84" i="21"/>
  <c r="I84" i="21" s="1"/>
  <c r="P84" i="21" s="1"/>
  <c r="Q84" i="21" s="1"/>
  <c r="R84" i="21" s="1"/>
  <c r="C84" i="20"/>
  <c r="I84" i="20" s="1"/>
  <c r="P84" i="20" s="1"/>
  <c r="Q84" i="20" s="1"/>
  <c r="R84" i="20" s="1"/>
  <c r="C84" i="18"/>
  <c r="I84" i="18" s="1"/>
  <c r="P84" i="18" s="1"/>
  <c r="Q84" i="18" s="1"/>
  <c r="R84" i="18" s="1"/>
  <c r="C85" i="28"/>
  <c r="I85" i="28" s="1"/>
  <c r="C85" i="11"/>
  <c r="C84" i="16"/>
  <c r="I84" i="16" s="1"/>
  <c r="P84" i="16" s="1"/>
  <c r="Q84" i="16" s="1"/>
  <c r="R84" i="16" s="1"/>
  <c r="C75" i="21"/>
  <c r="I75" i="21" s="1"/>
  <c r="P75" i="21" s="1"/>
  <c r="Q75" i="21" s="1"/>
  <c r="R75" i="21" s="1"/>
  <c r="C75" i="17"/>
  <c r="I75" i="17" s="1"/>
  <c r="P75" i="17" s="1"/>
  <c r="Q75" i="17" s="1"/>
  <c r="R75" i="17" s="1"/>
  <c r="C75" i="19"/>
  <c r="I75" i="19" s="1"/>
  <c r="P75" i="19" s="1"/>
  <c r="Q75" i="19" s="1"/>
  <c r="R75" i="19" s="1"/>
  <c r="C75" i="20"/>
  <c r="I75" i="20" s="1"/>
  <c r="P75" i="20" s="1"/>
  <c r="Q75" i="20" s="1"/>
  <c r="R75" i="20" s="1"/>
  <c r="C75" i="18"/>
  <c r="I75" i="18" s="1"/>
  <c r="P75" i="18" s="1"/>
  <c r="Q75" i="18" s="1"/>
  <c r="R75" i="18" s="1"/>
  <c r="C76" i="28"/>
  <c r="I76" i="28" s="1"/>
  <c r="P76" i="28" s="1"/>
  <c r="Q76" i="28" s="1"/>
  <c r="R76" i="28" s="1"/>
  <c r="X76" i="28" s="1"/>
  <c r="Z76" i="28" s="1"/>
  <c r="C75" i="16"/>
  <c r="I75" i="16" s="1"/>
  <c r="P75" i="16" s="1"/>
  <c r="Q75" i="16" s="1"/>
  <c r="R75" i="16" s="1"/>
  <c r="C76" i="11"/>
  <c r="B86" i="17"/>
  <c r="H86" i="17" s="1"/>
  <c r="B86" i="19"/>
  <c r="H86" i="19" s="1"/>
  <c r="B86" i="21"/>
  <c r="H86" i="21" s="1"/>
  <c r="B86" i="20"/>
  <c r="H86" i="20" s="1"/>
  <c r="B86" i="18"/>
  <c r="H86" i="18" s="1"/>
  <c r="B86" i="16"/>
  <c r="H86" i="16" s="1"/>
  <c r="B87" i="11"/>
  <c r="B87" i="28"/>
  <c r="H87" i="28" s="1"/>
  <c r="B87" i="13"/>
  <c r="H87" i="13" s="1"/>
  <c r="B87" i="9"/>
  <c r="B99" i="12"/>
  <c r="H99" i="12" s="1"/>
  <c r="B87" i="10"/>
  <c r="B87" i="8"/>
  <c r="B87" i="5"/>
  <c r="B87" i="4"/>
  <c r="B87" i="14"/>
  <c r="H87" i="14" s="1"/>
  <c r="P73" i="20"/>
  <c r="Q73" i="20" s="1"/>
  <c r="R73" i="20" s="1"/>
  <c r="D161" i="21"/>
  <c r="F161" i="21" s="1"/>
  <c r="P71" i="17"/>
  <c r="Q71" i="17" s="1"/>
  <c r="R71" i="17" s="1"/>
  <c r="P77" i="20"/>
  <c r="Q77" i="20" s="1"/>
  <c r="R77" i="20" s="1"/>
  <c r="B87" i="19"/>
  <c r="H87" i="19" s="1"/>
  <c r="B87" i="17"/>
  <c r="H87" i="17" s="1"/>
  <c r="B87" i="21"/>
  <c r="H87" i="21" s="1"/>
  <c r="B87" i="20"/>
  <c r="H87" i="20" s="1"/>
  <c r="B88" i="28"/>
  <c r="H88" i="28" s="1"/>
  <c r="B87" i="16"/>
  <c r="H87" i="16" s="1"/>
  <c r="B87" i="18"/>
  <c r="H87" i="18" s="1"/>
  <c r="B88" i="11"/>
  <c r="C68" i="19"/>
  <c r="I68" i="19" s="1"/>
  <c r="P68" i="19" s="1"/>
  <c r="Q68" i="19" s="1"/>
  <c r="R68" i="19" s="1"/>
  <c r="C68" i="17"/>
  <c r="I68" i="17" s="1"/>
  <c r="P68" i="17" s="1"/>
  <c r="Q68" i="17" s="1"/>
  <c r="R68" i="17" s="1"/>
  <c r="C68" i="21"/>
  <c r="I68" i="21" s="1"/>
  <c r="P68" i="21" s="1"/>
  <c r="Q68" i="21" s="1"/>
  <c r="R68" i="21" s="1"/>
  <c r="C68" i="20"/>
  <c r="I68" i="20" s="1"/>
  <c r="P68" i="20" s="1"/>
  <c r="Q68" i="20" s="1"/>
  <c r="R68" i="20" s="1"/>
  <c r="C68" i="18"/>
  <c r="I68" i="18" s="1"/>
  <c r="P68" i="18" s="1"/>
  <c r="Q68" i="18" s="1"/>
  <c r="R68" i="18" s="1"/>
  <c r="C69" i="11"/>
  <c r="C68" i="16"/>
  <c r="I68" i="16" s="1"/>
  <c r="P68" i="16" s="1"/>
  <c r="Q68" i="16" s="1"/>
  <c r="R68" i="16" s="1"/>
  <c r="C69" i="28"/>
  <c r="I69" i="28" s="1"/>
  <c r="P69" i="28" s="1"/>
  <c r="Q69" i="28" s="1"/>
  <c r="R69" i="28" s="1"/>
  <c r="P74" i="17"/>
  <c r="Q74" i="17" s="1"/>
  <c r="R74" i="17" s="1"/>
  <c r="P73" i="21"/>
  <c r="Q73" i="21" s="1"/>
  <c r="R73" i="21" s="1"/>
  <c r="P74" i="13"/>
  <c r="Q74" i="13" s="1"/>
  <c r="R74" i="13" s="1"/>
  <c r="C69" i="19"/>
  <c r="I69" i="19" s="1"/>
  <c r="P69" i="19" s="1"/>
  <c r="Q69" i="19" s="1"/>
  <c r="R69" i="19" s="1"/>
  <c r="C69" i="17"/>
  <c r="I69" i="17" s="1"/>
  <c r="P69" i="17" s="1"/>
  <c r="Q69" i="17" s="1"/>
  <c r="R69" i="17" s="1"/>
  <c r="C69" i="21"/>
  <c r="I69" i="21" s="1"/>
  <c r="P69" i="21" s="1"/>
  <c r="Q69" i="21" s="1"/>
  <c r="R69" i="21" s="1"/>
  <c r="C69" i="20"/>
  <c r="I69" i="20" s="1"/>
  <c r="P69" i="20" s="1"/>
  <c r="Q69" i="20" s="1"/>
  <c r="R69" i="20" s="1"/>
  <c r="C69" i="18"/>
  <c r="I69" i="18" s="1"/>
  <c r="P69" i="18" s="1"/>
  <c r="Q69" i="18" s="1"/>
  <c r="R69" i="18" s="1"/>
  <c r="C69" i="16"/>
  <c r="I69" i="16" s="1"/>
  <c r="P69" i="16" s="1"/>
  <c r="Q69" i="16" s="1"/>
  <c r="R69" i="16" s="1"/>
  <c r="C70" i="11"/>
  <c r="C70" i="28"/>
  <c r="I70" i="28" s="1"/>
  <c r="P70" i="28" s="1"/>
  <c r="Q70" i="28" s="1"/>
  <c r="R70" i="28" s="1"/>
  <c r="X70" i="28" s="1"/>
  <c r="Z70" i="28" s="1"/>
  <c r="P74" i="19"/>
  <c r="Q74" i="19" s="1"/>
  <c r="R74" i="19" s="1"/>
  <c r="P77" i="17"/>
  <c r="Q77" i="17" s="1"/>
  <c r="R77" i="17" s="1"/>
  <c r="C70" i="19"/>
  <c r="I70" i="19" s="1"/>
  <c r="P70" i="19" s="1"/>
  <c r="Q70" i="19" s="1"/>
  <c r="R70" i="19" s="1"/>
  <c r="C70" i="17"/>
  <c r="I70" i="17" s="1"/>
  <c r="P70" i="17" s="1"/>
  <c r="Q70" i="17" s="1"/>
  <c r="R70" i="17" s="1"/>
  <c r="C70" i="21"/>
  <c r="I70" i="21" s="1"/>
  <c r="P70" i="21" s="1"/>
  <c r="Q70" i="21" s="1"/>
  <c r="R70" i="21" s="1"/>
  <c r="C70" i="20"/>
  <c r="I70" i="20" s="1"/>
  <c r="P70" i="20" s="1"/>
  <c r="Q70" i="20" s="1"/>
  <c r="R70" i="20" s="1"/>
  <c r="C70" i="18"/>
  <c r="I70" i="18" s="1"/>
  <c r="P70" i="18" s="1"/>
  <c r="Q70" i="18" s="1"/>
  <c r="R70" i="18" s="1"/>
  <c r="C70" i="16"/>
  <c r="I70" i="16" s="1"/>
  <c r="P70" i="16" s="1"/>
  <c r="Q70" i="16" s="1"/>
  <c r="R70" i="16" s="1"/>
  <c r="C71" i="11"/>
  <c r="C71" i="28"/>
  <c r="I71" i="28" s="1"/>
  <c r="P71" i="28" s="1"/>
  <c r="Q71" i="28" s="1"/>
  <c r="R71" i="28" s="1"/>
  <c r="X71" i="28" s="1"/>
  <c r="Z71" i="28" s="1"/>
  <c r="D161" i="17"/>
  <c r="F161" i="17" s="1"/>
  <c r="D161" i="28"/>
  <c r="F161" i="28" s="1"/>
  <c r="X57" i="28"/>
  <c r="Z57" i="28" s="1"/>
  <c r="P73" i="19"/>
  <c r="Q73" i="19" s="1"/>
  <c r="R73" i="19" s="1"/>
  <c r="P77" i="14"/>
  <c r="Q77" i="14" s="1"/>
  <c r="R77" i="14" s="1"/>
  <c r="X77" i="14" s="1"/>
  <c r="Z77" i="14" s="1"/>
  <c r="P73" i="14"/>
  <c r="Q73" i="14" s="1"/>
  <c r="R73" i="14" s="1"/>
  <c r="X73" i="14" s="1"/>
  <c r="Z73" i="14" s="1"/>
  <c r="D161" i="12"/>
  <c r="F161" i="12" s="1"/>
  <c r="P74" i="14"/>
  <c r="Q74" i="14" s="1"/>
  <c r="R74" i="14" s="1"/>
  <c r="X74" i="14" s="1"/>
  <c r="Z74" i="14" s="1"/>
  <c r="B97" i="14"/>
  <c r="H97" i="14" s="1"/>
  <c r="B97" i="13"/>
  <c r="H97" i="13" s="1"/>
  <c r="B97" i="10"/>
  <c r="B97" i="9"/>
  <c r="B97" i="5"/>
  <c r="B97" i="8"/>
  <c r="B97" i="4"/>
  <c r="D100" i="14"/>
  <c r="J100" i="14" s="1"/>
  <c r="D100" i="13"/>
  <c r="J100" i="13" s="1"/>
  <c r="D100" i="10"/>
  <c r="D100" i="9"/>
  <c r="D100" i="8"/>
  <c r="D100" i="5"/>
  <c r="D100" i="4"/>
  <c r="D103" i="14"/>
  <c r="J103" i="14" s="1"/>
  <c r="D103" i="13"/>
  <c r="J103" i="13" s="1"/>
  <c r="D103" i="10"/>
  <c r="D103" i="9"/>
  <c r="D103" i="8"/>
  <c r="D103" i="5"/>
  <c r="D103" i="4"/>
  <c r="C69" i="14"/>
  <c r="I69" i="14" s="1"/>
  <c r="P69" i="14" s="1"/>
  <c r="Q69" i="14" s="1"/>
  <c r="R69" i="14" s="1"/>
  <c r="C69" i="13"/>
  <c r="I69" i="13" s="1"/>
  <c r="P69" i="13" s="1"/>
  <c r="Q69" i="13" s="1"/>
  <c r="R69" i="13" s="1"/>
  <c r="C69" i="10"/>
  <c r="C69" i="9"/>
  <c r="C69" i="8"/>
  <c r="C69" i="5"/>
  <c r="C69" i="4"/>
  <c r="P78" i="14"/>
  <c r="Q78" i="14" s="1"/>
  <c r="R78" i="14" s="1"/>
  <c r="X78" i="14" s="1"/>
  <c r="Z78" i="14" s="1"/>
  <c r="D89" i="14"/>
  <c r="J89" i="14" s="1"/>
  <c r="D89" i="13"/>
  <c r="J89" i="13" s="1"/>
  <c r="D89" i="10"/>
  <c r="D89" i="9"/>
  <c r="D89" i="8"/>
  <c r="D89" i="5"/>
  <c r="D89" i="4"/>
  <c r="D101" i="12"/>
  <c r="J101" i="12" s="1"/>
  <c r="C72" i="14"/>
  <c r="I72" i="14" s="1"/>
  <c r="P72" i="14" s="1"/>
  <c r="Q72" i="14" s="1"/>
  <c r="R72" i="14" s="1"/>
  <c r="X72" i="14" s="1"/>
  <c r="Z72" i="14" s="1"/>
  <c r="C72" i="13"/>
  <c r="I72" i="13" s="1"/>
  <c r="P72" i="13" s="1"/>
  <c r="Q72" i="13" s="1"/>
  <c r="R72" i="13" s="1"/>
  <c r="C72" i="10"/>
  <c r="C72" i="8"/>
  <c r="C72" i="9"/>
  <c r="C72" i="5"/>
  <c r="C72" i="4"/>
  <c r="C84" i="12"/>
  <c r="I84" i="12" s="1"/>
  <c r="P84" i="12" s="1"/>
  <c r="Q84" i="12" s="1"/>
  <c r="R84" i="12" s="1"/>
  <c r="C87" i="14"/>
  <c r="I87" i="14" s="1"/>
  <c r="C87" i="13"/>
  <c r="I87" i="13" s="1"/>
  <c r="C87" i="10"/>
  <c r="C87" i="9"/>
  <c r="C87" i="8"/>
  <c r="C87" i="5"/>
  <c r="C87" i="4"/>
  <c r="C90" i="14"/>
  <c r="I90" i="14" s="1"/>
  <c r="C90" i="13"/>
  <c r="I90" i="13" s="1"/>
  <c r="C90" i="10"/>
  <c r="C90" i="9"/>
  <c r="C90" i="8"/>
  <c r="C90" i="5"/>
  <c r="C90" i="4"/>
  <c r="D104" i="14"/>
  <c r="J104" i="14" s="1"/>
  <c r="D104" i="13"/>
  <c r="J104" i="13" s="1"/>
  <c r="D104" i="10"/>
  <c r="D104" i="9"/>
  <c r="D104" i="8"/>
  <c r="D104" i="5"/>
  <c r="D104" i="4"/>
  <c r="C79" i="14"/>
  <c r="I79" i="14" s="1"/>
  <c r="P79" i="14" s="1"/>
  <c r="Q79" i="14" s="1"/>
  <c r="R79" i="14" s="1"/>
  <c r="X79" i="14" s="1"/>
  <c r="Z79" i="14" s="1"/>
  <c r="C79" i="13"/>
  <c r="I79" i="13" s="1"/>
  <c r="P79" i="13" s="1"/>
  <c r="Q79" i="13" s="1"/>
  <c r="R79" i="13" s="1"/>
  <c r="C79" i="10"/>
  <c r="C79" i="9"/>
  <c r="C79" i="8"/>
  <c r="C79" i="5"/>
  <c r="C79" i="4"/>
  <c r="D85" i="14"/>
  <c r="J85" i="14" s="1"/>
  <c r="D85" i="13"/>
  <c r="J85" i="13" s="1"/>
  <c r="D85" i="9"/>
  <c r="D85" i="10"/>
  <c r="D85" i="8"/>
  <c r="D85" i="5"/>
  <c r="D85" i="4"/>
  <c r="D97" i="12"/>
  <c r="J97" i="12" s="1"/>
  <c r="C71" i="14"/>
  <c r="I71" i="14" s="1"/>
  <c r="P71" i="14" s="1"/>
  <c r="Q71" i="14" s="1"/>
  <c r="R71" i="14" s="1"/>
  <c r="X71" i="14" s="1"/>
  <c r="Z71" i="14" s="1"/>
  <c r="C71" i="13"/>
  <c r="I71" i="13" s="1"/>
  <c r="P71" i="13" s="1"/>
  <c r="Q71" i="13" s="1"/>
  <c r="R71" i="13" s="1"/>
  <c r="C71" i="10"/>
  <c r="C71" i="9"/>
  <c r="C71" i="8"/>
  <c r="C71" i="5"/>
  <c r="C71" i="4"/>
  <c r="C83" i="12"/>
  <c r="I83" i="12" s="1"/>
  <c r="P83" i="12" s="1"/>
  <c r="Q83" i="12" s="1"/>
  <c r="R83" i="12" s="1"/>
  <c r="D86" i="14"/>
  <c r="J86" i="14" s="1"/>
  <c r="D86" i="13"/>
  <c r="J86" i="13" s="1"/>
  <c r="D86" i="10"/>
  <c r="D86" i="9"/>
  <c r="D86" i="8"/>
  <c r="D86" i="5"/>
  <c r="D86" i="4"/>
  <c r="D98" i="12"/>
  <c r="J98" i="12" s="1"/>
  <c r="D82" i="14"/>
  <c r="J82" i="14" s="1"/>
  <c r="D82" i="13"/>
  <c r="J82" i="13" s="1"/>
  <c r="D82" i="10"/>
  <c r="D82" i="9"/>
  <c r="D82" i="8"/>
  <c r="D82" i="5"/>
  <c r="D82" i="4"/>
  <c r="D94" i="12"/>
  <c r="J94" i="12" s="1"/>
  <c r="C89" i="14"/>
  <c r="I89" i="14" s="1"/>
  <c r="C89" i="13"/>
  <c r="I89" i="13" s="1"/>
  <c r="C89" i="10"/>
  <c r="C89" i="9"/>
  <c r="C89" i="8"/>
  <c r="C89" i="5"/>
  <c r="C89" i="4"/>
  <c r="B81" i="14"/>
  <c r="H81" i="14" s="1"/>
  <c r="B81" i="13"/>
  <c r="H81" i="13" s="1"/>
  <c r="B81" i="10"/>
  <c r="B81" i="9"/>
  <c r="B81" i="8"/>
  <c r="B81" i="5"/>
  <c r="B81" i="4"/>
  <c r="B88" i="14"/>
  <c r="H88" i="14" s="1"/>
  <c r="B88" i="13"/>
  <c r="H88" i="13" s="1"/>
  <c r="B88" i="10"/>
  <c r="B88" i="9"/>
  <c r="B88" i="8"/>
  <c r="B88" i="5"/>
  <c r="B88" i="4"/>
  <c r="B84" i="14"/>
  <c r="H84" i="14" s="1"/>
  <c r="B84" i="13"/>
  <c r="H84" i="13" s="1"/>
  <c r="B84" i="10"/>
  <c r="B84" i="9"/>
  <c r="B84" i="8"/>
  <c r="B84" i="5"/>
  <c r="B84" i="4"/>
  <c r="C76" i="14"/>
  <c r="I76" i="14" s="1"/>
  <c r="P76" i="14" s="1"/>
  <c r="Q76" i="14" s="1"/>
  <c r="R76" i="14" s="1"/>
  <c r="X76" i="14" s="1"/>
  <c r="Z76" i="14" s="1"/>
  <c r="C76" i="13"/>
  <c r="I76" i="13" s="1"/>
  <c r="P76" i="13" s="1"/>
  <c r="Q76" i="13" s="1"/>
  <c r="R76" i="13" s="1"/>
  <c r="C76" i="10"/>
  <c r="C76" i="8"/>
  <c r="C76" i="9"/>
  <c r="C76" i="4"/>
  <c r="C76" i="5"/>
  <c r="C88" i="12"/>
  <c r="I88" i="12" s="1"/>
  <c r="P88" i="12" s="1"/>
  <c r="Q88" i="12" s="1"/>
  <c r="R88" i="12" s="1"/>
  <c r="C70" i="14"/>
  <c r="I70" i="14" s="1"/>
  <c r="P70" i="14" s="1"/>
  <c r="Q70" i="14" s="1"/>
  <c r="R70" i="14" s="1"/>
  <c r="X70" i="14" s="1"/>
  <c r="Z70" i="14" s="1"/>
  <c r="C70" i="13"/>
  <c r="I70" i="13" s="1"/>
  <c r="P70" i="13" s="1"/>
  <c r="Q70" i="13" s="1"/>
  <c r="R70" i="13" s="1"/>
  <c r="C70" i="10"/>
  <c r="C70" i="9"/>
  <c r="C70" i="8"/>
  <c r="C70" i="5"/>
  <c r="C70" i="4"/>
  <c r="C82" i="12"/>
  <c r="I82" i="12" s="1"/>
  <c r="P82" i="12" s="1"/>
  <c r="Q82" i="12" s="1"/>
  <c r="R82" i="12" s="1"/>
  <c r="C86" i="14"/>
  <c r="I86" i="14" s="1"/>
  <c r="C86" i="13"/>
  <c r="I86" i="13" s="1"/>
  <c r="C86" i="10"/>
  <c r="C86" i="9"/>
  <c r="C86" i="8"/>
  <c r="C86" i="5"/>
  <c r="C86" i="4"/>
  <c r="B94" i="14"/>
  <c r="H94" i="14" s="1"/>
  <c r="B94" i="13"/>
  <c r="H94" i="13" s="1"/>
  <c r="B94" i="10"/>
  <c r="B94" i="9"/>
  <c r="B94" i="8"/>
  <c r="B94" i="5"/>
  <c r="B94" i="4"/>
  <c r="B95" i="14"/>
  <c r="H95" i="14" s="1"/>
  <c r="B95" i="13"/>
  <c r="H95" i="13" s="1"/>
  <c r="B95" i="10"/>
  <c r="B95" i="9"/>
  <c r="B95" i="8"/>
  <c r="B95" i="5"/>
  <c r="B95" i="4"/>
  <c r="B91" i="14"/>
  <c r="H91" i="14" s="1"/>
  <c r="B91" i="13"/>
  <c r="H91" i="13" s="1"/>
  <c r="B91" i="10"/>
  <c r="B91" i="9"/>
  <c r="B91" i="8"/>
  <c r="B91" i="5"/>
  <c r="B91" i="4"/>
  <c r="D95" i="14"/>
  <c r="J95" i="14" s="1"/>
  <c r="D95" i="13"/>
  <c r="J95" i="13" s="1"/>
  <c r="D95" i="10"/>
  <c r="D95" i="9"/>
  <c r="D95" i="8"/>
  <c r="D95" i="5"/>
  <c r="D95" i="4"/>
  <c r="B101" i="14"/>
  <c r="H101" i="14" s="1"/>
  <c r="B101" i="13"/>
  <c r="H101" i="13" s="1"/>
  <c r="B101" i="10"/>
  <c r="B101" i="9"/>
  <c r="B101" i="8"/>
  <c r="B101" i="5"/>
  <c r="B101" i="4"/>
  <c r="B90" i="14"/>
  <c r="H90" i="14" s="1"/>
  <c r="B90" i="13"/>
  <c r="H90" i="13" s="1"/>
  <c r="B90" i="10"/>
  <c r="B90" i="9"/>
  <c r="B90" i="8"/>
  <c r="B90" i="5"/>
  <c r="B90" i="4"/>
  <c r="X57" i="14"/>
  <c r="Z57" i="14" s="1"/>
  <c r="D161" i="14"/>
  <c r="F161" i="14" s="1"/>
  <c r="D99" i="14"/>
  <c r="J99" i="14" s="1"/>
  <c r="D99" i="13"/>
  <c r="J99" i="13" s="1"/>
  <c r="D99" i="10"/>
  <c r="D99" i="9"/>
  <c r="D99" i="8"/>
  <c r="D99" i="5"/>
  <c r="D99" i="4"/>
  <c r="D90" i="14"/>
  <c r="J90" i="14" s="1"/>
  <c r="D90" i="13"/>
  <c r="J90" i="13" s="1"/>
  <c r="D90" i="10"/>
  <c r="D90" i="9"/>
  <c r="D90" i="8"/>
  <c r="D90" i="5"/>
  <c r="D90" i="4"/>
  <c r="D102" i="12"/>
  <c r="J102" i="12" s="1"/>
  <c r="C85" i="14"/>
  <c r="I85" i="14" s="1"/>
  <c r="C85" i="13"/>
  <c r="I85" i="13" s="1"/>
  <c r="P85" i="13" s="1"/>
  <c r="Q85" i="13" s="1"/>
  <c r="R85" i="13" s="1"/>
  <c r="C85" i="10"/>
  <c r="C85" i="9"/>
  <c r="C85" i="8"/>
  <c r="C85" i="5"/>
  <c r="C85" i="4"/>
  <c r="B86" i="14"/>
  <c r="H86" i="14" s="1"/>
  <c r="B86" i="13"/>
  <c r="H86" i="13" s="1"/>
  <c r="B86" i="10"/>
  <c r="B86" i="9"/>
  <c r="B86" i="8"/>
  <c r="B86" i="5"/>
  <c r="B86" i="4"/>
  <c r="B92" i="14"/>
  <c r="H92" i="14" s="1"/>
  <c r="B92" i="13"/>
  <c r="H92" i="13" s="1"/>
  <c r="B92" i="9"/>
  <c r="B92" i="10"/>
  <c r="B92" i="8"/>
  <c r="B92" i="5"/>
  <c r="B92" i="4"/>
  <c r="D161" i="13"/>
  <c r="F161" i="13" s="1"/>
  <c r="D84" i="14"/>
  <c r="J84" i="14" s="1"/>
  <c r="D84" i="13"/>
  <c r="J84" i="13" s="1"/>
  <c r="D84" i="10"/>
  <c r="D84" i="9"/>
  <c r="D84" i="8"/>
  <c r="D84" i="5"/>
  <c r="D84" i="4"/>
  <c r="D96" i="12"/>
  <c r="J96" i="12" s="1"/>
  <c r="P78" i="13"/>
  <c r="Q78" i="13" s="1"/>
  <c r="R78" i="13" s="1"/>
  <c r="D81" i="14"/>
  <c r="J81" i="14" s="1"/>
  <c r="D81" i="13"/>
  <c r="J81" i="13" s="1"/>
  <c r="D81" i="10"/>
  <c r="D81" i="9"/>
  <c r="D81" i="8"/>
  <c r="D81" i="5"/>
  <c r="D81" i="4"/>
  <c r="D93" i="12"/>
  <c r="J93" i="12" s="1"/>
  <c r="B103" i="12"/>
  <c r="H103" i="12" s="1"/>
  <c r="D111" i="12"/>
  <c r="J111" i="12" s="1"/>
  <c r="C98" i="12"/>
  <c r="I98" i="12" s="1"/>
  <c r="B109" i="12"/>
  <c r="H109" i="12" s="1"/>
  <c r="D112" i="12"/>
  <c r="J112" i="12" s="1"/>
  <c r="B102" i="12"/>
  <c r="H102" i="12" s="1"/>
  <c r="C97" i="12"/>
  <c r="I97" i="12" s="1"/>
  <c r="B98" i="12"/>
  <c r="H98" i="12" s="1"/>
  <c r="D107" i="12"/>
  <c r="J107" i="12" s="1"/>
  <c r="B113" i="12"/>
  <c r="H113" i="12" s="1"/>
  <c r="D115" i="12"/>
  <c r="J115" i="12" s="1"/>
  <c r="C81" i="12"/>
  <c r="I81" i="12" s="1"/>
  <c r="P81" i="12" s="1"/>
  <c r="Q81" i="12" s="1"/>
  <c r="R81" i="12" s="1"/>
  <c r="B104" i="12"/>
  <c r="H104" i="12" s="1"/>
  <c r="B106" i="12"/>
  <c r="H106" i="12" s="1"/>
  <c r="B107" i="12"/>
  <c r="H107" i="12" s="1"/>
  <c r="C99" i="12"/>
  <c r="I99" i="12" s="1"/>
  <c r="C102" i="12"/>
  <c r="I102" i="12" s="1"/>
  <c r="D116" i="12"/>
  <c r="J116" i="12" s="1"/>
  <c r="C101" i="12"/>
  <c r="I101" i="12" s="1"/>
  <c r="B93" i="12"/>
  <c r="H93" i="12" s="1"/>
  <c r="B100" i="12"/>
  <c r="H100" i="12" s="1"/>
  <c r="B96" i="12"/>
  <c r="H96" i="12" s="1"/>
  <c r="C91" i="12"/>
  <c r="I91" i="12" s="1"/>
  <c r="P91" i="12" s="1"/>
  <c r="Q91" i="12" s="1"/>
  <c r="R91" i="12" s="1"/>
  <c r="P89" i="17" l="1"/>
  <c r="Q89" i="17" s="1"/>
  <c r="R89" i="17" s="1"/>
  <c r="P97" i="12"/>
  <c r="Q97" i="12" s="1"/>
  <c r="R97" i="12" s="1"/>
  <c r="P86" i="28"/>
  <c r="Q86" i="28" s="1"/>
  <c r="R86" i="28" s="1"/>
  <c r="X86" i="28" s="1"/>
  <c r="Z86" i="28" s="1"/>
  <c r="P89" i="28"/>
  <c r="Q89" i="28" s="1"/>
  <c r="R89" i="28" s="1"/>
  <c r="X89" i="28" s="1"/>
  <c r="Z89" i="28" s="1"/>
  <c r="P85" i="28"/>
  <c r="Q85" i="28" s="1"/>
  <c r="R85" i="28" s="1"/>
  <c r="X85" i="28" s="1"/>
  <c r="Z85" i="28" s="1"/>
  <c r="P86" i="18"/>
  <c r="Q86" i="18" s="1"/>
  <c r="R86" i="18" s="1"/>
  <c r="P85" i="14"/>
  <c r="Q85" i="14" s="1"/>
  <c r="R85" i="14" s="1"/>
  <c r="X85" i="14" s="1"/>
  <c r="Z85" i="14" s="1"/>
  <c r="P102" i="12"/>
  <c r="Q102" i="12" s="1"/>
  <c r="R102" i="12" s="1"/>
  <c r="P101" i="12"/>
  <c r="Q101" i="12" s="1"/>
  <c r="R101" i="12" s="1"/>
  <c r="P98" i="12"/>
  <c r="Q98" i="12" s="1"/>
  <c r="R98" i="12" s="1"/>
  <c r="P99" i="12"/>
  <c r="Q99" i="12" s="1"/>
  <c r="R99" i="12" s="1"/>
  <c r="P87" i="14"/>
  <c r="Q87" i="14" s="1"/>
  <c r="R87" i="14" s="1"/>
  <c r="X87" i="14" s="1"/>
  <c r="Z87" i="14" s="1"/>
  <c r="P86" i="21"/>
  <c r="Q86" i="21" s="1"/>
  <c r="R86" i="21" s="1"/>
  <c r="P87" i="28"/>
  <c r="Q87" i="28" s="1"/>
  <c r="R87" i="28" s="1"/>
  <c r="X87" i="28" s="1"/>
  <c r="Z87" i="28" s="1"/>
  <c r="P89" i="20"/>
  <c r="Q89" i="20" s="1"/>
  <c r="R89" i="20" s="1"/>
  <c r="P87" i="13"/>
  <c r="Q87" i="13" s="1"/>
  <c r="R87" i="13" s="1"/>
  <c r="D106" i="20"/>
  <c r="J106" i="20" s="1"/>
  <c r="D107" i="11"/>
  <c r="D106" i="17"/>
  <c r="J106" i="17" s="1"/>
  <c r="D106" i="18"/>
  <c r="J106" i="18" s="1"/>
  <c r="D106" i="21"/>
  <c r="J106" i="21" s="1"/>
  <c r="D106" i="16"/>
  <c r="J106" i="16" s="1"/>
  <c r="D106" i="19"/>
  <c r="J106" i="19" s="1"/>
  <c r="D107" i="28"/>
  <c r="J107" i="28" s="1"/>
  <c r="D111" i="18"/>
  <c r="J111" i="18" s="1"/>
  <c r="D111" i="21"/>
  <c r="J111" i="21" s="1"/>
  <c r="D111" i="16"/>
  <c r="J111" i="16" s="1"/>
  <c r="D111" i="19"/>
  <c r="J111" i="19" s="1"/>
  <c r="D111" i="20"/>
  <c r="J111" i="20" s="1"/>
  <c r="D112" i="11"/>
  <c r="D111" i="17"/>
  <c r="J111" i="17" s="1"/>
  <c r="D112" i="28"/>
  <c r="J112" i="28" s="1"/>
  <c r="D110" i="21"/>
  <c r="J110" i="21" s="1"/>
  <c r="D110" i="16"/>
  <c r="J110" i="16" s="1"/>
  <c r="D110" i="19"/>
  <c r="J110" i="19" s="1"/>
  <c r="D110" i="20"/>
  <c r="J110" i="20" s="1"/>
  <c r="D111" i="11"/>
  <c r="D110" i="17"/>
  <c r="J110" i="17" s="1"/>
  <c r="D110" i="18"/>
  <c r="J110" i="18" s="1"/>
  <c r="D111" i="28"/>
  <c r="J111" i="28" s="1"/>
  <c r="D93" i="21"/>
  <c r="J93" i="21" s="1"/>
  <c r="D93" i="16"/>
  <c r="J93" i="16" s="1"/>
  <c r="D93" i="19"/>
  <c r="J93" i="19" s="1"/>
  <c r="D93" i="20"/>
  <c r="J93" i="20" s="1"/>
  <c r="D94" i="11"/>
  <c r="D93" i="17"/>
  <c r="J93" i="17" s="1"/>
  <c r="D93" i="18"/>
  <c r="J93" i="18" s="1"/>
  <c r="D94" i="28"/>
  <c r="J94" i="28" s="1"/>
  <c r="D97" i="20"/>
  <c r="J97" i="20" s="1"/>
  <c r="D98" i="11"/>
  <c r="D97" i="17"/>
  <c r="J97" i="17" s="1"/>
  <c r="D97" i="18"/>
  <c r="J97" i="18" s="1"/>
  <c r="D97" i="21"/>
  <c r="J97" i="21" s="1"/>
  <c r="D97" i="16"/>
  <c r="J97" i="16" s="1"/>
  <c r="D97" i="19"/>
  <c r="J97" i="19" s="1"/>
  <c r="D98" i="28"/>
  <c r="J98" i="28" s="1"/>
  <c r="D115" i="19"/>
  <c r="J115" i="19" s="1"/>
  <c r="D115" i="20"/>
  <c r="J115" i="20" s="1"/>
  <c r="D115" i="17"/>
  <c r="J115" i="17" s="1"/>
  <c r="D115" i="18"/>
  <c r="J115" i="18" s="1"/>
  <c r="D115" i="21"/>
  <c r="J115" i="21" s="1"/>
  <c r="D115" i="16"/>
  <c r="J115" i="16" s="1"/>
  <c r="D116" i="11"/>
  <c r="D116" i="28"/>
  <c r="J116" i="28" s="1"/>
  <c r="D101" i="21"/>
  <c r="J101" i="21" s="1"/>
  <c r="D101" i="16"/>
  <c r="J101" i="16" s="1"/>
  <c r="D101" i="19"/>
  <c r="J101" i="19" s="1"/>
  <c r="D101" i="20"/>
  <c r="J101" i="20" s="1"/>
  <c r="D102" i="11"/>
  <c r="D101" i="17"/>
  <c r="J101" i="17" s="1"/>
  <c r="D101" i="18"/>
  <c r="J101" i="18" s="1"/>
  <c r="D102" i="28"/>
  <c r="J102" i="28" s="1"/>
  <c r="D100" i="21"/>
  <c r="J100" i="21" s="1"/>
  <c r="D100" i="16"/>
  <c r="J100" i="16" s="1"/>
  <c r="D100" i="19"/>
  <c r="J100" i="19" s="1"/>
  <c r="D100" i="20"/>
  <c r="J100" i="20" s="1"/>
  <c r="D101" i="11"/>
  <c r="D100" i="17"/>
  <c r="J100" i="17" s="1"/>
  <c r="D100" i="18"/>
  <c r="J100" i="18" s="1"/>
  <c r="D101" i="28"/>
  <c r="J101" i="28" s="1"/>
  <c r="D114" i="20"/>
  <c r="J114" i="20" s="1"/>
  <c r="D114" i="17"/>
  <c r="J114" i="17" s="1"/>
  <c r="D114" i="18"/>
  <c r="J114" i="18" s="1"/>
  <c r="D114" i="21"/>
  <c r="J114" i="21" s="1"/>
  <c r="D114" i="16"/>
  <c r="J114" i="16" s="1"/>
  <c r="D114" i="19"/>
  <c r="J114" i="19" s="1"/>
  <c r="D115" i="11"/>
  <c r="D115" i="28"/>
  <c r="J115" i="28" s="1"/>
  <c r="D97" i="11"/>
  <c r="D96" i="17"/>
  <c r="J96" i="17" s="1"/>
  <c r="D96" i="18"/>
  <c r="J96" i="18" s="1"/>
  <c r="D96" i="21"/>
  <c r="J96" i="21" s="1"/>
  <c r="D96" i="16"/>
  <c r="J96" i="16" s="1"/>
  <c r="D96" i="19"/>
  <c r="J96" i="19" s="1"/>
  <c r="D96" i="20"/>
  <c r="J96" i="20" s="1"/>
  <c r="D97" i="28"/>
  <c r="J97" i="28" s="1"/>
  <c r="D95" i="17"/>
  <c r="J95" i="17" s="1"/>
  <c r="D95" i="18"/>
  <c r="J95" i="18" s="1"/>
  <c r="D95" i="21"/>
  <c r="J95" i="21" s="1"/>
  <c r="D95" i="16"/>
  <c r="J95" i="16" s="1"/>
  <c r="D95" i="19"/>
  <c r="J95" i="19" s="1"/>
  <c r="D95" i="20"/>
  <c r="J95" i="20" s="1"/>
  <c r="D96" i="11"/>
  <c r="D96" i="28"/>
  <c r="J96" i="28" s="1"/>
  <c r="P89" i="14"/>
  <c r="Q89" i="14" s="1"/>
  <c r="R89" i="14" s="1"/>
  <c r="X89" i="14" s="1"/>
  <c r="Z89" i="14" s="1"/>
  <c r="D92" i="17"/>
  <c r="J92" i="17" s="1"/>
  <c r="D92" i="16"/>
  <c r="J92" i="16" s="1"/>
  <c r="D92" i="19"/>
  <c r="J92" i="19" s="1"/>
  <c r="D92" i="21"/>
  <c r="J92" i="21" s="1"/>
  <c r="D92" i="18"/>
  <c r="J92" i="18" s="1"/>
  <c r="D93" i="11"/>
  <c r="D92" i="20"/>
  <c r="J92" i="20" s="1"/>
  <c r="D93" i="28"/>
  <c r="J93" i="28" s="1"/>
  <c r="D162" i="19"/>
  <c r="F162" i="19" s="1"/>
  <c r="D162" i="17"/>
  <c r="F162" i="17" s="1"/>
  <c r="B103" i="17"/>
  <c r="H103" i="17" s="1"/>
  <c r="B103" i="19"/>
  <c r="H103" i="19" s="1"/>
  <c r="B104" i="11"/>
  <c r="B104" i="28"/>
  <c r="H104" i="28" s="1"/>
  <c r="B103" i="16"/>
  <c r="H103" i="16" s="1"/>
  <c r="B103" i="18"/>
  <c r="H103" i="18" s="1"/>
  <c r="B103" i="20"/>
  <c r="H103" i="20" s="1"/>
  <c r="B103" i="21"/>
  <c r="H103" i="21" s="1"/>
  <c r="C91" i="18"/>
  <c r="I91" i="18" s="1"/>
  <c r="P91" i="18" s="1"/>
  <c r="Q91" i="18" s="1"/>
  <c r="R91" i="18" s="1"/>
  <c r="C91" i="20"/>
  <c r="I91" i="20" s="1"/>
  <c r="P91" i="20" s="1"/>
  <c r="Q91" i="20" s="1"/>
  <c r="R91" i="20" s="1"/>
  <c r="C92" i="28"/>
  <c r="I92" i="28" s="1"/>
  <c r="P92" i="28" s="1"/>
  <c r="Q92" i="28" s="1"/>
  <c r="R92" i="28" s="1"/>
  <c r="X92" i="28" s="1"/>
  <c r="Z92" i="28" s="1"/>
  <c r="C91" i="21"/>
  <c r="I91" i="21" s="1"/>
  <c r="P91" i="21" s="1"/>
  <c r="Q91" i="21" s="1"/>
  <c r="R91" i="21" s="1"/>
  <c r="C91" i="17"/>
  <c r="I91" i="17" s="1"/>
  <c r="P91" i="17" s="1"/>
  <c r="Q91" i="17" s="1"/>
  <c r="R91" i="17" s="1"/>
  <c r="C91" i="19"/>
  <c r="I91" i="19" s="1"/>
  <c r="P91" i="19" s="1"/>
  <c r="Q91" i="19" s="1"/>
  <c r="R91" i="19" s="1"/>
  <c r="C92" i="11"/>
  <c r="C91" i="16"/>
  <c r="I91" i="16" s="1"/>
  <c r="P91" i="16" s="1"/>
  <c r="Q91" i="16" s="1"/>
  <c r="R91" i="16" s="1"/>
  <c r="C92" i="13"/>
  <c r="I92" i="13" s="1"/>
  <c r="P92" i="13" s="1"/>
  <c r="Q92" i="13" s="1"/>
  <c r="R92" i="13" s="1"/>
  <c r="C92" i="10"/>
  <c r="C92" i="9"/>
  <c r="C92" i="8"/>
  <c r="C92" i="5"/>
  <c r="C92" i="4"/>
  <c r="C104" i="12"/>
  <c r="I104" i="12" s="1"/>
  <c r="P104" i="12" s="1"/>
  <c r="Q104" i="12" s="1"/>
  <c r="R104" i="12" s="1"/>
  <c r="C92" i="14"/>
  <c r="I92" i="14" s="1"/>
  <c r="P92" i="14" s="1"/>
  <c r="Q92" i="14" s="1"/>
  <c r="R92" i="14" s="1"/>
  <c r="X92" i="14" s="1"/>
  <c r="Z92" i="14" s="1"/>
  <c r="D162" i="28"/>
  <c r="F162" i="28" s="1"/>
  <c r="X69" i="28"/>
  <c r="Z69" i="28" s="1"/>
  <c r="D162" i="18"/>
  <c r="F162" i="18" s="1"/>
  <c r="B97" i="19"/>
  <c r="H97" i="19" s="1"/>
  <c r="B97" i="17"/>
  <c r="H97" i="17" s="1"/>
  <c r="B97" i="18"/>
  <c r="H97" i="18" s="1"/>
  <c r="B98" i="28"/>
  <c r="H98" i="28" s="1"/>
  <c r="B97" i="20"/>
  <c r="H97" i="20" s="1"/>
  <c r="B97" i="16"/>
  <c r="H97" i="16" s="1"/>
  <c r="B98" i="11"/>
  <c r="B97" i="21"/>
  <c r="H97" i="21" s="1"/>
  <c r="C87" i="19"/>
  <c r="I87" i="19" s="1"/>
  <c r="P87" i="19" s="1"/>
  <c r="Q87" i="19" s="1"/>
  <c r="R87" i="19" s="1"/>
  <c r="C87" i="17"/>
  <c r="I87" i="17" s="1"/>
  <c r="P87" i="17" s="1"/>
  <c r="Q87" i="17" s="1"/>
  <c r="R87" i="17" s="1"/>
  <c r="C87" i="21"/>
  <c r="I87" i="21" s="1"/>
  <c r="P87" i="21" s="1"/>
  <c r="Q87" i="21" s="1"/>
  <c r="R87" i="21" s="1"/>
  <c r="C87" i="20"/>
  <c r="I87" i="20" s="1"/>
  <c r="P87" i="20" s="1"/>
  <c r="Q87" i="20" s="1"/>
  <c r="R87" i="20" s="1"/>
  <c r="C87" i="18"/>
  <c r="I87" i="18" s="1"/>
  <c r="P87" i="18" s="1"/>
  <c r="Q87" i="18" s="1"/>
  <c r="R87" i="18" s="1"/>
  <c r="C88" i="28"/>
  <c r="I88" i="28" s="1"/>
  <c r="P88" i="28" s="1"/>
  <c r="Q88" i="28" s="1"/>
  <c r="R88" i="28" s="1"/>
  <c r="X88" i="28" s="1"/>
  <c r="Z88" i="28" s="1"/>
  <c r="C87" i="16"/>
  <c r="I87" i="16" s="1"/>
  <c r="P87" i="16" s="1"/>
  <c r="Q87" i="16" s="1"/>
  <c r="R87" i="16" s="1"/>
  <c r="C88" i="11"/>
  <c r="B95" i="19"/>
  <c r="H95" i="19" s="1"/>
  <c r="B95" i="17"/>
  <c r="H95" i="17" s="1"/>
  <c r="B95" i="21"/>
  <c r="H95" i="21" s="1"/>
  <c r="B95" i="20"/>
  <c r="H95" i="20" s="1"/>
  <c r="B96" i="28"/>
  <c r="H96" i="28" s="1"/>
  <c r="B95" i="18"/>
  <c r="H95" i="18" s="1"/>
  <c r="B96" i="11"/>
  <c r="B95" i="16"/>
  <c r="H95" i="16" s="1"/>
  <c r="B106" i="19"/>
  <c r="H106" i="19" s="1"/>
  <c r="B106" i="17"/>
  <c r="H106" i="17" s="1"/>
  <c r="B106" i="21"/>
  <c r="H106" i="21" s="1"/>
  <c r="B106" i="20"/>
  <c r="H106" i="20" s="1"/>
  <c r="B106" i="18"/>
  <c r="H106" i="18" s="1"/>
  <c r="B107" i="28"/>
  <c r="H107" i="28" s="1"/>
  <c r="B107" i="11"/>
  <c r="B106" i="16"/>
  <c r="H106" i="16" s="1"/>
  <c r="C100" i="19"/>
  <c r="I100" i="19" s="1"/>
  <c r="P100" i="19" s="1"/>
  <c r="Q100" i="19" s="1"/>
  <c r="R100" i="19" s="1"/>
  <c r="C100" i="17"/>
  <c r="I100" i="17" s="1"/>
  <c r="P100" i="17" s="1"/>
  <c r="Q100" i="17" s="1"/>
  <c r="R100" i="17" s="1"/>
  <c r="C100" i="21"/>
  <c r="I100" i="21" s="1"/>
  <c r="P100" i="21" s="1"/>
  <c r="Q100" i="21" s="1"/>
  <c r="R100" i="21" s="1"/>
  <c r="C100" i="20"/>
  <c r="I100" i="20" s="1"/>
  <c r="P100" i="20" s="1"/>
  <c r="Q100" i="20" s="1"/>
  <c r="R100" i="20" s="1"/>
  <c r="C100" i="18"/>
  <c r="I100" i="18" s="1"/>
  <c r="P100" i="18" s="1"/>
  <c r="Q100" i="18" s="1"/>
  <c r="R100" i="18" s="1"/>
  <c r="C101" i="28"/>
  <c r="I101" i="28" s="1"/>
  <c r="C101" i="11"/>
  <c r="C100" i="16"/>
  <c r="I100" i="16" s="1"/>
  <c r="P100" i="16" s="1"/>
  <c r="Q100" i="16" s="1"/>
  <c r="R100" i="16" s="1"/>
  <c r="C81" i="19"/>
  <c r="I81" i="19" s="1"/>
  <c r="P81" i="19" s="1"/>
  <c r="Q81" i="19" s="1"/>
  <c r="R81" i="19" s="1"/>
  <c r="C81" i="17"/>
  <c r="I81" i="17" s="1"/>
  <c r="P81" i="17" s="1"/>
  <c r="Q81" i="17" s="1"/>
  <c r="R81" i="17" s="1"/>
  <c r="C81" i="21"/>
  <c r="I81" i="21" s="1"/>
  <c r="P81" i="21" s="1"/>
  <c r="Q81" i="21" s="1"/>
  <c r="R81" i="21" s="1"/>
  <c r="C81" i="20"/>
  <c r="I81" i="20" s="1"/>
  <c r="P81" i="20" s="1"/>
  <c r="Q81" i="20" s="1"/>
  <c r="R81" i="20" s="1"/>
  <c r="C81" i="18"/>
  <c r="I81" i="18" s="1"/>
  <c r="P81" i="18" s="1"/>
  <c r="Q81" i="18" s="1"/>
  <c r="R81" i="18" s="1"/>
  <c r="C81" i="16"/>
  <c r="I81" i="16" s="1"/>
  <c r="P81" i="16" s="1"/>
  <c r="Q81" i="16" s="1"/>
  <c r="R81" i="16" s="1"/>
  <c r="C82" i="11"/>
  <c r="C82" i="28"/>
  <c r="I82" i="28" s="1"/>
  <c r="P82" i="28" s="1"/>
  <c r="Q82" i="28" s="1"/>
  <c r="R82" i="28" s="1"/>
  <c r="X82" i="28" s="1"/>
  <c r="Z82" i="28" s="1"/>
  <c r="C96" i="19"/>
  <c r="I96" i="19" s="1"/>
  <c r="P96" i="19" s="1"/>
  <c r="Q96" i="19" s="1"/>
  <c r="R96" i="19" s="1"/>
  <c r="C96" i="17"/>
  <c r="I96" i="17" s="1"/>
  <c r="P96" i="17" s="1"/>
  <c r="Q96" i="17" s="1"/>
  <c r="R96" i="17" s="1"/>
  <c r="C96" i="21"/>
  <c r="I96" i="21" s="1"/>
  <c r="P96" i="21" s="1"/>
  <c r="Q96" i="21" s="1"/>
  <c r="R96" i="21" s="1"/>
  <c r="C96" i="20"/>
  <c r="I96" i="20" s="1"/>
  <c r="C96" i="18"/>
  <c r="I96" i="18" s="1"/>
  <c r="P96" i="18" s="1"/>
  <c r="Q96" i="18" s="1"/>
  <c r="R96" i="18" s="1"/>
  <c r="C96" i="16"/>
  <c r="I96" i="16" s="1"/>
  <c r="P96" i="16" s="1"/>
  <c r="Q96" i="16" s="1"/>
  <c r="R96" i="16" s="1"/>
  <c r="C97" i="11"/>
  <c r="C97" i="28"/>
  <c r="I97" i="28" s="1"/>
  <c r="D162" i="21"/>
  <c r="F162" i="21" s="1"/>
  <c r="P90" i="28"/>
  <c r="Q90" i="28" s="1"/>
  <c r="R90" i="28" s="1"/>
  <c r="X90" i="28" s="1"/>
  <c r="Z90" i="28" s="1"/>
  <c r="C90" i="19"/>
  <c r="I90" i="19" s="1"/>
  <c r="P90" i="19" s="1"/>
  <c r="Q90" i="19" s="1"/>
  <c r="R90" i="19" s="1"/>
  <c r="C90" i="17"/>
  <c r="I90" i="17" s="1"/>
  <c r="C90" i="21"/>
  <c r="I90" i="21" s="1"/>
  <c r="P90" i="21" s="1"/>
  <c r="Q90" i="21" s="1"/>
  <c r="R90" i="21" s="1"/>
  <c r="C90" i="20"/>
  <c r="I90" i="20" s="1"/>
  <c r="P90" i="20" s="1"/>
  <c r="Q90" i="20" s="1"/>
  <c r="R90" i="20" s="1"/>
  <c r="C90" i="18"/>
  <c r="I90" i="18" s="1"/>
  <c r="P90" i="18" s="1"/>
  <c r="Q90" i="18" s="1"/>
  <c r="R90" i="18" s="1"/>
  <c r="C90" i="16"/>
  <c r="I90" i="16" s="1"/>
  <c r="P90" i="16" s="1"/>
  <c r="Q90" i="16" s="1"/>
  <c r="R90" i="16" s="1"/>
  <c r="C91" i="11"/>
  <c r="C91" i="28"/>
  <c r="I91" i="28" s="1"/>
  <c r="P91" i="28" s="1"/>
  <c r="Q91" i="28" s="1"/>
  <c r="R91" i="28" s="1"/>
  <c r="X91" i="28" s="1"/>
  <c r="Z91" i="28" s="1"/>
  <c r="C98" i="19"/>
  <c r="I98" i="19" s="1"/>
  <c r="C98" i="17"/>
  <c r="I98" i="17" s="1"/>
  <c r="C98" i="21"/>
  <c r="I98" i="21" s="1"/>
  <c r="C98" i="20"/>
  <c r="I98" i="20" s="1"/>
  <c r="C98" i="18"/>
  <c r="I98" i="18" s="1"/>
  <c r="C98" i="16"/>
  <c r="I98" i="16" s="1"/>
  <c r="C99" i="11"/>
  <c r="C99" i="28"/>
  <c r="I99" i="28" s="1"/>
  <c r="C80" i="19"/>
  <c r="I80" i="19" s="1"/>
  <c r="P80" i="19" s="1"/>
  <c r="Q80" i="19" s="1"/>
  <c r="R80" i="19" s="1"/>
  <c r="C80" i="17"/>
  <c r="I80" i="17" s="1"/>
  <c r="C80" i="21"/>
  <c r="I80" i="21" s="1"/>
  <c r="P80" i="21" s="1"/>
  <c r="Q80" i="21" s="1"/>
  <c r="R80" i="21" s="1"/>
  <c r="C80" i="20"/>
  <c r="I80" i="20" s="1"/>
  <c r="P80" i="20" s="1"/>
  <c r="Q80" i="20" s="1"/>
  <c r="R80" i="20" s="1"/>
  <c r="C80" i="18"/>
  <c r="I80" i="18" s="1"/>
  <c r="P80" i="18" s="1"/>
  <c r="Q80" i="18" s="1"/>
  <c r="R80" i="18" s="1"/>
  <c r="C81" i="28"/>
  <c r="I81" i="28" s="1"/>
  <c r="P81" i="28" s="1"/>
  <c r="Q81" i="28" s="1"/>
  <c r="R81" i="28" s="1"/>
  <c r="C80" i="16"/>
  <c r="I80" i="16" s="1"/>
  <c r="P80" i="16" s="1"/>
  <c r="Q80" i="16" s="1"/>
  <c r="R80" i="16" s="1"/>
  <c r="C81" i="11"/>
  <c r="B102" i="17"/>
  <c r="H102" i="17" s="1"/>
  <c r="B102" i="19"/>
  <c r="H102" i="19" s="1"/>
  <c r="B102" i="21"/>
  <c r="H102" i="21" s="1"/>
  <c r="B102" i="20"/>
  <c r="H102" i="20" s="1"/>
  <c r="B102" i="18"/>
  <c r="H102" i="18" s="1"/>
  <c r="B102" i="16"/>
  <c r="H102" i="16" s="1"/>
  <c r="B103" i="11"/>
  <c r="B103" i="28"/>
  <c r="H103" i="28" s="1"/>
  <c r="C97" i="19"/>
  <c r="I97" i="19" s="1"/>
  <c r="C97" i="17"/>
  <c r="I97" i="17" s="1"/>
  <c r="C97" i="21"/>
  <c r="I97" i="21" s="1"/>
  <c r="C97" i="20"/>
  <c r="I97" i="20" s="1"/>
  <c r="C97" i="18"/>
  <c r="I97" i="18" s="1"/>
  <c r="C97" i="16"/>
  <c r="I97" i="16" s="1"/>
  <c r="C98" i="11"/>
  <c r="C98" i="28"/>
  <c r="I98" i="28" s="1"/>
  <c r="P85" i="18"/>
  <c r="Q85" i="18" s="1"/>
  <c r="R85" i="18" s="1"/>
  <c r="P86" i="16"/>
  <c r="Q86" i="16" s="1"/>
  <c r="R86" i="16" s="1"/>
  <c r="B105" i="19"/>
  <c r="H105" i="19" s="1"/>
  <c r="B105" i="17"/>
  <c r="H105" i="17" s="1"/>
  <c r="B106" i="28"/>
  <c r="H106" i="28" s="1"/>
  <c r="B105" i="21"/>
  <c r="H105" i="21" s="1"/>
  <c r="B105" i="16"/>
  <c r="H105" i="16" s="1"/>
  <c r="B106" i="11"/>
  <c r="B105" i="18"/>
  <c r="H105" i="18" s="1"/>
  <c r="B105" i="20"/>
  <c r="H105" i="20" s="1"/>
  <c r="P85" i="20"/>
  <c r="Q85" i="20" s="1"/>
  <c r="R85" i="20" s="1"/>
  <c r="P89" i="16"/>
  <c r="Q89" i="16" s="1"/>
  <c r="R89" i="16" s="1"/>
  <c r="P86" i="20"/>
  <c r="Q86" i="20" s="1"/>
  <c r="R86" i="20" s="1"/>
  <c r="B99" i="19"/>
  <c r="H99" i="19" s="1"/>
  <c r="B99" i="17"/>
  <c r="H99" i="17" s="1"/>
  <c r="B99" i="21"/>
  <c r="H99" i="21" s="1"/>
  <c r="B99" i="20"/>
  <c r="H99" i="20" s="1"/>
  <c r="B99" i="18"/>
  <c r="H99" i="18" s="1"/>
  <c r="B99" i="16"/>
  <c r="H99" i="16" s="1"/>
  <c r="B100" i="11"/>
  <c r="B100" i="28"/>
  <c r="H100" i="28" s="1"/>
  <c r="B112" i="19"/>
  <c r="H112" i="19" s="1"/>
  <c r="B112" i="17"/>
  <c r="H112" i="17" s="1"/>
  <c r="B112" i="21"/>
  <c r="H112" i="21" s="1"/>
  <c r="B112" i="20"/>
  <c r="H112" i="20" s="1"/>
  <c r="B112" i="18"/>
  <c r="H112" i="18" s="1"/>
  <c r="B112" i="16"/>
  <c r="H112" i="16" s="1"/>
  <c r="B113" i="11"/>
  <c r="B113" i="28"/>
  <c r="H113" i="28" s="1"/>
  <c r="B101" i="19"/>
  <c r="H101" i="19" s="1"/>
  <c r="B101" i="17"/>
  <c r="H101" i="17" s="1"/>
  <c r="B101" i="21"/>
  <c r="H101" i="21" s="1"/>
  <c r="B101" i="20"/>
  <c r="H101" i="20" s="1"/>
  <c r="B101" i="18"/>
  <c r="H101" i="18" s="1"/>
  <c r="B101" i="16"/>
  <c r="H101" i="16" s="1"/>
  <c r="B102" i="11"/>
  <c r="B102" i="28"/>
  <c r="H102" i="28" s="1"/>
  <c r="C101" i="19"/>
  <c r="I101" i="19" s="1"/>
  <c r="C101" i="17"/>
  <c r="I101" i="17" s="1"/>
  <c r="P101" i="17" s="1"/>
  <c r="Q101" i="17" s="1"/>
  <c r="R101" i="17" s="1"/>
  <c r="C101" i="21"/>
  <c r="I101" i="21" s="1"/>
  <c r="C101" i="20"/>
  <c r="I101" i="20" s="1"/>
  <c r="C101" i="18"/>
  <c r="I101" i="18" s="1"/>
  <c r="C101" i="16"/>
  <c r="I101" i="16" s="1"/>
  <c r="P101" i="16" s="1"/>
  <c r="Q101" i="16" s="1"/>
  <c r="R101" i="16" s="1"/>
  <c r="C102" i="11"/>
  <c r="C102" i="28"/>
  <c r="I102" i="28" s="1"/>
  <c r="D162" i="16"/>
  <c r="F162" i="16" s="1"/>
  <c r="P85" i="21"/>
  <c r="Q85" i="21" s="1"/>
  <c r="R85" i="21" s="1"/>
  <c r="P89" i="21"/>
  <c r="Q89" i="21" s="1"/>
  <c r="R89" i="21" s="1"/>
  <c r="P86" i="17"/>
  <c r="Q86" i="17" s="1"/>
  <c r="R86" i="17" s="1"/>
  <c r="B92" i="19"/>
  <c r="H92" i="19" s="1"/>
  <c r="B92" i="17"/>
  <c r="H92" i="17" s="1"/>
  <c r="B92" i="21"/>
  <c r="H92" i="21" s="1"/>
  <c r="B92" i="20"/>
  <c r="H92" i="20" s="1"/>
  <c r="B92" i="18"/>
  <c r="H92" i="18" s="1"/>
  <c r="B93" i="28"/>
  <c r="H93" i="28" s="1"/>
  <c r="B92" i="16"/>
  <c r="H92" i="16" s="1"/>
  <c r="B93" i="11"/>
  <c r="P89" i="18"/>
  <c r="Q89" i="18" s="1"/>
  <c r="R89" i="18" s="1"/>
  <c r="P86" i="19"/>
  <c r="Q86" i="19" s="1"/>
  <c r="R86" i="19" s="1"/>
  <c r="C83" i="17"/>
  <c r="I83" i="17" s="1"/>
  <c r="P83" i="17" s="1"/>
  <c r="Q83" i="17" s="1"/>
  <c r="R83" i="17" s="1"/>
  <c r="C83" i="19"/>
  <c r="I83" i="19" s="1"/>
  <c r="P83" i="19" s="1"/>
  <c r="Q83" i="19" s="1"/>
  <c r="R83" i="19" s="1"/>
  <c r="C83" i="20"/>
  <c r="I83" i="20" s="1"/>
  <c r="P83" i="20" s="1"/>
  <c r="Q83" i="20" s="1"/>
  <c r="R83" i="20" s="1"/>
  <c r="C83" i="18"/>
  <c r="I83" i="18" s="1"/>
  <c r="P83" i="18" s="1"/>
  <c r="Q83" i="18" s="1"/>
  <c r="R83" i="18" s="1"/>
  <c r="C83" i="21"/>
  <c r="I83" i="21" s="1"/>
  <c r="P83" i="21" s="1"/>
  <c r="Q83" i="21" s="1"/>
  <c r="R83" i="21" s="1"/>
  <c r="C83" i="16"/>
  <c r="I83" i="16" s="1"/>
  <c r="P83" i="16" s="1"/>
  <c r="Q83" i="16" s="1"/>
  <c r="R83" i="16" s="1"/>
  <c r="C84" i="11"/>
  <c r="C84" i="28"/>
  <c r="I84" i="28" s="1"/>
  <c r="P84" i="28" s="1"/>
  <c r="Q84" i="28" s="1"/>
  <c r="R84" i="28" s="1"/>
  <c r="X84" i="28" s="1"/>
  <c r="Z84" i="28" s="1"/>
  <c r="P85" i="19"/>
  <c r="Q85" i="19" s="1"/>
  <c r="R85" i="19" s="1"/>
  <c r="P96" i="20"/>
  <c r="Q96" i="20" s="1"/>
  <c r="R96" i="20" s="1"/>
  <c r="P80" i="17"/>
  <c r="Q80" i="17" s="1"/>
  <c r="R80" i="17" s="1"/>
  <c r="P90" i="17"/>
  <c r="Q90" i="17" s="1"/>
  <c r="R90" i="17" s="1"/>
  <c r="B108" i="19"/>
  <c r="H108" i="19" s="1"/>
  <c r="B108" i="17"/>
  <c r="H108" i="17" s="1"/>
  <c r="B108" i="21"/>
  <c r="H108" i="21" s="1"/>
  <c r="B108" i="20"/>
  <c r="H108" i="20" s="1"/>
  <c r="B108" i="18"/>
  <c r="H108" i="18" s="1"/>
  <c r="B109" i="28"/>
  <c r="H109" i="28" s="1"/>
  <c r="B108" i="16"/>
  <c r="H108" i="16" s="1"/>
  <c r="B109" i="11"/>
  <c r="C82" i="19"/>
  <c r="I82" i="19" s="1"/>
  <c r="P82" i="19" s="1"/>
  <c r="Q82" i="19" s="1"/>
  <c r="R82" i="19" s="1"/>
  <c r="C82" i="17"/>
  <c r="I82" i="17" s="1"/>
  <c r="P82" i="17" s="1"/>
  <c r="Q82" i="17" s="1"/>
  <c r="R82" i="17" s="1"/>
  <c r="C82" i="21"/>
  <c r="I82" i="21" s="1"/>
  <c r="P82" i="21" s="1"/>
  <c r="Q82" i="21" s="1"/>
  <c r="R82" i="21" s="1"/>
  <c r="C82" i="20"/>
  <c r="I82" i="20" s="1"/>
  <c r="P82" i="20" s="1"/>
  <c r="Q82" i="20" s="1"/>
  <c r="R82" i="20" s="1"/>
  <c r="C82" i="18"/>
  <c r="I82" i="18" s="1"/>
  <c r="P82" i="18" s="1"/>
  <c r="Q82" i="18" s="1"/>
  <c r="R82" i="18" s="1"/>
  <c r="C82" i="16"/>
  <c r="I82" i="16" s="1"/>
  <c r="P82" i="16" s="1"/>
  <c r="Q82" i="16" s="1"/>
  <c r="R82" i="16" s="1"/>
  <c r="C83" i="11"/>
  <c r="C83" i="28"/>
  <c r="I83" i="28" s="1"/>
  <c r="P83" i="28" s="1"/>
  <c r="Q83" i="28" s="1"/>
  <c r="R83" i="28" s="1"/>
  <c r="X83" i="28" s="1"/>
  <c r="Z83" i="28" s="1"/>
  <c r="D162" i="20"/>
  <c r="F162" i="20" s="1"/>
  <c r="B98" i="19"/>
  <c r="H98" i="19" s="1"/>
  <c r="B98" i="17"/>
  <c r="H98" i="17" s="1"/>
  <c r="B98" i="21"/>
  <c r="H98" i="21" s="1"/>
  <c r="B98" i="20"/>
  <c r="H98" i="20" s="1"/>
  <c r="B98" i="18"/>
  <c r="H98" i="18" s="1"/>
  <c r="B99" i="11"/>
  <c r="B98" i="16"/>
  <c r="H98" i="16" s="1"/>
  <c r="B99" i="28"/>
  <c r="H99" i="28" s="1"/>
  <c r="B99" i="14"/>
  <c r="H99" i="14" s="1"/>
  <c r="B99" i="13"/>
  <c r="H99" i="13" s="1"/>
  <c r="B99" i="9"/>
  <c r="B111" i="12"/>
  <c r="H111" i="12" s="1"/>
  <c r="B99" i="10"/>
  <c r="B99" i="8"/>
  <c r="B99" i="5"/>
  <c r="B99" i="4"/>
  <c r="P89" i="19"/>
  <c r="Q89" i="19" s="1"/>
  <c r="R89" i="19" s="1"/>
  <c r="P86" i="14"/>
  <c r="Q86" i="14" s="1"/>
  <c r="R86" i="14" s="1"/>
  <c r="X86" i="14" s="1"/>
  <c r="Z86" i="14" s="1"/>
  <c r="P89" i="13"/>
  <c r="Q89" i="13" s="1"/>
  <c r="R89" i="13" s="1"/>
  <c r="P90" i="14"/>
  <c r="Q90" i="14" s="1"/>
  <c r="R90" i="14" s="1"/>
  <c r="X90" i="14" s="1"/>
  <c r="Z90" i="14" s="1"/>
  <c r="X69" i="14"/>
  <c r="Z69" i="14" s="1"/>
  <c r="D162" i="14"/>
  <c r="F162" i="14" s="1"/>
  <c r="B113" i="14"/>
  <c r="H113" i="14" s="1"/>
  <c r="B113" i="13"/>
  <c r="H113" i="13" s="1"/>
  <c r="B113" i="10"/>
  <c r="B113" i="9"/>
  <c r="B113" i="8"/>
  <c r="B113" i="5"/>
  <c r="B113" i="4"/>
  <c r="B96" i="14"/>
  <c r="H96" i="14" s="1"/>
  <c r="B96" i="13"/>
  <c r="H96" i="13" s="1"/>
  <c r="B96" i="10"/>
  <c r="B96" i="9"/>
  <c r="B96" i="8"/>
  <c r="B96" i="5"/>
  <c r="B96" i="4"/>
  <c r="C101" i="14"/>
  <c r="I101" i="14" s="1"/>
  <c r="C101" i="13"/>
  <c r="I101" i="13" s="1"/>
  <c r="C101" i="10"/>
  <c r="C101" i="9"/>
  <c r="C101" i="8"/>
  <c r="C101" i="5"/>
  <c r="C101" i="4"/>
  <c r="C99" i="14"/>
  <c r="I99" i="14" s="1"/>
  <c r="C99" i="13"/>
  <c r="I99" i="13" s="1"/>
  <c r="C99" i="10"/>
  <c r="C99" i="9"/>
  <c r="C99" i="8"/>
  <c r="C99" i="5"/>
  <c r="C99" i="4"/>
  <c r="B106" i="14"/>
  <c r="H106" i="14" s="1"/>
  <c r="B106" i="13"/>
  <c r="H106" i="13" s="1"/>
  <c r="B106" i="10"/>
  <c r="B106" i="9"/>
  <c r="B106" i="8"/>
  <c r="B106" i="5"/>
  <c r="B106" i="4"/>
  <c r="B98" i="14"/>
  <c r="H98" i="14" s="1"/>
  <c r="B98" i="13"/>
  <c r="H98" i="13" s="1"/>
  <c r="B98" i="10"/>
  <c r="B98" i="9"/>
  <c r="B98" i="8"/>
  <c r="B98" i="5"/>
  <c r="B98" i="4"/>
  <c r="D112" i="14"/>
  <c r="J112" i="14" s="1"/>
  <c r="D112" i="13"/>
  <c r="J112" i="13" s="1"/>
  <c r="D112" i="9"/>
  <c r="D112" i="8"/>
  <c r="D112" i="10"/>
  <c r="D112" i="5"/>
  <c r="D112" i="4"/>
  <c r="C81" i="14"/>
  <c r="I81" i="14" s="1"/>
  <c r="P81" i="14" s="1"/>
  <c r="Q81" i="14" s="1"/>
  <c r="R81" i="14" s="1"/>
  <c r="C81" i="13"/>
  <c r="I81" i="13" s="1"/>
  <c r="P81" i="13" s="1"/>
  <c r="Q81" i="13" s="1"/>
  <c r="R81" i="13" s="1"/>
  <c r="C81" i="10"/>
  <c r="C81" i="9"/>
  <c r="C81" i="8"/>
  <c r="C81" i="5"/>
  <c r="C81" i="4"/>
  <c r="D162" i="13"/>
  <c r="F162" i="13" s="1"/>
  <c r="D98" i="14"/>
  <c r="J98" i="14" s="1"/>
  <c r="D98" i="13"/>
  <c r="J98" i="13" s="1"/>
  <c r="D98" i="10"/>
  <c r="D98" i="9"/>
  <c r="D98" i="8"/>
  <c r="D98" i="5"/>
  <c r="D98" i="4"/>
  <c r="D110" i="12"/>
  <c r="J110" i="12" s="1"/>
  <c r="D97" i="14"/>
  <c r="J97" i="14" s="1"/>
  <c r="D97" i="13"/>
  <c r="J97" i="13" s="1"/>
  <c r="D97" i="10"/>
  <c r="D97" i="9"/>
  <c r="D97" i="8"/>
  <c r="D97" i="5"/>
  <c r="D97" i="4"/>
  <c r="D109" i="12"/>
  <c r="J109" i="12" s="1"/>
  <c r="B109" i="14"/>
  <c r="H109" i="14" s="1"/>
  <c r="B109" i="13"/>
  <c r="H109" i="13" s="1"/>
  <c r="B109" i="10"/>
  <c r="B109" i="9"/>
  <c r="B109" i="8"/>
  <c r="B109" i="5"/>
  <c r="B109" i="4"/>
  <c r="B104" i="14"/>
  <c r="H104" i="14" s="1"/>
  <c r="B104" i="13"/>
  <c r="H104" i="13" s="1"/>
  <c r="B104" i="10"/>
  <c r="B104" i="8"/>
  <c r="B104" i="9"/>
  <c r="B104" i="5"/>
  <c r="B104" i="4"/>
  <c r="C97" i="14"/>
  <c r="I97" i="14" s="1"/>
  <c r="C97" i="13"/>
  <c r="I97" i="13" s="1"/>
  <c r="C97" i="10"/>
  <c r="C97" i="9"/>
  <c r="C97" i="8"/>
  <c r="C97" i="5"/>
  <c r="C97" i="4"/>
  <c r="D111" i="14"/>
  <c r="J111" i="14" s="1"/>
  <c r="D111" i="13"/>
  <c r="J111" i="13" s="1"/>
  <c r="D111" i="10"/>
  <c r="D111" i="9"/>
  <c r="D111" i="8"/>
  <c r="D111" i="5"/>
  <c r="D111" i="4"/>
  <c r="D96" i="14"/>
  <c r="J96" i="14" s="1"/>
  <c r="D96" i="13"/>
  <c r="J96" i="13" s="1"/>
  <c r="D96" i="9"/>
  <c r="D96" i="10"/>
  <c r="D96" i="8"/>
  <c r="D96" i="5"/>
  <c r="D96" i="4"/>
  <c r="D108" i="12"/>
  <c r="J108" i="12" s="1"/>
  <c r="C88" i="14"/>
  <c r="I88" i="14" s="1"/>
  <c r="P88" i="14" s="1"/>
  <c r="Q88" i="14" s="1"/>
  <c r="R88" i="14" s="1"/>
  <c r="X88" i="14" s="1"/>
  <c r="Z88" i="14" s="1"/>
  <c r="C88" i="13"/>
  <c r="I88" i="13" s="1"/>
  <c r="P88" i="13" s="1"/>
  <c r="Q88" i="13" s="1"/>
  <c r="R88" i="13" s="1"/>
  <c r="C88" i="10"/>
  <c r="C88" i="8"/>
  <c r="C88" i="9"/>
  <c r="C88" i="5"/>
  <c r="C88" i="4"/>
  <c r="C100" i="12"/>
  <c r="I100" i="12" s="1"/>
  <c r="P100" i="12" s="1"/>
  <c r="Q100" i="12" s="1"/>
  <c r="R100" i="12" s="1"/>
  <c r="B100" i="14"/>
  <c r="H100" i="14" s="1"/>
  <c r="B100" i="13"/>
  <c r="H100" i="13" s="1"/>
  <c r="B100" i="10"/>
  <c r="B100" i="9"/>
  <c r="B100" i="8"/>
  <c r="B100" i="5"/>
  <c r="B100" i="4"/>
  <c r="D116" i="14"/>
  <c r="J116" i="14" s="1"/>
  <c r="D116" i="13"/>
  <c r="J116" i="13" s="1"/>
  <c r="D116" i="10"/>
  <c r="D116" i="9"/>
  <c r="D116" i="8"/>
  <c r="D116" i="5"/>
  <c r="D116" i="4"/>
  <c r="C91" i="14"/>
  <c r="I91" i="14" s="1"/>
  <c r="P91" i="14" s="1"/>
  <c r="Q91" i="14" s="1"/>
  <c r="R91" i="14" s="1"/>
  <c r="X91" i="14" s="1"/>
  <c r="Z91" i="14" s="1"/>
  <c r="C91" i="13"/>
  <c r="I91" i="13" s="1"/>
  <c r="P91" i="13" s="1"/>
  <c r="Q91" i="13" s="1"/>
  <c r="R91" i="13" s="1"/>
  <c r="C91" i="10"/>
  <c r="C91" i="9"/>
  <c r="C91" i="8"/>
  <c r="C91" i="5"/>
  <c r="C91" i="4"/>
  <c r="B93" i="14"/>
  <c r="H93" i="14" s="1"/>
  <c r="B93" i="13"/>
  <c r="H93" i="13" s="1"/>
  <c r="B93" i="10"/>
  <c r="B93" i="9"/>
  <c r="B93" i="8"/>
  <c r="B93" i="5"/>
  <c r="B93" i="4"/>
  <c r="C102" i="14"/>
  <c r="I102" i="14" s="1"/>
  <c r="C102" i="13"/>
  <c r="I102" i="13" s="1"/>
  <c r="C102" i="10"/>
  <c r="C102" i="9"/>
  <c r="C102" i="8"/>
  <c r="C102" i="5"/>
  <c r="C102" i="4"/>
  <c r="P86" i="13"/>
  <c r="Q86" i="13" s="1"/>
  <c r="R86" i="13" s="1"/>
  <c r="P90" i="13"/>
  <c r="Q90" i="13" s="1"/>
  <c r="R90" i="13" s="1"/>
  <c r="C82" i="14"/>
  <c r="I82" i="14" s="1"/>
  <c r="P82" i="14" s="1"/>
  <c r="Q82" i="14" s="1"/>
  <c r="R82" i="14" s="1"/>
  <c r="X82" i="14" s="1"/>
  <c r="Z82" i="14" s="1"/>
  <c r="C82" i="13"/>
  <c r="I82" i="13" s="1"/>
  <c r="P82" i="13" s="1"/>
  <c r="Q82" i="13" s="1"/>
  <c r="R82" i="13" s="1"/>
  <c r="C82" i="10"/>
  <c r="C82" i="9"/>
  <c r="C82" i="8"/>
  <c r="C82" i="5"/>
  <c r="C82" i="4"/>
  <c r="C94" i="12"/>
  <c r="I94" i="12" s="1"/>
  <c r="P94" i="12" s="1"/>
  <c r="Q94" i="12" s="1"/>
  <c r="R94" i="12" s="1"/>
  <c r="D101" i="14"/>
  <c r="J101" i="14" s="1"/>
  <c r="P101" i="14" s="1"/>
  <c r="Q101" i="14" s="1"/>
  <c r="R101" i="14" s="1"/>
  <c r="X101" i="14" s="1"/>
  <c r="Z101" i="14" s="1"/>
  <c r="D101" i="13"/>
  <c r="J101" i="13" s="1"/>
  <c r="D101" i="9"/>
  <c r="D101" i="10"/>
  <c r="D101" i="8"/>
  <c r="D101" i="5"/>
  <c r="D101" i="4"/>
  <c r="D113" i="12"/>
  <c r="J113" i="12" s="1"/>
  <c r="B107" i="14"/>
  <c r="H107" i="14" s="1"/>
  <c r="B107" i="13"/>
  <c r="H107" i="13" s="1"/>
  <c r="B107" i="10"/>
  <c r="B107" i="9"/>
  <c r="B107" i="8"/>
  <c r="B107" i="5"/>
  <c r="B107" i="4"/>
  <c r="D93" i="14"/>
  <c r="J93" i="14" s="1"/>
  <c r="D93" i="13"/>
  <c r="J93" i="13" s="1"/>
  <c r="D93" i="10"/>
  <c r="D93" i="9"/>
  <c r="D93" i="8"/>
  <c r="D93" i="5"/>
  <c r="D93" i="4"/>
  <c r="D105" i="12"/>
  <c r="J105" i="12" s="1"/>
  <c r="D102" i="14"/>
  <c r="J102" i="14" s="1"/>
  <c r="D102" i="13"/>
  <c r="J102" i="13" s="1"/>
  <c r="D102" i="10"/>
  <c r="D102" i="9"/>
  <c r="D102" i="8"/>
  <c r="D102" i="5"/>
  <c r="D102" i="4"/>
  <c r="D114" i="12"/>
  <c r="J114" i="12" s="1"/>
  <c r="C83" i="14"/>
  <c r="I83" i="14" s="1"/>
  <c r="P83" i="14" s="1"/>
  <c r="Q83" i="14" s="1"/>
  <c r="R83" i="14" s="1"/>
  <c r="X83" i="14" s="1"/>
  <c r="Z83" i="14" s="1"/>
  <c r="C83" i="13"/>
  <c r="I83" i="13" s="1"/>
  <c r="P83" i="13" s="1"/>
  <c r="Q83" i="13" s="1"/>
  <c r="R83" i="13" s="1"/>
  <c r="C83" i="10"/>
  <c r="C83" i="9"/>
  <c r="C83" i="8"/>
  <c r="C83" i="5"/>
  <c r="C83" i="4"/>
  <c r="C95" i="12"/>
  <c r="I95" i="12" s="1"/>
  <c r="P95" i="12" s="1"/>
  <c r="Q95" i="12" s="1"/>
  <c r="R95" i="12" s="1"/>
  <c r="C84" i="14"/>
  <c r="I84" i="14" s="1"/>
  <c r="P84" i="14" s="1"/>
  <c r="Q84" i="14" s="1"/>
  <c r="R84" i="14" s="1"/>
  <c r="X84" i="14" s="1"/>
  <c r="Z84" i="14" s="1"/>
  <c r="C84" i="13"/>
  <c r="I84" i="13" s="1"/>
  <c r="P84" i="13" s="1"/>
  <c r="Q84" i="13" s="1"/>
  <c r="R84" i="13" s="1"/>
  <c r="C84" i="10"/>
  <c r="C84" i="8"/>
  <c r="C84" i="9"/>
  <c r="C84" i="5"/>
  <c r="C84" i="4"/>
  <c r="C96" i="12"/>
  <c r="I96" i="12" s="1"/>
  <c r="P96" i="12" s="1"/>
  <c r="Q96" i="12" s="1"/>
  <c r="R96" i="12" s="1"/>
  <c r="B103" i="14"/>
  <c r="H103" i="14" s="1"/>
  <c r="B103" i="13"/>
  <c r="H103" i="13" s="1"/>
  <c r="B103" i="9"/>
  <c r="B103" i="10"/>
  <c r="B103" i="8"/>
  <c r="B103" i="5"/>
  <c r="B103" i="4"/>
  <c r="D115" i="14"/>
  <c r="J115" i="14" s="1"/>
  <c r="D115" i="13"/>
  <c r="J115" i="13" s="1"/>
  <c r="D115" i="10"/>
  <c r="D115" i="9"/>
  <c r="D115" i="8"/>
  <c r="D115" i="5"/>
  <c r="D115" i="4"/>
  <c r="D107" i="14"/>
  <c r="J107" i="14" s="1"/>
  <c r="D107" i="13"/>
  <c r="J107" i="13" s="1"/>
  <c r="D107" i="10"/>
  <c r="D107" i="9"/>
  <c r="D107" i="8"/>
  <c r="D107" i="5"/>
  <c r="D107" i="4"/>
  <c r="B102" i="14"/>
  <c r="H102" i="14" s="1"/>
  <c r="B102" i="13"/>
  <c r="H102" i="13" s="1"/>
  <c r="B102" i="10"/>
  <c r="B102" i="9"/>
  <c r="B102" i="8"/>
  <c r="B102" i="5"/>
  <c r="B102" i="4"/>
  <c r="C98" i="14"/>
  <c r="I98" i="14" s="1"/>
  <c r="C98" i="13"/>
  <c r="I98" i="13" s="1"/>
  <c r="C98" i="10"/>
  <c r="C98" i="9"/>
  <c r="C98" i="8"/>
  <c r="C98" i="5"/>
  <c r="C98" i="4"/>
  <c r="D94" i="14"/>
  <c r="J94" i="14" s="1"/>
  <c r="D94" i="13"/>
  <c r="J94" i="13" s="1"/>
  <c r="D94" i="10"/>
  <c r="D94" i="9"/>
  <c r="D94" i="8"/>
  <c r="D94" i="5"/>
  <c r="D94" i="4"/>
  <c r="D106" i="12"/>
  <c r="J106" i="12" s="1"/>
  <c r="D162" i="12"/>
  <c r="F162" i="12" s="1"/>
  <c r="B115" i="12"/>
  <c r="H115" i="12" s="1"/>
  <c r="D128" i="12"/>
  <c r="J128" i="12" s="1"/>
  <c r="C111" i="12"/>
  <c r="I111" i="12" s="1"/>
  <c r="B118" i="12"/>
  <c r="H118" i="12" s="1"/>
  <c r="B110" i="12"/>
  <c r="H110" i="12" s="1"/>
  <c r="D124" i="12"/>
  <c r="J124" i="12" s="1"/>
  <c r="C110" i="12"/>
  <c r="I110" i="12" s="1"/>
  <c r="B112" i="12"/>
  <c r="H112" i="12" s="1"/>
  <c r="C114" i="12"/>
  <c r="I114" i="12" s="1"/>
  <c r="B116" i="12"/>
  <c r="H116" i="12" s="1"/>
  <c r="C109" i="12"/>
  <c r="I109" i="12" s="1"/>
  <c r="C103" i="12"/>
  <c r="I103" i="12" s="1"/>
  <c r="P103" i="12" s="1"/>
  <c r="Q103" i="12" s="1"/>
  <c r="R103" i="12" s="1"/>
  <c r="B108" i="12"/>
  <c r="H108" i="12" s="1"/>
  <c r="C113" i="12"/>
  <c r="I113" i="12" s="1"/>
  <c r="P113" i="12" s="1"/>
  <c r="Q113" i="12" s="1"/>
  <c r="R113" i="12" s="1"/>
  <c r="C93" i="12"/>
  <c r="I93" i="12" s="1"/>
  <c r="P93" i="12" s="1"/>
  <c r="Q93" i="12" s="1"/>
  <c r="R93" i="12" s="1"/>
  <c r="B125" i="12"/>
  <c r="H125" i="12" s="1"/>
  <c r="D123" i="12"/>
  <c r="J123" i="12" s="1"/>
  <c r="B114" i="12"/>
  <c r="H114" i="12" s="1"/>
  <c r="B119" i="12"/>
  <c r="H119" i="12" s="1"/>
  <c r="D127" i="12"/>
  <c r="J127" i="12" s="1"/>
  <c r="B105" i="12"/>
  <c r="H105" i="12" s="1"/>
  <c r="D119" i="12"/>
  <c r="J119" i="12" s="1"/>
  <c r="B121" i="12"/>
  <c r="H121" i="12" s="1"/>
  <c r="P101" i="20" l="1"/>
  <c r="Q101" i="20" s="1"/>
  <c r="R101" i="20" s="1"/>
  <c r="P97" i="19"/>
  <c r="Q97" i="19" s="1"/>
  <c r="R97" i="19" s="1"/>
  <c r="P98" i="21"/>
  <c r="Q98" i="21" s="1"/>
  <c r="R98" i="21" s="1"/>
  <c r="P109" i="12"/>
  <c r="Q109" i="12" s="1"/>
  <c r="R109" i="12" s="1"/>
  <c r="P114" i="12"/>
  <c r="Q114" i="12" s="1"/>
  <c r="R114" i="12" s="1"/>
  <c r="P110" i="12"/>
  <c r="Q110" i="12" s="1"/>
  <c r="R110" i="12" s="1"/>
  <c r="P99" i="14"/>
  <c r="Q99" i="14" s="1"/>
  <c r="R99" i="14" s="1"/>
  <c r="X99" i="14" s="1"/>
  <c r="Z99" i="14" s="1"/>
  <c r="P111" i="12"/>
  <c r="Q111" i="12" s="1"/>
  <c r="R111" i="12" s="1"/>
  <c r="P97" i="20"/>
  <c r="Q97" i="20" s="1"/>
  <c r="R97" i="20" s="1"/>
  <c r="P97" i="18"/>
  <c r="Q97" i="18" s="1"/>
  <c r="R97" i="18" s="1"/>
  <c r="P97" i="28"/>
  <c r="Q97" i="28" s="1"/>
  <c r="R97" i="28" s="1"/>
  <c r="X97" i="28" s="1"/>
  <c r="Z97" i="28" s="1"/>
  <c r="P97" i="21"/>
  <c r="Q97" i="21" s="1"/>
  <c r="R97" i="21" s="1"/>
  <c r="P99" i="13"/>
  <c r="Q99" i="13" s="1"/>
  <c r="R99" i="13" s="1"/>
  <c r="P98" i="18"/>
  <c r="Q98" i="18" s="1"/>
  <c r="R98" i="18" s="1"/>
  <c r="D163" i="16"/>
  <c r="F163" i="16" s="1"/>
  <c r="D107" i="19"/>
  <c r="J107" i="19" s="1"/>
  <c r="D107" i="20"/>
  <c r="J107" i="20" s="1"/>
  <c r="D108" i="11"/>
  <c r="D107" i="17"/>
  <c r="J107" i="17" s="1"/>
  <c r="D107" i="18"/>
  <c r="J107" i="18" s="1"/>
  <c r="D107" i="21"/>
  <c r="J107" i="21" s="1"/>
  <c r="D107" i="16"/>
  <c r="J107" i="16" s="1"/>
  <c r="D108" i="28"/>
  <c r="J108" i="28" s="1"/>
  <c r="P101" i="28"/>
  <c r="Q101" i="28" s="1"/>
  <c r="R101" i="28" s="1"/>
  <c r="X101" i="28" s="1"/>
  <c r="Z101" i="28" s="1"/>
  <c r="D112" i="17"/>
  <c r="J112" i="17" s="1"/>
  <c r="D112" i="18"/>
  <c r="J112" i="18" s="1"/>
  <c r="D112" i="21"/>
  <c r="J112" i="21" s="1"/>
  <c r="D112" i="16"/>
  <c r="J112" i="16" s="1"/>
  <c r="D112" i="19"/>
  <c r="J112" i="19" s="1"/>
  <c r="D112" i="20"/>
  <c r="J112" i="20" s="1"/>
  <c r="D113" i="11"/>
  <c r="D113" i="28"/>
  <c r="J113" i="28" s="1"/>
  <c r="D131" i="12"/>
  <c r="D118" i="21"/>
  <c r="J118" i="21" s="1"/>
  <c r="D118" i="16"/>
  <c r="J118" i="16" s="1"/>
  <c r="D118" i="19"/>
  <c r="J118" i="19" s="1"/>
  <c r="D118" i="20"/>
  <c r="J118" i="20" s="1"/>
  <c r="D118" i="17"/>
  <c r="J118" i="17" s="1"/>
  <c r="D118" i="18"/>
  <c r="J118" i="18" s="1"/>
  <c r="D119" i="28"/>
  <c r="J119" i="28" s="1"/>
  <c r="D119" i="11"/>
  <c r="D136" i="12"/>
  <c r="D123" i="20"/>
  <c r="J123" i="20" s="1"/>
  <c r="D123" i="17"/>
  <c r="J123" i="17" s="1"/>
  <c r="D123" i="18"/>
  <c r="J123" i="18" s="1"/>
  <c r="D123" i="21"/>
  <c r="J123" i="21" s="1"/>
  <c r="D123" i="16"/>
  <c r="J123" i="16" s="1"/>
  <c r="D123" i="19"/>
  <c r="J123" i="19" s="1"/>
  <c r="D124" i="28"/>
  <c r="J124" i="28" s="1"/>
  <c r="D124" i="11"/>
  <c r="D140" i="12"/>
  <c r="D127" i="21"/>
  <c r="J127" i="21" s="1"/>
  <c r="D127" i="16"/>
  <c r="J127" i="16" s="1"/>
  <c r="D127" i="19"/>
  <c r="J127" i="19" s="1"/>
  <c r="D127" i="20"/>
  <c r="J127" i="20" s="1"/>
  <c r="D127" i="17"/>
  <c r="J127" i="17" s="1"/>
  <c r="D127" i="18"/>
  <c r="J127" i="18" s="1"/>
  <c r="D128" i="28"/>
  <c r="J128" i="28" s="1"/>
  <c r="D128" i="11"/>
  <c r="D135" i="12"/>
  <c r="D122" i="17"/>
  <c r="J122" i="17" s="1"/>
  <c r="D122" i="18"/>
  <c r="J122" i="18" s="1"/>
  <c r="D122" i="21"/>
  <c r="J122" i="21" s="1"/>
  <c r="D122" i="16"/>
  <c r="J122" i="16" s="1"/>
  <c r="D122" i="19"/>
  <c r="J122" i="19" s="1"/>
  <c r="D122" i="20"/>
  <c r="J122" i="20" s="1"/>
  <c r="D123" i="11"/>
  <c r="D123" i="28"/>
  <c r="J123" i="28" s="1"/>
  <c r="P97" i="13"/>
  <c r="Q97" i="13" s="1"/>
  <c r="R97" i="13" s="1"/>
  <c r="D108" i="16"/>
  <c r="J108" i="16" s="1"/>
  <c r="D108" i="19"/>
  <c r="J108" i="19" s="1"/>
  <c r="D108" i="20"/>
  <c r="J108" i="20" s="1"/>
  <c r="D109" i="11"/>
  <c r="D108" i="17"/>
  <c r="J108" i="17" s="1"/>
  <c r="D108" i="18"/>
  <c r="J108" i="18" s="1"/>
  <c r="D108" i="21"/>
  <c r="J108" i="21" s="1"/>
  <c r="D109" i="28"/>
  <c r="J109" i="28" s="1"/>
  <c r="D114" i="11"/>
  <c r="D113" i="17"/>
  <c r="J113" i="17" s="1"/>
  <c r="D113" i="18"/>
  <c r="J113" i="18" s="1"/>
  <c r="D113" i="21"/>
  <c r="J113" i="21" s="1"/>
  <c r="D113" i="16"/>
  <c r="J113" i="16" s="1"/>
  <c r="D113" i="19"/>
  <c r="J113" i="19" s="1"/>
  <c r="D113" i="20"/>
  <c r="J113" i="20" s="1"/>
  <c r="D114" i="28"/>
  <c r="J114" i="28" s="1"/>
  <c r="D139" i="12"/>
  <c r="D126" i="21"/>
  <c r="J126" i="21" s="1"/>
  <c r="D126" i="16"/>
  <c r="J126" i="16" s="1"/>
  <c r="D126" i="19"/>
  <c r="J126" i="19" s="1"/>
  <c r="D126" i="20"/>
  <c r="J126" i="20" s="1"/>
  <c r="D126" i="17"/>
  <c r="J126" i="17" s="1"/>
  <c r="D126" i="18"/>
  <c r="J126" i="18" s="1"/>
  <c r="D127" i="11"/>
  <c r="D127" i="28"/>
  <c r="J127" i="28" s="1"/>
  <c r="D106" i="11"/>
  <c r="D105" i="17"/>
  <c r="J105" i="17" s="1"/>
  <c r="D105" i="18"/>
  <c r="J105" i="18" s="1"/>
  <c r="D105" i="21"/>
  <c r="J105" i="21" s="1"/>
  <c r="D105" i="16"/>
  <c r="J105" i="16" s="1"/>
  <c r="D105" i="19"/>
  <c r="J105" i="19" s="1"/>
  <c r="D105" i="20"/>
  <c r="J105" i="20" s="1"/>
  <c r="D106" i="28"/>
  <c r="J106" i="28" s="1"/>
  <c r="D109" i="21"/>
  <c r="J109" i="21" s="1"/>
  <c r="D109" i="16"/>
  <c r="J109" i="16" s="1"/>
  <c r="D109" i="19"/>
  <c r="J109" i="19" s="1"/>
  <c r="D109" i="20"/>
  <c r="J109" i="20" s="1"/>
  <c r="D110" i="11"/>
  <c r="D109" i="17"/>
  <c r="J109" i="17" s="1"/>
  <c r="D109" i="18"/>
  <c r="J109" i="18" s="1"/>
  <c r="D110" i="28"/>
  <c r="J110" i="28" s="1"/>
  <c r="D104" i="21"/>
  <c r="J104" i="21" s="1"/>
  <c r="D104" i="17"/>
  <c r="J104" i="17" s="1"/>
  <c r="D104" i="20"/>
  <c r="J104" i="20" s="1"/>
  <c r="D104" i="16"/>
  <c r="J104" i="16" s="1"/>
  <c r="D104" i="19"/>
  <c r="J104" i="19" s="1"/>
  <c r="D105" i="28"/>
  <c r="J105" i="28" s="1"/>
  <c r="D104" i="18"/>
  <c r="J104" i="18" s="1"/>
  <c r="D105" i="11"/>
  <c r="C103" i="21"/>
  <c r="I103" i="21" s="1"/>
  <c r="C103" i="17"/>
  <c r="I103" i="17" s="1"/>
  <c r="P103" i="17" s="1"/>
  <c r="Q103" i="17" s="1"/>
  <c r="R103" i="17" s="1"/>
  <c r="C103" i="19"/>
  <c r="I103" i="19" s="1"/>
  <c r="P103" i="19" s="1"/>
  <c r="Q103" i="19" s="1"/>
  <c r="R103" i="19" s="1"/>
  <c r="C104" i="28"/>
  <c r="I104" i="28" s="1"/>
  <c r="P104" i="28" s="1"/>
  <c r="Q104" i="28" s="1"/>
  <c r="R104" i="28" s="1"/>
  <c r="X104" i="28" s="1"/>
  <c r="Z104" i="28" s="1"/>
  <c r="C104" i="11"/>
  <c r="C103" i="16"/>
  <c r="I103" i="16" s="1"/>
  <c r="P103" i="16" s="1"/>
  <c r="Q103" i="16" s="1"/>
  <c r="R103" i="16" s="1"/>
  <c r="C103" i="18"/>
  <c r="I103" i="18" s="1"/>
  <c r="P103" i="18" s="1"/>
  <c r="Q103" i="18" s="1"/>
  <c r="R103" i="18" s="1"/>
  <c r="C103" i="20"/>
  <c r="I103" i="20" s="1"/>
  <c r="P103" i="20" s="1"/>
  <c r="Q103" i="20" s="1"/>
  <c r="R103" i="20" s="1"/>
  <c r="C104" i="5"/>
  <c r="C104" i="14"/>
  <c r="I104" i="14" s="1"/>
  <c r="P104" i="14" s="1"/>
  <c r="Q104" i="14" s="1"/>
  <c r="R104" i="14" s="1"/>
  <c r="X104" i="14" s="1"/>
  <c r="Z104" i="14" s="1"/>
  <c r="C104" i="13"/>
  <c r="I104" i="13" s="1"/>
  <c r="P104" i="13" s="1"/>
  <c r="Q104" i="13" s="1"/>
  <c r="R104" i="13" s="1"/>
  <c r="C104" i="10"/>
  <c r="C104" i="9"/>
  <c r="C116" i="12"/>
  <c r="I116" i="12" s="1"/>
  <c r="P116" i="12" s="1"/>
  <c r="Q116" i="12" s="1"/>
  <c r="R116" i="12" s="1"/>
  <c r="C104" i="8"/>
  <c r="C104" i="4"/>
  <c r="P103" i="21"/>
  <c r="Q103" i="21" s="1"/>
  <c r="R103" i="21" s="1"/>
  <c r="B116" i="11"/>
  <c r="B115" i="16"/>
  <c r="H115" i="16" s="1"/>
  <c r="B115" i="18"/>
  <c r="H115" i="18" s="1"/>
  <c r="B115" i="20"/>
  <c r="H115" i="20" s="1"/>
  <c r="B115" i="21"/>
  <c r="H115" i="21" s="1"/>
  <c r="B115" i="17"/>
  <c r="H115" i="17" s="1"/>
  <c r="B116" i="28"/>
  <c r="H116" i="28" s="1"/>
  <c r="B115" i="19"/>
  <c r="H115" i="19" s="1"/>
  <c r="X81" i="28"/>
  <c r="Z81" i="28" s="1"/>
  <c r="D163" i="28"/>
  <c r="F163" i="28" s="1"/>
  <c r="D163" i="18"/>
  <c r="F163" i="18" s="1"/>
  <c r="B114" i="19"/>
  <c r="H114" i="19" s="1"/>
  <c r="B114" i="17"/>
  <c r="H114" i="17" s="1"/>
  <c r="B114" i="21"/>
  <c r="H114" i="21" s="1"/>
  <c r="B114" i="20"/>
  <c r="H114" i="20" s="1"/>
  <c r="B114" i="18"/>
  <c r="H114" i="18" s="1"/>
  <c r="B115" i="28"/>
  <c r="H115" i="28" s="1"/>
  <c r="B115" i="11"/>
  <c r="B114" i="16"/>
  <c r="H114" i="16" s="1"/>
  <c r="B110" i="17"/>
  <c r="H110" i="17" s="1"/>
  <c r="B110" i="19"/>
  <c r="H110" i="19" s="1"/>
  <c r="B110" i="21"/>
  <c r="H110" i="21" s="1"/>
  <c r="B110" i="20"/>
  <c r="H110" i="20" s="1"/>
  <c r="B110" i="18"/>
  <c r="H110" i="18" s="1"/>
  <c r="B110" i="16"/>
  <c r="H110" i="16" s="1"/>
  <c r="B111" i="11"/>
  <c r="B111" i="28"/>
  <c r="H111" i="28" s="1"/>
  <c r="B111" i="9"/>
  <c r="B111" i="8"/>
  <c r="B111" i="5"/>
  <c r="B111" i="4"/>
  <c r="B111" i="14"/>
  <c r="H111" i="14" s="1"/>
  <c r="B111" i="13"/>
  <c r="H111" i="13" s="1"/>
  <c r="B123" i="12"/>
  <c r="H123" i="12" s="1"/>
  <c r="B111" i="10"/>
  <c r="P102" i="28"/>
  <c r="Q102" i="28" s="1"/>
  <c r="R102" i="28" s="1"/>
  <c r="X102" i="28" s="1"/>
  <c r="Z102" i="28" s="1"/>
  <c r="D163" i="20"/>
  <c r="F163" i="20" s="1"/>
  <c r="P98" i="20"/>
  <c r="Q98" i="20" s="1"/>
  <c r="R98" i="20" s="1"/>
  <c r="B113" i="19"/>
  <c r="H113" i="19" s="1"/>
  <c r="B113" i="17"/>
  <c r="H113" i="17" s="1"/>
  <c r="B113" i="20"/>
  <c r="H113" i="20" s="1"/>
  <c r="B113" i="18"/>
  <c r="H113" i="18" s="1"/>
  <c r="B113" i="16"/>
  <c r="H113" i="16" s="1"/>
  <c r="B114" i="11"/>
  <c r="B113" i="21"/>
  <c r="H113" i="21" s="1"/>
  <c r="B114" i="28"/>
  <c r="H114" i="28" s="1"/>
  <c r="C93" i="19"/>
  <c r="I93" i="19" s="1"/>
  <c r="P93" i="19" s="1"/>
  <c r="Q93" i="19" s="1"/>
  <c r="R93" i="19" s="1"/>
  <c r="C93" i="17"/>
  <c r="I93" i="17" s="1"/>
  <c r="P93" i="17" s="1"/>
  <c r="Q93" i="17" s="1"/>
  <c r="R93" i="17" s="1"/>
  <c r="C93" i="21"/>
  <c r="I93" i="21" s="1"/>
  <c r="P93" i="21" s="1"/>
  <c r="Q93" i="21" s="1"/>
  <c r="R93" i="21" s="1"/>
  <c r="C93" i="20"/>
  <c r="I93" i="20" s="1"/>
  <c r="P93" i="20" s="1"/>
  <c r="Q93" i="20" s="1"/>
  <c r="R93" i="20" s="1"/>
  <c r="C93" i="18"/>
  <c r="I93" i="18" s="1"/>
  <c r="P93" i="18" s="1"/>
  <c r="Q93" i="18" s="1"/>
  <c r="R93" i="18" s="1"/>
  <c r="C93" i="16"/>
  <c r="I93" i="16" s="1"/>
  <c r="P93" i="16" s="1"/>
  <c r="Q93" i="16" s="1"/>
  <c r="R93" i="16" s="1"/>
  <c r="C94" i="11"/>
  <c r="C94" i="28"/>
  <c r="I94" i="28" s="1"/>
  <c r="P94" i="28" s="1"/>
  <c r="Q94" i="28" s="1"/>
  <c r="R94" i="28" s="1"/>
  <c r="X94" i="28" s="1"/>
  <c r="Z94" i="28" s="1"/>
  <c r="B104" i="19"/>
  <c r="H104" i="19" s="1"/>
  <c r="B104" i="17"/>
  <c r="H104" i="17" s="1"/>
  <c r="B104" i="21"/>
  <c r="H104" i="21" s="1"/>
  <c r="B104" i="20"/>
  <c r="H104" i="20" s="1"/>
  <c r="B104" i="18"/>
  <c r="H104" i="18" s="1"/>
  <c r="B104" i="16"/>
  <c r="H104" i="16" s="1"/>
  <c r="B105" i="11"/>
  <c r="B105" i="28"/>
  <c r="H105" i="28" s="1"/>
  <c r="B109" i="19"/>
  <c r="H109" i="19" s="1"/>
  <c r="B109" i="17"/>
  <c r="H109" i="17" s="1"/>
  <c r="B109" i="21"/>
  <c r="H109" i="21" s="1"/>
  <c r="B109" i="20"/>
  <c r="H109" i="20" s="1"/>
  <c r="B109" i="18"/>
  <c r="H109" i="18" s="1"/>
  <c r="B109" i="16"/>
  <c r="H109" i="16" s="1"/>
  <c r="B110" i="11"/>
  <c r="B110" i="28"/>
  <c r="H110" i="28" s="1"/>
  <c r="B107" i="19"/>
  <c r="H107" i="19" s="1"/>
  <c r="B107" i="17"/>
  <c r="H107" i="17" s="1"/>
  <c r="B107" i="21"/>
  <c r="H107" i="21" s="1"/>
  <c r="B107" i="20"/>
  <c r="H107" i="20" s="1"/>
  <c r="B107" i="18"/>
  <c r="H107" i="18" s="1"/>
  <c r="B108" i="28"/>
  <c r="H108" i="28" s="1"/>
  <c r="B107" i="16"/>
  <c r="H107" i="16" s="1"/>
  <c r="B108" i="11"/>
  <c r="C113" i="19"/>
  <c r="I113" i="19" s="1"/>
  <c r="C113" i="17"/>
  <c r="I113" i="17" s="1"/>
  <c r="P113" i="17" s="1"/>
  <c r="Q113" i="17" s="1"/>
  <c r="R113" i="17" s="1"/>
  <c r="C113" i="21"/>
  <c r="I113" i="21" s="1"/>
  <c r="C113" i="20"/>
  <c r="I113" i="20" s="1"/>
  <c r="C113" i="18"/>
  <c r="I113" i="18" s="1"/>
  <c r="C113" i="16"/>
  <c r="I113" i="16" s="1"/>
  <c r="C114" i="11"/>
  <c r="C114" i="28"/>
  <c r="I114" i="28" s="1"/>
  <c r="D163" i="17"/>
  <c r="F163" i="17" s="1"/>
  <c r="P98" i="28"/>
  <c r="Q98" i="28" s="1"/>
  <c r="R98" i="28" s="1"/>
  <c r="X98" i="28" s="1"/>
  <c r="Z98" i="28" s="1"/>
  <c r="C112" i="19"/>
  <c r="I112" i="19" s="1"/>
  <c r="P112" i="19" s="1"/>
  <c r="Q112" i="19" s="1"/>
  <c r="R112" i="19" s="1"/>
  <c r="C112" i="17"/>
  <c r="I112" i="17" s="1"/>
  <c r="C112" i="21"/>
  <c r="I112" i="21" s="1"/>
  <c r="P112" i="21" s="1"/>
  <c r="Q112" i="21" s="1"/>
  <c r="R112" i="21" s="1"/>
  <c r="C112" i="20"/>
  <c r="I112" i="20" s="1"/>
  <c r="P112" i="20" s="1"/>
  <c r="Q112" i="20" s="1"/>
  <c r="R112" i="20" s="1"/>
  <c r="C112" i="18"/>
  <c r="I112" i="18" s="1"/>
  <c r="P112" i="18" s="1"/>
  <c r="Q112" i="18" s="1"/>
  <c r="R112" i="18" s="1"/>
  <c r="C112" i="16"/>
  <c r="I112" i="16" s="1"/>
  <c r="P112" i="16" s="1"/>
  <c r="Q112" i="16" s="1"/>
  <c r="R112" i="16" s="1"/>
  <c r="C113" i="11"/>
  <c r="C113" i="28"/>
  <c r="I113" i="28" s="1"/>
  <c r="D163" i="19"/>
  <c r="F163" i="19" s="1"/>
  <c r="P98" i="17"/>
  <c r="Q98" i="17" s="1"/>
  <c r="R98" i="17" s="1"/>
  <c r="D163" i="21"/>
  <c r="F163" i="21" s="1"/>
  <c r="B111" i="19"/>
  <c r="H111" i="19" s="1"/>
  <c r="B111" i="17"/>
  <c r="H111" i="17" s="1"/>
  <c r="B111" i="21"/>
  <c r="H111" i="21" s="1"/>
  <c r="B111" i="20"/>
  <c r="H111" i="20" s="1"/>
  <c r="B111" i="18"/>
  <c r="H111" i="18" s="1"/>
  <c r="B112" i="11"/>
  <c r="B111" i="16"/>
  <c r="H111" i="16" s="1"/>
  <c r="B112" i="28"/>
  <c r="H112" i="28" s="1"/>
  <c r="P101" i="18"/>
  <c r="Q101" i="18" s="1"/>
  <c r="R101" i="18" s="1"/>
  <c r="P98" i="19"/>
  <c r="Q98" i="19" s="1"/>
  <c r="R98" i="19" s="1"/>
  <c r="P97" i="17"/>
  <c r="Q97" i="17" s="1"/>
  <c r="R97" i="17" s="1"/>
  <c r="C102" i="19"/>
  <c r="I102" i="19" s="1"/>
  <c r="P102" i="19" s="1"/>
  <c r="Q102" i="19" s="1"/>
  <c r="R102" i="19" s="1"/>
  <c r="C102" i="17"/>
  <c r="I102" i="17" s="1"/>
  <c r="P102" i="17" s="1"/>
  <c r="Q102" i="17" s="1"/>
  <c r="R102" i="17" s="1"/>
  <c r="C102" i="20"/>
  <c r="I102" i="20" s="1"/>
  <c r="P102" i="20" s="1"/>
  <c r="Q102" i="20" s="1"/>
  <c r="R102" i="20" s="1"/>
  <c r="C103" i="28"/>
  <c r="I103" i="28" s="1"/>
  <c r="P103" i="28" s="1"/>
  <c r="Q103" i="28" s="1"/>
  <c r="R103" i="28" s="1"/>
  <c r="X103" i="28" s="1"/>
  <c r="Z103" i="28" s="1"/>
  <c r="C102" i="16"/>
  <c r="I102" i="16" s="1"/>
  <c r="C103" i="11"/>
  <c r="C102" i="21"/>
  <c r="I102" i="21" s="1"/>
  <c r="P102" i="21" s="1"/>
  <c r="Q102" i="21" s="1"/>
  <c r="R102" i="21" s="1"/>
  <c r="C102" i="18"/>
  <c r="I102" i="18" s="1"/>
  <c r="P102" i="18" s="1"/>
  <c r="Q102" i="18" s="1"/>
  <c r="R102" i="18" s="1"/>
  <c r="C95" i="19"/>
  <c r="I95" i="19" s="1"/>
  <c r="P95" i="19" s="1"/>
  <c r="Q95" i="19" s="1"/>
  <c r="R95" i="19" s="1"/>
  <c r="C95" i="17"/>
  <c r="I95" i="17" s="1"/>
  <c r="P95" i="17" s="1"/>
  <c r="Q95" i="17" s="1"/>
  <c r="R95" i="17" s="1"/>
  <c r="C95" i="21"/>
  <c r="I95" i="21" s="1"/>
  <c r="P95" i="21" s="1"/>
  <c r="Q95" i="21" s="1"/>
  <c r="R95" i="21" s="1"/>
  <c r="C95" i="20"/>
  <c r="I95" i="20" s="1"/>
  <c r="P95" i="20" s="1"/>
  <c r="Q95" i="20" s="1"/>
  <c r="R95" i="20" s="1"/>
  <c r="C95" i="18"/>
  <c r="I95" i="18" s="1"/>
  <c r="C96" i="28"/>
  <c r="I96" i="28" s="1"/>
  <c r="P96" i="28" s="1"/>
  <c r="Q96" i="28" s="1"/>
  <c r="R96" i="28" s="1"/>
  <c r="X96" i="28" s="1"/>
  <c r="Z96" i="28" s="1"/>
  <c r="C96" i="11"/>
  <c r="C95" i="16"/>
  <c r="I95" i="16" s="1"/>
  <c r="P95" i="16" s="1"/>
  <c r="Q95" i="16" s="1"/>
  <c r="R95" i="16" s="1"/>
  <c r="P99" i="28"/>
  <c r="Q99" i="28" s="1"/>
  <c r="R99" i="28" s="1"/>
  <c r="X99" i="28" s="1"/>
  <c r="Z99" i="28" s="1"/>
  <c r="B137" i="12"/>
  <c r="B124" i="19"/>
  <c r="H124" i="19" s="1"/>
  <c r="B124" i="17"/>
  <c r="H124" i="17" s="1"/>
  <c r="B124" i="21"/>
  <c r="H124" i="21" s="1"/>
  <c r="B124" i="20"/>
  <c r="H124" i="20" s="1"/>
  <c r="B124" i="18"/>
  <c r="H124" i="18" s="1"/>
  <c r="B124" i="16"/>
  <c r="H124" i="16" s="1"/>
  <c r="B125" i="11"/>
  <c r="B125" i="28"/>
  <c r="H125" i="28" s="1"/>
  <c r="B131" i="12"/>
  <c r="B118" i="17"/>
  <c r="H118" i="17" s="1"/>
  <c r="B118" i="19"/>
  <c r="H118" i="19" s="1"/>
  <c r="B118" i="21"/>
  <c r="H118" i="21" s="1"/>
  <c r="B118" i="20"/>
  <c r="H118" i="20" s="1"/>
  <c r="B118" i="18"/>
  <c r="H118" i="18" s="1"/>
  <c r="B119" i="28"/>
  <c r="H119" i="28" s="1"/>
  <c r="B118" i="16"/>
  <c r="H118" i="16" s="1"/>
  <c r="B119" i="11"/>
  <c r="C92" i="19"/>
  <c r="I92" i="19" s="1"/>
  <c r="P92" i="19" s="1"/>
  <c r="Q92" i="19" s="1"/>
  <c r="R92" i="19" s="1"/>
  <c r="C92" i="17"/>
  <c r="I92" i="17" s="1"/>
  <c r="C92" i="21"/>
  <c r="I92" i="21" s="1"/>
  <c r="P92" i="21" s="1"/>
  <c r="Q92" i="21" s="1"/>
  <c r="R92" i="21" s="1"/>
  <c r="C92" i="20"/>
  <c r="I92" i="20" s="1"/>
  <c r="P92" i="20" s="1"/>
  <c r="Q92" i="20" s="1"/>
  <c r="R92" i="20" s="1"/>
  <c r="C92" i="18"/>
  <c r="I92" i="18" s="1"/>
  <c r="P92" i="18" s="1"/>
  <c r="Q92" i="18" s="1"/>
  <c r="R92" i="18" s="1"/>
  <c r="C93" i="28"/>
  <c r="I93" i="28" s="1"/>
  <c r="P93" i="28" s="1"/>
  <c r="Q93" i="28" s="1"/>
  <c r="R93" i="28" s="1"/>
  <c r="C92" i="16"/>
  <c r="I92" i="16" s="1"/>
  <c r="P92" i="16" s="1"/>
  <c r="Q92" i="16" s="1"/>
  <c r="R92" i="16" s="1"/>
  <c r="C93" i="11"/>
  <c r="C108" i="19"/>
  <c r="I108" i="19" s="1"/>
  <c r="P108" i="19" s="1"/>
  <c r="Q108" i="19" s="1"/>
  <c r="R108" i="19" s="1"/>
  <c r="C108" i="17"/>
  <c r="I108" i="17" s="1"/>
  <c r="P108" i="17" s="1"/>
  <c r="Q108" i="17" s="1"/>
  <c r="R108" i="17" s="1"/>
  <c r="C108" i="21"/>
  <c r="I108" i="21" s="1"/>
  <c r="P108" i="21" s="1"/>
  <c r="Q108" i="21" s="1"/>
  <c r="R108" i="21" s="1"/>
  <c r="C108" i="20"/>
  <c r="I108" i="20" s="1"/>
  <c r="P108" i="20" s="1"/>
  <c r="Q108" i="20" s="1"/>
  <c r="R108" i="20" s="1"/>
  <c r="C108" i="18"/>
  <c r="I108" i="18" s="1"/>
  <c r="P108" i="18" s="1"/>
  <c r="Q108" i="18" s="1"/>
  <c r="R108" i="18" s="1"/>
  <c r="C108" i="16"/>
  <c r="I108" i="16" s="1"/>
  <c r="P108" i="16" s="1"/>
  <c r="Q108" i="16" s="1"/>
  <c r="R108" i="16" s="1"/>
  <c r="C109" i="11"/>
  <c r="C109" i="28"/>
  <c r="I109" i="28" s="1"/>
  <c r="P109" i="28" s="1"/>
  <c r="Q109" i="28" s="1"/>
  <c r="R109" i="28" s="1"/>
  <c r="X109" i="28" s="1"/>
  <c r="Z109" i="28" s="1"/>
  <c r="C109" i="19"/>
  <c r="I109" i="19" s="1"/>
  <c r="C109" i="17"/>
  <c r="I109" i="17" s="1"/>
  <c r="C109" i="21"/>
  <c r="I109" i="21" s="1"/>
  <c r="C109" i="20"/>
  <c r="I109" i="20" s="1"/>
  <c r="C109" i="18"/>
  <c r="I109" i="18" s="1"/>
  <c r="C109" i="16"/>
  <c r="I109" i="16" s="1"/>
  <c r="C110" i="11"/>
  <c r="C110" i="28"/>
  <c r="I110" i="28" s="1"/>
  <c r="C110" i="19"/>
  <c r="I110" i="19" s="1"/>
  <c r="P110" i="19" s="1"/>
  <c r="Q110" i="19" s="1"/>
  <c r="R110" i="19" s="1"/>
  <c r="C110" i="17"/>
  <c r="I110" i="17" s="1"/>
  <c r="C110" i="21"/>
  <c r="I110" i="21" s="1"/>
  <c r="C110" i="20"/>
  <c r="I110" i="20" s="1"/>
  <c r="C110" i="18"/>
  <c r="I110" i="18" s="1"/>
  <c r="C110" i="16"/>
  <c r="I110" i="16" s="1"/>
  <c r="C111" i="11"/>
  <c r="C111" i="28"/>
  <c r="I111" i="28" s="1"/>
  <c r="P101" i="21"/>
  <c r="Q101" i="21" s="1"/>
  <c r="R101" i="21" s="1"/>
  <c r="B133" i="12"/>
  <c r="B120" i="19"/>
  <c r="H120" i="19" s="1"/>
  <c r="B120" i="17"/>
  <c r="H120" i="17" s="1"/>
  <c r="B120" i="21"/>
  <c r="H120" i="21" s="1"/>
  <c r="B120" i="20"/>
  <c r="H120" i="20" s="1"/>
  <c r="B120" i="18"/>
  <c r="H120" i="18" s="1"/>
  <c r="B120" i="16"/>
  <c r="H120" i="16" s="1"/>
  <c r="B121" i="11"/>
  <c r="B121" i="28"/>
  <c r="H121" i="28" s="1"/>
  <c r="B130" i="12"/>
  <c r="B117" i="19"/>
  <c r="H117" i="19" s="1"/>
  <c r="B117" i="17"/>
  <c r="H117" i="17" s="1"/>
  <c r="B117" i="21"/>
  <c r="H117" i="21" s="1"/>
  <c r="B117" i="20"/>
  <c r="H117" i="20" s="1"/>
  <c r="B117" i="18"/>
  <c r="H117" i="18" s="1"/>
  <c r="B117" i="16"/>
  <c r="H117" i="16" s="1"/>
  <c r="B118" i="11"/>
  <c r="B118" i="28"/>
  <c r="H118" i="28" s="1"/>
  <c r="C94" i="19"/>
  <c r="I94" i="19" s="1"/>
  <c r="P94" i="19" s="1"/>
  <c r="Q94" i="19" s="1"/>
  <c r="R94" i="19" s="1"/>
  <c r="C94" i="17"/>
  <c r="I94" i="17" s="1"/>
  <c r="P94" i="17" s="1"/>
  <c r="Q94" i="17" s="1"/>
  <c r="R94" i="17" s="1"/>
  <c r="C95" i="28"/>
  <c r="I95" i="28" s="1"/>
  <c r="P95" i="28" s="1"/>
  <c r="Q95" i="28" s="1"/>
  <c r="R95" i="28" s="1"/>
  <c r="X95" i="28" s="1"/>
  <c r="Z95" i="28" s="1"/>
  <c r="C94" i="21"/>
  <c r="I94" i="21" s="1"/>
  <c r="P94" i="21" s="1"/>
  <c r="Q94" i="21" s="1"/>
  <c r="R94" i="21" s="1"/>
  <c r="C94" i="18"/>
  <c r="I94" i="18" s="1"/>
  <c r="P94" i="18" s="1"/>
  <c r="Q94" i="18" s="1"/>
  <c r="R94" i="18" s="1"/>
  <c r="C94" i="16"/>
  <c r="I94" i="16" s="1"/>
  <c r="P94" i="16" s="1"/>
  <c r="Q94" i="16" s="1"/>
  <c r="R94" i="16" s="1"/>
  <c r="C95" i="11"/>
  <c r="C94" i="20"/>
  <c r="I94" i="20" s="1"/>
  <c r="P94" i="20" s="1"/>
  <c r="Q94" i="20" s="1"/>
  <c r="R94" i="20" s="1"/>
  <c r="C99" i="17"/>
  <c r="I99" i="17" s="1"/>
  <c r="P99" i="17" s="1"/>
  <c r="Q99" i="17" s="1"/>
  <c r="R99" i="17" s="1"/>
  <c r="C99" i="19"/>
  <c r="I99" i="19" s="1"/>
  <c r="P99" i="19" s="1"/>
  <c r="Q99" i="19" s="1"/>
  <c r="R99" i="19" s="1"/>
  <c r="C99" i="21"/>
  <c r="I99" i="21" s="1"/>
  <c r="P99" i="21" s="1"/>
  <c r="Q99" i="21" s="1"/>
  <c r="R99" i="21" s="1"/>
  <c r="C99" i="20"/>
  <c r="I99" i="20" s="1"/>
  <c r="P99" i="20" s="1"/>
  <c r="Q99" i="20" s="1"/>
  <c r="R99" i="20" s="1"/>
  <c r="C99" i="18"/>
  <c r="I99" i="18" s="1"/>
  <c r="P99" i="18" s="1"/>
  <c r="Q99" i="18" s="1"/>
  <c r="R99" i="18" s="1"/>
  <c r="C99" i="16"/>
  <c r="I99" i="16" s="1"/>
  <c r="P99" i="16" s="1"/>
  <c r="Q99" i="16" s="1"/>
  <c r="R99" i="16" s="1"/>
  <c r="C100" i="11"/>
  <c r="C100" i="28"/>
  <c r="I100" i="28" s="1"/>
  <c r="P100" i="28" s="1"/>
  <c r="Q100" i="28" s="1"/>
  <c r="R100" i="28" s="1"/>
  <c r="X100" i="28" s="1"/>
  <c r="Z100" i="28" s="1"/>
  <c r="P92" i="17"/>
  <c r="Q92" i="17" s="1"/>
  <c r="R92" i="17" s="1"/>
  <c r="P112" i="17"/>
  <c r="Q112" i="17" s="1"/>
  <c r="R112" i="17" s="1"/>
  <c r="P102" i="16"/>
  <c r="Q102" i="16" s="1"/>
  <c r="R102" i="16" s="1"/>
  <c r="P98" i="16"/>
  <c r="Q98" i="16" s="1"/>
  <c r="R98" i="16" s="1"/>
  <c r="P101" i="19"/>
  <c r="Q101" i="19" s="1"/>
  <c r="R101" i="19" s="1"/>
  <c r="P95" i="18"/>
  <c r="Q95" i="18" s="1"/>
  <c r="R95" i="18" s="1"/>
  <c r="P97" i="16"/>
  <c r="Q97" i="16" s="1"/>
  <c r="R97" i="16" s="1"/>
  <c r="P97" i="14"/>
  <c r="Q97" i="14" s="1"/>
  <c r="R97" i="14" s="1"/>
  <c r="X97" i="14" s="1"/>
  <c r="Z97" i="14" s="1"/>
  <c r="P102" i="14"/>
  <c r="Q102" i="14" s="1"/>
  <c r="R102" i="14" s="1"/>
  <c r="X102" i="14" s="1"/>
  <c r="Z102" i="14" s="1"/>
  <c r="P102" i="13"/>
  <c r="Q102" i="13" s="1"/>
  <c r="R102" i="13" s="1"/>
  <c r="P101" i="13"/>
  <c r="Q101" i="13" s="1"/>
  <c r="R101" i="13" s="1"/>
  <c r="D127" i="14"/>
  <c r="J127" i="14" s="1"/>
  <c r="D127" i="13"/>
  <c r="J127" i="13" s="1"/>
  <c r="D127" i="10"/>
  <c r="D127" i="9"/>
  <c r="D127" i="8"/>
  <c r="D127" i="5"/>
  <c r="D127" i="4"/>
  <c r="D123" i="14"/>
  <c r="J123" i="14" s="1"/>
  <c r="D123" i="13"/>
  <c r="J123" i="13" s="1"/>
  <c r="D123" i="10"/>
  <c r="D123" i="9"/>
  <c r="D123" i="8"/>
  <c r="D123" i="5"/>
  <c r="D123" i="4"/>
  <c r="B108" i="14"/>
  <c r="H108" i="14" s="1"/>
  <c r="B108" i="13"/>
  <c r="H108" i="13" s="1"/>
  <c r="B108" i="10"/>
  <c r="B108" i="9"/>
  <c r="B108" i="8"/>
  <c r="B108" i="5"/>
  <c r="B108" i="4"/>
  <c r="B116" i="14"/>
  <c r="H116" i="14" s="1"/>
  <c r="B116" i="13"/>
  <c r="H116" i="13" s="1"/>
  <c r="B116" i="10"/>
  <c r="B116" i="9"/>
  <c r="B116" i="8"/>
  <c r="B116" i="5"/>
  <c r="B116" i="4"/>
  <c r="D124" i="14"/>
  <c r="J124" i="14" s="1"/>
  <c r="D124" i="13"/>
  <c r="J124" i="13" s="1"/>
  <c r="D124" i="10"/>
  <c r="D124" i="9"/>
  <c r="D124" i="8"/>
  <c r="D124" i="5"/>
  <c r="D124" i="4"/>
  <c r="D128" i="14"/>
  <c r="J128" i="14" s="1"/>
  <c r="D128" i="13"/>
  <c r="J128" i="13" s="1"/>
  <c r="D128" i="9"/>
  <c r="D128" i="10"/>
  <c r="D128" i="8"/>
  <c r="D128" i="5"/>
  <c r="D128" i="4"/>
  <c r="C95" i="14"/>
  <c r="I95" i="14" s="1"/>
  <c r="P95" i="14" s="1"/>
  <c r="Q95" i="14" s="1"/>
  <c r="R95" i="14" s="1"/>
  <c r="X95" i="14" s="1"/>
  <c r="Z95" i="14" s="1"/>
  <c r="C95" i="13"/>
  <c r="I95" i="13" s="1"/>
  <c r="P95" i="13" s="1"/>
  <c r="Q95" i="13" s="1"/>
  <c r="R95" i="13" s="1"/>
  <c r="C95" i="10"/>
  <c r="C95" i="9"/>
  <c r="C95" i="8"/>
  <c r="C95" i="5"/>
  <c r="C95" i="4"/>
  <c r="C107" i="12"/>
  <c r="I107" i="12" s="1"/>
  <c r="P107" i="12" s="1"/>
  <c r="Q107" i="12" s="1"/>
  <c r="R107" i="12" s="1"/>
  <c r="D105" i="14"/>
  <c r="J105" i="14" s="1"/>
  <c r="D105" i="13"/>
  <c r="J105" i="13" s="1"/>
  <c r="D105" i="10"/>
  <c r="D105" i="8"/>
  <c r="D105" i="9"/>
  <c r="D105" i="5"/>
  <c r="D105" i="4"/>
  <c r="D117" i="12"/>
  <c r="J117" i="12" s="1"/>
  <c r="D110" i="14"/>
  <c r="J110" i="14" s="1"/>
  <c r="D110" i="13"/>
  <c r="J110" i="13" s="1"/>
  <c r="D110" i="10"/>
  <c r="D110" i="9"/>
  <c r="D110" i="8"/>
  <c r="D110" i="5"/>
  <c r="D110" i="4"/>
  <c r="D122" i="12"/>
  <c r="J122" i="12" s="1"/>
  <c r="C103" i="14"/>
  <c r="I103" i="14" s="1"/>
  <c r="P103" i="14" s="1"/>
  <c r="Q103" i="14" s="1"/>
  <c r="R103" i="14" s="1"/>
  <c r="X103" i="14" s="1"/>
  <c r="Z103" i="14" s="1"/>
  <c r="C103" i="13"/>
  <c r="I103" i="13" s="1"/>
  <c r="P103" i="13" s="1"/>
  <c r="Q103" i="13" s="1"/>
  <c r="R103" i="13" s="1"/>
  <c r="C103" i="10"/>
  <c r="C103" i="9"/>
  <c r="C103" i="8"/>
  <c r="C103" i="5"/>
  <c r="C103" i="4"/>
  <c r="X81" i="14"/>
  <c r="Z81" i="14" s="1"/>
  <c r="D163" i="14"/>
  <c r="F163" i="14" s="1"/>
  <c r="B115" i="14"/>
  <c r="H115" i="14" s="1"/>
  <c r="B115" i="13"/>
  <c r="H115" i="13" s="1"/>
  <c r="B115" i="10"/>
  <c r="B115" i="9"/>
  <c r="B115" i="8"/>
  <c r="B115" i="5"/>
  <c r="B115" i="4"/>
  <c r="P98" i="13"/>
  <c r="Q98" i="13" s="1"/>
  <c r="R98" i="13" s="1"/>
  <c r="C93" i="14"/>
  <c r="I93" i="14" s="1"/>
  <c r="C93" i="13"/>
  <c r="I93" i="13" s="1"/>
  <c r="P93" i="13" s="1"/>
  <c r="Q93" i="13" s="1"/>
  <c r="R93" i="13" s="1"/>
  <c r="C93" i="10"/>
  <c r="C93" i="9"/>
  <c r="C93" i="8"/>
  <c r="C93" i="5"/>
  <c r="C93" i="4"/>
  <c r="B105" i="14"/>
  <c r="H105" i="14" s="1"/>
  <c r="B105" i="13"/>
  <c r="H105" i="13" s="1"/>
  <c r="B105" i="10"/>
  <c r="B105" i="9"/>
  <c r="B105" i="8"/>
  <c r="B105" i="5"/>
  <c r="B105" i="4"/>
  <c r="D109" i="14"/>
  <c r="J109" i="14" s="1"/>
  <c r="D109" i="13"/>
  <c r="J109" i="13" s="1"/>
  <c r="D109" i="10"/>
  <c r="D109" i="8"/>
  <c r="D109" i="9"/>
  <c r="D109" i="5"/>
  <c r="D109" i="4"/>
  <c r="D121" i="12"/>
  <c r="J121" i="12" s="1"/>
  <c r="B110" i="14"/>
  <c r="H110" i="14" s="1"/>
  <c r="B110" i="13"/>
  <c r="H110" i="13" s="1"/>
  <c r="B110" i="10"/>
  <c r="B110" i="9"/>
  <c r="B110" i="8"/>
  <c r="B110" i="5"/>
  <c r="B110" i="4"/>
  <c r="D119" i="14"/>
  <c r="J119" i="14" s="1"/>
  <c r="D119" i="13"/>
  <c r="J119" i="13" s="1"/>
  <c r="D119" i="10"/>
  <c r="D119" i="9"/>
  <c r="D119" i="8"/>
  <c r="D119" i="5"/>
  <c r="D119" i="4"/>
  <c r="B119" i="14"/>
  <c r="H119" i="14" s="1"/>
  <c r="B119" i="13"/>
  <c r="H119" i="13" s="1"/>
  <c r="B119" i="9"/>
  <c r="B119" i="8"/>
  <c r="B119" i="5"/>
  <c r="B119" i="10"/>
  <c r="B119" i="4"/>
  <c r="B125" i="14"/>
  <c r="H125" i="14" s="1"/>
  <c r="B125" i="13"/>
  <c r="H125" i="13" s="1"/>
  <c r="B125" i="10"/>
  <c r="B125" i="9"/>
  <c r="B125" i="8"/>
  <c r="B125" i="5"/>
  <c r="B125" i="4"/>
  <c r="C114" i="14"/>
  <c r="I114" i="14" s="1"/>
  <c r="C114" i="13"/>
  <c r="I114" i="13" s="1"/>
  <c r="C114" i="10"/>
  <c r="C114" i="9"/>
  <c r="C114" i="8"/>
  <c r="C114" i="5"/>
  <c r="C114" i="4"/>
  <c r="D163" i="13"/>
  <c r="F163" i="13" s="1"/>
  <c r="D108" i="14"/>
  <c r="J108" i="14" s="1"/>
  <c r="D108" i="13"/>
  <c r="J108" i="13" s="1"/>
  <c r="D108" i="10"/>
  <c r="D108" i="9"/>
  <c r="D108" i="8"/>
  <c r="D108" i="5"/>
  <c r="D108" i="4"/>
  <c r="D120" i="12"/>
  <c r="J120" i="12" s="1"/>
  <c r="P98" i="14"/>
  <c r="Q98" i="14" s="1"/>
  <c r="R98" i="14" s="1"/>
  <c r="X98" i="14" s="1"/>
  <c r="Z98" i="14" s="1"/>
  <c r="B118" i="14"/>
  <c r="H118" i="14" s="1"/>
  <c r="B118" i="13"/>
  <c r="H118" i="13" s="1"/>
  <c r="B118" i="10"/>
  <c r="B118" i="9"/>
  <c r="B118" i="8"/>
  <c r="B118" i="5"/>
  <c r="B118" i="4"/>
  <c r="D163" i="12"/>
  <c r="F163" i="12" s="1"/>
  <c r="D114" i="14"/>
  <c r="J114" i="14" s="1"/>
  <c r="D114" i="13"/>
  <c r="J114" i="13" s="1"/>
  <c r="D114" i="10"/>
  <c r="D114" i="9"/>
  <c r="D114" i="8"/>
  <c r="D114" i="5"/>
  <c r="D114" i="4"/>
  <c r="D126" i="12"/>
  <c r="J126" i="12" s="1"/>
  <c r="P93" i="14"/>
  <c r="Q93" i="14" s="1"/>
  <c r="R93" i="14" s="1"/>
  <c r="D113" i="14"/>
  <c r="J113" i="14" s="1"/>
  <c r="D113" i="13"/>
  <c r="J113" i="13" s="1"/>
  <c r="D113" i="10"/>
  <c r="D113" i="8"/>
  <c r="D113" i="9"/>
  <c r="D113" i="5"/>
  <c r="D113" i="4"/>
  <c r="D125" i="12"/>
  <c r="J125" i="12" s="1"/>
  <c r="B112" i="14"/>
  <c r="H112" i="14" s="1"/>
  <c r="B112" i="13"/>
  <c r="H112" i="13" s="1"/>
  <c r="B112" i="10"/>
  <c r="B112" i="8"/>
  <c r="B112" i="9"/>
  <c r="B112" i="5"/>
  <c r="B112" i="4"/>
  <c r="C113" i="14"/>
  <c r="I113" i="14" s="1"/>
  <c r="C113" i="13"/>
  <c r="I113" i="13" s="1"/>
  <c r="C113" i="10"/>
  <c r="C113" i="9"/>
  <c r="C113" i="8"/>
  <c r="C113" i="5"/>
  <c r="C113" i="4"/>
  <c r="C110" i="14"/>
  <c r="I110" i="14" s="1"/>
  <c r="C110" i="13"/>
  <c r="I110" i="13" s="1"/>
  <c r="C110" i="10"/>
  <c r="C110" i="9"/>
  <c r="C110" i="8"/>
  <c r="C110" i="5"/>
  <c r="C110" i="4"/>
  <c r="C111" i="14"/>
  <c r="I111" i="14" s="1"/>
  <c r="P111" i="14" s="1"/>
  <c r="Q111" i="14" s="1"/>
  <c r="R111" i="14" s="1"/>
  <c r="X111" i="14" s="1"/>
  <c r="Z111" i="14" s="1"/>
  <c r="C111" i="13"/>
  <c r="I111" i="13" s="1"/>
  <c r="C111" i="10"/>
  <c r="C111" i="9"/>
  <c r="C111" i="8"/>
  <c r="C111" i="5"/>
  <c r="C111" i="4"/>
  <c r="C94" i="14"/>
  <c r="I94" i="14" s="1"/>
  <c r="P94" i="14" s="1"/>
  <c r="Q94" i="14" s="1"/>
  <c r="R94" i="14" s="1"/>
  <c r="X94" i="14" s="1"/>
  <c r="Z94" i="14" s="1"/>
  <c r="C94" i="13"/>
  <c r="I94" i="13" s="1"/>
  <c r="P94" i="13" s="1"/>
  <c r="Q94" i="13" s="1"/>
  <c r="R94" i="13" s="1"/>
  <c r="C94" i="10"/>
  <c r="C94" i="9"/>
  <c r="C94" i="8"/>
  <c r="C94" i="5"/>
  <c r="C94" i="4"/>
  <c r="C106" i="12"/>
  <c r="I106" i="12" s="1"/>
  <c r="P106" i="12" s="1"/>
  <c r="Q106" i="12" s="1"/>
  <c r="R106" i="12" s="1"/>
  <c r="C100" i="14"/>
  <c r="I100" i="14" s="1"/>
  <c r="P100" i="14" s="1"/>
  <c r="Q100" i="14" s="1"/>
  <c r="R100" i="14" s="1"/>
  <c r="X100" i="14" s="1"/>
  <c r="Z100" i="14" s="1"/>
  <c r="C100" i="13"/>
  <c r="I100" i="13" s="1"/>
  <c r="P100" i="13" s="1"/>
  <c r="Q100" i="13" s="1"/>
  <c r="R100" i="13" s="1"/>
  <c r="C100" i="10"/>
  <c r="C100" i="9"/>
  <c r="C100" i="8"/>
  <c r="C100" i="4"/>
  <c r="C100" i="5"/>
  <c r="C112" i="12"/>
  <c r="I112" i="12" s="1"/>
  <c r="P112" i="12" s="1"/>
  <c r="Q112" i="12" s="1"/>
  <c r="R112" i="12" s="1"/>
  <c r="B121" i="14"/>
  <c r="H121" i="14" s="1"/>
  <c r="B121" i="13"/>
  <c r="H121" i="13" s="1"/>
  <c r="B121" i="10"/>
  <c r="B121" i="9"/>
  <c r="B121" i="8"/>
  <c r="B121" i="5"/>
  <c r="B121" i="4"/>
  <c r="B114" i="14"/>
  <c r="H114" i="14" s="1"/>
  <c r="B114" i="13"/>
  <c r="H114" i="13" s="1"/>
  <c r="B114" i="10"/>
  <c r="B114" i="9"/>
  <c r="B114" i="8"/>
  <c r="B114" i="5"/>
  <c r="B114" i="4"/>
  <c r="C109" i="14"/>
  <c r="I109" i="14" s="1"/>
  <c r="P109" i="14" s="1"/>
  <c r="Q109" i="14" s="1"/>
  <c r="R109" i="14" s="1"/>
  <c r="X109" i="14" s="1"/>
  <c r="Z109" i="14" s="1"/>
  <c r="C109" i="13"/>
  <c r="I109" i="13" s="1"/>
  <c r="C109" i="10"/>
  <c r="C109" i="9"/>
  <c r="C109" i="5"/>
  <c r="C109" i="4"/>
  <c r="C109" i="8"/>
  <c r="D106" i="14"/>
  <c r="J106" i="14" s="1"/>
  <c r="D106" i="13"/>
  <c r="J106" i="13" s="1"/>
  <c r="D106" i="10"/>
  <c r="D106" i="9"/>
  <c r="D106" i="8"/>
  <c r="D106" i="5"/>
  <c r="D106" i="4"/>
  <c r="D118" i="12"/>
  <c r="J118" i="12" s="1"/>
  <c r="C96" i="14"/>
  <c r="I96" i="14" s="1"/>
  <c r="P96" i="14" s="1"/>
  <c r="Q96" i="14" s="1"/>
  <c r="R96" i="14" s="1"/>
  <c r="X96" i="14" s="1"/>
  <c r="Z96" i="14" s="1"/>
  <c r="C96" i="13"/>
  <c r="I96" i="13" s="1"/>
  <c r="P96" i="13" s="1"/>
  <c r="Q96" i="13" s="1"/>
  <c r="R96" i="13" s="1"/>
  <c r="C96" i="10"/>
  <c r="C96" i="9"/>
  <c r="C96" i="8"/>
  <c r="C96" i="4"/>
  <c r="C96" i="5"/>
  <c r="C108" i="12"/>
  <c r="I108" i="12" s="1"/>
  <c r="P108" i="12" s="1"/>
  <c r="Q108" i="12" s="1"/>
  <c r="R108" i="12" s="1"/>
  <c r="C122" i="12"/>
  <c r="I122" i="12" s="1"/>
  <c r="B120" i="12"/>
  <c r="H120" i="12" s="1"/>
  <c r="B128" i="12"/>
  <c r="H128" i="12" s="1"/>
  <c r="B122" i="12"/>
  <c r="H122" i="12" s="1"/>
  <c r="C105" i="12"/>
  <c r="I105" i="12" s="1"/>
  <c r="P105" i="12" s="1"/>
  <c r="Q105" i="12" s="1"/>
  <c r="R105" i="12" s="1"/>
  <c r="C115" i="12"/>
  <c r="I115" i="12" s="1"/>
  <c r="P115" i="12" s="1"/>
  <c r="Q115" i="12" s="1"/>
  <c r="R115" i="12" s="1"/>
  <c r="C126" i="12"/>
  <c r="I126" i="12" s="1"/>
  <c r="B117" i="12"/>
  <c r="H117" i="12" s="1"/>
  <c r="B124" i="12"/>
  <c r="H124" i="12" s="1"/>
  <c r="C121" i="12"/>
  <c r="I121" i="12" s="1"/>
  <c r="P121" i="12" s="1"/>
  <c r="Q121" i="12" s="1"/>
  <c r="R121" i="12" s="1"/>
  <c r="C123" i="12"/>
  <c r="I123" i="12" s="1"/>
  <c r="B127" i="12"/>
  <c r="H127" i="12" s="1"/>
  <c r="B126" i="12"/>
  <c r="H126" i="12" s="1"/>
  <c r="C125" i="12"/>
  <c r="I125" i="12" s="1"/>
  <c r="P125" i="12" s="1"/>
  <c r="Q125" i="12" s="1"/>
  <c r="R125" i="12" s="1"/>
  <c r="P111" i="13" l="1"/>
  <c r="Q111" i="13" s="1"/>
  <c r="R111" i="13" s="1"/>
  <c r="P109" i="21"/>
  <c r="Q109" i="21" s="1"/>
  <c r="R109" i="21" s="1"/>
  <c r="P109" i="20"/>
  <c r="Q109" i="20" s="1"/>
  <c r="R109" i="20" s="1"/>
  <c r="P113" i="20"/>
  <c r="Q113" i="20" s="1"/>
  <c r="R113" i="20" s="1"/>
  <c r="P110" i="16"/>
  <c r="Q110" i="16" s="1"/>
  <c r="R110" i="16" s="1"/>
  <c r="P113" i="13"/>
  <c r="Q113" i="13" s="1"/>
  <c r="R113" i="13" s="1"/>
  <c r="P122" i="12"/>
  <c r="Q122" i="12" s="1"/>
  <c r="R122" i="12" s="1"/>
  <c r="P126" i="12"/>
  <c r="Q126" i="12" s="1"/>
  <c r="R126" i="12" s="1"/>
  <c r="P123" i="12"/>
  <c r="Q123" i="12" s="1"/>
  <c r="R123" i="12" s="1"/>
  <c r="P110" i="20"/>
  <c r="Q110" i="20" s="1"/>
  <c r="R110" i="20" s="1"/>
  <c r="P109" i="19"/>
  <c r="Q109" i="19" s="1"/>
  <c r="R109" i="19" s="1"/>
  <c r="P113" i="28"/>
  <c r="Q113" i="28" s="1"/>
  <c r="R113" i="28" s="1"/>
  <c r="X113" i="28" s="1"/>
  <c r="Z113" i="28" s="1"/>
  <c r="P110" i="17"/>
  <c r="Q110" i="17" s="1"/>
  <c r="R110" i="17" s="1"/>
  <c r="P109" i="18"/>
  <c r="Q109" i="18" s="1"/>
  <c r="R109" i="18" s="1"/>
  <c r="D164" i="18"/>
  <c r="F164" i="18" s="1"/>
  <c r="D138" i="18"/>
  <c r="J138" i="18" s="1"/>
  <c r="D139" i="11"/>
  <c r="J139" i="11" s="1"/>
  <c r="D139" i="28"/>
  <c r="J139" i="28" s="1"/>
  <c r="D139" i="5"/>
  <c r="J139" i="5" s="1"/>
  <c r="D138" i="19"/>
  <c r="J138" i="19" s="1"/>
  <c r="D138" i="20"/>
  <c r="J138" i="20" s="1"/>
  <c r="D138" i="16"/>
  <c r="J138" i="16" s="1"/>
  <c r="D139" i="14"/>
  <c r="J139" i="14" s="1"/>
  <c r="D139" i="4"/>
  <c r="J139" i="4" s="1"/>
  <c r="D139" i="13"/>
  <c r="J139" i="13" s="1"/>
  <c r="D139" i="10"/>
  <c r="J139" i="10" s="1"/>
  <c r="D139" i="9"/>
  <c r="J139" i="9" s="1"/>
  <c r="D139" i="8"/>
  <c r="J139" i="8" s="1"/>
  <c r="D138" i="17"/>
  <c r="J138" i="17" s="1"/>
  <c r="D138" i="21"/>
  <c r="J138" i="21" s="1"/>
  <c r="J139" i="12"/>
  <c r="D138" i="12"/>
  <c r="D125" i="16"/>
  <c r="J125" i="16" s="1"/>
  <c r="D125" i="19"/>
  <c r="J125" i="19" s="1"/>
  <c r="D125" i="20"/>
  <c r="J125" i="20" s="1"/>
  <c r="D125" i="17"/>
  <c r="J125" i="17" s="1"/>
  <c r="D125" i="18"/>
  <c r="J125" i="18" s="1"/>
  <c r="D125" i="21"/>
  <c r="J125" i="21" s="1"/>
  <c r="D126" i="11"/>
  <c r="D126" i="28"/>
  <c r="J126" i="28" s="1"/>
  <c r="D137" i="12"/>
  <c r="D124" i="19"/>
  <c r="J124" i="19" s="1"/>
  <c r="D124" i="20"/>
  <c r="J124" i="20" s="1"/>
  <c r="D124" i="17"/>
  <c r="J124" i="17" s="1"/>
  <c r="D124" i="18"/>
  <c r="J124" i="18" s="1"/>
  <c r="D124" i="21"/>
  <c r="J124" i="21" s="1"/>
  <c r="D124" i="16"/>
  <c r="J124" i="16" s="1"/>
  <c r="D125" i="11"/>
  <c r="D125" i="28"/>
  <c r="J125" i="28" s="1"/>
  <c r="D130" i="12"/>
  <c r="D117" i="16"/>
  <c r="J117" i="16" s="1"/>
  <c r="D117" i="19"/>
  <c r="J117" i="19" s="1"/>
  <c r="D117" i="20"/>
  <c r="J117" i="20" s="1"/>
  <c r="D117" i="17"/>
  <c r="J117" i="17" s="1"/>
  <c r="D117" i="18"/>
  <c r="J117" i="18" s="1"/>
  <c r="D117" i="21"/>
  <c r="J117" i="21" s="1"/>
  <c r="D118" i="28"/>
  <c r="J118" i="28" s="1"/>
  <c r="D118" i="11"/>
  <c r="D134" i="17"/>
  <c r="J134" i="17" s="1"/>
  <c r="D135" i="11"/>
  <c r="J135" i="11" s="1"/>
  <c r="D135" i="5"/>
  <c r="J135" i="5" s="1"/>
  <c r="D134" i="18"/>
  <c r="J134" i="18" s="1"/>
  <c r="D135" i="14"/>
  <c r="J135" i="14" s="1"/>
  <c r="D135" i="4"/>
  <c r="J135" i="4" s="1"/>
  <c r="D135" i="13"/>
  <c r="J135" i="13" s="1"/>
  <c r="J135" i="12"/>
  <c r="D134" i="19"/>
  <c r="J134" i="19" s="1"/>
  <c r="D135" i="10"/>
  <c r="J135" i="10" s="1"/>
  <c r="D135" i="9"/>
  <c r="J135" i="9" s="1"/>
  <c r="D134" i="21"/>
  <c r="J134" i="21" s="1"/>
  <c r="D134" i="20"/>
  <c r="J134" i="20" s="1"/>
  <c r="D134" i="16"/>
  <c r="J134" i="16" s="1"/>
  <c r="D135" i="8"/>
  <c r="J135" i="8" s="1"/>
  <c r="D135" i="28"/>
  <c r="J135" i="28" s="1"/>
  <c r="D140" i="13"/>
  <c r="J140" i="13" s="1"/>
  <c r="J140" i="12"/>
  <c r="D140" i="10"/>
  <c r="J140" i="10" s="1"/>
  <c r="D140" i="11"/>
  <c r="J140" i="11" s="1"/>
  <c r="D140" i="9"/>
  <c r="J140" i="9" s="1"/>
  <c r="D139" i="17"/>
  <c r="J139" i="17" s="1"/>
  <c r="D139" i="21"/>
  <c r="J139" i="21" s="1"/>
  <c r="D139" i="18"/>
  <c r="J139" i="18" s="1"/>
  <c r="D140" i="28"/>
  <c r="J140" i="28" s="1"/>
  <c r="D140" i="5"/>
  <c r="J140" i="5" s="1"/>
  <c r="D139" i="19"/>
  <c r="J139" i="19" s="1"/>
  <c r="D139" i="20"/>
  <c r="J139" i="20" s="1"/>
  <c r="D139" i="16"/>
  <c r="J139" i="16" s="1"/>
  <c r="D140" i="14"/>
  <c r="J140" i="14" s="1"/>
  <c r="D140" i="4"/>
  <c r="J140" i="4" s="1"/>
  <c r="D132" i="12"/>
  <c r="D119" i="21"/>
  <c r="J119" i="21" s="1"/>
  <c r="D119" i="16"/>
  <c r="J119" i="16" s="1"/>
  <c r="D119" i="19"/>
  <c r="J119" i="19" s="1"/>
  <c r="D119" i="20"/>
  <c r="J119" i="20" s="1"/>
  <c r="D119" i="17"/>
  <c r="J119" i="17" s="1"/>
  <c r="D119" i="18"/>
  <c r="J119" i="18" s="1"/>
  <c r="D120" i="28"/>
  <c r="J120" i="28" s="1"/>
  <c r="D120" i="11"/>
  <c r="D135" i="16"/>
  <c r="J135" i="16" s="1"/>
  <c r="D136" i="10"/>
  <c r="J136" i="10" s="1"/>
  <c r="D135" i="20"/>
  <c r="J135" i="20" s="1"/>
  <c r="D136" i="9"/>
  <c r="J136" i="9" s="1"/>
  <c r="D136" i="8"/>
  <c r="J136" i="8" s="1"/>
  <c r="D136" i="28"/>
  <c r="J136" i="28" s="1"/>
  <c r="D135" i="17"/>
  <c r="J135" i="17" s="1"/>
  <c r="D135" i="21"/>
  <c r="J135" i="21" s="1"/>
  <c r="D136" i="11"/>
  <c r="J136" i="11" s="1"/>
  <c r="D136" i="5"/>
  <c r="J136" i="5" s="1"/>
  <c r="J136" i="12"/>
  <c r="D135" i="18"/>
  <c r="J135" i="18" s="1"/>
  <c r="D136" i="14"/>
  <c r="J136" i="14" s="1"/>
  <c r="D135" i="19"/>
  <c r="J135" i="19" s="1"/>
  <c r="D136" i="13"/>
  <c r="J136" i="13" s="1"/>
  <c r="D136" i="4"/>
  <c r="J136" i="4" s="1"/>
  <c r="D133" i="12"/>
  <c r="D120" i="18"/>
  <c r="J120" i="18" s="1"/>
  <c r="D120" i="21"/>
  <c r="J120" i="21" s="1"/>
  <c r="D120" i="16"/>
  <c r="J120" i="16" s="1"/>
  <c r="D120" i="19"/>
  <c r="J120" i="19" s="1"/>
  <c r="D120" i="20"/>
  <c r="J120" i="20" s="1"/>
  <c r="D120" i="17"/>
  <c r="J120" i="17" s="1"/>
  <c r="D121" i="28"/>
  <c r="J121" i="28" s="1"/>
  <c r="D121" i="11"/>
  <c r="D130" i="20"/>
  <c r="J130" i="20" s="1"/>
  <c r="D130" i="19"/>
  <c r="J130" i="19" s="1"/>
  <c r="D130" i="21"/>
  <c r="J130" i="21" s="1"/>
  <c r="D130" i="18"/>
  <c r="J130" i="18" s="1"/>
  <c r="D130" i="17"/>
  <c r="J130" i="17" s="1"/>
  <c r="D131" i="11"/>
  <c r="J131" i="11" s="1"/>
  <c r="D130" i="16"/>
  <c r="J130" i="16" s="1"/>
  <c r="D131" i="28"/>
  <c r="J131" i="28" s="1"/>
  <c r="D131" i="13"/>
  <c r="J131" i="13" s="1"/>
  <c r="D131" i="14"/>
  <c r="J131" i="14" s="1"/>
  <c r="D131" i="9"/>
  <c r="J131" i="9" s="1"/>
  <c r="D131" i="8"/>
  <c r="J131" i="8" s="1"/>
  <c r="D131" i="10"/>
  <c r="J131" i="10" s="1"/>
  <c r="D131" i="5"/>
  <c r="J131" i="5" s="1"/>
  <c r="D131" i="4"/>
  <c r="J131" i="4" s="1"/>
  <c r="J131" i="12"/>
  <c r="D134" i="12"/>
  <c r="D121" i="17"/>
  <c r="J121" i="17" s="1"/>
  <c r="D121" i="18"/>
  <c r="J121" i="18" s="1"/>
  <c r="D121" i="21"/>
  <c r="J121" i="21" s="1"/>
  <c r="D121" i="16"/>
  <c r="J121" i="16" s="1"/>
  <c r="D121" i="19"/>
  <c r="J121" i="19" s="1"/>
  <c r="D121" i="20"/>
  <c r="J121" i="20" s="1"/>
  <c r="D122" i="28"/>
  <c r="J122" i="28" s="1"/>
  <c r="D122" i="11"/>
  <c r="D129" i="12"/>
  <c r="D116" i="19"/>
  <c r="J116" i="19" s="1"/>
  <c r="D116" i="21"/>
  <c r="J116" i="21" s="1"/>
  <c r="D116" i="18"/>
  <c r="J116" i="18" s="1"/>
  <c r="D117" i="11"/>
  <c r="D116" i="17"/>
  <c r="J116" i="17" s="1"/>
  <c r="D116" i="20"/>
  <c r="J116" i="20" s="1"/>
  <c r="D117" i="28"/>
  <c r="J117" i="28" s="1"/>
  <c r="D116" i="16"/>
  <c r="J116" i="16" s="1"/>
  <c r="C115" i="19"/>
  <c r="I115" i="19" s="1"/>
  <c r="P115" i="19" s="1"/>
  <c r="Q115" i="19" s="1"/>
  <c r="R115" i="19" s="1"/>
  <c r="C116" i="11"/>
  <c r="C115" i="16"/>
  <c r="I115" i="16" s="1"/>
  <c r="P115" i="16" s="1"/>
  <c r="Q115" i="16" s="1"/>
  <c r="R115" i="16" s="1"/>
  <c r="C115" i="18"/>
  <c r="I115" i="18" s="1"/>
  <c r="P115" i="18" s="1"/>
  <c r="Q115" i="18" s="1"/>
  <c r="R115" i="18" s="1"/>
  <c r="C115" i="20"/>
  <c r="I115" i="20" s="1"/>
  <c r="P115" i="20" s="1"/>
  <c r="Q115" i="20" s="1"/>
  <c r="R115" i="20" s="1"/>
  <c r="C116" i="28"/>
  <c r="I116" i="28" s="1"/>
  <c r="P116" i="28" s="1"/>
  <c r="Q116" i="28" s="1"/>
  <c r="R116" i="28" s="1"/>
  <c r="X116" i="28" s="1"/>
  <c r="Z116" i="28" s="1"/>
  <c r="C115" i="21"/>
  <c r="I115" i="21" s="1"/>
  <c r="P115" i="21" s="1"/>
  <c r="Q115" i="21" s="1"/>
  <c r="R115" i="21" s="1"/>
  <c r="C115" i="17"/>
  <c r="I115" i="17" s="1"/>
  <c r="P115" i="17" s="1"/>
  <c r="Q115" i="17" s="1"/>
  <c r="R115" i="17" s="1"/>
  <c r="C116" i="14"/>
  <c r="I116" i="14" s="1"/>
  <c r="P116" i="14" s="1"/>
  <c r="Q116" i="14" s="1"/>
  <c r="R116" i="14" s="1"/>
  <c r="X116" i="14" s="1"/>
  <c r="Z116" i="14" s="1"/>
  <c r="C116" i="13"/>
  <c r="I116" i="13" s="1"/>
  <c r="C116" i="10"/>
  <c r="C116" i="9"/>
  <c r="C116" i="8"/>
  <c r="C128" i="12"/>
  <c r="I128" i="12" s="1"/>
  <c r="P128" i="12" s="1"/>
  <c r="Q128" i="12" s="1"/>
  <c r="R128" i="12" s="1"/>
  <c r="C116" i="5"/>
  <c r="C116" i="4"/>
  <c r="B140" i="12"/>
  <c r="B127" i="16"/>
  <c r="H127" i="16" s="1"/>
  <c r="B127" i="18"/>
  <c r="H127" i="18" s="1"/>
  <c r="B127" i="20"/>
  <c r="H127" i="20" s="1"/>
  <c r="B127" i="21"/>
  <c r="H127" i="21" s="1"/>
  <c r="B127" i="17"/>
  <c r="H127" i="17" s="1"/>
  <c r="B127" i="19"/>
  <c r="H127" i="19" s="1"/>
  <c r="B128" i="28"/>
  <c r="H128" i="28" s="1"/>
  <c r="B128" i="11"/>
  <c r="P116" i="13"/>
  <c r="Q116" i="13" s="1"/>
  <c r="R116" i="13" s="1"/>
  <c r="D164" i="28"/>
  <c r="F164" i="28" s="1"/>
  <c r="X93" i="28"/>
  <c r="Z93" i="28" s="1"/>
  <c r="C114" i="19"/>
  <c r="I114" i="19" s="1"/>
  <c r="P114" i="19" s="1"/>
  <c r="Q114" i="19" s="1"/>
  <c r="R114" i="19" s="1"/>
  <c r="C114" i="17"/>
  <c r="I114" i="17" s="1"/>
  <c r="P114" i="17" s="1"/>
  <c r="Q114" i="17" s="1"/>
  <c r="R114" i="17" s="1"/>
  <c r="C114" i="21"/>
  <c r="I114" i="21" s="1"/>
  <c r="P114" i="21" s="1"/>
  <c r="Q114" i="21" s="1"/>
  <c r="R114" i="21" s="1"/>
  <c r="C114" i="20"/>
  <c r="I114" i="20" s="1"/>
  <c r="P114" i="20" s="1"/>
  <c r="Q114" i="20" s="1"/>
  <c r="R114" i="20" s="1"/>
  <c r="C114" i="18"/>
  <c r="I114" i="18" s="1"/>
  <c r="P114" i="18" s="1"/>
  <c r="Q114" i="18" s="1"/>
  <c r="R114" i="18" s="1"/>
  <c r="C114" i="16"/>
  <c r="I114" i="16" s="1"/>
  <c r="C115" i="11"/>
  <c r="C115" i="28"/>
  <c r="I115" i="28" s="1"/>
  <c r="B129" i="21"/>
  <c r="H129" i="21" s="1"/>
  <c r="B129" i="19"/>
  <c r="H129" i="19" s="1"/>
  <c r="B129" i="17"/>
  <c r="H129" i="17" s="1"/>
  <c r="B129" i="18"/>
  <c r="H129" i="18" s="1"/>
  <c r="B129" i="20"/>
  <c r="H129" i="20" s="1"/>
  <c r="B130" i="10"/>
  <c r="H130" i="10" s="1"/>
  <c r="B130" i="8"/>
  <c r="H130" i="8" s="1"/>
  <c r="B130" i="13"/>
  <c r="H130" i="13" s="1"/>
  <c r="B130" i="5"/>
  <c r="H130" i="5" s="1"/>
  <c r="B130" i="28"/>
  <c r="H130" i="28" s="1"/>
  <c r="B130" i="14"/>
  <c r="H130" i="14" s="1"/>
  <c r="B129" i="16"/>
  <c r="H129" i="16" s="1"/>
  <c r="B130" i="11"/>
  <c r="H130" i="11" s="1"/>
  <c r="B130" i="9"/>
  <c r="H130" i="9" s="1"/>
  <c r="B130" i="4"/>
  <c r="H130" i="4" s="1"/>
  <c r="H130" i="12"/>
  <c r="D164" i="20"/>
  <c r="F164" i="20" s="1"/>
  <c r="P109" i="16"/>
  <c r="Q109" i="16" s="1"/>
  <c r="R109" i="16" s="1"/>
  <c r="P110" i="18"/>
  <c r="Q110" i="18" s="1"/>
  <c r="R110" i="18" s="1"/>
  <c r="B134" i="12"/>
  <c r="B121" i="19"/>
  <c r="H121" i="19" s="1"/>
  <c r="B121" i="17"/>
  <c r="H121" i="17" s="1"/>
  <c r="B122" i="28"/>
  <c r="H122" i="28" s="1"/>
  <c r="B121" i="21"/>
  <c r="H121" i="21" s="1"/>
  <c r="B121" i="20"/>
  <c r="H121" i="20" s="1"/>
  <c r="B121" i="16"/>
  <c r="H121" i="16" s="1"/>
  <c r="B122" i="11"/>
  <c r="B121" i="18"/>
  <c r="H121" i="18" s="1"/>
  <c r="C137" i="12"/>
  <c r="C124" i="19"/>
  <c r="I124" i="19" s="1"/>
  <c r="P124" i="19" s="1"/>
  <c r="Q124" i="19" s="1"/>
  <c r="R124" i="19" s="1"/>
  <c r="C124" i="17"/>
  <c r="I124" i="17" s="1"/>
  <c r="C124" i="21"/>
  <c r="I124" i="21" s="1"/>
  <c r="P124" i="21" s="1"/>
  <c r="Q124" i="21" s="1"/>
  <c r="R124" i="21" s="1"/>
  <c r="C124" i="20"/>
  <c r="I124" i="20" s="1"/>
  <c r="P124" i="20" s="1"/>
  <c r="Q124" i="20" s="1"/>
  <c r="R124" i="20" s="1"/>
  <c r="C124" i="18"/>
  <c r="I124" i="18" s="1"/>
  <c r="P124" i="18" s="1"/>
  <c r="Q124" i="18" s="1"/>
  <c r="R124" i="18" s="1"/>
  <c r="C125" i="28"/>
  <c r="I125" i="28" s="1"/>
  <c r="C125" i="11"/>
  <c r="C124" i="16"/>
  <c r="I124" i="16" s="1"/>
  <c r="P124" i="16" s="1"/>
  <c r="Q124" i="16" s="1"/>
  <c r="R124" i="16" s="1"/>
  <c r="C133" i="12"/>
  <c r="C120" i="19"/>
  <c r="I120" i="19" s="1"/>
  <c r="P120" i="19" s="1"/>
  <c r="Q120" i="19" s="1"/>
  <c r="R120" i="19" s="1"/>
  <c r="C120" i="17"/>
  <c r="I120" i="17" s="1"/>
  <c r="P120" i="17" s="1"/>
  <c r="Q120" i="17" s="1"/>
  <c r="R120" i="17" s="1"/>
  <c r="C120" i="21"/>
  <c r="I120" i="21" s="1"/>
  <c r="P120" i="21" s="1"/>
  <c r="Q120" i="21" s="1"/>
  <c r="R120" i="21" s="1"/>
  <c r="C120" i="20"/>
  <c r="I120" i="20" s="1"/>
  <c r="P120" i="20" s="1"/>
  <c r="Q120" i="20" s="1"/>
  <c r="R120" i="20" s="1"/>
  <c r="C120" i="18"/>
  <c r="I120" i="18" s="1"/>
  <c r="P120" i="18" s="1"/>
  <c r="Q120" i="18" s="1"/>
  <c r="R120" i="18" s="1"/>
  <c r="C121" i="28"/>
  <c r="I121" i="28" s="1"/>
  <c r="P121" i="28" s="1"/>
  <c r="Q121" i="28" s="1"/>
  <c r="R121" i="28" s="1"/>
  <c r="X121" i="28" s="1"/>
  <c r="Z121" i="28" s="1"/>
  <c r="C120" i="16"/>
  <c r="I120" i="16" s="1"/>
  <c r="P120" i="16" s="1"/>
  <c r="Q120" i="16" s="1"/>
  <c r="R120" i="16" s="1"/>
  <c r="C121" i="11"/>
  <c r="B138" i="12"/>
  <c r="B125" i="19"/>
  <c r="H125" i="19" s="1"/>
  <c r="B125" i="17"/>
  <c r="H125" i="17" s="1"/>
  <c r="B125" i="21"/>
  <c r="H125" i="21" s="1"/>
  <c r="B125" i="20"/>
  <c r="H125" i="20" s="1"/>
  <c r="B125" i="18"/>
  <c r="H125" i="18" s="1"/>
  <c r="B125" i="16"/>
  <c r="H125" i="16" s="1"/>
  <c r="B126" i="11"/>
  <c r="B126" i="28"/>
  <c r="H126" i="28" s="1"/>
  <c r="B136" i="12"/>
  <c r="B123" i="19"/>
  <c r="H123" i="19" s="1"/>
  <c r="B123" i="17"/>
  <c r="H123" i="17" s="1"/>
  <c r="B123" i="21"/>
  <c r="H123" i="21" s="1"/>
  <c r="B123" i="20"/>
  <c r="H123" i="20" s="1"/>
  <c r="B123" i="18"/>
  <c r="H123" i="18" s="1"/>
  <c r="B123" i="16"/>
  <c r="H123" i="16" s="1"/>
  <c r="B124" i="11"/>
  <c r="B124" i="28"/>
  <c r="H124" i="28" s="1"/>
  <c r="C134" i="12"/>
  <c r="C121" i="19"/>
  <c r="I121" i="19" s="1"/>
  <c r="C121" i="17"/>
  <c r="I121" i="17" s="1"/>
  <c r="C121" i="21"/>
  <c r="I121" i="21" s="1"/>
  <c r="P121" i="21" s="1"/>
  <c r="Q121" i="21" s="1"/>
  <c r="R121" i="21" s="1"/>
  <c r="C121" i="20"/>
  <c r="I121" i="20" s="1"/>
  <c r="C121" i="18"/>
  <c r="I121" i="18" s="1"/>
  <c r="C121" i="16"/>
  <c r="I121" i="16" s="1"/>
  <c r="C122" i="11"/>
  <c r="C122" i="28"/>
  <c r="I122" i="28" s="1"/>
  <c r="B132" i="18"/>
  <c r="H132" i="18" s="1"/>
  <c r="B132" i="21"/>
  <c r="H132" i="21" s="1"/>
  <c r="B132" i="20"/>
  <c r="H132" i="20" s="1"/>
  <c r="B132" i="19"/>
  <c r="H132" i="19" s="1"/>
  <c r="B132" i="17"/>
  <c r="H132" i="17" s="1"/>
  <c r="B133" i="13"/>
  <c r="H133" i="13" s="1"/>
  <c r="B133" i="10"/>
  <c r="H133" i="10" s="1"/>
  <c r="B133" i="28"/>
  <c r="H133" i="28" s="1"/>
  <c r="B132" i="16"/>
  <c r="H132" i="16" s="1"/>
  <c r="B133" i="11"/>
  <c r="H133" i="11" s="1"/>
  <c r="B133" i="5"/>
  <c r="H133" i="5" s="1"/>
  <c r="B133" i="8"/>
  <c r="H133" i="8" s="1"/>
  <c r="B133" i="14"/>
  <c r="H133" i="14" s="1"/>
  <c r="B133" i="9"/>
  <c r="H133" i="9" s="1"/>
  <c r="B133" i="4"/>
  <c r="H133" i="4" s="1"/>
  <c r="H133" i="12"/>
  <c r="P113" i="16"/>
  <c r="Q113" i="16" s="1"/>
  <c r="R113" i="16" s="1"/>
  <c r="C104" i="19"/>
  <c r="I104" i="19" s="1"/>
  <c r="P104" i="19" s="1"/>
  <c r="Q104" i="19" s="1"/>
  <c r="R104" i="19" s="1"/>
  <c r="C104" i="17"/>
  <c r="I104" i="17" s="1"/>
  <c r="C104" i="21"/>
  <c r="I104" i="21" s="1"/>
  <c r="P104" i="21" s="1"/>
  <c r="Q104" i="21" s="1"/>
  <c r="R104" i="21" s="1"/>
  <c r="C104" i="20"/>
  <c r="I104" i="20" s="1"/>
  <c r="P104" i="20" s="1"/>
  <c r="Q104" i="20" s="1"/>
  <c r="R104" i="20" s="1"/>
  <c r="C104" i="18"/>
  <c r="I104" i="18" s="1"/>
  <c r="P104" i="18" s="1"/>
  <c r="Q104" i="18" s="1"/>
  <c r="R104" i="18" s="1"/>
  <c r="C104" i="16"/>
  <c r="I104" i="16" s="1"/>
  <c r="P104" i="16" s="1"/>
  <c r="Q104" i="16" s="1"/>
  <c r="R104" i="16" s="1"/>
  <c r="C105" i="11"/>
  <c r="C105" i="28"/>
  <c r="I105" i="28" s="1"/>
  <c r="P105" i="28" s="1"/>
  <c r="Q105" i="28" s="1"/>
  <c r="R105" i="28" s="1"/>
  <c r="C106" i="19"/>
  <c r="I106" i="19" s="1"/>
  <c r="P106" i="19" s="1"/>
  <c r="Q106" i="19" s="1"/>
  <c r="R106" i="19" s="1"/>
  <c r="C106" i="17"/>
  <c r="I106" i="17" s="1"/>
  <c r="P106" i="17" s="1"/>
  <c r="Q106" i="17" s="1"/>
  <c r="R106" i="17" s="1"/>
  <c r="C106" i="21"/>
  <c r="I106" i="21" s="1"/>
  <c r="P106" i="21" s="1"/>
  <c r="Q106" i="21" s="1"/>
  <c r="R106" i="21" s="1"/>
  <c r="C106" i="20"/>
  <c r="I106" i="20" s="1"/>
  <c r="P106" i="20" s="1"/>
  <c r="Q106" i="20" s="1"/>
  <c r="R106" i="20" s="1"/>
  <c r="C106" i="18"/>
  <c r="I106" i="18" s="1"/>
  <c r="P106" i="18" s="1"/>
  <c r="Q106" i="18" s="1"/>
  <c r="R106" i="18" s="1"/>
  <c r="C106" i="16"/>
  <c r="I106" i="16" s="1"/>
  <c r="P106" i="16" s="1"/>
  <c r="Q106" i="16" s="1"/>
  <c r="R106" i="16" s="1"/>
  <c r="C107" i="11"/>
  <c r="C107" i="28"/>
  <c r="I107" i="28" s="1"/>
  <c r="P107" i="28" s="1"/>
  <c r="Q107" i="28" s="1"/>
  <c r="R107" i="28" s="1"/>
  <c r="X107" i="28" s="1"/>
  <c r="Z107" i="28" s="1"/>
  <c r="D164" i="19"/>
  <c r="F164" i="19" s="1"/>
  <c r="P113" i="18"/>
  <c r="Q113" i="18" s="1"/>
  <c r="R113" i="18" s="1"/>
  <c r="P110" i="21"/>
  <c r="Q110" i="21" s="1"/>
  <c r="R110" i="21" s="1"/>
  <c r="P124" i="17"/>
  <c r="Q124" i="17" s="1"/>
  <c r="R124" i="17" s="1"/>
  <c r="C111" i="19"/>
  <c r="I111" i="19" s="1"/>
  <c r="P111" i="19" s="1"/>
  <c r="Q111" i="19" s="1"/>
  <c r="R111" i="19" s="1"/>
  <c r="C111" i="17"/>
  <c r="I111" i="17" s="1"/>
  <c r="P111" i="17" s="1"/>
  <c r="Q111" i="17" s="1"/>
  <c r="R111" i="17" s="1"/>
  <c r="C111" i="21"/>
  <c r="I111" i="21" s="1"/>
  <c r="P111" i="21" s="1"/>
  <c r="Q111" i="21" s="1"/>
  <c r="R111" i="21" s="1"/>
  <c r="C111" i="20"/>
  <c r="I111" i="20" s="1"/>
  <c r="P111" i="20" s="1"/>
  <c r="Q111" i="20" s="1"/>
  <c r="R111" i="20" s="1"/>
  <c r="C111" i="18"/>
  <c r="I111" i="18" s="1"/>
  <c r="P111" i="18" s="1"/>
  <c r="Q111" i="18" s="1"/>
  <c r="R111" i="18" s="1"/>
  <c r="C112" i="11"/>
  <c r="C112" i="28"/>
  <c r="I112" i="28" s="1"/>
  <c r="P112" i="28" s="1"/>
  <c r="Q112" i="28" s="1"/>
  <c r="R112" i="28" s="1"/>
  <c r="X112" i="28" s="1"/>
  <c r="Z112" i="28" s="1"/>
  <c r="C111" i="16"/>
  <c r="I111" i="16" s="1"/>
  <c r="P111" i="16" s="1"/>
  <c r="Q111" i="16" s="1"/>
  <c r="R111" i="16" s="1"/>
  <c r="C107" i="17"/>
  <c r="I107" i="17" s="1"/>
  <c r="C107" i="19"/>
  <c r="I107" i="19" s="1"/>
  <c r="P107" i="19" s="1"/>
  <c r="Q107" i="19" s="1"/>
  <c r="R107" i="19" s="1"/>
  <c r="C107" i="21"/>
  <c r="I107" i="21" s="1"/>
  <c r="P107" i="21" s="1"/>
  <c r="Q107" i="21" s="1"/>
  <c r="R107" i="21" s="1"/>
  <c r="C107" i="20"/>
  <c r="I107" i="20" s="1"/>
  <c r="P107" i="20" s="1"/>
  <c r="Q107" i="20" s="1"/>
  <c r="R107" i="20" s="1"/>
  <c r="C107" i="18"/>
  <c r="I107" i="18" s="1"/>
  <c r="P107" i="18" s="1"/>
  <c r="Q107" i="18" s="1"/>
  <c r="R107" i="18" s="1"/>
  <c r="C107" i="16"/>
  <c r="I107" i="16" s="1"/>
  <c r="P107" i="16" s="1"/>
  <c r="Q107" i="16" s="1"/>
  <c r="R107" i="16" s="1"/>
  <c r="C108" i="11"/>
  <c r="C108" i="28"/>
  <c r="I108" i="28" s="1"/>
  <c r="P108" i="28" s="1"/>
  <c r="Q108" i="28" s="1"/>
  <c r="R108" i="28" s="1"/>
  <c r="X108" i="28" s="1"/>
  <c r="Z108" i="28" s="1"/>
  <c r="B130" i="19"/>
  <c r="H130" i="19" s="1"/>
  <c r="B130" i="18"/>
  <c r="H130" i="18" s="1"/>
  <c r="B130" i="17"/>
  <c r="H130" i="17" s="1"/>
  <c r="B130" i="20"/>
  <c r="H130" i="20" s="1"/>
  <c r="B130" i="21"/>
  <c r="H130" i="21" s="1"/>
  <c r="B131" i="8"/>
  <c r="H131" i="8" s="1"/>
  <c r="B131" i="5"/>
  <c r="H131" i="5" s="1"/>
  <c r="B130" i="16"/>
  <c r="H130" i="16" s="1"/>
  <c r="B131" i="14"/>
  <c r="H131" i="14" s="1"/>
  <c r="B131" i="11"/>
  <c r="H131" i="11" s="1"/>
  <c r="B131" i="9"/>
  <c r="H131" i="9" s="1"/>
  <c r="B131" i="28"/>
  <c r="H131" i="28" s="1"/>
  <c r="B131" i="13"/>
  <c r="H131" i="13" s="1"/>
  <c r="B131" i="10"/>
  <c r="H131" i="10" s="1"/>
  <c r="B131" i="4"/>
  <c r="H131" i="4" s="1"/>
  <c r="H131" i="12"/>
  <c r="P107" i="17"/>
  <c r="Q107" i="17" s="1"/>
  <c r="R107" i="17" s="1"/>
  <c r="P109" i="17"/>
  <c r="Q109" i="17" s="1"/>
  <c r="R109" i="17" s="1"/>
  <c r="P104" i="17"/>
  <c r="Q104" i="17" s="1"/>
  <c r="R104" i="17" s="1"/>
  <c r="B129" i="12"/>
  <c r="B116" i="19"/>
  <c r="H116" i="19" s="1"/>
  <c r="B116" i="17"/>
  <c r="H116" i="17" s="1"/>
  <c r="B116" i="21"/>
  <c r="H116" i="21" s="1"/>
  <c r="B116" i="20"/>
  <c r="H116" i="20" s="1"/>
  <c r="B116" i="18"/>
  <c r="H116" i="18" s="1"/>
  <c r="B117" i="28"/>
  <c r="H117" i="28" s="1"/>
  <c r="B116" i="16"/>
  <c r="H116" i="16" s="1"/>
  <c r="B117" i="11"/>
  <c r="C135" i="12"/>
  <c r="C122" i="19"/>
  <c r="I122" i="19" s="1"/>
  <c r="C122" i="17"/>
  <c r="I122" i="17" s="1"/>
  <c r="C122" i="21"/>
  <c r="I122" i="21" s="1"/>
  <c r="C122" i="20"/>
  <c r="I122" i="20" s="1"/>
  <c r="C122" i="18"/>
  <c r="I122" i="18" s="1"/>
  <c r="C122" i="16"/>
  <c r="I122" i="16" s="1"/>
  <c r="C123" i="11"/>
  <c r="C123" i="28"/>
  <c r="I123" i="28" s="1"/>
  <c r="C105" i="19"/>
  <c r="I105" i="19" s="1"/>
  <c r="P105" i="19" s="1"/>
  <c r="Q105" i="19" s="1"/>
  <c r="R105" i="19" s="1"/>
  <c r="C105" i="17"/>
  <c r="I105" i="17" s="1"/>
  <c r="P105" i="17" s="1"/>
  <c r="Q105" i="17" s="1"/>
  <c r="R105" i="17" s="1"/>
  <c r="C105" i="21"/>
  <c r="I105" i="21" s="1"/>
  <c r="P105" i="21" s="1"/>
  <c r="Q105" i="21" s="1"/>
  <c r="R105" i="21" s="1"/>
  <c r="C105" i="20"/>
  <c r="I105" i="20" s="1"/>
  <c r="P105" i="20" s="1"/>
  <c r="Q105" i="20" s="1"/>
  <c r="R105" i="20" s="1"/>
  <c r="C105" i="18"/>
  <c r="I105" i="18" s="1"/>
  <c r="P105" i="18" s="1"/>
  <c r="Q105" i="18" s="1"/>
  <c r="R105" i="18" s="1"/>
  <c r="C106" i="28"/>
  <c r="I106" i="28" s="1"/>
  <c r="P106" i="28" s="1"/>
  <c r="Q106" i="28" s="1"/>
  <c r="R106" i="28" s="1"/>
  <c r="X106" i="28" s="1"/>
  <c r="Z106" i="28" s="1"/>
  <c r="C105" i="16"/>
  <c r="I105" i="16" s="1"/>
  <c r="P105" i="16" s="1"/>
  <c r="Q105" i="16" s="1"/>
  <c r="R105" i="16" s="1"/>
  <c r="C106" i="11"/>
  <c r="D164" i="21"/>
  <c r="F164" i="21" s="1"/>
  <c r="D164" i="16"/>
  <c r="F164" i="16" s="1"/>
  <c r="B136" i="17"/>
  <c r="H136" i="17" s="1"/>
  <c r="B137" i="4"/>
  <c r="H137" i="4" s="1"/>
  <c r="B137" i="13"/>
  <c r="H137" i="13" s="1"/>
  <c r="B137" i="28"/>
  <c r="H137" i="28" s="1"/>
  <c r="B137" i="5"/>
  <c r="H137" i="5" s="1"/>
  <c r="B137" i="14"/>
  <c r="H137" i="14" s="1"/>
  <c r="B137" i="11"/>
  <c r="H137" i="11" s="1"/>
  <c r="H137" i="12"/>
  <c r="B136" i="20"/>
  <c r="H136" i="20" s="1"/>
  <c r="B137" i="10"/>
  <c r="H137" i="10" s="1"/>
  <c r="B137" i="8"/>
  <c r="H137" i="8" s="1"/>
  <c r="B136" i="18"/>
  <c r="H136" i="18" s="1"/>
  <c r="B137" i="9"/>
  <c r="H137" i="9" s="1"/>
  <c r="B136" i="16"/>
  <c r="H136" i="16" s="1"/>
  <c r="B136" i="19"/>
  <c r="H136" i="19" s="1"/>
  <c r="B136" i="21"/>
  <c r="H136" i="21" s="1"/>
  <c r="P113" i="19"/>
  <c r="Q113" i="19" s="1"/>
  <c r="R113" i="19" s="1"/>
  <c r="B135" i="12"/>
  <c r="B122" i="19"/>
  <c r="H122" i="19" s="1"/>
  <c r="B122" i="17"/>
  <c r="H122" i="17" s="1"/>
  <c r="B122" i="21"/>
  <c r="H122" i="21" s="1"/>
  <c r="B122" i="20"/>
  <c r="H122" i="20" s="1"/>
  <c r="B122" i="18"/>
  <c r="H122" i="18" s="1"/>
  <c r="B122" i="16"/>
  <c r="H122" i="16" s="1"/>
  <c r="B123" i="28"/>
  <c r="H123" i="28" s="1"/>
  <c r="B123" i="11"/>
  <c r="B123" i="10"/>
  <c r="B123" i="9"/>
  <c r="B123" i="8"/>
  <c r="B123" i="5"/>
  <c r="B123" i="4"/>
  <c r="B123" i="13"/>
  <c r="H123" i="13" s="1"/>
  <c r="B123" i="14"/>
  <c r="H123" i="14" s="1"/>
  <c r="P111" i="28"/>
  <c r="Q111" i="28" s="1"/>
  <c r="R111" i="28" s="1"/>
  <c r="X111" i="28" s="1"/>
  <c r="Z111" i="28" s="1"/>
  <c r="P114" i="16"/>
  <c r="Q114" i="16" s="1"/>
  <c r="R114" i="16" s="1"/>
  <c r="C138" i="12"/>
  <c r="C125" i="19"/>
  <c r="I125" i="19" s="1"/>
  <c r="C125" i="17"/>
  <c r="I125" i="17" s="1"/>
  <c r="C125" i="21"/>
  <c r="I125" i="21" s="1"/>
  <c r="C125" i="20"/>
  <c r="I125" i="20" s="1"/>
  <c r="P125" i="20" s="1"/>
  <c r="Q125" i="20" s="1"/>
  <c r="R125" i="20" s="1"/>
  <c r="C125" i="18"/>
  <c r="I125" i="18" s="1"/>
  <c r="C125" i="16"/>
  <c r="I125" i="16" s="1"/>
  <c r="P125" i="16" s="1"/>
  <c r="Q125" i="16" s="1"/>
  <c r="R125" i="16" s="1"/>
  <c r="C126" i="11"/>
  <c r="C126" i="28"/>
  <c r="I126" i="28" s="1"/>
  <c r="P110" i="28"/>
  <c r="Q110" i="28" s="1"/>
  <c r="R110" i="28" s="1"/>
  <c r="X110" i="28" s="1"/>
  <c r="Z110" i="28" s="1"/>
  <c r="P114" i="28"/>
  <c r="Q114" i="28" s="1"/>
  <c r="R114" i="28" s="1"/>
  <c r="X114" i="28" s="1"/>
  <c r="Z114" i="28" s="1"/>
  <c r="B139" i="12"/>
  <c r="B126" i="17"/>
  <c r="H126" i="17" s="1"/>
  <c r="B126" i="19"/>
  <c r="H126" i="19" s="1"/>
  <c r="B126" i="21"/>
  <c r="H126" i="21" s="1"/>
  <c r="B126" i="20"/>
  <c r="H126" i="20" s="1"/>
  <c r="B126" i="18"/>
  <c r="H126" i="18" s="1"/>
  <c r="B126" i="16"/>
  <c r="H126" i="16" s="1"/>
  <c r="B127" i="11"/>
  <c r="B127" i="28"/>
  <c r="H127" i="28" s="1"/>
  <c r="B132" i="12"/>
  <c r="B119" i="19"/>
  <c r="H119" i="19" s="1"/>
  <c r="B119" i="17"/>
  <c r="H119" i="17" s="1"/>
  <c r="B119" i="21"/>
  <c r="H119" i="21" s="1"/>
  <c r="B119" i="20"/>
  <c r="H119" i="20" s="1"/>
  <c r="B120" i="28"/>
  <c r="H120" i="28" s="1"/>
  <c r="B119" i="18"/>
  <c r="H119" i="18" s="1"/>
  <c r="B120" i="11"/>
  <c r="B119" i="16"/>
  <c r="H119" i="16" s="1"/>
  <c r="D164" i="17"/>
  <c r="F164" i="17" s="1"/>
  <c r="P113" i="21"/>
  <c r="Q113" i="21" s="1"/>
  <c r="R113" i="21" s="1"/>
  <c r="P115" i="28"/>
  <c r="Q115" i="28" s="1"/>
  <c r="R115" i="28" s="1"/>
  <c r="X115" i="28" s="1"/>
  <c r="Z115" i="28" s="1"/>
  <c r="P113" i="14"/>
  <c r="Q113" i="14" s="1"/>
  <c r="R113" i="14" s="1"/>
  <c r="X113" i="14" s="1"/>
  <c r="Z113" i="14" s="1"/>
  <c r="P114" i="13"/>
  <c r="Q114" i="13" s="1"/>
  <c r="R114" i="13" s="1"/>
  <c r="P114" i="14"/>
  <c r="Q114" i="14" s="1"/>
  <c r="R114" i="14" s="1"/>
  <c r="X114" i="14" s="1"/>
  <c r="Z114" i="14" s="1"/>
  <c r="P109" i="13"/>
  <c r="Q109" i="13" s="1"/>
  <c r="R109" i="13" s="1"/>
  <c r="P110" i="13"/>
  <c r="Q110" i="13" s="1"/>
  <c r="R110" i="13" s="1"/>
  <c r="P110" i="14"/>
  <c r="Q110" i="14" s="1"/>
  <c r="R110" i="14" s="1"/>
  <c r="X110" i="14" s="1"/>
  <c r="Z110" i="14" s="1"/>
  <c r="C115" i="14"/>
  <c r="I115" i="14" s="1"/>
  <c r="P115" i="14" s="1"/>
  <c r="Q115" i="14" s="1"/>
  <c r="R115" i="14" s="1"/>
  <c r="X115" i="14" s="1"/>
  <c r="Z115" i="14" s="1"/>
  <c r="C115" i="13"/>
  <c r="I115" i="13" s="1"/>
  <c r="P115" i="13" s="1"/>
  <c r="Q115" i="13" s="1"/>
  <c r="R115" i="13" s="1"/>
  <c r="C115" i="10"/>
  <c r="C115" i="9"/>
  <c r="C115" i="8"/>
  <c r="C115" i="5"/>
  <c r="C115" i="4"/>
  <c r="D122" i="14"/>
  <c r="J122" i="14" s="1"/>
  <c r="D122" i="13"/>
  <c r="J122" i="13" s="1"/>
  <c r="D122" i="10"/>
  <c r="D122" i="9"/>
  <c r="D122" i="8"/>
  <c r="D122" i="5"/>
  <c r="D122" i="4"/>
  <c r="B127" i="14"/>
  <c r="H127" i="14" s="1"/>
  <c r="B127" i="13"/>
  <c r="H127" i="13" s="1"/>
  <c r="B127" i="10"/>
  <c r="B127" i="9"/>
  <c r="B127" i="8"/>
  <c r="B127" i="5"/>
  <c r="B127" i="4"/>
  <c r="C105" i="14"/>
  <c r="I105" i="14" s="1"/>
  <c r="P105" i="14" s="1"/>
  <c r="Q105" i="14" s="1"/>
  <c r="R105" i="14" s="1"/>
  <c r="C105" i="13"/>
  <c r="I105" i="13" s="1"/>
  <c r="P105" i="13" s="1"/>
  <c r="Q105" i="13" s="1"/>
  <c r="R105" i="13" s="1"/>
  <c r="C105" i="10"/>
  <c r="C105" i="9"/>
  <c r="C105" i="8"/>
  <c r="C105" i="5"/>
  <c r="C105" i="4"/>
  <c r="B120" i="14"/>
  <c r="H120" i="14" s="1"/>
  <c r="B120" i="13"/>
  <c r="H120" i="13" s="1"/>
  <c r="B120" i="10"/>
  <c r="B120" i="8"/>
  <c r="B120" i="9"/>
  <c r="B120" i="5"/>
  <c r="B120" i="4"/>
  <c r="X93" i="14"/>
  <c r="Z93" i="14" s="1"/>
  <c r="D164" i="14"/>
  <c r="F164" i="14" s="1"/>
  <c r="D164" i="13"/>
  <c r="F164" i="13" s="1"/>
  <c r="D125" i="14"/>
  <c r="J125" i="14" s="1"/>
  <c r="D125" i="13"/>
  <c r="J125" i="13" s="1"/>
  <c r="D125" i="10"/>
  <c r="D125" i="8"/>
  <c r="D125" i="9"/>
  <c r="D125" i="5"/>
  <c r="D125" i="4"/>
  <c r="D126" i="14"/>
  <c r="J126" i="14" s="1"/>
  <c r="D126" i="13"/>
  <c r="J126" i="13" s="1"/>
  <c r="D126" i="10"/>
  <c r="D126" i="9"/>
  <c r="D126" i="8"/>
  <c r="D126" i="5"/>
  <c r="D126" i="4"/>
  <c r="C125" i="14"/>
  <c r="I125" i="14" s="1"/>
  <c r="C125" i="13"/>
  <c r="I125" i="13" s="1"/>
  <c r="C125" i="10"/>
  <c r="C125" i="9"/>
  <c r="C125" i="8"/>
  <c r="C125" i="5"/>
  <c r="C125" i="4"/>
  <c r="C112" i="14"/>
  <c r="I112" i="14" s="1"/>
  <c r="C112" i="13"/>
  <c r="I112" i="13" s="1"/>
  <c r="P112" i="13" s="1"/>
  <c r="Q112" i="13" s="1"/>
  <c r="R112" i="13" s="1"/>
  <c r="C112" i="10"/>
  <c r="C112" i="9"/>
  <c r="C112" i="8"/>
  <c r="C112" i="4"/>
  <c r="C112" i="5"/>
  <c r="C124" i="12"/>
  <c r="I124" i="12" s="1"/>
  <c r="P124" i="12" s="1"/>
  <c r="Q124" i="12" s="1"/>
  <c r="R124" i="12" s="1"/>
  <c r="D120" i="14"/>
  <c r="J120" i="14" s="1"/>
  <c r="D120" i="13"/>
  <c r="J120" i="13" s="1"/>
  <c r="D120" i="10"/>
  <c r="D120" i="9"/>
  <c r="D120" i="8"/>
  <c r="D120" i="5"/>
  <c r="D120" i="4"/>
  <c r="B117" i="14"/>
  <c r="H117" i="14" s="1"/>
  <c r="B117" i="13"/>
  <c r="H117" i="13" s="1"/>
  <c r="B117" i="10"/>
  <c r="B117" i="9"/>
  <c r="H117" i="9" s="1"/>
  <c r="B117" i="8"/>
  <c r="B117" i="5"/>
  <c r="B117" i="4"/>
  <c r="B122" i="14"/>
  <c r="H122" i="14" s="1"/>
  <c r="B122" i="13"/>
  <c r="H122" i="13" s="1"/>
  <c r="B122" i="10"/>
  <c r="B122" i="9"/>
  <c r="B122" i="8"/>
  <c r="B122" i="5"/>
  <c r="B122" i="4"/>
  <c r="C123" i="14"/>
  <c r="I123" i="14" s="1"/>
  <c r="C123" i="13"/>
  <c r="I123" i="13" s="1"/>
  <c r="C123" i="10"/>
  <c r="C123" i="9"/>
  <c r="C123" i="8"/>
  <c r="C123" i="5"/>
  <c r="C123" i="4"/>
  <c r="C122" i="14"/>
  <c r="I122" i="14" s="1"/>
  <c r="C122" i="13"/>
  <c r="I122" i="13" s="1"/>
  <c r="C122" i="10"/>
  <c r="C122" i="9"/>
  <c r="C122" i="8"/>
  <c r="C122" i="5"/>
  <c r="C122" i="4"/>
  <c r="C107" i="14"/>
  <c r="I107" i="14" s="1"/>
  <c r="P107" i="14" s="1"/>
  <c r="Q107" i="14" s="1"/>
  <c r="R107" i="14" s="1"/>
  <c r="X107" i="14" s="1"/>
  <c r="Z107" i="14" s="1"/>
  <c r="C107" i="13"/>
  <c r="I107" i="13" s="1"/>
  <c r="P107" i="13" s="1"/>
  <c r="Q107" i="13" s="1"/>
  <c r="R107" i="13" s="1"/>
  <c r="C107" i="10"/>
  <c r="C107" i="9"/>
  <c r="C107" i="8"/>
  <c r="C107" i="5"/>
  <c r="C107" i="4"/>
  <c r="C119" i="12"/>
  <c r="I119" i="12" s="1"/>
  <c r="P119" i="12" s="1"/>
  <c r="Q119" i="12" s="1"/>
  <c r="R119" i="12" s="1"/>
  <c r="C126" i="14"/>
  <c r="I126" i="14" s="1"/>
  <c r="C126" i="13"/>
  <c r="I126" i="13" s="1"/>
  <c r="C126" i="10"/>
  <c r="C126" i="9"/>
  <c r="C126" i="8"/>
  <c r="C126" i="5"/>
  <c r="C126" i="4"/>
  <c r="B126" i="14"/>
  <c r="H126" i="14" s="1"/>
  <c r="B126" i="13"/>
  <c r="H126" i="13" s="1"/>
  <c r="B126" i="10"/>
  <c r="B126" i="9"/>
  <c r="B126" i="8"/>
  <c r="B126" i="5"/>
  <c r="B126" i="4"/>
  <c r="B128" i="14"/>
  <c r="H128" i="14" s="1"/>
  <c r="B128" i="13"/>
  <c r="H128" i="13" s="1"/>
  <c r="B128" i="10"/>
  <c r="B128" i="8"/>
  <c r="B128" i="9"/>
  <c r="B128" i="5"/>
  <c r="B128" i="4"/>
  <c r="D121" i="14"/>
  <c r="J121" i="14" s="1"/>
  <c r="D121" i="13"/>
  <c r="J121" i="13" s="1"/>
  <c r="D121" i="10"/>
  <c r="D121" i="8"/>
  <c r="D121" i="9"/>
  <c r="D121" i="5"/>
  <c r="D121" i="4"/>
  <c r="C121" i="14"/>
  <c r="I121" i="14" s="1"/>
  <c r="C121" i="13"/>
  <c r="I121" i="13" s="1"/>
  <c r="C121" i="10"/>
  <c r="C121" i="9"/>
  <c r="C121" i="8"/>
  <c r="C121" i="5"/>
  <c r="C121" i="4"/>
  <c r="B124" i="14"/>
  <c r="H124" i="14" s="1"/>
  <c r="B124" i="13"/>
  <c r="H124" i="13" s="1"/>
  <c r="B124" i="10"/>
  <c r="B124" i="9"/>
  <c r="B124" i="8"/>
  <c r="B124" i="5"/>
  <c r="B124" i="4"/>
  <c r="C108" i="14"/>
  <c r="I108" i="14" s="1"/>
  <c r="P108" i="14" s="1"/>
  <c r="Q108" i="14" s="1"/>
  <c r="R108" i="14" s="1"/>
  <c r="X108" i="14" s="1"/>
  <c r="Z108" i="14" s="1"/>
  <c r="C108" i="13"/>
  <c r="I108" i="13" s="1"/>
  <c r="P108" i="13" s="1"/>
  <c r="Q108" i="13" s="1"/>
  <c r="R108" i="13" s="1"/>
  <c r="C108" i="10"/>
  <c r="C108" i="9"/>
  <c r="C108" i="8"/>
  <c r="C108" i="4"/>
  <c r="C108" i="5"/>
  <c r="C120" i="12"/>
  <c r="I120" i="12" s="1"/>
  <c r="P120" i="12" s="1"/>
  <c r="Q120" i="12" s="1"/>
  <c r="R120" i="12" s="1"/>
  <c r="D164" i="12"/>
  <c r="F164" i="12" s="1"/>
  <c r="D118" i="14"/>
  <c r="J118" i="14" s="1"/>
  <c r="D118" i="13"/>
  <c r="J118" i="13" s="1"/>
  <c r="D118" i="10"/>
  <c r="D118" i="9"/>
  <c r="D118" i="8"/>
  <c r="D118" i="5"/>
  <c r="D118" i="4"/>
  <c r="C106" i="14"/>
  <c r="I106" i="14" s="1"/>
  <c r="P106" i="14" s="1"/>
  <c r="Q106" i="14" s="1"/>
  <c r="R106" i="14" s="1"/>
  <c r="X106" i="14" s="1"/>
  <c r="Z106" i="14" s="1"/>
  <c r="C106" i="13"/>
  <c r="I106" i="13" s="1"/>
  <c r="P106" i="13" s="1"/>
  <c r="Q106" i="13" s="1"/>
  <c r="R106" i="13" s="1"/>
  <c r="C106" i="10"/>
  <c r="C106" i="9"/>
  <c r="C106" i="8"/>
  <c r="C106" i="5"/>
  <c r="C106" i="4"/>
  <c r="C118" i="12"/>
  <c r="I118" i="12" s="1"/>
  <c r="P118" i="12" s="1"/>
  <c r="Q118" i="12" s="1"/>
  <c r="R118" i="12" s="1"/>
  <c r="P112" i="14"/>
  <c r="Q112" i="14" s="1"/>
  <c r="R112" i="14" s="1"/>
  <c r="X112" i="14" s="1"/>
  <c r="Z112" i="14" s="1"/>
  <c r="D117" i="14"/>
  <c r="J117" i="14" s="1"/>
  <c r="D117" i="13"/>
  <c r="J117" i="13" s="1"/>
  <c r="D117" i="10"/>
  <c r="D117" i="8"/>
  <c r="D117" i="9"/>
  <c r="D117" i="5"/>
  <c r="D117" i="4"/>
  <c r="C127" i="12"/>
  <c r="I127" i="12" s="1"/>
  <c r="P127" i="12" s="1"/>
  <c r="Q127" i="12" s="1"/>
  <c r="R127" i="12" s="1"/>
  <c r="C117" i="12"/>
  <c r="I117" i="12" s="1"/>
  <c r="P117" i="12" s="1"/>
  <c r="Q117" i="12" s="1"/>
  <c r="R117" i="12" s="1"/>
  <c r="P125" i="14" l="1"/>
  <c r="Q125" i="14" s="1"/>
  <c r="R125" i="14" s="1"/>
  <c r="X125" i="14" s="1"/>
  <c r="Z125" i="14" s="1"/>
  <c r="P125" i="28"/>
  <c r="Q125" i="28" s="1"/>
  <c r="R125" i="28" s="1"/>
  <c r="X125" i="28" s="1"/>
  <c r="Z125" i="28" s="1"/>
  <c r="P123" i="28"/>
  <c r="Q123" i="28" s="1"/>
  <c r="R123" i="28" s="1"/>
  <c r="X123" i="28" s="1"/>
  <c r="Z123" i="28" s="1"/>
  <c r="P121" i="19"/>
  <c r="Q121" i="19" s="1"/>
  <c r="R121" i="19" s="1"/>
  <c r="P123" i="13"/>
  <c r="Q123" i="13" s="1"/>
  <c r="R123" i="13" s="1"/>
  <c r="P122" i="18"/>
  <c r="Q122" i="18" s="1"/>
  <c r="R122" i="18" s="1"/>
  <c r="P123" i="14"/>
  <c r="Q123" i="14" s="1"/>
  <c r="R123" i="14" s="1"/>
  <c r="X123" i="14" s="1"/>
  <c r="Z123" i="14" s="1"/>
  <c r="P121" i="18"/>
  <c r="Q121" i="18" s="1"/>
  <c r="R121" i="18" s="1"/>
  <c r="P125" i="17"/>
  <c r="Q125" i="17" s="1"/>
  <c r="R125" i="17" s="1"/>
  <c r="P122" i="21"/>
  <c r="Q122" i="21" s="1"/>
  <c r="R122" i="21" s="1"/>
  <c r="P121" i="20"/>
  <c r="Q121" i="20" s="1"/>
  <c r="R121" i="20" s="1"/>
  <c r="D133" i="17"/>
  <c r="J133" i="17" s="1"/>
  <c r="D133" i="18"/>
  <c r="J133" i="18" s="1"/>
  <c r="D133" i="21"/>
  <c r="J133" i="21" s="1"/>
  <c r="D133" i="19"/>
  <c r="J133" i="19" s="1"/>
  <c r="D133" i="20"/>
  <c r="J133" i="20" s="1"/>
  <c r="D134" i="5"/>
  <c r="J134" i="5" s="1"/>
  <c r="D134" i="28"/>
  <c r="J134" i="28" s="1"/>
  <c r="D134" i="13"/>
  <c r="J134" i="13" s="1"/>
  <c r="D134" i="14"/>
  <c r="J134" i="14" s="1"/>
  <c r="D134" i="9"/>
  <c r="J134" i="9" s="1"/>
  <c r="D134" i="8"/>
  <c r="J134" i="8" s="1"/>
  <c r="D134" i="11"/>
  <c r="J134" i="11" s="1"/>
  <c r="D134" i="10"/>
  <c r="J134" i="10" s="1"/>
  <c r="D133" i="16"/>
  <c r="J133" i="16" s="1"/>
  <c r="D134" i="4"/>
  <c r="J134" i="4" s="1"/>
  <c r="J134" i="12"/>
  <c r="D132" i="21"/>
  <c r="J132" i="21" s="1"/>
  <c r="D132" i="18"/>
  <c r="J132" i="18" s="1"/>
  <c r="D132" i="19"/>
  <c r="J132" i="19" s="1"/>
  <c r="D132" i="17"/>
  <c r="J132" i="17" s="1"/>
  <c r="D132" i="20"/>
  <c r="J132" i="20" s="1"/>
  <c r="D133" i="13"/>
  <c r="J133" i="13" s="1"/>
  <c r="D133" i="14"/>
  <c r="J133" i="14" s="1"/>
  <c r="D133" i="9"/>
  <c r="J133" i="9" s="1"/>
  <c r="D133" i="8"/>
  <c r="J133" i="8" s="1"/>
  <c r="D133" i="10"/>
  <c r="J133" i="10" s="1"/>
  <c r="D133" i="11"/>
  <c r="J133" i="11" s="1"/>
  <c r="D132" i="16"/>
  <c r="J132" i="16" s="1"/>
  <c r="D133" i="5"/>
  <c r="J133" i="5" s="1"/>
  <c r="D133" i="28"/>
  <c r="J133" i="28" s="1"/>
  <c r="D133" i="4"/>
  <c r="J133" i="4" s="1"/>
  <c r="J133" i="12"/>
  <c r="D131" i="17"/>
  <c r="J131" i="17" s="1"/>
  <c r="D131" i="20"/>
  <c r="J131" i="20" s="1"/>
  <c r="D131" i="21"/>
  <c r="J131" i="21" s="1"/>
  <c r="D131" i="19"/>
  <c r="J131" i="19" s="1"/>
  <c r="D131" i="18"/>
  <c r="J131" i="18" s="1"/>
  <c r="D132" i="10"/>
  <c r="J132" i="10" s="1"/>
  <c r="D132" i="11"/>
  <c r="J132" i="11" s="1"/>
  <c r="D132" i="5"/>
  <c r="J132" i="5" s="1"/>
  <c r="D131" i="16"/>
  <c r="J131" i="16" s="1"/>
  <c r="D132" i="28"/>
  <c r="J132" i="28" s="1"/>
  <c r="D132" i="13"/>
  <c r="J132" i="13" s="1"/>
  <c r="D132" i="14"/>
  <c r="J132" i="14" s="1"/>
  <c r="D132" i="9"/>
  <c r="J132" i="9" s="1"/>
  <c r="D132" i="8"/>
  <c r="J132" i="8" s="1"/>
  <c r="D132" i="4"/>
  <c r="J132" i="4" s="1"/>
  <c r="J132" i="12"/>
  <c r="D129" i="19"/>
  <c r="J129" i="19" s="1"/>
  <c r="D129" i="17"/>
  <c r="J129" i="17" s="1"/>
  <c r="D129" i="21"/>
  <c r="J129" i="21" s="1"/>
  <c r="D129" i="18"/>
  <c r="J129" i="18" s="1"/>
  <c r="D129" i="20"/>
  <c r="J129" i="20" s="1"/>
  <c r="D130" i="10"/>
  <c r="J130" i="10" s="1"/>
  <c r="D130" i="9"/>
  <c r="J130" i="9" s="1"/>
  <c r="D130" i="8"/>
  <c r="J130" i="8" s="1"/>
  <c r="D130" i="5"/>
  <c r="J130" i="5" s="1"/>
  <c r="D130" i="11"/>
  <c r="J130" i="11" s="1"/>
  <c r="D130" i="28"/>
  <c r="J130" i="28" s="1"/>
  <c r="D129" i="16"/>
  <c r="J129" i="16" s="1"/>
  <c r="D130" i="14"/>
  <c r="J130" i="14" s="1"/>
  <c r="D130" i="13"/>
  <c r="J130" i="13" s="1"/>
  <c r="D130" i="4"/>
  <c r="J130" i="4" s="1"/>
  <c r="J130" i="12"/>
  <c r="D136" i="18"/>
  <c r="J136" i="18" s="1"/>
  <c r="D137" i="5"/>
  <c r="J137" i="5" s="1"/>
  <c r="D137" i="14"/>
  <c r="J137" i="14" s="1"/>
  <c r="D136" i="19"/>
  <c r="J136" i="19" s="1"/>
  <c r="D137" i="13"/>
  <c r="J137" i="13" s="1"/>
  <c r="D137" i="4"/>
  <c r="J137" i="4" s="1"/>
  <c r="D136" i="20"/>
  <c r="J136" i="20" s="1"/>
  <c r="D136" i="16"/>
  <c r="J136" i="16" s="1"/>
  <c r="D137" i="11"/>
  <c r="J137" i="11" s="1"/>
  <c r="D137" i="10"/>
  <c r="J137" i="10" s="1"/>
  <c r="J137" i="12"/>
  <c r="D136" i="21"/>
  <c r="J136" i="21" s="1"/>
  <c r="D137" i="9"/>
  <c r="J137" i="9" s="1"/>
  <c r="D137" i="8"/>
  <c r="J137" i="8" s="1"/>
  <c r="D136" i="17"/>
  <c r="J136" i="17" s="1"/>
  <c r="D137" i="28"/>
  <c r="J137" i="28" s="1"/>
  <c r="D137" i="20"/>
  <c r="J137" i="20" s="1"/>
  <c r="D137" i="16"/>
  <c r="J137" i="16" s="1"/>
  <c r="D138" i="13"/>
  <c r="J138" i="13" s="1"/>
  <c r="D138" i="10"/>
  <c r="J138" i="10" s="1"/>
  <c r="D138" i="9"/>
  <c r="J138" i="9" s="1"/>
  <c r="D138" i="8"/>
  <c r="J138" i="8" s="1"/>
  <c r="D137" i="17"/>
  <c r="J137" i="17" s="1"/>
  <c r="D137" i="21"/>
  <c r="J137" i="21" s="1"/>
  <c r="D137" i="18"/>
  <c r="J137" i="18" s="1"/>
  <c r="D138" i="28"/>
  <c r="J138" i="28" s="1"/>
  <c r="D138" i="5"/>
  <c r="J138" i="5" s="1"/>
  <c r="D137" i="19"/>
  <c r="J137" i="19" s="1"/>
  <c r="J138" i="12"/>
  <c r="D138" i="14"/>
  <c r="J138" i="14" s="1"/>
  <c r="D138" i="11"/>
  <c r="J138" i="11" s="1"/>
  <c r="D138" i="4"/>
  <c r="J138" i="4" s="1"/>
  <c r="D128" i="17"/>
  <c r="J128" i="17" s="1"/>
  <c r="D128" i="20"/>
  <c r="J128" i="20" s="1"/>
  <c r="D128" i="21"/>
  <c r="J128" i="21" s="1"/>
  <c r="D128" i="18"/>
  <c r="J128" i="18" s="1"/>
  <c r="D128" i="19"/>
  <c r="J128" i="19" s="1"/>
  <c r="D129" i="13"/>
  <c r="J129" i="13" s="1"/>
  <c r="D129" i="11"/>
  <c r="J129" i="11" s="1"/>
  <c r="D129" i="9"/>
  <c r="J129" i="9" s="1"/>
  <c r="D129" i="5"/>
  <c r="J129" i="5" s="1"/>
  <c r="D129" i="10"/>
  <c r="J129" i="10" s="1"/>
  <c r="D129" i="28"/>
  <c r="J129" i="28" s="1"/>
  <c r="D128" i="16"/>
  <c r="J128" i="16" s="1"/>
  <c r="D129" i="14"/>
  <c r="J129" i="14" s="1"/>
  <c r="D129" i="8"/>
  <c r="J129" i="8" s="1"/>
  <c r="D129" i="4"/>
  <c r="J129" i="4" s="1"/>
  <c r="J129" i="12"/>
  <c r="C140" i="12"/>
  <c r="C128" i="11"/>
  <c r="C127" i="16"/>
  <c r="I127" i="16" s="1"/>
  <c r="P127" i="16" s="1"/>
  <c r="Q127" i="16" s="1"/>
  <c r="R127" i="16" s="1"/>
  <c r="C127" i="18"/>
  <c r="I127" i="18" s="1"/>
  <c r="P127" i="18" s="1"/>
  <c r="Q127" i="18" s="1"/>
  <c r="R127" i="18" s="1"/>
  <c r="C127" i="20"/>
  <c r="I127" i="20" s="1"/>
  <c r="P127" i="20" s="1"/>
  <c r="Q127" i="20" s="1"/>
  <c r="R127" i="20" s="1"/>
  <c r="C127" i="21"/>
  <c r="I127" i="21" s="1"/>
  <c r="P127" i="21" s="1"/>
  <c r="Q127" i="21" s="1"/>
  <c r="R127" i="21" s="1"/>
  <c r="C128" i="28"/>
  <c r="I128" i="28" s="1"/>
  <c r="P128" i="28" s="1"/>
  <c r="Q128" i="28" s="1"/>
  <c r="R128" i="28" s="1"/>
  <c r="X128" i="28" s="1"/>
  <c r="Z128" i="28" s="1"/>
  <c r="C127" i="17"/>
  <c r="I127" i="17" s="1"/>
  <c r="P127" i="17" s="1"/>
  <c r="Q127" i="17" s="1"/>
  <c r="R127" i="17" s="1"/>
  <c r="C127" i="19"/>
  <c r="I127" i="19" s="1"/>
  <c r="C128" i="8"/>
  <c r="C128" i="4"/>
  <c r="C128" i="5"/>
  <c r="C128" i="14"/>
  <c r="I128" i="14" s="1"/>
  <c r="P128" i="14" s="1"/>
  <c r="Q128" i="14" s="1"/>
  <c r="R128" i="14" s="1"/>
  <c r="X128" i="14" s="1"/>
  <c r="Z128" i="14" s="1"/>
  <c r="C128" i="13"/>
  <c r="I128" i="13" s="1"/>
  <c r="P128" i="13" s="1"/>
  <c r="Q128" i="13" s="1"/>
  <c r="R128" i="13" s="1"/>
  <c r="C128" i="10"/>
  <c r="C128" i="9"/>
  <c r="H140" i="12"/>
  <c r="B139" i="21"/>
  <c r="H139" i="21" s="1"/>
  <c r="B140" i="9"/>
  <c r="H140" i="9" s="1"/>
  <c r="B140" i="5"/>
  <c r="H140" i="5" s="1"/>
  <c r="B139" i="16"/>
  <c r="H139" i="16" s="1"/>
  <c r="B140" i="11"/>
  <c r="H140" i="11" s="1"/>
  <c r="B139" i="18"/>
  <c r="H139" i="18" s="1"/>
  <c r="B140" i="14"/>
  <c r="H140" i="14" s="1"/>
  <c r="B139" i="20"/>
  <c r="H139" i="20" s="1"/>
  <c r="B140" i="10"/>
  <c r="H140" i="10" s="1"/>
  <c r="B140" i="4"/>
  <c r="H140" i="4" s="1"/>
  <c r="B139" i="19"/>
  <c r="H139" i="19" s="1"/>
  <c r="B139" i="17"/>
  <c r="H139" i="17" s="1"/>
  <c r="B140" i="28"/>
  <c r="H140" i="28" s="1"/>
  <c r="B140" i="13"/>
  <c r="H140" i="13" s="1"/>
  <c r="P127" i="19"/>
  <c r="Q127" i="19" s="1"/>
  <c r="R127" i="19" s="1"/>
  <c r="D165" i="28"/>
  <c r="F165" i="28" s="1"/>
  <c r="X105" i="28"/>
  <c r="Z105" i="28" s="1"/>
  <c r="C134" i="18"/>
  <c r="I134" i="18" s="1"/>
  <c r="C134" i="21"/>
  <c r="I134" i="21" s="1"/>
  <c r="C135" i="11"/>
  <c r="I135" i="11" s="1"/>
  <c r="C134" i="19"/>
  <c r="I134" i="19" s="1"/>
  <c r="I135" i="12"/>
  <c r="C134" i="17"/>
  <c r="I134" i="17" s="1"/>
  <c r="C134" i="16"/>
  <c r="I134" i="16" s="1"/>
  <c r="C135" i="14"/>
  <c r="I135" i="14" s="1"/>
  <c r="C135" i="9"/>
  <c r="I135" i="9" s="1"/>
  <c r="C135" i="28"/>
  <c r="I135" i="28" s="1"/>
  <c r="C135" i="5"/>
  <c r="I135" i="5" s="1"/>
  <c r="C135" i="4"/>
  <c r="I135" i="4" s="1"/>
  <c r="C135" i="10"/>
  <c r="I135" i="10" s="1"/>
  <c r="C134" i="20"/>
  <c r="I134" i="20" s="1"/>
  <c r="C135" i="13"/>
  <c r="I135" i="13" s="1"/>
  <c r="C135" i="8"/>
  <c r="I135" i="8" s="1"/>
  <c r="D165" i="16"/>
  <c r="F165" i="16" s="1"/>
  <c r="D165" i="18"/>
  <c r="F165" i="18" s="1"/>
  <c r="C136" i="16"/>
  <c r="I136" i="16" s="1"/>
  <c r="P136" i="16" s="1"/>
  <c r="Q136" i="16" s="1"/>
  <c r="R136" i="16" s="1"/>
  <c r="C136" i="17"/>
  <c r="I136" i="17" s="1"/>
  <c r="C137" i="4"/>
  <c r="I137" i="4" s="1"/>
  <c r="C137" i="13"/>
  <c r="I137" i="13" s="1"/>
  <c r="C137" i="28"/>
  <c r="I137" i="28" s="1"/>
  <c r="C137" i="5"/>
  <c r="I137" i="5" s="1"/>
  <c r="C137" i="14"/>
  <c r="I137" i="14" s="1"/>
  <c r="C137" i="11"/>
  <c r="I137" i="11" s="1"/>
  <c r="I137" i="12"/>
  <c r="P137" i="12" s="1"/>
  <c r="Q137" i="12" s="1"/>
  <c r="R137" i="12" s="1"/>
  <c r="C136" i="20"/>
  <c r="I136" i="20" s="1"/>
  <c r="P136" i="20" s="1"/>
  <c r="Q136" i="20" s="1"/>
  <c r="R136" i="20" s="1"/>
  <c r="C137" i="10"/>
  <c r="I137" i="10" s="1"/>
  <c r="C137" i="8"/>
  <c r="I137" i="8" s="1"/>
  <c r="C136" i="18"/>
  <c r="I136" i="18" s="1"/>
  <c r="C137" i="9"/>
  <c r="I137" i="9" s="1"/>
  <c r="C136" i="19"/>
  <c r="I136" i="19" s="1"/>
  <c r="P136" i="19" s="1"/>
  <c r="Q136" i="19" s="1"/>
  <c r="R136" i="19" s="1"/>
  <c r="C136" i="21"/>
  <c r="I136" i="21" s="1"/>
  <c r="P136" i="21" s="1"/>
  <c r="Q136" i="21" s="1"/>
  <c r="R136" i="21" s="1"/>
  <c r="D165" i="19"/>
  <c r="F165" i="19" s="1"/>
  <c r="P136" i="17"/>
  <c r="Q136" i="17" s="1"/>
  <c r="R136" i="17" s="1"/>
  <c r="B128" i="18"/>
  <c r="H128" i="18" s="1"/>
  <c r="B128" i="20"/>
  <c r="H128" i="20" s="1"/>
  <c r="B128" i="17"/>
  <c r="H128" i="17" s="1"/>
  <c r="B128" i="21"/>
  <c r="H128" i="21" s="1"/>
  <c r="B128" i="19"/>
  <c r="H128" i="19" s="1"/>
  <c r="B128" i="16"/>
  <c r="H128" i="16" s="1"/>
  <c r="B129" i="11"/>
  <c r="H129" i="11" s="1"/>
  <c r="B129" i="9"/>
  <c r="H129" i="9" s="1"/>
  <c r="B129" i="10"/>
  <c r="H129" i="10" s="1"/>
  <c r="B129" i="28"/>
  <c r="H129" i="28" s="1"/>
  <c r="B129" i="14"/>
  <c r="H129" i="14" s="1"/>
  <c r="B129" i="13"/>
  <c r="H129" i="13" s="1"/>
  <c r="B129" i="5"/>
  <c r="H129" i="5" s="1"/>
  <c r="B129" i="8"/>
  <c r="H129" i="8" s="1"/>
  <c r="B129" i="4"/>
  <c r="H129" i="4" s="1"/>
  <c r="H129" i="12"/>
  <c r="P125" i="18"/>
  <c r="Q125" i="18" s="1"/>
  <c r="R125" i="18" s="1"/>
  <c r="B133" i="20"/>
  <c r="H133" i="20" s="1"/>
  <c r="B133" i="19"/>
  <c r="H133" i="19" s="1"/>
  <c r="B133" i="17"/>
  <c r="H133" i="17" s="1"/>
  <c r="B133" i="21"/>
  <c r="H133" i="21" s="1"/>
  <c r="B133" i="18"/>
  <c r="H133" i="18" s="1"/>
  <c r="B134" i="8"/>
  <c r="H134" i="8" s="1"/>
  <c r="B134" i="5"/>
  <c r="H134" i="5" s="1"/>
  <c r="B134" i="28"/>
  <c r="H134" i="28" s="1"/>
  <c r="B134" i="14"/>
  <c r="H134" i="14" s="1"/>
  <c r="B134" i="9"/>
  <c r="H134" i="9" s="1"/>
  <c r="B134" i="13"/>
  <c r="H134" i="13" s="1"/>
  <c r="B134" i="10"/>
  <c r="H134" i="10" s="1"/>
  <c r="B133" i="16"/>
  <c r="H133" i="16" s="1"/>
  <c r="B134" i="11"/>
  <c r="H134" i="11" s="1"/>
  <c r="B134" i="4"/>
  <c r="H134" i="4" s="1"/>
  <c r="H134" i="12"/>
  <c r="P122" i="16"/>
  <c r="Q122" i="16" s="1"/>
  <c r="R122" i="16" s="1"/>
  <c r="D165" i="17"/>
  <c r="F165" i="17" s="1"/>
  <c r="D165" i="21"/>
  <c r="F165" i="21" s="1"/>
  <c r="D165" i="20"/>
  <c r="F165" i="20" s="1"/>
  <c r="P137" i="11"/>
  <c r="Q137" i="11" s="1"/>
  <c r="R137" i="11" s="1"/>
  <c r="P125" i="21"/>
  <c r="Q125" i="21" s="1"/>
  <c r="R125" i="21" s="1"/>
  <c r="P121" i="16"/>
  <c r="Q121" i="16" s="1"/>
  <c r="R121" i="16" s="1"/>
  <c r="C132" i="12"/>
  <c r="C119" i="19"/>
  <c r="I119" i="19" s="1"/>
  <c r="P119" i="19" s="1"/>
  <c r="Q119" i="19" s="1"/>
  <c r="R119" i="19" s="1"/>
  <c r="C119" i="17"/>
  <c r="I119" i="17" s="1"/>
  <c r="P119" i="17" s="1"/>
  <c r="Q119" i="17" s="1"/>
  <c r="R119" i="17" s="1"/>
  <c r="C119" i="21"/>
  <c r="I119" i="21" s="1"/>
  <c r="P119" i="21" s="1"/>
  <c r="Q119" i="21" s="1"/>
  <c r="R119" i="21" s="1"/>
  <c r="C119" i="20"/>
  <c r="I119" i="20" s="1"/>
  <c r="P119" i="20" s="1"/>
  <c r="Q119" i="20" s="1"/>
  <c r="R119" i="20" s="1"/>
  <c r="C119" i="18"/>
  <c r="I119" i="18" s="1"/>
  <c r="P119" i="18" s="1"/>
  <c r="Q119" i="18" s="1"/>
  <c r="R119" i="18" s="1"/>
  <c r="C120" i="28"/>
  <c r="I120" i="28" s="1"/>
  <c r="P120" i="28" s="1"/>
  <c r="Q120" i="28" s="1"/>
  <c r="R120" i="28" s="1"/>
  <c r="X120" i="28" s="1"/>
  <c r="Z120" i="28" s="1"/>
  <c r="C120" i="11"/>
  <c r="C119" i="16"/>
  <c r="I119" i="16" s="1"/>
  <c r="C137" i="17"/>
  <c r="I137" i="17" s="1"/>
  <c r="C138" i="5"/>
  <c r="I138" i="5" s="1"/>
  <c r="C137" i="20"/>
  <c r="I137" i="20" s="1"/>
  <c r="C138" i="13"/>
  <c r="I138" i="13" s="1"/>
  <c r="C138" i="28"/>
  <c r="I138" i="28" s="1"/>
  <c r="C138" i="14"/>
  <c r="I138" i="14" s="1"/>
  <c r="C138" i="10"/>
  <c r="I138" i="10" s="1"/>
  <c r="C138" i="8"/>
  <c r="I138" i="8" s="1"/>
  <c r="C137" i="19"/>
  <c r="I137" i="19" s="1"/>
  <c r="C137" i="18"/>
  <c r="I137" i="18" s="1"/>
  <c r="C138" i="9"/>
  <c r="I138" i="9" s="1"/>
  <c r="C138" i="11"/>
  <c r="I138" i="11" s="1"/>
  <c r="C138" i="4"/>
  <c r="I138" i="4" s="1"/>
  <c r="C137" i="21"/>
  <c r="I137" i="21" s="1"/>
  <c r="C137" i="16"/>
  <c r="I137" i="16" s="1"/>
  <c r="I138" i="12"/>
  <c r="P137" i="14"/>
  <c r="Q137" i="14" s="1"/>
  <c r="R137" i="14" s="1"/>
  <c r="X137" i="14" s="1"/>
  <c r="Z137" i="14" s="1"/>
  <c r="P122" i="20"/>
  <c r="Q122" i="20" s="1"/>
  <c r="R122" i="20" s="1"/>
  <c r="C133" i="18"/>
  <c r="I133" i="18" s="1"/>
  <c r="C133" i="20"/>
  <c r="I133" i="20" s="1"/>
  <c r="C133" i="19"/>
  <c r="I133" i="19" s="1"/>
  <c r="C133" i="17"/>
  <c r="I133" i="17" s="1"/>
  <c r="C133" i="21"/>
  <c r="I133" i="21" s="1"/>
  <c r="C134" i="11"/>
  <c r="I134" i="11" s="1"/>
  <c r="C134" i="9"/>
  <c r="I134" i="9" s="1"/>
  <c r="C134" i="8"/>
  <c r="I134" i="8" s="1"/>
  <c r="C134" i="5"/>
  <c r="I134" i="5" s="1"/>
  <c r="C134" i="14"/>
  <c r="I134" i="14" s="1"/>
  <c r="P134" i="14" s="1"/>
  <c r="Q134" i="14" s="1"/>
  <c r="R134" i="14" s="1"/>
  <c r="X134" i="14" s="1"/>
  <c r="Z134" i="14" s="1"/>
  <c r="C134" i="28"/>
  <c r="I134" i="28" s="1"/>
  <c r="P134" i="28" s="1"/>
  <c r="Q134" i="28" s="1"/>
  <c r="R134" i="28" s="1"/>
  <c r="X134" i="28" s="1"/>
  <c r="Z134" i="28" s="1"/>
  <c r="C134" i="13"/>
  <c r="I134" i="13" s="1"/>
  <c r="C134" i="10"/>
  <c r="I134" i="10" s="1"/>
  <c r="C133" i="16"/>
  <c r="I133" i="16" s="1"/>
  <c r="C134" i="4"/>
  <c r="I134" i="4" s="1"/>
  <c r="I134" i="12"/>
  <c r="C129" i="12"/>
  <c r="C116" i="19"/>
  <c r="I116" i="19" s="1"/>
  <c r="P116" i="19" s="1"/>
  <c r="Q116" i="19" s="1"/>
  <c r="R116" i="19" s="1"/>
  <c r="C116" i="17"/>
  <c r="I116" i="17" s="1"/>
  <c r="C116" i="21"/>
  <c r="I116" i="21" s="1"/>
  <c r="P116" i="21" s="1"/>
  <c r="Q116" i="21" s="1"/>
  <c r="R116" i="21" s="1"/>
  <c r="C116" i="20"/>
  <c r="I116" i="20" s="1"/>
  <c r="P116" i="20" s="1"/>
  <c r="Q116" i="20" s="1"/>
  <c r="R116" i="20" s="1"/>
  <c r="C117" i="28"/>
  <c r="I117" i="28" s="1"/>
  <c r="P117" i="28" s="1"/>
  <c r="Q117" i="28" s="1"/>
  <c r="R117" i="28" s="1"/>
  <c r="C116" i="16"/>
  <c r="I116" i="16" s="1"/>
  <c r="P116" i="16" s="1"/>
  <c r="Q116" i="16" s="1"/>
  <c r="R116" i="16" s="1"/>
  <c r="C116" i="18"/>
  <c r="I116" i="18" s="1"/>
  <c r="P116" i="18" s="1"/>
  <c r="Q116" i="18" s="1"/>
  <c r="R116" i="18" s="1"/>
  <c r="C117" i="11"/>
  <c r="P119" i="16"/>
  <c r="Q119" i="16" s="1"/>
  <c r="R119" i="16" s="1"/>
  <c r="B131" i="17"/>
  <c r="H131" i="17" s="1"/>
  <c r="B131" i="20"/>
  <c r="H131" i="20" s="1"/>
  <c r="B131" i="21"/>
  <c r="H131" i="21" s="1"/>
  <c r="B131" i="18"/>
  <c r="H131" i="18" s="1"/>
  <c r="B131" i="19"/>
  <c r="H131" i="19" s="1"/>
  <c r="B132" i="14"/>
  <c r="H132" i="14" s="1"/>
  <c r="B132" i="28"/>
  <c r="H132" i="28" s="1"/>
  <c r="B132" i="13"/>
  <c r="H132" i="13" s="1"/>
  <c r="B132" i="10"/>
  <c r="H132" i="10" s="1"/>
  <c r="B132" i="11"/>
  <c r="H132" i="11" s="1"/>
  <c r="B132" i="9"/>
  <c r="H132" i="9" s="1"/>
  <c r="B131" i="16"/>
  <c r="H131" i="16" s="1"/>
  <c r="B132" i="8"/>
  <c r="H132" i="8" s="1"/>
  <c r="B132" i="5"/>
  <c r="H132" i="5" s="1"/>
  <c r="H132" i="12"/>
  <c r="B132" i="4"/>
  <c r="H132" i="4" s="1"/>
  <c r="B135" i="17"/>
  <c r="H135" i="17" s="1"/>
  <c r="B135" i="21"/>
  <c r="H135" i="21" s="1"/>
  <c r="B135" i="16"/>
  <c r="H135" i="16" s="1"/>
  <c r="H136" i="12"/>
  <c r="B135" i="19"/>
  <c r="H135" i="19" s="1"/>
  <c r="B136" i="28"/>
  <c r="H136" i="28" s="1"/>
  <c r="B136" i="5"/>
  <c r="H136" i="5" s="1"/>
  <c r="B136" i="4"/>
  <c r="H136" i="4" s="1"/>
  <c r="B136" i="14"/>
  <c r="H136" i="14" s="1"/>
  <c r="B136" i="13"/>
  <c r="H136" i="13" s="1"/>
  <c r="B136" i="10"/>
  <c r="H136" i="10" s="1"/>
  <c r="B136" i="9"/>
  <c r="H136" i="9" s="1"/>
  <c r="B136" i="8"/>
  <c r="H136" i="8" s="1"/>
  <c r="B135" i="20"/>
  <c r="H135" i="20" s="1"/>
  <c r="B135" i="18"/>
  <c r="H135" i="18" s="1"/>
  <c r="B136" i="11"/>
  <c r="H136" i="11" s="1"/>
  <c r="P125" i="19"/>
  <c r="Q125" i="19" s="1"/>
  <c r="R125" i="19" s="1"/>
  <c r="C139" i="12"/>
  <c r="C126" i="19"/>
  <c r="I126" i="19" s="1"/>
  <c r="P126" i="19" s="1"/>
  <c r="Q126" i="19" s="1"/>
  <c r="R126" i="19" s="1"/>
  <c r="C126" i="17"/>
  <c r="I126" i="17" s="1"/>
  <c r="P126" i="17" s="1"/>
  <c r="Q126" i="17" s="1"/>
  <c r="R126" i="17" s="1"/>
  <c r="C126" i="20"/>
  <c r="I126" i="20" s="1"/>
  <c r="P126" i="20" s="1"/>
  <c r="Q126" i="20" s="1"/>
  <c r="R126" i="20" s="1"/>
  <c r="C127" i="28"/>
  <c r="I127" i="28" s="1"/>
  <c r="P127" i="28" s="1"/>
  <c r="Q127" i="28" s="1"/>
  <c r="R127" i="28" s="1"/>
  <c r="X127" i="28" s="1"/>
  <c r="Z127" i="28" s="1"/>
  <c r="C126" i="16"/>
  <c r="I126" i="16" s="1"/>
  <c r="P126" i="16" s="1"/>
  <c r="Q126" i="16" s="1"/>
  <c r="R126" i="16" s="1"/>
  <c r="C127" i="11"/>
  <c r="C126" i="18"/>
  <c r="I126" i="18" s="1"/>
  <c r="P126" i="18" s="1"/>
  <c r="Q126" i="18" s="1"/>
  <c r="R126" i="18" s="1"/>
  <c r="C126" i="21"/>
  <c r="I126" i="21" s="1"/>
  <c r="P126" i="21" s="1"/>
  <c r="Q126" i="21" s="1"/>
  <c r="R126" i="21" s="1"/>
  <c r="C131" i="12"/>
  <c r="C118" i="19"/>
  <c r="I118" i="19" s="1"/>
  <c r="P118" i="19" s="1"/>
  <c r="Q118" i="19" s="1"/>
  <c r="R118" i="19" s="1"/>
  <c r="C118" i="17"/>
  <c r="I118" i="17" s="1"/>
  <c r="P118" i="17" s="1"/>
  <c r="Q118" i="17" s="1"/>
  <c r="R118" i="17" s="1"/>
  <c r="C118" i="20"/>
  <c r="I118" i="20" s="1"/>
  <c r="P118" i="20" s="1"/>
  <c r="Q118" i="20" s="1"/>
  <c r="R118" i="20" s="1"/>
  <c r="C119" i="28"/>
  <c r="I119" i="28" s="1"/>
  <c r="P119" i="28" s="1"/>
  <c r="Q119" i="28" s="1"/>
  <c r="R119" i="28" s="1"/>
  <c r="X119" i="28" s="1"/>
  <c r="Z119" i="28" s="1"/>
  <c r="C118" i="18"/>
  <c r="I118" i="18" s="1"/>
  <c r="P118" i="18" s="1"/>
  <c r="Q118" i="18" s="1"/>
  <c r="R118" i="18" s="1"/>
  <c r="C118" i="16"/>
  <c r="I118" i="16" s="1"/>
  <c r="P118" i="16" s="1"/>
  <c r="Q118" i="16" s="1"/>
  <c r="R118" i="16" s="1"/>
  <c r="C119" i="11"/>
  <c r="C118" i="21"/>
  <c r="I118" i="21" s="1"/>
  <c r="P118" i="21" s="1"/>
  <c r="Q118" i="21" s="1"/>
  <c r="R118" i="21" s="1"/>
  <c r="B138" i="19"/>
  <c r="H138" i="19" s="1"/>
  <c r="B139" i="14"/>
  <c r="H139" i="14" s="1"/>
  <c r="B139" i="13"/>
  <c r="H139" i="13" s="1"/>
  <c r="B139" i="10"/>
  <c r="H139" i="10" s="1"/>
  <c r="B139" i="8"/>
  <c r="H139" i="8" s="1"/>
  <c r="B138" i="18"/>
  <c r="H138" i="18" s="1"/>
  <c r="B138" i="16"/>
  <c r="H138" i="16" s="1"/>
  <c r="B139" i="11"/>
  <c r="H139" i="11" s="1"/>
  <c r="B139" i="9"/>
  <c r="H139" i="9" s="1"/>
  <c r="B138" i="21"/>
  <c r="H138" i="21" s="1"/>
  <c r="B139" i="28"/>
  <c r="H139" i="28" s="1"/>
  <c r="B139" i="4"/>
  <c r="H139" i="4" s="1"/>
  <c r="B138" i="20"/>
  <c r="H138" i="20" s="1"/>
  <c r="B139" i="5"/>
  <c r="H139" i="5" s="1"/>
  <c r="B138" i="17"/>
  <c r="H138" i="17" s="1"/>
  <c r="H139" i="12"/>
  <c r="P136" i="18"/>
  <c r="Q136" i="18" s="1"/>
  <c r="R136" i="18" s="1"/>
  <c r="P137" i="28"/>
  <c r="Q137" i="28" s="1"/>
  <c r="R137" i="28" s="1"/>
  <c r="X137" i="28" s="1"/>
  <c r="Z137" i="28" s="1"/>
  <c r="P122" i="17"/>
  <c r="Q122" i="17" s="1"/>
  <c r="R122" i="17" s="1"/>
  <c r="P126" i="28"/>
  <c r="Q126" i="28" s="1"/>
  <c r="R126" i="28" s="1"/>
  <c r="X126" i="28" s="1"/>
  <c r="Z126" i="28" s="1"/>
  <c r="B137" i="20"/>
  <c r="H137" i="20" s="1"/>
  <c r="P137" i="20" s="1"/>
  <c r="Q137" i="20" s="1"/>
  <c r="R137" i="20" s="1"/>
  <c r="B138" i="13"/>
  <c r="H138" i="13" s="1"/>
  <c r="B138" i="28"/>
  <c r="H138" i="28" s="1"/>
  <c r="P138" i="28" s="1"/>
  <c r="Q138" i="28" s="1"/>
  <c r="R138" i="28" s="1"/>
  <c r="X138" i="28" s="1"/>
  <c r="Z138" i="28" s="1"/>
  <c r="B138" i="14"/>
  <c r="H138" i="14" s="1"/>
  <c r="B138" i="10"/>
  <c r="H138" i="10" s="1"/>
  <c r="B138" i="8"/>
  <c r="H138" i="8" s="1"/>
  <c r="B137" i="19"/>
  <c r="H137" i="19" s="1"/>
  <c r="B138" i="5"/>
  <c r="H138" i="5" s="1"/>
  <c r="P138" i="5" s="1"/>
  <c r="B137" i="18"/>
  <c r="H137" i="18" s="1"/>
  <c r="P137" i="18" s="1"/>
  <c r="Q137" i="18" s="1"/>
  <c r="R137" i="18" s="1"/>
  <c r="B138" i="9"/>
  <c r="H138" i="9" s="1"/>
  <c r="B137" i="21"/>
  <c r="H137" i="21" s="1"/>
  <c r="P137" i="21" s="1"/>
  <c r="Q137" i="21" s="1"/>
  <c r="R137" i="21" s="1"/>
  <c r="B137" i="16"/>
  <c r="H137" i="16" s="1"/>
  <c r="H138" i="12"/>
  <c r="B138" i="11"/>
  <c r="H138" i="11" s="1"/>
  <c r="B138" i="4"/>
  <c r="H138" i="4" s="1"/>
  <c r="B137" i="17"/>
  <c r="H137" i="17" s="1"/>
  <c r="P122" i="28"/>
  <c r="Q122" i="28" s="1"/>
  <c r="R122" i="28" s="1"/>
  <c r="X122" i="28" s="1"/>
  <c r="Z122" i="28" s="1"/>
  <c r="C130" i="12"/>
  <c r="C117" i="19"/>
  <c r="I117" i="19" s="1"/>
  <c r="P117" i="19" s="1"/>
  <c r="Q117" i="19" s="1"/>
  <c r="R117" i="19" s="1"/>
  <c r="C117" i="17"/>
  <c r="I117" i="17" s="1"/>
  <c r="P117" i="17" s="1"/>
  <c r="Q117" i="17" s="1"/>
  <c r="R117" i="17" s="1"/>
  <c r="C117" i="21"/>
  <c r="I117" i="21" s="1"/>
  <c r="P117" i="21" s="1"/>
  <c r="Q117" i="21" s="1"/>
  <c r="R117" i="21" s="1"/>
  <c r="C117" i="20"/>
  <c r="I117" i="20" s="1"/>
  <c r="P117" i="20" s="1"/>
  <c r="Q117" i="20" s="1"/>
  <c r="R117" i="20" s="1"/>
  <c r="C117" i="18"/>
  <c r="I117" i="18" s="1"/>
  <c r="P117" i="18" s="1"/>
  <c r="Q117" i="18" s="1"/>
  <c r="R117" i="18" s="1"/>
  <c r="C117" i="16"/>
  <c r="I117" i="16" s="1"/>
  <c r="P117" i="16" s="1"/>
  <c r="Q117" i="16" s="1"/>
  <c r="R117" i="16" s="1"/>
  <c r="C118" i="11"/>
  <c r="C118" i="28"/>
  <c r="I118" i="28" s="1"/>
  <c r="P118" i="28" s="1"/>
  <c r="Q118" i="28" s="1"/>
  <c r="R118" i="28" s="1"/>
  <c r="X118" i="28" s="1"/>
  <c r="Z118" i="28" s="1"/>
  <c r="C136" i="12"/>
  <c r="C123" i="17"/>
  <c r="I123" i="17" s="1"/>
  <c r="P123" i="17" s="1"/>
  <c r="Q123" i="17" s="1"/>
  <c r="R123" i="17" s="1"/>
  <c r="C123" i="21"/>
  <c r="I123" i="21" s="1"/>
  <c r="P123" i="21" s="1"/>
  <c r="Q123" i="21" s="1"/>
  <c r="R123" i="21" s="1"/>
  <c r="C123" i="20"/>
  <c r="I123" i="20" s="1"/>
  <c r="P123" i="20" s="1"/>
  <c r="Q123" i="20" s="1"/>
  <c r="R123" i="20" s="1"/>
  <c r="C123" i="18"/>
  <c r="I123" i="18" s="1"/>
  <c r="P123" i="18" s="1"/>
  <c r="Q123" i="18" s="1"/>
  <c r="R123" i="18" s="1"/>
  <c r="C123" i="16"/>
  <c r="I123" i="16" s="1"/>
  <c r="P123" i="16" s="1"/>
  <c r="Q123" i="16" s="1"/>
  <c r="R123" i="16" s="1"/>
  <c r="C124" i="11"/>
  <c r="C124" i="28"/>
  <c r="I124" i="28" s="1"/>
  <c r="P124" i="28" s="1"/>
  <c r="Q124" i="28" s="1"/>
  <c r="R124" i="28" s="1"/>
  <c r="X124" i="28" s="1"/>
  <c r="Z124" i="28" s="1"/>
  <c r="C123" i="19"/>
  <c r="I123" i="19" s="1"/>
  <c r="P123" i="19" s="1"/>
  <c r="Q123" i="19" s="1"/>
  <c r="R123" i="19" s="1"/>
  <c r="B134" i="21"/>
  <c r="H134" i="21" s="1"/>
  <c r="P134" i="21" s="1"/>
  <c r="Q134" i="21" s="1"/>
  <c r="R134" i="21" s="1"/>
  <c r="B135" i="11"/>
  <c r="H135" i="11" s="1"/>
  <c r="B134" i="19"/>
  <c r="H134" i="19" s="1"/>
  <c r="B134" i="17"/>
  <c r="H134" i="17" s="1"/>
  <c r="P134" i="17" s="1"/>
  <c r="Q134" i="17" s="1"/>
  <c r="R134" i="17" s="1"/>
  <c r="B134" i="16"/>
  <c r="H134" i="16" s="1"/>
  <c r="P134" i="16" s="1"/>
  <c r="Q134" i="16" s="1"/>
  <c r="R134" i="16" s="1"/>
  <c r="B135" i="14"/>
  <c r="H135" i="14" s="1"/>
  <c r="B135" i="9"/>
  <c r="H135" i="9" s="1"/>
  <c r="B135" i="28"/>
  <c r="H135" i="28" s="1"/>
  <c r="P135" i="28" s="1"/>
  <c r="Q135" i="28" s="1"/>
  <c r="R135" i="28" s="1"/>
  <c r="X135" i="28" s="1"/>
  <c r="Z135" i="28" s="1"/>
  <c r="B135" i="5"/>
  <c r="H135" i="5" s="1"/>
  <c r="B135" i="4"/>
  <c r="H135" i="4" s="1"/>
  <c r="B135" i="10"/>
  <c r="H135" i="10" s="1"/>
  <c r="B135" i="13"/>
  <c r="H135" i="13" s="1"/>
  <c r="P135" i="13" s="1"/>
  <c r="Q135" i="13" s="1"/>
  <c r="R135" i="13" s="1"/>
  <c r="B135" i="8"/>
  <c r="H135" i="8" s="1"/>
  <c r="B134" i="20"/>
  <c r="H134" i="20" s="1"/>
  <c r="P134" i="20" s="1"/>
  <c r="Q134" i="20" s="1"/>
  <c r="R134" i="20" s="1"/>
  <c r="H135" i="12"/>
  <c r="P135" i="12" s="1"/>
  <c r="Q135" i="12" s="1"/>
  <c r="R135" i="12" s="1"/>
  <c r="B134" i="18"/>
  <c r="H134" i="18" s="1"/>
  <c r="Q134" i="18" s="1"/>
  <c r="R134" i="18" s="1"/>
  <c r="P122" i="19"/>
  <c r="Q122" i="19" s="1"/>
  <c r="R122" i="19" s="1"/>
  <c r="P116" i="17"/>
  <c r="Q116" i="17" s="1"/>
  <c r="R116" i="17" s="1"/>
  <c r="C132" i="21"/>
  <c r="I132" i="21" s="1"/>
  <c r="P132" i="21" s="1"/>
  <c r="Q132" i="21" s="1"/>
  <c r="R132" i="21" s="1"/>
  <c r="C132" i="18"/>
  <c r="I132" i="18" s="1"/>
  <c r="P132" i="18" s="1"/>
  <c r="Q132" i="18" s="1"/>
  <c r="R132" i="18" s="1"/>
  <c r="C132" i="20"/>
  <c r="I132" i="20" s="1"/>
  <c r="P132" i="20" s="1"/>
  <c r="Q132" i="20" s="1"/>
  <c r="R132" i="20" s="1"/>
  <c r="C132" i="19"/>
  <c r="I132" i="19" s="1"/>
  <c r="P132" i="19" s="1"/>
  <c r="Q132" i="19" s="1"/>
  <c r="R132" i="19" s="1"/>
  <c r="C132" i="17"/>
  <c r="I132" i="17" s="1"/>
  <c r="P132" i="17" s="1"/>
  <c r="Q132" i="17" s="1"/>
  <c r="R132" i="17" s="1"/>
  <c r="C133" i="13"/>
  <c r="I133" i="13" s="1"/>
  <c r="P133" i="13" s="1"/>
  <c r="Q133" i="13" s="1"/>
  <c r="R133" i="13" s="1"/>
  <c r="C133" i="10"/>
  <c r="I133" i="10" s="1"/>
  <c r="C133" i="11"/>
  <c r="I133" i="11" s="1"/>
  <c r="P133" i="11" s="1"/>
  <c r="Q133" i="11" s="1"/>
  <c r="R133" i="11" s="1"/>
  <c r="C133" i="28"/>
  <c r="I133" i="28" s="1"/>
  <c r="P133" i="28" s="1"/>
  <c r="Q133" i="28" s="1"/>
  <c r="R133" i="28" s="1"/>
  <c r="X133" i="28" s="1"/>
  <c r="Z133" i="28" s="1"/>
  <c r="C132" i="16"/>
  <c r="I132" i="16" s="1"/>
  <c r="P132" i="16" s="1"/>
  <c r="Q132" i="16" s="1"/>
  <c r="R132" i="16" s="1"/>
  <c r="C133" i="5"/>
  <c r="I133" i="5" s="1"/>
  <c r="C133" i="8"/>
  <c r="I133" i="8" s="1"/>
  <c r="C133" i="9"/>
  <c r="I133" i="9" s="1"/>
  <c r="C133" i="14"/>
  <c r="I133" i="14" s="1"/>
  <c r="P133" i="14" s="1"/>
  <c r="Q133" i="14" s="1"/>
  <c r="R133" i="14" s="1"/>
  <c r="X133" i="14" s="1"/>
  <c r="Z133" i="14" s="1"/>
  <c r="C133" i="4"/>
  <c r="I133" i="4" s="1"/>
  <c r="I133" i="12"/>
  <c r="P133" i="12" s="1"/>
  <c r="Q133" i="12" s="1"/>
  <c r="R133" i="12" s="1"/>
  <c r="P121" i="17"/>
  <c r="Q121" i="17" s="1"/>
  <c r="R121" i="17" s="1"/>
  <c r="P121" i="14"/>
  <c r="Q121" i="14" s="1"/>
  <c r="R121" i="14" s="1"/>
  <c r="X121" i="14" s="1"/>
  <c r="Z121" i="14" s="1"/>
  <c r="P126" i="14"/>
  <c r="Q126" i="14" s="1"/>
  <c r="R126" i="14" s="1"/>
  <c r="X126" i="14" s="1"/>
  <c r="Z126" i="14" s="1"/>
  <c r="P121" i="13"/>
  <c r="Q121" i="13" s="1"/>
  <c r="R121" i="13" s="1"/>
  <c r="D165" i="13"/>
  <c r="F165" i="13" s="1"/>
  <c r="P125" i="13"/>
  <c r="Q125" i="13" s="1"/>
  <c r="R125" i="13" s="1"/>
  <c r="P126" i="13"/>
  <c r="Q126" i="13" s="1"/>
  <c r="R126" i="13" s="1"/>
  <c r="D165" i="12"/>
  <c r="F165" i="12" s="1"/>
  <c r="P122" i="13"/>
  <c r="Q122" i="13" s="1"/>
  <c r="R122" i="13" s="1"/>
  <c r="C127" i="14"/>
  <c r="I127" i="14" s="1"/>
  <c r="P127" i="14" s="1"/>
  <c r="Q127" i="14" s="1"/>
  <c r="R127" i="14" s="1"/>
  <c r="X127" i="14" s="1"/>
  <c r="Z127" i="14" s="1"/>
  <c r="C127" i="13"/>
  <c r="I127" i="13" s="1"/>
  <c r="P127" i="13" s="1"/>
  <c r="Q127" i="13" s="1"/>
  <c r="R127" i="13" s="1"/>
  <c r="C127" i="10"/>
  <c r="C127" i="9"/>
  <c r="C127" i="8"/>
  <c r="C127" i="5"/>
  <c r="C127" i="4"/>
  <c r="C119" i="14"/>
  <c r="I119" i="14" s="1"/>
  <c r="P119" i="14" s="1"/>
  <c r="Q119" i="14" s="1"/>
  <c r="R119" i="14" s="1"/>
  <c r="X119" i="14" s="1"/>
  <c r="Z119" i="14" s="1"/>
  <c r="C119" i="13"/>
  <c r="I119" i="13" s="1"/>
  <c r="P119" i="13" s="1"/>
  <c r="Q119" i="13" s="1"/>
  <c r="R119" i="13" s="1"/>
  <c r="C119" i="10"/>
  <c r="C119" i="9"/>
  <c r="C119" i="5"/>
  <c r="C119" i="8"/>
  <c r="C119" i="4"/>
  <c r="P122" i="14"/>
  <c r="Q122" i="14" s="1"/>
  <c r="R122" i="14" s="1"/>
  <c r="X122" i="14" s="1"/>
  <c r="Z122" i="14" s="1"/>
  <c r="C117" i="14"/>
  <c r="I117" i="14" s="1"/>
  <c r="P117" i="14" s="1"/>
  <c r="Q117" i="14" s="1"/>
  <c r="R117" i="14" s="1"/>
  <c r="C117" i="13"/>
  <c r="I117" i="13" s="1"/>
  <c r="P117" i="13" s="1"/>
  <c r="Q117" i="13" s="1"/>
  <c r="R117" i="13" s="1"/>
  <c r="C117" i="10"/>
  <c r="C117" i="9"/>
  <c r="C117" i="8"/>
  <c r="C117" i="5"/>
  <c r="C117" i="4"/>
  <c r="C118" i="14"/>
  <c r="I118" i="14" s="1"/>
  <c r="P118" i="14" s="1"/>
  <c r="Q118" i="14" s="1"/>
  <c r="R118" i="14" s="1"/>
  <c r="X118" i="14" s="1"/>
  <c r="Z118" i="14" s="1"/>
  <c r="C118" i="13"/>
  <c r="I118" i="13" s="1"/>
  <c r="P118" i="13" s="1"/>
  <c r="Q118" i="13" s="1"/>
  <c r="R118" i="13" s="1"/>
  <c r="C118" i="10"/>
  <c r="C118" i="9"/>
  <c r="C118" i="8"/>
  <c r="C118" i="5"/>
  <c r="C118" i="4"/>
  <c r="C124" i="14"/>
  <c r="I124" i="14" s="1"/>
  <c r="P124" i="14" s="1"/>
  <c r="Q124" i="14" s="1"/>
  <c r="R124" i="14" s="1"/>
  <c r="X124" i="14" s="1"/>
  <c r="Z124" i="14" s="1"/>
  <c r="C124" i="13"/>
  <c r="I124" i="13" s="1"/>
  <c r="P124" i="13" s="1"/>
  <c r="Q124" i="13" s="1"/>
  <c r="R124" i="13" s="1"/>
  <c r="C124" i="10"/>
  <c r="C124" i="9"/>
  <c r="C124" i="8"/>
  <c r="C124" i="5"/>
  <c r="C124" i="4"/>
  <c r="X105" i="14"/>
  <c r="Z105" i="14" s="1"/>
  <c r="D165" i="14"/>
  <c r="F165" i="14" s="1"/>
  <c r="C120" i="14"/>
  <c r="I120" i="14" s="1"/>
  <c r="P120" i="14" s="1"/>
  <c r="Q120" i="14" s="1"/>
  <c r="R120" i="14" s="1"/>
  <c r="X120" i="14" s="1"/>
  <c r="Z120" i="14" s="1"/>
  <c r="C120" i="13"/>
  <c r="I120" i="13" s="1"/>
  <c r="P120" i="13" s="1"/>
  <c r="Q120" i="13" s="1"/>
  <c r="R120" i="13" s="1"/>
  <c r="C120" i="10"/>
  <c r="C120" i="9"/>
  <c r="C120" i="8"/>
  <c r="C120" i="5"/>
  <c r="C120" i="4"/>
  <c r="P138" i="14" l="1"/>
  <c r="Q138" i="14" s="1"/>
  <c r="R138" i="14" s="1"/>
  <c r="X138" i="14" s="1"/>
  <c r="Z138" i="14" s="1"/>
  <c r="P137" i="13"/>
  <c r="Q137" i="13" s="1"/>
  <c r="R137" i="13" s="1"/>
  <c r="P138" i="13"/>
  <c r="Q138" i="13" s="1"/>
  <c r="R138" i="13" s="1"/>
  <c r="P138" i="11"/>
  <c r="Q138" i="11" s="1"/>
  <c r="R138" i="11" s="1"/>
  <c r="P138" i="12"/>
  <c r="Q138" i="12" s="1"/>
  <c r="R138" i="12" s="1"/>
  <c r="P135" i="14"/>
  <c r="Q135" i="14" s="1"/>
  <c r="R135" i="14" s="1"/>
  <c r="X135" i="14" s="1"/>
  <c r="Z135" i="14" s="1"/>
  <c r="P134" i="13"/>
  <c r="Q134" i="13" s="1"/>
  <c r="R134" i="13" s="1"/>
  <c r="P137" i="17"/>
  <c r="Q137" i="17" s="1"/>
  <c r="R137" i="17" s="1"/>
  <c r="D166" i="18"/>
  <c r="F166" i="18" s="1"/>
  <c r="C140" i="13"/>
  <c r="I140" i="13" s="1"/>
  <c r="P140" i="13" s="1"/>
  <c r="Q140" i="13" s="1"/>
  <c r="R140" i="13" s="1"/>
  <c r="C139" i="21"/>
  <c r="I139" i="21" s="1"/>
  <c r="P139" i="21" s="1"/>
  <c r="Q139" i="21" s="1"/>
  <c r="R139" i="21" s="1"/>
  <c r="C140" i="9"/>
  <c r="I140" i="9" s="1"/>
  <c r="C140" i="5"/>
  <c r="I140" i="5" s="1"/>
  <c r="I140" i="12"/>
  <c r="P140" i="12" s="1"/>
  <c r="Q140" i="12" s="1"/>
  <c r="R140" i="12" s="1"/>
  <c r="C139" i="16"/>
  <c r="I139" i="16" s="1"/>
  <c r="P139" i="16" s="1"/>
  <c r="Q139" i="16" s="1"/>
  <c r="R139" i="16" s="1"/>
  <c r="C140" i="11"/>
  <c r="I140" i="11" s="1"/>
  <c r="P140" i="11" s="1"/>
  <c r="Q140" i="11" s="1"/>
  <c r="R140" i="11" s="1"/>
  <c r="C139" i="18"/>
  <c r="I139" i="18" s="1"/>
  <c r="P139" i="18" s="1"/>
  <c r="Q139" i="18" s="1"/>
  <c r="R139" i="18" s="1"/>
  <c r="C140" i="14"/>
  <c r="I140" i="14" s="1"/>
  <c r="P140" i="14" s="1"/>
  <c r="Q140" i="14" s="1"/>
  <c r="R140" i="14" s="1"/>
  <c r="X140" i="14" s="1"/>
  <c r="Z140" i="14" s="1"/>
  <c r="C139" i="20"/>
  <c r="I139" i="20" s="1"/>
  <c r="P139" i="20" s="1"/>
  <c r="Q139" i="20" s="1"/>
  <c r="R139" i="20" s="1"/>
  <c r="C140" i="10"/>
  <c r="I140" i="10" s="1"/>
  <c r="C140" i="4"/>
  <c r="I140" i="4" s="1"/>
  <c r="C139" i="19"/>
  <c r="I139" i="19" s="1"/>
  <c r="Q139" i="19" s="1"/>
  <c r="R139" i="19" s="1"/>
  <c r="C139" i="17"/>
  <c r="I139" i="17" s="1"/>
  <c r="P139" i="17" s="1"/>
  <c r="Q139" i="17" s="1"/>
  <c r="R139" i="17" s="1"/>
  <c r="C140" i="28"/>
  <c r="I140" i="28" s="1"/>
  <c r="P140" i="28" s="1"/>
  <c r="Q140" i="28" s="1"/>
  <c r="R140" i="28" s="1"/>
  <c r="X140" i="28" s="1"/>
  <c r="Z140" i="28" s="1"/>
  <c r="D166" i="19"/>
  <c r="F166" i="19" s="1"/>
  <c r="X117" i="28"/>
  <c r="Z117" i="28" s="1"/>
  <c r="D166" i="28"/>
  <c r="F166" i="28" s="1"/>
  <c r="P134" i="11"/>
  <c r="Q134" i="11" s="1"/>
  <c r="R134" i="11" s="1"/>
  <c r="C135" i="19"/>
  <c r="I135" i="19" s="1"/>
  <c r="P135" i="19" s="1"/>
  <c r="Q135" i="19" s="1"/>
  <c r="R135" i="19" s="1"/>
  <c r="C135" i="17"/>
  <c r="I135" i="17" s="1"/>
  <c r="C135" i="21"/>
  <c r="I135" i="21" s="1"/>
  <c r="C135" i="16"/>
  <c r="I135" i="16" s="1"/>
  <c r="P135" i="16" s="1"/>
  <c r="Q135" i="16" s="1"/>
  <c r="R135" i="16" s="1"/>
  <c r="I136" i="12"/>
  <c r="C136" i="11"/>
  <c r="I136" i="11" s="1"/>
  <c r="P136" i="11" s="1"/>
  <c r="Q136" i="11" s="1"/>
  <c r="R136" i="11" s="1"/>
  <c r="C135" i="18"/>
  <c r="I135" i="18" s="1"/>
  <c r="P135" i="18" s="1"/>
  <c r="Q135" i="18" s="1"/>
  <c r="R135" i="18" s="1"/>
  <c r="C136" i="28"/>
  <c r="I136" i="28" s="1"/>
  <c r="C136" i="5"/>
  <c r="I136" i="5" s="1"/>
  <c r="C136" i="4"/>
  <c r="I136" i="4" s="1"/>
  <c r="C136" i="14"/>
  <c r="I136" i="14" s="1"/>
  <c r="C136" i="13"/>
  <c r="I136" i="13" s="1"/>
  <c r="C136" i="10"/>
  <c r="I136" i="10" s="1"/>
  <c r="C136" i="9"/>
  <c r="I136" i="9" s="1"/>
  <c r="C136" i="8"/>
  <c r="I136" i="8" s="1"/>
  <c r="C135" i="20"/>
  <c r="I135" i="20" s="1"/>
  <c r="D166" i="20"/>
  <c r="F166" i="20" s="1"/>
  <c r="P133" i="16"/>
  <c r="Q133" i="16" s="1"/>
  <c r="R133" i="16" s="1"/>
  <c r="P133" i="18"/>
  <c r="Q133" i="18" s="1"/>
  <c r="R133" i="18" s="1"/>
  <c r="C129" i="21"/>
  <c r="I129" i="21" s="1"/>
  <c r="P129" i="21" s="1"/>
  <c r="Q129" i="21" s="1"/>
  <c r="R129" i="21" s="1"/>
  <c r="C129" i="19"/>
  <c r="I129" i="19" s="1"/>
  <c r="P129" i="19" s="1"/>
  <c r="Q129" i="19" s="1"/>
  <c r="R129" i="19" s="1"/>
  <c r="C129" i="17"/>
  <c r="I129" i="17" s="1"/>
  <c r="P129" i="17" s="1"/>
  <c r="Q129" i="17" s="1"/>
  <c r="R129" i="17" s="1"/>
  <c r="C129" i="18"/>
  <c r="I129" i="18" s="1"/>
  <c r="P129" i="18" s="1"/>
  <c r="Q129" i="18" s="1"/>
  <c r="R129" i="18" s="1"/>
  <c r="C129" i="20"/>
  <c r="I129" i="20" s="1"/>
  <c r="P129" i="20" s="1"/>
  <c r="Q129" i="20" s="1"/>
  <c r="R129" i="20" s="1"/>
  <c r="C130" i="28"/>
  <c r="I130" i="28" s="1"/>
  <c r="P130" i="28" s="1"/>
  <c r="Q130" i="28" s="1"/>
  <c r="R130" i="28" s="1"/>
  <c r="X130" i="28" s="1"/>
  <c r="Z130" i="28" s="1"/>
  <c r="C130" i="10"/>
  <c r="I130" i="10" s="1"/>
  <c r="C130" i="5"/>
  <c r="I130" i="5" s="1"/>
  <c r="C130" i="13"/>
  <c r="I130" i="13" s="1"/>
  <c r="P130" i="13" s="1"/>
  <c r="Q130" i="13" s="1"/>
  <c r="R130" i="13" s="1"/>
  <c r="C130" i="8"/>
  <c r="I130" i="8" s="1"/>
  <c r="C129" i="16"/>
  <c r="I129" i="16" s="1"/>
  <c r="P129" i="16" s="1"/>
  <c r="Q129" i="16" s="1"/>
  <c r="R129" i="16" s="1"/>
  <c r="C130" i="14"/>
  <c r="I130" i="14" s="1"/>
  <c r="P130" i="14" s="1"/>
  <c r="Q130" i="14" s="1"/>
  <c r="R130" i="14" s="1"/>
  <c r="X130" i="14" s="1"/>
  <c r="Z130" i="14" s="1"/>
  <c r="C130" i="11"/>
  <c r="I130" i="11" s="1"/>
  <c r="P130" i="11" s="1"/>
  <c r="Q130" i="11" s="1"/>
  <c r="R130" i="11" s="1"/>
  <c r="C130" i="9"/>
  <c r="I130" i="9" s="1"/>
  <c r="C130" i="4"/>
  <c r="I130" i="4" s="1"/>
  <c r="I130" i="12"/>
  <c r="P130" i="12" s="1"/>
  <c r="Q130" i="12" s="1"/>
  <c r="R130" i="12" s="1"/>
  <c r="P135" i="20"/>
  <c r="Q135" i="20" s="1"/>
  <c r="R135" i="20" s="1"/>
  <c r="P136" i="28"/>
  <c r="Q136" i="28" s="1"/>
  <c r="R136" i="28" s="1"/>
  <c r="X136" i="28" s="1"/>
  <c r="Z136" i="28" s="1"/>
  <c r="P133" i="21"/>
  <c r="Q133" i="21" s="1"/>
  <c r="R133" i="21" s="1"/>
  <c r="C130" i="19"/>
  <c r="I130" i="19" s="1"/>
  <c r="P130" i="19" s="1"/>
  <c r="Q130" i="19" s="1"/>
  <c r="R130" i="19" s="1"/>
  <c r="C130" i="18"/>
  <c r="I130" i="18" s="1"/>
  <c r="P130" i="18" s="1"/>
  <c r="Q130" i="18" s="1"/>
  <c r="R130" i="18" s="1"/>
  <c r="C130" i="17"/>
  <c r="I130" i="17" s="1"/>
  <c r="P130" i="17" s="1"/>
  <c r="Q130" i="17" s="1"/>
  <c r="R130" i="17" s="1"/>
  <c r="C130" i="20"/>
  <c r="I130" i="20" s="1"/>
  <c r="P130" i="20" s="1"/>
  <c r="Q130" i="20" s="1"/>
  <c r="R130" i="20" s="1"/>
  <c r="C130" i="21"/>
  <c r="I130" i="21" s="1"/>
  <c r="P130" i="21" s="1"/>
  <c r="Q130" i="21" s="1"/>
  <c r="R130" i="21" s="1"/>
  <c r="C131" i="14"/>
  <c r="I131" i="14" s="1"/>
  <c r="P131" i="14" s="1"/>
  <c r="Q131" i="14" s="1"/>
  <c r="R131" i="14" s="1"/>
  <c r="X131" i="14" s="1"/>
  <c r="Z131" i="14" s="1"/>
  <c r="C131" i="11"/>
  <c r="I131" i="11" s="1"/>
  <c r="P131" i="11" s="1"/>
  <c r="Q131" i="11" s="1"/>
  <c r="R131" i="11" s="1"/>
  <c r="C131" i="10"/>
  <c r="I131" i="10" s="1"/>
  <c r="C131" i="8"/>
  <c r="I131" i="8" s="1"/>
  <c r="C131" i="5"/>
  <c r="I131" i="5" s="1"/>
  <c r="C131" i="9"/>
  <c r="I131" i="9" s="1"/>
  <c r="C130" i="16"/>
  <c r="I130" i="16" s="1"/>
  <c r="P130" i="16" s="1"/>
  <c r="Q130" i="16" s="1"/>
  <c r="R130" i="16" s="1"/>
  <c r="C131" i="28"/>
  <c r="I131" i="28" s="1"/>
  <c r="P131" i="28" s="1"/>
  <c r="Q131" i="28" s="1"/>
  <c r="R131" i="28" s="1"/>
  <c r="X131" i="28" s="1"/>
  <c r="Z131" i="28" s="1"/>
  <c r="C131" i="13"/>
  <c r="I131" i="13" s="1"/>
  <c r="P131" i="13" s="1"/>
  <c r="Q131" i="13" s="1"/>
  <c r="R131" i="13" s="1"/>
  <c r="C131" i="4"/>
  <c r="I131" i="4" s="1"/>
  <c r="I131" i="12"/>
  <c r="P131" i="12" s="1"/>
  <c r="Q131" i="12" s="1"/>
  <c r="R131" i="12" s="1"/>
  <c r="P133" i="17"/>
  <c r="Q133" i="17" s="1"/>
  <c r="R133" i="17" s="1"/>
  <c r="D166" i="17"/>
  <c r="F166" i="17" s="1"/>
  <c r="C139" i="10"/>
  <c r="I139" i="10" s="1"/>
  <c r="C139" i="8"/>
  <c r="I139" i="8" s="1"/>
  <c r="C139" i="28"/>
  <c r="I139" i="28" s="1"/>
  <c r="P139" i="28" s="1"/>
  <c r="Q139" i="28" s="1"/>
  <c r="R139" i="28" s="1"/>
  <c r="X139" i="28" s="1"/>
  <c r="Z139" i="28" s="1"/>
  <c r="C138" i="19"/>
  <c r="I138" i="19" s="1"/>
  <c r="P138" i="19" s="1"/>
  <c r="Q138" i="19" s="1"/>
  <c r="R138" i="19" s="1"/>
  <c r="C139" i="14"/>
  <c r="I139" i="14" s="1"/>
  <c r="P139" i="14" s="1"/>
  <c r="Q139" i="14" s="1"/>
  <c r="R139" i="14" s="1"/>
  <c r="X139" i="14" s="1"/>
  <c r="Z139" i="14" s="1"/>
  <c r="C139" i="13"/>
  <c r="I139" i="13" s="1"/>
  <c r="C138" i="18"/>
  <c r="I138" i="18" s="1"/>
  <c r="Q138" i="18" s="1"/>
  <c r="R138" i="18" s="1"/>
  <c r="C138" i="16"/>
  <c r="I138" i="16" s="1"/>
  <c r="P138" i="16" s="1"/>
  <c r="Q138" i="16" s="1"/>
  <c r="R138" i="16" s="1"/>
  <c r="C139" i="11"/>
  <c r="I139" i="11" s="1"/>
  <c r="P139" i="11" s="1"/>
  <c r="Q139" i="11" s="1"/>
  <c r="R139" i="11" s="1"/>
  <c r="C139" i="9"/>
  <c r="I139" i="9" s="1"/>
  <c r="I139" i="12"/>
  <c r="P139" i="12" s="1"/>
  <c r="Q139" i="12" s="1"/>
  <c r="R139" i="12" s="1"/>
  <c r="C138" i="21"/>
  <c r="I138" i="21" s="1"/>
  <c r="P138" i="21" s="1"/>
  <c r="Q138" i="21" s="1"/>
  <c r="R138" i="21" s="1"/>
  <c r="C138" i="17"/>
  <c r="I138" i="17" s="1"/>
  <c r="P138" i="17" s="1"/>
  <c r="Q138" i="17" s="1"/>
  <c r="R138" i="17" s="1"/>
  <c r="C139" i="4"/>
  <c r="I139" i="4" s="1"/>
  <c r="C138" i="20"/>
  <c r="I138" i="20" s="1"/>
  <c r="P138" i="20" s="1"/>
  <c r="Q138" i="20" s="1"/>
  <c r="R138" i="20" s="1"/>
  <c r="C139" i="5"/>
  <c r="I139" i="5" s="1"/>
  <c r="P136" i="12"/>
  <c r="Q136" i="12" s="1"/>
  <c r="R136" i="12" s="1"/>
  <c r="P137" i="19"/>
  <c r="Q137" i="19" s="1"/>
  <c r="R137" i="19" s="1"/>
  <c r="P133" i="19"/>
  <c r="Q133" i="19" s="1"/>
  <c r="R133" i="19" s="1"/>
  <c r="C128" i="19"/>
  <c r="I128" i="19" s="1"/>
  <c r="P128" i="19" s="1"/>
  <c r="Q128" i="19" s="1"/>
  <c r="R128" i="19" s="1"/>
  <c r="C128" i="17"/>
  <c r="I128" i="17" s="1"/>
  <c r="C128" i="18"/>
  <c r="I128" i="18" s="1"/>
  <c r="P128" i="18" s="1"/>
  <c r="Q128" i="18" s="1"/>
  <c r="R128" i="18" s="1"/>
  <c r="C128" i="20"/>
  <c r="I128" i="20" s="1"/>
  <c r="P128" i="20" s="1"/>
  <c r="Q128" i="20" s="1"/>
  <c r="R128" i="20" s="1"/>
  <c r="C128" i="21"/>
  <c r="I128" i="21" s="1"/>
  <c r="P128" i="21" s="1"/>
  <c r="Q128" i="21" s="1"/>
  <c r="R128" i="21" s="1"/>
  <c r="C129" i="14"/>
  <c r="I129" i="14" s="1"/>
  <c r="P129" i="14" s="1"/>
  <c r="Q129" i="14" s="1"/>
  <c r="R129" i="14" s="1"/>
  <c r="C129" i="8"/>
  <c r="I129" i="8" s="1"/>
  <c r="C128" i="16"/>
  <c r="I128" i="16" s="1"/>
  <c r="P128" i="16" s="1"/>
  <c r="Q128" i="16" s="1"/>
  <c r="R128" i="16" s="1"/>
  <c r="C129" i="11"/>
  <c r="I129" i="11" s="1"/>
  <c r="P129" i="11" s="1"/>
  <c r="Q129" i="11" s="1"/>
  <c r="R129" i="11" s="1"/>
  <c r="C129" i="9"/>
  <c r="I129" i="9" s="1"/>
  <c r="C129" i="5"/>
  <c r="I129" i="5" s="1"/>
  <c r="C129" i="28"/>
  <c r="I129" i="28" s="1"/>
  <c r="P129" i="28" s="1"/>
  <c r="Q129" i="28" s="1"/>
  <c r="R129" i="28" s="1"/>
  <c r="C129" i="10"/>
  <c r="I129" i="10" s="1"/>
  <c r="C129" i="13"/>
  <c r="I129" i="13" s="1"/>
  <c r="P129" i="13" s="1"/>
  <c r="Q129" i="13" s="1"/>
  <c r="R129" i="13" s="1"/>
  <c r="C129" i="4"/>
  <c r="I129" i="4" s="1"/>
  <c r="I129" i="12"/>
  <c r="P129" i="12" s="1"/>
  <c r="Q129" i="12" s="1"/>
  <c r="R129" i="12" s="1"/>
  <c r="C131" i="19"/>
  <c r="I131" i="19" s="1"/>
  <c r="P131" i="19" s="1"/>
  <c r="Q131" i="19" s="1"/>
  <c r="R131" i="19" s="1"/>
  <c r="C131" i="20"/>
  <c r="I131" i="20" s="1"/>
  <c r="P131" i="20" s="1"/>
  <c r="Q131" i="20" s="1"/>
  <c r="R131" i="20" s="1"/>
  <c r="C131" i="17"/>
  <c r="I131" i="17" s="1"/>
  <c r="P131" i="17" s="1"/>
  <c r="Q131" i="17" s="1"/>
  <c r="R131" i="17" s="1"/>
  <c r="C131" i="21"/>
  <c r="I131" i="21" s="1"/>
  <c r="P131" i="21" s="1"/>
  <c r="Q131" i="21" s="1"/>
  <c r="R131" i="21" s="1"/>
  <c r="C131" i="18"/>
  <c r="I131" i="18" s="1"/>
  <c r="P131" i="18" s="1"/>
  <c r="Q131" i="18" s="1"/>
  <c r="R131" i="18" s="1"/>
  <c r="C132" i="14"/>
  <c r="I132" i="14" s="1"/>
  <c r="P132" i="14" s="1"/>
  <c r="Q132" i="14" s="1"/>
  <c r="R132" i="14" s="1"/>
  <c r="X132" i="14" s="1"/>
  <c r="Z132" i="14" s="1"/>
  <c r="C132" i="9"/>
  <c r="I132" i="9" s="1"/>
  <c r="C132" i="8"/>
  <c r="I132" i="8" s="1"/>
  <c r="C132" i="11"/>
  <c r="I132" i="11" s="1"/>
  <c r="P132" i="11" s="1"/>
  <c r="Q132" i="11" s="1"/>
  <c r="R132" i="11" s="1"/>
  <c r="C132" i="28"/>
  <c r="I132" i="28" s="1"/>
  <c r="P132" i="28" s="1"/>
  <c r="Q132" i="28" s="1"/>
  <c r="R132" i="28" s="1"/>
  <c r="X132" i="28" s="1"/>
  <c r="Z132" i="28" s="1"/>
  <c r="C132" i="13"/>
  <c r="I132" i="13" s="1"/>
  <c r="P132" i="13" s="1"/>
  <c r="Q132" i="13" s="1"/>
  <c r="R132" i="13" s="1"/>
  <c r="C132" i="10"/>
  <c r="I132" i="10" s="1"/>
  <c r="C131" i="16"/>
  <c r="I131" i="16" s="1"/>
  <c r="P131" i="16" s="1"/>
  <c r="Q131" i="16" s="1"/>
  <c r="R131" i="16" s="1"/>
  <c r="C132" i="5"/>
  <c r="I132" i="5" s="1"/>
  <c r="C132" i="4"/>
  <c r="I132" i="4" s="1"/>
  <c r="I132" i="12"/>
  <c r="P132" i="12" s="1"/>
  <c r="Q132" i="12" s="1"/>
  <c r="R132" i="12" s="1"/>
  <c r="P133" i="20"/>
  <c r="Q133" i="20" s="1"/>
  <c r="R133" i="20" s="1"/>
  <c r="P128" i="17"/>
  <c r="Q128" i="17" s="1"/>
  <c r="R128" i="17" s="1"/>
  <c r="Q134" i="19"/>
  <c r="R134" i="19" s="1"/>
  <c r="P136" i="13"/>
  <c r="Q136" i="13" s="1"/>
  <c r="R136" i="13" s="1"/>
  <c r="P135" i="21"/>
  <c r="Q135" i="21" s="1"/>
  <c r="R135" i="21" s="1"/>
  <c r="P137" i="16"/>
  <c r="Q137" i="16" s="1"/>
  <c r="R137" i="16" s="1"/>
  <c r="P134" i="12"/>
  <c r="Q134" i="12" s="1"/>
  <c r="R134" i="12" s="1"/>
  <c r="P135" i="11"/>
  <c r="Q135" i="11" s="1"/>
  <c r="R135" i="11" s="1"/>
  <c r="D166" i="21"/>
  <c r="F166" i="21" s="1"/>
  <c r="F168" i="21" s="1"/>
  <c r="F169" i="21" s="1"/>
  <c r="P139" i="13"/>
  <c r="Q139" i="13" s="1"/>
  <c r="R139" i="13" s="1"/>
  <c r="P136" i="14"/>
  <c r="Q136" i="14" s="1"/>
  <c r="R136" i="14" s="1"/>
  <c r="X136" i="14" s="1"/>
  <c r="Z136" i="14" s="1"/>
  <c r="P135" i="17"/>
  <c r="Q135" i="17" s="1"/>
  <c r="R135" i="17" s="1"/>
  <c r="D166" i="16"/>
  <c r="F166" i="16" s="1"/>
  <c r="X117" i="14"/>
  <c r="Z117" i="14" s="1"/>
  <c r="D166" i="14"/>
  <c r="F166" i="14" s="1"/>
  <c r="D166" i="13"/>
  <c r="F166" i="13" s="1"/>
  <c r="D166" i="12"/>
  <c r="F166" i="12" s="1"/>
  <c r="AZ162" i="11"/>
  <c r="BA163" i="11" s="1"/>
  <c r="AZ161" i="11"/>
  <c r="BA162" i="11" s="1"/>
  <c r="BB163" i="11" s="1"/>
  <c r="AZ159" i="11"/>
  <c r="BA160" i="11" s="1"/>
  <c r="BB161" i="11" s="1"/>
  <c r="BC162" i="11" s="1"/>
  <c r="BD163" i="11" s="1"/>
  <c r="AZ158" i="11"/>
  <c r="BA159" i="11" s="1"/>
  <c r="BB160" i="11" s="1"/>
  <c r="BC161" i="11" s="1"/>
  <c r="BD162" i="11" s="1"/>
  <c r="BE163" i="11" s="1"/>
  <c r="AZ157" i="11"/>
  <c r="BA158" i="11" s="1"/>
  <c r="BB159" i="11" s="1"/>
  <c r="BC160" i="11" s="1"/>
  <c r="BD161" i="11" s="1"/>
  <c r="BE162" i="11" s="1"/>
  <c r="BF163" i="11" s="1"/>
  <c r="AZ156" i="11"/>
  <c r="BA157" i="11" s="1"/>
  <c r="BB158" i="11" s="1"/>
  <c r="BC159" i="11" s="1"/>
  <c r="BD160" i="11" s="1"/>
  <c r="BE161" i="11" s="1"/>
  <c r="BF162" i="11" s="1"/>
  <c r="BG163" i="11" s="1"/>
  <c r="B166" i="11"/>
  <c r="AZ154" i="11"/>
  <c r="BA155" i="11" s="1"/>
  <c r="BB156" i="11" s="1"/>
  <c r="BC157" i="11" s="1"/>
  <c r="BD158" i="11" s="1"/>
  <c r="BE159" i="11" s="1"/>
  <c r="BF160" i="11" s="1"/>
  <c r="BG161" i="11" s="1"/>
  <c r="BH162" i="11" s="1"/>
  <c r="BI163" i="11" s="1"/>
  <c r="B165" i="11"/>
  <c r="B164" i="11"/>
  <c r="AZ152" i="11"/>
  <c r="BA153" i="11" s="1"/>
  <c r="BB154" i="11" s="1"/>
  <c r="BC155" i="11" s="1"/>
  <c r="BD156" i="11" s="1"/>
  <c r="BE157" i="11" s="1"/>
  <c r="BF158" i="11" s="1"/>
  <c r="BG159" i="11" s="1"/>
  <c r="BH160" i="11" s="1"/>
  <c r="BI161" i="11" s="1"/>
  <c r="BJ162" i="11" s="1"/>
  <c r="BK163" i="11" s="1"/>
  <c r="B163" i="11"/>
  <c r="AZ151" i="11"/>
  <c r="BA152" i="11" s="1"/>
  <c r="BB153" i="11" s="1"/>
  <c r="BC154" i="11" s="1"/>
  <c r="BD155" i="11" s="1"/>
  <c r="BE156" i="11" s="1"/>
  <c r="BF157" i="11" s="1"/>
  <c r="BG158" i="11" s="1"/>
  <c r="BH159" i="11" s="1"/>
  <c r="BI160" i="11" s="1"/>
  <c r="BJ161" i="11" s="1"/>
  <c r="BK162" i="11" s="1"/>
  <c r="B162" i="11"/>
  <c r="B161" i="11"/>
  <c r="AZ148" i="11"/>
  <c r="BA149" i="11" s="1"/>
  <c r="BB150" i="11" s="1"/>
  <c r="BC151" i="11" s="1"/>
  <c r="BD152" i="11" s="1"/>
  <c r="BE153" i="11" s="1"/>
  <c r="BF154" i="11" s="1"/>
  <c r="BG155" i="11" s="1"/>
  <c r="BH156" i="11" s="1"/>
  <c r="BI157" i="11" s="1"/>
  <c r="BJ158" i="11" s="1"/>
  <c r="BK159" i="11" s="1"/>
  <c r="B160" i="11"/>
  <c r="B159" i="11"/>
  <c r="AZ147" i="11"/>
  <c r="BA148" i="11" s="1"/>
  <c r="BB149" i="11" s="1"/>
  <c r="BC150" i="11" s="1"/>
  <c r="BD151" i="11" s="1"/>
  <c r="BE152" i="11" s="1"/>
  <c r="BF153" i="11" s="1"/>
  <c r="BG154" i="11" s="1"/>
  <c r="BH155" i="11" s="1"/>
  <c r="BI156" i="11" s="1"/>
  <c r="BJ157" i="11" s="1"/>
  <c r="BK158" i="11" s="1"/>
  <c r="B158" i="11"/>
  <c r="B157" i="11"/>
  <c r="AZ144" i="11"/>
  <c r="BA145" i="11" s="1"/>
  <c r="BB146" i="11" s="1"/>
  <c r="BC147" i="11" s="1"/>
  <c r="BD148" i="11" s="1"/>
  <c r="BE149" i="11" s="1"/>
  <c r="BF150" i="11" s="1"/>
  <c r="BG151" i="11" s="1"/>
  <c r="BH152" i="11" s="1"/>
  <c r="BI153" i="11" s="1"/>
  <c r="BJ154" i="11" s="1"/>
  <c r="BK155" i="11" s="1"/>
  <c r="AZ140" i="11"/>
  <c r="BA141" i="11" s="1"/>
  <c r="BB142" i="11" s="1"/>
  <c r="BC143" i="11" s="1"/>
  <c r="BD144" i="11" s="1"/>
  <c r="BE145" i="11" s="1"/>
  <c r="BF146" i="11" s="1"/>
  <c r="BG147" i="11" s="1"/>
  <c r="BH148" i="11" s="1"/>
  <c r="BI149" i="11" s="1"/>
  <c r="BJ150" i="11" s="1"/>
  <c r="BK151" i="11" s="1"/>
  <c r="AZ139" i="11"/>
  <c r="BA140" i="11" s="1"/>
  <c r="BB141" i="11" s="1"/>
  <c r="BC142" i="11" s="1"/>
  <c r="BD143" i="11" s="1"/>
  <c r="BE144" i="11" s="1"/>
  <c r="BF145" i="11" s="1"/>
  <c r="BG146" i="11" s="1"/>
  <c r="BH147" i="11" s="1"/>
  <c r="BI148" i="11" s="1"/>
  <c r="BJ149" i="11" s="1"/>
  <c r="BK150" i="11" s="1"/>
  <c r="AZ137" i="11"/>
  <c r="BA138" i="11" s="1"/>
  <c r="BB139" i="11" s="1"/>
  <c r="BC140" i="11" s="1"/>
  <c r="BD141" i="11" s="1"/>
  <c r="BE142" i="11" s="1"/>
  <c r="BF143" i="11" s="1"/>
  <c r="BG144" i="11" s="1"/>
  <c r="BH145" i="11" s="1"/>
  <c r="BI146" i="11" s="1"/>
  <c r="BJ147" i="11" s="1"/>
  <c r="BK148" i="11" s="1"/>
  <c r="AZ136" i="11"/>
  <c r="BA137" i="11" s="1"/>
  <c r="BB138" i="11" s="1"/>
  <c r="BC139" i="11" s="1"/>
  <c r="BD140" i="11" s="1"/>
  <c r="BE141" i="11" s="1"/>
  <c r="BF142" i="11" s="1"/>
  <c r="BG143" i="11" s="1"/>
  <c r="BH144" i="11" s="1"/>
  <c r="BI145" i="11" s="1"/>
  <c r="BJ146" i="11" s="1"/>
  <c r="BK147" i="11" s="1"/>
  <c r="AZ135" i="11"/>
  <c r="BA136" i="11" s="1"/>
  <c r="BB137" i="11" s="1"/>
  <c r="BC138" i="11" s="1"/>
  <c r="BD139" i="11" s="1"/>
  <c r="BE140" i="11" s="1"/>
  <c r="BF141" i="11" s="1"/>
  <c r="BG142" i="11" s="1"/>
  <c r="BH143" i="11" s="1"/>
  <c r="BI144" i="11" s="1"/>
  <c r="BJ145" i="11" s="1"/>
  <c r="BK146" i="11" s="1"/>
  <c r="AZ132" i="11"/>
  <c r="BA133" i="11" s="1"/>
  <c r="BB134" i="11" s="1"/>
  <c r="BC135" i="11" s="1"/>
  <c r="BD136" i="11" s="1"/>
  <c r="BE137" i="11" s="1"/>
  <c r="BF138" i="11" s="1"/>
  <c r="BG139" i="11" s="1"/>
  <c r="BH140" i="11" s="1"/>
  <c r="BI141" i="11" s="1"/>
  <c r="BJ142" i="11" s="1"/>
  <c r="BK143" i="11" s="1"/>
  <c r="AZ131" i="11"/>
  <c r="BA132" i="11" s="1"/>
  <c r="BB133" i="11" s="1"/>
  <c r="BC134" i="11" s="1"/>
  <c r="BD135" i="11" s="1"/>
  <c r="BE136" i="11" s="1"/>
  <c r="BF137" i="11" s="1"/>
  <c r="BG138" i="11" s="1"/>
  <c r="BH139" i="11" s="1"/>
  <c r="BI140" i="11" s="1"/>
  <c r="BJ141" i="11" s="1"/>
  <c r="BK142" i="11" s="1"/>
  <c r="N128" i="11"/>
  <c r="O128" i="11" s="1"/>
  <c r="AF116" i="11" s="1"/>
  <c r="F128" i="11"/>
  <c r="W116" i="11" s="1"/>
  <c r="AZ128" i="11"/>
  <c r="BA129" i="11" s="1"/>
  <c r="BB130" i="11" s="1"/>
  <c r="BC131" i="11" s="1"/>
  <c r="BD132" i="11" s="1"/>
  <c r="BE133" i="11" s="1"/>
  <c r="BF134" i="11" s="1"/>
  <c r="BG135" i="11" s="1"/>
  <c r="BH136" i="11" s="1"/>
  <c r="BI137" i="11" s="1"/>
  <c r="BJ138" i="11" s="1"/>
  <c r="BK139" i="11" s="1"/>
  <c r="N127" i="11"/>
  <c r="O127" i="11" s="1"/>
  <c r="AF115" i="11" s="1"/>
  <c r="F127" i="11"/>
  <c r="W115" i="11" s="1"/>
  <c r="AZ127" i="11"/>
  <c r="BA128" i="11" s="1"/>
  <c r="BB129" i="11" s="1"/>
  <c r="BC130" i="11" s="1"/>
  <c r="BD131" i="11" s="1"/>
  <c r="BE132" i="11" s="1"/>
  <c r="BF133" i="11" s="1"/>
  <c r="BG134" i="11" s="1"/>
  <c r="BH135" i="11" s="1"/>
  <c r="BI136" i="11" s="1"/>
  <c r="BJ137" i="11" s="1"/>
  <c r="BK138" i="11" s="1"/>
  <c r="N126" i="11"/>
  <c r="O126" i="11" s="1"/>
  <c r="AF114" i="11" s="1"/>
  <c r="F126" i="11"/>
  <c r="W114" i="11" s="1"/>
  <c r="N125" i="11"/>
  <c r="O125" i="11" s="1"/>
  <c r="AF113" i="11" s="1"/>
  <c r="F125" i="11"/>
  <c r="W113" i="11" s="1"/>
  <c r="N124" i="11"/>
  <c r="O124" i="11" s="1"/>
  <c r="AF112" i="11" s="1"/>
  <c r="F124" i="11"/>
  <c r="W112" i="11" s="1"/>
  <c r="N123" i="11"/>
  <c r="O123" i="11" s="1"/>
  <c r="AF111" i="11" s="1"/>
  <c r="F123" i="11"/>
  <c r="W111" i="11" s="1"/>
  <c r="AZ123" i="11"/>
  <c r="BA124" i="11" s="1"/>
  <c r="BB125" i="11" s="1"/>
  <c r="BC126" i="11" s="1"/>
  <c r="BD127" i="11" s="1"/>
  <c r="BE128" i="11" s="1"/>
  <c r="BF129" i="11" s="1"/>
  <c r="BG130" i="11" s="1"/>
  <c r="BH131" i="11" s="1"/>
  <c r="BI132" i="11" s="1"/>
  <c r="BJ133" i="11" s="1"/>
  <c r="BK134" i="11" s="1"/>
  <c r="N122" i="11"/>
  <c r="O122" i="11" s="1"/>
  <c r="AF110" i="11" s="1"/>
  <c r="F122" i="11"/>
  <c r="W110" i="11" s="1"/>
  <c r="N121" i="11"/>
  <c r="O121" i="11" s="1"/>
  <c r="AF109" i="11" s="1"/>
  <c r="F121" i="11"/>
  <c r="W109" i="11" s="1"/>
  <c r="N120" i="11"/>
  <c r="O120" i="11" s="1"/>
  <c r="AF108" i="11" s="1"/>
  <c r="F120" i="11"/>
  <c r="W108" i="11" s="1"/>
  <c r="AZ120" i="11"/>
  <c r="BA121" i="11" s="1"/>
  <c r="BB122" i="11" s="1"/>
  <c r="BC123" i="11" s="1"/>
  <c r="BD124" i="11" s="1"/>
  <c r="BE125" i="11" s="1"/>
  <c r="BF126" i="11" s="1"/>
  <c r="BG127" i="11" s="1"/>
  <c r="BH128" i="11" s="1"/>
  <c r="BI129" i="11" s="1"/>
  <c r="BJ130" i="11" s="1"/>
  <c r="BK131" i="11" s="1"/>
  <c r="N119" i="11"/>
  <c r="O119" i="11" s="1"/>
  <c r="AF107" i="11" s="1"/>
  <c r="F119" i="11"/>
  <c r="W107" i="11" s="1"/>
  <c r="N118" i="11"/>
  <c r="F118" i="11"/>
  <c r="W106" i="11" s="1"/>
  <c r="F117" i="11"/>
  <c r="W105" i="11" s="1"/>
  <c r="N116" i="11"/>
  <c r="O116" i="11" s="1"/>
  <c r="AF104" i="11" s="1"/>
  <c r="F116" i="11"/>
  <c r="W104" i="11" s="1"/>
  <c r="AZ116" i="11"/>
  <c r="BA117" i="11" s="1"/>
  <c r="BB118" i="11" s="1"/>
  <c r="BC119" i="11" s="1"/>
  <c r="BD120" i="11" s="1"/>
  <c r="BE121" i="11" s="1"/>
  <c r="BF122" i="11" s="1"/>
  <c r="BG123" i="11" s="1"/>
  <c r="BH124" i="11" s="1"/>
  <c r="BI125" i="11" s="1"/>
  <c r="BJ126" i="11" s="1"/>
  <c r="BK127" i="11" s="1"/>
  <c r="N115" i="11"/>
  <c r="O115" i="11" s="1"/>
  <c r="AF103" i="11" s="1"/>
  <c r="F115" i="11"/>
  <c r="W103" i="11" s="1"/>
  <c r="N114" i="11"/>
  <c r="O114" i="11" s="1"/>
  <c r="AF102" i="11" s="1"/>
  <c r="F114" i="11"/>
  <c r="W102" i="11" s="1"/>
  <c r="AZ114" i="11"/>
  <c r="BA115" i="11" s="1"/>
  <c r="BB116" i="11" s="1"/>
  <c r="BC117" i="11" s="1"/>
  <c r="BD118" i="11" s="1"/>
  <c r="BE119" i="11" s="1"/>
  <c r="BF120" i="11" s="1"/>
  <c r="BG121" i="11" s="1"/>
  <c r="BH122" i="11" s="1"/>
  <c r="BI123" i="11" s="1"/>
  <c r="BJ124" i="11" s="1"/>
  <c r="BK125" i="11" s="1"/>
  <c r="N113" i="11"/>
  <c r="O113" i="11" s="1"/>
  <c r="AF101" i="11" s="1"/>
  <c r="F113" i="11"/>
  <c r="W101" i="11" s="1"/>
  <c r="N112" i="11"/>
  <c r="O112" i="11" s="1"/>
  <c r="AF100" i="11" s="1"/>
  <c r="F112" i="11"/>
  <c r="W100" i="11" s="1"/>
  <c r="AZ112" i="11"/>
  <c r="BA113" i="11" s="1"/>
  <c r="BB114" i="11" s="1"/>
  <c r="BC115" i="11" s="1"/>
  <c r="BD116" i="11" s="1"/>
  <c r="BE117" i="11" s="1"/>
  <c r="BF118" i="11" s="1"/>
  <c r="BG119" i="11" s="1"/>
  <c r="BH120" i="11" s="1"/>
  <c r="BI121" i="11" s="1"/>
  <c r="BJ122" i="11" s="1"/>
  <c r="BK123" i="11" s="1"/>
  <c r="N111" i="11"/>
  <c r="O111" i="11" s="1"/>
  <c r="AF99" i="11" s="1"/>
  <c r="F111" i="11"/>
  <c r="W99" i="11" s="1"/>
  <c r="N110" i="11"/>
  <c r="O110" i="11" s="1"/>
  <c r="AF98" i="11" s="1"/>
  <c r="F110" i="11"/>
  <c r="W98" i="11" s="1"/>
  <c r="AZ110" i="11"/>
  <c r="BA111" i="11" s="1"/>
  <c r="BB112" i="11" s="1"/>
  <c r="BC113" i="11" s="1"/>
  <c r="BD114" i="11" s="1"/>
  <c r="BE115" i="11" s="1"/>
  <c r="BF116" i="11" s="1"/>
  <c r="BG117" i="11" s="1"/>
  <c r="BH118" i="11" s="1"/>
  <c r="BI119" i="11" s="1"/>
  <c r="BJ120" i="11" s="1"/>
  <c r="BK121" i="11" s="1"/>
  <c r="N109" i="11"/>
  <c r="O109" i="11" s="1"/>
  <c r="AF97" i="11" s="1"/>
  <c r="F109" i="11"/>
  <c r="W97" i="11" s="1"/>
  <c r="AZ109" i="11"/>
  <c r="BA110" i="11" s="1"/>
  <c r="BB111" i="11" s="1"/>
  <c r="BC112" i="11" s="1"/>
  <c r="BD113" i="11" s="1"/>
  <c r="BE114" i="11" s="1"/>
  <c r="BF115" i="11" s="1"/>
  <c r="BG116" i="11" s="1"/>
  <c r="BH117" i="11" s="1"/>
  <c r="BI118" i="11" s="1"/>
  <c r="BJ119" i="11" s="1"/>
  <c r="BK120" i="11" s="1"/>
  <c r="N108" i="11"/>
  <c r="O108" i="11" s="1"/>
  <c r="AF96" i="11" s="1"/>
  <c r="F108" i="11"/>
  <c r="W96" i="11" s="1"/>
  <c r="AZ108" i="11"/>
  <c r="BA109" i="11" s="1"/>
  <c r="BB110" i="11" s="1"/>
  <c r="BC111" i="11" s="1"/>
  <c r="BD112" i="11" s="1"/>
  <c r="BE113" i="11" s="1"/>
  <c r="BF114" i="11" s="1"/>
  <c r="BG115" i="11" s="1"/>
  <c r="BH116" i="11" s="1"/>
  <c r="BI117" i="11" s="1"/>
  <c r="BJ118" i="11" s="1"/>
  <c r="BK119" i="11" s="1"/>
  <c r="N107" i="11"/>
  <c r="O107" i="11" s="1"/>
  <c r="AF95" i="11" s="1"/>
  <c r="F107" i="11"/>
  <c r="W95" i="11" s="1"/>
  <c r="AZ107" i="11"/>
  <c r="BA108" i="11" s="1"/>
  <c r="BB109" i="11" s="1"/>
  <c r="BC110" i="11" s="1"/>
  <c r="BD111" i="11" s="1"/>
  <c r="BE112" i="11" s="1"/>
  <c r="BF113" i="11" s="1"/>
  <c r="BG114" i="11" s="1"/>
  <c r="BH115" i="11" s="1"/>
  <c r="BI116" i="11" s="1"/>
  <c r="BJ117" i="11" s="1"/>
  <c r="BK118" i="11" s="1"/>
  <c r="N106" i="11"/>
  <c r="O106" i="11" s="1"/>
  <c r="AF94" i="11" s="1"/>
  <c r="F106" i="11"/>
  <c r="W94" i="11" s="1"/>
  <c r="AZ106" i="11"/>
  <c r="BA107" i="11" s="1"/>
  <c r="BB108" i="11" s="1"/>
  <c r="BC109" i="11" s="1"/>
  <c r="BD110" i="11" s="1"/>
  <c r="BE111" i="11" s="1"/>
  <c r="BF112" i="11" s="1"/>
  <c r="BG113" i="11" s="1"/>
  <c r="BH114" i="11" s="1"/>
  <c r="BI115" i="11" s="1"/>
  <c r="BJ116" i="11" s="1"/>
  <c r="BK117" i="11" s="1"/>
  <c r="N105" i="11"/>
  <c r="F105" i="11"/>
  <c r="W93" i="11" s="1"/>
  <c r="AZ105" i="11"/>
  <c r="BA106" i="11" s="1"/>
  <c r="BB107" i="11" s="1"/>
  <c r="BC108" i="11" s="1"/>
  <c r="BD109" i="11" s="1"/>
  <c r="BE110" i="11" s="1"/>
  <c r="BF111" i="11" s="1"/>
  <c r="BG112" i="11" s="1"/>
  <c r="BH113" i="11" s="1"/>
  <c r="BI114" i="11" s="1"/>
  <c r="BJ115" i="11" s="1"/>
  <c r="BK116" i="11" s="1"/>
  <c r="N104" i="11"/>
  <c r="O104" i="11" s="1"/>
  <c r="AF92" i="11" s="1"/>
  <c r="F104" i="11"/>
  <c r="W92" i="11" s="1"/>
  <c r="AZ104" i="11"/>
  <c r="BA105" i="11" s="1"/>
  <c r="BB106" i="11" s="1"/>
  <c r="BC107" i="11" s="1"/>
  <c r="BD108" i="11" s="1"/>
  <c r="BE109" i="11" s="1"/>
  <c r="BF110" i="11" s="1"/>
  <c r="BG111" i="11" s="1"/>
  <c r="BH112" i="11" s="1"/>
  <c r="BI113" i="11" s="1"/>
  <c r="BJ114" i="11" s="1"/>
  <c r="BK115" i="11" s="1"/>
  <c r="N103" i="11"/>
  <c r="O103" i="11" s="1"/>
  <c r="AF91" i="11" s="1"/>
  <c r="F103" i="11"/>
  <c r="W91" i="11" s="1"/>
  <c r="AZ103" i="11"/>
  <c r="BA104" i="11" s="1"/>
  <c r="BB105" i="11" s="1"/>
  <c r="BC106" i="11" s="1"/>
  <c r="BD107" i="11" s="1"/>
  <c r="BE108" i="11" s="1"/>
  <c r="BF109" i="11" s="1"/>
  <c r="BG110" i="11" s="1"/>
  <c r="BH111" i="11" s="1"/>
  <c r="BI112" i="11" s="1"/>
  <c r="BJ113" i="11" s="1"/>
  <c r="BK114" i="11" s="1"/>
  <c r="N102" i="11"/>
  <c r="O102" i="11" s="1"/>
  <c r="AF90" i="11" s="1"/>
  <c r="F102" i="11"/>
  <c r="W90" i="11" s="1"/>
  <c r="AZ102" i="11"/>
  <c r="BA103" i="11" s="1"/>
  <c r="BB104" i="11" s="1"/>
  <c r="BC105" i="11" s="1"/>
  <c r="BD106" i="11" s="1"/>
  <c r="BE107" i="11" s="1"/>
  <c r="BF108" i="11" s="1"/>
  <c r="BG109" i="11" s="1"/>
  <c r="BH110" i="11" s="1"/>
  <c r="BI111" i="11" s="1"/>
  <c r="BJ112" i="11" s="1"/>
  <c r="BK113" i="11" s="1"/>
  <c r="N101" i="11"/>
  <c r="O101" i="11" s="1"/>
  <c r="AF89" i="11" s="1"/>
  <c r="F101" i="11"/>
  <c r="W89" i="11" s="1"/>
  <c r="AZ101" i="11"/>
  <c r="BA102" i="11" s="1"/>
  <c r="BB103" i="11" s="1"/>
  <c r="BC104" i="11" s="1"/>
  <c r="BD105" i="11" s="1"/>
  <c r="BE106" i="11" s="1"/>
  <c r="BF107" i="11" s="1"/>
  <c r="BG108" i="11" s="1"/>
  <c r="BH109" i="11" s="1"/>
  <c r="BI110" i="11" s="1"/>
  <c r="BJ111" i="11" s="1"/>
  <c r="BK112" i="11" s="1"/>
  <c r="N100" i="11"/>
  <c r="O100" i="11" s="1"/>
  <c r="AF88" i="11" s="1"/>
  <c r="F100" i="11"/>
  <c r="W88" i="11" s="1"/>
  <c r="AZ100" i="11"/>
  <c r="BA101" i="11" s="1"/>
  <c r="BB102" i="11" s="1"/>
  <c r="BC103" i="11" s="1"/>
  <c r="BD104" i="11" s="1"/>
  <c r="BE105" i="11" s="1"/>
  <c r="BF106" i="11" s="1"/>
  <c r="BG107" i="11" s="1"/>
  <c r="BH108" i="11" s="1"/>
  <c r="BI109" i="11" s="1"/>
  <c r="BJ110" i="11" s="1"/>
  <c r="BK111" i="11" s="1"/>
  <c r="N99" i="11"/>
  <c r="O99" i="11" s="1"/>
  <c r="AF87" i="11" s="1"/>
  <c r="F99" i="11"/>
  <c r="W87" i="11" s="1"/>
  <c r="AZ99" i="11"/>
  <c r="BA100" i="11" s="1"/>
  <c r="BB101" i="11" s="1"/>
  <c r="BC102" i="11" s="1"/>
  <c r="BD103" i="11" s="1"/>
  <c r="BE104" i="11" s="1"/>
  <c r="BF105" i="11" s="1"/>
  <c r="BG106" i="11" s="1"/>
  <c r="BH107" i="11" s="1"/>
  <c r="BI108" i="11" s="1"/>
  <c r="BJ109" i="11" s="1"/>
  <c r="BK110" i="11" s="1"/>
  <c r="N98" i="11"/>
  <c r="O98" i="11" s="1"/>
  <c r="AF86" i="11" s="1"/>
  <c r="F98" i="11"/>
  <c r="W86" i="11" s="1"/>
  <c r="AZ98" i="11"/>
  <c r="BA99" i="11" s="1"/>
  <c r="BB100" i="11" s="1"/>
  <c r="BC101" i="11" s="1"/>
  <c r="BD102" i="11" s="1"/>
  <c r="BE103" i="11" s="1"/>
  <c r="BF104" i="11" s="1"/>
  <c r="BG105" i="11" s="1"/>
  <c r="BH106" i="11" s="1"/>
  <c r="BI107" i="11" s="1"/>
  <c r="BJ108" i="11" s="1"/>
  <c r="BK109" i="11" s="1"/>
  <c r="N97" i="11"/>
  <c r="O97" i="11" s="1"/>
  <c r="AF85" i="11" s="1"/>
  <c r="F97" i="11"/>
  <c r="W85" i="11" s="1"/>
  <c r="AZ97" i="11"/>
  <c r="BA98" i="11" s="1"/>
  <c r="BB99" i="11" s="1"/>
  <c r="BC100" i="11" s="1"/>
  <c r="BD101" i="11" s="1"/>
  <c r="BE102" i="11" s="1"/>
  <c r="BF103" i="11" s="1"/>
  <c r="BG104" i="11" s="1"/>
  <c r="BH105" i="11" s="1"/>
  <c r="BI106" i="11" s="1"/>
  <c r="BJ107" i="11" s="1"/>
  <c r="BK108" i="11" s="1"/>
  <c r="N96" i="11"/>
  <c r="O96" i="11" s="1"/>
  <c r="AF84" i="11" s="1"/>
  <c r="F96" i="11"/>
  <c r="W84" i="11" s="1"/>
  <c r="AZ96" i="11"/>
  <c r="BA97" i="11" s="1"/>
  <c r="BB98" i="11" s="1"/>
  <c r="BC99" i="11" s="1"/>
  <c r="BD100" i="11" s="1"/>
  <c r="BE101" i="11" s="1"/>
  <c r="BF102" i="11" s="1"/>
  <c r="BG103" i="11" s="1"/>
  <c r="BH104" i="11" s="1"/>
  <c r="BI105" i="11" s="1"/>
  <c r="BJ106" i="11" s="1"/>
  <c r="BK107" i="11" s="1"/>
  <c r="N95" i="11"/>
  <c r="O95" i="11" s="1"/>
  <c r="AF83" i="11" s="1"/>
  <c r="F95" i="11"/>
  <c r="W83" i="11" s="1"/>
  <c r="N94" i="11"/>
  <c r="O94" i="11" s="1"/>
  <c r="AF82" i="11" s="1"/>
  <c r="F94" i="11"/>
  <c r="W82" i="11" s="1"/>
  <c r="N93" i="11"/>
  <c r="F93" i="11"/>
  <c r="W81" i="11" s="1"/>
  <c r="AZ93" i="11"/>
  <c r="BA94" i="11" s="1"/>
  <c r="BB95" i="11" s="1"/>
  <c r="BC96" i="11" s="1"/>
  <c r="BD97" i="11" s="1"/>
  <c r="BE98" i="11" s="1"/>
  <c r="BF99" i="11" s="1"/>
  <c r="BG100" i="11" s="1"/>
  <c r="BH101" i="11" s="1"/>
  <c r="BI102" i="11" s="1"/>
  <c r="BJ103" i="11" s="1"/>
  <c r="BK104" i="11" s="1"/>
  <c r="N92" i="11"/>
  <c r="O92" i="11" s="1"/>
  <c r="AF80" i="11" s="1"/>
  <c r="F92" i="11"/>
  <c r="W80" i="11" s="1"/>
  <c r="AZ92" i="11"/>
  <c r="BA93" i="11" s="1"/>
  <c r="BB94" i="11" s="1"/>
  <c r="BC95" i="11" s="1"/>
  <c r="BD96" i="11" s="1"/>
  <c r="BE97" i="11" s="1"/>
  <c r="BF98" i="11" s="1"/>
  <c r="BG99" i="11" s="1"/>
  <c r="BH100" i="11" s="1"/>
  <c r="BI101" i="11" s="1"/>
  <c r="BJ102" i="11" s="1"/>
  <c r="BK103" i="11" s="1"/>
  <c r="N91" i="11"/>
  <c r="O91" i="11" s="1"/>
  <c r="AF79" i="11" s="1"/>
  <c r="F91" i="11"/>
  <c r="W79" i="11" s="1"/>
  <c r="AZ91" i="11"/>
  <c r="BA92" i="11" s="1"/>
  <c r="BB93" i="11" s="1"/>
  <c r="BC94" i="11" s="1"/>
  <c r="BD95" i="11" s="1"/>
  <c r="BE96" i="11" s="1"/>
  <c r="BF97" i="11" s="1"/>
  <c r="BG98" i="11" s="1"/>
  <c r="BH99" i="11" s="1"/>
  <c r="BI100" i="11" s="1"/>
  <c r="BJ101" i="11" s="1"/>
  <c r="BK102" i="11" s="1"/>
  <c r="N90" i="11"/>
  <c r="O90" i="11" s="1"/>
  <c r="AF78" i="11" s="1"/>
  <c r="F90" i="11"/>
  <c r="W78" i="11" s="1"/>
  <c r="AZ90" i="11"/>
  <c r="BA91" i="11" s="1"/>
  <c r="BB92" i="11" s="1"/>
  <c r="BC93" i="11" s="1"/>
  <c r="BD94" i="11" s="1"/>
  <c r="BE95" i="11" s="1"/>
  <c r="BF96" i="11" s="1"/>
  <c r="BG97" i="11" s="1"/>
  <c r="BH98" i="11" s="1"/>
  <c r="BI99" i="11" s="1"/>
  <c r="BJ100" i="11" s="1"/>
  <c r="BK101" i="11" s="1"/>
  <c r="N89" i="11"/>
  <c r="O89" i="11" s="1"/>
  <c r="AF77" i="11" s="1"/>
  <c r="F89" i="11"/>
  <c r="W77" i="11" s="1"/>
  <c r="AZ89" i="11"/>
  <c r="BA90" i="11" s="1"/>
  <c r="BB91" i="11" s="1"/>
  <c r="BC92" i="11" s="1"/>
  <c r="BD93" i="11" s="1"/>
  <c r="BE94" i="11" s="1"/>
  <c r="BF95" i="11" s="1"/>
  <c r="BG96" i="11" s="1"/>
  <c r="BH97" i="11" s="1"/>
  <c r="BI98" i="11" s="1"/>
  <c r="BJ99" i="11" s="1"/>
  <c r="BK100" i="11" s="1"/>
  <c r="N88" i="11"/>
  <c r="O88" i="11" s="1"/>
  <c r="AF76" i="11" s="1"/>
  <c r="F88" i="11"/>
  <c r="W76" i="11" s="1"/>
  <c r="AZ88" i="11"/>
  <c r="BA89" i="11" s="1"/>
  <c r="BB90" i="11" s="1"/>
  <c r="BC91" i="11" s="1"/>
  <c r="BD92" i="11" s="1"/>
  <c r="BE93" i="11" s="1"/>
  <c r="BF94" i="11" s="1"/>
  <c r="BG95" i="11" s="1"/>
  <c r="BH96" i="11" s="1"/>
  <c r="BI97" i="11" s="1"/>
  <c r="BJ98" i="11" s="1"/>
  <c r="BK99" i="11" s="1"/>
  <c r="N87" i="11"/>
  <c r="O87" i="11" s="1"/>
  <c r="AF75" i="11" s="1"/>
  <c r="F87" i="11"/>
  <c r="W75" i="11" s="1"/>
  <c r="AZ87" i="11"/>
  <c r="BA88" i="11" s="1"/>
  <c r="BB89" i="11" s="1"/>
  <c r="BC90" i="11" s="1"/>
  <c r="BD91" i="11" s="1"/>
  <c r="BE92" i="11" s="1"/>
  <c r="BF93" i="11" s="1"/>
  <c r="BG94" i="11" s="1"/>
  <c r="BH95" i="11" s="1"/>
  <c r="BI96" i="11" s="1"/>
  <c r="BJ97" i="11" s="1"/>
  <c r="BK98" i="11" s="1"/>
  <c r="N86" i="11"/>
  <c r="O86" i="11" s="1"/>
  <c r="AF74" i="11" s="1"/>
  <c r="F86" i="11"/>
  <c r="W74" i="11" s="1"/>
  <c r="AZ86" i="11"/>
  <c r="BA87" i="11" s="1"/>
  <c r="BB88" i="11" s="1"/>
  <c r="BC89" i="11" s="1"/>
  <c r="BD90" i="11" s="1"/>
  <c r="BE91" i="11" s="1"/>
  <c r="BF92" i="11" s="1"/>
  <c r="BG93" i="11" s="1"/>
  <c r="BH94" i="11" s="1"/>
  <c r="BI95" i="11" s="1"/>
  <c r="BJ96" i="11" s="1"/>
  <c r="BK97" i="11" s="1"/>
  <c r="N85" i="11"/>
  <c r="O85" i="11" s="1"/>
  <c r="AF73" i="11" s="1"/>
  <c r="F85" i="11"/>
  <c r="W73" i="11" s="1"/>
  <c r="AZ85" i="11"/>
  <c r="BA86" i="11" s="1"/>
  <c r="BB87" i="11" s="1"/>
  <c r="BC88" i="11" s="1"/>
  <c r="BD89" i="11" s="1"/>
  <c r="BE90" i="11" s="1"/>
  <c r="BF91" i="11" s="1"/>
  <c r="BG92" i="11" s="1"/>
  <c r="BH93" i="11" s="1"/>
  <c r="BI94" i="11" s="1"/>
  <c r="BJ95" i="11" s="1"/>
  <c r="BK96" i="11" s="1"/>
  <c r="N84" i="11"/>
  <c r="O84" i="11" s="1"/>
  <c r="AF72" i="11" s="1"/>
  <c r="F84" i="11"/>
  <c r="W72" i="11" s="1"/>
  <c r="AZ84" i="11"/>
  <c r="BA85" i="11" s="1"/>
  <c r="BB86" i="11" s="1"/>
  <c r="BC87" i="11" s="1"/>
  <c r="BD88" i="11" s="1"/>
  <c r="BE89" i="11" s="1"/>
  <c r="BF90" i="11" s="1"/>
  <c r="BG91" i="11" s="1"/>
  <c r="BH92" i="11" s="1"/>
  <c r="BI93" i="11" s="1"/>
  <c r="BJ94" i="11" s="1"/>
  <c r="BK95" i="11" s="1"/>
  <c r="N83" i="11"/>
  <c r="O83" i="11" s="1"/>
  <c r="AF71" i="11" s="1"/>
  <c r="F83" i="11"/>
  <c r="W71" i="11" s="1"/>
  <c r="AZ83" i="11"/>
  <c r="BA84" i="11" s="1"/>
  <c r="BB85" i="11" s="1"/>
  <c r="BC86" i="11" s="1"/>
  <c r="BD87" i="11" s="1"/>
  <c r="BE88" i="11" s="1"/>
  <c r="BF89" i="11" s="1"/>
  <c r="BG90" i="11" s="1"/>
  <c r="BH91" i="11" s="1"/>
  <c r="BI92" i="11" s="1"/>
  <c r="BJ93" i="11" s="1"/>
  <c r="BK94" i="11" s="1"/>
  <c r="N82" i="11"/>
  <c r="O82" i="11" s="1"/>
  <c r="AF70" i="11" s="1"/>
  <c r="F82" i="11"/>
  <c r="W70" i="11" s="1"/>
  <c r="AZ82" i="11"/>
  <c r="BA83" i="11" s="1"/>
  <c r="BB84" i="11" s="1"/>
  <c r="BC85" i="11" s="1"/>
  <c r="BD86" i="11" s="1"/>
  <c r="BE87" i="11" s="1"/>
  <c r="BF88" i="11" s="1"/>
  <c r="BG89" i="11" s="1"/>
  <c r="BH90" i="11" s="1"/>
  <c r="BI91" i="11" s="1"/>
  <c r="BJ92" i="11" s="1"/>
  <c r="BK93" i="11" s="1"/>
  <c r="N81" i="11"/>
  <c r="F81" i="11"/>
  <c r="W69" i="11" s="1"/>
  <c r="AZ81" i="11"/>
  <c r="BA82" i="11" s="1"/>
  <c r="BB83" i="11" s="1"/>
  <c r="BC84" i="11" s="1"/>
  <c r="BD85" i="11" s="1"/>
  <c r="BE86" i="11" s="1"/>
  <c r="BF87" i="11" s="1"/>
  <c r="BG88" i="11" s="1"/>
  <c r="BH89" i="11" s="1"/>
  <c r="BI90" i="11" s="1"/>
  <c r="BJ91" i="11" s="1"/>
  <c r="BK92" i="11" s="1"/>
  <c r="N80" i="11"/>
  <c r="O80" i="11" s="1"/>
  <c r="AF68" i="11" s="1"/>
  <c r="F80" i="11"/>
  <c r="W68" i="11" s="1"/>
  <c r="AZ80" i="11"/>
  <c r="BA81" i="11" s="1"/>
  <c r="BB82" i="11" s="1"/>
  <c r="BC83" i="11" s="1"/>
  <c r="BD84" i="11" s="1"/>
  <c r="BE85" i="11" s="1"/>
  <c r="BF86" i="11" s="1"/>
  <c r="BG87" i="11" s="1"/>
  <c r="BH88" i="11" s="1"/>
  <c r="BI89" i="11" s="1"/>
  <c r="BJ90" i="11" s="1"/>
  <c r="BK91" i="11" s="1"/>
  <c r="N79" i="11"/>
  <c r="O79" i="11" s="1"/>
  <c r="AF67" i="11" s="1"/>
  <c r="F79" i="11"/>
  <c r="W67" i="11" s="1"/>
  <c r="AZ79" i="11"/>
  <c r="BA80" i="11" s="1"/>
  <c r="BB81" i="11" s="1"/>
  <c r="BC82" i="11" s="1"/>
  <c r="BD83" i="11" s="1"/>
  <c r="BE84" i="11" s="1"/>
  <c r="BF85" i="11" s="1"/>
  <c r="BG86" i="11" s="1"/>
  <c r="BH87" i="11" s="1"/>
  <c r="BI88" i="11" s="1"/>
  <c r="BJ89" i="11" s="1"/>
  <c r="BK90" i="11" s="1"/>
  <c r="N78" i="11"/>
  <c r="O78" i="11" s="1"/>
  <c r="AF66" i="11" s="1"/>
  <c r="F78" i="11"/>
  <c r="W66" i="11" s="1"/>
  <c r="AZ78" i="11"/>
  <c r="BA79" i="11" s="1"/>
  <c r="BB80" i="11" s="1"/>
  <c r="BC81" i="11" s="1"/>
  <c r="BD82" i="11" s="1"/>
  <c r="BE83" i="11" s="1"/>
  <c r="BF84" i="11" s="1"/>
  <c r="BG85" i="11" s="1"/>
  <c r="BH86" i="11" s="1"/>
  <c r="BI87" i="11" s="1"/>
  <c r="BJ88" i="11" s="1"/>
  <c r="BK89" i="11" s="1"/>
  <c r="N77" i="11"/>
  <c r="O77" i="11" s="1"/>
  <c r="AF65" i="11" s="1"/>
  <c r="F77" i="11"/>
  <c r="W65" i="11" s="1"/>
  <c r="AZ77" i="11"/>
  <c r="BA78" i="11" s="1"/>
  <c r="BB79" i="11" s="1"/>
  <c r="BC80" i="11" s="1"/>
  <c r="BD81" i="11" s="1"/>
  <c r="BE82" i="11" s="1"/>
  <c r="BF83" i="11" s="1"/>
  <c r="BG84" i="11" s="1"/>
  <c r="BH85" i="11" s="1"/>
  <c r="BI86" i="11" s="1"/>
  <c r="BJ87" i="11" s="1"/>
  <c r="BK88" i="11" s="1"/>
  <c r="N76" i="11"/>
  <c r="O76" i="11" s="1"/>
  <c r="AF64" i="11" s="1"/>
  <c r="F76" i="11"/>
  <c r="W64" i="11" s="1"/>
  <c r="AZ76" i="11"/>
  <c r="BA77" i="11" s="1"/>
  <c r="BB78" i="11" s="1"/>
  <c r="BC79" i="11" s="1"/>
  <c r="BD80" i="11" s="1"/>
  <c r="BE81" i="11" s="1"/>
  <c r="BF82" i="11" s="1"/>
  <c r="BG83" i="11" s="1"/>
  <c r="BH84" i="11" s="1"/>
  <c r="BI85" i="11" s="1"/>
  <c r="BJ86" i="11" s="1"/>
  <c r="BK87" i="11" s="1"/>
  <c r="N75" i="11"/>
  <c r="O75" i="11" s="1"/>
  <c r="AF63" i="11" s="1"/>
  <c r="F75" i="11"/>
  <c r="W63" i="11" s="1"/>
  <c r="AZ75" i="11"/>
  <c r="BA76" i="11" s="1"/>
  <c r="BB77" i="11" s="1"/>
  <c r="BC78" i="11" s="1"/>
  <c r="BD79" i="11" s="1"/>
  <c r="BE80" i="11" s="1"/>
  <c r="BF81" i="11" s="1"/>
  <c r="BG82" i="11" s="1"/>
  <c r="BH83" i="11" s="1"/>
  <c r="BI84" i="11" s="1"/>
  <c r="BJ85" i="11" s="1"/>
  <c r="BK86" i="11" s="1"/>
  <c r="N74" i="11"/>
  <c r="O74" i="11" s="1"/>
  <c r="AF62" i="11" s="1"/>
  <c r="F74" i="11"/>
  <c r="W62" i="11" s="1"/>
  <c r="AZ74" i="11"/>
  <c r="BA75" i="11" s="1"/>
  <c r="BB76" i="11" s="1"/>
  <c r="BC77" i="11" s="1"/>
  <c r="BD78" i="11" s="1"/>
  <c r="BE79" i="11" s="1"/>
  <c r="BF80" i="11" s="1"/>
  <c r="BG81" i="11" s="1"/>
  <c r="BH82" i="11" s="1"/>
  <c r="BI83" i="11" s="1"/>
  <c r="BJ84" i="11" s="1"/>
  <c r="BK85" i="11" s="1"/>
  <c r="N73" i="11"/>
  <c r="O73" i="11" s="1"/>
  <c r="AF61" i="11" s="1"/>
  <c r="F73" i="11"/>
  <c r="W61" i="11" s="1"/>
  <c r="AZ73" i="11"/>
  <c r="BA74" i="11" s="1"/>
  <c r="BB75" i="11" s="1"/>
  <c r="BC76" i="11" s="1"/>
  <c r="BD77" i="11" s="1"/>
  <c r="BE78" i="11" s="1"/>
  <c r="BF79" i="11" s="1"/>
  <c r="BG80" i="11" s="1"/>
  <c r="BH81" i="11" s="1"/>
  <c r="BI82" i="11" s="1"/>
  <c r="BJ83" i="11" s="1"/>
  <c r="BK84" i="11" s="1"/>
  <c r="N72" i="11"/>
  <c r="O72" i="11" s="1"/>
  <c r="AF60" i="11" s="1"/>
  <c r="F72" i="11"/>
  <c r="W60" i="11" s="1"/>
  <c r="AZ72" i="11"/>
  <c r="BA73" i="11" s="1"/>
  <c r="BB74" i="11" s="1"/>
  <c r="BC75" i="11" s="1"/>
  <c r="BD76" i="11" s="1"/>
  <c r="BE77" i="11" s="1"/>
  <c r="BF78" i="11" s="1"/>
  <c r="BG79" i="11" s="1"/>
  <c r="BH80" i="11" s="1"/>
  <c r="BI81" i="11" s="1"/>
  <c r="BJ82" i="11" s="1"/>
  <c r="BK83" i="11" s="1"/>
  <c r="N71" i="11"/>
  <c r="O71" i="11" s="1"/>
  <c r="AF59" i="11" s="1"/>
  <c r="F71" i="11"/>
  <c r="W59" i="11" s="1"/>
  <c r="AZ71" i="11"/>
  <c r="BA72" i="11" s="1"/>
  <c r="BB73" i="11" s="1"/>
  <c r="BC74" i="11" s="1"/>
  <c r="BD75" i="11" s="1"/>
  <c r="BE76" i="11" s="1"/>
  <c r="BF77" i="11" s="1"/>
  <c r="BG78" i="11" s="1"/>
  <c r="BH79" i="11" s="1"/>
  <c r="BI80" i="11" s="1"/>
  <c r="BJ81" i="11" s="1"/>
  <c r="BK82" i="11" s="1"/>
  <c r="N70" i="11"/>
  <c r="O70" i="11" s="1"/>
  <c r="AF58" i="11" s="1"/>
  <c r="F70" i="11"/>
  <c r="W58" i="11" s="1"/>
  <c r="AZ70" i="11"/>
  <c r="BA71" i="11" s="1"/>
  <c r="BB72" i="11" s="1"/>
  <c r="BC73" i="11" s="1"/>
  <c r="BD74" i="11" s="1"/>
  <c r="BE75" i="11" s="1"/>
  <c r="BF76" i="11" s="1"/>
  <c r="BG77" i="11" s="1"/>
  <c r="BH78" i="11" s="1"/>
  <c r="BI79" i="11" s="1"/>
  <c r="BJ80" i="11" s="1"/>
  <c r="BK81" i="11" s="1"/>
  <c r="N69" i="11"/>
  <c r="F69" i="11"/>
  <c r="W57" i="11" s="1"/>
  <c r="AZ69" i="11"/>
  <c r="BA70" i="11" s="1"/>
  <c r="BB71" i="11" s="1"/>
  <c r="BC72" i="11" s="1"/>
  <c r="BD73" i="11" s="1"/>
  <c r="BE74" i="11" s="1"/>
  <c r="BF75" i="11" s="1"/>
  <c r="BG76" i="11" s="1"/>
  <c r="BH77" i="11" s="1"/>
  <c r="BI78" i="11" s="1"/>
  <c r="BJ79" i="11" s="1"/>
  <c r="BK80" i="11" s="1"/>
  <c r="N68" i="11"/>
  <c r="O68" i="11" s="1"/>
  <c r="AF56" i="11" s="1"/>
  <c r="F68" i="11"/>
  <c r="W56" i="11" s="1"/>
  <c r="AZ68" i="11"/>
  <c r="BA69" i="11" s="1"/>
  <c r="BB70" i="11" s="1"/>
  <c r="BC71" i="11" s="1"/>
  <c r="BD72" i="11" s="1"/>
  <c r="BE73" i="11" s="1"/>
  <c r="BF74" i="11" s="1"/>
  <c r="BG75" i="11" s="1"/>
  <c r="BH76" i="11" s="1"/>
  <c r="BI77" i="11" s="1"/>
  <c r="BJ78" i="11" s="1"/>
  <c r="BK79" i="11" s="1"/>
  <c r="N67" i="11"/>
  <c r="O67" i="11" s="1"/>
  <c r="AF55" i="11" s="1"/>
  <c r="F67" i="11"/>
  <c r="W55" i="11" s="1"/>
  <c r="AZ67" i="11"/>
  <c r="BA68" i="11" s="1"/>
  <c r="BB69" i="11" s="1"/>
  <c r="BC70" i="11" s="1"/>
  <c r="BD71" i="11" s="1"/>
  <c r="BE72" i="11" s="1"/>
  <c r="BF73" i="11" s="1"/>
  <c r="BG74" i="11" s="1"/>
  <c r="BH75" i="11" s="1"/>
  <c r="BI76" i="11" s="1"/>
  <c r="BJ77" i="11" s="1"/>
  <c r="BK78" i="11" s="1"/>
  <c r="N66" i="11"/>
  <c r="O66" i="11" s="1"/>
  <c r="AF54" i="11" s="1"/>
  <c r="F66" i="11"/>
  <c r="W54" i="11" s="1"/>
  <c r="AZ66" i="11"/>
  <c r="BA67" i="11" s="1"/>
  <c r="BB68" i="11" s="1"/>
  <c r="BC69" i="11" s="1"/>
  <c r="BD70" i="11" s="1"/>
  <c r="BE71" i="11" s="1"/>
  <c r="BF72" i="11" s="1"/>
  <c r="BG73" i="11" s="1"/>
  <c r="BH74" i="11" s="1"/>
  <c r="BI75" i="11" s="1"/>
  <c r="BJ76" i="11" s="1"/>
  <c r="BK77" i="11" s="1"/>
  <c r="N65" i="11"/>
  <c r="O65" i="11" s="1"/>
  <c r="AF53" i="11" s="1"/>
  <c r="F65" i="11"/>
  <c r="W53" i="11" s="1"/>
  <c r="AZ65" i="11"/>
  <c r="BA66" i="11" s="1"/>
  <c r="BB67" i="11" s="1"/>
  <c r="BC68" i="11" s="1"/>
  <c r="BD69" i="11" s="1"/>
  <c r="BE70" i="11" s="1"/>
  <c r="BF71" i="11" s="1"/>
  <c r="BG72" i="11" s="1"/>
  <c r="BH73" i="11" s="1"/>
  <c r="BI74" i="11" s="1"/>
  <c r="BJ75" i="11" s="1"/>
  <c r="BK76" i="11" s="1"/>
  <c r="N64" i="11"/>
  <c r="O64" i="11" s="1"/>
  <c r="AF52" i="11" s="1"/>
  <c r="F64" i="11"/>
  <c r="W52" i="11" s="1"/>
  <c r="AZ64" i="11"/>
  <c r="BA65" i="11" s="1"/>
  <c r="BB66" i="11" s="1"/>
  <c r="BC67" i="11" s="1"/>
  <c r="BD68" i="11" s="1"/>
  <c r="BE69" i="11" s="1"/>
  <c r="BF70" i="11" s="1"/>
  <c r="BG71" i="11" s="1"/>
  <c r="BH72" i="11" s="1"/>
  <c r="BI73" i="11" s="1"/>
  <c r="BJ74" i="11" s="1"/>
  <c r="BK75" i="11" s="1"/>
  <c r="N63" i="11"/>
  <c r="O63" i="11" s="1"/>
  <c r="AF51" i="11" s="1"/>
  <c r="F63" i="11"/>
  <c r="W51" i="11" s="1"/>
  <c r="AZ63" i="11"/>
  <c r="BA64" i="11" s="1"/>
  <c r="BB65" i="11" s="1"/>
  <c r="BC66" i="11" s="1"/>
  <c r="BD67" i="11" s="1"/>
  <c r="BE68" i="11" s="1"/>
  <c r="BF69" i="11" s="1"/>
  <c r="BG70" i="11" s="1"/>
  <c r="BH71" i="11" s="1"/>
  <c r="BI72" i="11" s="1"/>
  <c r="BJ73" i="11" s="1"/>
  <c r="BK74" i="11" s="1"/>
  <c r="N62" i="11"/>
  <c r="O62" i="11" s="1"/>
  <c r="AF50" i="11" s="1"/>
  <c r="F62" i="11"/>
  <c r="W50" i="11" s="1"/>
  <c r="AZ62" i="11"/>
  <c r="BA63" i="11" s="1"/>
  <c r="BB64" i="11" s="1"/>
  <c r="BC65" i="11" s="1"/>
  <c r="BD66" i="11" s="1"/>
  <c r="BE67" i="11" s="1"/>
  <c r="BF68" i="11" s="1"/>
  <c r="BG69" i="11" s="1"/>
  <c r="BH70" i="11" s="1"/>
  <c r="BI71" i="11" s="1"/>
  <c r="BJ72" i="11" s="1"/>
  <c r="BK73" i="11" s="1"/>
  <c r="N61" i="11"/>
  <c r="O61" i="11" s="1"/>
  <c r="AF49" i="11" s="1"/>
  <c r="F61" i="11"/>
  <c r="W49" i="11" s="1"/>
  <c r="N60" i="11"/>
  <c r="O60" i="11" s="1"/>
  <c r="AF48" i="11" s="1"/>
  <c r="F60" i="11"/>
  <c r="W48" i="11" s="1"/>
  <c r="N59" i="11"/>
  <c r="O59" i="11" s="1"/>
  <c r="AF47" i="11" s="1"/>
  <c r="F59" i="11"/>
  <c r="W47" i="11" s="1"/>
  <c r="N58" i="11"/>
  <c r="O58" i="11" s="1"/>
  <c r="AF46" i="11" s="1"/>
  <c r="F58" i="11"/>
  <c r="W46" i="11" s="1"/>
  <c r="N57" i="11"/>
  <c r="F57" i="11"/>
  <c r="W45" i="11" s="1"/>
  <c r="N56" i="11"/>
  <c r="O56" i="11" s="1"/>
  <c r="AF44" i="11" s="1"/>
  <c r="F56" i="11"/>
  <c r="W44" i="11" s="1"/>
  <c r="AZ56" i="11"/>
  <c r="BA57" i="11" s="1"/>
  <c r="BB58" i="11" s="1"/>
  <c r="BC59" i="11" s="1"/>
  <c r="BD60" i="11" s="1"/>
  <c r="BE61" i="11" s="1"/>
  <c r="BF62" i="11" s="1"/>
  <c r="BG63" i="11" s="1"/>
  <c r="BH64" i="11" s="1"/>
  <c r="BI65" i="11" s="1"/>
  <c r="BJ66" i="11" s="1"/>
  <c r="BK67" i="11" s="1"/>
  <c r="N55" i="11"/>
  <c r="O55" i="11" s="1"/>
  <c r="AF43" i="11" s="1"/>
  <c r="F55" i="11"/>
  <c r="W43" i="11" s="1"/>
  <c r="AZ55" i="11"/>
  <c r="BA56" i="11" s="1"/>
  <c r="BB57" i="11" s="1"/>
  <c r="BC58" i="11" s="1"/>
  <c r="BD59" i="11" s="1"/>
  <c r="BE60" i="11" s="1"/>
  <c r="BF61" i="11" s="1"/>
  <c r="BG62" i="11" s="1"/>
  <c r="BH63" i="11" s="1"/>
  <c r="BI64" i="11" s="1"/>
  <c r="BJ65" i="11" s="1"/>
  <c r="BK66" i="11" s="1"/>
  <c r="N54" i="11"/>
  <c r="O54" i="11" s="1"/>
  <c r="AF42" i="11" s="1"/>
  <c r="F54" i="11"/>
  <c r="W42" i="11" s="1"/>
  <c r="N53" i="11"/>
  <c r="O53" i="11" s="1"/>
  <c r="AF41" i="11" s="1"/>
  <c r="F53" i="11"/>
  <c r="W41" i="11" s="1"/>
  <c r="N52" i="11"/>
  <c r="O52" i="11" s="1"/>
  <c r="AF40" i="11" s="1"/>
  <c r="F52" i="11"/>
  <c r="W40" i="11" s="1"/>
  <c r="AZ52" i="11"/>
  <c r="BA53" i="11" s="1"/>
  <c r="BB54" i="11" s="1"/>
  <c r="BC55" i="11" s="1"/>
  <c r="BD56" i="11" s="1"/>
  <c r="BE57" i="11" s="1"/>
  <c r="BF58" i="11" s="1"/>
  <c r="BG59" i="11" s="1"/>
  <c r="BH60" i="11" s="1"/>
  <c r="BI61" i="11" s="1"/>
  <c r="BJ62" i="11" s="1"/>
  <c r="BK63" i="11" s="1"/>
  <c r="N51" i="11"/>
  <c r="O51" i="11" s="1"/>
  <c r="AF39" i="11" s="1"/>
  <c r="F51" i="11"/>
  <c r="W39" i="11" s="1"/>
  <c r="N50" i="11"/>
  <c r="O50" i="11" s="1"/>
  <c r="AF38" i="11" s="1"/>
  <c r="F50" i="11"/>
  <c r="W38" i="11" s="1"/>
  <c r="N49" i="11"/>
  <c r="O49" i="11" s="1"/>
  <c r="AF37" i="11" s="1"/>
  <c r="F49" i="11"/>
  <c r="W37" i="11" s="1"/>
  <c r="N48" i="11"/>
  <c r="O48" i="11" s="1"/>
  <c r="AF36" i="11" s="1"/>
  <c r="F48" i="11"/>
  <c r="W36" i="11" s="1"/>
  <c r="N47" i="11"/>
  <c r="O47" i="11" s="1"/>
  <c r="AF35" i="11" s="1"/>
  <c r="F47" i="11"/>
  <c r="W35" i="11" s="1"/>
  <c r="AZ47" i="11"/>
  <c r="BA48" i="11" s="1"/>
  <c r="BB49" i="11" s="1"/>
  <c r="BC50" i="11" s="1"/>
  <c r="BD51" i="11" s="1"/>
  <c r="BE52" i="11" s="1"/>
  <c r="BF53" i="11" s="1"/>
  <c r="BG54" i="11" s="1"/>
  <c r="BH55" i="11" s="1"/>
  <c r="BI56" i="11" s="1"/>
  <c r="BJ57" i="11" s="1"/>
  <c r="BK58" i="11" s="1"/>
  <c r="N46" i="11"/>
  <c r="O46" i="11" s="1"/>
  <c r="AF34" i="11" s="1"/>
  <c r="F46" i="11"/>
  <c r="W34" i="11" s="1"/>
  <c r="N45" i="11"/>
  <c r="O45" i="11" s="1"/>
  <c r="AF33" i="11" s="1"/>
  <c r="F45" i="11"/>
  <c r="W33" i="11" s="1"/>
  <c r="AZ45" i="11"/>
  <c r="BA46" i="11" s="1"/>
  <c r="BB47" i="11" s="1"/>
  <c r="BC48" i="11" s="1"/>
  <c r="BD49" i="11" s="1"/>
  <c r="BE50" i="11" s="1"/>
  <c r="BF51" i="11" s="1"/>
  <c r="BG52" i="11" s="1"/>
  <c r="BH53" i="11" s="1"/>
  <c r="BI54" i="11" s="1"/>
  <c r="BJ55" i="11" s="1"/>
  <c r="BK56" i="11" s="1"/>
  <c r="N44" i="11"/>
  <c r="O44" i="11" s="1"/>
  <c r="AF32" i="11" s="1"/>
  <c r="F44" i="11"/>
  <c r="W32" i="11" s="1"/>
  <c r="N43" i="11"/>
  <c r="O43" i="11" s="1"/>
  <c r="AF31" i="11" s="1"/>
  <c r="F43" i="11"/>
  <c r="W31" i="11" s="1"/>
  <c r="N42" i="11"/>
  <c r="O42" i="11" s="1"/>
  <c r="AF30" i="11" s="1"/>
  <c r="F42" i="11"/>
  <c r="W30" i="11" s="1"/>
  <c r="N41" i="11"/>
  <c r="O41" i="11" s="1"/>
  <c r="AF29" i="11" s="1"/>
  <c r="F41" i="11"/>
  <c r="W29" i="11" s="1"/>
  <c r="N40" i="11"/>
  <c r="O40" i="11" s="1"/>
  <c r="AF28" i="11" s="1"/>
  <c r="F40" i="11"/>
  <c r="W28" i="11" s="1"/>
  <c r="N39" i="11"/>
  <c r="O39" i="11" s="1"/>
  <c r="AF27" i="11" s="1"/>
  <c r="F39" i="11"/>
  <c r="W27" i="11" s="1"/>
  <c r="N38" i="11"/>
  <c r="O38" i="11" s="1"/>
  <c r="AF26" i="11" s="1"/>
  <c r="F38" i="11"/>
  <c r="W26" i="11" s="1"/>
  <c r="N37" i="11"/>
  <c r="O37" i="11" s="1"/>
  <c r="AF25" i="11" s="1"/>
  <c r="F37" i="11"/>
  <c r="W25" i="11" s="1"/>
  <c r="N36" i="11"/>
  <c r="O36" i="11" s="1"/>
  <c r="AF24" i="11" s="1"/>
  <c r="F36" i="11"/>
  <c r="W24" i="11" s="1"/>
  <c r="N35" i="11"/>
  <c r="O35" i="11" s="1"/>
  <c r="AF23" i="11" s="1"/>
  <c r="F35" i="11"/>
  <c r="W23" i="11" s="1"/>
  <c r="N34" i="11"/>
  <c r="O34" i="11" s="1"/>
  <c r="AF22" i="11" s="1"/>
  <c r="F34" i="11"/>
  <c r="W22" i="11" s="1"/>
  <c r="N33" i="11"/>
  <c r="O33" i="11" s="1"/>
  <c r="AF21" i="11" s="1"/>
  <c r="F33" i="11"/>
  <c r="W21" i="11" s="1"/>
  <c r="N32" i="11"/>
  <c r="O32" i="11" s="1"/>
  <c r="AF20" i="11" s="1"/>
  <c r="F32" i="11"/>
  <c r="W20" i="11" s="1"/>
  <c r="N31" i="11"/>
  <c r="O31" i="11" s="1"/>
  <c r="AF19" i="11" s="1"/>
  <c r="F31" i="11"/>
  <c r="W19" i="11" s="1"/>
  <c r="J43" i="11"/>
  <c r="N30" i="11"/>
  <c r="O30" i="11" s="1"/>
  <c r="AF18" i="11" s="1"/>
  <c r="F30" i="11"/>
  <c r="W18" i="11" s="1"/>
  <c r="J42" i="11"/>
  <c r="N29" i="11"/>
  <c r="O29" i="11" s="1"/>
  <c r="AF17" i="11" s="1"/>
  <c r="F29" i="11"/>
  <c r="W17" i="11" s="1"/>
  <c r="J29" i="11"/>
  <c r="N28" i="11"/>
  <c r="O28" i="11" s="1"/>
  <c r="AF16" i="11" s="1"/>
  <c r="F28" i="11"/>
  <c r="W16" i="11" s="1"/>
  <c r="N27" i="11"/>
  <c r="O27" i="11" s="1"/>
  <c r="AF15" i="11" s="1"/>
  <c r="F27" i="11"/>
  <c r="W15" i="11" s="1"/>
  <c r="N26" i="11"/>
  <c r="O26" i="11" s="1"/>
  <c r="AF14" i="11" s="1"/>
  <c r="F26" i="11"/>
  <c r="W14" i="11" s="1"/>
  <c r="N25" i="11"/>
  <c r="O25" i="11" s="1"/>
  <c r="AF13" i="11" s="1"/>
  <c r="F25" i="11"/>
  <c r="W13" i="11" s="1"/>
  <c r="N24" i="11"/>
  <c r="O24" i="11" s="1"/>
  <c r="AF12" i="11" s="1"/>
  <c r="F24" i="11"/>
  <c r="W12" i="11" s="1"/>
  <c r="H36" i="11"/>
  <c r="N23" i="11"/>
  <c r="O23" i="11" s="1"/>
  <c r="AF11" i="11" s="1"/>
  <c r="F23" i="11"/>
  <c r="W11" i="11" s="1"/>
  <c r="J23" i="11"/>
  <c r="H23" i="11"/>
  <c r="N22" i="11"/>
  <c r="O22" i="11" s="1"/>
  <c r="AF10" i="11" s="1"/>
  <c r="F22" i="11"/>
  <c r="W10" i="11" s="1"/>
  <c r="J22" i="11"/>
  <c r="N21" i="11"/>
  <c r="O21" i="11" s="1"/>
  <c r="AF9" i="11" s="1"/>
  <c r="F21" i="11"/>
  <c r="W9" i="11" s="1"/>
  <c r="N20" i="11"/>
  <c r="O20" i="11" s="1"/>
  <c r="J20" i="11"/>
  <c r="H20" i="11"/>
  <c r="F20" i="11"/>
  <c r="N19" i="11"/>
  <c r="O19" i="11" s="1"/>
  <c r="J19" i="11"/>
  <c r="H19" i="11"/>
  <c r="F19" i="11"/>
  <c r="N18" i="11"/>
  <c r="O18" i="11" s="1"/>
  <c r="J18" i="11"/>
  <c r="H18" i="11"/>
  <c r="F18" i="11"/>
  <c r="N17" i="11"/>
  <c r="O17" i="11" s="1"/>
  <c r="J17" i="11"/>
  <c r="H17" i="11"/>
  <c r="F17" i="11"/>
  <c r="N16" i="11"/>
  <c r="O16" i="11" s="1"/>
  <c r="J16" i="11"/>
  <c r="H16" i="11"/>
  <c r="F16" i="11"/>
  <c r="N15" i="11"/>
  <c r="J15" i="11"/>
  <c r="H15" i="11"/>
  <c r="F15" i="11"/>
  <c r="N14" i="11"/>
  <c r="O14" i="11" s="1"/>
  <c r="J14" i="11"/>
  <c r="H14" i="11"/>
  <c r="F14" i="11"/>
  <c r="N13" i="11"/>
  <c r="O13" i="11" s="1"/>
  <c r="J13" i="11"/>
  <c r="H13" i="11"/>
  <c r="F13" i="11"/>
  <c r="N12" i="11"/>
  <c r="O12" i="11" s="1"/>
  <c r="J12" i="11"/>
  <c r="H12" i="11"/>
  <c r="F12" i="11"/>
  <c r="N11" i="11"/>
  <c r="O11" i="11" s="1"/>
  <c r="J11" i="11"/>
  <c r="H11" i="11"/>
  <c r="F11" i="11"/>
  <c r="N10" i="11"/>
  <c r="O10" i="11" s="1"/>
  <c r="J10" i="11"/>
  <c r="H10" i="11"/>
  <c r="F10" i="11"/>
  <c r="N9" i="11"/>
  <c r="J9" i="11"/>
  <c r="H9" i="11"/>
  <c r="F9" i="11"/>
  <c r="AF8" i="11"/>
  <c r="BB47" i="10"/>
  <c r="BB48" i="10"/>
  <c r="BB49" i="10"/>
  <c r="BB50" i="10"/>
  <c r="BB51" i="10"/>
  <c r="BB52" i="10"/>
  <c r="BB53" i="10"/>
  <c r="BB54" i="10"/>
  <c r="BB55" i="10"/>
  <c r="BB56" i="10"/>
  <c r="BB57" i="10"/>
  <c r="BB58" i="10"/>
  <c r="BB59" i="10"/>
  <c r="BB60" i="10"/>
  <c r="BB61" i="10"/>
  <c r="BB62" i="10"/>
  <c r="BB63" i="10"/>
  <c r="BB64" i="10"/>
  <c r="BB65" i="10"/>
  <c r="BB66" i="10"/>
  <c r="BB67" i="10"/>
  <c r="BB68" i="10"/>
  <c r="BB69" i="10"/>
  <c r="BB70" i="10"/>
  <c r="BB71" i="10"/>
  <c r="BB72" i="10"/>
  <c r="BB73" i="10"/>
  <c r="BB74" i="10"/>
  <c r="BB75" i="10"/>
  <c r="BB76" i="10"/>
  <c r="BB77" i="10"/>
  <c r="BB78" i="10"/>
  <c r="BB79" i="10"/>
  <c r="BB80" i="10"/>
  <c r="BB81" i="10"/>
  <c r="BB82" i="10"/>
  <c r="BB83" i="10"/>
  <c r="BB84" i="10"/>
  <c r="BB85" i="10"/>
  <c r="BB86" i="10"/>
  <c r="BB87" i="10"/>
  <c r="BB88" i="10"/>
  <c r="BB89" i="10"/>
  <c r="BB90" i="10"/>
  <c r="BB91" i="10"/>
  <c r="BB92" i="10"/>
  <c r="BB93" i="10"/>
  <c r="BB94" i="10"/>
  <c r="BB95" i="10"/>
  <c r="BB96" i="10"/>
  <c r="BB97" i="10"/>
  <c r="BB98" i="10"/>
  <c r="BB99" i="10"/>
  <c r="BB100" i="10"/>
  <c r="BB101" i="10"/>
  <c r="BB102" i="10"/>
  <c r="BB103" i="10"/>
  <c r="BB104" i="10"/>
  <c r="BB105" i="10"/>
  <c r="BB106" i="10"/>
  <c r="BB107" i="10"/>
  <c r="BB108" i="10"/>
  <c r="BB109" i="10"/>
  <c r="BB110" i="10"/>
  <c r="BB111" i="10"/>
  <c r="BB112" i="10"/>
  <c r="BB113" i="10"/>
  <c r="BB114" i="10"/>
  <c r="BB115" i="10"/>
  <c r="BB116" i="10"/>
  <c r="BB117" i="10"/>
  <c r="BB118" i="10"/>
  <c r="BB119" i="10"/>
  <c r="BB120" i="10"/>
  <c r="BB121" i="10"/>
  <c r="BB122" i="10"/>
  <c r="BB123" i="10"/>
  <c r="BB124" i="10"/>
  <c r="BB125" i="10"/>
  <c r="BB126" i="10"/>
  <c r="BB127" i="10"/>
  <c r="BB128" i="10"/>
  <c r="BB129" i="10"/>
  <c r="BB130" i="10"/>
  <c r="BB131" i="10"/>
  <c r="BB132" i="10"/>
  <c r="BB133" i="10"/>
  <c r="BB134" i="10"/>
  <c r="BB135" i="10"/>
  <c r="BB136" i="10"/>
  <c r="BB137" i="10"/>
  <c r="BB138" i="10"/>
  <c r="BB139" i="10"/>
  <c r="BB140" i="10"/>
  <c r="BB141" i="10"/>
  <c r="BB142" i="10"/>
  <c r="BB143" i="10"/>
  <c r="BB144" i="10"/>
  <c r="BB145" i="10"/>
  <c r="BB146" i="10"/>
  <c r="BB147" i="10"/>
  <c r="BB148" i="10"/>
  <c r="BB149" i="10"/>
  <c r="BB150" i="10"/>
  <c r="BB151" i="10"/>
  <c r="BB152" i="10"/>
  <c r="BB153" i="10"/>
  <c r="BB154" i="10"/>
  <c r="BB155" i="10"/>
  <c r="BB156" i="10"/>
  <c r="BB157" i="10"/>
  <c r="BB158" i="10"/>
  <c r="BB159" i="10"/>
  <c r="BB160" i="10"/>
  <c r="BB161" i="10"/>
  <c r="BB162" i="10"/>
  <c r="BB163" i="10"/>
  <c r="BB164" i="10"/>
  <c r="BB165" i="10"/>
  <c r="BB46" i="10"/>
  <c r="AW165" i="10"/>
  <c r="AW47" i="10"/>
  <c r="AW48" i="10"/>
  <c r="AW49" i="10"/>
  <c r="AW50" i="10"/>
  <c r="AW51" i="10"/>
  <c r="AW52" i="10"/>
  <c r="AW53" i="10"/>
  <c r="AW54" i="10"/>
  <c r="AW55" i="10"/>
  <c r="AW56" i="10"/>
  <c r="AW57" i="10"/>
  <c r="AW58" i="10"/>
  <c r="AW59" i="10"/>
  <c r="AW60" i="10"/>
  <c r="AW61" i="10"/>
  <c r="AW62" i="10"/>
  <c r="AW63" i="10"/>
  <c r="AW64" i="10"/>
  <c r="AW65" i="10"/>
  <c r="AW66" i="10"/>
  <c r="AW67" i="10"/>
  <c r="AW68" i="10"/>
  <c r="AW69" i="10"/>
  <c r="AW70" i="10"/>
  <c r="AW71" i="10"/>
  <c r="AW72" i="10"/>
  <c r="AW73" i="10"/>
  <c r="AW74" i="10"/>
  <c r="AW75" i="10"/>
  <c r="AW76" i="10"/>
  <c r="AW77" i="10"/>
  <c r="AW78" i="10"/>
  <c r="AW79" i="10"/>
  <c r="AW80" i="10"/>
  <c r="AW81" i="10"/>
  <c r="AW82" i="10"/>
  <c r="AW83" i="10"/>
  <c r="AW84" i="10"/>
  <c r="AW85" i="10"/>
  <c r="AW86" i="10"/>
  <c r="AW87" i="10"/>
  <c r="AW88" i="10"/>
  <c r="AW89" i="10"/>
  <c r="AW90" i="10"/>
  <c r="AW91" i="10"/>
  <c r="AW92" i="10"/>
  <c r="AW93" i="10"/>
  <c r="AW94" i="10"/>
  <c r="AW95" i="10"/>
  <c r="AW96" i="10"/>
  <c r="AW97" i="10"/>
  <c r="AW98" i="10"/>
  <c r="AW99" i="10"/>
  <c r="AW100" i="10"/>
  <c r="AW101" i="10"/>
  <c r="AW102" i="10"/>
  <c r="AW103" i="10"/>
  <c r="AW104" i="10"/>
  <c r="AW105" i="10"/>
  <c r="AW106" i="10"/>
  <c r="AW107" i="10"/>
  <c r="AW108" i="10"/>
  <c r="AW109" i="10"/>
  <c r="AW110" i="10"/>
  <c r="AW111" i="10"/>
  <c r="AW112" i="10"/>
  <c r="AW113" i="10"/>
  <c r="AW114" i="10"/>
  <c r="AW115" i="10"/>
  <c r="AW116" i="10"/>
  <c r="AW117" i="10"/>
  <c r="AW118" i="10"/>
  <c r="AW119" i="10"/>
  <c r="AW120" i="10"/>
  <c r="AW121" i="10"/>
  <c r="AW122" i="10"/>
  <c r="AW123" i="10"/>
  <c r="AW124" i="10"/>
  <c r="AW125" i="10"/>
  <c r="AW126" i="10"/>
  <c r="AW127" i="10"/>
  <c r="AW128" i="10"/>
  <c r="AW129" i="10"/>
  <c r="AW130" i="10"/>
  <c r="AW131" i="10"/>
  <c r="AW132" i="10"/>
  <c r="AW133" i="10"/>
  <c r="AW134" i="10"/>
  <c r="AW135" i="10"/>
  <c r="AW136" i="10"/>
  <c r="AW137" i="10"/>
  <c r="AW138" i="10"/>
  <c r="AW139" i="10"/>
  <c r="AW140" i="10"/>
  <c r="AW141" i="10"/>
  <c r="AW142" i="10"/>
  <c r="AW143" i="10"/>
  <c r="AW144" i="10"/>
  <c r="AW145" i="10"/>
  <c r="AW146" i="10"/>
  <c r="AW147" i="10"/>
  <c r="AW148" i="10"/>
  <c r="AW149" i="10"/>
  <c r="AW150" i="10"/>
  <c r="AW151" i="10"/>
  <c r="AW152" i="10"/>
  <c r="AW153" i="10"/>
  <c r="AW154" i="10"/>
  <c r="AW155" i="10"/>
  <c r="AW156" i="10"/>
  <c r="AW157" i="10"/>
  <c r="AW158" i="10"/>
  <c r="AW159" i="10"/>
  <c r="AW160" i="10"/>
  <c r="AW161" i="10"/>
  <c r="AW162" i="10"/>
  <c r="AW163" i="10"/>
  <c r="AW164" i="10"/>
  <c r="D167" i="21" l="1"/>
  <c r="F167" i="21"/>
  <c r="AX46" i="10"/>
  <c r="AY46" i="10" s="1"/>
  <c r="D167" i="19"/>
  <c r="F167" i="19" s="1"/>
  <c r="F168" i="19" s="1"/>
  <c r="F169" i="19" s="1"/>
  <c r="D167" i="12"/>
  <c r="F167" i="12" s="1"/>
  <c r="F168" i="12" s="1"/>
  <c r="F169" i="12" s="1"/>
  <c r="D167" i="18"/>
  <c r="F167" i="18" s="1"/>
  <c r="F168" i="18" s="1"/>
  <c r="F169" i="18" s="1"/>
  <c r="D167" i="13"/>
  <c r="F167" i="13" s="1"/>
  <c r="F168" i="13" s="1"/>
  <c r="F169" i="13" s="1"/>
  <c r="X129" i="14"/>
  <c r="Z129" i="14" s="1"/>
  <c r="D167" i="14"/>
  <c r="F167" i="14" s="1"/>
  <c r="X129" i="28"/>
  <c r="Z129" i="28" s="1"/>
  <c r="D167" i="28"/>
  <c r="F167" i="28" s="1"/>
  <c r="F168" i="28" s="1"/>
  <c r="F169" i="28" s="1"/>
  <c r="D167" i="20"/>
  <c r="F167" i="20" s="1"/>
  <c r="F168" i="20" s="1"/>
  <c r="F169" i="20" s="1"/>
  <c r="D167" i="17"/>
  <c r="F167" i="17" s="1"/>
  <c r="F168" i="17" s="1"/>
  <c r="F169" i="17" s="1"/>
  <c r="D167" i="11"/>
  <c r="F167" i="11" s="1"/>
  <c r="D167" i="16"/>
  <c r="F167" i="16" s="1"/>
  <c r="F168" i="16" s="1"/>
  <c r="F169" i="16" s="1"/>
  <c r="F168" i="14"/>
  <c r="F169" i="14" s="1"/>
  <c r="O118" i="11"/>
  <c r="AF106" i="11" s="1"/>
  <c r="C166" i="11"/>
  <c r="I10" i="11"/>
  <c r="P10" i="11" s="1"/>
  <c r="Q10" i="11" s="1"/>
  <c r="R10" i="11" s="1"/>
  <c r="I15" i="11"/>
  <c r="P15" i="11" s="1"/>
  <c r="I17" i="11"/>
  <c r="P17" i="11" s="1"/>
  <c r="Q17" i="11" s="1"/>
  <c r="R17" i="11" s="1"/>
  <c r="J32" i="11"/>
  <c r="I18" i="11"/>
  <c r="P18" i="11" s="1"/>
  <c r="Q18" i="11" s="1"/>
  <c r="R18" i="11" s="1"/>
  <c r="I30" i="11"/>
  <c r="H24" i="11"/>
  <c r="H25" i="11"/>
  <c r="J30" i="11"/>
  <c r="J31" i="11"/>
  <c r="H32" i="11"/>
  <c r="J35" i="11"/>
  <c r="J34" i="11"/>
  <c r="I11" i="11"/>
  <c r="P11" i="11" s="1"/>
  <c r="Q11" i="11" s="1"/>
  <c r="R11" i="11" s="1"/>
  <c r="J21" i="11"/>
  <c r="I9" i="11"/>
  <c r="P9" i="11" s="1"/>
  <c r="H30" i="11"/>
  <c r="I26" i="11"/>
  <c r="I50" i="11"/>
  <c r="I22" i="11"/>
  <c r="I23" i="11"/>
  <c r="P23" i="11" s="1"/>
  <c r="Q23" i="11" s="1"/>
  <c r="R23" i="11" s="1"/>
  <c r="J25" i="11"/>
  <c r="H31" i="11"/>
  <c r="H26" i="11"/>
  <c r="J53" i="11"/>
  <c r="H72" i="11"/>
  <c r="H35" i="11"/>
  <c r="H27" i="11"/>
  <c r="AU50" i="11"/>
  <c r="AV50" i="11" s="1"/>
  <c r="AU46" i="11"/>
  <c r="AV46" i="11" s="1"/>
  <c r="AU52" i="11"/>
  <c r="AV52" i="11" s="1"/>
  <c r="C157" i="11"/>
  <c r="E157" i="11" s="1"/>
  <c r="J36" i="11"/>
  <c r="J37" i="11"/>
  <c r="H38" i="11"/>
  <c r="J40" i="11"/>
  <c r="I41" i="11"/>
  <c r="I25" i="11"/>
  <c r="H34" i="11"/>
  <c r="J45" i="11"/>
  <c r="H39" i="11"/>
  <c r="I28" i="11"/>
  <c r="I43" i="11"/>
  <c r="I29" i="11"/>
  <c r="AV44" i="11"/>
  <c r="I12" i="11"/>
  <c r="P12" i="11" s="1"/>
  <c r="Q12" i="11" s="1"/>
  <c r="R12" i="11" s="1"/>
  <c r="AZ46" i="11"/>
  <c r="BA47" i="11" s="1"/>
  <c r="BB48" i="11" s="1"/>
  <c r="BC49" i="11" s="1"/>
  <c r="BD50" i="11" s="1"/>
  <c r="BE51" i="11" s="1"/>
  <c r="BF52" i="11" s="1"/>
  <c r="BG53" i="11" s="1"/>
  <c r="BH54" i="11" s="1"/>
  <c r="BI55" i="11" s="1"/>
  <c r="BJ56" i="11" s="1"/>
  <c r="BK57" i="11" s="1"/>
  <c r="I16" i="11"/>
  <c r="P16" i="11" s="1"/>
  <c r="Q16" i="11" s="1"/>
  <c r="R16" i="11" s="1"/>
  <c r="J26" i="11"/>
  <c r="J27" i="11"/>
  <c r="J28" i="11"/>
  <c r="J33" i="11"/>
  <c r="H44" i="11"/>
  <c r="AZ48" i="11"/>
  <c r="BA49" i="11" s="1"/>
  <c r="BB50" i="11" s="1"/>
  <c r="BC51" i="11" s="1"/>
  <c r="BD52" i="11" s="1"/>
  <c r="BE53" i="11" s="1"/>
  <c r="BF54" i="11" s="1"/>
  <c r="BG55" i="11" s="1"/>
  <c r="BH56" i="11" s="1"/>
  <c r="BI57" i="11" s="1"/>
  <c r="BJ58" i="11" s="1"/>
  <c r="BK59" i="11" s="1"/>
  <c r="H54" i="11"/>
  <c r="AU55" i="11"/>
  <c r="AV55" i="11" s="1"/>
  <c r="I19" i="11"/>
  <c r="P19" i="11" s="1"/>
  <c r="Q19" i="11" s="1"/>
  <c r="R19" i="11" s="1"/>
  <c r="H37" i="11"/>
  <c r="J24" i="11"/>
  <c r="I27" i="11"/>
  <c r="H42" i="11"/>
  <c r="AU47" i="11"/>
  <c r="AV47" i="11" s="1"/>
  <c r="I20" i="11"/>
  <c r="P20" i="11" s="1"/>
  <c r="Q20" i="11" s="1"/>
  <c r="R20" i="11" s="1"/>
  <c r="H22" i="11"/>
  <c r="H29" i="11"/>
  <c r="J68" i="11"/>
  <c r="AU48" i="11"/>
  <c r="AV48" i="11" s="1"/>
  <c r="AU60" i="11"/>
  <c r="AV60" i="11" s="1"/>
  <c r="O9" i="11"/>
  <c r="I35" i="11"/>
  <c r="H66" i="11"/>
  <c r="H55" i="11"/>
  <c r="AU59" i="11"/>
  <c r="AV59" i="11" s="1"/>
  <c r="AU64" i="11"/>
  <c r="AV64" i="11" s="1"/>
  <c r="I13" i="11"/>
  <c r="P13" i="11" s="1"/>
  <c r="Q13" i="11" s="1"/>
  <c r="R13" i="11" s="1"/>
  <c r="I14" i="11"/>
  <c r="P14" i="11" s="1"/>
  <c r="C158" i="11"/>
  <c r="E158" i="11" s="1"/>
  <c r="H28" i="11"/>
  <c r="I31" i="11"/>
  <c r="J44" i="11"/>
  <c r="AZ49" i="11"/>
  <c r="BA50" i="11" s="1"/>
  <c r="BB51" i="11" s="1"/>
  <c r="BC52" i="11" s="1"/>
  <c r="BD53" i="11" s="1"/>
  <c r="BE54" i="11" s="1"/>
  <c r="BF55" i="11" s="1"/>
  <c r="BG56" i="11" s="1"/>
  <c r="BH57" i="11" s="1"/>
  <c r="BI58" i="11" s="1"/>
  <c r="BJ59" i="11" s="1"/>
  <c r="BK60" i="11" s="1"/>
  <c r="AZ53" i="11"/>
  <c r="BA54" i="11" s="1"/>
  <c r="BB55" i="11" s="1"/>
  <c r="BC56" i="11" s="1"/>
  <c r="BD57" i="11" s="1"/>
  <c r="BE58" i="11" s="1"/>
  <c r="BF59" i="11" s="1"/>
  <c r="BG60" i="11" s="1"/>
  <c r="BH61" i="11" s="1"/>
  <c r="BI62" i="11" s="1"/>
  <c r="BJ63" i="11" s="1"/>
  <c r="BK64" i="11" s="1"/>
  <c r="C161" i="11"/>
  <c r="E161" i="11" s="1"/>
  <c r="O57" i="11"/>
  <c r="AF45" i="11" s="1"/>
  <c r="AZ58" i="11"/>
  <c r="BA59" i="11" s="1"/>
  <c r="BB60" i="11" s="1"/>
  <c r="BC61" i="11" s="1"/>
  <c r="BD62" i="11" s="1"/>
  <c r="BE63" i="11" s="1"/>
  <c r="BF64" i="11" s="1"/>
  <c r="BG65" i="11" s="1"/>
  <c r="BH66" i="11" s="1"/>
  <c r="BI67" i="11" s="1"/>
  <c r="BJ68" i="11" s="1"/>
  <c r="BK69" i="11" s="1"/>
  <c r="AZ59" i="11"/>
  <c r="BA60" i="11" s="1"/>
  <c r="BB61" i="11" s="1"/>
  <c r="BC62" i="11" s="1"/>
  <c r="BD63" i="11" s="1"/>
  <c r="BE64" i="11" s="1"/>
  <c r="BF65" i="11" s="1"/>
  <c r="BG66" i="11" s="1"/>
  <c r="BH67" i="11" s="1"/>
  <c r="BI68" i="11" s="1"/>
  <c r="BJ69" i="11" s="1"/>
  <c r="BK70" i="11" s="1"/>
  <c r="AU157" i="11"/>
  <c r="AV157" i="11" s="1"/>
  <c r="AU151" i="11"/>
  <c r="AV151" i="11" s="1"/>
  <c r="AU161" i="11"/>
  <c r="AV161" i="11" s="1"/>
  <c r="AU155" i="11"/>
  <c r="AV155" i="11" s="1"/>
  <c r="AU137" i="11"/>
  <c r="AV137" i="11" s="1"/>
  <c r="AU128" i="11"/>
  <c r="AV128" i="11" s="1"/>
  <c r="AU124" i="11"/>
  <c r="AV124" i="11" s="1"/>
  <c r="AU138" i="11"/>
  <c r="AV138" i="11" s="1"/>
  <c r="AU129" i="11"/>
  <c r="AV129" i="11" s="1"/>
  <c r="AU125" i="11"/>
  <c r="AV125" i="11" s="1"/>
  <c r="AU119" i="11"/>
  <c r="AV119" i="11" s="1"/>
  <c r="AU117" i="11"/>
  <c r="AV117" i="11" s="1"/>
  <c r="AU149" i="11"/>
  <c r="AV149" i="11" s="1"/>
  <c r="AU131" i="11"/>
  <c r="AV131" i="11" s="1"/>
  <c r="AU126" i="11"/>
  <c r="AV126" i="11" s="1"/>
  <c r="AU136" i="11"/>
  <c r="AV136" i="11" s="1"/>
  <c r="AU134" i="11"/>
  <c r="AV134" i="11" s="1"/>
  <c r="AU130" i="11"/>
  <c r="AV130" i="11" s="1"/>
  <c r="AU127" i="11"/>
  <c r="AV127" i="11" s="1"/>
  <c r="AU115" i="11"/>
  <c r="AV115" i="11" s="1"/>
  <c r="AU109" i="11"/>
  <c r="AV109" i="11" s="1"/>
  <c r="AU107" i="11"/>
  <c r="AV107" i="11" s="1"/>
  <c r="AU105" i="11"/>
  <c r="AV105" i="11" s="1"/>
  <c r="AU103" i="11"/>
  <c r="AV103" i="11" s="1"/>
  <c r="AU111" i="11"/>
  <c r="AV111" i="11" s="1"/>
  <c r="AU118" i="11"/>
  <c r="AV118" i="11" s="1"/>
  <c r="AU121" i="11"/>
  <c r="AV121" i="11" s="1"/>
  <c r="AU113" i="11"/>
  <c r="AV113" i="11" s="1"/>
  <c r="AU101" i="11"/>
  <c r="AV101" i="11" s="1"/>
  <c r="AU99" i="11"/>
  <c r="AV99" i="11" s="1"/>
  <c r="AU95" i="11"/>
  <c r="AV95" i="11" s="1"/>
  <c r="AU91" i="11"/>
  <c r="AV91" i="11" s="1"/>
  <c r="AU89" i="11"/>
  <c r="AV89" i="11" s="1"/>
  <c r="AU87" i="11"/>
  <c r="AV87" i="11" s="1"/>
  <c r="AU57" i="11"/>
  <c r="AV57" i="11" s="1"/>
  <c r="AU85" i="11"/>
  <c r="AV85" i="11" s="1"/>
  <c r="AU97" i="11"/>
  <c r="AV97" i="11" s="1"/>
  <c r="AU93" i="11"/>
  <c r="AV93" i="11" s="1"/>
  <c r="AU58" i="11"/>
  <c r="AV58" i="11" s="1"/>
  <c r="AU54" i="11"/>
  <c r="AV54" i="11" s="1"/>
  <c r="AV49" i="11"/>
  <c r="AU83" i="11"/>
  <c r="AV83" i="11" s="1"/>
  <c r="AU45" i="11"/>
  <c r="AV45" i="11" s="1"/>
  <c r="AZ51" i="11"/>
  <c r="BA52" i="11" s="1"/>
  <c r="BB53" i="11" s="1"/>
  <c r="BC54" i="11" s="1"/>
  <c r="BD55" i="11" s="1"/>
  <c r="BE56" i="11" s="1"/>
  <c r="BF57" i="11" s="1"/>
  <c r="BG58" i="11" s="1"/>
  <c r="BH59" i="11" s="1"/>
  <c r="BI60" i="11" s="1"/>
  <c r="BJ61" i="11" s="1"/>
  <c r="BK62" i="11" s="1"/>
  <c r="AU53" i="11"/>
  <c r="AV53" i="11" s="1"/>
  <c r="J56" i="11"/>
  <c r="AU56" i="11"/>
  <c r="AV56" i="11" s="1"/>
  <c r="AZ60" i="11"/>
  <c r="BA61" i="11" s="1"/>
  <c r="BB62" i="11" s="1"/>
  <c r="BC63" i="11" s="1"/>
  <c r="BD64" i="11" s="1"/>
  <c r="BE65" i="11" s="1"/>
  <c r="BF66" i="11" s="1"/>
  <c r="BG67" i="11" s="1"/>
  <c r="BH68" i="11" s="1"/>
  <c r="BI69" i="11" s="1"/>
  <c r="BJ70" i="11" s="1"/>
  <c r="BK71" i="11" s="1"/>
  <c r="AU51" i="11"/>
  <c r="AV51" i="11" s="1"/>
  <c r="AZ54" i="11"/>
  <c r="BA55" i="11" s="1"/>
  <c r="BB56" i="11" s="1"/>
  <c r="BC57" i="11" s="1"/>
  <c r="BD58" i="11" s="1"/>
  <c r="BE59" i="11" s="1"/>
  <c r="BF60" i="11" s="1"/>
  <c r="BG61" i="11" s="1"/>
  <c r="BH62" i="11" s="1"/>
  <c r="BI63" i="11" s="1"/>
  <c r="BJ64" i="11" s="1"/>
  <c r="BK65" i="11" s="1"/>
  <c r="AU63" i="11"/>
  <c r="AV63" i="11" s="1"/>
  <c r="H21" i="11"/>
  <c r="H43" i="11"/>
  <c r="AU65" i="11"/>
  <c r="AV65" i="11" s="1"/>
  <c r="AU71" i="11"/>
  <c r="AV71" i="11" s="1"/>
  <c r="AU74" i="11"/>
  <c r="AV74" i="11" s="1"/>
  <c r="C159" i="11"/>
  <c r="E159" i="11" s="1"/>
  <c r="BM171" i="11"/>
  <c r="AU61" i="11"/>
  <c r="AV61" i="11" s="1"/>
  <c r="AU81" i="11"/>
  <c r="AV81" i="11" s="1"/>
  <c r="O15" i="11"/>
  <c r="C160" i="11"/>
  <c r="E160" i="11" s="1"/>
  <c r="AZ57" i="11"/>
  <c r="BA58" i="11" s="1"/>
  <c r="BB59" i="11" s="1"/>
  <c r="BC60" i="11" s="1"/>
  <c r="BD61" i="11" s="1"/>
  <c r="BE62" i="11" s="1"/>
  <c r="BF63" i="11" s="1"/>
  <c r="BG64" i="11" s="1"/>
  <c r="BH65" i="11" s="1"/>
  <c r="BI66" i="11" s="1"/>
  <c r="BJ67" i="11" s="1"/>
  <c r="BK68" i="11" s="1"/>
  <c r="AU67" i="11"/>
  <c r="AV67" i="11" s="1"/>
  <c r="AU76" i="11"/>
  <c r="AV76" i="11" s="1"/>
  <c r="AU80" i="11"/>
  <c r="AV80" i="11" s="1"/>
  <c r="AZ50" i="11"/>
  <c r="BA51" i="11" s="1"/>
  <c r="BB52" i="11" s="1"/>
  <c r="BC53" i="11" s="1"/>
  <c r="BD54" i="11" s="1"/>
  <c r="BE55" i="11" s="1"/>
  <c r="BF56" i="11" s="1"/>
  <c r="BG57" i="11" s="1"/>
  <c r="BH58" i="11" s="1"/>
  <c r="BI59" i="11" s="1"/>
  <c r="BJ60" i="11" s="1"/>
  <c r="BK61" i="11" s="1"/>
  <c r="AZ61" i="11"/>
  <c r="BA62" i="11" s="1"/>
  <c r="BB63" i="11" s="1"/>
  <c r="BC64" i="11" s="1"/>
  <c r="BD65" i="11" s="1"/>
  <c r="BE66" i="11" s="1"/>
  <c r="BF67" i="11" s="1"/>
  <c r="BG68" i="11" s="1"/>
  <c r="BH69" i="11" s="1"/>
  <c r="BI70" i="11" s="1"/>
  <c r="BJ71" i="11" s="1"/>
  <c r="BK72" i="11" s="1"/>
  <c r="AU62" i="11"/>
  <c r="AV62" i="11" s="1"/>
  <c r="AU66" i="11"/>
  <c r="AV66" i="11" s="1"/>
  <c r="AU69" i="11"/>
  <c r="AV69" i="11" s="1"/>
  <c r="C162" i="11"/>
  <c r="E162" i="11" s="1"/>
  <c r="AU72" i="11"/>
  <c r="AV72" i="11" s="1"/>
  <c r="AU84" i="11"/>
  <c r="AV84" i="11" s="1"/>
  <c r="C164" i="11"/>
  <c r="E164" i="11" s="1"/>
  <c r="O93" i="11"/>
  <c r="AF81" i="11" s="1"/>
  <c r="AU68" i="11"/>
  <c r="AV68" i="11" s="1"/>
  <c r="O69" i="11"/>
  <c r="AF57" i="11" s="1"/>
  <c r="AU70" i="11"/>
  <c r="AV70" i="11" s="1"/>
  <c r="AU78" i="11"/>
  <c r="AV78" i="11" s="1"/>
  <c r="AZ95" i="11"/>
  <c r="BA96" i="11" s="1"/>
  <c r="BB97" i="11" s="1"/>
  <c r="BC98" i="11" s="1"/>
  <c r="BD99" i="11" s="1"/>
  <c r="BE100" i="11" s="1"/>
  <c r="BF101" i="11" s="1"/>
  <c r="BG102" i="11" s="1"/>
  <c r="BH103" i="11" s="1"/>
  <c r="BI104" i="11" s="1"/>
  <c r="BJ105" i="11" s="1"/>
  <c r="BK106" i="11" s="1"/>
  <c r="AU86" i="11"/>
  <c r="AV86" i="11" s="1"/>
  <c r="AU88" i="11"/>
  <c r="AV88" i="11" s="1"/>
  <c r="AU90" i="11"/>
  <c r="AV90" i="11" s="1"/>
  <c r="AU92" i="11"/>
  <c r="AV92" i="11" s="1"/>
  <c r="AU100" i="11"/>
  <c r="AV100" i="11" s="1"/>
  <c r="AU102" i="11"/>
  <c r="AV102" i="11" s="1"/>
  <c r="AU73" i="11"/>
  <c r="AV73" i="11" s="1"/>
  <c r="AU75" i="11"/>
  <c r="AV75" i="11" s="1"/>
  <c r="AU77" i="11"/>
  <c r="AV77" i="11" s="1"/>
  <c r="AU79" i="11"/>
  <c r="AV79" i="11" s="1"/>
  <c r="AU96" i="11"/>
  <c r="AV96" i="11" s="1"/>
  <c r="AU104" i="11"/>
  <c r="AV104" i="11" s="1"/>
  <c r="C163" i="11"/>
  <c r="E163" i="11" s="1"/>
  <c r="O81" i="11"/>
  <c r="AF69" i="11" s="1"/>
  <c r="AU82" i="11"/>
  <c r="AV82" i="11" s="1"/>
  <c r="AU94" i="11"/>
  <c r="AV94" i="11" s="1"/>
  <c r="AU98" i="11"/>
  <c r="AV98" i="11" s="1"/>
  <c r="AU112" i="11"/>
  <c r="AV112" i="11" s="1"/>
  <c r="AU123" i="11"/>
  <c r="AV123" i="11" s="1"/>
  <c r="AU106" i="11"/>
  <c r="AV106" i="11" s="1"/>
  <c r="AU108" i="11"/>
  <c r="AV108" i="11" s="1"/>
  <c r="AU110" i="11"/>
  <c r="AV110" i="11" s="1"/>
  <c r="AZ113" i="11"/>
  <c r="BA114" i="11" s="1"/>
  <c r="BB115" i="11" s="1"/>
  <c r="BC116" i="11" s="1"/>
  <c r="BD117" i="11" s="1"/>
  <c r="BE118" i="11" s="1"/>
  <c r="BF119" i="11" s="1"/>
  <c r="BG120" i="11" s="1"/>
  <c r="BH121" i="11" s="1"/>
  <c r="BI122" i="11" s="1"/>
  <c r="BJ123" i="11" s="1"/>
  <c r="BK124" i="11" s="1"/>
  <c r="AU116" i="11"/>
  <c r="AV116" i="11" s="1"/>
  <c r="AU120" i="11"/>
  <c r="AV120" i="11" s="1"/>
  <c r="AZ111" i="11"/>
  <c r="BA112" i="11" s="1"/>
  <c r="BB113" i="11" s="1"/>
  <c r="BC114" i="11" s="1"/>
  <c r="BD115" i="11" s="1"/>
  <c r="BE116" i="11" s="1"/>
  <c r="BF117" i="11" s="1"/>
  <c r="BG118" i="11" s="1"/>
  <c r="BH119" i="11" s="1"/>
  <c r="BI120" i="11" s="1"/>
  <c r="BJ121" i="11" s="1"/>
  <c r="BK122" i="11" s="1"/>
  <c r="AZ117" i="11"/>
  <c r="BA118" i="11" s="1"/>
  <c r="BB119" i="11" s="1"/>
  <c r="BC120" i="11" s="1"/>
  <c r="BD121" i="11" s="1"/>
  <c r="BE122" i="11" s="1"/>
  <c r="BF123" i="11" s="1"/>
  <c r="BG124" i="11" s="1"/>
  <c r="BH125" i="11" s="1"/>
  <c r="BI126" i="11" s="1"/>
  <c r="BJ127" i="11" s="1"/>
  <c r="BK128" i="11" s="1"/>
  <c r="AZ94" i="11"/>
  <c r="BA95" i="11" s="1"/>
  <c r="BB96" i="11" s="1"/>
  <c r="BC97" i="11" s="1"/>
  <c r="BD98" i="11" s="1"/>
  <c r="BE99" i="11" s="1"/>
  <c r="BF100" i="11" s="1"/>
  <c r="BG101" i="11" s="1"/>
  <c r="BH102" i="11" s="1"/>
  <c r="BI103" i="11" s="1"/>
  <c r="BJ104" i="11" s="1"/>
  <c r="BK105" i="11" s="1"/>
  <c r="C165" i="11"/>
  <c r="E165" i="11" s="1"/>
  <c r="O105" i="11"/>
  <c r="AF93" i="11" s="1"/>
  <c r="AU114" i="11"/>
  <c r="AV114" i="11" s="1"/>
  <c r="AU122" i="11"/>
  <c r="AV122" i="11" s="1"/>
  <c r="AZ115" i="11"/>
  <c r="BA116" i="11" s="1"/>
  <c r="BB117" i="11" s="1"/>
  <c r="BC118" i="11" s="1"/>
  <c r="BD119" i="11" s="1"/>
  <c r="BE120" i="11" s="1"/>
  <c r="BF121" i="11" s="1"/>
  <c r="BG122" i="11" s="1"/>
  <c r="BH123" i="11" s="1"/>
  <c r="BI124" i="11" s="1"/>
  <c r="BJ125" i="11" s="1"/>
  <c r="BK126" i="11" s="1"/>
  <c r="AZ118" i="11"/>
  <c r="BA119" i="11" s="1"/>
  <c r="BB120" i="11" s="1"/>
  <c r="BC121" i="11" s="1"/>
  <c r="BD122" i="11" s="1"/>
  <c r="BE123" i="11" s="1"/>
  <c r="BF124" i="11" s="1"/>
  <c r="BG125" i="11" s="1"/>
  <c r="BH126" i="11" s="1"/>
  <c r="BI127" i="11" s="1"/>
  <c r="BJ128" i="11" s="1"/>
  <c r="BK129" i="11" s="1"/>
  <c r="AZ125" i="11"/>
  <c r="BA126" i="11" s="1"/>
  <c r="BB127" i="11" s="1"/>
  <c r="BC128" i="11" s="1"/>
  <c r="BD129" i="11" s="1"/>
  <c r="BE130" i="11" s="1"/>
  <c r="BF131" i="11" s="1"/>
  <c r="BG132" i="11" s="1"/>
  <c r="BH133" i="11" s="1"/>
  <c r="BI134" i="11" s="1"/>
  <c r="BJ135" i="11" s="1"/>
  <c r="BK136" i="11" s="1"/>
  <c r="AU150" i="11"/>
  <c r="AV150" i="11" s="1"/>
  <c r="AZ122" i="11"/>
  <c r="BA123" i="11" s="1"/>
  <c r="BB124" i="11" s="1"/>
  <c r="BC125" i="11" s="1"/>
  <c r="BD126" i="11" s="1"/>
  <c r="BE127" i="11" s="1"/>
  <c r="BF128" i="11" s="1"/>
  <c r="BG129" i="11" s="1"/>
  <c r="BH130" i="11" s="1"/>
  <c r="BI131" i="11" s="1"/>
  <c r="BJ132" i="11" s="1"/>
  <c r="BK133" i="11" s="1"/>
  <c r="AZ124" i="11"/>
  <c r="BA125" i="11" s="1"/>
  <c r="BB126" i="11" s="1"/>
  <c r="BC127" i="11" s="1"/>
  <c r="BD128" i="11" s="1"/>
  <c r="BE129" i="11" s="1"/>
  <c r="BF130" i="11" s="1"/>
  <c r="BG131" i="11" s="1"/>
  <c r="BH132" i="11" s="1"/>
  <c r="BI133" i="11" s="1"/>
  <c r="BJ134" i="11" s="1"/>
  <c r="BK135" i="11" s="1"/>
  <c r="AU145" i="11"/>
  <c r="AV145" i="11" s="1"/>
  <c r="AU139" i="11"/>
  <c r="AV139" i="11" s="1"/>
  <c r="E166" i="11"/>
  <c r="AZ119" i="11"/>
  <c r="BA120" i="11" s="1"/>
  <c r="BB121" i="11" s="1"/>
  <c r="BC122" i="11" s="1"/>
  <c r="BD123" i="11" s="1"/>
  <c r="BE124" i="11" s="1"/>
  <c r="BF125" i="11" s="1"/>
  <c r="BG126" i="11" s="1"/>
  <c r="BH127" i="11" s="1"/>
  <c r="BI128" i="11" s="1"/>
  <c r="BJ129" i="11" s="1"/>
  <c r="BK130" i="11" s="1"/>
  <c r="AZ138" i="11"/>
  <c r="BA139" i="11" s="1"/>
  <c r="BB140" i="11" s="1"/>
  <c r="BC141" i="11" s="1"/>
  <c r="BD142" i="11" s="1"/>
  <c r="BE143" i="11" s="1"/>
  <c r="BF144" i="11" s="1"/>
  <c r="BG145" i="11" s="1"/>
  <c r="BH146" i="11" s="1"/>
  <c r="BI147" i="11" s="1"/>
  <c r="BJ148" i="11" s="1"/>
  <c r="BK149" i="11" s="1"/>
  <c r="AU140" i="11"/>
  <c r="AV140" i="11" s="1"/>
  <c r="AU141" i="11"/>
  <c r="AV141" i="11" s="1"/>
  <c r="AZ121" i="11"/>
  <c r="BA122" i="11" s="1"/>
  <c r="BB123" i="11" s="1"/>
  <c r="BC124" i="11" s="1"/>
  <c r="BD125" i="11" s="1"/>
  <c r="BE126" i="11" s="1"/>
  <c r="BF127" i="11" s="1"/>
  <c r="BG128" i="11" s="1"/>
  <c r="BH129" i="11" s="1"/>
  <c r="BI130" i="11" s="1"/>
  <c r="BJ131" i="11" s="1"/>
  <c r="BK132" i="11" s="1"/>
  <c r="AU132" i="11"/>
  <c r="AV132" i="11" s="1"/>
  <c r="AZ133" i="11"/>
  <c r="BA134" i="11" s="1"/>
  <c r="BB135" i="11" s="1"/>
  <c r="BC136" i="11" s="1"/>
  <c r="BD137" i="11" s="1"/>
  <c r="BE138" i="11" s="1"/>
  <c r="BF139" i="11" s="1"/>
  <c r="BG140" i="11" s="1"/>
  <c r="BH141" i="11" s="1"/>
  <c r="BI142" i="11" s="1"/>
  <c r="BJ143" i="11" s="1"/>
  <c r="BK144" i="11" s="1"/>
  <c r="AU135" i="11"/>
  <c r="AV135" i="11" s="1"/>
  <c r="AU142" i="11"/>
  <c r="AV142" i="11" s="1"/>
  <c r="AU143" i="11"/>
  <c r="AV143" i="11" s="1"/>
  <c r="AU159" i="11"/>
  <c r="AV159" i="11" s="1"/>
  <c r="AZ134" i="11"/>
  <c r="BA135" i="11" s="1"/>
  <c r="BB136" i="11" s="1"/>
  <c r="BC137" i="11" s="1"/>
  <c r="BD138" i="11" s="1"/>
  <c r="BE139" i="11" s="1"/>
  <c r="BF140" i="11" s="1"/>
  <c r="BG141" i="11" s="1"/>
  <c r="BH142" i="11" s="1"/>
  <c r="BI143" i="11" s="1"/>
  <c r="BJ144" i="11" s="1"/>
  <c r="BK145" i="11" s="1"/>
  <c r="AZ142" i="11"/>
  <c r="BA143" i="11" s="1"/>
  <c r="BB144" i="11" s="1"/>
  <c r="BC145" i="11" s="1"/>
  <c r="BD146" i="11" s="1"/>
  <c r="BE147" i="11" s="1"/>
  <c r="BF148" i="11" s="1"/>
  <c r="BG149" i="11" s="1"/>
  <c r="BH150" i="11" s="1"/>
  <c r="BI151" i="11" s="1"/>
  <c r="BJ152" i="11" s="1"/>
  <c r="BK153" i="11" s="1"/>
  <c r="AZ143" i="11"/>
  <c r="BA144" i="11" s="1"/>
  <c r="BB145" i="11" s="1"/>
  <c r="BC146" i="11" s="1"/>
  <c r="BD147" i="11" s="1"/>
  <c r="BE148" i="11" s="1"/>
  <c r="BF149" i="11" s="1"/>
  <c r="BG150" i="11" s="1"/>
  <c r="BH151" i="11" s="1"/>
  <c r="BI152" i="11" s="1"/>
  <c r="BJ153" i="11" s="1"/>
  <c r="BK154" i="11" s="1"/>
  <c r="AZ141" i="11"/>
  <c r="BA142" i="11" s="1"/>
  <c r="BB143" i="11" s="1"/>
  <c r="BC144" i="11" s="1"/>
  <c r="BD145" i="11" s="1"/>
  <c r="BE146" i="11" s="1"/>
  <c r="BF147" i="11" s="1"/>
  <c r="BG148" i="11" s="1"/>
  <c r="BH149" i="11" s="1"/>
  <c r="BI150" i="11" s="1"/>
  <c r="BJ151" i="11" s="1"/>
  <c r="BK152" i="11" s="1"/>
  <c r="AU147" i="11"/>
  <c r="AV147" i="11" s="1"/>
  <c r="AU153" i="11"/>
  <c r="AV153" i="11" s="1"/>
  <c r="AU162" i="11"/>
  <c r="AV162" i="11" s="1"/>
  <c r="AZ126" i="11"/>
  <c r="BA127" i="11" s="1"/>
  <c r="BB128" i="11" s="1"/>
  <c r="BC129" i="11" s="1"/>
  <c r="BD130" i="11" s="1"/>
  <c r="BE131" i="11" s="1"/>
  <c r="BF132" i="11" s="1"/>
  <c r="BG133" i="11" s="1"/>
  <c r="BH134" i="11" s="1"/>
  <c r="BI135" i="11" s="1"/>
  <c r="BJ136" i="11" s="1"/>
  <c r="BK137" i="11" s="1"/>
  <c r="AZ130" i="11"/>
  <c r="BA131" i="11" s="1"/>
  <c r="BB132" i="11" s="1"/>
  <c r="BC133" i="11" s="1"/>
  <c r="BD134" i="11" s="1"/>
  <c r="BE135" i="11" s="1"/>
  <c r="BF136" i="11" s="1"/>
  <c r="BG137" i="11" s="1"/>
  <c r="BH138" i="11" s="1"/>
  <c r="BI139" i="11" s="1"/>
  <c r="BJ140" i="11" s="1"/>
  <c r="BK141" i="11" s="1"/>
  <c r="AU133" i="11"/>
  <c r="AV133" i="11" s="1"/>
  <c r="AU146" i="11"/>
  <c r="AV146" i="11" s="1"/>
  <c r="AZ149" i="11"/>
  <c r="BA150" i="11" s="1"/>
  <c r="BB151" i="11" s="1"/>
  <c r="BC152" i="11" s="1"/>
  <c r="BD153" i="11" s="1"/>
  <c r="BE154" i="11" s="1"/>
  <c r="BF155" i="11" s="1"/>
  <c r="BG156" i="11" s="1"/>
  <c r="BH157" i="11" s="1"/>
  <c r="BI158" i="11" s="1"/>
  <c r="BJ159" i="11" s="1"/>
  <c r="BK160" i="11" s="1"/>
  <c r="AU152" i="11"/>
  <c r="AV152" i="11" s="1"/>
  <c r="AU156" i="11"/>
  <c r="AV156" i="11" s="1"/>
  <c r="AZ129" i="11"/>
  <c r="BA130" i="11" s="1"/>
  <c r="BB131" i="11" s="1"/>
  <c r="BC132" i="11" s="1"/>
  <c r="BD133" i="11" s="1"/>
  <c r="BE134" i="11" s="1"/>
  <c r="BF135" i="11" s="1"/>
  <c r="BG136" i="11" s="1"/>
  <c r="BH137" i="11" s="1"/>
  <c r="BI138" i="11" s="1"/>
  <c r="BJ139" i="11" s="1"/>
  <c r="BK140" i="11" s="1"/>
  <c r="AZ145" i="11"/>
  <c r="BA146" i="11" s="1"/>
  <c r="BB147" i="11" s="1"/>
  <c r="BC148" i="11" s="1"/>
  <c r="BD149" i="11" s="1"/>
  <c r="BE150" i="11" s="1"/>
  <c r="BF151" i="11" s="1"/>
  <c r="BG152" i="11" s="1"/>
  <c r="BH153" i="11" s="1"/>
  <c r="BI154" i="11" s="1"/>
  <c r="BJ155" i="11" s="1"/>
  <c r="BK156" i="11" s="1"/>
  <c r="AU154" i="11"/>
  <c r="AV154" i="11" s="1"/>
  <c r="AU163" i="11"/>
  <c r="AV163" i="11" s="1"/>
  <c r="AU144" i="11"/>
  <c r="AV144" i="11" s="1"/>
  <c r="AZ153" i="11"/>
  <c r="BA154" i="11" s="1"/>
  <c r="BB155" i="11" s="1"/>
  <c r="BC156" i="11" s="1"/>
  <c r="BD157" i="11" s="1"/>
  <c r="BE158" i="11" s="1"/>
  <c r="BF159" i="11" s="1"/>
  <c r="BG160" i="11" s="1"/>
  <c r="BH161" i="11" s="1"/>
  <c r="BI162" i="11" s="1"/>
  <c r="BJ163" i="11" s="1"/>
  <c r="AU158" i="11"/>
  <c r="AV158" i="11" s="1"/>
  <c r="AU148" i="11"/>
  <c r="AV148" i="11" s="1"/>
  <c r="AZ160" i="11"/>
  <c r="BA161" i="11" s="1"/>
  <c r="BB162" i="11" s="1"/>
  <c r="BC163" i="11" s="1"/>
  <c r="AU160" i="11"/>
  <c r="AV160" i="11" s="1"/>
  <c r="AZ163" i="11"/>
  <c r="AZ146" i="11"/>
  <c r="BA147" i="11" s="1"/>
  <c r="BB148" i="11" s="1"/>
  <c r="BC149" i="11" s="1"/>
  <c r="BD150" i="11" s="1"/>
  <c r="BE151" i="11" s="1"/>
  <c r="BF152" i="11" s="1"/>
  <c r="BG153" i="11" s="1"/>
  <c r="BH154" i="11" s="1"/>
  <c r="BI155" i="11" s="1"/>
  <c r="BJ156" i="11" s="1"/>
  <c r="BK157" i="11" s="1"/>
  <c r="AZ150" i="11"/>
  <c r="BA151" i="11" s="1"/>
  <c r="BB152" i="11" s="1"/>
  <c r="BC153" i="11" s="1"/>
  <c r="BD154" i="11" s="1"/>
  <c r="BE155" i="11" s="1"/>
  <c r="BF156" i="11" s="1"/>
  <c r="BG157" i="11" s="1"/>
  <c r="BH158" i="11" s="1"/>
  <c r="BI159" i="11" s="1"/>
  <c r="BJ160" i="11" s="1"/>
  <c r="BK161" i="11" s="1"/>
  <c r="AZ155" i="11"/>
  <c r="BA156" i="11" s="1"/>
  <c r="BB157" i="11" s="1"/>
  <c r="BC158" i="11" s="1"/>
  <c r="BD159" i="11" s="1"/>
  <c r="BE160" i="11" s="1"/>
  <c r="BF161" i="11" s="1"/>
  <c r="BG162" i="11" s="1"/>
  <c r="BH163" i="11" s="1"/>
  <c r="BC165" i="10"/>
  <c r="BC161" i="10"/>
  <c r="BD162" i="10" s="1"/>
  <c r="BE163" i="10" s="1"/>
  <c r="BF164" i="10" s="1"/>
  <c r="BG165" i="10" s="1"/>
  <c r="BC160" i="10"/>
  <c r="BD161" i="10" s="1"/>
  <c r="BE162" i="10" s="1"/>
  <c r="BF163" i="10" s="1"/>
  <c r="BG164" i="10" s="1"/>
  <c r="BH165" i="10" s="1"/>
  <c r="BC159" i="10"/>
  <c r="BD160" i="10" s="1"/>
  <c r="BE161" i="10" s="1"/>
  <c r="BF162" i="10" s="1"/>
  <c r="BG163" i="10" s="1"/>
  <c r="BH164" i="10" s="1"/>
  <c r="BI165" i="10" s="1"/>
  <c r="BC158" i="10"/>
  <c r="BD159" i="10" s="1"/>
  <c r="BE160" i="10" s="1"/>
  <c r="BF161" i="10" s="1"/>
  <c r="BG162" i="10" s="1"/>
  <c r="BH163" i="10" s="1"/>
  <c r="BI164" i="10" s="1"/>
  <c r="BJ165" i="10" s="1"/>
  <c r="BC157" i="10"/>
  <c r="BD158" i="10" s="1"/>
  <c r="BE159" i="10" s="1"/>
  <c r="BF160" i="10" s="1"/>
  <c r="BG161" i="10" s="1"/>
  <c r="BH162" i="10" s="1"/>
  <c r="BI163" i="10" s="1"/>
  <c r="BJ164" i="10" s="1"/>
  <c r="BK165" i="10" s="1"/>
  <c r="B166" i="10"/>
  <c r="BC154" i="10"/>
  <c r="BD155" i="10" s="1"/>
  <c r="BE156" i="10" s="1"/>
  <c r="BF157" i="10" s="1"/>
  <c r="BG158" i="10" s="1"/>
  <c r="BH159" i="10" s="1"/>
  <c r="BI160" i="10" s="1"/>
  <c r="BJ161" i="10" s="1"/>
  <c r="BK162" i="10" s="1"/>
  <c r="BL163" i="10" s="1"/>
  <c r="BM164" i="10" s="1"/>
  <c r="BN165" i="10" s="1"/>
  <c r="B165" i="10"/>
  <c r="BC153" i="10"/>
  <c r="BD154" i="10" s="1"/>
  <c r="BE155" i="10" s="1"/>
  <c r="BF156" i="10" s="1"/>
  <c r="BG157" i="10" s="1"/>
  <c r="BH158" i="10" s="1"/>
  <c r="BI159" i="10" s="1"/>
  <c r="BJ160" i="10" s="1"/>
  <c r="BK161" i="10" s="1"/>
  <c r="BL162" i="10" s="1"/>
  <c r="BM163" i="10" s="1"/>
  <c r="BN164" i="10" s="1"/>
  <c r="B164" i="10"/>
  <c r="BC152" i="10"/>
  <c r="BD153" i="10" s="1"/>
  <c r="BE154" i="10" s="1"/>
  <c r="BF155" i="10" s="1"/>
  <c r="BG156" i="10" s="1"/>
  <c r="BH157" i="10" s="1"/>
  <c r="BI158" i="10" s="1"/>
  <c r="BJ159" i="10" s="1"/>
  <c r="BK160" i="10" s="1"/>
  <c r="BL161" i="10" s="1"/>
  <c r="BM162" i="10" s="1"/>
  <c r="BN163" i="10" s="1"/>
  <c r="B163" i="10"/>
  <c r="BC151" i="10"/>
  <c r="BD152" i="10" s="1"/>
  <c r="BE153" i="10" s="1"/>
  <c r="BF154" i="10" s="1"/>
  <c r="BG155" i="10" s="1"/>
  <c r="BH156" i="10" s="1"/>
  <c r="BI157" i="10" s="1"/>
  <c r="BJ158" i="10" s="1"/>
  <c r="BK159" i="10" s="1"/>
  <c r="BL160" i="10" s="1"/>
  <c r="BM161" i="10" s="1"/>
  <c r="BN162" i="10" s="1"/>
  <c r="B162" i="10"/>
  <c r="BC150" i="10"/>
  <c r="BD151" i="10" s="1"/>
  <c r="BE152" i="10" s="1"/>
  <c r="BF153" i="10" s="1"/>
  <c r="BG154" i="10" s="1"/>
  <c r="BH155" i="10" s="1"/>
  <c r="BI156" i="10" s="1"/>
  <c r="BJ157" i="10" s="1"/>
  <c r="BK158" i="10" s="1"/>
  <c r="BL159" i="10" s="1"/>
  <c r="BM160" i="10" s="1"/>
  <c r="BN161" i="10" s="1"/>
  <c r="B161" i="10"/>
  <c r="BC149" i="10"/>
  <c r="BD150" i="10" s="1"/>
  <c r="BE151" i="10" s="1"/>
  <c r="BF152" i="10" s="1"/>
  <c r="BG153" i="10" s="1"/>
  <c r="BH154" i="10" s="1"/>
  <c r="BI155" i="10" s="1"/>
  <c r="BJ156" i="10" s="1"/>
  <c r="BK157" i="10" s="1"/>
  <c r="BL158" i="10" s="1"/>
  <c r="BM159" i="10" s="1"/>
  <c r="BN160" i="10" s="1"/>
  <c r="B160" i="10"/>
  <c r="B159" i="10"/>
  <c r="B158" i="10"/>
  <c r="BC146" i="10"/>
  <c r="BD147" i="10" s="1"/>
  <c r="BE148" i="10" s="1"/>
  <c r="BF149" i="10" s="1"/>
  <c r="BG150" i="10" s="1"/>
  <c r="BH151" i="10" s="1"/>
  <c r="BI152" i="10" s="1"/>
  <c r="BJ153" i="10" s="1"/>
  <c r="BK154" i="10" s="1"/>
  <c r="BL155" i="10" s="1"/>
  <c r="BM156" i="10" s="1"/>
  <c r="BN157" i="10" s="1"/>
  <c r="B157" i="10"/>
  <c r="BC145" i="10"/>
  <c r="BD146" i="10" s="1"/>
  <c r="BE147" i="10" s="1"/>
  <c r="BF148" i="10" s="1"/>
  <c r="BG149" i="10" s="1"/>
  <c r="BH150" i="10" s="1"/>
  <c r="BI151" i="10" s="1"/>
  <c r="BJ152" i="10" s="1"/>
  <c r="BK153" i="10" s="1"/>
  <c r="BL154" i="10" s="1"/>
  <c r="BM155" i="10" s="1"/>
  <c r="BN156" i="10" s="1"/>
  <c r="BC140" i="10"/>
  <c r="BD141" i="10" s="1"/>
  <c r="BE142" i="10" s="1"/>
  <c r="BF143" i="10" s="1"/>
  <c r="BG144" i="10" s="1"/>
  <c r="BH145" i="10" s="1"/>
  <c r="BI146" i="10" s="1"/>
  <c r="BJ147" i="10" s="1"/>
  <c r="BK148" i="10" s="1"/>
  <c r="BL149" i="10" s="1"/>
  <c r="BM150" i="10" s="1"/>
  <c r="BN151" i="10" s="1"/>
  <c r="BC137" i="10"/>
  <c r="BD138" i="10" s="1"/>
  <c r="BE139" i="10" s="1"/>
  <c r="BF140" i="10" s="1"/>
  <c r="BG141" i="10" s="1"/>
  <c r="BH142" i="10" s="1"/>
  <c r="BI143" i="10" s="1"/>
  <c r="BJ144" i="10" s="1"/>
  <c r="BK145" i="10" s="1"/>
  <c r="BL146" i="10" s="1"/>
  <c r="BM147" i="10" s="1"/>
  <c r="BN148" i="10" s="1"/>
  <c r="BC136" i="10"/>
  <c r="BD137" i="10" s="1"/>
  <c r="BE138" i="10" s="1"/>
  <c r="BF139" i="10" s="1"/>
  <c r="BG140" i="10" s="1"/>
  <c r="BH141" i="10" s="1"/>
  <c r="BI142" i="10" s="1"/>
  <c r="BJ143" i="10" s="1"/>
  <c r="BK144" i="10" s="1"/>
  <c r="BL145" i="10" s="1"/>
  <c r="BM146" i="10" s="1"/>
  <c r="BN147" i="10" s="1"/>
  <c r="BC134" i="10"/>
  <c r="BD135" i="10" s="1"/>
  <c r="BE136" i="10" s="1"/>
  <c r="BF137" i="10" s="1"/>
  <c r="BG138" i="10" s="1"/>
  <c r="BH139" i="10" s="1"/>
  <c r="BI140" i="10" s="1"/>
  <c r="BJ141" i="10" s="1"/>
  <c r="BK142" i="10" s="1"/>
  <c r="BL143" i="10" s="1"/>
  <c r="BM144" i="10" s="1"/>
  <c r="BN145" i="10" s="1"/>
  <c r="BC130" i="10"/>
  <c r="BD131" i="10" s="1"/>
  <c r="BE132" i="10" s="1"/>
  <c r="BF133" i="10" s="1"/>
  <c r="BG134" i="10" s="1"/>
  <c r="BH135" i="10" s="1"/>
  <c r="BI136" i="10" s="1"/>
  <c r="BJ137" i="10" s="1"/>
  <c r="BK138" i="10" s="1"/>
  <c r="BL139" i="10" s="1"/>
  <c r="BM140" i="10" s="1"/>
  <c r="BN141" i="10" s="1"/>
  <c r="AA128" i="10"/>
  <c r="Z128" i="10"/>
  <c r="N128" i="10"/>
  <c r="O128" i="10" s="1"/>
  <c r="AI116" i="10" s="1"/>
  <c r="AA127" i="10"/>
  <c r="Z127" i="10"/>
  <c r="N127" i="10"/>
  <c r="O127" i="10" s="1"/>
  <c r="AI115" i="10" s="1"/>
  <c r="BC127" i="10"/>
  <c r="BD128" i="10" s="1"/>
  <c r="BE129" i="10" s="1"/>
  <c r="BF130" i="10" s="1"/>
  <c r="BG131" i="10" s="1"/>
  <c r="BH132" i="10" s="1"/>
  <c r="BI133" i="10" s="1"/>
  <c r="BJ134" i="10" s="1"/>
  <c r="BK135" i="10" s="1"/>
  <c r="BL136" i="10" s="1"/>
  <c r="BM137" i="10" s="1"/>
  <c r="BN138" i="10" s="1"/>
  <c r="AA126" i="10"/>
  <c r="Z126" i="10"/>
  <c r="N126" i="10"/>
  <c r="O126" i="10" s="1"/>
  <c r="AI114" i="10" s="1"/>
  <c r="BC126" i="10"/>
  <c r="BD127" i="10" s="1"/>
  <c r="BE128" i="10" s="1"/>
  <c r="BF129" i="10" s="1"/>
  <c r="BG130" i="10" s="1"/>
  <c r="BH131" i="10" s="1"/>
  <c r="BI132" i="10" s="1"/>
  <c r="BJ133" i="10" s="1"/>
  <c r="BK134" i="10" s="1"/>
  <c r="BL135" i="10" s="1"/>
  <c r="BM136" i="10" s="1"/>
  <c r="BN137" i="10" s="1"/>
  <c r="AA125" i="10"/>
  <c r="Z125" i="10"/>
  <c r="N125" i="10"/>
  <c r="O125" i="10" s="1"/>
  <c r="AI113" i="10" s="1"/>
  <c r="AA124" i="10"/>
  <c r="Z124" i="10"/>
  <c r="N124" i="10"/>
  <c r="O124" i="10" s="1"/>
  <c r="AI112" i="10" s="1"/>
  <c r="AA123" i="10"/>
  <c r="Z123" i="10"/>
  <c r="N123" i="10"/>
  <c r="O123" i="10" s="1"/>
  <c r="AI111" i="10" s="1"/>
  <c r="AA122" i="10"/>
  <c r="Z122" i="10"/>
  <c r="N122" i="10"/>
  <c r="O122" i="10" s="1"/>
  <c r="AI110" i="10" s="1"/>
  <c r="AA121" i="10"/>
  <c r="Z121" i="10"/>
  <c r="N121" i="10"/>
  <c r="O121" i="10" s="1"/>
  <c r="AI109" i="10" s="1"/>
  <c r="AA120" i="10"/>
  <c r="Z120" i="10"/>
  <c r="N120" i="10"/>
  <c r="O120" i="10" s="1"/>
  <c r="AI108" i="10" s="1"/>
  <c r="BC120" i="10"/>
  <c r="BD121" i="10" s="1"/>
  <c r="BE122" i="10" s="1"/>
  <c r="BF123" i="10" s="1"/>
  <c r="BG124" i="10" s="1"/>
  <c r="BH125" i="10" s="1"/>
  <c r="BI126" i="10" s="1"/>
  <c r="BJ127" i="10" s="1"/>
  <c r="BK128" i="10" s="1"/>
  <c r="BL129" i="10" s="1"/>
  <c r="BM130" i="10" s="1"/>
  <c r="BN131" i="10" s="1"/>
  <c r="AA119" i="10"/>
  <c r="Z119" i="10"/>
  <c r="N119" i="10"/>
  <c r="O119" i="10" s="1"/>
  <c r="AI107" i="10" s="1"/>
  <c r="BC119" i="10"/>
  <c r="BD120" i="10" s="1"/>
  <c r="BE121" i="10" s="1"/>
  <c r="BF122" i="10" s="1"/>
  <c r="BG123" i="10" s="1"/>
  <c r="BH124" i="10" s="1"/>
  <c r="BI125" i="10" s="1"/>
  <c r="BJ126" i="10" s="1"/>
  <c r="BK127" i="10" s="1"/>
  <c r="BL128" i="10" s="1"/>
  <c r="BM129" i="10" s="1"/>
  <c r="BN130" i="10" s="1"/>
  <c r="AA118" i="10"/>
  <c r="Z118" i="10"/>
  <c r="N118" i="10"/>
  <c r="O118" i="10" s="1"/>
  <c r="AI106" i="10" s="1"/>
  <c r="BC118" i="10"/>
  <c r="BD119" i="10" s="1"/>
  <c r="BE120" i="10" s="1"/>
  <c r="BF121" i="10" s="1"/>
  <c r="BG122" i="10" s="1"/>
  <c r="BH123" i="10" s="1"/>
  <c r="BI124" i="10" s="1"/>
  <c r="BJ125" i="10" s="1"/>
  <c r="BK126" i="10" s="1"/>
  <c r="BL127" i="10" s="1"/>
  <c r="BM128" i="10" s="1"/>
  <c r="BN129" i="10" s="1"/>
  <c r="AA117" i="10"/>
  <c r="Z117" i="10"/>
  <c r="N117" i="10"/>
  <c r="O117" i="10" s="1"/>
  <c r="AI105" i="10" s="1"/>
  <c r="BC117" i="10"/>
  <c r="BD118" i="10" s="1"/>
  <c r="BE119" i="10" s="1"/>
  <c r="BF120" i="10" s="1"/>
  <c r="BG121" i="10" s="1"/>
  <c r="BH122" i="10" s="1"/>
  <c r="BI123" i="10" s="1"/>
  <c r="BJ124" i="10" s="1"/>
  <c r="BK125" i="10" s="1"/>
  <c r="BL126" i="10" s="1"/>
  <c r="BM127" i="10" s="1"/>
  <c r="BN128" i="10" s="1"/>
  <c r="AA116" i="10"/>
  <c r="Z116" i="10"/>
  <c r="N116" i="10"/>
  <c r="O116" i="10" s="1"/>
  <c r="AI104" i="10" s="1"/>
  <c r="AA115" i="10"/>
  <c r="Z115" i="10"/>
  <c r="N115" i="10"/>
  <c r="O115" i="10" s="1"/>
  <c r="AI103" i="10" s="1"/>
  <c r="AA114" i="10"/>
  <c r="Z114" i="10"/>
  <c r="N114" i="10"/>
  <c r="O114" i="10" s="1"/>
  <c r="AI102" i="10" s="1"/>
  <c r="BC114" i="10"/>
  <c r="BD115" i="10" s="1"/>
  <c r="BE116" i="10" s="1"/>
  <c r="BF117" i="10" s="1"/>
  <c r="BG118" i="10" s="1"/>
  <c r="BH119" i="10" s="1"/>
  <c r="BI120" i="10" s="1"/>
  <c r="BJ121" i="10" s="1"/>
  <c r="BK122" i="10" s="1"/>
  <c r="BL123" i="10" s="1"/>
  <c r="BM124" i="10" s="1"/>
  <c r="BN125" i="10" s="1"/>
  <c r="AA113" i="10"/>
  <c r="Z113" i="10"/>
  <c r="N113" i="10"/>
  <c r="O113" i="10" s="1"/>
  <c r="AI101" i="10" s="1"/>
  <c r="BC113" i="10"/>
  <c r="BD114" i="10" s="1"/>
  <c r="BE115" i="10" s="1"/>
  <c r="BF116" i="10" s="1"/>
  <c r="BG117" i="10" s="1"/>
  <c r="BH118" i="10" s="1"/>
  <c r="BI119" i="10" s="1"/>
  <c r="BJ120" i="10" s="1"/>
  <c r="BK121" i="10" s="1"/>
  <c r="BL122" i="10" s="1"/>
  <c r="BM123" i="10" s="1"/>
  <c r="BN124" i="10" s="1"/>
  <c r="AA112" i="10"/>
  <c r="Z112" i="10"/>
  <c r="N112" i="10"/>
  <c r="O112" i="10" s="1"/>
  <c r="AI100" i="10" s="1"/>
  <c r="BC112" i="10"/>
  <c r="BD113" i="10" s="1"/>
  <c r="BE114" i="10" s="1"/>
  <c r="BF115" i="10" s="1"/>
  <c r="BG116" i="10" s="1"/>
  <c r="BH117" i="10" s="1"/>
  <c r="BI118" i="10" s="1"/>
  <c r="BJ119" i="10" s="1"/>
  <c r="BK120" i="10" s="1"/>
  <c r="BL121" i="10" s="1"/>
  <c r="BM122" i="10" s="1"/>
  <c r="BN123" i="10" s="1"/>
  <c r="AA111" i="10"/>
  <c r="Z111" i="10"/>
  <c r="N111" i="10"/>
  <c r="O111" i="10" s="1"/>
  <c r="AI99" i="10" s="1"/>
  <c r="AA110" i="10"/>
  <c r="Z110" i="10"/>
  <c r="N110" i="10"/>
  <c r="O110" i="10" s="1"/>
  <c r="AI98" i="10" s="1"/>
  <c r="AA109" i="10"/>
  <c r="Z109" i="10"/>
  <c r="N109" i="10"/>
  <c r="O109" i="10" s="1"/>
  <c r="AI97" i="10" s="1"/>
  <c r="BC109" i="10"/>
  <c r="BD110" i="10" s="1"/>
  <c r="BE111" i="10" s="1"/>
  <c r="BF112" i="10" s="1"/>
  <c r="BG113" i="10" s="1"/>
  <c r="BH114" i="10" s="1"/>
  <c r="BI115" i="10" s="1"/>
  <c r="BJ116" i="10" s="1"/>
  <c r="BK117" i="10" s="1"/>
  <c r="BL118" i="10" s="1"/>
  <c r="BM119" i="10" s="1"/>
  <c r="BN120" i="10" s="1"/>
  <c r="AA108" i="10"/>
  <c r="Z108" i="10"/>
  <c r="N108" i="10"/>
  <c r="O108" i="10" s="1"/>
  <c r="AI96" i="10" s="1"/>
  <c r="AA107" i="10"/>
  <c r="Z107" i="10"/>
  <c r="N107" i="10"/>
  <c r="O107" i="10" s="1"/>
  <c r="AI95" i="10" s="1"/>
  <c r="AA106" i="10"/>
  <c r="Z106" i="10"/>
  <c r="N106" i="10"/>
  <c r="O106" i="10" s="1"/>
  <c r="AI94" i="10" s="1"/>
  <c r="BC106" i="10"/>
  <c r="BD107" i="10" s="1"/>
  <c r="BE108" i="10" s="1"/>
  <c r="BF109" i="10" s="1"/>
  <c r="BG110" i="10" s="1"/>
  <c r="BH111" i="10" s="1"/>
  <c r="BI112" i="10" s="1"/>
  <c r="BJ113" i="10" s="1"/>
  <c r="BK114" i="10" s="1"/>
  <c r="BL115" i="10" s="1"/>
  <c r="BM116" i="10" s="1"/>
  <c r="BN117" i="10" s="1"/>
  <c r="AA105" i="10"/>
  <c r="Z105" i="10"/>
  <c r="N105" i="10"/>
  <c r="O105" i="10" s="1"/>
  <c r="AI93" i="10" s="1"/>
  <c r="BC105" i="10"/>
  <c r="BD106" i="10" s="1"/>
  <c r="BE107" i="10" s="1"/>
  <c r="BF108" i="10" s="1"/>
  <c r="BG109" i="10" s="1"/>
  <c r="BH110" i="10" s="1"/>
  <c r="BI111" i="10" s="1"/>
  <c r="BJ112" i="10" s="1"/>
  <c r="BK113" i="10" s="1"/>
  <c r="BL114" i="10" s="1"/>
  <c r="BM115" i="10" s="1"/>
  <c r="BN116" i="10" s="1"/>
  <c r="AA104" i="10"/>
  <c r="Z104" i="10"/>
  <c r="N104" i="10"/>
  <c r="O104" i="10" s="1"/>
  <c r="AI92" i="10" s="1"/>
  <c r="AA103" i="10"/>
  <c r="Z103" i="10"/>
  <c r="N103" i="10"/>
  <c r="O103" i="10" s="1"/>
  <c r="AI91" i="10" s="1"/>
  <c r="AA102" i="10"/>
  <c r="Z102" i="10"/>
  <c r="N102" i="10"/>
  <c r="O102" i="10" s="1"/>
  <c r="AI90" i="10" s="1"/>
  <c r="BC102" i="10"/>
  <c r="BD103" i="10" s="1"/>
  <c r="BE104" i="10" s="1"/>
  <c r="BF105" i="10" s="1"/>
  <c r="BG106" i="10" s="1"/>
  <c r="BH107" i="10" s="1"/>
  <c r="BI108" i="10" s="1"/>
  <c r="BJ109" i="10" s="1"/>
  <c r="BK110" i="10" s="1"/>
  <c r="BL111" i="10" s="1"/>
  <c r="BM112" i="10" s="1"/>
  <c r="BN113" i="10" s="1"/>
  <c r="AA101" i="10"/>
  <c r="Z101" i="10"/>
  <c r="N101" i="10"/>
  <c r="O101" i="10" s="1"/>
  <c r="AI89" i="10" s="1"/>
  <c r="BC101" i="10"/>
  <c r="BD102" i="10" s="1"/>
  <c r="BE103" i="10" s="1"/>
  <c r="BF104" i="10" s="1"/>
  <c r="BG105" i="10" s="1"/>
  <c r="BH106" i="10" s="1"/>
  <c r="BI107" i="10" s="1"/>
  <c r="BJ108" i="10" s="1"/>
  <c r="BK109" i="10" s="1"/>
  <c r="BL110" i="10" s="1"/>
  <c r="BM111" i="10" s="1"/>
  <c r="BN112" i="10" s="1"/>
  <c r="AA100" i="10"/>
  <c r="Z100" i="10"/>
  <c r="N100" i="10"/>
  <c r="O100" i="10" s="1"/>
  <c r="AI88" i="10" s="1"/>
  <c r="AA99" i="10"/>
  <c r="Z99" i="10"/>
  <c r="N99" i="10"/>
  <c r="O99" i="10" s="1"/>
  <c r="AI87" i="10" s="1"/>
  <c r="AA98" i="10"/>
  <c r="Z98" i="10"/>
  <c r="N98" i="10"/>
  <c r="O98" i="10" s="1"/>
  <c r="AI86" i="10" s="1"/>
  <c r="AA97" i="10"/>
  <c r="Z97" i="10"/>
  <c r="N97" i="10"/>
  <c r="O97" i="10" s="1"/>
  <c r="AI85" i="10" s="1"/>
  <c r="BC97" i="10"/>
  <c r="BD98" i="10" s="1"/>
  <c r="BE99" i="10" s="1"/>
  <c r="BF100" i="10" s="1"/>
  <c r="BG101" i="10" s="1"/>
  <c r="BH102" i="10" s="1"/>
  <c r="BI103" i="10" s="1"/>
  <c r="BJ104" i="10" s="1"/>
  <c r="BK105" i="10" s="1"/>
  <c r="BL106" i="10" s="1"/>
  <c r="BM107" i="10" s="1"/>
  <c r="BN108" i="10" s="1"/>
  <c r="AA96" i="10"/>
  <c r="Z96" i="10"/>
  <c r="N96" i="10"/>
  <c r="O96" i="10" s="1"/>
  <c r="AI84" i="10" s="1"/>
  <c r="BC96" i="10"/>
  <c r="BD97" i="10" s="1"/>
  <c r="BE98" i="10" s="1"/>
  <c r="BF99" i="10" s="1"/>
  <c r="BG100" i="10" s="1"/>
  <c r="BH101" i="10" s="1"/>
  <c r="BI102" i="10" s="1"/>
  <c r="BJ103" i="10" s="1"/>
  <c r="BK104" i="10" s="1"/>
  <c r="BL105" i="10" s="1"/>
  <c r="BM106" i="10" s="1"/>
  <c r="BN107" i="10" s="1"/>
  <c r="AA95" i="10"/>
  <c r="Z95" i="10"/>
  <c r="N95" i="10"/>
  <c r="O95" i="10" s="1"/>
  <c r="AI83" i="10" s="1"/>
  <c r="BC95" i="10"/>
  <c r="BD96" i="10" s="1"/>
  <c r="BE97" i="10" s="1"/>
  <c r="BF98" i="10" s="1"/>
  <c r="BG99" i="10" s="1"/>
  <c r="BH100" i="10" s="1"/>
  <c r="BI101" i="10" s="1"/>
  <c r="BJ102" i="10" s="1"/>
  <c r="BK103" i="10" s="1"/>
  <c r="BL104" i="10" s="1"/>
  <c r="BM105" i="10" s="1"/>
  <c r="BN106" i="10" s="1"/>
  <c r="AA94" i="10"/>
  <c r="Z94" i="10"/>
  <c r="N94" i="10"/>
  <c r="O94" i="10" s="1"/>
  <c r="AI82" i="10" s="1"/>
  <c r="BC94" i="10"/>
  <c r="BD95" i="10" s="1"/>
  <c r="BE96" i="10" s="1"/>
  <c r="BF97" i="10" s="1"/>
  <c r="BG98" i="10" s="1"/>
  <c r="BH99" i="10" s="1"/>
  <c r="BI100" i="10" s="1"/>
  <c r="BJ101" i="10" s="1"/>
  <c r="BK102" i="10" s="1"/>
  <c r="BL103" i="10" s="1"/>
  <c r="BM104" i="10" s="1"/>
  <c r="BN105" i="10" s="1"/>
  <c r="AA93" i="10"/>
  <c r="Z93" i="10"/>
  <c r="N93" i="10"/>
  <c r="O93" i="10" s="1"/>
  <c r="AI81" i="10" s="1"/>
  <c r="AA92" i="10"/>
  <c r="Z92" i="10"/>
  <c r="N92" i="10"/>
  <c r="O92" i="10" s="1"/>
  <c r="AI80" i="10" s="1"/>
  <c r="AA91" i="10"/>
  <c r="Z91" i="10"/>
  <c r="N91" i="10"/>
  <c r="O91" i="10" s="1"/>
  <c r="AI79" i="10" s="1"/>
  <c r="AA90" i="10"/>
  <c r="Z90" i="10"/>
  <c r="N90" i="10"/>
  <c r="O90" i="10" s="1"/>
  <c r="AI78" i="10" s="1"/>
  <c r="AA89" i="10"/>
  <c r="Z89" i="10"/>
  <c r="N89" i="10"/>
  <c r="O89" i="10" s="1"/>
  <c r="AI77" i="10" s="1"/>
  <c r="BC89" i="10"/>
  <c r="BD90" i="10" s="1"/>
  <c r="BE91" i="10" s="1"/>
  <c r="BF92" i="10" s="1"/>
  <c r="BG93" i="10" s="1"/>
  <c r="BH94" i="10" s="1"/>
  <c r="BI95" i="10" s="1"/>
  <c r="BJ96" i="10" s="1"/>
  <c r="BK97" i="10" s="1"/>
  <c r="BL98" i="10" s="1"/>
  <c r="BM99" i="10" s="1"/>
  <c r="BN100" i="10" s="1"/>
  <c r="AA88" i="10"/>
  <c r="Z88" i="10"/>
  <c r="N88" i="10"/>
  <c r="O88" i="10" s="1"/>
  <c r="AI76" i="10" s="1"/>
  <c r="AA87" i="10"/>
  <c r="Z87" i="10"/>
  <c r="N87" i="10"/>
  <c r="O87" i="10" s="1"/>
  <c r="AI75" i="10" s="1"/>
  <c r="AA86" i="10"/>
  <c r="Z86" i="10"/>
  <c r="N86" i="10"/>
  <c r="O86" i="10" s="1"/>
  <c r="AI74" i="10" s="1"/>
  <c r="BC86" i="10"/>
  <c r="BD87" i="10" s="1"/>
  <c r="BE88" i="10" s="1"/>
  <c r="BF89" i="10" s="1"/>
  <c r="BG90" i="10" s="1"/>
  <c r="BH91" i="10" s="1"/>
  <c r="BI92" i="10" s="1"/>
  <c r="BJ93" i="10" s="1"/>
  <c r="BK94" i="10" s="1"/>
  <c r="BL95" i="10" s="1"/>
  <c r="BM96" i="10" s="1"/>
  <c r="BN97" i="10" s="1"/>
  <c r="AA85" i="10"/>
  <c r="Z85" i="10"/>
  <c r="N85" i="10"/>
  <c r="O85" i="10" s="1"/>
  <c r="AI73" i="10" s="1"/>
  <c r="AA84" i="10"/>
  <c r="Z84" i="10"/>
  <c r="N84" i="10"/>
  <c r="O84" i="10" s="1"/>
  <c r="AI72" i="10" s="1"/>
  <c r="BC84" i="10"/>
  <c r="BD85" i="10" s="1"/>
  <c r="BE86" i="10" s="1"/>
  <c r="BF87" i="10" s="1"/>
  <c r="BG88" i="10" s="1"/>
  <c r="BH89" i="10" s="1"/>
  <c r="BI90" i="10" s="1"/>
  <c r="BJ91" i="10" s="1"/>
  <c r="BK92" i="10" s="1"/>
  <c r="BL93" i="10" s="1"/>
  <c r="BM94" i="10" s="1"/>
  <c r="BN95" i="10" s="1"/>
  <c r="AA83" i="10"/>
  <c r="Z83" i="10"/>
  <c r="N83" i="10"/>
  <c r="O83" i="10" s="1"/>
  <c r="AI71" i="10" s="1"/>
  <c r="BC83" i="10"/>
  <c r="BD84" i="10" s="1"/>
  <c r="BE85" i="10" s="1"/>
  <c r="BF86" i="10" s="1"/>
  <c r="BG87" i="10" s="1"/>
  <c r="BH88" i="10" s="1"/>
  <c r="BI89" i="10" s="1"/>
  <c r="BJ90" i="10" s="1"/>
  <c r="BK91" i="10" s="1"/>
  <c r="BL92" i="10" s="1"/>
  <c r="BM93" i="10" s="1"/>
  <c r="BN94" i="10" s="1"/>
  <c r="AA82" i="10"/>
  <c r="Z82" i="10"/>
  <c r="N82" i="10"/>
  <c r="O82" i="10" s="1"/>
  <c r="AI70" i="10" s="1"/>
  <c r="AA81" i="10"/>
  <c r="Z81" i="10"/>
  <c r="N81" i="10"/>
  <c r="O81" i="10" s="1"/>
  <c r="AI69" i="10" s="1"/>
  <c r="AA80" i="10"/>
  <c r="Z80" i="10"/>
  <c r="N80" i="10"/>
  <c r="O80" i="10" s="1"/>
  <c r="AI68" i="10" s="1"/>
  <c r="BC80" i="10"/>
  <c r="BD81" i="10" s="1"/>
  <c r="BE82" i="10" s="1"/>
  <c r="BF83" i="10" s="1"/>
  <c r="BG84" i="10" s="1"/>
  <c r="BH85" i="10" s="1"/>
  <c r="BI86" i="10" s="1"/>
  <c r="BJ87" i="10" s="1"/>
  <c r="BK88" i="10" s="1"/>
  <c r="BL89" i="10" s="1"/>
  <c r="BM90" i="10" s="1"/>
  <c r="BN91" i="10" s="1"/>
  <c r="AA79" i="10"/>
  <c r="Z79" i="10"/>
  <c r="N79" i="10"/>
  <c r="O79" i="10" s="1"/>
  <c r="AI67" i="10" s="1"/>
  <c r="BC79" i="10"/>
  <c r="BD80" i="10" s="1"/>
  <c r="BE81" i="10" s="1"/>
  <c r="BF82" i="10" s="1"/>
  <c r="BG83" i="10" s="1"/>
  <c r="BH84" i="10" s="1"/>
  <c r="BI85" i="10" s="1"/>
  <c r="BJ86" i="10" s="1"/>
  <c r="BK87" i="10" s="1"/>
  <c r="BL88" i="10" s="1"/>
  <c r="BM89" i="10" s="1"/>
  <c r="BN90" i="10" s="1"/>
  <c r="AA78" i="10"/>
  <c r="Z78" i="10"/>
  <c r="N78" i="10"/>
  <c r="O78" i="10" s="1"/>
  <c r="AI66" i="10" s="1"/>
  <c r="BC78" i="10"/>
  <c r="BD79" i="10" s="1"/>
  <c r="BE80" i="10" s="1"/>
  <c r="BF81" i="10" s="1"/>
  <c r="BG82" i="10" s="1"/>
  <c r="BH83" i="10" s="1"/>
  <c r="BI84" i="10" s="1"/>
  <c r="BJ85" i="10" s="1"/>
  <c r="BK86" i="10" s="1"/>
  <c r="BL87" i="10" s="1"/>
  <c r="BM88" i="10" s="1"/>
  <c r="BN89" i="10" s="1"/>
  <c r="AA77" i="10"/>
  <c r="Z77" i="10"/>
  <c r="N77" i="10"/>
  <c r="O77" i="10" s="1"/>
  <c r="AI65" i="10" s="1"/>
  <c r="AA76" i="10"/>
  <c r="Z76" i="10"/>
  <c r="N76" i="10"/>
  <c r="O76" i="10" s="1"/>
  <c r="AI64" i="10" s="1"/>
  <c r="AA75" i="10"/>
  <c r="Z75" i="10"/>
  <c r="N75" i="10"/>
  <c r="O75" i="10" s="1"/>
  <c r="AI63" i="10" s="1"/>
  <c r="AA74" i="10"/>
  <c r="Z74" i="10"/>
  <c r="N74" i="10"/>
  <c r="O74" i="10" s="1"/>
  <c r="AI62" i="10" s="1"/>
  <c r="BC74" i="10"/>
  <c r="BD75" i="10" s="1"/>
  <c r="BE76" i="10" s="1"/>
  <c r="BF77" i="10" s="1"/>
  <c r="BG78" i="10" s="1"/>
  <c r="BH79" i="10" s="1"/>
  <c r="BI80" i="10" s="1"/>
  <c r="BJ81" i="10" s="1"/>
  <c r="BK82" i="10" s="1"/>
  <c r="BL83" i="10" s="1"/>
  <c r="BM84" i="10" s="1"/>
  <c r="BN85" i="10" s="1"/>
  <c r="AA73" i="10"/>
  <c r="Z73" i="10"/>
  <c r="N73" i="10"/>
  <c r="O73" i="10" s="1"/>
  <c r="AI61" i="10" s="1"/>
  <c r="BC73" i="10"/>
  <c r="BD74" i="10" s="1"/>
  <c r="BE75" i="10" s="1"/>
  <c r="BF76" i="10" s="1"/>
  <c r="BG77" i="10" s="1"/>
  <c r="BH78" i="10" s="1"/>
  <c r="BI79" i="10" s="1"/>
  <c r="BJ80" i="10" s="1"/>
  <c r="BK81" i="10" s="1"/>
  <c r="BL82" i="10" s="1"/>
  <c r="BM83" i="10" s="1"/>
  <c r="BN84" i="10" s="1"/>
  <c r="AA72" i="10"/>
  <c r="Z72" i="10"/>
  <c r="N72" i="10"/>
  <c r="O72" i="10" s="1"/>
  <c r="AI60" i="10" s="1"/>
  <c r="BC72" i="10"/>
  <c r="BD73" i="10" s="1"/>
  <c r="BE74" i="10" s="1"/>
  <c r="BF75" i="10" s="1"/>
  <c r="BG76" i="10" s="1"/>
  <c r="BH77" i="10" s="1"/>
  <c r="BI78" i="10" s="1"/>
  <c r="BJ79" i="10" s="1"/>
  <c r="BK80" i="10" s="1"/>
  <c r="BL81" i="10" s="1"/>
  <c r="BM82" i="10" s="1"/>
  <c r="BN83" i="10" s="1"/>
  <c r="AA71" i="10"/>
  <c r="Z71" i="10"/>
  <c r="N71" i="10"/>
  <c r="O71" i="10" s="1"/>
  <c r="AI59" i="10" s="1"/>
  <c r="BC71" i="10"/>
  <c r="BD72" i="10" s="1"/>
  <c r="BE73" i="10" s="1"/>
  <c r="BF74" i="10" s="1"/>
  <c r="BG75" i="10" s="1"/>
  <c r="BH76" i="10" s="1"/>
  <c r="BI77" i="10" s="1"/>
  <c r="BJ78" i="10" s="1"/>
  <c r="BK79" i="10" s="1"/>
  <c r="BL80" i="10" s="1"/>
  <c r="BM81" i="10" s="1"/>
  <c r="BN82" i="10" s="1"/>
  <c r="AA70" i="10"/>
  <c r="Z70" i="10"/>
  <c r="N70" i="10"/>
  <c r="O70" i="10" s="1"/>
  <c r="AI58" i="10" s="1"/>
  <c r="AA69" i="10"/>
  <c r="Z69" i="10"/>
  <c r="N69" i="10"/>
  <c r="O69" i="10" s="1"/>
  <c r="AI57" i="10" s="1"/>
  <c r="AA68" i="10"/>
  <c r="Z68" i="10"/>
  <c r="N68" i="10"/>
  <c r="O68" i="10" s="1"/>
  <c r="AI56" i="10" s="1"/>
  <c r="AA67" i="10"/>
  <c r="Z67" i="10"/>
  <c r="N67" i="10"/>
  <c r="O67" i="10" s="1"/>
  <c r="AI55" i="10" s="1"/>
  <c r="BC67" i="10"/>
  <c r="BD68" i="10" s="1"/>
  <c r="BE69" i="10" s="1"/>
  <c r="BF70" i="10" s="1"/>
  <c r="BG71" i="10" s="1"/>
  <c r="BH72" i="10" s="1"/>
  <c r="BI73" i="10" s="1"/>
  <c r="BJ74" i="10" s="1"/>
  <c r="BK75" i="10" s="1"/>
  <c r="BL76" i="10" s="1"/>
  <c r="BM77" i="10" s="1"/>
  <c r="BN78" i="10" s="1"/>
  <c r="AA66" i="10"/>
  <c r="Z66" i="10"/>
  <c r="N66" i="10"/>
  <c r="O66" i="10" s="1"/>
  <c r="AI54" i="10" s="1"/>
  <c r="BC66" i="10"/>
  <c r="BD67" i="10" s="1"/>
  <c r="BE68" i="10" s="1"/>
  <c r="BF69" i="10" s="1"/>
  <c r="BG70" i="10" s="1"/>
  <c r="BH71" i="10" s="1"/>
  <c r="BI72" i="10" s="1"/>
  <c r="BJ73" i="10" s="1"/>
  <c r="BK74" i="10" s="1"/>
  <c r="BL75" i="10" s="1"/>
  <c r="BM76" i="10" s="1"/>
  <c r="BN77" i="10" s="1"/>
  <c r="AA65" i="10"/>
  <c r="Z65" i="10"/>
  <c r="N65" i="10"/>
  <c r="O65" i="10" s="1"/>
  <c r="AI53" i="10" s="1"/>
  <c r="BC65" i="10"/>
  <c r="BD66" i="10" s="1"/>
  <c r="BE67" i="10" s="1"/>
  <c r="BF68" i="10" s="1"/>
  <c r="BG69" i="10" s="1"/>
  <c r="BH70" i="10" s="1"/>
  <c r="BI71" i="10" s="1"/>
  <c r="BJ72" i="10" s="1"/>
  <c r="BK73" i="10" s="1"/>
  <c r="BL74" i="10" s="1"/>
  <c r="BM75" i="10" s="1"/>
  <c r="BN76" i="10" s="1"/>
  <c r="AA64" i="10"/>
  <c r="Z64" i="10"/>
  <c r="N64" i="10"/>
  <c r="O64" i="10" s="1"/>
  <c r="AI52" i="10" s="1"/>
  <c r="BC64" i="10"/>
  <c r="BD65" i="10" s="1"/>
  <c r="BE66" i="10" s="1"/>
  <c r="BF67" i="10" s="1"/>
  <c r="BG68" i="10" s="1"/>
  <c r="BH69" i="10" s="1"/>
  <c r="BI70" i="10" s="1"/>
  <c r="BJ71" i="10" s="1"/>
  <c r="BK72" i="10" s="1"/>
  <c r="BL73" i="10" s="1"/>
  <c r="BM74" i="10" s="1"/>
  <c r="BN75" i="10" s="1"/>
  <c r="AA63" i="10"/>
  <c r="Z63" i="10"/>
  <c r="N63" i="10"/>
  <c r="O63" i="10" s="1"/>
  <c r="AI51" i="10" s="1"/>
  <c r="BC63" i="10"/>
  <c r="BD64" i="10" s="1"/>
  <c r="BE65" i="10" s="1"/>
  <c r="BF66" i="10" s="1"/>
  <c r="BG67" i="10" s="1"/>
  <c r="BH68" i="10" s="1"/>
  <c r="BI69" i="10" s="1"/>
  <c r="BJ70" i="10" s="1"/>
  <c r="BK71" i="10" s="1"/>
  <c r="BL72" i="10" s="1"/>
  <c r="BM73" i="10" s="1"/>
  <c r="BN74" i="10" s="1"/>
  <c r="AA62" i="10"/>
  <c r="Z62" i="10"/>
  <c r="N62" i="10"/>
  <c r="O62" i="10" s="1"/>
  <c r="AI50" i="10" s="1"/>
  <c r="AA61" i="10"/>
  <c r="Z61" i="10"/>
  <c r="N61" i="10"/>
  <c r="O61" i="10" s="1"/>
  <c r="AI49" i="10" s="1"/>
  <c r="AA60" i="10"/>
  <c r="Z60" i="10"/>
  <c r="N60" i="10"/>
  <c r="O60" i="10" s="1"/>
  <c r="AI48" i="10" s="1"/>
  <c r="AA59" i="10"/>
  <c r="Z59" i="10"/>
  <c r="N59" i="10"/>
  <c r="O59" i="10" s="1"/>
  <c r="AI47" i="10" s="1"/>
  <c r="BC59" i="10"/>
  <c r="BD60" i="10" s="1"/>
  <c r="BE61" i="10" s="1"/>
  <c r="BF62" i="10" s="1"/>
  <c r="BG63" i="10" s="1"/>
  <c r="BH64" i="10" s="1"/>
  <c r="BI65" i="10" s="1"/>
  <c r="BJ66" i="10" s="1"/>
  <c r="BK67" i="10" s="1"/>
  <c r="BL68" i="10" s="1"/>
  <c r="BM69" i="10" s="1"/>
  <c r="BN70" i="10" s="1"/>
  <c r="AA58" i="10"/>
  <c r="Z58" i="10"/>
  <c r="N58" i="10"/>
  <c r="O58" i="10" s="1"/>
  <c r="AI46" i="10" s="1"/>
  <c r="BC58" i="10"/>
  <c r="BD59" i="10" s="1"/>
  <c r="BE60" i="10" s="1"/>
  <c r="BF61" i="10" s="1"/>
  <c r="BG62" i="10" s="1"/>
  <c r="BH63" i="10" s="1"/>
  <c r="BI64" i="10" s="1"/>
  <c r="BJ65" i="10" s="1"/>
  <c r="BK66" i="10" s="1"/>
  <c r="BL67" i="10" s="1"/>
  <c r="BM68" i="10" s="1"/>
  <c r="BN69" i="10" s="1"/>
  <c r="AA57" i="10"/>
  <c r="Z57" i="10"/>
  <c r="N57" i="10"/>
  <c r="O57" i="10" s="1"/>
  <c r="AI45" i="10" s="1"/>
  <c r="BC57" i="10"/>
  <c r="BD58" i="10" s="1"/>
  <c r="BE59" i="10" s="1"/>
  <c r="BF60" i="10" s="1"/>
  <c r="BG61" i="10" s="1"/>
  <c r="BH62" i="10" s="1"/>
  <c r="BI63" i="10" s="1"/>
  <c r="BJ64" i="10" s="1"/>
  <c r="BK65" i="10" s="1"/>
  <c r="BL66" i="10" s="1"/>
  <c r="BM67" i="10" s="1"/>
  <c r="BN68" i="10" s="1"/>
  <c r="AA56" i="10"/>
  <c r="Z56" i="10"/>
  <c r="N56" i="10"/>
  <c r="O56" i="10" s="1"/>
  <c r="AI44" i="10" s="1"/>
  <c r="AA55" i="10"/>
  <c r="Z55" i="10"/>
  <c r="N55" i="10"/>
  <c r="O55" i="10" s="1"/>
  <c r="AI43" i="10" s="1"/>
  <c r="AA54" i="10"/>
  <c r="Z54" i="10"/>
  <c r="N54" i="10"/>
  <c r="O54" i="10" s="1"/>
  <c r="AI42" i="10" s="1"/>
  <c r="BC54" i="10"/>
  <c r="BD55" i="10" s="1"/>
  <c r="BE56" i="10" s="1"/>
  <c r="BF57" i="10" s="1"/>
  <c r="BG58" i="10" s="1"/>
  <c r="BH59" i="10" s="1"/>
  <c r="BI60" i="10" s="1"/>
  <c r="BJ61" i="10" s="1"/>
  <c r="BK62" i="10" s="1"/>
  <c r="BL63" i="10" s="1"/>
  <c r="BM64" i="10" s="1"/>
  <c r="BN65" i="10" s="1"/>
  <c r="AA53" i="10"/>
  <c r="Z53" i="10"/>
  <c r="N53" i="10"/>
  <c r="O53" i="10" s="1"/>
  <c r="AI41" i="10" s="1"/>
  <c r="AA52" i="10"/>
  <c r="Z52" i="10"/>
  <c r="N52" i="10"/>
  <c r="O52" i="10" s="1"/>
  <c r="AI40" i="10" s="1"/>
  <c r="AA51" i="10"/>
  <c r="Z51" i="10"/>
  <c r="N51" i="10"/>
  <c r="O51" i="10" s="1"/>
  <c r="AI39" i="10" s="1"/>
  <c r="BC51" i="10"/>
  <c r="BD52" i="10" s="1"/>
  <c r="BE53" i="10" s="1"/>
  <c r="BF54" i="10" s="1"/>
  <c r="BG55" i="10" s="1"/>
  <c r="BH56" i="10" s="1"/>
  <c r="BI57" i="10" s="1"/>
  <c r="BJ58" i="10" s="1"/>
  <c r="BK59" i="10" s="1"/>
  <c r="BL60" i="10" s="1"/>
  <c r="BM61" i="10" s="1"/>
  <c r="BN62" i="10" s="1"/>
  <c r="AA50" i="10"/>
  <c r="Z50" i="10"/>
  <c r="N50" i="10"/>
  <c r="O50" i="10" s="1"/>
  <c r="AI38" i="10" s="1"/>
  <c r="AA49" i="10"/>
  <c r="Z49" i="10"/>
  <c r="N49" i="10"/>
  <c r="O49" i="10" s="1"/>
  <c r="AI37" i="10" s="1"/>
  <c r="AA48" i="10"/>
  <c r="Z48" i="10"/>
  <c r="N48" i="10"/>
  <c r="O48" i="10" s="1"/>
  <c r="AI36" i="10" s="1"/>
  <c r="BC48" i="10"/>
  <c r="BD49" i="10" s="1"/>
  <c r="BE50" i="10" s="1"/>
  <c r="BF51" i="10" s="1"/>
  <c r="BG52" i="10" s="1"/>
  <c r="BH53" i="10" s="1"/>
  <c r="BI54" i="10" s="1"/>
  <c r="BJ55" i="10" s="1"/>
  <c r="BK56" i="10" s="1"/>
  <c r="BL57" i="10" s="1"/>
  <c r="BM58" i="10" s="1"/>
  <c r="BN59" i="10" s="1"/>
  <c r="AA47" i="10"/>
  <c r="Z47" i="10"/>
  <c r="N47" i="10"/>
  <c r="O47" i="10" s="1"/>
  <c r="AI35" i="10" s="1"/>
  <c r="BC47" i="10"/>
  <c r="BD48" i="10" s="1"/>
  <c r="BE49" i="10" s="1"/>
  <c r="BF50" i="10" s="1"/>
  <c r="BG51" i="10" s="1"/>
  <c r="BH52" i="10" s="1"/>
  <c r="BI53" i="10" s="1"/>
  <c r="BJ54" i="10" s="1"/>
  <c r="BK55" i="10" s="1"/>
  <c r="BL56" i="10" s="1"/>
  <c r="BM57" i="10" s="1"/>
  <c r="BN58" i="10" s="1"/>
  <c r="AA46" i="10"/>
  <c r="Z46" i="10"/>
  <c r="N46" i="10"/>
  <c r="O46" i="10" s="1"/>
  <c r="AI34" i="10" s="1"/>
  <c r="AA45" i="10"/>
  <c r="Z45" i="10"/>
  <c r="N45" i="10"/>
  <c r="AA44" i="10"/>
  <c r="Z44" i="10"/>
  <c r="N44" i="10"/>
  <c r="O44" i="10" s="1"/>
  <c r="AI32" i="10" s="1"/>
  <c r="AA43" i="10"/>
  <c r="Z43" i="10"/>
  <c r="N43" i="10"/>
  <c r="O43" i="10" s="1"/>
  <c r="AI31" i="10" s="1"/>
  <c r="AA42" i="10"/>
  <c r="Z42" i="10"/>
  <c r="N42" i="10"/>
  <c r="O42" i="10" s="1"/>
  <c r="AI30" i="10" s="1"/>
  <c r="AA41" i="10"/>
  <c r="Z41" i="10"/>
  <c r="N41" i="10"/>
  <c r="O41" i="10" s="1"/>
  <c r="AI29" i="10" s="1"/>
  <c r="AA40" i="10"/>
  <c r="Z40" i="10"/>
  <c r="N40" i="10"/>
  <c r="O40" i="10" s="1"/>
  <c r="AI28" i="10" s="1"/>
  <c r="AA39" i="10"/>
  <c r="Z39" i="10"/>
  <c r="N39" i="10"/>
  <c r="O39" i="10" s="1"/>
  <c r="AI27" i="10" s="1"/>
  <c r="AA38" i="10"/>
  <c r="Z38" i="10"/>
  <c r="N38" i="10"/>
  <c r="O38" i="10" s="1"/>
  <c r="AI26" i="10" s="1"/>
  <c r="AA37" i="10"/>
  <c r="Z37" i="10"/>
  <c r="N37" i="10"/>
  <c r="O37" i="10" s="1"/>
  <c r="AI25" i="10" s="1"/>
  <c r="AA36" i="10"/>
  <c r="Z36" i="10"/>
  <c r="N36" i="10"/>
  <c r="O36" i="10" s="1"/>
  <c r="AI24" i="10" s="1"/>
  <c r="AA35" i="10"/>
  <c r="Z35" i="10"/>
  <c r="N35" i="10"/>
  <c r="O35" i="10" s="1"/>
  <c r="AI23" i="10" s="1"/>
  <c r="AA34" i="10"/>
  <c r="Z34" i="10"/>
  <c r="N34" i="10"/>
  <c r="O34" i="10" s="1"/>
  <c r="AI22" i="10" s="1"/>
  <c r="AA33" i="10"/>
  <c r="Z33" i="10"/>
  <c r="N33" i="10"/>
  <c r="AA32" i="10"/>
  <c r="Z32" i="10"/>
  <c r="N32" i="10"/>
  <c r="O32" i="10" s="1"/>
  <c r="AI20" i="10" s="1"/>
  <c r="AA31" i="10"/>
  <c r="Z31" i="10"/>
  <c r="N31" i="10"/>
  <c r="O31" i="10" s="1"/>
  <c r="AI19" i="10" s="1"/>
  <c r="AA30" i="10"/>
  <c r="Z30" i="10"/>
  <c r="N30" i="10"/>
  <c r="O30" i="10" s="1"/>
  <c r="AI18" i="10" s="1"/>
  <c r="AA29" i="10"/>
  <c r="Z29" i="10"/>
  <c r="N29" i="10"/>
  <c r="O29" i="10" s="1"/>
  <c r="AI17" i="10" s="1"/>
  <c r="AA28" i="10"/>
  <c r="Z28" i="10"/>
  <c r="N28" i="10"/>
  <c r="O28" i="10" s="1"/>
  <c r="AI16" i="10" s="1"/>
  <c r="AA27" i="10"/>
  <c r="Z27" i="10"/>
  <c r="N27" i="10"/>
  <c r="O27" i="10" s="1"/>
  <c r="AI15" i="10" s="1"/>
  <c r="AA26" i="10"/>
  <c r="Z26" i="10"/>
  <c r="N26" i="10"/>
  <c r="O26" i="10" s="1"/>
  <c r="AI14" i="10" s="1"/>
  <c r="AA25" i="10"/>
  <c r="Z25" i="10"/>
  <c r="N25" i="10"/>
  <c r="O25" i="10" s="1"/>
  <c r="AI13" i="10" s="1"/>
  <c r="AA24" i="10"/>
  <c r="Z24" i="10"/>
  <c r="N24" i="10"/>
  <c r="O24" i="10" s="1"/>
  <c r="AI12" i="10" s="1"/>
  <c r="AA23" i="10"/>
  <c r="Z23" i="10"/>
  <c r="N23" i="10"/>
  <c r="O23" i="10" s="1"/>
  <c r="AI11" i="10" s="1"/>
  <c r="AA22" i="10"/>
  <c r="Z22" i="10"/>
  <c r="N22" i="10"/>
  <c r="O22" i="10" s="1"/>
  <c r="AI10" i="10" s="1"/>
  <c r="AA21" i="10"/>
  <c r="Z21" i="10"/>
  <c r="N21" i="10"/>
  <c r="AA20" i="10"/>
  <c r="Z20" i="10"/>
  <c r="N20" i="10"/>
  <c r="O20" i="10" s="1"/>
  <c r="AA19" i="10"/>
  <c r="Z19" i="10"/>
  <c r="N19" i="10"/>
  <c r="O19" i="10" s="1"/>
  <c r="AA18" i="10"/>
  <c r="Z18" i="10"/>
  <c r="N18" i="10"/>
  <c r="O18" i="10" s="1"/>
  <c r="AA17" i="10"/>
  <c r="Z17" i="10"/>
  <c r="N17" i="10"/>
  <c r="O17" i="10" s="1"/>
  <c r="AA16" i="10"/>
  <c r="Z16" i="10"/>
  <c r="N16" i="10"/>
  <c r="O16" i="10" s="1"/>
  <c r="AA15" i="10"/>
  <c r="Z15" i="10"/>
  <c r="N15" i="10"/>
  <c r="AA14" i="10"/>
  <c r="Z14" i="10"/>
  <c r="N14" i="10"/>
  <c r="O14" i="10" s="1"/>
  <c r="AA13" i="10"/>
  <c r="Z13" i="10"/>
  <c r="N13" i="10"/>
  <c r="O13" i="10" s="1"/>
  <c r="AA12" i="10"/>
  <c r="Z12" i="10"/>
  <c r="N12" i="10"/>
  <c r="O12" i="10" s="1"/>
  <c r="AA11" i="10"/>
  <c r="Z11" i="10"/>
  <c r="N11" i="10"/>
  <c r="O11" i="10" s="1"/>
  <c r="AA10" i="10"/>
  <c r="Z10" i="10"/>
  <c r="N10" i="10"/>
  <c r="O10" i="10" s="1"/>
  <c r="Z9" i="10"/>
  <c r="N9" i="10"/>
  <c r="AI8" i="10"/>
  <c r="B5" i="10"/>
  <c r="B4" i="10"/>
  <c r="M46" i="9"/>
  <c r="E168" i="11" l="1"/>
  <c r="P135" i="10"/>
  <c r="Q135" i="10" s="1"/>
  <c r="R135" i="10" s="1"/>
  <c r="P133" i="10"/>
  <c r="Q133" i="10" s="1"/>
  <c r="R133" i="10" s="1"/>
  <c r="P137" i="10"/>
  <c r="Q137" i="10" s="1"/>
  <c r="R137" i="10" s="1"/>
  <c r="P134" i="10"/>
  <c r="Q134" i="10" s="1"/>
  <c r="R134" i="10" s="1"/>
  <c r="P138" i="10"/>
  <c r="Q138" i="10" s="1"/>
  <c r="R138" i="10" s="1"/>
  <c r="P136" i="10"/>
  <c r="Q136" i="10" s="1"/>
  <c r="R136" i="10" s="1"/>
  <c r="P139" i="10"/>
  <c r="Q139" i="10" s="1"/>
  <c r="R139" i="10" s="1"/>
  <c r="P129" i="10"/>
  <c r="Q129" i="10" s="1"/>
  <c r="R129" i="10" s="1"/>
  <c r="P131" i="10"/>
  <c r="Q131" i="10" s="1"/>
  <c r="R131" i="10" s="1"/>
  <c r="P130" i="10"/>
  <c r="Q130" i="10" s="1"/>
  <c r="R130" i="10" s="1"/>
  <c r="P132" i="10"/>
  <c r="Q132" i="10" s="1"/>
  <c r="R132" i="10" s="1"/>
  <c r="I38" i="11"/>
  <c r="H48" i="11"/>
  <c r="Q14" i="11"/>
  <c r="R14" i="11" s="1"/>
  <c r="J41" i="11"/>
  <c r="BW94" i="11"/>
  <c r="BN45" i="11"/>
  <c r="P25" i="11"/>
  <c r="Q25" i="11" s="1"/>
  <c r="R25" i="11" s="1"/>
  <c r="BT123" i="11"/>
  <c r="P30" i="11"/>
  <c r="Q30" i="11" s="1"/>
  <c r="R30" i="11" s="1"/>
  <c r="P31" i="11"/>
  <c r="Q31" i="11" s="1"/>
  <c r="R31" i="11" s="1"/>
  <c r="BX55" i="11"/>
  <c r="BM44" i="11"/>
  <c r="BY137" i="11"/>
  <c r="BS152" i="11"/>
  <c r="BM162" i="11"/>
  <c r="BY143" i="11"/>
  <c r="BM135" i="11"/>
  <c r="BO163" i="11"/>
  <c r="BM127" i="11"/>
  <c r="BV148" i="11"/>
  <c r="BP160" i="11"/>
  <c r="BR144" i="11"/>
  <c r="BQ142" i="11"/>
  <c r="BQ154" i="11"/>
  <c r="BR152" i="11"/>
  <c r="BS128" i="11"/>
  <c r="BQ143" i="11"/>
  <c r="BS144" i="11"/>
  <c r="BR148" i="11"/>
  <c r="BQ159" i="11"/>
  <c r="BY153" i="11"/>
  <c r="BV150" i="11"/>
  <c r="BS145" i="11"/>
  <c r="BY159" i="11"/>
  <c r="BU130" i="11"/>
  <c r="BV147" i="11"/>
  <c r="BO133" i="11"/>
  <c r="BW132" i="11"/>
  <c r="BN147" i="11"/>
  <c r="BX149" i="11"/>
  <c r="BY162" i="11"/>
  <c r="BM130" i="11"/>
  <c r="BR128" i="11"/>
  <c r="BM132" i="11"/>
  <c r="BU123" i="11"/>
  <c r="BP146" i="11"/>
  <c r="BQ160" i="11"/>
  <c r="BP138" i="11"/>
  <c r="BX158" i="11"/>
  <c r="BY141" i="11"/>
  <c r="BO140" i="11"/>
  <c r="BW163" i="11"/>
  <c r="BT153" i="11"/>
  <c r="BT162" i="11"/>
  <c r="BS156" i="11"/>
  <c r="BV129" i="11"/>
  <c r="BS140" i="11"/>
  <c r="BV124" i="11"/>
  <c r="BR136" i="11"/>
  <c r="BP113" i="11"/>
  <c r="BR132" i="11"/>
  <c r="BU134" i="11"/>
  <c r="BU116" i="11"/>
  <c r="BP142" i="11"/>
  <c r="BR135" i="11"/>
  <c r="BO137" i="11"/>
  <c r="BT122" i="11"/>
  <c r="BW98" i="11"/>
  <c r="BY117" i="11"/>
  <c r="BQ127" i="11"/>
  <c r="BX123" i="11"/>
  <c r="BY119" i="11"/>
  <c r="BR143" i="11"/>
  <c r="BX111" i="11"/>
  <c r="BS137" i="11"/>
  <c r="BT137" i="11"/>
  <c r="BN163" i="11"/>
  <c r="BP149" i="11"/>
  <c r="BX151" i="11"/>
  <c r="BY150" i="11"/>
  <c r="BN162" i="11"/>
  <c r="BS159" i="11"/>
  <c r="BP130" i="11"/>
  <c r="BX163" i="11"/>
  <c r="BX146" i="11"/>
  <c r="BY156" i="11"/>
  <c r="BY160" i="11"/>
  <c r="BR129" i="11"/>
  <c r="BW125" i="11"/>
  <c r="BN140" i="11"/>
  <c r="BY142" i="11"/>
  <c r="BS133" i="11"/>
  <c r="BX135" i="11"/>
  <c r="BU127" i="11"/>
  <c r="BU132" i="11"/>
  <c r="BM136" i="11"/>
  <c r="BV122" i="11"/>
  <c r="BO121" i="11"/>
  <c r="BP109" i="11"/>
  <c r="BM137" i="11"/>
  <c r="BY135" i="11"/>
  <c r="BX137" i="11"/>
  <c r="BY120" i="11"/>
  <c r="BP111" i="11"/>
  <c r="BP161" i="11"/>
  <c r="BV146" i="11"/>
  <c r="BP151" i="11"/>
  <c r="BQ150" i="11"/>
  <c r="BV162" i="11"/>
  <c r="BM159" i="11"/>
  <c r="BM155" i="11"/>
  <c r="BM156" i="11"/>
  <c r="BY144" i="11"/>
  <c r="BX138" i="11"/>
  <c r="BM129" i="11"/>
  <c r="BX142" i="11"/>
  <c r="BX145" i="11"/>
  <c r="BV140" i="11"/>
  <c r="BY154" i="11"/>
  <c r="BT133" i="11"/>
  <c r="BN135" i="11"/>
  <c r="BP127" i="11"/>
  <c r="BO132" i="11"/>
  <c r="BO126" i="11"/>
  <c r="BW120" i="11"/>
  <c r="BU118" i="11"/>
  <c r="BP105" i="11"/>
  <c r="BY122" i="11"/>
  <c r="BN120" i="11"/>
  <c r="BP107" i="11"/>
  <c r="BR114" i="11"/>
  <c r="BV116" i="11"/>
  <c r="BP158" i="11"/>
  <c r="BM160" i="11"/>
  <c r="BX143" i="11"/>
  <c r="BX147" i="11"/>
  <c r="BU159" i="11"/>
  <c r="BU155" i="11"/>
  <c r="BX157" i="11"/>
  <c r="BP139" i="11"/>
  <c r="BU156" i="11"/>
  <c r="BM144" i="11"/>
  <c r="BY140" i="11"/>
  <c r="BU151" i="11"/>
  <c r="BQ134" i="11"/>
  <c r="BP125" i="11"/>
  <c r="BX141" i="11"/>
  <c r="BT142" i="11"/>
  <c r="BS141" i="11"/>
  <c r="BV133" i="11"/>
  <c r="BT129" i="11"/>
  <c r="BX127" i="11"/>
  <c r="BS132" i="11"/>
  <c r="BM126" i="11"/>
  <c r="BY132" i="11"/>
  <c r="BS118" i="11"/>
  <c r="BP101" i="11"/>
  <c r="BY136" i="11"/>
  <c r="BV121" i="11"/>
  <c r="BO124" i="11"/>
  <c r="BV119" i="11"/>
  <c r="BX103" i="11"/>
  <c r="BP163" i="11"/>
  <c r="BM151" i="11"/>
  <c r="BV163" i="11"/>
  <c r="BU163" i="11"/>
  <c r="BT143" i="11"/>
  <c r="BS149" i="11"/>
  <c r="BO162" i="11"/>
  <c r="BN159" i="11"/>
  <c r="BQ155" i="11"/>
  <c r="BM152" i="11"/>
  <c r="BU138" i="11"/>
  <c r="BN156" i="11"/>
  <c r="BU144" i="11"/>
  <c r="BU128" i="11"/>
  <c r="BY148" i="11"/>
  <c r="BY134" i="11"/>
  <c r="BX161" i="11"/>
  <c r="BX133" i="11"/>
  <c r="BT141" i="11"/>
  <c r="BP133" i="11"/>
  <c r="BO141" i="11"/>
  <c r="BR127" i="11"/>
  <c r="BN132" i="11"/>
  <c r="BW126" i="11"/>
  <c r="BO118" i="11"/>
  <c r="BS136" i="11"/>
  <c r="BM121" i="11"/>
  <c r="BY124" i="11"/>
  <c r="BM119" i="11"/>
  <c r="BP103" i="11"/>
  <c r="BT116" i="11"/>
  <c r="BU110" i="11"/>
  <c r="BP154" i="11"/>
  <c r="BU147" i="11"/>
  <c r="BN154" i="11"/>
  <c r="BM163" i="11"/>
  <c r="BY163" i="11"/>
  <c r="BY146" i="11"/>
  <c r="BR162" i="11"/>
  <c r="BV159" i="11"/>
  <c r="BY155" i="11"/>
  <c r="BN152" i="11"/>
  <c r="BM138" i="11"/>
  <c r="BV156" i="11"/>
  <c r="BN144" i="11"/>
  <c r="BO128" i="11"/>
  <c r="BM148" i="11"/>
  <c r="BT134" i="11"/>
  <c r="BX150" i="11"/>
  <c r="BW140" i="11"/>
  <c r="BP159" i="11"/>
  <c r="BP141" i="11"/>
  <c r="BN127" i="11"/>
  <c r="BP137" i="11"/>
  <c r="BQ126" i="11"/>
  <c r="BW118" i="11"/>
  <c r="BW137" i="11"/>
  <c r="BO136" i="11"/>
  <c r="BU121" i="11"/>
  <c r="BM124" i="11"/>
  <c r="BU119" i="11"/>
  <c r="BT97" i="11"/>
  <c r="BP150" i="11"/>
  <c r="BM147" i="11"/>
  <c r="BP153" i="11"/>
  <c r="BR163" i="11"/>
  <c r="BX160" i="11"/>
  <c r="BS162" i="11"/>
  <c r="BQ163" i="11"/>
  <c r="BR155" i="11"/>
  <c r="BV152" i="11"/>
  <c r="BX131" i="11"/>
  <c r="BR156" i="11"/>
  <c r="BV144" i="11"/>
  <c r="BW128" i="11"/>
  <c r="BN148" i="11"/>
  <c r="BX130" i="11"/>
  <c r="BX154" i="11"/>
  <c r="BM140" i="11"/>
  <c r="BS142" i="11"/>
  <c r="BR141" i="11"/>
  <c r="BY127" i="11"/>
  <c r="BX125" i="11"/>
  <c r="BN123" i="11"/>
  <c r="BY149" i="11"/>
  <c r="BN137" i="11"/>
  <c r="BW136" i="11"/>
  <c r="BY133" i="11"/>
  <c r="BU124" i="11"/>
  <c r="BQ119" i="11"/>
  <c r="BX107" i="11"/>
  <c r="BT113" i="11"/>
  <c r="BP95" i="11"/>
  <c r="BP110" i="11"/>
  <c r="BT109" i="11"/>
  <c r="BP99" i="11"/>
  <c r="BT103" i="11"/>
  <c r="BT105" i="11"/>
  <c r="BX95" i="11"/>
  <c r="BP100" i="11"/>
  <c r="BX99" i="11"/>
  <c r="BQ114" i="11"/>
  <c r="BP98" i="11"/>
  <c r="BP104" i="11"/>
  <c r="BW117" i="11"/>
  <c r="BY116" i="11"/>
  <c r="BX101" i="11"/>
  <c r="BX117" i="11"/>
  <c r="BX109" i="11"/>
  <c r="BP108" i="11"/>
  <c r="BY126" i="11"/>
  <c r="BP106" i="11"/>
  <c r="BQ117" i="11"/>
  <c r="BT111" i="11"/>
  <c r="BP114" i="11"/>
  <c r="BW108" i="11"/>
  <c r="BM122" i="11"/>
  <c r="BN114" i="11"/>
  <c r="BU104" i="11"/>
  <c r="BP102" i="11"/>
  <c r="BS117" i="11"/>
  <c r="BW114" i="11"/>
  <c r="BU112" i="11"/>
  <c r="BP93" i="11"/>
  <c r="BU108" i="11"/>
  <c r="BW110" i="11"/>
  <c r="BX93" i="11"/>
  <c r="BN108" i="11"/>
  <c r="BP116" i="11"/>
  <c r="BV106" i="11"/>
  <c r="BT107" i="11"/>
  <c r="BX97" i="11"/>
  <c r="BM117" i="11"/>
  <c r="BY110" i="11"/>
  <c r="BU100" i="11"/>
  <c r="BW102" i="11"/>
  <c r="BX113" i="11"/>
  <c r="BW96" i="11"/>
  <c r="BX116" i="11"/>
  <c r="BU106" i="11"/>
  <c r="BP85" i="11"/>
  <c r="BN110" i="11"/>
  <c r="BR100" i="11"/>
  <c r="BO110" i="11"/>
  <c r="BT120" i="11"/>
  <c r="BV117" i="11"/>
  <c r="BU117" i="11"/>
  <c r="BS114" i="11"/>
  <c r="BP118" i="11"/>
  <c r="BW100" i="11"/>
  <c r="BP89" i="11"/>
  <c r="BV108" i="11"/>
  <c r="BN100" i="11"/>
  <c r="BV96" i="11"/>
  <c r="BT99" i="11"/>
  <c r="BV114" i="11"/>
  <c r="BY108" i="11"/>
  <c r="BW106" i="11"/>
  <c r="BQ93" i="11"/>
  <c r="BR116" i="11"/>
  <c r="BR104" i="11"/>
  <c r="BM123" i="11"/>
  <c r="BT85" i="11"/>
  <c r="BT93" i="11"/>
  <c r="BN116" i="11"/>
  <c r="BR110" i="11"/>
  <c r="BN102" i="11"/>
  <c r="BV112" i="11"/>
  <c r="BP112" i="11"/>
  <c r="BQ110" i="11"/>
  <c r="BV100" i="11"/>
  <c r="BW80" i="11"/>
  <c r="BR106" i="11"/>
  <c r="BU98" i="11"/>
  <c r="BR82" i="11"/>
  <c r="BN82" i="11"/>
  <c r="BU73" i="11"/>
  <c r="BX74" i="11"/>
  <c r="BX62" i="11"/>
  <c r="BW116" i="11"/>
  <c r="BR108" i="11"/>
  <c r="BN104" i="11"/>
  <c r="BN98" i="11"/>
  <c r="BW112" i="11"/>
  <c r="BQ96" i="11"/>
  <c r="BV104" i="11"/>
  <c r="BR96" i="11"/>
  <c r="BP87" i="11"/>
  <c r="BQ108" i="11"/>
  <c r="BP83" i="11"/>
  <c r="BV82" i="11"/>
  <c r="BN73" i="11"/>
  <c r="BQ106" i="11"/>
  <c r="BM82" i="11"/>
  <c r="BR81" i="11"/>
  <c r="BV93" i="11"/>
  <c r="BU65" i="11"/>
  <c r="BQ104" i="11"/>
  <c r="BN81" i="11"/>
  <c r="BT76" i="11"/>
  <c r="BQ90" i="11"/>
  <c r="BQ88" i="11"/>
  <c r="BV98" i="11"/>
  <c r="BR112" i="11"/>
  <c r="BP91" i="11"/>
  <c r="BN80" i="11"/>
  <c r="BP74" i="11"/>
  <c r="BV110" i="11"/>
  <c r="BN106" i="11"/>
  <c r="BR102" i="11"/>
  <c r="BU96" i="11"/>
  <c r="BS112" i="11"/>
  <c r="BT114" i="11"/>
  <c r="BT89" i="11"/>
  <c r="BP76" i="11"/>
  <c r="BT72" i="11"/>
  <c r="BN67" i="11"/>
  <c r="BT81" i="11"/>
  <c r="BP70" i="11"/>
  <c r="BU92" i="11"/>
  <c r="BP72" i="11"/>
  <c r="BS80" i="11"/>
  <c r="BT68" i="11"/>
  <c r="BU90" i="11"/>
  <c r="BN77" i="11"/>
  <c r="BQ102" i="11"/>
  <c r="BP79" i="11"/>
  <c r="BP68" i="11"/>
  <c r="BR80" i="11"/>
  <c r="BP66" i="11"/>
  <c r="BU84" i="11"/>
  <c r="BU75" i="11"/>
  <c r="BN96" i="11"/>
  <c r="BN112" i="11"/>
  <c r="BX115" i="11"/>
  <c r="BQ100" i="11"/>
  <c r="BW82" i="11"/>
  <c r="BP64" i="11"/>
  <c r="BP78" i="11"/>
  <c r="BT64" i="11"/>
  <c r="BQ92" i="11"/>
  <c r="BR75" i="11"/>
  <c r="BT88" i="11"/>
  <c r="BX89" i="11"/>
  <c r="BU71" i="11"/>
  <c r="BN88" i="11"/>
  <c r="BU88" i="11"/>
  <c r="BR71" i="11"/>
  <c r="BX85" i="11"/>
  <c r="BU77" i="11"/>
  <c r="BR69" i="11"/>
  <c r="BW81" i="11"/>
  <c r="BS110" i="11"/>
  <c r="BX78" i="11"/>
  <c r="BX66" i="11"/>
  <c r="BX91" i="11"/>
  <c r="BX83" i="11"/>
  <c r="BN75" i="11"/>
  <c r="BN71" i="11"/>
  <c r="BR65" i="11"/>
  <c r="BT95" i="11"/>
  <c r="BV88" i="11"/>
  <c r="BX79" i="11"/>
  <c r="BV75" i="11"/>
  <c r="BV71" i="11"/>
  <c r="BR63" i="11"/>
  <c r="BM92" i="11"/>
  <c r="BR86" i="11"/>
  <c r="BN69" i="11"/>
  <c r="BN63" i="11"/>
  <c r="BO92" i="11"/>
  <c r="BO84" i="11"/>
  <c r="BV63" i="11"/>
  <c r="BT92" i="11"/>
  <c r="BY84" i="11"/>
  <c r="BX87" i="11"/>
  <c r="BQ86" i="11"/>
  <c r="BV77" i="11"/>
  <c r="BV73" i="11"/>
  <c r="BU67" i="11"/>
  <c r="BU61" i="11"/>
  <c r="BO90" i="11"/>
  <c r="BU86" i="11"/>
  <c r="BQ84" i="11"/>
  <c r="BR77" i="11"/>
  <c r="BR73" i="11"/>
  <c r="BR67" i="11"/>
  <c r="BV61" i="11"/>
  <c r="BY90" i="11"/>
  <c r="BN90" i="11"/>
  <c r="BV90" i="11"/>
  <c r="BU102" i="11"/>
  <c r="BM86" i="11"/>
  <c r="BT84" i="11"/>
  <c r="BO154" i="11"/>
  <c r="BN146" i="11"/>
  <c r="BP140" i="11"/>
  <c r="BN133" i="11"/>
  <c r="BW104" i="11"/>
  <c r="BU69" i="11"/>
  <c r="BN65" i="11"/>
  <c r="BU114" i="11"/>
  <c r="BR92" i="11"/>
  <c r="BR90" i="11"/>
  <c r="BO86" i="11"/>
  <c r="BR84" i="11"/>
  <c r="BQ116" i="11"/>
  <c r="BP62" i="11"/>
  <c r="BN92" i="11"/>
  <c r="BM88" i="11"/>
  <c r="BY86" i="11"/>
  <c r="BN84" i="11"/>
  <c r="BP144" i="11"/>
  <c r="BT148" i="11"/>
  <c r="BX148" i="11"/>
  <c r="BS120" i="11"/>
  <c r="BV123" i="11"/>
  <c r="BR117" i="11"/>
  <c r="BX70" i="11"/>
  <c r="BV69" i="11"/>
  <c r="BU63" i="11"/>
  <c r="BM112" i="11"/>
  <c r="BV92" i="11"/>
  <c r="BO88" i="11"/>
  <c r="BT86" i="11"/>
  <c r="BQ141" i="11"/>
  <c r="BP97" i="11"/>
  <c r="BM90" i="11"/>
  <c r="BY88" i="11"/>
  <c r="BN86" i="11"/>
  <c r="BN124" i="11"/>
  <c r="BS139" i="11"/>
  <c r="P26" i="11"/>
  <c r="Q26" i="11" s="1"/>
  <c r="R26" i="11" s="1"/>
  <c r="P28" i="11"/>
  <c r="Q28" i="11" s="1"/>
  <c r="R28" i="11" s="1"/>
  <c r="BM84" i="11"/>
  <c r="BT94" i="11"/>
  <c r="BX153" i="11"/>
  <c r="BP120" i="11"/>
  <c r="BQ94" i="11"/>
  <c r="BP69" i="11"/>
  <c r="P27" i="11"/>
  <c r="Q27" i="11" s="1"/>
  <c r="R27" i="11" s="1"/>
  <c r="BP143" i="11"/>
  <c r="BR150" i="11"/>
  <c r="BR126" i="11"/>
  <c r="P22" i="11"/>
  <c r="Q22" i="11" s="1"/>
  <c r="R22" i="11" s="1"/>
  <c r="BP131" i="11"/>
  <c r="BQ144" i="11"/>
  <c r="BN117" i="11"/>
  <c r="BT74" i="11"/>
  <c r="BS56" i="11"/>
  <c r="BW150" i="11"/>
  <c r="BU148" i="11"/>
  <c r="BV141" i="11"/>
  <c r="BP135" i="11"/>
  <c r="BS123" i="11"/>
  <c r="BQ121" i="11"/>
  <c r="BV65" i="11"/>
  <c r="BR61" i="11"/>
  <c r="BY92" i="11"/>
  <c r="BT90" i="11"/>
  <c r="BR88" i="11"/>
  <c r="BV86" i="11"/>
  <c r="BV84" i="11"/>
  <c r="BX72" i="11"/>
  <c r="BU60" i="11"/>
  <c r="P29" i="11"/>
  <c r="Q29" i="11" s="1"/>
  <c r="R29" i="11" s="1"/>
  <c r="I34" i="11"/>
  <c r="BQ149" i="11"/>
  <c r="BT147" i="11"/>
  <c r="BW152" i="11"/>
  <c r="BX139" i="11"/>
  <c r="BT70" i="11"/>
  <c r="BP60" i="11"/>
  <c r="BV154" i="11"/>
  <c r="BQ146" i="11"/>
  <c r="BT128" i="11"/>
  <c r="BP49" i="11"/>
  <c r="H60" i="11"/>
  <c r="BR98" i="11"/>
  <c r="BW154" i="11"/>
  <c r="BU152" i="11"/>
  <c r="BX88" i="11"/>
  <c r="BP121" i="11"/>
  <c r="BX86" i="11"/>
  <c r="BW155" i="11"/>
  <c r="BP96" i="11"/>
  <c r="BX68" i="11"/>
  <c r="BO60" i="11"/>
  <c r="BO56" i="11"/>
  <c r="BN49" i="11"/>
  <c r="BR154" i="11"/>
  <c r="BQ132" i="11"/>
  <c r="BT53" i="11"/>
  <c r="BO59" i="11"/>
  <c r="BT58" i="11"/>
  <c r="BS60" i="11"/>
  <c r="P35" i="11"/>
  <c r="Q35" i="11" s="1"/>
  <c r="R35" i="11" s="1"/>
  <c r="BR159" i="11"/>
  <c r="BU136" i="11"/>
  <c r="BR59" i="11"/>
  <c r="BO58" i="11"/>
  <c r="BM57" i="11"/>
  <c r="BQ48" i="11"/>
  <c r="BV53" i="11"/>
  <c r="BT161" i="11"/>
  <c r="BO142" i="11"/>
  <c r="BX121" i="11"/>
  <c r="BP73" i="11"/>
  <c r="BT60" i="11"/>
  <c r="BW56" i="11"/>
  <c r="BP53" i="11"/>
  <c r="BY57" i="11"/>
  <c r="BM48" i="11"/>
  <c r="BO53" i="11"/>
  <c r="BM52" i="11"/>
  <c r="BO48" i="11"/>
  <c r="BN52" i="11"/>
  <c r="BP162" i="11"/>
  <c r="BV137" i="11"/>
  <c r="BT136" i="11"/>
  <c r="BP71" i="11"/>
  <c r="BQ59" i="11"/>
  <c r="BS58" i="11"/>
  <c r="BP75" i="11"/>
  <c r="BP48" i="11"/>
  <c r="BN142" i="11"/>
  <c r="BN141" i="11"/>
  <c r="BP136" i="11"/>
  <c r="BV94" i="11"/>
  <c r="BT66" i="11"/>
  <c r="BP67" i="11"/>
  <c r="BM54" i="11"/>
  <c r="BP77" i="11"/>
  <c r="BX92" i="11"/>
  <c r="BM59" i="11"/>
  <c r="BP50" i="11"/>
  <c r="BV57" i="11"/>
  <c r="BV55" i="11"/>
  <c r="BN47" i="11"/>
  <c r="BT121" i="11"/>
  <c r="BR94" i="11"/>
  <c r="BX64" i="11"/>
  <c r="BS54" i="11"/>
  <c r="BT54" i="11"/>
  <c r="BU59" i="11"/>
  <c r="BS50" i="11"/>
  <c r="BP61" i="11"/>
  <c r="BX57" i="11"/>
  <c r="BU54" i="11"/>
  <c r="BN55" i="11"/>
  <c r="BQ50" i="11"/>
  <c r="BT152" i="11"/>
  <c r="BP148" i="11"/>
  <c r="BO135" i="11"/>
  <c r="BS116" i="11"/>
  <c r="BS94" i="11"/>
  <c r="BT78" i="11"/>
  <c r="BT62" i="11"/>
  <c r="BW54" i="11"/>
  <c r="BP65" i="11"/>
  <c r="BP51" i="11"/>
  <c r="BS53" i="11"/>
  <c r="BN59" i="11"/>
  <c r="BX58" i="11"/>
  <c r="BO50" i="11"/>
  <c r="BU58" i="11"/>
  <c r="BP57" i="11"/>
  <c r="BQ52" i="11"/>
  <c r="BQ55" i="11"/>
  <c r="BO47" i="11"/>
  <c r="BM58" i="11"/>
  <c r="BR123" i="11"/>
  <c r="BU137" i="11"/>
  <c r="BM94" i="11"/>
  <c r="BX76" i="11"/>
  <c r="BX84" i="11"/>
  <c r="BR49" i="11"/>
  <c r="BU56" i="11"/>
  <c r="BX90" i="11"/>
  <c r="BT51" i="11"/>
  <c r="BM53" i="11"/>
  <c r="BX59" i="11"/>
  <c r="BW57" i="11"/>
  <c r="BO49" i="11"/>
  <c r="BQ58" i="11"/>
  <c r="BS57" i="11"/>
  <c r="BU52" i="11"/>
  <c r="H53" i="10"/>
  <c r="Q9" i="11"/>
  <c r="R9" i="11" s="1"/>
  <c r="J48" i="11"/>
  <c r="BW162" i="11"/>
  <c r="BT159" i="11"/>
  <c r="BU160" i="11"/>
  <c r="BP145" i="11"/>
  <c r="BT149" i="11"/>
  <c r="BO156" i="11"/>
  <c r="BS155" i="11"/>
  <c r="BX144" i="11"/>
  <c r="BT144" i="11"/>
  <c r="BU129" i="11"/>
  <c r="BO125" i="11"/>
  <c r="BQ133" i="11"/>
  <c r="BP132" i="11"/>
  <c r="BU122" i="11"/>
  <c r="BP115" i="11"/>
  <c r="BX136" i="11"/>
  <c r="BX105" i="11"/>
  <c r="BO116" i="11"/>
  <c r="BV102" i="11"/>
  <c r="BN126" i="11"/>
  <c r="BV67" i="11"/>
  <c r="BR161" i="11"/>
  <c r="BW160" i="11"/>
  <c r="BO160" i="11"/>
  <c r="BY158" i="11"/>
  <c r="BQ158" i="11"/>
  <c r="BV157" i="11"/>
  <c r="BN157" i="11"/>
  <c r="BR153" i="11"/>
  <c r="BV151" i="11"/>
  <c r="BN151" i="11"/>
  <c r="BR149" i="11"/>
  <c r="BR145" i="11"/>
  <c r="BY161" i="11"/>
  <c r="BQ161" i="11"/>
  <c r="BV160" i="11"/>
  <c r="BN160" i="11"/>
  <c r="BU157" i="11"/>
  <c r="BM157" i="11"/>
  <c r="BW146" i="11"/>
  <c r="BO146" i="11"/>
  <c r="BY145" i="11"/>
  <c r="BQ145" i="11"/>
  <c r="BW158" i="11"/>
  <c r="BO158" i="11"/>
  <c r="BT157" i="11"/>
  <c r="BT151" i="11"/>
  <c r="BW161" i="11"/>
  <c r="BO161" i="11"/>
  <c r="BT160" i="11"/>
  <c r="BV158" i="11"/>
  <c r="BN158" i="11"/>
  <c r="BS157" i="11"/>
  <c r="BR146" i="11"/>
  <c r="BT145" i="11"/>
  <c r="BS161" i="11"/>
  <c r="BR158" i="11"/>
  <c r="BW157" i="11"/>
  <c r="BO157" i="11"/>
  <c r="BS153" i="11"/>
  <c r="BW151" i="11"/>
  <c r="BO151" i="11"/>
  <c r="BW147" i="11"/>
  <c r="BO147" i="11"/>
  <c r="BT163" i="11"/>
  <c r="BM158" i="11"/>
  <c r="BQ162" i="11"/>
  <c r="BV161" i="11"/>
  <c r="BU161" i="11"/>
  <c r="BM153" i="11"/>
  <c r="BY151" i="11"/>
  <c r="BU150" i="11"/>
  <c r="BU149" i="11"/>
  <c r="BO143" i="11"/>
  <c r="BN161" i="11"/>
  <c r="BS160" i="11"/>
  <c r="BX159" i="11"/>
  <c r="BV155" i="11"/>
  <c r="BY152" i="11"/>
  <c r="BS151" i="11"/>
  <c r="BT150" i="11"/>
  <c r="BU158" i="11"/>
  <c r="BO155" i="11"/>
  <c r="BW153" i="11"/>
  <c r="BQ151" i="11"/>
  <c r="BM150" i="11"/>
  <c r="BM149" i="11"/>
  <c r="BY147" i="11"/>
  <c r="BU146" i="11"/>
  <c r="BU145" i="11"/>
  <c r="BO159" i="11"/>
  <c r="BT158" i="11"/>
  <c r="BY157" i="11"/>
  <c r="BN155" i="11"/>
  <c r="BU154" i="11"/>
  <c r="BV153" i="11"/>
  <c r="BQ152" i="11"/>
  <c r="BM161" i="11"/>
  <c r="BO149" i="11"/>
  <c r="BQ147" i="11"/>
  <c r="BN145" i="11"/>
  <c r="BM143" i="11"/>
  <c r="BV139" i="11"/>
  <c r="BT138" i="11"/>
  <c r="BW134" i="11"/>
  <c r="BM134" i="11"/>
  <c r="BY131" i="11"/>
  <c r="BN131" i="11"/>
  <c r="BW130" i="11"/>
  <c r="BW129" i="11"/>
  <c r="BW159" i="11"/>
  <c r="BN149" i="11"/>
  <c r="BM145" i="11"/>
  <c r="BW144" i="11"/>
  <c r="BU139" i="11"/>
  <c r="BS138" i="11"/>
  <c r="BW131" i="11"/>
  <c r="BM131" i="11"/>
  <c r="BV130" i="11"/>
  <c r="BX156" i="11"/>
  <c r="BX155" i="11"/>
  <c r="BT154" i="11"/>
  <c r="BU153" i="11"/>
  <c r="BT146" i="11"/>
  <c r="BT139" i="11"/>
  <c r="BR138" i="11"/>
  <c r="BV131" i="11"/>
  <c r="BT130" i="11"/>
  <c r="BP155" i="11"/>
  <c r="BV145" i="11"/>
  <c r="BU143" i="11"/>
  <c r="BT140" i="11"/>
  <c r="BR139" i="11"/>
  <c r="BV138" i="11"/>
  <c r="BQ135" i="11"/>
  <c r="BQ131" i="11"/>
  <c r="BO130" i="11"/>
  <c r="BO129" i="11"/>
  <c r="BM128" i="11"/>
  <c r="BS163" i="11"/>
  <c r="BW156" i="11"/>
  <c r="BR157" i="11"/>
  <c r="BP156" i="11"/>
  <c r="BN139" i="11"/>
  <c r="BN138" i="11"/>
  <c r="BS134" i="11"/>
  <c r="BY129" i="11"/>
  <c r="BX128" i="11"/>
  <c r="BR125" i="11"/>
  <c r="BQ157" i="11"/>
  <c r="BX152" i="11"/>
  <c r="BR151" i="11"/>
  <c r="BW149" i="11"/>
  <c r="BW148" i="11"/>
  <c r="BM139" i="11"/>
  <c r="BV135" i="11"/>
  <c r="BR134" i="11"/>
  <c r="BO153" i="11"/>
  <c r="BP152" i="11"/>
  <c r="BV149" i="11"/>
  <c r="BQ148" i="11"/>
  <c r="BX162" i="11"/>
  <c r="BR160" i="11"/>
  <c r="BS154" i="11"/>
  <c r="BN153" i="11"/>
  <c r="BO152" i="11"/>
  <c r="BS150" i="11"/>
  <c r="BO148" i="11"/>
  <c r="BS147" i="11"/>
  <c r="BS146" i="11"/>
  <c r="BW143" i="11"/>
  <c r="BM154" i="11"/>
  <c r="BR147" i="11"/>
  <c r="BM146" i="11"/>
  <c r="BW145" i="11"/>
  <c r="BO144" i="11"/>
  <c r="BV143" i="11"/>
  <c r="BU140" i="11"/>
  <c r="BW139" i="11"/>
  <c r="BW138" i="11"/>
  <c r="BN134" i="11"/>
  <c r="BR131" i="11"/>
  <c r="BQ130" i="11"/>
  <c r="BP129" i="11"/>
  <c r="BN128" i="11"/>
  <c r="BV125" i="11"/>
  <c r="BV136" i="11"/>
  <c r="BR130" i="11"/>
  <c r="BS127" i="11"/>
  <c r="BT126" i="11"/>
  <c r="BM125" i="11"/>
  <c r="BQ123" i="11"/>
  <c r="BX122" i="11"/>
  <c r="BW142" i="11"/>
  <c r="BN136" i="11"/>
  <c r="BU135" i="11"/>
  <c r="BX134" i="11"/>
  <c r="BW133" i="11"/>
  <c r="BN130" i="11"/>
  <c r="BX129" i="11"/>
  <c r="BP126" i="11"/>
  <c r="BX124" i="11"/>
  <c r="BP123" i="11"/>
  <c r="BW122" i="11"/>
  <c r="BR121" i="11"/>
  <c r="BV120" i="11"/>
  <c r="BS119" i="11"/>
  <c r="BX118" i="11"/>
  <c r="BM118" i="11"/>
  <c r="BU142" i="11"/>
  <c r="BW141" i="11"/>
  <c r="BS135" i="11"/>
  <c r="BP134" i="11"/>
  <c r="BU133" i="11"/>
  <c r="BU131" i="11"/>
  <c r="BS129" i="11"/>
  <c r="BY125" i="11"/>
  <c r="BW124" i="11"/>
  <c r="BR119" i="11"/>
  <c r="BV118" i="11"/>
  <c r="BU115" i="11"/>
  <c r="BM115" i="11"/>
  <c r="BY113" i="11"/>
  <c r="BQ113" i="11"/>
  <c r="BU111" i="11"/>
  <c r="BM111" i="11"/>
  <c r="BO145" i="11"/>
  <c r="BM142" i="11"/>
  <c r="BU141" i="11"/>
  <c r="BO134" i="11"/>
  <c r="BM133" i="11"/>
  <c r="BT131" i="11"/>
  <c r="BQ129" i="11"/>
  <c r="BY128" i="11"/>
  <c r="BU125" i="11"/>
  <c r="BT124" i="11"/>
  <c r="BP119" i="11"/>
  <c r="BT115" i="11"/>
  <c r="BM141" i="11"/>
  <c r="BR140" i="11"/>
  <c r="BY139" i="11"/>
  <c r="BO131" i="11"/>
  <c r="BN129" i="11"/>
  <c r="BV128" i="11"/>
  <c r="BT125" i="11"/>
  <c r="BR124" i="11"/>
  <c r="BY123" i="11"/>
  <c r="BS143" i="11"/>
  <c r="BQ140" i="11"/>
  <c r="BQ139" i="11"/>
  <c r="BY138" i="11"/>
  <c r="BQ128" i="11"/>
  <c r="BX126" i="11"/>
  <c r="BS125" i="11"/>
  <c r="BQ124" i="11"/>
  <c r="BW123" i="11"/>
  <c r="BP122" i="11"/>
  <c r="BW121" i="11"/>
  <c r="BQ120" i="11"/>
  <c r="BX119" i="11"/>
  <c r="BN119" i="11"/>
  <c r="BR118" i="11"/>
  <c r="BN143" i="11"/>
  <c r="BO139" i="11"/>
  <c r="BQ138" i="11"/>
  <c r="BY130" i="11"/>
  <c r="BP128" i="11"/>
  <c r="BV127" i="11"/>
  <c r="BV126" i="11"/>
  <c r="BQ125" i="11"/>
  <c r="BP124" i="11"/>
  <c r="BW119" i="11"/>
  <c r="BQ118" i="11"/>
  <c r="BY115" i="11"/>
  <c r="BQ115" i="11"/>
  <c r="BU113" i="11"/>
  <c r="BM113" i="11"/>
  <c r="BY111" i="11"/>
  <c r="BQ111" i="11"/>
  <c r="BO138" i="11"/>
  <c r="BS130" i="11"/>
  <c r="BT127" i="11"/>
  <c r="BN125" i="11"/>
  <c r="BY121" i="11"/>
  <c r="BM120" i="11"/>
  <c r="BO119" i="11"/>
  <c r="BN118" i="11"/>
  <c r="BN115" i="11"/>
  <c r="BW113" i="11"/>
  <c r="BR111" i="11"/>
  <c r="BU109" i="11"/>
  <c r="BU107" i="11"/>
  <c r="BU105" i="11"/>
  <c r="BU103" i="11"/>
  <c r="BU101" i="11"/>
  <c r="BU99" i="11"/>
  <c r="BU97" i="11"/>
  <c r="BU95" i="11"/>
  <c r="BS121" i="11"/>
  <c r="BV113" i="11"/>
  <c r="BY112" i="11"/>
  <c r="BO111" i="11"/>
  <c r="BS109" i="11"/>
  <c r="BO108" i="11"/>
  <c r="BS107" i="11"/>
  <c r="BY106" i="11"/>
  <c r="BO106" i="11"/>
  <c r="BS105" i="11"/>
  <c r="BY104" i="11"/>
  <c r="BO104" i="11"/>
  <c r="BS103" i="11"/>
  <c r="BY102" i="11"/>
  <c r="BO102" i="11"/>
  <c r="BS101" i="11"/>
  <c r="BY100" i="11"/>
  <c r="BO100" i="11"/>
  <c r="BS99" i="11"/>
  <c r="BY98" i="11"/>
  <c r="BO98" i="11"/>
  <c r="BN121" i="11"/>
  <c r="BT117" i="11"/>
  <c r="BM114" i="11"/>
  <c r="BS113" i="11"/>
  <c r="BX112" i="11"/>
  <c r="BN111" i="11"/>
  <c r="BX110" i="11"/>
  <c r="BM110" i="11"/>
  <c r="BR109" i="11"/>
  <c r="BX108" i="11"/>
  <c r="BM108" i="11"/>
  <c r="BR107" i="11"/>
  <c r="BX106" i="11"/>
  <c r="BM106" i="11"/>
  <c r="BR105" i="11"/>
  <c r="BX104" i="11"/>
  <c r="BM104" i="11"/>
  <c r="BR103" i="11"/>
  <c r="BX102" i="11"/>
  <c r="BM102" i="11"/>
  <c r="BR101" i="11"/>
  <c r="BW115" i="11"/>
  <c r="BR113" i="11"/>
  <c r="BQ109" i="11"/>
  <c r="BQ107" i="11"/>
  <c r="BQ105" i="11"/>
  <c r="BQ103" i="11"/>
  <c r="BQ101" i="11"/>
  <c r="BQ99" i="11"/>
  <c r="BQ97" i="11"/>
  <c r="BQ95" i="11"/>
  <c r="BT91" i="11"/>
  <c r="BT87" i="11"/>
  <c r="BT83" i="11"/>
  <c r="BO117" i="11"/>
  <c r="BV115" i="11"/>
  <c r="BY114" i="11"/>
  <c r="BO113" i="11"/>
  <c r="BT112" i="11"/>
  <c r="BO109" i="11"/>
  <c r="BO107" i="11"/>
  <c r="BO105" i="11"/>
  <c r="BO103" i="11"/>
  <c r="BO101" i="11"/>
  <c r="BO99" i="11"/>
  <c r="BO97" i="11"/>
  <c r="BO95" i="11"/>
  <c r="BM116" i="11"/>
  <c r="BS115" i="11"/>
  <c r="BX114" i="11"/>
  <c r="BN113" i="11"/>
  <c r="BQ112" i="11"/>
  <c r="BW111" i="11"/>
  <c r="BT110" i="11"/>
  <c r="BY109" i="11"/>
  <c r="BN109" i="11"/>
  <c r="BT108" i="11"/>
  <c r="BY107" i="11"/>
  <c r="BN107" i="11"/>
  <c r="BT106" i="11"/>
  <c r="BX120" i="11"/>
  <c r="BY118" i="11"/>
  <c r="BR115" i="11"/>
  <c r="BV111" i="11"/>
  <c r="BW109" i="11"/>
  <c r="BM109" i="11"/>
  <c r="BS108" i="11"/>
  <c r="BW107" i="11"/>
  <c r="BM107" i="11"/>
  <c r="BS106" i="11"/>
  <c r="BW105" i="11"/>
  <c r="BM105" i="11"/>
  <c r="BS122" i="11"/>
  <c r="BR120" i="11"/>
  <c r="BT119" i="11"/>
  <c r="BT118" i="11"/>
  <c r="BO115" i="11"/>
  <c r="BS111" i="11"/>
  <c r="BV109" i="11"/>
  <c r="BV107" i="11"/>
  <c r="BV105" i="11"/>
  <c r="BV103" i="11"/>
  <c r="BV101" i="11"/>
  <c r="BV99" i="11"/>
  <c r="BV97" i="11"/>
  <c r="BV95" i="11"/>
  <c r="BN105" i="11"/>
  <c r="BR99" i="11"/>
  <c r="BR97" i="11"/>
  <c r="BO96" i="11"/>
  <c r="BM95" i="11"/>
  <c r="BN93" i="11"/>
  <c r="BY91" i="11"/>
  <c r="BN91" i="11"/>
  <c r="BY89" i="11"/>
  <c r="BN89" i="11"/>
  <c r="BY87" i="11"/>
  <c r="BN87" i="11"/>
  <c r="BY85" i="11"/>
  <c r="BN85" i="11"/>
  <c r="BY83" i="11"/>
  <c r="BN83" i="11"/>
  <c r="BY79" i="11"/>
  <c r="BO79" i="11"/>
  <c r="BT104" i="11"/>
  <c r="BW103" i="11"/>
  <c r="BM101" i="11"/>
  <c r="BT100" i="11"/>
  <c r="BM98" i="11"/>
  <c r="BY96" i="11"/>
  <c r="BW95" i="11"/>
  <c r="BU93" i="11"/>
  <c r="BS91" i="11"/>
  <c r="BS89" i="11"/>
  <c r="BS87" i="11"/>
  <c r="BS85" i="11"/>
  <c r="BS83" i="11"/>
  <c r="BT79" i="11"/>
  <c r="BN101" i="11"/>
  <c r="BS100" i="11"/>
  <c r="BN99" i="11"/>
  <c r="BT98" i="11"/>
  <c r="BR95" i="11"/>
  <c r="BP94" i="11"/>
  <c r="BO93" i="11"/>
  <c r="BW92" i="11"/>
  <c r="BO91" i="11"/>
  <c r="BW90" i="11"/>
  <c r="BO89" i="11"/>
  <c r="BW88" i="11"/>
  <c r="BO87" i="11"/>
  <c r="BW86" i="11"/>
  <c r="BO85" i="11"/>
  <c r="BW84" i="11"/>
  <c r="BO83" i="11"/>
  <c r="BY82" i="11"/>
  <c r="BY81" i="11"/>
  <c r="BM81" i="11"/>
  <c r="BY80" i="11"/>
  <c r="BM80" i="11"/>
  <c r="BQ79" i="11"/>
  <c r="BS78" i="11"/>
  <c r="BY77" i="11"/>
  <c r="BO77" i="11"/>
  <c r="BS76" i="11"/>
  <c r="BY75" i="11"/>
  <c r="BO75" i="11"/>
  <c r="BS74" i="11"/>
  <c r="BY73" i="11"/>
  <c r="BO73" i="11"/>
  <c r="BS72" i="11"/>
  <c r="BY71" i="11"/>
  <c r="BO71" i="11"/>
  <c r="BS70" i="11"/>
  <c r="BY69" i="11"/>
  <c r="BO69" i="11"/>
  <c r="BS68" i="11"/>
  <c r="BY67" i="11"/>
  <c r="BO67" i="11"/>
  <c r="BS66" i="11"/>
  <c r="BY65" i="11"/>
  <c r="BO65" i="11"/>
  <c r="BT102" i="11"/>
  <c r="BM100" i="11"/>
  <c r="BM99" i="11"/>
  <c r="BS98" i="11"/>
  <c r="BY97" i="11"/>
  <c r="BN95" i="11"/>
  <c r="BO94" i="11"/>
  <c r="BM93" i="11"/>
  <c r="BM91" i="11"/>
  <c r="BM89" i="11"/>
  <c r="BM87" i="11"/>
  <c r="BM85" i="11"/>
  <c r="BM83" i="11"/>
  <c r="BX82" i="11"/>
  <c r="BX81" i="11"/>
  <c r="BX80" i="11"/>
  <c r="BN79" i="11"/>
  <c r="BR78" i="11"/>
  <c r="BX77" i="11"/>
  <c r="BM77" i="11"/>
  <c r="BR76" i="11"/>
  <c r="BX75" i="11"/>
  <c r="BM75" i="11"/>
  <c r="BR74" i="11"/>
  <c r="BX73" i="11"/>
  <c r="BM73" i="11"/>
  <c r="BR72" i="11"/>
  <c r="BX71" i="11"/>
  <c r="BM71" i="11"/>
  <c r="BR70" i="11"/>
  <c r="BX69" i="11"/>
  <c r="BM69" i="11"/>
  <c r="BR68" i="11"/>
  <c r="BX67" i="11"/>
  <c r="BM67" i="11"/>
  <c r="BR66" i="11"/>
  <c r="BX65" i="11"/>
  <c r="BM65" i="11"/>
  <c r="BR64" i="11"/>
  <c r="BX63" i="11"/>
  <c r="BM63" i="11"/>
  <c r="BR62" i="11"/>
  <c r="BS97" i="11"/>
  <c r="BW91" i="11"/>
  <c r="BW89" i="11"/>
  <c r="BW87" i="11"/>
  <c r="BW85" i="11"/>
  <c r="BW83" i="11"/>
  <c r="BT82" i="11"/>
  <c r="BU81" i="11"/>
  <c r="BU80" i="11"/>
  <c r="BW79" i="11"/>
  <c r="BO78" i="11"/>
  <c r="BO76" i="11"/>
  <c r="BO74" i="11"/>
  <c r="BO72" i="11"/>
  <c r="BO70" i="11"/>
  <c r="BO68" i="11"/>
  <c r="BO66" i="11"/>
  <c r="BO64" i="11"/>
  <c r="BO62" i="11"/>
  <c r="BY103" i="11"/>
  <c r="BN97" i="11"/>
  <c r="BX96" i="11"/>
  <c r="BY94" i="11"/>
  <c r="BY93" i="11"/>
  <c r="BP92" i="11"/>
  <c r="BV91" i="11"/>
  <c r="BP90" i="11"/>
  <c r="BV89" i="11"/>
  <c r="BP88" i="11"/>
  <c r="BV87" i="11"/>
  <c r="BP86" i="11"/>
  <c r="BV85" i="11"/>
  <c r="BP84" i="11"/>
  <c r="BV83" i="11"/>
  <c r="BS82" i="11"/>
  <c r="BS81" i="11"/>
  <c r="BT80" i="11"/>
  <c r="BV79" i="11"/>
  <c r="BY78" i="11"/>
  <c r="BN78" i="11"/>
  <c r="BT77" i="11"/>
  <c r="BY76" i="11"/>
  <c r="BN76" i="11"/>
  <c r="BT75" i="11"/>
  <c r="BY74" i="11"/>
  <c r="BN74" i="11"/>
  <c r="BT73" i="11"/>
  <c r="BY72" i="11"/>
  <c r="BN72" i="11"/>
  <c r="BT71" i="11"/>
  <c r="BY70" i="11"/>
  <c r="BN70" i="11"/>
  <c r="BT69" i="11"/>
  <c r="BN103" i="11"/>
  <c r="BM97" i="11"/>
  <c r="BT96" i="11"/>
  <c r="BX94" i="11"/>
  <c r="BW93" i="11"/>
  <c r="BU91" i="11"/>
  <c r="BU89" i="11"/>
  <c r="BU87" i="11"/>
  <c r="BU85" i="11"/>
  <c r="BU83" i="11"/>
  <c r="BQ82" i="11"/>
  <c r="BQ81" i="11"/>
  <c r="BQ80" i="11"/>
  <c r="BU79" i="11"/>
  <c r="BW78" i="11"/>
  <c r="BM78" i="11"/>
  <c r="BS77" i="11"/>
  <c r="BW76" i="11"/>
  <c r="BM76" i="11"/>
  <c r="BS75" i="11"/>
  <c r="BW74" i="11"/>
  <c r="BM74" i="11"/>
  <c r="BS73" i="11"/>
  <c r="BW72" i="11"/>
  <c r="BM72" i="11"/>
  <c r="BS71" i="11"/>
  <c r="BS104" i="11"/>
  <c r="BM103" i="11"/>
  <c r="BY101" i="11"/>
  <c r="BY99" i="11"/>
  <c r="BS96" i="11"/>
  <c r="BY95" i="11"/>
  <c r="BU94" i="11"/>
  <c r="BS93" i="11"/>
  <c r="BR91" i="11"/>
  <c r="BR89" i="11"/>
  <c r="BR87" i="11"/>
  <c r="BW101" i="11"/>
  <c r="BX100" i="11"/>
  <c r="BW99" i="11"/>
  <c r="BX98" i="11"/>
  <c r="BM96" i="11"/>
  <c r="BS95" i="11"/>
  <c r="BR93" i="11"/>
  <c r="BQ91" i="11"/>
  <c r="BQ89" i="11"/>
  <c r="BQ87" i="11"/>
  <c r="BQ85" i="11"/>
  <c r="BQ83" i="11"/>
  <c r="BO82" i="11"/>
  <c r="BO81" i="11"/>
  <c r="BO80" i="11"/>
  <c r="BR79" i="11"/>
  <c r="BU78" i="11"/>
  <c r="BU76" i="11"/>
  <c r="BU74" i="11"/>
  <c r="BU72" i="11"/>
  <c r="BU70" i="11"/>
  <c r="BU68" i="11"/>
  <c r="BU66" i="11"/>
  <c r="BU64" i="11"/>
  <c r="BU62" i="11"/>
  <c r="BU82" i="11"/>
  <c r="BQ77" i="11"/>
  <c r="BV74" i="11"/>
  <c r="BW71" i="11"/>
  <c r="BV70" i="11"/>
  <c r="BW69" i="11"/>
  <c r="BN68" i="11"/>
  <c r="BV66" i="11"/>
  <c r="BY105" i="11"/>
  <c r="BW97" i="11"/>
  <c r="BR83" i="11"/>
  <c r="BP82" i="11"/>
  <c r="BQ74" i="11"/>
  <c r="BQ71" i="11"/>
  <c r="BQ70" i="11"/>
  <c r="BS69" i="11"/>
  <c r="BM68" i="11"/>
  <c r="BW67" i="11"/>
  <c r="BQ66" i="11"/>
  <c r="BY64" i="11"/>
  <c r="BM62" i="11"/>
  <c r="BQ61" i="11"/>
  <c r="BY60" i="11"/>
  <c r="BS90" i="11"/>
  <c r="BS88" i="11"/>
  <c r="BS86" i="11"/>
  <c r="BV78" i="11"/>
  <c r="BW75" i="11"/>
  <c r="BM70" i="11"/>
  <c r="BQ69" i="11"/>
  <c r="BT67" i="11"/>
  <c r="BN66" i="11"/>
  <c r="BW64" i="11"/>
  <c r="BY63" i="11"/>
  <c r="BO61" i="11"/>
  <c r="BX56" i="11"/>
  <c r="BM56" i="11"/>
  <c r="BS51" i="11"/>
  <c r="BM46" i="11"/>
  <c r="BS92" i="11"/>
  <c r="BQ78" i="11"/>
  <c r="BQ75" i="11"/>
  <c r="BV72" i="11"/>
  <c r="BS67" i="11"/>
  <c r="BM66" i="11"/>
  <c r="BW65" i="11"/>
  <c r="BV64" i="11"/>
  <c r="BW63" i="11"/>
  <c r="BS102" i="11"/>
  <c r="BS84" i="11"/>
  <c r="BV80" i="11"/>
  <c r="BQ72" i="11"/>
  <c r="BY68" i="11"/>
  <c r="BQ67" i="11"/>
  <c r="BT65" i="11"/>
  <c r="BS64" i="11"/>
  <c r="BT63" i="11"/>
  <c r="BW62" i="11"/>
  <c r="BY61" i="11"/>
  <c r="BQ51" i="11"/>
  <c r="BP80" i="11"/>
  <c r="BS79" i="11"/>
  <c r="BV76" i="11"/>
  <c r="BW73" i="11"/>
  <c r="BW68" i="11"/>
  <c r="BS65" i="11"/>
  <c r="BQ64" i="11"/>
  <c r="BS63" i="11"/>
  <c r="BV62" i="11"/>
  <c r="BX61" i="11"/>
  <c r="BR85" i="11"/>
  <c r="BV81" i="11"/>
  <c r="BM79" i="11"/>
  <c r="BQ76" i="11"/>
  <c r="BQ73" i="11"/>
  <c r="BV68" i="11"/>
  <c r="BY66" i="11"/>
  <c r="BQ65" i="11"/>
  <c r="BN64" i="11"/>
  <c r="BQ63" i="11"/>
  <c r="BS62" i="11"/>
  <c r="BW61" i="11"/>
  <c r="BQ60" i="11"/>
  <c r="BR56" i="11"/>
  <c r="BR54" i="11"/>
  <c r="BN51" i="11"/>
  <c r="BM49" i="11"/>
  <c r="BW77" i="11"/>
  <c r="BY62" i="11"/>
  <c r="BM61" i="11"/>
  <c r="BW66" i="11"/>
  <c r="BQ62" i="11"/>
  <c r="BY58" i="11"/>
  <c r="BQ56" i="11"/>
  <c r="BM55" i="11"/>
  <c r="BW70" i="11"/>
  <c r="BN62" i="11"/>
  <c r="BP56" i="11"/>
  <c r="BP81" i="11"/>
  <c r="BO63" i="11"/>
  <c r="BT59" i="11"/>
  <c r="BN56" i="11"/>
  <c r="BR51" i="11"/>
  <c r="BM47" i="11"/>
  <c r="BS59" i="11"/>
  <c r="BP58" i="11"/>
  <c r="BT57" i="11"/>
  <c r="BM51" i="11"/>
  <c r="BO46" i="11"/>
  <c r="BP59" i="11"/>
  <c r="BN58" i="11"/>
  <c r="BR57" i="11"/>
  <c r="BW55" i="11"/>
  <c r="BV54" i="11"/>
  <c r="BT52" i="11"/>
  <c r="BR50" i="11"/>
  <c r="BN46" i="11"/>
  <c r="BQ68" i="11"/>
  <c r="BT61" i="11"/>
  <c r="BV60" i="11"/>
  <c r="BQ54" i="11"/>
  <c r="BQ49" i="11"/>
  <c r="BM60" i="11"/>
  <c r="BV56" i="11"/>
  <c r="BR55" i="11"/>
  <c r="BM64" i="11"/>
  <c r="BS61" i="11"/>
  <c r="BN60" i="11"/>
  <c r="BY56" i="11"/>
  <c r="BU55" i="11"/>
  <c r="BP54" i="11"/>
  <c r="BN54" i="11"/>
  <c r="BN48" i="11"/>
  <c r="P43" i="11"/>
  <c r="Q43" i="11" s="1"/>
  <c r="R43" i="11" s="1"/>
  <c r="BR53" i="11"/>
  <c r="I62" i="11"/>
  <c r="H84" i="11"/>
  <c r="BR58" i="11"/>
  <c r="BN57" i="11"/>
  <c r="BQ57" i="11"/>
  <c r="BR52" i="11"/>
  <c r="H67" i="11"/>
  <c r="BP55" i="11"/>
  <c r="I32" i="11"/>
  <c r="P32" i="11" s="1"/>
  <c r="Q32" i="11" s="1"/>
  <c r="R32" i="11" s="1"/>
  <c r="BM45" i="11"/>
  <c r="Q15" i="11"/>
  <c r="R15" i="11" s="1"/>
  <c r="I53" i="11"/>
  <c r="BO122" i="11"/>
  <c r="BS124" i="11"/>
  <c r="J39" i="11"/>
  <c r="H51" i="11"/>
  <c r="J52" i="11"/>
  <c r="BS158" i="11"/>
  <c r="BO150" i="11"/>
  <c r="BN150" i="11"/>
  <c r="BP157" i="11"/>
  <c r="BP147" i="11"/>
  <c r="BT155" i="11"/>
  <c r="BT156" i="11"/>
  <c r="BS148" i="11"/>
  <c r="BR142" i="11"/>
  <c r="BR133" i="11"/>
  <c r="BT135" i="11"/>
  <c r="BO127" i="11"/>
  <c r="BT132" i="11"/>
  <c r="BO123" i="11"/>
  <c r="BU120" i="11"/>
  <c r="BQ122" i="11"/>
  <c r="BT101" i="11"/>
  <c r="BO114" i="11"/>
  <c r="BO112" i="11"/>
  <c r="BQ98" i="11"/>
  <c r="BN61" i="11"/>
  <c r="BW60" i="11"/>
  <c r="BO54" i="11"/>
  <c r="BR60" i="11"/>
  <c r="H33" i="11"/>
  <c r="BU53" i="11"/>
  <c r="BV59" i="11"/>
  <c r="BY59" i="11"/>
  <c r="BM50" i="11"/>
  <c r="BV58" i="11"/>
  <c r="BO57" i="11"/>
  <c r="BS52" i="11"/>
  <c r="I42" i="11"/>
  <c r="P42" i="11" s="1"/>
  <c r="Q42" i="11" s="1"/>
  <c r="R42" i="11" s="1"/>
  <c r="H78" i="11"/>
  <c r="BN53" i="11"/>
  <c r="BT55" i="11"/>
  <c r="I39" i="11"/>
  <c r="BP47" i="11"/>
  <c r="I55" i="11"/>
  <c r="P34" i="11"/>
  <c r="Q34" i="11" s="1"/>
  <c r="R34" i="11" s="1"/>
  <c r="H50" i="11"/>
  <c r="BO120" i="11"/>
  <c r="BW59" i="11"/>
  <c r="J47" i="11"/>
  <c r="I47" i="11"/>
  <c r="J38" i="11"/>
  <c r="P38" i="11" s="1"/>
  <c r="Q38" i="11" s="1"/>
  <c r="R38" i="11" s="1"/>
  <c r="H46" i="11"/>
  <c r="J49" i="11"/>
  <c r="BU162" i="11"/>
  <c r="BX140" i="11"/>
  <c r="BW127" i="11"/>
  <c r="BV142" i="11"/>
  <c r="BW135" i="11"/>
  <c r="BV132" i="11"/>
  <c r="BS126" i="11"/>
  <c r="BQ137" i="11"/>
  <c r="BR122" i="11"/>
  <c r="BP117" i="11"/>
  <c r="BO51" i="11"/>
  <c r="BW58" i="11"/>
  <c r="J55" i="11"/>
  <c r="BO52" i="11"/>
  <c r="H56" i="11"/>
  <c r="I21" i="11"/>
  <c r="P21" i="11" s="1"/>
  <c r="Q21" i="11" s="1"/>
  <c r="R21" i="11" s="1"/>
  <c r="J57" i="11"/>
  <c r="I37" i="11"/>
  <c r="P37" i="11" s="1"/>
  <c r="Q37" i="11" s="1"/>
  <c r="R37" i="11" s="1"/>
  <c r="BS131" i="11"/>
  <c r="BN94" i="11"/>
  <c r="BQ53" i="11"/>
  <c r="J80" i="11"/>
  <c r="BO55" i="11"/>
  <c r="H49" i="11"/>
  <c r="BN50" i="11"/>
  <c r="I24" i="11"/>
  <c r="P24" i="11" s="1"/>
  <c r="Q24" i="11" s="1"/>
  <c r="R24" i="11" s="1"/>
  <c r="BQ156" i="11"/>
  <c r="BT56" i="11"/>
  <c r="BP52" i="11"/>
  <c r="BQ153" i="11"/>
  <c r="BV134" i="11"/>
  <c r="BR137" i="11"/>
  <c r="BQ136" i="11"/>
  <c r="BN122" i="11"/>
  <c r="BU126" i="11"/>
  <c r="BX132" i="11"/>
  <c r="BX60" i="11"/>
  <c r="BP63" i="11"/>
  <c r="J54" i="11"/>
  <c r="BU57" i="11"/>
  <c r="H40" i="11"/>
  <c r="H41" i="11"/>
  <c r="BS55" i="11"/>
  <c r="I40" i="11"/>
  <c r="I46" i="11"/>
  <c r="J65" i="11"/>
  <c r="H28" i="10"/>
  <c r="H36" i="10"/>
  <c r="H76" i="10"/>
  <c r="J41" i="10"/>
  <c r="J55" i="10"/>
  <c r="I86" i="10"/>
  <c r="J107" i="10"/>
  <c r="H87" i="10"/>
  <c r="J10" i="10"/>
  <c r="H85" i="10"/>
  <c r="I90" i="10"/>
  <c r="J120" i="10"/>
  <c r="J85" i="10"/>
  <c r="H32" i="10"/>
  <c r="H57" i="10"/>
  <c r="J76" i="10"/>
  <c r="J81" i="10"/>
  <c r="J46" i="10"/>
  <c r="H47" i="10"/>
  <c r="J91" i="10"/>
  <c r="J117" i="10"/>
  <c r="I123" i="10"/>
  <c r="H124" i="10"/>
  <c r="J66" i="10"/>
  <c r="H67" i="10"/>
  <c r="I72" i="10"/>
  <c r="J113" i="10"/>
  <c r="J118" i="10"/>
  <c r="J124" i="10"/>
  <c r="J27" i="10"/>
  <c r="J35" i="10"/>
  <c r="J72" i="10"/>
  <c r="J58" i="10"/>
  <c r="J67" i="10"/>
  <c r="J42" i="10"/>
  <c r="I114" i="10"/>
  <c r="H115" i="10"/>
  <c r="I119" i="10"/>
  <c r="H20" i="10"/>
  <c r="I26" i="10"/>
  <c r="H27" i="10"/>
  <c r="J39" i="10"/>
  <c r="J73" i="10"/>
  <c r="I99" i="10"/>
  <c r="I110" i="10"/>
  <c r="H120" i="10"/>
  <c r="J11" i="10"/>
  <c r="I12" i="10"/>
  <c r="J19" i="10"/>
  <c r="I74" i="10"/>
  <c r="H121" i="10"/>
  <c r="J71" i="10"/>
  <c r="J75" i="10"/>
  <c r="I101" i="10"/>
  <c r="I22" i="10"/>
  <c r="I28" i="10"/>
  <c r="J50" i="10"/>
  <c r="I55" i="10"/>
  <c r="I57" i="10"/>
  <c r="I62" i="10"/>
  <c r="J64" i="10"/>
  <c r="J65" i="10"/>
  <c r="I66" i="10"/>
  <c r="I68" i="10"/>
  <c r="I75" i="10"/>
  <c r="H88" i="10"/>
  <c r="J90" i="10"/>
  <c r="I115" i="10"/>
  <c r="I120" i="10"/>
  <c r="I76" i="10"/>
  <c r="H12" i="10"/>
  <c r="J17" i="10"/>
  <c r="H18" i="10"/>
  <c r="I30" i="10"/>
  <c r="H31" i="10"/>
  <c r="I36" i="10"/>
  <c r="J43" i="10"/>
  <c r="J45" i="10"/>
  <c r="J48" i="10"/>
  <c r="I51" i="10"/>
  <c r="I60" i="10"/>
  <c r="H69" i="10"/>
  <c r="I125" i="10"/>
  <c r="J126" i="10"/>
  <c r="H128" i="10"/>
  <c r="J25" i="10"/>
  <c r="H26" i="10"/>
  <c r="J31" i="10"/>
  <c r="J37" i="10"/>
  <c r="J44" i="10"/>
  <c r="I58" i="10"/>
  <c r="J63" i="10"/>
  <c r="J69" i="10"/>
  <c r="I82" i="10"/>
  <c r="H100" i="10"/>
  <c r="J80" i="10"/>
  <c r="I14" i="10"/>
  <c r="I20" i="10"/>
  <c r="J33" i="10"/>
  <c r="H34" i="10"/>
  <c r="J38" i="10"/>
  <c r="H79" i="10"/>
  <c r="J97" i="10"/>
  <c r="I107" i="10"/>
  <c r="I117" i="10"/>
  <c r="J119" i="10"/>
  <c r="J128" i="10"/>
  <c r="H16" i="10"/>
  <c r="I53" i="10"/>
  <c r="J59" i="10"/>
  <c r="J109" i="10"/>
  <c r="J15" i="10"/>
  <c r="I16" i="10"/>
  <c r="J21" i="10"/>
  <c r="H22" i="10"/>
  <c r="I32" i="10"/>
  <c r="H51" i="10"/>
  <c r="J54" i="10"/>
  <c r="H77" i="10"/>
  <c r="H83" i="10"/>
  <c r="J86" i="10"/>
  <c r="J104" i="10"/>
  <c r="H107" i="10"/>
  <c r="H127" i="10"/>
  <c r="I59" i="10"/>
  <c r="I67" i="10"/>
  <c r="I77" i="10"/>
  <c r="J79" i="10"/>
  <c r="I85" i="10"/>
  <c r="J106" i="10"/>
  <c r="H48" i="10"/>
  <c r="H73" i="10"/>
  <c r="J127" i="10"/>
  <c r="J23" i="10"/>
  <c r="I34" i="10"/>
  <c r="I45" i="10"/>
  <c r="H54" i="10"/>
  <c r="J57" i="10"/>
  <c r="J68" i="10"/>
  <c r="I87" i="10"/>
  <c r="H92" i="10"/>
  <c r="J96" i="10"/>
  <c r="I18" i="10"/>
  <c r="H24" i="10"/>
  <c r="J13" i="10"/>
  <c r="I24" i="10"/>
  <c r="J29" i="10"/>
  <c r="H30" i="10"/>
  <c r="J40" i="10"/>
  <c r="J53" i="10"/>
  <c r="I54" i="10"/>
  <c r="I65" i="10"/>
  <c r="H84" i="10"/>
  <c r="J94" i="10"/>
  <c r="H99" i="10"/>
  <c r="J111" i="10"/>
  <c r="H122" i="10"/>
  <c r="H35" i="10"/>
  <c r="H14" i="10"/>
  <c r="I39" i="10"/>
  <c r="I48" i="10"/>
  <c r="I73" i="10"/>
  <c r="J92" i="10"/>
  <c r="I106" i="10"/>
  <c r="H108" i="10"/>
  <c r="I112" i="10"/>
  <c r="J116" i="10"/>
  <c r="H59" i="10"/>
  <c r="J83" i="10"/>
  <c r="I98" i="10"/>
  <c r="I104" i="10"/>
  <c r="J114" i="10"/>
  <c r="H119" i="10"/>
  <c r="I121" i="10"/>
  <c r="J123" i="10"/>
  <c r="J125" i="10"/>
  <c r="I127" i="10"/>
  <c r="I15" i="10"/>
  <c r="I19" i="10"/>
  <c r="I35" i="10"/>
  <c r="H39" i="10"/>
  <c r="H43" i="10"/>
  <c r="H45" i="10"/>
  <c r="I50" i="10"/>
  <c r="H58" i="10"/>
  <c r="H60" i="10"/>
  <c r="I64" i="10"/>
  <c r="H68" i="10"/>
  <c r="H70" i="10"/>
  <c r="H75" i="10"/>
  <c r="J77" i="10"/>
  <c r="H81" i="10"/>
  <c r="J82" i="10"/>
  <c r="I84" i="10"/>
  <c r="J98" i="10"/>
  <c r="I10" i="10"/>
  <c r="J12" i="10"/>
  <c r="J14" i="10"/>
  <c r="J16" i="10"/>
  <c r="J18" i="10"/>
  <c r="J20" i="10"/>
  <c r="J22" i="10"/>
  <c r="J24" i="10"/>
  <c r="J26" i="10"/>
  <c r="J28" i="10"/>
  <c r="J30" i="10"/>
  <c r="J32" i="10"/>
  <c r="J34" i="10"/>
  <c r="J36" i="10"/>
  <c r="I38" i="10"/>
  <c r="I40" i="10"/>
  <c r="I42" i="10"/>
  <c r="I44" i="10"/>
  <c r="I46" i="10"/>
  <c r="H55" i="10"/>
  <c r="H61" i="10"/>
  <c r="H66" i="10"/>
  <c r="H89" i="10"/>
  <c r="I91" i="10"/>
  <c r="H93" i="10"/>
  <c r="I95" i="10"/>
  <c r="H98" i="10"/>
  <c r="I100" i="10"/>
  <c r="H105" i="10"/>
  <c r="J112" i="10"/>
  <c r="H118" i="10"/>
  <c r="I83" i="10"/>
  <c r="I93" i="10"/>
  <c r="J95" i="10"/>
  <c r="H97" i="10"/>
  <c r="J102" i="10"/>
  <c r="I105" i="10"/>
  <c r="H109" i="10"/>
  <c r="H113" i="10"/>
  <c r="I118" i="10"/>
  <c r="H10" i="10"/>
  <c r="H38" i="10"/>
  <c r="H40" i="10"/>
  <c r="H42" i="10"/>
  <c r="H44" i="10"/>
  <c r="H46" i="10"/>
  <c r="H49" i="10"/>
  <c r="I52" i="10"/>
  <c r="H65" i="10"/>
  <c r="H71" i="10"/>
  <c r="J93" i="10"/>
  <c r="I97" i="10"/>
  <c r="J105" i="10"/>
  <c r="I128" i="10"/>
  <c r="I9" i="10"/>
  <c r="H56" i="10"/>
  <c r="I71" i="10"/>
  <c r="H74" i="10"/>
  <c r="H86" i="10"/>
  <c r="I88" i="10"/>
  <c r="H96" i="10"/>
  <c r="J51" i="10"/>
  <c r="I80" i="10"/>
  <c r="J87" i="10"/>
  <c r="I92" i="10"/>
  <c r="I96" i="10"/>
  <c r="H101" i="10"/>
  <c r="H106" i="10"/>
  <c r="I108" i="10"/>
  <c r="AX55" i="10"/>
  <c r="AY55" i="10" s="1"/>
  <c r="AX50" i="10"/>
  <c r="AY50" i="10" s="1"/>
  <c r="C158" i="10"/>
  <c r="E158" i="10" s="1"/>
  <c r="C159" i="10"/>
  <c r="E159" i="10" s="1"/>
  <c r="C165" i="10"/>
  <c r="E165" i="10" s="1"/>
  <c r="C157" i="10"/>
  <c r="E157" i="10" s="1"/>
  <c r="AX58" i="10"/>
  <c r="AY58" i="10" s="1"/>
  <c r="AX54" i="10"/>
  <c r="AY54" i="10" s="1"/>
  <c r="AX48" i="10"/>
  <c r="AY48" i="10" s="1"/>
  <c r="AX66" i="10"/>
  <c r="AY66" i="10" s="1"/>
  <c r="AX60" i="10"/>
  <c r="AY60" i="10" s="1"/>
  <c r="BC61" i="10"/>
  <c r="BD62" i="10" s="1"/>
  <c r="BE63" i="10" s="1"/>
  <c r="BF64" i="10" s="1"/>
  <c r="BG65" i="10" s="1"/>
  <c r="BH66" i="10" s="1"/>
  <c r="BI67" i="10" s="1"/>
  <c r="BJ68" i="10" s="1"/>
  <c r="BK69" i="10" s="1"/>
  <c r="BL70" i="10" s="1"/>
  <c r="BM71" i="10" s="1"/>
  <c r="BN72" i="10" s="1"/>
  <c r="BC68" i="10"/>
  <c r="BD69" i="10" s="1"/>
  <c r="BE70" i="10" s="1"/>
  <c r="BF71" i="10" s="1"/>
  <c r="BG72" i="10" s="1"/>
  <c r="BH73" i="10" s="1"/>
  <c r="BI74" i="10" s="1"/>
  <c r="BJ75" i="10" s="1"/>
  <c r="BK76" i="10" s="1"/>
  <c r="BL77" i="10" s="1"/>
  <c r="BM78" i="10" s="1"/>
  <c r="BN79" i="10" s="1"/>
  <c r="AX73" i="10"/>
  <c r="AY73" i="10" s="1"/>
  <c r="AX78" i="10"/>
  <c r="AY78" i="10" s="1"/>
  <c r="AX79" i="10"/>
  <c r="AY79" i="10" s="1"/>
  <c r="AX52" i="10"/>
  <c r="AY52" i="10" s="1"/>
  <c r="H13" i="10"/>
  <c r="H17" i="10"/>
  <c r="H21" i="10"/>
  <c r="H25" i="10"/>
  <c r="AX47" i="10"/>
  <c r="AY47" i="10" s="1"/>
  <c r="AX56" i="10"/>
  <c r="AY56" i="10" s="1"/>
  <c r="J62" i="10"/>
  <c r="AX69" i="10"/>
  <c r="AY69" i="10" s="1"/>
  <c r="AX81" i="10"/>
  <c r="AY81" i="10" s="1"/>
  <c r="I23" i="10"/>
  <c r="I27" i="10"/>
  <c r="I31" i="10"/>
  <c r="BC50" i="10"/>
  <c r="BD51" i="10" s="1"/>
  <c r="BE52" i="10" s="1"/>
  <c r="BF53" i="10" s="1"/>
  <c r="BG54" i="10" s="1"/>
  <c r="BH55" i="10" s="1"/>
  <c r="BI56" i="10" s="1"/>
  <c r="BJ57" i="10" s="1"/>
  <c r="BK58" i="10" s="1"/>
  <c r="BL59" i="10" s="1"/>
  <c r="BM60" i="10" s="1"/>
  <c r="BN61" i="10" s="1"/>
  <c r="BC53" i="10"/>
  <c r="BD54" i="10" s="1"/>
  <c r="BE55" i="10" s="1"/>
  <c r="BF56" i="10" s="1"/>
  <c r="BG57" i="10" s="1"/>
  <c r="BH58" i="10" s="1"/>
  <c r="BI59" i="10" s="1"/>
  <c r="BJ60" i="10" s="1"/>
  <c r="BK61" i="10" s="1"/>
  <c r="BL62" i="10" s="1"/>
  <c r="BM63" i="10" s="1"/>
  <c r="BN64" i="10" s="1"/>
  <c r="AX76" i="10"/>
  <c r="AY76" i="10" s="1"/>
  <c r="I11" i="10"/>
  <c r="I43" i="10"/>
  <c r="I47" i="10"/>
  <c r="J56" i="10"/>
  <c r="AX89" i="10"/>
  <c r="AY89" i="10" s="1"/>
  <c r="H23" i="10"/>
  <c r="J47" i="10"/>
  <c r="AX57" i="10"/>
  <c r="AY57" i="10" s="1"/>
  <c r="AX62" i="10"/>
  <c r="AY62" i="10" s="1"/>
  <c r="H64" i="10"/>
  <c r="H15" i="10"/>
  <c r="H19" i="10"/>
  <c r="H11" i="10"/>
  <c r="H29" i="10"/>
  <c r="H33" i="10"/>
  <c r="H37" i="10"/>
  <c r="H41" i="10"/>
  <c r="I49" i="10"/>
  <c r="BC75" i="10"/>
  <c r="BD76" i="10" s="1"/>
  <c r="BE77" i="10" s="1"/>
  <c r="BF78" i="10" s="1"/>
  <c r="BG79" i="10" s="1"/>
  <c r="BH80" i="10" s="1"/>
  <c r="BI81" i="10" s="1"/>
  <c r="BJ82" i="10" s="1"/>
  <c r="BK83" i="10" s="1"/>
  <c r="BL84" i="10" s="1"/>
  <c r="BM85" i="10" s="1"/>
  <c r="BN86" i="10" s="1"/>
  <c r="I13" i="10"/>
  <c r="I17" i="10"/>
  <c r="I21" i="10"/>
  <c r="I25" i="10"/>
  <c r="I29" i="10"/>
  <c r="I33" i="10"/>
  <c r="I37" i="10"/>
  <c r="I41" i="10"/>
  <c r="AX77" i="10"/>
  <c r="AY77" i="10" s="1"/>
  <c r="J49" i="10"/>
  <c r="AX70" i="10"/>
  <c r="AY70" i="10" s="1"/>
  <c r="C160" i="10"/>
  <c r="E160" i="10" s="1"/>
  <c r="I61" i="10"/>
  <c r="AX63" i="10"/>
  <c r="AY63" i="10" s="1"/>
  <c r="AX67" i="10"/>
  <c r="AY67" i="10" s="1"/>
  <c r="J70" i="10"/>
  <c r="H72" i="10"/>
  <c r="I78" i="10"/>
  <c r="BC81" i="10"/>
  <c r="BD82" i="10" s="1"/>
  <c r="BE83" i="10" s="1"/>
  <c r="BF84" i="10" s="1"/>
  <c r="BG85" i="10" s="1"/>
  <c r="BH86" i="10" s="1"/>
  <c r="BI87" i="10" s="1"/>
  <c r="BJ88" i="10" s="1"/>
  <c r="BK89" i="10" s="1"/>
  <c r="BL90" i="10" s="1"/>
  <c r="BM91" i="10" s="1"/>
  <c r="BN92" i="10" s="1"/>
  <c r="J101" i="10"/>
  <c r="O9" i="10"/>
  <c r="O15" i="10"/>
  <c r="O21" i="10"/>
  <c r="AI9" i="10" s="1"/>
  <c r="O33" i="10"/>
  <c r="AI21" i="10" s="1"/>
  <c r="O45" i="10"/>
  <c r="AI33" i="10" s="1"/>
  <c r="AX160" i="10"/>
  <c r="AY160" i="10" s="1"/>
  <c r="AX155" i="10"/>
  <c r="AY155" i="10" s="1"/>
  <c r="AX158" i="10"/>
  <c r="AY158" i="10" s="1"/>
  <c r="AX140" i="10"/>
  <c r="AY140" i="10" s="1"/>
  <c r="AX133" i="10"/>
  <c r="AY133" i="10" s="1"/>
  <c r="AX141" i="10"/>
  <c r="AY141" i="10" s="1"/>
  <c r="AX134" i="10"/>
  <c r="AY134" i="10" s="1"/>
  <c r="AX119" i="10"/>
  <c r="AY119" i="10" s="1"/>
  <c r="AX117" i="10"/>
  <c r="AY117" i="10" s="1"/>
  <c r="AX164" i="10"/>
  <c r="AY164" i="10" s="1"/>
  <c r="AX138" i="10"/>
  <c r="AY138" i="10" s="1"/>
  <c r="AX123" i="10"/>
  <c r="AY123" i="10" s="1"/>
  <c r="AX124" i="10"/>
  <c r="AY124" i="10" s="1"/>
  <c r="AX122" i="10"/>
  <c r="AY122" i="10" s="1"/>
  <c r="AX121" i="10"/>
  <c r="AY121" i="10" s="1"/>
  <c r="AX115" i="10"/>
  <c r="AY115" i="10" s="1"/>
  <c r="AX98" i="10"/>
  <c r="AY98" i="10" s="1"/>
  <c r="AX108" i="10"/>
  <c r="AY108" i="10" s="1"/>
  <c r="AX96" i="10"/>
  <c r="AY96" i="10" s="1"/>
  <c r="AX112" i="10"/>
  <c r="AY112" i="10" s="1"/>
  <c r="AX109" i="10"/>
  <c r="AY109" i="10" s="1"/>
  <c r="AX99" i="10"/>
  <c r="AY99" i="10" s="1"/>
  <c r="AX104" i="10"/>
  <c r="AY104" i="10" s="1"/>
  <c r="AX88" i="10"/>
  <c r="AY88" i="10" s="1"/>
  <c r="AX86" i="10"/>
  <c r="AY86" i="10" s="1"/>
  <c r="AX84" i="10"/>
  <c r="AY84" i="10" s="1"/>
  <c r="AX80" i="10"/>
  <c r="AY80" i="10" s="1"/>
  <c r="AX72" i="10"/>
  <c r="AY72" i="10" s="1"/>
  <c r="AX64" i="10"/>
  <c r="AY64" i="10" s="1"/>
  <c r="AX49" i="10"/>
  <c r="AY49" i="10" s="1"/>
  <c r="H50" i="10"/>
  <c r="BC52" i="10"/>
  <c r="BD53" i="10" s="1"/>
  <c r="BE54" i="10" s="1"/>
  <c r="BF55" i="10" s="1"/>
  <c r="BG56" i="10" s="1"/>
  <c r="BH57" i="10" s="1"/>
  <c r="BI58" i="10" s="1"/>
  <c r="BJ59" i="10" s="1"/>
  <c r="BK60" i="10" s="1"/>
  <c r="BL61" i="10" s="1"/>
  <c r="BM62" i="10" s="1"/>
  <c r="BN63" i="10" s="1"/>
  <c r="H52" i="10"/>
  <c r="BC60" i="10"/>
  <c r="BD61" i="10" s="1"/>
  <c r="BE62" i="10" s="1"/>
  <c r="BF63" i="10" s="1"/>
  <c r="BG64" i="10" s="1"/>
  <c r="BH65" i="10" s="1"/>
  <c r="BI66" i="10" s="1"/>
  <c r="BJ67" i="10" s="1"/>
  <c r="BK68" i="10" s="1"/>
  <c r="BL69" i="10" s="1"/>
  <c r="BM70" i="10" s="1"/>
  <c r="BN71" i="10" s="1"/>
  <c r="J60" i="10"/>
  <c r="J61" i="10"/>
  <c r="H63" i="10"/>
  <c r="AX65" i="10"/>
  <c r="AY65" i="10" s="1"/>
  <c r="AX68" i="10"/>
  <c r="AY68" i="10" s="1"/>
  <c r="I69" i="10"/>
  <c r="AX71" i="10"/>
  <c r="AY71" i="10" s="1"/>
  <c r="J74" i="10"/>
  <c r="AX74" i="10"/>
  <c r="AY74" i="10" s="1"/>
  <c r="AX75" i="10"/>
  <c r="AY75" i="10" s="1"/>
  <c r="J78" i="10"/>
  <c r="H80" i="10"/>
  <c r="I81" i="10"/>
  <c r="BC87" i="10"/>
  <c r="BD88" i="10" s="1"/>
  <c r="BE89" i="10" s="1"/>
  <c r="BF90" i="10" s="1"/>
  <c r="BG91" i="10" s="1"/>
  <c r="BH92" i="10" s="1"/>
  <c r="BI93" i="10" s="1"/>
  <c r="BJ94" i="10" s="1"/>
  <c r="BK95" i="10" s="1"/>
  <c r="BL96" i="10" s="1"/>
  <c r="BM97" i="10" s="1"/>
  <c r="BN98" i="10" s="1"/>
  <c r="AX91" i="10"/>
  <c r="AY91" i="10" s="1"/>
  <c r="BP173" i="10"/>
  <c r="BC49" i="10"/>
  <c r="BD50" i="10" s="1"/>
  <c r="BE51" i="10" s="1"/>
  <c r="BF52" i="10" s="1"/>
  <c r="BG53" i="10" s="1"/>
  <c r="BH54" i="10" s="1"/>
  <c r="BI55" i="10" s="1"/>
  <c r="BJ56" i="10" s="1"/>
  <c r="BK57" i="10" s="1"/>
  <c r="BL58" i="10" s="1"/>
  <c r="BM59" i="10" s="1"/>
  <c r="BN60" i="10" s="1"/>
  <c r="AX53" i="10"/>
  <c r="AY53" i="10" s="1"/>
  <c r="BC56" i="10"/>
  <c r="BD57" i="10" s="1"/>
  <c r="BE58" i="10" s="1"/>
  <c r="BF59" i="10" s="1"/>
  <c r="BG60" i="10" s="1"/>
  <c r="BH61" i="10" s="1"/>
  <c r="BI62" i="10" s="1"/>
  <c r="BJ63" i="10" s="1"/>
  <c r="BK64" i="10" s="1"/>
  <c r="BL65" i="10" s="1"/>
  <c r="BM66" i="10" s="1"/>
  <c r="BN67" i="10" s="1"/>
  <c r="BC77" i="10"/>
  <c r="BD78" i="10" s="1"/>
  <c r="BE79" i="10" s="1"/>
  <c r="BF80" i="10" s="1"/>
  <c r="BG81" i="10" s="1"/>
  <c r="BH82" i="10" s="1"/>
  <c r="BI83" i="10" s="1"/>
  <c r="BJ84" i="10" s="1"/>
  <c r="BK85" i="10" s="1"/>
  <c r="BL86" i="10" s="1"/>
  <c r="BM87" i="10" s="1"/>
  <c r="BN88" i="10" s="1"/>
  <c r="I79" i="10"/>
  <c r="AX85" i="10"/>
  <c r="AY85" i="10" s="1"/>
  <c r="BC55" i="10"/>
  <c r="BD56" i="10" s="1"/>
  <c r="BE57" i="10" s="1"/>
  <c r="BF58" i="10" s="1"/>
  <c r="BG59" i="10" s="1"/>
  <c r="BH60" i="10" s="1"/>
  <c r="BI61" i="10" s="1"/>
  <c r="BJ62" i="10" s="1"/>
  <c r="BK63" i="10" s="1"/>
  <c r="BL64" i="10" s="1"/>
  <c r="BM65" i="10" s="1"/>
  <c r="BN66" i="10" s="1"/>
  <c r="H62" i="10"/>
  <c r="I63" i="10"/>
  <c r="BC69" i="10"/>
  <c r="BD70" i="10" s="1"/>
  <c r="BE71" i="10" s="1"/>
  <c r="BF72" i="10" s="1"/>
  <c r="BG73" i="10" s="1"/>
  <c r="BH74" i="10" s="1"/>
  <c r="BI75" i="10" s="1"/>
  <c r="BJ76" i="10" s="1"/>
  <c r="BK77" i="10" s="1"/>
  <c r="BL78" i="10" s="1"/>
  <c r="BM79" i="10" s="1"/>
  <c r="BN80" i="10" s="1"/>
  <c r="BC76" i="10"/>
  <c r="BD77" i="10" s="1"/>
  <c r="BE78" i="10" s="1"/>
  <c r="BF79" i="10" s="1"/>
  <c r="BG80" i="10" s="1"/>
  <c r="BH81" i="10" s="1"/>
  <c r="BI82" i="10" s="1"/>
  <c r="BJ83" i="10" s="1"/>
  <c r="BK84" i="10" s="1"/>
  <c r="BL85" i="10" s="1"/>
  <c r="BM86" i="10" s="1"/>
  <c r="BN87" i="10" s="1"/>
  <c r="J52" i="10"/>
  <c r="AX61" i="10"/>
  <c r="AY61" i="10" s="1"/>
  <c r="AX87" i="10"/>
  <c r="AY87" i="10" s="1"/>
  <c r="J9" i="10"/>
  <c r="AX51" i="10"/>
  <c r="AY51" i="10" s="1"/>
  <c r="I56" i="10"/>
  <c r="AX59" i="10"/>
  <c r="AY59" i="10" s="1"/>
  <c r="I70" i="10"/>
  <c r="H78" i="10"/>
  <c r="BC85" i="10"/>
  <c r="BD86" i="10" s="1"/>
  <c r="BE87" i="10" s="1"/>
  <c r="BF88" i="10" s="1"/>
  <c r="BG89" i="10" s="1"/>
  <c r="BH90" i="10" s="1"/>
  <c r="BI91" i="10" s="1"/>
  <c r="BJ92" i="10" s="1"/>
  <c r="BK93" i="10" s="1"/>
  <c r="BL94" i="10" s="1"/>
  <c r="BM95" i="10" s="1"/>
  <c r="BN96" i="10" s="1"/>
  <c r="C161" i="10"/>
  <c r="E161" i="10" s="1"/>
  <c r="BC82" i="10"/>
  <c r="BD83" i="10" s="1"/>
  <c r="BE84" i="10" s="1"/>
  <c r="BF85" i="10" s="1"/>
  <c r="BG86" i="10" s="1"/>
  <c r="BH87" i="10" s="1"/>
  <c r="BI88" i="10" s="1"/>
  <c r="BJ89" i="10" s="1"/>
  <c r="BK90" i="10" s="1"/>
  <c r="BL91" i="10" s="1"/>
  <c r="BM92" i="10" s="1"/>
  <c r="BN93" i="10" s="1"/>
  <c r="BC88" i="10"/>
  <c r="BD89" i="10" s="1"/>
  <c r="BE90" i="10" s="1"/>
  <c r="BF91" i="10" s="1"/>
  <c r="BG92" i="10" s="1"/>
  <c r="BH93" i="10" s="1"/>
  <c r="BI94" i="10" s="1"/>
  <c r="BJ95" i="10" s="1"/>
  <c r="BK96" i="10" s="1"/>
  <c r="BL97" i="10" s="1"/>
  <c r="BM98" i="10" s="1"/>
  <c r="BN99" i="10" s="1"/>
  <c r="J89" i="10"/>
  <c r="H90" i="10"/>
  <c r="H82" i="10"/>
  <c r="AX90" i="10"/>
  <c r="AY90" i="10" s="1"/>
  <c r="AX92" i="10"/>
  <c r="AY92" i="10" s="1"/>
  <c r="AX100" i="10"/>
  <c r="AY100" i="10" s="1"/>
  <c r="AX101" i="10"/>
  <c r="AY101" i="10" s="1"/>
  <c r="H104" i="10"/>
  <c r="BC62" i="10"/>
  <c r="BD63" i="10" s="1"/>
  <c r="BE64" i="10" s="1"/>
  <c r="BF65" i="10" s="1"/>
  <c r="BG66" i="10" s="1"/>
  <c r="BH67" i="10" s="1"/>
  <c r="BI68" i="10" s="1"/>
  <c r="BJ69" i="10" s="1"/>
  <c r="BK70" i="10" s="1"/>
  <c r="BL71" i="10" s="1"/>
  <c r="BM72" i="10" s="1"/>
  <c r="BN73" i="10" s="1"/>
  <c r="C162" i="10"/>
  <c r="E162" i="10" s="1"/>
  <c r="BC70" i="10"/>
  <c r="BD71" i="10" s="1"/>
  <c r="BE72" i="10" s="1"/>
  <c r="BF73" i="10" s="1"/>
  <c r="BG74" i="10" s="1"/>
  <c r="BH75" i="10" s="1"/>
  <c r="BI76" i="10" s="1"/>
  <c r="BJ77" i="10" s="1"/>
  <c r="BK78" i="10" s="1"/>
  <c r="BL79" i="10" s="1"/>
  <c r="BM80" i="10" s="1"/>
  <c r="BN81" i="10" s="1"/>
  <c r="AX83" i="10"/>
  <c r="AY83" i="10" s="1"/>
  <c r="I89" i="10"/>
  <c r="H91" i="10"/>
  <c r="H102" i="10"/>
  <c r="AX103" i="10"/>
  <c r="AY103" i="10" s="1"/>
  <c r="AX82" i="10"/>
  <c r="AY82" i="10" s="1"/>
  <c r="J84" i="10"/>
  <c r="J88" i="10"/>
  <c r="AX93" i="10"/>
  <c r="AY93" i="10" s="1"/>
  <c r="AX95" i="10"/>
  <c r="AY95" i="10" s="1"/>
  <c r="BC99" i="10"/>
  <c r="BD100" i="10" s="1"/>
  <c r="BE101" i="10" s="1"/>
  <c r="BF102" i="10" s="1"/>
  <c r="BG103" i="10" s="1"/>
  <c r="BH104" i="10" s="1"/>
  <c r="BI105" i="10" s="1"/>
  <c r="BJ106" i="10" s="1"/>
  <c r="BK107" i="10" s="1"/>
  <c r="BL108" i="10" s="1"/>
  <c r="BM109" i="10" s="1"/>
  <c r="BN110" i="10" s="1"/>
  <c r="I102" i="10"/>
  <c r="I103" i="10"/>
  <c r="AX106" i="10"/>
  <c r="AY106" i="10" s="1"/>
  <c r="I94" i="10"/>
  <c r="BC98" i="10"/>
  <c r="BD99" i="10" s="1"/>
  <c r="BE100" i="10" s="1"/>
  <c r="BF101" i="10" s="1"/>
  <c r="BG102" i="10" s="1"/>
  <c r="BH103" i="10" s="1"/>
  <c r="BI104" i="10" s="1"/>
  <c r="BJ105" i="10" s="1"/>
  <c r="BK106" i="10" s="1"/>
  <c r="BL107" i="10" s="1"/>
  <c r="BM108" i="10" s="1"/>
  <c r="BN109" i="10" s="1"/>
  <c r="J100" i="10"/>
  <c r="AX102" i="10"/>
  <c r="AY102" i="10" s="1"/>
  <c r="J103" i="10"/>
  <c r="BC107" i="10"/>
  <c r="BD108" i="10" s="1"/>
  <c r="BE109" i="10" s="1"/>
  <c r="BF110" i="10" s="1"/>
  <c r="BG111" i="10" s="1"/>
  <c r="BH112" i="10" s="1"/>
  <c r="BI113" i="10" s="1"/>
  <c r="BJ114" i="10" s="1"/>
  <c r="BK115" i="10" s="1"/>
  <c r="BL116" i="10" s="1"/>
  <c r="BM117" i="10" s="1"/>
  <c r="BN118" i="10" s="1"/>
  <c r="BC92" i="10"/>
  <c r="BD93" i="10" s="1"/>
  <c r="BE94" i="10" s="1"/>
  <c r="BF95" i="10" s="1"/>
  <c r="BG96" i="10" s="1"/>
  <c r="BH97" i="10" s="1"/>
  <c r="BI98" i="10" s="1"/>
  <c r="BJ99" i="10" s="1"/>
  <c r="BK100" i="10" s="1"/>
  <c r="BL101" i="10" s="1"/>
  <c r="BM102" i="10" s="1"/>
  <c r="BN103" i="10" s="1"/>
  <c r="AX113" i="10"/>
  <c r="AY113" i="10" s="1"/>
  <c r="C163" i="10"/>
  <c r="E163" i="10" s="1"/>
  <c r="BC90" i="10"/>
  <c r="BD91" i="10" s="1"/>
  <c r="BE92" i="10" s="1"/>
  <c r="BF93" i="10" s="1"/>
  <c r="BG94" i="10" s="1"/>
  <c r="BH95" i="10" s="1"/>
  <c r="BI96" i="10" s="1"/>
  <c r="BJ97" i="10" s="1"/>
  <c r="BK98" i="10" s="1"/>
  <c r="BL99" i="10" s="1"/>
  <c r="BM100" i="10" s="1"/>
  <c r="BN101" i="10" s="1"/>
  <c r="BC91" i="10"/>
  <c r="BD92" i="10" s="1"/>
  <c r="BE93" i="10" s="1"/>
  <c r="BF94" i="10" s="1"/>
  <c r="BG95" i="10" s="1"/>
  <c r="BH96" i="10" s="1"/>
  <c r="BI97" i="10" s="1"/>
  <c r="BJ98" i="10" s="1"/>
  <c r="BK99" i="10" s="1"/>
  <c r="BL100" i="10" s="1"/>
  <c r="BM101" i="10" s="1"/>
  <c r="BN102" i="10" s="1"/>
  <c r="BC93" i="10"/>
  <c r="BD94" i="10" s="1"/>
  <c r="BE95" i="10" s="1"/>
  <c r="BF96" i="10" s="1"/>
  <c r="BG97" i="10" s="1"/>
  <c r="BH98" i="10" s="1"/>
  <c r="BI99" i="10" s="1"/>
  <c r="BJ100" i="10" s="1"/>
  <c r="BK101" i="10" s="1"/>
  <c r="BL102" i="10" s="1"/>
  <c r="BM103" i="10" s="1"/>
  <c r="BN104" i="10" s="1"/>
  <c r="H94" i="10"/>
  <c r="H95" i="10"/>
  <c r="AX97" i="10"/>
  <c r="AY97" i="10" s="1"/>
  <c r="H103" i="10"/>
  <c r="AX110" i="10"/>
  <c r="AY110" i="10" s="1"/>
  <c r="H111" i="10"/>
  <c r="AX94" i="10"/>
  <c r="AY94" i="10" s="1"/>
  <c r="J99" i="10"/>
  <c r="BC100" i="10"/>
  <c r="BD101" i="10" s="1"/>
  <c r="BE102" i="10" s="1"/>
  <c r="BF103" i="10" s="1"/>
  <c r="BG104" i="10" s="1"/>
  <c r="BH105" i="10" s="1"/>
  <c r="BI106" i="10" s="1"/>
  <c r="BJ107" i="10" s="1"/>
  <c r="BK108" i="10" s="1"/>
  <c r="BL109" i="10" s="1"/>
  <c r="BM110" i="10" s="1"/>
  <c r="BN111" i="10" s="1"/>
  <c r="AX107" i="10"/>
  <c r="AY107" i="10" s="1"/>
  <c r="BC111" i="10"/>
  <c r="BD112" i="10" s="1"/>
  <c r="BE113" i="10" s="1"/>
  <c r="BF114" i="10" s="1"/>
  <c r="BG115" i="10" s="1"/>
  <c r="BH116" i="10" s="1"/>
  <c r="BI117" i="10" s="1"/>
  <c r="BJ118" i="10" s="1"/>
  <c r="BK119" i="10" s="1"/>
  <c r="BL120" i="10" s="1"/>
  <c r="BM121" i="10" s="1"/>
  <c r="BN122" i="10" s="1"/>
  <c r="AX111" i="10"/>
  <c r="AY111" i="10" s="1"/>
  <c r="BC104" i="10"/>
  <c r="BD105" i="10" s="1"/>
  <c r="BE106" i="10" s="1"/>
  <c r="BF107" i="10" s="1"/>
  <c r="BG108" i="10" s="1"/>
  <c r="BH109" i="10" s="1"/>
  <c r="BI110" i="10" s="1"/>
  <c r="BJ111" i="10" s="1"/>
  <c r="BK112" i="10" s="1"/>
  <c r="BL113" i="10" s="1"/>
  <c r="BM114" i="10" s="1"/>
  <c r="BN115" i="10" s="1"/>
  <c r="J108" i="10"/>
  <c r="BC103" i="10"/>
  <c r="BD104" i="10" s="1"/>
  <c r="BE105" i="10" s="1"/>
  <c r="BF106" i="10" s="1"/>
  <c r="BG107" i="10" s="1"/>
  <c r="BH108" i="10" s="1"/>
  <c r="BI109" i="10" s="1"/>
  <c r="BJ110" i="10" s="1"/>
  <c r="BK111" i="10" s="1"/>
  <c r="BL112" i="10" s="1"/>
  <c r="BM113" i="10" s="1"/>
  <c r="BN114" i="10" s="1"/>
  <c r="AX105" i="10"/>
  <c r="AY105" i="10" s="1"/>
  <c r="BC108" i="10"/>
  <c r="BD109" i="10" s="1"/>
  <c r="BE110" i="10" s="1"/>
  <c r="BF111" i="10" s="1"/>
  <c r="BG112" i="10" s="1"/>
  <c r="BH113" i="10" s="1"/>
  <c r="BI114" i="10" s="1"/>
  <c r="BJ115" i="10" s="1"/>
  <c r="BK116" i="10" s="1"/>
  <c r="BL117" i="10" s="1"/>
  <c r="BM118" i="10" s="1"/>
  <c r="BN119" i="10" s="1"/>
  <c r="I109" i="10"/>
  <c r="AX114" i="10"/>
  <c r="AY114" i="10" s="1"/>
  <c r="C164" i="10"/>
  <c r="E164" i="10" s="1"/>
  <c r="H114" i="10"/>
  <c r="H110" i="10"/>
  <c r="I113" i="10"/>
  <c r="I122" i="10"/>
  <c r="AX116" i="10"/>
  <c r="AY116" i="10" s="1"/>
  <c r="BC139" i="10"/>
  <c r="BD140" i="10" s="1"/>
  <c r="BE141" i="10" s="1"/>
  <c r="BF142" i="10" s="1"/>
  <c r="BG143" i="10" s="1"/>
  <c r="BH144" i="10" s="1"/>
  <c r="BI145" i="10" s="1"/>
  <c r="BJ146" i="10" s="1"/>
  <c r="BK147" i="10" s="1"/>
  <c r="BL148" i="10" s="1"/>
  <c r="BM149" i="10" s="1"/>
  <c r="BN150" i="10" s="1"/>
  <c r="C166" i="10"/>
  <c r="E166" i="10" s="1"/>
  <c r="AX129" i="10"/>
  <c r="AY129" i="10" s="1"/>
  <c r="AX132" i="10"/>
  <c r="AY132" i="10" s="1"/>
  <c r="AX137" i="10"/>
  <c r="AY137" i="10" s="1"/>
  <c r="BC122" i="10"/>
  <c r="BD123" i="10" s="1"/>
  <c r="BE124" i="10" s="1"/>
  <c r="BF125" i="10" s="1"/>
  <c r="BG126" i="10" s="1"/>
  <c r="BH127" i="10" s="1"/>
  <c r="BI128" i="10" s="1"/>
  <c r="BJ129" i="10" s="1"/>
  <c r="BK130" i="10" s="1"/>
  <c r="BL131" i="10" s="1"/>
  <c r="BM132" i="10" s="1"/>
  <c r="BN133" i="10" s="1"/>
  <c r="H123" i="10"/>
  <c r="AX126" i="10"/>
  <c r="AY126" i="10" s="1"/>
  <c r="BC142" i="10"/>
  <c r="BD143" i="10" s="1"/>
  <c r="BE144" i="10" s="1"/>
  <c r="BF145" i="10" s="1"/>
  <c r="BG146" i="10" s="1"/>
  <c r="BH147" i="10" s="1"/>
  <c r="BI148" i="10" s="1"/>
  <c r="BJ149" i="10" s="1"/>
  <c r="BK150" i="10" s="1"/>
  <c r="BL151" i="10" s="1"/>
  <c r="BM152" i="10" s="1"/>
  <c r="BN153" i="10" s="1"/>
  <c r="J110" i="10"/>
  <c r="BC110" i="10"/>
  <c r="BD111" i="10" s="1"/>
  <c r="BE112" i="10" s="1"/>
  <c r="BF113" i="10" s="1"/>
  <c r="BG114" i="10" s="1"/>
  <c r="BH115" i="10" s="1"/>
  <c r="BI116" i="10" s="1"/>
  <c r="BJ117" i="10" s="1"/>
  <c r="BK118" i="10" s="1"/>
  <c r="BL119" i="10" s="1"/>
  <c r="BM120" i="10" s="1"/>
  <c r="BN121" i="10" s="1"/>
  <c r="I111" i="10"/>
  <c r="H112" i="10"/>
  <c r="J115" i="10"/>
  <c r="I116" i="10"/>
  <c r="AX120" i="10"/>
  <c r="AY120" i="10" s="1"/>
  <c r="AX131" i="10"/>
  <c r="AY131" i="10" s="1"/>
  <c r="H125" i="10"/>
  <c r="AX125" i="10"/>
  <c r="AY125" i="10" s="1"/>
  <c r="H116" i="10"/>
  <c r="H117" i="10"/>
  <c r="BC121" i="10"/>
  <c r="BD122" i="10" s="1"/>
  <c r="BE123" i="10" s="1"/>
  <c r="BF124" i="10" s="1"/>
  <c r="BG125" i="10" s="1"/>
  <c r="BH126" i="10" s="1"/>
  <c r="BI127" i="10" s="1"/>
  <c r="BJ128" i="10" s="1"/>
  <c r="BK129" i="10" s="1"/>
  <c r="BL130" i="10" s="1"/>
  <c r="BM131" i="10" s="1"/>
  <c r="BN132" i="10" s="1"/>
  <c r="J121" i="10"/>
  <c r="J122" i="10"/>
  <c r="BC128" i="10"/>
  <c r="BD129" i="10" s="1"/>
  <c r="BE130" i="10" s="1"/>
  <c r="BF131" i="10" s="1"/>
  <c r="BG132" i="10" s="1"/>
  <c r="BH133" i="10" s="1"/>
  <c r="BI134" i="10" s="1"/>
  <c r="BJ135" i="10" s="1"/>
  <c r="BK136" i="10" s="1"/>
  <c r="BL137" i="10" s="1"/>
  <c r="BM138" i="10" s="1"/>
  <c r="BN139" i="10" s="1"/>
  <c r="AX130" i="10"/>
  <c r="AY130" i="10" s="1"/>
  <c r="AX118" i="10"/>
  <c r="AY118" i="10" s="1"/>
  <c r="AX148" i="10"/>
  <c r="AY148" i="10" s="1"/>
  <c r="BC156" i="10"/>
  <c r="BD157" i="10" s="1"/>
  <c r="BE158" i="10" s="1"/>
  <c r="BF159" i="10" s="1"/>
  <c r="BG160" i="10" s="1"/>
  <c r="BH161" i="10" s="1"/>
  <c r="BI162" i="10" s="1"/>
  <c r="BJ163" i="10" s="1"/>
  <c r="BK164" i="10" s="1"/>
  <c r="BL165" i="10" s="1"/>
  <c r="H126" i="10"/>
  <c r="AX128" i="10"/>
  <c r="AY128" i="10" s="1"/>
  <c r="BC132" i="10"/>
  <c r="BD133" i="10" s="1"/>
  <c r="BE134" i="10" s="1"/>
  <c r="BF135" i="10" s="1"/>
  <c r="BG136" i="10" s="1"/>
  <c r="BH137" i="10" s="1"/>
  <c r="BI138" i="10" s="1"/>
  <c r="BJ139" i="10" s="1"/>
  <c r="BK140" i="10" s="1"/>
  <c r="BL141" i="10" s="1"/>
  <c r="BM142" i="10" s="1"/>
  <c r="BN143" i="10" s="1"/>
  <c r="BC148" i="10"/>
  <c r="BD149" i="10" s="1"/>
  <c r="BE150" i="10" s="1"/>
  <c r="BF151" i="10" s="1"/>
  <c r="BG152" i="10" s="1"/>
  <c r="BH153" i="10" s="1"/>
  <c r="BI154" i="10" s="1"/>
  <c r="BJ155" i="10" s="1"/>
  <c r="BK156" i="10" s="1"/>
  <c r="BL157" i="10" s="1"/>
  <c r="BM158" i="10" s="1"/>
  <c r="BN159" i="10" s="1"/>
  <c r="BC124" i="10"/>
  <c r="BD125" i="10" s="1"/>
  <c r="BE126" i="10" s="1"/>
  <c r="BF127" i="10" s="1"/>
  <c r="BG128" i="10" s="1"/>
  <c r="BH129" i="10" s="1"/>
  <c r="BI130" i="10" s="1"/>
  <c r="BJ131" i="10" s="1"/>
  <c r="BK132" i="10" s="1"/>
  <c r="BL133" i="10" s="1"/>
  <c r="BM134" i="10" s="1"/>
  <c r="BN135" i="10" s="1"/>
  <c r="I124" i="10"/>
  <c r="I126" i="10"/>
  <c r="BC131" i="10"/>
  <c r="BD132" i="10" s="1"/>
  <c r="BE133" i="10" s="1"/>
  <c r="BF134" i="10" s="1"/>
  <c r="BG135" i="10" s="1"/>
  <c r="BH136" i="10" s="1"/>
  <c r="BI137" i="10" s="1"/>
  <c r="BJ138" i="10" s="1"/>
  <c r="BK139" i="10" s="1"/>
  <c r="BL140" i="10" s="1"/>
  <c r="BM141" i="10" s="1"/>
  <c r="BN142" i="10" s="1"/>
  <c r="BC115" i="10"/>
  <c r="BD116" i="10" s="1"/>
  <c r="BE117" i="10" s="1"/>
  <c r="BF118" i="10" s="1"/>
  <c r="BG119" i="10" s="1"/>
  <c r="BH120" i="10" s="1"/>
  <c r="BI121" i="10" s="1"/>
  <c r="BJ122" i="10" s="1"/>
  <c r="BK123" i="10" s="1"/>
  <c r="BL124" i="10" s="1"/>
  <c r="BM125" i="10" s="1"/>
  <c r="BN126" i="10" s="1"/>
  <c r="BC123" i="10"/>
  <c r="BD124" i="10" s="1"/>
  <c r="BE125" i="10" s="1"/>
  <c r="BF126" i="10" s="1"/>
  <c r="BG127" i="10" s="1"/>
  <c r="BH128" i="10" s="1"/>
  <c r="BI129" i="10" s="1"/>
  <c r="BJ130" i="10" s="1"/>
  <c r="BK131" i="10" s="1"/>
  <c r="BL132" i="10" s="1"/>
  <c r="BM133" i="10" s="1"/>
  <c r="BN134" i="10" s="1"/>
  <c r="AX139" i="10"/>
  <c r="AY139" i="10" s="1"/>
  <c r="AX151" i="10"/>
  <c r="AY151" i="10" s="1"/>
  <c r="BC163" i="10"/>
  <c r="BD164" i="10" s="1"/>
  <c r="BE165" i="10" s="1"/>
  <c r="BC116" i="10"/>
  <c r="BD117" i="10" s="1"/>
  <c r="BE118" i="10" s="1"/>
  <c r="BF119" i="10" s="1"/>
  <c r="BG120" i="10" s="1"/>
  <c r="BH121" i="10" s="1"/>
  <c r="BI122" i="10" s="1"/>
  <c r="BJ123" i="10" s="1"/>
  <c r="BK124" i="10" s="1"/>
  <c r="BL125" i="10" s="1"/>
  <c r="BM126" i="10" s="1"/>
  <c r="BN127" i="10" s="1"/>
  <c r="AX136" i="10"/>
  <c r="AY136" i="10" s="1"/>
  <c r="AX127" i="10"/>
  <c r="AY127" i="10" s="1"/>
  <c r="BC135" i="10"/>
  <c r="BD136" i="10" s="1"/>
  <c r="BE137" i="10" s="1"/>
  <c r="BF138" i="10" s="1"/>
  <c r="BG139" i="10" s="1"/>
  <c r="BH140" i="10" s="1"/>
  <c r="BI141" i="10" s="1"/>
  <c r="BJ142" i="10" s="1"/>
  <c r="BK143" i="10" s="1"/>
  <c r="BL144" i="10" s="1"/>
  <c r="BM145" i="10" s="1"/>
  <c r="BN146" i="10" s="1"/>
  <c r="AX150" i="10"/>
  <c r="AY150" i="10" s="1"/>
  <c r="AX161" i="10"/>
  <c r="AY161" i="10" s="1"/>
  <c r="BC138" i="10"/>
  <c r="BD139" i="10" s="1"/>
  <c r="BE140" i="10" s="1"/>
  <c r="BF141" i="10" s="1"/>
  <c r="BG142" i="10" s="1"/>
  <c r="BH143" i="10" s="1"/>
  <c r="BI144" i="10" s="1"/>
  <c r="BJ145" i="10" s="1"/>
  <c r="BK146" i="10" s="1"/>
  <c r="BL147" i="10" s="1"/>
  <c r="BM148" i="10" s="1"/>
  <c r="BN149" i="10" s="1"/>
  <c r="AX142" i="10"/>
  <c r="AY142" i="10" s="1"/>
  <c r="AX143" i="10"/>
  <c r="AY143" i="10" s="1"/>
  <c r="AX135" i="10"/>
  <c r="AY135" i="10" s="1"/>
  <c r="BC144" i="10"/>
  <c r="BD145" i="10" s="1"/>
  <c r="BE146" i="10" s="1"/>
  <c r="BF147" i="10" s="1"/>
  <c r="BG148" i="10" s="1"/>
  <c r="BH149" i="10" s="1"/>
  <c r="BI150" i="10" s="1"/>
  <c r="BJ151" i="10" s="1"/>
  <c r="BK152" i="10" s="1"/>
  <c r="BL153" i="10" s="1"/>
  <c r="BM154" i="10" s="1"/>
  <c r="BN155" i="10" s="1"/>
  <c r="AX147" i="10"/>
  <c r="AY147" i="10" s="1"/>
  <c r="BC125" i="10"/>
  <c r="BD126" i="10" s="1"/>
  <c r="BE127" i="10" s="1"/>
  <c r="BF128" i="10" s="1"/>
  <c r="BG129" i="10" s="1"/>
  <c r="BH130" i="10" s="1"/>
  <c r="BI131" i="10" s="1"/>
  <c r="BJ132" i="10" s="1"/>
  <c r="BK133" i="10" s="1"/>
  <c r="BL134" i="10" s="1"/>
  <c r="BM135" i="10" s="1"/>
  <c r="BN136" i="10" s="1"/>
  <c r="BC129" i="10"/>
  <c r="BD130" i="10" s="1"/>
  <c r="BE131" i="10" s="1"/>
  <c r="BF132" i="10" s="1"/>
  <c r="BG133" i="10" s="1"/>
  <c r="BH134" i="10" s="1"/>
  <c r="BI135" i="10" s="1"/>
  <c r="BJ136" i="10" s="1"/>
  <c r="BK137" i="10" s="1"/>
  <c r="BL138" i="10" s="1"/>
  <c r="BM139" i="10" s="1"/>
  <c r="BN140" i="10" s="1"/>
  <c r="BC141" i="10"/>
  <c r="BD142" i="10" s="1"/>
  <c r="BE143" i="10" s="1"/>
  <c r="BF144" i="10" s="1"/>
  <c r="BG145" i="10" s="1"/>
  <c r="BH146" i="10" s="1"/>
  <c r="BI147" i="10" s="1"/>
  <c r="BJ148" i="10" s="1"/>
  <c r="BK149" i="10" s="1"/>
  <c r="BL150" i="10" s="1"/>
  <c r="BM151" i="10" s="1"/>
  <c r="BN152" i="10" s="1"/>
  <c r="BC143" i="10"/>
  <c r="BD144" i="10" s="1"/>
  <c r="BE145" i="10" s="1"/>
  <c r="BF146" i="10" s="1"/>
  <c r="BG147" i="10" s="1"/>
  <c r="BH148" i="10" s="1"/>
  <c r="BI149" i="10" s="1"/>
  <c r="BJ150" i="10" s="1"/>
  <c r="BK151" i="10" s="1"/>
  <c r="BL152" i="10" s="1"/>
  <c r="BM153" i="10" s="1"/>
  <c r="BN154" i="10" s="1"/>
  <c r="AX145" i="10"/>
  <c r="AY145" i="10" s="1"/>
  <c r="AX157" i="10"/>
  <c r="AY157" i="10" s="1"/>
  <c r="AX165" i="10"/>
  <c r="AY165" i="10" s="1"/>
  <c r="BC133" i="10"/>
  <c r="BD134" i="10" s="1"/>
  <c r="BE135" i="10" s="1"/>
  <c r="BF136" i="10" s="1"/>
  <c r="BG137" i="10" s="1"/>
  <c r="BH138" i="10" s="1"/>
  <c r="BI139" i="10" s="1"/>
  <c r="BJ140" i="10" s="1"/>
  <c r="BK141" i="10" s="1"/>
  <c r="BL142" i="10" s="1"/>
  <c r="BM143" i="10" s="1"/>
  <c r="BN144" i="10" s="1"/>
  <c r="AX144" i="10"/>
  <c r="AY144" i="10" s="1"/>
  <c r="AX152" i="10"/>
  <c r="AY152" i="10" s="1"/>
  <c r="AX153" i="10"/>
  <c r="AY153" i="10" s="1"/>
  <c r="AX156" i="10"/>
  <c r="AY156" i="10" s="1"/>
  <c r="BC147" i="10"/>
  <c r="BD148" i="10" s="1"/>
  <c r="BE149" i="10" s="1"/>
  <c r="BF150" i="10" s="1"/>
  <c r="BG151" i="10" s="1"/>
  <c r="BH152" i="10" s="1"/>
  <c r="BI153" i="10" s="1"/>
  <c r="BJ154" i="10" s="1"/>
  <c r="BK155" i="10" s="1"/>
  <c r="BL156" i="10" s="1"/>
  <c r="BM157" i="10" s="1"/>
  <c r="BN158" i="10" s="1"/>
  <c r="AX149" i="10"/>
  <c r="AY149" i="10" s="1"/>
  <c r="AX146" i="10"/>
  <c r="AY146" i="10" s="1"/>
  <c r="AX154" i="10"/>
  <c r="AY154" i="10" s="1"/>
  <c r="AX159" i="10"/>
  <c r="AY159" i="10" s="1"/>
  <c r="AX162" i="10"/>
  <c r="AY162" i="10" s="1"/>
  <c r="AX163" i="10"/>
  <c r="AY163" i="10" s="1"/>
  <c r="BC162" i="10"/>
  <c r="BD163" i="10" s="1"/>
  <c r="BE164" i="10" s="1"/>
  <c r="BF165" i="10" s="1"/>
  <c r="BC155" i="10"/>
  <c r="BD156" i="10" s="1"/>
  <c r="BE157" i="10" s="1"/>
  <c r="BF158" i="10" s="1"/>
  <c r="BG159" i="10" s="1"/>
  <c r="BH160" i="10" s="1"/>
  <c r="BI161" i="10" s="1"/>
  <c r="BJ162" i="10" s="1"/>
  <c r="BK163" i="10" s="1"/>
  <c r="BL164" i="10" s="1"/>
  <c r="BM165" i="10" s="1"/>
  <c r="BC164" i="10"/>
  <c r="BD165" i="10" s="1"/>
  <c r="L46" i="9"/>
  <c r="BP46" i="10" l="1"/>
  <c r="BR52" i="10"/>
  <c r="E168" i="10"/>
  <c r="D167" i="10"/>
  <c r="F167" i="10" s="1"/>
  <c r="P41" i="11"/>
  <c r="Q41" i="11" s="1"/>
  <c r="R41" i="11" s="1"/>
  <c r="BW167" i="11"/>
  <c r="H47" i="11"/>
  <c r="P47" i="11" s="1"/>
  <c r="Q47" i="11" s="1"/>
  <c r="R47" i="11" s="1"/>
  <c r="BR166" i="11"/>
  <c r="BS167" i="11"/>
  <c r="J46" i="11"/>
  <c r="P46" i="11" s="1"/>
  <c r="Q46" i="11" s="1"/>
  <c r="R46" i="11" s="1"/>
  <c r="BU167" i="11"/>
  <c r="BX166" i="11"/>
  <c r="BT166" i="11"/>
  <c r="BX167" i="11"/>
  <c r="BQ166" i="11"/>
  <c r="BV166" i="11"/>
  <c r="BN167" i="11"/>
  <c r="BS166" i="11"/>
  <c r="P55" i="11"/>
  <c r="Q55" i="11" s="1"/>
  <c r="R55" i="11" s="1"/>
  <c r="BW166" i="11"/>
  <c r="P39" i="11"/>
  <c r="Q39" i="11" s="1"/>
  <c r="R39" i="11" s="1"/>
  <c r="P51" i="10"/>
  <c r="Q51" i="10" s="1"/>
  <c r="R51" i="10" s="1"/>
  <c r="P124" i="10"/>
  <c r="Q124" i="10" s="1"/>
  <c r="R124" i="10" s="1"/>
  <c r="P40" i="11"/>
  <c r="Q40" i="11" s="1"/>
  <c r="R40" i="11" s="1"/>
  <c r="J61" i="11"/>
  <c r="H52" i="11"/>
  <c r="BT167" i="11"/>
  <c r="I58" i="11"/>
  <c r="BV167" i="11"/>
  <c r="J59" i="11"/>
  <c r="H63" i="11"/>
  <c r="BU166" i="11"/>
  <c r="H59" i="11"/>
  <c r="I74" i="11"/>
  <c r="J60" i="11"/>
  <c r="I33" i="11"/>
  <c r="P33" i="11" s="1"/>
  <c r="Q33" i="11" s="1"/>
  <c r="R33" i="11" s="1"/>
  <c r="BR167" i="11"/>
  <c r="I67" i="11"/>
  <c r="BN166" i="11"/>
  <c r="D157" i="11"/>
  <c r="F157" i="11" s="1"/>
  <c r="H45" i="11"/>
  <c r="J92" i="11"/>
  <c r="BP167" i="11"/>
  <c r="BP166" i="11"/>
  <c r="I44" i="11"/>
  <c r="P44" i="11" s="1"/>
  <c r="Q44" i="11" s="1"/>
  <c r="R44" i="11" s="1"/>
  <c r="BO167" i="11"/>
  <c r="BO166" i="11"/>
  <c r="I52" i="11"/>
  <c r="J66" i="11"/>
  <c r="H58" i="11"/>
  <c r="I54" i="11"/>
  <c r="P54" i="11" s="1"/>
  <c r="Q54" i="11" s="1"/>
  <c r="R54" i="11" s="1"/>
  <c r="D158" i="11"/>
  <c r="F158" i="11" s="1"/>
  <c r="I36" i="11"/>
  <c r="P36" i="11" s="1"/>
  <c r="Q36" i="11" s="1"/>
  <c r="R36" i="11" s="1"/>
  <c r="BQ167" i="11"/>
  <c r="H68" i="11"/>
  <c r="J50" i="11"/>
  <c r="P50" i="11" s="1"/>
  <c r="Q50" i="11" s="1"/>
  <c r="R50" i="11" s="1"/>
  <c r="I51" i="11"/>
  <c r="J51" i="11"/>
  <c r="BM167" i="11"/>
  <c r="BM168" i="11" s="1"/>
  <c r="J77" i="11"/>
  <c r="H53" i="11"/>
  <c r="P53" i="11" s="1"/>
  <c r="Q53" i="11" s="1"/>
  <c r="R53" i="11" s="1"/>
  <c r="I49" i="11"/>
  <c r="P49" i="11" s="1"/>
  <c r="Q49" i="11" s="1"/>
  <c r="R49" i="11" s="1"/>
  <c r="I65" i="11"/>
  <c r="H79" i="11"/>
  <c r="J67" i="11"/>
  <c r="H96" i="11"/>
  <c r="I59" i="11"/>
  <c r="H62" i="11"/>
  <c r="J64" i="11"/>
  <c r="H61" i="11"/>
  <c r="J69" i="11"/>
  <c r="H90" i="11"/>
  <c r="BY166" i="11"/>
  <c r="BY167" i="11"/>
  <c r="P88" i="10"/>
  <c r="Q88" i="10" s="1"/>
  <c r="R88" i="10" s="1"/>
  <c r="P69" i="10"/>
  <c r="Q69" i="10" s="1"/>
  <c r="R69" i="10" s="1"/>
  <c r="P72" i="10"/>
  <c r="Q72" i="10" s="1"/>
  <c r="R72" i="10" s="1"/>
  <c r="P83" i="10"/>
  <c r="Q83" i="10" s="1"/>
  <c r="R83" i="10" s="1"/>
  <c r="P125" i="10"/>
  <c r="Q125" i="10" s="1"/>
  <c r="R125" i="10" s="1"/>
  <c r="P115" i="10"/>
  <c r="Q115" i="10" s="1"/>
  <c r="R115" i="10" s="1"/>
  <c r="P91" i="10"/>
  <c r="Q91" i="10" s="1"/>
  <c r="R91" i="10" s="1"/>
  <c r="P95" i="10"/>
  <c r="Q95" i="10" s="1"/>
  <c r="R95" i="10" s="1"/>
  <c r="P56" i="10"/>
  <c r="Q56" i="10" s="1"/>
  <c r="R56" i="10" s="1"/>
  <c r="P77" i="10"/>
  <c r="Q77" i="10" s="1"/>
  <c r="R77" i="10" s="1"/>
  <c r="P20" i="10"/>
  <c r="Q20" i="10" s="1"/>
  <c r="R20" i="10" s="1"/>
  <c r="P57" i="10"/>
  <c r="Q57" i="10" s="1"/>
  <c r="R57" i="10" s="1"/>
  <c r="P100" i="10"/>
  <c r="Q100" i="10" s="1"/>
  <c r="R100" i="10" s="1"/>
  <c r="P119" i="10"/>
  <c r="Q119" i="10" s="1"/>
  <c r="R119" i="10" s="1"/>
  <c r="P76" i="10"/>
  <c r="Q76" i="10" s="1"/>
  <c r="R76" i="10" s="1"/>
  <c r="P10" i="10"/>
  <c r="Q10" i="10" s="1"/>
  <c r="R10" i="10" s="1"/>
  <c r="P53" i="10"/>
  <c r="Q53" i="10" s="1"/>
  <c r="R53" i="10" s="1"/>
  <c r="P128" i="10"/>
  <c r="Q128" i="10" s="1"/>
  <c r="R128" i="10" s="1"/>
  <c r="P121" i="10"/>
  <c r="Q121" i="10" s="1"/>
  <c r="R121" i="10" s="1"/>
  <c r="P11" i="10"/>
  <c r="Q11" i="10" s="1"/>
  <c r="R11" i="10" s="1"/>
  <c r="P18" i="10"/>
  <c r="Q18" i="10" s="1"/>
  <c r="R18" i="10" s="1"/>
  <c r="P79" i="10"/>
  <c r="Q79" i="10" s="1"/>
  <c r="R79" i="10" s="1"/>
  <c r="P42" i="10"/>
  <c r="Q42" i="10" s="1"/>
  <c r="R42" i="10" s="1"/>
  <c r="P28" i="10"/>
  <c r="Q28" i="10" s="1"/>
  <c r="R28" i="10" s="1"/>
  <c r="P101" i="10"/>
  <c r="Q101" i="10" s="1"/>
  <c r="R101" i="10" s="1"/>
  <c r="P40" i="10"/>
  <c r="Q40" i="10" s="1"/>
  <c r="R40" i="10" s="1"/>
  <c r="P65" i="10"/>
  <c r="Q65" i="10" s="1"/>
  <c r="R65" i="10" s="1"/>
  <c r="P108" i="10"/>
  <c r="Q108" i="10" s="1"/>
  <c r="R108" i="10" s="1"/>
  <c r="P84" i="10"/>
  <c r="Q84" i="10" s="1"/>
  <c r="R84" i="10" s="1"/>
  <c r="P47" i="10"/>
  <c r="Q47" i="10" s="1"/>
  <c r="R47" i="10" s="1"/>
  <c r="P118" i="10"/>
  <c r="Q118" i="10" s="1"/>
  <c r="R118" i="10" s="1"/>
  <c r="P123" i="10"/>
  <c r="Q123" i="10" s="1"/>
  <c r="R123" i="10" s="1"/>
  <c r="P58" i="10"/>
  <c r="Q58" i="10" s="1"/>
  <c r="R58" i="10" s="1"/>
  <c r="P38" i="10"/>
  <c r="Q38" i="10" s="1"/>
  <c r="R38" i="10" s="1"/>
  <c r="P92" i="10"/>
  <c r="Q92" i="10" s="1"/>
  <c r="R92" i="10" s="1"/>
  <c r="P68" i="10"/>
  <c r="Q68" i="10" s="1"/>
  <c r="R68" i="10" s="1"/>
  <c r="P48" i="10"/>
  <c r="Q48" i="10" s="1"/>
  <c r="R48" i="10" s="1"/>
  <c r="P107" i="10"/>
  <c r="Q107" i="10" s="1"/>
  <c r="R107" i="10" s="1"/>
  <c r="P22" i="10"/>
  <c r="Q22" i="10" s="1"/>
  <c r="R22" i="10" s="1"/>
  <c r="P114" i="10"/>
  <c r="Q114" i="10" s="1"/>
  <c r="R114" i="10" s="1"/>
  <c r="P80" i="10"/>
  <c r="Q80" i="10" s="1"/>
  <c r="R80" i="10" s="1"/>
  <c r="P66" i="10"/>
  <c r="Q66" i="10" s="1"/>
  <c r="R66" i="10" s="1"/>
  <c r="P36" i="10"/>
  <c r="Q36" i="10" s="1"/>
  <c r="R36" i="10" s="1"/>
  <c r="P24" i="10"/>
  <c r="Q24" i="10" s="1"/>
  <c r="R24" i="10" s="1"/>
  <c r="P55" i="10"/>
  <c r="Q55" i="10" s="1"/>
  <c r="R55" i="10" s="1"/>
  <c r="P106" i="10"/>
  <c r="Q106" i="10" s="1"/>
  <c r="R106" i="10" s="1"/>
  <c r="P44" i="10"/>
  <c r="Q44" i="10" s="1"/>
  <c r="R44" i="10" s="1"/>
  <c r="P105" i="10"/>
  <c r="Q105" i="10" s="1"/>
  <c r="R105" i="10" s="1"/>
  <c r="P54" i="10"/>
  <c r="Q54" i="10" s="1"/>
  <c r="R54" i="10" s="1"/>
  <c r="P85" i="10"/>
  <c r="Q85" i="10" s="1"/>
  <c r="R85" i="10" s="1"/>
  <c r="P25" i="10"/>
  <c r="Q25" i="10" s="1"/>
  <c r="R25" i="10" s="1"/>
  <c r="P109" i="10"/>
  <c r="Q109" i="10" s="1"/>
  <c r="R109" i="10" s="1"/>
  <c r="P60" i="10"/>
  <c r="Q60" i="10" s="1"/>
  <c r="R60" i="10" s="1"/>
  <c r="P31" i="10"/>
  <c r="Q31" i="10" s="1"/>
  <c r="R31" i="10" s="1"/>
  <c r="P71" i="10"/>
  <c r="Q71" i="10" s="1"/>
  <c r="R71" i="10" s="1"/>
  <c r="P12" i="10"/>
  <c r="Q12" i="10" s="1"/>
  <c r="R12" i="10" s="1"/>
  <c r="P67" i="10"/>
  <c r="Q67" i="10" s="1"/>
  <c r="R67" i="10" s="1"/>
  <c r="P120" i="10"/>
  <c r="Q120" i="10" s="1"/>
  <c r="R120" i="10" s="1"/>
  <c r="P112" i="10"/>
  <c r="Q112" i="10" s="1"/>
  <c r="R112" i="10" s="1"/>
  <c r="P90" i="10"/>
  <c r="Q90" i="10" s="1"/>
  <c r="R90" i="10" s="1"/>
  <c r="P70" i="10"/>
  <c r="Q70" i="10" s="1"/>
  <c r="R70" i="10" s="1"/>
  <c r="P74" i="10"/>
  <c r="Q74" i="10" s="1"/>
  <c r="R74" i="10" s="1"/>
  <c r="P33" i="10"/>
  <c r="Q33" i="10" s="1"/>
  <c r="R33" i="10" s="1"/>
  <c r="P27" i="10"/>
  <c r="Q27" i="10" s="1"/>
  <c r="R27" i="10" s="1"/>
  <c r="P26" i="10"/>
  <c r="Q26" i="10" s="1"/>
  <c r="R26" i="10" s="1"/>
  <c r="P59" i="10"/>
  <c r="Q59" i="10" s="1"/>
  <c r="R59" i="10" s="1"/>
  <c r="P113" i="10"/>
  <c r="Q113" i="10" s="1"/>
  <c r="R113" i="10" s="1"/>
  <c r="P104" i="10"/>
  <c r="Q104" i="10" s="1"/>
  <c r="R104" i="10" s="1"/>
  <c r="P21" i="10"/>
  <c r="Q21" i="10" s="1"/>
  <c r="R21" i="10" s="1"/>
  <c r="P98" i="10"/>
  <c r="Q98" i="10" s="1"/>
  <c r="R98" i="10" s="1"/>
  <c r="P87" i="10"/>
  <c r="Q87" i="10" s="1"/>
  <c r="R87" i="10" s="1"/>
  <c r="P73" i="10"/>
  <c r="Q73" i="10" s="1"/>
  <c r="R73" i="10" s="1"/>
  <c r="P127" i="10"/>
  <c r="Q127" i="10" s="1"/>
  <c r="R127" i="10" s="1"/>
  <c r="P32" i="10"/>
  <c r="Q32" i="10" s="1"/>
  <c r="R32" i="10" s="1"/>
  <c r="P16" i="10"/>
  <c r="Q16" i="10" s="1"/>
  <c r="R16" i="10" s="1"/>
  <c r="P34" i="10"/>
  <c r="Q34" i="10" s="1"/>
  <c r="R34" i="10" s="1"/>
  <c r="P99" i="10"/>
  <c r="Q99" i="10" s="1"/>
  <c r="R99" i="10" s="1"/>
  <c r="P81" i="10"/>
  <c r="Q81" i="10" s="1"/>
  <c r="R81" i="10" s="1"/>
  <c r="P50" i="10"/>
  <c r="Q50" i="10" s="1"/>
  <c r="R50" i="10" s="1"/>
  <c r="P13" i="10"/>
  <c r="Q13" i="10" s="1"/>
  <c r="R13" i="10" s="1"/>
  <c r="P117" i="10"/>
  <c r="Q117" i="10" s="1"/>
  <c r="R117" i="10" s="1"/>
  <c r="P19" i="10"/>
  <c r="Q19" i="10" s="1"/>
  <c r="R19" i="10" s="1"/>
  <c r="P64" i="10"/>
  <c r="Q64" i="10" s="1"/>
  <c r="R64" i="10" s="1"/>
  <c r="P45" i="10"/>
  <c r="Q45" i="10" s="1"/>
  <c r="R45" i="10" s="1"/>
  <c r="P82" i="10"/>
  <c r="Q82" i="10" s="1"/>
  <c r="R82" i="10" s="1"/>
  <c r="P15" i="10"/>
  <c r="Q15" i="10" s="1"/>
  <c r="R15" i="10" s="1"/>
  <c r="P96" i="10"/>
  <c r="Q96" i="10" s="1"/>
  <c r="R96" i="10" s="1"/>
  <c r="P86" i="10"/>
  <c r="Q86" i="10" s="1"/>
  <c r="R86" i="10" s="1"/>
  <c r="P14" i="10"/>
  <c r="Q14" i="10" s="1"/>
  <c r="R14" i="10" s="1"/>
  <c r="P75" i="10"/>
  <c r="Q75" i="10" s="1"/>
  <c r="R75" i="10" s="1"/>
  <c r="BQ49" i="10"/>
  <c r="CA148" i="10"/>
  <c r="BT60" i="10"/>
  <c r="BP165" i="10"/>
  <c r="P29" i="10"/>
  <c r="Q29" i="10" s="1"/>
  <c r="R29" i="10" s="1"/>
  <c r="P110" i="10"/>
  <c r="Q110" i="10" s="1"/>
  <c r="R110" i="10" s="1"/>
  <c r="P37" i="10"/>
  <c r="Q37" i="10" s="1"/>
  <c r="R37" i="10" s="1"/>
  <c r="P93" i="10"/>
  <c r="Q93" i="10" s="1"/>
  <c r="R93" i="10" s="1"/>
  <c r="P30" i="10"/>
  <c r="Q30" i="10" s="1"/>
  <c r="R30" i="10" s="1"/>
  <c r="P39" i="10"/>
  <c r="Q39" i="10" s="1"/>
  <c r="R39" i="10" s="1"/>
  <c r="P52" i="10"/>
  <c r="Q52" i="10" s="1"/>
  <c r="R52" i="10" s="1"/>
  <c r="P97" i="10"/>
  <c r="Q97" i="10" s="1"/>
  <c r="R97" i="10" s="1"/>
  <c r="P46" i="10"/>
  <c r="Q46" i="10" s="1"/>
  <c r="R46" i="10" s="1"/>
  <c r="P43" i="10"/>
  <c r="Q43" i="10" s="1"/>
  <c r="R43" i="10" s="1"/>
  <c r="P23" i="10"/>
  <c r="Q23" i="10" s="1"/>
  <c r="R23" i="10" s="1"/>
  <c r="P35" i="10"/>
  <c r="Q35" i="10" s="1"/>
  <c r="R35" i="10" s="1"/>
  <c r="P63" i="10"/>
  <c r="Q63" i="10" s="1"/>
  <c r="R63" i="10" s="1"/>
  <c r="P17" i="10"/>
  <c r="Q17" i="10" s="1"/>
  <c r="R17" i="10" s="1"/>
  <c r="P126" i="10"/>
  <c r="Q126" i="10" s="1"/>
  <c r="R126" i="10" s="1"/>
  <c r="P94" i="10"/>
  <c r="Q94" i="10" s="1"/>
  <c r="R94" i="10" s="1"/>
  <c r="P111" i="10"/>
  <c r="Q111" i="10" s="1"/>
  <c r="R111" i="10" s="1"/>
  <c r="P62" i="10"/>
  <c r="Q62" i="10" s="1"/>
  <c r="R62" i="10" s="1"/>
  <c r="P49" i="10"/>
  <c r="Q49" i="10" s="1"/>
  <c r="R49" i="10" s="1"/>
  <c r="P89" i="10"/>
  <c r="Q89" i="10" s="1"/>
  <c r="R89" i="10" s="1"/>
  <c r="P41" i="10"/>
  <c r="Q41" i="10" s="1"/>
  <c r="R41" i="10" s="1"/>
  <c r="P116" i="10"/>
  <c r="Q116" i="10" s="1"/>
  <c r="R116" i="10" s="1"/>
  <c r="P122" i="10"/>
  <c r="Q122" i="10" s="1"/>
  <c r="R122" i="10" s="1"/>
  <c r="P102" i="10"/>
  <c r="Q102" i="10" s="1"/>
  <c r="R102" i="10" s="1"/>
  <c r="P78" i="10"/>
  <c r="Q78" i="10" s="1"/>
  <c r="R78" i="10" s="1"/>
  <c r="P61" i="10"/>
  <c r="Q61" i="10" s="1"/>
  <c r="R61" i="10" s="1"/>
  <c r="P103" i="10"/>
  <c r="Q103" i="10" s="1"/>
  <c r="R103" i="10" s="1"/>
  <c r="BQ154" i="10"/>
  <c r="CB145" i="10"/>
  <c r="CB125" i="10"/>
  <c r="BP150" i="10"/>
  <c r="BQ142" i="10"/>
  <c r="CB123" i="10"/>
  <c r="CA154" i="10"/>
  <c r="BR165" i="10"/>
  <c r="BY117" i="10"/>
  <c r="BY143" i="10"/>
  <c r="BQ146" i="10"/>
  <c r="BQ137" i="10"/>
  <c r="BT115" i="10"/>
  <c r="BZ165" i="10"/>
  <c r="BY161" i="10"/>
  <c r="CB163" i="10"/>
  <c r="BQ153" i="10"/>
  <c r="BX145" i="10"/>
  <c r="BT142" i="10"/>
  <c r="BS162" i="10"/>
  <c r="BU162" i="10"/>
  <c r="BX160" i="10"/>
  <c r="BU150" i="10"/>
  <c r="BP140" i="10"/>
  <c r="CB134" i="10"/>
  <c r="CA150" i="10"/>
  <c r="BT124" i="10"/>
  <c r="CB146" i="10"/>
  <c r="BW120" i="10"/>
  <c r="BW164" i="10"/>
  <c r="BX119" i="10"/>
  <c r="BT160" i="10"/>
  <c r="BP160" i="10"/>
  <c r="CA156" i="10"/>
  <c r="BU131" i="10"/>
  <c r="BX147" i="10"/>
  <c r="CA122" i="10"/>
  <c r="BY120" i="10"/>
  <c r="CA111" i="10"/>
  <c r="BZ107" i="10"/>
  <c r="CB147" i="10"/>
  <c r="BP117" i="10"/>
  <c r="CB111" i="10"/>
  <c r="BZ121" i="10"/>
  <c r="CA108" i="10"/>
  <c r="BS96" i="10"/>
  <c r="BU116" i="10"/>
  <c r="BS114" i="10"/>
  <c r="BY127" i="10"/>
  <c r="CA104" i="10"/>
  <c r="BT154" i="10"/>
  <c r="BV165" i="10"/>
  <c r="BR158" i="10"/>
  <c r="BU145" i="10"/>
  <c r="CA159" i="10"/>
  <c r="BU140" i="10"/>
  <c r="BT143" i="10"/>
  <c r="BZ129" i="10"/>
  <c r="BZ123" i="10"/>
  <c r="BW145" i="10"/>
  <c r="CA109" i="10"/>
  <c r="BU102" i="10"/>
  <c r="BV158" i="10"/>
  <c r="BV136" i="10"/>
  <c r="BQ123" i="10"/>
  <c r="CA155" i="10"/>
  <c r="BV141" i="10"/>
  <c r="CA164" i="10"/>
  <c r="BS154" i="10"/>
  <c r="BZ164" i="10"/>
  <c r="BS135" i="10"/>
  <c r="CA129" i="10"/>
  <c r="BZ117" i="10"/>
  <c r="BU123" i="10"/>
  <c r="BZ131" i="10"/>
  <c r="BV155" i="10"/>
  <c r="BP108" i="10"/>
  <c r="BY138" i="10"/>
  <c r="BW53" i="10"/>
  <c r="BS157" i="10"/>
  <c r="CA163" i="10"/>
  <c r="BQ163" i="10"/>
  <c r="BS153" i="10"/>
  <c r="BR164" i="10"/>
  <c r="BS156" i="10"/>
  <c r="BS148" i="10"/>
  <c r="BP145" i="10"/>
  <c r="BW158" i="10"/>
  <c r="BR150" i="10"/>
  <c r="BQ150" i="10"/>
  <c r="BQ158" i="10"/>
  <c r="BY132" i="10"/>
  <c r="CB142" i="10"/>
  <c r="BR140" i="10"/>
  <c r="BV132" i="10"/>
  <c r="BT125" i="10"/>
  <c r="BR143" i="10"/>
  <c r="BS129" i="10"/>
  <c r="BS139" i="10"/>
  <c r="BR129" i="10"/>
  <c r="BS134" i="10"/>
  <c r="BR123" i="10"/>
  <c r="CA117" i="10"/>
  <c r="BV162" i="10"/>
  <c r="BV131" i="10"/>
  <c r="CA116" i="10"/>
  <c r="BU130" i="10"/>
  <c r="BP147" i="10"/>
  <c r="BP131" i="10"/>
  <c r="BS122" i="10"/>
  <c r="BS155" i="10"/>
  <c r="BW155" i="10"/>
  <c r="BP127" i="10"/>
  <c r="BS105" i="10"/>
  <c r="BT111" i="10"/>
  <c r="BU109" i="10"/>
  <c r="CB108" i="10"/>
  <c r="BQ119" i="10"/>
  <c r="BS138" i="10"/>
  <c r="BU101" i="10"/>
  <c r="CB107" i="10"/>
  <c r="BV102" i="10"/>
  <c r="BS101" i="10"/>
  <c r="BR98" i="10"/>
  <c r="BX106" i="10"/>
  <c r="CB88" i="10"/>
  <c r="BS151" i="10"/>
  <c r="BS163" i="10"/>
  <c r="BS161" i="10"/>
  <c r="BW151" i="10"/>
  <c r="BW163" i="10"/>
  <c r="BW154" i="10"/>
  <c r="CA149" i="10"/>
  <c r="BP158" i="10"/>
  <c r="CA144" i="10"/>
  <c r="BY150" i="10"/>
  <c r="CB158" i="10"/>
  <c r="BS128" i="10"/>
  <c r="BV142" i="10"/>
  <c r="BZ140" i="10"/>
  <c r="CB129" i="10"/>
  <c r="CB136" i="10"/>
  <c r="BZ143" i="10"/>
  <c r="CA125" i="10"/>
  <c r="BX137" i="10"/>
  <c r="CA124" i="10"/>
  <c r="BT134" i="10"/>
  <c r="BS118" i="10"/>
  <c r="CB127" i="10"/>
  <c r="BP162" i="10"/>
  <c r="BT130" i="10"/>
  <c r="BS116" i="10"/>
  <c r="BQ130" i="10"/>
  <c r="BV123" i="10"/>
  <c r="CA147" i="10"/>
  <c r="BW118" i="10"/>
  <c r="BP155" i="10"/>
  <c r="BX127" i="10"/>
  <c r="BT104" i="10"/>
  <c r="BV109" i="10"/>
  <c r="BV108" i="10"/>
  <c r="BT108" i="10"/>
  <c r="BR119" i="10"/>
  <c r="BR138" i="10"/>
  <c r="BX108" i="10"/>
  <c r="BZ96" i="10"/>
  <c r="BY96" i="10"/>
  <c r="CB100" i="10"/>
  <c r="CA100" i="10"/>
  <c r="CA97" i="10"/>
  <c r="BP97" i="10"/>
  <c r="BV88" i="10"/>
  <c r="BR106" i="10"/>
  <c r="BY153" i="10"/>
  <c r="BX158" i="10"/>
  <c r="BS144" i="10"/>
  <c r="CB150" i="10"/>
  <c r="BR146" i="10"/>
  <c r="BU163" i="10"/>
  <c r="BW142" i="10"/>
  <c r="BT129" i="10"/>
  <c r="BU124" i="10"/>
  <c r="CB155" i="10"/>
  <c r="CB124" i="10"/>
  <c r="BW137" i="10"/>
  <c r="BS124" i="10"/>
  <c r="BW134" i="10"/>
  <c r="BT117" i="10"/>
  <c r="CA162" i="10"/>
  <c r="BY162" i="10"/>
  <c r="CA128" i="10"/>
  <c r="CB115" i="10"/>
  <c r="BY130" i="10"/>
  <c r="BP118" i="10"/>
  <c r="BR147" i="10"/>
  <c r="BR131" i="10"/>
  <c r="BX117" i="10"/>
  <c r="BU155" i="10"/>
  <c r="BQ127" i="10"/>
  <c r="BW108" i="10"/>
  <c r="BP141" i="10"/>
  <c r="CB117" i="10"/>
  <c r="BW102" i="10"/>
  <c r="BR96" i="10"/>
  <c r="BW107" i="10"/>
  <c r="BQ96" i="10"/>
  <c r="BT100" i="10"/>
  <c r="BY94" i="10"/>
  <c r="BR54" i="10"/>
  <c r="BT163" i="10"/>
  <c r="BZ158" i="10"/>
  <c r="CA161" i="10"/>
  <c r="BY144" i="10"/>
  <c r="BY142" i="10"/>
  <c r="CA137" i="10"/>
  <c r="BY128" i="10"/>
  <c r="BW143" i="10"/>
  <c r="CB143" i="10"/>
  <c r="CB160" i="10"/>
  <c r="BY137" i="10"/>
  <c r="BP134" i="10"/>
  <c r="BW162" i="10"/>
  <c r="BR162" i="10"/>
  <c r="BP123" i="10"/>
  <c r="BQ117" i="10"/>
  <c r="BS147" i="10"/>
  <c r="CB131" i="10"/>
  <c r="BZ115" i="10"/>
  <c r="BR155" i="10"/>
  <c r="BU146" i="10"/>
  <c r="BR127" i="10"/>
  <c r="BP120" i="10"/>
  <c r="BS113" i="10"/>
  <c r="BS104" i="10"/>
  <c r="BS111" i="10"/>
  <c r="BU141" i="10"/>
  <c r="BS108" i="10"/>
  <c r="BW114" i="10"/>
  <c r="BX107" i="10"/>
  <c r="BS93" i="10"/>
  <c r="BU99" i="10"/>
  <c r="BU83" i="10"/>
  <c r="BV92" i="10"/>
  <c r="BP107" i="10"/>
  <c r="CA94" i="10"/>
  <c r="BX96" i="10"/>
  <c r="CB99" i="10"/>
  <c r="BR92" i="10"/>
  <c r="BW165" i="10"/>
  <c r="BW157" i="10"/>
  <c r="BX163" i="10"/>
  <c r="BQ161" i="10"/>
  <c r="BS152" i="10"/>
  <c r="BR145" i="10"/>
  <c r="CA160" i="10"/>
  <c r="CB164" i="10"/>
  <c r="BP163" i="10"/>
  <c r="BS159" i="10"/>
  <c r="BY149" i="10"/>
  <c r="BX146" i="10"/>
  <c r="BZ145" i="10"/>
  <c r="BT158" i="10"/>
  <c r="BU156" i="10"/>
  <c r="BV145" i="10"/>
  <c r="BQ144" i="10"/>
  <c r="BY139" i="10"/>
  <c r="CB154" i="10"/>
  <c r="BP137" i="10"/>
  <c r="BQ128" i="10"/>
  <c r="BP143" i="10"/>
  <c r="BT139" i="10"/>
  <c r="BU154" i="10"/>
  <c r="BV139" i="10"/>
  <c r="BX134" i="10"/>
  <c r="BV125" i="10"/>
  <c r="BT162" i="10"/>
  <c r="BZ162" i="10"/>
  <c r="BU114" i="10"/>
  <c r="CA115" i="10"/>
  <c r="BR115" i="10"/>
  <c r="BZ155" i="10"/>
  <c r="BZ127" i="10"/>
  <c r="BX120" i="10"/>
  <c r="BT112" i="10"/>
  <c r="CA112" i="10"/>
  <c r="BQ134" i="10"/>
  <c r="BX141" i="10"/>
  <c r="BP121" i="10"/>
  <c r="BV119" i="10"/>
  <c r="BQ107" i="10"/>
  <c r="BS165" i="10"/>
  <c r="BS160" i="10"/>
  <c r="BT164" i="10"/>
  <c r="BY154" i="10"/>
  <c r="BU165" i="10"/>
  <c r="BU157" i="10"/>
  <c r="BQ149" i="10"/>
  <c r="BW146" i="10"/>
  <c r="BT145" i="10"/>
  <c r="BU158" i="10"/>
  <c r="CA152" i="10"/>
  <c r="CA165" i="10"/>
  <c r="BS133" i="10"/>
  <c r="BW139" i="10"/>
  <c r="CA143" i="10"/>
  <c r="BY140" i="10"/>
  <c r="BX136" i="10"/>
  <c r="CA126" i="10"/>
  <c r="BX143" i="10"/>
  <c r="BP132" i="10"/>
  <c r="BY134" i="10"/>
  <c r="CA123" i="10"/>
  <c r="CB162" i="10"/>
  <c r="BU122" i="10"/>
  <c r="BU143" i="10"/>
  <c r="BS115" i="10"/>
  <c r="BV147" i="10"/>
  <c r="CA114" i="10"/>
  <c r="BT155" i="10"/>
  <c r="CA127" i="10"/>
  <c r="BW124" i="10"/>
  <c r="BQ120" i="10"/>
  <c r="BU111" i="10"/>
  <c r="BS112" i="10"/>
  <c r="CB121" i="10"/>
  <c r="BR141" i="10"/>
  <c r="BX121" i="10"/>
  <c r="BP119" i="10"/>
  <c r="BU138" i="10"/>
  <c r="CA105" i="10"/>
  <c r="BY103" i="10"/>
  <c r="BU110" i="10"/>
  <c r="BV99" i="10"/>
  <c r="BS106" i="10"/>
  <c r="BW98" i="10"/>
  <c r="BU98" i="10"/>
  <c r="BW73" i="10"/>
  <c r="BS88" i="10"/>
  <c r="BZ62" i="10"/>
  <c r="CB94" i="10"/>
  <c r="BV56" i="10"/>
  <c r="BT103" i="10"/>
  <c r="BT110" i="10"/>
  <c r="BS70" i="10"/>
  <c r="BS61" i="10"/>
  <c r="CB110" i="10"/>
  <c r="CB103" i="10"/>
  <c r="CB78" i="10"/>
  <c r="BS71" i="10"/>
  <c r="BS99" i="10"/>
  <c r="BR72" i="10"/>
  <c r="BT97" i="10"/>
  <c r="CB87" i="10"/>
  <c r="BS82" i="10"/>
  <c r="BP92" i="10"/>
  <c r="CA90" i="10"/>
  <c r="CB72" i="10"/>
  <c r="BQ103" i="10"/>
  <c r="CA113" i="10"/>
  <c r="BU148" i="10"/>
  <c r="BW150" i="10"/>
  <c r="BS126" i="10"/>
  <c r="BT132" i="10"/>
  <c r="BZ147" i="10"/>
  <c r="CA118" i="10"/>
  <c r="BS100" i="10"/>
  <c r="BY92" i="10"/>
  <c r="BY90" i="10"/>
  <c r="BS73" i="10"/>
  <c r="BY87" i="10"/>
  <c r="BV78" i="10"/>
  <c r="BX82" i="10"/>
  <c r="BR57" i="10"/>
  <c r="BU151" i="10"/>
  <c r="CA157" i="10"/>
  <c r="BY131" i="10"/>
  <c r="BX110" i="10"/>
  <c r="BW96" i="10"/>
  <c r="BV97" i="10"/>
  <c r="BR81" i="10"/>
  <c r="BX64" i="10"/>
  <c r="CB82" i="10"/>
  <c r="BZ141" i="10"/>
  <c r="BV121" i="10"/>
  <c r="BU56" i="10"/>
  <c r="BU84" i="10"/>
  <c r="BQ58" i="10"/>
  <c r="BR64" i="10"/>
  <c r="BQ54" i="10"/>
  <c r="BX97" i="10"/>
  <c r="BQ79" i="10"/>
  <c r="BX84" i="10"/>
  <c r="BS68" i="10"/>
  <c r="BR117" i="10"/>
  <c r="BT106" i="10"/>
  <c r="BS149" i="10"/>
  <c r="BV129" i="10"/>
  <c r="BS130" i="10"/>
  <c r="BY123" i="10"/>
  <c r="CA133" i="10"/>
  <c r="CB62" i="10"/>
  <c r="CA69" i="10"/>
  <c r="BT53" i="10"/>
  <c r="CA65" i="10"/>
  <c r="BU76" i="10"/>
  <c r="BT146" i="10"/>
  <c r="BQ147" i="10"/>
  <c r="BW147" i="10"/>
  <c r="BY155" i="10"/>
  <c r="BR130" i="10"/>
  <c r="BX123" i="10"/>
  <c r="BV120" i="10"/>
  <c r="BW121" i="10"/>
  <c r="BW138" i="10"/>
  <c r="BU127" i="10"/>
  <c r="BW97" i="10"/>
  <c r="CB104" i="10"/>
  <c r="BZ91" i="10"/>
  <c r="CA83" i="10"/>
  <c r="BT92" i="10"/>
  <c r="BS90" i="10"/>
  <c r="BQ106" i="10"/>
  <c r="BT88" i="10"/>
  <c r="BW92" i="10"/>
  <c r="BX83" i="10"/>
  <c r="CB70" i="10"/>
  <c r="BT62" i="10"/>
  <c r="CA62" i="10"/>
  <c r="BU87" i="10"/>
  <c r="CA85" i="10"/>
  <c r="BW81" i="10"/>
  <c r="BZ70" i="10"/>
  <c r="BR62" i="10"/>
  <c r="BW84" i="10"/>
  <c r="BZ72" i="10"/>
  <c r="BS75" i="10"/>
  <c r="BQ64" i="10"/>
  <c r="BR53" i="10"/>
  <c r="CA82" i="10"/>
  <c r="BV82" i="10"/>
  <c r="BT68" i="10"/>
  <c r="BV70" i="10"/>
  <c r="BV62" i="10"/>
  <c r="BZ57" i="10"/>
  <c r="BT55" i="10"/>
  <c r="BV72" i="10"/>
  <c r="BW66" i="10"/>
  <c r="BY59" i="10"/>
  <c r="CA80" i="10"/>
  <c r="CB75" i="10"/>
  <c r="BV58" i="10"/>
  <c r="BY84" i="10"/>
  <c r="BY74" i="10"/>
  <c r="BR74" i="10"/>
  <c r="BV100" i="10"/>
  <c r="BQ52" i="10"/>
  <c r="CA67" i="10"/>
  <c r="BU60" i="10"/>
  <c r="BU139" i="10"/>
  <c r="BQ143" i="10"/>
  <c r="BQ155" i="10"/>
  <c r="BY119" i="10"/>
  <c r="BV138" i="10"/>
  <c r="BP91" i="10"/>
  <c r="BS83" i="10"/>
  <c r="CB92" i="10"/>
  <c r="CB106" i="10"/>
  <c r="BY106" i="10"/>
  <c r="CA95" i="10"/>
  <c r="BV98" i="10"/>
  <c r="BV91" i="10"/>
  <c r="BP83" i="10"/>
  <c r="BS79" i="10"/>
  <c r="BT70" i="10"/>
  <c r="BS62" i="10"/>
  <c r="BQ81" i="10"/>
  <c r="BY79" i="10"/>
  <c r="BR70" i="10"/>
  <c r="CA61" i="10"/>
  <c r="BP84" i="10"/>
  <c r="CA75" i="10"/>
  <c r="BT72" i="10"/>
  <c r="BW54" i="10"/>
  <c r="BY64" i="10"/>
  <c r="BS53" i="10"/>
  <c r="BP82" i="10"/>
  <c r="BU75" i="10"/>
  <c r="CB68" i="10"/>
  <c r="BV84" i="10"/>
  <c r="BV76" i="10"/>
  <c r="CA58" i="10"/>
  <c r="BV55" i="10"/>
  <c r="BP54" i="10"/>
  <c r="CA79" i="10"/>
  <c r="BV86" i="10"/>
  <c r="BS80" i="10"/>
  <c r="BP66" i="10"/>
  <c r="BT58" i="10"/>
  <c r="BW58" i="10"/>
  <c r="BW82" i="10"/>
  <c r="BT74" i="10"/>
  <c r="BZ74" i="10"/>
  <c r="BX75" i="10"/>
  <c r="BR49" i="10"/>
  <c r="CB67" i="10"/>
  <c r="BQ60" i="10"/>
  <c r="CA153" i="10"/>
  <c r="BV130" i="10"/>
  <c r="BQ121" i="10"/>
  <c r="BV87" i="10"/>
  <c r="BS72" i="10"/>
  <c r="BQ82" i="10"/>
  <c r="BU68" i="10"/>
  <c r="BY80" i="10"/>
  <c r="BP76" i="10"/>
  <c r="BT57" i="10"/>
  <c r="BP55" i="10"/>
  <c r="BQ53" i="10"/>
  <c r="BW86" i="10"/>
  <c r="BW69" i="10"/>
  <c r="BX66" i="10"/>
  <c r="BS59" i="10"/>
  <c r="BR80" i="10"/>
  <c r="BP58" i="10"/>
  <c r="CA74" i="10"/>
  <c r="BU54" i="10"/>
  <c r="BY68" i="10"/>
  <c r="BP52" i="10"/>
  <c r="BU67" i="10"/>
  <c r="BR60" i="10"/>
  <c r="BV60" i="10"/>
  <c r="CA135" i="10"/>
  <c r="BS164" i="10"/>
  <c r="BY146" i="10"/>
  <c r="BR142" i="10"/>
  <c r="BV134" i="10"/>
  <c r="BS117" i="10"/>
  <c r="BW130" i="10"/>
  <c r="BS131" i="10"/>
  <c r="BT131" i="10"/>
  <c r="BW122" i="10"/>
  <c r="BY141" i="10"/>
  <c r="BT121" i="10"/>
  <c r="CA119" i="10"/>
  <c r="BU119" i="10"/>
  <c r="BZ119" i="10"/>
  <c r="BX138" i="10"/>
  <c r="BZ138" i="10"/>
  <c r="CA107" i="10"/>
  <c r="BS95" i="10"/>
  <c r="BT107" i="10"/>
  <c r="BY107" i="10"/>
  <c r="BS94" i="10"/>
  <c r="BU103" i="10"/>
  <c r="BP96" i="10"/>
  <c r="BQ110" i="10"/>
  <c r="BV110" i="10"/>
  <c r="BQ94" i="10"/>
  <c r="BW99" i="10"/>
  <c r="CB91" i="10"/>
  <c r="BQ97" i="10"/>
  <c r="CB90" i="10"/>
  <c r="BY91" i="10"/>
  <c r="BU106" i="10"/>
  <c r="BZ106" i="10"/>
  <c r="BZ90" i="10"/>
  <c r="BP98" i="10"/>
  <c r="BQ90" i="10"/>
  <c r="BW89" i="10"/>
  <c r="BU71" i="10"/>
  <c r="BX92" i="10"/>
  <c r="BT78" i="10"/>
  <c r="BU69" i="10"/>
  <c r="BW87" i="10"/>
  <c r="BZ81" i="10"/>
  <c r="BZ78" i="10"/>
  <c r="BS69" i="10"/>
  <c r="BR84" i="10"/>
  <c r="BP72" i="10"/>
  <c r="BS54" i="10"/>
  <c r="BZ75" i="10"/>
  <c r="BZ64" i="10"/>
  <c r="BV53" i="10"/>
  <c r="BY82" i="10"/>
  <c r="BV75" i="10"/>
  <c r="BX76" i="10"/>
  <c r="BV57" i="10"/>
  <c r="BX55" i="10"/>
  <c r="BQ86" i="10"/>
  <c r="BP86" i="10"/>
  <c r="BR66" i="10"/>
  <c r="BU59" i="10"/>
  <c r="BT51" i="10"/>
  <c r="CB80" i="10"/>
  <c r="BX58" i="10"/>
  <c r="CB74" i="10"/>
  <c r="BU53" i="10"/>
  <c r="BP67" i="10"/>
  <c r="BY60" i="10"/>
  <c r="BP60" i="10"/>
  <c r="BX132" i="10"/>
  <c r="CA151" i="10"/>
  <c r="BW127" i="10"/>
  <c r="CA141" i="10"/>
  <c r="BT141" i="10"/>
  <c r="BT138" i="10"/>
  <c r="BT94" i="10"/>
  <c r="CB112" i="10"/>
  <c r="BZ94" i="10"/>
  <c r="BY110" i="10"/>
  <c r="CA106" i="10"/>
  <c r="BP99" i="10"/>
  <c r="BR91" i="10"/>
  <c r="BW109" i="10"/>
  <c r="BY97" i="10"/>
  <c r="BT90" i="10"/>
  <c r="CB102" i="10"/>
  <c r="BU91" i="10"/>
  <c r="BR90" i="10"/>
  <c r="BX98" i="10"/>
  <c r="BZ89" i="10"/>
  <c r="BV107" i="10"/>
  <c r="BS65" i="10"/>
  <c r="BY73" i="10"/>
  <c r="CA78" i="10"/>
  <c r="BP87" i="10"/>
  <c r="BS81" i="10"/>
  <c r="BR78" i="10"/>
  <c r="BW65" i="10"/>
  <c r="BT56" i="10"/>
  <c r="BZ84" i="10"/>
  <c r="BX72" i="10"/>
  <c r="CA68" i="10"/>
  <c r="BT54" i="10"/>
  <c r="BZ68" i="10"/>
  <c r="BT64" i="10"/>
  <c r="BR82" i="10"/>
  <c r="BW75" i="10"/>
  <c r="BV68" i="10"/>
  <c r="CB58" i="10"/>
  <c r="BS76" i="10"/>
  <c r="BT75" i="10"/>
  <c r="BW57" i="10"/>
  <c r="BQ55" i="10"/>
  <c r="BR50" i="10"/>
  <c r="BS86" i="10"/>
  <c r="BX86" i="10"/>
  <c r="BP75" i="10"/>
  <c r="BQ68" i="10"/>
  <c r="BZ66" i="10"/>
  <c r="BU82" i="10"/>
  <c r="BT80" i="10"/>
  <c r="BR58" i="10"/>
  <c r="BV74" i="10"/>
  <c r="BT52" i="10"/>
  <c r="BR67" i="10"/>
  <c r="BV67" i="10"/>
  <c r="BZ60" i="10"/>
  <c r="BX60" i="10"/>
  <c r="BQ50" i="10"/>
  <c r="CA145" i="10"/>
  <c r="BY163" i="10"/>
  <c r="BV160" i="10"/>
  <c r="BX140" i="10"/>
  <c r="BT136" i="10"/>
  <c r="BV143" i="10"/>
  <c r="BS125" i="10"/>
  <c r="BR134" i="10"/>
  <c r="BT147" i="10"/>
  <c r="BU115" i="10"/>
  <c r="BY147" i="10"/>
  <c r="BX131" i="10"/>
  <c r="BX155" i="10"/>
  <c r="BT127" i="10"/>
  <c r="BZ120" i="10"/>
  <c r="BQ141" i="10"/>
  <c r="CB141" i="10"/>
  <c r="BU121" i="10"/>
  <c r="BS109" i="10"/>
  <c r="BW119" i="10"/>
  <c r="BV115" i="10"/>
  <c r="BP138" i="10"/>
  <c r="CB138" i="10"/>
  <c r="CA103" i="10"/>
  <c r="BU93" i="10"/>
  <c r="BU107" i="10"/>
  <c r="BT102" i="10"/>
  <c r="CA110" i="10"/>
  <c r="BS102" i="10"/>
  <c r="BR94" i="10"/>
  <c r="BR110" i="10"/>
  <c r="CA102" i="10"/>
  <c r="BZ99" i="10"/>
  <c r="BX99" i="10"/>
  <c r="BP88" i="10"/>
  <c r="BR97" i="10"/>
  <c r="BS97" i="10"/>
  <c r="BV106" i="10"/>
  <c r="CA89" i="10"/>
  <c r="BQ98" i="10"/>
  <c r="BR89" i="10"/>
  <c r="BU63" i="10"/>
  <c r="BV90" i="10"/>
  <c r="BQ73" i="10"/>
  <c r="CA63" i="10"/>
  <c r="BS78" i="10"/>
  <c r="BX87" i="10"/>
  <c r="CA81" i="10"/>
  <c r="CA77" i="10"/>
  <c r="BY63" i="10"/>
  <c r="BT84" i="10"/>
  <c r="BQ72" i="10"/>
  <c r="BU64" i="10"/>
  <c r="BV54" i="10"/>
  <c r="BS64" i="10"/>
  <c r="CB64" i="10"/>
  <c r="BZ82" i="10"/>
  <c r="BQ75" i="10"/>
  <c r="BP68" i="10"/>
  <c r="BX56" i="10"/>
  <c r="BT76" i="10"/>
  <c r="CA73" i="10"/>
  <c r="BP57" i="10"/>
  <c r="BY55" i="10"/>
  <c r="BT86" i="10"/>
  <c r="BR86" i="10"/>
  <c r="BV59" i="10"/>
  <c r="BP51" i="10"/>
  <c r="BP80" i="10"/>
  <c r="BV80" i="10"/>
  <c r="BW61" i="10"/>
  <c r="BZ58" i="10"/>
  <c r="BQ74" i="10"/>
  <c r="BW74" i="10"/>
  <c r="BW60" i="10"/>
  <c r="BS49" i="10"/>
  <c r="BX67" i="10"/>
  <c r="BW67" i="10"/>
  <c r="CA60" i="10"/>
  <c r="BX162" i="10"/>
  <c r="BX118" i="10"/>
  <c r="BQ131" i="10"/>
  <c r="BU120" i="10"/>
  <c r="BS141" i="10"/>
  <c r="BW141" i="10"/>
  <c r="CA138" i="10"/>
  <c r="CA101" i="10"/>
  <c r="CA93" i="10"/>
  <c r="BZ110" i="10"/>
  <c r="BR102" i="10"/>
  <c r="BT99" i="10"/>
  <c r="BS85" i="10"/>
  <c r="BU97" i="10"/>
  <c r="BZ97" i="10"/>
  <c r="BZ92" i="10"/>
  <c r="BU89" i="10"/>
  <c r="CA96" i="10"/>
  <c r="BW91" i="10"/>
  <c r="BP106" i="10"/>
  <c r="BS89" i="10"/>
  <c r="BZ98" i="10"/>
  <c r="BY98" i="10"/>
  <c r="CA88" i="10"/>
  <c r="BP56" i="10"/>
  <c r="CA71" i="10"/>
  <c r="BS63" i="10"/>
  <c r="CA70" i="10"/>
  <c r="BT87" i="10"/>
  <c r="BQ87" i="10"/>
  <c r="BU81" i="10"/>
  <c r="BS77" i="10"/>
  <c r="BQ63" i="10"/>
  <c r="BQ84" i="10"/>
  <c r="CB84" i="10"/>
  <c r="BY72" i="10"/>
  <c r="BP64" i="10"/>
  <c r="BX88" i="10"/>
  <c r="BT82" i="10"/>
  <c r="BY75" i="10"/>
  <c r="BX68" i="10"/>
  <c r="CB76" i="10"/>
  <c r="BW68" i="10"/>
  <c r="BX57" i="10"/>
  <c r="BR55" i="10"/>
  <c r="BQ48" i="10"/>
  <c r="CA86" i="10"/>
  <c r="BZ86" i="10"/>
  <c r="BS66" i="10"/>
  <c r="BW64" i="10"/>
  <c r="BW59" i="10"/>
  <c r="BZ80" i="10"/>
  <c r="BX80" i="10"/>
  <c r="BU74" i="10"/>
  <c r="BP74" i="10"/>
  <c r="BS52" i="10"/>
  <c r="BZ67" i="10"/>
  <c r="BQ67" i="10"/>
  <c r="BQ162" i="10"/>
  <c r="BU147" i="10"/>
  <c r="BQ138" i="10"/>
  <c r="BX164" i="10"/>
  <c r="BP164" i="10"/>
  <c r="BW161" i="10"/>
  <c r="BY159" i="10"/>
  <c r="BQ159" i="10"/>
  <c r="BY156" i="10"/>
  <c r="BQ156" i="10"/>
  <c r="BW153" i="10"/>
  <c r="BY152" i="10"/>
  <c r="BQ152" i="10"/>
  <c r="BW149" i="10"/>
  <c r="BY148" i="10"/>
  <c r="BV161" i="10"/>
  <c r="BX159" i="10"/>
  <c r="BP159" i="10"/>
  <c r="BZ157" i="10"/>
  <c r="BR157" i="10"/>
  <c r="BX156" i="10"/>
  <c r="BP156" i="10"/>
  <c r="BV153" i="10"/>
  <c r="BX152" i="10"/>
  <c r="BP152" i="10"/>
  <c r="BZ151" i="10"/>
  <c r="BR151" i="10"/>
  <c r="BY165" i="10"/>
  <c r="BQ165" i="10"/>
  <c r="BV164" i="10"/>
  <c r="BU161" i="10"/>
  <c r="BZ160" i="10"/>
  <c r="BR160" i="10"/>
  <c r="BW159" i="10"/>
  <c r="BY157" i="10"/>
  <c r="BQ157" i="10"/>
  <c r="BW156" i="10"/>
  <c r="BU153" i="10"/>
  <c r="BW152" i="10"/>
  <c r="BU159" i="10"/>
  <c r="BU152" i="10"/>
  <c r="BT165" i="10"/>
  <c r="BU164" i="10"/>
  <c r="BZ163" i="10"/>
  <c r="BW160" i="10"/>
  <c r="BR159" i="10"/>
  <c r="BV157" i="10"/>
  <c r="BP154" i="10"/>
  <c r="BP153" i="10"/>
  <c r="BP151" i="10"/>
  <c r="BV150" i="10"/>
  <c r="BR149" i="10"/>
  <c r="BQ148" i="10"/>
  <c r="BV144" i="10"/>
  <c r="BR163" i="10"/>
  <c r="BZ161" i="10"/>
  <c r="BQ160" i="10"/>
  <c r="BY158" i="10"/>
  <c r="BP157" i="10"/>
  <c r="CB156" i="10"/>
  <c r="CB152" i="10"/>
  <c r="CB151" i="10"/>
  <c r="BS150" i="10"/>
  <c r="CB149" i="10"/>
  <c r="BZ148" i="10"/>
  <c r="CB144" i="10"/>
  <c r="BT144" i="10"/>
  <c r="BX161" i="10"/>
  <c r="BZ156" i="10"/>
  <c r="CB153" i="10"/>
  <c r="BZ152" i="10"/>
  <c r="BY151" i="10"/>
  <c r="BZ149" i="10"/>
  <c r="BX148" i="10"/>
  <c r="BT161" i="10"/>
  <c r="CB159" i="10"/>
  <c r="BS158" i="10"/>
  <c r="BV156" i="10"/>
  <c r="BZ154" i="10"/>
  <c r="BZ153" i="10"/>
  <c r="BV152" i="10"/>
  <c r="BX151" i="10"/>
  <c r="BX149" i="10"/>
  <c r="BW148" i="10"/>
  <c r="BS146" i="10"/>
  <c r="BZ144" i="10"/>
  <c r="BR144" i="10"/>
  <c r="BR161" i="10"/>
  <c r="BZ159" i="10"/>
  <c r="BT156" i="10"/>
  <c r="BX154" i="10"/>
  <c r="BX153" i="10"/>
  <c r="BT152" i="10"/>
  <c r="BV151" i="10"/>
  <c r="BV149" i="10"/>
  <c r="BV148" i="10"/>
  <c r="BY135" i="10"/>
  <c r="BQ135" i="10"/>
  <c r="BV163" i="10"/>
  <c r="CB161" i="10"/>
  <c r="BY160" i="10"/>
  <c r="BT159" i="10"/>
  <c r="BV154" i="10"/>
  <c r="BP161" i="10"/>
  <c r="BU160" i="10"/>
  <c r="BR154" i="10"/>
  <c r="BT148" i="10"/>
  <c r="BP146" i="10"/>
  <c r="BU144" i="10"/>
  <c r="BU142" i="10"/>
  <c r="CB140" i="10"/>
  <c r="BS137" i="10"/>
  <c r="BZ136" i="10"/>
  <c r="BP136" i="10"/>
  <c r="BX135" i="10"/>
  <c r="BV133" i="10"/>
  <c r="BU126" i="10"/>
  <c r="BT153" i="10"/>
  <c r="BR152" i="10"/>
  <c r="BZ150" i="10"/>
  <c r="BY164" i="10"/>
  <c r="BR156" i="10"/>
  <c r="BR153" i="10"/>
  <c r="BT151" i="10"/>
  <c r="BX150" i="10"/>
  <c r="BP148" i="10"/>
  <c r="BY145" i="10"/>
  <c r="BV135" i="10"/>
  <c r="BT133" i="10"/>
  <c r="BQ164" i="10"/>
  <c r="CB157" i="10"/>
  <c r="BQ151" i="10"/>
  <c r="BT150" i="10"/>
  <c r="BS145" i="10"/>
  <c r="BP142" i="10"/>
  <c r="BW140" i="10"/>
  <c r="BZ137" i="10"/>
  <c r="BW136" i="10"/>
  <c r="BU135" i="10"/>
  <c r="CB133" i="10"/>
  <c r="BR133" i="10"/>
  <c r="BU132" i="10"/>
  <c r="BX128" i="10"/>
  <c r="BP128" i="10"/>
  <c r="BZ126" i="10"/>
  <c r="BR126" i="10"/>
  <c r="CB165" i="10"/>
  <c r="CA158" i="10"/>
  <c r="BX157" i="10"/>
  <c r="BU149" i="10"/>
  <c r="BQ145" i="10"/>
  <c r="BV140" i="10"/>
  <c r="BU136" i="10"/>
  <c r="BT135" i="10"/>
  <c r="BZ133" i="10"/>
  <c r="BQ133" i="10"/>
  <c r="BW128" i="10"/>
  <c r="BY126" i="10"/>
  <c r="BQ126" i="10"/>
  <c r="BZ125" i="10"/>
  <c r="BR125" i="10"/>
  <c r="BX165" i="10"/>
  <c r="BZ146" i="10"/>
  <c r="BW144" i="10"/>
  <c r="BS142" i="10"/>
  <c r="BX139" i="10"/>
  <c r="CB137" i="10"/>
  <c r="BS136" i="10"/>
  <c r="CB132" i="10"/>
  <c r="CA131" i="10"/>
  <c r="BZ130" i="10"/>
  <c r="BW129" i="10"/>
  <c r="BU128" i="10"/>
  <c r="BX126" i="10"/>
  <c r="BU125" i="10"/>
  <c r="BV146" i="10"/>
  <c r="BP144" i="10"/>
  <c r="BR139" i="10"/>
  <c r="BV137" i="10"/>
  <c r="BR136" i="10"/>
  <c r="BU134" i="10"/>
  <c r="CA132" i="10"/>
  <c r="BW131" i="10"/>
  <c r="BX130" i="10"/>
  <c r="BU129" i="10"/>
  <c r="BT128" i="10"/>
  <c r="BW126" i="10"/>
  <c r="BQ125" i="10"/>
  <c r="BZ124" i="10"/>
  <c r="BV122" i="10"/>
  <c r="BZ118" i="10"/>
  <c r="BR118" i="10"/>
  <c r="CB116" i="10"/>
  <c r="BT116" i="10"/>
  <c r="BT149" i="10"/>
  <c r="CB148" i="10"/>
  <c r="CA140" i="10"/>
  <c r="BQ139" i="10"/>
  <c r="BU137" i="10"/>
  <c r="BQ136" i="10"/>
  <c r="CB135" i="10"/>
  <c r="BZ132" i="10"/>
  <c r="BQ129" i="10"/>
  <c r="BR128" i="10"/>
  <c r="BV126" i="10"/>
  <c r="BP125" i="10"/>
  <c r="BY124" i="10"/>
  <c r="BY118" i="10"/>
  <c r="BQ118" i="10"/>
  <c r="BP149" i="10"/>
  <c r="BR148" i="10"/>
  <c r="BT140" i="10"/>
  <c r="BP139" i="10"/>
  <c r="BT137" i="10"/>
  <c r="BZ135" i="10"/>
  <c r="BY133" i="10"/>
  <c r="BW132" i="10"/>
  <c r="BP129" i="10"/>
  <c r="BT126" i="10"/>
  <c r="BX124" i="10"/>
  <c r="CB122" i="10"/>
  <c r="BT122" i="10"/>
  <c r="BZ116" i="10"/>
  <c r="BR116" i="10"/>
  <c r="BS140" i="10"/>
  <c r="BR137" i="10"/>
  <c r="BW135" i="10"/>
  <c r="BX133" i="10"/>
  <c r="BS132" i="10"/>
  <c r="BP126" i="10"/>
  <c r="BV124" i="10"/>
  <c r="BY116" i="10"/>
  <c r="BQ116" i="10"/>
  <c r="BZ142" i="10"/>
  <c r="CA139" i="10"/>
  <c r="CA136" i="10"/>
  <c r="BP135" i="10"/>
  <c r="CA134" i="10"/>
  <c r="BU133" i="10"/>
  <c r="BQ132" i="10"/>
  <c r="CB130" i="10"/>
  <c r="BY129" i="10"/>
  <c r="BT157" i="10"/>
  <c r="BZ134" i="10"/>
  <c r="BZ128" i="10"/>
  <c r="BP124" i="10"/>
  <c r="BR121" i="10"/>
  <c r="CA120" i="10"/>
  <c r="BS119" i="10"/>
  <c r="BT118" i="10"/>
  <c r="BU117" i="10"/>
  <c r="BP116" i="10"/>
  <c r="BQ115" i="10"/>
  <c r="BV128" i="10"/>
  <c r="BZ122" i="10"/>
  <c r="BP115" i="10"/>
  <c r="BX114" i="10"/>
  <c r="BV159" i="10"/>
  <c r="BR132" i="10"/>
  <c r="BX129" i="10"/>
  <c r="BY122" i="10"/>
  <c r="BT120" i="10"/>
  <c r="BV114" i="10"/>
  <c r="BZ113" i="10"/>
  <c r="BR113" i="10"/>
  <c r="BZ105" i="10"/>
  <c r="BR105" i="10"/>
  <c r="BS143" i="10"/>
  <c r="BY125" i="10"/>
  <c r="BW123" i="10"/>
  <c r="BX122" i="10"/>
  <c r="BS120" i="10"/>
  <c r="BT114" i="10"/>
  <c r="BY113" i="10"/>
  <c r="BQ113" i="10"/>
  <c r="BZ112" i="10"/>
  <c r="BR112" i="10"/>
  <c r="BY105" i="10"/>
  <c r="BQ105" i="10"/>
  <c r="BZ104" i="10"/>
  <c r="BR104" i="10"/>
  <c r="CB139" i="10"/>
  <c r="BR135" i="10"/>
  <c r="CA130" i="10"/>
  <c r="BV127" i="10"/>
  <c r="BX125" i="10"/>
  <c r="BT123" i="10"/>
  <c r="BR122" i="10"/>
  <c r="CA121" i="10"/>
  <c r="BR120" i="10"/>
  <c r="CB119" i="10"/>
  <c r="BZ139" i="10"/>
  <c r="BW133" i="10"/>
  <c r="BP130" i="10"/>
  <c r="BW125" i="10"/>
  <c r="BS123" i="10"/>
  <c r="BQ122" i="10"/>
  <c r="CB118" i="10"/>
  <c r="BX116" i="10"/>
  <c r="BY115" i="10"/>
  <c r="BQ114" i="10"/>
  <c r="BW113" i="10"/>
  <c r="BX112" i="10"/>
  <c r="BP112" i="10"/>
  <c r="BY111" i="10"/>
  <c r="BQ111" i="10"/>
  <c r="BW105" i="10"/>
  <c r="BX104" i="10"/>
  <c r="BP104" i="10"/>
  <c r="CA146" i="10"/>
  <c r="CA142" i="10"/>
  <c r="BP133" i="10"/>
  <c r="BS127" i="10"/>
  <c r="BR124" i="10"/>
  <c r="BP122" i="10"/>
  <c r="BY121" i="10"/>
  <c r="BV118" i="10"/>
  <c r="BW117" i="10"/>
  <c r="BW116" i="10"/>
  <c r="BX115" i="10"/>
  <c r="CB114" i="10"/>
  <c r="BP114" i="10"/>
  <c r="BV113" i="10"/>
  <c r="BW112" i="10"/>
  <c r="BX111" i="10"/>
  <c r="BP111" i="10"/>
  <c r="BZ109" i="10"/>
  <c r="BR109" i="10"/>
  <c r="BV105" i="10"/>
  <c r="BX142" i="10"/>
  <c r="BQ124" i="10"/>
  <c r="BQ109" i="10"/>
  <c r="BY108" i="10"/>
  <c r="BX105" i="10"/>
  <c r="BY104" i="10"/>
  <c r="BR103" i="10"/>
  <c r="BV101" i="10"/>
  <c r="BW100" i="10"/>
  <c r="CB95" i="10"/>
  <c r="BT95" i="10"/>
  <c r="BX144" i="10"/>
  <c r="BZ111" i="10"/>
  <c r="BP109" i="10"/>
  <c r="BU108" i="10"/>
  <c r="BU105" i="10"/>
  <c r="BW104" i="10"/>
  <c r="CB126" i="10"/>
  <c r="BT119" i="10"/>
  <c r="BZ114" i="10"/>
  <c r="CB113" i="10"/>
  <c r="BY112" i="10"/>
  <c r="BW111" i="10"/>
  <c r="BR108" i="10"/>
  <c r="BT105" i="10"/>
  <c r="BV104" i="10"/>
  <c r="BZ103" i="10"/>
  <c r="BP103" i="10"/>
  <c r="CB101" i="10"/>
  <c r="BT101" i="10"/>
  <c r="BU100" i="10"/>
  <c r="BZ95" i="10"/>
  <c r="BR95" i="10"/>
  <c r="CB93" i="10"/>
  <c r="BT93" i="10"/>
  <c r="CB128" i="10"/>
  <c r="BV116" i="10"/>
  <c r="BW115" i="10"/>
  <c r="BY114" i="10"/>
  <c r="BX113" i="10"/>
  <c r="BV112" i="10"/>
  <c r="BV111" i="10"/>
  <c r="BQ108" i="10"/>
  <c r="BP105" i="10"/>
  <c r="BU104" i="10"/>
  <c r="BY95" i="10"/>
  <c r="BQ95" i="10"/>
  <c r="BY136" i="10"/>
  <c r="BS121" i="10"/>
  <c r="BU118" i="10"/>
  <c r="BV117" i="10"/>
  <c r="BR114" i="10"/>
  <c r="BU113" i="10"/>
  <c r="BU112" i="10"/>
  <c r="BR111" i="10"/>
  <c r="CB109" i="10"/>
  <c r="BS107" i="10"/>
  <c r="BQ104" i="10"/>
  <c r="BX103" i="10"/>
  <c r="BZ101" i="10"/>
  <c r="BR101" i="10"/>
  <c r="BX95" i="10"/>
  <c r="BP95" i="10"/>
  <c r="BZ93" i="10"/>
  <c r="BR93" i="10"/>
  <c r="BP113" i="10"/>
  <c r="BR100" i="10"/>
  <c r="BW93" i="10"/>
  <c r="BW106" i="10"/>
  <c r="BQ100" i="10"/>
  <c r="BY99" i="10"/>
  <c r="CB96" i="10"/>
  <c r="BV93" i="10"/>
  <c r="CA92" i="10"/>
  <c r="BQ92" i="10"/>
  <c r="CA91" i="10"/>
  <c r="BQ91" i="10"/>
  <c r="BU90" i="10"/>
  <c r="BV89" i="10"/>
  <c r="BW88" i="10"/>
  <c r="BZ108" i="10"/>
  <c r="BZ102" i="10"/>
  <c r="BY101" i="10"/>
  <c r="BP100" i="10"/>
  <c r="BV96" i="10"/>
  <c r="BW95" i="10"/>
  <c r="BQ93" i="10"/>
  <c r="BY85" i="10"/>
  <c r="BQ85" i="10"/>
  <c r="CB120" i="10"/>
  <c r="BW103" i="10"/>
  <c r="BY102" i="10"/>
  <c r="BX101" i="10"/>
  <c r="BR99" i="10"/>
  <c r="CB98" i="10"/>
  <c r="BU96" i="10"/>
  <c r="BV95" i="10"/>
  <c r="BX94" i="10"/>
  <c r="BP93" i="10"/>
  <c r="CB89" i="10"/>
  <c r="BT89" i="10"/>
  <c r="BU88" i="10"/>
  <c r="BX85" i="10"/>
  <c r="BP85" i="10"/>
  <c r="BR107" i="10"/>
  <c r="CB105" i="10"/>
  <c r="BV103" i="10"/>
  <c r="BX102" i="10"/>
  <c r="BW101" i="10"/>
  <c r="BQ99" i="10"/>
  <c r="CA98" i="10"/>
  <c r="BT96" i="10"/>
  <c r="BU95" i="10"/>
  <c r="BW94" i="10"/>
  <c r="BW85" i="10"/>
  <c r="BY83" i="10"/>
  <c r="BQ83" i="10"/>
  <c r="BQ140" i="10"/>
  <c r="BW110" i="10"/>
  <c r="BY109" i="10"/>
  <c r="BS103" i="10"/>
  <c r="BQ102" i="10"/>
  <c r="BQ101" i="10"/>
  <c r="BZ100" i="10"/>
  <c r="BV94" i="10"/>
  <c r="BV85" i="10"/>
  <c r="BT113" i="10"/>
  <c r="BP102" i="10"/>
  <c r="BY100" i="10"/>
  <c r="BS92" i="10"/>
  <c r="BZ88" i="10"/>
  <c r="BX109" i="10"/>
  <c r="BX100" i="10"/>
  <c r="CA99" i="10"/>
  <c r="BY89" i="10"/>
  <c r="BY88" i="10"/>
  <c r="BS87" i="10"/>
  <c r="BR83" i="10"/>
  <c r="BY81" i="10"/>
  <c r="BU79" i="10"/>
  <c r="BW77" i="10"/>
  <c r="BS110" i="10"/>
  <c r="BP110" i="10"/>
  <c r="BS91" i="10"/>
  <c r="BQ89" i="10"/>
  <c r="BQ88" i="10"/>
  <c r="CB85" i="10"/>
  <c r="BV81" i="10"/>
  <c r="BU77" i="10"/>
  <c r="BY65" i="10"/>
  <c r="BQ65" i="10"/>
  <c r="BU61" i="10"/>
  <c r="BT98" i="10"/>
  <c r="BY93" i="10"/>
  <c r="BX90" i="10"/>
  <c r="BP89" i="10"/>
  <c r="BZ85" i="10"/>
  <c r="CB83" i="10"/>
  <c r="BT81" i="10"/>
  <c r="BZ79" i="10"/>
  <c r="BR79" i="10"/>
  <c r="CB77" i="10"/>
  <c r="BT77" i="10"/>
  <c r="BX73" i="10"/>
  <c r="BP73" i="10"/>
  <c r="BZ71" i="10"/>
  <c r="BR71" i="10"/>
  <c r="CB69" i="10"/>
  <c r="BT69" i="10"/>
  <c r="BX65" i="10"/>
  <c r="BP65" i="10"/>
  <c r="BZ63" i="10"/>
  <c r="BR63" i="10"/>
  <c r="CB61" i="10"/>
  <c r="BT61" i="10"/>
  <c r="BS98" i="10"/>
  <c r="BU94" i="10"/>
  <c r="BX93" i="10"/>
  <c r="BW90" i="10"/>
  <c r="BU85" i="10"/>
  <c r="BZ83" i="10"/>
  <c r="BY71" i="10"/>
  <c r="BQ71" i="10"/>
  <c r="CB86" i="10"/>
  <c r="BV83" i="10"/>
  <c r="BX79" i="10"/>
  <c r="BU78" i="10"/>
  <c r="BZ76" i="10"/>
  <c r="BV73" i="10"/>
  <c r="CB71" i="10"/>
  <c r="BW70" i="10"/>
  <c r="BP69" i="10"/>
  <c r="BZ65" i="10"/>
  <c r="BX62" i="10"/>
  <c r="BQ61" i="10"/>
  <c r="BP59" i="10"/>
  <c r="CA57" i="10"/>
  <c r="BY56" i="10"/>
  <c r="BS51" i="10"/>
  <c r="BP47" i="10"/>
  <c r="BT91" i="10"/>
  <c r="BV77" i="10"/>
  <c r="BR76" i="10"/>
  <c r="CA72" i="10"/>
  <c r="BP62" i="10"/>
  <c r="BX89" i="10"/>
  <c r="BY86" i="10"/>
  <c r="CA84" i="10"/>
  <c r="BT83" i="10"/>
  <c r="BW79" i="10"/>
  <c r="BQ78" i="10"/>
  <c r="BZ77" i="10"/>
  <c r="BY76" i="10"/>
  <c r="BU73" i="10"/>
  <c r="BX71" i="10"/>
  <c r="BU70" i="10"/>
  <c r="CB66" i="10"/>
  <c r="BV65" i="10"/>
  <c r="CB63" i="10"/>
  <c r="BW62" i="10"/>
  <c r="BP61" i="10"/>
  <c r="CB59" i="10"/>
  <c r="BY57" i="10"/>
  <c r="BW56" i="10"/>
  <c r="BR51" i="10"/>
  <c r="CA87" i="10"/>
  <c r="BP79" i="10"/>
  <c r="BT71" i="10"/>
  <c r="BV63" i="10"/>
  <c r="BP90" i="10"/>
  <c r="CB81" i="10"/>
  <c r="BV79" i="10"/>
  <c r="BP78" i="10"/>
  <c r="BY77" i="10"/>
  <c r="BW76" i="10"/>
  <c r="BT73" i="10"/>
  <c r="BW71" i="10"/>
  <c r="BQ70" i="10"/>
  <c r="BZ69" i="10"/>
  <c r="CA66" i="10"/>
  <c r="BU65" i="10"/>
  <c r="BX63" i="10"/>
  <c r="BU62" i="10"/>
  <c r="CA59" i="10"/>
  <c r="BU57" i="10"/>
  <c r="BS56" i="10"/>
  <c r="BW55" i="10"/>
  <c r="BQ51" i="10"/>
  <c r="BR88" i="10"/>
  <c r="BX81" i="10"/>
  <c r="BT79" i="10"/>
  <c r="BX77" i="10"/>
  <c r="BR73" i="10"/>
  <c r="BV71" i="10"/>
  <c r="BP70" i="10"/>
  <c r="BY69" i="10"/>
  <c r="BY66" i="10"/>
  <c r="BT65" i="10"/>
  <c r="BW63" i="10"/>
  <c r="BQ62" i="10"/>
  <c r="BZ61" i="10"/>
  <c r="BZ59" i="10"/>
  <c r="BR56" i="10"/>
  <c r="CB97" i="10"/>
  <c r="BS84" i="10"/>
  <c r="BP81" i="10"/>
  <c r="BW80" i="10"/>
  <c r="BX69" i="10"/>
  <c r="BU66" i="10"/>
  <c r="BR65" i="10"/>
  <c r="BY61" i="10"/>
  <c r="BQ112" i="10"/>
  <c r="BP94" i="10"/>
  <c r="BR87" i="10"/>
  <c r="BR85" i="10"/>
  <c r="BX78" i="10"/>
  <c r="BQ77" i="10"/>
  <c r="CB73" i="10"/>
  <c r="BY70" i="10"/>
  <c r="BR69" i="10"/>
  <c r="BP63" i="10"/>
  <c r="BV61" i="10"/>
  <c r="BQ47" i="10"/>
  <c r="BW83" i="10"/>
  <c r="CB79" i="10"/>
  <c r="BW78" i="10"/>
  <c r="BP77" i="10"/>
  <c r="CA76" i="10"/>
  <c r="BZ73" i="10"/>
  <c r="BU72" i="10"/>
  <c r="BX70" i="10"/>
  <c r="BQ69" i="10"/>
  <c r="BQ66" i="10"/>
  <c r="CB65" i="10"/>
  <c r="BV64" i="10"/>
  <c r="BY62" i="10"/>
  <c r="BR61" i="10"/>
  <c r="BR59" i="10"/>
  <c r="BZ56" i="10"/>
  <c r="BX54" i="10"/>
  <c r="BU51" i="10"/>
  <c r="BP50" i="10"/>
  <c r="CA64" i="10"/>
  <c r="BU92" i="10"/>
  <c r="BU55" i="10"/>
  <c r="BS60" i="10"/>
  <c r="BP101" i="10"/>
  <c r="BR77" i="10"/>
  <c r="BQ76" i="10"/>
  <c r="BY58" i="10"/>
  <c r="BS55" i="10"/>
  <c r="BV52" i="10"/>
  <c r="BV69" i="10"/>
  <c r="BU58" i="10"/>
  <c r="BQ56" i="10"/>
  <c r="BT50" i="10"/>
  <c r="BP48" i="10"/>
  <c r="BS67" i="10"/>
  <c r="BT109" i="10"/>
  <c r="BU80" i="10"/>
  <c r="BY78" i="10"/>
  <c r="BR75" i="10"/>
  <c r="BR68" i="10"/>
  <c r="BX61" i="10"/>
  <c r="BS50" i="10"/>
  <c r="BZ87" i="10"/>
  <c r="BW72" i="10"/>
  <c r="BP71" i="10"/>
  <c r="BT63" i="10"/>
  <c r="BX59" i="10"/>
  <c r="BQ57" i="10"/>
  <c r="BT85" i="10"/>
  <c r="BS74" i="10"/>
  <c r="BT66" i="10"/>
  <c r="BT59" i="10"/>
  <c r="BP53" i="10"/>
  <c r="BS57" i="10"/>
  <c r="BU86" i="10"/>
  <c r="BV66" i="10"/>
  <c r="BQ59" i="10"/>
  <c r="BQ80" i="10"/>
  <c r="BS58" i="10"/>
  <c r="BX74" i="10"/>
  <c r="BU52" i="10"/>
  <c r="BP49" i="10"/>
  <c r="BR48" i="10"/>
  <c r="BX91" i="10"/>
  <c r="BT67" i="10"/>
  <c r="BY67" i="10"/>
  <c r="CB60" i="10"/>
  <c r="BY168" i="11" l="1"/>
  <c r="J58" i="11"/>
  <c r="P58" i="11" s="1"/>
  <c r="Q58" i="11" s="1"/>
  <c r="R58" i="11" s="1"/>
  <c r="P51" i="11"/>
  <c r="Q51" i="11" s="1"/>
  <c r="R51" i="11" s="1"/>
  <c r="P67" i="11"/>
  <c r="Q67" i="11" s="1"/>
  <c r="R67" i="11" s="1"/>
  <c r="D159" i="11"/>
  <c r="F159" i="11" s="1"/>
  <c r="J81" i="11"/>
  <c r="I71" i="11"/>
  <c r="H65" i="11"/>
  <c r="P65" i="11" s="1"/>
  <c r="Q65" i="11" s="1"/>
  <c r="R65" i="11" s="1"/>
  <c r="J62" i="11"/>
  <c r="P62" i="11" s="1"/>
  <c r="Q62" i="11" s="1"/>
  <c r="R62" i="11" s="1"/>
  <c r="I64" i="11"/>
  <c r="BR168" i="11"/>
  <c r="I86" i="11"/>
  <c r="J71" i="11"/>
  <c r="BW168" i="11"/>
  <c r="H91" i="11"/>
  <c r="J89" i="11"/>
  <c r="J104" i="11"/>
  <c r="P59" i="11"/>
  <c r="Q59" i="11" s="1"/>
  <c r="R59" i="11" s="1"/>
  <c r="BV168" i="11"/>
  <c r="J73" i="11"/>
  <c r="BS168" i="11"/>
  <c r="I77" i="11"/>
  <c r="I66" i="11"/>
  <c r="P66" i="11" s="1"/>
  <c r="Q66" i="11" s="1"/>
  <c r="R66" i="11" s="1"/>
  <c r="BO168" i="11"/>
  <c r="H57" i="11"/>
  <c r="I45" i="11"/>
  <c r="P45" i="11" s="1"/>
  <c r="Q45" i="11" s="1"/>
  <c r="R45" i="11" s="1"/>
  <c r="H71" i="11"/>
  <c r="H73" i="11"/>
  <c r="H80" i="11"/>
  <c r="I56" i="11"/>
  <c r="P56" i="11" s="1"/>
  <c r="Q56" i="11" s="1"/>
  <c r="R56" i="11" s="1"/>
  <c r="I70" i="11"/>
  <c r="J76" i="11"/>
  <c r="H108" i="11"/>
  <c r="H120" i="11"/>
  <c r="H70" i="11"/>
  <c r="I61" i="11"/>
  <c r="P61" i="11" s="1"/>
  <c r="Q61" i="11" s="1"/>
  <c r="R61" i="11" s="1"/>
  <c r="J63" i="11"/>
  <c r="BQ168" i="11"/>
  <c r="J78" i="11"/>
  <c r="J72" i="11"/>
  <c r="H75" i="11"/>
  <c r="BT168" i="11"/>
  <c r="BX168" i="11"/>
  <c r="J79" i="11"/>
  <c r="BP168" i="11"/>
  <c r="I79" i="11"/>
  <c r="P52" i="11"/>
  <c r="Q52" i="11" s="1"/>
  <c r="R52" i="11" s="1"/>
  <c r="BN168" i="11"/>
  <c r="BN169" i="11" s="1"/>
  <c r="BN170" i="11" s="1"/>
  <c r="H102" i="11"/>
  <c r="H74" i="11"/>
  <c r="I63" i="11"/>
  <c r="I48" i="11"/>
  <c r="P48" i="11" s="1"/>
  <c r="Q48" i="11" s="1"/>
  <c r="R48" i="11" s="1"/>
  <c r="H64" i="11"/>
  <c r="BU168" i="11"/>
  <c r="D162" i="10"/>
  <c r="D163" i="10"/>
  <c r="D166" i="10"/>
  <c r="D160" i="10"/>
  <c r="D161" i="10"/>
  <c r="D165" i="10"/>
  <c r="D158" i="10"/>
  <c r="D164" i="10"/>
  <c r="D159" i="10"/>
  <c r="BW168" i="10"/>
  <c r="BP169" i="10"/>
  <c r="BP170" i="10" s="1"/>
  <c r="BW169" i="10"/>
  <c r="BY169" i="10"/>
  <c r="BY168" i="10"/>
  <c r="BZ169" i="10"/>
  <c r="BZ168" i="10"/>
  <c r="BV168" i="10"/>
  <c r="BV169" i="10"/>
  <c r="BS168" i="10"/>
  <c r="BS169" i="10"/>
  <c r="BU168" i="10"/>
  <c r="BU169" i="10"/>
  <c r="BR169" i="10"/>
  <c r="BR168" i="10"/>
  <c r="BT169" i="10"/>
  <c r="BT168" i="10"/>
  <c r="BX169" i="10"/>
  <c r="BX168" i="10"/>
  <c r="CA168" i="10"/>
  <c r="CA169" i="10"/>
  <c r="CB169" i="10"/>
  <c r="CB168" i="10"/>
  <c r="BQ169" i="10"/>
  <c r="BQ168" i="10"/>
  <c r="J70" i="11" l="1"/>
  <c r="P70" i="11" s="1"/>
  <c r="Q70" i="11" s="1"/>
  <c r="R70" i="11" s="1"/>
  <c r="P63" i="11"/>
  <c r="Q63" i="11" s="1"/>
  <c r="R63" i="11" s="1"/>
  <c r="P71" i="11"/>
  <c r="Q71" i="11" s="1"/>
  <c r="R71" i="11" s="1"/>
  <c r="BX169" i="11"/>
  <c r="BX170" i="11" s="1"/>
  <c r="BQ169" i="11"/>
  <c r="BQ170" i="11" s="1"/>
  <c r="P79" i="11"/>
  <c r="Q79" i="11" s="1"/>
  <c r="R79" i="11" s="1"/>
  <c r="BO169" i="11"/>
  <c r="BO170" i="11" s="1"/>
  <c r="BU169" i="11"/>
  <c r="BU170" i="11" s="1"/>
  <c r="D160" i="11"/>
  <c r="F160" i="11" s="1"/>
  <c r="F158" i="10"/>
  <c r="F163" i="10"/>
  <c r="F162" i="10"/>
  <c r="F165" i="10"/>
  <c r="F159" i="10"/>
  <c r="F164" i="10"/>
  <c r="F161" i="10"/>
  <c r="F160" i="10"/>
  <c r="F166" i="10"/>
  <c r="I75" i="11"/>
  <c r="BT169" i="11"/>
  <c r="BT170" i="11" s="1"/>
  <c r="H82" i="11"/>
  <c r="I82" i="11"/>
  <c r="H103" i="11"/>
  <c r="I76" i="11"/>
  <c r="J93" i="11"/>
  <c r="I91" i="11"/>
  <c r="J75" i="11"/>
  <c r="BY169" i="11"/>
  <c r="BY170" i="11" s="1"/>
  <c r="BV169" i="11"/>
  <c r="BV170" i="11" s="1"/>
  <c r="BW169" i="11"/>
  <c r="BW170" i="11" s="1"/>
  <c r="J74" i="11"/>
  <c r="H86" i="11"/>
  <c r="BP169" i="11"/>
  <c r="BP170" i="11" s="1"/>
  <c r="H87" i="11"/>
  <c r="I73" i="11"/>
  <c r="P73" i="11" s="1"/>
  <c r="Q73" i="11" s="1"/>
  <c r="R73" i="11" s="1"/>
  <c r="H83" i="11"/>
  <c r="I78" i="11"/>
  <c r="P78" i="11" s="1"/>
  <c r="Q78" i="11" s="1"/>
  <c r="R78" i="11" s="1"/>
  <c r="J83" i="11"/>
  <c r="P74" i="11"/>
  <c r="Q74" i="11" s="1"/>
  <c r="R74" i="11" s="1"/>
  <c r="J91" i="11"/>
  <c r="I68" i="11"/>
  <c r="P68" i="11" s="1"/>
  <c r="Q68" i="11" s="1"/>
  <c r="R68" i="11" s="1"/>
  <c r="H76" i="11"/>
  <c r="H126" i="11"/>
  <c r="H114" i="11"/>
  <c r="J84" i="11"/>
  <c r="H92" i="11"/>
  <c r="I89" i="11"/>
  <c r="J128" i="11"/>
  <c r="J116" i="11"/>
  <c r="H77" i="11"/>
  <c r="P77" i="11" s="1"/>
  <c r="Q77" i="11" s="1"/>
  <c r="R77" i="11" s="1"/>
  <c r="P64" i="11"/>
  <c r="Q64" i="11" s="1"/>
  <c r="R64" i="11" s="1"/>
  <c r="I57" i="11"/>
  <c r="P57" i="11" s="1"/>
  <c r="Q57" i="11" s="1"/>
  <c r="R57" i="11" s="1"/>
  <c r="BS169" i="11"/>
  <c r="BS170" i="11" s="1"/>
  <c r="I98" i="11"/>
  <c r="I60" i="11"/>
  <c r="P60" i="11" s="1"/>
  <c r="Q60" i="11" s="1"/>
  <c r="R60" i="11" s="1"/>
  <c r="J90" i="11"/>
  <c r="J88" i="11"/>
  <c r="J101" i="11"/>
  <c r="BR169" i="11"/>
  <c r="BR170" i="11" s="1"/>
  <c r="H69" i="11"/>
  <c r="J85" i="11"/>
  <c r="I83" i="11"/>
  <c r="H85" i="11"/>
  <c r="BX170" i="10"/>
  <c r="BQ170" i="10"/>
  <c r="CB170" i="10"/>
  <c r="BR170" i="10"/>
  <c r="BZ170" i="10"/>
  <c r="BY170" i="10"/>
  <c r="BS170" i="10"/>
  <c r="BW170" i="10"/>
  <c r="BT170" i="10"/>
  <c r="BV170" i="10"/>
  <c r="CA170" i="10"/>
  <c r="BU170" i="10"/>
  <c r="BS171" i="10" l="1"/>
  <c r="BS172" i="10" s="1"/>
  <c r="BQ171" i="10"/>
  <c r="BQ172" i="10" s="1"/>
  <c r="J82" i="11"/>
  <c r="P82" i="11" s="1"/>
  <c r="Q82" i="11" s="1"/>
  <c r="R82" i="11" s="1"/>
  <c r="P76" i="11"/>
  <c r="Q76" i="11" s="1"/>
  <c r="R76" i="11" s="1"/>
  <c r="P91" i="11"/>
  <c r="Q91" i="11" s="1"/>
  <c r="R91" i="11" s="1"/>
  <c r="P75" i="11"/>
  <c r="Q75" i="11" s="1"/>
  <c r="R75" i="11" s="1"/>
  <c r="D161" i="11"/>
  <c r="F161" i="11" s="1"/>
  <c r="H97" i="11"/>
  <c r="I103" i="11"/>
  <c r="I95" i="11"/>
  <c r="J102" i="11"/>
  <c r="I101" i="11"/>
  <c r="H88" i="11"/>
  <c r="I69" i="11"/>
  <c r="P69" i="11" s="1"/>
  <c r="Q69" i="11" s="1"/>
  <c r="R69" i="11" s="1"/>
  <c r="I85" i="11"/>
  <c r="P85" i="11" s="1"/>
  <c r="Q85" i="11" s="1"/>
  <c r="R85" i="11" s="1"/>
  <c r="J125" i="11"/>
  <c r="J113" i="11"/>
  <c r="J95" i="11"/>
  <c r="H99" i="11"/>
  <c r="J117" i="11"/>
  <c r="J105" i="11"/>
  <c r="H94" i="11"/>
  <c r="I80" i="11"/>
  <c r="P80" i="11" s="1"/>
  <c r="Q80" i="11" s="1"/>
  <c r="R80" i="11" s="1"/>
  <c r="I90" i="11"/>
  <c r="P90" i="11" s="1"/>
  <c r="Q90" i="11" s="1"/>
  <c r="R90" i="11" s="1"/>
  <c r="J87" i="11"/>
  <c r="I88" i="11"/>
  <c r="J103" i="11"/>
  <c r="J86" i="11"/>
  <c r="P86" i="11" s="1"/>
  <c r="Q86" i="11" s="1"/>
  <c r="R86" i="11" s="1"/>
  <c r="H104" i="11"/>
  <c r="J97" i="11"/>
  <c r="I122" i="11"/>
  <c r="I110" i="11"/>
  <c r="J100" i="11"/>
  <c r="H89" i="11"/>
  <c r="P89" i="11" s="1"/>
  <c r="Q89" i="11" s="1"/>
  <c r="R89" i="11" s="1"/>
  <c r="P83" i="11"/>
  <c r="Q83" i="11" s="1"/>
  <c r="R83" i="11" s="1"/>
  <c r="H98" i="11"/>
  <c r="I87" i="11"/>
  <c r="I94" i="11"/>
  <c r="I72" i="11"/>
  <c r="P72" i="11" s="1"/>
  <c r="Q72" i="11" s="1"/>
  <c r="R72" i="11" s="1"/>
  <c r="H81" i="11"/>
  <c r="J96" i="11"/>
  <c r="H95" i="11"/>
  <c r="H127" i="11"/>
  <c r="H115" i="11"/>
  <c r="BR171" i="10"/>
  <c r="BR172" i="10" s="1"/>
  <c r="BT171" i="10"/>
  <c r="BT172" i="10" s="1"/>
  <c r="BU171" i="10"/>
  <c r="BU172" i="10" s="1"/>
  <c r="BX171" i="10"/>
  <c r="BX172" i="10" s="1"/>
  <c r="BV171" i="10"/>
  <c r="BV172" i="10" s="1"/>
  <c r="BW171" i="10"/>
  <c r="BW172" i="10" s="1"/>
  <c r="BY171" i="10"/>
  <c r="BY172" i="10" s="1"/>
  <c r="CA171" i="10"/>
  <c r="CA172" i="10" s="1"/>
  <c r="BZ171" i="10"/>
  <c r="BZ172" i="10" s="1"/>
  <c r="CB171" i="10"/>
  <c r="CB172" i="10" s="1"/>
  <c r="J94" i="11" l="1"/>
  <c r="P94" i="11" s="1"/>
  <c r="Q94" i="11" s="1"/>
  <c r="R94" i="11" s="1"/>
  <c r="D162" i="11"/>
  <c r="F162" i="11" s="1"/>
  <c r="P103" i="11"/>
  <c r="Q103" i="11" s="1"/>
  <c r="R103" i="11" s="1"/>
  <c r="P87" i="11"/>
  <c r="Q87" i="11" s="1"/>
  <c r="R87" i="11" s="1"/>
  <c r="J126" i="11"/>
  <c r="J114" i="11"/>
  <c r="I102" i="11"/>
  <c r="P102" i="11" s="1"/>
  <c r="Q102" i="11" s="1"/>
  <c r="R102" i="11" s="1"/>
  <c r="H123" i="11"/>
  <c r="H111" i="11"/>
  <c r="J127" i="11"/>
  <c r="J115" i="11"/>
  <c r="I92" i="11"/>
  <c r="P92" i="11" s="1"/>
  <c r="Q92" i="11" s="1"/>
  <c r="R92" i="11" s="1"/>
  <c r="I106" i="11"/>
  <c r="I118" i="11"/>
  <c r="I100" i="11"/>
  <c r="I119" i="11"/>
  <c r="I107" i="11"/>
  <c r="H119" i="11"/>
  <c r="H107" i="11"/>
  <c r="I81" i="11"/>
  <c r="P81" i="11" s="1"/>
  <c r="Q81" i="11" s="1"/>
  <c r="R81" i="11" s="1"/>
  <c r="J119" i="11"/>
  <c r="J107" i="11"/>
  <c r="H128" i="11"/>
  <c r="H116" i="11"/>
  <c r="P88" i="11"/>
  <c r="Q88" i="11" s="1"/>
  <c r="R88" i="11" s="1"/>
  <c r="J99" i="11"/>
  <c r="H100" i="11"/>
  <c r="I127" i="11"/>
  <c r="I115" i="11"/>
  <c r="P115" i="11" s="1"/>
  <c r="Q115" i="11" s="1"/>
  <c r="R115" i="11" s="1"/>
  <c r="J120" i="11"/>
  <c r="J108" i="11"/>
  <c r="J121" i="11"/>
  <c r="J109" i="11"/>
  <c r="H101" i="11"/>
  <c r="P101" i="11" s="1"/>
  <c r="Q101" i="11" s="1"/>
  <c r="R101" i="11" s="1"/>
  <c r="H118" i="11"/>
  <c r="H106" i="11"/>
  <c r="H93" i="11"/>
  <c r="I99" i="11"/>
  <c r="J124" i="11"/>
  <c r="J112" i="11"/>
  <c r="I84" i="11"/>
  <c r="P84" i="11" s="1"/>
  <c r="Q84" i="11" s="1"/>
  <c r="R84" i="11" s="1"/>
  <c r="H122" i="11"/>
  <c r="H110" i="11"/>
  <c r="P95" i="11"/>
  <c r="Q95" i="11" s="1"/>
  <c r="R95" i="11" s="1"/>
  <c r="J98" i="11"/>
  <c r="P98" i="11" s="1"/>
  <c r="Q98" i="11" s="1"/>
  <c r="R98" i="11" s="1"/>
  <c r="I97" i="11"/>
  <c r="P97" i="11" s="1"/>
  <c r="Q97" i="11" s="1"/>
  <c r="R97" i="11" s="1"/>
  <c r="I113" i="11"/>
  <c r="I125" i="11"/>
  <c r="H109" i="11"/>
  <c r="H121" i="11"/>
  <c r="N117" i="9"/>
  <c r="O117" i="9" s="1"/>
  <c r="P127" i="11" l="1"/>
  <c r="Q127" i="11" s="1"/>
  <c r="R127" i="11" s="1"/>
  <c r="P119" i="11"/>
  <c r="Q119" i="11" s="1"/>
  <c r="R119" i="11" s="1"/>
  <c r="P99" i="11"/>
  <c r="Q99" i="11" s="1"/>
  <c r="R99" i="11" s="1"/>
  <c r="J118" i="11"/>
  <c r="P118" i="11" s="1"/>
  <c r="Q118" i="11" s="1"/>
  <c r="R118" i="11" s="1"/>
  <c r="J106" i="11"/>
  <c r="P106" i="11" s="1"/>
  <c r="Q106" i="11" s="1"/>
  <c r="R106" i="11" s="1"/>
  <c r="P100" i="11"/>
  <c r="Q100" i="11" s="1"/>
  <c r="R100" i="11" s="1"/>
  <c r="I104" i="11"/>
  <c r="P104" i="11" s="1"/>
  <c r="Q104" i="11" s="1"/>
  <c r="R104" i="11" s="1"/>
  <c r="H125" i="11"/>
  <c r="P125" i="11" s="1"/>
  <c r="Q125" i="11" s="1"/>
  <c r="R125" i="11" s="1"/>
  <c r="H113" i="11"/>
  <c r="P113" i="11" s="1"/>
  <c r="Q113" i="11" s="1"/>
  <c r="R113" i="11" s="1"/>
  <c r="H124" i="11"/>
  <c r="H112" i="11"/>
  <c r="I123" i="11"/>
  <c r="I111" i="11"/>
  <c r="J123" i="11"/>
  <c r="J111" i="11"/>
  <c r="I124" i="11"/>
  <c r="I112" i="11"/>
  <c r="J122" i="11"/>
  <c r="P122" i="11" s="1"/>
  <c r="Q122" i="11" s="1"/>
  <c r="R122" i="11" s="1"/>
  <c r="J110" i="11"/>
  <c r="P110" i="11" s="1"/>
  <c r="Q110" i="11" s="1"/>
  <c r="R110" i="11" s="1"/>
  <c r="I121" i="11"/>
  <c r="P121" i="11" s="1"/>
  <c r="Q121" i="11" s="1"/>
  <c r="R121" i="11" s="1"/>
  <c r="I109" i="11"/>
  <c r="P109" i="11" s="1"/>
  <c r="Q109" i="11" s="1"/>
  <c r="R109" i="11" s="1"/>
  <c r="I96" i="11"/>
  <c r="P96" i="11" s="1"/>
  <c r="Q96" i="11" s="1"/>
  <c r="R96" i="11" s="1"/>
  <c r="I126" i="11"/>
  <c r="P126" i="11" s="1"/>
  <c r="Q126" i="11" s="1"/>
  <c r="R126" i="11" s="1"/>
  <c r="I114" i="11"/>
  <c r="P114" i="11" s="1"/>
  <c r="Q114" i="11" s="1"/>
  <c r="R114" i="11" s="1"/>
  <c r="H105" i="11"/>
  <c r="H117" i="11"/>
  <c r="I93" i="11"/>
  <c r="P93" i="11" s="1"/>
  <c r="Q93" i="11" s="1"/>
  <c r="R93" i="11" s="1"/>
  <c r="D163" i="11"/>
  <c r="F163" i="11" s="1"/>
  <c r="P107" i="11"/>
  <c r="Q107" i="11" s="1"/>
  <c r="R107" i="11" s="1"/>
  <c r="BD165" i="9"/>
  <c r="AY165" i="9"/>
  <c r="BD164" i="9"/>
  <c r="BE165" i="9" s="1"/>
  <c r="AY164" i="9"/>
  <c r="BD163" i="9"/>
  <c r="AY163" i="9"/>
  <c r="BD162" i="9"/>
  <c r="AY162" i="9"/>
  <c r="BD161" i="9"/>
  <c r="AY161" i="9"/>
  <c r="BD160" i="9"/>
  <c r="BE161" i="9" s="1"/>
  <c r="BF162" i="9" s="1"/>
  <c r="BG163" i="9" s="1"/>
  <c r="BH164" i="9" s="1"/>
  <c r="BI165" i="9" s="1"/>
  <c r="AY160" i="9"/>
  <c r="BD159" i="9"/>
  <c r="BE160" i="9" s="1"/>
  <c r="BF161" i="9" s="1"/>
  <c r="BG162" i="9" s="1"/>
  <c r="BH163" i="9" s="1"/>
  <c r="BI164" i="9" s="1"/>
  <c r="BJ165" i="9" s="1"/>
  <c r="AY159" i="9"/>
  <c r="BD158" i="9"/>
  <c r="AY158" i="9"/>
  <c r="BD157" i="9"/>
  <c r="AY157" i="9"/>
  <c r="BD156" i="9"/>
  <c r="BE157" i="9" s="1"/>
  <c r="BF158" i="9" s="1"/>
  <c r="BG159" i="9" s="1"/>
  <c r="BH160" i="9" s="1"/>
  <c r="BI161" i="9" s="1"/>
  <c r="BJ162" i="9" s="1"/>
  <c r="BK163" i="9" s="1"/>
  <c r="BL164" i="9" s="1"/>
  <c r="BM165" i="9" s="1"/>
  <c r="AY156" i="9"/>
  <c r="BD155" i="9"/>
  <c r="AY155" i="9"/>
  <c r="BD154" i="9"/>
  <c r="AY154" i="9"/>
  <c r="BD153" i="9"/>
  <c r="BE154" i="9" s="1"/>
  <c r="BF155" i="9" s="1"/>
  <c r="BG156" i="9" s="1"/>
  <c r="BH157" i="9" s="1"/>
  <c r="BI158" i="9" s="1"/>
  <c r="BJ159" i="9" s="1"/>
  <c r="BK160" i="9" s="1"/>
  <c r="BL161" i="9" s="1"/>
  <c r="BM162" i="9" s="1"/>
  <c r="BN163" i="9" s="1"/>
  <c r="BO164" i="9" s="1"/>
  <c r="BP165" i="9" s="1"/>
  <c r="AY153" i="9"/>
  <c r="B165" i="9"/>
  <c r="BD152" i="9"/>
  <c r="BE153" i="9" s="1"/>
  <c r="BF154" i="9" s="1"/>
  <c r="BG155" i="9" s="1"/>
  <c r="BH156" i="9" s="1"/>
  <c r="BI157" i="9" s="1"/>
  <c r="BJ158" i="9" s="1"/>
  <c r="BK159" i="9" s="1"/>
  <c r="BL160" i="9" s="1"/>
  <c r="BM161" i="9" s="1"/>
  <c r="BN162" i="9" s="1"/>
  <c r="BO163" i="9" s="1"/>
  <c r="BP164" i="9" s="1"/>
  <c r="AY152" i="9"/>
  <c r="B164" i="9"/>
  <c r="BD151" i="9"/>
  <c r="AY151" i="9"/>
  <c r="B163" i="9"/>
  <c r="BD150" i="9"/>
  <c r="BE151" i="9" s="1"/>
  <c r="BF152" i="9" s="1"/>
  <c r="BG153" i="9" s="1"/>
  <c r="BH154" i="9" s="1"/>
  <c r="BI155" i="9" s="1"/>
  <c r="BJ156" i="9" s="1"/>
  <c r="BK157" i="9" s="1"/>
  <c r="BL158" i="9" s="1"/>
  <c r="BM159" i="9" s="1"/>
  <c r="BN160" i="9" s="1"/>
  <c r="BO161" i="9" s="1"/>
  <c r="BP162" i="9" s="1"/>
  <c r="AY150" i="9"/>
  <c r="B162" i="9"/>
  <c r="BD149" i="9"/>
  <c r="BE150" i="9" s="1"/>
  <c r="BF151" i="9" s="1"/>
  <c r="BG152" i="9" s="1"/>
  <c r="BH153" i="9" s="1"/>
  <c r="BI154" i="9" s="1"/>
  <c r="BJ155" i="9" s="1"/>
  <c r="BK156" i="9" s="1"/>
  <c r="BL157" i="9" s="1"/>
  <c r="BM158" i="9" s="1"/>
  <c r="BN159" i="9" s="1"/>
  <c r="BO160" i="9" s="1"/>
  <c r="BP161" i="9" s="1"/>
  <c r="AY149" i="9"/>
  <c r="B161" i="9"/>
  <c r="BD148" i="9"/>
  <c r="BE149" i="9" s="1"/>
  <c r="BF150" i="9" s="1"/>
  <c r="BG151" i="9" s="1"/>
  <c r="BH152" i="9" s="1"/>
  <c r="BI153" i="9" s="1"/>
  <c r="BJ154" i="9" s="1"/>
  <c r="BK155" i="9" s="1"/>
  <c r="BL156" i="9" s="1"/>
  <c r="BM157" i="9" s="1"/>
  <c r="BN158" i="9" s="1"/>
  <c r="BO159" i="9" s="1"/>
  <c r="BP160" i="9" s="1"/>
  <c r="AY148" i="9"/>
  <c r="B160" i="9"/>
  <c r="BD147" i="9"/>
  <c r="AY147" i="9"/>
  <c r="B159" i="9"/>
  <c r="BD146" i="9"/>
  <c r="BE147" i="9" s="1"/>
  <c r="BF148" i="9" s="1"/>
  <c r="BG149" i="9" s="1"/>
  <c r="BH150" i="9" s="1"/>
  <c r="BI151" i="9" s="1"/>
  <c r="BJ152" i="9" s="1"/>
  <c r="BK153" i="9" s="1"/>
  <c r="BL154" i="9" s="1"/>
  <c r="BM155" i="9" s="1"/>
  <c r="BN156" i="9" s="1"/>
  <c r="BO157" i="9" s="1"/>
  <c r="BP158" i="9" s="1"/>
  <c r="AY146" i="9"/>
  <c r="B158" i="9"/>
  <c r="BD145" i="9"/>
  <c r="BE146" i="9" s="1"/>
  <c r="BF147" i="9" s="1"/>
  <c r="BG148" i="9" s="1"/>
  <c r="BH149" i="9" s="1"/>
  <c r="BI150" i="9" s="1"/>
  <c r="BJ151" i="9" s="1"/>
  <c r="BK152" i="9" s="1"/>
  <c r="BL153" i="9" s="1"/>
  <c r="BM154" i="9" s="1"/>
  <c r="BN155" i="9" s="1"/>
  <c r="BO156" i="9" s="1"/>
  <c r="BP157" i="9" s="1"/>
  <c r="AY145" i="9"/>
  <c r="B157" i="9"/>
  <c r="BD144" i="9"/>
  <c r="AY144" i="9"/>
  <c r="BD143" i="9"/>
  <c r="BE144" i="9" s="1"/>
  <c r="BF145" i="9" s="1"/>
  <c r="BG146" i="9" s="1"/>
  <c r="BH147" i="9" s="1"/>
  <c r="BI148" i="9" s="1"/>
  <c r="BJ149" i="9" s="1"/>
  <c r="BK150" i="9" s="1"/>
  <c r="BL151" i="9" s="1"/>
  <c r="BM152" i="9" s="1"/>
  <c r="BN153" i="9" s="1"/>
  <c r="BO154" i="9" s="1"/>
  <c r="BP155" i="9" s="1"/>
  <c r="AY143" i="9"/>
  <c r="BD142" i="9"/>
  <c r="BE143" i="9" s="1"/>
  <c r="BF144" i="9" s="1"/>
  <c r="BG145" i="9" s="1"/>
  <c r="BH146" i="9" s="1"/>
  <c r="BI147" i="9" s="1"/>
  <c r="BJ148" i="9" s="1"/>
  <c r="BK149" i="9" s="1"/>
  <c r="BL150" i="9" s="1"/>
  <c r="BM151" i="9" s="1"/>
  <c r="BN152" i="9" s="1"/>
  <c r="BO153" i="9" s="1"/>
  <c r="BP154" i="9" s="1"/>
  <c r="AY142" i="9"/>
  <c r="BD141" i="9"/>
  <c r="AY141" i="9"/>
  <c r="BD140" i="9"/>
  <c r="AY140" i="9"/>
  <c r="BE139" i="9"/>
  <c r="BF140" i="9" s="1"/>
  <c r="BG141" i="9" s="1"/>
  <c r="BH142" i="9" s="1"/>
  <c r="BI143" i="9" s="1"/>
  <c r="BJ144" i="9" s="1"/>
  <c r="BK145" i="9" s="1"/>
  <c r="BL146" i="9" s="1"/>
  <c r="BM147" i="9" s="1"/>
  <c r="BN148" i="9" s="1"/>
  <c r="BO149" i="9" s="1"/>
  <c r="BP150" i="9" s="1"/>
  <c r="BD139" i="9"/>
  <c r="BE140" i="9" s="1"/>
  <c r="BF141" i="9" s="1"/>
  <c r="BG142" i="9" s="1"/>
  <c r="BH143" i="9" s="1"/>
  <c r="BI144" i="9" s="1"/>
  <c r="BJ145" i="9" s="1"/>
  <c r="BK146" i="9" s="1"/>
  <c r="BL147" i="9" s="1"/>
  <c r="BM148" i="9" s="1"/>
  <c r="BN149" i="9" s="1"/>
  <c r="BO150" i="9" s="1"/>
  <c r="BP151" i="9" s="1"/>
  <c r="AY139" i="9"/>
  <c r="BD138" i="9"/>
  <c r="AY138" i="9"/>
  <c r="BD137" i="9"/>
  <c r="AY137" i="9"/>
  <c r="BD136" i="9"/>
  <c r="AY136" i="9"/>
  <c r="BD135" i="9"/>
  <c r="BE136" i="9" s="1"/>
  <c r="BF137" i="9" s="1"/>
  <c r="BG138" i="9" s="1"/>
  <c r="BH139" i="9" s="1"/>
  <c r="BI140" i="9" s="1"/>
  <c r="BJ141" i="9" s="1"/>
  <c r="BK142" i="9" s="1"/>
  <c r="BL143" i="9" s="1"/>
  <c r="BM144" i="9" s="1"/>
  <c r="BN145" i="9" s="1"/>
  <c r="BO146" i="9" s="1"/>
  <c r="BP147" i="9" s="1"/>
  <c r="AY135" i="9"/>
  <c r="BD134" i="9"/>
  <c r="AY134" i="9"/>
  <c r="BD133" i="9"/>
  <c r="AY133" i="9"/>
  <c r="BD132" i="9"/>
  <c r="AY132" i="9"/>
  <c r="BD131" i="9"/>
  <c r="BE132" i="9" s="1"/>
  <c r="BF133" i="9" s="1"/>
  <c r="BG134" i="9" s="1"/>
  <c r="BH135" i="9" s="1"/>
  <c r="BI136" i="9" s="1"/>
  <c r="BJ137" i="9" s="1"/>
  <c r="BK138" i="9" s="1"/>
  <c r="BL139" i="9" s="1"/>
  <c r="BM140" i="9" s="1"/>
  <c r="BN141" i="9" s="1"/>
  <c r="BO142" i="9" s="1"/>
  <c r="BP143" i="9" s="1"/>
  <c r="AY131" i="9"/>
  <c r="BD130" i="9"/>
  <c r="BE131" i="9" s="1"/>
  <c r="BF132" i="9" s="1"/>
  <c r="BG133" i="9" s="1"/>
  <c r="BH134" i="9" s="1"/>
  <c r="BI135" i="9" s="1"/>
  <c r="BJ136" i="9" s="1"/>
  <c r="BK137" i="9" s="1"/>
  <c r="BL138" i="9" s="1"/>
  <c r="BM139" i="9" s="1"/>
  <c r="BN140" i="9" s="1"/>
  <c r="BO141" i="9" s="1"/>
  <c r="BP142" i="9" s="1"/>
  <c r="AY130" i="9"/>
  <c r="BD129" i="9"/>
  <c r="AY129" i="9"/>
  <c r="BD128" i="9"/>
  <c r="AY128" i="9"/>
  <c r="N128" i="9"/>
  <c r="O128" i="9" s="1"/>
  <c r="BD127" i="9"/>
  <c r="BE128" i="9" s="1"/>
  <c r="BF129" i="9" s="1"/>
  <c r="BG130" i="9" s="1"/>
  <c r="BH131" i="9" s="1"/>
  <c r="BI132" i="9" s="1"/>
  <c r="BJ133" i="9" s="1"/>
  <c r="BK134" i="9" s="1"/>
  <c r="BL135" i="9" s="1"/>
  <c r="BM136" i="9" s="1"/>
  <c r="BN137" i="9" s="1"/>
  <c r="BO138" i="9" s="1"/>
  <c r="BP139" i="9" s="1"/>
  <c r="AY127" i="9"/>
  <c r="N127" i="9"/>
  <c r="O127" i="9" s="1"/>
  <c r="BD126" i="9"/>
  <c r="AY126" i="9"/>
  <c r="N126" i="9"/>
  <c r="O126" i="9" s="1"/>
  <c r="BD125" i="9"/>
  <c r="AY125" i="9"/>
  <c r="N125" i="9"/>
  <c r="O125" i="9" s="1"/>
  <c r="BD124" i="9"/>
  <c r="BE125" i="9" s="1"/>
  <c r="BF126" i="9" s="1"/>
  <c r="BG127" i="9" s="1"/>
  <c r="BH128" i="9" s="1"/>
  <c r="BI129" i="9" s="1"/>
  <c r="BJ130" i="9" s="1"/>
  <c r="BK131" i="9" s="1"/>
  <c r="BL132" i="9" s="1"/>
  <c r="BM133" i="9" s="1"/>
  <c r="BN134" i="9" s="1"/>
  <c r="BO135" i="9" s="1"/>
  <c r="BP136" i="9" s="1"/>
  <c r="AY124" i="9"/>
  <c r="N124" i="9"/>
  <c r="O124" i="9" s="1"/>
  <c r="BD123" i="9"/>
  <c r="AY123" i="9"/>
  <c r="N123" i="9"/>
  <c r="O123" i="9" s="1"/>
  <c r="BD122" i="9"/>
  <c r="BE123" i="9" s="1"/>
  <c r="BF124" i="9" s="1"/>
  <c r="BG125" i="9" s="1"/>
  <c r="BH126" i="9" s="1"/>
  <c r="BI127" i="9" s="1"/>
  <c r="BJ128" i="9" s="1"/>
  <c r="BK129" i="9" s="1"/>
  <c r="BL130" i="9" s="1"/>
  <c r="BM131" i="9" s="1"/>
  <c r="BN132" i="9" s="1"/>
  <c r="BO133" i="9" s="1"/>
  <c r="BP134" i="9" s="1"/>
  <c r="AY122" i="9"/>
  <c r="N122" i="9"/>
  <c r="O122" i="9" s="1"/>
  <c r="BD121" i="9"/>
  <c r="AY121" i="9"/>
  <c r="N121" i="9"/>
  <c r="O121" i="9" s="1"/>
  <c r="BD120" i="9"/>
  <c r="AY120" i="9"/>
  <c r="N120" i="9"/>
  <c r="O120" i="9" s="1"/>
  <c r="BD119" i="9"/>
  <c r="BE120" i="9" s="1"/>
  <c r="BF121" i="9" s="1"/>
  <c r="BG122" i="9" s="1"/>
  <c r="BH123" i="9" s="1"/>
  <c r="BI124" i="9" s="1"/>
  <c r="BJ125" i="9" s="1"/>
  <c r="BK126" i="9" s="1"/>
  <c r="BL127" i="9" s="1"/>
  <c r="BM128" i="9" s="1"/>
  <c r="BN129" i="9" s="1"/>
  <c r="BO130" i="9" s="1"/>
  <c r="BP131" i="9" s="1"/>
  <c r="AY119" i="9"/>
  <c r="N119" i="9"/>
  <c r="O119" i="9" s="1"/>
  <c r="BD118" i="9"/>
  <c r="AY118" i="9"/>
  <c r="N118" i="9"/>
  <c r="O118" i="9" s="1"/>
  <c r="BD117" i="9"/>
  <c r="AY117" i="9"/>
  <c r="BD116" i="9"/>
  <c r="BE117" i="9" s="1"/>
  <c r="BF118" i="9" s="1"/>
  <c r="BG119" i="9" s="1"/>
  <c r="BH120" i="9" s="1"/>
  <c r="BI121" i="9" s="1"/>
  <c r="BJ122" i="9" s="1"/>
  <c r="BK123" i="9" s="1"/>
  <c r="BL124" i="9" s="1"/>
  <c r="BM125" i="9" s="1"/>
  <c r="BN126" i="9" s="1"/>
  <c r="BO127" i="9" s="1"/>
  <c r="BP128" i="9" s="1"/>
  <c r="AY116" i="9"/>
  <c r="N116" i="9"/>
  <c r="O116" i="9" s="1"/>
  <c r="BD115" i="9"/>
  <c r="AY115" i="9"/>
  <c r="N115" i="9"/>
  <c r="O115" i="9" s="1"/>
  <c r="BD114" i="9"/>
  <c r="AY114" i="9"/>
  <c r="N114" i="9"/>
  <c r="O114" i="9" s="1"/>
  <c r="BD113" i="9"/>
  <c r="AY113" i="9"/>
  <c r="N113" i="9"/>
  <c r="O113" i="9" s="1"/>
  <c r="BD112" i="9"/>
  <c r="BE113" i="9" s="1"/>
  <c r="BF114" i="9" s="1"/>
  <c r="BG115" i="9" s="1"/>
  <c r="BH116" i="9" s="1"/>
  <c r="BI117" i="9" s="1"/>
  <c r="BJ118" i="9" s="1"/>
  <c r="BK119" i="9" s="1"/>
  <c r="BL120" i="9" s="1"/>
  <c r="BM121" i="9" s="1"/>
  <c r="BN122" i="9" s="1"/>
  <c r="BO123" i="9" s="1"/>
  <c r="BP124" i="9" s="1"/>
  <c r="AY112" i="9"/>
  <c r="N112" i="9"/>
  <c r="O112" i="9" s="1"/>
  <c r="BD111" i="9"/>
  <c r="AY111" i="9"/>
  <c r="N111" i="9"/>
  <c r="O111" i="9" s="1"/>
  <c r="BD110" i="9"/>
  <c r="AY110" i="9"/>
  <c r="N110" i="9"/>
  <c r="O110" i="9" s="1"/>
  <c r="BD109" i="9"/>
  <c r="AY109" i="9"/>
  <c r="N109" i="9"/>
  <c r="O109" i="9" s="1"/>
  <c r="BD108" i="9"/>
  <c r="AY108" i="9"/>
  <c r="N108" i="9"/>
  <c r="O108" i="9" s="1"/>
  <c r="BD107" i="9"/>
  <c r="BE108" i="9" s="1"/>
  <c r="BF109" i="9" s="1"/>
  <c r="BG110" i="9" s="1"/>
  <c r="BH111" i="9" s="1"/>
  <c r="BI112" i="9" s="1"/>
  <c r="BJ113" i="9" s="1"/>
  <c r="BK114" i="9" s="1"/>
  <c r="BL115" i="9" s="1"/>
  <c r="BM116" i="9" s="1"/>
  <c r="BN117" i="9" s="1"/>
  <c r="BO118" i="9" s="1"/>
  <c r="BP119" i="9" s="1"/>
  <c r="AY107" i="9"/>
  <c r="N107" i="9"/>
  <c r="O107" i="9" s="1"/>
  <c r="BD106" i="9"/>
  <c r="BE107" i="9" s="1"/>
  <c r="BF108" i="9" s="1"/>
  <c r="BG109" i="9" s="1"/>
  <c r="BH110" i="9" s="1"/>
  <c r="BI111" i="9" s="1"/>
  <c r="BJ112" i="9" s="1"/>
  <c r="BK113" i="9" s="1"/>
  <c r="BL114" i="9" s="1"/>
  <c r="BM115" i="9" s="1"/>
  <c r="BN116" i="9" s="1"/>
  <c r="BO117" i="9" s="1"/>
  <c r="BP118" i="9" s="1"/>
  <c r="AY106" i="9"/>
  <c r="N106" i="9"/>
  <c r="O106" i="9" s="1"/>
  <c r="BD105" i="9"/>
  <c r="AY105" i="9"/>
  <c r="N105" i="9"/>
  <c r="O105" i="9" s="1"/>
  <c r="BD104" i="9"/>
  <c r="AY104" i="9"/>
  <c r="N104" i="9"/>
  <c r="O104" i="9" s="1"/>
  <c r="BD103" i="9"/>
  <c r="AY103" i="9"/>
  <c r="N103" i="9"/>
  <c r="O103" i="9" s="1"/>
  <c r="BD102" i="9"/>
  <c r="AY102" i="9"/>
  <c r="N102" i="9"/>
  <c r="O102" i="9" s="1"/>
  <c r="BD101" i="9"/>
  <c r="BE102" i="9" s="1"/>
  <c r="BF103" i="9" s="1"/>
  <c r="BG104" i="9" s="1"/>
  <c r="BH105" i="9" s="1"/>
  <c r="BI106" i="9" s="1"/>
  <c r="BJ107" i="9" s="1"/>
  <c r="BK108" i="9" s="1"/>
  <c r="BL109" i="9" s="1"/>
  <c r="BM110" i="9" s="1"/>
  <c r="BN111" i="9" s="1"/>
  <c r="BO112" i="9" s="1"/>
  <c r="BP113" i="9" s="1"/>
  <c r="AY101" i="9"/>
  <c r="N101" i="9"/>
  <c r="O101" i="9" s="1"/>
  <c r="BD100" i="9"/>
  <c r="BE101" i="9" s="1"/>
  <c r="BF102" i="9" s="1"/>
  <c r="BG103" i="9" s="1"/>
  <c r="BH104" i="9" s="1"/>
  <c r="BI105" i="9" s="1"/>
  <c r="BJ106" i="9" s="1"/>
  <c r="BK107" i="9" s="1"/>
  <c r="BL108" i="9" s="1"/>
  <c r="BM109" i="9" s="1"/>
  <c r="BN110" i="9" s="1"/>
  <c r="BO111" i="9" s="1"/>
  <c r="BP112" i="9" s="1"/>
  <c r="AY100" i="9"/>
  <c r="O100" i="9"/>
  <c r="N100" i="9"/>
  <c r="BD99" i="9"/>
  <c r="BE100" i="9" s="1"/>
  <c r="BF101" i="9" s="1"/>
  <c r="BG102" i="9" s="1"/>
  <c r="BH103" i="9" s="1"/>
  <c r="BI104" i="9" s="1"/>
  <c r="BJ105" i="9" s="1"/>
  <c r="BK106" i="9" s="1"/>
  <c r="BL107" i="9" s="1"/>
  <c r="BM108" i="9" s="1"/>
  <c r="BN109" i="9" s="1"/>
  <c r="BO110" i="9" s="1"/>
  <c r="BP111" i="9" s="1"/>
  <c r="AY99" i="9"/>
  <c r="O99" i="9"/>
  <c r="N99" i="9"/>
  <c r="BD98" i="9"/>
  <c r="AY98" i="9"/>
  <c r="N98" i="9"/>
  <c r="O98" i="9" s="1"/>
  <c r="BD97" i="9"/>
  <c r="AY97" i="9"/>
  <c r="N97" i="9"/>
  <c r="O97" i="9" s="1"/>
  <c r="BD96" i="9"/>
  <c r="BE97" i="9" s="1"/>
  <c r="BF98" i="9" s="1"/>
  <c r="BG99" i="9" s="1"/>
  <c r="BH100" i="9" s="1"/>
  <c r="BI101" i="9" s="1"/>
  <c r="BJ102" i="9" s="1"/>
  <c r="BK103" i="9" s="1"/>
  <c r="BL104" i="9" s="1"/>
  <c r="BM105" i="9" s="1"/>
  <c r="BN106" i="9" s="1"/>
  <c r="BO107" i="9" s="1"/>
  <c r="BP108" i="9" s="1"/>
  <c r="AY96" i="9"/>
  <c r="N96" i="9"/>
  <c r="O96" i="9" s="1"/>
  <c r="BD95" i="9"/>
  <c r="BE96" i="9" s="1"/>
  <c r="BF97" i="9" s="1"/>
  <c r="BG98" i="9" s="1"/>
  <c r="BH99" i="9" s="1"/>
  <c r="BI100" i="9" s="1"/>
  <c r="BJ101" i="9" s="1"/>
  <c r="BK102" i="9" s="1"/>
  <c r="BL103" i="9" s="1"/>
  <c r="BM104" i="9" s="1"/>
  <c r="BN105" i="9" s="1"/>
  <c r="BO106" i="9" s="1"/>
  <c r="BP107" i="9" s="1"/>
  <c r="AY95" i="9"/>
  <c r="N95" i="9"/>
  <c r="O95" i="9" s="1"/>
  <c r="BD94" i="9"/>
  <c r="BE95" i="9" s="1"/>
  <c r="BF96" i="9" s="1"/>
  <c r="BG97" i="9" s="1"/>
  <c r="BH98" i="9" s="1"/>
  <c r="BI99" i="9" s="1"/>
  <c r="BJ100" i="9" s="1"/>
  <c r="BK101" i="9" s="1"/>
  <c r="BL102" i="9" s="1"/>
  <c r="BM103" i="9" s="1"/>
  <c r="BN104" i="9" s="1"/>
  <c r="BO105" i="9" s="1"/>
  <c r="BP106" i="9" s="1"/>
  <c r="AY94" i="9"/>
  <c r="N94" i="9"/>
  <c r="O94" i="9" s="1"/>
  <c r="BD93" i="9"/>
  <c r="AY93" i="9"/>
  <c r="N93" i="9"/>
  <c r="O93" i="9" s="1"/>
  <c r="BD92" i="9"/>
  <c r="AY92" i="9"/>
  <c r="N92" i="9"/>
  <c r="O92" i="9" s="1"/>
  <c r="BD91" i="9"/>
  <c r="BE92" i="9" s="1"/>
  <c r="BF93" i="9" s="1"/>
  <c r="BG94" i="9" s="1"/>
  <c r="BH95" i="9" s="1"/>
  <c r="BI96" i="9" s="1"/>
  <c r="BJ97" i="9" s="1"/>
  <c r="BK98" i="9" s="1"/>
  <c r="BL99" i="9" s="1"/>
  <c r="BM100" i="9" s="1"/>
  <c r="BN101" i="9" s="1"/>
  <c r="BO102" i="9" s="1"/>
  <c r="BP103" i="9" s="1"/>
  <c r="AY91" i="9"/>
  <c r="N91" i="9"/>
  <c r="O91" i="9" s="1"/>
  <c r="BD90" i="9"/>
  <c r="AY90" i="9"/>
  <c r="N90" i="9"/>
  <c r="O90" i="9" s="1"/>
  <c r="BD89" i="9"/>
  <c r="AY89" i="9"/>
  <c r="N89" i="9"/>
  <c r="O89" i="9" s="1"/>
  <c r="BD88" i="9"/>
  <c r="BE89" i="9" s="1"/>
  <c r="BF90" i="9" s="1"/>
  <c r="BG91" i="9" s="1"/>
  <c r="BH92" i="9" s="1"/>
  <c r="BI93" i="9" s="1"/>
  <c r="BJ94" i="9" s="1"/>
  <c r="BK95" i="9" s="1"/>
  <c r="BL96" i="9" s="1"/>
  <c r="BM97" i="9" s="1"/>
  <c r="BN98" i="9" s="1"/>
  <c r="BO99" i="9" s="1"/>
  <c r="BP100" i="9" s="1"/>
  <c r="AY88" i="9"/>
  <c r="N88" i="9"/>
  <c r="O88" i="9" s="1"/>
  <c r="BD87" i="9"/>
  <c r="BE88" i="9" s="1"/>
  <c r="BF89" i="9" s="1"/>
  <c r="BG90" i="9" s="1"/>
  <c r="BH91" i="9" s="1"/>
  <c r="BI92" i="9" s="1"/>
  <c r="BJ93" i="9" s="1"/>
  <c r="BK94" i="9" s="1"/>
  <c r="BL95" i="9" s="1"/>
  <c r="BM96" i="9" s="1"/>
  <c r="BN97" i="9" s="1"/>
  <c r="BO98" i="9" s="1"/>
  <c r="BP99" i="9" s="1"/>
  <c r="AY87" i="9"/>
  <c r="N87" i="9"/>
  <c r="O87" i="9" s="1"/>
  <c r="BD86" i="9"/>
  <c r="AY86" i="9"/>
  <c r="N86" i="9"/>
  <c r="O86" i="9" s="1"/>
  <c r="BD85" i="9"/>
  <c r="AY85" i="9"/>
  <c r="N85" i="9"/>
  <c r="O85" i="9" s="1"/>
  <c r="BD84" i="9"/>
  <c r="BE85" i="9" s="1"/>
  <c r="BF86" i="9" s="1"/>
  <c r="BG87" i="9" s="1"/>
  <c r="BH88" i="9" s="1"/>
  <c r="BI89" i="9" s="1"/>
  <c r="BJ90" i="9" s="1"/>
  <c r="BK91" i="9" s="1"/>
  <c r="BL92" i="9" s="1"/>
  <c r="BM93" i="9" s="1"/>
  <c r="BN94" i="9" s="1"/>
  <c r="BO95" i="9" s="1"/>
  <c r="BP96" i="9" s="1"/>
  <c r="AY84" i="9"/>
  <c r="N84" i="9"/>
  <c r="O84" i="9" s="1"/>
  <c r="BD83" i="9"/>
  <c r="BE84" i="9" s="1"/>
  <c r="BF85" i="9" s="1"/>
  <c r="BG86" i="9" s="1"/>
  <c r="BH87" i="9" s="1"/>
  <c r="BI88" i="9" s="1"/>
  <c r="BJ89" i="9" s="1"/>
  <c r="BK90" i="9" s="1"/>
  <c r="BL91" i="9" s="1"/>
  <c r="BM92" i="9" s="1"/>
  <c r="BN93" i="9" s="1"/>
  <c r="BO94" i="9" s="1"/>
  <c r="BP95" i="9" s="1"/>
  <c r="AY83" i="9"/>
  <c r="N83" i="9"/>
  <c r="O83" i="9" s="1"/>
  <c r="BD82" i="9"/>
  <c r="AY82" i="9"/>
  <c r="N82" i="9"/>
  <c r="O82" i="9" s="1"/>
  <c r="BD81" i="9"/>
  <c r="AY81" i="9"/>
  <c r="N81" i="9"/>
  <c r="BD80" i="9"/>
  <c r="BE81" i="9" s="1"/>
  <c r="BF82" i="9" s="1"/>
  <c r="BG83" i="9" s="1"/>
  <c r="BH84" i="9" s="1"/>
  <c r="BI85" i="9" s="1"/>
  <c r="BJ86" i="9" s="1"/>
  <c r="BK87" i="9" s="1"/>
  <c r="BL88" i="9" s="1"/>
  <c r="BM89" i="9" s="1"/>
  <c r="BN90" i="9" s="1"/>
  <c r="BO91" i="9" s="1"/>
  <c r="BP92" i="9" s="1"/>
  <c r="AY80" i="9"/>
  <c r="N80" i="9"/>
  <c r="O80" i="9" s="1"/>
  <c r="BD79" i="9"/>
  <c r="BE80" i="9" s="1"/>
  <c r="BF81" i="9" s="1"/>
  <c r="BG82" i="9" s="1"/>
  <c r="BH83" i="9" s="1"/>
  <c r="BI84" i="9" s="1"/>
  <c r="BJ85" i="9" s="1"/>
  <c r="BK86" i="9" s="1"/>
  <c r="BL87" i="9" s="1"/>
  <c r="BM88" i="9" s="1"/>
  <c r="BN89" i="9" s="1"/>
  <c r="BO90" i="9" s="1"/>
  <c r="BP91" i="9" s="1"/>
  <c r="AY79" i="9"/>
  <c r="N79" i="9"/>
  <c r="O79" i="9" s="1"/>
  <c r="BD78" i="9"/>
  <c r="AY78" i="9"/>
  <c r="N78" i="9"/>
  <c r="O78" i="9" s="1"/>
  <c r="BD77" i="9"/>
  <c r="AY77" i="9"/>
  <c r="N77" i="9"/>
  <c r="O77" i="9" s="1"/>
  <c r="BD76" i="9"/>
  <c r="AY76" i="9"/>
  <c r="N76" i="9"/>
  <c r="O76" i="9" s="1"/>
  <c r="BD75" i="9"/>
  <c r="BE76" i="9" s="1"/>
  <c r="BF77" i="9" s="1"/>
  <c r="BG78" i="9" s="1"/>
  <c r="BH79" i="9" s="1"/>
  <c r="BI80" i="9" s="1"/>
  <c r="BJ81" i="9" s="1"/>
  <c r="BK82" i="9" s="1"/>
  <c r="BL83" i="9" s="1"/>
  <c r="BM84" i="9" s="1"/>
  <c r="BN85" i="9" s="1"/>
  <c r="BO86" i="9" s="1"/>
  <c r="BP87" i="9" s="1"/>
  <c r="AY75" i="9"/>
  <c r="N75" i="9"/>
  <c r="O75" i="9" s="1"/>
  <c r="BD74" i="9"/>
  <c r="AY74" i="9"/>
  <c r="N74" i="9"/>
  <c r="O74" i="9" s="1"/>
  <c r="BD73" i="9"/>
  <c r="AY73" i="9"/>
  <c r="N73" i="9"/>
  <c r="O73" i="9" s="1"/>
  <c r="BD72" i="9"/>
  <c r="BE73" i="9" s="1"/>
  <c r="BF74" i="9" s="1"/>
  <c r="BG75" i="9" s="1"/>
  <c r="BH76" i="9" s="1"/>
  <c r="BI77" i="9" s="1"/>
  <c r="BJ78" i="9" s="1"/>
  <c r="BK79" i="9" s="1"/>
  <c r="BL80" i="9" s="1"/>
  <c r="BM81" i="9" s="1"/>
  <c r="BN82" i="9" s="1"/>
  <c r="BO83" i="9" s="1"/>
  <c r="BP84" i="9" s="1"/>
  <c r="AY72" i="9"/>
  <c r="N72" i="9"/>
  <c r="O72" i="9" s="1"/>
  <c r="BD71" i="9"/>
  <c r="BE72" i="9" s="1"/>
  <c r="BF73" i="9" s="1"/>
  <c r="BG74" i="9" s="1"/>
  <c r="BH75" i="9" s="1"/>
  <c r="BI76" i="9" s="1"/>
  <c r="BJ77" i="9" s="1"/>
  <c r="BK78" i="9" s="1"/>
  <c r="BL79" i="9" s="1"/>
  <c r="BM80" i="9" s="1"/>
  <c r="BN81" i="9" s="1"/>
  <c r="BO82" i="9" s="1"/>
  <c r="BP83" i="9" s="1"/>
  <c r="AY71" i="9"/>
  <c r="N71" i="9"/>
  <c r="O71" i="9" s="1"/>
  <c r="BD70" i="9"/>
  <c r="AY70" i="9"/>
  <c r="N70" i="9"/>
  <c r="O70" i="9" s="1"/>
  <c r="BD69" i="9"/>
  <c r="BE70" i="9" s="1"/>
  <c r="BF71" i="9" s="1"/>
  <c r="BG72" i="9" s="1"/>
  <c r="BH73" i="9" s="1"/>
  <c r="BI74" i="9" s="1"/>
  <c r="BJ75" i="9" s="1"/>
  <c r="BK76" i="9" s="1"/>
  <c r="BL77" i="9" s="1"/>
  <c r="BM78" i="9" s="1"/>
  <c r="BN79" i="9" s="1"/>
  <c r="BO80" i="9" s="1"/>
  <c r="BP81" i="9" s="1"/>
  <c r="AY69" i="9"/>
  <c r="N69" i="9"/>
  <c r="O69" i="9" s="1"/>
  <c r="BD68" i="9"/>
  <c r="BE69" i="9" s="1"/>
  <c r="BF70" i="9" s="1"/>
  <c r="BG71" i="9" s="1"/>
  <c r="BH72" i="9" s="1"/>
  <c r="BI73" i="9" s="1"/>
  <c r="BJ74" i="9" s="1"/>
  <c r="BK75" i="9" s="1"/>
  <c r="BL76" i="9" s="1"/>
  <c r="BM77" i="9" s="1"/>
  <c r="BN78" i="9" s="1"/>
  <c r="BO79" i="9" s="1"/>
  <c r="BP80" i="9" s="1"/>
  <c r="AY68" i="9"/>
  <c r="N68" i="9"/>
  <c r="O68" i="9" s="1"/>
  <c r="BD67" i="9"/>
  <c r="BE68" i="9" s="1"/>
  <c r="BF69" i="9" s="1"/>
  <c r="BG70" i="9" s="1"/>
  <c r="BH71" i="9" s="1"/>
  <c r="BI72" i="9" s="1"/>
  <c r="BJ73" i="9" s="1"/>
  <c r="BK74" i="9" s="1"/>
  <c r="BL75" i="9" s="1"/>
  <c r="BM76" i="9" s="1"/>
  <c r="BN77" i="9" s="1"/>
  <c r="BO78" i="9" s="1"/>
  <c r="BP79" i="9" s="1"/>
  <c r="AY67" i="9"/>
  <c r="N67" i="9"/>
  <c r="O67" i="9" s="1"/>
  <c r="BD66" i="9"/>
  <c r="AY66" i="9"/>
  <c r="N66" i="9"/>
  <c r="O66" i="9" s="1"/>
  <c r="BD65" i="9"/>
  <c r="BE66" i="9" s="1"/>
  <c r="BF67" i="9" s="1"/>
  <c r="BG68" i="9" s="1"/>
  <c r="BH69" i="9" s="1"/>
  <c r="BI70" i="9" s="1"/>
  <c r="BJ71" i="9" s="1"/>
  <c r="BK72" i="9" s="1"/>
  <c r="BL73" i="9" s="1"/>
  <c r="BM74" i="9" s="1"/>
  <c r="BN75" i="9" s="1"/>
  <c r="BO76" i="9" s="1"/>
  <c r="BP77" i="9" s="1"/>
  <c r="AY65" i="9"/>
  <c r="N65" i="9"/>
  <c r="O65" i="9" s="1"/>
  <c r="BD64" i="9"/>
  <c r="BE65" i="9" s="1"/>
  <c r="BF66" i="9" s="1"/>
  <c r="BG67" i="9" s="1"/>
  <c r="BH68" i="9" s="1"/>
  <c r="BI69" i="9" s="1"/>
  <c r="BJ70" i="9" s="1"/>
  <c r="BK71" i="9" s="1"/>
  <c r="BL72" i="9" s="1"/>
  <c r="BM73" i="9" s="1"/>
  <c r="BN74" i="9" s="1"/>
  <c r="BO75" i="9" s="1"/>
  <c r="BP76" i="9" s="1"/>
  <c r="AY64" i="9"/>
  <c r="N64" i="9"/>
  <c r="O64" i="9" s="1"/>
  <c r="BD63" i="9"/>
  <c r="AY63" i="9"/>
  <c r="N63" i="9"/>
  <c r="O63" i="9" s="1"/>
  <c r="BD62" i="9"/>
  <c r="AY62" i="9"/>
  <c r="N62" i="9"/>
  <c r="O62" i="9" s="1"/>
  <c r="BD61" i="9"/>
  <c r="BE62" i="9" s="1"/>
  <c r="BF63" i="9" s="1"/>
  <c r="BG64" i="9" s="1"/>
  <c r="BH65" i="9" s="1"/>
  <c r="BI66" i="9" s="1"/>
  <c r="BJ67" i="9" s="1"/>
  <c r="BK68" i="9" s="1"/>
  <c r="BL69" i="9" s="1"/>
  <c r="BM70" i="9" s="1"/>
  <c r="BN71" i="9" s="1"/>
  <c r="BO72" i="9" s="1"/>
  <c r="BP73" i="9" s="1"/>
  <c r="AY61" i="9"/>
  <c r="N61" i="9"/>
  <c r="O61" i="9" s="1"/>
  <c r="BD60" i="9"/>
  <c r="BE61" i="9" s="1"/>
  <c r="BF62" i="9" s="1"/>
  <c r="BG63" i="9" s="1"/>
  <c r="BH64" i="9" s="1"/>
  <c r="BI65" i="9" s="1"/>
  <c r="BJ66" i="9" s="1"/>
  <c r="BK67" i="9" s="1"/>
  <c r="BL68" i="9" s="1"/>
  <c r="BM69" i="9" s="1"/>
  <c r="BN70" i="9" s="1"/>
  <c r="BO71" i="9" s="1"/>
  <c r="BP72" i="9" s="1"/>
  <c r="AY60" i="9"/>
  <c r="N60" i="9"/>
  <c r="O60" i="9" s="1"/>
  <c r="BD59" i="9"/>
  <c r="AY59" i="9"/>
  <c r="N59" i="9"/>
  <c r="O59" i="9" s="1"/>
  <c r="BD58" i="9"/>
  <c r="AY58" i="9"/>
  <c r="N58" i="9"/>
  <c r="O58" i="9" s="1"/>
  <c r="BD57" i="9"/>
  <c r="AY57" i="9"/>
  <c r="N57" i="9"/>
  <c r="BD56" i="9"/>
  <c r="AY56" i="9"/>
  <c r="N56" i="9"/>
  <c r="O56" i="9" s="1"/>
  <c r="H56" i="9"/>
  <c r="BD55" i="9"/>
  <c r="BE56" i="9" s="1"/>
  <c r="BF57" i="9" s="1"/>
  <c r="BG58" i="9" s="1"/>
  <c r="BH59" i="9" s="1"/>
  <c r="BI60" i="9" s="1"/>
  <c r="BJ61" i="9" s="1"/>
  <c r="BK62" i="9" s="1"/>
  <c r="BL63" i="9" s="1"/>
  <c r="BM64" i="9" s="1"/>
  <c r="BN65" i="9" s="1"/>
  <c r="BO66" i="9" s="1"/>
  <c r="BP67" i="9" s="1"/>
  <c r="AY55" i="9"/>
  <c r="N55" i="9"/>
  <c r="O55" i="9" s="1"/>
  <c r="BD54" i="9"/>
  <c r="AY54" i="9"/>
  <c r="N54" i="9"/>
  <c r="O54" i="9" s="1"/>
  <c r="BD53" i="9"/>
  <c r="AY53" i="9"/>
  <c r="N53" i="9"/>
  <c r="O53" i="9" s="1"/>
  <c r="BD52" i="9"/>
  <c r="AY52" i="9"/>
  <c r="N52" i="9"/>
  <c r="O52" i="9" s="1"/>
  <c r="BD51" i="9"/>
  <c r="BE52" i="9" s="1"/>
  <c r="BF53" i="9" s="1"/>
  <c r="BG54" i="9" s="1"/>
  <c r="BH55" i="9" s="1"/>
  <c r="BI56" i="9" s="1"/>
  <c r="BJ57" i="9" s="1"/>
  <c r="BK58" i="9" s="1"/>
  <c r="BL59" i="9" s="1"/>
  <c r="BM60" i="9" s="1"/>
  <c r="BN61" i="9" s="1"/>
  <c r="BO62" i="9" s="1"/>
  <c r="BP63" i="9" s="1"/>
  <c r="AY51" i="9"/>
  <c r="N51" i="9"/>
  <c r="O51" i="9" s="1"/>
  <c r="BD50" i="9"/>
  <c r="AY50" i="9"/>
  <c r="N50" i="9"/>
  <c r="O50" i="9" s="1"/>
  <c r="BD49" i="9"/>
  <c r="AY49" i="9"/>
  <c r="N49" i="9"/>
  <c r="O49" i="9" s="1"/>
  <c r="H49" i="9"/>
  <c r="BD48" i="9"/>
  <c r="AY48" i="9"/>
  <c r="N48" i="9"/>
  <c r="O48" i="9" s="1"/>
  <c r="BD47" i="9"/>
  <c r="AY47" i="9"/>
  <c r="N47" i="9"/>
  <c r="O47" i="9" s="1"/>
  <c r="BD46" i="9"/>
  <c r="N46" i="9"/>
  <c r="O46" i="9" s="1"/>
  <c r="N45" i="9"/>
  <c r="N44" i="9"/>
  <c r="O44" i="9" s="1"/>
  <c r="J44" i="9"/>
  <c r="N43" i="9"/>
  <c r="O43" i="9" s="1"/>
  <c r="N42" i="9"/>
  <c r="O42" i="9" s="1"/>
  <c r="J42" i="9"/>
  <c r="N41" i="9"/>
  <c r="O41" i="9" s="1"/>
  <c r="N40" i="9"/>
  <c r="O40" i="9" s="1"/>
  <c r="J40" i="9"/>
  <c r="N39" i="9"/>
  <c r="O39" i="9" s="1"/>
  <c r="N38" i="9"/>
  <c r="O38" i="9" s="1"/>
  <c r="J38" i="9"/>
  <c r="N37" i="9"/>
  <c r="O37" i="9" s="1"/>
  <c r="I49" i="9"/>
  <c r="H37" i="9"/>
  <c r="N36" i="9"/>
  <c r="O36" i="9" s="1"/>
  <c r="H36" i="9"/>
  <c r="N35" i="9"/>
  <c r="O35" i="9" s="1"/>
  <c r="N34" i="9"/>
  <c r="O34" i="9" s="1"/>
  <c r="N33" i="9"/>
  <c r="N32" i="9"/>
  <c r="O32" i="9" s="1"/>
  <c r="J32" i="9"/>
  <c r="H32" i="9"/>
  <c r="H44" i="9"/>
  <c r="N31" i="9"/>
  <c r="O31" i="9" s="1"/>
  <c r="J31" i="9"/>
  <c r="H31" i="9"/>
  <c r="N30" i="9"/>
  <c r="O30" i="9" s="1"/>
  <c r="J30" i="9"/>
  <c r="H30" i="9"/>
  <c r="H42" i="9"/>
  <c r="N29" i="9"/>
  <c r="O29" i="9" s="1"/>
  <c r="J29" i="9"/>
  <c r="I29" i="9"/>
  <c r="H29" i="9"/>
  <c r="N28" i="9"/>
  <c r="O28" i="9" s="1"/>
  <c r="J28" i="9"/>
  <c r="H28" i="9"/>
  <c r="H40" i="9"/>
  <c r="N27" i="9"/>
  <c r="O27" i="9" s="1"/>
  <c r="J27" i="9"/>
  <c r="H27" i="9"/>
  <c r="H39" i="9"/>
  <c r="N26" i="9"/>
  <c r="O26" i="9" s="1"/>
  <c r="J26" i="9"/>
  <c r="H26" i="9"/>
  <c r="H38" i="9"/>
  <c r="N25" i="9"/>
  <c r="O25" i="9" s="1"/>
  <c r="J25" i="9"/>
  <c r="I25" i="9"/>
  <c r="H25" i="9"/>
  <c r="N24" i="9"/>
  <c r="O24" i="9" s="1"/>
  <c r="J24" i="9"/>
  <c r="H24" i="9"/>
  <c r="N23" i="9"/>
  <c r="O23" i="9" s="1"/>
  <c r="J23" i="9"/>
  <c r="H23" i="9"/>
  <c r="N22" i="9"/>
  <c r="O22" i="9" s="1"/>
  <c r="J22" i="9"/>
  <c r="H22" i="9"/>
  <c r="N21" i="9"/>
  <c r="O21" i="9" s="1"/>
  <c r="J21" i="9"/>
  <c r="I21" i="9"/>
  <c r="H21" i="9"/>
  <c r="N20" i="9"/>
  <c r="O20" i="9" s="1"/>
  <c r="J20" i="9"/>
  <c r="I20" i="9"/>
  <c r="H20" i="9"/>
  <c r="N19" i="9"/>
  <c r="O19" i="9" s="1"/>
  <c r="J19" i="9"/>
  <c r="I19" i="9"/>
  <c r="H19" i="9"/>
  <c r="O18" i="9"/>
  <c r="N18" i="9"/>
  <c r="J18" i="9"/>
  <c r="H18" i="9"/>
  <c r="N17" i="9"/>
  <c r="O17" i="9" s="1"/>
  <c r="J17" i="9"/>
  <c r="H17" i="9"/>
  <c r="I17" i="9"/>
  <c r="N16" i="9"/>
  <c r="O16" i="9" s="1"/>
  <c r="J16" i="9"/>
  <c r="I16" i="9"/>
  <c r="H16" i="9"/>
  <c r="N15" i="9"/>
  <c r="O15" i="9" s="1"/>
  <c r="J15" i="9"/>
  <c r="I15" i="9"/>
  <c r="H15" i="9"/>
  <c r="O14" i="9"/>
  <c r="N14" i="9"/>
  <c r="J14" i="9"/>
  <c r="H14" i="9"/>
  <c r="N13" i="9"/>
  <c r="O13" i="9" s="1"/>
  <c r="J13" i="9"/>
  <c r="H13" i="9"/>
  <c r="N12" i="9"/>
  <c r="O12" i="9" s="1"/>
  <c r="J12" i="9"/>
  <c r="I12" i="9"/>
  <c r="H12" i="9"/>
  <c r="N11" i="9"/>
  <c r="O11" i="9" s="1"/>
  <c r="J11" i="9"/>
  <c r="I11" i="9"/>
  <c r="H11" i="9"/>
  <c r="N10" i="9"/>
  <c r="O10" i="9" s="1"/>
  <c r="J10" i="9"/>
  <c r="H10" i="9"/>
  <c r="N9" i="9"/>
  <c r="J9" i="9"/>
  <c r="H9" i="9"/>
  <c r="AK8" i="9"/>
  <c r="B5" i="9"/>
  <c r="B4" i="9"/>
  <c r="B3" i="9"/>
  <c r="BF165" i="4"/>
  <c r="BF161" i="4"/>
  <c r="BG162" i="4" s="1"/>
  <c r="BF153" i="4"/>
  <c r="BG154" i="4" s="1"/>
  <c r="BF145" i="4"/>
  <c r="BF138" i="4"/>
  <c r="BF133" i="4"/>
  <c r="BG134" i="4" s="1"/>
  <c r="BF131" i="4"/>
  <c r="BF126" i="4"/>
  <c r="BG127" i="4" s="1"/>
  <c r="BF123" i="4"/>
  <c r="BG124" i="4" s="1"/>
  <c r="BF121" i="4"/>
  <c r="BG122" i="4" s="1"/>
  <c r="BF112" i="4"/>
  <c r="BG113" i="4" s="1"/>
  <c r="BH114" i="4" s="1"/>
  <c r="BF111" i="4"/>
  <c r="BF108" i="4"/>
  <c r="BG109" i="4" s="1"/>
  <c r="BF104" i="4"/>
  <c r="BF103" i="4"/>
  <c r="BG104" i="4" s="1"/>
  <c r="BF97" i="4"/>
  <c r="BG98" i="4" s="1"/>
  <c r="BH99" i="4" s="1"/>
  <c r="BF94" i="4"/>
  <c r="BG95" i="4" s="1"/>
  <c r="BH96" i="4" s="1"/>
  <c r="BF93" i="4"/>
  <c r="BF89" i="4"/>
  <c r="BG90" i="4" s="1"/>
  <c r="BF87" i="4"/>
  <c r="BF86" i="4"/>
  <c r="BG87" i="4" s="1"/>
  <c r="BF77" i="4"/>
  <c r="BG78" i="4" s="1"/>
  <c r="BF75" i="4"/>
  <c r="BF69" i="4"/>
  <c r="BG70" i="4" s="1"/>
  <c r="BF70" i="4"/>
  <c r="BF66" i="4"/>
  <c r="BG67" i="4" s="1"/>
  <c r="BH68" i="4" s="1"/>
  <c r="BF62" i="4"/>
  <c r="BF61" i="4"/>
  <c r="BG62" i="4" s="1"/>
  <c r="BF57" i="4"/>
  <c r="BG58" i="4" s="1"/>
  <c r="BF53" i="4"/>
  <c r="BF50" i="4"/>
  <c r="BG51" i="4" s="1"/>
  <c r="BF48" i="4"/>
  <c r="AU44" i="5"/>
  <c r="AZ45" i="5"/>
  <c r="AU45" i="5"/>
  <c r="AU46" i="5"/>
  <c r="AU47" i="5"/>
  <c r="AU48" i="5"/>
  <c r="AU49" i="5"/>
  <c r="AU50" i="5"/>
  <c r="AU51" i="5"/>
  <c r="AU52" i="5"/>
  <c r="AU53" i="5"/>
  <c r="AU54" i="5"/>
  <c r="AU55" i="5"/>
  <c r="AU56" i="5"/>
  <c r="AU57" i="5"/>
  <c r="AU58" i="5"/>
  <c r="AU59" i="5"/>
  <c r="AU60" i="5"/>
  <c r="AU61" i="5"/>
  <c r="AU62" i="5"/>
  <c r="AU63" i="5"/>
  <c r="AU64" i="5"/>
  <c r="AU65" i="5"/>
  <c r="AU66" i="5"/>
  <c r="AU67" i="5"/>
  <c r="AU68" i="5"/>
  <c r="AU69" i="5"/>
  <c r="AU70" i="5"/>
  <c r="AU71" i="5"/>
  <c r="AU72" i="5"/>
  <c r="AU73" i="5"/>
  <c r="AU74" i="5"/>
  <c r="AU75" i="5"/>
  <c r="AU76" i="5"/>
  <c r="AU77" i="5"/>
  <c r="AU78" i="5"/>
  <c r="AU79" i="5"/>
  <c r="AU80" i="5"/>
  <c r="AU81" i="5"/>
  <c r="AU82" i="5"/>
  <c r="AU83" i="5"/>
  <c r="AU84" i="5"/>
  <c r="AU85" i="5"/>
  <c r="AU86" i="5"/>
  <c r="AU87" i="5"/>
  <c r="AU88" i="5"/>
  <c r="AU89" i="5"/>
  <c r="AU90" i="5"/>
  <c r="AU91" i="5"/>
  <c r="AU92" i="5"/>
  <c r="AU93" i="5"/>
  <c r="AU94" i="5"/>
  <c r="AU95" i="5"/>
  <c r="AU96" i="5"/>
  <c r="AU97" i="5"/>
  <c r="AU98" i="5"/>
  <c r="AU99" i="5"/>
  <c r="AU100" i="5"/>
  <c r="AU101" i="5"/>
  <c r="AU102" i="5"/>
  <c r="AU103" i="5"/>
  <c r="AU104" i="5"/>
  <c r="AU105" i="5"/>
  <c r="AU106" i="5"/>
  <c r="AU107" i="5"/>
  <c r="AU108" i="5"/>
  <c r="AU109" i="5"/>
  <c r="AU110" i="5"/>
  <c r="AU111" i="5"/>
  <c r="AU112" i="5"/>
  <c r="AU113" i="5"/>
  <c r="AU114" i="5"/>
  <c r="AU115" i="5"/>
  <c r="AU116" i="5"/>
  <c r="AU117" i="5"/>
  <c r="AU118" i="5"/>
  <c r="AU119" i="5"/>
  <c r="AU120" i="5"/>
  <c r="AU121" i="5"/>
  <c r="AU122" i="5"/>
  <c r="AU123" i="5"/>
  <c r="AU124" i="5"/>
  <c r="AU125" i="5"/>
  <c r="AU126" i="5"/>
  <c r="AU127" i="5"/>
  <c r="AU128" i="5"/>
  <c r="AU129" i="5"/>
  <c r="AU130" i="5"/>
  <c r="AU131" i="5"/>
  <c r="AU132" i="5"/>
  <c r="AU133" i="5"/>
  <c r="AU134" i="5"/>
  <c r="AU135" i="5"/>
  <c r="AU136" i="5"/>
  <c r="AU137" i="5"/>
  <c r="AU138" i="5"/>
  <c r="AU139" i="5"/>
  <c r="AU140" i="5"/>
  <c r="AU141" i="5"/>
  <c r="AU142" i="5"/>
  <c r="AU143" i="5"/>
  <c r="AU144" i="5"/>
  <c r="AU145" i="5"/>
  <c r="AU146" i="5"/>
  <c r="AU147" i="5"/>
  <c r="AU148" i="5"/>
  <c r="AU149" i="5"/>
  <c r="AU150" i="5"/>
  <c r="AU151" i="5"/>
  <c r="AU152" i="5"/>
  <c r="AU153" i="5"/>
  <c r="AU154" i="5"/>
  <c r="AU155" i="5"/>
  <c r="AU156" i="5"/>
  <c r="AU157" i="5"/>
  <c r="AU158" i="5"/>
  <c r="AU159" i="5"/>
  <c r="AU160" i="5"/>
  <c r="AU161" i="5"/>
  <c r="AU162" i="5"/>
  <c r="AU163" i="5"/>
  <c r="AZ163" i="5"/>
  <c r="AZ162" i="5"/>
  <c r="BA163" i="5" s="1"/>
  <c r="AZ161" i="5"/>
  <c r="BA162" i="5" s="1"/>
  <c r="BB163" i="5" s="1"/>
  <c r="AZ160" i="5"/>
  <c r="BA161" i="5" s="1"/>
  <c r="BB162" i="5" s="1"/>
  <c r="BC163" i="5" s="1"/>
  <c r="AZ159" i="5"/>
  <c r="BA160" i="5" s="1"/>
  <c r="BB161" i="5" s="1"/>
  <c r="BC162" i="5" s="1"/>
  <c r="BD163" i="5" s="1"/>
  <c r="AZ158" i="5"/>
  <c r="BA159" i="5" s="1"/>
  <c r="BB160" i="5" s="1"/>
  <c r="BC161" i="5" s="1"/>
  <c r="BD162" i="5" s="1"/>
  <c r="AZ157" i="5"/>
  <c r="BA158" i="5" s="1"/>
  <c r="BB159" i="5" s="1"/>
  <c r="BC160" i="5" s="1"/>
  <c r="BD161" i="5" s="1"/>
  <c r="AZ156" i="5"/>
  <c r="BA157" i="5" s="1"/>
  <c r="BB158" i="5" s="1"/>
  <c r="BC159" i="5" s="1"/>
  <c r="BD160" i="5" s="1"/>
  <c r="AZ155" i="5"/>
  <c r="BA156" i="5" s="1"/>
  <c r="BB157" i="5" s="1"/>
  <c r="BC158" i="5" s="1"/>
  <c r="BD159" i="5" s="1"/>
  <c r="AZ154" i="5"/>
  <c r="BA155" i="5" s="1"/>
  <c r="BB156" i="5" s="1"/>
  <c r="BC157" i="5" s="1"/>
  <c r="BD158" i="5" s="1"/>
  <c r="AZ153" i="5"/>
  <c r="BA154" i="5" s="1"/>
  <c r="BB155" i="5" s="1"/>
  <c r="BC156" i="5" s="1"/>
  <c r="BD157" i="5" s="1"/>
  <c r="AZ152" i="5"/>
  <c r="BA153" i="5" s="1"/>
  <c r="BB154" i="5" s="1"/>
  <c r="BC155" i="5" s="1"/>
  <c r="BD156" i="5" s="1"/>
  <c r="AZ151" i="5"/>
  <c r="BA152" i="5" s="1"/>
  <c r="BB153" i="5" s="1"/>
  <c r="BC154" i="5" s="1"/>
  <c r="BD155" i="5" s="1"/>
  <c r="AZ150" i="5"/>
  <c r="BA151" i="5" s="1"/>
  <c r="BB152" i="5" s="1"/>
  <c r="BC153" i="5" s="1"/>
  <c r="BD154" i="5" s="1"/>
  <c r="AZ149" i="5"/>
  <c r="BA150" i="5" s="1"/>
  <c r="BB151" i="5" s="1"/>
  <c r="BC152" i="5" s="1"/>
  <c r="BD153" i="5" s="1"/>
  <c r="AZ148" i="5"/>
  <c r="BA149" i="5" s="1"/>
  <c r="BB150" i="5" s="1"/>
  <c r="BC151" i="5" s="1"/>
  <c r="BD152" i="5" s="1"/>
  <c r="AZ147" i="5"/>
  <c r="BA148" i="5" s="1"/>
  <c r="BB149" i="5" s="1"/>
  <c r="BC150" i="5" s="1"/>
  <c r="BD151" i="5" s="1"/>
  <c r="AZ146" i="5"/>
  <c r="BA147" i="5" s="1"/>
  <c r="BB148" i="5" s="1"/>
  <c r="BC149" i="5" s="1"/>
  <c r="BD150" i="5" s="1"/>
  <c r="AZ145" i="5"/>
  <c r="BA146" i="5" s="1"/>
  <c r="BB147" i="5" s="1"/>
  <c r="BC148" i="5" s="1"/>
  <c r="BD149" i="5" s="1"/>
  <c r="AZ144" i="5"/>
  <c r="BA145" i="5" s="1"/>
  <c r="BB146" i="5" s="1"/>
  <c r="BC147" i="5" s="1"/>
  <c r="BD148" i="5" s="1"/>
  <c r="AZ143" i="5"/>
  <c r="BA144" i="5" s="1"/>
  <c r="BB145" i="5" s="1"/>
  <c r="BC146" i="5" s="1"/>
  <c r="BD147" i="5" s="1"/>
  <c r="AZ142" i="5"/>
  <c r="BA143" i="5" s="1"/>
  <c r="BB144" i="5" s="1"/>
  <c r="BC145" i="5" s="1"/>
  <c r="BD146" i="5" s="1"/>
  <c r="AZ141" i="5"/>
  <c r="BA142" i="5" s="1"/>
  <c r="BB143" i="5" s="1"/>
  <c r="BC144" i="5" s="1"/>
  <c r="BD145" i="5" s="1"/>
  <c r="AZ140" i="5"/>
  <c r="BA141" i="5" s="1"/>
  <c r="BB142" i="5" s="1"/>
  <c r="BC143" i="5" s="1"/>
  <c r="BD144" i="5" s="1"/>
  <c r="AZ139" i="5"/>
  <c r="BA140" i="5" s="1"/>
  <c r="BB141" i="5" s="1"/>
  <c r="BC142" i="5" s="1"/>
  <c r="BD143" i="5" s="1"/>
  <c r="AZ138" i="5"/>
  <c r="BA139" i="5" s="1"/>
  <c r="BB140" i="5" s="1"/>
  <c r="AZ137" i="5"/>
  <c r="BA138" i="5" s="1"/>
  <c r="BB139" i="5" s="1"/>
  <c r="BC140" i="5" s="1"/>
  <c r="BD141" i="5" s="1"/>
  <c r="AZ136" i="5"/>
  <c r="BA137" i="5" s="1"/>
  <c r="BB138" i="5" s="1"/>
  <c r="BC139" i="5" s="1"/>
  <c r="BD140" i="5" s="1"/>
  <c r="AZ135" i="5"/>
  <c r="BA136" i="5" s="1"/>
  <c r="BB137" i="5" s="1"/>
  <c r="BC138" i="5" s="1"/>
  <c r="BD139" i="5" s="1"/>
  <c r="AZ134" i="5"/>
  <c r="BA135" i="5" s="1"/>
  <c r="BB136" i="5" s="1"/>
  <c r="BC137" i="5" s="1"/>
  <c r="BD138" i="5" s="1"/>
  <c r="AZ133" i="5"/>
  <c r="BA134" i="5" s="1"/>
  <c r="BB135" i="5" s="1"/>
  <c r="BC136" i="5" s="1"/>
  <c r="BD137" i="5" s="1"/>
  <c r="AZ132" i="5"/>
  <c r="BA133" i="5" s="1"/>
  <c r="BB134" i="5" s="1"/>
  <c r="BC135" i="5" s="1"/>
  <c r="BD136" i="5" s="1"/>
  <c r="AZ131" i="5"/>
  <c r="BA132" i="5" s="1"/>
  <c r="BB133" i="5" s="1"/>
  <c r="BC134" i="5" s="1"/>
  <c r="BD135" i="5" s="1"/>
  <c r="AZ130" i="5"/>
  <c r="BA131" i="5" s="1"/>
  <c r="BB132" i="5" s="1"/>
  <c r="BC133" i="5" s="1"/>
  <c r="BD134" i="5" s="1"/>
  <c r="AZ129" i="5"/>
  <c r="BA130" i="5" s="1"/>
  <c r="BB131" i="5" s="1"/>
  <c r="BC132" i="5" s="1"/>
  <c r="BD133" i="5" s="1"/>
  <c r="AZ128" i="5"/>
  <c r="BA129" i="5" s="1"/>
  <c r="BB130" i="5" s="1"/>
  <c r="BC131" i="5" s="1"/>
  <c r="BD132" i="5" s="1"/>
  <c r="AZ127" i="5"/>
  <c r="BA128" i="5" s="1"/>
  <c r="BB129" i="5" s="1"/>
  <c r="BC130" i="5" s="1"/>
  <c r="BD131" i="5" s="1"/>
  <c r="AZ126" i="5"/>
  <c r="BA127" i="5" s="1"/>
  <c r="BB128" i="5" s="1"/>
  <c r="BC129" i="5" s="1"/>
  <c r="BD130" i="5" s="1"/>
  <c r="AZ125" i="5"/>
  <c r="BA126" i="5" s="1"/>
  <c r="BB127" i="5" s="1"/>
  <c r="BC128" i="5" s="1"/>
  <c r="BD129" i="5" s="1"/>
  <c r="AZ124" i="5"/>
  <c r="BA125" i="5" s="1"/>
  <c r="BB126" i="5" s="1"/>
  <c r="BC127" i="5" s="1"/>
  <c r="BD128" i="5" s="1"/>
  <c r="AZ123" i="5"/>
  <c r="BA124" i="5" s="1"/>
  <c r="BB125" i="5" s="1"/>
  <c r="BC126" i="5" s="1"/>
  <c r="BD127" i="5" s="1"/>
  <c r="AZ122" i="5"/>
  <c r="BA123" i="5" s="1"/>
  <c r="BB124" i="5" s="1"/>
  <c r="BC125" i="5" s="1"/>
  <c r="BD126" i="5" s="1"/>
  <c r="AZ121" i="5"/>
  <c r="BA122" i="5" s="1"/>
  <c r="BB123" i="5" s="1"/>
  <c r="BC124" i="5" s="1"/>
  <c r="BD125" i="5" s="1"/>
  <c r="AZ120" i="5"/>
  <c r="BA121" i="5" s="1"/>
  <c r="BB122" i="5" s="1"/>
  <c r="BC123" i="5" s="1"/>
  <c r="BD124" i="5" s="1"/>
  <c r="AZ119" i="5"/>
  <c r="BA120" i="5" s="1"/>
  <c r="BB121" i="5" s="1"/>
  <c r="BC122" i="5" s="1"/>
  <c r="BD123" i="5" s="1"/>
  <c r="AZ118" i="5"/>
  <c r="BA119" i="5" s="1"/>
  <c r="BB120" i="5" s="1"/>
  <c r="BC121" i="5" s="1"/>
  <c r="BD122" i="5" s="1"/>
  <c r="AZ117" i="5"/>
  <c r="BA118" i="5" s="1"/>
  <c r="BB119" i="5" s="1"/>
  <c r="BC120" i="5" s="1"/>
  <c r="BD121" i="5" s="1"/>
  <c r="AZ116" i="5"/>
  <c r="BA117" i="5" s="1"/>
  <c r="BB118" i="5" s="1"/>
  <c r="BC119" i="5" s="1"/>
  <c r="BD120" i="5" s="1"/>
  <c r="AZ115" i="5"/>
  <c r="BA116" i="5" s="1"/>
  <c r="BB117" i="5" s="1"/>
  <c r="BC118" i="5" s="1"/>
  <c r="BD119" i="5" s="1"/>
  <c r="AZ114" i="5"/>
  <c r="BA115" i="5" s="1"/>
  <c r="BB116" i="5" s="1"/>
  <c r="BC117" i="5" s="1"/>
  <c r="BD118" i="5" s="1"/>
  <c r="AZ113" i="5"/>
  <c r="BA114" i="5" s="1"/>
  <c r="BB115" i="5" s="1"/>
  <c r="BC116" i="5" s="1"/>
  <c r="BD117" i="5" s="1"/>
  <c r="AZ112" i="5"/>
  <c r="BA113" i="5" s="1"/>
  <c r="BB114" i="5" s="1"/>
  <c r="BC115" i="5" s="1"/>
  <c r="BD116" i="5" s="1"/>
  <c r="AZ111" i="5"/>
  <c r="BA112" i="5" s="1"/>
  <c r="BB113" i="5" s="1"/>
  <c r="BC114" i="5" s="1"/>
  <c r="BD115" i="5" s="1"/>
  <c r="AZ110" i="5"/>
  <c r="BA111" i="5" s="1"/>
  <c r="BB112" i="5" s="1"/>
  <c r="BC113" i="5" s="1"/>
  <c r="BD114" i="5" s="1"/>
  <c r="AZ109" i="5"/>
  <c r="BA110" i="5" s="1"/>
  <c r="BB111" i="5" s="1"/>
  <c r="BC112" i="5" s="1"/>
  <c r="BD113" i="5" s="1"/>
  <c r="AZ108" i="5"/>
  <c r="BA109" i="5" s="1"/>
  <c r="BB110" i="5" s="1"/>
  <c r="BC111" i="5" s="1"/>
  <c r="BD112" i="5" s="1"/>
  <c r="AZ107" i="5"/>
  <c r="BA108" i="5" s="1"/>
  <c r="BB109" i="5" s="1"/>
  <c r="BC110" i="5" s="1"/>
  <c r="BD111" i="5" s="1"/>
  <c r="AZ106" i="5"/>
  <c r="BA107" i="5" s="1"/>
  <c r="AZ105" i="5"/>
  <c r="BA106" i="5" s="1"/>
  <c r="AZ104" i="5"/>
  <c r="BA105" i="5" s="1"/>
  <c r="BB106" i="5" s="1"/>
  <c r="BC107" i="5" s="1"/>
  <c r="BD108" i="5" s="1"/>
  <c r="AZ103" i="5"/>
  <c r="BA104" i="5" s="1"/>
  <c r="BB105" i="5" s="1"/>
  <c r="BC106" i="5" s="1"/>
  <c r="BD107" i="5" s="1"/>
  <c r="AZ102" i="5"/>
  <c r="BA103" i="5" s="1"/>
  <c r="BB104" i="5" s="1"/>
  <c r="BC105" i="5" s="1"/>
  <c r="BD106" i="5" s="1"/>
  <c r="AZ101" i="5"/>
  <c r="BA102" i="5" s="1"/>
  <c r="BB103" i="5" s="1"/>
  <c r="BC104" i="5" s="1"/>
  <c r="BD105" i="5" s="1"/>
  <c r="AZ100" i="5"/>
  <c r="BA101" i="5" s="1"/>
  <c r="BB102" i="5" s="1"/>
  <c r="BC103" i="5" s="1"/>
  <c r="BD104" i="5" s="1"/>
  <c r="AZ99" i="5"/>
  <c r="BA100" i="5" s="1"/>
  <c r="BB101" i="5" s="1"/>
  <c r="BC102" i="5" s="1"/>
  <c r="BD103" i="5" s="1"/>
  <c r="AZ98" i="5"/>
  <c r="BA99" i="5" s="1"/>
  <c r="BB100" i="5" s="1"/>
  <c r="BC101" i="5" s="1"/>
  <c r="BD102" i="5" s="1"/>
  <c r="AZ97" i="5"/>
  <c r="BA98" i="5" s="1"/>
  <c r="BB99" i="5" s="1"/>
  <c r="BC100" i="5" s="1"/>
  <c r="BD101" i="5" s="1"/>
  <c r="AZ96" i="5"/>
  <c r="BA97" i="5" s="1"/>
  <c r="BB98" i="5" s="1"/>
  <c r="BC99" i="5" s="1"/>
  <c r="BD100" i="5" s="1"/>
  <c r="BE101" i="5" s="1"/>
  <c r="BF102" i="5" s="1"/>
  <c r="BG103" i="5" s="1"/>
  <c r="BH104" i="5" s="1"/>
  <c r="BI105" i="5" s="1"/>
  <c r="BJ106" i="5" s="1"/>
  <c r="BK107" i="5" s="1"/>
  <c r="BL108" i="5" s="1"/>
  <c r="AZ95" i="5"/>
  <c r="BA96" i="5" s="1"/>
  <c r="BB97" i="5" s="1"/>
  <c r="BC98" i="5" s="1"/>
  <c r="BD99" i="5" s="1"/>
  <c r="AZ94" i="5"/>
  <c r="BA95" i="5" s="1"/>
  <c r="BB96" i="5" s="1"/>
  <c r="BC97" i="5" s="1"/>
  <c r="BD98" i="5" s="1"/>
  <c r="AZ93" i="5"/>
  <c r="BA94" i="5" s="1"/>
  <c r="BB95" i="5" s="1"/>
  <c r="BC96" i="5" s="1"/>
  <c r="BD97" i="5" s="1"/>
  <c r="AZ92" i="5"/>
  <c r="BA93" i="5" s="1"/>
  <c r="BB94" i="5" s="1"/>
  <c r="BC95" i="5" s="1"/>
  <c r="BD96" i="5" s="1"/>
  <c r="AZ91" i="5"/>
  <c r="BA92" i="5" s="1"/>
  <c r="BB93" i="5" s="1"/>
  <c r="BC94" i="5" s="1"/>
  <c r="BD95" i="5" s="1"/>
  <c r="AZ90" i="5"/>
  <c r="BA91" i="5" s="1"/>
  <c r="BB92" i="5" s="1"/>
  <c r="BC93" i="5" s="1"/>
  <c r="BD94" i="5" s="1"/>
  <c r="AZ89" i="5"/>
  <c r="BA90" i="5" s="1"/>
  <c r="BB91" i="5" s="1"/>
  <c r="BC92" i="5" s="1"/>
  <c r="BD93" i="5" s="1"/>
  <c r="AZ88" i="5"/>
  <c r="BA89" i="5" s="1"/>
  <c r="BB90" i="5" s="1"/>
  <c r="BC91" i="5" s="1"/>
  <c r="BD92" i="5" s="1"/>
  <c r="AZ87" i="5"/>
  <c r="BA88" i="5" s="1"/>
  <c r="BB89" i="5" s="1"/>
  <c r="BC90" i="5" s="1"/>
  <c r="BD91" i="5" s="1"/>
  <c r="AZ86" i="5"/>
  <c r="BA87" i="5" s="1"/>
  <c r="BB88" i="5" s="1"/>
  <c r="BC89" i="5" s="1"/>
  <c r="BD90" i="5" s="1"/>
  <c r="AZ85" i="5"/>
  <c r="BA86" i="5" s="1"/>
  <c r="BB87" i="5" s="1"/>
  <c r="BC88" i="5" s="1"/>
  <c r="BD89" i="5" s="1"/>
  <c r="AZ84" i="5"/>
  <c r="BA85" i="5" s="1"/>
  <c r="BB86" i="5" s="1"/>
  <c r="BC87" i="5" s="1"/>
  <c r="BD88" i="5" s="1"/>
  <c r="BE89" i="5" s="1"/>
  <c r="BF90" i="5" s="1"/>
  <c r="BG91" i="5" s="1"/>
  <c r="BH92" i="5" s="1"/>
  <c r="BI93" i="5" s="1"/>
  <c r="BJ94" i="5" s="1"/>
  <c r="BK95" i="5" s="1"/>
  <c r="BL96" i="5" s="1"/>
  <c r="AZ83" i="5"/>
  <c r="BA84" i="5" s="1"/>
  <c r="BB85" i="5" s="1"/>
  <c r="BC86" i="5" s="1"/>
  <c r="BD87" i="5" s="1"/>
  <c r="AZ82" i="5"/>
  <c r="BA83" i="5" s="1"/>
  <c r="BB84" i="5" s="1"/>
  <c r="BC85" i="5" s="1"/>
  <c r="BD86" i="5" s="1"/>
  <c r="AZ81" i="5"/>
  <c r="BA82" i="5" s="1"/>
  <c r="BB83" i="5" s="1"/>
  <c r="BC84" i="5" s="1"/>
  <c r="BD85" i="5" s="1"/>
  <c r="AZ80" i="5"/>
  <c r="BA81" i="5" s="1"/>
  <c r="BB82" i="5" s="1"/>
  <c r="BC83" i="5" s="1"/>
  <c r="BD84" i="5" s="1"/>
  <c r="AZ79" i="5"/>
  <c r="BA80" i="5" s="1"/>
  <c r="BB81" i="5" s="1"/>
  <c r="BC82" i="5" s="1"/>
  <c r="BD83" i="5" s="1"/>
  <c r="AZ78" i="5"/>
  <c r="BA79" i="5" s="1"/>
  <c r="BB80" i="5" s="1"/>
  <c r="BC81" i="5" s="1"/>
  <c r="BD82" i="5" s="1"/>
  <c r="AZ77" i="5"/>
  <c r="BA78" i="5" s="1"/>
  <c r="BB79" i="5" s="1"/>
  <c r="BC80" i="5" s="1"/>
  <c r="BD81" i="5" s="1"/>
  <c r="AZ76" i="5"/>
  <c r="BA77" i="5" s="1"/>
  <c r="BB78" i="5" s="1"/>
  <c r="BC79" i="5" s="1"/>
  <c r="BD80" i="5" s="1"/>
  <c r="AZ75" i="5"/>
  <c r="BA76" i="5" s="1"/>
  <c r="BB77" i="5" s="1"/>
  <c r="BC78" i="5" s="1"/>
  <c r="BD79" i="5" s="1"/>
  <c r="AZ74" i="5"/>
  <c r="BA75" i="5" s="1"/>
  <c r="BB76" i="5" s="1"/>
  <c r="BC77" i="5" s="1"/>
  <c r="BD78" i="5" s="1"/>
  <c r="AZ73" i="5"/>
  <c r="BA74" i="5" s="1"/>
  <c r="BB75" i="5" s="1"/>
  <c r="BC76" i="5" s="1"/>
  <c r="BD77" i="5" s="1"/>
  <c r="AZ72" i="5"/>
  <c r="BA73" i="5" s="1"/>
  <c r="AZ71" i="5"/>
  <c r="BA72" i="5" s="1"/>
  <c r="BB73" i="5" s="1"/>
  <c r="BC74" i="5" s="1"/>
  <c r="BD75" i="5" s="1"/>
  <c r="AZ70" i="5"/>
  <c r="BA71" i="5" s="1"/>
  <c r="BB72" i="5" s="1"/>
  <c r="BC73" i="5" s="1"/>
  <c r="BD74" i="5" s="1"/>
  <c r="AZ69" i="5"/>
  <c r="BA70" i="5" s="1"/>
  <c r="BB71" i="5" s="1"/>
  <c r="BC72" i="5" s="1"/>
  <c r="BD73" i="5" s="1"/>
  <c r="AZ68" i="5"/>
  <c r="BA69" i="5" s="1"/>
  <c r="BB70" i="5" s="1"/>
  <c r="BC71" i="5" s="1"/>
  <c r="BD72" i="5" s="1"/>
  <c r="AZ67" i="5"/>
  <c r="BA68" i="5" s="1"/>
  <c r="BB69" i="5" s="1"/>
  <c r="BC70" i="5" s="1"/>
  <c r="BD71" i="5" s="1"/>
  <c r="AZ66" i="5"/>
  <c r="BA67" i="5" s="1"/>
  <c r="BB68" i="5" s="1"/>
  <c r="BC69" i="5" s="1"/>
  <c r="BD70" i="5" s="1"/>
  <c r="AZ65" i="5"/>
  <c r="BA66" i="5" s="1"/>
  <c r="BB67" i="5" s="1"/>
  <c r="BC68" i="5" s="1"/>
  <c r="BD69" i="5" s="1"/>
  <c r="BE70" i="5" s="1"/>
  <c r="BF71" i="5" s="1"/>
  <c r="BG72" i="5" s="1"/>
  <c r="BH73" i="5" s="1"/>
  <c r="BI74" i="5" s="1"/>
  <c r="BJ75" i="5" s="1"/>
  <c r="BK76" i="5" s="1"/>
  <c r="BL77" i="5" s="1"/>
  <c r="AZ64" i="5"/>
  <c r="BA65" i="5" s="1"/>
  <c r="BB66" i="5" s="1"/>
  <c r="BC67" i="5" s="1"/>
  <c r="BD68" i="5" s="1"/>
  <c r="AZ63" i="5"/>
  <c r="BA64" i="5" s="1"/>
  <c r="BB65" i="5" s="1"/>
  <c r="BC66" i="5" s="1"/>
  <c r="BD67" i="5" s="1"/>
  <c r="AZ62" i="5"/>
  <c r="BA63" i="5" s="1"/>
  <c r="BB64" i="5" s="1"/>
  <c r="BC65" i="5" s="1"/>
  <c r="BD66" i="5" s="1"/>
  <c r="AZ61" i="5"/>
  <c r="BA62" i="5" s="1"/>
  <c r="BB63" i="5" s="1"/>
  <c r="BC64" i="5" s="1"/>
  <c r="BD65" i="5" s="1"/>
  <c r="AZ60" i="5"/>
  <c r="BA61" i="5" s="1"/>
  <c r="BB62" i="5" s="1"/>
  <c r="BC63" i="5" s="1"/>
  <c r="BD64" i="5" s="1"/>
  <c r="AZ59" i="5"/>
  <c r="BA60" i="5" s="1"/>
  <c r="BB61" i="5" s="1"/>
  <c r="BC62" i="5" s="1"/>
  <c r="BD63" i="5" s="1"/>
  <c r="AZ58" i="5"/>
  <c r="BA59" i="5" s="1"/>
  <c r="BB60" i="5" s="1"/>
  <c r="BC61" i="5" s="1"/>
  <c r="BD62" i="5" s="1"/>
  <c r="AZ57" i="5"/>
  <c r="BA58" i="5" s="1"/>
  <c r="BB59" i="5" s="1"/>
  <c r="BC60" i="5" s="1"/>
  <c r="BD61" i="5" s="1"/>
  <c r="AZ56" i="5"/>
  <c r="BA57" i="5" s="1"/>
  <c r="BB58" i="5" s="1"/>
  <c r="BC59" i="5" s="1"/>
  <c r="BD60" i="5" s="1"/>
  <c r="AZ55" i="5"/>
  <c r="BA56" i="5" s="1"/>
  <c r="BB57" i="5" s="1"/>
  <c r="BC58" i="5" s="1"/>
  <c r="BD59" i="5" s="1"/>
  <c r="AZ54" i="5"/>
  <c r="BA55" i="5" s="1"/>
  <c r="BB56" i="5" s="1"/>
  <c r="BC57" i="5" s="1"/>
  <c r="BD58" i="5" s="1"/>
  <c r="AZ53" i="5"/>
  <c r="BA54" i="5" s="1"/>
  <c r="BB55" i="5" s="1"/>
  <c r="BC56" i="5" s="1"/>
  <c r="BD57" i="5" s="1"/>
  <c r="AZ52" i="5"/>
  <c r="BA53" i="5" s="1"/>
  <c r="BB54" i="5" s="1"/>
  <c r="BC55" i="5" s="1"/>
  <c r="BD56" i="5" s="1"/>
  <c r="AZ51" i="5"/>
  <c r="BA52" i="5" s="1"/>
  <c r="BB53" i="5" s="1"/>
  <c r="BC54" i="5" s="1"/>
  <c r="BD55" i="5" s="1"/>
  <c r="AZ50" i="5"/>
  <c r="BA51" i="5" s="1"/>
  <c r="BB52" i="5" s="1"/>
  <c r="BC53" i="5" s="1"/>
  <c r="BD54" i="5" s="1"/>
  <c r="AZ49" i="5"/>
  <c r="BA50" i="5" s="1"/>
  <c r="BB51" i="5" s="1"/>
  <c r="BC52" i="5" s="1"/>
  <c r="BD53" i="5" s="1"/>
  <c r="AZ48" i="5"/>
  <c r="BA49" i="5" s="1"/>
  <c r="BB50" i="5" s="1"/>
  <c r="BC51" i="5" s="1"/>
  <c r="BD52" i="5" s="1"/>
  <c r="AZ47" i="5"/>
  <c r="BA48" i="5" s="1"/>
  <c r="BB49" i="5" s="1"/>
  <c r="BC50" i="5" s="1"/>
  <c r="BD51" i="5" s="1"/>
  <c r="AZ46" i="5"/>
  <c r="BA47" i="5" s="1"/>
  <c r="BB48" i="5" s="1"/>
  <c r="BC49" i="5" s="1"/>
  <c r="BD50" i="5" s="1"/>
  <c r="BA46" i="5"/>
  <c r="AZ44" i="5"/>
  <c r="BA45" i="5" s="1"/>
  <c r="BD44" i="8"/>
  <c r="BD45" i="8"/>
  <c r="BE46" i="8" s="1"/>
  <c r="BF47" i="8" s="1"/>
  <c r="BD46" i="8"/>
  <c r="BE47" i="8" s="1"/>
  <c r="BF48" i="8" s="1"/>
  <c r="BD47" i="8"/>
  <c r="BD163" i="8"/>
  <c r="BD162" i="8"/>
  <c r="BE163" i="8" s="1"/>
  <c r="BD161" i="8"/>
  <c r="BE162" i="8" s="1"/>
  <c r="BF163" i="8" s="1"/>
  <c r="BD160" i="8"/>
  <c r="BE161" i="8" s="1"/>
  <c r="BF162" i="8" s="1"/>
  <c r="BD159" i="8"/>
  <c r="BE160" i="8" s="1"/>
  <c r="BF161" i="8" s="1"/>
  <c r="BG162" i="8" s="1"/>
  <c r="BH163" i="8" s="1"/>
  <c r="BD158" i="8"/>
  <c r="BE159" i="8" s="1"/>
  <c r="BF160" i="8" s="1"/>
  <c r="BD157" i="8"/>
  <c r="BE158" i="8" s="1"/>
  <c r="BF159" i="8" s="1"/>
  <c r="BD156" i="8"/>
  <c r="BE157" i="8" s="1"/>
  <c r="BF158" i="8" s="1"/>
  <c r="BD155" i="8"/>
  <c r="BE156" i="8" s="1"/>
  <c r="BF157" i="8" s="1"/>
  <c r="BD154" i="8"/>
  <c r="BE155" i="8" s="1"/>
  <c r="BF156" i="8" s="1"/>
  <c r="BD153" i="8"/>
  <c r="BE154" i="8" s="1"/>
  <c r="BF155" i="8" s="1"/>
  <c r="BD152" i="8"/>
  <c r="BE153" i="8" s="1"/>
  <c r="BF154" i="8" s="1"/>
  <c r="BD151" i="8"/>
  <c r="BE152" i="8" s="1"/>
  <c r="BF153" i="8" s="1"/>
  <c r="BD150" i="8"/>
  <c r="BE151" i="8" s="1"/>
  <c r="BF152" i="8" s="1"/>
  <c r="BD149" i="8"/>
  <c r="BE150" i="8" s="1"/>
  <c r="BF151" i="8" s="1"/>
  <c r="BD148" i="8"/>
  <c r="BE149" i="8" s="1"/>
  <c r="BF150" i="8" s="1"/>
  <c r="BD147" i="8"/>
  <c r="BE148" i="8" s="1"/>
  <c r="BF149" i="8" s="1"/>
  <c r="BD146" i="8"/>
  <c r="BE147" i="8" s="1"/>
  <c r="BF148" i="8" s="1"/>
  <c r="BD145" i="8"/>
  <c r="BE146" i="8" s="1"/>
  <c r="BF147" i="8" s="1"/>
  <c r="BD144" i="8"/>
  <c r="BE145" i="8" s="1"/>
  <c r="BD143" i="8"/>
  <c r="BE144" i="8" s="1"/>
  <c r="BF145" i="8" s="1"/>
  <c r="BG146" i="8" s="1"/>
  <c r="BH147" i="8" s="1"/>
  <c r="BI148" i="8" s="1"/>
  <c r="BJ149" i="8" s="1"/>
  <c r="BK150" i="8" s="1"/>
  <c r="BL151" i="8" s="1"/>
  <c r="BM152" i="8" s="1"/>
  <c r="BN153" i="8" s="1"/>
  <c r="BO154" i="8" s="1"/>
  <c r="BP155" i="8" s="1"/>
  <c r="BD142" i="8"/>
  <c r="BE143" i="8" s="1"/>
  <c r="BF144" i="8" s="1"/>
  <c r="BD141" i="8"/>
  <c r="BE142" i="8" s="1"/>
  <c r="BF143" i="8" s="1"/>
  <c r="BD140" i="8"/>
  <c r="BE141" i="8" s="1"/>
  <c r="BF142" i="8" s="1"/>
  <c r="BD139" i="8"/>
  <c r="BE140" i="8" s="1"/>
  <c r="BF141" i="8" s="1"/>
  <c r="BD138" i="8"/>
  <c r="BE139" i="8" s="1"/>
  <c r="BF140" i="8" s="1"/>
  <c r="BD137" i="8"/>
  <c r="BE138" i="8" s="1"/>
  <c r="BF139" i="8" s="1"/>
  <c r="BG140" i="8" s="1"/>
  <c r="BH141" i="8" s="1"/>
  <c r="BI142" i="8" s="1"/>
  <c r="BJ143" i="8" s="1"/>
  <c r="BK144" i="8" s="1"/>
  <c r="BL145" i="8" s="1"/>
  <c r="BD136" i="8"/>
  <c r="BE137" i="8" s="1"/>
  <c r="BD135" i="8"/>
  <c r="BE136" i="8" s="1"/>
  <c r="BF137" i="8" s="1"/>
  <c r="BD134" i="8"/>
  <c r="BE135" i="8" s="1"/>
  <c r="BF136" i="8" s="1"/>
  <c r="BD133" i="8"/>
  <c r="BE134" i="8" s="1"/>
  <c r="BF135" i="8" s="1"/>
  <c r="BD132" i="8"/>
  <c r="BE133" i="8" s="1"/>
  <c r="BF134" i="8" s="1"/>
  <c r="BG135" i="8" s="1"/>
  <c r="BH136" i="8" s="1"/>
  <c r="BI137" i="8" s="1"/>
  <c r="BJ138" i="8" s="1"/>
  <c r="BK139" i="8" s="1"/>
  <c r="BL140" i="8" s="1"/>
  <c r="BM141" i="8" s="1"/>
  <c r="BN142" i="8" s="1"/>
  <c r="BO143" i="8" s="1"/>
  <c r="BP144" i="8" s="1"/>
  <c r="BD131" i="8"/>
  <c r="BE132" i="8" s="1"/>
  <c r="BF133" i="8" s="1"/>
  <c r="BD130" i="8"/>
  <c r="BE131" i="8" s="1"/>
  <c r="BF132" i="8" s="1"/>
  <c r="BD129" i="8"/>
  <c r="BE130" i="8" s="1"/>
  <c r="BF131" i="8" s="1"/>
  <c r="BD128" i="8"/>
  <c r="BE129" i="8" s="1"/>
  <c r="BF130" i="8" s="1"/>
  <c r="BG131" i="8" s="1"/>
  <c r="BH132" i="8" s="1"/>
  <c r="BI133" i="8" s="1"/>
  <c r="BJ134" i="8" s="1"/>
  <c r="BK135" i="8" s="1"/>
  <c r="BL136" i="8" s="1"/>
  <c r="BM137" i="8" s="1"/>
  <c r="BN138" i="8" s="1"/>
  <c r="BO139" i="8" s="1"/>
  <c r="BP140" i="8" s="1"/>
  <c r="BD127" i="8"/>
  <c r="BE128" i="8" s="1"/>
  <c r="BF129" i="8" s="1"/>
  <c r="BD126" i="8"/>
  <c r="BE127" i="8" s="1"/>
  <c r="BF128" i="8" s="1"/>
  <c r="BD125" i="8"/>
  <c r="BE126" i="8" s="1"/>
  <c r="BF127" i="8" s="1"/>
  <c r="BD124" i="8"/>
  <c r="BE125" i="8" s="1"/>
  <c r="BF126" i="8" s="1"/>
  <c r="BD123" i="8"/>
  <c r="BE124" i="8" s="1"/>
  <c r="BF125" i="8" s="1"/>
  <c r="BD122" i="8"/>
  <c r="BE123" i="8" s="1"/>
  <c r="BF124" i="8" s="1"/>
  <c r="BD121" i="8"/>
  <c r="BE122" i="8" s="1"/>
  <c r="BF123" i="8" s="1"/>
  <c r="BD120" i="8"/>
  <c r="BE121" i="8" s="1"/>
  <c r="BF122" i="8" s="1"/>
  <c r="BG123" i="8" s="1"/>
  <c r="BH124" i="8" s="1"/>
  <c r="BI125" i="8" s="1"/>
  <c r="BJ126" i="8" s="1"/>
  <c r="BK127" i="8" s="1"/>
  <c r="BL128" i="8" s="1"/>
  <c r="BM129" i="8" s="1"/>
  <c r="BN130" i="8" s="1"/>
  <c r="BO131" i="8" s="1"/>
  <c r="BP132" i="8" s="1"/>
  <c r="BD119" i="8"/>
  <c r="BE120" i="8" s="1"/>
  <c r="BF121" i="8" s="1"/>
  <c r="BD118" i="8"/>
  <c r="BD117" i="8"/>
  <c r="BE118" i="8" s="1"/>
  <c r="BD116" i="8"/>
  <c r="BE117" i="8" s="1"/>
  <c r="BF118" i="8" s="1"/>
  <c r="BD115" i="8"/>
  <c r="BE116" i="8" s="1"/>
  <c r="BF117" i="8" s="1"/>
  <c r="BD114" i="8"/>
  <c r="BE115" i="8" s="1"/>
  <c r="BF116" i="8" s="1"/>
  <c r="BD113" i="8"/>
  <c r="BE114" i="8" s="1"/>
  <c r="BF115" i="8" s="1"/>
  <c r="BD112" i="8"/>
  <c r="BE113" i="8" s="1"/>
  <c r="BF114" i="8" s="1"/>
  <c r="BG115" i="8" s="1"/>
  <c r="BH116" i="8" s="1"/>
  <c r="BI117" i="8" s="1"/>
  <c r="BJ118" i="8" s="1"/>
  <c r="BK119" i="8" s="1"/>
  <c r="BL120" i="8" s="1"/>
  <c r="BM121" i="8" s="1"/>
  <c r="BN122" i="8" s="1"/>
  <c r="BO123" i="8" s="1"/>
  <c r="BP124" i="8" s="1"/>
  <c r="BD111" i="8"/>
  <c r="BE112" i="8" s="1"/>
  <c r="BF113" i="8" s="1"/>
  <c r="BG114" i="8" s="1"/>
  <c r="BH115" i="8" s="1"/>
  <c r="BI116" i="8" s="1"/>
  <c r="BJ117" i="8" s="1"/>
  <c r="BK118" i="8" s="1"/>
  <c r="BL119" i="8" s="1"/>
  <c r="BM120" i="8" s="1"/>
  <c r="BN121" i="8" s="1"/>
  <c r="BO122" i="8" s="1"/>
  <c r="BP123" i="8" s="1"/>
  <c r="BD110" i="8"/>
  <c r="BE111" i="8" s="1"/>
  <c r="BF112" i="8" s="1"/>
  <c r="BD109" i="8"/>
  <c r="BE110" i="8" s="1"/>
  <c r="BF111" i="8" s="1"/>
  <c r="BD108" i="8"/>
  <c r="BE109" i="8" s="1"/>
  <c r="BF110" i="8" s="1"/>
  <c r="BD107" i="8"/>
  <c r="BE108" i="8" s="1"/>
  <c r="BF109" i="8" s="1"/>
  <c r="BD106" i="8"/>
  <c r="BE107" i="8" s="1"/>
  <c r="BF108" i="8" s="1"/>
  <c r="BG109" i="8" s="1"/>
  <c r="BH110" i="8" s="1"/>
  <c r="BI111" i="8" s="1"/>
  <c r="BJ112" i="8" s="1"/>
  <c r="BK113" i="8" s="1"/>
  <c r="BL114" i="8" s="1"/>
  <c r="BM115" i="8" s="1"/>
  <c r="BN116" i="8" s="1"/>
  <c r="BO117" i="8" s="1"/>
  <c r="BP118" i="8" s="1"/>
  <c r="BD105" i="8"/>
  <c r="BE106" i="8" s="1"/>
  <c r="BF107" i="8" s="1"/>
  <c r="BD104" i="8"/>
  <c r="BE105" i="8" s="1"/>
  <c r="BF106" i="8" s="1"/>
  <c r="BD103" i="8"/>
  <c r="BE104" i="8" s="1"/>
  <c r="BF105" i="8" s="1"/>
  <c r="BG106" i="8" s="1"/>
  <c r="BH107" i="8" s="1"/>
  <c r="BI108" i="8" s="1"/>
  <c r="BJ109" i="8" s="1"/>
  <c r="BK110" i="8" s="1"/>
  <c r="BL111" i="8" s="1"/>
  <c r="BM112" i="8" s="1"/>
  <c r="BN113" i="8" s="1"/>
  <c r="BO114" i="8" s="1"/>
  <c r="BP115" i="8" s="1"/>
  <c r="BD102" i="8"/>
  <c r="BE103" i="8" s="1"/>
  <c r="BF104" i="8" s="1"/>
  <c r="BD101" i="8"/>
  <c r="BE102" i="8" s="1"/>
  <c r="BF103" i="8" s="1"/>
  <c r="BD100" i="8"/>
  <c r="BE101" i="8" s="1"/>
  <c r="BF102" i="8" s="1"/>
  <c r="BD99" i="8"/>
  <c r="BE100" i="8" s="1"/>
  <c r="BF101" i="8" s="1"/>
  <c r="BD98" i="8"/>
  <c r="BE99" i="8" s="1"/>
  <c r="BF100" i="8" s="1"/>
  <c r="BD97" i="8"/>
  <c r="BE98" i="8" s="1"/>
  <c r="BF99" i="8" s="1"/>
  <c r="BD96" i="8"/>
  <c r="BE97" i="8" s="1"/>
  <c r="BF98" i="8" s="1"/>
  <c r="BD95" i="8"/>
  <c r="BE96" i="8" s="1"/>
  <c r="BF97" i="8" s="1"/>
  <c r="BD94" i="8"/>
  <c r="BE95" i="8" s="1"/>
  <c r="BF96" i="8" s="1"/>
  <c r="BD93" i="8"/>
  <c r="BE94" i="8" s="1"/>
  <c r="BF95" i="8" s="1"/>
  <c r="BD92" i="8"/>
  <c r="BE93" i="8" s="1"/>
  <c r="BF94" i="8" s="1"/>
  <c r="BD91" i="8"/>
  <c r="BE92" i="8" s="1"/>
  <c r="BF93" i="8" s="1"/>
  <c r="BD90" i="8"/>
  <c r="BE91" i="8" s="1"/>
  <c r="BF92" i="8" s="1"/>
  <c r="BD89" i="8"/>
  <c r="BE90" i="8" s="1"/>
  <c r="BF91" i="8" s="1"/>
  <c r="BG92" i="8" s="1"/>
  <c r="BH93" i="8" s="1"/>
  <c r="BI94" i="8" s="1"/>
  <c r="BJ95" i="8" s="1"/>
  <c r="BK96" i="8" s="1"/>
  <c r="BL97" i="8" s="1"/>
  <c r="BM98" i="8" s="1"/>
  <c r="BN99" i="8" s="1"/>
  <c r="BO100" i="8" s="1"/>
  <c r="BP101" i="8" s="1"/>
  <c r="BD88" i="8"/>
  <c r="BE89" i="8" s="1"/>
  <c r="BF90" i="8" s="1"/>
  <c r="BD87" i="8"/>
  <c r="BE88" i="8" s="1"/>
  <c r="BF89" i="8" s="1"/>
  <c r="BD86" i="8"/>
  <c r="BE87" i="8" s="1"/>
  <c r="BF88" i="8" s="1"/>
  <c r="BD85" i="8"/>
  <c r="BE86" i="8" s="1"/>
  <c r="BF87" i="8" s="1"/>
  <c r="BD84" i="8"/>
  <c r="BE85" i="8" s="1"/>
  <c r="BF86" i="8" s="1"/>
  <c r="BD83" i="8"/>
  <c r="BE84" i="8" s="1"/>
  <c r="BF85" i="8" s="1"/>
  <c r="BD82" i="8"/>
  <c r="BE83" i="8" s="1"/>
  <c r="BF84" i="8" s="1"/>
  <c r="BD81" i="8"/>
  <c r="BE82" i="8" s="1"/>
  <c r="BF83" i="8" s="1"/>
  <c r="BD80" i="8"/>
  <c r="BE81" i="8" s="1"/>
  <c r="BF82" i="8" s="1"/>
  <c r="BD79" i="8"/>
  <c r="BE80" i="8" s="1"/>
  <c r="BF81" i="8" s="1"/>
  <c r="BD78" i="8"/>
  <c r="BE79" i="8" s="1"/>
  <c r="BF80" i="8" s="1"/>
  <c r="BD77" i="8"/>
  <c r="BE78" i="8" s="1"/>
  <c r="BF79" i="8" s="1"/>
  <c r="BD76" i="8"/>
  <c r="BE77" i="8" s="1"/>
  <c r="BF78" i="8" s="1"/>
  <c r="BD75" i="8"/>
  <c r="BE76" i="8" s="1"/>
  <c r="BF77" i="8" s="1"/>
  <c r="BD74" i="8"/>
  <c r="BE75" i="8" s="1"/>
  <c r="BF76" i="8" s="1"/>
  <c r="BD73" i="8"/>
  <c r="BE74" i="8" s="1"/>
  <c r="BF75" i="8" s="1"/>
  <c r="BD72" i="8"/>
  <c r="BE73" i="8" s="1"/>
  <c r="BF74" i="8" s="1"/>
  <c r="BD71" i="8"/>
  <c r="BE72" i="8" s="1"/>
  <c r="BF73" i="8" s="1"/>
  <c r="BG74" i="8" s="1"/>
  <c r="BH75" i="8" s="1"/>
  <c r="BI76" i="8" s="1"/>
  <c r="BJ77" i="8" s="1"/>
  <c r="BK78" i="8" s="1"/>
  <c r="BL79" i="8" s="1"/>
  <c r="BM80" i="8" s="1"/>
  <c r="BN81" i="8" s="1"/>
  <c r="BO82" i="8" s="1"/>
  <c r="BP83" i="8" s="1"/>
  <c r="BD70" i="8"/>
  <c r="BE71" i="8" s="1"/>
  <c r="BF72" i="8" s="1"/>
  <c r="BD69" i="8"/>
  <c r="BE70" i="8" s="1"/>
  <c r="BF71" i="8" s="1"/>
  <c r="BD68" i="8"/>
  <c r="BE69" i="8" s="1"/>
  <c r="BF70" i="8" s="1"/>
  <c r="BD67" i="8"/>
  <c r="BE68" i="8" s="1"/>
  <c r="BF69" i="8" s="1"/>
  <c r="BG70" i="8" s="1"/>
  <c r="BH71" i="8" s="1"/>
  <c r="BI72" i="8" s="1"/>
  <c r="BJ73" i="8" s="1"/>
  <c r="BK74" i="8" s="1"/>
  <c r="BL75" i="8" s="1"/>
  <c r="BM76" i="8" s="1"/>
  <c r="BN77" i="8" s="1"/>
  <c r="BO78" i="8" s="1"/>
  <c r="BP79" i="8" s="1"/>
  <c r="BD66" i="8"/>
  <c r="BE67" i="8" s="1"/>
  <c r="BF68" i="8" s="1"/>
  <c r="BD65" i="8"/>
  <c r="BE66" i="8" s="1"/>
  <c r="BF67" i="8" s="1"/>
  <c r="BD64" i="8"/>
  <c r="BE65" i="8" s="1"/>
  <c r="BF66" i="8" s="1"/>
  <c r="BD63" i="8"/>
  <c r="BE64" i="8" s="1"/>
  <c r="BF65" i="8" s="1"/>
  <c r="BD62" i="8"/>
  <c r="BE63" i="8" s="1"/>
  <c r="BF64" i="8" s="1"/>
  <c r="BD61" i="8"/>
  <c r="BE62" i="8" s="1"/>
  <c r="BF63" i="8" s="1"/>
  <c r="BD60" i="8"/>
  <c r="BE61" i="8" s="1"/>
  <c r="BF62" i="8" s="1"/>
  <c r="BD59" i="8"/>
  <c r="BE60" i="8" s="1"/>
  <c r="BF61" i="8" s="1"/>
  <c r="BD58" i="8"/>
  <c r="BE59" i="8" s="1"/>
  <c r="BF60" i="8" s="1"/>
  <c r="BD57" i="8"/>
  <c r="BE58" i="8" s="1"/>
  <c r="BF59" i="8" s="1"/>
  <c r="BD56" i="8"/>
  <c r="BE57" i="8" s="1"/>
  <c r="BF58" i="8" s="1"/>
  <c r="BD55" i="8"/>
  <c r="BE56" i="8" s="1"/>
  <c r="BF57" i="8" s="1"/>
  <c r="BG58" i="8" s="1"/>
  <c r="BH59" i="8" s="1"/>
  <c r="BI60" i="8" s="1"/>
  <c r="BJ61" i="8" s="1"/>
  <c r="BK62" i="8" s="1"/>
  <c r="BL63" i="8" s="1"/>
  <c r="BM64" i="8" s="1"/>
  <c r="BN65" i="8" s="1"/>
  <c r="BD54" i="8"/>
  <c r="BE55" i="8" s="1"/>
  <c r="BF56" i="8" s="1"/>
  <c r="BD53" i="8"/>
  <c r="BE54" i="8" s="1"/>
  <c r="BF55" i="8" s="1"/>
  <c r="BD52" i="8"/>
  <c r="BE53" i="8" s="1"/>
  <c r="BF54" i="8" s="1"/>
  <c r="BD51" i="8"/>
  <c r="BE52" i="8" s="1"/>
  <c r="BF53" i="8" s="1"/>
  <c r="BD50" i="8"/>
  <c r="BE51" i="8" s="1"/>
  <c r="BF52" i="8" s="1"/>
  <c r="BG53" i="8" s="1"/>
  <c r="BH54" i="8" s="1"/>
  <c r="BI55" i="8" s="1"/>
  <c r="BJ56" i="8" s="1"/>
  <c r="BD49" i="8"/>
  <c r="BE50" i="8" s="1"/>
  <c r="BF51" i="8" s="1"/>
  <c r="BG52" i="8" s="1"/>
  <c r="BH53" i="8" s="1"/>
  <c r="BI54" i="8" s="1"/>
  <c r="BJ55" i="8" s="1"/>
  <c r="BK56" i="8" s="1"/>
  <c r="BL57" i="8" s="1"/>
  <c r="BM58" i="8" s="1"/>
  <c r="BN59" i="8" s="1"/>
  <c r="BO60" i="8" s="1"/>
  <c r="BP61" i="8" s="1"/>
  <c r="BE48" i="8"/>
  <c r="BF49" i="8" s="1"/>
  <c r="BG50" i="8" s="1"/>
  <c r="BH51" i="8" s="1"/>
  <c r="BI52" i="8" s="1"/>
  <c r="BJ53" i="8" s="1"/>
  <c r="BK54" i="8" s="1"/>
  <c r="BL55" i="8" s="1"/>
  <c r="BM56" i="8" s="1"/>
  <c r="BN57" i="8" s="1"/>
  <c r="BO58" i="8" s="1"/>
  <c r="BP59" i="8" s="1"/>
  <c r="BD48" i="8"/>
  <c r="BE49" i="8" s="1"/>
  <c r="BF50" i="8" s="1"/>
  <c r="AY45" i="8"/>
  <c r="AY46" i="8"/>
  <c r="AY47" i="8"/>
  <c r="AY48" i="8"/>
  <c r="AY49" i="8"/>
  <c r="AY50" i="8"/>
  <c r="AY51" i="8"/>
  <c r="AY52" i="8"/>
  <c r="AY53" i="8"/>
  <c r="AY54" i="8"/>
  <c r="AY55" i="8"/>
  <c r="AY56" i="8"/>
  <c r="AY57" i="8"/>
  <c r="AY58" i="8"/>
  <c r="AY59" i="8"/>
  <c r="AY60" i="8"/>
  <c r="AY61" i="8"/>
  <c r="AY62" i="8"/>
  <c r="AY63" i="8"/>
  <c r="AY64" i="8"/>
  <c r="AY65" i="8"/>
  <c r="AY66" i="8"/>
  <c r="AY67" i="8"/>
  <c r="AY68" i="8"/>
  <c r="AY69" i="8"/>
  <c r="AY70" i="8"/>
  <c r="AY71" i="8"/>
  <c r="AY72" i="8"/>
  <c r="AY73" i="8"/>
  <c r="AY74" i="8"/>
  <c r="AY75" i="8"/>
  <c r="AY76" i="8"/>
  <c r="AY77" i="8"/>
  <c r="AY78" i="8"/>
  <c r="AY79" i="8"/>
  <c r="AY80" i="8"/>
  <c r="AY81" i="8"/>
  <c r="AY82" i="8"/>
  <c r="AY83" i="8"/>
  <c r="AY84" i="8"/>
  <c r="AY85" i="8"/>
  <c r="AY86" i="8"/>
  <c r="AY87" i="8"/>
  <c r="AY88" i="8"/>
  <c r="AY89" i="8"/>
  <c r="AY90" i="8"/>
  <c r="AY91" i="8"/>
  <c r="AY92" i="8"/>
  <c r="AY93" i="8"/>
  <c r="AY94" i="8"/>
  <c r="AY95" i="8"/>
  <c r="AY96" i="8"/>
  <c r="AY97" i="8"/>
  <c r="AY98" i="8"/>
  <c r="AY99" i="8"/>
  <c r="AY100" i="8"/>
  <c r="AY101" i="8"/>
  <c r="AY102" i="8"/>
  <c r="AY103" i="8"/>
  <c r="AY104" i="8"/>
  <c r="AY105" i="8"/>
  <c r="AY106" i="8"/>
  <c r="AY107" i="8"/>
  <c r="AY108" i="8"/>
  <c r="AY109" i="8"/>
  <c r="AY110" i="8"/>
  <c r="AY111" i="8"/>
  <c r="AY112" i="8"/>
  <c r="AY113" i="8"/>
  <c r="AY114" i="8"/>
  <c r="AY115" i="8"/>
  <c r="AY116" i="8"/>
  <c r="AY117" i="8"/>
  <c r="AY118" i="8"/>
  <c r="AY119" i="8"/>
  <c r="AY120" i="8"/>
  <c r="AY121" i="8"/>
  <c r="AY122" i="8"/>
  <c r="AY123" i="8"/>
  <c r="AY124" i="8"/>
  <c r="AY125" i="8"/>
  <c r="AY126" i="8"/>
  <c r="AY127" i="8"/>
  <c r="AY128" i="8"/>
  <c r="AY129" i="8"/>
  <c r="AY130" i="8"/>
  <c r="AY131" i="8"/>
  <c r="AY132" i="8"/>
  <c r="AY133" i="8"/>
  <c r="AY134" i="8"/>
  <c r="AY135" i="8"/>
  <c r="AY136" i="8"/>
  <c r="AY137" i="8"/>
  <c r="AY138" i="8"/>
  <c r="AY139" i="8"/>
  <c r="AY140" i="8"/>
  <c r="AY141" i="8"/>
  <c r="AY142" i="8"/>
  <c r="AY143" i="8"/>
  <c r="AY144" i="8"/>
  <c r="AY145" i="8"/>
  <c r="AY146" i="8"/>
  <c r="AY147" i="8"/>
  <c r="AY148" i="8"/>
  <c r="AY149" i="8"/>
  <c r="AY150" i="8"/>
  <c r="AY151" i="8"/>
  <c r="AY152" i="8"/>
  <c r="AY153" i="8"/>
  <c r="AY154" i="8"/>
  <c r="AY155" i="8"/>
  <c r="AY156" i="8"/>
  <c r="AY157" i="8"/>
  <c r="AY158" i="8"/>
  <c r="AY159" i="8"/>
  <c r="AY160" i="8"/>
  <c r="AY161" i="8"/>
  <c r="AY162" i="8"/>
  <c r="AY163" i="8"/>
  <c r="AZ159" i="8" l="1"/>
  <c r="BA159" i="8" s="1"/>
  <c r="AZ162" i="8"/>
  <c r="BA162" i="8" s="1"/>
  <c r="AZ156" i="8"/>
  <c r="AZ148" i="8"/>
  <c r="AZ140" i="8"/>
  <c r="AZ132" i="8"/>
  <c r="BA132" i="8" s="1"/>
  <c r="AZ124" i="8"/>
  <c r="AZ116" i="8"/>
  <c r="BA116" i="8" s="1"/>
  <c r="AZ108" i="8"/>
  <c r="AZ100" i="8"/>
  <c r="BA100" i="8" s="1"/>
  <c r="AZ92" i="8"/>
  <c r="BA92" i="8" s="1"/>
  <c r="AZ84" i="8"/>
  <c r="AZ76" i="8"/>
  <c r="AZ68" i="8"/>
  <c r="BA68" i="8" s="1"/>
  <c r="AZ60" i="8"/>
  <c r="BA60" i="8" s="1"/>
  <c r="AZ52" i="8"/>
  <c r="BA52" i="8" s="1"/>
  <c r="AZ44" i="8"/>
  <c r="BA44" i="8" s="1"/>
  <c r="AZ163" i="8"/>
  <c r="BA163" i="8" s="1"/>
  <c r="AZ155" i="8"/>
  <c r="BA155" i="8" s="1"/>
  <c r="AZ147" i="8"/>
  <c r="BA147" i="8" s="1"/>
  <c r="AZ139" i="8"/>
  <c r="BA139" i="8" s="1"/>
  <c r="AZ131" i="8"/>
  <c r="BA131" i="8" s="1"/>
  <c r="AZ123" i="8"/>
  <c r="BA123" i="8" s="1"/>
  <c r="AZ115" i="8"/>
  <c r="BA115" i="8" s="1"/>
  <c r="AZ107" i="8"/>
  <c r="BA107" i="8" s="1"/>
  <c r="AZ99" i="8"/>
  <c r="BA99" i="8" s="1"/>
  <c r="AZ91" i="8"/>
  <c r="BA91" i="8" s="1"/>
  <c r="AZ83" i="8"/>
  <c r="BA83" i="8" s="1"/>
  <c r="AZ75" i="8"/>
  <c r="BA75" i="8" s="1"/>
  <c r="AZ67" i="8"/>
  <c r="BA67" i="8" s="1"/>
  <c r="AZ59" i="8"/>
  <c r="BA59" i="8" s="1"/>
  <c r="AZ51" i="8"/>
  <c r="BA51" i="8" s="1"/>
  <c r="AZ154" i="8"/>
  <c r="BA154" i="8" s="1"/>
  <c r="AZ146" i="8"/>
  <c r="BA146" i="8" s="1"/>
  <c r="AZ138" i="8"/>
  <c r="BA138" i="8" s="1"/>
  <c r="AZ130" i="8"/>
  <c r="BA130" i="8" s="1"/>
  <c r="AZ122" i="8"/>
  <c r="BA122" i="8" s="1"/>
  <c r="AZ114" i="8"/>
  <c r="BA114" i="8" s="1"/>
  <c r="AZ106" i="8"/>
  <c r="BA106" i="8" s="1"/>
  <c r="AZ98" i="8"/>
  <c r="BA98" i="8" s="1"/>
  <c r="AZ90" i="8"/>
  <c r="BA90" i="8" s="1"/>
  <c r="AZ82" i="8"/>
  <c r="BA82" i="8" s="1"/>
  <c r="AZ74" i="8"/>
  <c r="BA74" i="8" s="1"/>
  <c r="AZ66" i="8"/>
  <c r="BA66" i="8" s="1"/>
  <c r="AZ58" i="8"/>
  <c r="BA58" i="8" s="1"/>
  <c r="AZ50" i="8"/>
  <c r="BA50" i="8" s="1"/>
  <c r="AZ161" i="8"/>
  <c r="BA161" i="8" s="1"/>
  <c r="AZ153" i="8"/>
  <c r="BA153" i="8" s="1"/>
  <c r="AZ145" i="8"/>
  <c r="BA145" i="8" s="1"/>
  <c r="AZ137" i="8"/>
  <c r="BA137" i="8" s="1"/>
  <c r="AZ129" i="8"/>
  <c r="BA129" i="8" s="1"/>
  <c r="AZ121" i="8"/>
  <c r="BA121" i="8" s="1"/>
  <c r="AZ113" i="8"/>
  <c r="BA113" i="8" s="1"/>
  <c r="AZ105" i="8"/>
  <c r="BA105" i="8" s="1"/>
  <c r="AZ97" i="8"/>
  <c r="BA97" i="8" s="1"/>
  <c r="AZ89" i="8"/>
  <c r="BA89" i="8" s="1"/>
  <c r="AZ81" i="8"/>
  <c r="BA81" i="8" s="1"/>
  <c r="AZ73" i="8"/>
  <c r="BA73" i="8" s="1"/>
  <c r="AZ65" i="8"/>
  <c r="BA65" i="8" s="1"/>
  <c r="AZ57" i="8"/>
  <c r="BA57" i="8" s="1"/>
  <c r="AZ49" i="8"/>
  <c r="BA49" i="8" s="1"/>
  <c r="AZ160" i="8"/>
  <c r="BA160" i="8" s="1"/>
  <c r="AZ152" i="8"/>
  <c r="BA152" i="8" s="1"/>
  <c r="AZ144" i="8"/>
  <c r="BA144" i="8" s="1"/>
  <c r="AZ136" i="8"/>
  <c r="BA136" i="8" s="1"/>
  <c r="AZ128" i="8"/>
  <c r="BA128" i="8" s="1"/>
  <c r="AZ120" i="8"/>
  <c r="BA120" i="8" s="1"/>
  <c r="AZ112" i="8"/>
  <c r="BA112" i="8" s="1"/>
  <c r="AZ104" i="8"/>
  <c r="BA104" i="8" s="1"/>
  <c r="AZ96" i="8"/>
  <c r="BA96" i="8" s="1"/>
  <c r="AZ88" i="8"/>
  <c r="BA88" i="8" s="1"/>
  <c r="AZ80" i="8"/>
  <c r="BA80" i="8" s="1"/>
  <c r="AZ72" i="8"/>
  <c r="BA72" i="8" s="1"/>
  <c r="AZ64" i="8"/>
  <c r="BA64" i="8" s="1"/>
  <c r="AZ56" i="8"/>
  <c r="BA56" i="8" s="1"/>
  <c r="AZ48" i="8"/>
  <c r="BA48" i="8" s="1"/>
  <c r="AZ151" i="8"/>
  <c r="BA151" i="8" s="1"/>
  <c r="AZ143" i="8"/>
  <c r="BA143" i="8" s="1"/>
  <c r="AZ135" i="8"/>
  <c r="BA135" i="8" s="1"/>
  <c r="AZ127" i="8"/>
  <c r="BA127" i="8" s="1"/>
  <c r="AZ119" i="8"/>
  <c r="BA119" i="8" s="1"/>
  <c r="AZ111" i="8"/>
  <c r="BA111" i="8" s="1"/>
  <c r="AZ103" i="8"/>
  <c r="BA103" i="8" s="1"/>
  <c r="AZ95" i="8"/>
  <c r="BA95" i="8" s="1"/>
  <c r="AZ87" i="8"/>
  <c r="BA87" i="8" s="1"/>
  <c r="AZ79" i="8"/>
  <c r="BA79" i="8" s="1"/>
  <c r="AZ71" i="8"/>
  <c r="BA71" i="8" s="1"/>
  <c r="AZ63" i="8"/>
  <c r="BA63" i="8" s="1"/>
  <c r="AZ55" i="8"/>
  <c r="BA55" i="8" s="1"/>
  <c r="AZ47" i="8"/>
  <c r="BA47" i="8" s="1"/>
  <c r="AZ158" i="8"/>
  <c r="BA158" i="8" s="1"/>
  <c r="AZ150" i="8"/>
  <c r="BA150" i="8" s="1"/>
  <c r="AZ142" i="8"/>
  <c r="BA142" i="8" s="1"/>
  <c r="AZ134" i="8"/>
  <c r="BA134" i="8" s="1"/>
  <c r="AZ126" i="8"/>
  <c r="BA126" i="8" s="1"/>
  <c r="AZ118" i="8"/>
  <c r="BA118" i="8" s="1"/>
  <c r="AZ110" i="8"/>
  <c r="BA110" i="8" s="1"/>
  <c r="AZ102" i="8"/>
  <c r="BA102" i="8" s="1"/>
  <c r="AZ94" i="8"/>
  <c r="BA94" i="8" s="1"/>
  <c r="AZ86" i="8"/>
  <c r="BA86" i="8" s="1"/>
  <c r="AZ78" i="8"/>
  <c r="BA78" i="8" s="1"/>
  <c r="AZ70" i="8"/>
  <c r="BA70" i="8" s="1"/>
  <c r="AZ62" i="8"/>
  <c r="BA62" i="8" s="1"/>
  <c r="AZ54" i="8"/>
  <c r="BA54" i="8" s="1"/>
  <c r="AZ46" i="8"/>
  <c r="BA46" i="8" s="1"/>
  <c r="AZ157" i="8"/>
  <c r="BA157" i="8" s="1"/>
  <c r="AZ149" i="8"/>
  <c r="BA149" i="8" s="1"/>
  <c r="AZ141" i="8"/>
  <c r="BA141" i="8" s="1"/>
  <c r="AZ133" i="8"/>
  <c r="BA133" i="8" s="1"/>
  <c r="AZ125" i="8"/>
  <c r="BA125" i="8" s="1"/>
  <c r="AZ117" i="8"/>
  <c r="BA117" i="8" s="1"/>
  <c r="AZ109" i="8"/>
  <c r="BA109" i="8" s="1"/>
  <c r="AZ101" i="8"/>
  <c r="BA101" i="8" s="1"/>
  <c r="AZ93" i="8"/>
  <c r="BA93" i="8" s="1"/>
  <c r="AZ85" i="8"/>
  <c r="BA85" i="8" s="1"/>
  <c r="AZ77" i="8"/>
  <c r="BA77" i="8" s="1"/>
  <c r="AZ69" i="8"/>
  <c r="BA69" i="8" s="1"/>
  <c r="AZ61" i="8"/>
  <c r="BA61" i="8" s="1"/>
  <c r="AZ53" i="8"/>
  <c r="BA53" i="8" s="1"/>
  <c r="AZ45" i="8"/>
  <c r="BA45" i="8" s="1"/>
  <c r="AV162" i="5"/>
  <c r="AW162" i="5" s="1"/>
  <c r="AV163" i="5"/>
  <c r="AW163" i="5" s="1"/>
  <c r="AV147" i="5"/>
  <c r="AW147" i="5" s="1"/>
  <c r="AV139" i="5"/>
  <c r="AV131" i="5"/>
  <c r="AW131" i="5" s="1"/>
  <c r="AV115" i="5"/>
  <c r="AW115" i="5" s="1"/>
  <c r="AV99" i="5"/>
  <c r="AW99" i="5" s="1"/>
  <c r="AV91" i="5"/>
  <c r="AW91" i="5" s="1"/>
  <c r="AV83" i="5"/>
  <c r="AW83" i="5" s="1"/>
  <c r="AV67" i="5"/>
  <c r="AW67" i="5" s="1"/>
  <c r="AV59" i="5"/>
  <c r="AW59" i="5" s="1"/>
  <c r="AV51" i="5"/>
  <c r="AW51" i="5" s="1"/>
  <c r="AV154" i="5"/>
  <c r="AW154" i="5" s="1"/>
  <c r="AV146" i="5"/>
  <c r="AW146" i="5" s="1"/>
  <c r="AV138" i="5"/>
  <c r="AW138" i="5" s="1"/>
  <c r="AV130" i="5"/>
  <c r="AW130" i="5" s="1"/>
  <c r="AV122" i="5"/>
  <c r="AW122" i="5" s="1"/>
  <c r="AV114" i="5"/>
  <c r="AW114" i="5" s="1"/>
  <c r="AV106" i="5"/>
  <c r="AW106" i="5" s="1"/>
  <c r="AV98" i="5"/>
  <c r="AW98" i="5" s="1"/>
  <c r="AV90" i="5"/>
  <c r="AW90" i="5" s="1"/>
  <c r="AV82" i="5"/>
  <c r="AW82" i="5" s="1"/>
  <c r="AV74" i="5"/>
  <c r="AW74" i="5" s="1"/>
  <c r="AV66" i="5"/>
  <c r="AW66" i="5" s="1"/>
  <c r="AV58" i="5"/>
  <c r="AW58" i="5" s="1"/>
  <c r="AV50" i="5"/>
  <c r="AW50" i="5" s="1"/>
  <c r="AV44" i="5"/>
  <c r="AW44" i="5" s="1"/>
  <c r="AV158" i="5"/>
  <c r="AW158" i="5" s="1"/>
  <c r="AV150" i="5"/>
  <c r="AW150" i="5" s="1"/>
  <c r="AV142" i="5"/>
  <c r="AW142" i="5" s="1"/>
  <c r="AV134" i="5"/>
  <c r="AW134" i="5" s="1"/>
  <c r="AV126" i="5"/>
  <c r="AW126" i="5" s="1"/>
  <c r="AV118" i="5"/>
  <c r="AW118" i="5" s="1"/>
  <c r="AV110" i="5"/>
  <c r="AW110" i="5" s="1"/>
  <c r="AV102" i="5"/>
  <c r="AW102" i="5" s="1"/>
  <c r="AV94" i="5"/>
  <c r="AW94" i="5" s="1"/>
  <c r="AV86" i="5"/>
  <c r="AW86" i="5" s="1"/>
  <c r="AV78" i="5"/>
  <c r="AW78" i="5" s="1"/>
  <c r="AV70" i="5"/>
  <c r="AW70" i="5" s="1"/>
  <c r="AV62" i="5"/>
  <c r="AW62" i="5" s="1"/>
  <c r="AV54" i="5"/>
  <c r="AW54" i="5" s="1"/>
  <c r="AV46" i="5"/>
  <c r="AW46" i="5" s="1"/>
  <c r="AV157" i="5"/>
  <c r="AW157" i="5" s="1"/>
  <c r="AV149" i="5"/>
  <c r="AW149" i="5" s="1"/>
  <c r="AV141" i="5"/>
  <c r="AW141" i="5" s="1"/>
  <c r="AV133" i="5"/>
  <c r="AW133" i="5" s="1"/>
  <c r="AV125" i="5"/>
  <c r="AW125" i="5" s="1"/>
  <c r="AV117" i="5"/>
  <c r="AW117" i="5" s="1"/>
  <c r="AV109" i="5"/>
  <c r="AW109" i="5" s="1"/>
  <c r="AV101" i="5"/>
  <c r="AW101" i="5" s="1"/>
  <c r="AV45" i="5"/>
  <c r="AW45" i="5" s="1"/>
  <c r="AV156" i="5"/>
  <c r="AV148" i="5"/>
  <c r="AV140" i="5"/>
  <c r="AW140" i="5" s="1"/>
  <c r="AV132" i="5"/>
  <c r="AW132" i="5" s="1"/>
  <c r="AV124" i="5"/>
  <c r="AW124" i="5" s="1"/>
  <c r="AV116" i="5"/>
  <c r="AW116" i="5" s="1"/>
  <c r="AV108" i="5"/>
  <c r="AW108" i="5" s="1"/>
  <c r="AV100" i="5"/>
  <c r="AW100" i="5" s="1"/>
  <c r="AV84" i="5"/>
  <c r="AV76" i="5"/>
  <c r="AW76" i="5" s="1"/>
  <c r="AV68" i="5"/>
  <c r="AW68" i="5" s="1"/>
  <c r="AV52" i="5"/>
  <c r="AW52" i="5" s="1"/>
  <c r="AV123" i="5"/>
  <c r="AW123" i="5" s="1"/>
  <c r="AV107" i="5"/>
  <c r="AW107" i="5" s="1"/>
  <c r="AV92" i="5"/>
  <c r="AW92" i="5" s="1"/>
  <c r="AV60" i="5"/>
  <c r="AW60" i="5" s="1"/>
  <c r="AV75" i="5"/>
  <c r="AW75" i="5" s="1"/>
  <c r="AV155" i="5"/>
  <c r="AW155" i="5" s="1"/>
  <c r="P137" i="9"/>
  <c r="Q137" i="9" s="1"/>
  <c r="R137" i="9" s="1"/>
  <c r="P133" i="9"/>
  <c r="Q133" i="9" s="1"/>
  <c r="R133" i="9" s="1"/>
  <c r="P134" i="9"/>
  <c r="Q134" i="9" s="1"/>
  <c r="R134" i="9" s="1"/>
  <c r="P135" i="9"/>
  <c r="Q135" i="9" s="1"/>
  <c r="R135" i="9" s="1"/>
  <c r="P138" i="9"/>
  <c r="Q138" i="9" s="1"/>
  <c r="R138" i="9" s="1"/>
  <c r="P136" i="9"/>
  <c r="Q136" i="9" s="1"/>
  <c r="R136" i="9" s="1"/>
  <c r="P140" i="9"/>
  <c r="Q140" i="9" s="1"/>
  <c r="R140" i="9" s="1"/>
  <c r="P131" i="9"/>
  <c r="Q131" i="9" s="1"/>
  <c r="R131" i="9" s="1"/>
  <c r="P129" i="9"/>
  <c r="Q129" i="9" s="1"/>
  <c r="R129" i="9" s="1"/>
  <c r="P139" i="9"/>
  <c r="Q139" i="9" s="1"/>
  <c r="R139" i="9" s="1"/>
  <c r="P130" i="9"/>
  <c r="Q130" i="9" s="1"/>
  <c r="R130" i="9" s="1"/>
  <c r="P132" i="9"/>
  <c r="Q132" i="9" s="1"/>
  <c r="R132" i="9" s="1"/>
  <c r="AZ46" i="9"/>
  <c r="BA46" i="9" s="1"/>
  <c r="BA156" i="4"/>
  <c r="BB156" i="4" s="1"/>
  <c r="BA124" i="4"/>
  <c r="BB124" i="4" s="1"/>
  <c r="BA92" i="4"/>
  <c r="BB92" i="4" s="1"/>
  <c r="BA60" i="4"/>
  <c r="BB60" i="4" s="1"/>
  <c r="BA163" i="4"/>
  <c r="BB163" i="4" s="1"/>
  <c r="BA162" i="4"/>
  <c r="BB162" i="4" s="1"/>
  <c r="BA130" i="4"/>
  <c r="BB130" i="4" s="1"/>
  <c r="BA98" i="4"/>
  <c r="BB98" i="4" s="1"/>
  <c r="BA66" i="4"/>
  <c r="BB66" i="4" s="1"/>
  <c r="BA155" i="4"/>
  <c r="BB155" i="4" s="1"/>
  <c r="BA147" i="4"/>
  <c r="BB147" i="4" s="1"/>
  <c r="BA139" i="4"/>
  <c r="BB139" i="4" s="1"/>
  <c r="BA131" i="4"/>
  <c r="BB131" i="4" s="1"/>
  <c r="BA123" i="4"/>
  <c r="BB123" i="4" s="1"/>
  <c r="BA115" i="4"/>
  <c r="BB115" i="4" s="1"/>
  <c r="BA107" i="4"/>
  <c r="BB107" i="4" s="1"/>
  <c r="BA99" i="4"/>
  <c r="BB99" i="4" s="1"/>
  <c r="BA91" i="4"/>
  <c r="BB91" i="4" s="1"/>
  <c r="BA83" i="4"/>
  <c r="BB83" i="4" s="1"/>
  <c r="BA75" i="4"/>
  <c r="BB75" i="4" s="1"/>
  <c r="BA67" i="4"/>
  <c r="BB67" i="4" s="1"/>
  <c r="BA59" i="4"/>
  <c r="BB59" i="4" s="1"/>
  <c r="BA51" i="4"/>
  <c r="BB51" i="4" s="1"/>
  <c r="BA159" i="4"/>
  <c r="BB159" i="4" s="1"/>
  <c r="BA52" i="4"/>
  <c r="BB52" i="4" s="1"/>
  <c r="BF150" i="4"/>
  <c r="BF137" i="4"/>
  <c r="BG138" i="4" s="1"/>
  <c r="BH139" i="4" s="1"/>
  <c r="BF151" i="4"/>
  <c r="BG152" i="4" s="1"/>
  <c r="BH153" i="4" s="1"/>
  <c r="BF52" i="4"/>
  <c r="BF96" i="4"/>
  <c r="BG97" i="4" s="1"/>
  <c r="BH98" i="4" s="1"/>
  <c r="BI99" i="4" s="1"/>
  <c r="BJ100" i="4" s="1"/>
  <c r="BF113" i="4"/>
  <c r="BG114" i="4" s="1"/>
  <c r="BH115" i="4" s="1"/>
  <c r="BF120" i="4"/>
  <c r="BG121" i="4" s="1"/>
  <c r="BH122" i="4" s="1"/>
  <c r="BA161" i="4"/>
  <c r="BB161" i="4" s="1"/>
  <c r="BA153" i="4"/>
  <c r="BB153" i="4" s="1"/>
  <c r="BA145" i="4"/>
  <c r="BB145" i="4" s="1"/>
  <c r="BA137" i="4"/>
  <c r="BB137" i="4" s="1"/>
  <c r="BA129" i="4"/>
  <c r="BB129" i="4" s="1"/>
  <c r="BA121" i="4"/>
  <c r="BB121" i="4" s="1"/>
  <c r="BA113" i="4"/>
  <c r="BB113" i="4" s="1"/>
  <c r="BA105" i="4"/>
  <c r="BB105" i="4" s="1"/>
  <c r="BA97" i="4"/>
  <c r="BB97" i="4" s="1"/>
  <c r="BA89" i="4"/>
  <c r="BB89" i="4" s="1"/>
  <c r="BA81" i="4"/>
  <c r="BB81" i="4" s="1"/>
  <c r="BA73" i="4"/>
  <c r="BB73" i="4" s="1"/>
  <c r="BA65" i="4"/>
  <c r="BB65" i="4" s="1"/>
  <c r="BA57" i="4"/>
  <c r="BB57" i="4" s="1"/>
  <c r="BA49" i="4"/>
  <c r="BB49" i="4" s="1"/>
  <c r="BA154" i="4"/>
  <c r="BB154" i="4" s="1"/>
  <c r="BA122" i="4"/>
  <c r="BB122" i="4" s="1"/>
  <c r="BA90" i="4"/>
  <c r="BB90" i="4" s="1"/>
  <c r="BA58" i="4"/>
  <c r="BB58" i="4" s="1"/>
  <c r="BF90" i="4"/>
  <c r="BG91" i="4" s="1"/>
  <c r="BF118" i="4"/>
  <c r="BG119" i="4" s="1"/>
  <c r="BF107" i="4"/>
  <c r="BG108" i="4" s="1"/>
  <c r="BF157" i="4"/>
  <c r="BG158" i="4" s="1"/>
  <c r="BF58" i="4"/>
  <c r="BG59" i="4" s="1"/>
  <c r="BH60" i="4" s="1"/>
  <c r="BF74" i="4"/>
  <c r="BG75" i="4" s="1"/>
  <c r="BH76" i="4" s="1"/>
  <c r="BF80" i="4"/>
  <c r="BG81" i="4" s="1"/>
  <c r="BF95" i="4"/>
  <c r="BG96" i="4" s="1"/>
  <c r="BF146" i="4"/>
  <c r="BG147" i="4" s="1"/>
  <c r="BF159" i="4"/>
  <c r="BA160" i="4"/>
  <c r="BB160" i="4" s="1"/>
  <c r="BA152" i="4"/>
  <c r="BB152" i="4" s="1"/>
  <c r="BA144" i="4"/>
  <c r="BB144" i="4" s="1"/>
  <c r="BA136" i="4"/>
  <c r="BB136" i="4" s="1"/>
  <c r="BA128" i="4"/>
  <c r="BB128" i="4" s="1"/>
  <c r="BA120" i="4"/>
  <c r="BB120" i="4" s="1"/>
  <c r="BA112" i="4"/>
  <c r="BB112" i="4" s="1"/>
  <c r="BA104" i="4"/>
  <c r="BB104" i="4" s="1"/>
  <c r="BA96" i="4"/>
  <c r="BB96" i="4" s="1"/>
  <c r="BA88" i="4"/>
  <c r="BB88" i="4" s="1"/>
  <c r="BA148" i="4"/>
  <c r="BB148" i="4" s="1"/>
  <c r="BA116" i="4"/>
  <c r="BB116" i="4" s="1"/>
  <c r="BA84" i="4"/>
  <c r="BB84" i="4" s="1"/>
  <c r="BF92" i="4"/>
  <c r="BF109" i="4"/>
  <c r="BG110" i="4" s="1"/>
  <c r="BF114" i="4"/>
  <c r="BF127" i="4"/>
  <c r="BG128" i="4" s="1"/>
  <c r="BH129" i="4" s="1"/>
  <c r="BI130" i="4" s="1"/>
  <c r="BA151" i="4"/>
  <c r="BB151" i="4" s="1"/>
  <c r="BA143" i="4"/>
  <c r="BB143" i="4" s="1"/>
  <c r="BA135" i="4"/>
  <c r="BB135" i="4" s="1"/>
  <c r="BA127" i="4"/>
  <c r="BB127" i="4" s="1"/>
  <c r="BA119" i="4"/>
  <c r="BB119" i="4" s="1"/>
  <c r="BA111" i="4"/>
  <c r="BB111" i="4" s="1"/>
  <c r="BA103" i="4"/>
  <c r="BB103" i="4" s="1"/>
  <c r="BA95" i="4"/>
  <c r="BB95" i="4" s="1"/>
  <c r="BA87" i="4"/>
  <c r="BB87" i="4" s="1"/>
  <c r="BA79" i="4"/>
  <c r="BB79" i="4" s="1"/>
  <c r="BA71" i="4"/>
  <c r="BB71" i="4" s="1"/>
  <c r="BA63" i="4"/>
  <c r="BB63" i="4" s="1"/>
  <c r="BA55" i="4"/>
  <c r="BB55" i="4" s="1"/>
  <c r="BA47" i="4"/>
  <c r="BB47" i="4" s="1"/>
  <c r="BA146" i="4"/>
  <c r="BB146" i="4" s="1"/>
  <c r="BA114" i="4"/>
  <c r="BB114" i="4" s="1"/>
  <c r="BA82" i="4"/>
  <c r="BB82" i="4" s="1"/>
  <c r="BA50" i="4"/>
  <c r="BB50" i="4" s="1"/>
  <c r="BF82" i="4"/>
  <c r="BG83" i="4" s="1"/>
  <c r="BF88" i="4"/>
  <c r="BG89" i="4" s="1"/>
  <c r="BH90" i="4" s="1"/>
  <c r="BF98" i="4"/>
  <c r="BG99" i="4" s="1"/>
  <c r="BF115" i="4"/>
  <c r="BG116" i="4" s="1"/>
  <c r="BF134" i="4"/>
  <c r="BA48" i="4"/>
  <c r="BB48" i="4" s="1"/>
  <c r="BA158" i="4"/>
  <c r="BB158" i="4" s="1"/>
  <c r="BA150" i="4"/>
  <c r="BB150" i="4" s="1"/>
  <c r="BA142" i="4"/>
  <c r="BB142" i="4" s="1"/>
  <c r="BA134" i="4"/>
  <c r="BB134" i="4" s="1"/>
  <c r="BA126" i="4"/>
  <c r="BB126" i="4" s="1"/>
  <c r="BA118" i="4"/>
  <c r="BB118" i="4" s="1"/>
  <c r="BA110" i="4"/>
  <c r="BB110" i="4" s="1"/>
  <c r="BA102" i="4"/>
  <c r="BB102" i="4" s="1"/>
  <c r="BA94" i="4"/>
  <c r="BB94" i="4" s="1"/>
  <c r="BA86" i="4"/>
  <c r="BB86" i="4" s="1"/>
  <c r="BA78" i="4"/>
  <c r="BB78" i="4" s="1"/>
  <c r="BA70" i="4"/>
  <c r="BB70" i="4" s="1"/>
  <c r="BA62" i="4"/>
  <c r="BB62" i="4" s="1"/>
  <c r="BA54" i="4"/>
  <c r="BB54" i="4" s="1"/>
  <c r="BA140" i="4"/>
  <c r="BB140" i="4" s="1"/>
  <c r="BA108" i="4"/>
  <c r="BB108" i="4" s="1"/>
  <c r="BA76" i="4"/>
  <c r="BB76" i="4" s="1"/>
  <c r="BF100" i="4"/>
  <c r="BG101" i="4" s="1"/>
  <c r="BF130" i="4"/>
  <c r="BG131" i="4" s="1"/>
  <c r="BF143" i="4"/>
  <c r="BG144" i="4" s="1"/>
  <c r="BF54" i="4"/>
  <c r="BG55" i="4" s="1"/>
  <c r="BH56" i="4" s="1"/>
  <c r="BI57" i="4" s="1"/>
  <c r="BF49" i="4"/>
  <c r="BG50" i="4" s="1"/>
  <c r="BH51" i="4" s="1"/>
  <c r="BF60" i="4"/>
  <c r="BF141" i="4"/>
  <c r="BG142" i="4" s="1"/>
  <c r="BA165" i="4"/>
  <c r="BB165" i="4" s="1"/>
  <c r="BA157" i="4"/>
  <c r="BB157" i="4" s="1"/>
  <c r="BA149" i="4"/>
  <c r="BB149" i="4" s="1"/>
  <c r="BA141" i="4"/>
  <c r="BB141" i="4" s="1"/>
  <c r="BA133" i="4"/>
  <c r="BB133" i="4" s="1"/>
  <c r="BA125" i="4"/>
  <c r="BB125" i="4" s="1"/>
  <c r="BA117" i="4"/>
  <c r="BB117" i="4" s="1"/>
  <c r="BA109" i="4"/>
  <c r="BB109" i="4" s="1"/>
  <c r="BA101" i="4"/>
  <c r="BB101" i="4" s="1"/>
  <c r="BA93" i="4"/>
  <c r="BB93" i="4" s="1"/>
  <c r="BA85" i="4"/>
  <c r="BB85" i="4" s="1"/>
  <c r="BA77" i="4"/>
  <c r="BB77" i="4" s="1"/>
  <c r="BA69" i="4"/>
  <c r="BB69" i="4" s="1"/>
  <c r="BA61" i="4"/>
  <c r="BB61" i="4" s="1"/>
  <c r="BA53" i="4"/>
  <c r="BB53" i="4" s="1"/>
  <c r="BA138" i="4"/>
  <c r="BB138" i="4" s="1"/>
  <c r="BA106" i="4"/>
  <c r="BB106" i="4" s="1"/>
  <c r="BA74" i="4"/>
  <c r="BB74" i="4" s="1"/>
  <c r="BF73" i="4"/>
  <c r="BG74" i="4" s="1"/>
  <c r="BF56" i="4"/>
  <c r="BF72" i="4"/>
  <c r="BG73" i="4" s="1"/>
  <c r="BH74" i="4" s="1"/>
  <c r="BF78" i="4"/>
  <c r="BF83" i="4"/>
  <c r="BF117" i="4"/>
  <c r="BG118" i="4" s="1"/>
  <c r="BF135" i="4"/>
  <c r="BG136" i="4" s="1"/>
  <c r="BH137" i="4" s="1"/>
  <c r="BF149" i="4"/>
  <c r="BG150" i="4" s="1"/>
  <c r="BF154" i="4"/>
  <c r="BG155" i="4" s="1"/>
  <c r="BA164" i="4"/>
  <c r="BB164" i="4" s="1"/>
  <c r="BA132" i="4"/>
  <c r="BB132" i="4" s="1"/>
  <c r="BA100" i="4"/>
  <c r="BB100" i="4" s="1"/>
  <c r="BA68" i="4"/>
  <c r="BB68" i="4" s="1"/>
  <c r="BS173" i="4"/>
  <c r="BT53" i="4" s="1"/>
  <c r="BF67" i="4"/>
  <c r="BG68" i="4" s="1"/>
  <c r="BF81" i="4"/>
  <c r="BG82" i="4" s="1"/>
  <c r="BF139" i="4"/>
  <c r="BG140" i="4" s="1"/>
  <c r="BF124" i="4"/>
  <c r="BF156" i="4"/>
  <c r="BG157" i="4" s="1"/>
  <c r="BH158" i="4" s="1"/>
  <c r="BA80" i="4"/>
  <c r="BB80" i="4" s="1"/>
  <c r="BA72" i="4"/>
  <c r="BB72" i="4" s="1"/>
  <c r="BA64" i="4"/>
  <c r="BB64" i="4" s="1"/>
  <c r="BA56" i="4"/>
  <c r="BB56" i="4" s="1"/>
  <c r="BF55" i="4"/>
  <c r="BG56" i="4" s="1"/>
  <c r="BF79" i="4"/>
  <c r="BG80" i="4" s="1"/>
  <c r="BF84" i="4"/>
  <c r="BG85" i="4" s="1"/>
  <c r="BH86" i="4" s="1"/>
  <c r="BF106" i="4"/>
  <c r="BG107" i="4" s="1"/>
  <c r="BF158" i="4"/>
  <c r="BF51" i="4"/>
  <c r="BG52" i="4" s="1"/>
  <c r="BF64" i="4"/>
  <c r="BG65" i="4" s="1"/>
  <c r="BH66" i="4" s="1"/>
  <c r="BF105" i="4"/>
  <c r="BG106" i="4" s="1"/>
  <c r="BH107" i="4" s="1"/>
  <c r="BF116" i="4"/>
  <c r="BG117" i="4" s="1"/>
  <c r="BF148" i="4"/>
  <c r="BG149" i="4" s="1"/>
  <c r="BH150" i="4" s="1"/>
  <c r="BI151" i="4" s="1"/>
  <c r="BF162" i="4"/>
  <c r="BG163" i="4" s="1"/>
  <c r="BF164" i="4"/>
  <c r="BG165" i="4" s="1"/>
  <c r="P123" i="11"/>
  <c r="Q123" i="11" s="1"/>
  <c r="R123" i="11" s="1"/>
  <c r="D164" i="11"/>
  <c r="F164" i="11" s="1"/>
  <c r="P111" i="11"/>
  <c r="Q111" i="11" s="1"/>
  <c r="R111" i="11" s="1"/>
  <c r="I117" i="11"/>
  <c r="P117" i="11" s="1"/>
  <c r="Q117" i="11" s="1"/>
  <c r="R117" i="11" s="1"/>
  <c r="I105" i="11"/>
  <c r="P105" i="11" s="1"/>
  <c r="Q105" i="11" s="1"/>
  <c r="R105" i="11" s="1"/>
  <c r="P112" i="11"/>
  <c r="Q112" i="11" s="1"/>
  <c r="R112" i="11" s="1"/>
  <c r="P124" i="11"/>
  <c r="Q124" i="11" s="1"/>
  <c r="R124" i="11" s="1"/>
  <c r="I128" i="11"/>
  <c r="P128" i="11" s="1"/>
  <c r="Q128" i="11" s="1"/>
  <c r="R128" i="11" s="1"/>
  <c r="I116" i="11"/>
  <c r="P116" i="11" s="1"/>
  <c r="Q116" i="11" s="1"/>
  <c r="R116" i="11" s="1"/>
  <c r="I120" i="11"/>
  <c r="P120" i="11" s="1"/>
  <c r="Q120" i="11" s="1"/>
  <c r="R120" i="11" s="1"/>
  <c r="I108" i="11"/>
  <c r="P108" i="11" s="1"/>
  <c r="Q108" i="11" s="1"/>
  <c r="R108" i="11" s="1"/>
  <c r="P17" i="9"/>
  <c r="Q17" i="9" s="1"/>
  <c r="R17" i="9" s="1"/>
  <c r="P19" i="9"/>
  <c r="Q19" i="9" s="1"/>
  <c r="R19" i="9" s="1"/>
  <c r="AZ47" i="9"/>
  <c r="BA47" i="9" s="1"/>
  <c r="C159" i="9"/>
  <c r="E159" i="9" s="1"/>
  <c r="I22" i="9"/>
  <c r="P22" i="9" s="1"/>
  <c r="Q22" i="9" s="1"/>
  <c r="R22" i="9" s="1"/>
  <c r="I23" i="9"/>
  <c r="P23" i="9" s="1"/>
  <c r="Q23" i="9" s="1"/>
  <c r="R23" i="9" s="1"/>
  <c r="I33" i="9"/>
  <c r="J43" i="9"/>
  <c r="I24" i="9"/>
  <c r="P24" i="9" s="1"/>
  <c r="Q24" i="9" s="1"/>
  <c r="R24" i="9" s="1"/>
  <c r="I26" i="9"/>
  <c r="P26" i="9" s="1"/>
  <c r="Q26" i="9" s="1"/>
  <c r="R26" i="9" s="1"/>
  <c r="I27" i="9"/>
  <c r="P27" i="9" s="1"/>
  <c r="Q27" i="9" s="1"/>
  <c r="R27" i="9" s="1"/>
  <c r="H34" i="9"/>
  <c r="J39" i="9"/>
  <c r="J33" i="9"/>
  <c r="J34" i="9"/>
  <c r="H35" i="9"/>
  <c r="J49" i="9"/>
  <c r="P49" i="9" s="1"/>
  <c r="Q49" i="9" s="1"/>
  <c r="R49" i="9" s="1"/>
  <c r="I28" i="9"/>
  <c r="P28" i="9" s="1"/>
  <c r="Q28" i="9" s="1"/>
  <c r="R28" i="9" s="1"/>
  <c r="I30" i="9"/>
  <c r="P30" i="9" s="1"/>
  <c r="Q30" i="9" s="1"/>
  <c r="R30" i="9" s="1"/>
  <c r="I31" i="9"/>
  <c r="P31" i="9" s="1"/>
  <c r="Q31" i="9" s="1"/>
  <c r="R31" i="9" s="1"/>
  <c r="J35" i="9"/>
  <c r="J36" i="9"/>
  <c r="J41" i="9"/>
  <c r="H33" i="9"/>
  <c r="I32" i="9"/>
  <c r="P32" i="9" s="1"/>
  <c r="Q32" i="9" s="1"/>
  <c r="R32" i="9" s="1"/>
  <c r="H41" i="9"/>
  <c r="H43" i="9"/>
  <c r="O33" i="9"/>
  <c r="BE49" i="9"/>
  <c r="BF50" i="9" s="1"/>
  <c r="BG51" i="9" s="1"/>
  <c r="BH52" i="9" s="1"/>
  <c r="BI53" i="9" s="1"/>
  <c r="BJ54" i="9" s="1"/>
  <c r="BK55" i="9" s="1"/>
  <c r="BL56" i="9" s="1"/>
  <c r="BM57" i="9" s="1"/>
  <c r="BN58" i="9" s="1"/>
  <c r="BO59" i="9" s="1"/>
  <c r="BP60" i="9" s="1"/>
  <c r="BE50" i="9"/>
  <c r="BF51" i="9" s="1"/>
  <c r="BG52" i="9" s="1"/>
  <c r="BH53" i="9" s="1"/>
  <c r="BI54" i="9" s="1"/>
  <c r="BJ55" i="9" s="1"/>
  <c r="BK56" i="9" s="1"/>
  <c r="BL57" i="9" s="1"/>
  <c r="BM58" i="9" s="1"/>
  <c r="BN59" i="9" s="1"/>
  <c r="BO60" i="9" s="1"/>
  <c r="BP61" i="9" s="1"/>
  <c r="AZ71" i="9"/>
  <c r="BA71" i="9" s="1"/>
  <c r="AZ63" i="9"/>
  <c r="BA63" i="9" s="1"/>
  <c r="I10" i="9"/>
  <c r="P10" i="9" s="1"/>
  <c r="Q10" i="9" s="1"/>
  <c r="R10" i="9" s="1"/>
  <c r="P12" i="9"/>
  <c r="Q12" i="9" s="1"/>
  <c r="R12" i="9" s="1"/>
  <c r="I14" i="9"/>
  <c r="P14" i="9" s="1"/>
  <c r="Q14" i="9" s="1"/>
  <c r="R14" i="9" s="1"/>
  <c r="P16" i="9"/>
  <c r="Q16" i="9" s="1"/>
  <c r="R16" i="9" s="1"/>
  <c r="I18" i="9"/>
  <c r="P18" i="9" s="1"/>
  <c r="Q18" i="9" s="1"/>
  <c r="R18" i="9" s="1"/>
  <c r="P20" i="9"/>
  <c r="Q20" i="9" s="1"/>
  <c r="R20" i="9" s="1"/>
  <c r="P21" i="9"/>
  <c r="Q21" i="9" s="1"/>
  <c r="R21" i="9" s="1"/>
  <c r="P25" i="9"/>
  <c r="Q25" i="9" s="1"/>
  <c r="R25" i="9" s="1"/>
  <c r="P29" i="9"/>
  <c r="Q29" i="9" s="1"/>
  <c r="R29" i="9" s="1"/>
  <c r="I37" i="9"/>
  <c r="AZ159" i="9"/>
  <c r="BA159" i="9" s="1"/>
  <c r="AZ156" i="9"/>
  <c r="BA156" i="9" s="1"/>
  <c r="AZ152" i="9"/>
  <c r="BA152" i="9" s="1"/>
  <c r="AZ160" i="9"/>
  <c r="BA160" i="9" s="1"/>
  <c r="AZ158" i="9"/>
  <c r="BA158" i="9" s="1"/>
  <c r="AZ138" i="9"/>
  <c r="BA138" i="9" s="1"/>
  <c r="AZ164" i="9"/>
  <c r="BA164" i="9" s="1"/>
  <c r="AZ148" i="9"/>
  <c r="BA148" i="9" s="1"/>
  <c r="AZ139" i="9"/>
  <c r="BA139" i="9" s="1"/>
  <c r="AZ131" i="9"/>
  <c r="BA131" i="9" s="1"/>
  <c r="AZ155" i="9"/>
  <c r="BA155" i="9" s="1"/>
  <c r="AZ143" i="9"/>
  <c r="BA143" i="9" s="1"/>
  <c r="AZ135" i="9"/>
  <c r="BA135" i="9" s="1"/>
  <c r="AZ125" i="9"/>
  <c r="BA125" i="9" s="1"/>
  <c r="AZ113" i="9"/>
  <c r="BA113" i="9" s="1"/>
  <c r="AZ106" i="9"/>
  <c r="BA106" i="9" s="1"/>
  <c r="AZ117" i="9"/>
  <c r="BA117" i="9" s="1"/>
  <c r="AZ116" i="9"/>
  <c r="BA116" i="9" s="1"/>
  <c r="AZ119" i="9"/>
  <c r="BA119" i="9" s="1"/>
  <c r="AZ105" i="9"/>
  <c r="BA105" i="9" s="1"/>
  <c r="AZ95" i="9"/>
  <c r="BA95" i="9" s="1"/>
  <c r="AZ127" i="9"/>
  <c r="BA127" i="9" s="1"/>
  <c r="AZ94" i="9"/>
  <c r="BA94" i="9" s="1"/>
  <c r="AZ88" i="9"/>
  <c r="BA88" i="9" s="1"/>
  <c r="AZ81" i="9"/>
  <c r="BA81" i="9" s="1"/>
  <c r="AZ96" i="9"/>
  <c r="BA96" i="9" s="1"/>
  <c r="AZ100" i="9"/>
  <c r="BA100" i="9" s="1"/>
  <c r="AZ79" i="9"/>
  <c r="BA79" i="9" s="1"/>
  <c r="AZ102" i="9"/>
  <c r="BA102" i="9" s="1"/>
  <c r="AZ87" i="9"/>
  <c r="BA87" i="9" s="1"/>
  <c r="AZ67" i="9"/>
  <c r="BA67" i="9" s="1"/>
  <c r="AZ59" i="9"/>
  <c r="BA59" i="9" s="1"/>
  <c r="AZ83" i="9"/>
  <c r="BA83" i="9" s="1"/>
  <c r="AZ65" i="9"/>
  <c r="BA65" i="9" s="1"/>
  <c r="AZ68" i="9"/>
  <c r="BA68" i="9" s="1"/>
  <c r="AZ60" i="9"/>
  <c r="BA60" i="9" s="1"/>
  <c r="AZ73" i="9"/>
  <c r="BA73" i="9" s="1"/>
  <c r="AZ75" i="9"/>
  <c r="BA75" i="9" s="1"/>
  <c r="BE48" i="9"/>
  <c r="BF49" i="9" s="1"/>
  <c r="BG50" i="9" s="1"/>
  <c r="BH51" i="9" s="1"/>
  <c r="BI52" i="9" s="1"/>
  <c r="BJ53" i="9" s="1"/>
  <c r="BK54" i="9" s="1"/>
  <c r="BL55" i="9" s="1"/>
  <c r="BM56" i="9" s="1"/>
  <c r="BN57" i="9" s="1"/>
  <c r="BO58" i="9" s="1"/>
  <c r="BP59" i="9" s="1"/>
  <c r="AZ69" i="9"/>
  <c r="BA69" i="9" s="1"/>
  <c r="J37" i="9"/>
  <c r="I41" i="9"/>
  <c r="BR173" i="9"/>
  <c r="BR47" i="9" s="1"/>
  <c r="BE47" i="9"/>
  <c r="BF48" i="9" s="1"/>
  <c r="BG49" i="9" s="1"/>
  <c r="BH50" i="9" s="1"/>
  <c r="BI51" i="9" s="1"/>
  <c r="BJ52" i="9" s="1"/>
  <c r="BK53" i="9" s="1"/>
  <c r="BL54" i="9" s="1"/>
  <c r="BM55" i="9" s="1"/>
  <c r="BN56" i="9" s="1"/>
  <c r="BO57" i="9" s="1"/>
  <c r="BP58" i="9" s="1"/>
  <c r="AZ58" i="9"/>
  <c r="BA58" i="9" s="1"/>
  <c r="AZ72" i="9"/>
  <c r="BA72" i="9" s="1"/>
  <c r="AZ80" i="9"/>
  <c r="BA80" i="9" s="1"/>
  <c r="C158" i="9"/>
  <c r="E158" i="9" s="1"/>
  <c r="I53" i="9"/>
  <c r="AZ48" i="9"/>
  <c r="BA48" i="9" s="1"/>
  <c r="I9" i="9"/>
  <c r="P9" i="9" s="1"/>
  <c r="P11" i="9"/>
  <c r="Q11" i="9" s="1"/>
  <c r="R11" i="9" s="1"/>
  <c r="I13" i="9"/>
  <c r="P13" i="9" s="1"/>
  <c r="Q13" i="9" s="1"/>
  <c r="R13" i="9" s="1"/>
  <c r="P15" i="9"/>
  <c r="Q15" i="9" s="1"/>
  <c r="R15" i="9" s="1"/>
  <c r="AZ53" i="9"/>
  <c r="BA53" i="9" s="1"/>
  <c r="AZ54" i="9"/>
  <c r="BA54" i="9" s="1"/>
  <c r="AZ57" i="9"/>
  <c r="BA57" i="9" s="1"/>
  <c r="BE60" i="9"/>
  <c r="BF61" i="9" s="1"/>
  <c r="BG62" i="9" s="1"/>
  <c r="BH63" i="9" s="1"/>
  <c r="BI64" i="9" s="1"/>
  <c r="BJ65" i="9" s="1"/>
  <c r="BK66" i="9" s="1"/>
  <c r="BL67" i="9" s="1"/>
  <c r="BM68" i="9" s="1"/>
  <c r="BN69" i="9" s="1"/>
  <c r="BO70" i="9" s="1"/>
  <c r="BP71" i="9" s="1"/>
  <c r="J50" i="9"/>
  <c r="J52" i="9"/>
  <c r="J54" i="9"/>
  <c r="J56" i="9"/>
  <c r="C160" i="9"/>
  <c r="E160" i="9" s="1"/>
  <c r="O45" i="9"/>
  <c r="H74" i="9"/>
  <c r="H64" i="9"/>
  <c r="AZ52" i="9"/>
  <c r="BA52" i="9" s="1"/>
  <c r="AZ55" i="9"/>
  <c r="BA55" i="9" s="1"/>
  <c r="AZ61" i="9"/>
  <c r="BA61" i="9" s="1"/>
  <c r="AZ62" i="9"/>
  <c r="BA62" i="9" s="1"/>
  <c r="AZ66" i="9"/>
  <c r="BA66" i="9" s="1"/>
  <c r="C157" i="9"/>
  <c r="E157" i="9" s="1"/>
  <c r="H51" i="9"/>
  <c r="BE53" i="9"/>
  <c r="BF54" i="9" s="1"/>
  <c r="BG55" i="9" s="1"/>
  <c r="BH56" i="9" s="1"/>
  <c r="BI57" i="9" s="1"/>
  <c r="BJ58" i="9" s="1"/>
  <c r="BK59" i="9" s="1"/>
  <c r="BL60" i="9" s="1"/>
  <c r="BM61" i="9" s="1"/>
  <c r="BN62" i="9" s="1"/>
  <c r="BO63" i="9" s="1"/>
  <c r="BP64" i="9" s="1"/>
  <c r="BE54" i="9"/>
  <c r="BF55" i="9" s="1"/>
  <c r="BG56" i="9" s="1"/>
  <c r="BH57" i="9" s="1"/>
  <c r="BI58" i="9" s="1"/>
  <c r="BJ59" i="9" s="1"/>
  <c r="BK60" i="9" s="1"/>
  <c r="BL61" i="9" s="1"/>
  <c r="BM62" i="9" s="1"/>
  <c r="BN63" i="9" s="1"/>
  <c r="BO64" i="9" s="1"/>
  <c r="BP65" i="9" s="1"/>
  <c r="H68" i="9"/>
  <c r="AZ56" i="9"/>
  <c r="BA56" i="9" s="1"/>
  <c r="BE58" i="9"/>
  <c r="BF59" i="9" s="1"/>
  <c r="BG60" i="9" s="1"/>
  <c r="BH61" i="9" s="1"/>
  <c r="BI62" i="9" s="1"/>
  <c r="BJ63" i="9" s="1"/>
  <c r="BK64" i="9" s="1"/>
  <c r="BL65" i="9" s="1"/>
  <c r="BM66" i="9" s="1"/>
  <c r="BN67" i="9" s="1"/>
  <c r="BO68" i="9" s="1"/>
  <c r="BP69" i="9" s="1"/>
  <c r="BE63" i="9"/>
  <c r="BF64" i="9" s="1"/>
  <c r="BG65" i="9" s="1"/>
  <c r="BH66" i="9" s="1"/>
  <c r="BI67" i="9" s="1"/>
  <c r="BJ68" i="9" s="1"/>
  <c r="BK69" i="9" s="1"/>
  <c r="BL70" i="9" s="1"/>
  <c r="BM71" i="9" s="1"/>
  <c r="BN72" i="9" s="1"/>
  <c r="BO73" i="9" s="1"/>
  <c r="BP74" i="9" s="1"/>
  <c r="AZ64" i="9"/>
  <c r="BA64" i="9" s="1"/>
  <c r="AZ70" i="9"/>
  <c r="BA70" i="9" s="1"/>
  <c r="O9" i="9"/>
  <c r="AZ49" i="9"/>
  <c r="BA49" i="9" s="1"/>
  <c r="H50" i="9"/>
  <c r="AZ50" i="9"/>
  <c r="BA50" i="9" s="1"/>
  <c r="AZ51" i="9"/>
  <c r="BA51" i="9" s="1"/>
  <c r="H52" i="9"/>
  <c r="BE57" i="9"/>
  <c r="BF58" i="9" s="1"/>
  <c r="BG59" i="9" s="1"/>
  <c r="BH60" i="9" s="1"/>
  <c r="BI61" i="9" s="1"/>
  <c r="BJ62" i="9" s="1"/>
  <c r="BK63" i="9" s="1"/>
  <c r="BL64" i="9" s="1"/>
  <c r="BM65" i="9" s="1"/>
  <c r="BN66" i="9" s="1"/>
  <c r="BO67" i="9" s="1"/>
  <c r="BP68" i="9" s="1"/>
  <c r="H62" i="9"/>
  <c r="BE71" i="9"/>
  <c r="BF72" i="9" s="1"/>
  <c r="BG73" i="9" s="1"/>
  <c r="BH74" i="9" s="1"/>
  <c r="BI75" i="9" s="1"/>
  <c r="BJ76" i="9" s="1"/>
  <c r="BK77" i="9" s="1"/>
  <c r="BL78" i="9" s="1"/>
  <c r="BM79" i="9" s="1"/>
  <c r="BN80" i="9" s="1"/>
  <c r="BO81" i="9" s="1"/>
  <c r="BP82" i="9" s="1"/>
  <c r="AZ89" i="9"/>
  <c r="BA89" i="9" s="1"/>
  <c r="AZ77" i="9"/>
  <c r="BA77" i="9" s="1"/>
  <c r="BE87" i="9"/>
  <c r="BF88" i="9" s="1"/>
  <c r="BG89" i="9" s="1"/>
  <c r="BH90" i="9" s="1"/>
  <c r="BI91" i="9" s="1"/>
  <c r="BJ92" i="9" s="1"/>
  <c r="BK93" i="9" s="1"/>
  <c r="BL94" i="9" s="1"/>
  <c r="BM95" i="9" s="1"/>
  <c r="BN96" i="9" s="1"/>
  <c r="BO97" i="9" s="1"/>
  <c r="BP98" i="9" s="1"/>
  <c r="AZ98" i="9"/>
  <c r="BA98" i="9" s="1"/>
  <c r="AZ104" i="9"/>
  <c r="BA104" i="9" s="1"/>
  <c r="BE51" i="9"/>
  <c r="BF52" i="9" s="1"/>
  <c r="BG53" i="9" s="1"/>
  <c r="BH54" i="9" s="1"/>
  <c r="BI55" i="9" s="1"/>
  <c r="BJ56" i="9" s="1"/>
  <c r="BK57" i="9" s="1"/>
  <c r="BL58" i="9" s="1"/>
  <c r="BM59" i="9" s="1"/>
  <c r="BN60" i="9" s="1"/>
  <c r="BO61" i="9" s="1"/>
  <c r="BP62" i="9" s="1"/>
  <c r="BE55" i="9"/>
  <c r="BF56" i="9" s="1"/>
  <c r="BG57" i="9" s="1"/>
  <c r="BH58" i="9" s="1"/>
  <c r="BI59" i="9" s="1"/>
  <c r="BJ60" i="9" s="1"/>
  <c r="BK61" i="9" s="1"/>
  <c r="BL62" i="9" s="1"/>
  <c r="BM63" i="9" s="1"/>
  <c r="BN64" i="9" s="1"/>
  <c r="BO65" i="9" s="1"/>
  <c r="BP66" i="9" s="1"/>
  <c r="BE59" i="9"/>
  <c r="BF60" i="9" s="1"/>
  <c r="BG61" i="9" s="1"/>
  <c r="BH62" i="9" s="1"/>
  <c r="BI63" i="9" s="1"/>
  <c r="BJ64" i="9" s="1"/>
  <c r="BK65" i="9" s="1"/>
  <c r="BL66" i="9" s="1"/>
  <c r="BM67" i="9" s="1"/>
  <c r="BN68" i="9" s="1"/>
  <c r="BO69" i="9" s="1"/>
  <c r="BP70" i="9" s="1"/>
  <c r="BE67" i="9"/>
  <c r="BF68" i="9" s="1"/>
  <c r="BG69" i="9" s="1"/>
  <c r="BH70" i="9" s="1"/>
  <c r="BI71" i="9" s="1"/>
  <c r="BJ72" i="9" s="1"/>
  <c r="BK73" i="9" s="1"/>
  <c r="BL74" i="9" s="1"/>
  <c r="BM75" i="9" s="1"/>
  <c r="BN76" i="9" s="1"/>
  <c r="BO77" i="9" s="1"/>
  <c r="BP78" i="9" s="1"/>
  <c r="AZ76" i="9"/>
  <c r="BA76" i="9" s="1"/>
  <c r="BE78" i="9"/>
  <c r="BF79" i="9" s="1"/>
  <c r="BG80" i="9" s="1"/>
  <c r="BH81" i="9" s="1"/>
  <c r="BI82" i="9" s="1"/>
  <c r="BJ83" i="9" s="1"/>
  <c r="BK84" i="9" s="1"/>
  <c r="BL85" i="9" s="1"/>
  <c r="BM86" i="9" s="1"/>
  <c r="BN87" i="9" s="1"/>
  <c r="BO88" i="9" s="1"/>
  <c r="BP89" i="9" s="1"/>
  <c r="BE99" i="9"/>
  <c r="BF100" i="9" s="1"/>
  <c r="BG101" i="9" s="1"/>
  <c r="BH102" i="9" s="1"/>
  <c r="BI103" i="9" s="1"/>
  <c r="BJ104" i="9" s="1"/>
  <c r="BK105" i="9" s="1"/>
  <c r="BL106" i="9" s="1"/>
  <c r="BM107" i="9" s="1"/>
  <c r="BN108" i="9" s="1"/>
  <c r="BO109" i="9" s="1"/>
  <c r="BP110" i="9" s="1"/>
  <c r="BE64" i="9"/>
  <c r="BF65" i="9" s="1"/>
  <c r="BG66" i="9" s="1"/>
  <c r="BH67" i="9" s="1"/>
  <c r="BI68" i="9" s="1"/>
  <c r="BJ69" i="9" s="1"/>
  <c r="BK70" i="9" s="1"/>
  <c r="BL71" i="9" s="1"/>
  <c r="BM72" i="9" s="1"/>
  <c r="BN73" i="9" s="1"/>
  <c r="BO74" i="9" s="1"/>
  <c r="BP75" i="9" s="1"/>
  <c r="AZ82" i="9"/>
  <c r="BA82" i="9" s="1"/>
  <c r="AZ74" i="9"/>
  <c r="BA74" i="9" s="1"/>
  <c r="BE93" i="9"/>
  <c r="BF94" i="9" s="1"/>
  <c r="BG95" i="9" s="1"/>
  <c r="BH96" i="9" s="1"/>
  <c r="BI97" i="9" s="1"/>
  <c r="BJ98" i="9" s="1"/>
  <c r="BK99" i="9" s="1"/>
  <c r="BL100" i="9" s="1"/>
  <c r="BM101" i="9" s="1"/>
  <c r="BN102" i="9" s="1"/>
  <c r="BO103" i="9" s="1"/>
  <c r="BP104" i="9" s="1"/>
  <c r="C161" i="9"/>
  <c r="E161" i="9" s="1"/>
  <c r="AZ78" i="9"/>
  <c r="BA78" i="9" s="1"/>
  <c r="BE82" i="9"/>
  <c r="BF83" i="9" s="1"/>
  <c r="BG84" i="9" s="1"/>
  <c r="BH85" i="9" s="1"/>
  <c r="BI86" i="9" s="1"/>
  <c r="BJ87" i="9" s="1"/>
  <c r="BK88" i="9" s="1"/>
  <c r="BL89" i="9" s="1"/>
  <c r="BM90" i="9" s="1"/>
  <c r="BN91" i="9" s="1"/>
  <c r="BO92" i="9" s="1"/>
  <c r="BP93" i="9" s="1"/>
  <c r="O57" i="9"/>
  <c r="AZ84" i="9"/>
  <c r="BA84" i="9" s="1"/>
  <c r="AZ85" i="9"/>
  <c r="BA85" i="9" s="1"/>
  <c r="C162" i="9"/>
  <c r="E162" i="9" s="1"/>
  <c r="BE74" i="9"/>
  <c r="BF75" i="9" s="1"/>
  <c r="BG76" i="9" s="1"/>
  <c r="BH77" i="9" s="1"/>
  <c r="BI78" i="9" s="1"/>
  <c r="BJ79" i="9" s="1"/>
  <c r="BK80" i="9" s="1"/>
  <c r="BL81" i="9" s="1"/>
  <c r="BM82" i="9" s="1"/>
  <c r="BN83" i="9" s="1"/>
  <c r="BO84" i="9" s="1"/>
  <c r="BP85" i="9" s="1"/>
  <c r="BE79" i="9"/>
  <c r="BF80" i="9" s="1"/>
  <c r="BG81" i="9" s="1"/>
  <c r="BH82" i="9" s="1"/>
  <c r="BI83" i="9" s="1"/>
  <c r="BJ84" i="9" s="1"/>
  <c r="BK85" i="9" s="1"/>
  <c r="BL86" i="9" s="1"/>
  <c r="BM87" i="9" s="1"/>
  <c r="BN88" i="9" s="1"/>
  <c r="BO89" i="9" s="1"/>
  <c r="BP90" i="9" s="1"/>
  <c r="AZ86" i="9"/>
  <c r="BA86" i="9" s="1"/>
  <c r="AZ92" i="9"/>
  <c r="BA92" i="9" s="1"/>
  <c r="BE86" i="9"/>
  <c r="BF87" i="9" s="1"/>
  <c r="BG88" i="9" s="1"/>
  <c r="BH89" i="9" s="1"/>
  <c r="BI90" i="9" s="1"/>
  <c r="BJ91" i="9" s="1"/>
  <c r="BK92" i="9" s="1"/>
  <c r="BL93" i="9" s="1"/>
  <c r="BM94" i="9" s="1"/>
  <c r="BN95" i="9" s="1"/>
  <c r="BO96" i="9" s="1"/>
  <c r="BP97" i="9" s="1"/>
  <c r="AZ90" i="9"/>
  <c r="BA90" i="9" s="1"/>
  <c r="BE75" i="9"/>
  <c r="BF76" i="9" s="1"/>
  <c r="BG77" i="9" s="1"/>
  <c r="BH78" i="9" s="1"/>
  <c r="BI79" i="9" s="1"/>
  <c r="BJ80" i="9" s="1"/>
  <c r="BK81" i="9" s="1"/>
  <c r="BL82" i="9" s="1"/>
  <c r="BM83" i="9" s="1"/>
  <c r="BN84" i="9" s="1"/>
  <c r="BO85" i="9" s="1"/>
  <c r="BP86" i="9" s="1"/>
  <c r="BE83" i="9"/>
  <c r="BF84" i="9" s="1"/>
  <c r="BG85" i="9" s="1"/>
  <c r="BH86" i="9" s="1"/>
  <c r="BI87" i="9" s="1"/>
  <c r="BJ88" i="9" s="1"/>
  <c r="BK89" i="9" s="1"/>
  <c r="BL90" i="9" s="1"/>
  <c r="BM91" i="9" s="1"/>
  <c r="BN92" i="9" s="1"/>
  <c r="BO93" i="9" s="1"/>
  <c r="BP94" i="9" s="1"/>
  <c r="AZ97" i="9"/>
  <c r="BA97" i="9" s="1"/>
  <c r="C163" i="9"/>
  <c r="E163" i="9" s="1"/>
  <c r="BE91" i="9"/>
  <c r="BF92" i="9" s="1"/>
  <c r="BG93" i="9" s="1"/>
  <c r="BH94" i="9" s="1"/>
  <c r="BI95" i="9" s="1"/>
  <c r="BJ96" i="9" s="1"/>
  <c r="BK97" i="9" s="1"/>
  <c r="BL98" i="9" s="1"/>
  <c r="BM99" i="9" s="1"/>
  <c r="BN100" i="9" s="1"/>
  <c r="BO101" i="9" s="1"/>
  <c r="BP102" i="9" s="1"/>
  <c r="AZ91" i="9"/>
  <c r="BA91" i="9" s="1"/>
  <c r="BE103" i="9"/>
  <c r="BF104" i="9" s="1"/>
  <c r="BG105" i="9" s="1"/>
  <c r="BH106" i="9" s="1"/>
  <c r="BI107" i="9" s="1"/>
  <c r="BJ108" i="9" s="1"/>
  <c r="BK109" i="9" s="1"/>
  <c r="BL110" i="9" s="1"/>
  <c r="BM111" i="9" s="1"/>
  <c r="BN112" i="9" s="1"/>
  <c r="BO113" i="9" s="1"/>
  <c r="BP114" i="9" s="1"/>
  <c r="AZ110" i="9"/>
  <c r="BA110" i="9" s="1"/>
  <c r="BE77" i="9"/>
  <c r="BF78" i="9" s="1"/>
  <c r="BG79" i="9" s="1"/>
  <c r="BH80" i="9" s="1"/>
  <c r="BI81" i="9" s="1"/>
  <c r="BJ82" i="9" s="1"/>
  <c r="BK83" i="9" s="1"/>
  <c r="BL84" i="9" s="1"/>
  <c r="BM85" i="9" s="1"/>
  <c r="BN86" i="9" s="1"/>
  <c r="BO87" i="9" s="1"/>
  <c r="BP88" i="9" s="1"/>
  <c r="O81" i="9"/>
  <c r="AZ99" i="9"/>
  <c r="BA99" i="9" s="1"/>
  <c r="AZ93" i="9"/>
  <c r="BA93" i="9" s="1"/>
  <c r="AZ101" i="9"/>
  <c r="BA101" i="9" s="1"/>
  <c r="AZ107" i="9"/>
  <c r="BA107" i="9" s="1"/>
  <c r="BE94" i="9"/>
  <c r="BF95" i="9" s="1"/>
  <c r="BG96" i="9" s="1"/>
  <c r="BH97" i="9" s="1"/>
  <c r="BI98" i="9" s="1"/>
  <c r="BJ99" i="9" s="1"/>
  <c r="BK100" i="9" s="1"/>
  <c r="BL101" i="9" s="1"/>
  <c r="BM102" i="9" s="1"/>
  <c r="BN103" i="9" s="1"/>
  <c r="BO104" i="9" s="1"/>
  <c r="BP105" i="9" s="1"/>
  <c r="AZ112" i="9"/>
  <c r="BA112" i="9" s="1"/>
  <c r="AZ103" i="9"/>
  <c r="BA103" i="9" s="1"/>
  <c r="AZ121" i="9"/>
  <c r="BA121" i="9" s="1"/>
  <c r="BE90" i="9"/>
  <c r="BF91" i="9" s="1"/>
  <c r="BG92" i="9" s="1"/>
  <c r="BH93" i="9" s="1"/>
  <c r="BI94" i="9" s="1"/>
  <c r="BJ95" i="9" s="1"/>
  <c r="BK96" i="9" s="1"/>
  <c r="BL97" i="9" s="1"/>
  <c r="BM98" i="9" s="1"/>
  <c r="BN99" i="9" s="1"/>
  <c r="BO100" i="9" s="1"/>
  <c r="BP101" i="9" s="1"/>
  <c r="BE98" i="9"/>
  <c r="BF99" i="9" s="1"/>
  <c r="BG100" i="9" s="1"/>
  <c r="BH101" i="9" s="1"/>
  <c r="BI102" i="9" s="1"/>
  <c r="BJ103" i="9" s="1"/>
  <c r="BK104" i="9" s="1"/>
  <c r="BL105" i="9" s="1"/>
  <c r="BM106" i="9" s="1"/>
  <c r="BN107" i="9" s="1"/>
  <c r="BO108" i="9" s="1"/>
  <c r="BP109" i="9" s="1"/>
  <c r="BE111" i="9"/>
  <c r="BF112" i="9" s="1"/>
  <c r="BG113" i="9" s="1"/>
  <c r="BH114" i="9" s="1"/>
  <c r="BI115" i="9" s="1"/>
  <c r="BJ116" i="9" s="1"/>
  <c r="BK117" i="9" s="1"/>
  <c r="BL118" i="9" s="1"/>
  <c r="BM119" i="9" s="1"/>
  <c r="BN120" i="9" s="1"/>
  <c r="BO121" i="9" s="1"/>
  <c r="BP122" i="9" s="1"/>
  <c r="BE130" i="9"/>
  <c r="BF131" i="9" s="1"/>
  <c r="BG132" i="9" s="1"/>
  <c r="BH133" i="9" s="1"/>
  <c r="BI134" i="9" s="1"/>
  <c r="BJ135" i="9" s="1"/>
  <c r="BK136" i="9" s="1"/>
  <c r="BL137" i="9" s="1"/>
  <c r="BM138" i="9" s="1"/>
  <c r="BN139" i="9" s="1"/>
  <c r="BO140" i="9" s="1"/>
  <c r="BP141" i="9" s="1"/>
  <c r="C164" i="9"/>
  <c r="E164" i="9" s="1"/>
  <c r="BE105" i="9"/>
  <c r="BF106" i="9" s="1"/>
  <c r="BG107" i="9" s="1"/>
  <c r="BH108" i="9" s="1"/>
  <c r="BI109" i="9" s="1"/>
  <c r="BJ110" i="9" s="1"/>
  <c r="BK111" i="9" s="1"/>
  <c r="BL112" i="9" s="1"/>
  <c r="BM113" i="9" s="1"/>
  <c r="BN114" i="9" s="1"/>
  <c r="BO115" i="9" s="1"/>
  <c r="BP116" i="9" s="1"/>
  <c r="AZ111" i="9"/>
  <c r="BA111" i="9" s="1"/>
  <c r="BE109" i="9"/>
  <c r="BF110" i="9" s="1"/>
  <c r="BG111" i="9" s="1"/>
  <c r="BH112" i="9" s="1"/>
  <c r="BI113" i="9" s="1"/>
  <c r="BJ114" i="9" s="1"/>
  <c r="BK115" i="9" s="1"/>
  <c r="BL116" i="9" s="1"/>
  <c r="BM117" i="9" s="1"/>
  <c r="BN118" i="9" s="1"/>
  <c r="BO119" i="9" s="1"/>
  <c r="BP120" i="9" s="1"/>
  <c r="BE114" i="9"/>
  <c r="BF115" i="9" s="1"/>
  <c r="BG116" i="9" s="1"/>
  <c r="BH117" i="9" s="1"/>
  <c r="BI118" i="9" s="1"/>
  <c r="BJ119" i="9" s="1"/>
  <c r="BK120" i="9" s="1"/>
  <c r="BL121" i="9" s="1"/>
  <c r="BM122" i="9" s="1"/>
  <c r="BN123" i="9" s="1"/>
  <c r="BO124" i="9" s="1"/>
  <c r="BP125" i="9" s="1"/>
  <c r="AZ115" i="9"/>
  <c r="BA115" i="9" s="1"/>
  <c r="BE126" i="9"/>
  <c r="BF127" i="9" s="1"/>
  <c r="BG128" i="9" s="1"/>
  <c r="BH129" i="9" s="1"/>
  <c r="BI130" i="9" s="1"/>
  <c r="BJ131" i="9" s="1"/>
  <c r="BK132" i="9" s="1"/>
  <c r="BL133" i="9" s="1"/>
  <c r="BM134" i="9" s="1"/>
  <c r="BN135" i="9" s="1"/>
  <c r="BO136" i="9" s="1"/>
  <c r="BP137" i="9" s="1"/>
  <c r="AZ132" i="9"/>
  <c r="BA132" i="9" s="1"/>
  <c r="C165" i="9"/>
  <c r="E165" i="9" s="1"/>
  <c r="BE106" i="9"/>
  <c r="BF107" i="9" s="1"/>
  <c r="BG108" i="9" s="1"/>
  <c r="BH109" i="9" s="1"/>
  <c r="BI110" i="9" s="1"/>
  <c r="BJ111" i="9" s="1"/>
  <c r="BK112" i="9" s="1"/>
  <c r="BL113" i="9" s="1"/>
  <c r="BM114" i="9" s="1"/>
  <c r="BN115" i="9" s="1"/>
  <c r="BO116" i="9" s="1"/>
  <c r="BP117" i="9" s="1"/>
  <c r="AZ109" i="9"/>
  <c r="BA109" i="9" s="1"/>
  <c r="BE112" i="9"/>
  <c r="BF113" i="9" s="1"/>
  <c r="BG114" i="9" s="1"/>
  <c r="BH115" i="9" s="1"/>
  <c r="BI116" i="9" s="1"/>
  <c r="BJ117" i="9" s="1"/>
  <c r="BK118" i="9" s="1"/>
  <c r="BL119" i="9" s="1"/>
  <c r="BM120" i="9" s="1"/>
  <c r="BN121" i="9" s="1"/>
  <c r="BO122" i="9" s="1"/>
  <c r="BP123" i="9" s="1"/>
  <c r="BE116" i="9"/>
  <c r="BF117" i="9" s="1"/>
  <c r="BG118" i="9" s="1"/>
  <c r="BH119" i="9" s="1"/>
  <c r="BI120" i="9" s="1"/>
  <c r="BJ121" i="9" s="1"/>
  <c r="BK122" i="9" s="1"/>
  <c r="BL123" i="9" s="1"/>
  <c r="BM124" i="9" s="1"/>
  <c r="BN125" i="9" s="1"/>
  <c r="BO126" i="9" s="1"/>
  <c r="BP127" i="9" s="1"/>
  <c r="BE104" i="9"/>
  <c r="BF105" i="9" s="1"/>
  <c r="BG106" i="9" s="1"/>
  <c r="BH107" i="9" s="1"/>
  <c r="BI108" i="9" s="1"/>
  <c r="BJ109" i="9" s="1"/>
  <c r="BK110" i="9" s="1"/>
  <c r="BL111" i="9" s="1"/>
  <c r="BM112" i="9" s="1"/>
  <c r="BN113" i="9" s="1"/>
  <c r="BO114" i="9" s="1"/>
  <c r="BP115" i="9" s="1"/>
  <c r="BE110" i="9"/>
  <c r="BF111" i="9" s="1"/>
  <c r="BG112" i="9" s="1"/>
  <c r="BH113" i="9" s="1"/>
  <c r="BI114" i="9" s="1"/>
  <c r="BJ115" i="9" s="1"/>
  <c r="BK116" i="9" s="1"/>
  <c r="BL117" i="9" s="1"/>
  <c r="BM118" i="9" s="1"/>
  <c r="BN119" i="9" s="1"/>
  <c r="BO120" i="9" s="1"/>
  <c r="BP121" i="9" s="1"/>
  <c r="BE118" i="9"/>
  <c r="BF119" i="9" s="1"/>
  <c r="BG120" i="9" s="1"/>
  <c r="BH121" i="9" s="1"/>
  <c r="BI122" i="9" s="1"/>
  <c r="BJ123" i="9" s="1"/>
  <c r="BK124" i="9" s="1"/>
  <c r="BL125" i="9" s="1"/>
  <c r="BM126" i="9" s="1"/>
  <c r="BN127" i="9" s="1"/>
  <c r="BO128" i="9" s="1"/>
  <c r="BP129" i="9" s="1"/>
  <c r="AZ114" i="9"/>
  <c r="BA114" i="9" s="1"/>
  <c r="AZ122" i="9"/>
  <c r="BA122" i="9" s="1"/>
  <c r="AZ120" i="9"/>
  <c r="BA120" i="9" s="1"/>
  <c r="AZ124" i="9"/>
  <c r="BA124" i="9" s="1"/>
  <c r="AZ108" i="9"/>
  <c r="BA108" i="9" s="1"/>
  <c r="BE121" i="9"/>
  <c r="BF122" i="9" s="1"/>
  <c r="BG123" i="9" s="1"/>
  <c r="BH124" i="9" s="1"/>
  <c r="BI125" i="9" s="1"/>
  <c r="BJ126" i="9" s="1"/>
  <c r="BK127" i="9" s="1"/>
  <c r="BL128" i="9" s="1"/>
  <c r="BM129" i="9" s="1"/>
  <c r="BN130" i="9" s="1"/>
  <c r="BO131" i="9" s="1"/>
  <c r="BP132" i="9" s="1"/>
  <c r="BE124" i="9"/>
  <c r="BF125" i="9" s="1"/>
  <c r="BG126" i="9" s="1"/>
  <c r="BH127" i="9" s="1"/>
  <c r="BI128" i="9" s="1"/>
  <c r="BJ129" i="9" s="1"/>
  <c r="BK130" i="9" s="1"/>
  <c r="BL131" i="9" s="1"/>
  <c r="BM132" i="9" s="1"/>
  <c r="BN133" i="9" s="1"/>
  <c r="BO134" i="9" s="1"/>
  <c r="BP135" i="9" s="1"/>
  <c r="AZ123" i="9"/>
  <c r="BA123" i="9" s="1"/>
  <c r="AZ126" i="9"/>
  <c r="BA126" i="9" s="1"/>
  <c r="BE115" i="9"/>
  <c r="BF116" i="9" s="1"/>
  <c r="BG117" i="9" s="1"/>
  <c r="BH118" i="9" s="1"/>
  <c r="BI119" i="9" s="1"/>
  <c r="BJ120" i="9" s="1"/>
  <c r="BK121" i="9" s="1"/>
  <c r="BL122" i="9" s="1"/>
  <c r="BM123" i="9" s="1"/>
  <c r="BN124" i="9" s="1"/>
  <c r="BO125" i="9" s="1"/>
  <c r="BP126" i="9" s="1"/>
  <c r="AZ118" i="9"/>
  <c r="BA118" i="9" s="1"/>
  <c r="BE134" i="9"/>
  <c r="BF135" i="9" s="1"/>
  <c r="BG136" i="9" s="1"/>
  <c r="BH137" i="9" s="1"/>
  <c r="BI138" i="9" s="1"/>
  <c r="BJ139" i="9" s="1"/>
  <c r="BK140" i="9" s="1"/>
  <c r="BL141" i="9" s="1"/>
  <c r="BM142" i="9" s="1"/>
  <c r="BN143" i="9" s="1"/>
  <c r="BO144" i="9" s="1"/>
  <c r="BP145" i="9" s="1"/>
  <c r="AZ129" i="9"/>
  <c r="BA129" i="9" s="1"/>
  <c r="AZ142" i="9"/>
  <c r="BA142" i="9" s="1"/>
  <c r="BE119" i="9"/>
  <c r="BF120" i="9" s="1"/>
  <c r="BG121" i="9" s="1"/>
  <c r="BH122" i="9" s="1"/>
  <c r="BI123" i="9" s="1"/>
  <c r="BJ124" i="9" s="1"/>
  <c r="BK125" i="9" s="1"/>
  <c r="BL126" i="9" s="1"/>
  <c r="BM127" i="9" s="1"/>
  <c r="BN128" i="9" s="1"/>
  <c r="BO129" i="9" s="1"/>
  <c r="BP130" i="9" s="1"/>
  <c r="BE122" i="9"/>
  <c r="BF123" i="9" s="1"/>
  <c r="BG124" i="9" s="1"/>
  <c r="BH125" i="9" s="1"/>
  <c r="BI126" i="9" s="1"/>
  <c r="BJ127" i="9" s="1"/>
  <c r="BK128" i="9" s="1"/>
  <c r="BL129" i="9" s="1"/>
  <c r="BM130" i="9" s="1"/>
  <c r="BN131" i="9" s="1"/>
  <c r="BO132" i="9" s="1"/>
  <c r="BP133" i="9" s="1"/>
  <c r="C166" i="9"/>
  <c r="E166" i="9" s="1"/>
  <c r="BE127" i="9"/>
  <c r="BF128" i="9" s="1"/>
  <c r="BG129" i="9" s="1"/>
  <c r="BH130" i="9" s="1"/>
  <c r="BI131" i="9" s="1"/>
  <c r="BJ132" i="9" s="1"/>
  <c r="BK133" i="9" s="1"/>
  <c r="BL134" i="9" s="1"/>
  <c r="BM135" i="9" s="1"/>
  <c r="BN136" i="9" s="1"/>
  <c r="BO137" i="9" s="1"/>
  <c r="BP138" i="9" s="1"/>
  <c r="AZ134" i="9"/>
  <c r="BA134" i="9" s="1"/>
  <c r="AZ141" i="9"/>
  <c r="BA141" i="9" s="1"/>
  <c r="AZ130" i="9"/>
  <c r="BA130" i="9" s="1"/>
  <c r="AZ137" i="9"/>
  <c r="BA137" i="9" s="1"/>
  <c r="BE142" i="9"/>
  <c r="BF143" i="9" s="1"/>
  <c r="BG144" i="9" s="1"/>
  <c r="BH145" i="9" s="1"/>
  <c r="BI146" i="9" s="1"/>
  <c r="BJ147" i="9" s="1"/>
  <c r="BK148" i="9" s="1"/>
  <c r="BL149" i="9" s="1"/>
  <c r="BM150" i="9" s="1"/>
  <c r="BN151" i="9" s="1"/>
  <c r="BO152" i="9" s="1"/>
  <c r="BP153" i="9" s="1"/>
  <c r="AZ128" i="9"/>
  <c r="BA128" i="9" s="1"/>
  <c r="AZ140" i="9"/>
  <c r="BA140" i="9" s="1"/>
  <c r="AZ144" i="9"/>
  <c r="BA144" i="9" s="1"/>
  <c r="AZ145" i="9"/>
  <c r="BA145" i="9" s="1"/>
  <c r="AZ133" i="9"/>
  <c r="BA133" i="9" s="1"/>
  <c r="AZ136" i="9"/>
  <c r="BA136" i="9" s="1"/>
  <c r="AZ163" i="9"/>
  <c r="BA163" i="9" s="1"/>
  <c r="BE133" i="9"/>
  <c r="BF134" i="9" s="1"/>
  <c r="BG135" i="9" s="1"/>
  <c r="BH136" i="9" s="1"/>
  <c r="BI137" i="9" s="1"/>
  <c r="BJ138" i="9" s="1"/>
  <c r="BK139" i="9" s="1"/>
  <c r="BL140" i="9" s="1"/>
  <c r="BM141" i="9" s="1"/>
  <c r="BN142" i="9" s="1"/>
  <c r="BO143" i="9" s="1"/>
  <c r="BP144" i="9" s="1"/>
  <c r="BE141" i="9"/>
  <c r="BF142" i="9" s="1"/>
  <c r="BG143" i="9" s="1"/>
  <c r="BH144" i="9" s="1"/>
  <c r="BI145" i="9" s="1"/>
  <c r="BJ146" i="9" s="1"/>
  <c r="BK147" i="9" s="1"/>
  <c r="BL148" i="9" s="1"/>
  <c r="BM149" i="9" s="1"/>
  <c r="BN150" i="9" s="1"/>
  <c r="BO151" i="9" s="1"/>
  <c r="BP152" i="9" s="1"/>
  <c r="AZ150" i="9"/>
  <c r="BA150" i="9" s="1"/>
  <c r="BE138" i="9"/>
  <c r="BF139" i="9" s="1"/>
  <c r="BG140" i="9" s="1"/>
  <c r="BH141" i="9" s="1"/>
  <c r="BI142" i="9" s="1"/>
  <c r="BJ143" i="9" s="1"/>
  <c r="BK144" i="9" s="1"/>
  <c r="BL145" i="9" s="1"/>
  <c r="BM146" i="9" s="1"/>
  <c r="BN147" i="9" s="1"/>
  <c r="BO148" i="9" s="1"/>
  <c r="BP149" i="9" s="1"/>
  <c r="BE135" i="9"/>
  <c r="BF136" i="9" s="1"/>
  <c r="BG137" i="9" s="1"/>
  <c r="BH138" i="9" s="1"/>
  <c r="BI139" i="9" s="1"/>
  <c r="BJ140" i="9" s="1"/>
  <c r="BK141" i="9" s="1"/>
  <c r="BL142" i="9" s="1"/>
  <c r="BM143" i="9" s="1"/>
  <c r="BN144" i="9" s="1"/>
  <c r="BO145" i="9" s="1"/>
  <c r="BP146" i="9" s="1"/>
  <c r="BE145" i="9"/>
  <c r="BF146" i="9" s="1"/>
  <c r="BG147" i="9" s="1"/>
  <c r="BH148" i="9" s="1"/>
  <c r="BI149" i="9" s="1"/>
  <c r="BJ150" i="9" s="1"/>
  <c r="BK151" i="9" s="1"/>
  <c r="BL152" i="9" s="1"/>
  <c r="BM153" i="9" s="1"/>
  <c r="BN154" i="9" s="1"/>
  <c r="BO155" i="9" s="1"/>
  <c r="BP156" i="9" s="1"/>
  <c r="AZ153" i="9"/>
  <c r="BA153" i="9" s="1"/>
  <c r="AZ154" i="9"/>
  <c r="BA154" i="9" s="1"/>
  <c r="AZ162" i="9"/>
  <c r="BA162" i="9" s="1"/>
  <c r="AZ165" i="9"/>
  <c r="BA165" i="9" s="1"/>
  <c r="BE163" i="9"/>
  <c r="BF164" i="9" s="1"/>
  <c r="BG165" i="9" s="1"/>
  <c r="BE129" i="9"/>
  <c r="BF130" i="9" s="1"/>
  <c r="BG131" i="9" s="1"/>
  <c r="BH132" i="9" s="1"/>
  <c r="BI133" i="9" s="1"/>
  <c r="BJ134" i="9" s="1"/>
  <c r="BK135" i="9" s="1"/>
  <c r="BL136" i="9" s="1"/>
  <c r="BM137" i="9" s="1"/>
  <c r="BN138" i="9" s="1"/>
  <c r="BO139" i="9" s="1"/>
  <c r="BP140" i="9" s="1"/>
  <c r="BE137" i="9"/>
  <c r="BF138" i="9" s="1"/>
  <c r="BG139" i="9" s="1"/>
  <c r="BH140" i="9" s="1"/>
  <c r="BI141" i="9" s="1"/>
  <c r="BJ142" i="9" s="1"/>
  <c r="BK143" i="9" s="1"/>
  <c r="BL144" i="9" s="1"/>
  <c r="BM145" i="9" s="1"/>
  <c r="BN146" i="9" s="1"/>
  <c r="BO147" i="9" s="1"/>
  <c r="BP148" i="9" s="1"/>
  <c r="AZ147" i="9"/>
  <c r="BA147" i="9" s="1"/>
  <c r="AZ151" i="9"/>
  <c r="BA151" i="9" s="1"/>
  <c r="AZ161" i="9"/>
  <c r="BA161" i="9" s="1"/>
  <c r="AZ157" i="9"/>
  <c r="BA157" i="9" s="1"/>
  <c r="AZ146" i="9"/>
  <c r="BA146" i="9" s="1"/>
  <c r="BE148" i="9"/>
  <c r="BF149" i="9" s="1"/>
  <c r="BG150" i="9" s="1"/>
  <c r="BH151" i="9" s="1"/>
  <c r="BI152" i="9" s="1"/>
  <c r="BJ153" i="9" s="1"/>
  <c r="BK154" i="9" s="1"/>
  <c r="BL155" i="9" s="1"/>
  <c r="BM156" i="9" s="1"/>
  <c r="BN157" i="9" s="1"/>
  <c r="BO158" i="9" s="1"/>
  <c r="BP159" i="9" s="1"/>
  <c r="AZ149" i="9"/>
  <c r="BA149" i="9" s="1"/>
  <c r="BE162" i="9"/>
  <c r="BF163" i="9" s="1"/>
  <c r="BG164" i="9" s="1"/>
  <c r="BH165" i="9" s="1"/>
  <c r="BE152" i="9"/>
  <c r="BF153" i="9" s="1"/>
  <c r="BG154" i="9" s="1"/>
  <c r="BH155" i="9" s="1"/>
  <c r="BI156" i="9" s="1"/>
  <c r="BJ157" i="9" s="1"/>
  <c r="BK158" i="9" s="1"/>
  <c r="BL159" i="9" s="1"/>
  <c r="BM160" i="9" s="1"/>
  <c r="BN161" i="9" s="1"/>
  <c r="BO162" i="9" s="1"/>
  <c r="BP163" i="9" s="1"/>
  <c r="BE156" i="9"/>
  <c r="BF157" i="9" s="1"/>
  <c r="BG158" i="9" s="1"/>
  <c r="BH159" i="9" s="1"/>
  <c r="BI160" i="9" s="1"/>
  <c r="BJ161" i="9" s="1"/>
  <c r="BK162" i="9" s="1"/>
  <c r="BL163" i="9" s="1"/>
  <c r="BM164" i="9" s="1"/>
  <c r="BN165" i="9" s="1"/>
  <c r="BE159" i="9"/>
  <c r="BF160" i="9" s="1"/>
  <c r="BG161" i="9" s="1"/>
  <c r="BH162" i="9" s="1"/>
  <c r="BI163" i="9" s="1"/>
  <c r="BJ164" i="9" s="1"/>
  <c r="BK165" i="9" s="1"/>
  <c r="BE155" i="9"/>
  <c r="BF156" i="9" s="1"/>
  <c r="BG157" i="9" s="1"/>
  <c r="BH158" i="9" s="1"/>
  <c r="BI159" i="9" s="1"/>
  <c r="BJ160" i="9" s="1"/>
  <c r="BK161" i="9" s="1"/>
  <c r="BL162" i="9" s="1"/>
  <c r="BM163" i="9" s="1"/>
  <c r="BN164" i="9" s="1"/>
  <c r="BO165" i="9" s="1"/>
  <c r="BE164" i="9"/>
  <c r="BF165" i="9" s="1"/>
  <c r="BE158" i="9"/>
  <c r="BF159" i="9" s="1"/>
  <c r="BG160" i="9" s="1"/>
  <c r="BH161" i="9" s="1"/>
  <c r="BI162" i="9" s="1"/>
  <c r="BJ163" i="9" s="1"/>
  <c r="BK164" i="9" s="1"/>
  <c r="BL165" i="9" s="1"/>
  <c r="BH71" i="4"/>
  <c r="BG49" i="4"/>
  <c r="BG57" i="4"/>
  <c r="BG53" i="4"/>
  <c r="BH59" i="4"/>
  <c r="BH52" i="4"/>
  <c r="BF71" i="4"/>
  <c r="BG93" i="4"/>
  <c r="BG54" i="4"/>
  <c r="BF59" i="4"/>
  <c r="BF68" i="4"/>
  <c r="BG71" i="4"/>
  <c r="BH82" i="4"/>
  <c r="BH88" i="4"/>
  <c r="BI91" i="4"/>
  <c r="BG61" i="4"/>
  <c r="BF65" i="4"/>
  <c r="BF76" i="4"/>
  <c r="BG79" i="4"/>
  <c r="BF63" i="4"/>
  <c r="BI69" i="4"/>
  <c r="BG76" i="4"/>
  <c r="BH79" i="4"/>
  <c r="BG63" i="4"/>
  <c r="BH63" i="4"/>
  <c r="BF47" i="4"/>
  <c r="BF91" i="4"/>
  <c r="BH91" i="4"/>
  <c r="BI100" i="4"/>
  <c r="BG84" i="4"/>
  <c r="BH84" i="4"/>
  <c r="BF99" i="4"/>
  <c r="BG88" i="4"/>
  <c r="BI97" i="4"/>
  <c r="BH97" i="4"/>
  <c r="BF85" i="4"/>
  <c r="BG94" i="4"/>
  <c r="BH123" i="4"/>
  <c r="BH105" i="4"/>
  <c r="BH120" i="4"/>
  <c r="BF129" i="4"/>
  <c r="BF102" i="4"/>
  <c r="BF101" i="4"/>
  <c r="BF110" i="4"/>
  <c r="BG115" i="4"/>
  <c r="BI115" i="4"/>
  <c r="BG125" i="4"/>
  <c r="BG105" i="4"/>
  <c r="BH110" i="4"/>
  <c r="BI140" i="4"/>
  <c r="BG112" i="4"/>
  <c r="BG135" i="4"/>
  <c r="BF136" i="4"/>
  <c r="BH128" i="4"/>
  <c r="BF132" i="4"/>
  <c r="BF122" i="4"/>
  <c r="BF125" i="4"/>
  <c r="BF142" i="4"/>
  <c r="BH155" i="4"/>
  <c r="BF140" i="4"/>
  <c r="BF144" i="4"/>
  <c r="BF119" i="4"/>
  <c r="BH125" i="4"/>
  <c r="BF128" i="4"/>
  <c r="BG132" i="4"/>
  <c r="BG139" i="4"/>
  <c r="BF147" i="4"/>
  <c r="BG159" i="4"/>
  <c r="BG160" i="4"/>
  <c r="BF160" i="4"/>
  <c r="BG151" i="4"/>
  <c r="BH135" i="4"/>
  <c r="BF152" i="4"/>
  <c r="BH145" i="4"/>
  <c r="BF155" i="4"/>
  <c r="BG146" i="4"/>
  <c r="BF163" i="4"/>
  <c r="BH163" i="4"/>
  <c r="AW84" i="5"/>
  <c r="AW139" i="5"/>
  <c r="AV161" i="5"/>
  <c r="AW161" i="5" s="1"/>
  <c r="AV153" i="5"/>
  <c r="AW153" i="5" s="1"/>
  <c r="AV145" i="5"/>
  <c r="AW145" i="5" s="1"/>
  <c r="AV137" i="5"/>
  <c r="AW137" i="5" s="1"/>
  <c r="AV129" i="5"/>
  <c r="AW129" i="5" s="1"/>
  <c r="AV121" i="5"/>
  <c r="AW121" i="5" s="1"/>
  <c r="AV113" i="5"/>
  <c r="AW113" i="5" s="1"/>
  <c r="AV105" i="5"/>
  <c r="AW105" i="5" s="1"/>
  <c r="AV97" i="5"/>
  <c r="AW97" i="5" s="1"/>
  <c r="AV89" i="5"/>
  <c r="AW89" i="5" s="1"/>
  <c r="AV81" i="5"/>
  <c r="AW81" i="5" s="1"/>
  <c r="AV73" i="5"/>
  <c r="AW73" i="5" s="1"/>
  <c r="AV65" i="5"/>
  <c r="AW65" i="5" s="1"/>
  <c r="AV57" i="5"/>
  <c r="AW57" i="5" s="1"/>
  <c r="AV49" i="5"/>
  <c r="AW49" i="5" s="1"/>
  <c r="AV160" i="5"/>
  <c r="AW160" i="5" s="1"/>
  <c r="AV152" i="5"/>
  <c r="AW152" i="5" s="1"/>
  <c r="AV144" i="5"/>
  <c r="AW144" i="5" s="1"/>
  <c r="AV136" i="5"/>
  <c r="AW136" i="5" s="1"/>
  <c r="AV128" i="5"/>
  <c r="AW128" i="5" s="1"/>
  <c r="AV120" i="5"/>
  <c r="AW120" i="5" s="1"/>
  <c r="AV112" i="5"/>
  <c r="AW112" i="5" s="1"/>
  <c r="AV104" i="5"/>
  <c r="AW104" i="5" s="1"/>
  <c r="AV96" i="5"/>
  <c r="AW96" i="5" s="1"/>
  <c r="AV88" i="5"/>
  <c r="AW88" i="5" s="1"/>
  <c r="AV80" i="5"/>
  <c r="AW80" i="5" s="1"/>
  <c r="AV72" i="5"/>
  <c r="AW72" i="5" s="1"/>
  <c r="AV64" i="5"/>
  <c r="AW64" i="5" s="1"/>
  <c r="AV56" i="5"/>
  <c r="AW56" i="5" s="1"/>
  <c r="AV48" i="5"/>
  <c r="AW48" i="5" s="1"/>
  <c r="AV159" i="5"/>
  <c r="AW159" i="5" s="1"/>
  <c r="AV151" i="5"/>
  <c r="AW151" i="5" s="1"/>
  <c r="AV143" i="5"/>
  <c r="AW143" i="5" s="1"/>
  <c r="AV135" i="5"/>
  <c r="AW135" i="5" s="1"/>
  <c r="AV127" i="5"/>
  <c r="AW127" i="5" s="1"/>
  <c r="AV119" i="5"/>
  <c r="AW119" i="5" s="1"/>
  <c r="AV111" i="5"/>
  <c r="AW111" i="5" s="1"/>
  <c r="AV103" i="5"/>
  <c r="AW103" i="5" s="1"/>
  <c r="AV95" i="5"/>
  <c r="AW95" i="5" s="1"/>
  <c r="AV87" i="5"/>
  <c r="AW87" i="5" s="1"/>
  <c r="AV79" i="5"/>
  <c r="AW79" i="5" s="1"/>
  <c r="AV71" i="5"/>
  <c r="AW71" i="5" s="1"/>
  <c r="AV63" i="5"/>
  <c r="AW63" i="5" s="1"/>
  <c r="AV55" i="5"/>
  <c r="AW55" i="5" s="1"/>
  <c r="AV47" i="5"/>
  <c r="AW47" i="5" s="1"/>
  <c r="AV93" i="5"/>
  <c r="AW93" i="5" s="1"/>
  <c r="AV85" i="5"/>
  <c r="AW85" i="5" s="1"/>
  <c r="AV77" i="5"/>
  <c r="AW77" i="5" s="1"/>
  <c r="AV69" i="5"/>
  <c r="AW69" i="5" s="1"/>
  <c r="AV61" i="5"/>
  <c r="AW61" i="5" s="1"/>
  <c r="AV53" i="5"/>
  <c r="AW53" i="5" s="1"/>
  <c r="AW156" i="5"/>
  <c r="AW148" i="5"/>
  <c r="BE63" i="5"/>
  <c r="BF64" i="5" s="1"/>
  <c r="BG65" i="5" s="1"/>
  <c r="BH66" i="5" s="1"/>
  <c r="BI67" i="5" s="1"/>
  <c r="BJ68" i="5" s="1"/>
  <c r="BE55" i="5"/>
  <c r="BF56" i="5" s="1"/>
  <c r="BG57" i="5" s="1"/>
  <c r="BH58" i="5" s="1"/>
  <c r="BI59" i="5" s="1"/>
  <c r="BJ60" i="5" s="1"/>
  <c r="BK61" i="5" s="1"/>
  <c r="BL62" i="5" s="1"/>
  <c r="BE58" i="5"/>
  <c r="BF59" i="5" s="1"/>
  <c r="BE59" i="5"/>
  <c r="BF60" i="5" s="1"/>
  <c r="BG61" i="5" s="1"/>
  <c r="BH62" i="5" s="1"/>
  <c r="BI63" i="5" s="1"/>
  <c r="BJ64" i="5" s="1"/>
  <c r="BK65" i="5" s="1"/>
  <c r="BL66" i="5" s="1"/>
  <c r="BE65" i="5"/>
  <c r="BF66" i="5" s="1"/>
  <c r="BG67" i="5" s="1"/>
  <c r="BH68" i="5" s="1"/>
  <c r="BI69" i="5" s="1"/>
  <c r="BJ70" i="5" s="1"/>
  <c r="BK71" i="5" s="1"/>
  <c r="BL72" i="5" s="1"/>
  <c r="BE71" i="5"/>
  <c r="BF72" i="5" s="1"/>
  <c r="BG73" i="5" s="1"/>
  <c r="BH74" i="5" s="1"/>
  <c r="BI75" i="5" s="1"/>
  <c r="BJ76" i="5" s="1"/>
  <c r="BK77" i="5" s="1"/>
  <c r="BL78" i="5" s="1"/>
  <c r="BE68" i="5"/>
  <c r="BF69" i="5" s="1"/>
  <c r="BG70" i="5" s="1"/>
  <c r="BH71" i="5" s="1"/>
  <c r="BI72" i="5" s="1"/>
  <c r="BJ73" i="5" s="1"/>
  <c r="BK74" i="5" s="1"/>
  <c r="BL75" i="5" s="1"/>
  <c r="BE52" i="5"/>
  <c r="BF53" i="5" s="1"/>
  <c r="BG54" i="5" s="1"/>
  <c r="BH55" i="5" s="1"/>
  <c r="BI56" i="5" s="1"/>
  <c r="BJ57" i="5" s="1"/>
  <c r="BK58" i="5" s="1"/>
  <c r="BL59" i="5" s="1"/>
  <c r="BE53" i="5"/>
  <c r="BF54" i="5" s="1"/>
  <c r="BG55" i="5" s="1"/>
  <c r="BH56" i="5" s="1"/>
  <c r="BI57" i="5" s="1"/>
  <c r="BJ58" i="5" s="1"/>
  <c r="BK59" i="5" s="1"/>
  <c r="BL60" i="5" s="1"/>
  <c r="BE57" i="5"/>
  <c r="BF58" i="5" s="1"/>
  <c r="BG59" i="5" s="1"/>
  <c r="BH60" i="5" s="1"/>
  <c r="BI61" i="5" s="1"/>
  <c r="BJ62" i="5" s="1"/>
  <c r="BK63" i="5" s="1"/>
  <c r="BL64" i="5" s="1"/>
  <c r="BE51" i="5"/>
  <c r="BF52" i="5" s="1"/>
  <c r="BG53" i="5" s="1"/>
  <c r="BH54" i="5" s="1"/>
  <c r="BI55" i="5" s="1"/>
  <c r="BJ56" i="5" s="1"/>
  <c r="BK57" i="5" s="1"/>
  <c r="BL58" i="5" s="1"/>
  <c r="BB47" i="5"/>
  <c r="BB74" i="5"/>
  <c r="BC75" i="5" s="1"/>
  <c r="BD76" i="5" s="1"/>
  <c r="BE54" i="5"/>
  <c r="BF55" i="5" s="1"/>
  <c r="BG56" i="5" s="1"/>
  <c r="BH57" i="5" s="1"/>
  <c r="BI58" i="5" s="1"/>
  <c r="BJ59" i="5" s="1"/>
  <c r="BK60" i="5" s="1"/>
  <c r="BL61" i="5" s="1"/>
  <c r="BE79" i="5"/>
  <c r="BF80" i="5" s="1"/>
  <c r="BG81" i="5" s="1"/>
  <c r="BH82" i="5" s="1"/>
  <c r="BI83" i="5" s="1"/>
  <c r="BJ84" i="5" s="1"/>
  <c r="BK85" i="5" s="1"/>
  <c r="BL86" i="5" s="1"/>
  <c r="BE56" i="5"/>
  <c r="BF57" i="5" s="1"/>
  <c r="BG58" i="5" s="1"/>
  <c r="BH59" i="5" s="1"/>
  <c r="BI60" i="5" s="1"/>
  <c r="BJ61" i="5" s="1"/>
  <c r="BK62" i="5" s="1"/>
  <c r="BL63" i="5" s="1"/>
  <c r="BE61" i="5"/>
  <c r="BF62" i="5" s="1"/>
  <c r="BG63" i="5" s="1"/>
  <c r="BH64" i="5" s="1"/>
  <c r="BI65" i="5" s="1"/>
  <c r="BJ66" i="5" s="1"/>
  <c r="BK67" i="5" s="1"/>
  <c r="BL68" i="5" s="1"/>
  <c r="BB46" i="5"/>
  <c r="BE81" i="5"/>
  <c r="BF82" i="5" s="1"/>
  <c r="BG83" i="5" s="1"/>
  <c r="BE86" i="5"/>
  <c r="BF87" i="5" s="1"/>
  <c r="BG88" i="5" s="1"/>
  <c r="BH89" i="5" s="1"/>
  <c r="BI90" i="5" s="1"/>
  <c r="BJ91" i="5" s="1"/>
  <c r="BK92" i="5" s="1"/>
  <c r="BL93" i="5" s="1"/>
  <c r="BE60" i="5"/>
  <c r="BF61" i="5" s="1"/>
  <c r="BG62" i="5" s="1"/>
  <c r="BH63" i="5" s="1"/>
  <c r="BE78" i="5"/>
  <c r="BF79" i="5" s="1"/>
  <c r="BG80" i="5" s="1"/>
  <c r="BH81" i="5" s="1"/>
  <c r="BI82" i="5" s="1"/>
  <c r="BJ83" i="5" s="1"/>
  <c r="BK84" i="5" s="1"/>
  <c r="BL85" i="5" s="1"/>
  <c r="BE87" i="5"/>
  <c r="BB107" i="5"/>
  <c r="BC108" i="5" s="1"/>
  <c r="BD109" i="5" s="1"/>
  <c r="BN171" i="5"/>
  <c r="BE84" i="5"/>
  <c r="BF85" i="5" s="1"/>
  <c r="BG86" i="5" s="1"/>
  <c r="BH87" i="5" s="1"/>
  <c r="BI88" i="5" s="1"/>
  <c r="BJ89" i="5" s="1"/>
  <c r="BK90" i="5" s="1"/>
  <c r="BE103" i="5"/>
  <c r="BF104" i="5" s="1"/>
  <c r="BG105" i="5" s="1"/>
  <c r="BH106" i="5" s="1"/>
  <c r="BI107" i="5" s="1"/>
  <c r="BJ108" i="5" s="1"/>
  <c r="BK109" i="5" s="1"/>
  <c r="BL110" i="5" s="1"/>
  <c r="BE76" i="5"/>
  <c r="BF77" i="5" s="1"/>
  <c r="BG78" i="5" s="1"/>
  <c r="BH79" i="5" s="1"/>
  <c r="BE75" i="5"/>
  <c r="BF76" i="5" s="1"/>
  <c r="BG77" i="5" s="1"/>
  <c r="BH78" i="5" s="1"/>
  <c r="BI79" i="5" s="1"/>
  <c r="BJ80" i="5" s="1"/>
  <c r="BK81" i="5" s="1"/>
  <c r="BL82" i="5" s="1"/>
  <c r="BE85" i="5"/>
  <c r="BF86" i="5" s="1"/>
  <c r="BG87" i="5" s="1"/>
  <c r="BH88" i="5" s="1"/>
  <c r="BI89" i="5" s="1"/>
  <c r="BJ90" i="5" s="1"/>
  <c r="BK91" i="5" s="1"/>
  <c r="BL92" i="5" s="1"/>
  <c r="BE88" i="5"/>
  <c r="BF89" i="5" s="1"/>
  <c r="BG90" i="5" s="1"/>
  <c r="BH91" i="5" s="1"/>
  <c r="BI92" i="5" s="1"/>
  <c r="BJ93" i="5" s="1"/>
  <c r="BK94" i="5" s="1"/>
  <c r="BE69" i="5"/>
  <c r="BE73" i="5"/>
  <c r="BF74" i="5" s="1"/>
  <c r="BG75" i="5" s="1"/>
  <c r="BH76" i="5" s="1"/>
  <c r="BI77" i="5" s="1"/>
  <c r="BJ78" i="5" s="1"/>
  <c r="BK79" i="5" s="1"/>
  <c r="BL80" i="5" s="1"/>
  <c r="BE83" i="5"/>
  <c r="BF84" i="5" s="1"/>
  <c r="BG85" i="5" s="1"/>
  <c r="BH86" i="5" s="1"/>
  <c r="BI87" i="5" s="1"/>
  <c r="BJ88" i="5" s="1"/>
  <c r="BK89" i="5" s="1"/>
  <c r="BL90" i="5" s="1"/>
  <c r="BE98" i="5"/>
  <c r="BF99" i="5" s="1"/>
  <c r="BG100" i="5" s="1"/>
  <c r="BH101" i="5" s="1"/>
  <c r="BI102" i="5" s="1"/>
  <c r="BJ103" i="5" s="1"/>
  <c r="BK104" i="5" s="1"/>
  <c r="BL105" i="5" s="1"/>
  <c r="BE66" i="5"/>
  <c r="BF67" i="5" s="1"/>
  <c r="BG68" i="5" s="1"/>
  <c r="BE72" i="5"/>
  <c r="BF73" i="5" s="1"/>
  <c r="BE82" i="5"/>
  <c r="BF83" i="5" s="1"/>
  <c r="BG84" i="5" s="1"/>
  <c r="BH85" i="5" s="1"/>
  <c r="BI86" i="5" s="1"/>
  <c r="BJ87" i="5" s="1"/>
  <c r="BK88" i="5" s="1"/>
  <c r="BL89" i="5" s="1"/>
  <c r="BE64" i="5"/>
  <c r="BF65" i="5" s="1"/>
  <c r="BG66" i="5" s="1"/>
  <c r="BH67" i="5" s="1"/>
  <c r="BI68" i="5" s="1"/>
  <c r="BJ69" i="5" s="1"/>
  <c r="BK70" i="5" s="1"/>
  <c r="BL71" i="5" s="1"/>
  <c r="BE62" i="5"/>
  <c r="BF63" i="5" s="1"/>
  <c r="BE67" i="5"/>
  <c r="BF68" i="5" s="1"/>
  <c r="BG69" i="5" s="1"/>
  <c r="BH70" i="5" s="1"/>
  <c r="BI71" i="5" s="1"/>
  <c r="BJ72" i="5" s="1"/>
  <c r="BK73" i="5" s="1"/>
  <c r="BL74" i="5" s="1"/>
  <c r="BE90" i="5"/>
  <c r="BF91" i="5" s="1"/>
  <c r="BG92" i="5" s="1"/>
  <c r="BH93" i="5" s="1"/>
  <c r="BE118" i="5"/>
  <c r="BF119" i="5" s="1"/>
  <c r="BG120" i="5" s="1"/>
  <c r="BH121" i="5" s="1"/>
  <c r="BI122" i="5" s="1"/>
  <c r="BJ123" i="5" s="1"/>
  <c r="BK124" i="5" s="1"/>
  <c r="BL125" i="5" s="1"/>
  <c r="BE74" i="5"/>
  <c r="BF75" i="5" s="1"/>
  <c r="BG76" i="5" s="1"/>
  <c r="BH77" i="5" s="1"/>
  <c r="BI78" i="5" s="1"/>
  <c r="BJ79" i="5" s="1"/>
  <c r="BB108" i="5"/>
  <c r="BC109" i="5" s="1"/>
  <c r="BD110" i="5" s="1"/>
  <c r="BE80" i="5"/>
  <c r="BF81" i="5" s="1"/>
  <c r="BG82" i="5" s="1"/>
  <c r="BH83" i="5" s="1"/>
  <c r="BI84" i="5" s="1"/>
  <c r="BJ85" i="5" s="1"/>
  <c r="BK86" i="5" s="1"/>
  <c r="BE100" i="5"/>
  <c r="BF101" i="5" s="1"/>
  <c r="BE92" i="5"/>
  <c r="BF93" i="5" s="1"/>
  <c r="BG94" i="5" s="1"/>
  <c r="BH95" i="5" s="1"/>
  <c r="BI96" i="5" s="1"/>
  <c r="BE99" i="5"/>
  <c r="BF100" i="5" s="1"/>
  <c r="BG101" i="5" s="1"/>
  <c r="BH102" i="5" s="1"/>
  <c r="BI103" i="5" s="1"/>
  <c r="BJ104" i="5" s="1"/>
  <c r="BK105" i="5" s="1"/>
  <c r="BL106" i="5" s="1"/>
  <c r="BE134" i="5"/>
  <c r="BF135" i="5" s="1"/>
  <c r="BG136" i="5" s="1"/>
  <c r="BH137" i="5" s="1"/>
  <c r="BI138" i="5" s="1"/>
  <c r="BJ139" i="5" s="1"/>
  <c r="BK140" i="5" s="1"/>
  <c r="BL141" i="5" s="1"/>
  <c r="BE93" i="5"/>
  <c r="BF94" i="5" s="1"/>
  <c r="BG95" i="5" s="1"/>
  <c r="BH96" i="5" s="1"/>
  <c r="BI97" i="5" s="1"/>
  <c r="BJ98" i="5" s="1"/>
  <c r="BK99" i="5" s="1"/>
  <c r="BL100" i="5" s="1"/>
  <c r="BE96" i="5"/>
  <c r="BE95" i="5"/>
  <c r="BF96" i="5" s="1"/>
  <c r="BG97" i="5" s="1"/>
  <c r="BH98" i="5" s="1"/>
  <c r="BI99" i="5" s="1"/>
  <c r="BJ100" i="5" s="1"/>
  <c r="BK101" i="5" s="1"/>
  <c r="BL102" i="5" s="1"/>
  <c r="BE105" i="5"/>
  <c r="BF106" i="5" s="1"/>
  <c r="BG107" i="5" s="1"/>
  <c r="BH108" i="5" s="1"/>
  <c r="BI109" i="5" s="1"/>
  <c r="BJ110" i="5" s="1"/>
  <c r="BK111" i="5" s="1"/>
  <c r="BL112" i="5" s="1"/>
  <c r="BE112" i="5"/>
  <c r="BF113" i="5" s="1"/>
  <c r="BG114" i="5" s="1"/>
  <c r="BH115" i="5" s="1"/>
  <c r="BI116" i="5" s="1"/>
  <c r="BJ117" i="5" s="1"/>
  <c r="BK118" i="5" s="1"/>
  <c r="BL119" i="5" s="1"/>
  <c r="BE109" i="5"/>
  <c r="BF110" i="5" s="1"/>
  <c r="BG111" i="5" s="1"/>
  <c r="BH112" i="5" s="1"/>
  <c r="BE122" i="5"/>
  <c r="BF123" i="5" s="1"/>
  <c r="BG124" i="5" s="1"/>
  <c r="BH125" i="5" s="1"/>
  <c r="BI126" i="5" s="1"/>
  <c r="BJ127" i="5" s="1"/>
  <c r="BK128" i="5" s="1"/>
  <c r="BL129" i="5" s="1"/>
  <c r="BE130" i="5"/>
  <c r="BF131" i="5" s="1"/>
  <c r="BG132" i="5" s="1"/>
  <c r="BH133" i="5" s="1"/>
  <c r="BI134" i="5" s="1"/>
  <c r="BJ135" i="5" s="1"/>
  <c r="BK136" i="5" s="1"/>
  <c r="BL137" i="5" s="1"/>
  <c r="BE138" i="5"/>
  <c r="BF139" i="5" s="1"/>
  <c r="BG140" i="5" s="1"/>
  <c r="BH141" i="5" s="1"/>
  <c r="BI142" i="5" s="1"/>
  <c r="BJ143" i="5" s="1"/>
  <c r="BK144" i="5" s="1"/>
  <c r="BL145" i="5" s="1"/>
  <c r="BE91" i="5"/>
  <c r="BF92" i="5" s="1"/>
  <c r="BG93" i="5" s="1"/>
  <c r="BH94" i="5" s="1"/>
  <c r="BI95" i="5" s="1"/>
  <c r="BJ96" i="5" s="1"/>
  <c r="BK97" i="5" s="1"/>
  <c r="BL98" i="5" s="1"/>
  <c r="BE94" i="5"/>
  <c r="BF95" i="5" s="1"/>
  <c r="BG96" i="5" s="1"/>
  <c r="BH97" i="5" s="1"/>
  <c r="BI98" i="5" s="1"/>
  <c r="BE131" i="5"/>
  <c r="BF132" i="5" s="1"/>
  <c r="BG133" i="5" s="1"/>
  <c r="BH134" i="5" s="1"/>
  <c r="BE136" i="5"/>
  <c r="BF137" i="5" s="1"/>
  <c r="BG138" i="5" s="1"/>
  <c r="BH139" i="5" s="1"/>
  <c r="BI140" i="5" s="1"/>
  <c r="BJ141" i="5" s="1"/>
  <c r="BK142" i="5" s="1"/>
  <c r="BL143" i="5" s="1"/>
  <c r="BE144" i="5"/>
  <c r="BF145" i="5" s="1"/>
  <c r="BG146" i="5" s="1"/>
  <c r="BH147" i="5" s="1"/>
  <c r="BI148" i="5" s="1"/>
  <c r="BJ149" i="5" s="1"/>
  <c r="BK150" i="5" s="1"/>
  <c r="BL151" i="5" s="1"/>
  <c r="BE102" i="5"/>
  <c r="BF103" i="5" s="1"/>
  <c r="BG104" i="5" s="1"/>
  <c r="BH105" i="5" s="1"/>
  <c r="BI106" i="5" s="1"/>
  <c r="BE113" i="5"/>
  <c r="BF114" i="5" s="1"/>
  <c r="BE117" i="5"/>
  <c r="BF118" i="5" s="1"/>
  <c r="BG119" i="5" s="1"/>
  <c r="BH120" i="5" s="1"/>
  <c r="BI121" i="5" s="1"/>
  <c r="BE114" i="5"/>
  <c r="BF115" i="5" s="1"/>
  <c r="BG116" i="5" s="1"/>
  <c r="BH117" i="5" s="1"/>
  <c r="BI118" i="5" s="1"/>
  <c r="BE116" i="5"/>
  <c r="BF117" i="5" s="1"/>
  <c r="BG118" i="5" s="1"/>
  <c r="BH119" i="5" s="1"/>
  <c r="BI120" i="5" s="1"/>
  <c r="BJ121" i="5" s="1"/>
  <c r="BK122" i="5" s="1"/>
  <c r="BL123" i="5" s="1"/>
  <c r="BE121" i="5"/>
  <c r="BF122" i="5" s="1"/>
  <c r="BG123" i="5" s="1"/>
  <c r="BH124" i="5" s="1"/>
  <c r="BI125" i="5" s="1"/>
  <c r="BJ126" i="5" s="1"/>
  <c r="BK127" i="5" s="1"/>
  <c r="BL128" i="5" s="1"/>
  <c r="BE97" i="5"/>
  <c r="BF98" i="5" s="1"/>
  <c r="BG99" i="5" s="1"/>
  <c r="BH100" i="5" s="1"/>
  <c r="BI101" i="5" s="1"/>
  <c r="BJ102" i="5" s="1"/>
  <c r="BK103" i="5" s="1"/>
  <c r="BL104" i="5" s="1"/>
  <c r="BE107" i="5"/>
  <c r="BF108" i="5" s="1"/>
  <c r="BG109" i="5" s="1"/>
  <c r="BH110" i="5" s="1"/>
  <c r="BI111" i="5" s="1"/>
  <c r="BJ112" i="5" s="1"/>
  <c r="BK113" i="5" s="1"/>
  <c r="BL114" i="5" s="1"/>
  <c r="BE108" i="5"/>
  <c r="BF109" i="5" s="1"/>
  <c r="BG110" i="5" s="1"/>
  <c r="BH111" i="5" s="1"/>
  <c r="BI112" i="5" s="1"/>
  <c r="BJ113" i="5" s="1"/>
  <c r="BE115" i="5"/>
  <c r="BF116" i="5" s="1"/>
  <c r="BG117" i="5" s="1"/>
  <c r="BH118" i="5" s="1"/>
  <c r="BE120" i="5"/>
  <c r="BF121" i="5" s="1"/>
  <c r="BG122" i="5" s="1"/>
  <c r="BH123" i="5" s="1"/>
  <c r="BI124" i="5" s="1"/>
  <c r="BJ125" i="5" s="1"/>
  <c r="BK126" i="5" s="1"/>
  <c r="BL127" i="5" s="1"/>
  <c r="BE104" i="5"/>
  <c r="BF105" i="5" s="1"/>
  <c r="BG106" i="5" s="1"/>
  <c r="BH107" i="5" s="1"/>
  <c r="BI108" i="5" s="1"/>
  <c r="BJ109" i="5" s="1"/>
  <c r="BK110" i="5" s="1"/>
  <c r="BL111" i="5" s="1"/>
  <c r="BE106" i="5"/>
  <c r="BF107" i="5" s="1"/>
  <c r="BG108" i="5" s="1"/>
  <c r="BH109" i="5" s="1"/>
  <c r="BI110" i="5" s="1"/>
  <c r="BJ111" i="5" s="1"/>
  <c r="BK112" i="5" s="1"/>
  <c r="BL113" i="5" s="1"/>
  <c r="BE124" i="5"/>
  <c r="BF125" i="5" s="1"/>
  <c r="BG126" i="5" s="1"/>
  <c r="BH127" i="5" s="1"/>
  <c r="BI128" i="5" s="1"/>
  <c r="BJ129" i="5" s="1"/>
  <c r="BK130" i="5" s="1"/>
  <c r="BL131" i="5" s="1"/>
  <c r="BE129" i="5"/>
  <c r="BF130" i="5" s="1"/>
  <c r="BG131" i="5" s="1"/>
  <c r="BE140" i="5"/>
  <c r="BF141" i="5" s="1"/>
  <c r="BG142" i="5" s="1"/>
  <c r="BH143" i="5" s="1"/>
  <c r="BI144" i="5" s="1"/>
  <c r="BJ145" i="5" s="1"/>
  <c r="BK146" i="5" s="1"/>
  <c r="BL147" i="5" s="1"/>
  <c r="BE125" i="5"/>
  <c r="BF126" i="5" s="1"/>
  <c r="BG127" i="5" s="1"/>
  <c r="BH128" i="5" s="1"/>
  <c r="BI129" i="5" s="1"/>
  <c r="BJ130" i="5" s="1"/>
  <c r="BK131" i="5" s="1"/>
  <c r="BL132" i="5" s="1"/>
  <c r="BE126" i="5"/>
  <c r="BF127" i="5" s="1"/>
  <c r="BG128" i="5" s="1"/>
  <c r="BH129" i="5" s="1"/>
  <c r="BI130" i="5" s="1"/>
  <c r="BJ131" i="5" s="1"/>
  <c r="BK132" i="5" s="1"/>
  <c r="BL133" i="5" s="1"/>
  <c r="BE123" i="5"/>
  <c r="BF124" i="5" s="1"/>
  <c r="BG125" i="5" s="1"/>
  <c r="BH126" i="5" s="1"/>
  <c r="BE128" i="5"/>
  <c r="BF129" i="5" s="1"/>
  <c r="BG130" i="5" s="1"/>
  <c r="BH131" i="5" s="1"/>
  <c r="BI132" i="5" s="1"/>
  <c r="BJ133" i="5" s="1"/>
  <c r="BK134" i="5" s="1"/>
  <c r="BL135" i="5" s="1"/>
  <c r="BC141" i="5"/>
  <c r="BD142" i="5" s="1"/>
  <c r="BE119" i="5"/>
  <c r="BF120" i="5" s="1"/>
  <c r="BG121" i="5" s="1"/>
  <c r="BH122" i="5" s="1"/>
  <c r="BI123" i="5" s="1"/>
  <c r="BJ124" i="5" s="1"/>
  <c r="BK125" i="5" s="1"/>
  <c r="BL126" i="5" s="1"/>
  <c r="BE139" i="5"/>
  <c r="BF140" i="5" s="1"/>
  <c r="BG141" i="5" s="1"/>
  <c r="BH142" i="5" s="1"/>
  <c r="BI143" i="5" s="1"/>
  <c r="BJ144" i="5" s="1"/>
  <c r="BK145" i="5" s="1"/>
  <c r="BL146" i="5" s="1"/>
  <c r="BE137" i="5"/>
  <c r="BF138" i="5" s="1"/>
  <c r="BG139" i="5" s="1"/>
  <c r="BH140" i="5" s="1"/>
  <c r="BI141" i="5" s="1"/>
  <c r="BJ142" i="5" s="1"/>
  <c r="BK143" i="5" s="1"/>
  <c r="BL144" i="5" s="1"/>
  <c r="BE142" i="5"/>
  <c r="BF143" i="5" s="1"/>
  <c r="BG144" i="5" s="1"/>
  <c r="BH145" i="5" s="1"/>
  <c r="BI146" i="5" s="1"/>
  <c r="BJ147" i="5" s="1"/>
  <c r="BK148" i="5" s="1"/>
  <c r="BL149" i="5" s="1"/>
  <c r="BE147" i="5"/>
  <c r="BF148" i="5" s="1"/>
  <c r="BG149" i="5" s="1"/>
  <c r="BH150" i="5" s="1"/>
  <c r="BI151" i="5" s="1"/>
  <c r="BJ152" i="5" s="1"/>
  <c r="BK153" i="5" s="1"/>
  <c r="BL154" i="5" s="1"/>
  <c r="BE161" i="5"/>
  <c r="BF162" i="5" s="1"/>
  <c r="BG163" i="5" s="1"/>
  <c r="BE127" i="5"/>
  <c r="BF128" i="5" s="1"/>
  <c r="BG129" i="5" s="1"/>
  <c r="BH130" i="5" s="1"/>
  <c r="BI131" i="5" s="1"/>
  <c r="BJ132" i="5" s="1"/>
  <c r="BK133" i="5" s="1"/>
  <c r="BL134" i="5" s="1"/>
  <c r="BE133" i="5"/>
  <c r="BF134" i="5" s="1"/>
  <c r="BG135" i="5" s="1"/>
  <c r="BH136" i="5" s="1"/>
  <c r="BI137" i="5" s="1"/>
  <c r="BJ138" i="5" s="1"/>
  <c r="BK139" i="5" s="1"/>
  <c r="BL140" i="5" s="1"/>
  <c r="BE157" i="5"/>
  <c r="BF158" i="5" s="1"/>
  <c r="BG159" i="5" s="1"/>
  <c r="BH160" i="5" s="1"/>
  <c r="BI161" i="5" s="1"/>
  <c r="BJ162" i="5" s="1"/>
  <c r="BK163" i="5" s="1"/>
  <c r="BE132" i="5"/>
  <c r="BF133" i="5" s="1"/>
  <c r="BG134" i="5" s="1"/>
  <c r="BH135" i="5" s="1"/>
  <c r="BI136" i="5" s="1"/>
  <c r="BJ137" i="5" s="1"/>
  <c r="BK138" i="5" s="1"/>
  <c r="BL139" i="5" s="1"/>
  <c r="BE145" i="5"/>
  <c r="BF146" i="5" s="1"/>
  <c r="BG147" i="5" s="1"/>
  <c r="BH148" i="5" s="1"/>
  <c r="BI149" i="5" s="1"/>
  <c r="BJ150" i="5" s="1"/>
  <c r="BK151" i="5" s="1"/>
  <c r="BL152" i="5" s="1"/>
  <c r="BE148" i="5"/>
  <c r="BF149" i="5" s="1"/>
  <c r="BG150" i="5" s="1"/>
  <c r="BH151" i="5" s="1"/>
  <c r="BI152" i="5" s="1"/>
  <c r="BJ153" i="5" s="1"/>
  <c r="BK154" i="5" s="1"/>
  <c r="BL155" i="5" s="1"/>
  <c r="BE154" i="5"/>
  <c r="BF155" i="5" s="1"/>
  <c r="BG156" i="5" s="1"/>
  <c r="BH157" i="5" s="1"/>
  <c r="BI158" i="5" s="1"/>
  <c r="BJ159" i="5" s="1"/>
  <c r="BE135" i="5"/>
  <c r="BF136" i="5" s="1"/>
  <c r="BE141" i="5"/>
  <c r="BF142" i="5" s="1"/>
  <c r="BG143" i="5" s="1"/>
  <c r="BH144" i="5" s="1"/>
  <c r="BI145" i="5" s="1"/>
  <c r="BJ146" i="5" s="1"/>
  <c r="BK147" i="5" s="1"/>
  <c r="BL148" i="5" s="1"/>
  <c r="BE151" i="5"/>
  <c r="BF152" i="5" s="1"/>
  <c r="BG153" i="5" s="1"/>
  <c r="BH154" i="5" s="1"/>
  <c r="BI155" i="5" s="1"/>
  <c r="BJ156" i="5" s="1"/>
  <c r="BK157" i="5" s="1"/>
  <c r="BL158" i="5" s="1"/>
  <c r="BE159" i="5"/>
  <c r="BF160" i="5" s="1"/>
  <c r="BG161" i="5" s="1"/>
  <c r="BH162" i="5" s="1"/>
  <c r="BI163" i="5" s="1"/>
  <c r="BE156" i="5"/>
  <c r="BF157" i="5" s="1"/>
  <c r="BG158" i="5" s="1"/>
  <c r="BH159" i="5" s="1"/>
  <c r="BI160" i="5" s="1"/>
  <c r="BJ161" i="5" s="1"/>
  <c r="BK162" i="5" s="1"/>
  <c r="BE162" i="5"/>
  <c r="BF163" i="5" s="1"/>
  <c r="BE150" i="5"/>
  <c r="BF151" i="5" s="1"/>
  <c r="BG152" i="5" s="1"/>
  <c r="BH153" i="5" s="1"/>
  <c r="BI154" i="5" s="1"/>
  <c r="BJ155" i="5" s="1"/>
  <c r="BK156" i="5" s="1"/>
  <c r="BL157" i="5" s="1"/>
  <c r="BE158" i="5"/>
  <c r="BF159" i="5" s="1"/>
  <c r="BG160" i="5" s="1"/>
  <c r="BH161" i="5" s="1"/>
  <c r="BI162" i="5" s="1"/>
  <c r="BJ163" i="5" s="1"/>
  <c r="BE153" i="5"/>
  <c r="BF154" i="5" s="1"/>
  <c r="BG155" i="5" s="1"/>
  <c r="BH156" i="5" s="1"/>
  <c r="BI157" i="5" s="1"/>
  <c r="BJ158" i="5" s="1"/>
  <c r="BK159" i="5" s="1"/>
  <c r="BL160" i="5" s="1"/>
  <c r="BE160" i="5"/>
  <c r="BF161" i="5" s="1"/>
  <c r="BG162" i="5" s="1"/>
  <c r="BH163" i="5" s="1"/>
  <c r="BE152" i="5"/>
  <c r="BF153" i="5" s="1"/>
  <c r="BG154" i="5" s="1"/>
  <c r="BH155" i="5" s="1"/>
  <c r="BI156" i="5" s="1"/>
  <c r="BJ157" i="5" s="1"/>
  <c r="BK158" i="5" s="1"/>
  <c r="BL159" i="5" s="1"/>
  <c r="BE163" i="5"/>
  <c r="BE146" i="5"/>
  <c r="BF147" i="5" s="1"/>
  <c r="BG148" i="5" s="1"/>
  <c r="BH149" i="5" s="1"/>
  <c r="BI150" i="5" s="1"/>
  <c r="BJ151" i="5" s="1"/>
  <c r="BK152" i="5" s="1"/>
  <c r="BL153" i="5" s="1"/>
  <c r="BE149" i="5"/>
  <c r="BF150" i="5" s="1"/>
  <c r="BG151" i="5" s="1"/>
  <c r="BH152" i="5" s="1"/>
  <c r="BI153" i="5" s="1"/>
  <c r="BJ154" i="5" s="1"/>
  <c r="BK155" i="5" s="1"/>
  <c r="BL156" i="5" s="1"/>
  <c r="BE155" i="5"/>
  <c r="BF156" i="5" s="1"/>
  <c r="BG157" i="5" s="1"/>
  <c r="BH158" i="5" s="1"/>
  <c r="BI159" i="5" s="1"/>
  <c r="BJ160" i="5" s="1"/>
  <c r="BK161" i="5" s="1"/>
  <c r="BL162" i="5" s="1"/>
  <c r="BE45" i="8"/>
  <c r="BF46" i="8" s="1"/>
  <c r="BG47" i="8" s="1"/>
  <c r="BH48" i="8" s="1"/>
  <c r="BI49" i="8" s="1"/>
  <c r="BJ50" i="8" s="1"/>
  <c r="BK51" i="8" s="1"/>
  <c r="BO66" i="8"/>
  <c r="BP67" i="8" s="1"/>
  <c r="BG72" i="8"/>
  <c r="BH73" i="8" s="1"/>
  <c r="BI74" i="8" s="1"/>
  <c r="BJ75" i="8" s="1"/>
  <c r="BK76" i="8" s="1"/>
  <c r="BL77" i="8" s="1"/>
  <c r="BM78" i="8" s="1"/>
  <c r="BN79" i="8" s="1"/>
  <c r="BO80" i="8" s="1"/>
  <c r="BP81" i="8" s="1"/>
  <c r="BG79" i="8"/>
  <c r="BH80" i="8" s="1"/>
  <c r="BI81" i="8" s="1"/>
  <c r="BJ82" i="8" s="1"/>
  <c r="BK83" i="8" s="1"/>
  <c r="BL84" i="8" s="1"/>
  <c r="BM85" i="8" s="1"/>
  <c r="BN86" i="8" s="1"/>
  <c r="BO87" i="8" s="1"/>
  <c r="BP88" i="8" s="1"/>
  <c r="BG81" i="8"/>
  <c r="BH82" i="8" s="1"/>
  <c r="BI83" i="8" s="1"/>
  <c r="BJ84" i="8" s="1"/>
  <c r="BK85" i="8" s="1"/>
  <c r="BK57" i="8"/>
  <c r="BL58" i="8" s="1"/>
  <c r="BM59" i="8" s="1"/>
  <c r="BN60" i="8" s="1"/>
  <c r="BO61" i="8" s="1"/>
  <c r="BP62" i="8" s="1"/>
  <c r="BG103" i="8"/>
  <c r="BG48" i="8"/>
  <c r="BH49" i="8" s="1"/>
  <c r="BI50" i="8" s="1"/>
  <c r="BJ51" i="8" s="1"/>
  <c r="BK52" i="8" s="1"/>
  <c r="BL53" i="8" s="1"/>
  <c r="BM54" i="8" s="1"/>
  <c r="BN55" i="8" s="1"/>
  <c r="BO56" i="8" s="1"/>
  <c r="BP57" i="8" s="1"/>
  <c r="BG51" i="8"/>
  <c r="BH52" i="8" s="1"/>
  <c r="BI53" i="8" s="1"/>
  <c r="BJ54" i="8" s="1"/>
  <c r="BG57" i="8"/>
  <c r="BH58" i="8" s="1"/>
  <c r="BI59" i="8" s="1"/>
  <c r="BJ60" i="8" s="1"/>
  <c r="BK61" i="8" s="1"/>
  <c r="BL62" i="8" s="1"/>
  <c r="BM63" i="8" s="1"/>
  <c r="BN64" i="8" s="1"/>
  <c r="BO65" i="8" s="1"/>
  <c r="BP66" i="8" s="1"/>
  <c r="BG76" i="8"/>
  <c r="BH77" i="8" s="1"/>
  <c r="BI78" i="8" s="1"/>
  <c r="BJ79" i="8" s="1"/>
  <c r="BK80" i="8" s="1"/>
  <c r="BL81" i="8" s="1"/>
  <c r="BM82" i="8" s="1"/>
  <c r="BN83" i="8" s="1"/>
  <c r="BO84" i="8" s="1"/>
  <c r="BP85" i="8" s="1"/>
  <c r="BG86" i="8"/>
  <c r="BH87" i="8" s="1"/>
  <c r="BI88" i="8" s="1"/>
  <c r="BJ89" i="8" s="1"/>
  <c r="BK90" i="8" s="1"/>
  <c r="BL91" i="8" s="1"/>
  <c r="BM92" i="8" s="1"/>
  <c r="BN93" i="8" s="1"/>
  <c r="BO94" i="8" s="1"/>
  <c r="BP95" i="8" s="1"/>
  <c r="BG61" i="8"/>
  <c r="BH62" i="8" s="1"/>
  <c r="BI63" i="8" s="1"/>
  <c r="BJ64" i="8" s="1"/>
  <c r="BK65" i="8" s="1"/>
  <c r="BL66" i="8" s="1"/>
  <c r="BM67" i="8" s="1"/>
  <c r="BN68" i="8" s="1"/>
  <c r="BO69" i="8" s="1"/>
  <c r="BP70" i="8" s="1"/>
  <c r="BG62" i="8"/>
  <c r="BH63" i="8" s="1"/>
  <c r="BG59" i="8"/>
  <c r="BH60" i="8" s="1"/>
  <c r="BI61" i="8" s="1"/>
  <c r="BJ62" i="8" s="1"/>
  <c r="BK63" i="8" s="1"/>
  <c r="BL64" i="8" s="1"/>
  <c r="BM65" i="8" s="1"/>
  <c r="BN66" i="8" s="1"/>
  <c r="BO67" i="8" s="1"/>
  <c r="BP68" i="8" s="1"/>
  <c r="BG129" i="8"/>
  <c r="BH130" i="8" s="1"/>
  <c r="BG54" i="8"/>
  <c r="BH55" i="8" s="1"/>
  <c r="BI56" i="8" s="1"/>
  <c r="BJ57" i="8" s="1"/>
  <c r="BK58" i="8" s="1"/>
  <c r="BL59" i="8" s="1"/>
  <c r="BM60" i="8" s="1"/>
  <c r="BN61" i="8" s="1"/>
  <c r="BO62" i="8" s="1"/>
  <c r="BP63" i="8" s="1"/>
  <c r="BG78" i="8"/>
  <c r="BH79" i="8" s="1"/>
  <c r="BG83" i="8"/>
  <c r="BH84" i="8" s="1"/>
  <c r="BI85" i="8" s="1"/>
  <c r="BJ86" i="8" s="1"/>
  <c r="BK87" i="8" s="1"/>
  <c r="BL88" i="8" s="1"/>
  <c r="BM89" i="8" s="1"/>
  <c r="BN90" i="8" s="1"/>
  <c r="BO91" i="8" s="1"/>
  <c r="BP92" i="8" s="1"/>
  <c r="BG68" i="8"/>
  <c r="BH69" i="8" s="1"/>
  <c r="BI70" i="8" s="1"/>
  <c r="BJ71" i="8" s="1"/>
  <c r="BK72" i="8" s="1"/>
  <c r="BL73" i="8" s="1"/>
  <c r="BG69" i="8"/>
  <c r="BH70" i="8" s="1"/>
  <c r="BI71" i="8" s="1"/>
  <c r="BJ72" i="8" s="1"/>
  <c r="BK73" i="8" s="1"/>
  <c r="BL74" i="8" s="1"/>
  <c r="BM75" i="8" s="1"/>
  <c r="BN76" i="8" s="1"/>
  <c r="BO77" i="8" s="1"/>
  <c r="BP78" i="8" s="1"/>
  <c r="BG77" i="8"/>
  <c r="BH78" i="8" s="1"/>
  <c r="BI79" i="8" s="1"/>
  <c r="BJ80" i="8" s="1"/>
  <c r="BK81" i="8" s="1"/>
  <c r="BG82" i="8"/>
  <c r="BG55" i="8"/>
  <c r="BG75" i="8"/>
  <c r="BH76" i="8" s="1"/>
  <c r="BI77" i="8" s="1"/>
  <c r="BJ78" i="8" s="1"/>
  <c r="BK79" i="8" s="1"/>
  <c r="BL80" i="8" s="1"/>
  <c r="BM81" i="8" s="1"/>
  <c r="BN82" i="8" s="1"/>
  <c r="BO83" i="8" s="1"/>
  <c r="BP84" i="8" s="1"/>
  <c r="BG49" i="8"/>
  <c r="BH50" i="8" s="1"/>
  <c r="BI51" i="8" s="1"/>
  <c r="BG56" i="8"/>
  <c r="BH57" i="8" s="1"/>
  <c r="BI58" i="8" s="1"/>
  <c r="BJ59" i="8" s="1"/>
  <c r="BK60" i="8" s="1"/>
  <c r="BL61" i="8" s="1"/>
  <c r="BM62" i="8" s="1"/>
  <c r="BN63" i="8" s="1"/>
  <c r="BO64" i="8" s="1"/>
  <c r="BP65" i="8" s="1"/>
  <c r="BG64" i="8"/>
  <c r="BH65" i="8" s="1"/>
  <c r="BI66" i="8" s="1"/>
  <c r="BJ67" i="8" s="1"/>
  <c r="BK68" i="8" s="1"/>
  <c r="BL69" i="8" s="1"/>
  <c r="BM70" i="8" s="1"/>
  <c r="BN71" i="8" s="1"/>
  <c r="BO72" i="8" s="1"/>
  <c r="BP73" i="8" s="1"/>
  <c r="BG65" i="8"/>
  <c r="BH66" i="8" s="1"/>
  <c r="BI67" i="8" s="1"/>
  <c r="BJ68" i="8" s="1"/>
  <c r="BK69" i="8" s="1"/>
  <c r="BL70" i="8" s="1"/>
  <c r="BM71" i="8" s="1"/>
  <c r="BN72" i="8" s="1"/>
  <c r="BO73" i="8" s="1"/>
  <c r="BP74" i="8" s="1"/>
  <c r="BG66" i="8"/>
  <c r="BH67" i="8" s="1"/>
  <c r="BG67" i="8"/>
  <c r="BH68" i="8" s="1"/>
  <c r="BI69" i="8" s="1"/>
  <c r="BJ70" i="8" s="1"/>
  <c r="BG80" i="8"/>
  <c r="BH81" i="8" s="1"/>
  <c r="BI82" i="8" s="1"/>
  <c r="BJ83" i="8" s="1"/>
  <c r="BK84" i="8" s="1"/>
  <c r="BL85" i="8" s="1"/>
  <c r="BM86" i="8" s="1"/>
  <c r="BN87" i="8" s="1"/>
  <c r="BO88" i="8" s="1"/>
  <c r="BG97" i="8"/>
  <c r="BH98" i="8" s="1"/>
  <c r="BI99" i="8" s="1"/>
  <c r="BJ100" i="8" s="1"/>
  <c r="BK101" i="8" s="1"/>
  <c r="BL102" i="8" s="1"/>
  <c r="BM103" i="8" s="1"/>
  <c r="BN104" i="8" s="1"/>
  <c r="BO105" i="8" s="1"/>
  <c r="BP106" i="8" s="1"/>
  <c r="BG60" i="8"/>
  <c r="BH61" i="8" s="1"/>
  <c r="BI62" i="8" s="1"/>
  <c r="BJ63" i="8" s="1"/>
  <c r="BK64" i="8" s="1"/>
  <c r="BL65" i="8" s="1"/>
  <c r="BM66" i="8" s="1"/>
  <c r="BN67" i="8" s="1"/>
  <c r="BO68" i="8" s="1"/>
  <c r="BP69" i="8" s="1"/>
  <c r="BG63" i="8"/>
  <c r="BH64" i="8" s="1"/>
  <c r="BG84" i="8"/>
  <c r="BG71" i="8"/>
  <c r="BH72" i="8" s="1"/>
  <c r="BI73" i="8" s="1"/>
  <c r="BJ74" i="8" s="1"/>
  <c r="BK75" i="8" s="1"/>
  <c r="BL76" i="8" s="1"/>
  <c r="BM77" i="8" s="1"/>
  <c r="BN78" i="8" s="1"/>
  <c r="BO79" i="8" s="1"/>
  <c r="BP80" i="8" s="1"/>
  <c r="BG73" i="8"/>
  <c r="BH74" i="8" s="1"/>
  <c r="BI75" i="8" s="1"/>
  <c r="BJ76" i="8" s="1"/>
  <c r="BK77" i="8" s="1"/>
  <c r="BL78" i="8" s="1"/>
  <c r="BM79" i="8" s="1"/>
  <c r="BN80" i="8" s="1"/>
  <c r="BO81" i="8" s="1"/>
  <c r="BP82" i="8" s="1"/>
  <c r="BG96" i="8"/>
  <c r="BH97" i="8" s="1"/>
  <c r="BI98" i="8" s="1"/>
  <c r="BR171" i="8"/>
  <c r="BR44" i="8" s="1"/>
  <c r="BG91" i="8"/>
  <c r="BG94" i="8"/>
  <c r="BH95" i="8" s="1"/>
  <c r="BI96" i="8" s="1"/>
  <c r="BJ97" i="8" s="1"/>
  <c r="BK98" i="8" s="1"/>
  <c r="BL99" i="8" s="1"/>
  <c r="BM100" i="8" s="1"/>
  <c r="BN101" i="8" s="1"/>
  <c r="BO102" i="8" s="1"/>
  <c r="BP103" i="8" s="1"/>
  <c r="BG101" i="8"/>
  <c r="BH102" i="8" s="1"/>
  <c r="BI103" i="8" s="1"/>
  <c r="BG108" i="8"/>
  <c r="BG125" i="8"/>
  <c r="BH126" i="8" s="1"/>
  <c r="BI127" i="8" s="1"/>
  <c r="BJ128" i="8" s="1"/>
  <c r="BK129" i="8" s="1"/>
  <c r="BL130" i="8" s="1"/>
  <c r="BM131" i="8" s="1"/>
  <c r="BN132" i="8" s="1"/>
  <c r="BO133" i="8" s="1"/>
  <c r="BP134" i="8" s="1"/>
  <c r="BG87" i="8"/>
  <c r="BG95" i="8"/>
  <c r="BH96" i="8" s="1"/>
  <c r="BI97" i="8" s="1"/>
  <c r="BG102" i="8"/>
  <c r="BH103" i="8" s="1"/>
  <c r="BG88" i="8"/>
  <c r="BH89" i="8" s="1"/>
  <c r="BI90" i="8" s="1"/>
  <c r="BJ91" i="8" s="1"/>
  <c r="BK92" i="8" s="1"/>
  <c r="BL93" i="8" s="1"/>
  <c r="BM94" i="8" s="1"/>
  <c r="BN95" i="8" s="1"/>
  <c r="BO96" i="8" s="1"/>
  <c r="BP97" i="8" s="1"/>
  <c r="BG98" i="8"/>
  <c r="BG99" i="8"/>
  <c r="BH100" i="8" s="1"/>
  <c r="BI101" i="8" s="1"/>
  <c r="BJ102" i="8" s="1"/>
  <c r="BK103" i="8" s="1"/>
  <c r="BL104" i="8" s="1"/>
  <c r="BM105" i="8" s="1"/>
  <c r="BN106" i="8" s="1"/>
  <c r="BO107" i="8" s="1"/>
  <c r="BP108" i="8" s="1"/>
  <c r="BG105" i="8"/>
  <c r="BH106" i="8" s="1"/>
  <c r="BI107" i="8" s="1"/>
  <c r="BJ108" i="8" s="1"/>
  <c r="BK109" i="8" s="1"/>
  <c r="BL110" i="8" s="1"/>
  <c r="BM111" i="8" s="1"/>
  <c r="BN112" i="8" s="1"/>
  <c r="BO113" i="8" s="1"/>
  <c r="BP114" i="8" s="1"/>
  <c r="BF119" i="8"/>
  <c r="BG132" i="8"/>
  <c r="BH133" i="8" s="1"/>
  <c r="BG100" i="8"/>
  <c r="BH101" i="8" s="1"/>
  <c r="BI102" i="8" s="1"/>
  <c r="BJ103" i="8" s="1"/>
  <c r="BG128" i="8"/>
  <c r="BH129" i="8" s="1"/>
  <c r="BG85" i="8"/>
  <c r="BH86" i="8" s="1"/>
  <c r="BI87" i="8" s="1"/>
  <c r="BG89" i="8"/>
  <c r="BH90" i="8" s="1"/>
  <c r="BI91" i="8" s="1"/>
  <c r="BJ92" i="8" s="1"/>
  <c r="BK93" i="8" s="1"/>
  <c r="BL94" i="8" s="1"/>
  <c r="BM95" i="8" s="1"/>
  <c r="BN96" i="8" s="1"/>
  <c r="BO97" i="8" s="1"/>
  <c r="BG90" i="8"/>
  <c r="BG107" i="8"/>
  <c r="BH108" i="8" s="1"/>
  <c r="BI109" i="8" s="1"/>
  <c r="BJ110" i="8" s="1"/>
  <c r="BG110" i="8"/>
  <c r="BH111" i="8" s="1"/>
  <c r="BI112" i="8" s="1"/>
  <c r="BJ113" i="8" s="1"/>
  <c r="BK114" i="8" s="1"/>
  <c r="BL115" i="8" s="1"/>
  <c r="BM116" i="8" s="1"/>
  <c r="BN117" i="8" s="1"/>
  <c r="BG113" i="8"/>
  <c r="BE119" i="8"/>
  <c r="BF120" i="8" s="1"/>
  <c r="BG133" i="8"/>
  <c r="BH134" i="8" s="1"/>
  <c r="BI135" i="8" s="1"/>
  <c r="BJ136" i="8" s="1"/>
  <c r="BK137" i="8" s="1"/>
  <c r="BL138" i="8" s="1"/>
  <c r="BM139" i="8" s="1"/>
  <c r="BN140" i="8" s="1"/>
  <c r="BO141" i="8" s="1"/>
  <c r="BP142" i="8" s="1"/>
  <c r="BG93" i="8"/>
  <c r="BH94" i="8" s="1"/>
  <c r="BI95" i="8" s="1"/>
  <c r="BJ96" i="8" s="1"/>
  <c r="BK97" i="8" s="1"/>
  <c r="BF146" i="8"/>
  <c r="BG112" i="8"/>
  <c r="BH113" i="8" s="1"/>
  <c r="BI114" i="8" s="1"/>
  <c r="BJ115" i="8" s="1"/>
  <c r="BK116" i="8" s="1"/>
  <c r="BL117" i="8" s="1"/>
  <c r="BM118" i="8" s="1"/>
  <c r="BG118" i="8"/>
  <c r="BH119" i="8" s="1"/>
  <c r="BI120" i="8" s="1"/>
  <c r="BJ121" i="8" s="1"/>
  <c r="BK122" i="8" s="1"/>
  <c r="BL123" i="8" s="1"/>
  <c r="BM124" i="8" s="1"/>
  <c r="BN125" i="8" s="1"/>
  <c r="BO126" i="8" s="1"/>
  <c r="BP127" i="8" s="1"/>
  <c r="BG116" i="8"/>
  <c r="BH117" i="8" s="1"/>
  <c r="BI118" i="8" s="1"/>
  <c r="BJ119" i="8" s="1"/>
  <c r="BK120" i="8" s="1"/>
  <c r="BL121" i="8" s="1"/>
  <c r="BM122" i="8" s="1"/>
  <c r="BN123" i="8" s="1"/>
  <c r="BO124" i="8" s="1"/>
  <c r="BP125" i="8" s="1"/>
  <c r="BG117" i="8"/>
  <c r="BH118" i="8" s="1"/>
  <c r="BI119" i="8" s="1"/>
  <c r="BJ120" i="8" s="1"/>
  <c r="BK121" i="8" s="1"/>
  <c r="BL122" i="8" s="1"/>
  <c r="BM123" i="8" s="1"/>
  <c r="BN124" i="8" s="1"/>
  <c r="BO125" i="8" s="1"/>
  <c r="BP126" i="8" s="1"/>
  <c r="BG127" i="8"/>
  <c r="BH128" i="8" s="1"/>
  <c r="BI129" i="8" s="1"/>
  <c r="BJ130" i="8" s="1"/>
  <c r="BK131" i="8" s="1"/>
  <c r="BL132" i="8" s="1"/>
  <c r="BM133" i="8" s="1"/>
  <c r="BN134" i="8" s="1"/>
  <c r="BG158" i="8"/>
  <c r="BH159" i="8" s="1"/>
  <c r="BG122" i="8"/>
  <c r="BH123" i="8" s="1"/>
  <c r="BI124" i="8" s="1"/>
  <c r="BJ125" i="8" s="1"/>
  <c r="BK126" i="8" s="1"/>
  <c r="BL127" i="8" s="1"/>
  <c r="BM128" i="8" s="1"/>
  <c r="BN129" i="8" s="1"/>
  <c r="BG126" i="8"/>
  <c r="BH127" i="8" s="1"/>
  <c r="BI128" i="8" s="1"/>
  <c r="BJ129" i="8" s="1"/>
  <c r="BG137" i="8"/>
  <c r="BH138" i="8" s="1"/>
  <c r="BI139" i="8" s="1"/>
  <c r="BJ140" i="8" s="1"/>
  <c r="BK141" i="8" s="1"/>
  <c r="BL142" i="8" s="1"/>
  <c r="BG141" i="8"/>
  <c r="BG142" i="8"/>
  <c r="BH143" i="8" s="1"/>
  <c r="BI144" i="8" s="1"/>
  <c r="BJ145" i="8" s="1"/>
  <c r="BK146" i="8" s="1"/>
  <c r="BL147" i="8" s="1"/>
  <c r="BM148" i="8" s="1"/>
  <c r="BN149" i="8" s="1"/>
  <c r="BO150" i="8" s="1"/>
  <c r="BP151" i="8" s="1"/>
  <c r="BG154" i="8"/>
  <c r="BH155" i="8" s="1"/>
  <c r="BM146" i="8"/>
  <c r="BN147" i="8" s="1"/>
  <c r="BO148" i="8" s="1"/>
  <c r="BG104" i="8"/>
  <c r="BH105" i="8" s="1"/>
  <c r="BI106" i="8" s="1"/>
  <c r="BJ107" i="8" s="1"/>
  <c r="BK108" i="8" s="1"/>
  <c r="BL109" i="8" s="1"/>
  <c r="BM110" i="8" s="1"/>
  <c r="BG111" i="8"/>
  <c r="BH112" i="8" s="1"/>
  <c r="BI113" i="8" s="1"/>
  <c r="BJ114" i="8" s="1"/>
  <c r="BG119" i="8"/>
  <c r="BH120" i="8" s="1"/>
  <c r="BI121" i="8" s="1"/>
  <c r="BJ122" i="8" s="1"/>
  <c r="BK123" i="8" s="1"/>
  <c r="BL124" i="8" s="1"/>
  <c r="BM125" i="8" s="1"/>
  <c r="BN126" i="8" s="1"/>
  <c r="BO127" i="8" s="1"/>
  <c r="BP128" i="8" s="1"/>
  <c r="BF138" i="8"/>
  <c r="BG136" i="8"/>
  <c r="BH137" i="8" s="1"/>
  <c r="BG148" i="8"/>
  <c r="BH149" i="8" s="1"/>
  <c r="BI150" i="8" s="1"/>
  <c r="BJ151" i="8" s="1"/>
  <c r="BK152" i="8" s="1"/>
  <c r="BL153" i="8" s="1"/>
  <c r="BM154" i="8" s="1"/>
  <c r="BN155" i="8" s="1"/>
  <c r="BO156" i="8" s="1"/>
  <c r="BP157" i="8" s="1"/>
  <c r="BG124" i="8"/>
  <c r="BH125" i="8" s="1"/>
  <c r="BI126" i="8" s="1"/>
  <c r="BJ127" i="8" s="1"/>
  <c r="BK128" i="8" s="1"/>
  <c r="BL129" i="8" s="1"/>
  <c r="BM130" i="8" s="1"/>
  <c r="BN131" i="8" s="1"/>
  <c r="BO132" i="8" s="1"/>
  <c r="BP133" i="8" s="1"/>
  <c r="BG134" i="8"/>
  <c r="BH135" i="8" s="1"/>
  <c r="BI136" i="8" s="1"/>
  <c r="BJ137" i="8" s="1"/>
  <c r="BK138" i="8" s="1"/>
  <c r="BL139" i="8" s="1"/>
  <c r="BM140" i="8" s="1"/>
  <c r="BN141" i="8" s="1"/>
  <c r="BO142" i="8" s="1"/>
  <c r="BP143" i="8" s="1"/>
  <c r="BG144" i="8"/>
  <c r="BH145" i="8" s="1"/>
  <c r="BI146" i="8" s="1"/>
  <c r="BJ147" i="8" s="1"/>
  <c r="BK148" i="8" s="1"/>
  <c r="BL149" i="8" s="1"/>
  <c r="BG149" i="8"/>
  <c r="BH150" i="8" s="1"/>
  <c r="BI151" i="8" s="1"/>
  <c r="BJ152" i="8" s="1"/>
  <c r="BK153" i="8" s="1"/>
  <c r="BL154" i="8" s="1"/>
  <c r="BM155" i="8" s="1"/>
  <c r="BN156" i="8" s="1"/>
  <c r="BO157" i="8" s="1"/>
  <c r="BP158" i="8" s="1"/>
  <c r="BG160" i="8"/>
  <c r="BG138" i="8"/>
  <c r="BH139" i="8" s="1"/>
  <c r="BI140" i="8" s="1"/>
  <c r="BJ141" i="8" s="1"/>
  <c r="BK142" i="8" s="1"/>
  <c r="BL143" i="8" s="1"/>
  <c r="BM144" i="8" s="1"/>
  <c r="BN145" i="8" s="1"/>
  <c r="BG151" i="8"/>
  <c r="BH152" i="8" s="1"/>
  <c r="BI153" i="8" s="1"/>
  <c r="BJ154" i="8" s="1"/>
  <c r="BG153" i="8"/>
  <c r="BH154" i="8" s="1"/>
  <c r="BI155" i="8" s="1"/>
  <c r="BJ156" i="8" s="1"/>
  <c r="BK157" i="8" s="1"/>
  <c r="BL158" i="8" s="1"/>
  <c r="BM159" i="8" s="1"/>
  <c r="BN160" i="8" s="1"/>
  <c r="BG157" i="8"/>
  <c r="BH158" i="8" s="1"/>
  <c r="BI159" i="8" s="1"/>
  <c r="BJ160" i="8" s="1"/>
  <c r="BK161" i="8" s="1"/>
  <c r="BL162" i="8" s="1"/>
  <c r="BM163" i="8" s="1"/>
  <c r="BG156" i="8"/>
  <c r="BG130" i="8"/>
  <c r="BH131" i="8" s="1"/>
  <c r="BI132" i="8" s="1"/>
  <c r="BJ133" i="8" s="1"/>
  <c r="BK134" i="8" s="1"/>
  <c r="BL135" i="8" s="1"/>
  <c r="BG143" i="8"/>
  <c r="BH144" i="8" s="1"/>
  <c r="BG152" i="8"/>
  <c r="BH153" i="8" s="1"/>
  <c r="BI154" i="8" s="1"/>
  <c r="BJ155" i="8" s="1"/>
  <c r="BK156" i="8" s="1"/>
  <c r="BL157" i="8" s="1"/>
  <c r="BM158" i="8" s="1"/>
  <c r="BN159" i="8" s="1"/>
  <c r="BO160" i="8" s="1"/>
  <c r="BG150" i="8"/>
  <c r="BH151" i="8" s="1"/>
  <c r="BI152" i="8" s="1"/>
  <c r="BJ153" i="8" s="1"/>
  <c r="BK154" i="8" s="1"/>
  <c r="BG163" i="8"/>
  <c r="BG145" i="8"/>
  <c r="BH146" i="8" s="1"/>
  <c r="BI147" i="8" s="1"/>
  <c r="BJ148" i="8" s="1"/>
  <c r="BK149" i="8" s="1"/>
  <c r="BL150" i="8" s="1"/>
  <c r="BM151" i="8" s="1"/>
  <c r="BN152" i="8" s="1"/>
  <c r="BO153" i="8" s="1"/>
  <c r="BP154" i="8" s="1"/>
  <c r="BG161" i="8"/>
  <c r="BH162" i="8" s="1"/>
  <c r="BI163" i="8" s="1"/>
  <c r="BG159" i="8"/>
  <c r="BH160" i="8" s="1"/>
  <c r="BI161" i="8" s="1"/>
  <c r="BJ162" i="8" s="1"/>
  <c r="BK163" i="8" s="1"/>
  <c r="BG155" i="8"/>
  <c r="BH156" i="8" s="1"/>
  <c r="BI157" i="8" s="1"/>
  <c r="BJ158" i="8" s="1"/>
  <c r="BA156" i="8"/>
  <c r="BA148" i="8"/>
  <c r="BA140" i="8"/>
  <c r="BA124" i="8"/>
  <c r="BA108" i="8"/>
  <c r="BA84" i="8"/>
  <c r="BA76" i="8"/>
  <c r="E168" i="9" l="1"/>
  <c r="D167" i="9"/>
  <c r="F167" i="9" s="1"/>
  <c r="BS130" i="4"/>
  <c r="BU147" i="4"/>
  <c r="BU88" i="4"/>
  <c r="BT163" i="4"/>
  <c r="BV110" i="4"/>
  <c r="BV115" i="4"/>
  <c r="BV123" i="4"/>
  <c r="BX100" i="4"/>
  <c r="BT47" i="4"/>
  <c r="BU93" i="4"/>
  <c r="BU146" i="4"/>
  <c r="BV125" i="4"/>
  <c r="BU165" i="4"/>
  <c r="BU105" i="4"/>
  <c r="BV63" i="4"/>
  <c r="BT155" i="4"/>
  <c r="BT122" i="4"/>
  <c r="BU125" i="4"/>
  <c r="BT147" i="4"/>
  <c r="BU135" i="4"/>
  <c r="BS120" i="4"/>
  <c r="BT152" i="4"/>
  <c r="BU139" i="4"/>
  <c r="BW115" i="4"/>
  <c r="BV120" i="4"/>
  <c r="BT120" i="4"/>
  <c r="BW69" i="4"/>
  <c r="BU74" i="4"/>
  <c r="BU132" i="4"/>
  <c r="BT110" i="4"/>
  <c r="BV88" i="4"/>
  <c r="BU107" i="4"/>
  <c r="BS92" i="4"/>
  <c r="BU83" i="4"/>
  <c r="BV86" i="4"/>
  <c r="BS78" i="4"/>
  <c r="BS165" i="4"/>
  <c r="BU157" i="4"/>
  <c r="BT111" i="4"/>
  <c r="BS141" i="4"/>
  <c r="BT130" i="4"/>
  <c r="BS157" i="4"/>
  <c r="BU144" i="4"/>
  <c r="BS154" i="4"/>
  <c r="BT69" i="4"/>
  <c r="BU124" i="4"/>
  <c r="BS50" i="4"/>
  <c r="BT74" i="4"/>
  <c r="BS66" i="4"/>
  <c r="BU152" i="4"/>
  <c r="BT88" i="4"/>
  <c r="BT66" i="4"/>
  <c r="BT161" i="4"/>
  <c r="BT50" i="4"/>
  <c r="BS155" i="4"/>
  <c r="BT124" i="4"/>
  <c r="BU78" i="4"/>
  <c r="BU138" i="4"/>
  <c r="BS115" i="4"/>
  <c r="BS111" i="4"/>
  <c r="BU50" i="4"/>
  <c r="BU162" i="4"/>
  <c r="BT78" i="4"/>
  <c r="BT86" i="4"/>
  <c r="BV107" i="4"/>
  <c r="BT139" i="4"/>
  <c r="BT92" i="4"/>
  <c r="BU58" i="4"/>
  <c r="BS107" i="4"/>
  <c r="BT80" i="4"/>
  <c r="BT107" i="4"/>
  <c r="BU163" i="4"/>
  <c r="BT100" i="4"/>
  <c r="BT159" i="4"/>
  <c r="BS152" i="4"/>
  <c r="BS88" i="4"/>
  <c r="BT58" i="4"/>
  <c r="BT82" i="4"/>
  <c r="BU142" i="4"/>
  <c r="BS126" i="4"/>
  <c r="BU127" i="4"/>
  <c r="BS52" i="4"/>
  <c r="BS124" i="4"/>
  <c r="BT83" i="4"/>
  <c r="BS127" i="4"/>
  <c r="BS56" i="4"/>
  <c r="BS77" i="4"/>
  <c r="BW99" i="4"/>
  <c r="BU87" i="4"/>
  <c r="BT108" i="4"/>
  <c r="BU104" i="4"/>
  <c r="BS80" i="4"/>
  <c r="BS109" i="4"/>
  <c r="BS81" i="4"/>
  <c r="BS116" i="4"/>
  <c r="BT60" i="4"/>
  <c r="BT116" i="4"/>
  <c r="BT138" i="4"/>
  <c r="BV66" i="4"/>
  <c r="BS98" i="4"/>
  <c r="BU49" i="4"/>
  <c r="BI108" i="4"/>
  <c r="BJ109" i="4" s="1"/>
  <c r="BX109" i="4" s="1"/>
  <c r="BS58" i="4"/>
  <c r="BS161" i="4"/>
  <c r="BU106" i="4"/>
  <c r="BS49" i="4"/>
  <c r="BS61" i="4"/>
  <c r="BS163" i="4"/>
  <c r="BT123" i="4"/>
  <c r="BV155" i="4"/>
  <c r="BS122" i="4"/>
  <c r="BT135" i="4"/>
  <c r="BS74" i="4"/>
  <c r="BS125" i="4"/>
  <c r="BS83" i="4"/>
  <c r="BT153" i="4"/>
  <c r="BS97" i="4"/>
  <c r="BS150" i="4"/>
  <c r="BU115" i="4"/>
  <c r="BT165" i="4"/>
  <c r="BS86" i="4"/>
  <c r="BS138" i="4"/>
  <c r="BW140" i="4"/>
  <c r="BS147" i="4"/>
  <c r="BU82" i="4"/>
  <c r="BT94" i="4"/>
  <c r="BS94" i="4"/>
  <c r="BV51" i="4"/>
  <c r="BU119" i="4"/>
  <c r="BV137" i="4"/>
  <c r="BT164" i="4"/>
  <c r="BU118" i="4"/>
  <c r="BS118" i="4"/>
  <c r="BT150" i="4"/>
  <c r="BS51" i="4"/>
  <c r="BS85" i="4"/>
  <c r="BU90" i="4"/>
  <c r="BT119" i="4"/>
  <c r="BT137" i="4"/>
  <c r="BW151" i="4"/>
  <c r="BS67" i="4"/>
  <c r="BU62" i="4"/>
  <c r="BS68" i="4"/>
  <c r="BV90" i="4"/>
  <c r="BT101" i="4"/>
  <c r="BS112" i="4"/>
  <c r="BU89" i="4"/>
  <c r="BU73" i="4"/>
  <c r="BT106" i="4"/>
  <c r="BT143" i="4"/>
  <c r="BT52" i="4"/>
  <c r="BU75" i="4"/>
  <c r="BV91" i="4"/>
  <c r="BT91" i="4"/>
  <c r="BU108" i="4"/>
  <c r="BT113" i="4"/>
  <c r="BV114" i="4"/>
  <c r="BT99" i="4"/>
  <c r="BS129" i="4"/>
  <c r="BS93" i="4"/>
  <c r="BU109" i="4"/>
  <c r="BU117" i="4"/>
  <c r="BU150" i="4"/>
  <c r="BV163" i="4"/>
  <c r="BT68" i="4"/>
  <c r="BU68" i="4"/>
  <c r="BS95" i="4"/>
  <c r="BU101" i="4"/>
  <c r="BT112" i="4"/>
  <c r="BS137" i="4"/>
  <c r="BS156" i="4"/>
  <c r="BU52" i="4"/>
  <c r="BU57" i="4"/>
  <c r="BV79" i="4"/>
  <c r="BT102" i="4"/>
  <c r="BS102" i="4"/>
  <c r="BT145" i="4"/>
  <c r="BV158" i="4"/>
  <c r="BS121" i="4"/>
  <c r="BV153" i="4"/>
  <c r="BS64" i="4"/>
  <c r="BU81" i="4"/>
  <c r="BT81" i="4"/>
  <c r="BW97" i="4"/>
  <c r="BU160" i="4"/>
  <c r="BU99" i="4"/>
  <c r="BU59" i="4"/>
  <c r="BU94" i="4"/>
  <c r="BS136" i="4"/>
  <c r="BV68" i="4"/>
  <c r="BT131" i="4"/>
  <c r="BT73" i="4"/>
  <c r="BS143" i="4"/>
  <c r="BV52" i="4"/>
  <c r="BS57" i="4"/>
  <c r="BV145" i="4"/>
  <c r="BT158" i="4"/>
  <c r="BS134" i="4"/>
  <c r="BW91" i="4"/>
  <c r="BS91" i="4"/>
  <c r="BU113" i="4"/>
  <c r="BV99" i="4"/>
  <c r="BS53" i="4"/>
  <c r="BS65" i="4"/>
  <c r="BU76" i="4"/>
  <c r="BU149" i="4"/>
  <c r="BS149" i="4"/>
  <c r="BT136" i="4"/>
  <c r="BT51" i="4"/>
  <c r="BS62" i="4"/>
  <c r="BU85" i="4"/>
  <c r="BT85" i="4"/>
  <c r="BT90" i="4"/>
  <c r="BU112" i="4"/>
  <c r="BS131" i="4"/>
  <c r="BS151" i="4"/>
  <c r="BS164" i="4"/>
  <c r="BS89" i="4"/>
  <c r="BS73" i="4"/>
  <c r="BS79" i="4"/>
  <c r="BT125" i="4"/>
  <c r="BS158" i="4"/>
  <c r="BS75" i="4"/>
  <c r="BT64" i="4"/>
  <c r="BS133" i="4"/>
  <c r="BS160" i="4"/>
  <c r="BS142" i="4"/>
  <c r="BT48" i="4"/>
  <c r="BV59" i="4"/>
  <c r="BV76" i="4"/>
  <c r="BS90" i="4"/>
  <c r="BS101" i="4"/>
  <c r="BT151" i="4"/>
  <c r="BU121" i="4"/>
  <c r="BT129" i="4"/>
  <c r="BU53" i="4"/>
  <c r="BS140" i="4"/>
  <c r="BS99" i="4"/>
  <c r="BU67" i="4"/>
  <c r="BU95" i="4"/>
  <c r="BT157" i="4"/>
  <c r="BS106" i="4"/>
  <c r="BT57" i="4"/>
  <c r="BU158" i="4"/>
  <c r="BS108" i="4"/>
  <c r="BV97" i="4"/>
  <c r="BU114" i="4"/>
  <c r="BT133" i="4"/>
  <c r="BS146" i="4"/>
  <c r="BT65" i="4"/>
  <c r="BS76" i="4"/>
  <c r="BT109" i="4"/>
  <c r="BS113" i="4"/>
  <c r="BS72" i="4"/>
  <c r="BV84" i="4"/>
  <c r="BS55" i="4"/>
  <c r="BU71" i="4"/>
  <c r="BT71" i="4"/>
  <c r="BU98" i="4"/>
  <c r="BT56" i="4"/>
  <c r="BU80" i="4"/>
  <c r="BU122" i="4"/>
  <c r="BS144" i="4"/>
  <c r="BS159" i="4"/>
  <c r="BS162" i="4"/>
  <c r="BU155" i="4"/>
  <c r="BS69" i="4"/>
  <c r="BT93" i="4"/>
  <c r="BU54" i="4"/>
  <c r="BU110" i="4"/>
  <c r="BT162" i="4"/>
  <c r="BS105" i="4"/>
  <c r="BS63" i="4"/>
  <c r="BS139" i="4"/>
  <c r="BU131" i="4"/>
  <c r="BS117" i="4"/>
  <c r="BU79" i="4"/>
  <c r="BW108" i="4"/>
  <c r="BS153" i="4"/>
  <c r="BS70" i="4"/>
  <c r="BT115" i="4"/>
  <c r="BV150" i="4"/>
  <c r="BU96" i="4"/>
  <c r="BT55" i="4"/>
  <c r="BT77" i="4"/>
  <c r="BV98" i="4"/>
  <c r="BU116" i="4"/>
  <c r="BV128" i="4"/>
  <c r="BS148" i="4"/>
  <c r="BS103" i="4"/>
  <c r="BT132" i="4"/>
  <c r="BS132" i="4"/>
  <c r="BS123" i="4"/>
  <c r="BS104" i="4"/>
  <c r="BT54" i="4"/>
  <c r="BV105" i="4"/>
  <c r="BT67" i="4"/>
  <c r="BU136" i="4"/>
  <c r="BU51" i="4"/>
  <c r="BT95" i="4"/>
  <c r="BT117" i="4"/>
  <c r="BW57" i="4"/>
  <c r="BT75" i="4"/>
  <c r="BT126" i="4"/>
  <c r="BT70" i="4"/>
  <c r="BT87" i="4"/>
  <c r="BT97" i="4"/>
  <c r="BS114" i="4"/>
  <c r="BT160" i="4"/>
  <c r="BS48" i="4"/>
  <c r="BT59" i="4"/>
  <c r="BT140" i="4"/>
  <c r="BS96" i="4"/>
  <c r="BV60" i="4"/>
  <c r="BV71" i="4"/>
  <c r="BS71" i="4"/>
  <c r="BT98" i="4"/>
  <c r="BT134" i="4"/>
  <c r="BU56" i="4"/>
  <c r="BT61" i="4"/>
  <c r="BV122" i="4"/>
  <c r="BT154" i="4"/>
  <c r="BU159" i="4"/>
  <c r="BS110" i="4"/>
  <c r="BT104" i="4"/>
  <c r="BT62" i="4"/>
  <c r="BS87" i="4"/>
  <c r="BT146" i="4"/>
  <c r="BS59" i="4"/>
  <c r="BU140" i="4"/>
  <c r="BT89" i="4"/>
  <c r="BT149" i="4"/>
  <c r="BS145" i="4"/>
  <c r="BU91" i="4"/>
  <c r="BV129" i="4"/>
  <c r="BT142" i="4"/>
  <c r="BS54" i="4"/>
  <c r="BU65" i="4"/>
  <c r="BT76" i="4"/>
  <c r="BT96" i="4"/>
  <c r="BV96" i="4"/>
  <c r="BS60" i="4"/>
  <c r="BV82" i="4"/>
  <c r="BS128" i="4"/>
  <c r="BU134" i="4"/>
  <c r="BT148" i="4"/>
  <c r="BV56" i="4"/>
  <c r="BT103" i="4"/>
  <c r="BT127" i="4"/>
  <c r="BT144" i="4"/>
  <c r="BU154" i="4"/>
  <c r="BV139" i="4"/>
  <c r="BU63" i="4"/>
  <c r="BT63" i="4"/>
  <c r="BV74" i="4"/>
  <c r="BW100" i="4"/>
  <c r="BS100" i="4"/>
  <c r="BV135" i="4"/>
  <c r="BS135" i="4"/>
  <c r="BS46" i="4"/>
  <c r="BW130" i="4"/>
  <c r="BS47" i="4"/>
  <c r="BT141" i="4"/>
  <c r="BU55" i="4"/>
  <c r="BU84" i="4"/>
  <c r="BT114" i="4"/>
  <c r="BU70" i="4"/>
  <c r="BU61" i="4"/>
  <c r="BU128" i="4"/>
  <c r="BS84" i="4"/>
  <c r="BT121" i="4"/>
  <c r="BU151" i="4"/>
  <c r="BT72" i="4"/>
  <c r="BU97" i="4"/>
  <c r="BT79" i="4"/>
  <c r="BT128" i="4"/>
  <c r="BS82" i="4"/>
  <c r="BT49" i="4"/>
  <c r="BT84" i="4"/>
  <c r="BT156" i="4"/>
  <c r="BS119" i="4"/>
  <c r="BT118" i="4"/>
  <c r="BT105" i="4"/>
  <c r="BO45" i="5"/>
  <c r="BP50" i="5"/>
  <c r="BR51" i="5"/>
  <c r="BS52" i="5"/>
  <c r="BS53" i="5"/>
  <c r="BR54" i="5"/>
  <c r="BP55" i="5"/>
  <c r="BU56" i="5"/>
  <c r="BQ57" i="5"/>
  <c r="BY57" i="5"/>
  <c r="BU58" i="5"/>
  <c r="BQ59" i="5"/>
  <c r="BY59" i="5"/>
  <c r="BQ61" i="5"/>
  <c r="BY61" i="5"/>
  <c r="BU62" i="5"/>
  <c r="BQ63" i="5"/>
  <c r="BY63" i="5"/>
  <c r="BQ65" i="5"/>
  <c r="BY65" i="5"/>
  <c r="BU66" i="5"/>
  <c r="BQ67" i="5"/>
  <c r="BY67" i="5"/>
  <c r="BU68" i="5"/>
  <c r="BQ69" i="5"/>
  <c r="BU70" i="5"/>
  <c r="BQ71" i="5"/>
  <c r="BY71" i="5"/>
  <c r="BU72" i="5"/>
  <c r="BQ73" i="5"/>
  <c r="BY73" i="5"/>
  <c r="BQ75" i="5"/>
  <c r="BU76" i="5"/>
  <c r="BQ77" i="5"/>
  <c r="BY77" i="5"/>
  <c r="BU78" i="5"/>
  <c r="BQ79" i="5"/>
  <c r="BY79" i="5"/>
  <c r="BU80" i="5"/>
  <c r="BQ81" i="5"/>
  <c r="BY81" i="5"/>
  <c r="BU82" i="5"/>
  <c r="BQ83" i="5"/>
  <c r="BU84" i="5"/>
  <c r="BQ85" i="5"/>
  <c r="BY85" i="5"/>
  <c r="BU86" i="5"/>
  <c r="BQ87" i="5"/>
  <c r="BU88" i="5"/>
  <c r="BQ89" i="5"/>
  <c r="BY89" i="5"/>
  <c r="BU90" i="5"/>
  <c r="BQ91" i="5"/>
  <c r="BY91" i="5"/>
  <c r="BU92" i="5"/>
  <c r="BQ93" i="5"/>
  <c r="BU94" i="5"/>
  <c r="BQ95" i="5"/>
  <c r="BY95" i="5"/>
  <c r="BU96" i="5"/>
  <c r="BQ97" i="5"/>
  <c r="BY97" i="5"/>
  <c r="BQ99" i="5"/>
  <c r="BY99" i="5"/>
  <c r="BU100" i="5"/>
  <c r="BQ101" i="5"/>
  <c r="BY101" i="5"/>
  <c r="BQ103" i="5"/>
  <c r="BY103" i="5"/>
  <c r="BU104" i="5"/>
  <c r="BO46" i="5"/>
  <c r="BQ50" i="5"/>
  <c r="BS51" i="5"/>
  <c r="BT52" i="5"/>
  <c r="BT53" i="5"/>
  <c r="BS54" i="5"/>
  <c r="BQ55" i="5"/>
  <c r="BV56" i="5"/>
  <c r="BR57" i="5"/>
  <c r="BV58" i="5"/>
  <c r="BR59" i="5"/>
  <c r="BZ59" i="5"/>
  <c r="BV60" i="5"/>
  <c r="BR61" i="5"/>
  <c r="BZ61" i="5"/>
  <c r="BV62" i="5"/>
  <c r="BR63" i="5"/>
  <c r="BZ63" i="5"/>
  <c r="BV64" i="5"/>
  <c r="BR65" i="5"/>
  <c r="BV66" i="5"/>
  <c r="BR67" i="5"/>
  <c r="BV68" i="5"/>
  <c r="BR69" i="5"/>
  <c r="BV70" i="5"/>
  <c r="BR71" i="5"/>
  <c r="BZ71" i="5"/>
  <c r="BR73" i="5"/>
  <c r="BV74" i="5"/>
  <c r="BR75" i="5"/>
  <c r="BZ75" i="5"/>
  <c r="BV76" i="5"/>
  <c r="BR77" i="5"/>
  <c r="BZ77" i="5"/>
  <c r="BV78" i="5"/>
  <c r="BR79" i="5"/>
  <c r="BR81" i="5"/>
  <c r="BV82" i="5"/>
  <c r="BR83" i="5"/>
  <c r="BR85" i="5"/>
  <c r="BZ85" i="5"/>
  <c r="BV86" i="5"/>
  <c r="BR87" i="5"/>
  <c r="BV88" i="5"/>
  <c r="BR89" i="5"/>
  <c r="BZ89" i="5"/>
  <c r="BR91" i="5"/>
  <c r="BV92" i="5"/>
  <c r="BR93" i="5"/>
  <c r="BZ93" i="5"/>
  <c r="BV94" i="5"/>
  <c r="BR95" i="5"/>
  <c r="BV96" i="5"/>
  <c r="BR97" i="5"/>
  <c r="BV98" i="5"/>
  <c r="BR99" i="5"/>
  <c r="BV100" i="5"/>
  <c r="BR101" i="5"/>
  <c r="BV102" i="5"/>
  <c r="BR103" i="5"/>
  <c r="BV104" i="5"/>
  <c r="BP46" i="5"/>
  <c r="BO49" i="5"/>
  <c r="BR50" i="5"/>
  <c r="BU53" i="5"/>
  <c r="BT54" i="5"/>
  <c r="BR55" i="5"/>
  <c r="BO56" i="5"/>
  <c r="BW56" i="5"/>
  <c r="BS57" i="5"/>
  <c r="BO58" i="5"/>
  <c r="BW58" i="5"/>
  <c r="BS59" i="5"/>
  <c r="BO60" i="5"/>
  <c r="BW60" i="5"/>
  <c r="BS61" i="5"/>
  <c r="BO62" i="5"/>
  <c r="BS63" i="5"/>
  <c r="BO64" i="5"/>
  <c r="BS65" i="5"/>
  <c r="BO66" i="5"/>
  <c r="BS67" i="5"/>
  <c r="BO68" i="5"/>
  <c r="BW68" i="5"/>
  <c r="BS69" i="5"/>
  <c r="BO70" i="5"/>
  <c r="BS71" i="5"/>
  <c r="BO72" i="5"/>
  <c r="BW72" i="5"/>
  <c r="BS73" i="5"/>
  <c r="BO74" i="5"/>
  <c r="BW74" i="5"/>
  <c r="BS75" i="5"/>
  <c r="BO76" i="5"/>
  <c r="BO78" i="5"/>
  <c r="BW78" i="5"/>
  <c r="BS79" i="5"/>
  <c r="BO80" i="5"/>
  <c r="BS81" i="5"/>
  <c r="BO82" i="5"/>
  <c r="BW82" i="5"/>
  <c r="BS83" i="5"/>
  <c r="BO84" i="5"/>
  <c r="BW84" i="5"/>
  <c r="BS85" i="5"/>
  <c r="BO86" i="5"/>
  <c r="BW86" i="5"/>
  <c r="BS87" i="5"/>
  <c r="BO88" i="5"/>
  <c r="BW88" i="5"/>
  <c r="BS89" i="5"/>
  <c r="BO90" i="5"/>
  <c r="BW90" i="5"/>
  <c r="BS91" i="5"/>
  <c r="BO92" i="5"/>
  <c r="BW92" i="5"/>
  <c r="BS93" i="5"/>
  <c r="BO94" i="5"/>
  <c r="BS95" i="5"/>
  <c r="BO96" i="5"/>
  <c r="BW96" i="5"/>
  <c r="BS97" i="5"/>
  <c r="BO98" i="5"/>
  <c r="BW98" i="5"/>
  <c r="BS99" i="5"/>
  <c r="BO100" i="5"/>
  <c r="BS101" i="5"/>
  <c r="BO102" i="5"/>
  <c r="BW102" i="5"/>
  <c r="BS103" i="5"/>
  <c r="BO104" i="5"/>
  <c r="BO47" i="5"/>
  <c r="BP49" i="5"/>
  <c r="BU54" i="5"/>
  <c r="BS55" i="5"/>
  <c r="BP56" i="5"/>
  <c r="BX56" i="5"/>
  <c r="BT57" i="5"/>
  <c r="BP58" i="5"/>
  <c r="BX58" i="5"/>
  <c r="BT59" i="5"/>
  <c r="BP60" i="5"/>
  <c r="BX60" i="5"/>
  <c r="BT61" i="5"/>
  <c r="BP62" i="5"/>
  <c r="BX62" i="5"/>
  <c r="BT63" i="5"/>
  <c r="BP64" i="5"/>
  <c r="BX64" i="5"/>
  <c r="BT65" i="5"/>
  <c r="BP66" i="5"/>
  <c r="BX66" i="5"/>
  <c r="BT67" i="5"/>
  <c r="BP68" i="5"/>
  <c r="BX68" i="5"/>
  <c r="BT69" i="5"/>
  <c r="BP70" i="5"/>
  <c r="BX70" i="5"/>
  <c r="BT71" i="5"/>
  <c r="BP72" i="5"/>
  <c r="BX72" i="5"/>
  <c r="BT73" i="5"/>
  <c r="BP74" i="5"/>
  <c r="BT75" i="5"/>
  <c r="BP76" i="5"/>
  <c r="BX76" i="5"/>
  <c r="BT77" i="5"/>
  <c r="BP78" i="5"/>
  <c r="BX78" i="5"/>
  <c r="BT79" i="5"/>
  <c r="BP80" i="5"/>
  <c r="BX80" i="5"/>
  <c r="BT81" i="5"/>
  <c r="BP82" i="5"/>
  <c r="BT83" i="5"/>
  <c r="BP84" i="5"/>
  <c r="BX84" i="5"/>
  <c r="BT85" i="5"/>
  <c r="BP86" i="5"/>
  <c r="BT87" i="5"/>
  <c r="BP88" i="5"/>
  <c r="BX88" i="5"/>
  <c r="BT89" i="5"/>
  <c r="BP90" i="5"/>
  <c r="BX90" i="5"/>
  <c r="BT91" i="5"/>
  <c r="BP92" i="5"/>
  <c r="BT93" i="5"/>
  <c r="BP94" i="5"/>
  <c r="BX94" i="5"/>
  <c r="BT95" i="5"/>
  <c r="BP96" i="5"/>
  <c r="BX96" i="5"/>
  <c r="BP98" i="5"/>
  <c r="BX98" i="5"/>
  <c r="BT99" i="5"/>
  <c r="BP100" i="5"/>
  <c r="BX100" i="5"/>
  <c r="BT101" i="5"/>
  <c r="BP102" i="5"/>
  <c r="BX102" i="5"/>
  <c r="BT103" i="5"/>
  <c r="BP104" i="5"/>
  <c r="BX104" i="5"/>
  <c r="BP47" i="5"/>
  <c r="BQ49" i="5"/>
  <c r="BO52" i="5"/>
  <c r="BO53" i="5"/>
  <c r="BV54" i="5"/>
  <c r="BT55" i="5"/>
  <c r="BQ56" i="5"/>
  <c r="BU57" i="5"/>
  <c r="BQ58" i="5"/>
  <c r="BY58" i="5"/>
  <c r="BU59" i="5"/>
  <c r="BQ60" i="5"/>
  <c r="BY60" i="5"/>
  <c r="BU61" i="5"/>
  <c r="BQ62" i="5"/>
  <c r="BY62" i="5"/>
  <c r="BU63" i="5"/>
  <c r="BQ64" i="5"/>
  <c r="BU65" i="5"/>
  <c r="BQ66" i="5"/>
  <c r="BU67" i="5"/>
  <c r="BQ68" i="5"/>
  <c r="BU69" i="5"/>
  <c r="BQ70" i="5"/>
  <c r="BY70" i="5"/>
  <c r="BQ72" i="5"/>
  <c r="BU73" i="5"/>
  <c r="BQ74" i="5"/>
  <c r="BY74" i="5"/>
  <c r="BU75" i="5"/>
  <c r="BQ76" i="5"/>
  <c r="BY76" i="5"/>
  <c r="BU77" i="5"/>
  <c r="BQ78" i="5"/>
  <c r="BQ80" i="5"/>
  <c r="BU81" i="5"/>
  <c r="BQ82" i="5"/>
  <c r="BU83" i="5"/>
  <c r="BQ84" i="5"/>
  <c r="BY84" i="5"/>
  <c r="BU85" i="5"/>
  <c r="BQ86" i="5"/>
  <c r="BY86" i="5"/>
  <c r="BU87" i="5"/>
  <c r="BQ88" i="5"/>
  <c r="BY88" i="5"/>
  <c r="BQ90" i="5"/>
  <c r="BY90" i="5"/>
  <c r="BU91" i="5"/>
  <c r="BQ92" i="5"/>
  <c r="BY92" i="5"/>
  <c r="BU93" i="5"/>
  <c r="BQ94" i="5"/>
  <c r="BY94" i="5"/>
  <c r="BU95" i="5"/>
  <c r="BQ96" i="5"/>
  <c r="BU97" i="5"/>
  <c r="BQ98" i="5"/>
  <c r="BU99" i="5"/>
  <c r="BQ100" i="5"/>
  <c r="BU101" i="5"/>
  <c r="BQ102" i="5"/>
  <c r="BU103" i="5"/>
  <c r="BQ104" i="5"/>
  <c r="BY104" i="5"/>
  <c r="BO51" i="5"/>
  <c r="BP52" i="5"/>
  <c r="BP53" i="5"/>
  <c r="BO54" i="5"/>
  <c r="BU55" i="5"/>
  <c r="BR56" i="5"/>
  <c r="BV57" i="5"/>
  <c r="BR58" i="5"/>
  <c r="BZ58" i="5"/>
  <c r="BV59" i="5"/>
  <c r="BR60" i="5"/>
  <c r="BZ60" i="5"/>
  <c r="BR62" i="5"/>
  <c r="BZ62" i="5"/>
  <c r="BV63" i="5"/>
  <c r="BR64" i="5"/>
  <c r="BZ64" i="5"/>
  <c r="BR66" i="5"/>
  <c r="BZ66" i="5"/>
  <c r="BV67" i="5"/>
  <c r="BR68" i="5"/>
  <c r="BZ68" i="5"/>
  <c r="BR70" i="5"/>
  <c r="BV71" i="5"/>
  <c r="BR72" i="5"/>
  <c r="BZ72" i="5"/>
  <c r="BV73" i="5"/>
  <c r="BR74" i="5"/>
  <c r="BZ74" i="5"/>
  <c r="BR76" i="5"/>
  <c r="BV77" i="5"/>
  <c r="BR78" i="5"/>
  <c r="BZ78" i="5"/>
  <c r="BV79" i="5"/>
  <c r="BR80" i="5"/>
  <c r="BZ80" i="5"/>
  <c r="BV81" i="5"/>
  <c r="BR82" i="5"/>
  <c r="BZ82" i="5"/>
  <c r="BV83" i="5"/>
  <c r="BR84" i="5"/>
  <c r="BV85" i="5"/>
  <c r="BR86" i="5"/>
  <c r="BZ86" i="5"/>
  <c r="BV87" i="5"/>
  <c r="BR88" i="5"/>
  <c r="BV89" i="5"/>
  <c r="BR90" i="5"/>
  <c r="BZ90" i="5"/>
  <c r="BV91" i="5"/>
  <c r="BR92" i="5"/>
  <c r="BZ92" i="5"/>
  <c r="BV93" i="5"/>
  <c r="BR94" i="5"/>
  <c r="BV95" i="5"/>
  <c r="BR96" i="5"/>
  <c r="BZ96" i="5"/>
  <c r="BV97" i="5"/>
  <c r="BR98" i="5"/>
  <c r="BZ98" i="5"/>
  <c r="BR100" i="5"/>
  <c r="BZ100" i="5"/>
  <c r="BV101" i="5"/>
  <c r="BR102" i="5"/>
  <c r="BZ102" i="5"/>
  <c r="BR104" i="5"/>
  <c r="BZ104" i="5"/>
  <c r="BO48" i="5"/>
  <c r="BP51" i="5"/>
  <c r="BQ52" i="5"/>
  <c r="BQ53" i="5"/>
  <c r="BP54" i="5"/>
  <c r="BV55" i="5"/>
  <c r="BS56" i="5"/>
  <c r="BO57" i="5"/>
  <c r="BW57" i="5"/>
  <c r="BS58" i="5"/>
  <c r="BO59" i="5"/>
  <c r="BW59" i="5"/>
  <c r="BS60" i="5"/>
  <c r="BO61" i="5"/>
  <c r="BW61" i="5"/>
  <c r="BS62" i="5"/>
  <c r="BO63" i="5"/>
  <c r="BW63" i="5"/>
  <c r="BS64" i="5"/>
  <c r="BO65" i="5"/>
  <c r="BW65" i="5"/>
  <c r="BS66" i="5"/>
  <c r="BO67" i="5"/>
  <c r="BW67" i="5"/>
  <c r="BS68" i="5"/>
  <c r="BO69" i="5"/>
  <c r="BW69" i="5"/>
  <c r="BS70" i="5"/>
  <c r="BO71" i="5"/>
  <c r="BW71" i="5"/>
  <c r="BS72" i="5"/>
  <c r="BO73" i="5"/>
  <c r="BS74" i="5"/>
  <c r="BO75" i="5"/>
  <c r="BW75" i="5"/>
  <c r="BS76" i="5"/>
  <c r="BO77" i="5"/>
  <c r="BW77" i="5"/>
  <c r="BS78" i="5"/>
  <c r="BO79" i="5"/>
  <c r="BW79" i="5"/>
  <c r="BS80" i="5"/>
  <c r="BO81" i="5"/>
  <c r="BS82" i="5"/>
  <c r="BO83" i="5"/>
  <c r="BW83" i="5"/>
  <c r="BS84" i="5"/>
  <c r="BO85" i="5"/>
  <c r="BS86" i="5"/>
  <c r="BO87" i="5"/>
  <c r="BW87" i="5"/>
  <c r="BS88" i="5"/>
  <c r="BO89" i="5"/>
  <c r="BW89" i="5"/>
  <c r="BS90" i="5"/>
  <c r="BO91" i="5"/>
  <c r="BS92" i="5"/>
  <c r="BO93" i="5"/>
  <c r="BW93" i="5"/>
  <c r="BS94" i="5"/>
  <c r="BO95" i="5"/>
  <c r="BW95" i="5"/>
  <c r="BS96" i="5"/>
  <c r="BO97" i="5"/>
  <c r="BW97" i="5"/>
  <c r="BS98" i="5"/>
  <c r="BO99" i="5"/>
  <c r="BW99" i="5"/>
  <c r="BS100" i="5"/>
  <c r="BO101" i="5"/>
  <c r="BW101" i="5"/>
  <c r="BS102" i="5"/>
  <c r="BO103" i="5"/>
  <c r="BW103" i="5"/>
  <c r="BS104" i="5"/>
  <c r="BO105" i="5"/>
  <c r="BP48" i="5"/>
  <c r="BT56" i="5"/>
  <c r="BX61" i="5"/>
  <c r="BP67" i="5"/>
  <c r="BT72" i="5"/>
  <c r="BP83" i="5"/>
  <c r="BX93" i="5"/>
  <c r="BP99" i="5"/>
  <c r="BT104" i="5"/>
  <c r="BW105" i="5"/>
  <c r="BS106" i="5"/>
  <c r="BO107" i="5"/>
  <c r="BW107" i="5"/>
  <c r="BS108" i="5"/>
  <c r="BO109" i="5"/>
  <c r="BW109" i="5"/>
  <c r="BO111" i="5"/>
  <c r="BW111" i="5"/>
  <c r="BS112" i="5"/>
  <c r="BO113" i="5"/>
  <c r="BS114" i="5"/>
  <c r="BO115" i="5"/>
  <c r="BS116" i="5"/>
  <c r="BO117" i="5"/>
  <c r="BS118" i="5"/>
  <c r="BO119" i="5"/>
  <c r="BS120" i="5"/>
  <c r="BO121" i="5"/>
  <c r="BW121" i="5"/>
  <c r="BS122" i="5"/>
  <c r="BO123" i="5"/>
  <c r="BW123" i="5"/>
  <c r="BS124" i="5"/>
  <c r="BO125" i="5"/>
  <c r="BW125" i="5"/>
  <c r="BS126" i="5"/>
  <c r="BO127" i="5"/>
  <c r="BS128" i="5"/>
  <c r="BO129" i="5"/>
  <c r="BW129" i="5"/>
  <c r="BS130" i="5"/>
  <c r="BO131" i="5"/>
  <c r="BW131" i="5"/>
  <c r="BS132" i="5"/>
  <c r="BO133" i="5"/>
  <c r="BS134" i="5"/>
  <c r="BO135" i="5"/>
  <c r="BS136" i="5"/>
  <c r="BO137" i="5"/>
  <c r="BW137" i="5"/>
  <c r="BS138" i="5"/>
  <c r="BO139" i="5"/>
  <c r="BS140" i="5"/>
  <c r="BO141" i="5"/>
  <c r="BW141" i="5"/>
  <c r="BS142" i="5"/>
  <c r="BO143" i="5"/>
  <c r="BW143" i="5"/>
  <c r="BS144" i="5"/>
  <c r="BO145" i="5"/>
  <c r="BW145" i="5"/>
  <c r="BS146" i="5"/>
  <c r="BO147" i="5"/>
  <c r="BS148" i="5"/>
  <c r="BO149" i="5"/>
  <c r="BW149" i="5"/>
  <c r="BS150" i="5"/>
  <c r="BO151" i="5"/>
  <c r="BW151" i="5"/>
  <c r="BS152" i="5"/>
  <c r="BO153" i="5"/>
  <c r="BW153" i="5"/>
  <c r="BS154" i="5"/>
  <c r="BO50" i="5"/>
  <c r="BP57" i="5"/>
  <c r="BT62" i="5"/>
  <c r="BP73" i="5"/>
  <c r="BX83" i="5"/>
  <c r="BP89" i="5"/>
  <c r="BT94" i="5"/>
  <c r="BP105" i="5"/>
  <c r="BT106" i="5"/>
  <c r="BP107" i="5"/>
  <c r="BT108" i="5"/>
  <c r="BP109" i="5"/>
  <c r="BX109" i="5"/>
  <c r="BT110" i="5"/>
  <c r="BP111" i="5"/>
  <c r="BX111" i="5"/>
  <c r="BQ51" i="5"/>
  <c r="BX57" i="5"/>
  <c r="BP63" i="5"/>
  <c r="BT68" i="5"/>
  <c r="BX73" i="5"/>
  <c r="BP79" i="5"/>
  <c r="BT84" i="5"/>
  <c r="BX89" i="5"/>
  <c r="BP95" i="5"/>
  <c r="BT100" i="5"/>
  <c r="BQ105" i="5"/>
  <c r="BY105" i="5"/>
  <c r="BU106" i="5"/>
  <c r="BQ107" i="5"/>
  <c r="BY107" i="5"/>
  <c r="BU108" i="5"/>
  <c r="BQ109" i="5"/>
  <c r="BY109" i="5"/>
  <c r="BU110" i="5"/>
  <c r="BQ111" i="5"/>
  <c r="BY111" i="5"/>
  <c r="BQ113" i="5"/>
  <c r="BY113" i="5"/>
  <c r="BU114" i="5"/>
  <c r="BQ115" i="5"/>
  <c r="BU116" i="5"/>
  <c r="BQ117" i="5"/>
  <c r="BU118" i="5"/>
  <c r="BQ119" i="5"/>
  <c r="BU120" i="5"/>
  <c r="BQ121" i="5"/>
  <c r="BU122" i="5"/>
  <c r="BQ123" i="5"/>
  <c r="BU124" i="5"/>
  <c r="BQ125" i="5"/>
  <c r="BY125" i="5"/>
  <c r="BU126" i="5"/>
  <c r="BQ127" i="5"/>
  <c r="BY127" i="5"/>
  <c r="BU128" i="5"/>
  <c r="BQ129" i="5"/>
  <c r="BU130" i="5"/>
  <c r="BQ131" i="5"/>
  <c r="BY131" i="5"/>
  <c r="BU132" i="5"/>
  <c r="BQ133" i="5"/>
  <c r="BY133" i="5"/>
  <c r="BU134" i="5"/>
  <c r="BQ135" i="5"/>
  <c r="BU136" i="5"/>
  <c r="BQ137" i="5"/>
  <c r="BU138" i="5"/>
  <c r="BQ139" i="5"/>
  <c r="BY139" i="5"/>
  <c r="BU140" i="5"/>
  <c r="BQ141" i="5"/>
  <c r="BU142" i="5"/>
  <c r="BQ143" i="5"/>
  <c r="BY143" i="5"/>
  <c r="BU144" i="5"/>
  <c r="BQ145" i="5"/>
  <c r="BY145" i="5"/>
  <c r="BU146" i="5"/>
  <c r="BQ147" i="5"/>
  <c r="BY147" i="5"/>
  <c r="BU148" i="5"/>
  <c r="BQ149" i="5"/>
  <c r="BU150" i="5"/>
  <c r="BQ151" i="5"/>
  <c r="BY151" i="5"/>
  <c r="BU152" i="5"/>
  <c r="BQ153" i="5"/>
  <c r="BY153" i="5"/>
  <c r="BU154" i="5"/>
  <c r="BR52" i="5"/>
  <c r="BT58" i="5"/>
  <c r="BP69" i="5"/>
  <c r="BT74" i="5"/>
  <c r="BX79" i="5"/>
  <c r="BP85" i="5"/>
  <c r="BT90" i="5"/>
  <c r="BP101" i="5"/>
  <c r="BR105" i="5"/>
  <c r="BZ105" i="5"/>
  <c r="BV106" i="5"/>
  <c r="BR107" i="5"/>
  <c r="BV108" i="5"/>
  <c r="BR109" i="5"/>
  <c r="BV110" i="5"/>
  <c r="BR111" i="5"/>
  <c r="BZ111" i="5"/>
  <c r="BV112" i="5"/>
  <c r="BR113" i="5"/>
  <c r="BZ113" i="5"/>
  <c r="BR115" i="5"/>
  <c r="BR117" i="5"/>
  <c r="BV118" i="5"/>
  <c r="BR119" i="5"/>
  <c r="BZ119" i="5"/>
  <c r="BV120" i="5"/>
  <c r="BR121" i="5"/>
  <c r="BV122" i="5"/>
  <c r="BR123" i="5"/>
  <c r="BZ123" i="5"/>
  <c r="BV124" i="5"/>
  <c r="BR125" i="5"/>
  <c r="BZ125" i="5"/>
  <c r="BV126" i="5"/>
  <c r="BR127" i="5"/>
  <c r="BZ127" i="5"/>
  <c r="BV128" i="5"/>
  <c r="BR129" i="5"/>
  <c r="BZ129" i="5"/>
  <c r="BV130" i="5"/>
  <c r="BR131" i="5"/>
  <c r="BZ131" i="5"/>
  <c r="BR133" i="5"/>
  <c r="BZ133" i="5"/>
  <c r="BV134" i="5"/>
  <c r="BR135" i="5"/>
  <c r="BZ135" i="5"/>
  <c r="BV136" i="5"/>
  <c r="BR137" i="5"/>
  <c r="BZ137" i="5"/>
  <c r="BR139" i="5"/>
  <c r="BZ139" i="5"/>
  <c r="BV140" i="5"/>
  <c r="BR141" i="5"/>
  <c r="BZ141" i="5"/>
  <c r="BV142" i="5"/>
  <c r="BR143" i="5"/>
  <c r="BZ143" i="5"/>
  <c r="BV144" i="5"/>
  <c r="BR145" i="5"/>
  <c r="BZ145" i="5"/>
  <c r="BR147" i="5"/>
  <c r="BZ147" i="5"/>
  <c r="BV148" i="5"/>
  <c r="BR149" i="5"/>
  <c r="BZ149" i="5"/>
  <c r="BV150" i="5"/>
  <c r="BR151" i="5"/>
  <c r="BZ151" i="5"/>
  <c r="BV152" i="5"/>
  <c r="BR153" i="5"/>
  <c r="BZ153" i="5"/>
  <c r="BV154" i="5"/>
  <c r="BP61" i="5"/>
  <c r="BT82" i="5"/>
  <c r="BP93" i="5"/>
  <c r="BX103" i="5"/>
  <c r="BR106" i="5"/>
  <c r="BV107" i="5"/>
  <c r="BZ108" i="5"/>
  <c r="BR110" i="5"/>
  <c r="BV111" i="5"/>
  <c r="BZ112" i="5"/>
  <c r="BP114" i="5"/>
  <c r="BP115" i="5"/>
  <c r="BQ116" i="5"/>
  <c r="BS117" i="5"/>
  <c r="BR118" i="5"/>
  <c r="BT119" i="5"/>
  <c r="BT120" i="5"/>
  <c r="BU121" i="5"/>
  <c r="BW122" i="5"/>
  <c r="BV123" i="5"/>
  <c r="BX124" i="5"/>
  <c r="BX125" i="5"/>
  <c r="BY126" i="5"/>
  <c r="BO128" i="5"/>
  <c r="BZ128" i="5"/>
  <c r="BP130" i="5"/>
  <c r="BP131" i="5"/>
  <c r="BR53" i="5"/>
  <c r="BT64" i="5"/>
  <c r="BP75" i="5"/>
  <c r="BX85" i="5"/>
  <c r="BT96" i="5"/>
  <c r="BS105" i="5"/>
  <c r="BW106" i="5"/>
  <c r="BO108" i="5"/>
  <c r="BS109" i="5"/>
  <c r="BW110" i="5"/>
  <c r="BO112" i="5"/>
  <c r="BP113" i="5"/>
  <c r="BQ114" i="5"/>
  <c r="BS115" i="5"/>
  <c r="BR116" i="5"/>
  <c r="BT117" i="5"/>
  <c r="BT118" i="5"/>
  <c r="BU119" i="5"/>
  <c r="BW120" i="5"/>
  <c r="BV121" i="5"/>
  <c r="BX123" i="5"/>
  <c r="BY124" i="5"/>
  <c r="BO126" i="5"/>
  <c r="BZ126" i="5"/>
  <c r="BP128" i="5"/>
  <c r="BP129" i="5"/>
  <c r="BQ130" i="5"/>
  <c r="BS131" i="5"/>
  <c r="BQ54" i="5"/>
  <c r="BP65" i="5"/>
  <c r="BX75" i="5"/>
  <c r="BT86" i="5"/>
  <c r="BP97" i="5"/>
  <c r="BT105" i="5"/>
  <c r="BX106" i="5"/>
  <c r="BP108" i="5"/>
  <c r="BT109" i="5"/>
  <c r="BX110" i="5"/>
  <c r="BP112" i="5"/>
  <c r="BS113" i="5"/>
  <c r="BR114" i="5"/>
  <c r="BT115" i="5"/>
  <c r="BT116" i="5"/>
  <c r="BU117" i="5"/>
  <c r="BW118" i="5"/>
  <c r="BV119" i="5"/>
  <c r="BX121" i="5"/>
  <c r="BY122" i="5"/>
  <c r="BO124" i="5"/>
  <c r="BP126" i="5"/>
  <c r="BP127" i="5"/>
  <c r="BQ128" i="5"/>
  <c r="BS129" i="5"/>
  <c r="BR130" i="5"/>
  <c r="BT131" i="5"/>
  <c r="BT132" i="5"/>
  <c r="BU133" i="5"/>
  <c r="BW134" i="5"/>
  <c r="BV135" i="5"/>
  <c r="BX137" i="5"/>
  <c r="BY138" i="5"/>
  <c r="BO140" i="5"/>
  <c r="BZ140" i="5"/>
  <c r="BP142" i="5"/>
  <c r="BP143" i="5"/>
  <c r="BQ144" i="5"/>
  <c r="BS145" i="5"/>
  <c r="BR146" i="5"/>
  <c r="BT147" i="5"/>
  <c r="BT148" i="5"/>
  <c r="BU149" i="5"/>
  <c r="BW150" i="5"/>
  <c r="BV151" i="5"/>
  <c r="BX152" i="5"/>
  <c r="BX153" i="5"/>
  <c r="BY154" i="5"/>
  <c r="BU155" i="5"/>
  <c r="BQ156" i="5"/>
  <c r="BY156" i="5"/>
  <c r="BU157" i="5"/>
  <c r="BQ158" i="5"/>
  <c r="BY158" i="5"/>
  <c r="BU159" i="5"/>
  <c r="BQ160" i="5"/>
  <c r="BU161" i="5"/>
  <c r="BQ162" i="5"/>
  <c r="BY162" i="5"/>
  <c r="BU163" i="5"/>
  <c r="BN47" i="5"/>
  <c r="BN55" i="5"/>
  <c r="BN63" i="5"/>
  <c r="BN71" i="5"/>
  <c r="BN79" i="5"/>
  <c r="BN87" i="5"/>
  <c r="BN95" i="5"/>
  <c r="BN103" i="5"/>
  <c r="BN111" i="5"/>
  <c r="BN119" i="5"/>
  <c r="BN127" i="5"/>
  <c r="BN135" i="5"/>
  <c r="BN143" i="5"/>
  <c r="BN151" i="5"/>
  <c r="BN159" i="5"/>
  <c r="BW55" i="5"/>
  <c r="BT66" i="5"/>
  <c r="BP77" i="5"/>
  <c r="BX87" i="5"/>
  <c r="BT98" i="5"/>
  <c r="BV105" i="5"/>
  <c r="BZ106" i="5"/>
  <c r="BR108" i="5"/>
  <c r="BV109" i="5"/>
  <c r="BZ110" i="5"/>
  <c r="BR112" i="5"/>
  <c r="BV115" i="5"/>
  <c r="BX117" i="5"/>
  <c r="BY118" i="5"/>
  <c r="BO120" i="5"/>
  <c r="BP122" i="5"/>
  <c r="BP123" i="5"/>
  <c r="BQ124" i="5"/>
  <c r="BS125" i="5"/>
  <c r="BR126" i="5"/>
  <c r="BT127" i="5"/>
  <c r="BT128" i="5"/>
  <c r="BU129" i="5"/>
  <c r="BW130" i="5"/>
  <c r="BV131" i="5"/>
  <c r="BX132" i="5"/>
  <c r="BX133" i="5"/>
  <c r="BY134" i="5"/>
  <c r="BO136" i="5"/>
  <c r="BP138" i="5"/>
  <c r="BP139" i="5"/>
  <c r="BQ140" i="5"/>
  <c r="BS141" i="5"/>
  <c r="BR142" i="5"/>
  <c r="BT143" i="5"/>
  <c r="BW146" i="5"/>
  <c r="BV147" i="5"/>
  <c r="BX149" i="5"/>
  <c r="BY150" i="5"/>
  <c r="BO152" i="5"/>
  <c r="BZ152" i="5"/>
  <c r="BP154" i="5"/>
  <c r="BO155" i="5"/>
  <c r="BW155" i="5"/>
  <c r="BS156" i="5"/>
  <c r="BO157" i="5"/>
  <c r="BW157" i="5"/>
  <c r="BS158" i="5"/>
  <c r="BO159" i="5"/>
  <c r="BW159" i="5"/>
  <c r="BS160" i="5"/>
  <c r="BO161" i="5"/>
  <c r="BW161" i="5"/>
  <c r="BS162" i="5"/>
  <c r="BO163" i="5"/>
  <c r="BW163" i="5"/>
  <c r="BN49" i="5"/>
  <c r="BN57" i="5"/>
  <c r="BN65" i="5"/>
  <c r="BN73" i="5"/>
  <c r="BN81" i="5"/>
  <c r="BN89" i="5"/>
  <c r="BN97" i="5"/>
  <c r="BN105" i="5"/>
  <c r="BN113" i="5"/>
  <c r="BN121" i="5"/>
  <c r="BN129" i="5"/>
  <c r="BN137" i="5"/>
  <c r="BN145" i="5"/>
  <c r="BN153" i="5"/>
  <c r="BN161" i="5"/>
  <c r="BP59" i="5"/>
  <c r="BX69" i="5"/>
  <c r="BT80" i="5"/>
  <c r="BP91" i="5"/>
  <c r="BO106" i="5"/>
  <c r="BS107" i="5"/>
  <c r="BW108" i="5"/>
  <c r="BO110" i="5"/>
  <c r="BW112" i="5"/>
  <c r="BO118" i="5"/>
  <c r="BP120" i="5"/>
  <c r="BP121" i="5"/>
  <c r="BQ122" i="5"/>
  <c r="BS123" i="5"/>
  <c r="BR124" i="5"/>
  <c r="BT125" i="5"/>
  <c r="BT126" i="5"/>
  <c r="BU127" i="5"/>
  <c r="BW128" i="5"/>
  <c r="BV129" i="5"/>
  <c r="BX130" i="5"/>
  <c r="BX131" i="5"/>
  <c r="BY132" i="5"/>
  <c r="BO134" i="5"/>
  <c r="BZ134" i="5"/>
  <c r="BP136" i="5"/>
  <c r="BP137" i="5"/>
  <c r="BQ138" i="5"/>
  <c r="BS139" i="5"/>
  <c r="BR140" i="5"/>
  <c r="BT141" i="5"/>
  <c r="BT142" i="5"/>
  <c r="BU143" i="5"/>
  <c r="BW144" i="5"/>
  <c r="BV145" i="5"/>
  <c r="BX146" i="5"/>
  <c r="BX147" i="5"/>
  <c r="BY148" i="5"/>
  <c r="BO150" i="5"/>
  <c r="BP152" i="5"/>
  <c r="BP153" i="5"/>
  <c r="BQ154" i="5"/>
  <c r="BP155" i="5"/>
  <c r="BX155" i="5"/>
  <c r="BT156" i="5"/>
  <c r="BP157" i="5"/>
  <c r="BX157" i="5"/>
  <c r="BT158" i="5"/>
  <c r="BP159" i="5"/>
  <c r="BX159" i="5"/>
  <c r="BT160" i="5"/>
  <c r="BP161" i="5"/>
  <c r="BX161" i="5"/>
  <c r="BT162" i="5"/>
  <c r="BP163" i="5"/>
  <c r="BX163" i="5"/>
  <c r="BN50" i="5"/>
  <c r="BN58" i="5"/>
  <c r="BN66" i="5"/>
  <c r="BN74" i="5"/>
  <c r="BN82" i="5"/>
  <c r="BN90" i="5"/>
  <c r="BN98" i="5"/>
  <c r="BN106" i="5"/>
  <c r="BN114" i="5"/>
  <c r="BN122" i="5"/>
  <c r="BN130" i="5"/>
  <c r="BN138" i="5"/>
  <c r="BN146" i="5"/>
  <c r="BN154" i="5"/>
  <c r="BN162" i="5"/>
  <c r="BP81" i="5"/>
  <c r="BU105" i="5"/>
  <c r="BX112" i="5"/>
  <c r="BQ118" i="5"/>
  <c r="BS121" i="5"/>
  <c r="BP124" i="5"/>
  <c r="BX126" i="5"/>
  <c r="BX129" i="5"/>
  <c r="BQ132" i="5"/>
  <c r="BP134" i="5"/>
  <c r="BU135" i="5"/>
  <c r="BT137" i="5"/>
  <c r="BW142" i="5"/>
  <c r="BP144" i="5"/>
  <c r="BO146" i="5"/>
  <c r="BU147" i="5"/>
  <c r="BS149" i="5"/>
  <c r="BP151" i="5"/>
  <c r="BW152" i="5"/>
  <c r="BT154" i="5"/>
  <c r="BV155" i="5"/>
  <c r="BW156" i="5"/>
  <c r="BY157" i="5"/>
  <c r="BX158" i="5"/>
  <c r="BZ159" i="5"/>
  <c r="BZ160" i="5"/>
  <c r="BO162" i="5"/>
  <c r="BQ163" i="5"/>
  <c r="BN46" i="5"/>
  <c r="BN60" i="5"/>
  <c r="BN72" i="5"/>
  <c r="BN85" i="5"/>
  <c r="BN99" i="5"/>
  <c r="BN110" i="5"/>
  <c r="BN124" i="5"/>
  <c r="BN136" i="5"/>
  <c r="BN149" i="5"/>
  <c r="BN163" i="5"/>
  <c r="BN86" i="5"/>
  <c r="BN70" i="5"/>
  <c r="BO55" i="5"/>
  <c r="BP106" i="5"/>
  <c r="BU109" i="5"/>
  <c r="BY112" i="5"/>
  <c r="BO116" i="5"/>
  <c r="BT121" i="5"/>
  <c r="BT124" i="5"/>
  <c r="BS127" i="5"/>
  <c r="BO130" i="5"/>
  <c r="BR132" i="5"/>
  <c r="BQ134" i="5"/>
  <c r="BX135" i="5"/>
  <c r="BT139" i="5"/>
  <c r="BY140" i="5"/>
  <c r="BX142" i="5"/>
  <c r="BR144" i="5"/>
  <c r="BP146" i="5"/>
  <c r="BO148" i="5"/>
  <c r="BT149" i="5"/>
  <c r="BS151" i="5"/>
  <c r="BY152" i="5"/>
  <c r="BW154" i="5"/>
  <c r="BY155" i="5"/>
  <c r="BX156" i="5"/>
  <c r="BZ157" i="5"/>
  <c r="BZ158" i="5"/>
  <c r="BO160" i="5"/>
  <c r="BQ161" i="5"/>
  <c r="BP162" i="5"/>
  <c r="BR163" i="5"/>
  <c r="BN48" i="5"/>
  <c r="BN61" i="5"/>
  <c r="BN75" i="5"/>
  <c r="BN100" i="5"/>
  <c r="BN112" i="5"/>
  <c r="BN125" i="5"/>
  <c r="BN139" i="5"/>
  <c r="BN150" i="5"/>
  <c r="BN44" i="5"/>
  <c r="BW140" i="5"/>
  <c r="BX59" i="5"/>
  <c r="BP87" i="5"/>
  <c r="BQ106" i="5"/>
  <c r="BP110" i="5"/>
  <c r="BT113" i="5"/>
  <c r="BP116" i="5"/>
  <c r="BP119" i="5"/>
  <c r="BO122" i="5"/>
  <c r="BW124" i="5"/>
  <c r="BV127" i="5"/>
  <c r="BT130" i="5"/>
  <c r="BW132" i="5"/>
  <c r="BR134" i="5"/>
  <c r="BQ136" i="5"/>
  <c r="BV137" i="5"/>
  <c r="BU139" i="5"/>
  <c r="BP141" i="5"/>
  <c r="BY142" i="5"/>
  <c r="BX144" i="5"/>
  <c r="BQ146" i="5"/>
  <c r="BP148" i="5"/>
  <c r="BV149" i="5"/>
  <c r="BT151" i="5"/>
  <c r="BS153" i="5"/>
  <c r="BX154" i="5"/>
  <c r="BZ155" i="5"/>
  <c r="BZ156" i="5"/>
  <c r="BO158" i="5"/>
  <c r="BQ159" i="5"/>
  <c r="BP160" i="5"/>
  <c r="BR161" i="5"/>
  <c r="BR162" i="5"/>
  <c r="BS163" i="5"/>
  <c r="BN51" i="5"/>
  <c r="BN62" i="5"/>
  <c r="BN76" i="5"/>
  <c r="BN88" i="5"/>
  <c r="BN101" i="5"/>
  <c r="BN115" i="5"/>
  <c r="BN126" i="5"/>
  <c r="BN140" i="5"/>
  <c r="BN152" i="5"/>
  <c r="BT135" i="5"/>
  <c r="BT60" i="5"/>
  <c r="BX91" i="5"/>
  <c r="BQ110" i="5"/>
  <c r="BX113" i="5"/>
  <c r="BW116" i="5"/>
  <c r="BS119" i="5"/>
  <c r="BR122" i="5"/>
  <c r="BP125" i="5"/>
  <c r="BX127" i="5"/>
  <c r="BY130" i="5"/>
  <c r="BZ132" i="5"/>
  <c r="BT134" i="5"/>
  <c r="BR136" i="5"/>
  <c r="BO138" i="5"/>
  <c r="BV139" i="5"/>
  <c r="BU141" i="5"/>
  <c r="BY144" i="5"/>
  <c r="BT146" i="5"/>
  <c r="BQ148" i="5"/>
  <c r="BP150" i="5"/>
  <c r="BU151" i="5"/>
  <c r="BT153" i="5"/>
  <c r="BZ154" i="5"/>
  <c r="BO156" i="5"/>
  <c r="BQ157" i="5"/>
  <c r="BP158" i="5"/>
  <c r="BR159" i="5"/>
  <c r="BR160" i="5"/>
  <c r="BS161" i="5"/>
  <c r="BU162" i="5"/>
  <c r="BT163" i="5"/>
  <c r="BN52" i="5"/>
  <c r="BN64" i="5"/>
  <c r="BN77" i="5"/>
  <c r="BN91" i="5"/>
  <c r="BN102" i="5"/>
  <c r="BN116" i="5"/>
  <c r="BN128" i="5"/>
  <c r="BN141" i="5"/>
  <c r="BN155" i="5"/>
  <c r="BW126" i="5"/>
  <c r="BR154" i="5"/>
  <c r="BN84" i="5"/>
  <c r="BT92" i="5"/>
  <c r="BT107" i="5"/>
  <c r="BY110" i="5"/>
  <c r="BO114" i="5"/>
  <c r="BT122" i="5"/>
  <c r="BU125" i="5"/>
  <c r="BR128" i="5"/>
  <c r="BP133" i="5"/>
  <c r="BT136" i="5"/>
  <c r="BR138" i="5"/>
  <c r="BX139" i="5"/>
  <c r="BV141" i="5"/>
  <c r="BZ144" i="5"/>
  <c r="BY146" i="5"/>
  <c r="BR148" i="5"/>
  <c r="BQ150" i="5"/>
  <c r="BX151" i="5"/>
  <c r="BU153" i="5"/>
  <c r="BQ155" i="5"/>
  <c r="BP156" i="5"/>
  <c r="BR157" i="5"/>
  <c r="BR158" i="5"/>
  <c r="BS159" i="5"/>
  <c r="BU160" i="5"/>
  <c r="BT161" i="5"/>
  <c r="BV162" i="5"/>
  <c r="BV163" i="5"/>
  <c r="BN53" i="5"/>
  <c r="BN67" i="5"/>
  <c r="BN78" i="5"/>
  <c r="BN92" i="5"/>
  <c r="BN104" i="5"/>
  <c r="BN117" i="5"/>
  <c r="BN131" i="5"/>
  <c r="BN142" i="5"/>
  <c r="BN156" i="5"/>
  <c r="BQ112" i="5"/>
  <c r="BP118" i="5"/>
  <c r="BU123" i="5"/>
  <c r="BP132" i="5"/>
  <c r="BX138" i="5"/>
  <c r="BO144" i="5"/>
  <c r="BS147" i="5"/>
  <c r="BT152" i="5"/>
  <c r="BV156" i="5"/>
  <c r="BW158" i="5"/>
  <c r="BX160" i="5"/>
  <c r="BN45" i="5"/>
  <c r="BN96" i="5"/>
  <c r="BN134" i="5"/>
  <c r="BN160" i="5"/>
  <c r="BU107" i="5"/>
  <c r="BT114" i="5"/>
  <c r="BP117" i="5"/>
  <c r="BQ120" i="5"/>
  <c r="BV125" i="5"/>
  <c r="BU131" i="5"/>
  <c r="BS133" i="5"/>
  <c r="BP135" i="5"/>
  <c r="BW136" i="5"/>
  <c r="BT138" i="5"/>
  <c r="BP140" i="5"/>
  <c r="BX141" i="5"/>
  <c r="BV143" i="5"/>
  <c r="BP145" i="5"/>
  <c r="BZ146" i="5"/>
  <c r="BW148" i="5"/>
  <c r="BR150" i="5"/>
  <c r="BQ152" i="5"/>
  <c r="BV153" i="5"/>
  <c r="BR155" i="5"/>
  <c r="BR156" i="5"/>
  <c r="BS157" i="5"/>
  <c r="BU158" i="5"/>
  <c r="BT159" i="5"/>
  <c r="BV160" i="5"/>
  <c r="BV161" i="5"/>
  <c r="BW162" i="5"/>
  <c r="BY163" i="5"/>
  <c r="BN54" i="5"/>
  <c r="BN68" i="5"/>
  <c r="BN80" i="5"/>
  <c r="BN93" i="5"/>
  <c r="BN107" i="5"/>
  <c r="BN118" i="5"/>
  <c r="BN132" i="5"/>
  <c r="BN144" i="5"/>
  <c r="BN157" i="5"/>
  <c r="BP103" i="5"/>
  <c r="BV133" i="5"/>
  <c r="BP149" i="5"/>
  <c r="BZ162" i="5"/>
  <c r="BN123" i="5"/>
  <c r="BP71" i="5"/>
  <c r="BT102" i="5"/>
  <c r="BQ108" i="5"/>
  <c r="BU111" i="5"/>
  <c r="BV117" i="5"/>
  <c r="BR120" i="5"/>
  <c r="BT123" i="5"/>
  <c r="BQ126" i="5"/>
  <c r="BY128" i="5"/>
  <c r="BO132" i="5"/>
  <c r="BT133" i="5"/>
  <c r="BS135" i="5"/>
  <c r="BY136" i="5"/>
  <c r="BW138" i="5"/>
  <c r="BT140" i="5"/>
  <c r="BO142" i="5"/>
  <c r="BX143" i="5"/>
  <c r="BT145" i="5"/>
  <c r="BP147" i="5"/>
  <c r="BZ148" i="5"/>
  <c r="BT150" i="5"/>
  <c r="BR152" i="5"/>
  <c r="BO154" i="5"/>
  <c r="BS155" i="5"/>
  <c r="BU156" i="5"/>
  <c r="BT157" i="5"/>
  <c r="BV158" i="5"/>
  <c r="BV159" i="5"/>
  <c r="BW160" i="5"/>
  <c r="BY161" i="5"/>
  <c r="BX162" i="5"/>
  <c r="BN56" i="5"/>
  <c r="BN69" i="5"/>
  <c r="BN83" i="5"/>
  <c r="BN94" i="5"/>
  <c r="BN108" i="5"/>
  <c r="BN120" i="5"/>
  <c r="BN133" i="5"/>
  <c r="BN147" i="5"/>
  <c r="BN158" i="5"/>
  <c r="BT76" i="5"/>
  <c r="BX108" i="5"/>
  <c r="BZ114" i="5"/>
  <c r="BT129" i="5"/>
  <c r="BS137" i="5"/>
  <c r="BQ142" i="5"/>
  <c r="BX145" i="5"/>
  <c r="BX150" i="5"/>
  <c r="BT155" i="5"/>
  <c r="BV157" i="5"/>
  <c r="BY159" i="5"/>
  <c r="BN59" i="5"/>
  <c r="BN109" i="5"/>
  <c r="BN148" i="5"/>
  <c r="P41" i="9"/>
  <c r="Q41" i="9" s="1"/>
  <c r="R41" i="9" s="1"/>
  <c r="P33" i="9"/>
  <c r="Q33" i="9" s="1"/>
  <c r="R33" i="9" s="1"/>
  <c r="D166" i="11"/>
  <c r="F166" i="11" s="1"/>
  <c r="D165" i="11"/>
  <c r="F165" i="11" s="1"/>
  <c r="P37" i="9"/>
  <c r="Q37" i="9" s="1"/>
  <c r="R37" i="9" s="1"/>
  <c r="BR165" i="9"/>
  <c r="BU159" i="9"/>
  <c r="CA147" i="9"/>
  <c r="BR162" i="9"/>
  <c r="CB136" i="9"/>
  <c r="BX147" i="9"/>
  <c r="CC146" i="9"/>
  <c r="BX122" i="9"/>
  <c r="CA163" i="9"/>
  <c r="CA161" i="9"/>
  <c r="CA128" i="9"/>
  <c r="CB145" i="9"/>
  <c r="BY142" i="9"/>
  <c r="BW158" i="9"/>
  <c r="CA154" i="9"/>
  <c r="BY146" i="9"/>
  <c r="BT137" i="9"/>
  <c r="BU163" i="9"/>
  <c r="BU149" i="9"/>
  <c r="CC130" i="9"/>
  <c r="BU126" i="9"/>
  <c r="CA157" i="9"/>
  <c r="CB165" i="9"/>
  <c r="BR147" i="9"/>
  <c r="BU145" i="9"/>
  <c r="CC135" i="9"/>
  <c r="BS151" i="9"/>
  <c r="BX165" i="9"/>
  <c r="BU156" i="9"/>
  <c r="CA136" i="9"/>
  <c r="BU132" i="9"/>
  <c r="BS149" i="9"/>
  <c r="CC152" i="9"/>
  <c r="BZ156" i="9"/>
  <c r="CC138" i="9"/>
  <c r="CB151" i="9"/>
  <c r="BY157" i="9"/>
  <c r="BX151" i="9"/>
  <c r="BR134" i="9"/>
  <c r="CD154" i="9"/>
  <c r="BZ139" i="9"/>
  <c r="CA109" i="9"/>
  <c r="CD123" i="9"/>
  <c r="CC133" i="9"/>
  <c r="CD137" i="9"/>
  <c r="CA103" i="9"/>
  <c r="CA153" i="9"/>
  <c r="CB135" i="9"/>
  <c r="BS91" i="9"/>
  <c r="BS126" i="9"/>
  <c r="CC144" i="9"/>
  <c r="BU161" i="9"/>
  <c r="CB157" i="9"/>
  <c r="CD158" i="9"/>
  <c r="BU150" i="9"/>
  <c r="BS163" i="9"/>
  <c r="CD155" i="9"/>
  <c r="BW148" i="9"/>
  <c r="BU155" i="9"/>
  <c r="BS161" i="9"/>
  <c r="CB155" i="9"/>
  <c r="CC148" i="9"/>
  <c r="BW147" i="9"/>
  <c r="BY148" i="9"/>
  <c r="CB147" i="9"/>
  <c r="BV137" i="9"/>
  <c r="BS128" i="9"/>
  <c r="BZ147" i="9"/>
  <c r="BR145" i="9"/>
  <c r="BR139" i="9"/>
  <c r="BR131" i="9"/>
  <c r="BU135" i="9"/>
  <c r="BS144" i="9"/>
  <c r="BZ137" i="9"/>
  <c r="CD134" i="9"/>
  <c r="BW122" i="9"/>
  <c r="CA118" i="9"/>
  <c r="BX133" i="9"/>
  <c r="BR106" i="9"/>
  <c r="BX117" i="9"/>
  <c r="BR156" i="9"/>
  <c r="BZ165" i="9"/>
  <c r="BU146" i="9"/>
  <c r="CC161" i="9"/>
  <c r="CC165" i="9"/>
  <c r="CA146" i="9"/>
  <c r="CD163" i="9"/>
  <c r="CC159" i="9"/>
  <c r="BT155" i="9"/>
  <c r="BU148" i="9"/>
  <c r="BS147" i="9"/>
  <c r="BX144" i="9"/>
  <c r="BX162" i="9"/>
  <c r="BR136" i="9"/>
  <c r="BT145" i="9"/>
  <c r="CB137" i="9"/>
  <c r="BY128" i="9"/>
  <c r="BZ134" i="9"/>
  <c r="BT143" i="9"/>
  <c r="BR137" i="9"/>
  <c r="CC160" i="9"/>
  <c r="CC121" i="9"/>
  <c r="BU116" i="9"/>
  <c r="BR133" i="9"/>
  <c r="CC123" i="9"/>
  <c r="CC103" i="9"/>
  <c r="BU165" i="9"/>
  <c r="BT151" i="9"/>
  <c r="BS157" i="9"/>
  <c r="CC158" i="9"/>
  <c r="BZ160" i="9"/>
  <c r="BS154" i="9"/>
  <c r="CC164" i="9"/>
  <c r="BW165" i="9"/>
  <c r="BZ158" i="9"/>
  <c r="BS153" i="9"/>
  <c r="CC157" i="9"/>
  <c r="BV134" i="9"/>
  <c r="BW144" i="9"/>
  <c r="BS136" i="9"/>
  <c r="CA162" i="9"/>
  <c r="BV145" i="9"/>
  <c r="BY136" i="9"/>
  <c r="BV147" i="9"/>
  <c r="BT132" i="9"/>
  <c r="BT135" i="9"/>
  <c r="CC140" i="9"/>
  <c r="CD141" i="9"/>
  <c r="BU127" i="9"/>
  <c r="CD135" i="9"/>
  <c r="BZ115" i="9"/>
  <c r="BX125" i="9"/>
  <c r="BS93" i="9"/>
  <c r="BU151" i="9"/>
  <c r="CA165" i="9"/>
  <c r="BX155" i="9"/>
  <c r="CD164" i="9"/>
  <c r="BR160" i="9"/>
  <c r="BU153" i="9"/>
  <c r="BR163" i="9"/>
  <c r="BT164" i="9"/>
  <c r="BR158" i="9"/>
  <c r="BU152" i="9"/>
  <c r="BU136" i="9"/>
  <c r="BR130" i="9"/>
  <c r="BU142" i="9"/>
  <c r="BX135" i="9"/>
  <c r="BY155" i="9"/>
  <c r="BX145" i="9"/>
  <c r="BV135" i="9"/>
  <c r="BT144" i="9"/>
  <c r="BY131" i="9"/>
  <c r="CA140" i="9"/>
  <c r="BY134" i="9"/>
  <c r="BY138" i="9"/>
  <c r="CD122" i="9"/>
  <c r="CD119" i="9"/>
  <c r="BU112" i="9"/>
  <c r="BV163" i="9"/>
  <c r="BS165" i="9"/>
  <c r="CC154" i="9"/>
  <c r="BV164" i="9"/>
  <c r="CB158" i="9"/>
  <c r="CA150" i="9"/>
  <c r="BY165" i="9"/>
  <c r="BY163" i="9"/>
  <c r="BW157" i="9"/>
  <c r="BW151" i="9"/>
  <c r="BU128" i="9"/>
  <c r="CB139" i="9"/>
  <c r="BU134" i="9"/>
  <c r="BT162" i="9"/>
  <c r="BS140" i="9"/>
  <c r="BT141" i="9"/>
  <c r="CD133" i="9"/>
  <c r="BX119" i="9"/>
  <c r="CC128" i="9"/>
  <c r="BV110" i="9"/>
  <c r="BR159" i="9"/>
  <c r="CC163" i="9"/>
  <c r="CA151" i="9"/>
  <c r="BT165" i="9"/>
  <c r="BT158" i="9"/>
  <c r="BS150" i="9"/>
  <c r="CA158" i="9"/>
  <c r="CC156" i="9"/>
  <c r="BY150" i="9"/>
  <c r="CD147" i="9"/>
  <c r="BX158" i="9"/>
  <c r="BT139" i="9"/>
  <c r="CB162" i="9"/>
  <c r="BU140" i="9"/>
  <c r="CA134" i="9"/>
  <c r="BX136" i="9"/>
  <c r="CC149" i="9"/>
  <c r="BX139" i="9"/>
  <c r="BS132" i="9"/>
  <c r="CB141" i="9"/>
  <c r="BT121" i="9"/>
  <c r="BU133" i="9"/>
  <c r="CC111" i="9"/>
  <c r="CB164" i="9"/>
  <c r="BR105" i="9"/>
  <c r="BY147" i="9"/>
  <c r="CA108" i="9"/>
  <c r="BU125" i="9"/>
  <c r="BV104" i="9"/>
  <c r="BT136" i="9"/>
  <c r="BW137" i="9"/>
  <c r="BY139" i="9"/>
  <c r="CA141" i="9"/>
  <c r="BT128" i="9"/>
  <c r="BV130" i="9"/>
  <c r="CC136" i="9"/>
  <c r="BV124" i="9"/>
  <c r="CA133" i="9"/>
  <c r="CD124" i="9"/>
  <c r="CC105" i="9"/>
  <c r="BR111" i="9"/>
  <c r="CC112" i="9"/>
  <c r="CB129" i="9"/>
  <c r="CD91" i="9"/>
  <c r="CD162" i="9"/>
  <c r="CC153" i="9"/>
  <c r="CC150" i="9"/>
  <c r="CD144" i="9"/>
  <c r="BR142" i="9"/>
  <c r="CB132" i="9"/>
  <c r="CB143" i="9"/>
  <c r="BU138" i="9"/>
  <c r="BX131" i="9"/>
  <c r="BZ130" i="9"/>
  <c r="BX141" i="9"/>
  <c r="BT126" i="9"/>
  <c r="CC124" i="9"/>
  <c r="CD130" i="9"/>
  <c r="CC118" i="9"/>
  <c r="BS123" i="9"/>
  <c r="BW117" i="9"/>
  <c r="CA105" i="9"/>
  <c r="CD115" i="9"/>
  <c r="CB108" i="9"/>
  <c r="CD113" i="9"/>
  <c r="BR96" i="9"/>
  <c r="BU120" i="9"/>
  <c r="CB105" i="9"/>
  <c r="BZ105" i="9"/>
  <c r="BR112" i="9"/>
  <c r="BV105" i="9"/>
  <c r="BS108" i="9"/>
  <c r="CA91" i="9"/>
  <c r="CA89" i="9"/>
  <c r="BY120" i="9"/>
  <c r="CB120" i="9"/>
  <c r="BT112" i="9"/>
  <c r="BY102" i="9"/>
  <c r="BX104" i="9"/>
  <c r="BZ87" i="9"/>
  <c r="CC97" i="9"/>
  <c r="CD99" i="9"/>
  <c r="BU82" i="9"/>
  <c r="BV133" i="9"/>
  <c r="BW114" i="9"/>
  <c r="BV123" i="9"/>
  <c r="CB123" i="9"/>
  <c r="CC117" i="9"/>
  <c r="CB117" i="9"/>
  <c r="BU103" i="9"/>
  <c r="BW105" i="9"/>
  <c r="BZ109" i="9"/>
  <c r="BU101" i="9"/>
  <c r="CA115" i="9"/>
  <c r="BR125" i="9"/>
  <c r="BZ108" i="9"/>
  <c r="BW104" i="9"/>
  <c r="BT129" i="9"/>
  <c r="BU110" i="9"/>
  <c r="BS89" i="9"/>
  <c r="CC88" i="9"/>
  <c r="BU93" i="9"/>
  <c r="BX83" i="9"/>
  <c r="CB102" i="9"/>
  <c r="BW129" i="9"/>
  <c r="BR87" i="9"/>
  <c r="BW85" i="9"/>
  <c r="BX123" i="9"/>
  <c r="BR120" i="9"/>
  <c r="BS105" i="9"/>
  <c r="BR117" i="9"/>
  <c r="CD121" i="9"/>
  <c r="BT103" i="9"/>
  <c r="CD109" i="9"/>
  <c r="CB112" i="9"/>
  <c r="BZ111" i="9"/>
  <c r="BS113" i="9"/>
  <c r="CD120" i="9"/>
  <c r="BY104" i="9"/>
  <c r="BU89" i="9"/>
  <c r="BR110" i="9"/>
  <c r="CA97" i="9"/>
  <c r="BV99" i="9"/>
  <c r="BT93" i="9"/>
  <c r="CD102" i="9"/>
  <c r="BW127" i="9"/>
  <c r="CC127" i="9"/>
  <c r="CC142" i="9"/>
  <c r="BY114" i="9"/>
  <c r="CD145" i="9"/>
  <c r="CC107" i="9"/>
  <c r="BY123" i="9"/>
  <c r="BZ120" i="9"/>
  <c r="BV103" i="9"/>
  <c r="BX112" i="9"/>
  <c r="BU123" i="9"/>
  <c r="CD108" i="9"/>
  <c r="CD112" i="9"/>
  <c r="BS125" i="9"/>
  <c r="BW113" i="9"/>
  <c r="CC106" i="9"/>
  <c r="CB104" i="9"/>
  <c r="BR88" i="9"/>
  <c r="CB110" i="9"/>
  <c r="BS97" i="9"/>
  <c r="BX97" i="9"/>
  <c r="CC99" i="9"/>
  <c r="CB93" i="9"/>
  <c r="BT100" i="9"/>
  <c r="BS76" i="9"/>
  <c r="BX128" i="9"/>
  <c r="BW136" i="9"/>
  <c r="BU130" i="9"/>
  <c r="BR141" i="9"/>
  <c r="CB126" i="9"/>
  <c r="BR126" i="9"/>
  <c r="BU122" i="9"/>
  <c r="BU106" i="9"/>
  <c r="BT133" i="9"/>
  <c r="BZ106" i="9"/>
  <c r="BR123" i="9"/>
  <c r="BS120" i="9"/>
  <c r="CA125" i="9"/>
  <c r="BX107" i="9"/>
  <c r="BX113" i="9"/>
  <c r="CD129" i="9"/>
  <c r="BT108" i="9"/>
  <c r="BW112" i="9"/>
  <c r="CB111" i="9"/>
  <c r="BY113" i="9"/>
  <c r="CC101" i="9"/>
  <c r="BY129" i="9"/>
  <c r="BS110" i="9"/>
  <c r="BY91" i="9"/>
  <c r="BZ95" i="9"/>
  <c r="BU99" i="9"/>
  <c r="BV79" i="9"/>
  <c r="BV100" i="9"/>
  <c r="BX75" i="9"/>
  <c r="BX85" i="9"/>
  <c r="BR115" i="9"/>
  <c r="CD125" i="9"/>
  <c r="BR113" i="9"/>
  <c r="CA104" i="9"/>
  <c r="BU97" i="9"/>
  <c r="BR129" i="9"/>
  <c r="CC110" i="9"/>
  <c r="BR95" i="9"/>
  <c r="CC91" i="9"/>
  <c r="BR75" i="9"/>
  <c r="BU74" i="9"/>
  <c r="CD114" i="9"/>
  <c r="CC85" i="9"/>
  <c r="BZ67" i="9"/>
  <c r="BZ88" i="9"/>
  <c r="BS100" i="9"/>
  <c r="CB79" i="9"/>
  <c r="BT102" i="9"/>
  <c r="CC80" i="9"/>
  <c r="CD85" i="9"/>
  <c r="BW66" i="9"/>
  <c r="CC72" i="9"/>
  <c r="BU87" i="9"/>
  <c r="BV91" i="9"/>
  <c r="CD103" i="9"/>
  <c r="BU84" i="9"/>
  <c r="CA100" i="9"/>
  <c r="CC82" i="9"/>
  <c r="BV90" i="9"/>
  <c r="CD104" i="9"/>
  <c r="BS78" i="9"/>
  <c r="BT90" i="9"/>
  <c r="CC83" i="9"/>
  <c r="BX100" i="9"/>
  <c r="BV102" i="9"/>
  <c r="CD94" i="9"/>
  <c r="BU75" i="9"/>
  <c r="BX96" i="9"/>
  <c r="BR104" i="9"/>
  <c r="BX89" i="9"/>
  <c r="BU91" i="9"/>
  <c r="BW93" i="9"/>
  <c r="BY90" i="9"/>
  <c r="BR100" i="9"/>
  <c r="CC102" i="9"/>
  <c r="CC104" i="9"/>
  <c r="BU96" i="9"/>
  <c r="BY76" i="9"/>
  <c r="BR74" i="9"/>
  <c r="BR94" i="9"/>
  <c r="CB103" i="9"/>
  <c r="BU95" i="9"/>
  <c r="BY93" i="9"/>
  <c r="CA90" i="9"/>
  <c r="CB85" i="9"/>
  <c r="BU90" i="9"/>
  <c r="CD83" i="9"/>
  <c r="BZ79" i="9"/>
  <c r="BU83" i="9"/>
  <c r="BT72" i="9"/>
  <c r="BX102" i="9"/>
  <c r="BV75" i="9"/>
  <c r="BR82" i="9"/>
  <c r="BX76" i="9"/>
  <c r="BX61" i="9"/>
  <c r="CA93" i="9"/>
  <c r="BR83" i="9"/>
  <c r="CC79" i="9"/>
  <c r="BZ100" i="9"/>
  <c r="BT79" i="9"/>
  <c r="BZ102" i="9"/>
  <c r="BZ90" i="9"/>
  <c r="BT85" i="9"/>
  <c r="CA74" i="9"/>
  <c r="BT80" i="9"/>
  <c r="BR78" i="9"/>
  <c r="BU68" i="9"/>
  <c r="BZ57" i="9"/>
  <c r="BU85" i="9"/>
  <c r="BU80" i="9"/>
  <c r="BU72" i="9"/>
  <c r="CB80" i="9"/>
  <c r="CC94" i="9"/>
  <c r="BT73" i="9"/>
  <c r="BR63" i="9"/>
  <c r="CD92" i="9"/>
  <c r="CB90" i="9"/>
  <c r="BZ96" i="9"/>
  <c r="CB100" i="9"/>
  <c r="BW90" i="9"/>
  <c r="CA76" i="9"/>
  <c r="BR102" i="9"/>
  <c r="BR90" i="9"/>
  <c r="BR79" i="9"/>
  <c r="BU102" i="9"/>
  <c r="BY79" i="9"/>
  <c r="BY78" i="9"/>
  <c r="BZ94" i="9"/>
  <c r="BS71" i="9"/>
  <c r="BT81" i="9"/>
  <c r="BT62" i="9"/>
  <c r="BU52" i="9"/>
  <c r="CA78" i="9"/>
  <c r="CB94" i="9"/>
  <c r="CD63" i="9"/>
  <c r="BR68" i="9"/>
  <c r="CD90" i="9"/>
  <c r="CC86" i="9"/>
  <c r="BW58" i="9"/>
  <c r="BZ83" i="9"/>
  <c r="CA73" i="9"/>
  <c r="BS54" i="9"/>
  <c r="CD79" i="9"/>
  <c r="BZ77" i="9"/>
  <c r="BX90" i="9"/>
  <c r="BV83" i="9"/>
  <c r="CD86" i="9"/>
  <c r="BS85" i="9"/>
  <c r="CC75" i="9"/>
  <c r="CB78" i="9"/>
  <c r="BV71" i="9"/>
  <c r="BV117" i="9"/>
  <c r="BS81" i="9"/>
  <c r="BX73" i="9"/>
  <c r="BY56" i="9"/>
  <c r="BT71" i="9"/>
  <c r="BU63" i="9"/>
  <c r="CC66" i="9"/>
  <c r="BW92" i="9"/>
  <c r="BT50" i="9"/>
  <c r="BR67" i="9"/>
  <c r="BR81" i="9"/>
  <c r="BU58" i="9"/>
  <c r="CC98" i="9"/>
  <c r="BZ82" i="9"/>
  <c r="BZ74" i="9"/>
  <c r="BV78" i="9"/>
  <c r="BY72" i="9"/>
  <c r="CB81" i="9"/>
  <c r="BZ73" i="9"/>
  <c r="BZ68" i="9"/>
  <c r="BT98" i="9"/>
  <c r="BU60" i="9"/>
  <c r="CA81" i="9"/>
  <c r="BT86" i="9"/>
  <c r="CB63" i="9"/>
  <c r="CB58" i="9"/>
  <c r="BZ75" i="9"/>
  <c r="CA77" i="9"/>
  <c r="CB65" i="9"/>
  <c r="BU86" i="9"/>
  <c r="BY67" i="9"/>
  <c r="BR73" i="9"/>
  <c r="BU98" i="9"/>
  <c r="BT69" i="9"/>
  <c r="CB98" i="9"/>
  <c r="BY68" i="9"/>
  <c r="BX86" i="9"/>
  <c r="BZ78" i="9"/>
  <c r="BX94" i="9"/>
  <c r="CD71" i="9"/>
  <c r="BV63" i="9"/>
  <c r="BX81" i="9"/>
  <c r="BU71" i="9"/>
  <c r="BU73" i="9"/>
  <c r="CC58" i="9"/>
  <c r="BZ60" i="9"/>
  <c r="CD98" i="9"/>
  <c r="CD78" i="9"/>
  <c r="BR98" i="9"/>
  <c r="CD77" i="9"/>
  <c r="CB61" i="9"/>
  <c r="BR86" i="9"/>
  <c r="BY55" i="9"/>
  <c r="BW73" i="9"/>
  <c r="BT63" i="9"/>
  <c r="BT66" i="9"/>
  <c r="BW77" i="9"/>
  <c r="CD70" i="9"/>
  <c r="CB77" i="9"/>
  <c r="CD67" i="9"/>
  <c r="BW54" i="9"/>
  <c r="BR92" i="9"/>
  <c r="BS56" i="9"/>
  <c r="BS66" i="9"/>
  <c r="CA55" i="9"/>
  <c r="BX67" i="9"/>
  <c r="CC81" i="9"/>
  <c r="BX54" i="9"/>
  <c r="BV98" i="9"/>
  <c r="BX77" i="9"/>
  <c r="BX65" i="9"/>
  <c r="BS70" i="9"/>
  <c r="BS58" i="9"/>
  <c r="BR70" i="9"/>
  <c r="CA56" i="9"/>
  <c r="BR71" i="9"/>
  <c r="BU64" i="9"/>
  <c r="CD62" i="9"/>
  <c r="BZ92" i="9"/>
  <c r="BT70" i="9"/>
  <c r="BU55" i="9"/>
  <c r="CC71" i="9"/>
  <c r="CC76" i="9"/>
  <c r="CB71" i="9"/>
  <c r="BY54" i="9"/>
  <c r="CD75" i="9"/>
  <c r="CD110" i="9"/>
  <c r="BT77" i="9"/>
  <c r="CB69" i="9"/>
  <c r="BZ63" i="9"/>
  <c r="BS50" i="9"/>
  <c r="CA92" i="9"/>
  <c r="CA66" i="9"/>
  <c r="CA58" i="9"/>
  <c r="CC95" i="9"/>
  <c r="BV92" i="9"/>
  <c r="CB70" i="9"/>
  <c r="BZ55" i="9"/>
  <c r="BR57" i="9"/>
  <c r="BW53" i="9"/>
  <c r="BV59" i="9"/>
  <c r="BR59" i="9"/>
  <c r="BX70" i="9"/>
  <c r="BY62" i="9"/>
  <c r="BT57" i="9"/>
  <c r="BR56" i="9"/>
  <c r="BR62" i="9"/>
  <c r="CB57" i="9"/>
  <c r="BW52" i="9"/>
  <c r="BY86" i="9"/>
  <c r="BS92" i="9"/>
  <c r="CA70" i="9"/>
  <c r="BZ56" i="9"/>
  <c r="BV55" i="9"/>
  <c r="BX66" i="9"/>
  <c r="BX57" i="9"/>
  <c r="BR52" i="9"/>
  <c r="CA59" i="9"/>
  <c r="CD81" i="9"/>
  <c r="CD59" i="9"/>
  <c r="BU67" i="9"/>
  <c r="BW70" i="9"/>
  <c r="BR55" i="9"/>
  <c r="BS62" i="9"/>
  <c r="CA57" i="9"/>
  <c r="BX53" i="9"/>
  <c r="BS73" i="9"/>
  <c r="BU50" i="9"/>
  <c r="CC134" i="9"/>
  <c r="CA132" i="9"/>
  <c r="CC129" i="9"/>
  <c r="BS74" i="9"/>
  <c r="BZ81" i="9"/>
  <c r="BW67" i="9"/>
  <c r="BZ162" i="9"/>
  <c r="BU137" i="9"/>
  <c r="BV127" i="9"/>
  <c r="CA123" i="9"/>
  <c r="CC139" i="9"/>
  <c r="BU108" i="9"/>
  <c r="BW125" i="9"/>
  <c r="BX110" i="9"/>
  <c r="BY100" i="9"/>
  <c r="BS90" i="9"/>
  <c r="BV94" i="9"/>
  <c r="BU92" i="9"/>
  <c r="BZ86" i="9"/>
  <c r="BT53" i="9"/>
  <c r="BZ59" i="9"/>
  <c r="BR46" i="9"/>
  <c r="BY80" i="9"/>
  <c r="BV141" i="9"/>
  <c r="BS119" i="9"/>
  <c r="CB133" i="9"/>
  <c r="BT123" i="9"/>
  <c r="CB115" i="9"/>
  <c r="BY111" i="9"/>
  <c r="BY125" i="9"/>
  <c r="BZ113" i="9"/>
  <c r="BY73" i="9"/>
  <c r="BU66" i="9"/>
  <c r="BU61" i="9"/>
  <c r="BS98" i="9"/>
  <c r="BV70" i="9"/>
  <c r="BY53" i="9"/>
  <c r="BU131" i="9"/>
  <c r="CC132" i="9"/>
  <c r="BU118" i="9"/>
  <c r="BU124" i="9"/>
  <c r="BZ126" i="9"/>
  <c r="BU107" i="9"/>
  <c r="BV108" i="9"/>
  <c r="CC115" i="9"/>
  <c r="BW71" i="9"/>
  <c r="BW86" i="9"/>
  <c r="CC64" i="9"/>
  <c r="CB56" i="9"/>
  <c r="BV162" i="9"/>
  <c r="BU147" i="9"/>
  <c r="BW128" i="9"/>
  <c r="BW120" i="9"/>
  <c r="CC116" i="9"/>
  <c r="BT94" i="9"/>
  <c r="BU69" i="9"/>
  <c r="BU56" i="9"/>
  <c r="BV51" i="9"/>
  <c r="CC57" i="9"/>
  <c r="BX164" i="9"/>
  <c r="CB128" i="9"/>
  <c r="BZ131" i="9"/>
  <c r="BX132" i="9"/>
  <c r="CB113" i="9"/>
  <c r="BT125" i="9"/>
  <c r="CC100" i="9"/>
  <c r="CA67" i="9"/>
  <c r="BY81" i="9"/>
  <c r="BV56" i="9"/>
  <c r="BW62" i="9"/>
  <c r="BY57" i="9"/>
  <c r="BV52" i="9"/>
  <c r="CC60" i="9"/>
  <c r="BX78" i="9"/>
  <c r="BX52" i="9"/>
  <c r="BU154" i="9"/>
  <c r="BU164" i="9"/>
  <c r="BY154" i="9"/>
  <c r="BU144" i="9"/>
  <c r="CA137" i="9"/>
  <c r="BZ141" i="9"/>
  <c r="BX127" i="9"/>
  <c r="BU121" i="9"/>
  <c r="BV122" i="9"/>
  <c r="BZ133" i="9"/>
  <c r="CC143" i="9"/>
  <c r="CB125" i="9"/>
  <c r="BZ123" i="9"/>
  <c r="BY112" i="9"/>
  <c r="BV109" i="9"/>
  <c r="BV125" i="9"/>
  <c r="BU76" i="9"/>
  <c r="CA102" i="9"/>
  <c r="CA82" i="9"/>
  <c r="BS67" i="9"/>
  <c r="BV77" i="9"/>
  <c r="BV57" i="9"/>
  <c r="BU160" i="9"/>
  <c r="BY151" i="9"/>
  <c r="CC155" i="9"/>
  <c r="BY164" i="9"/>
  <c r="CC151" i="9"/>
  <c r="BS162" i="9"/>
  <c r="CC137" i="9"/>
  <c r="BS134" i="9"/>
  <c r="CC145" i="9"/>
  <c r="BS137" i="9"/>
  <c r="CC131" i="9"/>
  <c r="BS118" i="9"/>
  <c r="BY133" i="9"/>
  <c r="BU114" i="9"/>
  <c r="BY117" i="9"/>
  <c r="BV112" i="9"/>
  <c r="BZ129" i="9"/>
  <c r="BV129" i="9"/>
  <c r="BY105" i="9"/>
  <c r="BS82" i="9"/>
  <c r="CC89" i="9"/>
  <c r="CB72" i="9"/>
  <c r="BU65" i="9"/>
  <c r="CC74" i="9"/>
  <c r="BW82" i="9"/>
  <c r="CA71" i="9"/>
  <c r="BY65" i="9"/>
  <c r="BT58" i="9"/>
  <c r="CA98" i="9"/>
  <c r="BV81" i="9"/>
  <c r="BX92" i="9"/>
  <c r="BV62" i="9"/>
  <c r="CA62" i="9"/>
  <c r="H80" i="9"/>
  <c r="J64" i="9"/>
  <c r="I65" i="9"/>
  <c r="H61" i="9"/>
  <c r="BV53" i="9"/>
  <c r="BW51" i="9"/>
  <c r="CC62" i="9"/>
  <c r="J61" i="9"/>
  <c r="I39" i="9"/>
  <c r="P39" i="9" s="1"/>
  <c r="Q39" i="9" s="1"/>
  <c r="R39" i="9" s="1"/>
  <c r="J55" i="9"/>
  <c r="BZ163" i="9"/>
  <c r="CA145" i="9"/>
  <c r="BW141" i="9"/>
  <c r="BS129" i="9"/>
  <c r="BT110" i="9"/>
  <c r="BY110" i="9"/>
  <c r="CA94" i="9"/>
  <c r="CC67" i="9"/>
  <c r="BY92" i="9"/>
  <c r="H86" i="9"/>
  <c r="BW59" i="9"/>
  <c r="BX58" i="9"/>
  <c r="BT52" i="9"/>
  <c r="BW63" i="9"/>
  <c r="BR51" i="9"/>
  <c r="H55" i="9"/>
  <c r="CB59" i="9"/>
  <c r="J47" i="9"/>
  <c r="J45" i="9"/>
  <c r="I45" i="9"/>
  <c r="BZ136" i="9"/>
  <c r="BU143" i="9"/>
  <c r="CB144" i="9"/>
  <c r="CC147" i="9"/>
  <c r="BZ117" i="9"/>
  <c r="BS109" i="9"/>
  <c r="BS115" i="9"/>
  <c r="BT111" i="9"/>
  <c r="CA129" i="9"/>
  <c r="CC96" i="9"/>
  <c r="BU88" i="9"/>
  <c r="CA85" i="9"/>
  <c r="BT65" i="9"/>
  <c r="BW102" i="9"/>
  <c r="CB73" i="9"/>
  <c r="CA63" i="9"/>
  <c r="BS77" i="9"/>
  <c r="BT92" i="9"/>
  <c r="BX59" i="9"/>
  <c r="BU62" i="9"/>
  <c r="I43" i="9"/>
  <c r="P43" i="9" s="1"/>
  <c r="Q43" i="9" s="1"/>
  <c r="R43" i="9" s="1"/>
  <c r="I38" i="9"/>
  <c r="P38" i="9" s="1"/>
  <c r="Q38" i="9" s="1"/>
  <c r="R38" i="9" s="1"/>
  <c r="H45" i="9"/>
  <c r="BU157" i="9"/>
  <c r="BV155" i="9"/>
  <c r="BX160" i="9"/>
  <c r="CA149" i="9"/>
  <c r="BU139" i="9"/>
  <c r="BW162" i="9"/>
  <c r="BZ144" i="9"/>
  <c r="BZ142" i="9"/>
  <c r="BY141" i="9"/>
  <c r="BV121" i="9"/>
  <c r="CA126" i="9"/>
  <c r="BY135" i="9"/>
  <c r="BV119" i="9"/>
  <c r="BS133" i="9"/>
  <c r="BX114" i="9"/>
  <c r="BY122" i="9"/>
  <c r="BW108" i="9"/>
  <c r="BT117" i="9"/>
  <c r="BS103" i="9"/>
  <c r="CA119" i="9"/>
  <c r="BZ125" i="9"/>
  <c r="BX129" i="9"/>
  <c r="BX88" i="9"/>
  <c r="BU79" i="9"/>
  <c r="BV85" i="9"/>
  <c r="BW78" i="9"/>
  <c r="BS94" i="9"/>
  <c r="CC63" i="9"/>
  <c r="BS63" i="9"/>
  <c r="BV67" i="9"/>
  <c r="CB92" i="9"/>
  <c r="BY70" i="9"/>
  <c r="CC68" i="9"/>
  <c r="BS55" i="9"/>
  <c r="BX62" i="9"/>
  <c r="CB62" i="9"/>
  <c r="BS57" i="9"/>
  <c r="BS53" i="9"/>
  <c r="J62" i="9"/>
  <c r="BY59" i="9"/>
  <c r="BZ164" i="9"/>
  <c r="BR164" i="9"/>
  <c r="BW163" i="9"/>
  <c r="BY161" i="9"/>
  <c r="CD160" i="9"/>
  <c r="BV160" i="9"/>
  <c r="CA159" i="9"/>
  <c r="BS159" i="9"/>
  <c r="CA156" i="9"/>
  <c r="BS156" i="9"/>
  <c r="BZ155" i="9"/>
  <c r="BR155" i="9"/>
  <c r="BW154" i="9"/>
  <c r="BY153" i="9"/>
  <c r="CA152" i="9"/>
  <c r="BS152" i="9"/>
  <c r="BW150" i="9"/>
  <c r="BV154" i="9"/>
  <c r="BX153" i="9"/>
  <c r="BZ152" i="9"/>
  <c r="BR152" i="9"/>
  <c r="CD150" i="9"/>
  <c r="BV150" i="9"/>
  <c r="BX149" i="9"/>
  <c r="BZ148" i="9"/>
  <c r="BR148" i="9"/>
  <c r="BW161" i="9"/>
  <c r="CB160" i="9"/>
  <c r="BT160" i="9"/>
  <c r="BY159" i="9"/>
  <c r="BY156" i="9"/>
  <c r="BW153" i="9"/>
  <c r="BY152" i="9"/>
  <c r="BW149" i="9"/>
  <c r="BW164" i="9"/>
  <c r="CB163" i="9"/>
  <c r="BT163" i="9"/>
  <c r="CD161" i="9"/>
  <c r="BV161" i="9"/>
  <c r="CA160" i="9"/>
  <c r="BS160" i="9"/>
  <c r="BX159" i="9"/>
  <c r="BZ157" i="9"/>
  <c r="BR157" i="9"/>
  <c r="BX156" i="9"/>
  <c r="BW155" i="9"/>
  <c r="CB154" i="9"/>
  <c r="BT154" i="9"/>
  <c r="CD153" i="9"/>
  <c r="BV153" i="9"/>
  <c r="BX152" i="9"/>
  <c r="BZ151" i="9"/>
  <c r="BR151" i="9"/>
  <c r="BW159" i="9"/>
  <c r="BW156" i="9"/>
  <c r="BW152" i="9"/>
  <c r="BS146" i="9"/>
  <c r="CB161" i="9"/>
  <c r="BT161" i="9"/>
  <c r="BY160" i="9"/>
  <c r="CD159" i="9"/>
  <c r="BV159" i="9"/>
  <c r="CD156" i="9"/>
  <c r="BV156" i="9"/>
  <c r="BZ154" i="9"/>
  <c r="BR154" i="9"/>
  <c r="CB153" i="9"/>
  <c r="BT153" i="9"/>
  <c r="CD152" i="9"/>
  <c r="BV152" i="9"/>
  <c r="BZ150" i="9"/>
  <c r="BR150" i="9"/>
  <c r="CB149" i="9"/>
  <c r="BV165" i="9"/>
  <c r="CC162" i="9"/>
  <c r="CA155" i="9"/>
  <c r="BR153" i="9"/>
  <c r="BV148" i="9"/>
  <c r="BZ146" i="9"/>
  <c r="BY145" i="9"/>
  <c r="BY144" i="9"/>
  <c r="BZ143" i="9"/>
  <c r="BR143" i="9"/>
  <c r="BW142" i="9"/>
  <c r="BY140" i="9"/>
  <c r="CD139" i="9"/>
  <c r="BV139" i="9"/>
  <c r="CA138" i="9"/>
  <c r="BS138" i="9"/>
  <c r="BX137" i="9"/>
  <c r="BZ135" i="9"/>
  <c r="BR135" i="9"/>
  <c r="BW134" i="9"/>
  <c r="BY132" i="9"/>
  <c r="CD131" i="9"/>
  <c r="BV131" i="9"/>
  <c r="CA130" i="9"/>
  <c r="BS130" i="9"/>
  <c r="BU162" i="9"/>
  <c r="CB159" i="9"/>
  <c r="BS155" i="9"/>
  <c r="BT148" i="9"/>
  <c r="BX146" i="9"/>
  <c r="BW145" i="9"/>
  <c r="BY143" i="9"/>
  <c r="CD142" i="9"/>
  <c r="BV142" i="9"/>
  <c r="BX140" i="9"/>
  <c r="BZ138" i="9"/>
  <c r="BR138" i="9"/>
  <c r="BT159" i="9"/>
  <c r="CB156" i="9"/>
  <c r="CD149" i="9"/>
  <c r="BS148" i="9"/>
  <c r="BW146" i="9"/>
  <c r="BX143" i="9"/>
  <c r="BW140" i="9"/>
  <c r="BW132" i="9"/>
  <c r="CB131" i="9"/>
  <c r="BT131" i="9"/>
  <c r="BY130" i="9"/>
  <c r="BX163" i="9"/>
  <c r="BW160" i="9"/>
  <c r="BT156" i="9"/>
  <c r="BZ149" i="9"/>
  <c r="BV146" i="9"/>
  <c r="BS145" i="9"/>
  <c r="BV144" i="9"/>
  <c r="BW143" i="9"/>
  <c r="CB142" i="9"/>
  <c r="BT142" i="9"/>
  <c r="CD140" i="9"/>
  <c r="BV140" i="9"/>
  <c r="CA139" i="9"/>
  <c r="BS139" i="9"/>
  <c r="BX138" i="9"/>
  <c r="BW135" i="9"/>
  <c r="CB134" i="9"/>
  <c r="BT134" i="9"/>
  <c r="CD132" i="9"/>
  <c r="BV132" i="9"/>
  <c r="CA131" i="9"/>
  <c r="BS131" i="9"/>
  <c r="BX130" i="9"/>
  <c r="CD157" i="9"/>
  <c r="BY149" i="9"/>
  <c r="CD148" i="9"/>
  <c r="BT146" i="9"/>
  <c r="CD143" i="9"/>
  <c r="BV143" i="9"/>
  <c r="CA142" i="9"/>
  <c r="BS142" i="9"/>
  <c r="BW138" i="9"/>
  <c r="BW130" i="9"/>
  <c r="CA164" i="9"/>
  <c r="BZ161" i="9"/>
  <c r="BV157" i="9"/>
  <c r="CD151" i="9"/>
  <c r="CB150" i="9"/>
  <c r="BV149" i="9"/>
  <c r="CB148" i="9"/>
  <c r="BR146" i="9"/>
  <c r="CB140" i="9"/>
  <c r="BT140" i="9"/>
  <c r="CD138" i="9"/>
  <c r="BV138" i="9"/>
  <c r="BS164" i="9"/>
  <c r="BR161" i="9"/>
  <c r="CB152" i="9"/>
  <c r="BV151" i="9"/>
  <c r="BX150" i="9"/>
  <c r="BT149" i="9"/>
  <c r="CA148" i="9"/>
  <c r="CD146" i="9"/>
  <c r="CD165" i="9"/>
  <c r="BR149" i="9"/>
  <c r="CB146" i="9"/>
  <c r="BU141" i="9"/>
  <c r="CB138" i="9"/>
  <c r="BT152" i="9"/>
  <c r="BT138" i="9"/>
  <c r="CA135" i="9"/>
  <c r="BZ132" i="9"/>
  <c r="CD128" i="9"/>
  <c r="BY127" i="9"/>
  <c r="BW124" i="9"/>
  <c r="BW121" i="9"/>
  <c r="BT150" i="9"/>
  <c r="BX142" i="9"/>
  <c r="BW139" i="9"/>
  <c r="BS135" i="9"/>
  <c r="BR132" i="9"/>
  <c r="BZ128" i="9"/>
  <c r="BW116" i="9"/>
  <c r="BY158" i="9"/>
  <c r="BZ153" i="9"/>
  <c r="BT147" i="9"/>
  <c r="CA143" i="9"/>
  <c r="CD136" i="9"/>
  <c r="BV128" i="9"/>
  <c r="CB118" i="9"/>
  <c r="BT118" i="9"/>
  <c r="CD116" i="9"/>
  <c r="BV116" i="9"/>
  <c r="CA144" i="9"/>
  <c r="BS143" i="9"/>
  <c r="BZ140" i="9"/>
  <c r="BV136" i="9"/>
  <c r="BR128" i="9"/>
  <c r="CB124" i="9"/>
  <c r="BT124" i="9"/>
  <c r="BR144" i="9"/>
  <c r="BR140" i="9"/>
  <c r="CB130" i="9"/>
  <c r="CD127" i="9"/>
  <c r="BT127" i="9"/>
  <c r="BY126" i="9"/>
  <c r="CA124" i="9"/>
  <c r="BS124" i="9"/>
  <c r="CA121" i="9"/>
  <c r="BS121" i="9"/>
  <c r="BX154" i="9"/>
  <c r="BX148" i="9"/>
  <c r="BZ145" i="9"/>
  <c r="CD126" i="9"/>
  <c r="BT122" i="9"/>
  <c r="CD118" i="9"/>
  <c r="BZ116" i="9"/>
  <c r="BX126" i="9"/>
  <c r="BS122" i="9"/>
  <c r="CC119" i="9"/>
  <c r="BR119" i="9"/>
  <c r="BZ118" i="9"/>
  <c r="BY116" i="9"/>
  <c r="BY137" i="9"/>
  <c r="CB127" i="9"/>
  <c r="BV126" i="9"/>
  <c r="BX118" i="9"/>
  <c r="BT116" i="9"/>
  <c r="BS114" i="9"/>
  <c r="BV111" i="9"/>
  <c r="BT109" i="9"/>
  <c r="CA107" i="9"/>
  <c r="BW106" i="9"/>
  <c r="CA127" i="9"/>
  <c r="BW126" i="9"/>
  <c r="BV120" i="9"/>
  <c r="CB116" i="9"/>
  <c r="BR114" i="9"/>
  <c r="CA113" i="9"/>
  <c r="BU111" i="9"/>
  <c r="CC109" i="9"/>
  <c r="BR109" i="9"/>
  <c r="BZ107" i="9"/>
  <c r="BV106" i="9"/>
  <c r="CC141" i="9"/>
  <c r="BZ127" i="9"/>
  <c r="BZ124" i="9"/>
  <c r="CB122" i="9"/>
  <c r="BY118" i="9"/>
  <c r="CA116" i="9"/>
  <c r="CC114" i="9"/>
  <c r="CD111" i="9"/>
  <c r="BS111" i="9"/>
  <c r="CB109" i="9"/>
  <c r="BY107" i="9"/>
  <c r="BT106" i="9"/>
  <c r="BT130" i="9"/>
  <c r="BS127" i="9"/>
  <c r="BY124" i="9"/>
  <c r="CA122" i="9"/>
  <c r="CB119" i="9"/>
  <c r="BW118" i="9"/>
  <c r="BX116" i="9"/>
  <c r="CB114" i="9"/>
  <c r="BW107" i="9"/>
  <c r="CD106" i="9"/>
  <c r="BS106" i="9"/>
  <c r="BR127" i="9"/>
  <c r="BX124" i="9"/>
  <c r="BZ122" i="9"/>
  <c r="BZ121" i="9"/>
  <c r="BZ119" i="9"/>
  <c r="BV118" i="9"/>
  <c r="BS117" i="9"/>
  <c r="BS116" i="9"/>
  <c r="BW115" i="9"/>
  <c r="CA114" i="9"/>
  <c r="BU113" i="9"/>
  <c r="CA111" i="9"/>
  <c r="BY109" i="9"/>
  <c r="CC108" i="9"/>
  <c r="BR108" i="9"/>
  <c r="BV107" i="9"/>
  <c r="BR124" i="9"/>
  <c r="BR122" i="9"/>
  <c r="BY121" i="9"/>
  <c r="BY119" i="9"/>
  <c r="BR118" i="9"/>
  <c r="BR116" i="9"/>
  <c r="BZ114" i="9"/>
  <c r="BX109" i="9"/>
  <c r="BT107" i="9"/>
  <c r="CA106" i="9"/>
  <c r="BY103" i="9"/>
  <c r="BX134" i="9"/>
  <c r="BX121" i="9"/>
  <c r="CC120" i="9"/>
  <c r="BU119" i="9"/>
  <c r="BU115" i="9"/>
  <c r="BV114" i="9"/>
  <c r="BX111" i="9"/>
  <c r="BW109" i="9"/>
  <c r="CD107" i="9"/>
  <c r="BS107" i="9"/>
  <c r="BY106" i="9"/>
  <c r="BU105" i="9"/>
  <c r="BX103" i="9"/>
  <c r="CD117" i="9"/>
  <c r="BT114" i="9"/>
  <c r="CA110" i="9"/>
  <c r="BW101" i="9"/>
  <c r="CA99" i="9"/>
  <c r="BS99" i="9"/>
  <c r="BW95" i="9"/>
  <c r="BW87" i="9"/>
  <c r="BR121" i="9"/>
  <c r="CC113" i="9"/>
  <c r="CB107" i="9"/>
  <c r="BW103" i="9"/>
  <c r="CD101" i="9"/>
  <c r="BT101" i="9"/>
  <c r="BY99" i="9"/>
  <c r="BW131" i="9"/>
  <c r="BU109" i="9"/>
  <c r="CD105" i="9"/>
  <c r="BU104" i="9"/>
  <c r="CA101" i="9"/>
  <c r="BR101" i="9"/>
  <c r="BW99" i="9"/>
  <c r="BY97" i="9"/>
  <c r="CD96" i="9"/>
  <c r="BV96" i="9"/>
  <c r="CA95" i="9"/>
  <c r="BS95" i="9"/>
  <c r="CC125" i="9"/>
  <c r="BT119" i="9"/>
  <c r="BW111" i="9"/>
  <c r="CB106" i="9"/>
  <c r="BX105" i="9"/>
  <c r="BZ101" i="9"/>
  <c r="BT115" i="9"/>
  <c r="BY108" i="9"/>
  <c r="BX106" i="9"/>
  <c r="BT105" i="9"/>
  <c r="BY101" i="9"/>
  <c r="BW97" i="9"/>
  <c r="CB96" i="9"/>
  <c r="BT96" i="9"/>
  <c r="BY95" i="9"/>
  <c r="BW89" i="9"/>
  <c r="CB88" i="9"/>
  <c r="BT88" i="9"/>
  <c r="BY87" i="9"/>
  <c r="BZ112" i="9"/>
  <c r="BX101" i="9"/>
  <c r="BZ99" i="9"/>
  <c r="CD97" i="9"/>
  <c r="BY96" i="9"/>
  <c r="BV95" i="9"/>
  <c r="BW91" i="9"/>
  <c r="CD89" i="9"/>
  <c r="BS88" i="9"/>
  <c r="BX87" i="9"/>
  <c r="BW74" i="9"/>
  <c r="BV101" i="9"/>
  <c r="CD100" i="9"/>
  <c r="BX99" i="9"/>
  <c r="CB97" i="9"/>
  <c r="BW96" i="9"/>
  <c r="BT95" i="9"/>
  <c r="BR93" i="9"/>
  <c r="BT91" i="9"/>
  <c r="CB89" i="9"/>
  <c r="BV87" i="9"/>
  <c r="CB84" i="9"/>
  <c r="BT84" i="9"/>
  <c r="BY83" i="9"/>
  <c r="CD82" i="9"/>
  <c r="BV82" i="9"/>
  <c r="BX80" i="9"/>
  <c r="CB76" i="9"/>
  <c r="BS101" i="9"/>
  <c r="BT99" i="9"/>
  <c r="BZ97" i="9"/>
  <c r="BS96" i="9"/>
  <c r="BR91" i="9"/>
  <c r="BZ89" i="9"/>
  <c r="BT87" i="9"/>
  <c r="CA84" i="9"/>
  <c r="BS84" i="9"/>
  <c r="BW80" i="9"/>
  <c r="BX120" i="9"/>
  <c r="BZ104" i="9"/>
  <c r="BW100" i="9"/>
  <c r="BR99" i="9"/>
  <c r="BV97" i="9"/>
  <c r="CD93" i="9"/>
  <c r="BY89" i="9"/>
  <c r="CD88" i="9"/>
  <c r="BS87" i="9"/>
  <c r="BZ84" i="9"/>
  <c r="BR84" i="9"/>
  <c r="BW83" i="9"/>
  <c r="CB82" i="9"/>
  <c r="BT82" i="9"/>
  <c r="CD80" i="9"/>
  <c r="BV80" i="9"/>
  <c r="CA79" i="9"/>
  <c r="BS79" i="9"/>
  <c r="BZ103" i="9"/>
  <c r="BU100" i="9"/>
  <c r="BT97" i="9"/>
  <c r="CC93" i="9"/>
  <c r="BV89" i="9"/>
  <c r="CA88" i="9"/>
  <c r="BY84" i="9"/>
  <c r="BR103" i="9"/>
  <c r="BR97" i="9"/>
  <c r="CD95" i="9"/>
  <c r="BZ93" i="9"/>
  <c r="CB91" i="9"/>
  <c r="BT89" i="9"/>
  <c r="BY88" i="9"/>
  <c r="CD87" i="9"/>
  <c r="BX84" i="9"/>
  <c r="CA96" i="9"/>
  <c r="BX93" i="9"/>
  <c r="BZ91" i="9"/>
  <c r="BR77" i="9"/>
  <c r="BZ76" i="9"/>
  <c r="BV74" i="9"/>
  <c r="BR72" i="9"/>
  <c r="BY69" i="9"/>
  <c r="CD68" i="9"/>
  <c r="BV68" i="9"/>
  <c r="BZ64" i="9"/>
  <c r="BR64" i="9"/>
  <c r="BY61" i="9"/>
  <c r="CD60" i="9"/>
  <c r="BV60" i="9"/>
  <c r="BV93" i="9"/>
  <c r="BX91" i="9"/>
  <c r="BZ85" i="9"/>
  <c r="CD84" i="9"/>
  <c r="BW76" i="9"/>
  <c r="CB75" i="9"/>
  <c r="BT74" i="9"/>
  <c r="CD72" i="9"/>
  <c r="BX69" i="9"/>
  <c r="BY64" i="9"/>
  <c r="CB101" i="9"/>
  <c r="BR89" i="9"/>
  <c r="BY85" i="9"/>
  <c r="BW84" i="9"/>
  <c r="CB83" i="9"/>
  <c r="CA80" i="9"/>
  <c r="BU78" i="9"/>
  <c r="BV76" i="9"/>
  <c r="CA75" i="9"/>
  <c r="BV73" i="9"/>
  <c r="CA72" i="9"/>
  <c r="BW69" i="9"/>
  <c r="CB68" i="9"/>
  <c r="BT68" i="9"/>
  <c r="CD66" i="9"/>
  <c r="BV66" i="9"/>
  <c r="CA65" i="9"/>
  <c r="BS65" i="9"/>
  <c r="BX64" i="9"/>
  <c r="BW61" i="9"/>
  <c r="CB60" i="9"/>
  <c r="BT60" i="9"/>
  <c r="CD58" i="9"/>
  <c r="BV58" i="9"/>
  <c r="BY98" i="9"/>
  <c r="CB95" i="9"/>
  <c r="CB87" i="9"/>
  <c r="BR85" i="9"/>
  <c r="BV84" i="9"/>
  <c r="CA83" i="9"/>
  <c r="BZ80" i="9"/>
  <c r="BT78" i="9"/>
  <c r="BT76" i="9"/>
  <c r="BY75" i="9"/>
  <c r="BZ72" i="9"/>
  <c r="CD69" i="9"/>
  <c r="BV69" i="9"/>
  <c r="CA68" i="9"/>
  <c r="BS68" i="9"/>
  <c r="BZ65" i="9"/>
  <c r="BR65" i="9"/>
  <c r="BW64" i="9"/>
  <c r="CD61" i="9"/>
  <c r="BV61" i="9"/>
  <c r="CA60" i="9"/>
  <c r="BS60" i="9"/>
  <c r="BR107" i="9"/>
  <c r="BW98" i="9"/>
  <c r="BX95" i="9"/>
  <c r="CA87" i="9"/>
  <c r="BT83" i="9"/>
  <c r="BS80" i="9"/>
  <c r="CC77" i="9"/>
  <c r="BR76" i="9"/>
  <c r="BW75" i="9"/>
  <c r="CD74" i="9"/>
  <c r="BX72" i="9"/>
  <c r="CD64" i="9"/>
  <c r="BV64" i="9"/>
  <c r="BR60" i="9"/>
  <c r="BS83" i="9"/>
  <c r="BY82" i="9"/>
  <c r="BR80" i="9"/>
  <c r="BX79" i="9"/>
  <c r="BT75" i="9"/>
  <c r="CB74" i="9"/>
  <c r="BW72" i="9"/>
  <c r="BT61" i="9"/>
  <c r="BY60" i="9"/>
  <c r="BY94" i="9"/>
  <c r="CC90" i="9"/>
  <c r="BW88" i="9"/>
  <c r="BX82" i="9"/>
  <c r="BU81" i="9"/>
  <c r="BW79" i="9"/>
  <c r="BY77" i="9"/>
  <c r="BS75" i="9"/>
  <c r="BY74" i="9"/>
  <c r="CD73" i="9"/>
  <c r="BV72" i="9"/>
  <c r="BY71" i="9"/>
  <c r="CA69" i="9"/>
  <c r="BS69" i="9"/>
  <c r="BX68" i="9"/>
  <c r="BZ66" i="9"/>
  <c r="BR66" i="9"/>
  <c r="BW65" i="9"/>
  <c r="CB64" i="9"/>
  <c r="BT64" i="9"/>
  <c r="BY63" i="9"/>
  <c r="BS102" i="9"/>
  <c r="CB99" i="9"/>
  <c r="BU94" i="9"/>
  <c r="BV88" i="9"/>
  <c r="CC78" i="9"/>
  <c r="BU77" i="9"/>
  <c r="CD76" i="9"/>
  <c r="BX74" i="9"/>
  <c r="CC73" i="9"/>
  <c r="BS72" i="9"/>
  <c r="BZ69" i="9"/>
  <c r="CD65" i="9"/>
  <c r="BT59" i="9"/>
  <c r="BR69" i="9"/>
  <c r="CB67" i="9"/>
  <c r="BV65" i="9"/>
  <c r="BX71" i="9"/>
  <c r="BT67" i="9"/>
  <c r="CA61" i="9"/>
  <c r="BX55" i="9"/>
  <c r="BV50" i="9"/>
  <c r="BU59" i="9"/>
  <c r="BX63" i="9"/>
  <c r="BZ61" i="9"/>
  <c r="BZ54" i="9"/>
  <c r="BT51" i="9"/>
  <c r="BR50" i="9"/>
  <c r="BU49" i="9"/>
  <c r="BT48" i="9"/>
  <c r="CC70" i="9"/>
  <c r="BS61" i="9"/>
  <c r="BW56" i="9"/>
  <c r="BT55" i="9"/>
  <c r="BV54" i="9"/>
  <c r="BS51" i="9"/>
  <c r="BS49" i="9"/>
  <c r="BS48" i="9"/>
  <c r="BS47" i="9"/>
  <c r="BU70" i="9"/>
  <c r="BW68" i="9"/>
  <c r="BY66" i="9"/>
  <c r="CA64" i="9"/>
  <c r="BR61" i="9"/>
  <c r="BX60" i="9"/>
  <c r="CC59" i="9"/>
  <c r="BZ58" i="9"/>
  <c r="BU54" i="9"/>
  <c r="BR49" i="9"/>
  <c r="BR58" i="9"/>
  <c r="BS64" i="9"/>
  <c r="BW60" i="9"/>
  <c r="BY58" i="9"/>
  <c r="BR54" i="9"/>
  <c r="BU57" i="9"/>
  <c r="BT49" i="9"/>
  <c r="H53" i="9"/>
  <c r="J53" i="9"/>
  <c r="H47" i="9"/>
  <c r="BX56" i="9"/>
  <c r="I35" i="9"/>
  <c r="P35" i="9" s="1"/>
  <c r="Q35" i="9" s="1"/>
  <c r="R35" i="9" s="1"/>
  <c r="H76" i="9"/>
  <c r="H46" i="9"/>
  <c r="BT157" i="9"/>
  <c r="BU158" i="9"/>
  <c r="CB121" i="9"/>
  <c r="CA120" i="9"/>
  <c r="BU117" i="9"/>
  <c r="BY115" i="9"/>
  <c r="BV115" i="9"/>
  <c r="CA112" i="9"/>
  <c r="BS104" i="9"/>
  <c r="BW123" i="9"/>
  <c r="BW110" i="9"/>
  <c r="CC87" i="9"/>
  <c r="CC61" i="9"/>
  <c r="CA86" i="9"/>
  <c r="BT56" i="9"/>
  <c r="BT54" i="9"/>
  <c r="H54" i="9"/>
  <c r="Q9" i="9"/>
  <c r="R9" i="9" s="1"/>
  <c r="D157" i="9" s="1"/>
  <c r="F157" i="9" s="1"/>
  <c r="BR53" i="9"/>
  <c r="I44" i="9"/>
  <c r="P44" i="9" s="1"/>
  <c r="Q44" i="9" s="1"/>
  <c r="R44" i="9" s="1"/>
  <c r="I42" i="9"/>
  <c r="P42" i="9" s="1"/>
  <c r="Q42" i="9" s="1"/>
  <c r="R42" i="9" s="1"/>
  <c r="I36" i="9"/>
  <c r="P36" i="9" s="1"/>
  <c r="Q36" i="9" s="1"/>
  <c r="R36" i="9" s="1"/>
  <c r="CC65" i="9"/>
  <c r="BS158" i="9"/>
  <c r="BX161" i="9"/>
  <c r="BY162" i="9"/>
  <c r="CC122" i="9"/>
  <c r="BW119" i="9"/>
  <c r="BV113" i="9"/>
  <c r="BX115" i="9"/>
  <c r="BT113" i="9"/>
  <c r="CC126" i="9"/>
  <c r="BW81" i="9"/>
  <c r="BZ71" i="9"/>
  <c r="BS86" i="9"/>
  <c r="CC92" i="9"/>
  <c r="BZ70" i="9"/>
  <c r="BW57" i="9"/>
  <c r="BU53" i="9"/>
  <c r="J68" i="9"/>
  <c r="I61" i="9"/>
  <c r="BS52" i="9"/>
  <c r="BR48" i="9"/>
  <c r="J48" i="9"/>
  <c r="J46" i="9"/>
  <c r="J51" i="9"/>
  <c r="I34" i="9"/>
  <c r="P34" i="9" s="1"/>
  <c r="Q34" i="9" s="1"/>
  <c r="R34" i="9" s="1"/>
  <c r="BV158" i="9"/>
  <c r="BX157" i="9"/>
  <c r="BZ159" i="9"/>
  <c r="BS141" i="9"/>
  <c r="BW133" i="9"/>
  <c r="BT120" i="9"/>
  <c r="CA117" i="9"/>
  <c r="BS112" i="9"/>
  <c r="BX108" i="9"/>
  <c r="BT104" i="9"/>
  <c r="BU129" i="9"/>
  <c r="BZ110" i="9"/>
  <c r="CC84" i="9"/>
  <c r="BW94" i="9"/>
  <c r="CB66" i="9"/>
  <c r="BZ98" i="9"/>
  <c r="BX98" i="9"/>
  <c r="BV86" i="9"/>
  <c r="CB86" i="9"/>
  <c r="BZ62" i="9"/>
  <c r="H63" i="9"/>
  <c r="J66" i="9"/>
  <c r="BS59" i="9"/>
  <c r="H48" i="9"/>
  <c r="CC69" i="9"/>
  <c r="D158" i="9"/>
  <c r="BU51" i="9"/>
  <c r="I40" i="9"/>
  <c r="P40" i="9" s="1"/>
  <c r="Q40" i="9" s="1"/>
  <c r="R40" i="9" s="1"/>
  <c r="BW55" i="9"/>
  <c r="BH148" i="4"/>
  <c r="BV148" i="4" s="1"/>
  <c r="BH133" i="4"/>
  <c r="BV133" i="4" s="1"/>
  <c r="BH164" i="4"/>
  <c r="BV164" i="4" s="1"/>
  <c r="BJ141" i="4"/>
  <c r="BX141" i="4" s="1"/>
  <c r="BG102" i="4"/>
  <c r="BU102" i="4" s="1"/>
  <c r="BH109" i="4"/>
  <c r="BV109" i="4" s="1"/>
  <c r="BH50" i="4"/>
  <c r="BV50" i="4" s="1"/>
  <c r="BG153" i="4"/>
  <c r="BU153" i="4" s="1"/>
  <c r="BG148" i="4"/>
  <c r="BU148" i="4" s="1"/>
  <c r="BI156" i="4"/>
  <c r="BW156" i="4" s="1"/>
  <c r="BG123" i="4"/>
  <c r="BU123" i="4" s="1"/>
  <c r="BH156" i="4"/>
  <c r="BV156" i="4" s="1"/>
  <c r="BI159" i="4"/>
  <c r="BW159" i="4" s="1"/>
  <c r="BI138" i="4"/>
  <c r="BW138" i="4" s="1"/>
  <c r="BI116" i="4"/>
  <c r="BW116" i="4" s="1"/>
  <c r="BG130" i="4"/>
  <c r="BU130" i="4" s="1"/>
  <c r="BI106" i="4"/>
  <c r="BW106" i="4" s="1"/>
  <c r="BH92" i="4"/>
  <c r="BV92" i="4" s="1"/>
  <c r="BH89" i="4"/>
  <c r="BV89" i="4" s="1"/>
  <c r="BI85" i="4"/>
  <c r="BW85" i="4" s="1"/>
  <c r="BI92" i="4"/>
  <c r="BW92" i="4" s="1"/>
  <c r="BJ70" i="4"/>
  <c r="BX70" i="4" s="1"/>
  <c r="BG66" i="4"/>
  <c r="BU66" i="4" s="1"/>
  <c r="BI89" i="4"/>
  <c r="BW89" i="4" s="1"/>
  <c r="BG69" i="4"/>
  <c r="BU69" i="4" s="1"/>
  <c r="BH108" i="4"/>
  <c r="BV108" i="4" s="1"/>
  <c r="BI61" i="4"/>
  <c r="BW61" i="4" s="1"/>
  <c r="BH119" i="4"/>
  <c r="BV119" i="4" s="1"/>
  <c r="BG103" i="4"/>
  <c r="BU103" i="4" s="1"/>
  <c r="BH95" i="4"/>
  <c r="BV95" i="4" s="1"/>
  <c r="BH77" i="4"/>
  <c r="BV77" i="4" s="1"/>
  <c r="BH147" i="4"/>
  <c r="BV147" i="4" s="1"/>
  <c r="BJ98" i="4"/>
  <c r="BX98" i="4" s="1"/>
  <c r="BH75" i="4"/>
  <c r="BV75" i="4" s="1"/>
  <c r="BG72" i="4"/>
  <c r="BU72" i="4" s="1"/>
  <c r="BH57" i="4"/>
  <c r="BV57" i="4" s="1"/>
  <c r="BI164" i="4"/>
  <c r="BW164" i="4" s="1"/>
  <c r="BG156" i="4"/>
  <c r="BU156" i="4" s="1"/>
  <c r="BH140" i="4"/>
  <c r="BV140" i="4" s="1"/>
  <c r="BJ152" i="4"/>
  <c r="BX152" i="4" s="1"/>
  <c r="BH143" i="4"/>
  <c r="BV143" i="4" s="1"/>
  <c r="BG137" i="4"/>
  <c r="BU137" i="4" s="1"/>
  <c r="BH113" i="4"/>
  <c r="BV113" i="4" s="1"/>
  <c r="BI111" i="4"/>
  <c r="BW111" i="4" s="1"/>
  <c r="BJ116" i="4"/>
  <c r="BX116" i="4" s="1"/>
  <c r="BG86" i="4"/>
  <c r="BU86" i="4" s="1"/>
  <c r="BH83" i="4"/>
  <c r="BV83" i="4" s="1"/>
  <c r="BH62" i="4"/>
  <c r="BV62" i="4" s="1"/>
  <c r="BI67" i="4"/>
  <c r="BW67" i="4" s="1"/>
  <c r="BH53" i="4"/>
  <c r="BV53" i="4" s="1"/>
  <c r="BH160" i="4"/>
  <c r="BV160" i="4" s="1"/>
  <c r="BG145" i="4"/>
  <c r="BU145" i="4" s="1"/>
  <c r="BH69" i="4"/>
  <c r="BV69" i="4" s="1"/>
  <c r="BH100" i="4"/>
  <c r="BV100" i="4" s="1"/>
  <c r="BJ101" i="4"/>
  <c r="BX101" i="4" s="1"/>
  <c r="BG77" i="4"/>
  <c r="BU77" i="4" s="1"/>
  <c r="BG161" i="4"/>
  <c r="BU161" i="4" s="1"/>
  <c r="BG129" i="4"/>
  <c r="BU129" i="4" s="1"/>
  <c r="BG143" i="4"/>
  <c r="BU143" i="4" s="1"/>
  <c r="BG133" i="4"/>
  <c r="BU133" i="4" s="1"/>
  <c r="BI154" i="4"/>
  <c r="BW154" i="4" s="1"/>
  <c r="BH111" i="4"/>
  <c r="BV111" i="4" s="1"/>
  <c r="BI121" i="4"/>
  <c r="BW121" i="4" s="1"/>
  <c r="BI124" i="4"/>
  <c r="BW124" i="4" s="1"/>
  <c r="BK101" i="4"/>
  <c r="BY101" i="4" s="1"/>
  <c r="BI87" i="4"/>
  <c r="BW87" i="4" s="1"/>
  <c r="BG92" i="4"/>
  <c r="BU92" i="4" s="1"/>
  <c r="BG64" i="4"/>
  <c r="BU64" i="4" s="1"/>
  <c r="BI83" i="4"/>
  <c r="BW83" i="4" s="1"/>
  <c r="BG60" i="4"/>
  <c r="BU60" i="4" s="1"/>
  <c r="BH102" i="4"/>
  <c r="BV102" i="4" s="1"/>
  <c r="BJ58" i="4"/>
  <c r="BX58" i="4" s="1"/>
  <c r="BI60" i="4"/>
  <c r="BW60" i="4" s="1"/>
  <c r="BH58" i="4"/>
  <c r="BV58" i="4" s="1"/>
  <c r="BJ92" i="4"/>
  <c r="BX92" i="4" s="1"/>
  <c r="BI146" i="4"/>
  <c r="BW146" i="4" s="1"/>
  <c r="BH161" i="4"/>
  <c r="BV161" i="4" s="1"/>
  <c r="BG141" i="4"/>
  <c r="BU141" i="4" s="1"/>
  <c r="BH136" i="4"/>
  <c r="BV136" i="4" s="1"/>
  <c r="BH106" i="4"/>
  <c r="BV106" i="4" s="1"/>
  <c r="BH116" i="4"/>
  <c r="BV116" i="4" s="1"/>
  <c r="BI123" i="4"/>
  <c r="BW123" i="4" s="1"/>
  <c r="BH72" i="4"/>
  <c r="BV72" i="4" s="1"/>
  <c r="BH159" i="4"/>
  <c r="BV159" i="4" s="1"/>
  <c r="BI136" i="4"/>
  <c r="BW136" i="4" s="1"/>
  <c r="BH141" i="4"/>
  <c r="BV141" i="4" s="1"/>
  <c r="BH132" i="4"/>
  <c r="BV132" i="4" s="1"/>
  <c r="BG48" i="4"/>
  <c r="BU48" i="4" s="1"/>
  <c r="BI77" i="4"/>
  <c r="BW77" i="4" s="1"/>
  <c r="BI75" i="4"/>
  <c r="BW75" i="4" s="1"/>
  <c r="BI126" i="4"/>
  <c r="BW126" i="4" s="1"/>
  <c r="BG126" i="4"/>
  <c r="BU126" i="4" s="1"/>
  <c r="BH151" i="4"/>
  <c r="BV151" i="4" s="1"/>
  <c r="BH117" i="4"/>
  <c r="BV117" i="4" s="1"/>
  <c r="BI64" i="4"/>
  <c r="BW64" i="4" s="1"/>
  <c r="BI80" i="4"/>
  <c r="BW80" i="4" s="1"/>
  <c r="BH118" i="4"/>
  <c r="BV118" i="4" s="1"/>
  <c r="BH81" i="4"/>
  <c r="BV81" i="4" s="1"/>
  <c r="BH55" i="4"/>
  <c r="BV55" i="4" s="1"/>
  <c r="BH54" i="4"/>
  <c r="BV54" i="4" s="1"/>
  <c r="BI72" i="4"/>
  <c r="BW72" i="4" s="1"/>
  <c r="BH64" i="4"/>
  <c r="BV64" i="4" s="1"/>
  <c r="BG164" i="4"/>
  <c r="BU164" i="4" s="1"/>
  <c r="BH152" i="4"/>
  <c r="BV152" i="4" s="1"/>
  <c r="BG120" i="4"/>
  <c r="BU120" i="4" s="1"/>
  <c r="BI129" i="4"/>
  <c r="BW129" i="4" s="1"/>
  <c r="BJ131" i="4"/>
  <c r="BX131" i="4" s="1"/>
  <c r="BH126" i="4"/>
  <c r="BV126" i="4" s="1"/>
  <c r="BG111" i="4"/>
  <c r="BU111" i="4" s="1"/>
  <c r="BI98" i="4"/>
  <c r="BW98" i="4" s="1"/>
  <c r="BG100" i="4"/>
  <c r="BU100" i="4" s="1"/>
  <c r="BH85" i="4"/>
  <c r="BV85" i="4" s="1"/>
  <c r="BH80" i="4"/>
  <c r="BV80" i="4" s="1"/>
  <c r="BH94" i="4"/>
  <c r="BV94" i="4" s="1"/>
  <c r="BI53" i="4"/>
  <c r="BW53" i="4" s="1"/>
  <c r="BI52" i="4"/>
  <c r="BW52" i="4" s="1"/>
  <c r="BE77" i="5"/>
  <c r="BS77" i="5" s="1"/>
  <c r="BG137" i="5"/>
  <c r="BU137" i="5" s="1"/>
  <c r="BH132" i="5"/>
  <c r="BV132" i="5" s="1"/>
  <c r="BJ99" i="5"/>
  <c r="BX99" i="5" s="1"/>
  <c r="BK114" i="5"/>
  <c r="BY114" i="5" s="1"/>
  <c r="BJ119" i="5"/>
  <c r="BX119" i="5" s="1"/>
  <c r="BI135" i="5"/>
  <c r="BW135" i="5" s="1"/>
  <c r="BE110" i="5"/>
  <c r="BF111" i="5" s="1"/>
  <c r="BT111" i="5" s="1"/>
  <c r="BC48" i="5"/>
  <c r="BD49" i="5" s="1"/>
  <c r="BR49" i="5" s="1"/>
  <c r="BI113" i="5"/>
  <c r="BW113" i="5" s="1"/>
  <c r="BH69" i="5"/>
  <c r="BV69" i="5" s="1"/>
  <c r="BL163" i="5"/>
  <c r="BZ163" i="5" s="1"/>
  <c r="BL91" i="5"/>
  <c r="BZ91" i="5" s="1"/>
  <c r="BF88" i="5"/>
  <c r="BT88" i="5" s="1"/>
  <c r="BH84" i="5"/>
  <c r="BV84" i="5" s="1"/>
  <c r="BK69" i="5"/>
  <c r="BY69" i="5" s="1"/>
  <c r="BI64" i="5"/>
  <c r="BW64" i="5" s="1"/>
  <c r="BI127" i="5"/>
  <c r="BW127" i="5" s="1"/>
  <c r="BJ122" i="5"/>
  <c r="BX122" i="5" s="1"/>
  <c r="BJ107" i="5"/>
  <c r="BX107" i="5" s="1"/>
  <c r="BF97" i="5"/>
  <c r="BT97" i="5" s="1"/>
  <c r="BI94" i="5"/>
  <c r="BW94" i="5" s="1"/>
  <c r="BG74" i="5"/>
  <c r="BU74" i="5" s="1"/>
  <c r="BL95" i="5"/>
  <c r="BZ95" i="5" s="1"/>
  <c r="BF70" i="5"/>
  <c r="BT70" i="5" s="1"/>
  <c r="BG115" i="5"/>
  <c r="BU115" i="5" s="1"/>
  <c r="BL87" i="5"/>
  <c r="BZ87" i="5" s="1"/>
  <c r="BE111" i="5"/>
  <c r="BS111" i="5" s="1"/>
  <c r="BK80" i="5"/>
  <c r="BY80" i="5" s="1"/>
  <c r="BI80" i="5"/>
  <c r="BW80" i="5" s="1"/>
  <c r="BG60" i="5"/>
  <c r="BU60" i="5" s="1"/>
  <c r="BJ97" i="5"/>
  <c r="BX97" i="5" s="1"/>
  <c r="BG102" i="5"/>
  <c r="BU102" i="5" s="1"/>
  <c r="BG64" i="5"/>
  <c r="BU64" i="5" s="1"/>
  <c r="BC47" i="5"/>
  <c r="BQ47" i="5" s="1"/>
  <c r="BK160" i="5"/>
  <c r="BY160" i="5" s="1"/>
  <c r="BE143" i="5"/>
  <c r="BS143" i="5" s="1"/>
  <c r="BI119" i="5"/>
  <c r="BW119" i="5" s="1"/>
  <c r="BS47" i="8"/>
  <c r="BS46" i="8"/>
  <c r="BT46" i="8"/>
  <c r="BT47" i="8"/>
  <c r="BU47" i="8"/>
  <c r="BS45" i="8"/>
  <c r="BR45" i="8"/>
  <c r="BR46" i="8"/>
  <c r="BR47" i="8"/>
  <c r="BV49" i="8"/>
  <c r="BU51" i="8"/>
  <c r="BW52" i="8"/>
  <c r="BX53" i="8"/>
  <c r="BX54" i="8"/>
  <c r="BW55" i="8"/>
  <c r="BU56" i="8"/>
  <c r="CC56" i="8"/>
  <c r="BZ57" i="8"/>
  <c r="BW58" i="8"/>
  <c r="BT59" i="8"/>
  <c r="CB59" i="8"/>
  <c r="BY60" i="8"/>
  <c r="BV61" i="8"/>
  <c r="CD61" i="8"/>
  <c r="CA62" i="8"/>
  <c r="BX63" i="8"/>
  <c r="BU64" i="8"/>
  <c r="CC64" i="8"/>
  <c r="BZ65" i="8"/>
  <c r="BW66" i="8"/>
  <c r="BT67" i="8"/>
  <c r="CB67" i="8"/>
  <c r="BY68" i="8"/>
  <c r="BV69" i="8"/>
  <c r="CD69" i="8"/>
  <c r="CA70" i="8"/>
  <c r="BX71" i="8"/>
  <c r="BU72" i="8"/>
  <c r="CC72" i="8"/>
  <c r="BZ73" i="8"/>
  <c r="BW74" i="8"/>
  <c r="BT75" i="8"/>
  <c r="BY76" i="8"/>
  <c r="BV77" i="8"/>
  <c r="CA78" i="8"/>
  <c r="BX79" i="8"/>
  <c r="BU80" i="8"/>
  <c r="CC80" i="8"/>
  <c r="BZ81" i="8"/>
  <c r="BW82" i="8"/>
  <c r="BT83" i="8"/>
  <c r="CB83" i="8"/>
  <c r="BY84" i="8"/>
  <c r="CD85" i="8"/>
  <c r="CA86" i="8"/>
  <c r="BU88" i="8"/>
  <c r="CC88" i="8"/>
  <c r="BW90" i="8"/>
  <c r="BT91" i="8"/>
  <c r="BY92" i="8"/>
  <c r="BV93" i="8"/>
  <c r="CA94" i="8"/>
  <c r="BX95" i="8"/>
  <c r="BU96" i="8"/>
  <c r="CC96" i="8"/>
  <c r="BZ97" i="8"/>
  <c r="BW98" i="8"/>
  <c r="BT99" i="8"/>
  <c r="CB99" i="8"/>
  <c r="BV101" i="8"/>
  <c r="CD101" i="8"/>
  <c r="BX103" i="8"/>
  <c r="BU104" i="8"/>
  <c r="BW106" i="8"/>
  <c r="BT107" i="8"/>
  <c r="BY108" i="8"/>
  <c r="CA110" i="8"/>
  <c r="BW49" i="8"/>
  <c r="BV51" i="8"/>
  <c r="BY54" i="8"/>
  <c r="BX55" i="8"/>
  <c r="BU59" i="8"/>
  <c r="BW61" i="8"/>
  <c r="BT62" i="8"/>
  <c r="BY63" i="8"/>
  <c r="BV64" i="8"/>
  <c r="CA65" i="8"/>
  <c r="BU67" i="8"/>
  <c r="CC67" i="8"/>
  <c r="BW69" i="8"/>
  <c r="BT70" i="8"/>
  <c r="BV72" i="8"/>
  <c r="BX74" i="8"/>
  <c r="BU75" i="8"/>
  <c r="BZ76" i="8"/>
  <c r="BW77" i="8"/>
  <c r="BT78" i="8"/>
  <c r="CB78" i="8"/>
  <c r="BY79" i="8"/>
  <c r="BV80" i="8"/>
  <c r="CD80" i="8"/>
  <c r="CA81" i="8"/>
  <c r="BX82" i="8"/>
  <c r="BU83" i="8"/>
  <c r="CC83" i="8"/>
  <c r="BZ84" i="8"/>
  <c r="BW85" i="8"/>
  <c r="BT86" i="8"/>
  <c r="CB86" i="8"/>
  <c r="BY87" i="8"/>
  <c r="CD88" i="8"/>
  <c r="CA89" i="8"/>
  <c r="BU91" i="8"/>
  <c r="CC91" i="8"/>
  <c r="BT94" i="8"/>
  <c r="BV96" i="8"/>
  <c r="BU99" i="8"/>
  <c r="BW101" i="8"/>
  <c r="BT102" i="8"/>
  <c r="BY103" i="8"/>
  <c r="CA105" i="8"/>
  <c r="BU107" i="8"/>
  <c r="CC107" i="8"/>
  <c r="BW109" i="8"/>
  <c r="BT110" i="8"/>
  <c r="BT50" i="8"/>
  <c r="BW51" i="8"/>
  <c r="BY52" i="8"/>
  <c r="BZ53" i="8"/>
  <c r="BW56" i="8"/>
  <c r="BT57" i="8"/>
  <c r="CB57" i="8"/>
  <c r="BY58" i="8"/>
  <c r="BV59" i="8"/>
  <c r="CD59" i="8"/>
  <c r="CA60" i="8"/>
  <c r="BX61" i="8"/>
  <c r="BU62" i="8"/>
  <c r="CC62" i="8"/>
  <c r="BZ63" i="8"/>
  <c r="BT65" i="8"/>
  <c r="CB65" i="8"/>
  <c r="BV67" i="8"/>
  <c r="CD67" i="8"/>
  <c r="BU70" i="8"/>
  <c r="BW72" i="8"/>
  <c r="BT73" i="8"/>
  <c r="BY74" i="8"/>
  <c r="BV75" i="8"/>
  <c r="CA76" i="8"/>
  <c r="BX77" i="8"/>
  <c r="BU78" i="8"/>
  <c r="CC78" i="8"/>
  <c r="BZ79" i="8"/>
  <c r="BT81" i="8"/>
  <c r="CB81" i="8"/>
  <c r="CD83" i="8"/>
  <c r="BU86" i="8"/>
  <c r="BW88" i="8"/>
  <c r="BT89" i="8"/>
  <c r="BY90" i="8"/>
  <c r="CA92" i="8"/>
  <c r="BU94" i="8"/>
  <c r="CC94" i="8"/>
  <c r="BW96" i="8"/>
  <c r="BT97" i="8"/>
  <c r="BY98" i="8"/>
  <c r="CA100" i="8"/>
  <c r="BU102" i="8"/>
  <c r="CC102" i="8"/>
  <c r="BT105" i="8"/>
  <c r="BV107" i="8"/>
  <c r="BT48" i="8"/>
  <c r="BU50" i="8"/>
  <c r="BX51" i="8"/>
  <c r="CA54" i="8"/>
  <c r="BZ55" i="8"/>
  <c r="BX56" i="8"/>
  <c r="BU57" i="8"/>
  <c r="BZ58" i="8"/>
  <c r="BW59" i="8"/>
  <c r="BT60" i="8"/>
  <c r="CB60" i="8"/>
  <c r="BY61" i="8"/>
  <c r="BV62" i="8"/>
  <c r="CD62" i="8"/>
  <c r="CA63" i="8"/>
  <c r="BX64" i="8"/>
  <c r="BU65" i="8"/>
  <c r="CC65" i="8"/>
  <c r="BZ66" i="8"/>
  <c r="BW67" i="8"/>
  <c r="BT68" i="8"/>
  <c r="CB68" i="8"/>
  <c r="BY69" i="8"/>
  <c r="BV70" i="8"/>
  <c r="CD70" i="8"/>
  <c r="CA71" i="8"/>
  <c r="BX72" i="8"/>
  <c r="BU73" i="8"/>
  <c r="CC73" i="8"/>
  <c r="BZ74" i="8"/>
  <c r="BW75" i="8"/>
  <c r="BT76" i="8"/>
  <c r="CB76" i="8"/>
  <c r="BY77" i="8"/>
  <c r="BV78" i="8"/>
  <c r="CD78" i="8"/>
  <c r="CA79" i="8"/>
  <c r="BX80" i="8"/>
  <c r="BU81" i="8"/>
  <c r="CC81" i="8"/>
  <c r="BW83" i="8"/>
  <c r="BT84" i="8"/>
  <c r="BY85" i="8"/>
  <c r="BV86" i="8"/>
  <c r="BU89" i="8"/>
  <c r="BW91" i="8"/>
  <c r="BT92" i="8"/>
  <c r="BY93" i="8"/>
  <c r="BV94" i="8"/>
  <c r="CA95" i="8"/>
  <c r="BX96" i="8"/>
  <c r="BU97" i="8"/>
  <c r="CC97" i="8"/>
  <c r="BW99" i="8"/>
  <c r="BT100" i="8"/>
  <c r="BY101" i="8"/>
  <c r="BV102" i="8"/>
  <c r="CA103" i="8"/>
  <c r="BU105" i="8"/>
  <c r="CC105" i="8"/>
  <c r="BW107" i="8"/>
  <c r="BT108" i="8"/>
  <c r="BY109" i="8"/>
  <c r="BV110" i="8"/>
  <c r="BU48" i="8"/>
  <c r="BV50" i="8"/>
  <c r="BY51" i="8"/>
  <c r="BT53" i="8"/>
  <c r="BT54" i="8"/>
  <c r="BY56" i="8"/>
  <c r="BV57" i="8"/>
  <c r="CD57" i="8"/>
  <c r="CA58" i="8"/>
  <c r="BX59" i="8"/>
  <c r="BU60" i="8"/>
  <c r="CC60" i="8"/>
  <c r="BZ61" i="8"/>
  <c r="BW62" i="8"/>
  <c r="BT63" i="8"/>
  <c r="CB63" i="8"/>
  <c r="BY64" i="8"/>
  <c r="BV65" i="8"/>
  <c r="CD65" i="8"/>
  <c r="CA66" i="8"/>
  <c r="BX67" i="8"/>
  <c r="BU68" i="8"/>
  <c r="CC68" i="8"/>
  <c r="BZ69" i="8"/>
  <c r="BW70" i="8"/>
  <c r="BT71" i="8"/>
  <c r="CB71" i="8"/>
  <c r="BY72" i="8"/>
  <c r="BV73" i="8"/>
  <c r="CD73" i="8"/>
  <c r="BX75" i="8"/>
  <c r="BU76" i="8"/>
  <c r="BZ77" i="8"/>
  <c r="BW78" i="8"/>
  <c r="BT79" i="8"/>
  <c r="CB79" i="8"/>
  <c r="BY80" i="8"/>
  <c r="BV81" i="8"/>
  <c r="CD81" i="8"/>
  <c r="CA82" i="8"/>
  <c r="BX83" i="8"/>
  <c r="BU84" i="8"/>
  <c r="CC84" i="8"/>
  <c r="BZ85" i="8"/>
  <c r="BT87" i="8"/>
  <c r="CB87" i="8"/>
  <c r="BV89" i="8"/>
  <c r="BX91" i="8"/>
  <c r="BU92" i="8"/>
  <c r="BZ93" i="8"/>
  <c r="BW94" i="8"/>
  <c r="BT95" i="8"/>
  <c r="CB95" i="8"/>
  <c r="BY96" i="8"/>
  <c r="BV97" i="8"/>
  <c r="CD97" i="8"/>
  <c r="CA98" i="8"/>
  <c r="BU100" i="8"/>
  <c r="CC100" i="8"/>
  <c r="BW102" i="8"/>
  <c r="BT103" i="8"/>
  <c r="BV105" i="8"/>
  <c r="BX107" i="8"/>
  <c r="BU108" i="8"/>
  <c r="BZ109" i="8"/>
  <c r="BV48" i="8"/>
  <c r="BW50" i="8"/>
  <c r="BT52" i="8"/>
  <c r="BU53" i="8"/>
  <c r="BU54" i="8"/>
  <c r="BT55" i="8"/>
  <c r="CB55" i="8"/>
  <c r="BT58" i="8"/>
  <c r="BV60" i="8"/>
  <c r="BX62" i="8"/>
  <c r="BU63" i="8"/>
  <c r="BZ64" i="8"/>
  <c r="BT66" i="8"/>
  <c r="CB66" i="8"/>
  <c r="BV68" i="8"/>
  <c r="CD68" i="8"/>
  <c r="BX70" i="8"/>
  <c r="BU71" i="8"/>
  <c r="BW73" i="8"/>
  <c r="BT74" i="8"/>
  <c r="BY75" i="8"/>
  <c r="BV76" i="8"/>
  <c r="CA77" i="8"/>
  <c r="BX78" i="8"/>
  <c r="BU79" i="8"/>
  <c r="CC79" i="8"/>
  <c r="BZ80" i="8"/>
  <c r="BW81" i="8"/>
  <c r="BT82" i="8"/>
  <c r="CB82" i="8"/>
  <c r="BY83" i="8"/>
  <c r="BV84" i="8"/>
  <c r="CD84" i="8"/>
  <c r="CA85" i="8"/>
  <c r="BX86" i="8"/>
  <c r="BU87" i="8"/>
  <c r="CC87" i="8"/>
  <c r="BZ88" i="8"/>
  <c r="BT90" i="8"/>
  <c r="CB90" i="8"/>
  <c r="CD92" i="8"/>
  <c r="BU95" i="8"/>
  <c r="BW97" i="8"/>
  <c r="BT98" i="8"/>
  <c r="BV100" i="8"/>
  <c r="BX102" i="8"/>
  <c r="BU103" i="8"/>
  <c r="BZ104" i="8"/>
  <c r="BT106" i="8"/>
  <c r="CB106" i="8"/>
  <c r="BV108" i="8"/>
  <c r="CD108" i="8"/>
  <c r="BX110" i="8"/>
  <c r="BT49" i="8"/>
  <c r="BX50" i="8"/>
  <c r="BU52" i="8"/>
  <c r="BV53" i="8"/>
  <c r="BV54" i="8"/>
  <c r="BU55" i="8"/>
  <c r="CA56" i="8"/>
  <c r="BX57" i="8"/>
  <c r="BU58" i="8"/>
  <c r="CC58" i="8"/>
  <c r="BZ59" i="8"/>
  <c r="BW60" i="8"/>
  <c r="BT61" i="8"/>
  <c r="CB61" i="8"/>
  <c r="BY62" i="8"/>
  <c r="BV63" i="8"/>
  <c r="CD63" i="8"/>
  <c r="CA64" i="8"/>
  <c r="BU66" i="8"/>
  <c r="CC66" i="8"/>
  <c r="BT69" i="8"/>
  <c r="BV71" i="8"/>
  <c r="BX73" i="8"/>
  <c r="BU74" i="8"/>
  <c r="BZ75" i="8"/>
  <c r="BW76" i="8"/>
  <c r="BT77" i="8"/>
  <c r="CB77" i="8"/>
  <c r="BY78" i="8"/>
  <c r="BV79" i="8"/>
  <c r="CD79" i="8"/>
  <c r="CA80" i="8"/>
  <c r="BU82" i="8"/>
  <c r="CC82" i="8"/>
  <c r="BT85" i="8"/>
  <c r="BV87" i="8"/>
  <c r="BX89" i="8"/>
  <c r="BU90" i="8"/>
  <c r="BZ91" i="8"/>
  <c r="BT93" i="8"/>
  <c r="CB93" i="8"/>
  <c r="BV95" i="8"/>
  <c r="CD95" i="8"/>
  <c r="BX97" i="8"/>
  <c r="BU98" i="8"/>
  <c r="BZ99" i="8"/>
  <c r="BT101" i="8"/>
  <c r="CB101" i="8"/>
  <c r="BV103" i="8"/>
  <c r="CD103" i="8"/>
  <c r="BU106" i="8"/>
  <c r="BW108" i="8"/>
  <c r="BT109" i="8"/>
  <c r="BY110" i="8"/>
  <c r="BT56" i="8"/>
  <c r="CC61" i="8"/>
  <c r="CA67" i="8"/>
  <c r="BY73" i="8"/>
  <c r="BW79" i="8"/>
  <c r="BU85" i="8"/>
  <c r="CB96" i="8"/>
  <c r="BZ102" i="8"/>
  <c r="BX108" i="8"/>
  <c r="CA111" i="8"/>
  <c r="BX112" i="8"/>
  <c r="BU113" i="8"/>
  <c r="CC113" i="8"/>
  <c r="BZ114" i="8"/>
  <c r="BT116" i="8"/>
  <c r="CB116" i="8"/>
  <c r="BV118" i="8"/>
  <c r="CD118" i="8"/>
  <c r="BX120" i="8"/>
  <c r="BZ122" i="8"/>
  <c r="BT124" i="8"/>
  <c r="CB124" i="8"/>
  <c r="BV126" i="8"/>
  <c r="CD126" i="8"/>
  <c r="BX128" i="8"/>
  <c r="BU129" i="8"/>
  <c r="BZ130" i="8"/>
  <c r="BT132" i="8"/>
  <c r="CB132" i="8"/>
  <c r="BV134" i="8"/>
  <c r="CD134" i="8"/>
  <c r="BX136" i="8"/>
  <c r="BU137" i="8"/>
  <c r="BZ138" i="8"/>
  <c r="BW139" i="8"/>
  <c r="BT140" i="8"/>
  <c r="CB140" i="8"/>
  <c r="BZ62" i="8"/>
  <c r="BX68" i="8"/>
  <c r="BV74" i="8"/>
  <c r="BT80" i="8"/>
  <c r="BY97" i="8"/>
  <c r="BW103" i="8"/>
  <c r="BU109" i="8"/>
  <c r="BT111" i="8"/>
  <c r="BV113" i="8"/>
  <c r="BX115" i="8"/>
  <c r="BU116" i="8"/>
  <c r="BZ117" i="8"/>
  <c r="BW118" i="8"/>
  <c r="BT119" i="8"/>
  <c r="BY120" i="8"/>
  <c r="CA122" i="8"/>
  <c r="BU124" i="8"/>
  <c r="CC124" i="8"/>
  <c r="BW126" i="8"/>
  <c r="BT127" i="8"/>
  <c r="BY128" i="8"/>
  <c r="BV129" i="8"/>
  <c r="CA130" i="8"/>
  <c r="BU132" i="8"/>
  <c r="CC132" i="8"/>
  <c r="BT135" i="8"/>
  <c r="BV137" i="8"/>
  <c r="BU140" i="8"/>
  <c r="BW142" i="8"/>
  <c r="BT143" i="8"/>
  <c r="BY144" i="8"/>
  <c r="BV145" i="8"/>
  <c r="CA146" i="8"/>
  <c r="BX147" i="8"/>
  <c r="BU148" i="8"/>
  <c r="CC148" i="8"/>
  <c r="BZ149" i="8"/>
  <c r="BW150" i="8"/>
  <c r="BT151" i="8"/>
  <c r="BY152" i="8"/>
  <c r="BV153" i="8"/>
  <c r="CA154" i="8"/>
  <c r="BX155" i="8"/>
  <c r="BU156" i="8"/>
  <c r="CC156" i="8"/>
  <c r="BZ157" i="8"/>
  <c r="BT159" i="8"/>
  <c r="CB159" i="8"/>
  <c r="BS49" i="8"/>
  <c r="BU49" i="8"/>
  <c r="BY57" i="8"/>
  <c r="BW63" i="8"/>
  <c r="BU69" i="8"/>
  <c r="CD74" i="8"/>
  <c r="CB80" i="8"/>
  <c r="BX92" i="8"/>
  <c r="BV98" i="8"/>
  <c r="BT104" i="8"/>
  <c r="BX109" i="8"/>
  <c r="BU111" i="8"/>
  <c r="BW113" i="8"/>
  <c r="BT114" i="8"/>
  <c r="BV116" i="8"/>
  <c r="BX118" i="8"/>
  <c r="BU119" i="8"/>
  <c r="BZ120" i="8"/>
  <c r="BW121" i="8"/>
  <c r="BT122" i="8"/>
  <c r="CB122" i="8"/>
  <c r="BY123" i="8"/>
  <c r="BV124" i="8"/>
  <c r="CD124" i="8"/>
  <c r="CA125" i="8"/>
  <c r="BX126" i="8"/>
  <c r="BU127" i="8"/>
  <c r="CC127" i="8"/>
  <c r="BZ128" i="8"/>
  <c r="BW129" i="8"/>
  <c r="BT130" i="8"/>
  <c r="CB130" i="8"/>
  <c r="BY131" i="8"/>
  <c r="BV132" i="8"/>
  <c r="CD132" i="8"/>
  <c r="CA133" i="8"/>
  <c r="BX134" i="8"/>
  <c r="BU135" i="8"/>
  <c r="BZ136" i="8"/>
  <c r="BW137" i="8"/>
  <c r="BT138" i="8"/>
  <c r="CB138" i="8"/>
  <c r="BY139" i="8"/>
  <c r="CD140" i="8"/>
  <c r="CA141" i="8"/>
  <c r="BU143" i="8"/>
  <c r="CC143" i="8"/>
  <c r="BT146" i="8"/>
  <c r="BU151" i="8"/>
  <c r="BW153" i="8"/>
  <c r="BT154" i="8"/>
  <c r="BV156" i="8"/>
  <c r="BX158" i="8"/>
  <c r="BU159" i="8"/>
  <c r="BW161" i="8"/>
  <c r="BT162" i="8"/>
  <c r="BY163" i="8"/>
  <c r="BS50" i="8"/>
  <c r="BV52" i="8"/>
  <c r="CB64" i="8"/>
  <c r="BZ70" i="8"/>
  <c r="BX76" i="8"/>
  <c r="BV82" i="8"/>
  <c r="BT88" i="8"/>
  <c r="BU110" i="8"/>
  <c r="BW111" i="8"/>
  <c r="BT112" i="8"/>
  <c r="CB112" i="8"/>
  <c r="BY113" i="8"/>
  <c r="CD114" i="8"/>
  <c r="CA115" i="8"/>
  <c r="BU117" i="8"/>
  <c r="CC117" i="8"/>
  <c r="BW119" i="8"/>
  <c r="BT120" i="8"/>
  <c r="BY121" i="8"/>
  <c r="CA123" i="8"/>
  <c r="BU125" i="8"/>
  <c r="CC125" i="8"/>
  <c r="BW127" i="8"/>
  <c r="BT128" i="8"/>
  <c r="BY129" i="8"/>
  <c r="BV130" i="8"/>
  <c r="CA131" i="8"/>
  <c r="BU133" i="8"/>
  <c r="CC133" i="8"/>
  <c r="BW135" i="8"/>
  <c r="BT136" i="8"/>
  <c r="BY137" i="8"/>
  <c r="BV138" i="8"/>
  <c r="CA139" i="8"/>
  <c r="BX140" i="8"/>
  <c r="BU141" i="8"/>
  <c r="CC141" i="8"/>
  <c r="BZ142" i="8"/>
  <c r="BT144" i="8"/>
  <c r="BV146" i="8"/>
  <c r="BX148" i="8"/>
  <c r="BU149" i="8"/>
  <c r="BZ150" i="8"/>
  <c r="BW151" i="8"/>
  <c r="BT152" i="8"/>
  <c r="CB152" i="8"/>
  <c r="BY153" i="8"/>
  <c r="BV154" i="8"/>
  <c r="CD154" i="8"/>
  <c r="CA155" i="8"/>
  <c r="BX156" i="8"/>
  <c r="BU157" i="8"/>
  <c r="CC157" i="8"/>
  <c r="BZ158" i="8"/>
  <c r="BW159" i="8"/>
  <c r="BT160" i="8"/>
  <c r="CB160" i="8"/>
  <c r="BY161" i="8"/>
  <c r="BV162" i="8"/>
  <c r="CA163" i="8"/>
  <c r="BS52" i="8"/>
  <c r="BW53" i="8"/>
  <c r="CA59" i="8"/>
  <c r="BY65" i="8"/>
  <c r="BW71" i="8"/>
  <c r="BU77" i="8"/>
  <c r="CD82" i="8"/>
  <c r="BZ94" i="8"/>
  <c r="BX100" i="8"/>
  <c r="BV106" i="8"/>
  <c r="BZ110" i="8"/>
  <c r="BU112" i="8"/>
  <c r="BW114" i="8"/>
  <c r="BT115" i="8"/>
  <c r="BY116" i="8"/>
  <c r="BV117" i="8"/>
  <c r="CA118" i="8"/>
  <c r="BX119" i="8"/>
  <c r="BZ121" i="8"/>
  <c r="BT123" i="8"/>
  <c r="CB123" i="8"/>
  <c r="BV125" i="8"/>
  <c r="CD125" i="8"/>
  <c r="BX127" i="8"/>
  <c r="BU128" i="8"/>
  <c r="BZ129" i="8"/>
  <c r="BT131" i="8"/>
  <c r="CB131" i="8"/>
  <c r="BV133" i="8"/>
  <c r="CD133" i="8"/>
  <c r="BU136" i="8"/>
  <c r="BT139" i="8"/>
  <c r="BV141" i="8"/>
  <c r="BX143" i="8"/>
  <c r="BU144" i="8"/>
  <c r="BZ145" i="8"/>
  <c r="BW146" i="8"/>
  <c r="BT147" i="8"/>
  <c r="CB147" i="8"/>
  <c r="BY148" i="8"/>
  <c r="BV149" i="8"/>
  <c r="BX151" i="8"/>
  <c r="BU152" i="8"/>
  <c r="BZ153" i="8"/>
  <c r="BW154" i="8"/>
  <c r="BT155" i="8"/>
  <c r="CB155" i="8"/>
  <c r="BY156" i="8"/>
  <c r="CD157" i="8"/>
  <c r="CA158" i="8"/>
  <c r="BU160" i="8"/>
  <c r="CC160" i="8"/>
  <c r="BT163" i="8"/>
  <c r="BS53" i="8"/>
  <c r="BU61" i="8"/>
  <c r="CC77" i="8"/>
  <c r="BU93" i="8"/>
  <c r="BV112" i="8"/>
  <c r="BU114" i="8"/>
  <c r="CD115" i="8"/>
  <c r="BT118" i="8"/>
  <c r="CB121" i="8"/>
  <c r="CC123" i="8"/>
  <c r="CB125" i="8"/>
  <c r="BZ127" i="8"/>
  <c r="CA129" i="8"/>
  <c r="BX133" i="8"/>
  <c r="BY135" i="8"/>
  <c r="BX137" i="8"/>
  <c r="BV139" i="8"/>
  <c r="CB142" i="8"/>
  <c r="BV144" i="8"/>
  <c r="BT150" i="8"/>
  <c r="BX154" i="8"/>
  <c r="BW157" i="8"/>
  <c r="BV160" i="8"/>
  <c r="BU163" i="8"/>
  <c r="BS54" i="8"/>
  <c r="BS62" i="8"/>
  <c r="BS70" i="8"/>
  <c r="BS78" i="8"/>
  <c r="BS86" i="8"/>
  <c r="BS94" i="8"/>
  <c r="BS102" i="8"/>
  <c r="BS110" i="8"/>
  <c r="BS118" i="8"/>
  <c r="BS126" i="8"/>
  <c r="BS134" i="8"/>
  <c r="BS142" i="8"/>
  <c r="BS150" i="8"/>
  <c r="BS158" i="8"/>
  <c r="BR50" i="8"/>
  <c r="BR58" i="8"/>
  <c r="BR67" i="8"/>
  <c r="BR75" i="8"/>
  <c r="BR83" i="8"/>
  <c r="BR91" i="8"/>
  <c r="BR99" i="8"/>
  <c r="BR107" i="8"/>
  <c r="BR115" i="8"/>
  <c r="BR123" i="8"/>
  <c r="BR131" i="8"/>
  <c r="BR139" i="8"/>
  <c r="BR147" i="8"/>
  <c r="BR155" i="8"/>
  <c r="BR163" i="8"/>
  <c r="BT64" i="8"/>
  <c r="BZ78" i="8"/>
  <c r="BW95" i="8"/>
  <c r="BW112" i="8"/>
  <c r="BX114" i="8"/>
  <c r="BW116" i="8"/>
  <c r="BU118" i="8"/>
  <c r="BV120" i="8"/>
  <c r="BU122" i="8"/>
  <c r="CD123" i="8"/>
  <c r="BT126" i="8"/>
  <c r="CD127" i="8"/>
  <c r="CB129" i="8"/>
  <c r="CC131" i="8"/>
  <c r="BZ135" i="8"/>
  <c r="CA137" i="8"/>
  <c r="BZ139" i="8"/>
  <c r="BX141" i="8"/>
  <c r="CC142" i="8"/>
  <c r="BW144" i="8"/>
  <c r="CB145" i="8"/>
  <c r="BV147" i="8"/>
  <c r="CA148" i="8"/>
  <c r="BU150" i="8"/>
  <c r="BZ151" i="8"/>
  <c r="BT153" i="8"/>
  <c r="BY154" i="8"/>
  <c r="CD155" i="8"/>
  <c r="BV163" i="8"/>
  <c r="BS55" i="8"/>
  <c r="BS63" i="8"/>
  <c r="BS71" i="8"/>
  <c r="BS79" i="8"/>
  <c r="BS87" i="8"/>
  <c r="BS95" i="8"/>
  <c r="BS103" i="8"/>
  <c r="BS111" i="8"/>
  <c r="BS119" i="8"/>
  <c r="BS127" i="8"/>
  <c r="BS135" i="8"/>
  <c r="BS143" i="8"/>
  <c r="BS151" i="8"/>
  <c r="BS159" i="8"/>
  <c r="BR51" i="8"/>
  <c r="BR59" i="8"/>
  <c r="BR68" i="8"/>
  <c r="BR76" i="8"/>
  <c r="BR84" i="8"/>
  <c r="BR92" i="8"/>
  <c r="BR100" i="8"/>
  <c r="BR108" i="8"/>
  <c r="BR116" i="8"/>
  <c r="BR124" i="8"/>
  <c r="BR132" i="8"/>
  <c r="BR140" i="8"/>
  <c r="BR148" i="8"/>
  <c r="BR156" i="8"/>
  <c r="BR62" i="8"/>
  <c r="BV66" i="8"/>
  <c r="BY81" i="8"/>
  <c r="BT96" i="8"/>
  <c r="CA112" i="8"/>
  <c r="BY114" i="8"/>
  <c r="BY118" i="8"/>
  <c r="BW120" i="8"/>
  <c r="BX122" i="8"/>
  <c r="BW124" i="8"/>
  <c r="BU126" i="8"/>
  <c r="BV128" i="8"/>
  <c r="BU130" i="8"/>
  <c r="BT134" i="8"/>
  <c r="CC139" i="8"/>
  <c r="BY141" i="8"/>
  <c r="CD142" i="8"/>
  <c r="BW147" i="8"/>
  <c r="BV150" i="8"/>
  <c r="CA151" i="8"/>
  <c r="BU153" i="8"/>
  <c r="BZ154" i="8"/>
  <c r="BT156" i="8"/>
  <c r="BY157" i="8"/>
  <c r="CD158" i="8"/>
  <c r="BX160" i="8"/>
  <c r="BW163" i="8"/>
  <c r="BS56" i="8"/>
  <c r="BS64" i="8"/>
  <c r="BS72" i="8"/>
  <c r="BS80" i="8"/>
  <c r="BS88" i="8"/>
  <c r="BS96" i="8"/>
  <c r="BS104" i="8"/>
  <c r="BS112" i="8"/>
  <c r="BS120" i="8"/>
  <c r="BS128" i="8"/>
  <c r="BS136" i="8"/>
  <c r="BS144" i="8"/>
  <c r="BS152" i="8"/>
  <c r="BS160" i="8"/>
  <c r="BR52" i="8"/>
  <c r="BR60" i="8"/>
  <c r="BR69" i="8"/>
  <c r="BR77" i="8"/>
  <c r="BR85" i="8"/>
  <c r="BR93" i="8"/>
  <c r="BR101" i="8"/>
  <c r="BR109" i="8"/>
  <c r="BR117" i="8"/>
  <c r="BR125" i="8"/>
  <c r="BR133" i="8"/>
  <c r="BR141" i="8"/>
  <c r="BR149" i="8"/>
  <c r="BR157" i="8"/>
  <c r="BT51" i="8"/>
  <c r="CD66" i="8"/>
  <c r="CC114" i="8"/>
  <c r="CA116" i="8"/>
  <c r="CA120" i="8"/>
  <c r="BY122" i="8"/>
  <c r="BZ124" i="8"/>
  <c r="BY126" i="8"/>
  <c r="BW128" i="8"/>
  <c r="BX130" i="8"/>
  <c r="BW132" i="8"/>
  <c r="BU134" i="8"/>
  <c r="BV136" i="8"/>
  <c r="BU138" i="8"/>
  <c r="CB141" i="8"/>
  <c r="BV143" i="8"/>
  <c r="CA144" i="8"/>
  <c r="BU146" i="8"/>
  <c r="BZ147" i="8"/>
  <c r="BT149" i="8"/>
  <c r="BY150" i="8"/>
  <c r="CD151" i="8"/>
  <c r="BX153" i="8"/>
  <c r="CC154" i="8"/>
  <c r="BV159" i="8"/>
  <c r="BU162" i="8"/>
  <c r="BS57" i="8"/>
  <c r="BS65" i="8"/>
  <c r="BS73" i="8"/>
  <c r="BS81" i="8"/>
  <c r="BS89" i="8"/>
  <c r="BS97" i="8"/>
  <c r="BS105" i="8"/>
  <c r="BS113" i="8"/>
  <c r="BS121" i="8"/>
  <c r="BS129" i="8"/>
  <c r="BS137" i="8"/>
  <c r="BS145" i="8"/>
  <c r="BS153" i="8"/>
  <c r="BS161" i="8"/>
  <c r="BR53" i="8"/>
  <c r="BR61" i="8"/>
  <c r="BR70" i="8"/>
  <c r="BR78" i="8"/>
  <c r="BR86" i="8"/>
  <c r="BR94" i="8"/>
  <c r="BR102" i="8"/>
  <c r="BR110" i="8"/>
  <c r="BR118" i="8"/>
  <c r="BR126" i="8"/>
  <c r="BR134" i="8"/>
  <c r="BR142" i="8"/>
  <c r="BR150" i="8"/>
  <c r="BR158" i="8"/>
  <c r="BR80" i="8"/>
  <c r="BW54" i="8"/>
  <c r="CC69" i="8"/>
  <c r="BX84" i="8"/>
  <c r="BU101" i="8"/>
  <c r="BV111" i="8"/>
  <c r="BT113" i="8"/>
  <c r="BU115" i="8"/>
  <c r="BT117" i="8"/>
  <c r="CC122" i="8"/>
  <c r="CA124" i="8"/>
  <c r="CB126" i="8"/>
  <c r="CA128" i="8"/>
  <c r="BZ132" i="8"/>
  <c r="BY134" i="8"/>
  <c r="BW136" i="8"/>
  <c r="BX138" i="8"/>
  <c r="BW140" i="8"/>
  <c r="BT142" i="8"/>
  <c r="CD144" i="8"/>
  <c r="BV152" i="8"/>
  <c r="BU155" i="8"/>
  <c r="BT158" i="8"/>
  <c r="BX162" i="8"/>
  <c r="BS58" i="8"/>
  <c r="BS66" i="8"/>
  <c r="BS74" i="8"/>
  <c r="BS82" i="8"/>
  <c r="BS90" i="8"/>
  <c r="BS98" i="8"/>
  <c r="BS106" i="8"/>
  <c r="BS114" i="8"/>
  <c r="BS122" i="8"/>
  <c r="BS130" i="8"/>
  <c r="BS138" i="8"/>
  <c r="BS146" i="8"/>
  <c r="BS154" i="8"/>
  <c r="BS162" i="8"/>
  <c r="BR54" i="8"/>
  <c r="BR63" i="8"/>
  <c r="BR71" i="8"/>
  <c r="BR79" i="8"/>
  <c r="BR87" i="8"/>
  <c r="BR95" i="8"/>
  <c r="BR103" i="8"/>
  <c r="BR111" i="8"/>
  <c r="BR119" i="8"/>
  <c r="BR127" i="8"/>
  <c r="BR135" i="8"/>
  <c r="BR143" i="8"/>
  <c r="BR151" i="8"/>
  <c r="BR159" i="8"/>
  <c r="BR72" i="8"/>
  <c r="BV55" i="8"/>
  <c r="BT72" i="8"/>
  <c r="BW87" i="8"/>
  <c r="BX113" i="8"/>
  <c r="BV115" i="8"/>
  <c r="BW117" i="8"/>
  <c r="BV119" i="8"/>
  <c r="BT121" i="8"/>
  <c r="BU123" i="8"/>
  <c r="BT125" i="8"/>
  <c r="CC126" i="8"/>
  <c r="CD128" i="8"/>
  <c r="CB134" i="8"/>
  <c r="BY138" i="8"/>
  <c r="BZ140" i="8"/>
  <c r="BU142" i="8"/>
  <c r="BZ143" i="8"/>
  <c r="BT145" i="8"/>
  <c r="BY146" i="8"/>
  <c r="BX149" i="8"/>
  <c r="CC150" i="8"/>
  <c r="BW152" i="8"/>
  <c r="CB153" i="8"/>
  <c r="BV155" i="8"/>
  <c r="BU158" i="8"/>
  <c r="BT161" i="8"/>
  <c r="BS59" i="8"/>
  <c r="BS67" i="8"/>
  <c r="BS75" i="8"/>
  <c r="BS83" i="8"/>
  <c r="BS91" i="8"/>
  <c r="BS99" i="8"/>
  <c r="BS107" i="8"/>
  <c r="BS115" i="8"/>
  <c r="BS123" i="8"/>
  <c r="BS131" i="8"/>
  <c r="BS139" i="8"/>
  <c r="BS147" i="8"/>
  <c r="BS155" i="8"/>
  <c r="BS163" i="8"/>
  <c r="BR55" i="8"/>
  <c r="BR64" i="8"/>
  <c r="BR88" i="8"/>
  <c r="BR96" i="8"/>
  <c r="BR104" i="8"/>
  <c r="BR112" i="8"/>
  <c r="BR120" i="8"/>
  <c r="BR128" i="8"/>
  <c r="BR136" i="8"/>
  <c r="BR144" i="8"/>
  <c r="BR152" i="8"/>
  <c r="BR160" i="8"/>
  <c r="BV58" i="8"/>
  <c r="CB72" i="8"/>
  <c r="CB104" i="8"/>
  <c r="BZ111" i="8"/>
  <c r="BZ115" i="8"/>
  <c r="BX117" i="8"/>
  <c r="BY119" i="8"/>
  <c r="BX121" i="8"/>
  <c r="BV123" i="8"/>
  <c r="BW125" i="8"/>
  <c r="BV127" i="8"/>
  <c r="BT129" i="8"/>
  <c r="BU131" i="8"/>
  <c r="BT133" i="8"/>
  <c r="CA140" i="8"/>
  <c r="BU145" i="8"/>
  <c r="BT148" i="8"/>
  <c r="BY149" i="8"/>
  <c r="BX152" i="8"/>
  <c r="CC153" i="8"/>
  <c r="BW155" i="8"/>
  <c r="CB156" i="8"/>
  <c r="BV158" i="8"/>
  <c r="CA159" i="8"/>
  <c r="BU161" i="8"/>
  <c r="BZ162" i="8"/>
  <c r="BS48" i="8"/>
  <c r="BS60" i="8"/>
  <c r="BS68" i="8"/>
  <c r="BS76" i="8"/>
  <c r="BS84" i="8"/>
  <c r="BS92" i="8"/>
  <c r="BS100" i="8"/>
  <c r="BS108" i="8"/>
  <c r="BS116" i="8"/>
  <c r="BS124" i="8"/>
  <c r="BS132" i="8"/>
  <c r="BS140" i="8"/>
  <c r="BS148" i="8"/>
  <c r="BS156" i="8"/>
  <c r="BR48" i="8"/>
  <c r="BR56" i="8"/>
  <c r="BR65" i="8"/>
  <c r="BR73" i="8"/>
  <c r="BR81" i="8"/>
  <c r="BR89" i="8"/>
  <c r="BR97" i="8"/>
  <c r="BR105" i="8"/>
  <c r="BR113" i="8"/>
  <c r="BR121" i="8"/>
  <c r="BR129" i="8"/>
  <c r="BR137" i="8"/>
  <c r="BR145" i="8"/>
  <c r="BR153" i="8"/>
  <c r="BR161" i="8"/>
  <c r="BX60" i="8"/>
  <c r="CA75" i="8"/>
  <c r="BV90" i="8"/>
  <c r="CD106" i="8"/>
  <c r="CB113" i="8"/>
  <c r="CB117" i="8"/>
  <c r="BZ119" i="8"/>
  <c r="BZ123" i="8"/>
  <c r="BY127" i="8"/>
  <c r="BV131" i="8"/>
  <c r="BW133" i="8"/>
  <c r="BV135" i="8"/>
  <c r="BT137" i="8"/>
  <c r="BT141" i="8"/>
  <c r="BY142" i="8"/>
  <c r="CD143" i="8"/>
  <c r="BX145" i="8"/>
  <c r="CA121" i="8"/>
  <c r="BS69" i="8"/>
  <c r="BS133" i="8"/>
  <c r="BR82" i="8"/>
  <c r="BR146" i="8"/>
  <c r="BX125" i="8"/>
  <c r="BT157" i="8"/>
  <c r="BS77" i="8"/>
  <c r="BS141" i="8"/>
  <c r="BR90" i="8"/>
  <c r="BR154" i="8"/>
  <c r="BX129" i="8"/>
  <c r="BS85" i="8"/>
  <c r="BS149" i="8"/>
  <c r="BR98" i="8"/>
  <c r="BR162" i="8"/>
  <c r="BW148" i="8"/>
  <c r="BS93" i="8"/>
  <c r="BS157" i="8"/>
  <c r="BR106" i="8"/>
  <c r="BS109" i="8"/>
  <c r="BR122" i="8"/>
  <c r="BS51" i="8"/>
  <c r="BS117" i="8"/>
  <c r="BR130" i="8"/>
  <c r="BS61" i="8"/>
  <c r="BR74" i="8"/>
  <c r="CB149" i="8"/>
  <c r="BS101" i="8"/>
  <c r="BR49" i="8"/>
  <c r="BR114" i="8"/>
  <c r="BV151" i="8"/>
  <c r="BR57" i="8"/>
  <c r="CA152" i="8"/>
  <c r="BR66" i="8"/>
  <c r="BU154" i="8"/>
  <c r="BS125" i="8"/>
  <c r="BR138" i="8"/>
  <c r="BO130" i="8"/>
  <c r="CC130" i="8" s="1"/>
  <c r="BI65" i="8"/>
  <c r="BW65" i="8" s="1"/>
  <c r="BK55" i="8"/>
  <c r="BY55" i="8" s="1"/>
  <c r="BH104" i="8"/>
  <c r="BV104" i="8" s="1"/>
  <c r="BH157" i="8"/>
  <c r="BV157" i="8" s="1"/>
  <c r="BP149" i="8"/>
  <c r="CD149" i="8" s="1"/>
  <c r="BO135" i="8"/>
  <c r="CC135" i="8" s="1"/>
  <c r="BL98" i="8"/>
  <c r="BZ98" i="8" s="1"/>
  <c r="BK111" i="8"/>
  <c r="BY111" i="8" s="1"/>
  <c r="BH91" i="8"/>
  <c r="BV91" i="8" s="1"/>
  <c r="BG120" i="8"/>
  <c r="BH121" i="8" s="1"/>
  <c r="BV121" i="8" s="1"/>
  <c r="BK71" i="8"/>
  <c r="BY71" i="8" s="1"/>
  <c r="BJ52" i="8"/>
  <c r="BX52" i="8" s="1"/>
  <c r="BL52" i="8"/>
  <c r="BZ52" i="8" s="1"/>
  <c r="BI131" i="8"/>
  <c r="BW131" i="8" s="1"/>
  <c r="BK159" i="8"/>
  <c r="BY159" i="8" s="1"/>
  <c r="BO146" i="8"/>
  <c r="BP147" i="8" s="1"/>
  <c r="CD147" i="8" s="1"/>
  <c r="BH161" i="8"/>
  <c r="BV161" i="8" s="1"/>
  <c r="BG121" i="8"/>
  <c r="BU121" i="8" s="1"/>
  <c r="BP98" i="8"/>
  <c r="CD98" i="8" s="1"/>
  <c r="BK104" i="8"/>
  <c r="BY104" i="8" s="1"/>
  <c r="BI104" i="8"/>
  <c r="BW104" i="8" s="1"/>
  <c r="BH88" i="8"/>
  <c r="BV88" i="8" s="1"/>
  <c r="BH109" i="8"/>
  <c r="BV109" i="8" s="1"/>
  <c r="BI68" i="8"/>
  <c r="BW68" i="8" s="1"/>
  <c r="BO161" i="8"/>
  <c r="CC161" i="8" s="1"/>
  <c r="BG139" i="8"/>
  <c r="BU139" i="8" s="1"/>
  <c r="BI134" i="8"/>
  <c r="BW134" i="8" s="1"/>
  <c r="BJ104" i="8"/>
  <c r="BX104" i="8" s="1"/>
  <c r="BH142" i="8"/>
  <c r="BV142" i="8" s="1"/>
  <c r="BJ88" i="8"/>
  <c r="BX88" i="8" s="1"/>
  <c r="BH92" i="8"/>
  <c r="BV92" i="8" s="1"/>
  <c r="BH85" i="8"/>
  <c r="BV85" i="8" s="1"/>
  <c r="BH56" i="8"/>
  <c r="BV56" i="8" s="1"/>
  <c r="BL82" i="8"/>
  <c r="BZ82" i="8" s="1"/>
  <c r="BM74" i="8"/>
  <c r="CA74" i="8" s="1"/>
  <c r="BM143" i="8"/>
  <c r="CA143" i="8" s="1"/>
  <c r="BL155" i="8"/>
  <c r="BZ155" i="8" s="1"/>
  <c r="BI145" i="8"/>
  <c r="BW145" i="8" s="1"/>
  <c r="BK130" i="8"/>
  <c r="BY130" i="8" s="1"/>
  <c r="BG147" i="8"/>
  <c r="BU147" i="8" s="1"/>
  <c r="BI130" i="8"/>
  <c r="BW130" i="8" s="1"/>
  <c r="BL86" i="8"/>
  <c r="BZ86" i="8" s="1"/>
  <c r="BP161" i="8"/>
  <c r="CD161" i="8" s="1"/>
  <c r="BM150" i="8"/>
  <c r="CA150" i="8" s="1"/>
  <c r="BI138" i="8"/>
  <c r="BJ139" i="8" s="1"/>
  <c r="BX139" i="8" s="1"/>
  <c r="BN119" i="8"/>
  <c r="BO120" i="8" s="1"/>
  <c r="BP121" i="8" s="1"/>
  <c r="CD121" i="8" s="1"/>
  <c r="BJ99" i="8"/>
  <c r="BX99" i="8" s="1"/>
  <c r="BH83" i="8"/>
  <c r="BV83" i="8" s="1"/>
  <c r="BK115" i="8"/>
  <c r="BY115" i="8" s="1"/>
  <c r="BM136" i="8"/>
  <c r="CA136" i="8" s="1"/>
  <c r="BN111" i="8"/>
  <c r="CB111" i="8" s="1"/>
  <c r="BI156" i="8"/>
  <c r="BW156" i="8" s="1"/>
  <c r="BH114" i="8"/>
  <c r="BV114" i="8" s="1"/>
  <c r="BH99" i="8"/>
  <c r="BV99" i="8" s="1"/>
  <c r="BJ98" i="8"/>
  <c r="BX98" i="8" s="1"/>
  <c r="BP89" i="8"/>
  <c r="CD89" i="8" s="1"/>
  <c r="BK155" i="8"/>
  <c r="BY155" i="8" s="1"/>
  <c r="BI160" i="8"/>
  <c r="BW160" i="8" s="1"/>
  <c r="BO118" i="8"/>
  <c r="CC118" i="8" s="1"/>
  <c r="BI80" i="8"/>
  <c r="BW80" i="8" s="1"/>
  <c r="BI64" i="8"/>
  <c r="BW64" i="8" s="1"/>
  <c r="F168" i="11" l="1"/>
  <c r="F169" i="11" s="1"/>
  <c r="BS169" i="4"/>
  <c r="BS170" i="4" s="1"/>
  <c r="P53" i="9"/>
  <c r="Q53" i="9" s="1"/>
  <c r="R53" i="9" s="1"/>
  <c r="BN167" i="5"/>
  <c r="BN168" i="5" s="1"/>
  <c r="BQ48" i="5"/>
  <c r="BS110" i="5"/>
  <c r="BO167" i="5"/>
  <c r="CB119" i="8"/>
  <c r="CC146" i="8"/>
  <c r="BW138" i="8"/>
  <c r="CC120" i="8"/>
  <c r="BU120" i="8"/>
  <c r="BU166" i="8" s="1"/>
  <c r="P45" i="9"/>
  <c r="Q45" i="9" s="1"/>
  <c r="R45" i="9" s="1"/>
  <c r="F158" i="9"/>
  <c r="BR169" i="9"/>
  <c r="BR170" i="9" s="1"/>
  <c r="CA168" i="9"/>
  <c r="CB169" i="9"/>
  <c r="CC168" i="9"/>
  <c r="BX169" i="9"/>
  <c r="CA169" i="9"/>
  <c r="BY168" i="9"/>
  <c r="BX168" i="9"/>
  <c r="I54" i="9"/>
  <c r="P54" i="9" s="1"/>
  <c r="Q54" i="9" s="1"/>
  <c r="R54" i="9" s="1"/>
  <c r="BT169" i="9"/>
  <c r="BT168" i="9"/>
  <c r="J60" i="9"/>
  <c r="H58" i="9"/>
  <c r="H59" i="9"/>
  <c r="BU168" i="9"/>
  <c r="BU169" i="9"/>
  <c r="J73" i="9"/>
  <c r="J76" i="9"/>
  <c r="CD168" i="9"/>
  <c r="CD169" i="9"/>
  <c r="I50" i="9"/>
  <c r="P50" i="9" s="1"/>
  <c r="Q50" i="9" s="1"/>
  <c r="R50" i="9" s="1"/>
  <c r="J78" i="9"/>
  <c r="I46" i="9"/>
  <c r="P46" i="9" s="1"/>
  <c r="Q46" i="9" s="1"/>
  <c r="R46" i="9" s="1"/>
  <c r="CB168" i="9"/>
  <c r="CC169" i="9"/>
  <c r="I56" i="9"/>
  <c r="P56" i="9" s="1"/>
  <c r="Q56" i="9" s="1"/>
  <c r="R56" i="9" s="1"/>
  <c r="I55" i="9"/>
  <c r="P55" i="9" s="1"/>
  <c r="Q55" i="9" s="1"/>
  <c r="R55" i="9" s="1"/>
  <c r="H98" i="9"/>
  <c r="J59" i="9"/>
  <c r="I52" i="9"/>
  <c r="P52" i="9" s="1"/>
  <c r="Q52" i="9" s="1"/>
  <c r="R52" i="9" s="1"/>
  <c r="J65" i="9"/>
  <c r="H67" i="9"/>
  <c r="BW168" i="9"/>
  <c r="BW169" i="9"/>
  <c r="H92" i="9"/>
  <c r="H60" i="9"/>
  <c r="BV168" i="9"/>
  <c r="BV169" i="9"/>
  <c r="I73" i="9"/>
  <c r="H88" i="9"/>
  <c r="BZ169" i="9"/>
  <c r="BZ168" i="9"/>
  <c r="D159" i="9"/>
  <c r="I57" i="9"/>
  <c r="J67" i="9"/>
  <c r="I77" i="9"/>
  <c r="H75" i="9"/>
  <c r="J63" i="9"/>
  <c r="H65" i="9"/>
  <c r="J74" i="9"/>
  <c r="P61" i="9"/>
  <c r="Q61" i="9" s="1"/>
  <c r="R61" i="9" s="1"/>
  <c r="I48" i="9"/>
  <c r="P48" i="9" s="1"/>
  <c r="Q48" i="9" s="1"/>
  <c r="R48" i="9" s="1"/>
  <c r="H66" i="9"/>
  <c r="I47" i="9"/>
  <c r="P47" i="9" s="1"/>
  <c r="Q47" i="9" s="1"/>
  <c r="R47" i="9" s="1"/>
  <c r="H57" i="9"/>
  <c r="J57" i="9"/>
  <c r="H73" i="9"/>
  <c r="BY169" i="9"/>
  <c r="J58" i="9"/>
  <c r="J80" i="9"/>
  <c r="BS169" i="9"/>
  <c r="BS168" i="9"/>
  <c r="I51" i="9"/>
  <c r="P51" i="9" s="1"/>
  <c r="Q51" i="9" s="1"/>
  <c r="R51" i="9" s="1"/>
  <c r="BH165" i="4"/>
  <c r="BV165" i="4" s="1"/>
  <c r="BH127" i="4"/>
  <c r="BV127" i="4" s="1"/>
  <c r="BH65" i="4"/>
  <c r="BV65" i="4" s="1"/>
  <c r="BH49" i="4"/>
  <c r="BV49" i="4" s="1"/>
  <c r="BH134" i="4"/>
  <c r="BV134" i="4" s="1"/>
  <c r="BI63" i="4"/>
  <c r="BW63" i="4" s="1"/>
  <c r="BK153" i="4"/>
  <c r="BY153" i="4" s="1"/>
  <c r="BK142" i="4"/>
  <c r="BY142" i="4" s="1"/>
  <c r="BI95" i="4"/>
  <c r="BW95" i="4" s="1"/>
  <c r="BJ99" i="4"/>
  <c r="BX99" i="4" s="1"/>
  <c r="BJ130" i="4"/>
  <c r="BX130" i="4" s="1"/>
  <c r="BI65" i="4"/>
  <c r="BW65" i="4" s="1"/>
  <c r="BI133" i="4"/>
  <c r="BW133" i="4" s="1"/>
  <c r="BI103" i="4"/>
  <c r="BW103" i="4" s="1"/>
  <c r="BI141" i="4"/>
  <c r="BW141" i="4" s="1"/>
  <c r="BH73" i="4"/>
  <c r="BV73" i="4" s="1"/>
  <c r="BJ147" i="4"/>
  <c r="BX147" i="4" s="1"/>
  <c r="BI58" i="4"/>
  <c r="BW58" i="4" s="1"/>
  <c r="BI160" i="4"/>
  <c r="BW160" i="4" s="1"/>
  <c r="BI107" i="4"/>
  <c r="BW107" i="4" s="1"/>
  <c r="BH78" i="4"/>
  <c r="BV78" i="4" s="1"/>
  <c r="BH146" i="4"/>
  <c r="BV146" i="4" s="1"/>
  <c r="BJ112" i="4"/>
  <c r="BX112" i="4" s="1"/>
  <c r="BI148" i="4"/>
  <c r="BW148" i="4" s="1"/>
  <c r="BH154" i="4"/>
  <c r="BV154" i="4" s="1"/>
  <c r="BI82" i="4"/>
  <c r="BW82" i="4" s="1"/>
  <c r="BI118" i="4"/>
  <c r="BW118" i="4" s="1"/>
  <c r="BJ127" i="4"/>
  <c r="BX127" i="4" s="1"/>
  <c r="BI73" i="4"/>
  <c r="BW73" i="4" s="1"/>
  <c r="BI137" i="4"/>
  <c r="BW137" i="4" s="1"/>
  <c r="BK93" i="4"/>
  <c r="BY93" i="4" s="1"/>
  <c r="BH93" i="4"/>
  <c r="BV93" i="4" s="1"/>
  <c r="BJ122" i="4"/>
  <c r="BX122" i="4" s="1"/>
  <c r="BH144" i="4"/>
  <c r="BV144" i="4" s="1"/>
  <c r="BK102" i="4"/>
  <c r="BY102" i="4" s="1"/>
  <c r="BI161" i="4"/>
  <c r="BW161" i="4" s="1"/>
  <c r="BI84" i="4"/>
  <c r="BW84" i="4" s="1"/>
  <c r="BI114" i="4"/>
  <c r="BW114" i="4" s="1"/>
  <c r="BI78" i="4"/>
  <c r="BW78" i="4" s="1"/>
  <c r="BJ62" i="4"/>
  <c r="BX62" i="4" s="1"/>
  <c r="BH67" i="4"/>
  <c r="BV67" i="4" s="1"/>
  <c r="BI90" i="4"/>
  <c r="BW90" i="4" s="1"/>
  <c r="BJ117" i="4"/>
  <c r="BX117" i="4" s="1"/>
  <c r="BH124" i="4"/>
  <c r="BV124" i="4" s="1"/>
  <c r="BI51" i="4"/>
  <c r="BW51" i="4" s="1"/>
  <c r="BI165" i="4"/>
  <c r="BW165" i="4" s="1"/>
  <c r="BJ65" i="4"/>
  <c r="BX65" i="4" s="1"/>
  <c r="BI157" i="4"/>
  <c r="BW157" i="4" s="1"/>
  <c r="BI81" i="4"/>
  <c r="BW81" i="4" s="1"/>
  <c r="BH112" i="4"/>
  <c r="BV112" i="4" s="1"/>
  <c r="BH121" i="4"/>
  <c r="BV121" i="4" s="1"/>
  <c r="BJ73" i="4"/>
  <c r="BX73" i="4" s="1"/>
  <c r="BH61" i="4"/>
  <c r="BV61" i="4" s="1"/>
  <c r="BH130" i="4"/>
  <c r="BV130" i="4" s="1"/>
  <c r="BI54" i="4"/>
  <c r="BW54" i="4" s="1"/>
  <c r="BH138" i="4"/>
  <c r="BV138" i="4" s="1"/>
  <c r="BI110" i="4"/>
  <c r="BW110" i="4" s="1"/>
  <c r="BH101" i="4"/>
  <c r="BV101" i="4" s="1"/>
  <c r="BI56" i="4"/>
  <c r="BW56" i="4" s="1"/>
  <c r="BH131" i="4"/>
  <c r="BV131" i="4" s="1"/>
  <c r="BJ53" i="4"/>
  <c r="BX53" i="4" s="1"/>
  <c r="BI86" i="4"/>
  <c r="BW86" i="4" s="1"/>
  <c r="BI153" i="4"/>
  <c r="BW153" i="4" s="1"/>
  <c r="BI55" i="4"/>
  <c r="BW55" i="4" s="1"/>
  <c r="BI119" i="4"/>
  <c r="BW119" i="4" s="1"/>
  <c r="BK110" i="4"/>
  <c r="BY110" i="4" s="1"/>
  <c r="BJ76" i="4"/>
  <c r="BX76" i="4" s="1"/>
  <c r="BI142" i="4"/>
  <c r="BW142" i="4" s="1"/>
  <c r="BJ124" i="4"/>
  <c r="BX124" i="4" s="1"/>
  <c r="BH142" i="4"/>
  <c r="BV142" i="4" s="1"/>
  <c r="BI59" i="4"/>
  <c r="BW59" i="4" s="1"/>
  <c r="BJ88" i="4"/>
  <c r="BX88" i="4" s="1"/>
  <c r="BI112" i="4"/>
  <c r="BW112" i="4" s="1"/>
  <c r="BI101" i="4"/>
  <c r="BW101" i="4" s="1"/>
  <c r="BH87" i="4"/>
  <c r="BV87" i="4" s="1"/>
  <c r="BH157" i="4"/>
  <c r="BV157" i="4" s="1"/>
  <c r="BI76" i="4"/>
  <c r="BW76" i="4" s="1"/>
  <c r="BI96" i="4"/>
  <c r="BW96" i="4" s="1"/>
  <c r="BI109" i="4"/>
  <c r="BW109" i="4" s="1"/>
  <c r="BK71" i="4"/>
  <c r="BY71" i="4" s="1"/>
  <c r="BI93" i="4"/>
  <c r="BW93" i="4" s="1"/>
  <c r="BJ139" i="4"/>
  <c r="BX139" i="4" s="1"/>
  <c r="BJ157" i="4"/>
  <c r="BX157" i="4" s="1"/>
  <c r="BI134" i="4"/>
  <c r="BW134" i="4" s="1"/>
  <c r="BJ90" i="4"/>
  <c r="BX90" i="4" s="1"/>
  <c r="BI127" i="4"/>
  <c r="BW127" i="4" s="1"/>
  <c r="BL102" i="4"/>
  <c r="BZ102" i="4" s="1"/>
  <c r="BH149" i="4"/>
  <c r="BV149" i="4" s="1"/>
  <c r="BK132" i="4"/>
  <c r="BY132" i="4" s="1"/>
  <c r="BT169" i="4"/>
  <c r="BT168" i="4"/>
  <c r="BK59" i="4"/>
  <c r="BY59" i="4" s="1"/>
  <c r="BJ125" i="4"/>
  <c r="BX125" i="4" s="1"/>
  <c r="BI120" i="4"/>
  <c r="BW120" i="4" s="1"/>
  <c r="BJ86" i="4"/>
  <c r="BX86" i="4" s="1"/>
  <c r="BJ54" i="4"/>
  <c r="BX54" i="4" s="1"/>
  <c r="BJ81" i="4"/>
  <c r="BX81" i="4" s="1"/>
  <c r="BI152" i="4"/>
  <c r="BW152" i="4" s="1"/>
  <c r="BJ78" i="4"/>
  <c r="BX78" i="4" s="1"/>
  <c r="BJ137" i="4"/>
  <c r="BX137" i="4" s="1"/>
  <c r="BI117" i="4"/>
  <c r="BW117" i="4" s="1"/>
  <c r="BI162" i="4"/>
  <c r="BW162" i="4" s="1"/>
  <c r="BJ61" i="4"/>
  <c r="BX61" i="4" s="1"/>
  <c r="BJ84" i="4"/>
  <c r="BX84" i="4" s="1"/>
  <c r="BJ155" i="4"/>
  <c r="BX155" i="4" s="1"/>
  <c r="BH162" i="4"/>
  <c r="BV162" i="4" s="1"/>
  <c r="BI70" i="4"/>
  <c r="BW70" i="4" s="1"/>
  <c r="BJ68" i="4"/>
  <c r="BX68" i="4" s="1"/>
  <c r="BK117" i="4"/>
  <c r="BY117" i="4" s="1"/>
  <c r="BI144" i="4"/>
  <c r="BW144" i="4" s="1"/>
  <c r="BJ165" i="4"/>
  <c r="BX165" i="4" s="1"/>
  <c r="BK99" i="4"/>
  <c r="BY99" i="4" s="1"/>
  <c r="BH104" i="4"/>
  <c r="BV104" i="4" s="1"/>
  <c r="BH70" i="4"/>
  <c r="BV70" i="4" s="1"/>
  <c r="BJ93" i="4"/>
  <c r="BX93" i="4" s="1"/>
  <c r="BJ107" i="4"/>
  <c r="BX107" i="4" s="1"/>
  <c r="BJ160" i="4"/>
  <c r="BX160" i="4" s="1"/>
  <c r="BH103" i="4"/>
  <c r="BV103" i="4" s="1"/>
  <c r="BI149" i="4"/>
  <c r="BW149" i="4" s="1"/>
  <c r="BH103" i="5"/>
  <c r="BV103" i="5" s="1"/>
  <c r="BF112" i="5"/>
  <c r="BT112" i="5" s="1"/>
  <c r="BH116" i="5"/>
  <c r="BV116" i="5" s="1"/>
  <c r="BI70" i="5"/>
  <c r="BW70" i="5" s="1"/>
  <c r="BL161" i="5"/>
  <c r="BZ161" i="5" s="1"/>
  <c r="BD48" i="5"/>
  <c r="BR48" i="5" s="1"/>
  <c r="BK98" i="5"/>
  <c r="BY98" i="5" s="1"/>
  <c r="BJ81" i="5"/>
  <c r="BX81" i="5" s="1"/>
  <c r="BK123" i="5"/>
  <c r="BY123" i="5" s="1"/>
  <c r="BG89" i="5"/>
  <c r="BU89" i="5" s="1"/>
  <c r="BP167" i="5"/>
  <c r="BH65" i="5"/>
  <c r="BV65" i="5" s="1"/>
  <c r="BJ65" i="5"/>
  <c r="BX65" i="5" s="1"/>
  <c r="BE50" i="5"/>
  <c r="BS50" i="5" s="1"/>
  <c r="BK100" i="5"/>
  <c r="BY100" i="5" s="1"/>
  <c r="BI133" i="5"/>
  <c r="BW133" i="5" s="1"/>
  <c r="BJ128" i="5"/>
  <c r="BX128" i="5" s="1"/>
  <c r="BH61" i="5"/>
  <c r="BV61" i="5" s="1"/>
  <c r="BL81" i="5"/>
  <c r="BZ81" i="5" s="1"/>
  <c r="BJ114" i="5"/>
  <c r="BX114" i="5" s="1"/>
  <c r="BJ95" i="5"/>
  <c r="BX95" i="5" s="1"/>
  <c r="BJ120" i="5"/>
  <c r="BX120" i="5" s="1"/>
  <c r="BG98" i="5"/>
  <c r="BU98" i="5" s="1"/>
  <c r="BL70" i="5"/>
  <c r="BZ70" i="5" s="1"/>
  <c r="BJ136" i="5"/>
  <c r="BX136" i="5" s="1"/>
  <c r="BF144" i="5"/>
  <c r="BT144" i="5" s="1"/>
  <c r="BG71" i="5"/>
  <c r="BU71" i="5" s="1"/>
  <c r="BH75" i="5"/>
  <c r="BV75" i="5" s="1"/>
  <c r="BG112" i="5"/>
  <c r="BU112" i="5" s="1"/>
  <c r="BK120" i="5"/>
  <c r="BY120" i="5" s="1"/>
  <c r="BH138" i="5"/>
  <c r="BV138" i="5" s="1"/>
  <c r="BF78" i="5"/>
  <c r="BT78" i="5" s="1"/>
  <c r="BK108" i="5"/>
  <c r="BY108" i="5" s="1"/>
  <c r="BL115" i="5"/>
  <c r="BZ115" i="5" s="1"/>
  <c r="BI85" i="5"/>
  <c r="BW85" i="5" s="1"/>
  <c r="BT166" i="8"/>
  <c r="BS167" i="8"/>
  <c r="BS166" i="8"/>
  <c r="BR167" i="8"/>
  <c r="BR168" i="8" s="1"/>
  <c r="BT167" i="8"/>
  <c r="BK99" i="8"/>
  <c r="BY99" i="8" s="1"/>
  <c r="BI115" i="8"/>
  <c r="BW115" i="8" s="1"/>
  <c r="BO112" i="8"/>
  <c r="CC112" i="8" s="1"/>
  <c r="BL116" i="8"/>
  <c r="BZ116" i="8" s="1"/>
  <c r="BL56" i="8"/>
  <c r="BZ56" i="8" s="1"/>
  <c r="BP119" i="8"/>
  <c r="CD119" i="8" s="1"/>
  <c r="BK140" i="8"/>
  <c r="BY140" i="8" s="1"/>
  <c r="BM87" i="8"/>
  <c r="CA87" i="8" s="1"/>
  <c r="BL131" i="8"/>
  <c r="BZ131" i="8" s="1"/>
  <c r="BM156" i="8"/>
  <c r="CA156" i="8" s="1"/>
  <c r="BH140" i="8"/>
  <c r="BV140" i="8" s="1"/>
  <c r="BI92" i="8"/>
  <c r="BW92" i="8" s="1"/>
  <c r="BP136" i="8"/>
  <c r="CD136" i="8" s="1"/>
  <c r="BJ131" i="8"/>
  <c r="BX131" i="8" s="1"/>
  <c r="BI57" i="8"/>
  <c r="BW57" i="8" s="1"/>
  <c r="BJ105" i="8"/>
  <c r="BX105" i="8" s="1"/>
  <c r="BI100" i="8"/>
  <c r="BW100" i="8" s="1"/>
  <c r="BI84" i="8"/>
  <c r="BW84" i="8" s="1"/>
  <c r="BN75" i="8"/>
  <c r="CB75" i="8" s="1"/>
  <c r="BL105" i="8"/>
  <c r="BZ105" i="8" s="1"/>
  <c r="BL160" i="8"/>
  <c r="BZ160" i="8" s="1"/>
  <c r="BJ65" i="8"/>
  <c r="BX65" i="8" s="1"/>
  <c r="BH148" i="8"/>
  <c r="BV148" i="8" s="1"/>
  <c r="BJ69" i="8"/>
  <c r="BX69" i="8" s="1"/>
  <c r="BI110" i="8"/>
  <c r="BW110" i="8" s="1"/>
  <c r="BI162" i="8"/>
  <c r="BW162" i="8" s="1"/>
  <c r="BL112" i="8"/>
  <c r="BZ112" i="8" s="1"/>
  <c r="BJ66" i="8"/>
  <c r="BX66" i="8" s="1"/>
  <c r="BN144" i="8"/>
  <c r="CB144" i="8" s="1"/>
  <c r="BM83" i="8"/>
  <c r="CA83" i="8" s="1"/>
  <c r="BI93" i="8"/>
  <c r="BW93" i="8" s="1"/>
  <c r="BJ132" i="8"/>
  <c r="BX132" i="8" s="1"/>
  <c r="BL72" i="8"/>
  <c r="BZ72" i="8" s="1"/>
  <c r="BM99" i="8"/>
  <c r="CA99" i="8" s="1"/>
  <c r="BJ161" i="8"/>
  <c r="BX161" i="8" s="1"/>
  <c r="BL156" i="8"/>
  <c r="BZ156" i="8" s="1"/>
  <c r="BK89" i="8"/>
  <c r="BY89" i="8" s="1"/>
  <c r="BK105" i="8"/>
  <c r="BY105" i="8" s="1"/>
  <c r="BI89" i="8"/>
  <c r="BW89" i="8" s="1"/>
  <c r="BI122" i="8"/>
  <c r="BW122" i="8" s="1"/>
  <c r="BJ81" i="8"/>
  <c r="BX81" i="8" s="1"/>
  <c r="BJ157" i="8"/>
  <c r="BX157" i="8" s="1"/>
  <c r="BN137" i="8"/>
  <c r="CB137" i="8" s="1"/>
  <c r="BN151" i="8"/>
  <c r="CB151" i="8" s="1"/>
  <c r="BJ146" i="8"/>
  <c r="BX146" i="8" s="1"/>
  <c r="BH122" i="8"/>
  <c r="BV122" i="8" s="1"/>
  <c r="BM53" i="8"/>
  <c r="CA53" i="8" s="1"/>
  <c r="BK53" i="8"/>
  <c r="BY53" i="8" s="1"/>
  <c r="BI158" i="8"/>
  <c r="BW158" i="8" s="1"/>
  <c r="BI105" i="8"/>
  <c r="BW105" i="8" s="1"/>
  <c r="BK100" i="8"/>
  <c r="BY100" i="8" s="1"/>
  <c r="BI86" i="8"/>
  <c r="BW86" i="8" s="1"/>
  <c r="BI143" i="8"/>
  <c r="BW143" i="8" s="1"/>
  <c r="BJ135" i="8"/>
  <c r="BX135" i="8" s="1"/>
  <c r="BP162" i="8"/>
  <c r="CD162" i="8" s="1"/>
  <c r="BP131" i="8"/>
  <c r="CD131" i="8" s="1"/>
  <c r="B166" i="8"/>
  <c r="B165" i="8"/>
  <c r="B164" i="8"/>
  <c r="B163" i="8"/>
  <c r="B162" i="8"/>
  <c r="B161" i="8"/>
  <c r="B160" i="8"/>
  <c r="B159" i="8"/>
  <c r="B158" i="8"/>
  <c r="B157" i="8"/>
  <c r="BV167" i="8" l="1"/>
  <c r="BV168" i="8" s="1"/>
  <c r="BU167" i="8"/>
  <c r="BU168" i="8" s="1"/>
  <c r="BT168" i="8"/>
  <c r="BP168" i="5"/>
  <c r="BO168" i="5"/>
  <c r="BT170" i="4"/>
  <c r="BT171" i="4" s="1"/>
  <c r="BT172" i="4" s="1"/>
  <c r="P65" i="9"/>
  <c r="Q65" i="9" s="1"/>
  <c r="R65" i="9" s="1"/>
  <c r="BS168" i="8"/>
  <c r="P73" i="9"/>
  <c r="Q73" i="9" s="1"/>
  <c r="R73" i="9" s="1"/>
  <c r="F159" i="9"/>
  <c r="BY170" i="9"/>
  <c r="BZ170" i="9"/>
  <c r="CA170" i="9"/>
  <c r="BX170" i="9"/>
  <c r="BW170" i="9"/>
  <c r="BU170" i="9"/>
  <c r="BS170" i="9"/>
  <c r="BS171" i="9" s="1"/>
  <c r="BS172" i="9" s="1"/>
  <c r="BT170" i="9"/>
  <c r="BV170" i="9"/>
  <c r="CC170" i="9"/>
  <c r="CD170" i="9"/>
  <c r="CB170" i="9"/>
  <c r="D160" i="9"/>
  <c r="I89" i="9"/>
  <c r="J71" i="9"/>
  <c r="I68" i="9"/>
  <c r="P68" i="9" s="1"/>
  <c r="Q68" i="9" s="1"/>
  <c r="R68" i="9" s="1"/>
  <c r="I62" i="9"/>
  <c r="P62" i="9" s="1"/>
  <c r="Q62" i="9" s="1"/>
  <c r="R62" i="9" s="1"/>
  <c r="J72" i="9"/>
  <c r="H85" i="9"/>
  <c r="H78" i="9"/>
  <c r="H77" i="9"/>
  <c r="H79" i="9"/>
  <c r="J92" i="9"/>
  <c r="J69" i="9"/>
  <c r="H100" i="9"/>
  <c r="H122" i="9"/>
  <c r="H110" i="9"/>
  <c r="I66" i="9"/>
  <c r="P66" i="9" s="1"/>
  <c r="Q66" i="9" s="1"/>
  <c r="R66" i="9" s="1"/>
  <c r="J86" i="9"/>
  <c r="I60" i="9"/>
  <c r="P60" i="9" s="1"/>
  <c r="Q60" i="9" s="1"/>
  <c r="R60" i="9" s="1"/>
  <c r="J79" i="9"/>
  <c r="H72" i="9"/>
  <c r="J77" i="9"/>
  <c r="H71" i="9"/>
  <c r="J70" i="9"/>
  <c r="H69" i="9"/>
  <c r="J75" i="9"/>
  <c r="I69" i="9"/>
  <c r="I58" i="9"/>
  <c r="P58" i="9" s="1"/>
  <c r="Q58" i="9" s="1"/>
  <c r="R58" i="9" s="1"/>
  <c r="J88" i="9"/>
  <c r="I59" i="9"/>
  <c r="P59" i="9" s="1"/>
  <c r="Q59" i="9" s="1"/>
  <c r="R59" i="9" s="1"/>
  <c r="P57" i="9"/>
  <c r="Q57" i="9" s="1"/>
  <c r="R57" i="9" s="1"/>
  <c r="H87" i="9"/>
  <c r="I85" i="9"/>
  <c r="H104" i="9"/>
  <c r="I64" i="9"/>
  <c r="P64" i="9" s="1"/>
  <c r="Q64" i="9" s="1"/>
  <c r="R64" i="9" s="1"/>
  <c r="I67" i="9"/>
  <c r="P67" i="9" s="1"/>
  <c r="Q67" i="9" s="1"/>
  <c r="R67" i="9" s="1"/>
  <c r="H70" i="9"/>
  <c r="I63" i="9"/>
  <c r="P63" i="9" s="1"/>
  <c r="Q63" i="9" s="1"/>
  <c r="R63" i="9" s="1"/>
  <c r="J90" i="9"/>
  <c r="J85" i="9"/>
  <c r="BL133" i="4"/>
  <c r="BZ133" i="4" s="1"/>
  <c r="BU169" i="4"/>
  <c r="BU170" i="4" s="1"/>
  <c r="BU168" i="4"/>
  <c r="BK161" i="4"/>
  <c r="BY161" i="4" s="1"/>
  <c r="BI105" i="4"/>
  <c r="BW105" i="4" s="1"/>
  <c r="BL118" i="4"/>
  <c r="BZ118" i="4" s="1"/>
  <c r="BK156" i="4"/>
  <c r="BY156" i="4" s="1"/>
  <c r="BJ118" i="4"/>
  <c r="BX118" i="4" s="1"/>
  <c r="BK82" i="4"/>
  <c r="BY82" i="4" s="1"/>
  <c r="BK126" i="4"/>
  <c r="BY126" i="4" s="1"/>
  <c r="BI150" i="4"/>
  <c r="BW150" i="4" s="1"/>
  <c r="BJ135" i="4"/>
  <c r="BX135" i="4" s="1"/>
  <c r="BL72" i="4"/>
  <c r="BZ72" i="4" s="1"/>
  <c r="BI158" i="4"/>
  <c r="BW158" i="4" s="1"/>
  <c r="BK89" i="4"/>
  <c r="BY89" i="4" s="1"/>
  <c r="BJ143" i="4"/>
  <c r="BX143" i="4" s="1"/>
  <c r="BI139" i="4"/>
  <c r="BW139" i="4" s="1"/>
  <c r="BJ158" i="4"/>
  <c r="BX158" i="4" s="1"/>
  <c r="BI125" i="4"/>
  <c r="BW125" i="4" s="1"/>
  <c r="BK63" i="4"/>
  <c r="BY63" i="4" s="1"/>
  <c r="BJ162" i="4"/>
  <c r="BX162" i="4" s="1"/>
  <c r="BI94" i="4"/>
  <c r="BW94" i="4" s="1"/>
  <c r="BK128" i="4"/>
  <c r="BY128" i="4" s="1"/>
  <c r="BJ149" i="4"/>
  <c r="BX149" i="4" s="1"/>
  <c r="BJ108" i="4"/>
  <c r="BX108" i="4" s="1"/>
  <c r="BI74" i="4"/>
  <c r="BW74" i="4" s="1"/>
  <c r="BJ66" i="4"/>
  <c r="BX66" i="4" s="1"/>
  <c r="BL143" i="4"/>
  <c r="BZ143" i="4" s="1"/>
  <c r="BI50" i="4"/>
  <c r="BW50" i="4" s="1"/>
  <c r="BI132" i="4"/>
  <c r="BW132" i="4" s="1"/>
  <c r="BK108" i="4"/>
  <c r="BY108" i="4" s="1"/>
  <c r="BM103" i="4"/>
  <c r="CA103" i="4" s="1"/>
  <c r="BJ60" i="4"/>
  <c r="BX60" i="4" s="1"/>
  <c r="BJ57" i="4"/>
  <c r="BX57" i="4" s="1"/>
  <c r="BJ55" i="4"/>
  <c r="BX55" i="4" s="1"/>
  <c r="BK66" i="4"/>
  <c r="BY66" i="4" s="1"/>
  <c r="BL103" i="4"/>
  <c r="BZ103" i="4" s="1"/>
  <c r="BJ119" i="4"/>
  <c r="BX119" i="4" s="1"/>
  <c r="BK131" i="4"/>
  <c r="BY131" i="4" s="1"/>
  <c r="BL154" i="4"/>
  <c r="BZ154" i="4" s="1"/>
  <c r="BJ71" i="4"/>
  <c r="BX71" i="4" s="1"/>
  <c r="BJ56" i="4"/>
  <c r="BX56" i="4" s="1"/>
  <c r="BK74" i="4"/>
  <c r="BY74" i="4" s="1"/>
  <c r="BL100" i="4"/>
  <c r="BZ100" i="4" s="1"/>
  <c r="BK69" i="4"/>
  <c r="BY69" i="4" s="1"/>
  <c r="BK85" i="4"/>
  <c r="BY85" i="4" s="1"/>
  <c r="BK138" i="4"/>
  <c r="BY138" i="4" s="1"/>
  <c r="BK55" i="4"/>
  <c r="BY55" i="4" s="1"/>
  <c r="BL60" i="4"/>
  <c r="BZ60" i="4" s="1"/>
  <c r="BK158" i="4"/>
  <c r="BY158" i="4" s="1"/>
  <c r="BJ110" i="4"/>
  <c r="BX110" i="4" s="1"/>
  <c r="BI88" i="4"/>
  <c r="BW88" i="4" s="1"/>
  <c r="BK77" i="4"/>
  <c r="BY77" i="4" s="1"/>
  <c r="BJ154" i="4"/>
  <c r="BX154" i="4" s="1"/>
  <c r="BI122" i="4"/>
  <c r="BW122" i="4" s="1"/>
  <c r="BK118" i="4"/>
  <c r="BY118" i="4" s="1"/>
  <c r="BJ79" i="4"/>
  <c r="BX79" i="4" s="1"/>
  <c r="BL94" i="4"/>
  <c r="BZ94" i="4" s="1"/>
  <c r="BK113" i="4"/>
  <c r="BY113" i="4" s="1"/>
  <c r="BJ161" i="4"/>
  <c r="BX161" i="4" s="1"/>
  <c r="BJ142" i="4"/>
  <c r="BX142" i="4" s="1"/>
  <c r="BI66" i="4"/>
  <c r="BW66" i="4" s="1"/>
  <c r="BJ128" i="4"/>
  <c r="BX128" i="4" s="1"/>
  <c r="BI143" i="4"/>
  <c r="BW143" i="4" s="1"/>
  <c r="BL111" i="4"/>
  <c r="BZ111" i="4" s="1"/>
  <c r="BJ87" i="4"/>
  <c r="BX87" i="4" s="1"/>
  <c r="BI102" i="4"/>
  <c r="BW102" i="4" s="1"/>
  <c r="BI145" i="4"/>
  <c r="BW145" i="4" s="1"/>
  <c r="BJ138" i="4"/>
  <c r="BX138" i="4" s="1"/>
  <c r="BJ83" i="4"/>
  <c r="BX83" i="4" s="1"/>
  <c r="BJ59" i="4"/>
  <c r="BX59" i="4" s="1"/>
  <c r="BJ150" i="4"/>
  <c r="BX150" i="4" s="1"/>
  <c r="BK94" i="4"/>
  <c r="BY94" i="4" s="1"/>
  <c r="BK79" i="4"/>
  <c r="BY79" i="4" s="1"/>
  <c r="BK87" i="4"/>
  <c r="BY87" i="4" s="1"/>
  <c r="BK140" i="4"/>
  <c r="BY140" i="4" s="1"/>
  <c r="BJ97" i="4"/>
  <c r="BX97" i="4" s="1"/>
  <c r="BJ102" i="4"/>
  <c r="BX102" i="4" s="1"/>
  <c r="BI131" i="4"/>
  <c r="BW131" i="4" s="1"/>
  <c r="BI113" i="4"/>
  <c r="BW113" i="4" s="1"/>
  <c r="BJ91" i="4"/>
  <c r="BX91" i="4" s="1"/>
  <c r="BJ115" i="4"/>
  <c r="BX115" i="4" s="1"/>
  <c r="BI147" i="4"/>
  <c r="BW147" i="4" s="1"/>
  <c r="BJ104" i="4"/>
  <c r="BX104" i="4" s="1"/>
  <c r="BK100" i="4"/>
  <c r="BY100" i="4" s="1"/>
  <c r="BJ64" i="4"/>
  <c r="BX64" i="4" s="1"/>
  <c r="BI128" i="4"/>
  <c r="BW128" i="4" s="1"/>
  <c r="BK62" i="4"/>
  <c r="BY62" i="4" s="1"/>
  <c r="BJ145" i="4"/>
  <c r="BX145" i="4" s="1"/>
  <c r="BJ121" i="4"/>
  <c r="BX121" i="4" s="1"/>
  <c r="BJ113" i="4"/>
  <c r="BX113" i="4" s="1"/>
  <c r="BJ120" i="4"/>
  <c r="BX120" i="4" s="1"/>
  <c r="BK54" i="4"/>
  <c r="BY54" i="4" s="1"/>
  <c r="BI62" i="4"/>
  <c r="BW62" i="4" s="1"/>
  <c r="BJ52" i="4"/>
  <c r="BX52" i="4" s="1"/>
  <c r="BI68" i="4"/>
  <c r="BW68" i="4" s="1"/>
  <c r="BK123" i="4"/>
  <c r="BY123" i="4" s="1"/>
  <c r="BI135" i="4"/>
  <c r="BW135" i="4" s="1"/>
  <c r="BI104" i="4"/>
  <c r="BW104" i="4" s="1"/>
  <c r="BI71" i="4"/>
  <c r="BW71" i="4" s="1"/>
  <c r="BI163" i="4"/>
  <c r="BW163" i="4" s="1"/>
  <c r="BJ163" i="4"/>
  <c r="BX163" i="4" s="1"/>
  <c r="BJ153" i="4"/>
  <c r="BX153" i="4" s="1"/>
  <c r="BK91" i="4"/>
  <c r="BY91" i="4" s="1"/>
  <c r="BJ94" i="4"/>
  <c r="BX94" i="4" s="1"/>
  <c r="BJ77" i="4"/>
  <c r="BX77" i="4" s="1"/>
  <c r="BK125" i="4"/>
  <c r="BY125" i="4" s="1"/>
  <c r="BJ111" i="4"/>
  <c r="BX111" i="4" s="1"/>
  <c r="BJ82" i="4"/>
  <c r="BX82" i="4" s="1"/>
  <c r="BJ85" i="4"/>
  <c r="BX85" i="4" s="1"/>
  <c r="BJ74" i="4"/>
  <c r="BX74" i="4" s="1"/>
  <c r="BI155" i="4"/>
  <c r="BW155" i="4" s="1"/>
  <c r="BI79" i="4"/>
  <c r="BW79" i="4" s="1"/>
  <c r="BK148" i="4"/>
  <c r="BY148" i="4" s="1"/>
  <c r="BJ134" i="4"/>
  <c r="BX134" i="4" s="1"/>
  <c r="BJ96" i="4"/>
  <c r="BX96" i="4" s="1"/>
  <c r="BL121" i="5"/>
  <c r="BZ121" i="5" s="1"/>
  <c r="BI62" i="5"/>
  <c r="BW62" i="5" s="1"/>
  <c r="BL124" i="5"/>
  <c r="BZ124" i="5" s="1"/>
  <c r="BI66" i="5"/>
  <c r="BW66" i="5" s="1"/>
  <c r="BL109" i="5"/>
  <c r="BZ109" i="5" s="1"/>
  <c r="BH113" i="5"/>
  <c r="BV113" i="5" s="1"/>
  <c r="BK137" i="5"/>
  <c r="BY137" i="5" s="1"/>
  <c r="BK96" i="5"/>
  <c r="BY96" i="5" s="1"/>
  <c r="BK129" i="5"/>
  <c r="BY129" i="5" s="1"/>
  <c r="BF51" i="5"/>
  <c r="BT51" i="5" s="1"/>
  <c r="BK82" i="5"/>
  <c r="BY82" i="5" s="1"/>
  <c r="BJ71" i="5"/>
  <c r="BX71" i="5" s="1"/>
  <c r="BG145" i="5"/>
  <c r="BU145" i="5" s="1"/>
  <c r="BG79" i="5"/>
  <c r="BU79" i="5" s="1"/>
  <c r="BI76" i="5"/>
  <c r="BW76" i="5" s="1"/>
  <c r="BK115" i="5"/>
  <c r="BY115" i="5" s="1"/>
  <c r="BJ134" i="5"/>
  <c r="BX134" i="5" s="1"/>
  <c r="BL99" i="5"/>
  <c r="BZ99" i="5" s="1"/>
  <c r="BI117" i="5"/>
  <c r="BW117" i="5" s="1"/>
  <c r="BH90" i="5"/>
  <c r="BV90" i="5" s="1"/>
  <c r="BQ167" i="5"/>
  <c r="BQ168" i="5" s="1"/>
  <c r="BJ86" i="5"/>
  <c r="BX86" i="5" s="1"/>
  <c r="BI139" i="5"/>
  <c r="BW139" i="5" s="1"/>
  <c r="BH72" i="5"/>
  <c r="BV72" i="5" s="1"/>
  <c r="BH99" i="5"/>
  <c r="BV99" i="5" s="1"/>
  <c r="BE49" i="5"/>
  <c r="BS49" i="5" s="1"/>
  <c r="BQ166" i="5"/>
  <c r="BP166" i="5"/>
  <c r="BO166" i="5"/>
  <c r="BG113" i="5"/>
  <c r="BU113" i="5" s="1"/>
  <c r="BL101" i="5"/>
  <c r="BZ101" i="5" s="1"/>
  <c r="BK66" i="5"/>
  <c r="BY66" i="5" s="1"/>
  <c r="BK121" i="5"/>
  <c r="BY121" i="5" s="1"/>
  <c r="BI104" i="5"/>
  <c r="BW104" i="5" s="1"/>
  <c r="BJ90" i="8"/>
  <c r="BX90" i="8" s="1"/>
  <c r="BK162" i="8"/>
  <c r="BY162" i="8" s="1"/>
  <c r="BJ94" i="8"/>
  <c r="BX94" i="8" s="1"/>
  <c r="BM113" i="8"/>
  <c r="CA113" i="8" s="1"/>
  <c r="BN157" i="8"/>
  <c r="CB157" i="8" s="1"/>
  <c r="BM106" i="8"/>
  <c r="CA106" i="8" s="1"/>
  <c r="BK147" i="8"/>
  <c r="BY147" i="8" s="1"/>
  <c r="BN100" i="8"/>
  <c r="CB100" i="8" s="1"/>
  <c r="BM132" i="8"/>
  <c r="CA132" i="8" s="1"/>
  <c r="BJ93" i="8"/>
  <c r="BX93" i="8" s="1"/>
  <c r="BM117" i="8"/>
  <c r="CA117" i="8" s="1"/>
  <c r="BJ111" i="8"/>
  <c r="BX111" i="8" s="1"/>
  <c r="BJ85" i="8"/>
  <c r="BX85" i="8" s="1"/>
  <c r="BJ58" i="8"/>
  <c r="BX58" i="8" s="1"/>
  <c r="BI141" i="8"/>
  <c r="BW141" i="8" s="1"/>
  <c r="BV166" i="8"/>
  <c r="BJ159" i="8"/>
  <c r="BX159" i="8" s="1"/>
  <c r="BI149" i="8"/>
  <c r="BW149" i="8" s="1"/>
  <c r="BJ163" i="8"/>
  <c r="BX163" i="8" s="1"/>
  <c r="BK66" i="8"/>
  <c r="BY66" i="8" s="1"/>
  <c r="BO76" i="8"/>
  <c r="CC76" i="8" s="1"/>
  <c r="BL101" i="8"/>
  <c r="BZ101" i="8" s="1"/>
  <c r="BN54" i="8"/>
  <c r="CB54" i="8" s="1"/>
  <c r="BO152" i="8"/>
  <c r="CC152" i="8" s="1"/>
  <c r="BJ123" i="8"/>
  <c r="BX123" i="8" s="1"/>
  <c r="BL90" i="8"/>
  <c r="BZ90" i="8" s="1"/>
  <c r="BM73" i="8"/>
  <c r="CA73" i="8" s="1"/>
  <c r="BO145" i="8"/>
  <c r="CC145" i="8" s="1"/>
  <c r="BN88" i="8"/>
  <c r="CB88" i="8" s="1"/>
  <c r="BK136" i="8"/>
  <c r="BY136" i="8" s="1"/>
  <c r="BJ106" i="8"/>
  <c r="BX106" i="8" s="1"/>
  <c r="BI123" i="8"/>
  <c r="BW123" i="8" s="1"/>
  <c r="BO138" i="8"/>
  <c r="CC138" i="8" s="1"/>
  <c r="BM157" i="8"/>
  <c r="CA157" i="8" s="1"/>
  <c r="BK133" i="8"/>
  <c r="BY133" i="8" s="1"/>
  <c r="BK67" i="8"/>
  <c r="BY67" i="8" s="1"/>
  <c r="BL141" i="8"/>
  <c r="BZ141" i="8" s="1"/>
  <c r="BP113" i="8"/>
  <c r="CD113" i="8" s="1"/>
  <c r="BL54" i="8"/>
  <c r="BZ54" i="8" s="1"/>
  <c r="BK82" i="8"/>
  <c r="BY82" i="8" s="1"/>
  <c r="BL106" i="8"/>
  <c r="BZ106" i="8" s="1"/>
  <c r="BN84" i="8"/>
  <c r="CB84" i="8" s="1"/>
  <c r="BK106" i="8"/>
  <c r="BY106" i="8" s="1"/>
  <c r="BM57" i="8"/>
  <c r="CA57" i="8" s="1"/>
  <c r="BL100" i="8"/>
  <c r="BZ100" i="8" s="1"/>
  <c r="BK70" i="8"/>
  <c r="BY70" i="8" s="1"/>
  <c r="BM161" i="8"/>
  <c r="CA161" i="8" s="1"/>
  <c r="BK132" i="8"/>
  <c r="BY132" i="8" s="1"/>
  <c r="BJ116" i="8"/>
  <c r="BX116" i="8" s="1"/>
  <c r="BJ144" i="8"/>
  <c r="BX144" i="8" s="1"/>
  <c r="BK158" i="8"/>
  <c r="BY158" i="8" s="1"/>
  <c r="BJ101" i="8"/>
  <c r="BX101" i="8" s="1"/>
  <c r="BJ87" i="8"/>
  <c r="BX87" i="8" s="1"/>
  <c r="BW167" i="8" l="1"/>
  <c r="BW168" i="8" s="1"/>
  <c r="BT169" i="8"/>
  <c r="BT170" i="8" s="1"/>
  <c r="BU169" i="8"/>
  <c r="BU170" i="8" s="1"/>
  <c r="BP169" i="5"/>
  <c r="BP170" i="5" s="1"/>
  <c r="BU171" i="4"/>
  <c r="BU172" i="4" s="1"/>
  <c r="BQ169" i="5"/>
  <c r="BQ170" i="5" s="1"/>
  <c r="BO169" i="5"/>
  <c r="BO170" i="5" s="1"/>
  <c r="BV169" i="8"/>
  <c r="BV170" i="8" s="1"/>
  <c r="BS169" i="8"/>
  <c r="BS170" i="8" s="1"/>
  <c r="P85" i="9"/>
  <c r="Q85" i="9" s="1"/>
  <c r="R85" i="9" s="1"/>
  <c r="P69" i="9"/>
  <c r="Q69" i="9" s="1"/>
  <c r="R69" i="9" s="1"/>
  <c r="F160" i="9"/>
  <c r="CC171" i="9"/>
  <c r="CC172" i="9" s="1"/>
  <c r="BT171" i="9"/>
  <c r="BT172" i="9" s="1"/>
  <c r="CB171" i="9"/>
  <c r="CB172" i="9" s="1"/>
  <c r="BY171" i="9"/>
  <c r="BY172" i="9" s="1"/>
  <c r="BU171" i="9"/>
  <c r="BU172" i="9" s="1"/>
  <c r="CD171" i="9"/>
  <c r="CD172" i="9" s="1"/>
  <c r="CA171" i="9"/>
  <c r="CA172" i="9" s="1"/>
  <c r="BZ171" i="9"/>
  <c r="BZ172" i="9" s="1"/>
  <c r="BX171" i="9"/>
  <c r="BX172" i="9" s="1"/>
  <c r="BV171" i="9"/>
  <c r="BV172" i="9" s="1"/>
  <c r="BW171" i="9"/>
  <c r="BW172" i="9" s="1"/>
  <c r="D161" i="9"/>
  <c r="I75" i="9"/>
  <c r="P75" i="9" s="1"/>
  <c r="Q75" i="9" s="1"/>
  <c r="R75" i="9" s="1"/>
  <c r="I76" i="9"/>
  <c r="P76" i="9" s="1"/>
  <c r="Q76" i="9" s="1"/>
  <c r="R76" i="9" s="1"/>
  <c r="J82" i="9"/>
  <c r="J91" i="9"/>
  <c r="J104" i="9"/>
  <c r="J84" i="9"/>
  <c r="J97" i="9"/>
  <c r="I71" i="9"/>
  <c r="P71" i="9" s="1"/>
  <c r="Q71" i="9" s="1"/>
  <c r="R71" i="9" s="1"/>
  <c r="P77" i="9"/>
  <c r="Q77" i="9" s="1"/>
  <c r="R77" i="9" s="1"/>
  <c r="I70" i="9"/>
  <c r="P70" i="9" s="1"/>
  <c r="Q70" i="9" s="1"/>
  <c r="R70" i="9" s="1"/>
  <c r="H116" i="9"/>
  <c r="H128" i="9"/>
  <c r="I81" i="9"/>
  <c r="H83" i="9"/>
  <c r="I72" i="9"/>
  <c r="P72" i="9" s="1"/>
  <c r="Q72" i="9" s="1"/>
  <c r="R72" i="9" s="1"/>
  <c r="H89" i="9"/>
  <c r="I101" i="9"/>
  <c r="J83" i="9"/>
  <c r="J102" i="9"/>
  <c r="J87" i="9"/>
  <c r="J89" i="9"/>
  <c r="I74" i="9"/>
  <c r="P74" i="9" s="1"/>
  <c r="Q74" i="9" s="1"/>
  <c r="R74" i="9" s="1"/>
  <c r="H82" i="9"/>
  <c r="I97" i="9"/>
  <c r="J98" i="9"/>
  <c r="H112" i="9"/>
  <c r="H124" i="9"/>
  <c r="H90" i="9"/>
  <c r="I79" i="9"/>
  <c r="P79" i="9" s="1"/>
  <c r="Q79" i="9" s="1"/>
  <c r="R79" i="9" s="1"/>
  <c r="H99" i="9"/>
  <c r="J100" i="9"/>
  <c r="H97" i="9"/>
  <c r="I80" i="9"/>
  <c r="P80" i="9" s="1"/>
  <c r="Q80" i="9" s="1"/>
  <c r="R80" i="9" s="1"/>
  <c r="H81" i="9"/>
  <c r="H84" i="9"/>
  <c r="I78" i="9"/>
  <c r="P78" i="9" s="1"/>
  <c r="Q78" i="9" s="1"/>
  <c r="R78" i="9" s="1"/>
  <c r="J81" i="9"/>
  <c r="H91" i="9"/>
  <c r="BK67" i="4"/>
  <c r="BY67" i="4" s="1"/>
  <c r="BL129" i="4"/>
  <c r="BZ129" i="4" s="1"/>
  <c r="BK86" i="4"/>
  <c r="BY86" i="4" s="1"/>
  <c r="BK95" i="4"/>
  <c r="BY95" i="4" s="1"/>
  <c r="BL124" i="4"/>
  <c r="BZ124" i="4" s="1"/>
  <c r="BL101" i="4"/>
  <c r="BZ101" i="4" s="1"/>
  <c r="BL78" i="4"/>
  <c r="BZ78" i="4" s="1"/>
  <c r="BJ156" i="4"/>
  <c r="BX156" i="4" s="1"/>
  <c r="BL141" i="4"/>
  <c r="BZ141" i="4" s="1"/>
  <c r="BL95" i="4"/>
  <c r="BZ95" i="4" s="1"/>
  <c r="BM112" i="4"/>
  <c r="CA112" i="4" s="1"/>
  <c r="BK143" i="4"/>
  <c r="BY143" i="4" s="1"/>
  <c r="BK80" i="4"/>
  <c r="BY80" i="4" s="1"/>
  <c r="BL70" i="4"/>
  <c r="BZ70" i="4" s="1"/>
  <c r="BK72" i="4"/>
  <c r="BY72" i="4" s="1"/>
  <c r="BM104" i="4"/>
  <c r="CA104" i="4" s="1"/>
  <c r="BK61" i="4"/>
  <c r="BY61" i="4" s="1"/>
  <c r="BJ51" i="4"/>
  <c r="BX51" i="4" s="1"/>
  <c r="BK163" i="4"/>
  <c r="BY163" i="4" s="1"/>
  <c r="BM73" i="4"/>
  <c r="CA73" i="4" s="1"/>
  <c r="BL83" i="4"/>
  <c r="BZ83" i="4" s="1"/>
  <c r="BL149" i="4"/>
  <c r="BZ149" i="4" s="1"/>
  <c r="BJ63" i="4"/>
  <c r="BX63" i="4" s="1"/>
  <c r="BK129" i="4"/>
  <c r="BY129" i="4" s="1"/>
  <c r="BL139" i="4"/>
  <c r="BZ139" i="4" s="1"/>
  <c r="BL109" i="4"/>
  <c r="BZ109" i="4" s="1"/>
  <c r="BL90" i="4"/>
  <c r="BZ90" i="4" s="1"/>
  <c r="BL55" i="4"/>
  <c r="BZ55" i="4" s="1"/>
  <c r="BK92" i="4"/>
  <c r="BY92" i="4" s="1"/>
  <c r="BK139" i="4"/>
  <c r="BY139" i="4" s="1"/>
  <c r="BM61" i="4"/>
  <c r="CA61" i="4" s="1"/>
  <c r="BV168" i="4"/>
  <c r="BV169" i="4"/>
  <c r="BV170" i="4" s="1"/>
  <c r="BK109" i="4"/>
  <c r="BY109" i="4" s="1"/>
  <c r="BJ140" i="4"/>
  <c r="BX140" i="4" s="1"/>
  <c r="BJ106" i="4"/>
  <c r="BX106" i="4" s="1"/>
  <c r="BK97" i="4"/>
  <c r="BY97" i="4" s="1"/>
  <c r="BK112" i="4"/>
  <c r="BY112" i="4" s="1"/>
  <c r="BL92" i="4"/>
  <c r="BZ92" i="4" s="1"/>
  <c r="BJ72" i="4"/>
  <c r="BX72" i="4" s="1"/>
  <c r="BJ69" i="4"/>
  <c r="BX69" i="4" s="1"/>
  <c r="BK121" i="4"/>
  <c r="BY121" i="4" s="1"/>
  <c r="BL63" i="4"/>
  <c r="BZ63" i="4" s="1"/>
  <c r="BK105" i="4"/>
  <c r="BY105" i="4" s="1"/>
  <c r="BJ114" i="4"/>
  <c r="BX114" i="4" s="1"/>
  <c r="BJ146" i="4"/>
  <c r="BX146" i="4" s="1"/>
  <c r="BJ144" i="4"/>
  <c r="BX144" i="4" s="1"/>
  <c r="BK162" i="4"/>
  <c r="BY162" i="4" s="1"/>
  <c r="BL119" i="4"/>
  <c r="BZ119" i="4" s="1"/>
  <c r="BJ89" i="4"/>
  <c r="BX89" i="4" s="1"/>
  <c r="BL56" i="4"/>
  <c r="BZ56" i="4" s="1"/>
  <c r="BM101" i="4"/>
  <c r="CA101" i="4" s="1"/>
  <c r="BK150" i="4"/>
  <c r="BY150" i="4" s="1"/>
  <c r="BJ136" i="4"/>
  <c r="BX136" i="4" s="1"/>
  <c r="BJ103" i="4"/>
  <c r="BX103" i="4" s="1"/>
  <c r="BK75" i="4"/>
  <c r="BY75" i="4" s="1"/>
  <c r="BK154" i="4"/>
  <c r="BY154" i="4" s="1"/>
  <c r="BJ105" i="4"/>
  <c r="BX105" i="4" s="1"/>
  <c r="BK53" i="4"/>
  <c r="BY53" i="4" s="1"/>
  <c r="BK151" i="4"/>
  <c r="BY151" i="4" s="1"/>
  <c r="BM155" i="4"/>
  <c r="CA155" i="4" s="1"/>
  <c r="BL67" i="4"/>
  <c r="BZ67" i="4" s="1"/>
  <c r="BN104" i="4"/>
  <c r="CB104" i="4" s="1"/>
  <c r="BM144" i="4"/>
  <c r="CA144" i="4" s="1"/>
  <c r="BL64" i="4"/>
  <c r="BZ64" i="4" s="1"/>
  <c r="BK144" i="4"/>
  <c r="BY144" i="4" s="1"/>
  <c r="BK136" i="4"/>
  <c r="BY136" i="4" s="1"/>
  <c r="BK119" i="4"/>
  <c r="BY119" i="4" s="1"/>
  <c r="BL162" i="4"/>
  <c r="BZ162" i="4" s="1"/>
  <c r="BK60" i="4"/>
  <c r="BY60" i="4" s="1"/>
  <c r="BK111" i="4"/>
  <c r="BY111" i="4" s="1"/>
  <c r="BL132" i="4"/>
  <c r="BZ132" i="4" s="1"/>
  <c r="BK78" i="4"/>
  <c r="BY78" i="4" s="1"/>
  <c r="BK135" i="4"/>
  <c r="BY135" i="4" s="1"/>
  <c r="BL126" i="4"/>
  <c r="BZ126" i="4" s="1"/>
  <c r="BK114" i="4"/>
  <c r="BY114" i="4" s="1"/>
  <c r="BJ129" i="4"/>
  <c r="BX129" i="4" s="1"/>
  <c r="BJ148" i="4"/>
  <c r="BX148" i="4" s="1"/>
  <c r="BJ132" i="4"/>
  <c r="BX132" i="4" s="1"/>
  <c r="BJ123" i="4"/>
  <c r="BX123" i="4" s="1"/>
  <c r="BK56" i="4"/>
  <c r="BY56" i="4" s="1"/>
  <c r="BJ126" i="4"/>
  <c r="BX126" i="4" s="1"/>
  <c r="BJ151" i="4"/>
  <c r="BX151" i="4" s="1"/>
  <c r="BL157" i="4"/>
  <c r="BZ157" i="4" s="1"/>
  <c r="BL88" i="4"/>
  <c r="BZ88" i="4" s="1"/>
  <c r="BL114" i="4"/>
  <c r="BZ114" i="4" s="1"/>
  <c r="BL75" i="4"/>
  <c r="BZ75" i="4" s="1"/>
  <c r="BK164" i="4"/>
  <c r="BY164" i="4" s="1"/>
  <c r="BK122" i="4"/>
  <c r="BY122" i="4" s="1"/>
  <c r="BK65" i="4"/>
  <c r="BY65" i="4" s="1"/>
  <c r="BK116" i="4"/>
  <c r="BY116" i="4" s="1"/>
  <c r="BK103" i="4"/>
  <c r="BY103" i="4" s="1"/>
  <c r="BK84" i="4"/>
  <c r="BY84" i="4" s="1"/>
  <c r="BJ67" i="4"/>
  <c r="BX67" i="4" s="1"/>
  <c r="BK57" i="4"/>
  <c r="BY57" i="4" s="1"/>
  <c r="BK120" i="4"/>
  <c r="BY120" i="4" s="1"/>
  <c r="BK58" i="4"/>
  <c r="BY58" i="4" s="1"/>
  <c r="BJ75" i="4"/>
  <c r="BX75" i="4" s="1"/>
  <c r="BJ95" i="4"/>
  <c r="BX95" i="4" s="1"/>
  <c r="BK159" i="4"/>
  <c r="BY159" i="4" s="1"/>
  <c r="BJ159" i="4"/>
  <c r="BX159" i="4" s="1"/>
  <c r="BL127" i="4"/>
  <c r="BZ127" i="4" s="1"/>
  <c r="BJ80" i="4"/>
  <c r="BX80" i="4" s="1"/>
  <c r="BK83" i="4"/>
  <c r="BY83" i="4" s="1"/>
  <c r="BJ164" i="4"/>
  <c r="BX164" i="4" s="1"/>
  <c r="BK146" i="4"/>
  <c r="BY146" i="4" s="1"/>
  <c r="BK98" i="4"/>
  <c r="BY98" i="4" s="1"/>
  <c r="BL80" i="4"/>
  <c r="BZ80" i="4" s="1"/>
  <c r="BK88" i="4"/>
  <c r="BY88" i="4" s="1"/>
  <c r="BM95" i="4"/>
  <c r="CA95" i="4" s="1"/>
  <c r="BK155" i="4"/>
  <c r="BY155" i="4" s="1"/>
  <c r="BL159" i="4"/>
  <c r="BZ159" i="4" s="1"/>
  <c r="BL86" i="4"/>
  <c r="BZ86" i="4" s="1"/>
  <c r="BJ133" i="4"/>
  <c r="BX133" i="4" s="1"/>
  <c r="BM119" i="4"/>
  <c r="CA119" i="4" s="1"/>
  <c r="BM134" i="4"/>
  <c r="CA134" i="4" s="1"/>
  <c r="BK72" i="5"/>
  <c r="BY72" i="5" s="1"/>
  <c r="BL97" i="5"/>
  <c r="BZ97" i="5" s="1"/>
  <c r="BJ67" i="5"/>
  <c r="BX67" i="5" s="1"/>
  <c r="BL130" i="5"/>
  <c r="BZ130" i="5" s="1"/>
  <c r="BL122" i="5"/>
  <c r="BZ122" i="5" s="1"/>
  <c r="BL67" i="5"/>
  <c r="BZ67" i="5" s="1"/>
  <c r="BR166" i="5"/>
  <c r="BR167" i="5"/>
  <c r="BJ140" i="5"/>
  <c r="BX140" i="5" s="1"/>
  <c r="BJ118" i="5"/>
  <c r="BX118" i="5" s="1"/>
  <c r="BJ77" i="5"/>
  <c r="BX77" i="5" s="1"/>
  <c r="BF50" i="5"/>
  <c r="BT50" i="5" s="1"/>
  <c r="BL83" i="5"/>
  <c r="BZ83" i="5" s="1"/>
  <c r="BL138" i="5"/>
  <c r="BZ138" i="5" s="1"/>
  <c r="BI73" i="5"/>
  <c r="BW73" i="5" s="1"/>
  <c r="BI91" i="5"/>
  <c r="BW91" i="5" s="1"/>
  <c r="BL116" i="5"/>
  <c r="BZ116" i="5" s="1"/>
  <c r="BK87" i="5"/>
  <c r="BY87" i="5" s="1"/>
  <c r="BH80" i="5"/>
  <c r="BV80" i="5" s="1"/>
  <c r="BG52" i="5"/>
  <c r="BU52" i="5" s="1"/>
  <c r="BI114" i="5"/>
  <c r="BW114" i="5" s="1"/>
  <c r="BJ63" i="5"/>
  <c r="BX63" i="5" s="1"/>
  <c r="BJ105" i="5"/>
  <c r="BX105" i="5" s="1"/>
  <c r="BH114" i="5"/>
  <c r="BV114" i="5" s="1"/>
  <c r="BI100" i="5"/>
  <c r="BW100" i="5" s="1"/>
  <c r="BK135" i="5"/>
  <c r="BY135" i="5" s="1"/>
  <c r="BH146" i="5"/>
  <c r="BV146" i="5" s="1"/>
  <c r="BM107" i="8"/>
  <c r="CA107" i="8" s="1"/>
  <c r="BP139" i="8"/>
  <c r="CD139" i="8" s="1"/>
  <c r="BP77" i="8"/>
  <c r="CD77" i="8" s="1"/>
  <c r="BN58" i="8"/>
  <c r="CB58" i="8" s="1"/>
  <c r="BL68" i="8"/>
  <c r="BZ68" i="8" s="1"/>
  <c r="BP146" i="8"/>
  <c r="CD146" i="8" s="1"/>
  <c r="BL159" i="8"/>
  <c r="BZ159" i="8" s="1"/>
  <c r="BN162" i="8"/>
  <c r="CB162" i="8" s="1"/>
  <c r="BN118" i="8"/>
  <c r="CB118" i="8" s="1"/>
  <c r="BO101" i="8"/>
  <c r="CC101" i="8" s="1"/>
  <c r="BL107" i="8"/>
  <c r="BZ107" i="8" s="1"/>
  <c r="BL134" i="8"/>
  <c r="BZ134" i="8" s="1"/>
  <c r="BN74" i="8"/>
  <c r="CB74" i="8" s="1"/>
  <c r="BO55" i="8"/>
  <c r="CC55" i="8" s="1"/>
  <c r="BK145" i="8"/>
  <c r="BY145" i="8" s="1"/>
  <c r="BL71" i="8"/>
  <c r="BZ71" i="8" s="1"/>
  <c r="BK94" i="8"/>
  <c r="BY94" i="8" s="1"/>
  <c r="BL148" i="8"/>
  <c r="BZ148" i="8" s="1"/>
  <c r="BK95" i="8"/>
  <c r="BY95" i="8" s="1"/>
  <c r="BM142" i="8"/>
  <c r="CA142" i="8" s="1"/>
  <c r="BO89" i="8"/>
  <c r="CC89" i="8" s="1"/>
  <c r="BK160" i="8"/>
  <c r="BY160" i="8" s="1"/>
  <c r="BL83" i="8"/>
  <c r="BZ83" i="8" s="1"/>
  <c r="BJ124" i="8"/>
  <c r="BX124" i="8" s="1"/>
  <c r="BW166" i="8"/>
  <c r="BP153" i="8"/>
  <c r="CD153" i="8" s="1"/>
  <c r="BL67" i="8"/>
  <c r="BZ67" i="8" s="1"/>
  <c r="BJ142" i="8"/>
  <c r="BX142" i="8" s="1"/>
  <c r="BN114" i="8"/>
  <c r="CB114" i="8" s="1"/>
  <c r="BM55" i="8"/>
  <c r="CA55" i="8" s="1"/>
  <c r="BK107" i="8"/>
  <c r="BY107" i="8" s="1"/>
  <c r="BK59" i="8"/>
  <c r="BY59" i="8" s="1"/>
  <c r="BK88" i="8"/>
  <c r="BY88" i="8" s="1"/>
  <c r="BO85" i="8"/>
  <c r="CC85" i="8" s="1"/>
  <c r="BN158" i="8"/>
  <c r="CB158" i="8" s="1"/>
  <c r="BL137" i="8"/>
  <c r="BZ137" i="8" s="1"/>
  <c r="BM91" i="8"/>
  <c r="CA91" i="8" s="1"/>
  <c r="BM102" i="8"/>
  <c r="CA102" i="8" s="1"/>
  <c r="BJ150" i="8"/>
  <c r="BX150" i="8" s="1"/>
  <c r="BK86" i="8"/>
  <c r="BY86" i="8" s="1"/>
  <c r="BM101" i="8"/>
  <c r="CA101" i="8" s="1"/>
  <c r="BK124" i="8"/>
  <c r="BY124" i="8" s="1"/>
  <c r="BK112" i="8"/>
  <c r="BY112" i="8" s="1"/>
  <c r="BK117" i="8"/>
  <c r="BY117" i="8" s="1"/>
  <c r="BN107" i="8"/>
  <c r="CB107" i="8" s="1"/>
  <c r="BL163" i="8"/>
  <c r="BZ163" i="8" s="1"/>
  <c r="BK102" i="8"/>
  <c r="BY102" i="8" s="1"/>
  <c r="BL133" i="8"/>
  <c r="BZ133" i="8" s="1"/>
  <c r="BN133" i="8"/>
  <c r="CB133" i="8" s="1"/>
  <c r="BO158" i="8"/>
  <c r="CC158" i="8" s="1"/>
  <c r="BK91" i="8"/>
  <c r="BY91" i="8" s="1"/>
  <c r="J39" i="5"/>
  <c r="B166" i="5"/>
  <c r="B165" i="5"/>
  <c r="B164" i="5"/>
  <c r="B163" i="5"/>
  <c r="B162" i="5"/>
  <c r="B161" i="5"/>
  <c r="B160" i="5"/>
  <c r="B159" i="5"/>
  <c r="B158" i="5"/>
  <c r="B157" i="5"/>
  <c r="B166" i="4"/>
  <c r="B165" i="4"/>
  <c r="B164" i="4"/>
  <c r="B163" i="4"/>
  <c r="B162" i="4"/>
  <c r="B161" i="4"/>
  <c r="B160" i="4"/>
  <c r="B159" i="4"/>
  <c r="B158" i="4"/>
  <c r="B157" i="4"/>
  <c r="B5" i="8"/>
  <c r="M46" i="8"/>
  <c r="L46" i="8"/>
  <c r="N46" i="8" s="1"/>
  <c r="O46" i="8" s="1"/>
  <c r="N128" i="8"/>
  <c r="O128" i="8" s="1"/>
  <c r="N127" i="8"/>
  <c r="O127" i="8" s="1"/>
  <c r="N126" i="8"/>
  <c r="O126" i="8" s="1"/>
  <c r="N125" i="8"/>
  <c r="O125" i="8" s="1"/>
  <c r="N124" i="8"/>
  <c r="O124" i="8" s="1"/>
  <c r="N123" i="8"/>
  <c r="O123" i="8" s="1"/>
  <c r="N122" i="8"/>
  <c r="O122" i="8" s="1"/>
  <c r="N121" i="8"/>
  <c r="O121" i="8" s="1"/>
  <c r="N120" i="8"/>
  <c r="O120" i="8" s="1"/>
  <c r="N119" i="8"/>
  <c r="O119" i="8" s="1"/>
  <c r="N118" i="8"/>
  <c r="O118" i="8" s="1"/>
  <c r="N117" i="8"/>
  <c r="N116" i="8"/>
  <c r="O116" i="8" s="1"/>
  <c r="N115" i="8"/>
  <c r="O115" i="8" s="1"/>
  <c r="N114" i="8"/>
  <c r="O114" i="8" s="1"/>
  <c r="N113" i="8"/>
  <c r="O113" i="8" s="1"/>
  <c r="N112" i="8"/>
  <c r="O112" i="8" s="1"/>
  <c r="N111" i="8"/>
  <c r="O111" i="8" s="1"/>
  <c r="N110" i="8"/>
  <c r="O110" i="8" s="1"/>
  <c r="N109" i="8"/>
  <c r="O109" i="8" s="1"/>
  <c r="N108" i="8"/>
  <c r="O108" i="8" s="1"/>
  <c r="N107" i="8"/>
  <c r="O107" i="8" s="1"/>
  <c r="N106" i="8"/>
  <c r="O106" i="8" s="1"/>
  <c r="N105" i="8"/>
  <c r="N104" i="8"/>
  <c r="O104" i="8" s="1"/>
  <c r="N103" i="8"/>
  <c r="O103" i="8" s="1"/>
  <c r="N102" i="8"/>
  <c r="O102" i="8" s="1"/>
  <c r="N101" i="8"/>
  <c r="O101" i="8" s="1"/>
  <c r="N100" i="8"/>
  <c r="O100" i="8" s="1"/>
  <c r="N99" i="8"/>
  <c r="O99" i="8" s="1"/>
  <c r="N98" i="8"/>
  <c r="O98" i="8" s="1"/>
  <c r="N97" i="8"/>
  <c r="O97" i="8" s="1"/>
  <c r="N96" i="8"/>
  <c r="O96" i="8" s="1"/>
  <c r="N95" i="8"/>
  <c r="O95" i="8" s="1"/>
  <c r="N94" i="8"/>
  <c r="O94" i="8" s="1"/>
  <c r="N93" i="8"/>
  <c r="N92" i="8"/>
  <c r="O92" i="8" s="1"/>
  <c r="N91" i="8"/>
  <c r="O91" i="8" s="1"/>
  <c r="N90" i="8"/>
  <c r="O90" i="8" s="1"/>
  <c r="N89" i="8"/>
  <c r="O89" i="8" s="1"/>
  <c r="N88" i="8"/>
  <c r="O88" i="8" s="1"/>
  <c r="N87" i="8"/>
  <c r="O87" i="8" s="1"/>
  <c r="N86" i="8"/>
  <c r="O86" i="8" s="1"/>
  <c r="N85" i="8"/>
  <c r="O85" i="8" s="1"/>
  <c r="N84" i="8"/>
  <c r="O84" i="8" s="1"/>
  <c r="N83" i="8"/>
  <c r="O83" i="8" s="1"/>
  <c r="N82" i="8"/>
  <c r="O82" i="8" s="1"/>
  <c r="N81" i="8"/>
  <c r="N80" i="8"/>
  <c r="O80" i="8" s="1"/>
  <c r="N79" i="8"/>
  <c r="O79" i="8" s="1"/>
  <c r="N78" i="8"/>
  <c r="O78" i="8" s="1"/>
  <c r="N77" i="8"/>
  <c r="O77" i="8" s="1"/>
  <c r="N76" i="8"/>
  <c r="O76" i="8" s="1"/>
  <c r="N75" i="8"/>
  <c r="O75" i="8" s="1"/>
  <c r="N74" i="8"/>
  <c r="O74" i="8" s="1"/>
  <c r="N73" i="8"/>
  <c r="O73" i="8" s="1"/>
  <c r="N72" i="8"/>
  <c r="O72" i="8" s="1"/>
  <c r="N71" i="8"/>
  <c r="O71" i="8" s="1"/>
  <c r="N70" i="8"/>
  <c r="O70" i="8" s="1"/>
  <c r="N69" i="8"/>
  <c r="N68" i="8"/>
  <c r="O68" i="8" s="1"/>
  <c r="N67" i="8"/>
  <c r="O67" i="8" s="1"/>
  <c r="N66" i="8"/>
  <c r="O66" i="8" s="1"/>
  <c r="N65" i="8"/>
  <c r="O65" i="8" s="1"/>
  <c r="N64" i="8"/>
  <c r="O64" i="8" s="1"/>
  <c r="N63" i="8"/>
  <c r="O63" i="8" s="1"/>
  <c r="N62" i="8"/>
  <c r="O62" i="8" s="1"/>
  <c r="N61" i="8"/>
  <c r="O61" i="8" s="1"/>
  <c r="N60" i="8"/>
  <c r="O60" i="8" s="1"/>
  <c r="N59" i="8"/>
  <c r="O59" i="8" s="1"/>
  <c r="N58" i="8"/>
  <c r="O58" i="8" s="1"/>
  <c r="N57" i="8"/>
  <c r="N56" i="8"/>
  <c r="O56" i="8" s="1"/>
  <c r="N55" i="8"/>
  <c r="O55" i="8" s="1"/>
  <c r="N54" i="8"/>
  <c r="O54" i="8" s="1"/>
  <c r="N53" i="8"/>
  <c r="O53" i="8" s="1"/>
  <c r="N52" i="8"/>
  <c r="O52" i="8" s="1"/>
  <c r="N51" i="8"/>
  <c r="O51" i="8" s="1"/>
  <c r="N50" i="8"/>
  <c r="O50" i="8" s="1"/>
  <c r="N49" i="8"/>
  <c r="O49" i="8" s="1"/>
  <c r="N48" i="8"/>
  <c r="O48" i="8" s="1"/>
  <c r="N47" i="8"/>
  <c r="O47" i="8" s="1"/>
  <c r="N45" i="8"/>
  <c r="N44" i="8"/>
  <c r="O44" i="8" s="1"/>
  <c r="N43" i="8"/>
  <c r="O43" i="8" s="1"/>
  <c r="N42" i="8"/>
  <c r="O42" i="8" s="1"/>
  <c r="N41" i="8"/>
  <c r="O41" i="8" s="1"/>
  <c r="N40" i="8"/>
  <c r="O40" i="8" s="1"/>
  <c r="N39" i="8"/>
  <c r="O39" i="8" s="1"/>
  <c r="N38" i="8"/>
  <c r="O38" i="8" s="1"/>
  <c r="N37" i="8"/>
  <c r="O37" i="8" s="1"/>
  <c r="N36" i="8"/>
  <c r="O36" i="8" s="1"/>
  <c r="N35" i="8"/>
  <c r="O35" i="8" s="1"/>
  <c r="N34" i="8"/>
  <c r="O34" i="8" s="1"/>
  <c r="N33" i="8"/>
  <c r="N32" i="8"/>
  <c r="O32" i="8" s="1"/>
  <c r="N31" i="8"/>
  <c r="O31" i="8" s="1"/>
  <c r="N30" i="8"/>
  <c r="O30" i="8" s="1"/>
  <c r="J30" i="8"/>
  <c r="N29" i="8"/>
  <c r="O29" i="8" s="1"/>
  <c r="N28" i="8"/>
  <c r="O28" i="8" s="1"/>
  <c r="N27" i="8"/>
  <c r="O27" i="8" s="1"/>
  <c r="N26" i="8"/>
  <c r="O26" i="8" s="1"/>
  <c r="N25" i="8"/>
  <c r="O25" i="8" s="1"/>
  <c r="J25" i="8"/>
  <c r="H37" i="8"/>
  <c r="N24" i="8"/>
  <c r="O24" i="8" s="1"/>
  <c r="N23" i="8"/>
  <c r="O23" i="8" s="1"/>
  <c r="H35" i="8"/>
  <c r="N22" i="8"/>
  <c r="O22" i="8" s="1"/>
  <c r="J22" i="8"/>
  <c r="N21" i="8"/>
  <c r="N20" i="8"/>
  <c r="O20" i="8" s="1"/>
  <c r="J20" i="8"/>
  <c r="H20" i="8"/>
  <c r="N19" i="8"/>
  <c r="O19" i="8" s="1"/>
  <c r="J19" i="8"/>
  <c r="H19" i="8"/>
  <c r="N18" i="8"/>
  <c r="O18" i="8" s="1"/>
  <c r="J18" i="8"/>
  <c r="H18" i="8"/>
  <c r="N17" i="8"/>
  <c r="O17" i="8" s="1"/>
  <c r="J17" i="8"/>
  <c r="H17" i="8"/>
  <c r="N16" i="8"/>
  <c r="O16" i="8" s="1"/>
  <c r="J16" i="8"/>
  <c r="H16" i="8"/>
  <c r="I40" i="8"/>
  <c r="N15" i="8"/>
  <c r="O15" i="8" s="1"/>
  <c r="J15" i="8"/>
  <c r="H15" i="8"/>
  <c r="N14" i="8"/>
  <c r="O14" i="8" s="1"/>
  <c r="J14" i="8"/>
  <c r="H14" i="8"/>
  <c r="N13" i="8"/>
  <c r="O13" i="8" s="1"/>
  <c r="J13" i="8"/>
  <c r="H13" i="8"/>
  <c r="N12" i="8"/>
  <c r="O12" i="8" s="1"/>
  <c r="J12" i="8"/>
  <c r="H12" i="8"/>
  <c r="N11" i="8"/>
  <c r="O11" i="8" s="1"/>
  <c r="J11" i="8"/>
  <c r="H11" i="8"/>
  <c r="N10" i="8"/>
  <c r="O10" i="8" s="1"/>
  <c r="J10" i="8"/>
  <c r="H10" i="8"/>
  <c r="N9" i="8"/>
  <c r="J9" i="8"/>
  <c r="H9" i="8"/>
  <c r="AK8" i="8"/>
  <c r="BX167" i="8" l="1"/>
  <c r="BX168" i="8" s="1"/>
  <c r="C161" i="8"/>
  <c r="E161" i="8" s="1"/>
  <c r="C163" i="8"/>
  <c r="E163" i="8" s="1"/>
  <c r="O21" i="8"/>
  <c r="C158" i="8"/>
  <c r="E158" i="8" s="1"/>
  <c r="O105" i="8"/>
  <c r="C165" i="8"/>
  <c r="E165" i="8" s="1"/>
  <c r="C159" i="8"/>
  <c r="E159" i="8" s="1"/>
  <c r="P137" i="8"/>
  <c r="Q137" i="8" s="1"/>
  <c r="R137" i="8" s="1"/>
  <c r="P138" i="8"/>
  <c r="Q138" i="8" s="1"/>
  <c r="R138" i="8" s="1"/>
  <c r="P134" i="8"/>
  <c r="Q134" i="8" s="1"/>
  <c r="R134" i="8" s="1"/>
  <c r="P133" i="8"/>
  <c r="Q133" i="8" s="1"/>
  <c r="R133" i="8" s="1"/>
  <c r="P135" i="8"/>
  <c r="Q135" i="8" s="1"/>
  <c r="R135" i="8" s="1"/>
  <c r="P136" i="8"/>
  <c r="Q136" i="8" s="1"/>
  <c r="R136" i="8" s="1"/>
  <c r="P139" i="8"/>
  <c r="Q139" i="8" s="1"/>
  <c r="R139" i="8" s="1"/>
  <c r="P131" i="8"/>
  <c r="Q131" i="8" s="1"/>
  <c r="R131" i="8" s="1"/>
  <c r="P130" i="8"/>
  <c r="Q130" i="8" s="1"/>
  <c r="R130" i="8" s="1"/>
  <c r="P132" i="8"/>
  <c r="Q132" i="8" s="1"/>
  <c r="R132" i="8" s="1"/>
  <c r="P129" i="8"/>
  <c r="Q129" i="8" s="1"/>
  <c r="R129" i="8" s="1"/>
  <c r="C162" i="8"/>
  <c r="E162" i="8" s="1"/>
  <c r="C164" i="8"/>
  <c r="E164" i="8" s="1"/>
  <c r="C166" i="8"/>
  <c r="E166" i="8" s="1"/>
  <c r="O9" i="8"/>
  <c r="C157" i="8"/>
  <c r="E157" i="8" s="1"/>
  <c r="E168" i="8" s="1"/>
  <c r="O45" i="8"/>
  <c r="C160" i="8"/>
  <c r="E160" i="8" s="1"/>
  <c r="BV171" i="4"/>
  <c r="BV172" i="4" s="1"/>
  <c r="P89" i="9"/>
  <c r="Q89" i="9" s="1"/>
  <c r="R89" i="9" s="1"/>
  <c r="BR168" i="5"/>
  <c r="BR169" i="5" s="1"/>
  <c r="BR170" i="5" s="1"/>
  <c r="F161" i="9"/>
  <c r="P81" i="9"/>
  <c r="Q81" i="9" s="1"/>
  <c r="R81" i="9" s="1"/>
  <c r="D162" i="9"/>
  <c r="I90" i="9"/>
  <c r="P90" i="9" s="1"/>
  <c r="Q90" i="9" s="1"/>
  <c r="R90" i="9" s="1"/>
  <c r="P97" i="9"/>
  <c r="Q97" i="9" s="1"/>
  <c r="R97" i="9" s="1"/>
  <c r="J94" i="9"/>
  <c r="I82" i="9"/>
  <c r="P82" i="9" s="1"/>
  <c r="Q82" i="9" s="1"/>
  <c r="R82" i="9" s="1"/>
  <c r="H109" i="9"/>
  <c r="H121" i="9"/>
  <c r="I91" i="9"/>
  <c r="P91" i="9" s="1"/>
  <c r="Q91" i="9" s="1"/>
  <c r="R91" i="9" s="1"/>
  <c r="I121" i="9"/>
  <c r="I109" i="9"/>
  <c r="J101" i="9"/>
  <c r="H95" i="9"/>
  <c r="J96" i="9"/>
  <c r="J121" i="9"/>
  <c r="J109" i="9"/>
  <c r="H96" i="9"/>
  <c r="H102" i="9"/>
  <c r="J128" i="9"/>
  <c r="J116" i="9"/>
  <c r="I88" i="9"/>
  <c r="P88" i="9" s="1"/>
  <c r="Q88" i="9" s="1"/>
  <c r="R88" i="9" s="1"/>
  <c r="H94" i="9"/>
  <c r="J99" i="9"/>
  <c r="I125" i="9"/>
  <c r="I113" i="9"/>
  <c r="I93" i="9"/>
  <c r="I83" i="9"/>
  <c r="P83" i="9" s="1"/>
  <c r="Q83" i="9" s="1"/>
  <c r="R83" i="9" s="1"/>
  <c r="I84" i="9"/>
  <c r="P84" i="9" s="1"/>
  <c r="Q84" i="9" s="1"/>
  <c r="R84" i="9" s="1"/>
  <c r="H103" i="9"/>
  <c r="H93" i="9"/>
  <c r="I87" i="9"/>
  <c r="P87" i="9" s="1"/>
  <c r="Q87" i="9" s="1"/>
  <c r="R87" i="9" s="1"/>
  <c r="H123" i="9"/>
  <c r="H111" i="9"/>
  <c r="J122" i="9"/>
  <c r="J110" i="9"/>
  <c r="J124" i="9"/>
  <c r="J112" i="9"/>
  <c r="I86" i="9"/>
  <c r="P86" i="9" s="1"/>
  <c r="Q86" i="9" s="1"/>
  <c r="R86" i="9" s="1"/>
  <c r="H101" i="9"/>
  <c r="J95" i="9"/>
  <c r="J93" i="9"/>
  <c r="I92" i="9"/>
  <c r="P92" i="9" s="1"/>
  <c r="Q92" i="9" s="1"/>
  <c r="R92" i="9" s="1"/>
  <c r="J126" i="9"/>
  <c r="J114" i="9"/>
  <c r="J103" i="9"/>
  <c r="BL130" i="4"/>
  <c r="BZ130" i="4" s="1"/>
  <c r="BM87" i="4"/>
  <c r="CA87" i="4" s="1"/>
  <c r="BL89" i="4"/>
  <c r="BZ89" i="4" s="1"/>
  <c r="BK165" i="4"/>
  <c r="BY165" i="4" s="1"/>
  <c r="BK160" i="4"/>
  <c r="BY160" i="4" s="1"/>
  <c r="BL85" i="4"/>
  <c r="BZ85" i="4" s="1"/>
  <c r="BL123" i="4"/>
  <c r="BZ123" i="4" s="1"/>
  <c r="BM89" i="4"/>
  <c r="CA89" i="4" s="1"/>
  <c r="BL79" i="4"/>
  <c r="BZ79" i="4" s="1"/>
  <c r="BM163" i="4"/>
  <c r="CA163" i="4" s="1"/>
  <c r="BM65" i="4"/>
  <c r="CA65" i="4" s="1"/>
  <c r="BN156" i="4"/>
  <c r="CB156" i="4" s="1"/>
  <c r="BL155" i="4"/>
  <c r="BZ155" i="4" s="1"/>
  <c r="BL151" i="4"/>
  <c r="BZ151" i="4" s="1"/>
  <c r="BM120" i="4"/>
  <c r="CA120" i="4" s="1"/>
  <c r="BK115" i="4"/>
  <c r="BY115" i="4" s="1"/>
  <c r="BL98" i="4"/>
  <c r="BZ98" i="4" s="1"/>
  <c r="BN74" i="4"/>
  <c r="CB74" i="4" s="1"/>
  <c r="BN105" i="4"/>
  <c r="CB105" i="4" s="1"/>
  <c r="BK157" i="4"/>
  <c r="BY157" i="4" s="1"/>
  <c r="BL96" i="4"/>
  <c r="BZ96" i="4" s="1"/>
  <c r="BL59" i="4"/>
  <c r="BZ59" i="4" s="1"/>
  <c r="BL57" i="4"/>
  <c r="BZ57" i="4" s="1"/>
  <c r="BK130" i="4"/>
  <c r="BY130" i="4" s="1"/>
  <c r="BM160" i="4"/>
  <c r="CA160" i="4" s="1"/>
  <c r="BM81" i="4"/>
  <c r="CA81" i="4" s="1"/>
  <c r="BL104" i="4"/>
  <c r="BZ104" i="4" s="1"/>
  <c r="BL165" i="4"/>
  <c r="BZ165" i="4" s="1"/>
  <c r="BK124" i="4"/>
  <c r="BY124" i="4" s="1"/>
  <c r="BM133" i="4"/>
  <c r="CA133" i="4" s="1"/>
  <c r="BN102" i="4"/>
  <c r="CB102" i="4" s="1"/>
  <c r="BK64" i="4"/>
  <c r="BY64" i="4" s="1"/>
  <c r="BL73" i="4"/>
  <c r="BZ73" i="4" s="1"/>
  <c r="BL87" i="4"/>
  <c r="BZ87" i="4" s="1"/>
  <c r="BK70" i="4"/>
  <c r="BY70" i="4" s="1"/>
  <c r="BM56" i="4"/>
  <c r="CA56" i="4" s="1"/>
  <c r="BL144" i="4"/>
  <c r="BZ144" i="4" s="1"/>
  <c r="BN135" i="4"/>
  <c r="CB135" i="4" s="1"/>
  <c r="BL84" i="4"/>
  <c r="BZ84" i="4" s="1"/>
  <c r="BL160" i="4"/>
  <c r="BZ160" i="4" s="1"/>
  <c r="BL121" i="4"/>
  <c r="BZ121" i="4" s="1"/>
  <c r="BM158" i="4"/>
  <c r="CA158" i="4" s="1"/>
  <c r="BL115" i="4"/>
  <c r="BZ115" i="4" s="1"/>
  <c r="BL120" i="4"/>
  <c r="BZ120" i="4" s="1"/>
  <c r="BN145" i="4"/>
  <c r="CB145" i="4" s="1"/>
  <c r="BL152" i="4"/>
  <c r="BZ152" i="4" s="1"/>
  <c r="BL76" i="4"/>
  <c r="BZ76" i="4" s="1"/>
  <c r="BL163" i="4"/>
  <c r="BZ163" i="4" s="1"/>
  <c r="BL106" i="4"/>
  <c r="BZ106" i="4" s="1"/>
  <c r="BK73" i="4"/>
  <c r="BY73" i="4" s="1"/>
  <c r="BK107" i="4"/>
  <c r="BY107" i="4" s="1"/>
  <c r="BN62" i="4"/>
  <c r="CB62" i="4" s="1"/>
  <c r="BM91" i="4"/>
  <c r="CA91" i="4" s="1"/>
  <c r="BL164" i="4"/>
  <c r="BZ164" i="4" s="1"/>
  <c r="BN113" i="4"/>
  <c r="CB113" i="4" s="1"/>
  <c r="BM79" i="4"/>
  <c r="CA79" i="4" s="1"/>
  <c r="BL117" i="4"/>
  <c r="BZ117" i="4" s="1"/>
  <c r="BM57" i="4"/>
  <c r="CA57" i="4" s="1"/>
  <c r="BK141" i="4"/>
  <c r="BY141" i="4" s="1"/>
  <c r="BW168" i="4"/>
  <c r="BW169" i="4"/>
  <c r="BW170" i="4" s="1"/>
  <c r="BM96" i="4"/>
  <c r="CA96" i="4" s="1"/>
  <c r="BL58" i="4"/>
  <c r="BZ58" i="4" s="1"/>
  <c r="BM76" i="4"/>
  <c r="CA76" i="4" s="1"/>
  <c r="BM127" i="4"/>
  <c r="CA127" i="4" s="1"/>
  <c r="BO105" i="4"/>
  <c r="CC105" i="4" s="1"/>
  <c r="BM64" i="4"/>
  <c r="CA64" i="4" s="1"/>
  <c r="BN120" i="4"/>
  <c r="CB120" i="4" s="1"/>
  <c r="BL156" i="4"/>
  <c r="BZ156" i="4" s="1"/>
  <c r="BL99" i="4"/>
  <c r="BZ99" i="4" s="1"/>
  <c r="BK81" i="4"/>
  <c r="BY81" i="4" s="1"/>
  <c r="BK96" i="4"/>
  <c r="BY96" i="4" s="1"/>
  <c r="BK152" i="4"/>
  <c r="BY152" i="4" s="1"/>
  <c r="BK133" i="4"/>
  <c r="BY133" i="4" s="1"/>
  <c r="BL112" i="4"/>
  <c r="BZ112" i="4" s="1"/>
  <c r="BL137" i="4"/>
  <c r="BZ137" i="4" s="1"/>
  <c r="BL54" i="4"/>
  <c r="BZ54" i="4" s="1"/>
  <c r="BK104" i="4"/>
  <c r="BY104" i="4" s="1"/>
  <c r="BK145" i="4"/>
  <c r="BY145" i="4" s="1"/>
  <c r="BM93" i="4"/>
  <c r="CA93" i="4" s="1"/>
  <c r="BL140" i="4"/>
  <c r="BZ140" i="4" s="1"/>
  <c r="BM110" i="4"/>
  <c r="CA110" i="4" s="1"/>
  <c r="BM150" i="4"/>
  <c r="CA150" i="4" s="1"/>
  <c r="BK52" i="4"/>
  <c r="BY52" i="4" s="1"/>
  <c r="BM71" i="4"/>
  <c r="CA71" i="4" s="1"/>
  <c r="BM102" i="4"/>
  <c r="CA102" i="4" s="1"/>
  <c r="BM130" i="4"/>
  <c r="CA130" i="4" s="1"/>
  <c r="BM128" i="4"/>
  <c r="CA128" i="4" s="1"/>
  <c r="BK149" i="4"/>
  <c r="BY149" i="4" s="1"/>
  <c r="BK90" i="4"/>
  <c r="BY90" i="4" s="1"/>
  <c r="BL93" i="4"/>
  <c r="BZ93" i="4" s="1"/>
  <c r="BL136" i="4"/>
  <c r="BZ136" i="4" s="1"/>
  <c r="BM68" i="4"/>
  <c r="CA68" i="4" s="1"/>
  <c r="BK134" i="4"/>
  <c r="BY134" i="4" s="1"/>
  <c r="BN96" i="4"/>
  <c r="CB96" i="4" s="1"/>
  <c r="BL147" i="4"/>
  <c r="BZ147" i="4" s="1"/>
  <c r="BK76" i="4"/>
  <c r="BY76" i="4" s="1"/>
  <c r="BK68" i="4"/>
  <c r="BY68" i="4" s="1"/>
  <c r="BL66" i="4"/>
  <c r="BZ66" i="4" s="1"/>
  <c r="BM115" i="4"/>
  <c r="CA115" i="4" s="1"/>
  <c r="BK127" i="4"/>
  <c r="BY127" i="4" s="1"/>
  <c r="BL61" i="4"/>
  <c r="BZ61" i="4" s="1"/>
  <c r="BL145" i="4"/>
  <c r="BZ145" i="4" s="1"/>
  <c r="BK106" i="4"/>
  <c r="BY106" i="4" s="1"/>
  <c r="BK137" i="4"/>
  <c r="BY137" i="4" s="1"/>
  <c r="BK147" i="4"/>
  <c r="BY147" i="4" s="1"/>
  <c r="BL122" i="4"/>
  <c r="BZ122" i="4" s="1"/>
  <c r="BL113" i="4"/>
  <c r="BZ113" i="4" s="1"/>
  <c r="BL110" i="4"/>
  <c r="BZ110" i="4" s="1"/>
  <c r="BM140" i="4"/>
  <c r="CA140" i="4" s="1"/>
  <c r="BM84" i="4"/>
  <c r="CA84" i="4" s="1"/>
  <c r="BL62" i="4"/>
  <c r="BZ62" i="4" s="1"/>
  <c r="BL81" i="4"/>
  <c r="BZ81" i="4" s="1"/>
  <c r="BM142" i="4"/>
  <c r="CA142" i="4" s="1"/>
  <c r="BM125" i="4"/>
  <c r="CA125" i="4" s="1"/>
  <c r="BL68" i="4"/>
  <c r="BZ68" i="4" s="1"/>
  <c r="BI115" i="5"/>
  <c r="BW115" i="5" s="1"/>
  <c r="BH53" i="5"/>
  <c r="BV53" i="5" s="1"/>
  <c r="BS166" i="5"/>
  <c r="BS167" i="5"/>
  <c r="BS168" i="5" s="1"/>
  <c r="BK141" i="5"/>
  <c r="BY141" i="5" s="1"/>
  <c r="BJ92" i="5"/>
  <c r="BX92" i="5" s="1"/>
  <c r="BG51" i="5"/>
  <c r="BU51" i="5" s="1"/>
  <c r="BI147" i="5"/>
  <c r="BW147" i="5" s="1"/>
  <c r="BK106" i="5"/>
  <c r="BY106" i="5" s="1"/>
  <c r="BK68" i="5"/>
  <c r="BY68" i="5" s="1"/>
  <c r="BI81" i="5"/>
  <c r="BW81" i="5" s="1"/>
  <c r="BJ74" i="5"/>
  <c r="BX74" i="5" s="1"/>
  <c r="BL136" i="5"/>
  <c r="BZ136" i="5" s="1"/>
  <c r="BK64" i="5"/>
  <c r="BY64" i="5" s="1"/>
  <c r="BK78" i="5"/>
  <c r="BY78" i="5" s="1"/>
  <c r="BL88" i="5"/>
  <c r="BZ88" i="5" s="1"/>
  <c r="BJ101" i="5"/>
  <c r="BX101" i="5" s="1"/>
  <c r="BJ115" i="5"/>
  <c r="BX115" i="5" s="1"/>
  <c r="BK119" i="5"/>
  <c r="BY119" i="5" s="1"/>
  <c r="BL73" i="5"/>
  <c r="BZ73" i="5" s="1"/>
  <c r="BW169" i="8"/>
  <c r="BW170" i="8" s="1"/>
  <c r="BL92" i="8"/>
  <c r="BZ92" i="8" s="1"/>
  <c r="BL113" i="8"/>
  <c r="BZ113" i="8" s="1"/>
  <c r="BK151" i="8"/>
  <c r="BY151" i="8" s="1"/>
  <c r="BO159" i="8"/>
  <c r="CC159" i="8" s="1"/>
  <c r="BL108" i="8"/>
  <c r="BZ108" i="8" s="1"/>
  <c r="BK143" i="8"/>
  <c r="BY143" i="8" s="1"/>
  <c r="BM84" i="8"/>
  <c r="CA84" i="8" s="1"/>
  <c r="BL96" i="8"/>
  <c r="BZ96" i="8" s="1"/>
  <c r="BL146" i="8"/>
  <c r="BZ146" i="8" s="1"/>
  <c r="BM108" i="8"/>
  <c r="CA108" i="8" s="1"/>
  <c r="BO163" i="8"/>
  <c r="CC163" i="8" s="1"/>
  <c r="BO59" i="8"/>
  <c r="CC59" i="8" s="1"/>
  <c r="BP159" i="8"/>
  <c r="CD159" i="8" s="1"/>
  <c r="BL103" i="8"/>
  <c r="BZ103" i="8" s="1"/>
  <c r="BL125" i="8"/>
  <c r="BZ125" i="8" s="1"/>
  <c r="BN103" i="8"/>
  <c r="CB103" i="8" s="1"/>
  <c r="BP86" i="8"/>
  <c r="CD86" i="8" s="1"/>
  <c r="BN56" i="8"/>
  <c r="CB56" i="8" s="1"/>
  <c r="BM68" i="8"/>
  <c r="CA68" i="8" s="1"/>
  <c r="BL161" i="8"/>
  <c r="BZ161" i="8" s="1"/>
  <c r="BM149" i="8"/>
  <c r="CA149" i="8" s="1"/>
  <c r="BP56" i="8"/>
  <c r="CD56" i="8" s="1"/>
  <c r="BP102" i="8"/>
  <c r="CD102" i="8" s="1"/>
  <c r="BM160" i="8"/>
  <c r="CA160" i="8" s="1"/>
  <c r="BO134" i="8"/>
  <c r="CC134" i="8" s="1"/>
  <c r="BO108" i="8"/>
  <c r="CC108" i="8" s="1"/>
  <c r="BN102" i="8"/>
  <c r="CB102" i="8" s="1"/>
  <c r="BN92" i="8"/>
  <c r="CB92" i="8" s="1"/>
  <c r="BL89" i="8"/>
  <c r="BZ89" i="8" s="1"/>
  <c r="BO115" i="8"/>
  <c r="CC115" i="8" s="1"/>
  <c r="BP90" i="8"/>
  <c r="CD90" i="8" s="1"/>
  <c r="BL95" i="8"/>
  <c r="BZ95" i="8" s="1"/>
  <c r="BO75" i="8"/>
  <c r="CC75" i="8" s="1"/>
  <c r="BO119" i="8"/>
  <c r="CC119" i="8" s="1"/>
  <c r="BM134" i="8"/>
  <c r="CA134" i="8" s="1"/>
  <c r="BL118" i="8"/>
  <c r="BZ118" i="8" s="1"/>
  <c r="BL87" i="8"/>
  <c r="BZ87" i="8" s="1"/>
  <c r="BM138" i="8"/>
  <c r="CA138" i="8" s="1"/>
  <c r="BL60" i="8"/>
  <c r="BZ60" i="8" s="1"/>
  <c r="BK125" i="8"/>
  <c r="BY125" i="8" s="1"/>
  <c r="BX166" i="8"/>
  <c r="BN143" i="8"/>
  <c r="CB143" i="8" s="1"/>
  <c r="BM72" i="8"/>
  <c r="CA72" i="8" s="1"/>
  <c r="BM135" i="8"/>
  <c r="CA135" i="8" s="1"/>
  <c r="BM69" i="8"/>
  <c r="CA69" i="8" s="1"/>
  <c r="BN108" i="8"/>
  <c r="CB108" i="8" s="1"/>
  <c r="I43" i="8"/>
  <c r="J26" i="8"/>
  <c r="H28" i="8"/>
  <c r="H27" i="8"/>
  <c r="I53" i="8"/>
  <c r="H25" i="8"/>
  <c r="H46" i="8"/>
  <c r="H22" i="8"/>
  <c r="J32" i="8"/>
  <c r="J42" i="8"/>
  <c r="I13" i="8"/>
  <c r="P13" i="8" s="1"/>
  <c r="Q13" i="8" s="1"/>
  <c r="R13" i="8" s="1"/>
  <c r="I10" i="8"/>
  <c r="P10" i="8" s="1"/>
  <c r="Q10" i="8" s="1"/>
  <c r="R10" i="8" s="1"/>
  <c r="I38" i="8"/>
  <c r="H41" i="8"/>
  <c r="I41" i="8"/>
  <c r="I11" i="8"/>
  <c r="P11" i="8" s="1"/>
  <c r="Q11" i="8" s="1"/>
  <c r="R11" i="8" s="1"/>
  <c r="H21" i="8"/>
  <c r="H44" i="8"/>
  <c r="I17" i="8"/>
  <c r="P17" i="8" s="1"/>
  <c r="Q17" i="8" s="1"/>
  <c r="R17" i="8" s="1"/>
  <c r="J23" i="8"/>
  <c r="J28" i="8"/>
  <c r="H29" i="8"/>
  <c r="H30" i="8"/>
  <c r="H33" i="8"/>
  <c r="I9" i="8"/>
  <c r="P9" i="8" s="1"/>
  <c r="H31" i="8"/>
  <c r="H32" i="8"/>
  <c r="H36" i="8"/>
  <c r="O33" i="8"/>
  <c r="O117" i="8"/>
  <c r="I21" i="8"/>
  <c r="J36" i="8"/>
  <c r="J43" i="8"/>
  <c r="I24" i="8"/>
  <c r="I25" i="8"/>
  <c r="J38" i="8"/>
  <c r="I50" i="8"/>
  <c r="J39" i="8"/>
  <c r="J40" i="8"/>
  <c r="J56" i="8"/>
  <c r="J33" i="8"/>
  <c r="J41" i="8"/>
  <c r="J35" i="8"/>
  <c r="H50" i="8"/>
  <c r="I27" i="8"/>
  <c r="H52" i="8"/>
  <c r="I29" i="8"/>
  <c r="H54" i="8"/>
  <c r="I31" i="8"/>
  <c r="H56" i="8"/>
  <c r="H39" i="8"/>
  <c r="I44" i="8"/>
  <c r="I12" i="8"/>
  <c r="P12" i="8" s="1"/>
  <c r="Q12" i="8" s="1"/>
  <c r="R12" i="8" s="1"/>
  <c r="I54" i="8"/>
  <c r="J21" i="8"/>
  <c r="H58" i="8"/>
  <c r="H24" i="8"/>
  <c r="J27" i="8"/>
  <c r="J29" i="8"/>
  <c r="J31" i="8"/>
  <c r="H34" i="8"/>
  <c r="I39" i="8"/>
  <c r="H42" i="8"/>
  <c r="J44" i="8"/>
  <c r="I20" i="8"/>
  <c r="P20" i="8" s="1"/>
  <c r="Q20" i="8" s="1"/>
  <c r="R20" i="8" s="1"/>
  <c r="I15" i="8"/>
  <c r="P15" i="8" s="1"/>
  <c r="Q15" i="8" s="1"/>
  <c r="R15" i="8" s="1"/>
  <c r="I19" i="8"/>
  <c r="P19" i="8" s="1"/>
  <c r="Q19" i="8" s="1"/>
  <c r="R19" i="8" s="1"/>
  <c r="I42" i="8"/>
  <c r="H45" i="8"/>
  <c r="I16" i="8"/>
  <c r="P16" i="8" s="1"/>
  <c r="Q16" i="8" s="1"/>
  <c r="R16" i="8" s="1"/>
  <c r="H57" i="8"/>
  <c r="H23" i="8"/>
  <c r="J24" i="8"/>
  <c r="H26" i="8"/>
  <c r="H40" i="8"/>
  <c r="I14" i="8"/>
  <c r="P14" i="8" s="1"/>
  <c r="Q14" i="8" s="1"/>
  <c r="R14" i="8" s="1"/>
  <c r="I18" i="8"/>
  <c r="P18" i="8" s="1"/>
  <c r="Q18" i="8" s="1"/>
  <c r="R18" i="8" s="1"/>
  <c r="I26" i="8"/>
  <c r="H51" i="8"/>
  <c r="I28" i="8"/>
  <c r="H53" i="8"/>
  <c r="I30" i="8"/>
  <c r="H55" i="8"/>
  <c r="I32" i="8"/>
  <c r="H43" i="8"/>
  <c r="I51" i="8"/>
  <c r="I56" i="8"/>
  <c r="H48" i="8"/>
  <c r="H38" i="8"/>
  <c r="O57" i="8"/>
  <c r="O69" i="8"/>
  <c r="O81" i="8"/>
  <c r="O93" i="8"/>
  <c r="BY167" i="8" l="1"/>
  <c r="BY168" i="8" s="1"/>
  <c r="D167" i="8"/>
  <c r="F167" i="8" s="1"/>
  <c r="BW171" i="4"/>
  <c r="BW172" i="4" s="1"/>
  <c r="BS169" i="5"/>
  <c r="BS170" i="5" s="1"/>
  <c r="F162" i="9"/>
  <c r="D163" i="9"/>
  <c r="H125" i="9"/>
  <c r="H113" i="9"/>
  <c r="I104" i="9"/>
  <c r="P104" i="9" s="1"/>
  <c r="Q104" i="9" s="1"/>
  <c r="R104" i="9" s="1"/>
  <c r="H127" i="9"/>
  <c r="H115" i="9"/>
  <c r="I100" i="9"/>
  <c r="P100" i="9" s="1"/>
  <c r="Q100" i="9" s="1"/>
  <c r="R100" i="9" s="1"/>
  <c r="H120" i="9"/>
  <c r="H108" i="9"/>
  <c r="J113" i="9"/>
  <c r="J125" i="9"/>
  <c r="I94" i="9"/>
  <c r="P94" i="9" s="1"/>
  <c r="Q94" i="9" s="1"/>
  <c r="R94" i="9" s="1"/>
  <c r="I102" i="9"/>
  <c r="P102" i="9" s="1"/>
  <c r="Q102" i="9" s="1"/>
  <c r="R102" i="9" s="1"/>
  <c r="I98" i="9"/>
  <c r="P98" i="9" s="1"/>
  <c r="Q98" i="9" s="1"/>
  <c r="R98" i="9" s="1"/>
  <c r="I96" i="9"/>
  <c r="P96" i="9" s="1"/>
  <c r="Q96" i="9" s="1"/>
  <c r="R96" i="9" s="1"/>
  <c r="J127" i="9"/>
  <c r="J115" i="9"/>
  <c r="J118" i="9"/>
  <c r="J106" i="9"/>
  <c r="J107" i="9"/>
  <c r="J119" i="9"/>
  <c r="I95" i="9"/>
  <c r="P95" i="9" s="1"/>
  <c r="Q95" i="9" s="1"/>
  <c r="R95" i="9" s="1"/>
  <c r="H106" i="9"/>
  <c r="H118" i="9"/>
  <c r="J120" i="9"/>
  <c r="J108" i="9"/>
  <c r="I103" i="9"/>
  <c r="P103" i="9" s="1"/>
  <c r="Q103" i="9" s="1"/>
  <c r="R103" i="9" s="1"/>
  <c r="I99" i="9"/>
  <c r="P99" i="9" s="1"/>
  <c r="Q99" i="9" s="1"/>
  <c r="R99" i="9" s="1"/>
  <c r="P93" i="9"/>
  <c r="Q93" i="9" s="1"/>
  <c r="R93" i="9" s="1"/>
  <c r="P121" i="9"/>
  <c r="Q121" i="9" s="1"/>
  <c r="R121" i="9" s="1"/>
  <c r="J105" i="9"/>
  <c r="J117" i="9"/>
  <c r="J123" i="9"/>
  <c r="J111" i="9"/>
  <c r="P101" i="9"/>
  <c r="Q101" i="9" s="1"/>
  <c r="R101" i="9" s="1"/>
  <c r="H105" i="9"/>
  <c r="I105" i="9"/>
  <c r="I117" i="9"/>
  <c r="H126" i="9"/>
  <c r="H114" i="9"/>
  <c r="H119" i="9"/>
  <c r="H107" i="9"/>
  <c r="P109" i="9"/>
  <c r="Q109" i="9" s="1"/>
  <c r="R109" i="9" s="1"/>
  <c r="BN88" i="4"/>
  <c r="CB88" i="4" s="1"/>
  <c r="BN128" i="4"/>
  <c r="CB128" i="4" s="1"/>
  <c r="BM82" i="4"/>
  <c r="CA82" i="4" s="1"/>
  <c r="BM111" i="4"/>
  <c r="CA111" i="4" s="1"/>
  <c r="BL138" i="4"/>
  <c r="BZ138" i="4" s="1"/>
  <c r="BL77" i="4"/>
  <c r="BZ77" i="4" s="1"/>
  <c r="BN69" i="4"/>
  <c r="CB69" i="4" s="1"/>
  <c r="BL150" i="4"/>
  <c r="BZ150" i="4" s="1"/>
  <c r="BN72" i="4"/>
  <c r="CB72" i="4" s="1"/>
  <c r="BM141" i="4"/>
  <c r="CA141" i="4" s="1"/>
  <c r="BL153" i="4"/>
  <c r="BZ153" i="4" s="1"/>
  <c r="BM157" i="4"/>
  <c r="CA157" i="4" s="1"/>
  <c r="BN80" i="4"/>
  <c r="CB80" i="4" s="1"/>
  <c r="BM164" i="4"/>
  <c r="CA164" i="4" s="1"/>
  <c r="BM121" i="4"/>
  <c r="CA121" i="4" s="1"/>
  <c r="BM161" i="4"/>
  <c r="CA161" i="4" s="1"/>
  <c r="BL158" i="4"/>
  <c r="BZ158" i="4" s="1"/>
  <c r="BO157" i="4"/>
  <c r="CC157" i="4" s="1"/>
  <c r="BN90" i="4"/>
  <c r="CB90" i="4" s="1"/>
  <c r="BM123" i="4"/>
  <c r="CA123" i="4" s="1"/>
  <c r="BO97" i="4"/>
  <c r="CC97" i="4" s="1"/>
  <c r="BN131" i="4"/>
  <c r="CB131" i="4" s="1"/>
  <c r="BL82" i="4"/>
  <c r="BZ82" i="4" s="1"/>
  <c r="BL74" i="4"/>
  <c r="BZ74" i="4" s="1"/>
  <c r="BO75" i="4"/>
  <c r="CC75" i="4" s="1"/>
  <c r="BL131" i="4"/>
  <c r="BZ131" i="4" s="1"/>
  <c r="BM114" i="4"/>
  <c r="CA114" i="4" s="1"/>
  <c r="BM148" i="4"/>
  <c r="CA148" i="4" s="1"/>
  <c r="BM137" i="4"/>
  <c r="CA137" i="4" s="1"/>
  <c r="BL53" i="4"/>
  <c r="BZ53" i="4" s="1"/>
  <c r="BL142" i="4"/>
  <c r="BZ142" i="4" s="1"/>
  <c r="BM58" i="4"/>
  <c r="CA58" i="4" s="1"/>
  <c r="BM90" i="4"/>
  <c r="CA90" i="4" s="1"/>
  <c r="BM67" i="4"/>
  <c r="CA67" i="4" s="1"/>
  <c r="BM153" i="4"/>
  <c r="CA153" i="4" s="1"/>
  <c r="BN164" i="4"/>
  <c r="CB164" i="4" s="1"/>
  <c r="BL128" i="4"/>
  <c r="BZ128" i="4" s="1"/>
  <c r="BO63" i="4"/>
  <c r="CC63" i="4" s="1"/>
  <c r="BN57" i="4"/>
  <c r="CB57" i="4" s="1"/>
  <c r="BM69" i="4"/>
  <c r="CA69" i="4" s="1"/>
  <c r="BM63" i="4"/>
  <c r="CA63" i="4" s="1"/>
  <c r="BL107" i="4"/>
  <c r="BZ107" i="4" s="1"/>
  <c r="BN116" i="4"/>
  <c r="CB116" i="4" s="1"/>
  <c r="BN129" i="4"/>
  <c r="CB129" i="4" s="1"/>
  <c r="BX168" i="4"/>
  <c r="BX169" i="4"/>
  <c r="BX170" i="4" s="1"/>
  <c r="BN94" i="4"/>
  <c r="CB94" i="4" s="1"/>
  <c r="BM138" i="4"/>
  <c r="CA138" i="4" s="1"/>
  <c r="BL97" i="4"/>
  <c r="BZ97" i="4" s="1"/>
  <c r="BO121" i="4"/>
  <c r="CC121" i="4" s="1"/>
  <c r="BN77" i="4"/>
  <c r="CB77" i="4" s="1"/>
  <c r="BO114" i="4"/>
  <c r="CC114" i="4" s="1"/>
  <c r="BL108" i="4"/>
  <c r="BZ108" i="4" s="1"/>
  <c r="BM77" i="4"/>
  <c r="CA77" i="4" s="1"/>
  <c r="BM116" i="4"/>
  <c r="CA116" i="4" s="1"/>
  <c r="BM85" i="4"/>
  <c r="CA85" i="4" s="1"/>
  <c r="BL71" i="4"/>
  <c r="BZ71" i="4" s="1"/>
  <c r="BO103" i="4"/>
  <c r="CC103" i="4" s="1"/>
  <c r="BM105" i="4"/>
  <c r="CA105" i="4" s="1"/>
  <c r="BO106" i="4"/>
  <c r="CC106" i="4" s="1"/>
  <c r="BN121" i="4"/>
  <c r="CB121" i="4" s="1"/>
  <c r="BN66" i="4"/>
  <c r="CB66" i="4" s="1"/>
  <c r="BM124" i="4"/>
  <c r="CA124" i="4" s="1"/>
  <c r="BL146" i="4"/>
  <c r="BZ146" i="4" s="1"/>
  <c r="BN159" i="4"/>
  <c r="CB159" i="4" s="1"/>
  <c r="BN82" i="4"/>
  <c r="CB82" i="4" s="1"/>
  <c r="BM86" i="4"/>
  <c r="CA86" i="4" s="1"/>
  <c r="BL69" i="4"/>
  <c r="BZ69" i="4" s="1"/>
  <c r="BM55" i="4"/>
  <c r="CA55" i="4" s="1"/>
  <c r="BL65" i="4"/>
  <c r="BZ65" i="4" s="1"/>
  <c r="BL116" i="4"/>
  <c r="BZ116" i="4" s="1"/>
  <c r="BN85" i="4"/>
  <c r="CB85" i="4" s="1"/>
  <c r="BM146" i="4"/>
  <c r="CA146" i="4" s="1"/>
  <c r="BN151" i="4"/>
  <c r="CB151" i="4" s="1"/>
  <c r="BN65" i="4"/>
  <c r="CB65" i="4" s="1"/>
  <c r="BN58" i="4"/>
  <c r="CB58" i="4" s="1"/>
  <c r="BM165" i="4"/>
  <c r="CA165" i="4" s="1"/>
  <c r="BM88" i="4"/>
  <c r="CA88" i="4" s="1"/>
  <c r="BN134" i="4"/>
  <c r="CB134" i="4" s="1"/>
  <c r="BM60" i="4"/>
  <c r="CA60" i="4" s="1"/>
  <c r="BM152" i="4"/>
  <c r="CA152" i="4" s="1"/>
  <c r="BN126" i="4"/>
  <c r="CB126" i="4" s="1"/>
  <c r="BM94" i="4"/>
  <c r="CA94" i="4" s="1"/>
  <c r="BM113" i="4"/>
  <c r="CA113" i="4" s="1"/>
  <c r="BM59" i="4"/>
  <c r="CA59" i="4" s="1"/>
  <c r="BO136" i="4"/>
  <c r="CC136" i="4" s="1"/>
  <c r="BM62" i="4"/>
  <c r="CA62" i="4" s="1"/>
  <c r="BL134" i="4"/>
  <c r="BZ134" i="4" s="1"/>
  <c r="BM107" i="4"/>
  <c r="CA107" i="4" s="1"/>
  <c r="BO146" i="4"/>
  <c r="CC146" i="4" s="1"/>
  <c r="BM122" i="4"/>
  <c r="CA122" i="4" s="1"/>
  <c r="BN143" i="4"/>
  <c r="CB143" i="4" s="1"/>
  <c r="BN141" i="4"/>
  <c r="CB141" i="4" s="1"/>
  <c r="BL148" i="4"/>
  <c r="BZ148" i="4" s="1"/>
  <c r="BL135" i="4"/>
  <c r="BZ135" i="4" s="1"/>
  <c r="BL91" i="4"/>
  <c r="BZ91" i="4" s="1"/>
  <c r="BN103" i="4"/>
  <c r="CB103" i="4" s="1"/>
  <c r="BN111" i="4"/>
  <c r="CB111" i="4" s="1"/>
  <c r="BL105" i="4"/>
  <c r="BZ105" i="4" s="1"/>
  <c r="BM100" i="4"/>
  <c r="CA100" i="4" s="1"/>
  <c r="BP106" i="4"/>
  <c r="CD106" i="4" s="1"/>
  <c r="BN97" i="4"/>
  <c r="CB97" i="4" s="1"/>
  <c r="BM118" i="4"/>
  <c r="CA118" i="4" s="1"/>
  <c r="BN92" i="4"/>
  <c r="CB92" i="4" s="1"/>
  <c r="BM145" i="4"/>
  <c r="CA145" i="4" s="1"/>
  <c r="BM74" i="4"/>
  <c r="CA74" i="4" s="1"/>
  <c r="BL125" i="4"/>
  <c r="BZ125" i="4" s="1"/>
  <c r="BN161" i="4"/>
  <c r="CB161" i="4" s="1"/>
  <c r="BM97" i="4"/>
  <c r="CA97" i="4" s="1"/>
  <c r="BM99" i="4"/>
  <c r="CA99" i="4" s="1"/>
  <c r="BM156" i="4"/>
  <c r="CA156" i="4" s="1"/>
  <c r="BM80" i="4"/>
  <c r="CA80" i="4" s="1"/>
  <c r="BL161" i="4"/>
  <c r="BZ161" i="4" s="1"/>
  <c r="BM131" i="4"/>
  <c r="CA131" i="4" s="1"/>
  <c r="BK116" i="5"/>
  <c r="BY116" i="5" s="1"/>
  <c r="BK93" i="5"/>
  <c r="BY93" i="5" s="1"/>
  <c r="BK102" i="5"/>
  <c r="BY102" i="5" s="1"/>
  <c r="BL107" i="5"/>
  <c r="BZ107" i="5" s="1"/>
  <c r="BL142" i="5"/>
  <c r="BZ142" i="5" s="1"/>
  <c r="BL65" i="5"/>
  <c r="BZ65" i="5" s="1"/>
  <c r="BJ116" i="5"/>
  <c r="BX116" i="5" s="1"/>
  <c r="BK75" i="5"/>
  <c r="BY75" i="5" s="1"/>
  <c r="BJ148" i="5"/>
  <c r="BX148" i="5" s="1"/>
  <c r="BL69" i="5"/>
  <c r="BZ69" i="5" s="1"/>
  <c r="BT166" i="5"/>
  <c r="BT167" i="5"/>
  <c r="BT168" i="5" s="1"/>
  <c r="BL120" i="5"/>
  <c r="BZ120" i="5" s="1"/>
  <c r="BL79" i="5"/>
  <c r="BZ79" i="5" s="1"/>
  <c r="BJ82" i="5"/>
  <c r="BX82" i="5" s="1"/>
  <c r="BH52" i="5"/>
  <c r="BV52" i="5" s="1"/>
  <c r="BI54" i="5"/>
  <c r="BW54" i="5" s="1"/>
  <c r="BX169" i="8"/>
  <c r="BX170" i="8" s="1"/>
  <c r="BN139" i="8"/>
  <c r="CB139" i="8" s="1"/>
  <c r="BP60" i="8"/>
  <c r="CD60" i="8" s="1"/>
  <c r="BM97" i="8"/>
  <c r="CA97" i="8" s="1"/>
  <c r="BP160" i="8"/>
  <c r="CD160" i="8" s="1"/>
  <c r="BO103" i="8"/>
  <c r="CC103" i="8" s="1"/>
  <c r="BN73" i="8"/>
  <c r="CB73" i="8" s="1"/>
  <c r="BO109" i="8"/>
  <c r="CC109" i="8" s="1"/>
  <c r="BP120" i="8"/>
  <c r="CD120" i="8" s="1"/>
  <c r="BP116" i="8"/>
  <c r="CD116" i="8" s="1"/>
  <c r="BP109" i="8"/>
  <c r="CD109" i="8" s="1"/>
  <c r="BO57" i="8"/>
  <c r="CC57" i="8" s="1"/>
  <c r="BM104" i="8"/>
  <c r="CA104" i="8" s="1"/>
  <c r="BO144" i="8"/>
  <c r="CC144" i="8" s="1"/>
  <c r="BM88" i="8"/>
  <c r="CA88" i="8" s="1"/>
  <c r="BN85" i="8"/>
  <c r="CB85" i="8" s="1"/>
  <c r="BL152" i="8"/>
  <c r="BZ152" i="8" s="1"/>
  <c r="BN70" i="8"/>
  <c r="CB70" i="8" s="1"/>
  <c r="BP76" i="8"/>
  <c r="CD76" i="8" s="1"/>
  <c r="BM90" i="8"/>
  <c r="CA90" i="8" s="1"/>
  <c r="BP135" i="8"/>
  <c r="CD135" i="8" s="1"/>
  <c r="BN150" i="8"/>
  <c r="CB150" i="8" s="1"/>
  <c r="BN135" i="8"/>
  <c r="CB135" i="8" s="1"/>
  <c r="BM126" i="8"/>
  <c r="CA126" i="8" s="1"/>
  <c r="BL126" i="8"/>
  <c r="BZ126" i="8" s="1"/>
  <c r="BM119" i="8"/>
  <c r="CA119" i="8" s="1"/>
  <c r="BN109" i="8"/>
  <c r="CB109" i="8" s="1"/>
  <c r="BL144" i="8"/>
  <c r="BZ144" i="8" s="1"/>
  <c r="BM114" i="8"/>
  <c r="CA114" i="8" s="1"/>
  <c r="BY166" i="8"/>
  <c r="BM96" i="8"/>
  <c r="CA96" i="8" s="1"/>
  <c r="BO93" i="8"/>
  <c r="CC93" i="8" s="1"/>
  <c r="BN161" i="8"/>
  <c r="CB161" i="8" s="1"/>
  <c r="BM162" i="8"/>
  <c r="CA162" i="8" s="1"/>
  <c r="BO104" i="8"/>
  <c r="CC104" i="8" s="1"/>
  <c r="BN69" i="8"/>
  <c r="CB69" i="8" s="1"/>
  <c r="BN136" i="8"/>
  <c r="CB136" i="8" s="1"/>
  <c r="BM61" i="8"/>
  <c r="CA61" i="8" s="1"/>
  <c r="BM147" i="8"/>
  <c r="CA147" i="8" s="1"/>
  <c r="BM109" i="8"/>
  <c r="CA109" i="8" s="1"/>
  <c r="BM93" i="8"/>
  <c r="CA93" i="8" s="1"/>
  <c r="Q9" i="8"/>
  <c r="R9" i="8" s="1"/>
  <c r="D157" i="8" s="1"/>
  <c r="F157" i="8" s="1"/>
  <c r="P25" i="8"/>
  <c r="Q25" i="8" s="1"/>
  <c r="R25" i="8" s="1"/>
  <c r="P30" i="8"/>
  <c r="Q30" i="8" s="1"/>
  <c r="R30" i="8" s="1"/>
  <c r="J46" i="8"/>
  <c r="J34" i="8"/>
  <c r="P21" i="8"/>
  <c r="Q21" i="8" s="1"/>
  <c r="R21" i="8" s="1"/>
  <c r="P24" i="8"/>
  <c r="Q24" i="8" s="1"/>
  <c r="R24" i="8" s="1"/>
  <c r="P41" i="8"/>
  <c r="Q41" i="8" s="1"/>
  <c r="R41" i="8" s="1"/>
  <c r="P40" i="8"/>
  <c r="Q40" i="8" s="1"/>
  <c r="R40" i="8" s="1"/>
  <c r="P38" i="8"/>
  <c r="Q38" i="8" s="1"/>
  <c r="R38" i="8" s="1"/>
  <c r="P29" i="8"/>
  <c r="Q29" i="8" s="1"/>
  <c r="R29" i="8" s="1"/>
  <c r="P32" i="8"/>
  <c r="Q32" i="8" s="1"/>
  <c r="R32" i="8" s="1"/>
  <c r="P31" i="8"/>
  <c r="Q31" i="8" s="1"/>
  <c r="R31" i="8" s="1"/>
  <c r="P28" i="8"/>
  <c r="Q28" i="8" s="1"/>
  <c r="R28" i="8" s="1"/>
  <c r="P42" i="8"/>
  <c r="Q42" i="8" s="1"/>
  <c r="R42" i="8" s="1"/>
  <c r="P39" i="8"/>
  <c r="Q39" i="8" s="1"/>
  <c r="R39" i="8" s="1"/>
  <c r="P26" i="8"/>
  <c r="Q26" i="8" s="1"/>
  <c r="R26" i="8" s="1"/>
  <c r="P44" i="8"/>
  <c r="Q44" i="8" s="1"/>
  <c r="R44" i="8" s="1"/>
  <c r="P43" i="8"/>
  <c r="Q43" i="8" s="1"/>
  <c r="R43" i="8" s="1"/>
  <c r="P56" i="8"/>
  <c r="Q56" i="8" s="1"/>
  <c r="R56" i="8" s="1"/>
  <c r="P27" i="8"/>
  <c r="Q27" i="8" s="1"/>
  <c r="R27" i="8" s="1"/>
  <c r="I22" i="8"/>
  <c r="P22" i="8" s="1"/>
  <c r="Q22" i="8" s="1"/>
  <c r="R22" i="8" s="1"/>
  <c r="I37" i="8"/>
  <c r="H60" i="8"/>
  <c r="I55" i="8"/>
  <c r="H62" i="8"/>
  <c r="I36" i="8"/>
  <c r="P36" i="8" s="1"/>
  <c r="Q36" i="8" s="1"/>
  <c r="R36" i="8" s="1"/>
  <c r="J53" i="8"/>
  <c r="P53" i="8" s="1"/>
  <c r="Q53" i="8" s="1"/>
  <c r="R53" i="8" s="1"/>
  <c r="H70" i="8"/>
  <c r="I68" i="8"/>
  <c r="H67" i="8"/>
  <c r="I66" i="8"/>
  <c r="H64" i="8"/>
  <c r="I33" i="8"/>
  <c r="P33" i="8" s="1"/>
  <c r="Q33" i="8" s="1"/>
  <c r="R33" i="8" s="1"/>
  <c r="H63" i="8"/>
  <c r="H68" i="8"/>
  <c r="H69" i="8"/>
  <c r="I65" i="8"/>
  <c r="H66" i="8"/>
  <c r="J47" i="8"/>
  <c r="J68" i="8"/>
  <c r="J58" i="8"/>
  <c r="J55" i="8"/>
  <c r="H49" i="8"/>
  <c r="J51" i="8"/>
  <c r="P51" i="8" s="1"/>
  <c r="Q51" i="8" s="1"/>
  <c r="R51" i="8" s="1"/>
  <c r="I62" i="8"/>
  <c r="I52" i="8"/>
  <c r="I23" i="8"/>
  <c r="P23" i="8" s="1"/>
  <c r="Q23" i="8" s="1"/>
  <c r="R23" i="8" s="1"/>
  <c r="J52" i="8"/>
  <c r="H47" i="8"/>
  <c r="J37" i="8"/>
  <c r="J45" i="8"/>
  <c r="I63" i="8"/>
  <c r="H65" i="8"/>
  <c r="J50" i="8"/>
  <c r="P50" i="8" s="1"/>
  <c r="Q50" i="8" s="1"/>
  <c r="R50" i="8" s="1"/>
  <c r="J48" i="8"/>
  <c r="BZ167" i="8" l="1"/>
  <c r="BZ168" i="8" s="1"/>
  <c r="BX171" i="4"/>
  <c r="BX172" i="4" s="1"/>
  <c r="BT169" i="5"/>
  <c r="BT170" i="5" s="1"/>
  <c r="P117" i="9"/>
  <c r="Q117" i="9" s="1"/>
  <c r="R117" i="9" s="1"/>
  <c r="F163" i="9"/>
  <c r="D158" i="8"/>
  <c r="F158" i="8" s="1"/>
  <c r="I115" i="9"/>
  <c r="P115" i="9" s="1"/>
  <c r="Q115" i="9" s="1"/>
  <c r="R115" i="9" s="1"/>
  <c r="I127" i="9"/>
  <c r="P127" i="9" s="1"/>
  <c r="Q127" i="9" s="1"/>
  <c r="R127" i="9" s="1"/>
  <c r="I118" i="9"/>
  <c r="P118" i="9" s="1"/>
  <c r="Q118" i="9" s="1"/>
  <c r="R118" i="9" s="1"/>
  <c r="I106" i="9"/>
  <c r="P106" i="9" s="1"/>
  <c r="Q106" i="9" s="1"/>
  <c r="R106" i="9" s="1"/>
  <c r="I122" i="9"/>
  <c r="P122" i="9" s="1"/>
  <c r="Q122" i="9" s="1"/>
  <c r="R122" i="9" s="1"/>
  <c r="I110" i="9"/>
  <c r="P110" i="9" s="1"/>
  <c r="Q110" i="9" s="1"/>
  <c r="R110" i="9" s="1"/>
  <c r="P105" i="9"/>
  <c r="Q105" i="9" s="1"/>
  <c r="R105" i="9" s="1"/>
  <c r="I128" i="9"/>
  <c r="P128" i="9" s="1"/>
  <c r="Q128" i="9" s="1"/>
  <c r="R128" i="9" s="1"/>
  <c r="I116" i="9"/>
  <c r="P116" i="9" s="1"/>
  <c r="Q116" i="9" s="1"/>
  <c r="R116" i="9" s="1"/>
  <c r="I120" i="9"/>
  <c r="P120" i="9" s="1"/>
  <c r="Q120" i="9" s="1"/>
  <c r="R120" i="9" s="1"/>
  <c r="I108" i="9"/>
  <c r="P108" i="9" s="1"/>
  <c r="Q108" i="9" s="1"/>
  <c r="R108" i="9" s="1"/>
  <c r="I126" i="9"/>
  <c r="P126" i="9" s="1"/>
  <c r="Q126" i="9" s="1"/>
  <c r="R126" i="9" s="1"/>
  <c r="I114" i="9"/>
  <c r="P114" i="9" s="1"/>
  <c r="Q114" i="9" s="1"/>
  <c r="R114" i="9" s="1"/>
  <c r="D164" i="9"/>
  <c r="P113" i="9"/>
  <c r="Q113" i="9" s="1"/>
  <c r="R113" i="9" s="1"/>
  <c r="I124" i="9"/>
  <c r="P124" i="9" s="1"/>
  <c r="Q124" i="9" s="1"/>
  <c r="R124" i="9" s="1"/>
  <c r="I112" i="9"/>
  <c r="P112" i="9" s="1"/>
  <c r="Q112" i="9" s="1"/>
  <c r="R112" i="9" s="1"/>
  <c r="P125" i="9"/>
  <c r="Q125" i="9" s="1"/>
  <c r="R125" i="9" s="1"/>
  <c r="I123" i="9"/>
  <c r="I111" i="9"/>
  <c r="P111" i="9" s="1"/>
  <c r="Q111" i="9" s="1"/>
  <c r="R111" i="9" s="1"/>
  <c r="I119" i="9"/>
  <c r="P119" i="9" s="1"/>
  <c r="Q119" i="9" s="1"/>
  <c r="R119" i="9" s="1"/>
  <c r="I107" i="9"/>
  <c r="P107" i="9" s="1"/>
  <c r="Q107" i="9" s="1"/>
  <c r="R107" i="9" s="1"/>
  <c r="BO104" i="4"/>
  <c r="CC104" i="4" s="1"/>
  <c r="BM162" i="4"/>
  <c r="CA162" i="4" s="1"/>
  <c r="BN98" i="4"/>
  <c r="CB98" i="4" s="1"/>
  <c r="BN146" i="4"/>
  <c r="CB146" i="4" s="1"/>
  <c r="BQ107" i="4"/>
  <c r="CE107" i="4" s="1"/>
  <c r="BO142" i="4"/>
  <c r="CC142" i="4" s="1"/>
  <c r="BN108" i="4"/>
  <c r="CB108" i="4" s="1"/>
  <c r="BN60" i="4"/>
  <c r="CB60" i="4" s="1"/>
  <c r="BN153" i="4"/>
  <c r="CB153" i="4" s="1"/>
  <c r="BN56" i="4"/>
  <c r="CB56" i="4" s="1"/>
  <c r="BO160" i="4"/>
  <c r="CC160" i="4" s="1"/>
  <c r="BM109" i="4"/>
  <c r="CA109" i="4" s="1"/>
  <c r="BM98" i="4"/>
  <c r="CA98" i="4" s="1"/>
  <c r="BO130" i="4"/>
  <c r="CC130" i="4" s="1"/>
  <c r="BN70" i="4"/>
  <c r="CB70" i="4" s="1"/>
  <c r="BO165" i="4"/>
  <c r="CC165" i="4" s="1"/>
  <c r="BN149" i="4"/>
  <c r="CB149" i="4" s="1"/>
  <c r="BM75" i="4"/>
  <c r="CA75" i="4" s="1"/>
  <c r="BN124" i="4"/>
  <c r="CB124" i="4" s="1"/>
  <c r="BN162" i="4"/>
  <c r="CB162" i="4" s="1"/>
  <c r="BN158" i="4"/>
  <c r="CB158" i="4" s="1"/>
  <c r="BM151" i="4"/>
  <c r="CA151" i="4" s="1"/>
  <c r="BN112" i="4"/>
  <c r="CB112" i="4" s="1"/>
  <c r="BN147" i="4"/>
  <c r="CB147" i="4" s="1"/>
  <c r="BO122" i="4"/>
  <c r="CC122" i="4" s="1"/>
  <c r="BN61" i="4"/>
  <c r="CB61" i="4" s="1"/>
  <c r="BO59" i="4"/>
  <c r="CC59" i="4" s="1"/>
  <c r="BO86" i="4"/>
  <c r="CC86" i="4" s="1"/>
  <c r="BM147" i="4"/>
  <c r="CA147" i="4" s="1"/>
  <c r="BP107" i="4"/>
  <c r="CD107" i="4" s="1"/>
  <c r="BP115" i="4"/>
  <c r="CD115" i="4" s="1"/>
  <c r="BN122" i="4"/>
  <c r="CB122" i="4" s="1"/>
  <c r="BO70" i="4"/>
  <c r="CC70" i="4" s="1"/>
  <c r="BM72" i="4"/>
  <c r="CA72" i="4" s="1"/>
  <c r="BN59" i="4"/>
  <c r="CB59" i="4" s="1"/>
  <c r="BN81" i="4"/>
  <c r="CB81" i="4" s="1"/>
  <c r="BO162" i="4"/>
  <c r="CC162" i="4" s="1"/>
  <c r="BO93" i="4"/>
  <c r="CC93" i="4" s="1"/>
  <c r="BN101" i="4"/>
  <c r="CB101" i="4" s="1"/>
  <c r="BM92" i="4"/>
  <c r="CA92" i="4" s="1"/>
  <c r="BO144" i="4"/>
  <c r="CC144" i="4" s="1"/>
  <c r="BM135" i="4"/>
  <c r="CA135" i="4" s="1"/>
  <c r="BN114" i="4"/>
  <c r="CB114" i="4" s="1"/>
  <c r="BM70" i="4"/>
  <c r="CA70" i="4" s="1"/>
  <c r="BN86" i="4"/>
  <c r="CB86" i="4" s="1"/>
  <c r="BN139" i="4"/>
  <c r="CB139" i="4" s="1"/>
  <c r="BO117" i="4"/>
  <c r="CC117" i="4" s="1"/>
  <c r="BO58" i="4"/>
  <c r="CC58" i="4" s="1"/>
  <c r="BN154" i="4"/>
  <c r="CB154" i="4" s="1"/>
  <c r="BM143" i="4"/>
  <c r="CA143" i="4" s="1"/>
  <c r="BN115" i="4"/>
  <c r="CB115" i="4" s="1"/>
  <c r="BM83" i="4"/>
  <c r="CA83" i="4" s="1"/>
  <c r="BO91" i="4"/>
  <c r="CC91" i="4" s="1"/>
  <c r="BM154" i="4"/>
  <c r="CA154" i="4" s="1"/>
  <c r="BN83" i="4"/>
  <c r="CB83" i="4" s="1"/>
  <c r="BM126" i="4"/>
  <c r="CA126" i="4" s="1"/>
  <c r="BM106" i="4"/>
  <c r="CA106" i="4" s="1"/>
  <c r="BN63" i="4"/>
  <c r="CB63" i="4" s="1"/>
  <c r="BO135" i="4"/>
  <c r="CC135" i="4" s="1"/>
  <c r="BO66" i="4"/>
  <c r="CC66" i="4" s="1"/>
  <c r="BN125" i="4"/>
  <c r="CB125" i="4" s="1"/>
  <c r="BY168" i="4"/>
  <c r="BY169" i="4"/>
  <c r="BY170" i="4" s="1"/>
  <c r="BP158" i="4"/>
  <c r="CD158" i="4" s="1"/>
  <c r="BN142" i="4"/>
  <c r="CB142" i="4" s="1"/>
  <c r="BN157" i="4"/>
  <c r="CB157" i="4" s="1"/>
  <c r="BN119" i="4"/>
  <c r="CB119" i="4" s="1"/>
  <c r="BN123" i="4"/>
  <c r="CB123" i="4" s="1"/>
  <c r="BN95" i="4"/>
  <c r="CB95" i="4" s="1"/>
  <c r="BM117" i="4"/>
  <c r="CA117" i="4" s="1"/>
  <c r="BN87" i="4"/>
  <c r="CB87" i="4" s="1"/>
  <c r="BN106" i="4"/>
  <c r="CB106" i="4" s="1"/>
  <c r="BN117" i="4"/>
  <c r="CB117" i="4" s="1"/>
  <c r="BO78" i="4"/>
  <c r="CC78" i="4" s="1"/>
  <c r="BO95" i="4"/>
  <c r="CC95" i="4" s="1"/>
  <c r="BM108" i="4"/>
  <c r="CA108" i="4" s="1"/>
  <c r="BP64" i="4"/>
  <c r="CD64" i="4" s="1"/>
  <c r="BN68" i="4"/>
  <c r="CB68" i="4" s="1"/>
  <c r="BM54" i="4"/>
  <c r="CA54" i="4" s="1"/>
  <c r="BM132" i="4"/>
  <c r="CA132" i="4" s="1"/>
  <c r="BO132" i="4"/>
  <c r="CC132" i="4" s="1"/>
  <c r="BN165" i="4"/>
  <c r="CB165" i="4" s="1"/>
  <c r="BM78" i="4"/>
  <c r="CA78" i="4" s="1"/>
  <c r="BO129" i="4"/>
  <c r="CC129" i="4" s="1"/>
  <c r="BM136" i="4"/>
  <c r="CA136" i="4" s="1"/>
  <c r="BN132" i="4"/>
  <c r="CB132" i="4" s="1"/>
  <c r="BO112" i="4"/>
  <c r="CC112" i="4" s="1"/>
  <c r="BP137" i="4"/>
  <c r="CD137" i="4" s="1"/>
  <c r="BP122" i="4"/>
  <c r="CD122" i="4" s="1"/>
  <c r="BM129" i="4"/>
  <c r="CA129" i="4" s="1"/>
  <c r="BN91" i="4"/>
  <c r="CB91" i="4" s="1"/>
  <c r="BM139" i="4"/>
  <c r="CA139" i="4" s="1"/>
  <c r="BN100" i="4"/>
  <c r="CB100" i="4" s="1"/>
  <c r="BN75" i="4"/>
  <c r="CB75" i="4" s="1"/>
  <c r="BO98" i="4"/>
  <c r="CC98" i="4" s="1"/>
  <c r="BM149" i="4"/>
  <c r="CA149" i="4" s="1"/>
  <c r="BP147" i="4"/>
  <c r="CD147" i="4" s="1"/>
  <c r="BO127" i="4"/>
  <c r="CC127" i="4" s="1"/>
  <c r="BN89" i="4"/>
  <c r="CB89" i="4" s="1"/>
  <c r="BO152" i="4"/>
  <c r="CC152" i="4" s="1"/>
  <c r="BM66" i="4"/>
  <c r="CA66" i="4" s="1"/>
  <c r="BO83" i="4"/>
  <c r="CC83" i="4" s="1"/>
  <c r="BO67" i="4"/>
  <c r="CC67" i="4" s="1"/>
  <c r="BP104" i="4"/>
  <c r="CD104" i="4" s="1"/>
  <c r="BN78" i="4"/>
  <c r="CB78" i="4" s="1"/>
  <c r="BN64" i="4"/>
  <c r="CB64" i="4" s="1"/>
  <c r="BN138" i="4"/>
  <c r="CB138" i="4" s="1"/>
  <c r="BP76" i="4"/>
  <c r="CD76" i="4" s="1"/>
  <c r="BP98" i="4"/>
  <c r="CD98" i="4" s="1"/>
  <c r="BM159" i="4"/>
  <c r="CA159" i="4" s="1"/>
  <c r="BO81" i="4"/>
  <c r="CC81" i="4" s="1"/>
  <c r="BO73" i="4"/>
  <c r="CC73" i="4" s="1"/>
  <c r="BO89" i="4"/>
  <c r="CC89" i="4" s="1"/>
  <c r="BU166" i="5"/>
  <c r="BU167" i="5"/>
  <c r="BU168" i="5" s="1"/>
  <c r="BI53" i="5"/>
  <c r="BW53" i="5" s="1"/>
  <c r="BJ55" i="5"/>
  <c r="BX55" i="5" s="1"/>
  <c r="BL76" i="5"/>
  <c r="BZ76" i="5" s="1"/>
  <c r="BK117" i="5"/>
  <c r="BY117" i="5" s="1"/>
  <c r="BL103" i="5"/>
  <c r="BZ103" i="5" s="1"/>
  <c r="BK83" i="5"/>
  <c r="BY83" i="5" s="1"/>
  <c r="BL94" i="5"/>
  <c r="BZ94" i="5" s="1"/>
  <c r="BK149" i="5"/>
  <c r="BY149" i="5" s="1"/>
  <c r="BL117" i="5"/>
  <c r="BZ117" i="5" s="1"/>
  <c r="BY169" i="8"/>
  <c r="BY170" i="8" s="1"/>
  <c r="BN120" i="8"/>
  <c r="CB120" i="8" s="1"/>
  <c r="BN97" i="8"/>
  <c r="CB97" i="8" s="1"/>
  <c r="BN62" i="8"/>
  <c r="CB62" i="8" s="1"/>
  <c r="BN163" i="8"/>
  <c r="CB163" i="8" s="1"/>
  <c r="BO151" i="8"/>
  <c r="CC151" i="8" s="1"/>
  <c r="BO71" i="8"/>
  <c r="CC71" i="8" s="1"/>
  <c r="BP145" i="8"/>
  <c r="CD145" i="8" s="1"/>
  <c r="BO74" i="8"/>
  <c r="CC74" i="8" s="1"/>
  <c r="BP105" i="8"/>
  <c r="CD105" i="8" s="1"/>
  <c r="BN98" i="8"/>
  <c r="CB98" i="8" s="1"/>
  <c r="BN115" i="8"/>
  <c r="CB115" i="8" s="1"/>
  <c r="BM127" i="8"/>
  <c r="CA127" i="8" s="1"/>
  <c r="BN94" i="8"/>
  <c r="CB94" i="8" s="1"/>
  <c r="BO137" i="8"/>
  <c r="CC137" i="8" s="1"/>
  <c r="BO162" i="8"/>
  <c r="CC162" i="8" s="1"/>
  <c r="BM153" i="8"/>
  <c r="CA153" i="8" s="1"/>
  <c r="BZ166" i="8"/>
  <c r="BN105" i="8"/>
  <c r="CB105" i="8" s="1"/>
  <c r="BP104" i="8"/>
  <c r="CD104" i="8" s="1"/>
  <c r="BN148" i="8"/>
  <c r="CB148" i="8" s="1"/>
  <c r="BN89" i="8"/>
  <c r="CB89" i="8" s="1"/>
  <c r="BP94" i="8"/>
  <c r="CD94" i="8" s="1"/>
  <c r="BM145" i="8"/>
  <c r="CA145" i="8" s="1"/>
  <c r="BN127" i="8"/>
  <c r="CB127" i="8" s="1"/>
  <c r="BP110" i="8"/>
  <c r="CD110" i="8" s="1"/>
  <c r="BN110" i="8"/>
  <c r="CB110" i="8" s="1"/>
  <c r="BO70" i="8"/>
  <c r="CC70" i="8" s="1"/>
  <c r="BN91" i="8"/>
  <c r="CB91" i="8" s="1"/>
  <c r="BO86" i="8"/>
  <c r="CC86" i="8" s="1"/>
  <c r="BP58" i="8"/>
  <c r="CD58" i="8" s="1"/>
  <c r="BO110" i="8"/>
  <c r="CC110" i="8" s="1"/>
  <c r="BO136" i="8"/>
  <c r="CC136" i="8" s="1"/>
  <c r="BO140" i="8"/>
  <c r="CC140" i="8" s="1"/>
  <c r="J54" i="8"/>
  <c r="P54" i="8" s="1"/>
  <c r="Q54" i="8" s="1"/>
  <c r="R54" i="8" s="1"/>
  <c r="P37" i="8"/>
  <c r="Q37" i="8" s="1"/>
  <c r="R37" i="8" s="1"/>
  <c r="P55" i="8"/>
  <c r="Q55" i="8" s="1"/>
  <c r="R55" i="8" s="1"/>
  <c r="P68" i="8"/>
  <c r="Q68" i="8" s="1"/>
  <c r="R68" i="8" s="1"/>
  <c r="J62" i="8"/>
  <c r="P62" i="8" s="1"/>
  <c r="Q62" i="8" s="1"/>
  <c r="R62" i="8" s="1"/>
  <c r="H61" i="8"/>
  <c r="H80" i="8"/>
  <c r="I67" i="8"/>
  <c r="I34" i="8"/>
  <c r="P34" i="8" s="1"/>
  <c r="Q34" i="8" s="1"/>
  <c r="R34" i="8" s="1"/>
  <c r="J49" i="8"/>
  <c r="I64" i="8"/>
  <c r="J67" i="8"/>
  <c r="H82" i="8"/>
  <c r="H74" i="8"/>
  <c r="H77" i="8"/>
  <c r="P52" i="8"/>
  <c r="Q52" i="8" s="1"/>
  <c r="R52" i="8" s="1"/>
  <c r="H78" i="8"/>
  <c r="H75" i="8"/>
  <c r="J66" i="8"/>
  <c r="P66" i="8" s="1"/>
  <c r="Q66" i="8" s="1"/>
  <c r="R66" i="8" s="1"/>
  <c r="J65" i="8"/>
  <c r="P65" i="8" s="1"/>
  <c r="Q65" i="8" s="1"/>
  <c r="R65" i="8" s="1"/>
  <c r="I78" i="8"/>
  <c r="H59" i="8"/>
  <c r="I74" i="8"/>
  <c r="J70" i="8"/>
  <c r="I77" i="8"/>
  <c r="H72" i="8"/>
  <c r="I75" i="8"/>
  <c r="J64" i="8"/>
  <c r="I45" i="8"/>
  <c r="P45" i="8" s="1"/>
  <c r="Q45" i="8" s="1"/>
  <c r="R45" i="8" s="1"/>
  <c r="I35" i="8"/>
  <c r="P35" i="8" s="1"/>
  <c r="Q35" i="8" s="1"/>
  <c r="R35" i="8" s="1"/>
  <c r="J59" i="8"/>
  <c r="J63" i="8"/>
  <c r="P63" i="8" s="1"/>
  <c r="Q63" i="8" s="1"/>
  <c r="R63" i="8" s="1"/>
  <c r="J80" i="8"/>
  <c r="H79" i="8"/>
  <c r="I48" i="8"/>
  <c r="P48" i="8" s="1"/>
  <c r="Q48" i="8" s="1"/>
  <c r="R48" i="8" s="1"/>
  <c r="J60" i="8"/>
  <c r="J57" i="8"/>
  <c r="H81" i="8"/>
  <c r="H76" i="8"/>
  <c r="I80" i="8"/>
  <c r="I49" i="8"/>
  <c r="CA167" i="8" l="1"/>
  <c r="CA168" i="8" s="1"/>
  <c r="BU169" i="5"/>
  <c r="BU170" i="5" s="1"/>
  <c r="P123" i="9"/>
  <c r="Q123" i="9" s="1"/>
  <c r="R123" i="9" s="1"/>
  <c r="D166" i="9" s="1"/>
  <c r="BY171" i="4"/>
  <c r="BY172" i="4" s="1"/>
  <c r="D159" i="8"/>
  <c r="F159" i="8" s="1"/>
  <c r="F164" i="9"/>
  <c r="D165" i="9"/>
  <c r="BN79" i="4"/>
  <c r="CB79" i="4" s="1"/>
  <c r="BO64" i="4"/>
  <c r="CC64" i="4" s="1"/>
  <c r="BP94" i="4"/>
  <c r="CD94" i="4" s="1"/>
  <c r="BO57" i="4"/>
  <c r="CC57" i="4" s="1"/>
  <c r="BO65" i="4"/>
  <c r="CC65" i="4" s="1"/>
  <c r="BP90" i="4"/>
  <c r="CD90" i="4" s="1"/>
  <c r="BP59" i="4"/>
  <c r="CD59" i="4" s="1"/>
  <c r="BQ77" i="4"/>
  <c r="CE77" i="4" s="1"/>
  <c r="BP153" i="4"/>
  <c r="CD153" i="4" s="1"/>
  <c r="BN150" i="4"/>
  <c r="CB150" i="4" s="1"/>
  <c r="BN140" i="4"/>
  <c r="CB140" i="4" s="1"/>
  <c r="BQ123" i="4"/>
  <c r="CE123" i="4" s="1"/>
  <c r="BN137" i="4"/>
  <c r="CB137" i="4" s="1"/>
  <c r="BP133" i="4"/>
  <c r="CD133" i="4" s="1"/>
  <c r="BQ65" i="4"/>
  <c r="CE65" i="4" s="1"/>
  <c r="BO96" i="4"/>
  <c r="CC96" i="4" s="1"/>
  <c r="BP67" i="4"/>
  <c r="CD67" i="4" s="1"/>
  <c r="BN127" i="4"/>
  <c r="CB127" i="4" s="1"/>
  <c r="BN93" i="4"/>
  <c r="CB93" i="4" s="1"/>
  <c r="BO82" i="4"/>
  <c r="CC82" i="4" s="1"/>
  <c r="BO123" i="4"/>
  <c r="CC123" i="4" s="1"/>
  <c r="BP87" i="4"/>
  <c r="CD87" i="4" s="1"/>
  <c r="BO148" i="4"/>
  <c r="CC148" i="4" s="1"/>
  <c r="BO163" i="4"/>
  <c r="CC163" i="4" s="1"/>
  <c r="BO61" i="4"/>
  <c r="CC61" i="4" s="1"/>
  <c r="BO147" i="4"/>
  <c r="CC147" i="4" s="1"/>
  <c r="BN160" i="4"/>
  <c r="CB160" i="4" s="1"/>
  <c r="BN130" i="4"/>
  <c r="CB130" i="4" s="1"/>
  <c r="BO118" i="4"/>
  <c r="CC118" i="4" s="1"/>
  <c r="BN71" i="4"/>
  <c r="CB71" i="4" s="1"/>
  <c r="BP74" i="4"/>
  <c r="CD74" i="4" s="1"/>
  <c r="BQ105" i="4"/>
  <c r="CE105" i="4" s="1"/>
  <c r="BP130" i="4"/>
  <c r="CD130" i="4" s="1"/>
  <c r="BN109" i="4"/>
  <c r="CB109" i="4" s="1"/>
  <c r="BO124" i="4"/>
  <c r="CC124" i="4" s="1"/>
  <c r="BO60" i="4"/>
  <c r="CC60" i="4" s="1"/>
  <c r="BQ116" i="4"/>
  <c r="CE116" i="4" s="1"/>
  <c r="BP60" i="4"/>
  <c r="CD60" i="4" s="1"/>
  <c r="BO125" i="4"/>
  <c r="CC125" i="4" s="1"/>
  <c r="BP161" i="4"/>
  <c r="CD161" i="4" s="1"/>
  <c r="BZ168" i="4"/>
  <c r="BZ169" i="4"/>
  <c r="BZ170" i="4" s="1"/>
  <c r="BO140" i="4"/>
  <c r="CC140" i="4" s="1"/>
  <c r="BQ108" i="4"/>
  <c r="CE108" i="4" s="1"/>
  <c r="BN76" i="4"/>
  <c r="CB76" i="4" s="1"/>
  <c r="BQ99" i="4"/>
  <c r="CE99" i="4" s="1"/>
  <c r="BO143" i="4"/>
  <c r="CC143" i="4" s="1"/>
  <c r="BP82" i="4"/>
  <c r="CD82" i="4" s="1"/>
  <c r="BQ138" i="4"/>
  <c r="CE138" i="4" s="1"/>
  <c r="BN133" i="4"/>
  <c r="CB133" i="4" s="1"/>
  <c r="BO107" i="4"/>
  <c r="CC107" i="4" s="1"/>
  <c r="BQ159" i="4"/>
  <c r="CE159" i="4" s="1"/>
  <c r="BP136" i="4"/>
  <c r="CD136" i="4" s="1"/>
  <c r="BO84" i="4"/>
  <c r="CC84" i="4" s="1"/>
  <c r="BO116" i="4"/>
  <c r="CC116" i="4" s="1"/>
  <c r="BP118" i="4"/>
  <c r="CD118" i="4" s="1"/>
  <c r="BO115" i="4"/>
  <c r="CC115" i="4" s="1"/>
  <c r="BO102" i="4"/>
  <c r="CC102" i="4" s="1"/>
  <c r="BO113" i="4"/>
  <c r="CC113" i="4" s="1"/>
  <c r="BO71" i="4"/>
  <c r="CC71" i="4" s="1"/>
  <c r="BO109" i="4"/>
  <c r="CC109" i="4" s="1"/>
  <c r="BO99" i="4"/>
  <c r="CC99" i="4" s="1"/>
  <c r="BP84" i="4"/>
  <c r="CD84" i="4" s="1"/>
  <c r="BP113" i="4"/>
  <c r="CD113" i="4" s="1"/>
  <c r="BP96" i="4"/>
  <c r="CD96" i="4" s="1"/>
  <c r="BN73" i="4"/>
  <c r="CB73" i="4" s="1"/>
  <c r="BP131" i="4"/>
  <c r="CD131" i="4" s="1"/>
  <c r="BO101" i="4"/>
  <c r="CC101" i="4" s="1"/>
  <c r="BN84" i="4"/>
  <c r="CB84" i="4" s="1"/>
  <c r="BN110" i="4"/>
  <c r="CB110" i="4" s="1"/>
  <c r="BO139" i="4"/>
  <c r="CC139" i="4" s="1"/>
  <c r="BP68" i="4"/>
  <c r="CD68" i="4" s="1"/>
  <c r="BO90" i="4"/>
  <c r="CC90" i="4" s="1"/>
  <c r="BP99" i="4"/>
  <c r="CD99" i="4" s="1"/>
  <c r="BO92" i="4"/>
  <c r="CC92" i="4" s="1"/>
  <c r="BN55" i="4"/>
  <c r="CB55" i="4" s="1"/>
  <c r="BO88" i="4"/>
  <c r="CC88" i="4" s="1"/>
  <c r="BO120" i="4"/>
  <c r="CC120" i="4" s="1"/>
  <c r="BN155" i="4"/>
  <c r="CB155" i="4" s="1"/>
  <c r="BN144" i="4"/>
  <c r="CB144" i="4" s="1"/>
  <c r="BN136" i="4"/>
  <c r="CB136" i="4" s="1"/>
  <c r="BO62" i="4"/>
  <c r="CC62" i="4" s="1"/>
  <c r="BN152" i="4"/>
  <c r="CB152" i="4" s="1"/>
  <c r="BN163" i="4"/>
  <c r="CB163" i="4" s="1"/>
  <c r="BP128" i="4"/>
  <c r="CD128" i="4" s="1"/>
  <c r="BP143" i="4"/>
  <c r="CD143" i="4" s="1"/>
  <c r="BO76" i="4"/>
  <c r="CC76" i="4" s="1"/>
  <c r="BO158" i="4"/>
  <c r="CC158" i="4" s="1"/>
  <c r="BP145" i="4"/>
  <c r="CD145" i="4" s="1"/>
  <c r="BP71" i="4"/>
  <c r="CD71" i="4" s="1"/>
  <c r="BP123" i="4"/>
  <c r="CD123" i="4" s="1"/>
  <c r="BO150" i="4"/>
  <c r="CC150" i="4" s="1"/>
  <c r="BN99" i="4"/>
  <c r="CB99" i="4" s="1"/>
  <c r="BO79" i="4"/>
  <c r="CC79" i="4" s="1"/>
  <c r="BN67" i="4"/>
  <c r="CB67" i="4" s="1"/>
  <c r="BQ148" i="4"/>
  <c r="CE148" i="4" s="1"/>
  <c r="BO133" i="4"/>
  <c r="CC133" i="4" s="1"/>
  <c r="BO69" i="4"/>
  <c r="CC69" i="4" s="1"/>
  <c r="BP79" i="4"/>
  <c r="CD79" i="4" s="1"/>
  <c r="BN118" i="4"/>
  <c r="CB118" i="4" s="1"/>
  <c r="BO126" i="4"/>
  <c r="CC126" i="4" s="1"/>
  <c r="BN107" i="4"/>
  <c r="CB107" i="4" s="1"/>
  <c r="BP92" i="4"/>
  <c r="CD92" i="4" s="1"/>
  <c r="BO155" i="4"/>
  <c r="CC155" i="4" s="1"/>
  <c r="BO87" i="4"/>
  <c r="CC87" i="4" s="1"/>
  <c r="BP163" i="4"/>
  <c r="CD163" i="4" s="1"/>
  <c r="BN148" i="4"/>
  <c r="CB148" i="4" s="1"/>
  <c r="BO159" i="4"/>
  <c r="CC159" i="4" s="1"/>
  <c r="BO154" i="4"/>
  <c r="CC154" i="4" s="1"/>
  <c r="BP105" i="4"/>
  <c r="CD105" i="4" s="1"/>
  <c r="BL150" i="5"/>
  <c r="BZ150" i="5" s="1"/>
  <c r="BL118" i="5"/>
  <c r="BZ118" i="5" s="1"/>
  <c r="BL84" i="5"/>
  <c r="BZ84" i="5" s="1"/>
  <c r="BK56" i="5"/>
  <c r="BY56" i="5" s="1"/>
  <c r="BV167" i="5"/>
  <c r="BV168" i="5" s="1"/>
  <c r="BV166" i="5"/>
  <c r="BJ54" i="5"/>
  <c r="BX54" i="5" s="1"/>
  <c r="BZ169" i="8"/>
  <c r="BZ170" i="8" s="1"/>
  <c r="BP141" i="8"/>
  <c r="CD141" i="8" s="1"/>
  <c r="BO128" i="8"/>
  <c r="CC128" i="8" s="1"/>
  <c r="BO149" i="8"/>
  <c r="CC149" i="8" s="1"/>
  <c r="BP137" i="8"/>
  <c r="CD137" i="8" s="1"/>
  <c r="BN154" i="8"/>
  <c r="CB154" i="8" s="1"/>
  <c r="CA166" i="8"/>
  <c r="BN128" i="8"/>
  <c r="CB128" i="8" s="1"/>
  <c r="BP75" i="8"/>
  <c r="CD75" i="8" s="1"/>
  <c r="BP111" i="8"/>
  <c r="CD111" i="8" s="1"/>
  <c r="BP71" i="8"/>
  <c r="CD71" i="8" s="1"/>
  <c r="BP163" i="8"/>
  <c r="CD163" i="8" s="1"/>
  <c r="BO116" i="8"/>
  <c r="CC116" i="8" s="1"/>
  <c r="BO63" i="8"/>
  <c r="CC63" i="8" s="1"/>
  <c r="BN146" i="8"/>
  <c r="CB146" i="8" s="1"/>
  <c r="BO92" i="8"/>
  <c r="CC92" i="8" s="1"/>
  <c r="BO111" i="8"/>
  <c r="CC111" i="8" s="1"/>
  <c r="BP138" i="8"/>
  <c r="CD138" i="8" s="1"/>
  <c r="BO99" i="8"/>
  <c r="CC99" i="8" s="1"/>
  <c r="BP72" i="8"/>
  <c r="CD72" i="8" s="1"/>
  <c r="BO98" i="8"/>
  <c r="CC98" i="8" s="1"/>
  <c r="BP87" i="8"/>
  <c r="CD87" i="8" s="1"/>
  <c r="BO106" i="8"/>
  <c r="CC106" i="8" s="1"/>
  <c r="BO95" i="8"/>
  <c r="CC95" i="8" s="1"/>
  <c r="BP152" i="8"/>
  <c r="CD152" i="8" s="1"/>
  <c r="BO121" i="8"/>
  <c r="CC121" i="8" s="1"/>
  <c r="BO90" i="8"/>
  <c r="CC90" i="8" s="1"/>
  <c r="P49" i="8"/>
  <c r="Q49" i="8" s="1"/>
  <c r="R49" i="8" s="1"/>
  <c r="P67" i="8"/>
  <c r="Q67" i="8" s="1"/>
  <c r="R67" i="8" s="1"/>
  <c r="P64" i="8"/>
  <c r="Q64" i="8" s="1"/>
  <c r="R64" i="8" s="1"/>
  <c r="J71" i="8"/>
  <c r="J69" i="8"/>
  <c r="H91" i="8"/>
  <c r="I87" i="8"/>
  <c r="J77" i="8"/>
  <c r="P77" i="8" s="1"/>
  <c r="Q77" i="8" s="1"/>
  <c r="R77" i="8" s="1"/>
  <c r="I61" i="8"/>
  <c r="I86" i="8"/>
  <c r="H73" i="8"/>
  <c r="J61" i="8"/>
  <c r="I92" i="8"/>
  <c r="J72" i="8"/>
  <c r="I47" i="8"/>
  <c r="P47" i="8" s="1"/>
  <c r="Q47" i="8" s="1"/>
  <c r="R47" i="8" s="1"/>
  <c r="J79" i="8"/>
  <c r="I46" i="8"/>
  <c r="P46" i="8" s="1"/>
  <c r="Q46" i="8" s="1"/>
  <c r="R46" i="8" s="1"/>
  <c r="H92" i="8"/>
  <c r="J92" i="8"/>
  <c r="H84" i="8"/>
  <c r="J78" i="8"/>
  <c r="P78" i="8" s="1"/>
  <c r="Q78" i="8" s="1"/>
  <c r="R78" i="8" s="1"/>
  <c r="H89" i="8"/>
  <c r="I79" i="8"/>
  <c r="J74" i="8"/>
  <c r="P74" i="8" s="1"/>
  <c r="Q74" i="8" s="1"/>
  <c r="R74" i="8" s="1"/>
  <c r="J82" i="8"/>
  <c r="I57" i="8"/>
  <c r="P57" i="8" s="1"/>
  <c r="Q57" i="8" s="1"/>
  <c r="R57" i="8" s="1"/>
  <c r="H71" i="8"/>
  <c r="I76" i="8"/>
  <c r="H93" i="8"/>
  <c r="H90" i="8"/>
  <c r="H88" i="8"/>
  <c r="I60" i="8"/>
  <c r="P60" i="8" s="1"/>
  <c r="Q60" i="8" s="1"/>
  <c r="R60" i="8" s="1"/>
  <c r="J75" i="8"/>
  <c r="P75" i="8" s="1"/>
  <c r="Q75" i="8" s="1"/>
  <c r="R75" i="8" s="1"/>
  <c r="I89" i="8"/>
  <c r="H87" i="8"/>
  <c r="H86" i="8"/>
  <c r="H94" i="8"/>
  <c r="J76" i="8"/>
  <c r="I90" i="8"/>
  <c r="P80" i="8"/>
  <c r="Q80" i="8" s="1"/>
  <c r="R80" i="8" s="1"/>
  <c r="CB167" i="8" l="1"/>
  <c r="CB168" i="8" s="1"/>
  <c r="BZ171" i="4"/>
  <c r="BZ172" i="4" s="1"/>
  <c r="D160" i="8"/>
  <c r="F160" i="8" s="1"/>
  <c r="BV169" i="5"/>
  <c r="BV170" i="5" s="1"/>
  <c r="F165" i="9"/>
  <c r="F166" i="9"/>
  <c r="BQ129" i="4"/>
  <c r="CE129" i="4" s="1"/>
  <c r="BP124" i="4"/>
  <c r="CD124" i="4" s="1"/>
  <c r="BO138" i="4"/>
  <c r="CC138" i="4" s="1"/>
  <c r="BQ154" i="4"/>
  <c r="CE154" i="4" s="1"/>
  <c r="BO100" i="4"/>
  <c r="CC100" i="4" s="1"/>
  <c r="BQ146" i="4"/>
  <c r="CE146" i="4" s="1"/>
  <c r="BP89" i="4"/>
  <c r="CD89" i="4" s="1"/>
  <c r="BP61" i="4"/>
  <c r="CD61" i="4" s="1"/>
  <c r="BP58" i="4"/>
  <c r="CD58" i="4" s="1"/>
  <c r="BO119" i="4"/>
  <c r="CC119" i="4" s="1"/>
  <c r="BO145" i="4"/>
  <c r="CC145" i="4" s="1"/>
  <c r="BO85" i="4"/>
  <c r="CC85" i="4" s="1"/>
  <c r="BQ97" i="4"/>
  <c r="CE97" i="4" s="1"/>
  <c r="BP110" i="4"/>
  <c r="CD110" i="4" s="1"/>
  <c r="BP116" i="4"/>
  <c r="CD116" i="4" s="1"/>
  <c r="BO77" i="4"/>
  <c r="CC77" i="4" s="1"/>
  <c r="BQ162" i="4"/>
  <c r="CE162" i="4" s="1"/>
  <c r="BO131" i="4"/>
  <c r="CC131" i="4" s="1"/>
  <c r="BP164" i="4"/>
  <c r="CD164" i="4" s="1"/>
  <c r="BO149" i="4"/>
  <c r="CC149" i="4" s="1"/>
  <c r="BP93" i="4"/>
  <c r="CD93" i="4" s="1"/>
  <c r="BP117" i="4"/>
  <c r="CD117" i="4" s="1"/>
  <c r="BQ106" i="4"/>
  <c r="CE106" i="4" s="1"/>
  <c r="BO108" i="4"/>
  <c r="CC108" i="4" s="1"/>
  <c r="BP80" i="4"/>
  <c r="CD80" i="4" s="1"/>
  <c r="BP119" i="4"/>
  <c r="CD119" i="4" s="1"/>
  <c r="BP66" i="4"/>
  <c r="CD66" i="4" s="1"/>
  <c r="BP127" i="4"/>
  <c r="CD127" i="4" s="1"/>
  <c r="BO137" i="4"/>
  <c r="CC137" i="4" s="1"/>
  <c r="BP121" i="4"/>
  <c r="CD121" i="4" s="1"/>
  <c r="BP103" i="4"/>
  <c r="CD103" i="4" s="1"/>
  <c r="BP85" i="4"/>
  <c r="CD85" i="4" s="1"/>
  <c r="BP155" i="4"/>
  <c r="CD155" i="4" s="1"/>
  <c r="BP88" i="4"/>
  <c r="CD88" i="4" s="1"/>
  <c r="BP134" i="4"/>
  <c r="CD134" i="4" s="1"/>
  <c r="BP91" i="4"/>
  <c r="CD91" i="4" s="1"/>
  <c r="BQ137" i="4"/>
  <c r="CE137" i="4" s="1"/>
  <c r="BP83" i="4"/>
  <c r="CD83" i="4" s="1"/>
  <c r="BP97" i="4"/>
  <c r="CD97" i="4" s="1"/>
  <c r="BP160" i="4"/>
  <c r="CD160" i="4" s="1"/>
  <c r="BP156" i="4"/>
  <c r="CD156" i="4" s="1"/>
  <c r="BP151" i="4"/>
  <c r="CD151" i="4" s="1"/>
  <c r="BP159" i="4"/>
  <c r="CD159" i="4" s="1"/>
  <c r="BO164" i="4"/>
  <c r="CC164" i="4" s="1"/>
  <c r="CA169" i="4"/>
  <c r="CA170" i="4" s="1"/>
  <c r="CA168" i="4"/>
  <c r="BQ69" i="4"/>
  <c r="CE69" i="4" s="1"/>
  <c r="BP102" i="4"/>
  <c r="CD102" i="4" s="1"/>
  <c r="BP149" i="4"/>
  <c r="CD149" i="4" s="1"/>
  <c r="BO94" i="4"/>
  <c r="CC94" i="4" s="1"/>
  <c r="BQ60" i="4"/>
  <c r="CE60" i="4" s="1"/>
  <c r="BQ93" i="4"/>
  <c r="CE93" i="4" s="1"/>
  <c r="BP63" i="4"/>
  <c r="CD63" i="4" s="1"/>
  <c r="BO74" i="4"/>
  <c r="CC74" i="4" s="1"/>
  <c r="BP62" i="4"/>
  <c r="CD62" i="4" s="1"/>
  <c r="BO111" i="4"/>
  <c r="CC111" i="4" s="1"/>
  <c r="BP100" i="4"/>
  <c r="CD100" i="4" s="1"/>
  <c r="BQ131" i="4"/>
  <c r="CE131" i="4" s="1"/>
  <c r="BO80" i="4"/>
  <c r="CC80" i="4" s="1"/>
  <c r="BO68" i="4"/>
  <c r="CC68" i="4" s="1"/>
  <c r="BO56" i="4"/>
  <c r="CC56" i="4" s="1"/>
  <c r="BQ114" i="4"/>
  <c r="CE114" i="4" s="1"/>
  <c r="BP72" i="4"/>
  <c r="CD72" i="4" s="1"/>
  <c r="BQ119" i="4"/>
  <c r="CE119" i="4" s="1"/>
  <c r="BQ83" i="4"/>
  <c r="CE83" i="4" s="1"/>
  <c r="BP126" i="4"/>
  <c r="CD126" i="4" s="1"/>
  <c r="BP125" i="4"/>
  <c r="CD125" i="4" s="1"/>
  <c r="BQ75" i="4"/>
  <c r="CE75" i="4" s="1"/>
  <c r="BO161" i="4"/>
  <c r="CC161" i="4" s="1"/>
  <c r="BO141" i="4"/>
  <c r="CC141" i="4" s="1"/>
  <c r="BQ95" i="4"/>
  <c r="CE95" i="4" s="1"/>
  <c r="BQ80" i="4"/>
  <c r="CE80" i="4" s="1"/>
  <c r="BQ124" i="4"/>
  <c r="CE124" i="4" s="1"/>
  <c r="BP77" i="4"/>
  <c r="CD77" i="4" s="1"/>
  <c r="BO153" i="4"/>
  <c r="CC153" i="4" s="1"/>
  <c r="BO156" i="4"/>
  <c r="CC156" i="4" s="1"/>
  <c r="BP140" i="4"/>
  <c r="CD140" i="4" s="1"/>
  <c r="BQ132" i="4"/>
  <c r="CE132" i="4" s="1"/>
  <c r="BQ85" i="4"/>
  <c r="CE85" i="4" s="1"/>
  <c r="BP108" i="4"/>
  <c r="CD108" i="4" s="1"/>
  <c r="BQ61" i="4"/>
  <c r="CE61" i="4" s="1"/>
  <c r="BP148" i="4"/>
  <c r="CD148" i="4" s="1"/>
  <c r="BP65" i="4"/>
  <c r="CD65" i="4" s="1"/>
  <c r="BP114" i="4"/>
  <c r="CD114" i="4" s="1"/>
  <c r="BP144" i="4"/>
  <c r="CD144" i="4" s="1"/>
  <c r="BP141" i="4"/>
  <c r="CD141" i="4" s="1"/>
  <c r="BO110" i="4"/>
  <c r="CC110" i="4" s="1"/>
  <c r="BO72" i="4"/>
  <c r="CC72" i="4" s="1"/>
  <c r="BQ88" i="4"/>
  <c r="CE88" i="4" s="1"/>
  <c r="BO128" i="4"/>
  <c r="CC128" i="4" s="1"/>
  <c r="BQ134" i="4"/>
  <c r="CE134" i="4" s="1"/>
  <c r="BO151" i="4"/>
  <c r="CC151" i="4" s="1"/>
  <c r="BQ91" i="4"/>
  <c r="CE91" i="4" s="1"/>
  <c r="BQ72" i="4"/>
  <c r="CE72" i="4" s="1"/>
  <c r="BP70" i="4"/>
  <c r="CD70" i="4" s="1"/>
  <c r="BQ144" i="4"/>
  <c r="CE144" i="4" s="1"/>
  <c r="BQ100" i="4"/>
  <c r="CE100" i="4" s="1"/>
  <c r="BO134" i="4"/>
  <c r="CC134" i="4" s="1"/>
  <c r="BQ68" i="4"/>
  <c r="CE68" i="4" s="1"/>
  <c r="BQ164" i="4"/>
  <c r="CE164" i="4" s="1"/>
  <c r="BL57" i="5"/>
  <c r="BZ57" i="5" s="1"/>
  <c r="BK55" i="5"/>
  <c r="BY55" i="5" s="1"/>
  <c r="BW167" i="5"/>
  <c r="BW168" i="5" s="1"/>
  <c r="BW166" i="5"/>
  <c r="CA169" i="8"/>
  <c r="CA170" i="8" s="1"/>
  <c r="BP112" i="8"/>
  <c r="CD112" i="8" s="1"/>
  <c r="BP64" i="8"/>
  <c r="CD64" i="8" s="1"/>
  <c r="BP96" i="8"/>
  <c r="CD96" i="8" s="1"/>
  <c r="BP117" i="8"/>
  <c r="CD117" i="8" s="1"/>
  <c r="BP129" i="8"/>
  <c r="CD129" i="8" s="1"/>
  <c r="BP99" i="8"/>
  <c r="CD99" i="8" s="1"/>
  <c r="BP93" i="8"/>
  <c r="CD93" i="8" s="1"/>
  <c r="BP150" i="8"/>
  <c r="CD150" i="8" s="1"/>
  <c r="BP122" i="8"/>
  <c r="CD122" i="8" s="1"/>
  <c r="BP91" i="8"/>
  <c r="CD91" i="8" s="1"/>
  <c r="BP107" i="8"/>
  <c r="CD107" i="8" s="1"/>
  <c r="BP100" i="8"/>
  <c r="CD100" i="8" s="1"/>
  <c r="BO129" i="8"/>
  <c r="CC129" i="8" s="1"/>
  <c r="CB166" i="8"/>
  <c r="BO147" i="8"/>
  <c r="CC147" i="8" s="1"/>
  <c r="BO155" i="8"/>
  <c r="CC155" i="8" s="1"/>
  <c r="CC167" i="8" s="1"/>
  <c r="CC168" i="8" s="1"/>
  <c r="P61" i="8"/>
  <c r="Q61" i="8" s="1"/>
  <c r="R61" i="8" s="1"/>
  <c r="P76" i="8"/>
  <c r="Q76" i="8" s="1"/>
  <c r="R76" i="8" s="1"/>
  <c r="P79" i="8"/>
  <c r="Q79" i="8" s="1"/>
  <c r="R79" i="8" s="1"/>
  <c r="H103" i="8"/>
  <c r="H106" i="8"/>
  <c r="H118" i="8"/>
  <c r="I69" i="8"/>
  <c r="P69" i="8" s="1"/>
  <c r="Q69" i="8" s="1"/>
  <c r="R69" i="8" s="1"/>
  <c r="I91" i="8"/>
  <c r="H96" i="8"/>
  <c r="J91" i="8"/>
  <c r="J81" i="8"/>
  <c r="H102" i="8"/>
  <c r="H83" i="8"/>
  <c r="J87" i="8"/>
  <c r="P87" i="8" s="1"/>
  <c r="Q87" i="8" s="1"/>
  <c r="R87" i="8" s="1"/>
  <c r="H105" i="8"/>
  <c r="H117" i="8"/>
  <c r="J73" i="8"/>
  <c r="I102" i="8"/>
  <c r="H98" i="8"/>
  <c r="I72" i="8"/>
  <c r="P72" i="8" s="1"/>
  <c r="Q72" i="8" s="1"/>
  <c r="R72" i="8" s="1"/>
  <c r="J104" i="8"/>
  <c r="J89" i="8"/>
  <c r="P89" i="8" s="1"/>
  <c r="Q89" i="8" s="1"/>
  <c r="R89" i="8" s="1"/>
  <c r="J83" i="8"/>
  <c r="I104" i="8"/>
  <c r="I88" i="8"/>
  <c r="J94" i="8"/>
  <c r="H101" i="8"/>
  <c r="P92" i="8"/>
  <c r="Q92" i="8" s="1"/>
  <c r="R92" i="8" s="1"/>
  <c r="I73" i="8"/>
  <c r="H99" i="8"/>
  <c r="J90" i="8"/>
  <c r="P90" i="8" s="1"/>
  <c r="Q90" i="8" s="1"/>
  <c r="R90" i="8" s="1"/>
  <c r="H104" i="8"/>
  <c r="I59" i="8"/>
  <c r="P59" i="8" s="1"/>
  <c r="Q59" i="8" s="1"/>
  <c r="R59" i="8" s="1"/>
  <c r="H85" i="8"/>
  <c r="J88" i="8"/>
  <c r="H100" i="8"/>
  <c r="I98" i="8"/>
  <c r="I99" i="8"/>
  <c r="I101" i="8"/>
  <c r="J86" i="8"/>
  <c r="P86" i="8" s="1"/>
  <c r="Q86" i="8" s="1"/>
  <c r="R86" i="8" s="1"/>
  <c r="I58" i="8"/>
  <c r="P58" i="8" s="1"/>
  <c r="Q58" i="8" s="1"/>
  <c r="R58" i="8" s="1"/>
  <c r="J84" i="8"/>
  <c r="D161" i="8" l="1"/>
  <c r="F161" i="8" s="1"/>
  <c r="BW169" i="5"/>
  <c r="BW170" i="5" s="1"/>
  <c r="F168" i="9"/>
  <c r="F169" i="9" s="1"/>
  <c r="CA171" i="4"/>
  <c r="CA172" i="4" s="1"/>
  <c r="BQ66" i="4"/>
  <c r="CE66" i="4" s="1"/>
  <c r="BQ63" i="4"/>
  <c r="CE63" i="4" s="1"/>
  <c r="BQ89" i="4"/>
  <c r="CE89" i="4" s="1"/>
  <c r="BP129" i="4"/>
  <c r="CD129" i="4" s="1"/>
  <c r="BQ145" i="4"/>
  <c r="CE145" i="4" s="1"/>
  <c r="BQ141" i="4"/>
  <c r="CE141" i="4" s="1"/>
  <c r="BQ92" i="4"/>
  <c r="CE92" i="4" s="1"/>
  <c r="BQ86" i="4"/>
  <c r="CE86" i="4" s="1"/>
  <c r="BP162" i="4"/>
  <c r="CD162" i="4" s="1"/>
  <c r="BP57" i="4"/>
  <c r="CD57" i="4" s="1"/>
  <c r="BQ101" i="4"/>
  <c r="CE101" i="4" s="1"/>
  <c r="BQ150" i="4"/>
  <c r="CE150" i="4" s="1"/>
  <c r="BP165" i="4"/>
  <c r="CD165" i="4" s="1"/>
  <c r="BQ161" i="4"/>
  <c r="CE161" i="4" s="1"/>
  <c r="BQ128" i="4"/>
  <c r="CE128" i="4" s="1"/>
  <c r="BP109" i="4"/>
  <c r="CD109" i="4" s="1"/>
  <c r="BP150" i="4"/>
  <c r="CD150" i="4" s="1"/>
  <c r="BP78" i="4"/>
  <c r="CD78" i="4" s="1"/>
  <c r="BP86" i="4"/>
  <c r="CD86" i="4" s="1"/>
  <c r="BQ62" i="4"/>
  <c r="CE62" i="4" s="1"/>
  <c r="BQ71" i="4"/>
  <c r="CE71" i="4" s="1"/>
  <c r="BP111" i="4"/>
  <c r="CD111" i="4" s="1"/>
  <c r="BP154" i="4"/>
  <c r="CD154" i="4" s="1"/>
  <c r="BQ122" i="4"/>
  <c r="CE122" i="4" s="1"/>
  <c r="BP132" i="4"/>
  <c r="CD132" i="4" s="1"/>
  <c r="BP73" i="4"/>
  <c r="CD73" i="4" s="1"/>
  <c r="BP69" i="4"/>
  <c r="CD69" i="4" s="1"/>
  <c r="BQ103" i="4"/>
  <c r="CE103" i="4" s="1"/>
  <c r="BQ135" i="4"/>
  <c r="CE135" i="4" s="1"/>
  <c r="BQ64" i="4"/>
  <c r="CE64" i="4" s="1"/>
  <c r="BP152" i="4"/>
  <c r="CD152" i="4" s="1"/>
  <c r="BQ115" i="4"/>
  <c r="CE115" i="4" s="1"/>
  <c r="BQ109" i="4"/>
  <c r="CE109" i="4" s="1"/>
  <c r="BP157" i="4"/>
  <c r="CD157" i="4" s="1"/>
  <c r="BP112" i="4"/>
  <c r="CD112" i="4" s="1"/>
  <c r="BQ160" i="4"/>
  <c r="CE160" i="4" s="1"/>
  <c r="BQ98" i="4"/>
  <c r="CE98" i="4" s="1"/>
  <c r="BQ104" i="4"/>
  <c r="CE104" i="4" s="1"/>
  <c r="BQ67" i="4"/>
  <c r="CE67" i="4" s="1"/>
  <c r="BQ165" i="4"/>
  <c r="CE165" i="4" s="1"/>
  <c r="BQ117" i="4"/>
  <c r="CE117" i="4" s="1"/>
  <c r="BP146" i="4"/>
  <c r="CD146" i="4" s="1"/>
  <c r="BQ90" i="4"/>
  <c r="CE90" i="4" s="1"/>
  <c r="BP139" i="4"/>
  <c r="CD139" i="4" s="1"/>
  <c r="BQ73" i="4"/>
  <c r="CE73" i="4" s="1"/>
  <c r="BQ120" i="4"/>
  <c r="CE120" i="4" s="1"/>
  <c r="BQ118" i="4"/>
  <c r="CE118" i="4" s="1"/>
  <c r="BP120" i="4"/>
  <c r="CD120" i="4" s="1"/>
  <c r="CB169" i="4"/>
  <c r="CB170" i="4" s="1"/>
  <c r="CB168" i="4"/>
  <c r="BQ126" i="4"/>
  <c r="CE126" i="4" s="1"/>
  <c r="BQ84" i="4"/>
  <c r="CE84" i="4" s="1"/>
  <c r="BQ111" i="4"/>
  <c r="CE111" i="4" s="1"/>
  <c r="BQ125" i="4"/>
  <c r="CE125" i="4" s="1"/>
  <c r="BP81" i="4"/>
  <c r="CD81" i="4" s="1"/>
  <c r="BQ152" i="4"/>
  <c r="CE152" i="4" s="1"/>
  <c r="BQ156" i="4"/>
  <c r="CE156" i="4" s="1"/>
  <c r="BP138" i="4"/>
  <c r="CD138" i="4" s="1"/>
  <c r="BP135" i="4"/>
  <c r="CD135" i="4" s="1"/>
  <c r="BQ142" i="4"/>
  <c r="CE142" i="4" s="1"/>
  <c r="BQ149" i="4"/>
  <c r="CE149" i="4" s="1"/>
  <c r="BQ78" i="4"/>
  <c r="CE78" i="4" s="1"/>
  <c r="BP142" i="4"/>
  <c r="CD142" i="4" s="1"/>
  <c r="BQ127" i="4"/>
  <c r="CE127" i="4" s="1"/>
  <c r="BP75" i="4"/>
  <c r="CD75" i="4" s="1"/>
  <c r="BP95" i="4"/>
  <c r="CD95" i="4" s="1"/>
  <c r="BQ157" i="4"/>
  <c r="CE157" i="4" s="1"/>
  <c r="BQ81" i="4"/>
  <c r="CE81" i="4" s="1"/>
  <c r="BQ94" i="4"/>
  <c r="CE94" i="4" s="1"/>
  <c r="BQ59" i="4"/>
  <c r="CE59" i="4" s="1"/>
  <c r="BP101" i="4"/>
  <c r="CD101" i="4" s="1"/>
  <c r="BX167" i="5"/>
  <c r="BX168" i="5" s="1"/>
  <c r="BX166" i="5"/>
  <c r="BL56" i="5"/>
  <c r="BZ56" i="5" s="1"/>
  <c r="CB169" i="8"/>
  <c r="CB170" i="8" s="1"/>
  <c r="BP148" i="8"/>
  <c r="CD148" i="8" s="1"/>
  <c r="BP156" i="8"/>
  <c r="BP130" i="8"/>
  <c r="CD130" i="8" s="1"/>
  <c r="CC166" i="8"/>
  <c r="P88" i="8"/>
  <c r="Q88" i="8" s="1"/>
  <c r="R88" i="8" s="1"/>
  <c r="P91" i="8"/>
  <c r="Q91" i="8" s="1"/>
  <c r="R91" i="8" s="1"/>
  <c r="P73" i="8"/>
  <c r="Q73" i="8" s="1"/>
  <c r="R73" i="8" s="1"/>
  <c r="J96" i="8"/>
  <c r="I125" i="8"/>
  <c r="I113" i="8"/>
  <c r="J100" i="8"/>
  <c r="P104" i="8"/>
  <c r="Q104" i="8" s="1"/>
  <c r="R104" i="8" s="1"/>
  <c r="J101" i="8"/>
  <c r="P101" i="8" s="1"/>
  <c r="Q101" i="8" s="1"/>
  <c r="R101" i="8" s="1"/>
  <c r="J93" i="8"/>
  <c r="I81" i="8"/>
  <c r="P81" i="8" s="1"/>
  <c r="Q81" i="8" s="1"/>
  <c r="R81" i="8" s="1"/>
  <c r="H112" i="8"/>
  <c r="H124" i="8"/>
  <c r="I103" i="8"/>
  <c r="J118" i="8"/>
  <c r="J106" i="8"/>
  <c r="H110" i="8"/>
  <c r="H122" i="8"/>
  <c r="I70" i="8"/>
  <c r="P70" i="8" s="1"/>
  <c r="Q70" i="8" s="1"/>
  <c r="R70" i="8" s="1"/>
  <c r="I100" i="8"/>
  <c r="I126" i="8"/>
  <c r="I114" i="8"/>
  <c r="J99" i="8"/>
  <c r="P99" i="8" s="1"/>
  <c r="Q99" i="8" s="1"/>
  <c r="R99" i="8" s="1"/>
  <c r="I123" i="8"/>
  <c r="I111" i="8"/>
  <c r="J102" i="8"/>
  <c r="P102" i="8" s="1"/>
  <c r="Q102" i="8" s="1"/>
  <c r="R102" i="8" s="1"/>
  <c r="J128" i="8"/>
  <c r="J116" i="8"/>
  <c r="J103" i="8"/>
  <c r="J98" i="8"/>
  <c r="P98" i="8" s="1"/>
  <c r="Q98" i="8" s="1"/>
  <c r="R98" i="8" s="1"/>
  <c r="I122" i="8"/>
  <c r="I110" i="8"/>
  <c r="J85" i="8"/>
  <c r="H97" i="8"/>
  <c r="I128" i="8"/>
  <c r="I116" i="8"/>
  <c r="H95" i="8"/>
  <c r="H108" i="8"/>
  <c r="H120" i="8"/>
  <c r="H115" i="8"/>
  <c r="H127" i="8"/>
  <c r="I85" i="8"/>
  <c r="H114" i="8"/>
  <c r="H126" i="8"/>
  <c r="H116" i="8"/>
  <c r="H128" i="8"/>
  <c r="I71" i="8"/>
  <c r="P71" i="8" s="1"/>
  <c r="Q71" i="8" s="1"/>
  <c r="R71" i="8" s="1"/>
  <c r="H111" i="8"/>
  <c r="H123" i="8"/>
  <c r="H113" i="8"/>
  <c r="H125" i="8"/>
  <c r="J95" i="8"/>
  <c r="I84" i="8"/>
  <c r="P84" i="8" s="1"/>
  <c r="Q84" i="8" s="1"/>
  <c r="R84" i="8" s="1"/>
  <c r="CB171" i="4" l="1"/>
  <c r="CB172" i="4" s="1"/>
  <c r="D162" i="8"/>
  <c r="F162" i="8" s="1"/>
  <c r="BX169" i="5"/>
  <c r="BX170" i="5" s="1"/>
  <c r="CD156" i="8"/>
  <c r="CD167" i="8" s="1"/>
  <c r="CD168" i="8" s="1"/>
  <c r="BQ79" i="4"/>
  <c r="CE79" i="4" s="1"/>
  <c r="BQ139" i="4"/>
  <c r="CE139" i="4" s="1"/>
  <c r="BQ163" i="4"/>
  <c r="CE163" i="4" s="1"/>
  <c r="BQ130" i="4"/>
  <c r="CE130" i="4" s="1"/>
  <c r="BQ76" i="4"/>
  <c r="CE76" i="4" s="1"/>
  <c r="BQ121" i="4"/>
  <c r="CE121" i="4" s="1"/>
  <c r="BQ140" i="4"/>
  <c r="CE140" i="4" s="1"/>
  <c r="BQ82" i="4"/>
  <c r="CE82" i="4" s="1"/>
  <c r="BQ58" i="4"/>
  <c r="CE58" i="4" s="1"/>
  <c r="BQ151" i="4"/>
  <c r="CE151" i="4" s="1"/>
  <c r="BQ112" i="4"/>
  <c r="CE112" i="4" s="1"/>
  <c r="BQ96" i="4"/>
  <c r="CE96" i="4" s="1"/>
  <c r="BQ110" i="4"/>
  <c r="CE110" i="4" s="1"/>
  <c r="BQ102" i="4"/>
  <c r="CE102" i="4" s="1"/>
  <c r="BQ113" i="4"/>
  <c r="CE113" i="4" s="1"/>
  <c r="BQ153" i="4"/>
  <c r="CE153" i="4" s="1"/>
  <c r="BQ70" i="4"/>
  <c r="CE70" i="4" s="1"/>
  <c r="BQ155" i="4"/>
  <c r="CE155" i="4" s="1"/>
  <c r="BQ87" i="4"/>
  <c r="CE87" i="4" s="1"/>
  <c r="BQ136" i="4"/>
  <c r="CE136" i="4" s="1"/>
  <c r="BQ147" i="4"/>
  <c r="CE147" i="4" s="1"/>
  <c r="BQ143" i="4"/>
  <c r="CE143" i="4" s="1"/>
  <c r="CC169" i="4"/>
  <c r="CC170" i="4" s="1"/>
  <c r="CC168" i="4"/>
  <c r="BQ158" i="4"/>
  <c r="CE158" i="4" s="1"/>
  <c r="BQ74" i="4"/>
  <c r="CE74" i="4" s="1"/>
  <c r="BQ133" i="4"/>
  <c r="CE133" i="4" s="1"/>
  <c r="BY166" i="5"/>
  <c r="BY167" i="5"/>
  <c r="BY168" i="5" s="1"/>
  <c r="BZ166" i="5"/>
  <c r="BZ167" i="5"/>
  <c r="BZ168" i="5" s="1"/>
  <c r="CC169" i="8"/>
  <c r="CC170" i="8" s="1"/>
  <c r="P103" i="8"/>
  <c r="Q103" i="8" s="1"/>
  <c r="R103" i="8" s="1"/>
  <c r="P116" i="8"/>
  <c r="Q116" i="8" s="1"/>
  <c r="R116" i="8" s="1"/>
  <c r="P128" i="8"/>
  <c r="Q128" i="8" s="1"/>
  <c r="R128" i="8" s="1"/>
  <c r="P100" i="8"/>
  <c r="Q100" i="8" s="1"/>
  <c r="R100" i="8" s="1"/>
  <c r="P85" i="8"/>
  <c r="Q85" i="8" s="1"/>
  <c r="R85" i="8" s="1"/>
  <c r="J119" i="8"/>
  <c r="J107" i="8"/>
  <c r="H109" i="8"/>
  <c r="H121" i="8"/>
  <c r="J124" i="8"/>
  <c r="J112" i="8"/>
  <c r="J123" i="8"/>
  <c r="P123" i="8" s="1"/>
  <c r="Q123" i="8" s="1"/>
  <c r="R123" i="8" s="1"/>
  <c r="J111" i="8"/>
  <c r="P111" i="8" s="1"/>
  <c r="Q111" i="8" s="1"/>
  <c r="R111" i="8" s="1"/>
  <c r="I93" i="8"/>
  <c r="P93" i="8" s="1"/>
  <c r="Q93" i="8" s="1"/>
  <c r="R93" i="8" s="1"/>
  <c r="H107" i="8"/>
  <c r="H119" i="8"/>
  <c r="J122" i="8"/>
  <c r="P122" i="8" s="1"/>
  <c r="Q122" i="8" s="1"/>
  <c r="R122" i="8" s="1"/>
  <c r="J110" i="8"/>
  <c r="P110" i="8" s="1"/>
  <c r="Q110" i="8" s="1"/>
  <c r="R110" i="8" s="1"/>
  <c r="J117" i="8"/>
  <c r="J105" i="8"/>
  <c r="I82" i="8"/>
  <c r="P82" i="8" s="1"/>
  <c r="Q82" i="8" s="1"/>
  <c r="R82" i="8" s="1"/>
  <c r="I97" i="8"/>
  <c r="J126" i="8"/>
  <c r="P126" i="8" s="1"/>
  <c r="Q126" i="8" s="1"/>
  <c r="R126" i="8" s="1"/>
  <c r="J114" i="8"/>
  <c r="P114" i="8" s="1"/>
  <c r="Q114" i="8" s="1"/>
  <c r="R114" i="8" s="1"/>
  <c r="J120" i="8"/>
  <c r="J108" i="8"/>
  <c r="J127" i="8"/>
  <c r="J115" i="8"/>
  <c r="I96" i="8"/>
  <c r="P96" i="8" s="1"/>
  <c r="Q96" i="8" s="1"/>
  <c r="R96" i="8" s="1"/>
  <c r="I83" i="8"/>
  <c r="P83" i="8" s="1"/>
  <c r="Q83" i="8" s="1"/>
  <c r="R83" i="8" s="1"/>
  <c r="J97" i="8"/>
  <c r="I124" i="8"/>
  <c r="I112" i="8"/>
  <c r="I127" i="8"/>
  <c r="I115" i="8"/>
  <c r="J125" i="8"/>
  <c r="P125" i="8" s="1"/>
  <c r="Q125" i="8" s="1"/>
  <c r="R125" i="8" s="1"/>
  <c r="J113" i="8"/>
  <c r="P113" i="8" s="1"/>
  <c r="Q113" i="8" s="1"/>
  <c r="R113" i="8" s="1"/>
  <c r="CD166" i="8" l="1"/>
  <c r="CD169" i="8" s="1"/>
  <c r="CD170" i="8" s="1"/>
  <c r="BZ169" i="5"/>
  <c r="BZ170" i="5" s="1"/>
  <c r="CC171" i="4"/>
  <c r="CC172" i="4" s="1"/>
  <c r="D163" i="8"/>
  <c r="F163" i="8" s="1"/>
  <c r="BY169" i="5"/>
  <c r="BY170" i="5" s="1"/>
  <c r="CE168" i="4"/>
  <c r="CE169" i="4"/>
  <c r="CE170" i="4" s="1"/>
  <c r="CD168" i="4"/>
  <c r="CD169" i="4"/>
  <c r="CD170" i="4" s="1"/>
  <c r="P112" i="8"/>
  <c r="Q112" i="8" s="1"/>
  <c r="R112" i="8" s="1"/>
  <c r="P127" i="8"/>
  <c r="Q127" i="8" s="1"/>
  <c r="R127" i="8" s="1"/>
  <c r="P97" i="8"/>
  <c r="Q97" i="8" s="1"/>
  <c r="R97" i="8" s="1"/>
  <c r="P115" i="8"/>
  <c r="Q115" i="8" s="1"/>
  <c r="R115" i="8" s="1"/>
  <c r="P124" i="8"/>
  <c r="Q124" i="8" s="1"/>
  <c r="R124" i="8" s="1"/>
  <c r="I95" i="8"/>
  <c r="P95" i="8" s="1"/>
  <c r="Q95" i="8" s="1"/>
  <c r="R95" i="8" s="1"/>
  <c r="I94" i="8"/>
  <c r="P94" i="8" s="1"/>
  <c r="Q94" i="8" s="1"/>
  <c r="R94" i="8" s="1"/>
  <c r="I121" i="8"/>
  <c r="I109" i="8"/>
  <c r="I117" i="8"/>
  <c r="P117" i="8" s="1"/>
  <c r="Q117" i="8" s="1"/>
  <c r="R117" i="8" s="1"/>
  <c r="I105" i="8"/>
  <c r="P105" i="8" s="1"/>
  <c r="Q105" i="8" s="1"/>
  <c r="R105" i="8" s="1"/>
  <c r="I120" i="8"/>
  <c r="P120" i="8" s="1"/>
  <c r="Q120" i="8" s="1"/>
  <c r="R120" i="8" s="1"/>
  <c r="I108" i="8"/>
  <c r="P108" i="8" s="1"/>
  <c r="Q108" i="8" s="1"/>
  <c r="R108" i="8" s="1"/>
  <c r="J121" i="8"/>
  <c r="J109" i="8"/>
  <c r="CD171" i="4" l="1"/>
  <c r="CD172" i="4" s="1"/>
  <c r="CE171" i="4"/>
  <c r="CE172" i="4" s="1"/>
  <c r="D164" i="8"/>
  <c r="F164" i="8" s="1"/>
  <c r="P121" i="8"/>
  <c r="Q121" i="8" s="1"/>
  <c r="R121" i="8" s="1"/>
  <c r="P109" i="8"/>
  <c r="Q109" i="8" s="1"/>
  <c r="R109" i="8" s="1"/>
  <c r="I118" i="8"/>
  <c r="P118" i="8" s="1"/>
  <c r="Q118" i="8" s="1"/>
  <c r="R118" i="8" s="1"/>
  <c r="I106" i="8"/>
  <c r="P106" i="8" s="1"/>
  <c r="Q106" i="8" s="1"/>
  <c r="R106" i="8" s="1"/>
  <c r="I119" i="8"/>
  <c r="P119" i="8" s="1"/>
  <c r="Q119" i="8" s="1"/>
  <c r="R119" i="8" s="1"/>
  <c r="I107" i="8"/>
  <c r="P107" i="8" s="1"/>
  <c r="Q107" i="8" s="1"/>
  <c r="R107" i="8" s="1"/>
  <c r="D165" i="8" l="1"/>
  <c r="F165" i="8" s="1"/>
  <c r="D166" i="8"/>
  <c r="F166" i="8" s="1"/>
  <c r="F168" i="8" l="1"/>
  <c r="F169" i="8" s="1"/>
  <c r="AA10" i="4" l="1"/>
  <c r="AA11" i="4"/>
  <c r="AA12" i="4"/>
  <c r="AA13" i="4"/>
  <c r="AA14" i="4"/>
  <c r="AA15" i="4"/>
  <c r="AA16" i="4"/>
  <c r="AA17" i="4"/>
  <c r="AA18" i="4"/>
  <c r="AA19" i="4"/>
  <c r="AA20" i="4"/>
  <c r="AA21" i="4"/>
  <c r="AA22" i="4"/>
  <c r="AA23" i="4"/>
  <c r="AA24" i="4"/>
  <c r="AA25" i="4"/>
  <c r="AA26" i="4"/>
  <c r="AA27" i="4"/>
  <c r="AA28" i="4"/>
  <c r="AA29" i="4"/>
  <c r="AA30" i="4"/>
  <c r="AA31" i="4"/>
  <c r="AA32" i="4"/>
  <c r="AA33" i="4"/>
  <c r="AA34" i="4"/>
  <c r="AA35" i="4"/>
  <c r="AA36" i="4"/>
  <c r="AA37" i="4"/>
  <c r="AA38" i="4"/>
  <c r="AA39" i="4"/>
  <c r="AA40" i="4"/>
  <c r="AA41" i="4"/>
  <c r="AA42" i="4"/>
  <c r="AA43" i="4"/>
  <c r="AA44" i="4"/>
  <c r="AA45" i="4"/>
  <c r="AA46" i="4"/>
  <c r="AA47" i="4"/>
  <c r="AA48" i="4"/>
  <c r="AA49" i="4"/>
  <c r="AA50" i="4"/>
  <c r="AA51" i="4"/>
  <c r="AA52" i="4"/>
  <c r="AA53" i="4"/>
  <c r="AA54" i="4"/>
  <c r="AA55" i="4"/>
  <c r="AA56" i="4"/>
  <c r="AA57" i="4"/>
  <c r="AA58" i="4"/>
  <c r="AA59" i="4"/>
  <c r="AA60" i="4"/>
  <c r="AA61" i="4"/>
  <c r="AA62" i="4"/>
  <c r="AA63" i="4"/>
  <c r="AA64" i="4"/>
  <c r="AA65" i="4"/>
  <c r="AA66" i="4"/>
  <c r="AA67" i="4"/>
  <c r="AA68" i="4"/>
  <c r="AA69" i="4"/>
  <c r="AA70" i="4"/>
  <c r="AA71" i="4"/>
  <c r="AA72" i="4"/>
  <c r="AA73" i="4"/>
  <c r="AA74" i="4"/>
  <c r="AA75" i="4"/>
  <c r="AA76" i="4"/>
  <c r="AA77" i="4"/>
  <c r="AA78" i="4"/>
  <c r="AA79" i="4"/>
  <c r="AA80" i="4"/>
  <c r="AA81" i="4"/>
  <c r="AA82" i="4"/>
  <c r="AA83" i="4"/>
  <c r="AA84" i="4"/>
  <c r="AA85" i="4"/>
  <c r="AA86" i="4"/>
  <c r="AA87" i="4"/>
  <c r="AA88" i="4"/>
  <c r="AA89" i="4"/>
  <c r="AA90" i="4"/>
  <c r="AA91" i="4"/>
  <c r="AA92" i="4"/>
  <c r="AA93" i="4"/>
  <c r="AA94" i="4"/>
  <c r="AA95" i="4"/>
  <c r="AA96" i="4"/>
  <c r="AA97" i="4"/>
  <c r="AA98" i="4"/>
  <c r="AA99" i="4"/>
  <c r="AA100" i="4"/>
  <c r="AA101" i="4"/>
  <c r="AA102" i="4"/>
  <c r="AA103" i="4"/>
  <c r="AA104" i="4"/>
  <c r="AA105" i="4"/>
  <c r="AA106" i="4"/>
  <c r="AA107" i="4"/>
  <c r="AA108" i="4"/>
  <c r="AA109" i="4"/>
  <c r="AA110" i="4"/>
  <c r="AA111" i="4"/>
  <c r="AA112" i="4"/>
  <c r="AA113" i="4"/>
  <c r="AA114" i="4"/>
  <c r="AA115" i="4"/>
  <c r="AA116" i="4"/>
  <c r="AA117" i="4"/>
  <c r="AA118" i="4"/>
  <c r="AA119" i="4"/>
  <c r="AA120" i="4"/>
  <c r="AA121" i="4"/>
  <c r="AA122" i="4"/>
  <c r="AA123" i="4"/>
  <c r="AA124" i="4"/>
  <c r="AA125" i="4"/>
  <c r="AA126" i="4"/>
  <c r="AA127" i="4"/>
  <c r="AA128" i="4"/>
  <c r="AA9" i="4"/>
  <c r="Z10" i="4"/>
  <c r="Z11" i="4"/>
  <c r="Z12" i="4"/>
  <c r="Z13" i="4"/>
  <c r="Z14" i="4"/>
  <c r="Z15" i="4"/>
  <c r="Z16" i="4"/>
  <c r="Z17" i="4"/>
  <c r="Z18" i="4"/>
  <c r="Z19" i="4"/>
  <c r="Z20" i="4"/>
  <c r="Z21" i="4"/>
  <c r="Z22" i="4"/>
  <c r="Z23" i="4"/>
  <c r="Z24" i="4"/>
  <c r="Z25" i="4"/>
  <c r="Z26" i="4"/>
  <c r="Z27" i="4"/>
  <c r="Z28" i="4"/>
  <c r="Z29" i="4"/>
  <c r="Z30" i="4"/>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61" i="4"/>
  <c r="Z62" i="4"/>
  <c r="Z63" i="4"/>
  <c r="Z64" i="4"/>
  <c r="Z65" i="4"/>
  <c r="Z66" i="4"/>
  <c r="Z67" i="4"/>
  <c r="Z68" i="4"/>
  <c r="Z69" i="4"/>
  <c r="Z70" i="4"/>
  <c r="Z71" i="4"/>
  <c r="Z72" i="4"/>
  <c r="Z73" i="4"/>
  <c r="Z74" i="4"/>
  <c r="Z75" i="4"/>
  <c r="Z76" i="4"/>
  <c r="Z77" i="4"/>
  <c r="Z78" i="4"/>
  <c r="Z79" i="4"/>
  <c r="Z80" i="4"/>
  <c r="Z81" i="4"/>
  <c r="Z82" i="4"/>
  <c r="Z83" i="4"/>
  <c r="Z84" i="4"/>
  <c r="Z85" i="4"/>
  <c r="Z86" i="4"/>
  <c r="Z87" i="4"/>
  <c r="Z88" i="4"/>
  <c r="Z89" i="4"/>
  <c r="Z90" i="4"/>
  <c r="Z91" i="4"/>
  <c r="Z92" i="4"/>
  <c r="Z93" i="4"/>
  <c r="Z94" i="4"/>
  <c r="Z95" i="4"/>
  <c r="Z96" i="4"/>
  <c r="Z97" i="4"/>
  <c r="Z98" i="4"/>
  <c r="Z99" i="4"/>
  <c r="Z100" i="4"/>
  <c r="Z101" i="4"/>
  <c r="Z102" i="4"/>
  <c r="Z103" i="4"/>
  <c r="Z104" i="4"/>
  <c r="Z105" i="4"/>
  <c r="Z106" i="4"/>
  <c r="Z107" i="4"/>
  <c r="Z108" i="4"/>
  <c r="Z109" i="4"/>
  <c r="Z110" i="4"/>
  <c r="Z111" i="4"/>
  <c r="Z112" i="4"/>
  <c r="Z113" i="4"/>
  <c r="Z114" i="4"/>
  <c r="Z115" i="4"/>
  <c r="Z116" i="4"/>
  <c r="Z117" i="4"/>
  <c r="Z118" i="4"/>
  <c r="Z119" i="4"/>
  <c r="Z120" i="4"/>
  <c r="Z121" i="4"/>
  <c r="Z122" i="4"/>
  <c r="Z123" i="4"/>
  <c r="Z124" i="4"/>
  <c r="Z125" i="4"/>
  <c r="Z126" i="4"/>
  <c r="Z127" i="4"/>
  <c r="Z128" i="4"/>
  <c r="Z9" i="4"/>
  <c r="B3" i="4"/>
  <c r="B4" i="4"/>
  <c r="B5" i="4"/>
  <c r="P133" i="4" l="1"/>
  <c r="Q133" i="4" s="1"/>
  <c r="R133" i="4" s="1"/>
  <c r="P138" i="4"/>
  <c r="Q138" i="4" s="1"/>
  <c r="R138" i="4" s="1"/>
  <c r="P135" i="4"/>
  <c r="Q135" i="4" s="1"/>
  <c r="R135" i="4" s="1"/>
  <c r="P134" i="4"/>
  <c r="Q134" i="4" s="1"/>
  <c r="R134" i="4" s="1"/>
  <c r="P137" i="4"/>
  <c r="Q137" i="4" s="1"/>
  <c r="R137" i="4" s="1"/>
  <c r="P139" i="4"/>
  <c r="Q139" i="4" s="1"/>
  <c r="R139" i="4" s="1"/>
  <c r="P130" i="4"/>
  <c r="Q130" i="4" s="1"/>
  <c r="R130" i="4" s="1"/>
  <c r="P131" i="4"/>
  <c r="Q131" i="4" s="1"/>
  <c r="R131" i="4" s="1"/>
  <c r="P136" i="4"/>
  <c r="Q136" i="4" s="1"/>
  <c r="R136" i="4" s="1"/>
  <c r="P140" i="4"/>
  <c r="Q140" i="4" s="1"/>
  <c r="R140" i="4" s="1"/>
  <c r="P132" i="4"/>
  <c r="Q132" i="4" s="1"/>
  <c r="R132" i="4" s="1"/>
  <c r="P129" i="4"/>
  <c r="Q129" i="4" s="1"/>
  <c r="R129" i="4" s="1"/>
  <c r="N126" i="5"/>
  <c r="O126" i="5" s="1"/>
  <c r="AG114" i="5" s="1"/>
  <c r="M46" i="5"/>
  <c r="L46" i="5"/>
  <c r="N117" i="5"/>
  <c r="N128" i="5"/>
  <c r="O128" i="5" s="1"/>
  <c r="AG116" i="5" s="1"/>
  <c r="N127" i="5"/>
  <c r="O127" i="5" s="1"/>
  <c r="AG115" i="5" s="1"/>
  <c r="N125" i="5"/>
  <c r="O125" i="5" s="1"/>
  <c r="AG113" i="5" s="1"/>
  <c r="N124" i="5"/>
  <c r="O124" i="5" s="1"/>
  <c r="AG112" i="5" s="1"/>
  <c r="N123" i="5"/>
  <c r="O123" i="5" s="1"/>
  <c r="AG111" i="5" s="1"/>
  <c r="N122" i="5"/>
  <c r="O122" i="5" s="1"/>
  <c r="AG110" i="5" s="1"/>
  <c r="N121" i="5"/>
  <c r="O121" i="5" s="1"/>
  <c r="AG109" i="5" s="1"/>
  <c r="N120" i="5"/>
  <c r="O120" i="5" s="1"/>
  <c r="AG108" i="5" s="1"/>
  <c r="N119" i="5"/>
  <c r="O119" i="5" s="1"/>
  <c r="AG107" i="5" s="1"/>
  <c r="N118" i="5"/>
  <c r="O118" i="5" s="1"/>
  <c r="AG106" i="5" s="1"/>
  <c r="N116" i="5"/>
  <c r="O116" i="5" s="1"/>
  <c r="AG104" i="5" s="1"/>
  <c r="N115" i="5"/>
  <c r="O115" i="5" s="1"/>
  <c r="AG103" i="5" s="1"/>
  <c r="N114" i="5"/>
  <c r="O114" i="5" s="1"/>
  <c r="AG102" i="5" s="1"/>
  <c r="N113" i="5"/>
  <c r="O113" i="5" s="1"/>
  <c r="AG101" i="5" s="1"/>
  <c r="N112" i="5"/>
  <c r="O112" i="5" s="1"/>
  <c r="AG100" i="5" s="1"/>
  <c r="N111" i="5"/>
  <c r="O111" i="5" s="1"/>
  <c r="AG99" i="5" s="1"/>
  <c r="N110" i="5"/>
  <c r="O110" i="5" s="1"/>
  <c r="AG98" i="5" s="1"/>
  <c r="N109" i="5"/>
  <c r="O109" i="5" s="1"/>
  <c r="AG97" i="5" s="1"/>
  <c r="N108" i="5"/>
  <c r="O108" i="5" s="1"/>
  <c r="AG96" i="5" s="1"/>
  <c r="N107" i="5"/>
  <c r="O107" i="5" s="1"/>
  <c r="AG95" i="5" s="1"/>
  <c r="N106" i="5"/>
  <c r="O106" i="5" s="1"/>
  <c r="AG94" i="5" s="1"/>
  <c r="N105" i="5"/>
  <c r="N104" i="5"/>
  <c r="O104" i="5" s="1"/>
  <c r="AG92" i="5" s="1"/>
  <c r="N103" i="5"/>
  <c r="O103" i="5" s="1"/>
  <c r="AG91" i="5" s="1"/>
  <c r="N102" i="5"/>
  <c r="O102" i="5" s="1"/>
  <c r="AG90" i="5" s="1"/>
  <c r="N101" i="5"/>
  <c r="O101" i="5" s="1"/>
  <c r="AG89" i="5" s="1"/>
  <c r="N100" i="5"/>
  <c r="O100" i="5" s="1"/>
  <c r="AG88" i="5" s="1"/>
  <c r="N99" i="5"/>
  <c r="O99" i="5" s="1"/>
  <c r="AG87" i="5" s="1"/>
  <c r="N98" i="5"/>
  <c r="O98" i="5" s="1"/>
  <c r="AG86" i="5" s="1"/>
  <c r="N97" i="5"/>
  <c r="O97" i="5" s="1"/>
  <c r="AG85" i="5" s="1"/>
  <c r="N96" i="5"/>
  <c r="O96" i="5" s="1"/>
  <c r="AG84" i="5" s="1"/>
  <c r="N95" i="5"/>
  <c r="O95" i="5" s="1"/>
  <c r="AG83" i="5" s="1"/>
  <c r="N94" i="5"/>
  <c r="O94" i="5" s="1"/>
  <c r="AG82" i="5" s="1"/>
  <c r="N93" i="5"/>
  <c r="N92" i="5"/>
  <c r="O92" i="5" s="1"/>
  <c r="AG80" i="5" s="1"/>
  <c r="N91" i="5"/>
  <c r="O91" i="5" s="1"/>
  <c r="AG79" i="5" s="1"/>
  <c r="N90" i="5"/>
  <c r="O90" i="5" s="1"/>
  <c r="AG78" i="5" s="1"/>
  <c r="N89" i="5"/>
  <c r="O89" i="5" s="1"/>
  <c r="AG77" i="5" s="1"/>
  <c r="N88" i="5"/>
  <c r="O88" i="5" s="1"/>
  <c r="AG76" i="5" s="1"/>
  <c r="N87" i="5"/>
  <c r="O87" i="5" s="1"/>
  <c r="AG75" i="5" s="1"/>
  <c r="N86" i="5"/>
  <c r="O86" i="5" s="1"/>
  <c r="AG74" i="5" s="1"/>
  <c r="N85" i="5"/>
  <c r="O85" i="5" s="1"/>
  <c r="AG73" i="5" s="1"/>
  <c r="N84" i="5"/>
  <c r="O84" i="5" s="1"/>
  <c r="AG72" i="5" s="1"/>
  <c r="N83" i="5"/>
  <c r="O83" i="5" s="1"/>
  <c r="AG71" i="5" s="1"/>
  <c r="N82" i="5"/>
  <c r="O82" i="5" s="1"/>
  <c r="AG70" i="5" s="1"/>
  <c r="N81" i="5"/>
  <c r="N80" i="5"/>
  <c r="O80" i="5" s="1"/>
  <c r="AG68" i="5" s="1"/>
  <c r="N79" i="5"/>
  <c r="O79" i="5" s="1"/>
  <c r="AG67" i="5" s="1"/>
  <c r="N78" i="5"/>
  <c r="O78" i="5" s="1"/>
  <c r="AG66" i="5" s="1"/>
  <c r="N77" i="5"/>
  <c r="O77" i="5" s="1"/>
  <c r="AG65" i="5" s="1"/>
  <c r="N76" i="5"/>
  <c r="O76" i="5" s="1"/>
  <c r="AG64" i="5" s="1"/>
  <c r="N75" i="5"/>
  <c r="O75" i="5" s="1"/>
  <c r="AG63" i="5" s="1"/>
  <c r="N74" i="5"/>
  <c r="O74" i="5" s="1"/>
  <c r="AG62" i="5" s="1"/>
  <c r="N73" i="5"/>
  <c r="O73" i="5" s="1"/>
  <c r="AG61" i="5" s="1"/>
  <c r="N72" i="5"/>
  <c r="O72" i="5" s="1"/>
  <c r="AG60" i="5" s="1"/>
  <c r="N71" i="5"/>
  <c r="O71" i="5" s="1"/>
  <c r="AG59" i="5" s="1"/>
  <c r="N70" i="5"/>
  <c r="O70" i="5" s="1"/>
  <c r="AG58" i="5" s="1"/>
  <c r="N69" i="5"/>
  <c r="N68" i="5"/>
  <c r="O68" i="5" s="1"/>
  <c r="AG56" i="5" s="1"/>
  <c r="N67" i="5"/>
  <c r="O67" i="5" s="1"/>
  <c r="AG55" i="5" s="1"/>
  <c r="N66" i="5"/>
  <c r="O66" i="5" s="1"/>
  <c r="AG54" i="5" s="1"/>
  <c r="N65" i="5"/>
  <c r="O65" i="5" s="1"/>
  <c r="AG53" i="5" s="1"/>
  <c r="N64" i="5"/>
  <c r="O64" i="5" s="1"/>
  <c r="AG52" i="5" s="1"/>
  <c r="N63" i="5"/>
  <c r="O63" i="5" s="1"/>
  <c r="AG51" i="5" s="1"/>
  <c r="N62" i="5"/>
  <c r="O62" i="5" s="1"/>
  <c r="AG50" i="5" s="1"/>
  <c r="N61" i="5"/>
  <c r="O61" i="5" s="1"/>
  <c r="AG49" i="5" s="1"/>
  <c r="N60" i="5"/>
  <c r="O60" i="5" s="1"/>
  <c r="AG48" i="5" s="1"/>
  <c r="N59" i="5"/>
  <c r="O59" i="5" s="1"/>
  <c r="AG47" i="5" s="1"/>
  <c r="N58" i="5"/>
  <c r="O58" i="5" s="1"/>
  <c r="AG46" i="5" s="1"/>
  <c r="N57" i="5"/>
  <c r="N56" i="5"/>
  <c r="O56" i="5" s="1"/>
  <c r="AG44" i="5" s="1"/>
  <c r="N55" i="5"/>
  <c r="O55" i="5" s="1"/>
  <c r="AG43" i="5" s="1"/>
  <c r="N54" i="5"/>
  <c r="O54" i="5" s="1"/>
  <c r="AG42" i="5" s="1"/>
  <c r="N53" i="5"/>
  <c r="O53" i="5" s="1"/>
  <c r="AG41" i="5" s="1"/>
  <c r="N52" i="5"/>
  <c r="O52" i="5" s="1"/>
  <c r="AG40" i="5" s="1"/>
  <c r="N51" i="5"/>
  <c r="O51" i="5" s="1"/>
  <c r="AG39" i="5" s="1"/>
  <c r="N50" i="5"/>
  <c r="O50" i="5" s="1"/>
  <c r="AG38" i="5" s="1"/>
  <c r="N49" i="5"/>
  <c r="O49" i="5" s="1"/>
  <c r="AG37" i="5" s="1"/>
  <c r="N48" i="5"/>
  <c r="O48" i="5" s="1"/>
  <c r="AG36" i="5" s="1"/>
  <c r="N47" i="5"/>
  <c r="O47" i="5" s="1"/>
  <c r="AG35" i="5" s="1"/>
  <c r="N45" i="5"/>
  <c r="N44" i="5"/>
  <c r="O44" i="5" s="1"/>
  <c r="AG32" i="5" s="1"/>
  <c r="N43" i="5"/>
  <c r="O43" i="5" s="1"/>
  <c r="AG31" i="5" s="1"/>
  <c r="N42" i="5"/>
  <c r="O42" i="5" s="1"/>
  <c r="AG30" i="5" s="1"/>
  <c r="N41" i="5"/>
  <c r="O41" i="5" s="1"/>
  <c r="AG29" i="5" s="1"/>
  <c r="N40" i="5"/>
  <c r="O40" i="5" s="1"/>
  <c r="AG28" i="5" s="1"/>
  <c r="N39" i="5"/>
  <c r="O39" i="5" s="1"/>
  <c r="AG27" i="5" s="1"/>
  <c r="N38" i="5"/>
  <c r="O38" i="5" s="1"/>
  <c r="AG26" i="5" s="1"/>
  <c r="N37" i="5"/>
  <c r="O37" i="5" s="1"/>
  <c r="AG25" i="5" s="1"/>
  <c r="N36" i="5"/>
  <c r="O36" i="5" s="1"/>
  <c r="AG24" i="5" s="1"/>
  <c r="N35" i="5"/>
  <c r="O35" i="5" s="1"/>
  <c r="AG23" i="5" s="1"/>
  <c r="N34" i="5"/>
  <c r="O34" i="5" s="1"/>
  <c r="AG22" i="5" s="1"/>
  <c r="N33" i="5"/>
  <c r="N32" i="5"/>
  <c r="O32" i="5" s="1"/>
  <c r="AG20" i="5" s="1"/>
  <c r="N31" i="5"/>
  <c r="O31" i="5" s="1"/>
  <c r="AG19" i="5" s="1"/>
  <c r="N30" i="5"/>
  <c r="O30" i="5" s="1"/>
  <c r="AG18" i="5" s="1"/>
  <c r="N29" i="5"/>
  <c r="O29" i="5" s="1"/>
  <c r="AG17" i="5" s="1"/>
  <c r="N28" i="5"/>
  <c r="O28" i="5" s="1"/>
  <c r="AG16" i="5" s="1"/>
  <c r="N27" i="5"/>
  <c r="O27" i="5" s="1"/>
  <c r="AG15" i="5" s="1"/>
  <c r="N26" i="5"/>
  <c r="O26" i="5" s="1"/>
  <c r="AG14" i="5" s="1"/>
  <c r="N25" i="5"/>
  <c r="O25" i="5" s="1"/>
  <c r="AG13" i="5" s="1"/>
  <c r="N24" i="5"/>
  <c r="O24" i="5" s="1"/>
  <c r="AG12" i="5" s="1"/>
  <c r="N23" i="5"/>
  <c r="O23" i="5" s="1"/>
  <c r="AG11" i="5" s="1"/>
  <c r="N22" i="5"/>
  <c r="O22" i="5" s="1"/>
  <c r="AG10" i="5" s="1"/>
  <c r="N21" i="5"/>
  <c r="N20" i="5"/>
  <c r="O20" i="5" s="1"/>
  <c r="J20" i="5"/>
  <c r="H20" i="5"/>
  <c r="N19" i="5"/>
  <c r="O19" i="5" s="1"/>
  <c r="J19" i="5"/>
  <c r="H19" i="5"/>
  <c r="N18" i="5"/>
  <c r="O18" i="5" s="1"/>
  <c r="J18" i="5"/>
  <c r="H18" i="5"/>
  <c r="N17" i="5"/>
  <c r="O17" i="5" s="1"/>
  <c r="J17" i="5"/>
  <c r="H17" i="5"/>
  <c r="N16" i="5"/>
  <c r="O16" i="5" s="1"/>
  <c r="J16" i="5"/>
  <c r="H16" i="5"/>
  <c r="N15" i="5"/>
  <c r="J15" i="5"/>
  <c r="H15" i="5"/>
  <c r="N14" i="5"/>
  <c r="O14" i="5" s="1"/>
  <c r="J14" i="5"/>
  <c r="H14" i="5"/>
  <c r="N13" i="5"/>
  <c r="O13" i="5" s="1"/>
  <c r="J13" i="5"/>
  <c r="H13" i="5"/>
  <c r="N12" i="5"/>
  <c r="O12" i="5" s="1"/>
  <c r="J12" i="5"/>
  <c r="H12" i="5"/>
  <c r="N11" i="5"/>
  <c r="O11" i="5" s="1"/>
  <c r="J11" i="5"/>
  <c r="H11" i="5"/>
  <c r="N10" i="5"/>
  <c r="O10" i="5" s="1"/>
  <c r="J10" i="5"/>
  <c r="H10" i="5"/>
  <c r="N9" i="5"/>
  <c r="J9" i="5"/>
  <c r="H9" i="5"/>
  <c r="AG8" i="5"/>
  <c r="B5" i="5"/>
  <c r="B4" i="5"/>
  <c r="B3" i="5"/>
  <c r="L46" i="4"/>
  <c r="C161" i="5" l="1"/>
  <c r="E161" i="5" s="1"/>
  <c r="C165" i="5"/>
  <c r="E165" i="5" s="1"/>
  <c r="O81" i="5"/>
  <c r="AG69" i="5" s="1"/>
  <c r="C163" i="5"/>
  <c r="E163" i="5" s="1"/>
  <c r="C159" i="5"/>
  <c r="E159" i="5" s="1"/>
  <c r="C157" i="5"/>
  <c r="E157" i="5" s="1"/>
  <c r="C162" i="5"/>
  <c r="E162" i="5" s="1"/>
  <c r="C164" i="5"/>
  <c r="E164" i="5" s="1"/>
  <c r="Q138" i="5"/>
  <c r="R138" i="5" s="1"/>
  <c r="P136" i="5"/>
  <c r="Q136" i="5" s="1"/>
  <c r="R136" i="5" s="1"/>
  <c r="P137" i="5"/>
  <c r="Q137" i="5" s="1"/>
  <c r="R137" i="5" s="1"/>
  <c r="P135" i="5"/>
  <c r="Q135" i="5" s="1"/>
  <c r="R135" i="5" s="1"/>
  <c r="P134" i="5"/>
  <c r="Q134" i="5" s="1"/>
  <c r="R134" i="5" s="1"/>
  <c r="P133" i="5"/>
  <c r="Q133" i="5" s="1"/>
  <c r="R133" i="5" s="1"/>
  <c r="P131" i="5"/>
  <c r="Q131" i="5" s="1"/>
  <c r="R131" i="5" s="1"/>
  <c r="P130" i="5"/>
  <c r="Q130" i="5" s="1"/>
  <c r="R130" i="5" s="1"/>
  <c r="P132" i="5"/>
  <c r="Q132" i="5" s="1"/>
  <c r="R132" i="5" s="1"/>
  <c r="P139" i="5"/>
  <c r="Q139" i="5" s="1"/>
  <c r="R139" i="5" s="1"/>
  <c r="P129" i="5"/>
  <c r="Q129" i="5" s="1"/>
  <c r="R129" i="5" s="1"/>
  <c r="P140" i="5"/>
  <c r="Q140" i="5" s="1"/>
  <c r="R140" i="5" s="1"/>
  <c r="C158" i="5"/>
  <c r="E158" i="5" s="1"/>
  <c r="O117" i="5"/>
  <c r="AG105" i="5" s="1"/>
  <c r="C166" i="5"/>
  <c r="E166" i="5" s="1"/>
  <c r="D167" i="4"/>
  <c r="F167" i="4" s="1"/>
  <c r="N46" i="5"/>
  <c r="O46" i="5" s="1"/>
  <c r="AG34" i="5" s="1"/>
  <c r="I9" i="5"/>
  <c r="P9" i="5" s="1"/>
  <c r="I17" i="5"/>
  <c r="P17" i="5" s="1"/>
  <c r="Q17" i="5" s="1"/>
  <c r="R17" i="5" s="1"/>
  <c r="I19" i="5"/>
  <c r="P19" i="5" s="1"/>
  <c r="Q19" i="5" s="1"/>
  <c r="R19" i="5" s="1"/>
  <c r="I18" i="5"/>
  <c r="P18" i="5" s="1"/>
  <c r="Q18" i="5" s="1"/>
  <c r="R18" i="5" s="1"/>
  <c r="I13" i="5"/>
  <c r="P13" i="5" s="1"/>
  <c r="Q13" i="5" s="1"/>
  <c r="R13" i="5" s="1"/>
  <c r="I15" i="5"/>
  <c r="P15" i="5" s="1"/>
  <c r="I10" i="5"/>
  <c r="P10" i="5" s="1"/>
  <c r="Q10" i="5" s="1"/>
  <c r="R10" i="5" s="1"/>
  <c r="I11" i="5"/>
  <c r="P11" i="5" s="1"/>
  <c r="Q11" i="5" s="1"/>
  <c r="R11" i="5" s="1"/>
  <c r="J44" i="5"/>
  <c r="J40" i="5"/>
  <c r="I43" i="5"/>
  <c r="I16" i="5"/>
  <c r="P16" i="5" s="1"/>
  <c r="Q16" i="5" s="1"/>
  <c r="R16" i="5" s="1"/>
  <c r="I20" i="5"/>
  <c r="P20" i="5" s="1"/>
  <c r="Q20" i="5" s="1"/>
  <c r="R20" i="5" s="1"/>
  <c r="J37" i="5"/>
  <c r="J21" i="5"/>
  <c r="J22" i="5"/>
  <c r="J23" i="5"/>
  <c r="J24" i="5"/>
  <c r="J25" i="5"/>
  <c r="J26" i="5"/>
  <c r="J27" i="5"/>
  <c r="J28" i="5"/>
  <c r="J29" i="5"/>
  <c r="H30" i="5"/>
  <c r="J30" i="5"/>
  <c r="H31" i="5"/>
  <c r="H32" i="5"/>
  <c r="I12" i="5"/>
  <c r="P12" i="5" s="1"/>
  <c r="Q12" i="5" s="1"/>
  <c r="R12" i="5" s="1"/>
  <c r="J31" i="5"/>
  <c r="J32" i="5"/>
  <c r="J45" i="5"/>
  <c r="O15" i="5"/>
  <c r="O93" i="5"/>
  <c r="AG81" i="5" s="1"/>
  <c r="O105" i="5"/>
  <c r="AG93" i="5" s="1"/>
  <c r="O57" i="5"/>
  <c r="AG45" i="5" s="1"/>
  <c r="O21" i="5"/>
  <c r="AG9" i="5" s="1"/>
  <c r="O69" i="5"/>
  <c r="AG57" i="5" s="1"/>
  <c r="I24" i="5"/>
  <c r="I26" i="5"/>
  <c r="I28" i="5"/>
  <c r="I32" i="5"/>
  <c r="J55" i="5"/>
  <c r="H33" i="5"/>
  <c r="H34" i="5"/>
  <c r="H35" i="5"/>
  <c r="H36" i="5"/>
  <c r="H37" i="5"/>
  <c r="H38" i="5"/>
  <c r="H39" i="5"/>
  <c r="H40" i="5"/>
  <c r="H41" i="5"/>
  <c r="I14" i="5"/>
  <c r="P14" i="5" s="1"/>
  <c r="Q14" i="5" s="1"/>
  <c r="R14" i="5" s="1"/>
  <c r="J54" i="5"/>
  <c r="H44" i="5"/>
  <c r="J57" i="5"/>
  <c r="J58" i="5"/>
  <c r="J47" i="5"/>
  <c r="J48" i="5"/>
  <c r="J49" i="5"/>
  <c r="J50" i="5"/>
  <c r="J51" i="5"/>
  <c r="J52" i="5"/>
  <c r="J53" i="5"/>
  <c r="J41" i="5"/>
  <c r="J56" i="5"/>
  <c r="J38" i="5"/>
  <c r="J46" i="5"/>
  <c r="O9" i="5"/>
  <c r="H21" i="5"/>
  <c r="H22" i="5"/>
  <c r="H23" i="5"/>
  <c r="H24" i="5"/>
  <c r="H25" i="5"/>
  <c r="H26" i="5"/>
  <c r="H27" i="5"/>
  <c r="H28" i="5"/>
  <c r="H29" i="5"/>
  <c r="H43" i="5"/>
  <c r="J43" i="5"/>
  <c r="H42" i="5"/>
  <c r="J33" i="5"/>
  <c r="J34" i="5"/>
  <c r="J35" i="5"/>
  <c r="J36" i="5"/>
  <c r="J42" i="5"/>
  <c r="O33" i="5"/>
  <c r="AG21" i="5" s="1"/>
  <c r="O45" i="5"/>
  <c r="AG33" i="5" s="1"/>
  <c r="C160" i="5" l="1"/>
  <c r="E160" i="5" s="1"/>
  <c r="E168" i="5" s="1"/>
  <c r="D167" i="5"/>
  <c r="F167" i="5" s="1"/>
  <c r="Q9" i="5"/>
  <c r="R9" i="5" s="1"/>
  <c r="P24" i="5"/>
  <c r="Q24" i="5" s="1"/>
  <c r="R24" i="5" s="1"/>
  <c r="I31" i="5"/>
  <c r="P31" i="5" s="1"/>
  <c r="Q31" i="5" s="1"/>
  <c r="R31" i="5" s="1"/>
  <c r="P32" i="5"/>
  <c r="Q32" i="5" s="1"/>
  <c r="R32" i="5" s="1"/>
  <c r="P43" i="5"/>
  <c r="Q43" i="5" s="1"/>
  <c r="R43" i="5" s="1"/>
  <c r="P28" i="5"/>
  <c r="Q28" i="5" s="1"/>
  <c r="R28" i="5" s="1"/>
  <c r="P26" i="5"/>
  <c r="Q26" i="5" s="1"/>
  <c r="R26" i="5" s="1"/>
  <c r="Q15" i="5"/>
  <c r="R15" i="5" s="1"/>
  <c r="J63" i="5"/>
  <c r="H46" i="5"/>
  <c r="J70" i="5"/>
  <c r="I44" i="5"/>
  <c r="P44" i="5" s="1"/>
  <c r="Q44" i="5" s="1"/>
  <c r="R44" i="5" s="1"/>
  <c r="H54" i="5"/>
  <c r="J62" i="5"/>
  <c r="I21" i="5"/>
  <c r="P21" i="5" s="1"/>
  <c r="Q21" i="5" s="1"/>
  <c r="R21" i="5" s="1"/>
  <c r="H53" i="5"/>
  <c r="H49" i="5"/>
  <c r="H45" i="5"/>
  <c r="I40" i="5"/>
  <c r="P40" i="5" s="1"/>
  <c r="Q40" i="5" s="1"/>
  <c r="R40" i="5" s="1"/>
  <c r="H56" i="5"/>
  <c r="J69" i="5"/>
  <c r="J66" i="5"/>
  <c r="I25" i="5"/>
  <c r="P25" i="5" s="1"/>
  <c r="Q25" i="5" s="1"/>
  <c r="R25" i="5" s="1"/>
  <c r="J59" i="5"/>
  <c r="H50" i="5"/>
  <c r="H55" i="5"/>
  <c r="J65" i="5"/>
  <c r="J61" i="5"/>
  <c r="H52" i="5"/>
  <c r="H48" i="5"/>
  <c r="J67" i="5"/>
  <c r="I38" i="5"/>
  <c r="P38" i="5" s="1"/>
  <c r="Q38" i="5" s="1"/>
  <c r="R38" i="5" s="1"/>
  <c r="I30" i="5"/>
  <c r="P30" i="5" s="1"/>
  <c r="Q30" i="5" s="1"/>
  <c r="R30" i="5" s="1"/>
  <c r="J68" i="5"/>
  <c r="J60" i="5"/>
  <c r="I29" i="5"/>
  <c r="P29" i="5" s="1"/>
  <c r="Q29" i="5" s="1"/>
  <c r="R29" i="5" s="1"/>
  <c r="I22" i="5"/>
  <c r="P22" i="5" s="1"/>
  <c r="Q22" i="5" s="1"/>
  <c r="R22" i="5" s="1"/>
  <c r="J64" i="5"/>
  <c r="I23" i="5"/>
  <c r="P23" i="5" s="1"/>
  <c r="Q23" i="5" s="1"/>
  <c r="R23" i="5" s="1"/>
  <c r="H51" i="5"/>
  <c r="H47" i="5"/>
  <c r="I36" i="5"/>
  <c r="P36" i="5" s="1"/>
  <c r="Q36" i="5" s="1"/>
  <c r="R36" i="5" s="1"/>
  <c r="I27" i="5"/>
  <c r="P27" i="5" s="1"/>
  <c r="Q27" i="5" s="1"/>
  <c r="R27" i="5" s="1"/>
  <c r="D158" i="5" l="1"/>
  <c r="F158" i="5" s="1"/>
  <c r="D157" i="5"/>
  <c r="F157" i="5" s="1"/>
  <c r="I55" i="5"/>
  <c r="P55" i="5" s="1"/>
  <c r="Q55" i="5" s="1"/>
  <c r="R55" i="5" s="1"/>
  <c r="I48" i="5"/>
  <c r="P48" i="5" s="1"/>
  <c r="Q48" i="5" s="1"/>
  <c r="R48" i="5" s="1"/>
  <c r="J76" i="5"/>
  <c r="I52" i="5"/>
  <c r="P52" i="5" s="1"/>
  <c r="Q52" i="5" s="1"/>
  <c r="R52" i="5" s="1"/>
  <c r="I35" i="5"/>
  <c r="P35" i="5" s="1"/>
  <c r="Q35" i="5" s="1"/>
  <c r="R35" i="5" s="1"/>
  <c r="J72" i="5"/>
  <c r="J82" i="5"/>
  <c r="J80" i="5"/>
  <c r="J78" i="5"/>
  <c r="H57" i="5"/>
  <c r="J74" i="5"/>
  <c r="J79" i="5"/>
  <c r="H60" i="5"/>
  <c r="H67" i="5"/>
  <c r="H58" i="5"/>
  <c r="J77" i="5"/>
  <c r="H59" i="5"/>
  <c r="I34" i="5"/>
  <c r="P34" i="5" s="1"/>
  <c r="Q34" i="5" s="1"/>
  <c r="R34" i="5" s="1"/>
  <c r="J81" i="5"/>
  <c r="J75" i="5"/>
  <c r="I37" i="5"/>
  <c r="P37" i="5" s="1"/>
  <c r="Q37" i="5" s="1"/>
  <c r="R37" i="5" s="1"/>
  <c r="I42" i="5"/>
  <c r="P42" i="5" s="1"/>
  <c r="Q42" i="5" s="1"/>
  <c r="R42" i="5" s="1"/>
  <c r="H64" i="5"/>
  <c r="H62" i="5"/>
  <c r="H61" i="5"/>
  <c r="H66" i="5"/>
  <c r="H63" i="5"/>
  <c r="J73" i="5"/>
  <c r="J71" i="5"/>
  <c r="I33" i="5"/>
  <c r="P33" i="5" s="1"/>
  <c r="Q33" i="5" s="1"/>
  <c r="R33" i="5" s="1"/>
  <c r="I39" i="5"/>
  <c r="P39" i="5" s="1"/>
  <c r="Q39" i="5" s="1"/>
  <c r="R39" i="5" s="1"/>
  <c r="I41" i="5"/>
  <c r="P41" i="5" s="1"/>
  <c r="Q41" i="5" s="1"/>
  <c r="R41" i="5" s="1"/>
  <c r="I50" i="5"/>
  <c r="P50" i="5" s="1"/>
  <c r="Q50" i="5" s="1"/>
  <c r="R50" i="5" s="1"/>
  <c r="H68" i="5"/>
  <c r="H65" i="5"/>
  <c r="I56" i="5"/>
  <c r="P56" i="5" s="1"/>
  <c r="Q56" i="5" s="1"/>
  <c r="R56" i="5" s="1"/>
  <c r="I67" i="5"/>
  <c r="M46" i="4"/>
  <c r="N46" i="4" s="1"/>
  <c r="H9" i="10"/>
  <c r="P9" i="10" s="1"/>
  <c r="Q9" i="10" s="1"/>
  <c r="R9" i="10" s="1"/>
  <c r="D157" i="10" s="1"/>
  <c r="N128" i="4"/>
  <c r="O128" i="4" s="1"/>
  <c r="AL116" i="4" s="1"/>
  <c r="N127" i="4"/>
  <c r="O127" i="4" s="1"/>
  <c r="AL115" i="4" s="1"/>
  <c r="N126" i="4"/>
  <c r="O126" i="4" s="1"/>
  <c r="AL114" i="4" s="1"/>
  <c r="N125" i="4"/>
  <c r="O125" i="4" s="1"/>
  <c r="AL113" i="4" s="1"/>
  <c r="N124" i="4"/>
  <c r="O124" i="4" s="1"/>
  <c r="AL112" i="4" s="1"/>
  <c r="N123" i="4"/>
  <c r="O123" i="4" s="1"/>
  <c r="AL111" i="4" s="1"/>
  <c r="N122" i="4"/>
  <c r="O122" i="4" s="1"/>
  <c r="AL110" i="4" s="1"/>
  <c r="N121" i="4"/>
  <c r="O121" i="4" s="1"/>
  <c r="AL109" i="4" s="1"/>
  <c r="N120" i="4"/>
  <c r="O120" i="4" s="1"/>
  <c r="AL108" i="4" s="1"/>
  <c r="N119" i="4"/>
  <c r="O119" i="4" s="1"/>
  <c r="AL107" i="4" s="1"/>
  <c r="N118" i="4"/>
  <c r="N117" i="4"/>
  <c r="N116" i="4"/>
  <c r="O116" i="4" s="1"/>
  <c r="AL104" i="4" s="1"/>
  <c r="N115" i="4"/>
  <c r="O115" i="4" s="1"/>
  <c r="AL103" i="4" s="1"/>
  <c r="N114" i="4"/>
  <c r="O114" i="4" s="1"/>
  <c r="AL102" i="4" s="1"/>
  <c r="N113" i="4"/>
  <c r="O113" i="4" s="1"/>
  <c r="AL101" i="4" s="1"/>
  <c r="N112" i="4"/>
  <c r="O112" i="4" s="1"/>
  <c r="AL100" i="4" s="1"/>
  <c r="N111" i="4"/>
  <c r="O111" i="4" s="1"/>
  <c r="AL99" i="4" s="1"/>
  <c r="N110" i="4"/>
  <c r="O110" i="4" s="1"/>
  <c r="AL98" i="4" s="1"/>
  <c r="N109" i="4"/>
  <c r="O109" i="4" s="1"/>
  <c r="AL97" i="4" s="1"/>
  <c r="N108" i="4"/>
  <c r="O108" i="4" s="1"/>
  <c r="AL96" i="4" s="1"/>
  <c r="N107" i="4"/>
  <c r="O107" i="4" s="1"/>
  <c r="AL95" i="4" s="1"/>
  <c r="N106" i="4"/>
  <c r="N105" i="4"/>
  <c r="N104" i="4"/>
  <c r="O104" i="4" s="1"/>
  <c r="AL92" i="4" s="1"/>
  <c r="N103" i="4"/>
  <c r="O103" i="4" s="1"/>
  <c r="AL91" i="4" s="1"/>
  <c r="N102" i="4"/>
  <c r="O102" i="4" s="1"/>
  <c r="AL90" i="4" s="1"/>
  <c r="N101" i="4"/>
  <c r="O101" i="4" s="1"/>
  <c r="AL89" i="4" s="1"/>
  <c r="N100" i="4"/>
  <c r="O100" i="4" s="1"/>
  <c r="AL88" i="4" s="1"/>
  <c r="N99" i="4"/>
  <c r="O99" i="4" s="1"/>
  <c r="AL87" i="4" s="1"/>
  <c r="N98" i="4"/>
  <c r="O98" i="4" s="1"/>
  <c r="AL86" i="4" s="1"/>
  <c r="N97" i="4"/>
  <c r="O97" i="4" s="1"/>
  <c r="AL85" i="4" s="1"/>
  <c r="N96" i="4"/>
  <c r="O96" i="4" s="1"/>
  <c r="AL84" i="4" s="1"/>
  <c r="N95" i="4"/>
  <c r="O95" i="4" s="1"/>
  <c r="AL83" i="4" s="1"/>
  <c r="N94" i="4"/>
  <c r="N93" i="4"/>
  <c r="N92" i="4"/>
  <c r="O92" i="4" s="1"/>
  <c r="AL80" i="4" s="1"/>
  <c r="N91" i="4"/>
  <c r="O91" i="4" s="1"/>
  <c r="AL79" i="4" s="1"/>
  <c r="N90" i="4"/>
  <c r="O90" i="4" s="1"/>
  <c r="AL78" i="4" s="1"/>
  <c r="N89" i="4"/>
  <c r="O89" i="4" s="1"/>
  <c r="AL77" i="4" s="1"/>
  <c r="N88" i="4"/>
  <c r="O88" i="4" s="1"/>
  <c r="AL76" i="4" s="1"/>
  <c r="N87" i="4"/>
  <c r="O87" i="4" s="1"/>
  <c r="AL75" i="4" s="1"/>
  <c r="N86" i="4"/>
  <c r="O86" i="4" s="1"/>
  <c r="AL74" i="4" s="1"/>
  <c r="N85" i="4"/>
  <c r="O85" i="4" s="1"/>
  <c r="AL73" i="4" s="1"/>
  <c r="N84" i="4"/>
  <c r="O84" i="4" s="1"/>
  <c r="AL72" i="4" s="1"/>
  <c r="N83" i="4"/>
  <c r="O83" i="4" s="1"/>
  <c r="AL71" i="4" s="1"/>
  <c r="N82" i="4"/>
  <c r="N81" i="4"/>
  <c r="N80" i="4"/>
  <c r="O80" i="4" s="1"/>
  <c r="AL68" i="4" s="1"/>
  <c r="N79" i="4"/>
  <c r="O79" i="4" s="1"/>
  <c r="AL67" i="4" s="1"/>
  <c r="N78" i="4"/>
  <c r="O78" i="4" s="1"/>
  <c r="AL66" i="4" s="1"/>
  <c r="N77" i="4"/>
  <c r="O77" i="4" s="1"/>
  <c r="AL65" i="4" s="1"/>
  <c r="N76" i="4"/>
  <c r="O76" i="4" s="1"/>
  <c r="AL64" i="4" s="1"/>
  <c r="N75" i="4"/>
  <c r="O75" i="4" s="1"/>
  <c r="AL63" i="4" s="1"/>
  <c r="N74" i="4"/>
  <c r="O74" i="4" s="1"/>
  <c r="AL62" i="4" s="1"/>
  <c r="N73" i="4"/>
  <c r="O73" i="4" s="1"/>
  <c r="AL61" i="4" s="1"/>
  <c r="N72" i="4"/>
  <c r="O72" i="4" s="1"/>
  <c r="AL60" i="4" s="1"/>
  <c r="N71" i="4"/>
  <c r="O71" i="4" s="1"/>
  <c r="AL59" i="4" s="1"/>
  <c r="N70" i="4"/>
  <c r="N69" i="4"/>
  <c r="N68" i="4"/>
  <c r="O68" i="4" s="1"/>
  <c r="AL56" i="4" s="1"/>
  <c r="N67" i="4"/>
  <c r="O67" i="4" s="1"/>
  <c r="AL55" i="4" s="1"/>
  <c r="N66" i="4"/>
  <c r="O66" i="4" s="1"/>
  <c r="AL54" i="4" s="1"/>
  <c r="N65" i="4"/>
  <c r="O65" i="4" s="1"/>
  <c r="AL53" i="4" s="1"/>
  <c r="N64" i="4"/>
  <c r="O64" i="4" s="1"/>
  <c r="AL52" i="4" s="1"/>
  <c r="N63" i="4"/>
  <c r="O63" i="4" s="1"/>
  <c r="AL51" i="4" s="1"/>
  <c r="N62" i="4"/>
  <c r="O62" i="4" s="1"/>
  <c r="AL50" i="4" s="1"/>
  <c r="N61" i="4"/>
  <c r="O61" i="4" s="1"/>
  <c r="AL49" i="4" s="1"/>
  <c r="N60" i="4"/>
  <c r="O60" i="4" s="1"/>
  <c r="AL48" i="4" s="1"/>
  <c r="N59" i="4"/>
  <c r="O59" i="4" s="1"/>
  <c r="AL47" i="4" s="1"/>
  <c r="N58" i="4"/>
  <c r="N57" i="4"/>
  <c r="N56" i="4"/>
  <c r="O56" i="4" s="1"/>
  <c r="AL44" i="4" s="1"/>
  <c r="N55" i="4"/>
  <c r="O55" i="4" s="1"/>
  <c r="AL43" i="4" s="1"/>
  <c r="N54" i="4"/>
  <c r="O54" i="4" s="1"/>
  <c r="AL42" i="4" s="1"/>
  <c r="N53" i="4"/>
  <c r="O53" i="4" s="1"/>
  <c r="AL41" i="4" s="1"/>
  <c r="N52" i="4"/>
  <c r="O52" i="4" s="1"/>
  <c r="AL40" i="4" s="1"/>
  <c r="N51" i="4"/>
  <c r="O51" i="4" s="1"/>
  <c r="AL39" i="4" s="1"/>
  <c r="N50" i="4"/>
  <c r="O50" i="4" s="1"/>
  <c r="AL38" i="4" s="1"/>
  <c r="N49" i="4"/>
  <c r="O49" i="4" s="1"/>
  <c r="AL37" i="4" s="1"/>
  <c r="N48" i="4"/>
  <c r="O48" i="4" s="1"/>
  <c r="AL36" i="4" s="1"/>
  <c r="N47" i="4"/>
  <c r="O47" i="4" s="1"/>
  <c r="AL35" i="4" s="1"/>
  <c r="N45" i="4"/>
  <c r="N44" i="4"/>
  <c r="O44" i="4" s="1"/>
  <c r="AL32" i="4" s="1"/>
  <c r="N43" i="4"/>
  <c r="O43" i="4" s="1"/>
  <c r="AL31" i="4" s="1"/>
  <c r="N42" i="4"/>
  <c r="O42" i="4" s="1"/>
  <c r="AL30" i="4" s="1"/>
  <c r="N41" i="4"/>
  <c r="O41" i="4" s="1"/>
  <c r="AL29" i="4" s="1"/>
  <c r="N40" i="4"/>
  <c r="O40" i="4" s="1"/>
  <c r="AL28" i="4" s="1"/>
  <c r="N39" i="4"/>
  <c r="O39" i="4" s="1"/>
  <c r="AL27" i="4" s="1"/>
  <c r="N38" i="4"/>
  <c r="O38" i="4" s="1"/>
  <c r="AL26" i="4" s="1"/>
  <c r="N37" i="4"/>
  <c r="O37" i="4" s="1"/>
  <c r="AL25" i="4" s="1"/>
  <c r="N36" i="4"/>
  <c r="O36" i="4" s="1"/>
  <c r="AL24" i="4" s="1"/>
  <c r="N35" i="4"/>
  <c r="O35" i="4" s="1"/>
  <c r="AL23" i="4" s="1"/>
  <c r="N34" i="4"/>
  <c r="N33" i="4"/>
  <c r="N32" i="4"/>
  <c r="O32" i="4" s="1"/>
  <c r="AL20" i="4" s="1"/>
  <c r="N31" i="4"/>
  <c r="O31" i="4" s="1"/>
  <c r="AL19" i="4" s="1"/>
  <c r="N30" i="4"/>
  <c r="O30" i="4" s="1"/>
  <c r="AL18" i="4" s="1"/>
  <c r="N29" i="4"/>
  <c r="O29" i="4" s="1"/>
  <c r="AL17" i="4" s="1"/>
  <c r="N28" i="4"/>
  <c r="O28" i="4" s="1"/>
  <c r="AL16" i="4" s="1"/>
  <c r="N27" i="4"/>
  <c r="O27" i="4" s="1"/>
  <c r="AL15" i="4" s="1"/>
  <c r="N26" i="4"/>
  <c r="O26" i="4" s="1"/>
  <c r="AL14" i="4" s="1"/>
  <c r="N25" i="4"/>
  <c r="O25" i="4" s="1"/>
  <c r="AL13" i="4" s="1"/>
  <c r="N24" i="4"/>
  <c r="O24" i="4" s="1"/>
  <c r="AL12" i="4" s="1"/>
  <c r="N23" i="4"/>
  <c r="O23" i="4" s="1"/>
  <c r="AL11" i="4" s="1"/>
  <c r="N22" i="4"/>
  <c r="N21" i="4"/>
  <c r="N20" i="4"/>
  <c r="O20" i="4" s="1"/>
  <c r="N19" i="4"/>
  <c r="O19" i="4" s="1"/>
  <c r="N18" i="4"/>
  <c r="O18" i="4" s="1"/>
  <c r="N17" i="4"/>
  <c r="O17" i="4" s="1"/>
  <c r="N16" i="4"/>
  <c r="O16" i="4" s="1"/>
  <c r="N15" i="4"/>
  <c r="O15" i="4" s="1"/>
  <c r="N14" i="4"/>
  <c r="O14" i="4" s="1"/>
  <c r="N13" i="4"/>
  <c r="O13" i="4" s="1"/>
  <c r="N12" i="4"/>
  <c r="O12" i="4" s="1"/>
  <c r="N11" i="4"/>
  <c r="O11" i="4" s="1"/>
  <c r="N10" i="4"/>
  <c r="N9" i="4"/>
  <c r="AL8" i="4"/>
  <c r="O69" i="4" l="1"/>
  <c r="AL57" i="4" s="1"/>
  <c r="C162" i="4"/>
  <c r="E162" i="4" s="1"/>
  <c r="C164" i="4"/>
  <c r="E164" i="4" s="1"/>
  <c r="C166" i="4"/>
  <c r="E166" i="4" s="1"/>
  <c r="C158" i="4"/>
  <c r="E158" i="4" s="1"/>
  <c r="C160" i="4"/>
  <c r="E160" i="4" s="1"/>
  <c r="C161" i="4"/>
  <c r="E161" i="4" s="1"/>
  <c r="O81" i="4"/>
  <c r="AL69" i="4" s="1"/>
  <c r="C163" i="4"/>
  <c r="E163" i="4" s="1"/>
  <c r="C165" i="4"/>
  <c r="E165" i="4" s="1"/>
  <c r="C157" i="4"/>
  <c r="E157" i="4" s="1"/>
  <c r="C159" i="4"/>
  <c r="E159" i="4" s="1"/>
  <c r="D159" i="5"/>
  <c r="F159" i="5" s="1"/>
  <c r="F157" i="10"/>
  <c r="O46" i="4"/>
  <c r="AL34" i="4" s="1"/>
  <c r="O58" i="4"/>
  <c r="AL46" i="4" s="1"/>
  <c r="O10" i="4"/>
  <c r="O34" i="4"/>
  <c r="AL22" i="4" s="1"/>
  <c r="O82" i="4"/>
  <c r="AL70" i="4" s="1"/>
  <c r="O106" i="4"/>
  <c r="AL94" i="4" s="1"/>
  <c r="O70" i="4"/>
  <c r="AL58" i="4" s="1"/>
  <c r="O94" i="4"/>
  <c r="AL82" i="4" s="1"/>
  <c r="O118" i="4"/>
  <c r="AL106" i="4" s="1"/>
  <c r="O22" i="4"/>
  <c r="AL10" i="4" s="1"/>
  <c r="J13" i="4"/>
  <c r="H16" i="4"/>
  <c r="J91" i="5"/>
  <c r="I47" i="5"/>
  <c r="P47" i="5" s="1"/>
  <c r="Q47" i="5" s="1"/>
  <c r="R47" i="5" s="1"/>
  <c r="J87" i="5"/>
  <c r="I46" i="5"/>
  <c r="P46" i="5" s="1"/>
  <c r="Q46" i="5" s="1"/>
  <c r="R46" i="5" s="1"/>
  <c r="P67" i="5"/>
  <c r="Q67" i="5" s="1"/>
  <c r="R67" i="5" s="1"/>
  <c r="J92" i="5"/>
  <c r="H74" i="5"/>
  <c r="H80" i="5"/>
  <c r="I45" i="5"/>
  <c r="P45" i="5" s="1"/>
  <c r="Q45" i="5" s="1"/>
  <c r="R45" i="5" s="1"/>
  <c r="H75" i="5"/>
  <c r="H76" i="5"/>
  <c r="H79" i="5"/>
  <c r="J86" i="5"/>
  <c r="I64" i="5"/>
  <c r="P64" i="5" s="1"/>
  <c r="Q64" i="5" s="1"/>
  <c r="R64" i="5" s="1"/>
  <c r="I51" i="5"/>
  <c r="P51" i="5" s="1"/>
  <c r="Q51" i="5" s="1"/>
  <c r="R51" i="5" s="1"/>
  <c r="I62" i="5"/>
  <c r="P62" i="5" s="1"/>
  <c r="Q62" i="5" s="1"/>
  <c r="R62" i="5" s="1"/>
  <c r="H71" i="5"/>
  <c r="J88" i="5"/>
  <c r="I79" i="5"/>
  <c r="H78" i="5"/>
  <c r="I54" i="5"/>
  <c r="P54" i="5" s="1"/>
  <c r="Q54" i="5" s="1"/>
  <c r="R54" i="5" s="1"/>
  <c r="J93" i="5"/>
  <c r="J89" i="5"/>
  <c r="H72" i="5"/>
  <c r="J94" i="5"/>
  <c r="J83" i="5"/>
  <c r="H69" i="5"/>
  <c r="J84" i="5"/>
  <c r="I60" i="5"/>
  <c r="P60" i="5" s="1"/>
  <c r="Q60" i="5" s="1"/>
  <c r="R60" i="5" s="1"/>
  <c r="H77" i="5"/>
  <c r="I68" i="5"/>
  <c r="P68" i="5" s="1"/>
  <c r="Q68" i="5" s="1"/>
  <c r="R68" i="5" s="1"/>
  <c r="I53" i="5"/>
  <c r="P53" i="5" s="1"/>
  <c r="Q53" i="5" s="1"/>
  <c r="R53" i="5" s="1"/>
  <c r="H73" i="5"/>
  <c r="J85" i="5"/>
  <c r="I49" i="5"/>
  <c r="P49" i="5" s="1"/>
  <c r="Q49" i="5" s="1"/>
  <c r="R49" i="5" s="1"/>
  <c r="H70" i="5"/>
  <c r="J90" i="5"/>
  <c r="J18" i="4"/>
  <c r="H17" i="4"/>
  <c r="J14" i="4"/>
  <c r="H13" i="4"/>
  <c r="J10" i="4"/>
  <c r="H9" i="4"/>
  <c r="H11" i="4"/>
  <c r="H14" i="4"/>
  <c r="J11" i="4"/>
  <c r="H10" i="4"/>
  <c r="H20" i="4"/>
  <c r="J17" i="4"/>
  <c r="H12" i="4"/>
  <c r="J9" i="4"/>
  <c r="J19" i="4"/>
  <c r="J15" i="4"/>
  <c r="H18" i="4"/>
  <c r="J12" i="4"/>
  <c r="H15" i="4"/>
  <c r="J16" i="4"/>
  <c r="H19" i="4"/>
  <c r="J20" i="4"/>
  <c r="O9" i="4"/>
  <c r="O21" i="4"/>
  <c r="AL9" i="4" s="1"/>
  <c r="O57" i="4"/>
  <c r="AL45" i="4" s="1"/>
  <c r="O33" i="4"/>
  <c r="AL21" i="4" s="1"/>
  <c r="O45" i="4"/>
  <c r="AL33" i="4" s="1"/>
  <c r="O93" i="4"/>
  <c r="AL81" i="4" s="1"/>
  <c r="O105" i="4"/>
  <c r="AL93" i="4" s="1"/>
  <c r="O117" i="4"/>
  <c r="AL105" i="4" s="1"/>
  <c r="E168" i="4" l="1"/>
  <c r="F168" i="10"/>
  <c r="F169" i="10" s="1"/>
  <c r="D160" i="5"/>
  <c r="F160" i="5" s="1"/>
  <c r="I72" i="5"/>
  <c r="P72" i="5" s="1"/>
  <c r="Q72" i="5" s="1"/>
  <c r="R72" i="5" s="1"/>
  <c r="J103" i="5"/>
  <c r="I61" i="5"/>
  <c r="P61" i="5" s="1"/>
  <c r="Q61" i="5" s="1"/>
  <c r="R61" i="5" s="1"/>
  <c r="I76" i="5"/>
  <c r="P76" i="5" s="1"/>
  <c r="Q76" i="5" s="1"/>
  <c r="R76" i="5" s="1"/>
  <c r="H88" i="5"/>
  <c r="H86" i="5"/>
  <c r="I65" i="5"/>
  <c r="P65" i="5" s="1"/>
  <c r="Q65" i="5" s="1"/>
  <c r="R65" i="5" s="1"/>
  <c r="I63" i="5"/>
  <c r="P63" i="5" s="1"/>
  <c r="Q63" i="5" s="1"/>
  <c r="R63" i="5" s="1"/>
  <c r="J96" i="5"/>
  <c r="I66" i="5"/>
  <c r="P66" i="5" s="1"/>
  <c r="Q66" i="5" s="1"/>
  <c r="R66" i="5" s="1"/>
  <c r="I80" i="5"/>
  <c r="P80" i="5" s="1"/>
  <c r="Q80" i="5" s="1"/>
  <c r="R80" i="5" s="1"/>
  <c r="H83" i="5"/>
  <c r="J98" i="5"/>
  <c r="H87" i="5"/>
  <c r="J104" i="5"/>
  <c r="J118" i="5"/>
  <c r="J106" i="5"/>
  <c r="J97" i="5"/>
  <c r="H81" i="5"/>
  <c r="H84" i="5"/>
  <c r="J99" i="5"/>
  <c r="H85" i="5"/>
  <c r="H90" i="5"/>
  <c r="J102" i="5"/>
  <c r="J101" i="5"/>
  <c r="P79" i="5"/>
  <c r="Q79" i="5" s="1"/>
  <c r="R79" i="5" s="1"/>
  <c r="I57" i="5"/>
  <c r="P57" i="5" s="1"/>
  <c r="Q57" i="5" s="1"/>
  <c r="R57" i="5" s="1"/>
  <c r="I58" i="5"/>
  <c r="P58" i="5" s="1"/>
  <c r="Q58" i="5" s="1"/>
  <c r="R58" i="5" s="1"/>
  <c r="J117" i="5"/>
  <c r="J105" i="5"/>
  <c r="H89" i="5"/>
  <c r="J95" i="5"/>
  <c r="I91" i="5"/>
  <c r="I74" i="5"/>
  <c r="P74" i="5" s="1"/>
  <c r="Q74" i="5" s="1"/>
  <c r="R74" i="5" s="1"/>
  <c r="H91" i="5"/>
  <c r="I59" i="5"/>
  <c r="P59" i="5" s="1"/>
  <c r="Q59" i="5" s="1"/>
  <c r="R59" i="5" s="1"/>
  <c r="H82" i="5"/>
  <c r="J100" i="5"/>
  <c r="H92" i="5"/>
  <c r="D161" i="5" l="1"/>
  <c r="F161" i="5" s="1"/>
  <c r="P91" i="5"/>
  <c r="Q91" i="5" s="1"/>
  <c r="R91" i="5" s="1"/>
  <c r="I71" i="5"/>
  <c r="P71" i="5" s="1"/>
  <c r="Q71" i="5" s="1"/>
  <c r="R71" i="5" s="1"/>
  <c r="J111" i="5"/>
  <c r="J123" i="5"/>
  <c r="I88" i="5"/>
  <c r="P88" i="5" s="1"/>
  <c r="Q88" i="5" s="1"/>
  <c r="R88" i="5" s="1"/>
  <c r="H95" i="5"/>
  <c r="J124" i="5"/>
  <c r="J112" i="5"/>
  <c r="H103" i="5"/>
  <c r="H101" i="5"/>
  <c r="H96" i="5"/>
  <c r="I78" i="5"/>
  <c r="P78" i="5" s="1"/>
  <c r="Q78" i="5" s="1"/>
  <c r="R78" i="5" s="1"/>
  <c r="I77" i="5"/>
  <c r="P77" i="5" s="1"/>
  <c r="Q77" i="5" s="1"/>
  <c r="R77" i="5" s="1"/>
  <c r="I73" i="5"/>
  <c r="P73" i="5" s="1"/>
  <c r="Q73" i="5" s="1"/>
  <c r="R73" i="5" s="1"/>
  <c r="H104" i="5"/>
  <c r="H102" i="5"/>
  <c r="J128" i="5"/>
  <c r="J116" i="5"/>
  <c r="I86" i="5"/>
  <c r="P86" i="5" s="1"/>
  <c r="Q86" i="5" s="1"/>
  <c r="R86" i="5" s="1"/>
  <c r="J120" i="5"/>
  <c r="J108" i="5"/>
  <c r="J125" i="5"/>
  <c r="J113" i="5"/>
  <c r="H93" i="5"/>
  <c r="H99" i="5"/>
  <c r="H98" i="5"/>
  <c r="J127" i="5"/>
  <c r="J115" i="5"/>
  <c r="I69" i="5"/>
  <c r="P69" i="5" s="1"/>
  <c r="Q69" i="5" s="1"/>
  <c r="R69" i="5" s="1"/>
  <c r="H94" i="5"/>
  <c r="H97" i="5"/>
  <c r="I92" i="5"/>
  <c r="P92" i="5" s="1"/>
  <c r="Q92" i="5" s="1"/>
  <c r="R92" i="5" s="1"/>
  <c r="I84" i="5"/>
  <c r="P84" i="5" s="1"/>
  <c r="Q84" i="5" s="1"/>
  <c r="R84" i="5" s="1"/>
  <c r="J119" i="5"/>
  <c r="J107" i="5"/>
  <c r="I103" i="5"/>
  <c r="I70" i="5"/>
  <c r="P70" i="5" s="1"/>
  <c r="Q70" i="5" s="1"/>
  <c r="R70" i="5" s="1"/>
  <c r="J114" i="5"/>
  <c r="J126" i="5"/>
  <c r="J121" i="5"/>
  <c r="J109" i="5"/>
  <c r="J122" i="5"/>
  <c r="J110" i="5"/>
  <c r="I75" i="5"/>
  <c r="P75" i="5" s="1"/>
  <c r="Q75" i="5" s="1"/>
  <c r="R75" i="5" s="1"/>
  <c r="H100" i="5"/>
  <c r="D162" i="5" l="1"/>
  <c r="F162" i="5" s="1"/>
  <c r="P103" i="5"/>
  <c r="Q103" i="5" s="1"/>
  <c r="R103" i="5" s="1"/>
  <c r="I89" i="5"/>
  <c r="P89" i="5" s="1"/>
  <c r="Q89" i="5" s="1"/>
  <c r="R89" i="5" s="1"/>
  <c r="I104" i="5"/>
  <c r="P104" i="5" s="1"/>
  <c r="Q104" i="5" s="1"/>
  <c r="R104" i="5" s="1"/>
  <c r="I100" i="5"/>
  <c r="P100" i="5" s="1"/>
  <c r="Q100" i="5" s="1"/>
  <c r="R100" i="5" s="1"/>
  <c r="I81" i="5"/>
  <c r="P81" i="5" s="1"/>
  <c r="Q81" i="5" s="1"/>
  <c r="R81" i="5" s="1"/>
  <c r="I82" i="5"/>
  <c r="P82" i="5" s="1"/>
  <c r="Q82" i="5" s="1"/>
  <c r="R82" i="5" s="1"/>
  <c r="I127" i="5"/>
  <c r="I115" i="5"/>
  <c r="I90" i="5"/>
  <c r="P90" i="5" s="1"/>
  <c r="Q90" i="5" s="1"/>
  <c r="R90" i="5" s="1"/>
  <c r="H121" i="5"/>
  <c r="H109" i="5"/>
  <c r="H117" i="5"/>
  <c r="H105" i="5"/>
  <c r="H127" i="5"/>
  <c r="H115" i="5"/>
  <c r="H126" i="5"/>
  <c r="H114" i="5"/>
  <c r="H122" i="5"/>
  <c r="H110" i="5"/>
  <c r="H128" i="5"/>
  <c r="H116" i="5"/>
  <c r="H120" i="5"/>
  <c r="H108" i="5"/>
  <c r="H124" i="5"/>
  <c r="H112" i="5"/>
  <c r="H118" i="5"/>
  <c r="H106" i="5"/>
  <c r="I98" i="5"/>
  <c r="P98" i="5" s="1"/>
  <c r="Q98" i="5" s="1"/>
  <c r="R98" i="5" s="1"/>
  <c r="I85" i="5"/>
  <c r="P85" i="5" s="1"/>
  <c r="Q85" i="5" s="1"/>
  <c r="R85" i="5" s="1"/>
  <c r="H119" i="5"/>
  <c r="H107" i="5"/>
  <c r="I87" i="5"/>
  <c r="P87" i="5" s="1"/>
  <c r="Q87" i="5" s="1"/>
  <c r="R87" i="5" s="1"/>
  <c r="I96" i="5"/>
  <c r="P96" i="5" s="1"/>
  <c r="Q96" i="5" s="1"/>
  <c r="R96" i="5" s="1"/>
  <c r="H123" i="5"/>
  <c r="H111" i="5"/>
  <c r="H125" i="5"/>
  <c r="H113" i="5"/>
  <c r="I83" i="5"/>
  <c r="P83" i="5" s="1"/>
  <c r="Q83" i="5" s="1"/>
  <c r="R83" i="5" s="1"/>
  <c r="D163" i="5" l="1"/>
  <c r="F163" i="5" s="1"/>
  <c r="P127" i="5"/>
  <c r="Q127" i="5" s="1"/>
  <c r="R127" i="5" s="1"/>
  <c r="I102" i="5"/>
  <c r="P102" i="5" s="1"/>
  <c r="Q102" i="5" s="1"/>
  <c r="R102" i="5" s="1"/>
  <c r="I124" i="5"/>
  <c r="P124" i="5" s="1"/>
  <c r="Q124" i="5" s="1"/>
  <c r="R124" i="5" s="1"/>
  <c r="I112" i="5"/>
  <c r="P112" i="5" s="1"/>
  <c r="Q112" i="5" s="1"/>
  <c r="R112" i="5" s="1"/>
  <c r="I97" i="5"/>
  <c r="P97" i="5" s="1"/>
  <c r="Q97" i="5" s="1"/>
  <c r="R97" i="5" s="1"/>
  <c r="I120" i="5"/>
  <c r="P120" i="5" s="1"/>
  <c r="Q120" i="5" s="1"/>
  <c r="R120" i="5" s="1"/>
  <c r="I108" i="5"/>
  <c r="P108" i="5" s="1"/>
  <c r="Q108" i="5" s="1"/>
  <c r="R108" i="5" s="1"/>
  <c r="I128" i="5"/>
  <c r="P128" i="5" s="1"/>
  <c r="Q128" i="5" s="1"/>
  <c r="R128" i="5" s="1"/>
  <c r="I116" i="5"/>
  <c r="P116" i="5" s="1"/>
  <c r="Q116" i="5" s="1"/>
  <c r="R116" i="5" s="1"/>
  <c r="I122" i="5"/>
  <c r="P122" i="5" s="1"/>
  <c r="Q122" i="5" s="1"/>
  <c r="R122" i="5" s="1"/>
  <c r="I110" i="5"/>
  <c r="P110" i="5" s="1"/>
  <c r="Q110" i="5" s="1"/>
  <c r="R110" i="5" s="1"/>
  <c r="I94" i="5"/>
  <c r="P94" i="5" s="1"/>
  <c r="Q94" i="5" s="1"/>
  <c r="R94" i="5" s="1"/>
  <c r="I95" i="5"/>
  <c r="P95" i="5" s="1"/>
  <c r="Q95" i="5" s="1"/>
  <c r="R95" i="5" s="1"/>
  <c r="I99" i="5"/>
  <c r="P99" i="5" s="1"/>
  <c r="Q99" i="5" s="1"/>
  <c r="R99" i="5" s="1"/>
  <c r="I101" i="5"/>
  <c r="P101" i="5" s="1"/>
  <c r="Q101" i="5" s="1"/>
  <c r="R101" i="5" s="1"/>
  <c r="P115" i="5"/>
  <c r="Q115" i="5" s="1"/>
  <c r="R115" i="5" s="1"/>
  <c r="I93" i="5"/>
  <c r="P93" i="5" s="1"/>
  <c r="Q93" i="5" s="1"/>
  <c r="R93" i="5" s="1"/>
  <c r="D164" i="5" l="1"/>
  <c r="F164" i="5" s="1"/>
  <c r="I117" i="5"/>
  <c r="P117" i="5" s="1"/>
  <c r="Q117" i="5" s="1"/>
  <c r="R117" i="5" s="1"/>
  <c r="I105" i="5"/>
  <c r="P105" i="5" s="1"/>
  <c r="Q105" i="5" s="1"/>
  <c r="R105" i="5" s="1"/>
  <c r="I118" i="5"/>
  <c r="P118" i="5" s="1"/>
  <c r="Q118" i="5" s="1"/>
  <c r="R118" i="5" s="1"/>
  <c r="I106" i="5"/>
  <c r="P106" i="5" s="1"/>
  <c r="Q106" i="5" s="1"/>
  <c r="R106" i="5" s="1"/>
  <c r="I126" i="5"/>
  <c r="P126" i="5" s="1"/>
  <c r="Q126" i="5" s="1"/>
  <c r="R126" i="5" s="1"/>
  <c r="I114" i="5"/>
  <c r="P114" i="5" s="1"/>
  <c r="Q114" i="5" s="1"/>
  <c r="R114" i="5" s="1"/>
  <c r="I119" i="5"/>
  <c r="P119" i="5" s="1"/>
  <c r="Q119" i="5" s="1"/>
  <c r="R119" i="5" s="1"/>
  <c r="I107" i="5"/>
  <c r="P107" i="5" s="1"/>
  <c r="Q107" i="5" s="1"/>
  <c r="R107" i="5" s="1"/>
  <c r="I123" i="5"/>
  <c r="P123" i="5" s="1"/>
  <c r="Q123" i="5" s="1"/>
  <c r="R123" i="5" s="1"/>
  <c r="I111" i="5"/>
  <c r="P111" i="5" s="1"/>
  <c r="Q111" i="5" s="1"/>
  <c r="R111" i="5" s="1"/>
  <c r="I125" i="5"/>
  <c r="P125" i="5" s="1"/>
  <c r="Q125" i="5" s="1"/>
  <c r="R125" i="5" s="1"/>
  <c r="I113" i="5"/>
  <c r="P113" i="5" s="1"/>
  <c r="Q113" i="5" s="1"/>
  <c r="R113" i="5" s="1"/>
  <c r="I121" i="5"/>
  <c r="P121" i="5" s="1"/>
  <c r="Q121" i="5" s="1"/>
  <c r="R121" i="5" s="1"/>
  <c r="I109" i="5"/>
  <c r="P109" i="5" s="1"/>
  <c r="Q109" i="5" s="1"/>
  <c r="R109" i="5" s="1"/>
  <c r="D165" i="5" l="1"/>
  <c r="F165" i="5" s="1"/>
  <c r="D166" i="5"/>
  <c r="F166" i="5" s="1"/>
  <c r="F168" i="5" l="1"/>
  <c r="F169" i="5" s="1"/>
  <c r="H24" i="4"/>
  <c r="H27" i="4" l="1"/>
  <c r="H36" i="4"/>
  <c r="H25" i="4"/>
  <c r="H30" i="4"/>
  <c r="H26" i="4"/>
  <c r="H32" i="4"/>
  <c r="H21" i="4"/>
  <c r="H31" i="4"/>
  <c r="H23" i="4"/>
  <c r="H22" i="4"/>
  <c r="H29" i="4"/>
  <c r="H28" i="4"/>
  <c r="H42" i="4" l="1"/>
  <c r="H40" i="4"/>
  <c r="H41" i="4"/>
  <c r="H33" i="4"/>
  <c r="H37" i="4"/>
  <c r="H34" i="4"/>
  <c r="H43" i="4"/>
  <c r="H44" i="4"/>
  <c r="H48" i="4"/>
  <c r="H35" i="4"/>
  <c r="H38" i="4"/>
  <c r="H39" i="4"/>
  <c r="H49" i="4" l="1"/>
  <c r="H56" i="4"/>
  <c r="H52" i="4"/>
  <c r="H55" i="4"/>
  <c r="H45" i="4"/>
  <c r="H53" i="4"/>
  <c r="H51" i="4"/>
  <c r="H47" i="4"/>
  <c r="H54" i="4"/>
  <c r="H46" i="4"/>
  <c r="H50" i="4"/>
  <c r="H60" i="4"/>
  <c r="J27" i="4"/>
  <c r="J22" i="4" l="1"/>
  <c r="J32" i="4"/>
  <c r="H63" i="4"/>
  <c r="H57" i="4"/>
  <c r="H62" i="4"/>
  <c r="J24" i="4"/>
  <c r="J29" i="4"/>
  <c r="H67" i="4"/>
  <c r="H68" i="4"/>
  <c r="I19" i="4"/>
  <c r="P19" i="4" s="1"/>
  <c r="Q19" i="4" s="1"/>
  <c r="R19" i="4" s="1"/>
  <c r="H72" i="4"/>
  <c r="J31" i="4"/>
  <c r="J37" i="4"/>
  <c r="J25" i="4"/>
  <c r="I9" i="4"/>
  <c r="P9" i="4" s="1"/>
  <c r="Q9" i="4" s="1"/>
  <c r="R9" i="4" s="1"/>
  <c r="J21" i="4"/>
  <c r="J26" i="4"/>
  <c r="H66" i="4"/>
  <c r="H65" i="4"/>
  <c r="J35" i="4"/>
  <c r="J23" i="4"/>
  <c r="J28" i="4"/>
  <c r="J30" i="4"/>
  <c r="H58" i="4"/>
  <c r="H59" i="4"/>
  <c r="H64" i="4"/>
  <c r="H61" i="4"/>
  <c r="J41" i="4"/>
  <c r="J33" i="4"/>
  <c r="I42" i="4"/>
  <c r="J49" i="4"/>
  <c r="I41" i="4"/>
  <c r="J39" i="4"/>
  <c r="J47" i="4"/>
  <c r="I10" i="4" l="1"/>
  <c r="P10" i="4" s="1"/>
  <c r="Q10" i="4" s="1"/>
  <c r="R10" i="4" s="1"/>
  <c r="I43" i="4"/>
  <c r="I21" i="4"/>
  <c r="P21" i="4" s="1"/>
  <c r="Q21" i="4" s="1"/>
  <c r="R21" i="4" s="1"/>
  <c r="I28" i="4"/>
  <c r="P28" i="4" s="1"/>
  <c r="Q28" i="4" s="1"/>
  <c r="R28" i="4" s="1"/>
  <c r="I17" i="4"/>
  <c r="P17" i="4" s="1"/>
  <c r="Q17" i="4" s="1"/>
  <c r="R17" i="4" s="1"/>
  <c r="I13" i="4"/>
  <c r="P13" i="4" s="1"/>
  <c r="Q13" i="4" s="1"/>
  <c r="R13" i="4" s="1"/>
  <c r="I22" i="4"/>
  <c r="P22" i="4" s="1"/>
  <c r="Q22" i="4" s="1"/>
  <c r="R22" i="4" s="1"/>
  <c r="I33" i="4"/>
  <c r="P33" i="4" s="1"/>
  <c r="Q33" i="4" s="1"/>
  <c r="R33" i="4" s="1"/>
  <c r="I15" i="4"/>
  <c r="P15" i="4" s="1"/>
  <c r="Q15" i="4" s="1"/>
  <c r="R15" i="4" s="1"/>
  <c r="I38" i="4"/>
  <c r="I12" i="4"/>
  <c r="P12" i="4" s="1"/>
  <c r="Q12" i="4" s="1"/>
  <c r="R12" i="4" s="1"/>
  <c r="I40" i="4"/>
  <c r="H70" i="4"/>
  <c r="J40" i="4"/>
  <c r="I16" i="4"/>
  <c r="P16" i="4" s="1"/>
  <c r="Q16" i="4" s="1"/>
  <c r="R16" i="4" s="1"/>
  <c r="I20" i="4"/>
  <c r="P20" i="4" s="1"/>
  <c r="Q20" i="4" s="1"/>
  <c r="R20" i="4" s="1"/>
  <c r="H79" i="4"/>
  <c r="H69" i="4"/>
  <c r="J34" i="4"/>
  <c r="J43" i="4"/>
  <c r="J44" i="4"/>
  <c r="H73" i="4"/>
  <c r="H77" i="4"/>
  <c r="I18" i="4"/>
  <c r="P18" i="4" s="1"/>
  <c r="Q18" i="4" s="1"/>
  <c r="R18" i="4" s="1"/>
  <c r="H71" i="4"/>
  <c r="I34" i="4"/>
  <c r="J42" i="4"/>
  <c r="P42" i="4" s="1"/>
  <c r="Q42" i="4" s="1"/>
  <c r="R42" i="4" s="1"/>
  <c r="J48" i="4"/>
  <c r="J36" i="4"/>
  <c r="J38" i="4"/>
  <c r="H84" i="4"/>
  <c r="I30" i="4"/>
  <c r="P30" i="4" s="1"/>
  <c r="Q30" i="4" s="1"/>
  <c r="R30" i="4" s="1"/>
  <c r="H75" i="4"/>
  <c r="I27" i="4"/>
  <c r="P27" i="4" s="1"/>
  <c r="Q27" i="4" s="1"/>
  <c r="R27" i="4" s="1"/>
  <c r="I24" i="4"/>
  <c r="P24" i="4" s="1"/>
  <c r="Q24" i="4" s="1"/>
  <c r="R24" i="4" s="1"/>
  <c r="H80" i="4"/>
  <c r="I39" i="4"/>
  <c r="P39" i="4" s="1"/>
  <c r="Q39" i="4" s="1"/>
  <c r="R39" i="4" s="1"/>
  <c r="J52" i="4"/>
  <c r="J46" i="4"/>
  <c r="H78" i="4"/>
  <c r="I14" i="4"/>
  <c r="P14" i="4" s="1"/>
  <c r="Q14" i="4" s="1"/>
  <c r="R14" i="4" s="1"/>
  <c r="I11" i="4"/>
  <c r="P11" i="4" s="1"/>
  <c r="Q11" i="4" s="1"/>
  <c r="R11" i="4" s="1"/>
  <c r="I25" i="4"/>
  <c r="P25" i="4" s="1"/>
  <c r="Q25" i="4" s="1"/>
  <c r="R25" i="4" s="1"/>
  <c r="I35" i="4"/>
  <c r="P35" i="4" s="1"/>
  <c r="Q35" i="4" s="1"/>
  <c r="R35" i="4" s="1"/>
  <c r="H76" i="4"/>
  <c r="P41" i="4"/>
  <c r="Q41" i="4" s="1"/>
  <c r="R41" i="4" s="1"/>
  <c r="I32" i="4"/>
  <c r="P32" i="4" s="1"/>
  <c r="Q32" i="4" s="1"/>
  <c r="R32" i="4" s="1"/>
  <c r="I29" i="4"/>
  <c r="P29" i="4" s="1"/>
  <c r="Q29" i="4" s="1"/>
  <c r="R29" i="4" s="1"/>
  <c r="I31" i="4"/>
  <c r="P31" i="4" s="1"/>
  <c r="Q31" i="4" s="1"/>
  <c r="R31" i="4" s="1"/>
  <c r="H74" i="4"/>
  <c r="I26" i="4"/>
  <c r="P26" i="4" s="1"/>
  <c r="Q26" i="4" s="1"/>
  <c r="R26" i="4" s="1"/>
  <c r="I23" i="4"/>
  <c r="P23" i="4" s="1"/>
  <c r="Q23" i="4" s="1"/>
  <c r="R23" i="4" s="1"/>
  <c r="J45" i="4"/>
  <c r="J53" i="4"/>
  <c r="I50" i="4"/>
  <c r="J74" i="4"/>
  <c r="J61" i="4"/>
  <c r="I44" i="4"/>
  <c r="I51" i="4"/>
  <c r="J51" i="4"/>
  <c r="I55" i="4"/>
  <c r="I45" i="4"/>
  <c r="J59" i="4"/>
  <c r="I53" i="4"/>
  <c r="I46" i="4"/>
  <c r="J60" i="4"/>
  <c r="I54" i="4"/>
  <c r="P38" i="4" l="1"/>
  <c r="Q38" i="4" s="1"/>
  <c r="R38" i="4" s="1"/>
  <c r="P34" i="4"/>
  <c r="Q34" i="4" s="1"/>
  <c r="R34" i="4" s="1"/>
  <c r="P45" i="4"/>
  <c r="Q45" i="4" s="1"/>
  <c r="R45" i="4" s="1"/>
  <c r="P43" i="4"/>
  <c r="Q43" i="4" s="1"/>
  <c r="R43" i="4" s="1"/>
  <c r="D157" i="4"/>
  <c r="F157" i="4" s="1"/>
  <c r="P53" i="4"/>
  <c r="Q53" i="4" s="1"/>
  <c r="R53" i="4" s="1"/>
  <c r="D158" i="4"/>
  <c r="F158" i="4" s="1"/>
  <c r="P40" i="4"/>
  <c r="Q40" i="4" s="1"/>
  <c r="R40" i="4" s="1"/>
  <c r="H96" i="4"/>
  <c r="J54" i="4"/>
  <c r="P54" i="4" s="1"/>
  <c r="Q54" i="4" s="1"/>
  <c r="R54" i="4" s="1"/>
  <c r="P44" i="4"/>
  <c r="Q44" i="4" s="1"/>
  <c r="R44" i="4" s="1"/>
  <c r="J56" i="4"/>
  <c r="J70" i="4"/>
  <c r="J58" i="4"/>
  <c r="I36" i="4"/>
  <c r="P36" i="4" s="1"/>
  <c r="Q36" i="4" s="1"/>
  <c r="R36" i="4" s="1"/>
  <c r="J50" i="4"/>
  <c r="P50" i="4" s="1"/>
  <c r="Q50" i="4" s="1"/>
  <c r="R50" i="4" s="1"/>
  <c r="H91" i="4"/>
  <c r="H82" i="4"/>
  <c r="H85" i="4"/>
  <c r="H83" i="4"/>
  <c r="I48" i="4"/>
  <c r="P48" i="4" s="1"/>
  <c r="Q48" i="4" s="1"/>
  <c r="R48" i="4" s="1"/>
  <c r="P51" i="4"/>
  <c r="Q51" i="4" s="1"/>
  <c r="R51" i="4" s="1"/>
  <c r="I37" i="4"/>
  <c r="P37" i="4" s="1"/>
  <c r="Q37" i="4" s="1"/>
  <c r="R37" i="4" s="1"/>
  <c r="J55" i="4"/>
  <c r="P55" i="4" s="1"/>
  <c r="Q55" i="4" s="1"/>
  <c r="R55" i="4" s="1"/>
  <c r="H86" i="4"/>
  <c r="H88" i="4"/>
  <c r="H87" i="4"/>
  <c r="I76" i="4"/>
  <c r="I64" i="4"/>
  <c r="H89" i="4"/>
  <c r="I52" i="4"/>
  <c r="P52" i="4" s="1"/>
  <c r="Q52" i="4" s="1"/>
  <c r="R52" i="4" s="1"/>
  <c r="H90" i="4"/>
  <c r="H81" i="4"/>
  <c r="P46" i="4"/>
  <c r="Q46" i="4" s="1"/>
  <c r="R46" i="4" s="1"/>
  <c r="J76" i="4"/>
  <c r="J64" i="4"/>
  <c r="J62" i="4"/>
  <c r="I47" i="4"/>
  <c r="P47" i="4" s="1"/>
  <c r="Q47" i="4" s="1"/>
  <c r="R47" i="4" s="1"/>
  <c r="H92" i="4"/>
  <c r="J65" i="4"/>
  <c r="J57" i="4"/>
  <c r="I63" i="4"/>
  <c r="J71" i="4"/>
  <c r="J73" i="4"/>
  <c r="J72" i="4"/>
  <c r="I62" i="4"/>
  <c r="I67" i="4"/>
  <c r="I66" i="4"/>
  <c r="I57" i="4"/>
  <c r="J86" i="4"/>
  <c r="I58" i="4"/>
  <c r="I88" i="4"/>
  <c r="J88" i="4"/>
  <c r="I65" i="4"/>
  <c r="J63" i="4"/>
  <c r="I56" i="4"/>
  <c r="D159" i="4" l="1"/>
  <c r="F159" i="4" s="1"/>
  <c r="P88" i="4"/>
  <c r="Q88" i="4" s="1"/>
  <c r="R88" i="4" s="1"/>
  <c r="P76" i="4"/>
  <c r="Q76" i="4" s="1"/>
  <c r="R76" i="4" s="1"/>
  <c r="P64" i="4"/>
  <c r="Q64" i="4" s="1"/>
  <c r="R64" i="4" s="1"/>
  <c r="P58" i="4"/>
  <c r="Q58" i="4" s="1"/>
  <c r="R58" i="4" s="1"/>
  <c r="P57" i="4"/>
  <c r="Q57" i="4" s="1"/>
  <c r="R57" i="4" s="1"/>
  <c r="P56" i="4"/>
  <c r="Q56" i="4" s="1"/>
  <c r="R56" i="4" s="1"/>
  <c r="H98" i="4"/>
  <c r="H97" i="4"/>
  <c r="H102" i="4"/>
  <c r="H94" i="4"/>
  <c r="J66" i="4"/>
  <c r="P66" i="4" s="1"/>
  <c r="Q66" i="4" s="1"/>
  <c r="R66" i="4" s="1"/>
  <c r="J94" i="4"/>
  <c r="J82" i="4"/>
  <c r="I59" i="4"/>
  <c r="P59" i="4" s="1"/>
  <c r="Q59" i="4" s="1"/>
  <c r="R59" i="4" s="1"/>
  <c r="I49" i="4"/>
  <c r="P49" i="4" s="1"/>
  <c r="Q49" i="4" s="1"/>
  <c r="R49" i="4" s="1"/>
  <c r="J68" i="4"/>
  <c r="P62" i="4"/>
  <c r="Q62" i="4" s="1"/>
  <c r="R62" i="4" s="1"/>
  <c r="J79" i="4"/>
  <c r="J67" i="4"/>
  <c r="P67" i="4" s="1"/>
  <c r="Q67" i="4" s="1"/>
  <c r="R67" i="4" s="1"/>
  <c r="H103" i="4"/>
  <c r="H120" i="4"/>
  <c r="H108" i="4"/>
  <c r="H100" i="4"/>
  <c r="I72" i="4"/>
  <c r="P72" i="4" s="1"/>
  <c r="Q72" i="4" s="1"/>
  <c r="R72" i="4" s="1"/>
  <c r="I60" i="4"/>
  <c r="P60" i="4" s="1"/>
  <c r="Q60" i="4" s="1"/>
  <c r="R60" i="4" s="1"/>
  <c r="H104" i="4"/>
  <c r="H99" i="4"/>
  <c r="H95" i="4"/>
  <c r="P65" i="4"/>
  <c r="Q65" i="4" s="1"/>
  <c r="R65" i="4" s="1"/>
  <c r="H93" i="4"/>
  <c r="P63" i="4"/>
  <c r="Q63" i="4" s="1"/>
  <c r="R63" i="4" s="1"/>
  <c r="H101" i="4"/>
  <c r="J69" i="4"/>
  <c r="J77" i="4"/>
  <c r="I74" i="4"/>
  <c r="P74" i="4" s="1"/>
  <c r="Q74" i="4" s="1"/>
  <c r="R74" i="4" s="1"/>
  <c r="J75" i="4"/>
  <c r="I100" i="4"/>
  <c r="J84" i="4"/>
  <c r="J83" i="4"/>
  <c r="I69" i="4"/>
  <c r="J100" i="4"/>
  <c r="I78" i="4"/>
  <c r="J91" i="4"/>
  <c r="I70" i="4"/>
  <c r="P70" i="4" s="1"/>
  <c r="Q70" i="4" s="1"/>
  <c r="R70" i="4" s="1"/>
  <c r="J98" i="4"/>
  <c r="J85" i="4"/>
  <c r="I75" i="4"/>
  <c r="I68" i="4"/>
  <c r="P68" i="4" s="1"/>
  <c r="Q68" i="4" s="1"/>
  <c r="R68" i="4" s="1"/>
  <c r="I77" i="4"/>
  <c r="I84" i="4"/>
  <c r="I79" i="4"/>
  <c r="D160" i="4" l="1"/>
  <c r="F160" i="4" s="1"/>
  <c r="P79" i="4"/>
  <c r="Q79" i="4" s="1"/>
  <c r="R79" i="4" s="1"/>
  <c r="P69" i="4"/>
  <c r="Q69" i="4" s="1"/>
  <c r="R69" i="4" s="1"/>
  <c r="P84" i="4"/>
  <c r="Q84" i="4" s="1"/>
  <c r="R84" i="4" s="1"/>
  <c r="P77" i="4"/>
  <c r="Q77" i="4" s="1"/>
  <c r="R77" i="4" s="1"/>
  <c r="P75" i="4"/>
  <c r="Q75" i="4" s="1"/>
  <c r="R75" i="4" s="1"/>
  <c r="H125" i="4"/>
  <c r="H113" i="4"/>
  <c r="H123" i="4"/>
  <c r="H111" i="4"/>
  <c r="H121" i="4"/>
  <c r="H109" i="4"/>
  <c r="H124" i="4"/>
  <c r="H112" i="4"/>
  <c r="J80" i="4"/>
  <c r="I71" i="4"/>
  <c r="P71" i="4" s="1"/>
  <c r="Q71" i="4" s="1"/>
  <c r="R71" i="4" s="1"/>
  <c r="J78" i="4"/>
  <c r="P78" i="4" s="1"/>
  <c r="Q78" i="4" s="1"/>
  <c r="R78" i="4" s="1"/>
  <c r="J106" i="4"/>
  <c r="H128" i="4"/>
  <c r="H116" i="4"/>
  <c r="H127" i="4"/>
  <c r="H115" i="4"/>
  <c r="P100" i="4"/>
  <c r="Q100" i="4" s="1"/>
  <c r="R100" i="4" s="1"/>
  <c r="H117" i="4"/>
  <c r="H105" i="4"/>
  <c r="H118" i="4"/>
  <c r="H106" i="4"/>
  <c r="H122" i="4"/>
  <c r="H110" i="4"/>
  <c r="H119" i="4"/>
  <c r="H107" i="4"/>
  <c r="I61" i="4"/>
  <c r="P61" i="4" s="1"/>
  <c r="Q61" i="4" s="1"/>
  <c r="R61" i="4" s="1"/>
  <c r="D161" i="4" s="1"/>
  <c r="F161" i="4" s="1"/>
  <c r="H126" i="4"/>
  <c r="H114" i="4"/>
  <c r="J81" i="4"/>
  <c r="J89" i="4"/>
  <c r="I80" i="4"/>
  <c r="I87" i="4"/>
  <c r="J103" i="4"/>
  <c r="J112" i="4"/>
  <c r="I81" i="4"/>
  <c r="J87" i="4"/>
  <c r="I96" i="4"/>
  <c r="J110" i="4"/>
  <c r="J95" i="4"/>
  <c r="J97" i="4"/>
  <c r="I90" i="4"/>
  <c r="J96" i="4"/>
  <c r="I91" i="4"/>
  <c r="P91" i="4" s="1"/>
  <c r="Q91" i="4" s="1"/>
  <c r="R91" i="4" s="1"/>
  <c r="I89" i="4"/>
  <c r="I82" i="4"/>
  <c r="P82" i="4" s="1"/>
  <c r="Q82" i="4" s="1"/>
  <c r="R82" i="4" s="1"/>
  <c r="I112" i="4"/>
  <c r="I86" i="4"/>
  <c r="P86" i="4" s="1"/>
  <c r="Q86" i="4" s="1"/>
  <c r="R86" i="4" s="1"/>
  <c r="P96" i="4" l="1"/>
  <c r="Q96" i="4" s="1"/>
  <c r="R96" i="4" s="1"/>
  <c r="P87" i="4"/>
  <c r="Q87" i="4" s="1"/>
  <c r="R87" i="4" s="1"/>
  <c r="P81" i="4"/>
  <c r="Q81" i="4" s="1"/>
  <c r="R81" i="4" s="1"/>
  <c r="J90" i="4"/>
  <c r="P90" i="4" s="1"/>
  <c r="Q90" i="4" s="1"/>
  <c r="R90" i="4" s="1"/>
  <c r="P89" i="4"/>
  <c r="Q89" i="4" s="1"/>
  <c r="R89" i="4" s="1"/>
  <c r="I83" i="4"/>
  <c r="P83" i="4" s="1"/>
  <c r="Q83" i="4" s="1"/>
  <c r="R83" i="4" s="1"/>
  <c r="I73" i="4"/>
  <c r="P73" i="4" s="1"/>
  <c r="Q73" i="4" s="1"/>
  <c r="R73" i="4" s="1"/>
  <c r="P112" i="4"/>
  <c r="Q112" i="4" s="1"/>
  <c r="R112" i="4" s="1"/>
  <c r="P80" i="4"/>
  <c r="Q80" i="4" s="1"/>
  <c r="R80" i="4" s="1"/>
  <c r="J104" i="4"/>
  <c r="J92" i="4"/>
  <c r="J101" i="4"/>
  <c r="J93" i="4"/>
  <c r="I102" i="4"/>
  <c r="J116" i="4"/>
  <c r="J99" i="4"/>
  <c r="J115" i="4"/>
  <c r="I94" i="4"/>
  <c r="P94" i="4" s="1"/>
  <c r="Q94" i="4" s="1"/>
  <c r="R94" i="4" s="1"/>
  <c r="J109" i="4"/>
  <c r="J107" i="4"/>
  <c r="I108" i="4"/>
  <c r="I103" i="4"/>
  <c r="P103" i="4" s="1"/>
  <c r="Q103" i="4" s="1"/>
  <c r="R103" i="4" s="1"/>
  <c r="I92" i="4"/>
  <c r="J108" i="4"/>
  <c r="I101" i="4"/>
  <c r="I98" i="4"/>
  <c r="P98" i="4" s="1"/>
  <c r="Q98" i="4" s="1"/>
  <c r="R98" i="4" s="1"/>
  <c r="I93" i="4"/>
  <c r="I99" i="4"/>
  <c r="D162" i="4" l="1"/>
  <c r="F162" i="4" s="1"/>
  <c r="P108" i="4"/>
  <c r="Q108" i="4" s="1"/>
  <c r="R108" i="4" s="1"/>
  <c r="P92" i="4"/>
  <c r="Q92" i="4" s="1"/>
  <c r="R92" i="4" s="1"/>
  <c r="P101" i="4"/>
  <c r="Q101" i="4" s="1"/>
  <c r="R101" i="4" s="1"/>
  <c r="P99" i="4"/>
  <c r="Q99" i="4" s="1"/>
  <c r="R99" i="4" s="1"/>
  <c r="I124" i="4"/>
  <c r="I85" i="4"/>
  <c r="P85" i="4" s="1"/>
  <c r="Q85" i="4" s="1"/>
  <c r="R85" i="4" s="1"/>
  <c r="J102" i="4"/>
  <c r="P102" i="4" s="1"/>
  <c r="Q102" i="4" s="1"/>
  <c r="R102" i="4" s="1"/>
  <c r="J122" i="4"/>
  <c r="J124" i="4"/>
  <c r="I95" i="4"/>
  <c r="P95" i="4" s="1"/>
  <c r="Q95" i="4" s="1"/>
  <c r="R95" i="4" s="1"/>
  <c r="P93" i="4"/>
  <c r="Q93" i="4" s="1"/>
  <c r="R93" i="4" s="1"/>
  <c r="J118" i="4"/>
  <c r="J113" i="4"/>
  <c r="J105" i="4"/>
  <c r="I106" i="4"/>
  <c r="P106" i="4" s="1"/>
  <c r="Q106" i="4" s="1"/>
  <c r="R106" i="4" s="1"/>
  <c r="I110" i="4"/>
  <c r="P110" i="4" s="1"/>
  <c r="Q110" i="4" s="1"/>
  <c r="R110" i="4" s="1"/>
  <c r="I115" i="4"/>
  <c r="P115" i="4" s="1"/>
  <c r="Q115" i="4" s="1"/>
  <c r="R115" i="4" s="1"/>
  <c r="J111" i="4"/>
  <c r="I111" i="4"/>
  <c r="I113" i="4"/>
  <c r="I104" i="4"/>
  <c r="P104" i="4" s="1"/>
  <c r="Q104" i="4" s="1"/>
  <c r="R104" i="4" s="1"/>
  <c r="I114" i="4"/>
  <c r="I105" i="4"/>
  <c r="D163" i="4" l="1"/>
  <c r="F163" i="4" s="1"/>
  <c r="P111" i="4"/>
  <c r="Q111" i="4" s="1"/>
  <c r="R111" i="4" s="1"/>
  <c r="I120" i="4"/>
  <c r="P105" i="4"/>
  <c r="Q105" i="4" s="1"/>
  <c r="R105" i="4" s="1"/>
  <c r="I97" i="4"/>
  <c r="P97" i="4" s="1"/>
  <c r="Q97" i="4" s="1"/>
  <c r="R97" i="4" s="1"/>
  <c r="D164" i="4" s="1"/>
  <c r="F164" i="4" s="1"/>
  <c r="J119" i="4"/>
  <c r="J128" i="4"/>
  <c r="P113" i="4"/>
  <c r="Q113" i="4" s="1"/>
  <c r="R113" i="4" s="1"/>
  <c r="J114" i="4"/>
  <c r="P114" i="4" s="1"/>
  <c r="Q114" i="4" s="1"/>
  <c r="R114" i="4" s="1"/>
  <c r="P124" i="4"/>
  <c r="Q124" i="4" s="1"/>
  <c r="R124" i="4" s="1"/>
  <c r="J127" i="4"/>
  <c r="I107" i="4"/>
  <c r="P107" i="4" s="1"/>
  <c r="Q107" i="4" s="1"/>
  <c r="R107" i="4" s="1"/>
  <c r="J121" i="4"/>
  <c r="J120" i="4"/>
  <c r="I116" i="4"/>
  <c r="P116" i="4" s="1"/>
  <c r="Q116" i="4" s="1"/>
  <c r="R116" i="4" s="1"/>
  <c r="I127" i="4" l="1"/>
  <c r="P127" i="4" s="1"/>
  <c r="Q127" i="4" s="1"/>
  <c r="R127" i="4" s="1"/>
  <c r="I126" i="4"/>
  <c r="I117" i="4"/>
  <c r="P120" i="4"/>
  <c r="Q120" i="4" s="1"/>
  <c r="R120" i="4" s="1"/>
  <c r="I109" i="4"/>
  <c r="P109" i="4" s="1"/>
  <c r="Q109" i="4" s="1"/>
  <c r="R109" i="4" s="1"/>
  <c r="D165" i="4" s="1"/>
  <c r="F165" i="4" s="1"/>
  <c r="I122" i="4"/>
  <c r="P122" i="4" s="1"/>
  <c r="Q122" i="4" s="1"/>
  <c r="R122" i="4" s="1"/>
  <c r="I119" i="4"/>
  <c r="P119" i="4" s="1"/>
  <c r="Q119" i="4" s="1"/>
  <c r="R119" i="4" s="1"/>
  <c r="I123" i="4"/>
  <c r="J126" i="4"/>
  <c r="J123" i="4"/>
  <c r="I125" i="4"/>
  <c r="J117" i="4"/>
  <c r="I118" i="4"/>
  <c r="P118" i="4" s="1"/>
  <c r="Q118" i="4" s="1"/>
  <c r="R118" i="4" s="1"/>
  <c r="J125" i="4"/>
  <c r="P125" i="4" l="1"/>
  <c r="Q125" i="4" s="1"/>
  <c r="R125" i="4" s="1"/>
  <c r="P123" i="4"/>
  <c r="Q123" i="4" s="1"/>
  <c r="R123" i="4" s="1"/>
  <c r="P126" i="4"/>
  <c r="Q126" i="4" s="1"/>
  <c r="R126" i="4" s="1"/>
  <c r="I121" i="4"/>
  <c r="P121" i="4" s="1"/>
  <c r="Q121" i="4" s="1"/>
  <c r="R121" i="4" s="1"/>
  <c r="I128" i="4"/>
  <c r="P128" i="4" s="1"/>
  <c r="Q128" i="4" s="1"/>
  <c r="R128" i="4" s="1"/>
  <c r="P117" i="4"/>
  <c r="Q117" i="4" s="1"/>
  <c r="R117" i="4" s="1"/>
  <c r="D166" i="4" l="1"/>
  <c r="F166" i="4" s="1"/>
  <c r="F168" i="4" s="1"/>
  <c r="F169"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2" authorId="0" shapeId="0" xr:uid="{2DF5DD5A-C995-48C3-973A-58CBA1C82C9A}">
      <text>
        <r>
          <rPr>
            <b/>
            <sz val="9"/>
            <color indexed="81"/>
            <rFont val="Tahoma"/>
            <family val="2"/>
          </rPr>
          <t>Author:</t>
        </r>
        <r>
          <rPr>
            <sz val="9"/>
            <color indexed="81"/>
            <rFont val="Tahoma"/>
            <family val="2"/>
          </rPr>
          <t xml:space="preserve">
Unbilled true-up</t>
        </r>
      </text>
    </comment>
    <comment ref="C33" authorId="0" shapeId="0" xr:uid="{86BAB3CE-0B01-4EBA-B5A7-1B3421FF628A}">
      <text>
        <r>
          <rPr>
            <b/>
            <sz val="9"/>
            <color indexed="81"/>
            <rFont val="Tahoma"/>
            <family val="2"/>
          </rPr>
          <t>Author:</t>
        </r>
        <r>
          <rPr>
            <sz val="9"/>
            <color indexed="81"/>
            <rFont val="Tahoma"/>
            <family val="2"/>
          </rPr>
          <t xml:space="preserve">
Unbilled true-up</t>
        </r>
      </text>
    </comment>
    <comment ref="L60" authorId="0" shapeId="0" xr:uid="{54FA11E8-BE55-443C-BDC7-ABEDF5C98926}">
      <text>
        <r>
          <rPr>
            <b/>
            <sz val="9"/>
            <color indexed="81"/>
            <rFont val="Tahoma"/>
            <family val="2"/>
          </rPr>
          <t>Author:</t>
        </r>
        <r>
          <rPr>
            <sz val="9"/>
            <color indexed="81"/>
            <rFont val="Tahoma"/>
            <family val="2"/>
          </rPr>
          <t xml:space="preserve">
Adjusted to Miller workpaper non-residential customers for this month.</t>
        </r>
      </text>
    </comment>
    <comment ref="C97" authorId="0" shapeId="0" xr:uid="{3FB2BD3F-9522-4383-8928-DFECD30096AC}">
      <text>
        <r>
          <rPr>
            <b/>
            <sz val="9"/>
            <color indexed="81"/>
            <rFont val="Tahoma"/>
            <family val="2"/>
          </rPr>
          <t>Author:</t>
        </r>
        <r>
          <rPr>
            <sz val="9"/>
            <color indexed="81"/>
            <rFont val="Tahoma"/>
            <family val="2"/>
          </rPr>
          <t xml:space="preserve">
Unbilled true-up</t>
        </r>
      </text>
    </comment>
    <comment ref="C98" authorId="0" shapeId="0" xr:uid="{2EE9D2B5-8D85-481C-9177-DBE1108C5339}">
      <text>
        <r>
          <rPr>
            <b/>
            <sz val="9"/>
            <color indexed="81"/>
            <rFont val="Tahoma"/>
            <family val="2"/>
          </rPr>
          <t>Author:</t>
        </r>
        <r>
          <rPr>
            <sz val="9"/>
            <color indexed="81"/>
            <rFont val="Tahoma"/>
            <family val="2"/>
          </rPr>
          <t xml:space="preserve">
Unbilled true-up</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4D6AF41E-C6FA-409E-978F-085BF717F0CB}">
      <text>
        <r>
          <rPr>
            <b/>
            <sz val="9"/>
            <color indexed="81"/>
            <rFont val="Tahoma"/>
            <family val="2"/>
          </rPr>
          <t>Forsyth, Grant:</t>
        </r>
        <r>
          <rPr>
            <sz val="9"/>
            <color indexed="81"/>
            <rFont val="Tahoma"/>
            <family val="2"/>
          </rPr>
          <t xml:space="preserve">
Weather normal HDD, 20-year MA.</t>
        </r>
      </text>
    </comment>
    <comment ref="C8" authorId="0" shapeId="0" xr:uid="{9437B39F-94C1-46A2-AFC4-E733E2EEF73A}">
      <text>
        <r>
          <rPr>
            <b/>
            <sz val="9"/>
            <color indexed="81"/>
            <rFont val="Tahoma"/>
            <family val="2"/>
          </rPr>
          <t>Forsyth, Grant:</t>
        </r>
        <r>
          <rPr>
            <sz val="9"/>
            <color indexed="81"/>
            <rFont val="Tahoma"/>
            <family val="2"/>
          </rPr>
          <t xml:space="preserve">
Weather normal HDD squared.</t>
        </r>
      </text>
    </comment>
    <comment ref="D8" authorId="0" shapeId="0" xr:uid="{628F86BE-74C2-4FD0-B7F9-2F5E5E6244D5}">
      <text>
        <r>
          <rPr>
            <b/>
            <sz val="9"/>
            <color indexed="81"/>
            <rFont val="Tahoma"/>
            <family val="2"/>
          </rPr>
          <t>Forsyth, Grant:</t>
        </r>
        <r>
          <rPr>
            <sz val="9"/>
            <color indexed="81"/>
            <rFont val="Tahoma"/>
            <family val="2"/>
          </rPr>
          <t xml:space="preserve">
Weather normal CDD, 20-year MA.</t>
        </r>
      </text>
    </comment>
    <comment ref="E8" authorId="0" shapeId="0" xr:uid="{21DFD897-A297-40D9-88E2-21CCC4139A86}">
      <text>
        <r>
          <rPr>
            <b/>
            <sz val="9"/>
            <color indexed="81"/>
            <rFont val="Tahoma"/>
            <family val="2"/>
          </rPr>
          <t>Forsyth, Grant:</t>
        </r>
        <r>
          <rPr>
            <sz val="9"/>
            <color indexed="81"/>
            <rFont val="Tahoma"/>
            <family val="2"/>
          </rPr>
          <t xml:space="preserve">
Actual calendar HDD.</t>
        </r>
      </text>
    </comment>
    <comment ref="F8" authorId="0" shapeId="0" xr:uid="{2804CA6C-2468-4C7E-A7F1-EF0CC8A9B94A}">
      <text>
        <r>
          <rPr>
            <b/>
            <sz val="9"/>
            <color indexed="81"/>
            <rFont val="Tahoma"/>
            <family val="2"/>
          </rPr>
          <t>Forsyth, Grant:</t>
        </r>
        <r>
          <rPr>
            <sz val="9"/>
            <color indexed="81"/>
            <rFont val="Tahoma"/>
            <family val="2"/>
          </rPr>
          <t xml:space="preserve">
Actual calendar HDD squared.</t>
        </r>
      </text>
    </comment>
    <comment ref="G8" authorId="0" shapeId="0" xr:uid="{4C945431-7C97-4461-9D0D-FF74EB3AEF8A}">
      <text>
        <r>
          <rPr>
            <b/>
            <sz val="9"/>
            <color indexed="81"/>
            <rFont val="Tahoma"/>
            <family val="2"/>
          </rPr>
          <t>Forsyth, Grant:</t>
        </r>
        <r>
          <rPr>
            <sz val="9"/>
            <color indexed="81"/>
            <rFont val="Tahoma"/>
            <family val="2"/>
          </rPr>
          <t xml:space="preserve">
Actual calendar CDD.</t>
        </r>
      </text>
    </comment>
    <comment ref="H8" authorId="0" shapeId="0" xr:uid="{0E572242-86F9-44FD-AF81-8420FFFAAD82}">
      <text>
        <r>
          <rPr>
            <b/>
            <sz val="9"/>
            <color indexed="81"/>
            <rFont val="Tahoma"/>
            <family val="2"/>
          </rPr>
          <t>Forsyth, Grant:</t>
        </r>
        <r>
          <rPr>
            <sz val="9"/>
            <color indexed="81"/>
            <rFont val="Tahoma"/>
            <family val="2"/>
          </rPr>
          <t xml:space="preserve">
Difference between normal HDD and actual HDD.</t>
        </r>
      </text>
    </comment>
    <comment ref="I8" authorId="0" shapeId="0" xr:uid="{2A4569D8-D95C-4F51-8C3F-E8EB88A4A8DC}">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30B6D945-C16A-4636-804D-4146FB694B28}">
      <text>
        <r>
          <rPr>
            <b/>
            <sz val="9"/>
            <color indexed="81"/>
            <rFont val="Tahoma"/>
            <family val="2"/>
          </rPr>
          <t>Forsyth, Grant:</t>
        </r>
        <r>
          <rPr>
            <sz val="9"/>
            <color indexed="81"/>
            <rFont val="Tahoma"/>
            <family val="2"/>
          </rPr>
          <t xml:space="preserve">
Difference between normal CD
D and actual CDD.</t>
        </r>
      </text>
    </comment>
    <comment ref="K8" authorId="0" shapeId="0" xr:uid="{E9878235-6B28-4965-9A9D-8E0203A0A75B}">
      <text>
        <r>
          <rPr>
            <b/>
            <sz val="9"/>
            <color indexed="81"/>
            <rFont val="Tahoma"/>
            <family val="2"/>
          </rPr>
          <t>Forsyth, Grant:</t>
        </r>
        <r>
          <rPr>
            <sz val="9"/>
            <color indexed="81"/>
            <rFont val="Tahoma"/>
            <family val="2"/>
          </rPr>
          <t xml:space="preserve">
Actual billed customers.</t>
        </r>
      </text>
    </comment>
    <comment ref="L8" authorId="0" shapeId="0" xr:uid="{89E85299-AC2E-44D0-9782-9CBAB9AB8913}">
      <text>
        <r>
          <rPr>
            <b/>
            <sz val="9"/>
            <color indexed="81"/>
            <rFont val="Tahoma"/>
            <family val="2"/>
          </rPr>
          <t>Forsyth, Grant:</t>
        </r>
        <r>
          <rPr>
            <sz val="9"/>
            <color indexed="81"/>
            <rFont val="Tahoma"/>
            <family val="2"/>
          </rPr>
          <t xml:space="preserve">
Actual billed load.</t>
        </r>
      </text>
    </comment>
    <comment ref="M8" authorId="0" shapeId="0" xr:uid="{141A65BC-1CE7-4218-91C8-4B6BC8A79A6C}">
      <text>
        <r>
          <rPr>
            <b/>
            <sz val="9"/>
            <color indexed="81"/>
            <rFont val="Tahoma"/>
            <family val="2"/>
          </rPr>
          <t>Forsyth, Grant:</t>
        </r>
        <r>
          <rPr>
            <sz val="9"/>
            <color indexed="81"/>
            <rFont val="Tahoma"/>
            <family val="2"/>
          </rPr>
          <t xml:space="preserve">
Accounting net unbilled load.</t>
        </r>
      </text>
    </comment>
    <comment ref="N8" authorId="0" shapeId="0" xr:uid="{B1FB1075-E581-42F2-868A-390FA8120CBF}">
      <text>
        <r>
          <rPr>
            <b/>
            <sz val="9"/>
            <color indexed="81"/>
            <rFont val="Tahoma"/>
            <family val="2"/>
          </rPr>
          <t>Forsyth, Grant:</t>
        </r>
        <r>
          <rPr>
            <sz val="9"/>
            <color indexed="81"/>
            <rFont val="Tahoma"/>
            <family val="2"/>
          </rPr>
          <t xml:space="preserve">
Calendarized load.</t>
        </r>
      </text>
    </comment>
    <comment ref="O8" authorId="0" shapeId="0" xr:uid="{97B8F3A8-1E55-4A32-B8BF-BD21AC88DEE7}">
      <text>
        <r>
          <rPr>
            <b/>
            <sz val="9"/>
            <color indexed="81"/>
            <rFont val="Tahoma"/>
            <family val="2"/>
          </rPr>
          <t>Forsyth, Grant:</t>
        </r>
        <r>
          <rPr>
            <sz val="9"/>
            <color indexed="81"/>
            <rFont val="Tahoma"/>
            <family val="2"/>
          </rPr>
          <t xml:space="preserve">
Calendarized use-per-customer.</t>
        </r>
      </text>
    </comment>
    <comment ref="Q8" authorId="0" shapeId="0" xr:uid="{B7853297-BBF5-4F83-B5FC-74305B5C0F34}">
      <text>
        <r>
          <rPr>
            <b/>
            <sz val="9"/>
            <color indexed="81"/>
            <rFont val="Tahoma"/>
            <family val="2"/>
          </rPr>
          <t>Forsyth, Grant:</t>
        </r>
        <r>
          <rPr>
            <sz val="9"/>
            <color indexed="81"/>
            <rFont val="Tahoma"/>
            <family val="2"/>
          </rPr>
          <t xml:space="preserve">
Normalized use-per-customer.</t>
        </r>
      </text>
    </comment>
    <comment ref="R8" authorId="0" shapeId="0" xr:uid="{E24C2ECD-C813-4931-9C6F-52C29586A61C}">
      <text>
        <r>
          <rPr>
            <b/>
            <sz val="9"/>
            <color indexed="81"/>
            <rFont val="Tahoma"/>
            <family val="2"/>
          </rPr>
          <t>Forsyth, Grant:</t>
        </r>
        <r>
          <rPr>
            <sz val="9"/>
            <color indexed="81"/>
            <rFont val="Tahoma"/>
            <family val="2"/>
          </rPr>
          <t xml:space="preserve">
Normalized load.</t>
        </r>
      </text>
    </comment>
    <comment ref="A46" authorId="0" shapeId="0" xr:uid="{3A474720-B3E0-4744-A8AF-37F0A5A7855E}">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DF5C13B5-A468-4ACA-A986-7C289B57F52B}">
      <text>
        <r>
          <rPr>
            <b/>
            <sz val="9"/>
            <color indexed="81"/>
            <rFont val="Tahoma"/>
            <family val="2"/>
          </rPr>
          <t>Forsyth, Grant:</t>
        </r>
        <r>
          <rPr>
            <sz val="9"/>
            <color indexed="81"/>
            <rFont val="Tahoma"/>
            <family val="2"/>
          </rPr>
          <t xml:space="preserve">
Weather normal HDD, 20-year MA.</t>
        </r>
      </text>
    </comment>
    <comment ref="C8" authorId="0" shapeId="0" xr:uid="{51DFA5ED-388F-4982-886F-6A6B0F95DDC5}">
      <text>
        <r>
          <rPr>
            <b/>
            <sz val="9"/>
            <color indexed="81"/>
            <rFont val="Tahoma"/>
            <family val="2"/>
          </rPr>
          <t>Forsyth, Grant:</t>
        </r>
        <r>
          <rPr>
            <sz val="9"/>
            <color indexed="81"/>
            <rFont val="Tahoma"/>
            <family val="2"/>
          </rPr>
          <t xml:space="preserve">
Weather normal HDD squared.</t>
        </r>
      </text>
    </comment>
    <comment ref="D8" authorId="0" shapeId="0" xr:uid="{E68D4245-4657-429B-AF51-AE01F7DA8799}">
      <text>
        <r>
          <rPr>
            <b/>
            <sz val="9"/>
            <color indexed="81"/>
            <rFont val="Tahoma"/>
            <family val="2"/>
          </rPr>
          <t>Forsyth, Grant:</t>
        </r>
        <r>
          <rPr>
            <sz val="9"/>
            <color indexed="81"/>
            <rFont val="Tahoma"/>
            <family val="2"/>
          </rPr>
          <t xml:space="preserve">
Weather normal CDD, 20-year MA.</t>
        </r>
      </text>
    </comment>
    <comment ref="E8" authorId="0" shapeId="0" xr:uid="{4832CEBF-21B0-4CCB-A38A-B3F397A52DF8}">
      <text>
        <r>
          <rPr>
            <b/>
            <sz val="9"/>
            <color indexed="81"/>
            <rFont val="Tahoma"/>
            <family val="2"/>
          </rPr>
          <t>Forsyth, Grant:</t>
        </r>
        <r>
          <rPr>
            <sz val="9"/>
            <color indexed="81"/>
            <rFont val="Tahoma"/>
            <family val="2"/>
          </rPr>
          <t xml:space="preserve">
Actual calendar HDD.</t>
        </r>
      </text>
    </comment>
    <comment ref="F8" authorId="0" shapeId="0" xr:uid="{D75D6859-783A-443E-A6AA-96DA99BC3AA4}">
      <text>
        <r>
          <rPr>
            <b/>
            <sz val="9"/>
            <color indexed="81"/>
            <rFont val="Tahoma"/>
            <family val="2"/>
          </rPr>
          <t>Forsyth, Grant:</t>
        </r>
        <r>
          <rPr>
            <sz val="9"/>
            <color indexed="81"/>
            <rFont val="Tahoma"/>
            <family val="2"/>
          </rPr>
          <t xml:space="preserve">
Actual calendar HDD squared.</t>
        </r>
      </text>
    </comment>
    <comment ref="G8" authorId="0" shapeId="0" xr:uid="{C5D6BA34-8280-4194-9B7E-F8E233FDAA35}">
      <text>
        <r>
          <rPr>
            <b/>
            <sz val="9"/>
            <color indexed="81"/>
            <rFont val="Tahoma"/>
            <family val="2"/>
          </rPr>
          <t>Forsyth, Grant:</t>
        </r>
        <r>
          <rPr>
            <sz val="9"/>
            <color indexed="81"/>
            <rFont val="Tahoma"/>
            <family val="2"/>
          </rPr>
          <t xml:space="preserve">
Actual calendar CDD.</t>
        </r>
      </text>
    </comment>
    <comment ref="H8" authorId="0" shapeId="0" xr:uid="{E30015F4-8E68-4B9A-88D4-CB54B0A2AD3C}">
      <text>
        <r>
          <rPr>
            <b/>
            <sz val="9"/>
            <color indexed="81"/>
            <rFont val="Tahoma"/>
            <family val="2"/>
          </rPr>
          <t>Forsyth, Grant:</t>
        </r>
        <r>
          <rPr>
            <sz val="9"/>
            <color indexed="81"/>
            <rFont val="Tahoma"/>
            <family val="2"/>
          </rPr>
          <t xml:space="preserve">
Difference between normal HDD and actual HDD.</t>
        </r>
      </text>
    </comment>
    <comment ref="I8" authorId="0" shapeId="0" xr:uid="{485EA9AC-D826-450B-A14B-27092C8EF5E1}">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4D3336C8-357C-4E2C-B75C-898E4D7C4199}">
      <text>
        <r>
          <rPr>
            <b/>
            <sz val="9"/>
            <color indexed="81"/>
            <rFont val="Tahoma"/>
            <family val="2"/>
          </rPr>
          <t>Forsyth, Grant:</t>
        </r>
        <r>
          <rPr>
            <sz val="9"/>
            <color indexed="81"/>
            <rFont val="Tahoma"/>
            <family val="2"/>
          </rPr>
          <t xml:space="preserve">
Difference between normal CD
D and actual CDD.</t>
        </r>
      </text>
    </comment>
    <comment ref="K8" authorId="0" shapeId="0" xr:uid="{D9F6BF2A-D22A-4CAF-8742-4668DEFA9500}">
      <text>
        <r>
          <rPr>
            <b/>
            <sz val="9"/>
            <color indexed="81"/>
            <rFont val="Tahoma"/>
            <family val="2"/>
          </rPr>
          <t>Forsyth, Grant:</t>
        </r>
        <r>
          <rPr>
            <sz val="9"/>
            <color indexed="81"/>
            <rFont val="Tahoma"/>
            <family val="2"/>
          </rPr>
          <t xml:space="preserve">
Actual billed customers.</t>
        </r>
      </text>
    </comment>
    <comment ref="L8" authorId="0" shapeId="0" xr:uid="{3BA77F38-2EA2-479D-B9CD-AC7C0073C104}">
      <text>
        <r>
          <rPr>
            <b/>
            <sz val="9"/>
            <color indexed="81"/>
            <rFont val="Tahoma"/>
            <family val="2"/>
          </rPr>
          <t>Forsyth, Grant:</t>
        </r>
        <r>
          <rPr>
            <sz val="9"/>
            <color indexed="81"/>
            <rFont val="Tahoma"/>
            <family val="2"/>
          </rPr>
          <t xml:space="preserve">
Actual billed load.</t>
        </r>
      </text>
    </comment>
    <comment ref="M8" authorId="0" shapeId="0" xr:uid="{ED2873EB-D964-44D8-8E1B-BFF1A64DA970}">
      <text>
        <r>
          <rPr>
            <b/>
            <sz val="9"/>
            <color indexed="81"/>
            <rFont val="Tahoma"/>
            <family val="2"/>
          </rPr>
          <t>Forsyth, Grant:</t>
        </r>
        <r>
          <rPr>
            <sz val="9"/>
            <color indexed="81"/>
            <rFont val="Tahoma"/>
            <family val="2"/>
          </rPr>
          <t xml:space="preserve">
Accounting net unbilled load.</t>
        </r>
      </text>
    </comment>
    <comment ref="N8" authorId="0" shapeId="0" xr:uid="{952DD157-FDB3-4353-A7C7-4B46029CF345}">
      <text>
        <r>
          <rPr>
            <b/>
            <sz val="9"/>
            <color indexed="81"/>
            <rFont val="Tahoma"/>
            <family val="2"/>
          </rPr>
          <t>Forsyth, Grant:</t>
        </r>
        <r>
          <rPr>
            <sz val="9"/>
            <color indexed="81"/>
            <rFont val="Tahoma"/>
            <family val="2"/>
          </rPr>
          <t xml:space="preserve">
Calendarized load.</t>
        </r>
      </text>
    </comment>
    <comment ref="O8" authorId="0" shapeId="0" xr:uid="{90A1BD95-7980-4765-93EC-0063FFF97BA4}">
      <text>
        <r>
          <rPr>
            <b/>
            <sz val="9"/>
            <color indexed="81"/>
            <rFont val="Tahoma"/>
            <family val="2"/>
          </rPr>
          <t>Forsyth, Grant:</t>
        </r>
        <r>
          <rPr>
            <sz val="9"/>
            <color indexed="81"/>
            <rFont val="Tahoma"/>
            <family val="2"/>
          </rPr>
          <t xml:space="preserve">
Calendarized use-per-customer.</t>
        </r>
      </text>
    </comment>
    <comment ref="Q8" authorId="0" shapeId="0" xr:uid="{F10D42D1-0C74-437B-9DC9-1A96F371BC1F}">
      <text>
        <r>
          <rPr>
            <b/>
            <sz val="9"/>
            <color indexed="81"/>
            <rFont val="Tahoma"/>
            <family val="2"/>
          </rPr>
          <t>Forsyth, Grant:</t>
        </r>
        <r>
          <rPr>
            <sz val="9"/>
            <color indexed="81"/>
            <rFont val="Tahoma"/>
            <family val="2"/>
          </rPr>
          <t xml:space="preserve">
Normalized use-per-customer.</t>
        </r>
      </text>
    </comment>
    <comment ref="R8" authorId="0" shapeId="0" xr:uid="{BE457B1A-9095-4804-934F-2F109E66FBFA}">
      <text>
        <r>
          <rPr>
            <b/>
            <sz val="9"/>
            <color indexed="81"/>
            <rFont val="Tahoma"/>
            <family val="2"/>
          </rPr>
          <t>Forsyth, Grant:</t>
        </r>
        <r>
          <rPr>
            <sz val="9"/>
            <color indexed="81"/>
            <rFont val="Tahoma"/>
            <family val="2"/>
          </rPr>
          <t xml:space="preserve">
Normalized load.</t>
        </r>
      </text>
    </comment>
    <comment ref="A46" authorId="0" shapeId="0" xr:uid="{B8132351-933E-4ABB-8095-816B609D7E5E}">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7C7C4CDB-1B36-49EA-A8C0-820A9063C6CA}">
      <text>
        <r>
          <rPr>
            <b/>
            <sz val="9"/>
            <color indexed="81"/>
            <rFont val="Tahoma"/>
            <family val="2"/>
          </rPr>
          <t>Forsyth, Grant:</t>
        </r>
        <r>
          <rPr>
            <sz val="9"/>
            <color indexed="81"/>
            <rFont val="Tahoma"/>
            <family val="2"/>
          </rPr>
          <t xml:space="preserve">
Weather normal HDD, 20-year MA.</t>
        </r>
      </text>
    </comment>
    <comment ref="C8" authorId="0" shapeId="0" xr:uid="{F3821342-C960-4E16-B0BA-456E10056E37}">
      <text>
        <r>
          <rPr>
            <b/>
            <sz val="9"/>
            <color indexed="81"/>
            <rFont val="Tahoma"/>
            <family val="2"/>
          </rPr>
          <t>Forsyth, Grant:</t>
        </r>
        <r>
          <rPr>
            <sz val="9"/>
            <color indexed="81"/>
            <rFont val="Tahoma"/>
            <family val="2"/>
          </rPr>
          <t xml:space="preserve">
Weather normal HDD squared.</t>
        </r>
      </text>
    </comment>
    <comment ref="D8" authorId="0" shapeId="0" xr:uid="{8A696791-F393-4BBB-AAE6-EBAB4BF5DF65}">
      <text>
        <r>
          <rPr>
            <b/>
            <sz val="9"/>
            <color indexed="81"/>
            <rFont val="Tahoma"/>
            <family val="2"/>
          </rPr>
          <t>Forsyth, Grant:</t>
        </r>
        <r>
          <rPr>
            <sz val="9"/>
            <color indexed="81"/>
            <rFont val="Tahoma"/>
            <family val="2"/>
          </rPr>
          <t xml:space="preserve">
Weather normal CDD, 20-year MA.</t>
        </r>
      </text>
    </comment>
    <comment ref="E8" authorId="0" shapeId="0" xr:uid="{329C0298-62CB-4016-9D68-6AE600AFF7C3}">
      <text>
        <r>
          <rPr>
            <b/>
            <sz val="9"/>
            <color indexed="81"/>
            <rFont val="Tahoma"/>
            <family val="2"/>
          </rPr>
          <t>Forsyth, Grant:</t>
        </r>
        <r>
          <rPr>
            <sz val="9"/>
            <color indexed="81"/>
            <rFont val="Tahoma"/>
            <family val="2"/>
          </rPr>
          <t xml:space="preserve">
Actual calendar HDD.</t>
        </r>
      </text>
    </comment>
    <comment ref="F8" authorId="0" shapeId="0" xr:uid="{6F9B2000-753E-43B0-B9EB-08575B3C6237}">
      <text>
        <r>
          <rPr>
            <b/>
            <sz val="9"/>
            <color indexed="81"/>
            <rFont val="Tahoma"/>
            <family val="2"/>
          </rPr>
          <t>Forsyth, Grant:</t>
        </r>
        <r>
          <rPr>
            <sz val="9"/>
            <color indexed="81"/>
            <rFont val="Tahoma"/>
            <family val="2"/>
          </rPr>
          <t xml:space="preserve">
Actual calendar HDD squared.</t>
        </r>
      </text>
    </comment>
    <comment ref="G8" authorId="0" shapeId="0" xr:uid="{58F5A2EE-9BFF-4A6D-9FB5-9A1C906ADACD}">
      <text>
        <r>
          <rPr>
            <b/>
            <sz val="9"/>
            <color indexed="81"/>
            <rFont val="Tahoma"/>
            <family val="2"/>
          </rPr>
          <t>Forsyth, Grant:</t>
        </r>
        <r>
          <rPr>
            <sz val="9"/>
            <color indexed="81"/>
            <rFont val="Tahoma"/>
            <family val="2"/>
          </rPr>
          <t xml:space="preserve">
Actual calendar CDD.</t>
        </r>
      </text>
    </comment>
    <comment ref="H8" authorId="0" shapeId="0" xr:uid="{37C3841D-7C8D-4521-B0E6-A1980FD2FE85}">
      <text>
        <r>
          <rPr>
            <b/>
            <sz val="9"/>
            <color indexed="81"/>
            <rFont val="Tahoma"/>
            <family val="2"/>
          </rPr>
          <t>Forsyth, Grant:</t>
        </r>
        <r>
          <rPr>
            <sz val="9"/>
            <color indexed="81"/>
            <rFont val="Tahoma"/>
            <family val="2"/>
          </rPr>
          <t xml:space="preserve">
Difference between normal HDD and actual HDD.</t>
        </r>
      </text>
    </comment>
    <comment ref="I8" authorId="0" shapeId="0" xr:uid="{3B43250D-E22F-45D5-898E-AC528EA5A197}">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7F1101F1-66B0-432C-A76C-ED08E53E2DB9}">
      <text>
        <r>
          <rPr>
            <b/>
            <sz val="9"/>
            <color indexed="81"/>
            <rFont val="Tahoma"/>
            <family val="2"/>
          </rPr>
          <t>Forsyth, Grant:</t>
        </r>
        <r>
          <rPr>
            <sz val="9"/>
            <color indexed="81"/>
            <rFont val="Tahoma"/>
            <family val="2"/>
          </rPr>
          <t xml:space="preserve">
Difference between normal CD
D and actual CDD.</t>
        </r>
      </text>
    </comment>
    <comment ref="K8" authorId="0" shapeId="0" xr:uid="{7A746F09-9594-4CEB-843B-1B8FF123E7F9}">
      <text>
        <r>
          <rPr>
            <b/>
            <sz val="9"/>
            <color indexed="81"/>
            <rFont val="Tahoma"/>
            <family val="2"/>
          </rPr>
          <t>Forsyth, Grant:</t>
        </r>
        <r>
          <rPr>
            <sz val="9"/>
            <color indexed="81"/>
            <rFont val="Tahoma"/>
            <family val="2"/>
          </rPr>
          <t xml:space="preserve">
Actual billed customers.</t>
        </r>
      </text>
    </comment>
    <comment ref="L8" authorId="0" shapeId="0" xr:uid="{D2DF1A7E-57B9-46C4-90EA-CEB60EC46D77}">
      <text>
        <r>
          <rPr>
            <b/>
            <sz val="9"/>
            <color indexed="81"/>
            <rFont val="Tahoma"/>
            <family val="2"/>
          </rPr>
          <t>Forsyth, Grant:</t>
        </r>
        <r>
          <rPr>
            <sz val="9"/>
            <color indexed="81"/>
            <rFont val="Tahoma"/>
            <family val="2"/>
          </rPr>
          <t xml:space="preserve">
Actual billed load.</t>
        </r>
      </text>
    </comment>
    <comment ref="M8" authorId="0" shapeId="0" xr:uid="{E75A05B9-E5AE-4F11-83EC-4FB7121A067D}">
      <text>
        <r>
          <rPr>
            <b/>
            <sz val="9"/>
            <color indexed="81"/>
            <rFont val="Tahoma"/>
            <family val="2"/>
          </rPr>
          <t>Forsyth, Grant:</t>
        </r>
        <r>
          <rPr>
            <sz val="9"/>
            <color indexed="81"/>
            <rFont val="Tahoma"/>
            <family val="2"/>
          </rPr>
          <t xml:space="preserve">
Accounting net unbilled load.</t>
        </r>
      </text>
    </comment>
    <comment ref="N8" authorId="0" shapeId="0" xr:uid="{7F7B6D57-3801-4BEF-9865-81AFB5E3984B}">
      <text>
        <r>
          <rPr>
            <b/>
            <sz val="9"/>
            <color indexed="81"/>
            <rFont val="Tahoma"/>
            <family val="2"/>
          </rPr>
          <t>Forsyth, Grant:</t>
        </r>
        <r>
          <rPr>
            <sz val="9"/>
            <color indexed="81"/>
            <rFont val="Tahoma"/>
            <family val="2"/>
          </rPr>
          <t xml:space="preserve">
Calendarized load.</t>
        </r>
      </text>
    </comment>
    <comment ref="O8" authorId="0" shapeId="0" xr:uid="{3D1AE9B6-CC34-4467-8B22-2DC060B273F3}">
      <text>
        <r>
          <rPr>
            <b/>
            <sz val="9"/>
            <color indexed="81"/>
            <rFont val="Tahoma"/>
            <family val="2"/>
          </rPr>
          <t>Forsyth, Grant:</t>
        </r>
        <r>
          <rPr>
            <sz val="9"/>
            <color indexed="81"/>
            <rFont val="Tahoma"/>
            <family val="2"/>
          </rPr>
          <t xml:space="preserve">
Calendarized use-per-customer.</t>
        </r>
      </text>
    </comment>
    <comment ref="Q8" authorId="0" shapeId="0" xr:uid="{4FE22D04-6B7B-461F-90BF-8019E4CBB775}">
      <text>
        <r>
          <rPr>
            <b/>
            <sz val="9"/>
            <color indexed="81"/>
            <rFont val="Tahoma"/>
            <family val="2"/>
          </rPr>
          <t>Forsyth, Grant:</t>
        </r>
        <r>
          <rPr>
            <sz val="9"/>
            <color indexed="81"/>
            <rFont val="Tahoma"/>
            <family val="2"/>
          </rPr>
          <t xml:space="preserve">
Normalized use-per-customer.</t>
        </r>
      </text>
    </comment>
    <comment ref="R8" authorId="0" shapeId="0" xr:uid="{E7B38B97-3C42-4536-A502-7B62BB3E7A9A}">
      <text>
        <r>
          <rPr>
            <b/>
            <sz val="9"/>
            <color indexed="81"/>
            <rFont val="Tahoma"/>
            <family val="2"/>
          </rPr>
          <t>Forsyth, Grant:</t>
        </r>
        <r>
          <rPr>
            <sz val="9"/>
            <color indexed="81"/>
            <rFont val="Tahoma"/>
            <family val="2"/>
          </rPr>
          <t xml:space="preserve">
Normalized load.</t>
        </r>
      </text>
    </comment>
    <comment ref="A46" authorId="0" shapeId="0" xr:uid="{65D5CBAE-B4AC-46AE-ADEE-66684117DE47}">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 ref="M134" authorId="0" shapeId="0" xr:uid="{7E5AC4B4-DAAF-4D72-A0B9-754250E2B7F8}">
      <text>
        <r>
          <rPr>
            <b/>
            <sz val="9"/>
            <color indexed="81"/>
            <rFont val="Tahoma"/>
            <family val="2"/>
          </rPr>
          <t>Forsyth, Grant:</t>
        </r>
        <r>
          <rPr>
            <sz val="9"/>
            <color indexed="81"/>
            <rFont val="Tahoma"/>
            <family val="2"/>
          </rPr>
          <t xml:space="preserve">
Estimated using the average unbilled for June going back to 2012.</t>
        </r>
      </text>
    </comment>
    <comment ref="M135" authorId="0" shapeId="0" xr:uid="{E2C9E45D-C714-451B-99A2-801E25CCA0D8}">
      <text>
        <r>
          <rPr>
            <b/>
            <sz val="9"/>
            <color indexed="81"/>
            <rFont val="Tahoma"/>
            <family val="2"/>
          </rPr>
          <t>Forsyth, Grant:</t>
        </r>
        <r>
          <rPr>
            <sz val="9"/>
            <color indexed="81"/>
            <rFont val="Tahoma"/>
            <family val="2"/>
          </rPr>
          <t xml:space="preserve">
Estimated using the average unbilled for June going back to 2012.</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76BD4020-D078-4263-A657-D2A3FF67D4F8}">
      <text>
        <r>
          <rPr>
            <b/>
            <sz val="9"/>
            <color indexed="81"/>
            <rFont val="Tahoma"/>
            <family val="2"/>
          </rPr>
          <t>Forsyth, Grant:</t>
        </r>
        <r>
          <rPr>
            <sz val="9"/>
            <color indexed="81"/>
            <rFont val="Tahoma"/>
            <family val="2"/>
          </rPr>
          <t xml:space="preserve">
Weather normal HDD, 20-year MA.</t>
        </r>
      </text>
    </comment>
    <comment ref="C8" authorId="0" shapeId="0" xr:uid="{592B9422-66DB-43D0-A8B9-291E292790AC}">
      <text>
        <r>
          <rPr>
            <b/>
            <sz val="9"/>
            <color indexed="81"/>
            <rFont val="Tahoma"/>
            <family val="2"/>
          </rPr>
          <t>Forsyth, Grant:</t>
        </r>
        <r>
          <rPr>
            <sz val="9"/>
            <color indexed="81"/>
            <rFont val="Tahoma"/>
            <family val="2"/>
          </rPr>
          <t xml:space="preserve">
Weather normal HDD squared.</t>
        </r>
      </text>
    </comment>
    <comment ref="D8" authorId="0" shapeId="0" xr:uid="{F0DAE26D-801B-4DA6-8009-48198B48770F}">
      <text>
        <r>
          <rPr>
            <b/>
            <sz val="9"/>
            <color indexed="81"/>
            <rFont val="Tahoma"/>
            <family val="2"/>
          </rPr>
          <t>Forsyth, Grant:</t>
        </r>
        <r>
          <rPr>
            <sz val="9"/>
            <color indexed="81"/>
            <rFont val="Tahoma"/>
            <family val="2"/>
          </rPr>
          <t xml:space="preserve">
Weather normal CDD, 20-year MA.</t>
        </r>
      </text>
    </comment>
    <comment ref="E8" authorId="0" shapeId="0" xr:uid="{91E771C7-92DA-4061-8AB3-4EF6BC298AC0}">
      <text>
        <r>
          <rPr>
            <b/>
            <sz val="9"/>
            <color indexed="81"/>
            <rFont val="Tahoma"/>
            <family val="2"/>
          </rPr>
          <t>Forsyth, Grant:</t>
        </r>
        <r>
          <rPr>
            <sz val="9"/>
            <color indexed="81"/>
            <rFont val="Tahoma"/>
            <family val="2"/>
          </rPr>
          <t xml:space="preserve">
Actual calendar HDD.</t>
        </r>
      </text>
    </comment>
    <comment ref="F8" authorId="0" shapeId="0" xr:uid="{8EC4BBD1-E840-4B3C-880B-1E838C43A813}">
      <text>
        <r>
          <rPr>
            <b/>
            <sz val="9"/>
            <color indexed="81"/>
            <rFont val="Tahoma"/>
            <family val="2"/>
          </rPr>
          <t>Forsyth, Grant:</t>
        </r>
        <r>
          <rPr>
            <sz val="9"/>
            <color indexed="81"/>
            <rFont val="Tahoma"/>
            <family val="2"/>
          </rPr>
          <t xml:space="preserve">
Actual calendar HDD squared.</t>
        </r>
      </text>
    </comment>
    <comment ref="G8" authorId="0" shapeId="0" xr:uid="{6567D968-ABD1-4855-8AB9-51E163FC68FC}">
      <text>
        <r>
          <rPr>
            <b/>
            <sz val="9"/>
            <color indexed="81"/>
            <rFont val="Tahoma"/>
            <family val="2"/>
          </rPr>
          <t>Forsyth, Grant:</t>
        </r>
        <r>
          <rPr>
            <sz val="9"/>
            <color indexed="81"/>
            <rFont val="Tahoma"/>
            <family val="2"/>
          </rPr>
          <t xml:space="preserve">
Actual calendar CDD.</t>
        </r>
      </text>
    </comment>
    <comment ref="H8" authorId="0" shapeId="0" xr:uid="{0A13891F-F119-4671-B4A7-9E09C3394600}">
      <text>
        <r>
          <rPr>
            <b/>
            <sz val="9"/>
            <color indexed="81"/>
            <rFont val="Tahoma"/>
            <family val="2"/>
          </rPr>
          <t>Forsyth, Grant:</t>
        </r>
        <r>
          <rPr>
            <sz val="9"/>
            <color indexed="81"/>
            <rFont val="Tahoma"/>
            <family val="2"/>
          </rPr>
          <t xml:space="preserve">
Difference between normal HDD and actual HDD.</t>
        </r>
      </text>
    </comment>
    <comment ref="I8" authorId="0" shapeId="0" xr:uid="{D4297F85-1A12-4AC7-84E6-FA51B1538373}">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B75C30B0-FA4B-4517-AFB3-3961073C6AA1}">
      <text>
        <r>
          <rPr>
            <b/>
            <sz val="9"/>
            <color indexed="81"/>
            <rFont val="Tahoma"/>
            <family val="2"/>
          </rPr>
          <t>Forsyth, Grant:</t>
        </r>
        <r>
          <rPr>
            <sz val="9"/>
            <color indexed="81"/>
            <rFont val="Tahoma"/>
            <family val="2"/>
          </rPr>
          <t xml:space="preserve">
Difference between normal CD
D and actual CDD.</t>
        </r>
      </text>
    </comment>
    <comment ref="K8" authorId="0" shapeId="0" xr:uid="{28EB9C76-B69D-4F22-BBD4-902319DF3E9A}">
      <text>
        <r>
          <rPr>
            <b/>
            <sz val="9"/>
            <color indexed="81"/>
            <rFont val="Tahoma"/>
            <family val="2"/>
          </rPr>
          <t>Forsyth, Grant:</t>
        </r>
        <r>
          <rPr>
            <sz val="9"/>
            <color indexed="81"/>
            <rFont val="Tahoma"/>
            <family val="2"/>
          </rPr>
          <t xml:space="preserve">
Actual billed customers.</t>
        </r>
      </text>
    </comment>
    <comment ref="L8" authorId="0" shapeId="0" xr:uid="{A3B5ACFA-6A4B-403B-BC65-2EF454710881}">
      <text>
        <r>
          <rPr>
            <b/>
            <sz val="9"/>
            <color indexed="81"/>
            <rFont val="Tahoma"/>
            <family val="2"/>
          </rPr>
          <t>Forsyth, Grant:</t>
        </r>
        <r>
          <rPr>
            <sz val="9"/>
            <color indexed="81"/>
            <rFont val="Tahoma"/>
            <family val="2"/>
          </rPr>
          <t xml:space="preserve">
Actual billed load.</t>
        </r>
      </text>
    </comment>
    <comment ref="M8" authorId="0" shapeId="0" xr:uid="{91E3B343-C067-44F2-8FF7-FB52718A257A}">
      <text>
        <r>
          <rPr>
            <b/>
            <sz val="9"/>
            <color indexed="81"/>
            <rFont val="Tahoma"/>
            <family val="2"/>
          </rPr>
          <t>Forsyth, Grant:</t>
        </r>
        <r>
          <rPr>
            <sz val="9"/>
            <color indexed="81"/>
            <rFont val="Tahoma"/>
            <family val="2"/>
          </rPr>
          <t xml:space="preserve">
Accounting net unbilled load.</t>
        </r>
      </text>
    </comment>
    <comment ref="N8" authorId="0" shapeId="0" xr:uid="{39B19871-5DB9-4A4C-AD52-4594AF6F6DA2}">
      <text>
        <r>
          <rPr>
            <b/>
            <sz val="9"/>
            <color indexed="81"/>
            <rFont val="Tahoma"/>
            <family val="2"/>
          </rPr>
          <t>Forsyth, Grant:</t>
        </r>
        <r>
          <rPr>
            <sz val="9"/>
            <color indexed="81"/>
            <rFont val="Tahoma"/>
            <family val="2"/>
          </rPr>
          <t xml:space="preserve">
Calendarized load.</t>
        </r>
      </text>
    </comment>
    <comment ref="O8" authorId="0" shapeId="0" xr:uid="{DA018D74-EC65-43CC-8D22-47E525951582}">
      <text>
        <r>
          <rPr>
            <b/>
            <sz val="9"/>
            <color indexed="81"/>
            <rFont val="Tahoma"/>
            <family val="2"/>
          </rPr>
          <t>Forsyth, Grant:</t>
        </r>
        <r>
          <rPr>
            <sz val="9"/>
            <color indexed="81"/>
            <rFont val="Tahoma"/>
            <family val="2"/>
          </rPr>
          <t xml:space="preserve">
Calendarized use-per-customer.</t>
        </r>
      </text>
    </comment>
    <comment ref="Q8" authorId="0" shapeId="0" xr:uid="{0A7F0788-5812-4107-8E52-77E106879EC1}">
      <text>
        <r>
          <rPr>
            <b/>
            <sz val="9"/>
            <color indexed="81"/>
            <rFont val="Tahoma"/>
            <family val="2"/>
          </rPr>
          <t>Forsyth, Grant:</t>
        </r>
        <r>
          <rPr>
            <sz val="9"/>
            <color indexed="81"/>
            <rFont val="Tahoma"/>
            <family val="2"/>
          </rPr>
          <t xml:space="preserve">
Normalized use-per-customer.</t>
        </r>
      </text>
    </comment>
    <comment ref="R8" authorId="0" shapeId="0" xr:uid="{EB8CF897-0F3B-41D4-AF5F-39D550E90C12}">
      <text>
        <r>
          <rPr>
            <b/>
            <sz val="9"/>
            <color indexed="81"/>
            <rFont val="Tahoma"/>
            <family val="2"/>
          </rPr>
          <t>Forsyth, Grant:</t>
        </r>
        <r>
          <rPr>
            <sz val="9"/>
            <color indexed="81"/>
            <rFont val="Tahoma"/>
            <family val="2"/>
          </rPr>
          <t xml:space="preserve">
Normalized load.</t>
        </r>
      </text>
    </comment>
    <comment ref="A46" authorId="0" shapeId="0" xr:uid="{9FDBB607-1EE5-48E4-87D2-80DC21282255}">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 ref="N85" authorId="0" shapeId="0" xr:uid="{F47B7429-933E-49F8-8975-A3A917B35328}">
      <text>
        <r>
          <rPr>
            <b/>
            <sz val="9"/>
            <color indexed="81"/>
            <rFont val="Tahoma"/>
            <family val="2"/>
          </rPr>
          <t>Forsyth, Grant:</t>
        </r>
        <r>
          <rPr>
            <sz val="9"/>
            <color indexed="81"/>
            <rFont val="Tahoma"/>
            <family val="2"/>
          </rPr>
          <t xml:space="preserve">
Adjustment for large billing issue in this month.</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2" authorId="0" shapeId="0" xr:uid="{2B6AD563-3371-4D46-95F6-B75D4295A057}">
      <text>
        <r>
          <rPr>
            <b/>
            <sz val="9"/>
            <color indexed="81"/>
            <rFont val="Tahoma"/>
            <family val="2"/>
          </rPr>
          <t>Forsyth, Grant:</t>
        </r>
        <r>
          <rPr>
            <sz val="9"/>
            <color indexed="81"/>
            <rFont val="Tahoma"/>
            <family val="2"/>
          </rPr>
          <t xml:space="preserve">
Tara's original calculations using unbilled produced this number for each month.  CWTR is not weather sensitive, so this number appeared in the final section of "normalized test year usage" by month.</t>
        </r>
      </text>
    </comment>
    <comment ref="D2" authorId="0" shapeId="0" xr:uid="{DB2A1B5D-7AAA-4ED5-8D84-56DB1A6FC9AF}">
      <text>
        <r>
          <rPr>
            <b/>
            <sz val="9"/>
            <color indexed="81"/>
            <rFont val="Tahoma"/>
            <family val="2"/>
          </rPr>
          <t>Forsyth, Grant:</t>
        </r>
        <r>
          <rPr>
            <sz val="9"/>
            <color indexed="81"/>
            <rFont val="Tahoma"/>
            <family val="2"/>
          </rPr>
          <t xml:space="preserve">
Actual billed load.</t>
        </r>
      </text>
    </comment>
    <comment ref="A40" authorId="0" shapeId="0" xr:uid="{C56DBBAE-6C5E-4563-9D7C-3240EB3CEBF3}">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FD42DF54-2DD7-4404-92E8-6DC80E50A242}">
      <text>
        <r>
          <rPr>
            <b/>
            <sz val="9"/>
            <color indexed="81"/>
            <rFont val="Tahoma"/>
            <family val="2"/>
          </rPr>
          <t>Forsyth, Grant:</t>
        </r>
        <r>
          <rPr>
            <sz val="9"/>
            <color indexed="81"/>
            <rFont val="Tahoma"/>
            <family val="2"/>
          </rPr>
          <t xml:space="preserve">
Weather normal HDD, 20-year MA.</t>
        </r>
      </text>
    </comment>
    <comment ref="C7" authorId="0" shapeId="0" xr:uid="{FE408C14-ACF7-46F4-9BDB-1A9C0AF2D95F}">
      <text>
        <r>
          <rPr>
            <b/>
            <sz val="9"/>
            <color indexed="81"/>
            <rFont val="Tahoma"/>
            <family val="2"/>
          </rPr>
          <t>Forsyth, Grant:</t>
        </r>
        <r>
          <rPr>
            <sz val="9"/>
            <color indexed="81"/>
            <rFont val="Tahoma"/>
            <family val="2"/>
          </rPr>
          <t xml:space="preserve">
Weather normal HDD squared.</t>
        </r>
      </text>
    </comment>
    <comment ref="D7" authorId="0" shapeId="0" xr:uid="{C3DB82B5-1CF1-4002-A1C6-E67739D30ED5}">
      <text>
        <r>
          <rPr>
            <b/>
            <sz val="9"/>
            <color indexed="81"/>
            <rFont val="Tahoma"/>
            <family val="2"/>
          </rPr>
          <t>Forsyth, Grant:</t>
        </r>
        <r>
          <rPr>
            <sz val="9"/>
            <color indexed="81"/>
            <rFont val="Tahoma"/>
            <family val="2"/>
          </rPr>
          <t xml:space="preserve">
Weather normal CDD, 20-year MA.</t>
        </r>
      </text>
    </comment>
    <comment ref="E7" authorId="0" shapeId="0" xr:uid="{C3BA9A93-0856-4AAD-929B-334CF0DCCD29}">
      <text>
        <r>
          <rPr>
            <b/>
            <sz val="9"/>
            <color indexed="81"/>
            <rFont val="Tahoma"/>
            <family val="2"/>
          </rPr>
          <t>Forsyth, Grant:</t>
        </r>
        <r>
          <rPr>
            <sz val="9"/>
            <color indexed="81"/>
            <rFont val="Tahoma"/>
            <family val="2"/>
          </rPr>
          <t xml:space="preserve">
Actual calendar HDD.</t>
        </r>
      </text>
    </comment>
    <comment ref="F7" authorId="0" shapeId="0" xr:uid="{16215DD9-9620-424A-B3BE-3C56BBCD36B0}">
      <text>
        <r>
          <rPr>
            <b/>
            <sz val="9"/>
            <color indexed="81"/>
            <rFont val="Tahoma"/>
            <family val="2"/>
          </rPr>
          <t>Forsyth, Grant:</t>
        </r>
        <r>
          <rPr>
            <sz val="9"/>
            <color indexed="81"/>
            <rFont val="Tahoma"/>
            <family val="2"/>
          </rPr>
          <t xml:space="preserve">
Actual calendar HDD squared.</t>
        </r>
      </text>
    </comment>
    <comment ref="G7" authorId="0" shapeId="0" xr:uid="{068A4867-1C46-4C0E-B206-F3D435EE5BD9}">
      <text>
        <r>
          <rPr>
            <b/>
            <sz val="9"/>
            <color indexed="81"/>
            <rFont val="Tahoma"/>
            <family val="2"/>
          </rPr>
          <t>Forsyth, Grant:</t>
        </r>
        <r>
          <rPr>
            <sz val="9"/>
            <color indexed="81"/>
            <rFont val="Tahoma"/>
            <family val="2"/>
          </rPr>
          <t xml:space="preserve">
Actual calendar CDD.</t>
        </r>
      </text>
    </comment>
    <comment ref="H7" authorId="0" shapeId="0" xr:uid="{02F235BB-3C95-46C4-9BE2-94B1DAAB3FDC}">
      <text>
        <r>
          <rPr>
            <b/>
            <sz val="9"/>
            <color indexed="81"/>
            <rFont val="Tahoma"/>
            <family val="2"/>
          </rPr>
          <t>Forsyth, Grant:</t>
        </r>
        <r>
          <rPr>
            <sz val="9"/>
            <color indexed="81"/>
            <rFont val="Tahoma"/>
            <family val="2"/>
          </rPr>
          <t xml:space="preserve">
Difference between normal HDD and actual HDD.</t>
        </r>
      </text>
    </comment>
    <comment ref="I7" authorId="0" shapeId="0" xr:uid="{6AEFCD9C-17F6-445E-870A-D074D0F7EDD9}">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005EF70D-E685-499A-BFFC-0F4652FFBE5D}">
      <text>
        <r>
          <rPr>
            <b/>
            <sz val="9"/>
            <color indexed="81"/>
            <rFont val="Tahoma"/>
            <family val="2"/>
          </rPr>
          <t>Forsyth, Grant:</t>
        </r>
        <r>
          <rPr>
            <sz val="9"/>
            <color indexed="81"/>
            <rFont val="Tahoma"/>
            <family val="2"/>
          </rPr>
          <t xml:space="preserve">
Difference between normal CD
D and actual CDD.</t>
        </r>
      </text>
    </comment>
    <comment ref="K7" authorId="0" shapeId="0" xr:uid="{E643B495-9085-48BA-B6B6-3BC5ABD84EE1}">
      <text>
        <r>
          <rPr>
            <b/>
            <sz val="9"/>
            <color indexed="81"/>
            <rFont val="Tahoma"/>
            <family val="2"/>
          </rPr>
          <t>Forsyth, Grant:</t>
        </r>
        <r>
          <rPr>
            <sz val="9"/>
            <color indexed="81"/>
            <rFont val="Tahoma"/>
            <family val="2"/>
          </rPr>
          <t xml:space="preserve">
Actual billed customers.</t>
        </r>
      </text>
    </comment>
    <comment ref="L7" authorId="0" shapeId="0" xr:uid="{589A79E8-CA47-4396-862C-AE83147617B3}">
      <text>
        <r>
          <rPr>
            <b/>
            <sz val="9"/>
            <color indexed="81"/>
            <rFont val="Tahoma"/>
            <family val="2"/>
          </rPr>
          <t>Forsyth, Grant:</t>
        </r>
        <r>
          <rPr>
            <sz val="9"/>
            <color indexed="81"/>
            <rFont val="Tahoma"/>
            <family val="2"/>
          </rPr>
          <t xml:space="preserve">
Actual billed load.</t>
        </r>
      </text>
    </comment>
    <comment ref="M7" authorId="0" shapeId="0" xr:uid="{F998BAC6-58FA-4F79-944B-1C2C1D8F5412}">
      <text>
        <r>
          <rPr>
            <b/>
            <sz val="9"/>
            <color indexed="81"/>
            <rFont val="Tahoma"/>
            <family val="2"/>
          </rPr>
          <t>Forsyth, Grant:</t>
        </r>
        <r>
          <rPr>
            <sz val="9"/>
            <color indexed="81"/>
            <rFont val="Tahoma"/>
            <family val="2"/>
          </rPr>
          <t xml:space="preserve">
Accounting net unbilled load.</t>
        </r>
      </text>
    </comment>
    <comment ref="N7" authorId="0" shapeId="0" xr:uid="{EF2A5E63-9E10-486A-BF2B-47C5B472A0BD}">
      <text>
        <r>
          <rPr>
            <b/>
            <sz val="9"/>
            <color indexed="81"/>
            <rFont val="Tahoma"/>
            <family val="2"/>
          </rPr>
          <t>Forsyth, Grant:</t>
        </r>
        <r>
          <rPr>
            <sz val="9"/>
            <color indexed="81"/>
            <rFont val="Tahoma"/>
            <family val="2"/>
          </rPr>
          <t xml:space="preserve">
Calendarized load.</t>
        </r>
      </text>
    </comment>
    <comment ref="O7" authorId="0" shapeId="0" xr:uid="{E464D1F7-1B0E-4CD7-AAEF-5A6CB7E4FA8D}">
      <text>
        <r>
          <rPr>
            <b/>
            <sz val="9"/>
            <color indexed="81"/>
            <rFont val="Tahoma"/>
            <family val="2"/>
          </rPr>
          <t>Forsyth, Grant:</t>
        </r>
        <r>
          <rPr>
            <sz val="9"/>
            <color indexed="81"/>
            <rFont val="Tahoma"/>
            <family val="2"/>
          </rPr>
          <t xml:space="preserve">
Calendarized use-per-customer.</t>
        </r>
      </text>
    </comment>
    <comment ref="Q7" authorId="0" shapeId="0" xr:uid="{48E10DAA-1701-491B-9FE1-6347C0B1FB5E}">
      <text>
        <r>
          <rPr>
            <b/>
            <sz val="9"/>
            <color indexed="81"/>
            <rFont val="Tahoma"/>
            <family val="2"/>
          </rPr>
          <t>Forsyth, Grant:</t>
        </r>
        <r>
          <rPr>
            <sz val="9"/>
            <color indexed="81"/>
            <rFont val="Tahoma"/>
            <family val="2"/>
          </rPr>
          <t xml:space="preserve">
Normalized use-per-customer.</t>
        </r>
      </text>
    </comment>
    <comment ref="R7" authorId="0" shapeId="0" xr:uid="{A067F849-BB16-444A-A85E-2733EDCE0A8D}">
      <text>
        <r>
          <rPr>
            <b/>
            <sz val="9"/>
            <color indexed="81"/>
            <rFont val="Tahoma"/>
            <family val="2"/>
          </rPr>
          <t>Forsyth, Grant:</t>
        </r>
        <r>
          <rPr>
            <sz val="9"/>
            <color indexed="81"/>
            <rFont val="Tahoma"/>
            <family val="2"/>
          </rPr>
          <t xml:space="preserve">
Normalized load.</t>
        </r>
      </text>
    </comment>
    <comment ref="A45" authorId="0" shapeId="0" xr:uid="{BD631A84-28DB-4F73-88B7-D45FF2EE7DF2}">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E74CDA14-54C8-4E03-9786-03945E756704}">
      <text>
        <r>
          <rPr>
            <b/>
            <sz val="9"/>
            <color indexed="81"/>
            <rFont val="Tahoma"/>
            <family val="2"/>
          </rPr>
          <t>Forsyth, Grant:</t>
        </r>
        <r>
          <rPr>
            <sz val="9"/>
            <color indexed="81"/>
            <rFont val="Tahoma"/>
            <family val="2"/>
          </rPr>
          <t xml:space="preserve">
Weather normal HDD, 20-year MA.</t>
        </r>
      </text>
    </comment>
    <comment ref="C7" authorId="0" shapeId="0" xr:uid="{E326D52C-C8BB-4E42-9538-7A962388A30E}">
      <text>
        <r>
          <rPr>
            <b/>
            <sz val="9"/>
            <color indexed="81"/>
            <rFont val="Tahoma"/>
            <family val="2"/>
          </rPr>
          <t>Forsyth, Grant:</t>
        </r>
        <r>
          <rPr>
            <sz val="9"/>
            <color indexed="81"/>
            <rFont val="Tahoma"/>
            <family val="2"/>
          </rPr>
          <t xml:space="preserve">
Weather normal HDD squared.</t>
        </r>
      </text>
    </comment>
    <comment ref="D7" authorId="0" shapeId="0" xr:uid="{7DD9358B-6D3F-4297-BCB9-9033EA052810}">
      <text>
        <r>
          <rPr>
            <b/>
            <sz val="9"/>
            <color indexed="81"/>
            <rFont val="Tahoma"/>
            <family val="2"/>
          </rPr>
          <t>Forsyth, Grant:</t>
        </r>
        <r>
          <rPr>
            <sz val="9"/>
            <color indexed="81"/>
            <rFont val="Tahoma"/>
            <family val="2"/>
          </rPr>
          <t xml:space="preserve">
Weather normal CDD, 20-year MA.</t>
        </r>
      </text>
    </comment>
    <comment ref="E7" authorId="0" shapeId="0" xr:uid="{6FCB100F-2A67-4E75-8EC9-EE9CFFE7F567}">
      <text>
        <r>
          <rPr>
            <b/>
            <sz val="9"/>
            <color indexed="81"/>
            <rFont val="Tahoma"/>
            <family val="2"/>
          </rPr>
          <t>Forsyth, Grant:</t>
        </r>
        <r>
          <rPr>
            <sz val="9"/>
            <color indexed="81"/>
            <rFont val="Tahoma"/>
            <family val="2"/>
          </rPr>
          <t xml:space="preserve">
Actual calendar HDD.</t>
        </r>
      </text>
    </comment>
    <comment ref="F7" authorId="0" shapeId="0" xr:uid="{7BA2B22E-5C4A-487C-B20D-B16F2EE346C9}">
      <text>
        <r>
          <rPr>
            <b/>
            <sz val="9"/>
            <color indexed="81"/>
            <rFont val="Tahoma"/>
            <family val="2"/>
          </rPr>
          <t>Forsyth, Grant:</t>
        </r>
        <r>
          <rPr>
            <sz val="9"/>
            <color indexed="81"/>
            <rFont val="Tahoma"/>
            <family val="2"/>
          </rPr>
          <t xml:space="preserve">
Actual calendar HDD squared.</t>
        </r>
      </text>
    </comment>
    <comment ref="G7" authorId="0" shapeId="0" xr:uid="{5198DD6F-B24E-47F7-A21E-2B752B9FC182}">
      <text>
        <r>
          <rPr>
            <b/>
            <sz val="9"/>
            <color indexed="81"/>
            <rFont val="Tahoma"/>
            <family val="2"/>
          </rPr>
          <t>Forsyth, Grant:</t>
        </r>
        <r>
          <rPr>
            <sz val="9"/>
            <color indexed="81"/>
            <rFont val="Tahoma"/>
            <family val="2"/>
          </rPr>
          <t xml:space="preserve">
Actual calendar CDD.</t>
        </r>
      </text>
    </comment>
    <comment ref="H7" authorId="0" shapeId="0" xr:uid="{CF81ACF2-B346-4288-8EDE-FBEDC453F5C0}">
      <text>
        <r>
          <rPr>
            <b/>
            <sz val="9"/>
            <color indexed="81"/>
            <rFont val="Tahoma"/>
            <family val="2"/>
          </rPr>
          <t>Forsyth, Grant:</t>
        </r>
        <r>
          <rPr>
            <sz val="9"/>
            <color indexed="81"/>
            <rFont val="Tahoma"/>
            <family val="2"/>
          </rPr>
          <t xml:space="preserve">
Difference between normal HDD and actual HDD.</t>
        </r>
      </text>
    </comment>
    <comment ref="I7" authorId="0" shapeId="0" xr:uid="{64B7B05E-38B8-4AC2-B85B-502DDD49EC34}">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040DE7DA-8780-4BEA-A403-1B323C100966}">
      <text>
        <r>
          <rPr>
            <b/>
            <sz val="9"/>
            <color indexed="81"/>
            <rFont val="Tahoma"/>
            <family val="2"/>
          </rPr>
          <t>Forsyth, Grant:</t>
        </r>
        <r>
          <rPr>
            <sz val="9"/>
            <color indexed="81"/>
            <rFont val="Tahoma"/>
            <family val="2"/>
          </rPr>
          <t xml:space="preserve">
Difference between normal CD
D and actual CDD.</t>
        </r>
      </text>
    </comment>
    <comment ref="K7" authorId="0" shapeId="0" xr:uid="{8B8004FC-E273-4B88-9E69-282B1BC18C6F}">
      <text>
        <r>
          <rPr>
            <b/>
            <sz val="9"/>
            <color indexed="81"/>
            <rFont val="Tahoma"/>
            <family val="2"/>
          </rPr>
          <t>Forsyth, Grant:</t>
        </r>
        <r>
          <rPr>
            <sz val="9"/>
            <color indexed="81"/>
            <rFont val="Tahoma"/>
            <family val="2"/>
          </rPr>
          <t xml:space="preserve">
Actual billed customers.</t>
        </r>
      </text>
    </comment>
    <comment ref="L7" authorId="0" shapeId="0" xr:uid="{608637D0-2307-43DB-9DDB-A0A48F5B2818}">
      <text>
        <r>
          <rPr>
            <b/>
            <sz val="9"/>
            <color indexed="81"/>
            <rFont val="Tahoma"/>
            <family val="2"/>
          </rPr>
          <t>Forsyth, Grant:</t>
        </r>
        <r>
          <rPr>
            <sz val="9"/>
            <color indexed="81"/>
            <rFont val="Tahoma"/>
            <family val="2"/>
          </rPr>
          <t xml:space="preserve">
Actual billed load.</t>
        </r>
      </text>
    </comment>
    <comment ref="M7" authorId="0" shapeId="0" xr:uid="{BB13B568-DE6E-4DB4-9675-0A96D2E71409}">
      <text>
        <r>
          <rPr>
            <b/>
            <sz val="9"/>
            <color indexed="81"/>
            <rFont val="Tahoma"/>
            <family val="2"/>
          </rPr>
          <t>Forsyth, Grant:</t>
        </r>
        <r>
          <rPr>
            <sz val="9"/>
            <color indexed="81"/>
            <rFont val="Tahoma"/>
            <family val="2"/>
          </rPr>
          <t xml:space="preserve">
Accounting net unbilled load.</t>
        </r>
      </text>
    </comment>
    <comment ref="N7" authorId="0" shapeId="0" xr:uid="{B68FBF3F-8BE3-4ED5-BA30-95C8831B2161}">
      <text>
        <r>
          <rPr>
            <b/>
            <sz val="9"/>
            <color indexed="81"/>
            <rFont val="Tahoma"/>
            <family val="2"/>
          </rPr>
          <t>Forsyth, Grant:</t>
        </r>
        <r>
          <rPr>
            <sz val="9"/>
            <color indexed="81"/>
            <rFont val="Tahoma"/>
            <family val="2"/>
          </rPr>
          <t xml:space="preserve">
Calendarized load.</t>
        </r>
      </text>
    </comment>
    <comment ref="O7" authorId="0" shapeId="0" xr:uid="{46254E22-1A88-41FC-980C-CC846AEA7E80}">
      <text>
        <r>
          <rPr>
            <b/>
            <sz val="9"/>
            <color indexed="81"/>
            <rFont val="Tahoma"/>
            <family val="2"/>
          </rPr>
          <t>Forsyth, Grant:</t>
        </r>
        <r>
          <rPr>
            <sz val="9"/>
            <color indexed="81"/>
            <rFont val="Tahoma"/>
            <family val="2"/>
          </rPr>
          <t xml:space="preserve">
Calendarized use-per-customer.</t>
        </r>
      </text>
    </comment>
    <comment ref="Q7" authorId="0" shapeId="0" xr:uid="{E295DFB6-0CB4-4195-BF25-80476DF9B666}">
      <text>
        <r>
          <rPr>
            <b/>
            <sz val="9"/>
            <color indexed="81"/>
            <rFont val="Tahoma"/>
            <family val="2"/>
          </rPr>
          <t>Forsyth, Grant:</t>
        </r>
        <r>
          <rPr>
            <sz val="9"/>
            <color indexed="81"/>
            <rFont val="Tahoma"/>
            <family val="2"/>
          </rPr>
          <t xml:space="preserve">
Normalized use-per-customer.</t>
        </r>
      </text>
    </comment>
    <comment ref="R7" authorId="0" shapeId="0" xr:uid="{B25526AD-FECB-44AC-A9E0-00CD8ECB4D45}">
      <text>
        <r>
          <rPr>
            <b/>
            <sz val="9"/>
            <color indexed="81"/>
            <rFont val="Tahoma"/>
            <family val="2"/>
          </rPr>
          <t>Forsyth, Grant:</t>
        </r>
        <r>
          <rPr>
            <sz val="9"/>
            <color indexed="81"/>
            <rFont val="Tahoma"/>
            <family val="2"/>
          </rPr>
          <t xml:space="preserve">
Normalized load.</t>
        </r>
      </text>
    </comment>
    <comment ref="A45" authorId="0" shapeId="0" xr:uid="{CE67F940-9EC7-4FBE-A618-619B342796B9}">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F591E302-96CD-4620-A19B-C7E96BE84F5E}">
      <text>
        <r>
          <rPr>
            <b/>
            <sz val="9"/>
            <color indexed="81"/>
            <rFont val="Tahoma"/>
            <family val="2"/>
          </rPr>
          <t>Forsyth, Grant:</t>
        </r>
        <r>
          <rPr>
            <sz val="9"/>
            <color indexed="81"/>
            <rFont val="Tahoma"/>
            <family val="2"/>
          </rPr>
          <t xml:space="preserve">
Weather normal HDD, 20-year MA.</t>
        </r>
      </text>
    </comment>
    <comment ref="C7" authorId="0" shapeId="0" xr:uid="{2A4F9E8B-D074-4F19-9359-53E40BB60B9A}">
      <text>
        <r>
          <rPr>
            <b/>
            <sz val="9"/>
            <color indexed="81"/>
            <rFont val="Tahoma"/>
            <family val="2"/>
          </rPr>
          <t>Forsyth, Grant:</t>
        </r>
        <r>
          <rPr>
            <sz val="9"/>
            <color indexed="81"/>
            <rFont val="Tahoma"/>
            <family val="2"/>
          </rPr>
          <t xml:space="preserve">
Weather normal HDD squared.</t>
        </r>
      </text>
    </comment>
    <comment ref="D7" authorId="0" shapeId="0" xr:uid="{08BF89A8-67A4-4017-ADB2-17D5D1558BC3}">
      <text>
        <r>
          <rPr>
            <b/>
            <sz val="9"/>
            <color indexed="81"/>
            <rFont val="Tahoma"/>
            <family val="2"/>
          </rPr>
          <t>Forsyth, Grant:</t>
        </r>
        <r>
          <rPr>
            <sz val="9"/>
            <color indexed="81"/>
            <rFont val="Tahoma"/>
            <family val="2"/>
          </rPr>
          <t xml:space="preserve">
Weather normal CDD, 20-year MA.</t>
        </r>
      </text>
    </comment>
    <comment ref="E7" authorId="0" shapeId="0" xr:uid="{473B17AE-F4CA-420C-B07F-C89AB4F96CD3}">
      <text>
        <r>
          <rPr>
            <b/>
            <sz val="9"/>
            <color indexed="81"/>
            <rFont val="Tahoma"/>
            <family val="2"/>
          </rPr>
          <t>Forsyth, Grant:</t>
        </r>
        <r>
          <rPr>
            <sz val="9"/>
            <color indexed="81"/>
            <rFont val="Tahoma"/>
            <family val="2"/>
          </rPr>
          <t xml:space="preserve">
Actual calendar HDD.</t>
        </r>
      </text>
    </comment>
    <comment ref="F7" authorId="0" shapeId="0" xr:uid="{C880DD01-E39B-475F-A574-9D76640FD27A}">
      <text>
        <r>
          <rPr>
            <b/>
            <sz val="9"/>
            <color indexed="81"/>
            <rFont val="Tahoma"/>
            <family val="2"/>
          </rPr>
          <t>Forsyth, Grant:</t>
        </r>
        <r>
          <rPr>
            <sz val="9"/>
            <color indexed="81"/>
            <rFont val="Tahoma"/>
            <family val="2"/>
          </rPr>
          <t xml:space="preserve">
Actual calendar HDD squared.</t>
        </r>
      </text>
    </comment>
    <comment ref="G7" authorId="0" shapeId="0" xr:uid="{C374FBF7-B42A-4BA5-9EA8-68606B9D2E76}">
      <text>
        <r>
          <rPr>
            <b/>
            <sz val="9"/>
            <color indexed="81"/>
            <rFont val="Tahoma"/>
            <family val="2"/>
          </rPr>
          <t>Forsyth, Grant:</t>
        </r>
        <r>
          <rPr>
            <sz val="9"/>
            <color indexed="81"/>
            <rFont val="Tahoma"/>
            <family val="2"/>
          </rPr>
          <t xml:space="preserve">
Actual calendar CDD.</t>
        </r>
      </text>
    </comment>
    <comment ref="H7" authorId="0" shapeId="0" xr:uid="{409A2C86-6E59-458C-9581-7A184246C937}">
      <text>
        <r>
          <rPr>
            <b/>
            <sz val="9"/>
            <color indexed="81"/>
            <rFont val="Tahoma"/>
            <family val="2"/>
          </rPr>
          <t>Forsyth, Grant:</t>
        </r>
        <r>
          <rPr>
            <sz val="9"/>
            <color indexed="81"/>
            <rFont val="Tahoma"/>
            <family val="2"/>
          </rPr>
          <t xml:space="preserve">
Difference between normal HDD and actual HDD.</t>
        </r>
      </text>
    </comment>
    <comment ref="I7" authorId="0" shapeId="0" xr:uid="{15F1C9DF-C6C3-46C2-9B82-B4B6BB6562B2}">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9C43AA78-BFDE-4761-A340-8AF3876B6E52}">
      <text>
        <r>
          <rPr>
            <b/>
            <sz val="9"/>
            <color indexed="81"/>
            <rFont val="Tahoma"/>
            <family val="2"/>
          </rPr>
          <t>Forsyth, Grant:</t>
        </r>
        <r>
          <rPr>
            <sz val="9"/>
            <color indexed="81"/>
            <rFont val="Tahoma"/>
            <family val="2"/>
          </rPr>
          <t xml:space="preserve">
Difference between normal CD
D and actual CDD.</t>
        </r>
      </text>
    </comment>
    <comment ref="K7" authorId="0" shapeId="0" xr:uid="{812B9610-2EBD-417D-982B-3709B3AB073E}">
      <text>
        <r>
          <rPr>
            <b/>
            <sz val="9"/>
            <color indexed="81"/>
            <rFont val="Tahoma"/>
            <family val="2"/>
          </rPr>
          <t>Forsyth, Grant:</t>
        </r>
        <r>
          <rPr>
            <sz val="9"/>
            <color indexed="81"/>
            <rFont val="Tahoma"/>
            <family val="2"/>
          </rPr>
          <t xml:space="preserve">
Actual billed customers.</t>
        </r>
      </text>
    </comment>
    <comment ref="L7" authorId="0" shapeId="0" xr:uid="{9B3066F6-3F07-4F17-8558-317FF17379F5}">
      <text>
        <r>
          <rPr>
            <b/>
            <sz val="9"/>
            <color indexed="81"/>
            <rFont val="Tahoma"/>
            <family val="2"/>
          </rPr>
          <t>Forsyth, Grant:</t>
        </r>
        <r>
          <rPr>
            <sz val="9"/>
            <color indexed="81"/>
            <rFont val="Tahoma"/>
            <family val="2"/>
          </rPr>
          <t xml:space="preserve">
Actual billed load.</t>
        </r>
      </text>
    </comment>
    <comment ref="M7" authorId="0" shapeId="0" xr:uid="{230A09C5-1F2D-496E-B8CB-8C77167A71E3}">
      <text>
        <r>
          <rPr>
            <b/>
            <sz val="9"/>
            <color indexed="81"/>
            <rFont val="Tahoma"/>
            <family val="2"/>
          </rPr>
          <t>Forsyth, Grant:</t>
        </r>
        <r>
          <rPr>
            <sz val="9"/>
            <color indexed="81"/>
            <rFont val="Tahoma"/>
            <family val="2"/>
          </rPr>
          <t xml:space="preserve">
Accounting net unbilled load.</t>
        </r>
      </text>
    </comment>
    <comment ref="N7" authorId="0" shapeId="0" xr:uid="{10B7EEC7-0D43-4205-B316-FA93F34438D8}">
      <text>
        <r>
          <rPr>
            <b/>
            <sz val="9"/>
            <color indexed="81"/>
            <rFont val="Tahoma"/>
            <family val="2"/>
          </rPr>
          <t>Forsyth, Grant:</t>
        </r>
        <r>
          <rPr>
            <sz val="9"/>
            <color indexed="81"/>
            <rFont val="Tahoma"/>
            <family val="2"/>
          </rPr>
          <t xml:space="preserve">
Calendarized load.</t>
        </r>
      </text>
    </comment>
    <comment ref="O7" authorId="0" shapeId="0" xr:uid="{11B821CC-CF5E-4FE6-9F33-B239BAB3D6A4}">
      <text>
        <r>
          <rPr>
            <b/>
            <sz val="9"/>
            <color indexed="81"/>
            <rFont val="Tahoma"/>
            <family val="2"/>
          </rPr>
          <t>Forsyth, Grant:</t>
        </r>
        <r>
          <rPr>
            <sz val="9"/>
            <color indexed="81"/>
            <rFont val="Tahoma"/>
            <family val="2"/>
          </rPr>
          <t xml:space="preserve">
Calendarized use-per-customer.</t>
        </r>
      </text>
    </comment>
    <comment ref="Q7" authorId="0" shapeId="0" xr:uid="{BAF4664A-9136-4852-8207-890F4EDA2C5B}">
      <text>
        <r>
          <rPr>
            <b/>
            <sz val="9"/>
            <color indexed="81"/>
            <rFont val="Tahoma"/>
            <family val="2"/>
          </rPr>
          <t>Forsyth, Grant:</t>
        </r>
        <r>
          <rPr>
            <sz val="9"/>
            <color indexed="81"/>
            <rFont val="Tahoma"/>
            <family val="2"/>
          </rPr>
          <t xml:space="preserve">
Normalized use-per-customer.</t>
        </r>
      </text>
    </comment>
    <comment ref="R7" authorId="0" shapeId="0" xr:uid="{B5FA4F44-41DC-4537-82E3-3704BF752D2D}">
      <text>
        <r>
          <rPr>
            <b/>
            <sz val="9"/>
            <color indexed="81"/>
            <rFont val="Tahoma"/>
            <family val="2"/>
          </rPr>
          <t>Forsyth, Grant:</t>
        </r>
        <r>
          <rPr>
            <sz val="9"/>
            <color indexed="81"/>
            <rFont val="Tahoma"/>
            <family val="2"/>
          </rPr>
          <t xml:space="preserve">
Normalized load.</t>
        </r>
      </text>
    </comment>
    <comment ref="A45" authorId="0" shapeId="0" xr:uid="{60ED01DD-6830-4A29-984E-F6CE15AFD215}">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24262495-BF79-4063-9131-68DC35C81586}">
      <text>
        <r>
          <rPr>
            <b/>
            <sz val="9"/>
            <color indexed="81"/>
            <rFont val="Tahoma"/>
            <family val="2"/>
          </rPr>
          <t>Forsyth, Grant:</t>
        </r>
        <r>
          <rPr>
            <sz val="9"/>
            <color indexed="81"/>
            <rFont val="Tahoma"/>
            <family val="2"/>
          </rPr>
          <t xml:space="preserve">
Weather normal HDD, 20-year MA.</t>
        </r>
      </text>
    </comment>
    <comment ref="C7" authorId="0" shapeId="0" xr:uid="{B6197839-76A9-4E5F-866F-A1CF5F98EBAE}">
      <text>
        <r>
          <rPr>
            <b/>
            <sz val="9"/>
            <color indexed="81"/>
            <rFont val="Tahoma"/>
            <family val="2"/>
          </rPr>
          <t>Forsyth, Grant:</t>
        </r>
        <r>
          <rPr>
            <sz val="9"/>
            <color indexed="81"/>
            <rFont val="Tahoma"/>
            <family val="2"/>
          </rPr>
          <t xml:space="preserve">
Weather normal HDD squared.</t>
        </r>
      </text>
    </comment>
    <comment ref="D7" authorId="0" shapeId="0" xr:uid="{C5EE238D-5CAC-4BC0-9BFC-28ADFEFF83DB}">
      <text>
        <r>
          <rPr>
            <b/>
            <sz val="9"/>
            <color indexed="81"/>
            <rFont val="Tahoma"/>
            <family val="2"/>
          </rPr>
          <t>Forsyth, Grant:</t>
        </r>
        <r>
          <rPr>
            <sz val="9"/>
            <color indexed="81"/>
            <rFont val="Tahoma"/>
            <family val="2"/>
          </rPr>
          <t xml:space="preserve">
Weather normal CDD, 20-year MA.</t>
        </r>
      </text>
    </comment>
    <comment ref="E7" authorId="0" shapeId="0" xr:uid="{13A58509-AA78-4FAF-8E6C-30AE12B3BD14}">
      <text>
        <r>
          <rPr>
            <b/>
            <sz val="9"/>
            <color indexed="81"/>
            <rFont val="Tahoma"/>
            <family val="2"/>
          </rPr>
          <t>Forsyth, Grant:</t>
        </r>
        <r>
          <rPr>
            <sz val="9"/>
            <color indexed="81"/>
            <rFont val="Tahoma"/>
            <family val="2"/>
          </rPr>
          <t xml:space="preserve">
Actual calendar HDD.</t>
        </r>
      </text>
    </comment>
    <comment ref="F7" authorId="0" shapeId="0" xr:uid="{4D2E5215-0033-4B66-86FB-CF5B576AD734}">
      <text>
        <r>
          <rPr>
            <b/>
            <sz val="9"/>
            <color indexed="81"/>
            <rFont val="Tahoma"/>
            <family val="2"/>
          </rPr>
          <t>Forsyth, Grant:</t>
        </r>
        <r>
          <rPr>
            <sz val="9"/>
            <color indexed="81"/>
            <rFont val="Tahoma"/>
            <family val="2"/>
          </rPr>
          <t xml:space="preserve">
Actual calendar HDD squared.</t>
        </r>
      </text>
    </comment>
    <comment ref="G7" authorId="0" shapeId="0" xr:uid="{8792BA98-1AED-4C2D-80F6-2378649522E5}">
      <text>
        <r>
          <rPr>
            <b/>
            <sz val="9"/>
            <color indexed="81"/>
            <rFont val="Tahoma"/>
            <family val="2"/>
          </rPr>
          <t>Forsyth, Grant:</t>
        </r>
        <r>
          <rPr>
            <sz val="9"/>
            <color indexed="81"/>
            <rFont val="Tahoma"/>
            <family val="2"/>
          </rPr>
          <t xml:space="preserve">
Actual calendar CDD.</t>
        </r>
      </text>
    </comment>
    <comment ref="H7" authorId="0" shapeId="0" xr:uid="{75CE0E31-2325-4BA3-BF4F-49AA5DFBB045}">
      <text>
        <r>
          <rPr>
            <b/>
            <sz val="9"/>
            <color indexed="81"/>
            <rFont val="Tahoma"/>
            <family val="2"/>
          </rPr>
          <t>Forsyth, Grant:</t>
        </r>
        <r>
          <rPr>
            <sz val="9"/>
            <color indexed="81"/>
            <rFont val="Tahoma"/>
            <family val="2"/>
          </rPr>
          <t xml:space="preserve">
Difference between normal HDD and actual HDD.</t>
        </r>
      </text>
    </comment>
    <comment ref="I7" authorId="0" shapeId="0" xr:uid="{21CF5DEE-280E-4410-9B5E-03C901623699}">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19318860-AB49-4A13-B261-699FC8507FE6}">
      <text>
        <r>
          <rPr>
            <b/>
            <sz val="9"/>
            <color indexed="81"/>
            <rFont val="Tahoma"/>
            <family val="2"/>
          </rPr>
          <t>Forsyth, Grant:</t>
        </r>
        <r>
          <rPr>
            <sz val="9"/>
            <color indexed="81"/>
            <rFont val="Tahoma"/>
            <family val="2"/>
          </rPr>
          <t xml:space="preserve">
Difference between normal CD
D and actual CDD.</t>
        </r>
      </text>
    </comment>
    <comment ref="K7" authorId="0" shapeId="0" xr:uid="{090D6AB2-2ED2-47E2-9203-B5AD1BF43271}">
      <text>
        <r>
          <rPr>
            <b/>
            <sz val="9"/>
            <color indexed="81"/>
            <rFont val="Tahoma"/>
            <family val="2"/>
          </rPr>
          <t>Forsyth, Grant:</t>
        </r>
        <r>
          <rPr>
            <sz val="9"/>
            <color indexed="81"/>
            <rFont val="Tahoma"/>
            <family val="2"/>
          </rPr>
          <t xml:space="preserve">
Actual billed customers.</t>
        </r>
      </text>
    </comment>
    <comment ref="L7" authorId="0" shapeId="0" xr:uid="{9E7E6D57-74C4-4462-AF3E-C6F473487F5A}">
      <text>
        <r>
          <rPr>
            <b/>
            <sz val="9"/>
            <color indexed="81"/>
            <rFont val="Tahoma"/>
            <family val="2"/>
          </rPr>
          <t>Forsyth, Grant:</t>
        </r>
        <r>
          <rPr>
            <sz val="9"/>
            <color indexed="81"/>
            <rFont val="Tahoma"/>
            <family val="2"/>
          </rPr>
          <t xml:space="preserve">
Actual billed load.</t>
        </r>
      </text>
    </comment>
    <comment ref="M7" authorId="0" shapeId="0" xr:uid="{9EE9B71B-ABD8-42A6-9D54-AC53DA351DCC}">
      <text>
        <r>
          <rPr>
            <b/>
            <sz val="9"/>
            <color indexed="81"/>
            <rFont val="Tahoma"/>
            <family val="2"/>
          </rPr>
          <t>Forsyth, Grant:</t>
        </r>
        <r>
          <rPr>
            <sz val="9"/>
            <color indexed="81"/>
            <rFont val="Tahoma"/>
            <family val="2"/>
          </rPr>
          <t xml:space="preserve">
Accounting net unbilled load.</t>
        </r>
      </text>
    </comment>
    <comment ref="N7" authorId="0" shapeId="0" xr:uid="{27146408-7DD2-4381-964A-7176E953C43E}">
      <text>
        <r>
          <rPr>
            <b/>
            <sz val="9"/>
            <color indexed="81"/>
            <rFont val="Tahoma"/>
            <family val="2"/>
          </rPr>
          <t>Forsyth, Grant:</t>
        </r>
        <r>
          <rPr>
            <sz val="9"/>
            <color indexed="81"/>
            <rFont val="Tahoma"/>
            <family val="2"/>
          </rPr>
          <t xml:space="preserve">
Calendarized load.</t>
        </r>
      </text>
    </comment>
    <comment ref="O7" authorId="0" shapeId="0" xr:uid="{A1BD4480-9C13-4252-9790-E70B40B095B3}">
      <text>
        <r>
          <rPr>
            <b/>
            <sz val="9"/>
            <color indexed="81"/>
            <rFont val="Tahoma"/>
            <family val="2"/>
          </rPr>
          <t>Forsyth, Grant:</t>
        </r>
        <r>
          <rPr>
            <sz val="9"/>
            <color indexed="81"/>
            <rFont val="Tahoma"/>
            <family val="2"/>
          </rPr>
          <t xml:space="preserve">
Calendarized use-per-customer.</t>
        </r>
      </text>
    </comment>
    <comment ref="Q7" authorId="0" shapeId="0" xr:uid="{332BA5FC-5A78-4909-BA72-2FC8DB3459A7}">
      <text>
        <r>
          <rPr>
            <b/>
            <sz val="9"/>
            <color indexed="81"/>
            <rFont val="Tahoma"/>
            <family val="2"/>
          </rPr>
          <t>Forsyth, Grant:</t>
        </r>
        <r>
          <rPr>
            <sz val="9"/>
            <color indexed="81"/>
            <rFont val="Tahoma"/>
            <family val="2"/>
          </rPr>
          <t xml:space="preserve">
Normalized use-per-customer.</t>
        </r>
      </text>
    </comment>
    <comment ref="R7" authorId="0" shapeId="0" xr:uid="{ECCE6460-AF66-412D-9329-0C52E75036EB}">
      <text>
        <r>
          <rPr>
            <b/>
            <sz val="9"/>
            <color indexed="81"/>
            <rFont val="Tahoma"/>
            <family val="2"/>
          </rPr>
          <t>Forsyth, Grant:</t>
        </r>
        <r>
          <rPr>
            <sz val="9"/>
            <color indexed="81"/>
            <rFont val="Tahoma"/>
            <family val="2"/>
          </rPr>
          <t xml:space="preserve">
Normalized load.</t>
        </r>
      </text>
    </comment>
    <comment ref="U8" authorId="0" shapeId="0" xr:uid="{3BA0C38A-97C5-497E-B503-2B8E3A45AF19}">
      <text>
        <r>
          <rPr>
            <b/>
            <sz val="9"/>
            <color indexed="81"/>
            <rFont val="Tahoma"/>
            <family val="2"/>
          </rPr>
          <t>Forsyth, Grant:</t>
        </r>
        <r>
          <rPr>
            <sz val="9"/>
            <color indexed="81"/>
            <rFont val="Tahoma"/>
            <family val="2"/>
          </rPr>
          <t xml:space="preserve">
2021 to 2014 exlcuded because of structural change in behavior after 2014.</t>
        </r>
      </text>
    </comment>
    <comment ref="A45" authorId="0" shapeId="0" xr:uid="{A8786D6E-193F-4963-BA74-5E3874EB730F}">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6DAA1F2C-C268-414B-81DD-2630D124F069}">
      <text>
        <r>
          <rPr>
            <b/>
            <sz val="9"/>
            <color indexed="81"/>
            <rFont val="Tahoma"/>
            <family val="2"/>
          </rPr>
          <t>Forsyth, Grant:</t>
        </r>
        <r>
          <rPr>
            <sz val="9"/>
            <color indexed="81"/>
            <rFont val="Tahoma"/>
            <family val="2"/>
          </rPr>
          <t xml:space="preserve">
Weather normal HDD, 20-year MA.</t>
        </r>
      </text>
    </comment>
    <comment ref="C7" authorId="0" shapeId="0" xr:uid="{80DEE99B-4615-4783-A2D3-3C38A1DD4E34}">
      <text>
        <r>
          <rPr>
            <b/>
            <sz val="9"/>
            <color indexed="81"/>
            <rFont val="Tahoma"/>
            <family val="2"/>
          </rPr>
          <t>Forsyth, Grant:</t>
        </r>
        <r>
          <rPr>
            <sz val="9"/>
            <color indexed="81"/>
            <rFont val="Tahoma"/>
            <family val="2"/>
          </rPr>
          <t xml:space="preserve">
Weather normal HDD squared.</t>
        </r>
      </text>
    </comment>
    <comment ref="D7" authorId="0" shapeId="0" xr:uid="{CF7DB84B-2759-4F58-83B1-30E516DC606B}">
      <text>
        <r>
          <rPr>
            <b/>
            <sz val="9"/>
            <color indexed="81"/>
            <rFont val="Tahoma"/>
            <family val="2"/>
          </rPr>
          <t>Forsyth, Grant:</t>
        </r>
        <r>
          <rPr>
            <sz val="9"/>
            <color indexed="81"/>
            <rFont val="Tahoma"/>
            <family val="2"/>
          </rPr>
          <t xml:space="preserve">
Weather normal CDD, 20-year MA.</t>
        </r>
      </text>
    </comment>
    <comment ref="E7" authorId="0" shapeId="0" xr:uid="{C3618E87-4A5D-429B-8AEA-70751D57A54A}">
      <text>
        <r>
          <rPr>
            <b/>
            <sz val="9"/>
            <color indexed="81"/>
            <rFont val="Tahoma"/>
            <family val="2"/>
          </rPr>
          <t>Forsyth, Grant:</t>
        </r>
        <r>
          <rPr>
            <sz val="9"/>
            <color indexed="81"/>
            <rFont val="Tahoma"/>
            <family val="2"/>
          </rPr>
          <t xml:space="preserve">
Actual calendar HDD.</t>
        </r>
      </text>
    </comment>
    <comment ref="F7" authorId="0" shapeId="0" xr:uid="{210AE34B-40DD-43EA-B3FA-22DA0C7A5EE1}">
      <text>
        <r>
          <rPr>
            <b/>
            <sz val="9"/>
            <color indexed="81"/>
            <rFont val="Tahoma"/>
            <family val="2"/>
          </rPr>
          <t>Forsyth, Grant:</t>
        </r>
        <r>
          <rPr>
            <sz val="9"/>
            <color indexed="81"/>
            <rFont val="Tahoma"/>
            <family val="2"/>
          </rPr>
          <t xml:space="preserve">
Actual calendar HDD squared.</t>
        </r>
      </text>
    </comment>
    <comment ref="G7" authorId="0" shapeId="0" xr:uid="{2B2AD9CA-88C3-4588-9221-33A72B76C432}">
      <text>
        <r>
          <rPr>
            <b/>
            <sz val="9"/>
            <color indexed="81"/>
            <rFont val="Tahoma"/>
            <family val="2"/>
          </rPr>
          <t>Forsyth, Grant:</t>
        </r>
        <r>
          <rPr>
            <sz val="9"/>
            <color indexed="81"/>
            <rFont val="Tahoma"/>
            <family val="2"/>
          </rPr>
          <t xml:space="preserve">
Actual calendar CDD.</t>
        </r>
      </text>
    </comment>
    <comment ref="H7" authorId="0" shapeId="0" xr:uid="{FEFE9604-6C5B-4892-805A-5B233A2F4240}">
      <text>
        <r>
          <rPr>
            <b/>
            <sz val="9"/>
            <color indexed="81"/>
            <rFont val="Tahoma"/>
            <family val="2"/>
          </rPr>
          <t>Forsyth, Grant:</t>
        </r>
        <r>
          <rPr>
            <sz val="9"/>
            <color indexed="81"/>
            <rFont val="Tahoma"/>
            <family val="2"/>
          </rPr>
          <t xml:space="preserve">
Difference between normal HDD and actual HDD.</t>
        </r>
      </text>
    </comment>
    <comment ref="I7" authorId="0" shapeId="0" xr:uid="{955BA53A-BE47-48A6-BAB6-7DC80A59D960}">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681B16DB-1BF0-4B92-BDF4-BA3E2C610292}">
      <text>
        <r>
          <rPr>
            <b/>
            <sz val="9"/>
            <color indexed="81"/>
            <rFont val="Tahoma"/>
            <family val="2"/>
          </rPr>
          <t>Forsyth, Grant:</t>
        </r>
        <r>
          <rPr>
            <sz val="9"/>
            <color indexed="81"/>
            <rFont val="Tahoma"/>
            <family val="2"/>
          </rPr>
          <t xml:space="preserve">
Difference between normal CD
D and actual CDD.</t>
        </r>
      </text>
    </comment>
    <comment ref="K7" authorId="0" shapeId="0" xr:uid="{D83F56D3-A40B-45AC-8203-C47ED6B6F1A2}">
      <text>
        <r>
          <rPr>
            <b/>
            <sz val="9"/>
            <color indexed="81"/>
            <rFont val="Tahoma"/>
            <family val="2"/>
          </rPr>
          <t>Forsyth, Grant:</t>
        </r>
        <r>
          <rPr>
            <sz val="9"/>
            <color indexed="81"/>
            <rFont val="Tahoma"/>
            <family val="2"/>
          </rPr>
          <t xml:space="preserve">
Actual billed customers.</t>
        </r>
      </text>
    </comment>
    <comment ref="L7" authorId="0" shapeId="0" xr:uid="{A8947809-BEF9-441B-87E3-AE7AAE3B69FE}">
      <text>
        <r>
          <rPr>
            <b/>
            <sz val="9"/>
            <color indexed="81"/>
            <rFont val="Tahoma"/>
            <family val="2"/>
          </rPr>
          <t>Forsyth, Grant:</t>
        </r>
        <r>
          <rPr>
            <sz val="9"/>
            <color indexed="81"/>
            <rFont val="Tahoma"/>
            <family val="2"/>
          </rPr>
          <t xml:space="preserve">
Actual billed load.</t>
        </r>
      </text>
    </comment>
    <comment ref="M7" authorId="0" shapeId="0" xr:uid="{FBBB615E-5F54-4EAF-B8C6-2C660CB6561F}">
      <text>
        <r>
          <rPr>
            <b/>
            <sz val="9"/>
            <color indexed="81"/>
            <rFont val="Tahoma"/>
            <family val="2"/>
          </rPr>
          <t>Forsyth, Grant:</t>
        </r>
        <r>
          <rPr>
            <sz val="9"/>
            <color indexed="81"/>
            <rFont val="Tahoma"/>
            <family val="2"/>
          </rPr>
          <t xml:space="preserve">
Accounting net unbilled load.</t>
        </r>
      </text>
    </comment>
    <comment ref="N7" authorId="0" shapeId="0" xr:uid="{5062D543-F25F-469A-A3B9-84A91256054C}">
      <text>
        <r>
          <rPr>
            <b/>
            <sz val="9"/>
            <color indexed="81"/>
            <rFont val="Tahoma"/>
            <family val="2"/>
          </rPr>
          <t>Forsyth, Grant:</t>
        </r>
        <r>
          <rPr>
            <sz val="9"/>
            <color indexed="81"/>
            <rFont val="Tahoma"/>
            <family val="2"/>
          </rPr>
          <t xml:space="preserve">
Calendarized load.</t>
        </r>
      </text>
    </comment>
    <comment ref="O7" authorId="0" shapeId="0" xr:uid="{C8230037-8492-413A-A335-0A4B351D3C4D}">
      <text>
        <r>
          <rPr>
            <b/>
            <sz val="9"/>
            <color indexed="81"/>
            <rFont val="Tahoma"/>
            <family val="2"/>
          </rPr>
          <t>Forsyth, Grant:</t>
        </r>
        <r>
          <rPr>
            <sz val="9"/>
            <color indexed="81"/>
            <rFont val="Tahoma"/>
            <family val="2"/>
          </rPr>
          <t xml:space="preserve">
Calendarized use-per-customer.</t>
        </r>
      </text>
    </comment>
    <comment ref="Q7" authorId="0" shapeId="0" xr:uid="{28F5E3B1-6BA9-43E3-9E01-8423888DA0E2}">
      <text>
        <r>
          <rPr>
            <b/>
            <sz val="9"/>
            <color indexed="81"/>
            <rFont val="Tahoma"/>
            <family val="2"/>
          </rPr>
          <t>Forsyth, Grant:</t>
        </r>
        <r>
          <rPr>
            <sz val="9"/>
            <color indexed="81"/>
            <rFont val="Tahoma"/>
            <family val="2"/>
          </rPr>
          <t xml:space="preserve">
Normalized use-per-customer.</t>
        </r>
      </text>
    </comment>
    <comment ref="R7" authorId="0" shapeId="0" xr:uid="{D77EE466-624F-4D96-A225-B707583C510A}">
      <text>
        <r>
          <rPr>
            <b/>
            <sz val="9"/>
            <color indexed="81"/>
            <rFont val="Tahoma"/>
            <family val="2"/>
          </rPr>
          <t>Forsyth, Grant:</t>
        </r>
        <r>
          <rPr>
            <sz val="9"/>
            <color indexed="81"/>
            <rFont val="Tahoma"/>
            <family val="2"/>
          </rPr>
          <t xml:space="preserve">
Normalized load.</t>
        </r>
      </text>
    </comment>
    <comment ref="A45" authorId="0" shapeId="0" xr:uid="{AC90EC8E-5ABB-472D-898B-AF1B1A7C2C87}">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25" authorId="0" shapeId="0" xr:uid="{70386E84-1BDA-489F-87B9-C9A923965588}">
      <text>
        <r>
          <rPr>
            <b/>
            <sz val="9"/>
            <color indexed="81"/>
            <rFont val="Tahoma"/>
            <family val="2"/>
          </rPr>
          <t>Author:</t>
        </r>
        <r>
          <rPr>
            <sz val="9"/>
            <color indexed="81"/>
            <rFont val="Tahoma"/>
            <family val="2"/>
          </rPr>
          <t xml:space="preserve">
The June unbilled volumes recorded for 25P were the unbilled volumes for 31, the unbilled volumes recorded for 31 were the unbilled volumes for 25PG and the unbilled volumes recorded for 25PG were the unbilled volumes for 25P. We corrected this assigning the correct volumes to their respective schedules. </t>
        </r>
      </text>
    </comment>
    <comment ref="K28" authorId="0" shapeId="0" xr:uid="{D4FB9BEC-8B12-4823-93B0-62AA8C5D1887}">
      <text>
        <r>
          <rPr>
            <b/>
            <sz val="9"/>
            <color indexed="81"/>
            <rFont val="Tahoma"/>
            <family val="2"/>
          </rPr>
          <t>Author:</t>
        </r>
        <r>
          <rPr>
            <sz val="9"/>
            <color indexed="81"/>
            <rFont val="Tahoma"/>
            <family val="2"/>
          </rPr>
          <t xml:space="preserve">
The June unbilled volumes recorded for 25P were the unbilled volumes for 31, the unbilled volumes recorded for 31 were the unbilled volumes for 25PG and the unbilled volumes recorded for 25PG were the unbilled volumes for 25P. We corrected this assigning the correct volumes to their respective schedules. </t>
        </r>
      </text>
    </comment>
    <comment ref="K34" authorId="0" shapeId="0" xr:uid="{EE77CF94-A44B-47CE-9BD3-4A6E40BE41BC}">
      <text>
        <r>
          <rPr>
            <b/>
            <sz val="9"/>
            <color indexed="81"/>
            <rFont val="Tahoma"/>
            <family val="2"/>
          </rPr>
          <t>Author:</t>
        </r>
        <r>
          <rPr>
            <sz val="9"/>
            <color indexed="81"/>
            <rFont val="Tahoma"/>
            <family val="2"/>
          </rPr>
          <t xml:space="preserve">
The June unbilled volumes recorded for 25P were the unbilled volumes for 31, the unbilled volumes recorded for 31 were the unbilled volumes for 25PG and the unbilled volumes recorded for 25PG were the unbilled volumes for 25P. We corrected this assigning the correct volumes to their respective schedules.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4F04E073-3BE1-4E5E-864D-153234E93AEF}">
      <text>
        <r>
          <rPr>
            <b/>
            <sz val="9"/>
            <color indexed="81"/>
            <rFont val="Tahoma"/>
            <family val="2"/>
          </rPr>
          <t>Forsyth, Grant:</t>
        </r>
        <r>
          <rPr>
            <sz val="9"/>
            <color indexed="81"/>
            <rFont val="Tahoma"/>
            <family val="2"/>
          </rPr>
          <t xml:space="preserve">
Weather normal HDD, 20-year MA.</t>
        </r>
      </text>
    </comment>
    <comment ref="C7" authorId="0" shapeId="0" xr:uid="{51FDF030-2288-47D2-953E-929BA97DBF53}">
      <text>
        <r>
          <rPr>
            <b/>
            <sz val="9"/>
            <color indexed="81"/>
            <rFont val="Tahoma"/>
            <family val="2"/>
          </rPr>
          <t>Forsyth, Grant:</t>
        </r>
        <r>
          <rPr>
            <sz val="9"/>
            <color indexed="81"/>
            <rFont val="Tahoma"/>
            <family val="2"/>
          </rPr>
          <t xml:space="preserve">
Weather normal HDD squared.</t>
        </r>
      </text>
    </comment>
    <comment ref="D7" authorId="0" shapeId="0" xr:uid="{8FE38505-6E69-49D1-926B-CDC764DB8E95}">
      <text>
        <r>
          <rPr>
            <b/>
            <sz val="9"/>
            <color indexed="81"/>
            <rFont val="Tahoma"/>
            <family val="2"/>
          </rPr>
          <t>Forsyth, Grant:</t>
        </r>
        <r>
          <rPr>
            <sz val="9"/>
            <color indexed="81"/>
            <rFont val="Tahoma"/>
            <family val="2"/>
          </rPr>
          <t xml:space="preserve">
Weather normal CDD, 20-year MA.</t>
        </r>
      </text>
    </comment>
    <comment ref="E7" authorId="0" shapeId="0" xr:uid="{4F3A9FAA-3BE6-417D-AB8D-C39CDF42888E}">
      <text>
        <r>
          <rPr>
            <b/>
            <sz val="9"/>
            <color indexed="81"/>
            <rFont val="Tahoma"/>
            <family val="2"/>
          </rPr>
          <t>Forsyth, Grant:</t>
        </r>
        <r>
          <rPr>
            <sz val="9"/>
            <color indexed="81"/>
            <rFont val="Tahoma"/>
            <family val="2"/>
          </rPr>
          <t xml:space="preserve">
Actual calendar HDD.</t>
        </r>
      </text>
    </comment>
    <comment ref="F7" authorId="0" shapeId="0" xr:uid="{E397AA03-2698-4F70-AF3D-6BCDC57C5DE6}">
      <text>
        <r>
          <rPr>
            <b/>
            <sz val="9"/>
            <color indexed="81"/>
            <rFont val="Tahoma"/>
            <family val="2"/>
          </rPr>
          <t>Forsyth, Grant:</t>
        </r>
        <r>
          <rPr>
            <sz val="9"/>
            <color indexed="81"/>
            <rFont val="Tahoma"/>
            <family val="2"/>
          </rPr>
          <t xml:space="preserve">
Actual calendar HDD squared.</t>
        </r>
      </text>
    </comment>
    <comment ref="G7" authorId="0" shapeId="0" xr:uid="{AD843665-743C-4347-9613-91875AF3DAF0}">
      <text>
        <r>
          <rPr>
            <b/>
            <sz val="9"/>
            <color indexed="81"/>
            <rFont val="Tahoma"/>
            <family val="2"/>
          </rPr>
          <t>Forsyth, Grant:</t>
        </r>
        <r>
          <rPr>
            <sz val="9"/>
            <color indexed="81"/>
            <rFont val="Tahoma"/>
            <family val="2"/>
          </rPr>
          <t xml:space="preserve">
Actual calendar CDD.</t>
        </r>
      </text>
    </comment>
    <comment ref="H7" authorId="0" shapeId="0" xr:uid="{0FCED464-FB10-4564-919E-D2138C700CC7}">
      <text>
        <r>
          <rPr>
            <b/>
            <sz val="9"/>
            <color indexed="81"/>
            <rFont val="Tahoma"/>
            <family val="2"/>
          </rPr>
          <t>Forsyth, Grant:</t>
        </r>
        <r>
          <rPr>
            <sz val="9"/>
            <color indexed="81"/>
            <rFont val="Tahoma"/>
            <family val="2"/>
          </rPr>
          <t xml:space="preserve">
Difference between normal HDD and actual HDD.</t>
        </r>
      </text>
    </comment>
    <comment ref="I7" authorId="0" shapeId="0" xr:uid="{765480E5-5AEF-40D2-B33B-92A27375B696}">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CA78968D-9BA2-4F41-91F3-9C0B1C07C203}">
      <text>
        <r>
          <rPr>
            <b/>
            <sz val="9"/>
            <color indexed="81"/>
            <rFont val="Tahoma"/>
            <family val="2"/>
          </rPr>
          <t>Forsyth, Grant:</t>
        </r>
        <r>
          <rPr>
            <sz val="9"/>
            <color indexed="81"/>
            <rFont val="Tahoma"/>
            <family val="2"/>
          </rPr>
          <t xml:space="preserve">
Difference between normal CD
D and actual CDD.</t>
        </r>
      </text>
    </comment>
    <comment ref="K7" authorId="0" shapeId="0" xr:uid="{415D9B8C-CA74-4F3A-A09E-42EEB168800B}">
      <text>
        <r>
          <rPr>
            <b/>
            <sz val="9"/>
            <color indexed="81"/>
            <rFont val="Tahoma"/>
            <family val="2"/>
          </rPr>
          <t>Forsyth, Grant:</t>
        </r>
        <r>
          <rPr>
            <sz val="9"/>
            <color indexed="81"/>
            <rFont val="Tahoma"/>
            <family val="2"/>
          </rPr>
          <t xml:space="preserve">
Actual billed customers.</t>
        </r>
      </text>
    </comment>
    <comment ref="L7" authorId="0" shapeId="0" xr:uid="{4AE9A95D-EC06-45C8-AFB7-5204CC9AA326}">
      <text>
        <r>
          <rPr>
            <b/>
            <sz val="9"/>
            <color indexed="81"/>
            <rFont val="Tahoma"/>
            <family val="2"/>
          </rPr>
          <t>Forsyth, Grant:</t>
        </r>
        <r>
          <rPr>
            <sz val="9"/>
            <color indexed="81"/>
            <rFont val="Tahoma"/>
            <family val="2"/>
          </rPr>
          <t xml:space="preserve">
Actual billed load.</t>
        </r>
      </text>
    </comment>
    <comment ref="M7" authorId="0" shapeId="0" xr:uid="{67C1750D-F6FE-4513-9B26-CB9CBA721916}">
      <text>
        <r>
          <rPr>
            <b/>
            <sz val="9"/>
            <color indexed="81"/>
            <rFont val="Tahoma"/>
            <family val="2"/>
          </rPr>
          <t>Forsyth, Grant:</t>
        </r>
        <r>
          <rPr>
            <sz val="9"/>
            <color indexed="81"/>
            <rFont val="Tahoma"/>
            <family val="2"/>
          </rPr>
          <t xml:space="preserve">
Accounting net unbilled load.</t>
        </r>
      </text>
    </comment>
    <comment ref="N7" authorId="0" shapeId="0" xr:uid="{6F2C3011-CBAE-4BA1-BBCB-D3045FFA6057}">
      <text>
        <r>
          <rPr>
            <b/>
            <sz val="9"/>
            <color indexed="81"/>
            <rFont val="Tahoma"/>
            <family val="2"/>
          </rPr>
          <t>Forsyth, Grant:</t>
        </r>
        <r>
          <rPr>
            <sz val="9"/>
            <color indexed="81"/>
            <rFont val="Tahoma"/>
            <family val="2"/>
          </rPr>
          <t xml:space="preserve">
Calendarized load.</t>
        </r>
      </text>
    </comment>
    <comment ref="O7" authorId="0" shapeId="0" xr:uid="{FF18FE6A-134B-4943-BDBB-41F787F7E71C}">
      <text>
        <r>
          <rPr>
            <b/>
            <sz val="9"/>
            <color indexed="81"/>
            <rFont val="Tahoma"/>
            <family val="2"/>
          </rPr>
          <t>Forsyth, Grant:</t>
        </r>
        <r>
          <rPr>
            <sz val="9"/>
            <color indexed="81"/>
            <rFont val="Tahoma"/>
            <family val="2"/>
          </rPr>
          <t xml:space="preserve">
Calendarized use-per-customer.</t>
        </r>
      </text>
    </comment>
    <comment ref="Q7" authorId="0" shapeId="0" xr:uid="{6B796C6F-4DD8-425F-867E-88E3A251EA7B}">
      <text>
        <r>
          <rPr>
            <b/>
            <sz val="9"/>
            <color indexed="81"/>
            <rFont val="Tahoma"/>
            <family val="2"/>
          </rPr>
          <t>Forsyth, Grant:</t>
        </r>
        <r>
          <rPr>
            <sz val="9"/>
            <color indexed="81"/>
            <rFont val="Tahoma"/>
            <family val="2"/>
          </rPr>
          <t xml:space="preserve">
Normalized use-per-customer.</t>
        </r>
      </text>
    </comment>
    <comment ref="R7" authorId="0" shapeId="0" xr:uid="{D2612207-BC3E-447B-87E0-9980B4F241CE}">
      <text>
        <r>
          <rPr>
            <b/>
            <sz val="9"/>
            <color indexed="81"/>
            <rFont val="Tahoma"/>
            <family val="2"/>
          </rPr>
          <t>Forsyth, Grant:</t>
        </r>
        <r>
          <rPr>
            <sz val="9"/>
            <color indexed="81"/>
            <rFont val="Tahoma"/>
            <family val="2"/>
          </rPr>
          <t xml:space="preserve">
Normalized load.</t>
        </r>
      </text>
    </comment>
    <comment ref="A45" authorId="0" shapeId="0" xr:uid="{B8050342-5B7E-4D67-B18B-48558FD115AF}">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Forsyth, Grant</author>
    <author>Moon, Lindsey</author>
    <author>Joe Miller</author>
  </authors>
  <commentList>
    <comment ref="H49" authorId="0" shapeId="0" xr:uid="{B7A0E782-B432-4E1E-829E-0CC8A8058A82}">
      <text>
        <r>
          <rPr>
            <b/>
            <sz val="9"/>
            <color indexed="81"/>
            <rFont val="Tahoma"/>
            <family val="2"/>
          </rPr>
          <t>Forsyth, Grant:</t>
        </r>
        <r>
          <rPr>
            <sz val="9"/>
            <color indexed="81"/>
            <rFont val="Tahoma"/>
            <family val="2"/>
          </rPr>
          <t xml:space="preserve">
Moved to sch. 132
</t>
        </r>
      </text>
    </comment>
    <comment ref="H50" authorId="0" shapeId="0" xr:uid="{358D559C-D171-43ED-B011-4D081411DAF8}">
      <text>
        <r>
          <rPr>
            <b/>
            <sz val="9"/>
            <color indexed="81"/>
            <rFont val="Tahoma"/>
            <family val="2"/>
          </rPr>
          <t>Forsyth, Grant:</t>
        </r>
        <r>
          <rPr>
            <sz val="9"/>
            <color indexed="81"/>
            <rFont val="Tahoma"/>
            <family val="2"/>
          </rPr>
          <t xml:space="preserve">
Moved to sch. 132
</t>
        </r>
      </text>
    </comment>
    <comment ref="B51" authorId="1" shapeId="0" xr:uid="{37921B09-B7F1-4C64-8D15-0CD51B28A900}">
      <text>
        <r>
          <rPr>
            <b/>
            <sz val="9"/>
            <color indexed="81"/>
            <rFont val="Tahoma"/>
            <family val="2"/>
          </rPr>
          <t>Moon, Lindsey:</t>
        </r>
        <r>
          <rPr>
            <sz val="9"/>
            <color indexed="81"/>
            <rFont val="Tahoma"/>
            <family val="2"/>
          </rPr>
          <t xml:space="preserve">
went to 112…the blocks in Q-U, when we pull in whiteowrth usage in 146 to 112, bring in here and calculate block usage and it will be the amt pulled over to bill determ for 112.</t>
        </r>
      </text>
    </comment>
    <comment ref="G51" authorId="0" shapeId="0" xr:uid="{C8C5BF2C-FA6F-4FE3-B502-4BF6B0A61C6A}">
      <text>
        <r>
          <rPr>
            <b/>
            <sz val="9"/>
            <color indexed="81"/>
            <rFont val="Tahoma"/>
            <family val="2"/>
          </rPr>
          <t>Forsyth, Grant:</t>
        </r>
        <r>
          <rPr>
            <sz val="9"/>
            <color indexed="81"/>
            <rFont val="Tahoma"/>
            <family val="2"/>
          </rPr>
          <t xml:space="preserve">
Moved to sch. 112</t>
        </r>
      </text>
    </comment>
    <comment ref="B52" authorId="1" shapeId="0" xr:uid="{E82A4C9B-7D1B-46F5-A964-477E85EA3246}">
      <text>
        <r>
          <rPr>
            <b/>
            <sz val="9"/>
            <color indexed="81"/>
            <rFont val="Tahoma"/>
            <family val="2"/>
          </rPr>
          <t>Moon, Lindsey:</t>
        </r>
        <r>
          <rPr>
            <sz val="9"/>
            <color indexed="81"/>
            <rFont val="Tahoma"/>
            <family val="2"/>
          </rPr>
          <t xml:space="preserve">
Per Grant: FAFB Moving to Sch. 112 on October 1st, 2023</t>
        </r>
      </text>
    </comment>
    <comment ref="B72" authorId="2" shapeId="0" xr:uid="{7FCC0EE4-065C-4F45-B360-631B552569FE}">
      <text>
        <r>
          <rPr>
            <b/>
            <sz val="9"/>
            <color indexed="81"/>
            <rFont val="Tahoma"/>
            <family val="2"/>
          </rPr>
          <t>Joe Miller:</t>
        </r>
        <r>
          <rPr>
            <sz val="9"/>
            <color indexed="81"/>
            <rFont val="Tahoma"/>
            <family val="2"/>
          </rPr>
          <t xml:space="preserve">
250,000 minimum</t>
        </r>
      </text>
    </comment>
    <comment ref="H84" authorId="0" shapeId="0" xr:uid="{BDE70542-F1F3-4D9A-8F0E-A3AAD97A2ABA}">
      <text>
        <r>
          <rPr>
            <b/>
            <sz val="9"/>
            <color indexed="81"/>
            <rFont val="Tahoma"/>
            <family val="2"/>
          </rPr>
          <t>Forsyth, Grant:</t>
        </r>
        <r>
          <rPr>
            <sz val="9"/>
            <color indexed="81"/>
            <rFont val="Tahoma"/>
            <family val="2"/>
          </rPr>
          <t xml:space="preserve">
Moved to sch. 132
</t>
        </r>
      </text>
    </comment>
    <comment ref="H85" authorId="0" shapeId="0" xr:uid="{016E2261-D953-4E92-9047-44FE48A64E7E}">
      <text>
        <r>
          <rPr>
            <b/>
            <sz val="9"/>
            <color indexed="81"/>
            <rFont val="Tahoma"/>
            <family val="2"/>
          </rPr>
          <t>Forsyth, Grant:</t>
        </r>
        <r>
          <rPr>
            <sz val="9"/>
            <color indexed="81"/>
            <rFont val="Tahoma"/>
            <family val="2"/>
          </rPr>
          <t xml:space="preserve">
Moved to sch. 132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6E6A6A3A-6EF3-49DF-81A9-B4035AC9AEFB}">
      <text>
        <r>
          <rPr>
            <b/>
            <sz val="9"/>
            <color indexed="81"/>
            <rFont val="Tahoma"/>
            <family val="2"/>
          </rPr>
          <t>Forsyth, Grant:</t>
        </r>
        <r>
          <rPr>
            <sz val="9"/>
            <color indexed="81"/>
            <rFont val="Tahoma"/>
            <family val="2"/>
          </rPr>
          <t xml:space="preserve">
Weather normal HDD, 20-year MA.</t>
        </r>
      </text>
    </comment>
    <comment ref="C8" authorId="0" shapeId="0" xr:uid="{F8404FDF-0088-4C11-A7CA-8CD147B85335}">
      <text>
        <r>
          <rPr>
            <b/>
            <sz val="9"/>
            <color indexed="81"/>
            <rFont val="Tahoma"/>
            <family val="2"/>
          </rPr>
          <t>Forsyth, Grant:</t>
        </r>
        <r>
          <rPr>
            <sz val="9"/>
            <color indexed="81"/>
            <rFont val="Tahoma"/>
            <family val="2"/>
          </rPr>
          <t xml:space="preserve">
Weather normal HDD squared.</t>
        </r>
      </text>
    </comment>
    <comment ref="D8" authorId="0" shapeId="0" xr:uid="{B724EF7B-F3D5-4791-8628-BF8BB1AF033B}">
      <text>
        <r>
          <rPr>
            <b/>
            <sz val="9"/>
            <color indexed="81"/>
            <rFont val="Tahoma"/>
            <family val="2"/>
          </rPr>
          <t>Forsyth, Grant:</t>
        </r>
        <r>
          <rPr>
            <sz val="9"/>
            <color indexed="81"/>
            <rFont val="Tahoma"/>
            <family val="2"/>
          </rPr>
          <t xml:space="preserve">
Weather normal CDD, 20-year MA.</t>
        </r>
      </text>
    </comment>
    <comment ref="E8" authorId="0" shapeId="0" xr:uid="{26E6BC21-C3A9-482A-B844-ABD35F787F46}">
      <text>
        <r>
          <rPr>
            <b/>
            <sz val="9"/>
            <color indexed="81"/>
            <rFont val="Tahoma"/>
            <family val="2"/>
          </rPr>
          <t>Forsyth, Grant:</t>
        </r>
        <r>
          <rPr>
            <sz val="9"/>
            <color indexed="81"/>
            <rFont val="Tahoma"/>
            <family val="2"/>
          </rPr>
          <t xml:space="preserve">
Actual calendar HDD.</t>
        </r>
      </text>
    </comment>
    <comment ref="F8" authorId="0" shapeId="0" xr:uid="{FB8D270A-2CA2-41B3-A62D-8800B428E26D}">
      <text>
        <r>
          <rPr>
            <b/>
            <sz val="9"/>
            <color indexed="81"/>
            <rFont val="Tahoma"/>
            <family val="2"/>
          </rPr>
          <t>Forsyth, Grant:</t>
        </r>
        <r>
          <rPr>
            <sz val="9"/>
            <color indexed="81"/>
            <rFont val="Tahoma"/>
            <family val="2"/>
          </rPr>
          <t xml:space="preserve">
Actual calendar HDD squared.</t>
        </r>
      </text>
    </comment>
    <comment ref="G8" authorId="0" shapeId="0" xr:uid="{47B960B5-6264-4C48-903B-363472A14DBC}">
      <text>
        <r>
          <rPr>
            <b/>
            <sz val="9"/>
            <color indexed="81"/>
            <rFont val="Tahoma"/>
            <family val="2"/>
          </rPr>
          <t>Forsyth, Grant:</t>
        </r>
        <r>
          <rPr>
            <sz val="9"/>
            <color indexed="81"/>
            <rFont val="Tahoma"/>
            <family val="2"/>
          </rPr>
          <t xml:space="preserve">
Actual calendar CDD.</t>
        </r>
      </text>
    </comment>
    <comment ref="H8" authorId="0" shapeId="0" xr:uid="{426592D6-F6B9-4730-9E59-907CDB453922}">
      <text>
        <r>
          <rPr>
            <b/>
            <sz val="9"/>
            <color indexed="81"/>
            <rFont val="Tahoma"/>
            <family val="2"/>
          </rPr>
          <t>Forsyth, Grant:</t>
        </r>
        <r>
          <rPr>
            <sz val="9"/>
            <color indexed="81"/>
            <rFont val="Tahoma"/>
            <family val="2"/>
          </rPr>
          <t xml:space="preserve">
Difference between normal HDD and actual HDD.</t>
        </r>
      </text>
    </comment>
    <comment ref="I8" authorId="0" shapeId="0" xr:uid="{DD6566FD-7A50-4207-B07F-5B4ECD02AA44}">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12F8816C-1CE7-4BAD-9345-0FC4E7074DDE}">
      <text>
        <r>
          <rPr>
            <b/>
            <sz val="9"/>
            <color indexed="81"/>
            <rFont val="Tahoma"/>
            <family val="2"/>
          </rPr>
          <t>Forsyth, Grant:</t>
        </r>
        <r>
          <rPr>
            <sz val="9"/>
            <color indexed="81"/>
            <rFont val="Tahoma"/>
            <family val="2"/>
          </rPr>
          <t xml:space="preserve">
Difference between normal CD
D and actual CDD.</t>
        </r>
      </text>
    </comment>
    <comment ref="K8" authorId="0" shapeId="0" xr:uid="{DB935EE5-A696-468C-A6DF-190CF7561708}">
      <text>
        <r>
          <rPr>
            <b/>
            <sz val="9"/>
            <color indexed="81"/>
            <rFont val="Tahoma"/>
            <family val="2"/>
          </rPr>
          <t>Forsyth, Grant:</t>
        </r>
        <r>
          <rPr>
            <sz val="9"/>
            <color indexed="81"/>
            <rFont val="Tahoma"/>
            <family val="2"/>
          </rPr>
          <t xml:space="preserve">
Actual billed customers.</t>
        </r>
      </text>
    </comment>
    <comment ref="L8" authorId="0" shapeId="0" xr:uid="{C40158CC-AE35-4B12-AE22-38B2D0D2B6A6}">
      <text>
        <r>
          <rPr>
            <b/>
            <sz val="9"/>
            <color indexed="81"/>
            <rFont val="Tahoma"/>
            <family val="2"/>
          </rPr>
          <t>Forsyth, Grant:</t>
        </r>
        <r>
          <rPr>
            <sz val="9"/>
            <color indexed="81"/>
            <rFont val="Tahoma"/>
            <family val="2"/>
          </rPr>
          <t xml:space="preserve">
Actual billed load.</t>
        </r>
      </text>
    </comment>
    <comment ref="M8" authorId="0" shapeId="0" xr:uid="{42A7AB91-B646-4394-97C1-4067D5909FE9}">
      <text>
        <r>
          <rPr>
            <b/>
            <sz val="9"/>
            <color indexed="81"/>
            <rFont val="Tahoma"/>
            <family val="2"/>
          </rPr>
          <t>Forsyth, Grant:</t>
        </r>
        <r>
          <rPr>
            <sz val="9"/>
            <color indexed="81"/>
            <rFont val="Tahoma"/>
            <family val="2"/>
          </rPr>
          <t xml:space="preserve">
Accounting net unbilled load.</t>
        </r>
      </text>
    </comment>
    <comment ref="N8" authorId="0" shapeId="0" xr:uid="{C1EAB288-FAC3-4573-8D7B-3D7D0D47B74E}">
      <text>
        <r>
          <rPr>
            <b/>
            <sz val="9"/>
            <color indexed="81"/>
            <rFont val="Tahoma"/>
            <family val="2"/>
          </rPr>
          <t>Forsyth, Grant:</t>
        </r>
        <r>
          <rPr>
            <sz val="9"/>
            <color indexed="81"/>
            <rFont val="Tahoma"/>
            <family val="2"/>
          </rPr>
          <t xml:space="preserve">
Calendarized load.</t>
        </r>
      </text>
    </comment>
    <comment ref="O8" authorId="0" shapeId="0" xr:uid="{5E4660A1-E492-484C-A928-84B56887976F}">
      <text>
        <r>
          <rPr>
            <b/>
            <sz val="9"/>
            <color indexed="81"/>
            <rFont val="Tahoma"/>
            <family val="2"/>
          </rPr>
          <t>Forsyth, Grant:</t>
        </r>
        <r>
          <rPr>
            <sz val="9"/>
            <color indexed="81"/>
            <rFont val="Tahoma"/>
            <family val="2"/>
          </rPr>
          <t xml:space="preserve">
Calendarized use-per-customer.</t>
        </r>
      </text>
    </comment>
    <comment ref="Q8" authorId="0" shapeId="0" xr:uid="{8D9150CB-8FFC-4EA8-AAEB-81F601242DE0}">
      <text>
        <r>
          <rPr>
            <b/>
            <sz val="9"/>
            <color indexed="81"/>
            <rFont val="Tahoma"/>
            <family val="2"/>
          </rPr>
          <t>Forsyth, Grant:</t>
        </r>
        <r>
          <rPr>
            <sz val="9"/>
            <color indexed="81"/>
            <rFont val="Tahoma"/>
            <family val="2"/>
          </rPr>
          <t xml:space="preserve">
Normalized use-per-customer.</t>
        </r>
      </text>
    </comment>
    <comment ref="R8" authorId="0" shapeId="0" xr:uid="{907BD213-F1B9-40AC-93F9-A36C3DAB7967}">
      <text>
        <r>
          <rPr>
            <b/>
            <sz val="9"/>
            <color indexed="81"/>
            <rFont val="Tahoma"/>
            <family val="2"/>
          </rPr>
          <t>Forsyth, Grant:</t>
        </r>
        <r>
          <rPr>
            <sz val="9"/>
            <color indexed="81"/>
            <rFont val="Tahoma"/>
            <family val="2"/>
          </rPr>
          <t xml:space="preserve">
Normalized load.</t>
        </r>
      </text>
    </comment>
    <comment ref="A46" authorId="0" shapeId="0" xr:uid="{70BA7BF8-F7A5-4BE9-A372-C90864C62566}">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73290F94-C1B0-4251-B67C-9E7F1078E041}">
      <text>
        <r>
          <rPr>
            <b/>
            <sz val="9"/>
            <color indexed="81"/>
            <rFont val="Tahoma"/>
            <family val="2"/>
          </rPr>
          <t>Forsyth, Grant:</t>
        </r>
        <r>
          <rPr>
            <sz val="9"/>
            <color indexed="81"/>
            <rFont val="Tahoma"/>
            <family val="2"/>
          </rPr>
          <t xml:space="preserve">
Weather normal HDD, 20-year MA.</t>
        </r>
      </text>
    </comment>
    <comment ref="C8" authorId="0" shapeId="0" xr:uid="{508E52CE-2966-459C-AFC4-080EEBBACA50}">
      <text>
        <r>
          <rPr>
            <b/>
            <sz val="9"/>
            <color indexed="81"/>
            <rFont val="Tahoma"/>
            <family val="2"/>
          </rPr>
          <t>Forsyth, Grant:</t>
        </r>
        <r>
          <rPr>
            <sz val="9"/>
            <color indexed="81"/>
            <rFont val="Tahoma"/>
            <family val="2"/>
          </rPr>
          <t xml:space="preserve">
Weather normal HDD squared.</t>
        </r>
      </text>
    </comment>
    <comment ref="D8" authorId="0" shapeId="0" xr:uid="{7829429C-CC1F-416B-98B5-82480B1C1059}">
      <text>
        <r>
          <rPr>
            <b/>
            <sz val="9"/>
            <color indexed="81"/>
            <rFont val="Tahoma"/>
            <family val="2"/>
          </rPr>
          <t>Forsyth, Grant:</t>
        </r>
        <r>
          <rPr>
            <sz val="9"/>
            <color indexed="81"/>
            <rFont val="Tahoma"/>
            <family val="2"/>
          </rPr>
          <t xml:space="preserve">
Weather normal CDD, 20-year MA.</t>
        </r>
      </text>
    </comment>
    <comment ref="E8" authorId="0" shapeId="0" xr:uid="{B1A2A5AB-E341-4FBA-BB0B-37AF7E092D28}">
      <text>
        <r>
          <rPr>
            <b/>
            <sz val="9"/>
            <color indexed="81"/>
            <rFont val="Tahoma"/>
            <family val="2"/>
          </rPr>
          <t>Forsyth, Grant:</t>
        </r>
        <r>
          <rPr>
            <sz val="9"/>
            <color indexed="81"/>
            <rFont val="Tahoma"/>
            <family val="2"/>
          </rPr>
          <t xml:space="preserve">
Actual calendar HDD.</t>
        </r>
      </text>
    </comment>
    <comment ref="F8" authorId="0" shapeId="0" xr:uid="{E1FABA88-34A7-4F40-94B2-C2251FF8AB54}">
      <text>
        <r>
          <rPr>
            <b/>
            <sz val="9"/>
            <color indexed="81"/>
            <rFont val="Tahoma"/>
            <family val="2"/>
          </rPr>
          <t>Forsyth, Grant:</t>
        </r>
        <r>
          <rPr>
            <sz val="9"/>
            <color indexed="81"/>
            <rFont val="Tahoma"/>
            <family val="2"/>
          </rPr>
          <t xml:space="preserve">
Actual calendar HDD squared.</t>
        </r>
      </text>
    </comment>
    <comment ref="G8" authorId="0" shapeId="0" xr:uid="{3D069573-0089-4EAE-9216-0F7379CD64C0}">
      <text>
        <r>
          <rPr>
            <b/>
            <sz val="9"/>
            <color indexed="81"/>
            <rFont val="Tahoma"/>
            <family val="2"/>
          </rPr>
          <t>Forsyth, Grant:</t>
        </r>
        <r>
          <rPr>
            <sz val="9"/>
            <color indexed="81"/>
            <rFont val="Tahoma"/>
            <family val="2"/>
          </rPr>
          <t xml:space="preserve">
Actual calendar CDD.</t>
        </r>
      </text>
    </comment>
    <comment ref="H8" authorId="0" shapeId="0" xr:uid="{0CC5D0F2-30B2-4361-A9F5-0EF45B28239B}">
      <text>
        <r>
          <rPr>
            <b/>
            <sz val="9"/>
            <color indexed="81"/>
            <rFont val="Tahoma"/>
            <family val="2"/>
          </rPr>
          <t>Forsyth, Grant:</t>
        </r>
        <r>
          <rPr>
            <sz val="9"/>
            <color indexed="81"/>
            <rFont val="Tahoma"/>
            <family val="2"/>
          </rPr>
          <t xml:space="preserve">
Difference between normal HDD and actual HDD.</t>
        </r>
      </text>
    </comment>
    <comment ref="I8" authorId="0" shapeId="0" xr:uid="{365D9FBD-75D7-468A-AFE4-070ACD2F3380}">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ED8C38E7-2615-4820-94BB-7232ED346083}">
      <text>
        <r>
          <rPr>
            <b/>
            <sz val="9"/>
            <color indexed="81"/>
            <rFont val="Tahoma"/>
            <family val="2"/>
          </rPr>
          <t>Forsyth, Grant:</t>
        </r>
        <r>
          <rPr>
            <sz val="9"/>
            <color indexed="81"/>
            <rFont val="Tahoma"/>
            <family val="2"/>
          </rPr>
          <t xml:space="preserve">
Difference between normal CD
D and actual CDD.</t>
        </r>
      </text>
    </comment>
    <comment ref="K8" authorId="0" shapeId="0" xr:uid="{843D302E-AD34-4AFA-8888-86D742FAAB44}">
      <text>
        <r>
          <rPr>
            <b/>
            <sz val="9"/>
            <color indexed="81"/>
            <rFont val="Tahoma"/>
            <family val="2"/>
          </rPr>
          <t>Forsyth, Grant:</t>
        </r>
        <r>
          <rPr>
            <sz val="9"/>
            <color indexed="81"/>
            <rFont val="Tahoma"/>
            <family val="2"/>
          </rPr>
          <t xml:space="preserve">
Actual billed customers.</t>
        </r>
      </text>
    </comment>
    <comment ref="L8" authorId="0" shapeId="0" xr:uid="{BB8F8624-1E8F-4CB6-BEC8-D2A830E0D304}">
      <text>
        <r>
          <rPr>
            <b/>
            <sz val="9"/>
            <color indexed="81"/>
            <rFont val="Tahoma"/>
            <family val="2"/>
          </rPr>
          <t>Forsyth, Grant:</t>
        </r>
        <r>
          <rPr>
            <sz val="9"/>
            <color indexed="81"/>
            <rFont val="Tahoma"/>
            <family val="2"/>
          </rPr>
          <t xml:space="preserve">
Actual billed load.</t>
        </r>
      </text>
    </comment>
    <comment ref="M8" authorId="0" shapeId="0" xr:uid="{2A824C1C-85EB-41DE-A51D-64032A84E7DB}">
      <text>
        <r>
          <rPr>
            <b/>
            <sz val="9"/>
            <color indexed="81"/>
            <rFont val="Tahoma"/>
            <family val="2"/>
          </rPr>
          <t>Forsyth, Grant:</t>
        </r>
        <r>
          <rPr>
            <sz val="9"/>
            <color indexed="81"/>
            <rFont val="Tahoma"/>
            <family val="2"/>
          </rPr>
          <t xml:space="preserve">
Accounting net unbilled load.</t>
        </r>
      </text>
    </comment>
    <comment ref="N8" authorId="0" shapeId="0" xr:uid="{BB26006F-AD96-4985-A160-93B4099D2159}">
      <text>
        <r>
          <rPr>
            <b/>
            <sz val="9"/>
            <color indexed="81"/>
            <rFont val="Tahoma"/>
            <family val="2"/>
          </rPr>
          <t>Forsyth, Grant:</t>
        </r>
        <r>
          <rPr>
            <sz val="9"/>
            <color indexed="81"/>
            <rFont val="Tahoma"/>
            <family val="2"/>
          </rPr>
          <t xml:space="preserve">
Calendarized load.</t>
        </r>
      </text>
    </comment>
    <comment ref="O8" authorId="0" shapeId="0" xr:uid="{748E70AA-572B-45B9-AEF5-B9C9F0C16891}">
      <text>
        <r>
          <rPr>
            <b/>
            <sz val="9"/>
            <color indexed="81"/>
            <rFont val="Tahoma"/>
            <family val="2"/>
          </rPr>
          <t>Forsyth, Grant:</t>
        </r>
        <r>
          <rPr>
            <sz val="9"/>
            <color indexed="81"/>
            <rFont val="Tahoma"/>
            <family val="2"/>
          </rPr>
          <t xml:space="preserve">
Calendarized use-per-customer.</t>
        </r>
      </text>
    </comment>
    <comment ref="Q8" authorId="0" shapeId="0" xr:uid="{5A0CB7D1-57E8-4EA3-96BE-550D631C5EF3}">
      <text>
        <r>
          <rPr>
            <b/>
            <sz val="9"/>
            <color indexed="81"/>
            <rFont val="Tahoma"/>
            <family val="2"/>
          </rPr>
          <t>Forsyth, Grant:</t>
        </r>
        <r>
          <rPr>
            <sz val="9"/>
            <color indexed="81"/>
            <rFont val="Tahoma"/>
            <family val="2"/>
          </rPr>
          <t xml:space="preserve">
Normalized use-per-customer.</t>
        </r>
      </text>
    </comment>
    <comment ref="R8" authorId="0" shapeId="0" xr:uid="{166A8E12-5275-443C-AB22-4EAC5BD8E361}">
      <text>
        <r>
          <rPr>
            <b/>
            <sz val="9"/>
            <color indexed="81"/>
            <rFont val="Tahoma"/>
            <family val="2"/>
          </rPr>
          <t>Forsyth, Grant:</t>
        </r>
        <r>
          <rPr>
            <sz val="9"/>
            <color indexed="81"/>
            <rFont val="Tahoma"/>
            <family val="2"/>
          </rPr>
          <t xml:space="preserve">
Normalized load.</t>
        </r>
      </text>
    </comment>
    <comment ref="A46" authorId="0" shapeId="0" xr:uid="{DFF6D9E6-600B-4230-A9CE-1BF268BE6AB1}">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2B5954F2-9561-4002-A366-B86AFCD9ED16}">
      <text>
        <r>
          <rPr>
            <b/>
            <sz val="9"/>
            <color indexed="81"/>
            <rFont val="Tahoma"/>
            <family val="2"/>
          </rPr>
          <t>Forsyth, Grant:</t>
        </r>
        <r>
          <rPr>
            <sz val="9"/>
            <color indexed="81"/>
            <rFont val="Tahoma"/>
            <family val="2"/>
          </rPr>
          <t xml:space="preserve">
Weather normal HDD, 20-year MA.</t>
        </r>
      </text>
    </comment>
    <comment ref="C8" authorId="0" shapeId="0" xr:uid="{14386AAD-A813-489B-AAC9-D79B0F30EFA9}">
      <text>
        <r>
          <rPr>
            <b/>
            <sz val="9"/>
            <color indexed="81"/>
            <rFont val="Tahoma"/>
            <family val="2"/>
          </rPr>
          <t>Forsyth, Grant:</t>
        </r>
        <r>
          <rPr>
            <sz val="9"/>
            <color indexed="81"/>
            <rFont val="Tahoma"/>
            <family val="2"/>
          </rPr>
          <t xml:space="preserve">
Weather normal HDD squared.</t>
        </r>
      </text>
    </comment>
    <comment ref="D8" authorId="0" shapeId="0" xr:uid="{0B5252FE-2778-47A0-B958-4AABC6DE9421}">
      <text>
        <r>
          <rPr>
            <b/>
            <sz val="9"/>
            <color indexed="81"/>
            <rFont val="Tahoma"/>
            <family val="2"/>
          </rPr>
          <t>Forsyth, Grant:</t>
        </r>
        <r>
          <rPr>
            <sz val="9"/>
            <color indexed="81"/>
            <rFont val="Tahoma"/>
            <family val="2"/>
          </rPr>
          <t xml:space="preserve">
Weather normal CDD, 20-year MA.</t>
        </r>
      </text>
    </comment>
    <comment ref="E8" authorId="0" shapeId="0" xr:uid="{895A6BA4-A125-4BD1-8D40-48A8014934B7}">
      <text>
        <r>
          <rPr>
            <b/>
            <sz val="9"/>
            <color indexed="81"/>
            <rFont val="Tahoma"/>
            <family val="2"/>
          </rPr>
          <t>Forsyth, Grant:</t>
        </r>
        <r>
          <rPr>
            <sz val="9"/>
            <color indexed="81"/>
            <rFont val="Tahoma"/>
            <family val="2"/>
          </rPr>
          <t xml:space="preserve">
Actual calendar HDD.</t>
        </r>
      </text>
    </comment>
    <comment ref="F8" authorId="0" shapeId="0" xr:uid="{B9610C98-C678-4CEE-A1CD-A05E7C4598D5}">
      <text>
        <r>
          <rPr>
            <b/>
            <sz val="9"/>
            <color indexed="81"/>
            <rFont val="Tahoma"/>
            <family val="2"/>
          </rPr>
          <t>Forsyth, Grant:</t>
        </r>
        <r>
          <rPr>
            <sz val="9"/>
            <color indexed="81"/>
            <rFont val="Tahoma"/>
            <family val="2"/>
          </rPr>
          <t xml:space="preserve">
Actual calendar HDD squared.</t>
        </r>
      </text>
    </comment>
    <comment ref="G8" authorId="0" shapeId="0" xr:uid="{6889C342-418F-4C75-A58B-2F9C2FF4C239}">
      <text>
        <r>
          <rPr>
            <b/>
            <sz val="9"/>
            <color indexed="81"/>
            <rFont val="Tahoma"/>
            <family val="2"/>
          </rPr>
          <t>Forsyth, Grant:</t>
        </r>
        <r>
          <rPr>
            <sz val="9"/>
            <color indexed="81"/>
            <rFont val="Tahoma"/>
            <family val="2"/>
          </rPr>
          <t xml:space="preserve">
Actual calendar CDD.</t>
        </r>
      </text>
    </comment>
    <comment ref="H8" authorId="0" shapeId="0" xr:uid="{24EAB25A-25D5-4FDC-82A3-FF629B837BF5}">
      <text>
        <r>
          <rPr>
            <b/>
            <sz val="9"/>
            <color indexed="81"/>
            <rFont val="Tahoma"/>
            <family val="2"/>
          </rPr>
          <t>Forsyth, Grant:</t>
        </r>
        <r>
          <rPr>
            <sz val="9"/>
            <color indexed="81"/>
            <rFont val="Tahoma"/>
            <family val="2"/>
          </rPr>
          <t xml:space="preserve">
Difference between normal HDD and actual HDD.</t>
        </r>
      </text>
    </comment>
    <comment ref="I8" authorId="0" shapeId="0" xr:uid="{1A87C6E6-CB04-437F-A21B-A128ADFF9F2A}">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0A3A6A3F-4700-4793-B4C0-A4636A0718BC}">
      <text>
        <r>
          <rPr>
            <b/>
            <sz val="9"/>
            <color indexed="81"/>
            <rFont val="Tahoma"/>
            <family val="2"/>
          </rPr>
          <t>Forsyth, Grant:</t>
        </r>
        <r>
          <rPr>
            <sz val="9"/>
            <color indexed="81"/>
            <rFont val="Tahoma"/>
            <family val="2"/>
          </rPr>
          <t xml:space="preserve">
Difference between normal CD
D and actual CDD.</t>
        </r>
      </text>
    </comment>
    <comment ref="K8" authorId="0" shapeId="0" xr:uid="{103FE65B-F98E-4486-8860-34E4C3CA513B}">
      <text>
        <r>
          <rPr>
            <b/>
            <sz val="9"/>
            <color indexed="81"/>
            <rFont val="Tahoma"/>
            <family val="2"/>
          </rPr>
          <t>Forsyth, Grant:</t>
        </r>
        <r>
          <rPr>
            <sz val="9"/>
            <color indexed="81"/>
            <rFont val="Tahoma"/>
            <family val="2"/>
          </rPr>
          <t xml:space="preserve">
Actual billed customers.</t>
        </r>
      </text>
    </comment>
    <comment ref="L8" authorId="0" shapeId="0" xr:uid="{0A51B146-164F-4BFE-ADB0-892DECB2E2A3}">
      <text>
        <r>
          <rPr>
            <b/>
            <sz val="9"/>
            <color indexed="81"/>
            <rFont val="Tahoma"/>
            <family val="2"/>
          </rPr>
          <t>Forsyth, Grant:</t>
        </r>
        <r>
          <rPr>
            <sz val="9"/>
            <color indexed="81"/>
            <rFont val="Tahoma"/>
            <family val="2"/>
          </rPr>
          <t xml:space="preserve">
Actual billed load.</t>
        </r>
      </text>
    </comment>
    <comment ref="M8" authorId="0" shapeId="0" xr:uid="{241EA78C-B1E4-4E52-8B64-B9C298635C18}">
      <text>
        <r>
          <rPr>
            <b/>
            <sz val="9"/>
            <color indexed="81"/>
            <rFont val="Tahoma"/>
            <family val="2"/>
          </rPr>
          <t>Forsyth, Grant:</t>
        </r>
        <r>
          <rPr>
            <sz val="9"/>
            <color indexed="81"/>
            <rFont val="Tahoma"/>
            <family val="2"/>
          </rPr>
          <t xml:space="preserve">
Accounting net unbilled load.</t>
        </r>
      </text>
    </comment>
    <comment ref="N8" authorId="0" shapeId="0" xr:uid="{869EA4FB-1242-4DBC-8F02-EE91CBA26FB9}">
      <text>
        <r>
          <rPr>
            <b/>
            <sz val="9"/>
            <color indexed="81"/>
            <rFont val="Tahoma"/>
            <family val="2"/>
          </rPr>
          <t>Forsyth, Grant:</t>
        </r>
        <r>
          <rPr>
            <sz val="9"/>
            <color indexed="81"/>
            <rFont val="Tahoma"/>
            <family val="2"/>
          </rPr>
          <t xml:space="preserve">
Calendarized load.</t>
        </r>
      </text>
    </comment>
    <comment ref="O8" authorId="0" shapeId="0" xr:uid="{3EB2700E-F0B8-4B74-AA68-867CD6DC185A}">
      <text>
        <r>
          <rPr>
            <b/>
            <sz val="9"/>
            <color indexed="81"/>
            <rFont val="Tahoma"/>
            <family val="2"/>
          </rPr>
          <t>Forsyth, Grant:</t>
        </r>
        <r>
          <rPr>
            <sz val="9"/>
            <color indexed="81"/>
            <rFont val="Tahoma"/>
            <family val="2"/>
          </rPr>
          <t xml:space="preserve">
Calendarized use-per-customer.</t>
        </r>
      </text>
    </comment>
    <comment ref="Q8" authorId="0" shapeId="0" xr:uid="{5F9B70F7-8FEE-4BE0-812E-11ABB716C43D}">
      <text>
        <r>
          <rPr>
            <b/>
            <sz val="9"/>
            <color indexed="81"/>
            <rFont val="Tahoma"/>
            <family val="2"/>
          </rPr>
          <t>Forsyth, Grant:</t>
        </r>
        <r>
          <rPr>
            <sz val="9"/>
            <color indexed="81"/>
            <rFont val="Tahoma"/>
            <family val="2"/>
          </rPr>
          <t xml:space="preserve">
Normalized use-per-customer.</t>
        </r>
      </text>
    </comment>
    <comment ref="R8" authorId="0" shapeId="0" xr:uid="{1EB45FB0-2CF3-4151-86FA-0B205C1950CD}">
      <text>
        <r>
          <rPr>
            <b/>
            <sz val="9"/>
            <color indexed="81"/>
            <rFont val="Tahoma"/>
            <family val="2"/>
          </rPr>
          <t>Forsyth, Grant:</t>
        </r>
        <r>
          <rPr>
            <sz val="9"/>
            <color indexed="81"/>
            <rFont val="Tahoma"/>
            <family val="2"/>
          </rPr>
          <t xml:space="preserve">
Normalized load.</t>
        </r>
      </text>
    </comment>
    <comment ref="A46" authorId="0" shapeId="0" xr:uid="{074D7E46-FE31-41FC-A2FE-38B4E1C1997E}">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FADAC318-0B5E-4BC9-8E62-52B1A3DB6F57}">
      <text>
        <r>
          <rPr>
            <b/>
            <sz val="9"/>
            <color indexed="81"/>
            <rFont val="Tahoma"/>
            <family val="2"/>
          </rPr>
          <t>Forsyth, Grant:</t>
        </r>
        <r>
          <rPr>
            <sz val="9"/>
            <color indexed="81"/>
            <rFont val="Tahoma"/>
            <family val="2"/>
          </rPr>
          <t xml:space="preserve">
Weather normal HDD, 20-year MA.</t>
        </r>
      </text>
    </comment>
    <comment ref="C8" authorId="0" shapeId="0" xr:uid="{677877E5-BF6B-4FDB-ACF8-C43E99F05C93}">
      <text>
        <r>
          <rPr>
            <b/>
            <sz val="9"/>
            <color indexed="81"/>
            <rFont val="Tahoma"/>
            <family val="2"/>
          </rPr>
          <t>Forsyth, Grant:</t>
        </r>
        <r>
          <rPr>
            <sz val="9"/>
            <color indexed="81"/>
            <rFont val="Tahoma"/>
            <family val="2"/>
          </rPr>
          <t xml:space="preserve">
Weather normal HDD squared.</t>
        </r>
      </text>
    </comment>
    <comment ref="D8" authorId="0" shapeId="0" xr:uid="{CB727799-75E4-4544-95EA-56DBB4EFD3E5}">
      <text>
        <r>
          <rPr>
            <b/>
            <sz val="9"/>
            <color indexed="81"/>
            <rFont val="Tahoma"/>
            <family val="2"/>
          </rPr>
          <t>Forsyth, Grant:</t>
        </r>
        <r>
          <rPr>
            <sz val="9"/>
            <color indexed="81"/>
            <rFont val="Tahoma"/>
            <family val="2"/>
          </rPr>
          <t xml:space="preserve">
Weather normal CDD, 20-year MA.</t>
        </r>
      </text>
    </comment>
    <comment ref="E8" authorId="0" shapeId="0" xr:uid="{23EC329F-9607-4081-A7D1-5B9339DEFDB0}">
      <text>
        <r>
          <rPr>
            <b/>
            <sz val="9"/>
            <color indexed="81"/>
            <rFont val="Tahoma"/>
            <family val="2"/>
          </rPr>
          <t>Forsyth, Grant:</t>
        </r>
        <r>
          <rPr>
            <sz val="9"/>
            <color indexed="81"/>
            <rFont val="Tahoma"/>
            <family val="2"/>
          </rPr>
          <t xml:space="preserve">
Actual calendar HDD.</t>
        </r>
      </text>
    </comment>
    <comment ref="F8" authorId="0" shapeId="0" xr:uid="{1A5B2E87-E3A4-457E-93CA-BBC383561473}">
      <text>
        <r>
          <rPr>
            <b/>
            <sz val="9"/>
            <color indexed="81"/>
            <rFont val="Tahoma"/>
            <family val="2"/>
          </rPr>
          <t>Forsyth, Grant:</t>
        </r>
        <r>
          <rPr>
            <sz val="9"/>
            <color indexed="81"/>
            <rFont val="Tahoma"/>
            <family val="2"/>
          </rPr>
          <t xml:space="preserve">
Actual calendar HDD squared.</t>
        </r>
      </text>
    </comment>
    <comment ref="G8" authorId="0" shapeId="0" xr:uid="{93777C81-024B-4CF6-9D1C-0BE31542F598}">
      <text>
        <r>
          <rPr>
            <b/>
            <sz val="9"/>
            <color indexed="81"/>
            <rFont val="Tahoma"/>
            <family val="2"/>
          </rPr>
          <t>Forsyth, Grant:</t>
        </r>
        <r>
          <rPr>
            <sz val="9"/>
            <color indexed="81"/>
            <rFont val="Tahoma"/>
            <family val="2"/>
          </rPr>
          <t xml:space="preserve">
Actual calendar CDD.</t>
        </r>
      </text>
    </comment>
    <comment ref="H8" authorId="0" shapeId="0" xr:uid="{1C5898FC-5D2E-4511-BE31-A765E0565B0F}">
      <text>
        <r>
          <rPr>
            <b/>
            <sz val="9"/>
            <color indexed="81"/>
            <rFont val="Tahoma"/>
            <family val="2"/>
          </rPr>
          <t>Forsyth, Grant:</t>
        </r>
        <r>
          <rPr>
            <sz val="9"/>
            <color indexed="81"/>
            <rFont val="Tahoma"/>
            <family val="2"/>
          </rPr>
          <t xml:space="preserve">
Difference between normal HDD and actual HDD.</t>
        </r>
      </text>
    </comment>
    <comment ref="I8" authorId="0" shapeId="0" xr:uid="{B0970505-81D7-40E3-BADC-EDCEBF354E94}">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EC30136C-A5C0-4697-947D-B65BE16A9E3D}">
      <text>
        <r>
          <rPr>
            <b/>
            <sz val="9"/>
            <color indexed="81"/>
            <rFont val="Tahoma"/>
            <family val="2"/>
          </rPr>
          <t>Forsyth, Grant:</t>
        </r>
        <r>
          <rPr>
            <sz val="9"/>
            <color indexed="81"/>
            <rFont val="Tahoma"/>
            <family val="2"/>
          </rPr>
          <t xml:space="preserve">
Difference between normal CD
D and actual CDD.</t>
        </r>
      </text>
    </comment>
    <comment ref="K8" authorId="0" shapeId="0" xr:uid="{5364EEB5-0AB5-4CC4-B607-7C2B914896F3}">
      <text>
        <r>
          <rPr>
            <b/>
            <sz val="9"/>
            <color indexed="81"/>
            <rFont val="Tahoma"/>
            <family val="2"/>
          </rPr>
          <t>Forsyth, Grant:</t>
        </r>
        <r>
          <rPr>
            <sz val="9"/>
            <color indexed="81"/>
            <rFont val="Tahoma"/>
            <family val="2"/>
          </rPr>
          <t xml:space="preserve">
Actual billed customers.</t>
        </r>
      </text>
    </comment>
    <comment ref="L8" authorId="0" shapeId="0" xr:uid="{D9F4E5C1-3BAA-4332-8528-B8AD155564D1}">
      <text>
        <r>
          <rPr>
            <b/>
            <sz val="9"/>
            <color indexed="81"/>
            <rFont val="Tahoma"/>
            <family val="2"/>
          </rPr>
          <t>Forsyth, Grant:</t>
        </r>
        <r>
          <rPr>
            <sz val="9"/>
            <color indexed="81"/>
            <rFont val="Tahoma"/>
            <family val="2"/>
          </rPr>
          <t xml:space="preserve">
Actual billed load.</t>
        </r>
      </text>
    </comment>
    <comment ref="M8" authorId="0" shapeId="0" xr:uid="{7121601B-A74C-4BFF-BF8F-EB8FC1E6BA13}">
      <text>
        <r>
          <rPr>
            <b/>
            <sz val="9"/>
            <color indexed="81"/>
            <rFont val="Tahoma"/>
            <family val="2"/>
          </rPr>
          <t>Forsyth, Grant:</t>
        </r>
        <r>
          <rPr>
            <sz val="9"/>
            <color indexed="81"/>
            <rFont val="Tahoma"/>
            <family val="2"/>
          </rPr>
          <t xml:space="preserve">
Accounting net unbilled load.</t>
        </r>
      </text>
    </comment>
    <comment ref="N8" authorId="0" shapeId="0" xr:uid="{F25DAFCC-39FA-4E96-9056-ED77C642519B}">
      <text>
        <r>
          <rPr>
            <b/>
            <sz val="9"/>
            <color indexed="81"/>
            <rFont val="Tahoma"/>
            <family val="2"/>
          </rPr>
          <t>Forsyth, Grant:</t>
        </r>
        <r>
          <rPr>
            <sz val="9"/>
            <color indexed="81"/>
            <rFont val="Tahoma"/>
            <family val="2"/>
          </rPr>
          <t xml:space="preserve">
Calendarized load.</t>
        </r>
      </text>
    </comment>
    <comment ref="O8" authorId="0" shapeId="0" xr:uid="{96EE294E-B9C1-4C5C-BBAF-A4FBEEE066FF}">
      <text>
        <r>
          <rPr>
            <b/>
            <sz val="9"/>
            <color indexed="81"/>
            <rFont val="Tahoma"/>
            <family val="2"/>
          </rPr>
          <t>Forsyth, Grant:</t>
        </r>
        <r>
          <rPr>
            <sz val="9"/>
            <color indexed="81"/>
            <rFont val="Tahoma"/>
            <family val="2"/>
          </rPr>
          <t xml:space="preserve">
Calendarized use-per-customer.</t>
        </r>
      </text>
    </comment>
    <comment ref="Q8" authorId="0" shapeId="0" xr:uid="{3C4B90FE-D4DD-47B6-99FE-6D2BADCC534F}">
      <text>
        <r>
          <rPr>
            <b/>
            <sz val="9"/>
            <color indexed="81"/>
            <rFont val="Tahoma"/>
            <family val="2"/>
          </rPr>
          <t>Forsyth, Grant:</t>
        </r>
        <r>
          <rPr>
            <sz val="9"/>
            <color indexed="81"/>
            <rFont val="Tahoma"/>
            <family val="2"/>
          </rPr>
          <t xml:space="preserve">
Normalized use-per-customer.</t>
        </r>
      </text>
    </comment>
    <comment ref="R8" authorId="0" shapeId="0" xr:uid="{FA974DB4-409E-4705-B9F5-384CC165C5A5}">
      <text>
        <r>
          <rPr>
            <b/>
            <sz val="9"/>
            <color indexed="81"/>
            <rFont val="Tahoma"/>
            <family val="2"/>
          </rPr>
          <t>Forsyth, Grant:</t>
        </r>
        <r>
          <rPr>
            <sz val="9"/>
            <color indexed="81"/>
            <rFont val="Tahoma"/>
            <family val="2"/>
          </rPr>
          <t xml:space="preserve">
Normalized load.</t>
        </r>
      </text>
    </comment>
    <comment ref="A46" authorId="0" shapeId="0" xr:uid="{B5030E27-4F4D-4E49-80DE-69C4E3A0341E}">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97D5035C-E466-4875-BAC4-32982A1F2D45}">
      <text>
        <r>
          <rPr>
            <b/>
            <sz val="9"/>
            <color indexed="81"/>
            <rFont val="Tahoma"/>
            <family val="2"/>
          </rPr>
          <t>Forsyth, Grant:</t>
        </r>
        <r>
          <rPr>
            <sz val="9"/>
            <color indexed="81"/>
            <rFont val="Tahoma"/>
            <family val="2"/>
          </rPr>
          <t xml:space="preserve">
Weather normal HDD, 20-year MA.</t>
        </r>
      </text>
    </comment>
    <comment ref="C8" authorId="0" shapeId="0" xr:uid="{FFB45004-1B15-417F-801F-548FE0F34CFC}">
      <text>
        <r>
          <rPr>
            <b/>
            <sz val="9"/>
            <color indexed="81"/>
            <rFont val="Tahoma"/>
            <family val="2"/>
          </rPr>
          <t>Forsyth, Grant:</t>
        </r>
        <r>
          <rPr>
            <sz val="9"/>
            <color indexed="81"/>
            <rFont val="Tahoma"/>
            <family val="2"/>
          </rPr>
          <t xml:space="preserve">
Weather normal HDD squared.</t>
        </r>
      </text>
    </comment>
    <comment ref="D8" authorId="0" shapeId="0" xr:uid="{AF7A6216-D50B-46DC-9D97-8008A0E24D04}">
      <text>
        <r>
          <rPr>
            <b/>
            <sz val="9"/>
            <color indexed="81"/>
            <rFont val="Tahoma"/>
            <family val="2"/>
          </rPr>
          <t>Forsyth, Grant:</t>
        </r>
        <r>
          <rPr>
            <sz val="9"/>
            <color indexed="81"/>
            <rFont val="Tahoma"/>
            <family val="2"/>
          </rPr>
          <t xml:space="preserve">
Weather normal CDD, 20-year MA.</t>
        </r>
      </text>
    </comment>
    <comment ref="E8" authorId="0" shapeId="0" xr:uid="{A64E5784-2271-408E-91E6-87968D59F4AB}">
      <text>
        <r>
          <rPr>
            <b/>
            <sz val="9"/>
            <color indexed="81"/>
            <rFont val="Tahoma"/>
            <family val="2"/>
          </rPr>
          <t>Forsyth, Grant:</t>
        </r>
        <r>
          <rPr>
            <sz val="9"/>
            <color indexed="81"/>
            <rFont val="Tahoma"/>
            <family val="2"/>
          </rPr>
          <t xml:space="preserve">
Actual calendar HDD.</t>
        </r>
      </text>
    </comment>
    <comment ref="F8" authorId="0" shapeId="0" xr:uid="{3F55D73F-DA1B-48F5-B67E-25CE63BB6A73}">
      <text>
        <r>
          <rPr>
            <b/>
            <sz val="9"/>
            <color indexed="81"/>
            <rFont val="Tahoma"/>
            <family val="2"/>
          </rPr>
          <t>Forsyth, Grant:</t>
        </r>
        <r>
          <rPr>
            <sz val="9"/>
            <color indexed="81"/>
            <rFont val="Tahoma"/>
            <family val="2"/>
          </rPr>
          <t xml:space="preserve">
Actual calendar HDD squared.</t>
        </r>
      </text>
    </comment>
    <comment ref="G8" authorId="0" shapeId="0" xr:uid="{2E85815D-C933-4C71-846E-9F8A6CB15D35}">
      <text>
        <r>
          <rPr>
            <b/>
            <sz val="9"/>
            <color indexed="81"/>
            <rFont val="Tahoma"/>
            <family val="2"/>
          </rPr>
          <t>Forsyth, Grant:</t>
        </r>
        <r>
          <rPr>
            <sz val="9"/>
            <color indexed="81"/>
            <rFont val="Tahoma"/>
            <family val="2"/>
          </rPr>
          <t xml:space="preserve">
Actual calendar CDD.</t>
        </r>
      </text>
    </comment>
    <comment ref="H8" authorId="0" shapeId="0" xr:uid="{4136CACD-13B1-4635-809D-539A310AB543}">
      <text>
        <r>
          <rPr>
            <b/>
            <sz val="9"/>
            <color indexed="81"/>
            <rFont val="Tahoma"/>
            <family val="2"/>
          </rPr>
          <t>Forsyth, Grant:</t>
        </r>
        <r>
          <rPr>
            <sz val="9"/>
            <color indexed="81"/>
            <rFont val="Tahoma"/>
            <family val="2"/>
          </rPr>
          <t xml:space="preserve">
Difference between normal HDD and actual HDD.</t>
        </r>
      </text>
    </comment>
    <comment ref="I8" authorId="0" shapeId="0" xr:uid="{7F558B6B-78AF-46B0-AA1D-AC618C4DEB89}">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F26D4459-3153-4849-97C9-0732691060A9}">
      <text>
        <r>
          <rPr>
            <b/>
            <sz val="9"/>
            <color indexed="81"/>
            <rFont val="Tahoma"/>
            <family val="2"/>
          </rPr>
          <t>Forsyth, Grant:</t>
        </r>
        <r>
          <rPr>
            <sz val="9"/>
            <color indexed="81"/>
            <rFont val="Tahoma"/>
            <family val="2"/>
          </rPr>
          <t xml:space="preserve">
Difference between normal CD
D and actual CDD.</t>
        </r>
      </text>
    </comment>
    <comment ref="K8" authorId="0" shapeId="0" xr:uid="{7DCF7BFF-26E8-493F-AB11-3388B8A185E2}">
      <text>
        <r>
          <rPr>
            <b/>
            <sz val="9"/>
            <color indexed="81"/>
            <rFont val="Tahoma"/>
            <family val="2"/>
          </rPr>
          <t>Forsyth, Grant:</t>
        </r>
        <r>
          <rPr>
            <sz val="9"/>
            <color indexed="81"/>
            <rFont val="Tahoma"/>
            <family val="2"/>
          </rPr>
          <t xml:space="preserve">
Actual billed customers.</t>
        </r>
      </text>
    </comment>
    <comment ref="L8" authorId="0" shapeId="0" xr:uid="{8C5F6E72-AB9F-485C-AC6A-D60B8C7DFD43}">
      <text>
        <r>
          <rPr>
            <b/>
            <sz val="9"/>
            <color indexed="81"/>
            <rFont val="Tahoma"/>
            <family val="2"/>
          </rPr>
          <t>Forsyth, Grant:</t>
        </r>
        <r>
          <rPr>
            <sz val="9"/>
            <color indexed="81"/>
            <rFont val="Tahoma"/>
            <family val="2"/>
          </rPr>
          <t xml:space="preserve">
Actual billed load.</t>
        </r>
      </text>
    </comment>
    <comment ref="M8" authorId="0" shapeId="0" xr:uid="{246E4ABC-9F93-4292-BAC9-64961E45DAD4}">
      <text>
        <r>
          <rPr>
            <b/>
            <sz val="9"/>
            <color indexed="81"/>
            <rFont val="Tahoma"/>
            <family val="2"/>
          </rPr>
          <t>Forsyth, Grant:</t>
        </r>
        <r>
          <rPr>
            <sz val="9"/>
            <color indexed="81"/>
            <rFont val="Tahoma"/>
            <family val="2"/>
          </rPr>
          <t xml:space="preserve">
Accounting net unbilled load.</t>
        </r>
      </text>
    </comment>
    <comment ref="N8" authorId="0" shapeId="0" xr:uid="{625232BD-E23F-488E-9F6D-42C13874AACB}">
      <text>
        <r>
          <rPr>
            <b/>
            <sz val="9"/>
            <color indexed="81"/>
            <rFont val="Tahoma"/>
            <family val="2"/>
          </rPr>
          <t>Forsyth, Grant:</t>
        </r>
        <r>
          <rPr>
            <sz val="9"/>
            <color indexed="81"/>
            <rFont val="Tahoma"/>
            <family val="2"/>
          </rPr>
          <t xml:space="preserve">
Calendarized load.</t>
        </r>
      </text>
    </comment>
    <comment ref="O8" authorId="0" shapeId="0" xr:uid="{45D45845-C5CA-4D9B-8A41-2735274CDAB5}">
      <text>
        <r>
          <rPr>
            <b/>
            <sz val="9"/>
            <color indexed="81"/>
            <rFont val="Tahoma"/>
            <family val="2"/>
          </rPr>
          <t>Forsyth, Grant:</t>
        </r>
        <r>
          <rPr>
            <sz val="9"/>
            <color indexed="81"/>
            <rFont val="Tahoma"/>
            <family val="2"/>
          </rPr>
          <t xml:space="preserve">
Calendarized use-per-customer.</t>
        </r>
      </text>
    </comment>
    <comment ref="Q8" authorId="0" shapeId="0" xr:uid="{2E389C91-D2A9-4376-A376-6F0E3458891E}">
      <text>
        <r>
          <rPr>
            <b/>
            <sz val="9"/>
            <color indexed="81"/>
            <rFont val="Tahoma"/>
            <family val="2"/>
          </rPr>
          <t>Forsyth, Grant:</t>
        </r>
        <r>
          <rPr>
            <sz val="9"/>
            <color indexed="81"/>
            <rFont val="Tahoma"/>
            <family val="2"/>
          </rPr>
          <t xml:space="preserve">
Normalized use-per-customer.</t>
        </r>
      </text>
    </comment>
    <comment ref="R8" authorId="0" shapeId="0" xr:uid="{00E9F9D7-032E-4B03-8B01-58136B0C8EFB}">
      <text>
        <r>
          <rPr>
            <b/>
            <sz val="9"/>
            <color indexed="81"/>
            <rFont val="Tahoma"/>
            <family val="2"/>
          </rPr>
          <t>Forsyth, Grant:</t>
        </r>
        <r>
          <rPr>
            <sz val="9"/>
            <color indexed="81"/>
            <rFont val="Tahoma"/>
            <family val="2"/>
          </rPr>
          <t xml:space="preserve">
Normalized load.</t>
        </r>
      </text>
    </comment>
    <comment ref="A46" authorId="0" shapeId="0" xr:uid="{082CF728-1A0A-4F72-B456-0155CD2D3039}">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 ref="N85" authorId="0" shapeId="0" xr:uid="{6E6880C5-1C38-4B10-8666-A6552E508074}">
      <text>
        <r>
          <rPr>
            <b/>
            <sz val="9"/>
            <color indexed="81"/>
            <rFont val="Tahoma"/>
            <family val="2"/>
          </rPr>
          <t>Forsyth, Grant:</t>
        </r>
        <r>
          <rPr>
            <sz val="9"/>
            <color indexed="81"/>
            <rFont val="Tahoma"/>
            <family val="2"/>
          </rPr>
          <t xml:space="preserve">
Adjustment for large billing issue in this month.</t>
        </r>
      </text>
    </comment>
    <comment ref="B156" authorId="0" shapeId="0" xr:uid="{60524E63-84D7-46F1-B461-AC834E18291C}">
      <text>
        <r>
          <rPr>
            <b/>
            <sz val="9"/>
            <color indexed="81"/>
            <rFont val="Tahoma"/>
            <family val="2"/>
          </rPr>
          <t>Forsyth, Grant:</t>
        </r>
        <r>
          <rPr>
            <sz val="9"/>
            <color indexed="81"/>
            <rFont val="Tahoma"/>
            <family val="2"/>
          </rPr>
          <t xml:space="preserve">
Commercial only.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F91D7272-5370-4B27-80D5-0E14EBB5DEBB}">
      <text>
        <r>
          <rPr>
            <b/>
            <sz val="9"/>
            <color indexed="81"/>
            <rFont val="Tahoma"/>
            <family val="2"/>
          </rPr>
          <t>Forsyth, Grant:</t>
        </r>
        <r>
          <rPr>
            <sz val="9"/>
            <color indexed="81"/>
            <rFont val="Tahoma"/>
            <family val="2"/>
          </rPr>
          <t xml:space="preserve">
Weather normal HDD, 20-year MA.</t>
        </r>
      </text>
    </comment>
    <comment ref="C8" authorId="0" shapeId="0" xr:uid="{0F126D20-6C63-47BE-9577-13CEA3001660}">
      <text>
        <r>
          <rPr>
            <b/>
            <sz val="9"/>
            <color indexed="81"/>
            <rFont val="Tahoma"/>
            <family val="2"/>
          </rPr>
          <t>Forsyth, Grant:</t>
        </r>
        <r>
          <rPr>
            <sz val="9"/>
            <color indexed="81"/>
            <rFont val="Tahoma"/>
            <family val="2"/>
          </rPr>
          <t xml:space="preserve">
Weather normal HDD squared.</t>
        </r>
      </text>
    </comment>
    <comment ref="D8" authorId="0" shapeId="0" xr:uid="{4FAE419D-3893-4691-8077-67828949E91D}">
      <text>
        <r>
          <rPr>
            <b/>
            <sz val="9"/>
            <color indexed="81"/>
            <rFont val="Tahoma"/>
            <family val="2"/>
          </rPr>
          <t>Forsyth, Grant:</t>
        </r>
        <r>
          <rPr>
            <sz val="9"/>
            <color indexed="81"/>
            <rFont val="Tahoma"/>
            <family val="2"/>
          </rPr>
          <t xml:space="preserve">
Weather normal CDD, 20-year MA.</t>
        </r>
      </text>
    </comment>
    <comment ref="E8" authorId="0" shapeId="0" xr:uid="{A31205BE-A95C-4405-9D62-2F4168FB11B9}">
      <text>
        <r>
          <rPr>
            <b/>
            <sz val="9"/>
            <color indexed="81"/>
            <rFont val="Tahoma"/>
            <family val="2"/>
          </rPr>
          <t>Forsyth, Grant:</t>
        </r>
        <r>
          <rPr>
            <sz val="9"/>
            <color indexed="81"/>
            <rFont val="Tahoma"/>
            <family val="2"/>
          </rPr>
          <t xml:space="preserve">
Actual calendar HDD.</t>
        </r>
      </text>
    </comment>
    <comment ref="F8" authorId="0" shapeId="0" xr:uid="{678BEE49-D25E-44F3-A812-0627EBE6C784}">
      <text>
        <r>
          <rPr>
            <b/>
            <sz val="9"/>
            <color indexed="81"/>
            <rFont val="Tahoma"/>
            <family val="2"/>
          </rPr>
          <t>Forsyth, Grant:</t>
        </r>
        <r>
          <rPr>
            <sz val="9"/>
            <color indexed="81"/>
            <rFont val="Tahoma"/>
            <family val="2"/>
          </rPr>
          <t xml:space="preserve">
Actual calendar HDD squared.</t>
        </r>
      </text>
    </comment>
    <comment ref="G8" authorId="0" shapeId="0" xr:uid="{E87753C7-D1DD-4040-81E1-848CDD02C4A7}">
      <text>
        <r>
          <rPr>
            <b/>
            <sz val="9"/>
            <color indexed="81"/>
            <rFont val="Tahoma"/>
            <family val="2"/>
          </rPr>
          <t>Forsyth, Grant:</t>
        </r>
        <r>
          <rPr>
            <sz val="9"/>
            <color indexed="81"/>
            <rFont val="Tahoma"/>
            <family val="2"/>
          </rPr>
          <t xml:space="preserve">
Actual calendar CDD.</t>
        </r>
      </text>
    </comment>
    <comment ref="H8" authorId="0" shapeId="0" xr:uid="{2BD9732E-AF45-4920-A7EF-E0A25E201035}">
      <text>
        <r>
          <rPr>
            <b/>
            <sz val="9"/>
            <color indexed="81"/>
            <rFont val="Tahoma"/>
            <family val="2"/>
          </rPr>
          <t>Forsyth, Grant:</t>
        </r>
        <r>
          <rPr>
            <sz val="9"/>
            <color indexed="81"/>
            <rFont val="Tahoma"/>
            <family val="2"/>
          </rPr>
          <t xml:space="preserve">
Difference between normal HDD and actual HDD.</t>
        </r>
      </text>
    </comment>
    <comment ref="I8" authorId="0" shapeId="0" xr:uid="{A3167461-F7EC-4003-930D-DA86CD24ECA1}">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8609AE6B-1FF6-4017-B441-CD7CD5E330B5}">
      <text>
        <r>
          <rPr>
            <b/>
            <sz val="9"/>
            <color indexed="81"/>
            <rFont val="Tahoma"/>
            <family val="2"/>
          </rPr>
          <t>Forsyth, Grant:</t>
        </r>
        <r>
          <rPr>
            <sz val="9"/>
            <color indexed="81"/>
            <rFont val="Tahoma"/>
            <family val="2"/>
          </rPr>
          <t xml:space="preserve">
Difference between normal CD
D and actual CDD.</t>
        </r>
      </text>
    </comment>
    <comment ref="K8" authorId="0" shapeId="0" xr:uid="{A9406824-C525-4551-9945-F117274A27A8}">
      <text>
        <r>
          <rPr>
            <b/>
            <sz val="9"/>
            <color indexed="81"/>
            <rFont val="Tahoma"/>
            <family val="2"/>
          </rPr>
          <t>Forsyth, Grant:</t>
        </r>
        <r>
          <rPr>
            <sz val="9"/>
            <color indexed="81"/>
            <rFont val="Tahoma"/>
            <family val="2"/>
          </rPr>
          <t xml:space="preserve">
Actual billed customers.</t>
        </r>
      </text>
    </comment>
    <comment ref="L8" authorId="0" shapeId="0" xr:uid="{28867FCD-C753-4BB3-A055-B36F17B8CAC5}">
      <text>
        <r>
          <rPr>
            <b/>
            <sz val="9"/>
            <color indexed="81"/>
            <rFont val="Tahoma"/>
            <family val="2"/>
          </rPr>
          <t>Forsyth, Grant:</t>
        </r>
        <r>
          <rPr>
            <sz val="9"/>
            <color indexed="81"/>
            <rFont val="Tahoma"/>
            <family val="2"/>
          </rPr>
          <t xml:space="preserve">
Actual billed load.</t>
        </r>
      </text>
    </comment>
    <comment ref="M8" authorId="0" shapeId="0" xr:uid="{73337966-05EB-4025-A954-F92A5C397B58}">
      <text>
        <r>
          <rPr>
            <b/>
            <sz val="9"/>
            <color indexed="81"/>
            <rFont val="Tahoma"/>
            <family val="2"/>
          </rPr>
          <t>Forsyth, Grant:</t>
        </r>
        <r>
          <rPr>
            <sz val="9"/>
            <color indexed="81"/>
            <rFont val="Tahoma"/>
            <family val="2"/>
          </rPr>
          <t xml:space="preserve">
Accounting net unbilled load.</t>
        </r>
      </text>
    </comment>
    <comment ref="N8" authorId="0" shapeId="0" xr:uid="{CDE3F8D2-E3CF-4F94-AFDE-2880E0748C9E}">
      <text>
        <r>
          <rPr>
            <b/>
            <sz val="9"/>
            <color indexed="81"/>
            <rFont val="Tahoma"/>
            <family val="2"/>
          </rPr>
          <t>Forsyth, Grant:</t>
        </r>
        <r>
          <rPr>
            <sz val="9"/>
            <color indexed="81"/>
            <rFont val="Tahoma"/>
            <family val="2"/>
          </rPr>
          <t xml:space="preserve">
Calendarized load.</t>
        </r>
      </text>
    </comment>
    <comment ref="O8" authorId="0" shapeId="0" xr:uid="{CEA1F1D0-D8B8-4633-A24E-ABC46C1FEBFC}">
      <text>
        <r>
          <rPr>
            <b/>
            <sz val="9"/>
            <color indexed="81"/>
            <rFont val="Tahoma"/>
            <family val="2"/>
          </rPr>
          <t>Forsyth, Grant:</t>
        </r>
        <r>
          <rPr>
            <sz val="9"/>
            <color indexed="81"/>
            <rFont val="Tahoma"/>
            <family val="2"/>
          </rPr>
          <t xml:space="preserve">
Calendarized use-per-customer.</t>
        </r>
      </text>
    </comment>
    <comment ref="Q8" authorId="0" shapeId="0" xr:uid="{020E07C1-16BD-46E4-90B8-647B7963851B}">
      <text>
        <r>
          <rPr>
            <b/>
            <sz val="9"/>
            <color indexed="81"/>
            <rFont val="Tahoma"/>
            <family val="2"/>
          </rPr>
          <t>Forsyth, Grant:</t>
        </r>
        <r>
          <rPr>
            <sz val="9"/>
            <color indexed="81"/>
            <rFont val="Tahoma"/>
            <family val="2"/>
          </rPr>
          <t xml:space="preserve">
Normalized use-per-customer.</t>
        </r>
      </text>
    </comment>
    <comment ref="R8" authorId="0" shapeId="0" xr:uid="{68143344-AB04-4DAF-941F-63D629F917CE}">
      <text>
        <r>
          <rPr>
            <b/>
            <sz val="9"/>
            <color indexed="81"/>
            <rFont val="Tahoma"/>
            <family val="2"/>
          </rPr>
          <t>Forsyth, Grant:</t>
        </r>
        <r>
          <rPr>
            <sz val="9"/>
            <color indexed="81"/>
            <rFont val="Tahoma"/>
            <family val="2"/>
          </rPr>
          <t xml:space="preserve">
Normalized load.</t>
        </r>
      </text>
    </comment>
    <comment ref="A46" authorId="0" shapeId="0" xr:uid="{D9D0364C-062A-4517-AD15-BF310B5BB5B7}">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<sst xmlns="http://schemas.openxmlformats.org/spreadsheetml/2006/main" count="3451" uniqueCount="721">
  <si>
    <t>CDD</t>
  </si>
  <si>
    <t>N.CDD</t>
  </si>
  <si>
    <t>N.HDD^2</t>
  </si>
  <si>
    <t>N.HDD</t>
  </si>
  <si>
    <t>A.HDD</t>
  </si>
  <si>
    <t>A.HDD^2</t>
  </si>
  <si>
    <t>A.CDD</t>
  </si>
  <si>
    <t>HDD</t>
  </si>
  <si>
    <t>HDD^2</t>
  </si>
  <si>
    <t>Estimated Coeficient</t>
  </si>
  <si>
    <t>D.CDD</t>
  </si>
  <si>
    <t>D.HDD</t>
  </si>
  <si>
    <t>D.HDD^2</t>
  </si>
  <si>
    <t>W.Adj</t>
  </si>
  <si>
    <t>N.UPC</t>
  </si>
  <si>
    <t>A.CUS</t>
  </si>
  <si>
    <t>A.KWH</t>
  </si>
  <si>
    <t>N.KWH</t>
  </si>
  <si>
    <t>Jan</t>
  </si>
  <si>
    <t>Feb</t>
  </si>
  <si>
    <t>Mar</t>
  </si>
  <si>
    <t>Apr</t>
  </si>
  <si>
    <t>May</t>
  </si>
  <si>
    <t>Jun</t>
  </si>
  <si>
    <t>Jul</t>
  </si>
  <si>
    <t>Aug</t>
  </si>
  <si>
    <t>Sep</t>
  </si>
  <si>
    <t>Oct</t>
  </si>
  <si>
    <t>Nov</t>
  </si>
  <si>
    <t>SUMMARY OUTPUT</t>
  </si>
  <si>
    <t>Regression Statistics</t>
  </si>
  <si>
    <t>Multiple R</t>
  </si>
  <si>
    <t>R Square</t>
  </si>
  <si>
    <t>Adjusted R Square</t>
  </si>
  <si>
    <t>Standard Error</t>
  </si>
  <si>
    <t>Observations</t>
  </si>
  <si>
    <t>ANOVA</t>
  </si>
  <si>
    <t>Regression</t>
  </si>
  <si>
    <t>Residual</t>
  </si>
  <si>
    <t>Total</t>
  </si>
  <si>
    <t>Intercept</t>
  </si>
  <si>
    <t>df</t>
  </si>
  <si>
    <t>SS</t>
  </si>
  <si>
    <t>MS</t>
  </si>
  <si>
    <t>F</t>
  </si>
  <si>
    <t>Significance F</t>
  </si>
  <si>
    <t>Coefficients</t>
  </si>
  <si>
    <t>t Stat</t>
  </si>
  <si>
    <t>P-value</t>
  </si>
  <si>
    <t>Lower 95%</t>
  </si>
  <si>
    <t>Upper 95%</t>
  </si>
  <si>
    <t>Lower 95.0%</t>
  </si>
  <si>
    <t>Upper 95.0%</t>
  </si>
  <si>
    <t>Trend</t>
  </si>
  <si>
    <t>Variable</t>
  </si>
  <si>
    <t>AC.KWH</t>
  </si>
  <si>
    <t>Net Unbilled</t>
  </si>
  <si>
    <t>AC.UPC</t>
  </si>
  <si>
    <t>RESIDUAL OUTPUT</t>
  </si>
  <si>
    <t>Observation</t>
  </si>
  <si>
    <t>Predicted AC.UPC</t>
  </si>
  <si>
    <t>Residuals</t>
  </si>
  <si>
    <t>Standard Residuals</t>
  </si>
  <si>
    <t>WA Sch. 1 and 2 Weather Normalized Usage</t>
  </si>
  <si>
    <t>WA Sch. 11 and 12 Weather Normalized Usage</t>
  </si>
  <si>
    <t>WA Sch. 1 and 2 Weather Normalized Usage Regression Data</t>
  </si>
  <si>
    <t>WA Sch. 11 and 12 Weather Normalized Usage Regression Data</t>
  </si>
  <si>
    <t>D2012-13</t>
  </si>
  <si>
    <t>COVID</t>
  </si>
  <si>
    <t>WA Sch. 21 and 22 Weather Normalized Usage</t>
  </si>
  <si>
    <t>WA Sch. 21 and 22 Weather Normalized Usage Regression Data</t>
  </si>
  <si>
    <t>D2021.10</t>
  </si>
  <si>
    <t>D2021.7</t>
  </si>
  <si>
    <t>Trend^2</t>
  </si>
  <si>
    <t>Trend^3</t>
  </si>
  <si>
    <t>WA Sch. 25 Commercial Weather Normalized Usage</t>
  </si>
  <si>
    <t>WA Sch. 25 Industrial Usage</t>
  </si>
  <si>
    <t>WA Sch. 25 Total Weather Normalized Usage</t>
  </si>
  <si>
    <t>A.KWH 25.i</t>
  </si>
  <si>
    <t>N.KWH 25</t>
  </si>
  <si>
    <t>AC.KWH.i</t>
  </si>
  <si>
    <t>Final N.KWH 25</t>
  </si>
  <si>
    <t>WA Sch. 30,31 and 32 Weather Normalized Usage</t>
  </si>
  <si>
    <t>D2013.9</t>
  </si>
  <si>
    <t>D2017.5</t>
  </si>
  <si>
    <t>D2017.10</t>
  </si>
  <si>
    <t>Customers</t>
  </si>
  <si>
    <t>Annual Calendar, KWH</t>
  </si>
  <si>
    <t>Annual Normalized, KWH</t>
  </si>
  <si>
    <t>Annual Calendar, UPC</t>
  </si>
  <si>
    <t>Annual Normalized, UPC</t>
  </si>
  <si>
    <t>Average</t>
  </si>
  <si>
    <t>% Diff</t>
  </si>
  <si>
    <t>Regression Coefficients</t>
  </si>
  <si>
    <t>Rank</t>
  </si>
  <si>
    <t>Expected Z(p)</t>
  </si>
  <si>
    <t>Aprox Prob, p</t>
  </si>
  <si>
    <t>et-1</t>
  </si>
  <si>
    <t>et-2</t>
  </si>
  <si>
    <t>et-3</t>
  </si>
  <si>
    <t>et-4</t>
  </si>
  <si>
    <t>et-5</t>
  </si>
  <si>
    <t>et-6</t>
  </si>
  <si>
    <t>et-7</t>
  </si>
  <si>
    <t>et-8</t>
  </si>
  <si>
    <t>et-9</t>
  </si>
  <si>
    <t>et-10</t>
  </si>
  <si>
    <t>et-11</t>
  </si>
  <si>
    <t>et-12</t>
  </si>
  <si>
    <t>LB Q-stat</t>
  </si>
  <si>
    <t>Sum of Squares</t>
  </si>
  <si>
    <t>Correl.</t>
  </si>
  <si>
    <t>p-Value</t>
  </si>
  <si>
    <t>N</t>
  </si>
  <si>
    <t>SS et-1</t>
  </si>
  <si>
    <t>SS et-2</t>
  </si>
  <si>
    <t>SS et-3</t>
  </si>
  <si>
    <t>SS et-4</t>
  </si>
  <si>
    <t>SS et-5</t>
  </si>
  <si>
    <t>SS et-6</t>
  </si>
  <si>
    <t>SS et-7</t>
  </si>
  <si>
    <t>SS et-8</t>
  </si>
  <si>
    <t>SS et-9</t>
  </si>
  <si>
    <t>SS et-10</t>
  </si>
  <si>
    <t>SS et-11</t>
  </si>
  <si>
    <t>SS et-12</t>
  </si>
  <si>
    <t>et-0</t>
  </si>
  <si>
    <t>Mean e</t>
  </si>
  <si>
    <t>Obs</t>
  </si>
  <si>
    <t>SS et-0</t>
  </si>
  <si>
    <t>Value</t>
  </si>
  <si>
    <t>Chi-Sqr DF</t>
  </si>
  <si>
    <t>Normal Probability Plot</t>
  </si>
  <si>
    <t>Autocorrelation Tests for White Noise</t>
  </si>
  <si>
    <t>Autocorrelation Tests for Error White Noise</t>
  </si>
  <si>
    <t>ID Sch. 1 and 2 Weather Normalized Usage</t>
  </si>
  <si>
    <t>ID Sch. 1 and 2 Weather Normalized Usage Regression Data</t>
  </si>
  <si>
    <t>ID Sch. 11 and 12 Weather Normalized Usage</t>
  </si>
  <si>
    <t>ID Sch. 11 and 12 Weather Normalized Usage Regression Data</t>
  </si>
  <si>
    <t>D2020.10</t>
  </si>
  <si>
    <t>D2013.11</t>
  </si>
  <si>
    <t>D2013-16</t>
  </si>
  <si>
    <t>ID Sch. 30,31 and 32 Weather Normalized Usage</t>
  </si>
  <si>
    <t>ID Sch. 31 and 32 Weather Normalized Usage Regression Data</t>
  </si>
  <si>
    <t>WA Sch. 31 and 32 Weather Normalized Usage Regression Data</t>
  </si>
  <si>
    <t>ID Sch. 25 Commercial Weather Normalized Usage</t>
  </si>
  <si>
    <t>ID Sch. 25 Industrial Usage</t>
  </si>
  <si>
    <t>ID Sch. 25 Total Weather Normalized Usage</t>
  </si>
  <si>
    <t>Self Generation (Block 2)</t>
  </si>
  <si>
    <t>Purchased Generation (Block 1)</t>
  </si>
  <si>
    <t>A.THM</t>
  </si>
  <si>
    <t>AC.THM</t>
  </si>
  <si>
    <t>N.THM</t>
  </si>
  <si>
    <t>D2014.1</t>
  </si>
  <si>
    <t>WA Sch. 101 and 102 Weather Normalized Usage</t>
  </si>
  <si>
    <t>WA Sch. 101 and 102 Weather Normalized Usage Regression Data</t>
  </si>
  <si>
    <t>Annual Calendar, THM</t>
  </si>
  <si>
    <t>Annual Normalized, THM</t>
  </si>
  <si>
    <t>ID Sch. 101 Weather Normalized Usage Regression Data</t>
  </si>
  <si>
    <t>ID Sch. 101 Weather Normalized Usage</t>
  </si>
  <si>
    <t>WA Sch. 111 and 112 Weather Normalized Usage</t>
  </si>
  <si>
    <t>WA Sch. 111 and 112 Weather Normalized Usage Regression Data</t>
  </si>
  <si>
    <t>D2021.1/2</t>
  </si>
  <si>
    <t>D2020.9</t>
  </si>
  <si>
    <t>D2019.1</t>
  </si>
  <si>
    <t>D2018.12</t>
  </si>
  <si>
    <t>D2015-18</t>
  </si>
  <si>
    <t>ID Sch. 111 and 112 Weather Normalized Usage Regression Data</t>
  </si>
  <si>
    <t>ID Sch. 111 and 112 Weather Normalized Usage</t>
  </si>
  <si>
    <t>WA Sch. 146 Weather Normalized Usage</t>
  </si>
  <si>
    <t>WA Sch. 146 Weather Normalized Usage Regression Data</t>
  </si>
  <si>
    <t>WA Sch. 148 Weather Normalized Usage Regression Data</t>
  </si>
  <si>
    <t>WA Sch. 148 Weather Normalized Usage</t>
  </si>
  <si>
    <t>Unbilled</t>
  </si>
  <si>
    <t>D2019.2</t>
  </si>
  <si>
    <t>D2021.3</t>
  </si>
  <si>
    <t>D2020.3</t>
  </si>
  <si>
    <t>Sch. 25 True-up</t>
  </si>
  <si>
    <t>a(n)</t>
  </si>
  <si>
    <t>a(n-1)</t>
  </si>
  <si>
    <t>m(n)</t>
  </si>
  <si>
    <t>m(n-1)</t>
  </si>
  <si>
    <t>Epsilon</t>
  </si>
  <si>
    <t>Z</t>
  </si>
  <si>
    <t>p-value</t>
  </si>
  <si>
    <t>Error SSQ</t>
  </si>
  <si>
    <t>Error</t>
  </si>
  <si>
    <t>Shaprio-Wilk W</t>
  </si>
  <si>
    <t>Statistic</t>
  </si>
  <si>
    <t>n</t>
  </si>
  <si>
    <t>m SSQ</t>
  </si>
  <si>
    <t xml:space="preserve">u </t>
  </si>
  <si>
    <t>mu of ln(1-W)</t>
  </si>
  <si>
    <t>sigma of ln(1-W)</t>
  </si>
  <si>
    <t>Expected Z(p), that is m(n) ranked</t>
  </si>
  <si>
    <t>a(i) SSQ test</t>
  </si>
  <si>
    <t>a(i)</t>
  </si>
  <si>
    <t>a(i)*Error</t>
  </si>
  <si>
    <t>(Sum of a(i)*Error)^2</t>
  </si>
  <si>
    <t>D2015.1</t>
  </si>
  <si>
    <t>Normal Period</t>
  </si>
  <si>
    <t>OBs62</t>
  </si>
  <si>
    <t>D2022.1</t>
  </si>
  <si>
    <t>2003-2022</t>
  </si>
  <si>
    <t>D2021</t>
  </si>
  <si>
    <t>D2013.1</t>
  </si>
  <si>
    <t>D2022.6</t>
  </si>
  <si>
    <t>D2022.11</t>
  </si>
  <si>
    <t>D2021-22</t>
  </si>
  <si>
    <t>D2020</t>
  </si>
  <si>
    <t>D2022</t>
  </si>
  <si>
    <t>D2021.2</t>
  </si>
  <si>
    <t>D2021.12</t>
  </si>
  <si>
    <t>D2019.12</t>
  </si>
  <si>
    <t>D2020.1</t>
  </si>
  <si>
    <t>D2013</t>
  </si>
  <si>
    <t>D2020.5</t>
  </si>
  <si>
    <t>D2019.11</t>
  </si>
  <si>
    <t>D2015</t>
  </si>
  <si>
    <t>D2022.1/2</t>
  </si>
  <si>
    <t>D2017.8</t>
  </si>
  <si>
    <t>Test year</t>
  </si>
  <si>
    <t>Weather Normalization</t>
  </si>
  <si>
    <t>Washington 2024 General Rate Case</t>
  </si>
  <si>
    <t>Natural Gas Weather Adjustment Calculation</t>
  </si>
  <si>
    <t>Twelve Months Ended June 30, 2023</t>
  </si>
  <si>
    <t>January</t>
  </si>
  <si>
    <t>February</t>
  </si>
  <si>
    <t>March</t>
  </si>
  <si>
    <t>April</t>
  </si>
  <si>
    <t>June</t>
  </si>
  <si>
    <t>July</t>
  </si>
  <si>
    <t>August</t>
  </si>
  <si>
    <t>September</t>
  </si>
  <si>
    <t>October</t>
  </si>
  <si>
    <t>November</t>
  </si>
  <si>
    <t>December</t>
  </si>
  <si>
    <t>Summarize by Schedule</t>
  </si>
  <si>
    <t>WA 101</t>
  </si>
  <si>
    <t>WA 111</t>
  </si>
  <si>
    <t>Weather Adjustment Revenue</t>
  </si>
  <si>
    <t xml:space="preserve">    Total Revenue Adjustment</t>
  </si>
  <si>
    <t>Decoupling Revenue Offset</t>
  </si>
  <si>
    <t xml:space="preserve">     Total WA</t>
  </si>
  <si>
    <t>Revenue Related Expenses</t>
  </si>
  <si>
    <t>Decoupling Adjustment</t>
  </si>
  <si>
    <t>Revenue not captured in Decoupling</t>
  </si>
  <si>
    <t>Weather Adjustment Gas Cost Expense</t>
  </si>
  <si>
    <t xml:space="preserve">    Total Gas Cost Adjustment</t>
  </si>
  <si>
    <t>GTI Gas Expense Adjustment</t>
  </si>
  <si>
    <t>Weighted Block Rate Calculation</t>
  </si>
  <si>
    <t>WS weighted block effective rate by month (excluding non base revenue adder schedules)</t>
  </si>
  <si>
    <t>WA 101 + 150</t>
  </si>
  <si>
    <t>WA 111 + 150</t>
  </si>
  <si>
    <t>Decoupled Revenue</t>
  </si>
  <si>
    <t>Effective WACOG by Month</t>
  </si>
  <si>
    <t xml:space="preserve">150 Exp WA 101 </t>
  </si>
  <si>
    <t>150 Exp WA 111</t>
  </si>
  <si>
    <t>WA Schedule 101</t>
  </si>
  <si>
    <t>22 GRC Block Usage, Bills, &amp; Baseload</t>
  </si>
  <si>
    <t>Baseload Usage</t>
  </si>
  <si>
    <t>Percentage</t>
  </si>
  <si>
    <t>WS Usage</t>
  </si>
  <si>
    <t>Block 1</t>
  </si>
  <si>
    <t>Block 2</t>
  </si>
  <si>
    <t># of Bills</t>
  </si>
  <si>
    <t>Gas Cost Rev</t>
  </si>
  <si>
    <t>Gas Cost Exp</t>
  </si>
  <si>
    <t>GTI Exp Rate</t>
  </si>
  <si>
    <t>WA Schedule 111</t>
  </si>
  <si>
    <t>Block 3</t>
  </si>
  <si>
    <t>Block 4</t>
  </si>
  <si>
    <t>Block 5</t>
  </si>
  <si>
    <t>Decoupling Conversion Factor</t>
  </si>
  <si>
    <t>Normalized Usage by Month</t>
  </si>
  <si>
    <t>WASHINGTON ELECTRIC SYSTEM</t>
  </si>
  <si>
    <t>Annual Total</t>
  </si>
  <si>
    <t>Revenue Run Billed Usage</t>
  </si>
  <si>
    <t>Residential Schedule 01/02</t>
  </si>
  <si>
    <t>General Svc Schedule 11/12/13</t>
  </si>
  <si>
    <t>Large Gen Svc Schedule 21/22/23</t>
  </si>
  <si>
    <t>Extra Large Gen Schedule 25</t>
  </si>
  <si>
    <t>Extra Large Gen Schedule 25I</t>
  </si>
  <si>
    <t>Pumping Schedule 31/32</t>
  </si>
  <si>
    <t>Street and Area Lights</t>
  </si>
  <si>
    <t>Total Revenue Run Billed Usage</t>
  </si>
  <si>
    <t xml:space="preserve">Net Unbilled Usage </t>
  </si>
  <si>
    <t>Net Unbilled Usage</t>
  </si>
  <si>
    <t>Schedule Shifting Adjustment</t>
  </si>
  <si>
    <t>Other Usage Adjustments</t>
  </si>
  <si>
    <t>Weather Adjustment</t>
  </si>
  <si>
    <t>Total Weather Adjustment</t>
  </si>
  <si>
    <t>Normalized Test Year Usage</t>
  </si>
  <si>
    <t>Total Normalized Test Year Usage</t>
  </si>
  <si>
    <t>Residential Usage</t>
  </si>
  <si>
    <t>Schedule 01/02 Customers</t>
  </si>
  <si>
    <t>Schedule 01/02 Norm Use/Customer</t>
  </si>
  <si>
    <t>Non-Residential Group Usage</t>
  </si>
  <si>
    <t>Non-Residential Group Customers</t>
  </si>
  <si>
    <t>Non-Residential Group Norm Use/Customer</t>
  </si>
  <si>
    <t>WA Jurisdiction % of Annual Usage</t>
  </si>
  <si>
    <t>IDAHO ELECTRIC SYSTEM</t>
  </si>
  <si>
    <t>Revenue Run Billed Usage (1)</t>
  </si>
  <si>
    <t>Residential Schedule 01</t>
  </si>
  <si>
    <t>General Svc Schedule 11/12</t>
  </si>
  <si>
    <t>Large Gen Svc Schedule 21/22</t>
  </si>
  <si>
    <t>Extra Large Gen Schedule 25P</t>
  </si>
  <si>
    <t>Extra Large Gen Schedule 25PG</t>
  </si>
  <si>
    <t>Adjustments to Revenue Runs</t>
  </si>
  <si>
    <t>Schedule 21 Schedule Shifting</t>
  </si>
  <si>
    <t>Schedule 25 Load and Sch Shifting</t>
  </si>
  <si>
    <t>Total Adjustments to Revenue Runs</t>
  </si>
  <si>
    <t>Eliminate 25P Block 2 (25PG)</t>
  </si>
  <si>
    <t>Schedule 01 Customers</t>
  </si>
  <si>
    <t>Schedule 01 Norm Use/Customer</t>
  </si>
  <si>
    <t>ID Jurisdiction % of Annual Usage</t>
  </si>
  <si>
    <t>(1)</t>
  </si>
  <si>
    <t>Billed usage includes Montana Sch 1, Sch 11, and Sch 21 customer usage</t>
  </si>
  <si>
    <t>Total Electric System Sales</t>
  </si>
  <si>
    <t>WASHINGTON GAS SYSTEM</t>
  </si>
  <si>
    <t>Small Service Schedule 101</t>
  </si>
  <si>
    <t>Large Service Schedule 111/112</t>
  </si>
  <si>
    <t>Interrupt Service Schedule 131/132</t>
  </si>
  <si>
    <t>Transport Service Schedule 146</t>
  </si>
  <si>
    <t>Special Contract Transport</t>
  </si>
  <si>
    <t>Schedule 146 Adjustments</t>
  </si>
  <si>
    <t>Special Contract Adjustments</t>
  </si>
  <si>
    <t>Schedule 101 Customers</t>
  </si>
  <si>
    <t>Schedule 101 Norm Use/Customer</t>
  </si>
  <si>
    <t>Schedule  132 Usage</t>
  </si>
  <si>
    <t>Schedule 132 Customers</t>
  </si>
  <si>
    <t>IDAHO NATURAL GAS SYSTEM - NOT UPDATED GIVEN NO IMPACT ON TEST PERIOD RESULTS FOR WA</t>
  </si>
  <si>
    <t>OREGON NATURAL GAS SYSTEM - NOT UPDATED GIVEN NO IMPACT ON TEST PERIOD RESULTS FOR WA</t>
  </si>
  <si>
    <t>Residential Sch 410</t>
  </si>
  <si>
    <t>General Sch 420</t>
  </si>
  <si>
    <t>Large Gen/Industrial Sch 424</t>
  </si>
  <si>
    <t>Interruptible Sch 440</t>
  </si>
  <si>
    <t>Seasonal Sch 444</t>
  </si>
  <si>
    <t>Transportation Sch 456</t>
  </si>
  <si>
    <t>Special Contracts Sch 447</t>
  </si>
  <si>
    <t>Schedule 410 Customers</t>
  </si>
  <si>
    <t>Schedule 410 Usage/Customer</t>
  </si>
  <si>
    <t>Usage Report 12 Month-Ended</t>
  </si>
  <si>
    <t>Data Source: Financial Reporting</t>
  </si>
  <si>
    <t>Data Updated Daily</t>
  </si>
  <si>
    <t>Usage Qty</t>
  </si>
  <si>
    <t>Service</t>
  </si>
  <si>
    <t xml:space="preserve"> State Code</t>
  </si>
  <si>
    <t>Rate Schedule</t>
  </si>
  <si>
    <t>ED</t>
  </si>
  <si>
    <t>ID</t>
  </si>
  <si>
    <t>0001</t>
  </si>
  <si>
    <t>0011</t>
  </si>
  <si>
    <t>0012</t>
  </si>
  <si>
    <t>0021</t>
  </si>
  <si>
    <t>0022</t>
  </si>
  <si>
    <t>0025</t>
  </si>
  <si>
    <t>0031</t>
  </si>
  <si>
    <t>0032</t>
  </si>
  <si>
    <t>0041</t>
  </si>
  <si>
    <t>0042</t>
  </si>
  <si>
    <t>0044</t>
  </si>
  <si>
    <t>0045</t>
  </si>
  <si>
    <t>0046</t>
  </si>
  <si>
    <t>0047</t>
  </si>
  <si>
    <t>0048</t>
  </si>
  <si>
    <t>0049</t>
  </si>
  <si>
    <t>0058</t>
  </si>
  <si>
    <t>0095</t>
  </si>
  <si>
    <t>0099</t>
  </si>
  <si>
    <t>025B</t>
  </si>
  <si>
    <t>025P</t>
  </si>
  <si>
    <t>025PG</t>
  </si>
  <si>
    <t>MT</t>
  </si>
  <si>
    <t>WA</t>
  </si>
  <si>
    <t>0002</t>
  </si>
  <si>
    <t>0013</t>
  </si>
  <si>
    <t>0023</t>
  </si>
  <si>
    <t>0030</t>
  </si>
  <si>
    <t>0058A</t>
  </si>
  <si>
    <t>025I</t>
  </si>
  <si>
    <t>GD</t>
  </si>
  <si>
    <t>0101</t>
  </si>
  <si>
    <t>0111</t>
  </si>
  <si>
    <t>0112</t>
  </si>
  <si>
    <t>0146</t>
  </si>
  <si>
    <t>0147</t>
  </si>
  <si>
    <t>0158</t>
  </si>
  <si>
    <t>0159</t>
  </si>
  <si>
    <t>0199</t>
  </si>
  <si>
    <t>OR</t>
  </si>
  <si>
    <t>0410</t>
  </si>
  <si>
    <t>0420</t>
  </si>
  <si>
    <t>0424</t>
  </si>
  <si>
    <t>0440</t>
  </si>
  <si>
    <t>0447B</t>
  </si>
  <si>
    <t>0447M</t>
  </si>
  <si>
    <t>0447R</t>
  </si>
  <si>
    <t>0456</t>
  </si>
  <si>
    <t>0460</t>
  </si>
  <si>
    <t>0499</t>
  </si>
  <si>
    <t>447B</t>
  </si>
  <si>
    <t>0444</t>
  </si>
  <si>
    <t>447R</t>
  </si>
  <si>
    <t>0102</t>
  </si>
  <si>
    <t>0121</t>
  </si>
  <si>
    <t>0122</t>
  </si>
  <si>
    <t>0132</t>
  </si>
  <si>
    <t>0148</t>
  </si>
  <si>
    <t>0158A</t>
  </si>
  <si>
    <r>
      <rPr>
        <sz val="8"/>
        <color theme="1"/>
        <rFont val="Arial"/>
        <family val="2"/>
      </rPr>
      <t xml:space="preserve">Page </t>
    </r>
    <r>
      <rPr>
        <sz val="8"/>
        <color theme="1"/>
        <rFont val="Arial"/>
        <family val="2"/>
      </rPr>
      <t>2</t>
    </r>
    <r>
      <rPr>
        <sz val="8"/>
        <color theme="1"/>
        <rFont val="Arial"/>
        <family val="2"/>
      </rPr>
      <t xml:space="preserve"> of </t>
    </r>
    <r>
      <rPr>
        <sz val="8"/>
        <color theme="1"/>
        <rFont val="Arial"/>
        <family val="2"/>
      </rPr>
      <t>4</t>
    </r>
  </si>
  <si>
    <t>Run Date:  Sep 27, 2023</t>
  </si>
  <si>
    <t>Billed Usage</t>
  </si>
  <si>
    <t>WA Sch 1/2</t>
  </si>
  <si>
    <t>WA Sch 11/12/13</t>
  </si>
  <si>
    <t>WA Sch 21/22/23</t>
  </si>
  <si>
    <t>WA Sch 25</t>
  </si>
  <si>
    <t>WA Sch 25I</t>
  </si>
  <si>
    <t>WA Sch 30/31/32</t>
  </si>
  <si>
    <t>WA St &amp; Area Lights</t>
  </si>
  <si>
    <t>ID Sch 1</t>
  </si>
  <si>
    <t>ID Sch 11/12</t>
  </si>
  <si>
    <t>ID Sch 21/22</t>
  </si>
  <si>
    <t>ID Sch 25</t>
  </si>
  <si>
    <t>ID Sch 25P</t>
  </si>
  <si>
    <t>ID Sch 25PG</t>
  </si>
  <si>
    <t>ID Sch 31/32</t>
  </si>
  <si>
    <t>ID St &amp; Area Lights</t>
  </si>
  <si>
    <t>Total Electric System</t>
  </si>
  <si>
    <t>WA Sch 101/102</t>
  </si>
  <si>
    <t>WA Sch 111/112</t>
  </si>
  <si>
    <t>WA Sch 121/122</t>
  </si>
  <si>
    <t>WA Sch 131/132</t>
  </si>
  <si>
    <t>WA Sch 146</t>
  </si>
  <si>
    <t>WA Special Contracts</t>
  </si>
  <si>
    <t>Total WA Gas</t>
  </si>
  <si>
    <t>ID Sch 101</t>
  </si>
  <si>
    <t>ID Sch 111/112</t>
  </si>
  <si>
    <t>ID Sch 131/132</t>
  </si>
  <si>
    <t>ID Sch 146</t>
  </si>
  <si>
    <t>ID Special Contracts</t>
  </si>
  <si>
    <t>OR Sch 410</t>
  </si>
  <si>
    <t>OR Sch 420</t>
  </si>
  <si>
    <t>OR Sch 424</t>
  </si>
  <si>
    <t>OR Sch 440</t>
  </si>
  <si>
    <t>OR Sch 444</t>
  </si>
  <si>
    <t>OR Sch 456</t>
  </si>
  <si>
    <t>OR Special Contracts</t>
  </si>
  <si>
    <t>Unbilled Usage 12 Month-Ended</t>
  </si>
  <si>
    <t>State Code</t>
  </si>
  <si>
    <t xml:space="preserve"> Rate Sch</t>
  </si>
  <si>
    <t xml:space="preserve"> Journal Source</t>
  </si>
  <si>
    <t>001</t>
  </si>
  <si>
    <t>REVUNBL-E</t>
  </si>
  <si>
    <t>REVUNBL-ER</t>
  </si>
  <si>
    <t>011</t>
  </si>
  <si>
    <t>012</t>
  </si>
  <si>
    <t>021</t>
  </si>
  <si>
    <t>022</t>
  </si>
  <si>
    <t>025</t>
  </si>
  <si>
    <t>031</t>
  </si>
  <si>
    <t>032</t>
  </si>
  <si>
    <t>002</t>
  </si>
  <si>
    <t>101</t>
  </si>
  <si>
    <t>REVUNBL-G</t>
  </si>
  <si>
    <t>REVUNBL-GR</t>
  </si>
  <si>
    <t>111</t>
  </si>
  <si>
    <t>146</t>
  </si>
  <si>
    <t>147</t>
  </si>
  <si>
    <t>410</t>
  </si>
  <si>
    <t>420</t>
  </si>
  <si>
    <t>424</t>
  </si>
  <si>
    <t>440</t>
  </si>
  <si>
    <t>447M</t>
  </si>
  <si>
    <t>447W</t>
  </si>
  <si>
    <t>456</t>
  </si>
  <si>
    <t>112</t>
  </si>
  <si>
    <t>121</t>
  </si>
  <si>
    <t>122</t>
  </si>
  <si>
    <t>148</t>
  </si>
  <si>
    <t>Run Date:  Sep 2, 2022</t>
  </si>
  <si>
    <t>For Internal Use Only</t>
  </si>
  <si>
    <t>Unbilled Usage</t>
  </si>
  <si>
    <t>WA Sch 11/12</t>
  </si>
  <si>
    <t>WA Sch 21/22</t>
  </si>
  <si>
    <t>WA Sch 25/25I</t>
  </si>
  <si>
    <t>wa</t>
  </si>
  <si>
    <t>id</t>
  </si>
  <si>
    <t>Washington Schedule 25 Billing Determinants</t>
  </si>
  <si>
    <t>1st</t>
  </si>
  <si>
    <t>12-mo Ended</t>
  </si>
  <si>
    <t>KWHs</t>
  </si>
  <si>
    <t>Acct No.</t>
  </si>
  <si>
    <t>kwhs/mo</t>
  </si>
  <si>
    <t>Schedule 25 Total</t>
  </si>
  <si>
    <t>Revenue Run Total</t>
  </si>
  <si>
    <t>Booked Unbilled Reversal</t>
  </si>
  <si>
    <t>Gross Booked Unbilled</t>
  </si>
  <si>
    <t xml:space="preserve">Calendar Books </t>
  </si>
  <si>
    <t>Gross Unbilled True-up</t>
  </si>
  <si>
    <t>Unbilled Reversal True-up</t>
  </si>
  <si>
    <t>Less transfer from 25 to 25I</t>
  </si>
  <si>
    <t>Adj Revenue Runs, Sch 25</t>
  </si>
  <si>
    <t>Schedule 25I KWH</t>
  </si>
  <si>
    <t>Schedule 25I Total</t>
  </si>
  <si>
    <t>Plus  transfer from 25 to 25I</t>
  </si>
  <si>
    <t>KVA</t>
  </si>
  <si>
    <t>Peak</t>
  </si>
  <si>
    <t>Month</t>
  </si>
  <si>
    <t>KVA in excess of 3,000</t>
  </si>
  <si>
    <t>Schedule 25I</t>
  </si>
  <si>
    <t>9 KWHs</t>
  </si>
  <si>
    <t xml:space="preserve"> 60 KV</t>
  </si>
  <si>
    <t>4.16 KV</t>
  </si>
  <si>
    <t>115 KV</t>
  </si>
  <si>
    <t>9 Total</t>
  </si>
  <si>
    <t>9 KVA</t>
  </si>
  <si>
    <t>60 KV</t>
  </si>
  <si>
    <t>*9</t>
  </si>
  <si>
    <t>Class Peak</t>
  </si>
  <si>
    <t>4.16kV</t>
  </si>
  <si>
    <t>Primary Voltage Discount</t>
  </si>
  <si>
    <t>&gt;11 and &lt;60</t>
  </si>
  <si>
    <t>&gt;60 and &lt;115</t>
  </si>
  <si>
    <t>&gt;115</t>
  </si>
  <si>
    <t>Bills</t>
  </si>
  <si>
    <t>Block 3 kWhs</t>
  </si>
  <si>
    <t>Total Block 3 kWhs</t>
  </si>
  <si>
    <t>Total Block 2 kWhs</t>
  </si>
  <si>
    <t>Total Block 1 kWhs</t>
  </si>
  <si>
    <t>Total kWhs</t>
  </si>
  <si>
    <t>Idaho Schedule 25 Billing Determinants</t>
  </si>
  <si>
    <t>KWH</t>
  </si>
  <si>
    <t>SA Account ID</t>
  </si>
  <si>
    <t>new SA</t>
  </si>
  <si>
    <t>Schedule 21 Adjustment</t>
  </si>
  <si>
    <t>Schedule 25 Adjustment for actual billed</t>
  </si>
  <si>
    <t>Schedule 25 Adjustment for Expected</t>
  </si>
  <si>
    <t>Net increase/(decrease) in overall load</t>
  </si>
  <si>
    <t>Calendar per Books Total</t>
  </si>
  <si>
    <t>Sch 25 Load Adjustment</t>
  </si>
  <si>
    <t>Schedule 25P KWH</t>
  </si>
  <si>
    <t>25P Tie Load</t>
  </si>
  <si>
    <t>Adj Revenue Runs, Sch 25P</t>
  </si>
  <si>
    <t>Cust 7 KWH</t>
  </si>
  <si>
    <t>PVD</t>
  </si>
  <si>
    <t>No PVD</t>
  </si>
  <si>
    <t>*</t>
  </si>
  <si>
    <t>Customer 7 KVA</t>
  </si>
  <si>
    <t>Totalized KVA</t>
  </si>
  <si>
    <t>Schedule 25 PVD</t>
  </si>
  <si>
    <t>Schedule 25P kVA</t>
  </si>
  <si>
    <t>Total KVA</t>
  </si>
  <si>
    <t>Block 2 KVA</t>
  </si>
  <si>
    <t>Block 3 KVA</t>
  </si>
  <si>
    <t>Block 1 kWhs</t>
  </si>
  <si>
    <t>Block 2 kWhs</t>
  </si>
  <si>
    <t>Summarize Schedule 25 Billing Determinants</t>
  </si>
  <si>
    <t>Over 500,000</t>
  </si>
  <si>
    <t>Primary Voltage KVA</t>
  </si>
  <si>
    <t>Excess KVA</t>
  </si>
  <si>
    <t>Meters 12 Month-Ended includes unbilled</t>
  </si>
  <si>
    <t>Meter Qty</t>
  </si>
  <si>
    <t>202301</t>
  </si>
  <si>
    <t>202302</t>
  </si>
  <si>
    <t>202303</t>
  </si>
  <si>
    <t>202304</t>
  </si>
  <si>
    <t>202305</t>
  </si>
  <si>
    <t>202306</t>
  </si>
  <si>
    <t>202207</t>
  </si>
  <si>
    <t>202208</t>
  </si>
  <si>
    <t>202209</t>
  </si>
  <si>
    <t>202210</t>
  </si>
  <si>
    <t>202211</t>
  </si>
  <si>
    <t>202212</t>
  </si>
  <si>
    <t>0000</t>
  </si>
  <si>
    <t>0095M</t>
  </si>
  <si>
    <t>0095R</t>
  </si>
  <si>
    <t>030</t>
  </si>
  <si>
    <t>0195</t>
  </si>
  <si>
    <t>0425</t>
  </si>
  <si>
    <t>0468</t>
  </si>
  <si>
    <r>
      <rPr>
        <sz val="8"/>
        <color theme="1"/>
        <rFont val="Arial"/>
        <family val="2"/>
      </rPr>
      <t xml:space="preserve">Page </t>
    </r>
    <r>
      <rPr>
        <sz val="8"/>
        <color theme="1"/>
        <rFont val="Arial"/>
        <family val="2"/>
      </rPr>
      <t>3</t>
    </r>
    <r>
      <rPr>
        <sz val="8"/>
        <color theme="1"/>
        <rFont val="Arial"/>
        <family val="2"/>
      </rPr>
      <t xml:space="preserve"> of </t>
    </r>
    <r>
      <rPr>
        <sz val="8"/>
        <color theme="1"/>
        <rFont val="Arial"/>
        <family val="2"/>
      </rPr>
      <t>4</t>
    </r>
  </si>
  <si>
    <r>
      <rPr>
        <sz val="8"/>
        <color theme="1"/>
        <rFont val="Arial"/>
        <family val="2"/>
      </rPr>
      <t xml:space="preserve">Run Date:  </t>
    </r>
    <r>
      <rPr>
        <sz val="8"/>
        <color theme="1"/>
        <rFont val="Arial"/>
        <family val="2"/>
      </rPr>
      <t>Sep 20, 2023</t>
    </r>
  </si>
  <si>
    <t>ID/MT</t>
  </si>
  <si>
    <t>Sch 1</t>
  </si>
  <si>
    <t>Sch 11/12</t>
  </si>
  <si>
    <t>Sch 21/22</t>
  </si>
  <si>
    <t>Sch 31/32</t>
  </si>
  <si>
    <t>Sch 101</t>
  </si>
  <si>
    <t>Sch 111/112</t>
  </si>
  <si>
    <t>Sch 11/12/13</t>
  </si>
  <si>
    <t>Sch 21/22/23</t>
  </si>
  <si>
    <t>Sch 30/31/32</t>
  </si>
  <si>
    <t>Sch 101/102</t>
  </si>
  <si>
    <t>Sch 132</t>
  </si>
  <si>
    <t>Total Electric Adjustment</t>
  </si>
  <si>
    <t>ID subtotal</t>
  </si>
  <si>
    <t>WA Sch 1</t>
  </si>
  <si>
    <t>WA Sch 11</t>
  </si>
  <si>
    <t>WA Sch 21</t>
  </si>
  <si>
    <t>WA Sch 31</t>
  </si>
  <si>
    <t>ID Sch 11</t>
  </si>
  <si>
    <t>ID Sch 21</t>
  </si>
  <si>
    <t>ID Sch 31</t>
  </si>
  <si>
    <t>Total Gas Adjustment</t>
  </si>
  <si>
    <t>ID 101</t>
  </si>
  <si>
    <t>ID 111</t>
  </si>
  <si>
    <t>Adjustment to Normal</t>
  </si>
  <si>
    <t>Medford</t>
  </si>
  <si>
    <t>Schedule 410</t>
  </si>
  <si>
    <t>Roseburg</t>
  </si>
  <si>
    <t>Klammath Falls</t>
  </si>
  <si>
    <t>La Grande</t>
  </si>
  <si>
    <t xml:space="preserve">     Total Schedule 410</t>
  </si>
  <si>
    <t>Schedule 420</t>
  </si>
  <si>
    <t xml:space="preserve">     Total Schedule 420</t>
  </si>
  <si>
    <t>Schedule 424</t>
  </si>
  <si>
    <t xml:space="preserve">     Total Schedule 424</t>
  </si>
  <si>
    <t>Total Oregon Usage Adjustment</t>
  </si>
  <si>
    <t>Electric Weather Adjustment Calculation</t>
  </si>
  <si>
    <t>Weather Adjustment by Schedule</t>
  </si>
  <si>
    <t>WA Total</t>
  </si>
  <si>
    <t>ID Total</t>
  </si>
  <si>
    <t>Revenue Adjustment</t>
  </si>
  <si>
    <t xml:space="preserve">     Total ID</t>
  </si>
  <si>
    <t>FCA Revenue Offset</t>
  </si>
  <si>
    <t>FCA Adjustment</t>
  </si>
  <si>
    <t>Revenue not captured in FCA</t>
  </si>
  <si>
    <t>Total Revenue</t>
  </si>
  <si>
    <t>WA ERM RRC</t>
  </si>
  <si>
    <t>ID PCA LCAR</t>
  </si>
  <si>
    <t>Total Expense</t>
  </si>
  <si>
    <t>Estimated Margin</t>
  </si>
  <si>
    <t>ERM RRC</t>
  </si>
  <si>
    <t>PCA LCAR</t>
  </si>
  <si>
    <t>WA Schedule 1</t>
  </si>
  <si>
    <t>22 GRC Block Usage, Bills &amp; Baseload</t>
  </si>
  <si>
    <t>WA Schedule 11</t>
  </si>
  <si>
    <t>WA Schedule 21</t>
  </si>
  <si>
    <t>WA Schedule 31</t>
  </si>
  <si>
    <t>ERM RRA rate</t>
  </si>
  <si>
    <t>Decoupling RRA rate</t>
  </si>
  <si>
    <t>ID Schedule 1</t>
  </si>
  <si>
    <t>23 GRC Block Usage, Bills &amp; Baseload</t>
  </si>
  <si>
    <t>ID Schedule 11</t>
  </si>
  <si>
    <t>ID Schedule 21</t>
  </si>
  <si>
    <t>ID Schedule 31</t>
  </si>
  <si>
    <t>PCA LCAR (expense)</t>
  </si>
  <si>
    <t>FCA LCAR (revenue)</t>
  </si>
  <si>
    <t>FCA Conversion Factor</t>
  </si>
  <si>
    <t>UE-240006-AVA-Exh-MJG-3</t>
  </si>
  <si>
    <t>Tab Name</t>
  </si>
  <si>
    <t>Summary</t>
  </si>
  <si>
    <t>Elec by Month</t>
  </si>
  <si>
    <t>Gas by Month</t>
  </si>
  <si>
    <t>Meters</t>
  </si>
  <si>
    <t>Washington Gas Billing Determinants by Customer</t>
  </si>
  <si>
    <t>ANNUAL USAGE, Sch 146</t>
  </si>
  <si>
    <t>12-mo ended</t>
  </si>
  <si>
    <t>Washington</t>
  </si>
  <si>
    <t>thms/mo</t>
  </si>
  <si>
    <t>Total WA Sch 146</t>
  </si>
  <si>
    <t>Revenue Runs</t>
  </si>
  <si>
    <t>Sch 112</t>
  </si>
  <si>
    <t>Customer (to Sch 132)</t>
  </si>
  <si>
    <t>Customer (to Sch 112)</t>
  </si>
  <si>
    <t>Customer (from Sch 148)</t>
  </si>
  <si>
    <t>Total Sch 146</t>
  </si>
  <si>
    <t>ANNUAL USAGE, Sch 121/122</t>
  </si>
  <si>
    <t>Discontinued in UG-190335</t>
  </si>
  <si>
    <t>Total WA Sch 121/122</t>
  </si>
  <si>
    <t>ANNUAL USAGE, Sch 132</t>
  </si>
  <si>
    <t>Customer (from Sch 146)</t>
  </si>
  <si>
    <t xml:space="preserve">Customer   </t>
  </si>
  <si>
    <t>SPOKANE COUNTY COURTHOUSE (122 to 132)</t>
  </si>
  <si>
    <t xml:space="preserve">     Total WA Sch 132</t>
  </si>
  <si>
    <t>ANNUAL USAGE, Sch 148</t>
  </si>
  <si>
    <t>Special Contract</t>
  </si>
  <si>
    <t>Total WA Sch 148</t>
  </si>
  <si>
    <t>MUTUAL MATERIALS (to Sch 146)</t>
  </si>
  <si>
    <t>ANNUAL USAGE, Sch 147</t>
  </si>
  <si>
    <t>Total WA Sch 147</t>
  </si>
  <si>
    <t>Sch 147 Revenue from Rev. Runs</t>
  </si>
  <si>
    <t>check</t>
  </si>
  <si>
    <t>WA Sch 1-2</t>
  </si>
  <si>
    <t>WA Sch 11-12</t>
  </si>
  <si>
    <t>WA Sch 30-32</t>
  </si>
  <si>
    <t>WA Sch 25 TP</t>
  </si>
  <si>
    <t>ID Sch 25 TP</t>
  </si>
  <si>
    <t>WA Sch 146 TP</t>
  </si>
  <si>
    <t>ID Sch 1-2</t>
  </si>
  <si>
    <t>ID Sch 11-12</t>
  </si>
  <si>
    <t>ID Sch 31-32</t>
  </si>
  <si>
    <t>WA Sch 101-102</t>
  </si>
  <si>
    <t>WA Sch 111-112</t>
  </si>
  <si>
    <t>ID Sch 111-112</t>
  </si>
  <si>
    <t>WA Sch 148</t>
  </si>
  <si>
    <t>Shaprio-Wilk Test</t>
  </si>
  <si>
    <t>Correlation Formulas</t>
  </si>
  <si>
    <t xml:space="preserve">This tab summarizes all of the components to arrive at weather normalized load volume for the test period. </t>
  </si>
  <si>
    <t>Schedule 112 Adjustment from Shifting</t>
  </si>
  <si>
    <t>Schedule 132 Adjustment from Shifting</t>
  </si>
  <si>
    <t>Schedule 148 Adjustment from Shifting</t>
  </si>
  <si>
    <t>Schedule 146 Adjustment from Shifting</t>
  </si>
  <si>
    <t>This is a system report that summarizes billed usage by service, jurisdiction, and rate schedule by month during the test period.</t>
  </si>
  <si>
    <t>This is a system report that summarizes billed meters (customer count) by service, jurisdiction, and rate schedule by month during the test period.</t>
  </si>
  <si>
    <t>This tab summarizes the weather adjustment to load by month during the test period that is calculated in the tabs listed below, which are linked.</t>
  </si>
  <si>
    <t>This workbook contains workpapers supporting the electric and natural gas weather analysis performed for the weather normalization adjustment. Please see the index tab for a brief overview of the contents contained in the workbook.</t>
  </si>
  <si>
    <t>Contents</t>
  </si>
  <si>
    <t xml:space="preserve">This tab calculates the dollar value of the weather adjustment (Adj 2.01) during the test year base on base rates in effect during the period. This is a formula driven tab with the exception of inputs in cells D86:E106, which come from the Company's last approved general rate case RS-RD file and is used to estimate usage by block, and K85:M110 which are the tariff rates in effect during the test year. </t>
  </si>
  <si>
    <t xml:space="preserve">This tab calculates the dollar value of the weather adjustment (Adj 2.01) during the test year base on base rates in effect during the period. This is a formula driven tab with the exception of inputs in cells D44:E57, which come from the Company's last approved general rate case RS-RD file and is used to estimate usage by block, and L44:O60 which are the tariff rates in effect during the test year. </t>
  </si>
  <si>
    <t>This tab summarizes calendar usage by month for each WA Schedule 25 customer during the test period. This tab includes hard coded billed volumes by customer that come from the billing system.</t>
  </si>
  <si>
    <t>This tab summarizes calendar usage by month for each ID Schedule 25 customer during the test period. This tab includes hard coded billed volumes by customer that come from the billing system.</t>
  </si>
  <si>
    <t>This tab summarizes calendar usage by month for each WA Schedule 146 customer during the test period.</t>
  </si>
  <si>
    <t>WA-E subtotal</t>
  </si>
  <si>
    <t>WA-G subtotal</t>
  </si>
  <si>
    <t xml:space="preserve">Thes tabs contain historical billing data, weather data (heating and cooling degree days), and weather regression data  by month, jurisdiction, service, and rate schedule. It also includes the results of the regression analysis for the rate schedule which is a hard coded output of the results. This data is used to calculate weather normalized use per customer which is compared to actual use per customer. The difference is the adjustment to test year volumes in order to take out changes in normal load caused by differences in actual weather during the test year compared to normal. </t>
  </si>
  <si>
    <t xml:space="preserve">The Shapiro-Wilk test is a statistical test for error term normality.  In addition to the assumption that the error terms not being correlated over time, the theory behind linear regression also assumes the error terms are also approximately normally distributed.  The calculations for the Shapiro-Wilk test are shown in the tab “Shapiro-Wilk Test.”  If a visual inspection of the histogram of error terms does not suggest normality, then the error terms can be used to calculate the Shapiro-Wilk test statistic.  If the p-value for the Shapiro-Wilk test statistic is small (.05 or less), then this is evidence the error terms of the weather normalizing regression are not normally distributed.  The data required to run the Shapiro-Wilk test comes from each schedule’s tab.  For example, in the tab, “WA Sch. 101-102,” the error values are shown in the table, “Normal Probability Plot.”  This plot provides an initial visual check that the error terms are approximately normally distributed, while the Shapiro-Wilk test is a stronger confirmation of normality.  The values in this table would be cut and pasted into the “Shapiro-Wilk” to generate the p-value for the Shapiro-Wilk test statistic (“Shapiro-Wilk W).   Hard-coded values in the formulas reflect constant values in the calculation.  </t>
  </si>
  <si>
    <t xml:space="preserve">The autocorrelation formulas and Ljung-Box test described in the tab, “Correlation Formulas” are built into each tab for each schedule.   For example, in the tab, “WA Sch. 101-102,” the correlation formulas can be found under the table, “Autocorrelation Tests for White Noise.”  The purpose of these calculations is to confirm the error terms of weather normalizing regression do not exhibit series correlation problems at different lags.  On of the assumptions of linear regression theory is the error terms do not persistent correlation over time.  The current approach is test for autocorrelation issues out to a lag of 12 months.  I the Ljung-Box test statistic has a p-value greater than 0.05, then the conclusion is that the correlations out 12 months are jointly not significantly different than zero; in turn, this means error autocorrelation is likely not a significant problem.  </t>
  </si>
  <si>
    <t>Adjustment Summary MJG-3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</si>
</sst>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44" formatCode="_(&quot;$&quot;* #,##0.00_);_(&quot;$&quot;* \(#,##0.00\);_(&quot;$&quot;* &quot;-&quot;??_);_(@_)"/>
    <numFmt numFmtId="43" formatCode="_(* #,##0.00_);_(* \(#,##0.00\);_(* &quot;-&quot;??_);_(@_)"/>
    <numFmt numFmtId="164" formatCode="#,##0.0"/>
    <numFmt numFmtId="165" formatCode="0.00000"/>
    <numFmt numFmtId="166" formatCode="#,##0.00000000000000"/>
    <numFmt numFmtId="167" formatCode="0.0%"/>
    <numFmt numFmtId="168" formatCode="0.00000%"/>
    <numFmt numFmtId="169" formatCode="0.0000000000"/>
    <numFmt numFmtId="170" formatCode="0.0000%"/>
    <numFmt numFmtId="171" formatCode="0.000000"/>
    <numFmt numFmtId="172" formatCode="0.000"/>
    <numFmt numFmtId="173" formatCode="_(* #,##0_);_(* \(#,##0\);_(* &quot;-&quot;??_);_(@_)"/>
    <numFmt numFmtId="174" formatCode="0.0000000"/>
    <numFmt numFmtId="175" formatCode="0.0"/>
    <numFmt numFmtId="176" formatCode="#,##0.000000"/>
    <numFmt numFmtId="177" formatCode="#,##0.00000"/>
    <numFmt numFmtId="178" formatCode="#,##0.000\¢\ ;\(#,##0.000\¢\)"/>
    <numFmt numFmtId="179" formatCode="#,##0.########"/>
    <numFmt numFmtId="180" formatCode="#,###,###,##0"/>
    <numFmt numFmtId="181" formatCode="&quot;Over&quot;"/>
    <numFmt numFmtId="182" formatCode="#,##0;;"/>
    <numFmt numFmtId="183" formatCode="#,##0;\-#,##0;"/>
    <numFmt numFmtId="184" formatCode="[$-409]mmm/yy;@"/>
    <numFmt numFmtId="185" formatCode="_(&quot;$&quot;* #,##0_);_(&quot;$&quot;* \(#,##0\);_(&quot;$&quot;* &quot;-&quot;??_);_(@_)"/>
    <numFmt numFmtId="186" formatCode="0.000\¢"/>
    <numFmt numFmtId="187" formatCode="mmm\ yy"/>
    <numFmt numFmtId="188" formatCode="&quot;$&quot;#,##0"/>
  </numFmts>
  <fonts count="65">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9"/>
      <color indexed="81"/>
      <name val="Tahoma"/>
      <family val="2"/>
    </font>
    <font>
      <b/>
      <sz val="9"/>
      <color indexed="81"/>
      <name val="Tahoma"/>
      <family val="2"/>
    </font>
    <font>
      <sz val="8"/>
      <name val="Calibri"/>
      <family val="2"/>
      <scheme val="minor"/>
    </font>
    <font>
      <b/>
      <i/>
      <sz val="11"/>
      <color theme="1"/>
      <name val="Calibri"/>
      <family val="2"/>
      <scheme val="minor"/>
    </font>
    <font>
      <b/>
      <sz val="11"/>
      <color rgb="FF000000"/>
      <name val="Calibri"/>
      <family val="2"/>
    </font>
    <font>
      <sz val="11"/>
      <color theme="1"/>
      <name val="Calibri"/>
      <family val="2"/>
    </font>
    <font>
      <sz val="10"/>
      <name val="Arial"/>
      <family val="2"/>
    </font>
    <font>
      <sz val="10"/>
      <name val="Geneva"/>
    </font>
    <font>
      <sz val="10"/>
      <name val="Tms Rmn"/>
    </font>
    <font>
      <sz val="10"/>
      <color theme="1"/>
      <name val="Calibri"/>
      <family val="2"/>
      <scheme val="minor"/>
    </font>
    <font>
      <sz val="10"/>
      <name val="Arial"/>
      <family val="2"/>
    </font>
    <font>
      <b/>
      <sz val="13"/>
      <name val="Arial"/>
      <family val="2"/>
    </font>
    <font>
      <b/>
      <sz val="11"/>
      <name val="CIDFont+F3"/>
    </font>
    <font>
      <sz val="11"/>
      <name val="CIDFont+F1"/>
    </font>
    <font>
      <sz val="11"/>
      <name val="CIDFont+F2"/>
    </font>
    <font>
      <u/>
      <sz val="11"/>
      <color rgb="FF0000FF"/>
      <name val="CIDFont+F2"/>
    </font>
    <font>
      <b/>
      <sz val="11"/>
      <name val="CIDFont+F1"/>
    </font>
    <font>
      <sz val="9"/>
      <name val="Courier"/>
    </font>
    <font>
      <b/>
      <sz val="12"/>
      <color theme="1"/>
      <name val="Arial"/>
      <family val="2"/>
    </font>
    <font>
      <b/>
      <sz val="10"/>
      <name val="Arial"/>
      <family val="2"/>
    </font>
    <font>
      <sz val="10"/>
      <color rgb="FF0000FF"/>
      <name val="Arial"/>
      <family val="2"/>
    </font>
    <font>
      <sz val="10"/>
      <color indexed="12"/>
      <name val="Arial"/>
      <family val="2"/>
    </font>
    <font>
      <sz val="10"/>
      <color rgb="FF0000CC"/>
      <name val="Arial"/>
      <family val="2"/>
    </font>
    <font>
      <sz val="10"/>
      <color rgb="FFFF0000"/>
      <name val="Arial"/>
      <family val="2"/>
    </font>
    <font>
      <sz val="9"/>
      <name val="Courier"/>
      <family val="3"/>
    </font>
    <font>
      <sz val="8"/>
      <color rgb="FF0000FF"/>
      <name val="Arial"/>
      <family val="2"/>
    </font>
    <font>
      <b/>
      <sz val="12"/>
      <color theme="1"/>
      <name val="Calibri"/>
      <family val="2"/>
      <scheme val="minor"/>
    </font>
    <font>
      <sz val="12"/>
      <color theme="1"/>
      <name val="Calibri"/>
      <family val="2"/>
      <scheme val="minor"/>
    </font>
    <font>
      <sz val="11"/>
      <color rgb="FF0000FF"/>
      <name val="Calibri"/>
      <family val="2"/>
    </font>
    <font>
      <b/>
      <sz val="14"/>
      <color theme="1"/>
      <name val="Arial"/>
      <family val="2"/>
    </font>
    <font>
      <sz val="10"/>
      <color theme="1"/>
      <name val="Arial"/>
      <family val="2"/>
    </font>
    <font>
      <sz val="8"/>
      <color theme="1"/>
      <name val="Arial"/>
      <family val="2"/>
    </font>
    <font>
      <b/>
      <sz val="8"/>
      <color rgb="FF444444"/>
      <name val="Arial"/>
      <family val="2"/>
    </font>
    <font>
      <sz val="8"/>
      <color rgb="FF333333"/>
      <name val="Arial"/>
      <family val="2"/>
    </font>
    <font>
      <b/>
      <sz val="8"/>
      <color rgb="FFFFFFFF"/>
      <name val="Arial"/>
      <family val="2"/>
    </font>
    <font>
      <sz val="8"/>
      <color rgb="FF454545"/>
      <name val="Arial"/>
      <family val="2"/>
    </font>
    <font>
      <b/>
      <sz val="8"/>
      <color rgb="FF31455E"/>
      <name val="Arial"/>
      <family val="2"/>
    </font>
    <font>
      <b/>
      <sz val="8"/>
      <color rgb="FF222222"/>
      <name val="Arial"/>
      <family val="2"/>
    </font>
    <font>
      <sz val="10"/>
      <color theme="1"/>
      <name val="Tahoma"/>
      <family val="2"/>
    </font>
    <font>
      <b/>
      <sz val="8"/>
      <color theme="1"/>
      <name val="Arial"/>
      <family val="2"/>
    </font>
    <font>
      <b/>
      <sz val="11"/>
      <name val="Arial"/>
      <family val="2"/>
    </font>
    <font>
      <b/>
      <sz val="10"/>
      <color indexed="12"/>
      <name val="Arial"/>
      <family val="2"/>
    </font>
    <font>
      <b/>
      <u/>
      <sz val="10"/>
      <name val="Arial"/>
      <family val="2"/>
    </font>
    <font>
      <sz val="10"/>
      <color indexed="39"/>
      <name val="Arial"/>
      <family val="2"/>
    </font>
    <font>
      <sz val="11"/>
      <name val="Calibri"/>
      <family val="2"/>
      <scheme val="minor"/>
    </font>
    <font>
      <sz val="10"/>
      <color theme="0"/>
      <name val="Arial"/>
      <family val="2"/>
    </font>
    <font>
      <sz val="9"/>
      <name val="Arial"/>
      <family val="2"/>
    </font>
    <font>
      <sz val="10"/>
      <name val="Times New Roman"/>
      <family val="1"/>
    </font>
    <font>
      <sz val="10"/>
      <color theme="8" tint="-0.249977111117893"/>
      <name val="Arial"/>
      <family val="2"/>
    </font>
    <font>
      <u/>
      <sz val="10"/>
      <name val="Arial"/>
      <family val="2"/>
    </font>
    <font>
      <sz val="10"/>
      <name val="Tahoma"/>
      <family val="2"/>
    </font>
    <font>
      <sz val="10"/>
      <name val="Calibri"/>
      <family val="2"/>
      <scheme val="minor"/>
    </font>
    <font>
      <sz val="10"/>
      <color rgb="FF0000FF"/>
      <name val="Calibri"/>
      <family val="2"/>
      <scheme val="minor"/>
    </font>
    <font>
      <b/>
      <sz val="10"/>
      <name val="Calibri"/>
      <family val="2"/>
      <scheme val="minor"/>
    </font>
    <font>
      <sz val="10"/>
      <color indexed="12"/>
      <name val="Calibri"/>
      <family val="2"/>
      <scheme val="minor"/>
    </font>
    <font>
      <b/>
      <sz val="10"/>
      <color rgb="FF0000FF"/>
      <name val="Calibri"/>
      <family val="2"/>
      <scheme val="minor"/>
    </font>
    <font>
      <b/>
      <sz val="10"/>
      <color indexed="12"/>
      <name val="Calibri"/>
      <family val="2"/>
      <scheme val="minor"/>
    </font>
    <font>
      <i/>
      <sz val="10"/>
      <name val="Arial"/>
      <family val="2"/>
    </font>
    <font>
      <b/>
      <u/>
      <sz val="10"/>
      <name val="Calibri"/>
      <family val="2"/>
      <scheme val="minor"/>
    </font>
    <font>
      <sz val="8"/>
      <name val="Tahoma"/>
      <family val="2"/>
    </font>
    <font>
      <sz val="8"/>
      <color theme="0"/>
      <name val="Tahoma"/>
      <family val="2"/>
    </font>
  </fonts>
  <fills count="37">
    <fill>
      <patternFill patternType="none"/>
    </fill>
    <fill>
      <patternFill patternType="gray125"/>
    </fill>
    <fill>
      <patternFill patternType="solid">
        <fgColor theme="9" tint="0.59999389629810485"/>
        <bgColor indexed="64"/>
      </patternFill>
    </fill>
    <fill>
      <patternFill patternType="solid">
        <fgColor rgb="FFCC9900"/>
        <bgColor indexed="64"/>
      </patternFill>
    </fill>
    <fill>
      <patternFill patternType="solid">
        <fgColor rgb="FFCC99FF"/>
        <bgColor indexed="64"/>
      </patternFill>
    </fill>
    <fill>
      <patternFill patternType="solid">
        <fgColor theme="8" tint="0.39997558519241921"/>
        <bgColor indexed="64"/>
      </patternFill>
    </fill>
    <fill>
      <patternFill patternType="solid">
        <fgColor theme="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FFC000"/>
        <bgColor indexed="64"/>
      </patternFill>
    </fill>
    <fill>
      <patternFill patternType="solid">
        <fgColor theme="5" tint="0.79998168889431442"/>
        <bgColor indexed="64"/>
      </patternFill>
    </fill>
    <fill>
      <patternFill patternType="solid">
        <fgColor rgb="FF99FF33"/>
        <bgColor indexed="64"/>
      </patternFill>
    </fill>
    <fill>
      <patternFill patternType="solid">
        <fgColor theme="8" tint="0.59999389629810485"/>
        <bgColor indexed="64"/>
      </patternFill>
    </fill>
    <fill>
      <patternFill patternType="solid">
        <fgColor rgb="FFCC99FF"/>
        <bgColor rgb="FF000000"/>
      </patternFill>
    </fill>
    <fill>
      <patternFill patternType="solid">
        <fgColor theme="7"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rgb="FFE7E5E5"/>
      </patternFill>
    </fill>
    <fill>
      <patternFill patternType="solid">
        <fgColor rgb="FF5F91CB"/>
      </patternFill>
    </fill>
    <fill>
      <patternFill patternType="solid">
        <fgColor rgb="FFDEE6F2"/>
      </patternFill>
    </fill>
    <fill>
      <patternFill patternType="solid">
        <fgColor rgb="FFBDDAF3"/>
      </patternFill>
    </fill>
    <fill>
      <patternFill patternType="solid">
        <fgColor rgb="FFC9E4FF"/>
      </patternFill>
    </fill>
    <fill>
      <patternFill patternType="solid">
        <fgColor rgb="FF6699CC"/>
      </patternFill>
    </fill>
    <fill>
      <patternFill patternType="solid">
        <fgColor rgb="FFBBDCFD"/>
      </patternFill>
    </fill>
    <fill>
      <patternFill patternType="solid">
        <fgColor rgb="FF99CCFF"/>
      </patternFill>
    </fill>
    <fill>
      <patternFill patternType="solid">
        <fgColor rgb="FF54A9FD"/>
      </patternFill>
    </fill>
    <fill>
      <patternFill patternType="solid">
        <fgColor rgb="FFCCFFFF"/>
      </patternFill>
    </fill>
    <fill>
      <patternFill patternType="solid">
        <fgColor rgb="FFEBF19D"/>
        <bgColor indexed="64"/>
      </patternFill>
    </fill>
    <fill>
      <patternFill patternType="solid">
        <fgColor indexed="65"/>
        <bgColor indexed="64"/>
      </patternFill>
    </fill>
    <fill>
      <patternFill patternType="solid">
        <fgColor indexed="43"/>
        <bgColor indexed="64"/>
      </patternFill>
    </fill>
    <fill>
      <patternFill patternType="solid">
        <fgColor rgb="FFFFFF99"/>
        <bgColor indexed="64"/>
      </patternFill>
    </fill>
    <fill>
      <patternFill patternType="solid">
        <fgColor theme="9" tint="0.79998168889431442"/>
        <bgColor indexed="64"/>
      </patternFill>
    </fill>
    <fill>
      <patternFill patternType="solid">
        <fgColor rgb="FFEFF3F7"/>
      </patternFill>
    </fill>
    <fill>
      <patternFill patternType="solid">
        <fgColor theme="1"/>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double">
        <color rgb="FFFF0000"/>
      </left>
      <right style="double">
        <color rgb="FFFF0000"/>
      </right>
      <top style="double">
        <color rgb="FFFF0000"/>
      </top>
      <bottom style="double">
        <color rgb="FFFF0000"/>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rgb="FFC0C0C0"/>
      </left>
      <right style="medium">
        <color rgb="FFC0C0C0"/>
      </right>
      <top style="medium">
        <color rgb="FFC0C0C0"/>
      </top>
      <bottom style="medium">
        <color rgb="FFC0C0C0"/>
      </bottom>
      <diagonal/>
    </border>
    <border>
      <left style="medium">
        <color rgb="FF93B1CD"/>
      </left>
      <right style="medium">
        <color rgb="FF93B1CD"/>
      </right>
      <top style="medium">
        <color rgb="FF93B1CD"/>
      </top>
      <bottom style="medium">
        <color rgb="FF93B1CD"/>
      </bottom>
      <diagonal/>
    </border>
    <border>
      <left style="medium">
        <color rgb="FFEFEFEF"/>
      </left>
      <right style="medium">
        <color rgb="FFEFEFEF"/>
      </right>
      <top/>
      <bottom style="medium">
        <color rgb="FFEFEFEF"/>
      </bottom>
      <diagonal/>
    </border>
    <border>
      <left style="medium">
        <color rgb="FFD5D5D5"/>
      </left>
      <right style="medium">
        <color rgb="FFD5D5D5"/>
      </right>
      <top/>
      <bottom style="medium">
        <color rgb="FFD5D5D5"/>
      </bottom>
      <diagonal/>
    </border>
    <border>
      <left style="medium">
        <color rgb="FFC0C0C0"/>
      </left>
      <right style="medium">
        <color rgb="FFC0C0C0"/>
      </right>
      <top/>
      <bottom style="medium">
        <color rgb="FFC0C0C0"/>
      </bottom>
      <diagonal/>
    </border>
    <border>
      <left style="medium">
        <color rgb="FFC0C0C0"/>
      </left>
      <right style="medium">
        <color rgb="FFC0C0C0"/>
      </right>
      <top/>
      <bottom/>
      <diagonal/>
    </border>
    <border>
      <left style="medium">
        <color rgb="FF93B1CD"/>
      </left>
      <right style="medium">
        <color rgb="FF93B1CD"/>
      </right>
      <top/>
      <bottom style="medium">
        <color rgb="FF93B1CD"/>
      </bottom>
      <diagonal/>
    </border>
    <border>
      <left style="medium">
        <color rgb="FFE1E6EC"/>
      </left>
      <right style="medium">
        <color rgb="FFE1E6EC"/>
      </right>
      <top/>
      <bottom style="medium">
        <color rgb="FFE1E6EC"/>
      </bottom>
      <diagonal/>
    </border>
    <border>
      <left/>
      <right style="medium">
        <color rgb="FF93B1CD"/>
      </right>
      <top/>
      <bottom style="medium">
        <color rgb="FF93B1CD"/>
      </bottom>
      <diagonal/>
    </border>
    <border>
      <left/>
      <right/>
      <top/>
      <bottom style="medium">
        <color rgb="FF93B1CD"/>
      </bottom>
      <diagonal/>
    </border>
    <border>
      <left style="medium">
        <color auto="1"/>
      </left>
      <right style="medium">
        <color auto="1"/>
      </right>
      <top/>
      <bottom style="medium">
        <color auto="1"/>
      </bottom>
      <diagonal/>
    </border>
    <border>
      <left/>
      <right style="thin">
        <color indexed="64"/>
      </right>
      <top/>
      <bottom/>
      <diagonal/>
    </border>
    <border>
      <left/>
      <right style="thin">
        <color indexed="64"/>
      </right>
      <top style="thin">
        <color indexed="64"/>
      </top>
      <bottom/>
      <diagonal/>
    </border>
    <border>
      <left/>
      <right/>
      <top style="thin">
        <color indexed="64"/>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rgb="FFC0C0C0"/>
      </right>
      <top style="medium">
        <color rgb="FFC0C0C0"/>
      </top>
      <bottom style="medium">
        <color rgb="FFC0C0C0"/>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double">
        <color indexed="64"/>
      </bottom>
      <diagonal/>
    </border>
  </borders>
  <cellStyleXfs count="51">
    <xf numFmtId="0" fontId="0" fillId="0" borderId="0"/>
    <xf numFmtId="9" fontId="1" fillId="0" borderId="0" applyFont="0" applyFill="0" applyBorder="0" applyAlignment="0" applyProtection="0"/>
    <xf numFmtId="43" fontId="1" fillId="0" borderId="0" applyFont="0" applyFill="0" applyBorder="0" applyAlignment="0" applyProtection="0"/>
    <xf numFmtId="0" fontId="10" fillId="0" borderId="0"/>
    <xf numFmtId="4" fontId="1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4" fillId="0" borderId="0"/>
    <xf numFmtId="0" fontId="21" fillId="0" borderId="0"/>
    <xf numFmtId="9" fontId="28" fillId="0" borderId="0" applyFont="0" applyFill="0" applyBorder="0" applyAlignment="0" applyProtection="0"/>
    <xf numFmtId="0" fontId="1" fillId="0" borderId="0"/>
    <xf numFmtId="0" fontId="42"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4" fontId="28" fillId="0" borderId="0" applyFont="0" applyFill="0" applyBorder="0" applyAlignment="0" applyProtection="0"/>
    <xf numFmtId="0" fontId="42" fillId="0" borderId="0"/>
    <xf numFmtId="43" fontId="1" fillId="0" borderId="0" applyFont="0" applyFill="0" applyBorder="0" applyAlignment="0" applyProtection="0"/>
    <xf numFmtId="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635">
    <xf numFmtId="0" fontId="0" fillId="0" borderId="0" xfId="0"/>
    <xf numFmtId="0" fontId="2" fillId="4" borderId="0" xfId="0" applyFont="1" applyFill="1"/>
    <xf numFmtId="17" fontId="2" fillId="4" borderId="0" xfId="0" applyNumberFormat="1" applyFont="1" applyFill="1"/>
    <xf numFmtId="0" fontId="2" fillId="2" borderId="1" xfId="0" applyFont="1" applyFill="1" applyBorder="1" applyAlignment="1">
      <alignment horizontal="center"/>
    </xf>
    <xf numFmtId="0" fontId="2" fillId="3" borderId="1" xfId="0" applyFont="1" applyFill="1" applyBorder="1" applyAlignment="1">
      <alignment horizontal="center"/>
    </xf>
    <xf numFmtId="0" fontId="2" fillId="5" borderId="1" xfId="0" applyFont="1" applyFill="1" applyBorder="1" applyAlignment="1">
      <alignment horizontal="center"/>
    </xf>
    <xf numFmtId="0" fontId="2" fillId="6" borderId="1" xfId="0" applyFont="1" applyFill="1" applyBorder="1" applyAlignment="1">
      <alignment horizontal="center"/>
    </xf>
    <xf numFmtId="0" fontId="0" fillId="0" borderId="1" xfId="0" applyBorder="1"/>
    <xf numFmtId="164" fontId="0" fillId="0" borderId="1" xfId="0" applyNumberFormat="1" applyBorder="1"/>
    <xf numFmtId="3" fontId="0" fillId="0" borderId="1" xfId="0" applyNumberFormat="1" applyBorder="1"/>
    <xf numFmtId="3" fontId="0" fillId="0" borderId="0" xfId="0" applyNumberFormat="1"/>
    <xf numFmtId="0" fontId="2" fillId="4" borderId="1" xfId="0" applyFont="1" applyFill="1" applyBorder="1" applyAlignment="1">
      <alignment horizontal="center"/>
    </xf>
    <xf numFmtId="0" fontId="0" fillId="8" borderId="0" xfId="0" applyFill="1"/>
    <xf numFmtId="0" fontId="2" fillId="8" borderId="0" xfId="0" applyFont="1" applyFill="1"/>
    <xf numFmtId="0" fontId="2" fillId="9" borderId="1" xfId="0" applyFont="1" applyFill="1" applyBorder="1" applyAlignment="1">
      <alignment horizontal="center"/>
    </xf>
    <xf numFmtId="3" fontId="0" fillId="10" borderId="1" xfId="0" applyNumberFormat="1" applyFill="1" applyBorder="1"/>
    <xf numFmtId="164" fontId="0" fillId="11" borderId="1" xfId="0" applyNumberFormat="1" applyFill="1" applyBorder="1"/>
    <xf numFmtId="0" fontId="0" fillId="0" borderId="0" xfId="0" applyFill="1" applyBorder="1" applyAlignment="1"/>
    <xf numFmtId="0" fontId="0" fillId="0" borderId="2" xfId="0" applyFill="1" applyBorder="1" applyAlignment="1"/>
    <xf numFmtId="0" fontId="3" fillId="0" borderId="3" xfId="0" applyFont="1" applyFill="1" applyBorder="1" applyAlignment="1">
      <alignment horizontal="center"/>
    </xf>
    <xf numFmtId="0" fontId="3" fillId="0" borderId="3" xfId="0" applyFont="1" applyFill="1" applyBorder="1" applyAlignment="1">
      <alignment horizontal="centerContinuous"/>
    </xf>
    <xf numFmtId="166" fontId="0" fillId="0" borderId="0" xfId="0" applyNumberFormat="1"/>
    <xf numFmtId="3" fontId="0" fillId="0" borderId="0" xfId="0" applyNumberFormat="1" applyFill="1" applyBorder="1"/>
    <xf numFmtId="167" fontId="0" fillId="0" borderId="0" xfId="1" applyNumberFormat="1" applyFont="1"/>
    <xf numFmtId="10" fontId="0" fillId="0" borderId="0" xfId="1" applyNumberFormat="1" applyFont="1"/>
    <xf numFmtId="168" fontId="0" fillId="0" borderId="0" xfId="1" applyNumberFormat="1" applyFont="1"/>
    <xf numFmtId="169" fontId="0" fillId="0" borderId="0" xfId="0" applyNumberFormat="1"/>
    <xf numFmtId="167" fontId="0" fillId="0" borderId="0" xfId="1" applyNumberFormat="1" applyFont="1" applyFill="1" applyBorder="1"/>
    <xf numFmtId="10" fontId="0" fillId="0" borderId="1" xfId="1" applyNumberFormat="1" applyFont="1" applyBorder="1"/>
    <xf numFmtId="3" fontId="0" fillId="0" borderId="4" xfId="0" applyNumberFormat="1" applyBorder="1"/>
    <xf numFmtId="0" fontId="2" fillId="4" borderId="0" xfId="0" applyFont="1" applyFill="1" applyBorder="1" applyAlignment="1">
      <alignment horizontal="center"/>
    </xf>
    <xf numFmtId="0" fontId="2" fillId="4" borderId="1" xfId="0" applyFont="1" applyFill="1" applyBorder="1"/>
    <xf numFmtId="0" fontId="2" fillId="3" borderId="1" xfId="0" applyFont="1" applyFill="1" applyBorder="1" applyAlignment="1">
      <alignment horizontal="center" wrapText="1"/>
    </xf>
    <xf numFmtId="0" fontId="2" fillId="4" borderId="0" xfId="0" applyFont="1" applyFill="1" applyBorder="1" applyAlignment="1">
      <alignment horizontal="right"/>
    </xf>
    <xf numFmtId="0" fontId="2" fillId="12" borderId="1" xfId="0" applyFont="1" applyFill="1" applyBorder="1" applyAlignment="1">
      <alignment wrapText="1"/>
    </xf>
    <xf numFmtId="0" fontId="2" fillId="12" borderId="1" xfId="0" applyFont="1" applyFill="1" applyBorder="1" applyAlignment="1">
      <alignment horizontal="center" wrapText="1"/>
    </xf>
    <xf numFmtId="0" fontId="2" fillId="12" borderId="1" xfId="0" applyFont="1" applyFill="1" applyBorder="1"/>
    <xf numFmtId="165" fontId="0" fillId="12" borderId="1" xfId="0" applyNumberFormat="1" applyFill="1" applyBorder="1"/>
    <xf numFmtId="0" fontId="0" fillId="7" borderId="0" xfId="0" applyFill="1"/>
    <xf numFmtId="170" fontId="0" fillId="0" borderId="0" xfId="1" applyNumberFormat="1" applyFont="1"/>
    <xf numFmtId="1" fontId="0" fillId="0" borderId="0" xfId="0" applyNumberFormat="1"/>
    <xf numFmtId="3" fontId="0" fillId="0" borderId="0" xfId="0" applyNumberFormat="1" applyBorder="1"/>
    <xf numFmtId="0" fontId="3" fillId="0" borderId="0" xfId="0" applyFont="1" applyFill="1" applyBorder="1" applyAlignment="1">
      <alignment horizontal="center"/>
    </xf>
    <xf numFmtId="172" fontId="0" fillId="0" borderId="0" xfId="0" applyNumberFormat="1"/>
    <xf numFmtId="173" fontId="0" fillId="0" borderId="0" xfId="2" applyNumberFormat="1" applyFont="1"/>
    <xf numFmtId="171" fontId="0" fillId="0" borderId="1" xfId="0" applyNumberFormat="1" applyBorder="1"/>
    <xf numFmtId="2" fontId="0" fillId="0" borderId="1" xfId="0" applyNumberFormat="1" applyBorder="1"/>
    <xf numFmtId="0" fontId="7" fillId="4" borderId="3" xfId="0" applyFont="1" applyFill="1" applyBorder="1" applyAlignment="1">
      <alignment horizontal="center"/>
    </xf>
    <xf numFmtId="1" fontId="0" fillId="0" borderId="1" xfId="0" applyNumberFormat="1" applyBorder="1"/>
    <xf numFmtId="0" fontId="7" fillId="4" borderId="1" xfId="0" applyFont="1" applyFill="1" applyBorder="1" applyAlignment="1">
      <alignment horizontal="center"/>
    </xf>
    <xf numFmtId="0" fontId="0" fillId="0" borderId="1" xfId="0" applyFill="1" applyBorder="1" applyAlignment="1"/>
    <xf numFmtId="172" fontId="0" fillId="0" borderId="1" xfId="0" applyNumberFormat="1" applyFill="1" applyBorder="1" applyAlignment="1"/>
    <xf numFmtId="172" fontId="0" fillId="0" borderId="1" xfId="0" applyNumberFormat="1" applyBorder="1"/>
    <xf numFmtId="0" fontId="7" fillId="13" borderId="1" xfId="0" applyFont="1" applyFill="1" applyBorder="1" applyAlignment="1">
      <alignment horizontal="center"/>
    </xf>
    <xf numFmtId="0" fontId="0" fillId="0" borderId="1" xfId="0" applyFill="1" applyBorder="1"/>
    <xf numFmtId="164" fontId="0" fillId="10" borderId="1" xfId="0" applyNumberFormat="1" applyFill="1" applyBorder="1"/>
    <xf numFmtId="0" fontId="3" fillId="0" borderId="0" xfId="0" applyFont="1" applyAlignment="1">
      <alignment horizontal="center"/>
    </xf>
    <xf numFmtId="0" fontId="2" fillId="4" borderId="0" xfId="0" applyFont="1" applyFill="1" applyAlignment="1">
      <alignment horizontal="center"/>
    </xf>
    <xf numFmtId="0" fontId="2" fillId="4" borderId="0" xfId="0" applyFont="1" applyFill="1" applyAlignment="1">
      <alignment horizontal="right"/>
    </xf>
    <xf numFmtId="164" fontId="0" fillId="0" borderId="0" xfId="0" applyNumberFormat="1"/>
    <xf numFmtId="4" fontId="0" fillId="0" borderId="1" xfId="0" applyNumberFormat="1" applyBorder="1"/>
    <xf numFmtId="0" fontId="8" fillId="14" borderId="1" xfId="0" applyFont="1" applyFill="1" applyBorder="1" applyAlignment="1">
      <alignment horizontal="center"/>
    </xf>
    <xf numFmtId="0" fontId="9" fillId="0" borderId="1" xfId="0" applyFont="1" applyBorder="1"/>
    <xf numFmtId="164" fontId="0" fillId="15" borderId="1" xfId="0" applyNumberFormat="1" applyFill="1" applyBorder="1"/>
    <xf numFmtId="0" fontId="0" fillId="15" borderId="1" xfId="0" applyFill="1" applyBorder="1"/>
    <xf numFmtId="0" fontId="2" fillId="0" borderId="1" xfId="0" applyFont="1" applyBorder="1" applyAlignment="1">
      <alignment horizontal="center"/>
    </xf>
    <xf numFmtId="0" fontId="2" fillId="16" borderId="1" xfId="0" applyFont="1" applyFill="1" applyBorder="1" applyAlignment="1">
      <alignment horizontal="center"/>
    </xf>
    <xf numFmtId="2" fontId="0" fillId="0" borderId="0" xfId="0" applyNumberFormat="1"/>
    <xf numFmtId="175" fontId="0" fillId="0" borderId="0" xfId="0" applyNumberFormat="1"/>
    <xf numFmtId="174" fontId="0" fillId="0" borderId="1" xfId="0" applyNumberFormat="1" applyBorder="1"/>
    <xf numFmtId="0" fontId="2" fillId="17" borderId="1" xfId="0" applyFont="1" applyFill="1" applyBorder="1" applyAlignment="1">
      <alignment horizontal="center"/>
    </xf>
    <xf numFmtId="0" fontId="2" fillId="17" borderId="1" xfId="0" applyFont="1" applyFill="1" applyBorder="1" applyAlignment="1">
      <alignment horizontal="center" wrapText="1"/>
    </xf>
    <xf numFmtId="0" fontId="2" fillId="17" borderId="1" xfId="0" applyFont="1" applyFill="1" applyBorder="1"/>
    <xf numFmtId="17" fontId="0" fillId="0" borderId="0" xfId="0" applyNumberFormat="1"/>
    <xf numFmtId="164" fontId="0" fillId="0" borderId="1" xfId="0" applyNumberFormat="1" applyFill="1" applyBorder="1"/>
    <xf numFmtId="0" fontId="2" fillId="12" borderId="1" xfId="0" applyFont="1" applyFill="1" applyBorder="1" applyAlignment="1">
      <alignment horizontal="center"/>
    </xf>
    <xf numFmtId="2" fontId="0" fillId="0" borderId="0" xfId="1" applyNumberFormat="1" applyFont="1"/>
    <xf numFmtId="2" fontId="0" fillId="0" borderId="0" xfId="1" applyNumberFormat="1" applyFont="1" applyFill="1" applyBorder="1"/>
    <xf numFmtId="3" fontId="0" fillId="0" borderId="1" xfId="0" applyNumberFormat="1" applyFill="1" applyBorder="1"/>
    <xf numFmtId="0" fontId="0" fillId="16" borderId="0" xfId="0" applyFill="1"/>
    <xf numFmtId="3" fontId="13" fillId="0" borderId="1" xfId="0" applyNumberFormat="1" applyFont="1" applyBorder="1"/>
    <xf numFmtId="3" fontId="0" fillId="16" borderId="5" xfId="0" applyNumberFormat="1" applyFill="1" applyBorder="1"/>
    <xf numFmtId="3" fontId="0" fillId="16" borderId="1" xfId="0" applyNumberFormat="1" applyFill="1" applyBorder="1"/>
    <xf numFmtId="3" fontId="0" fillId="16" borderId="6" xfId="0" applyNumberFormat="1" applyFill="1" applyBorder="1"/>
    <xf numFmtId="164" fontId="0" fillId="0" borderId="7" xfId="0" applyNumberFormat="1" applyBorder="1"/>
    <xf numFmtId="164" fontId="0" fillId="0" borderId="7" xfId="0" applyNumberFormat="1" applyFill="1" applyBorder="1"/>
    <xf numFmtId="3" fontId="0" fillId="0" borderId="7" xfId="0" applyNumberFormat="1" applyBorder="1"/>
    <xf numFmtId="3" fontId="0" fillId="0" borderId="7" xfId="0" applyNumberFormat="1" applyFill="1" applyBorder="1"/>
    <xf numFmtId="164" fontId="0" fillId="0" borderId="8" xfId="0" applyNumberFormat="1" applyBorder="1"/>
    <xf numFmtId="164" fontId="0" fillId="0" borderId="8" xfId="0" applyNumberFormat="1" applyFill="1" applyBorder="1"/>
    <xf numFmtId="3" fontId="0" fillId="0" borderId="8" xfId="0" applyNumberFormat="1" applyBorder="1"/>
    <xf numFmtId="3" fontId="0" fillId="0" borderId="8" xfId="0" applyNumberFormat="1" applyFill="1" applyBorder="1"/>
    <xf numFmtId="17" fontId="2" fillId="4" borderId="9" xfId="0" applyNumberFormat="1" applyFont="1" applyFill="1" applyBorder="1"/>
    <xf numFmtId="164" fontId="0" fillId="0" borderId="5" xfId="0" applyNumberFormat="1" applyBorder="1"/>
    <xf numFmtId="164" fontId="0" fillId="0" borderId="5" xfId="0" applyNumberFormat="1" applyFill="1" applyBorder="1"/>
    <xf numFmtId="3" fontId="0" fillId="0" borderId="5" xfId="0" applyNumberFormat="1" applyBorder="1"/>
    <xf numFmtId="3" fontId="0" fillId="0" borderId="5" xfId="0" applyNumberFormat="1" applyFill="1" applyBorder="1"/>
    <xf numFmtId="3" fontId="0" fillId="0" borderId="10" xfId="0" applyNumberFormat="1" applyBorder="1"/>
    <xf numFmtId="17" fontId="2" fillId="4" borderId="11" xfId="0" applyNumberFormat="1" applyFont="1" applyFill="1" applyBorder="1"/>
    <xf numFmtId="3" fontId="0" fillId="0" borderId="12" xfId="0" applyNumberFormat="1" applyBorder="1"/>
    <xf numFmtId="17" fontId="2" fillId="4" borderId="13" xfId="0" applyNumberFormat="1" applyFont="1" applyFill="1" applyBorder="1"/>
    <xf numFmtId="164" fontId="0" fillId="0" borderId="6" xfId="0" applyNumberFormat="1" applyBorder="1"/>
    <xf numFmtId="164" fontId="0" fillId="0" borderId="6" xfId="0" applyNumberFormat="1" applyFill="1" applyBorder="1"/>
    <xf numFmtId="3" fontId="0" fillId="0" borderId="6" xfId="0" applyNumberFormat="1" applyBorder="1"/>
    <xf numFmtId="3" fontId="0" fillId="0" borderId="6" xfId="0" applyNumberFormat="1" applyFill="1" applyBorder="1"/>
    <xf numFmtId="3" fontId="0" fillId="0" borderId="14" xfId="0" applyNumberFormat="1" applyBorder="1"/>
    <xf numFmtId="3" fontId="0" fillId="10" borderId="7" xfId="0" applyNumberFormat="1" applyFill="1" applyBorder="1"/>
    <xf numFmtId="3" fontId="0" fillId="10" borderId="5" xfId="0" applyNumberFormat="1" applyFill="1" applyBorder="1"/>
    <xf numFmtId="43" fontId="0" fillId="0" borderId="15" xfId="2" applyFont="1" applyBorder="1"/>
    <xf numFmtId="43" fontId="0" fillId="0" borderId="16" xfId="2" applyFont="1" applyBorder="1"/>
    <xf numFmtId="43" fontId="0" fillId="0" borderId="17" xfId="2" applyFont="1" applyBorder="1"/>
    <xf numFmtId="43" fontId="0" fillId="0" borderId="0" xfId="2" applyFont="1"/>
    <xf numFmtId="0" fontId="0" fillId="18" borderId="0" xfId="0" applyFill="1"/>
    <xf numFmtId="164" fontId="0" fillId="18" borderId="0" xfId="0" applyNumberFormat="1" applyFill="1"/>
    <xf numFmtId="17" fontId="0" fillId="0" borderId="0" xfId="1" applyNumberFormat="1" applyFont="1"/>
    <xf numFmtId="0" fontId="15" fillId="0" borderId="0" xfId="20" applyFont="1" applyAlignment="1">
      <alignment horizontal="center"/>
    </xf>
    <xf numFmtId="0" fontId="14" fillId="0" borderId="0" xfId="20"/>
    <xf numFmtId="0" fontId="16" fillId="0" borderId="0" xfId="20" applyFont="1" applyAlignment="1">
      <alignment vertical="center"/>
    </xf>
    <xf numFmtId="0" fontId="17" fillId="0" borderId="0" xfId="20" applyFont="1" applyAlignment="1">
      <alignment vertical="center"/>
    </xf>
    <xf numFmtId="0" fontId="18" fillId="0" borderId="0" xfId="20" applyFont="1" applyAlignment="1">
      <alignment horizontal="left" vertical="center" wrapText="1" indent="1"/>
    </xf>
    <xf numFmtId="0" fontId="19" fillId="0" borderId="0" xfId="20" applyFont="1" applyAlignment="1">
      <alignment horizontal="left" vertical="center" indent="1"/>
    </xf>
    <xf numFmtId="0" fontId="18" fillId="0" borderId="0" xfId="20" applyFont="1" applyAlignment="1">
      <alignment horizontal="left" vertical="center" indent="1"/>
    </xf>
    <xf numFmtId="0" fontId="20" fillId="0" borderId="0" xfId="20" applyFont="1" applyAlignment="1">
      <alignment vertical="center"/>
    </xf>
    <xf numFmtId="0" fontId="18" fillId="0" borderId="0" xfId="20" applyFont="1" applyAlignment="1">
      <alignment horizontal="justify" vertical="center"/>
    </xf>
    <xf numFmtId="0" fontId="18" fillId="0" borderId="0" xfId="0" applyFont="1" applyAlignment="1">
      <alignment horizontal="left" vertical="center" wrapText="1" indent="1"/>
    </xf>
    <xf numFmtId="0" fontId="10" fillId="19" borderId="0" xfId="21" applyFont="1" applyFill="1"/>
    <xf numFmtId="0" fontId="22" fillId="19" borderId="9" xfId="21" applyFont="1" applyFill="1" applyBorder="1"/>
    <xf numFmtId="0" fontId="10" fillId="19" borderId="18" xfId="21" applyFont="1" applyFill="1" applyBorder="1"/>
    <xf numFmtId="0" fontId="10" fillId="19" borderId="15" xfId="21" applyFont="1" applyFill="1" applyBorder="1"/>
    <xf numFmtId="0" fontId="22" fillId="19" borderId="11" xfId="21" applyFont="1" applyFill="1" applyBorder="1"/>
    <xf numFmtId="0" fontId="10" fillId="19" borderId="16" xfId="21" applyFont="1" applyFill="1" applyBorder="1"/>
    <xf numFmtId="0" fontId="10" fillId="19" borderId="11" xfId="21" applyFont="1" applyFill="1" applyBorder="1"/>
    <xf numFmtId="0" fontId="23" fillId="19" borderId="0" xfId="21" quotePrefix="1" applyFont="1" applyFill="1" applyAlignment="1">
      <alignment horizontal="right"/>
    </xf>
    <xf numFmtId="0" fontId="10" fillId="19" borderId="0" xfId="21" applyFont="1" applyFill="1" applyAlignment="1">
      <alignment horizontal="right"/>
    </xf>
    <xf numFmtId="17" fontId="10" fillId="19" borderId="0" xfId="21" applyNumberFormat="1" applyFont="1" applyFill="1" applyAlignment="1">
      <alignment horizontal="right"/>
    </xf>
    <xf numFmtId="17" fontId="10" fillId="19" borderId="16" xfId="21" applyNumberFormat="1" applyFont="1" applyFill="1" applyBorder="1" applyAlignment="1">
      <alignment horizontal="right"/>
    </xf>
    <xf numFmtId="3" fontId="10" fillId="19" borderId="0" xfId="21" applyNumberFormat="1" applyFont="1" applyFill="1"/>
    <xf numFmtId="3" fontId="24" fillId="19" borderId="0" xfId="21" applyNumberFormat="1" applyFont="1" applyFill="1"/>
    <xf numFmtId="3" fontId="24" fillId="19" borderId="16" xfId="21" applyNumberFormat="1" applyFont="1" applyFill="1" applyBorder="1"/>
    <xf numFmtId="5" fontId="10" fillId="19" borderId="0" xfId="4" applyNumberFormat="1" applyFont="1" applyFill="1" applyBorder="1"/>
    <xf numFmtId="5" fontId="10" fillId="19" borderId="16" xfId="4" applyNumberFormat="1" applyFont="1" applyFill="1" applyBorder="1"/>
    <xf numFmtId="5" fontId="23" fillId="16" borderId="19" xfId="4" applyNumberFormat="1" applyFont="1" applyFill="1" applyBorder="1"/>
    <xf numFmtId="5" fontId="10" fillId="19" borderId="20" xfId="4" applyNumberFormat="1" applyFont="1" applyFill="1" applyBorder="1"/>
    <xf numFmtId="5" fontId="10" fillId="19" borderId="21" xfId="4" applyNumberFormat="1" applyFont="1" applyFill="1" applyBorder="1"/>
    <xf numFmtId="5" fontId="23" fillId="19" borderId="0" xfId="4" applyNumberFormat="1" applyFont="1" applyFill="1" applyBorder="1"/>
    <xf numFmtId="5" fontId="23" fillId="19" borderId="16" xfId="4" applyNumberFormat="1" applyFont="1" applyFill="1" applyBorder="1"/>
    <xf numFmtId="5" fontId="23" fillId="19" borderId="20" xfId="4" applyNumberFormat="1" applyFont="1" applyFill="1" applyBorder="1"/>
    <xf numFmtId="5" fontId="23" fillId="19" borderId="0" xfId="21" applyNumberFormat="1" applyFont="1" applyFill="1"/>
    <xf numFmtId="176" fontId="24" fillId="19" borderId="0" xfId="4" applyNumberFormat="1" applyFont="1" applyFill="1" applyBorder="1"/>
    <xf numFmtId="176" fontId="10" fillId="19" borderId="0" xfId="4" applyNumberFormat="1" applyFont="1" applyFill="1" applyBorder="1"/>
    <xf numFmtId="176" fontId="24" fillId="19" borderId="16" xfId="4" applyNumberFormat="1" applyFont="1" applyFill="1" applyBorder="1"/>
    <xf numFmtId="5" fontId="23" fillId="16" borderId="19" xfId="21" applyNumberFormat="1" applyFont="1" applyFill="1" applyBorder="1"/>
    <xf numFmtId="5" fontId="10" fillId="19" borderId="0" xfId="21" applyNumberFormat="1" applyFont="1" applyFill="1"/>
    <xf numFmtId="5" fontId="10" fillId="19" borderId="20" xfId="21" applyNumberFormat="1" applyFont="1" applyFill="1" applyBorder="1"/>
    <xf numFmtId="5" fontId="10" fillId="19" borderId="21" xfId="21" applyNumberFormat="1" applyFont="1" applyFill="1" applyBorder="1"/>
    <xf numFmtId="5" fontId="10" fillId="19" borderId="16" xfId="21" applyNumberFormat="1" applyFont="1" applyFill="1" applyBorder="1"/>
    <xf numFmtId="0" fontId="10" fillId="19" borderId="9" xfId="21" applyFont="1" applyFill="1" applyBorder="1"/>
    <xf numFmtId="165" fontId="10" fillId="19" borderId="0" xfId="21" applyNumberFormat="1" applyFont="1" applyFill="1"/>
    <xf numFmtId="165" fontId="24" fillId="19" borderId="0" xfId="21" applyNumberFormat="1" applyFont="1" applyFill="1"/>
    <xf numFmtId="165" fontId="24" fillId="19" borderId="16" xfId="21" applyNumberFormat="1" applyFont="1" applyFill="1" applyBorder="1"/>
    <xf numFmtId="165" fontId="25" fillId="19" borderId="0" xfId="21" applyNumberFormat="1" applyFont="1" applyFill="1"/>
    <xf numFmtId="165" fontId="26" fillId="19" borderId="0" xfId="21" applyNumberFormat="1" applyFont="1" applyFill="1"/>
    <xf numFmtId="0" fontId="27" fillId="19" borderId="0" xfId="21" applyFont="1" applyFill="1"/>
    <xf numFmtId="0" fontId="10" fillId="19" borderId="0" xfId="21" applyFont="1" applyFill="1" applyAlignment="1">
      <alignment horizontal="center"/>
    </xf>
    <xf numFmtId="14" fontId="23" fillId="19" borderId="0" xfId="21" applyNumberFormat="1" applyFont="1" applyFill="1"/>
    <xf numFmtId="14" fontId="23" fillId="19" borderId="16" xfId="21" applyNumberFormat="1" applyFont="1" applyFill="1" applyBorder="1"/>
    <xf numFmtId="3" fontId="24" fillId="19" borderId="0" xfId="4" applyNumberFormat="1" applyFont="1" applyFill="1" applyBorder="1"/>
    <xf numFmtId="3" fontId="10" fillId="19" borderId="0" xfId="4" applyNumberFormat="1" applyFont="1" applyFill="1" applyBorder="1"/>
    <xf numFmtId="10" fontId="10" fillId="19" borderId="0" xfId="22" applyNumberFormat="1" applyFont="1" applyFill="1" applyBorder="1"/>
    <xf numFmtId="3" fontId="10" fillId="19" borderId="20" xfId="21" applyNumberFormat="1" applyFont="1" applyFill="1" applyBorder="1"/>
    <xf numFmtId="177" fontId="23" fillId="19" borderId="0" xfId="4" applyNumberFormat="1" applyFont="1" applyFill="1" applyBorder="1"/>
    <xf numFmtId="178" fontId="29" fillId="19" borderId="0" xfId="21" applyNumberFormat="1" applyFont="1" applyFill="1"/>
    <xf numFmtId="177" fontId="23" fillId="19" borderId="16" xfId="4" applyNumberFormat="1" applyFont="1" applyFill="1" applyBorder="1"/>
    <xf numFmtId="0" fontId="24" fillId="19" borderId="0" xfId="21" applyFont="1" applyFill="1"/>
    <xf numFmtId="0" fontId="24" fillId="19" borderId="16" xfId="21" applyFont="1" applyFill="1" applyBorder="1"/>
    <xf numFmtId="0" fontId="10" fillId="19" borderId="0" xfId="21" applyFont="1" applyFill="1" applyAlignment="1">
      <alignment horizontal="center" wrapText="1"/>
    </xf>
    <xf numFmtId="14" fontId="10" fillId="19" borderId="0" xfId="21" applyNumberFormat="1" applyFont="1" applyFill="1" applyAlignment="1">
      <alignment horizontal="right"/>
    </xf>
    <xf numFmtId="14" fontId="10" fillId="19" borderId="16" xfId="21" applyNumberFormat="1" applyFont="1" applyFill="1" applyBorder="1" applyAlignment="1">
      <alignment horizontal="right"/>
    </xf>
    <xf numFmtId="165" fontId="26" fillId="19" borderId="16" xfId="21" applyNumberFormat="1" applyFont="1" applyFill="1" applyBorder="1"/>
    <xf numFmtId="0" fontId="26" fillId="19" borderId="0" xfId="21" applyFont="1" applyFill="1"/>
    <xf numFmtId="0" fontId="26" fillId="19" borderId="16" xfId="21" applyFont="1" applyFill="1" applyBorder="1"/>
    <xf numFmtId="3" fontId="10" fillId="19" borderId="20" xfId="4" applyNumberFormat="1" applyFont="1" applyFill="1" applyBorder="1"/>
    <xf numFmtId="0" fontId="10" fillId="19" borderId="13" xfId="21" applyFont="1" applyFill="1" applyBorder="1"/>
    <xf numFmtId="0" fontId="10" fillId="19" borderId="2" xfId="21" applyFont="1" applyFill="1" applyBorder="1"/>
    <xf numFmtId="3" fontId="24" fillId="19" borderId="2" xfId="4" applyNumberFormat="1" applyFont="1" applyFill="1" applyBorder="1"/>
    <xf numFmtId="3" fontId="10" fillId="19" borderId="2" xfId="4" applyNumberFormat="1" applyFont="1" applyFill="1" applyBorder="1"/>
    <xf numFmtId="0" fontId="10" fillId="19" borderId="2" xfId="21" applyFont="1" applyFill="1" applyBorder="1" applyAlignment="1">
      <alignment horizontal="right"/>
    </xf>
    <xf numFmtId="165" fontId="24" fillId="19" borderId="2" xfId="21" applyNumberFormat="1" applyFont="1" applyFill="1" applyBorder="1"/>
    <xf numFmtId="0" fontId="24" fillId="19" borderId="2" xfId="21" applyFont="1" applyFill="1" applyBorder="1"/>
    <xf numFmtId="0" fontId="24" fillId="19" borderId="17" xfId="21" applyFont="1" applyFill="1" applyBorder="1"/>
    <xf numFmtId="0" fontId="30" fillId="19" borderId="0" xfId="0" applyFont="1" applyFill="1"/>
    <xf numFmtId="0" fontId="31" fillId="19" borderId="0" xfId="0" applyFont="1" applyFill="1"/>
    <xf numFmtId="0" fontId="0" fillId="19" borderId="9" xfId="0" applyFill="1" applyBorder="1"/>
    <xf numFmtId="0" fontId="0" fillId="19" borderId="18" xfId="0" applyFill="1" applyBorder="1"/>
    <xf numFmtId="0" fontId="0" fillId="19" borderId="15" xfId="0" applyFill="1" applyBorder="1"/>
    <xf numFmtId="0" fontId="0" fillId="19" borderId="0" xfId="0" applyFill="1"/>
    <xf numFmtId="0" fontId="0" fillId="19" borderId="11" xfId="0" applyFill="1" applyBorder="1"/>
    <xf numFmtId="0" fontId="0" fillId="19" borderId="0" xfId="0" applyFill="1" applyAlignment="1">
      <alignment horizontal="center"/>
    </xf>
    <xf numFmtId="0" fontId="0" fillId="19" borderId="16" xfId="0" applyFill="1" applyBorder="1" applyAlignment="1">
      <alignment horizontal="center"/>
    </xf>
    <xf numFmtId="0" fontId="0" fillId="19" borderId="16" xfId="0" applyFill="1" applyBorder="1"/>
    <xf numFmtId="173" fontId="0" fillId="19" borderId="0" xfId="2" applyNumberFormat="1" applyFont="1" applyFill="1" applyBorder="1"/>
    <xf numFmtId="173" fontId="0" fillId="19" borderId="16" xfId="0" applyNumberFormat="1" applyFill="1" applyBorder="1"/>
    <xf numFmtId="173" fontId="0" fillId="19" borderId="0" xfId="0" applyNumberFormat="1" applyFill="1"/>
    <xf numFmtId="173" fontId="0" fillId="19" borderId="20" xfId="2" applyNumberFormat="1" applyFont="1" applyFill="1" applyBorder="1"/>
    <xf numFmtId="173" fontId="0" fillId="19" borderId="21" xfId="2" applyNumberFormat="1" applyFont="1" applyFill="1" applyBorder="1"/>
    <xf numFmtId="173" fontId="0" fillId="19" borderId="16" xfId="2" applyNumberFormat="1" applyFont="1" applyFill="1" applyBorder="1"/>
    <xf numFmtId="173" fontId="0" fillId="19" borderId="22" xfId="2" applyNumberFormat="1" applyFont="1" applyFill="1" applyBorder="1"/>
    <xf numFmtId="173" fontId="0" fillId="19" borderId="23" xfId="2" applyNumberFormat="1" applyFont="1" applyFill="1" applyBorder="1"/>
    <xf numFmtId="43" fontId="0" fillId="19" borderId="0" xfId="0" applyNumberFormat="1" applyFill="1"/>
    <xf numFmtId="173" fontId="0" fillId="19" borderId="20" xfId="0" applyNumberFormat="1" applyFill="1" applyBorder="1"/>
    <xf numFmtId="173" fontId="0" fillId="19" borderId="21" xfId="0" applyNumberFormat="1" applyFill="1" applyBorder="1"/>
    <xf numFmtId="0" fontId="0" fillId="19" borderId="13" xfId="0" applyFill="1" applyBorder="1"/>
    <xf numFmtId="0" fontId="0" fillId="19" borderId="2" xfId="0" applyFill="1" applyBorder="1"/>
    <xf numFmtId="167" fontId="0" fillId="19" borderId="2" xfId="1" applyNumberFormat="1" applyFont="1" applyFill="1" applyBorder="1"/>
    <xf numFmtId="167" fontId="0" fillId="19" borderId="17" xfId="1" applyNumberFormat="1" applyFont="1" applyFill="1" applyBorder="1"/>
    <xf numFmtId="167" fontId="0" fillId="19" borderId="0" xfId="1" applyNumberFormat="1" applyFont="1" applyFill="1" applyBorder="1"/>
    <xf numFmtId="167" fontId="0" fillId="19" borderId="16" xfId="1" applyNumberFormat="1" applyFont="1" applyFill="1" applyBorder="1"/>
    <xf numFmtId="0" fontId="0" fillId="19" borderId="13" xfId="0" quotePrefix="1" applyFill="1" applyBorder="1"/>
    <xf numFmtId="173" fontId="0" fillId="19" borderId="2" xfId="2" applyNumberFormat="1" applyFont="1" applyFill="1" applyBorder="1"/>
    <xf numFmtId="173" fontId="0" fillId="19" borderId="17" xfId="2" applyNumberFormat="1" applyFont="1" applyFill="1" applyBorder="1"/>
    <xf numFmtId="173" fontId="0" fillId="19" borderId="0" xfId="2" applyNumberFormat="1" applyFont="1" applyFill="1"/>
    <xf numFmtId="167" fontId="0" fillId="19" borderId="0" xfId="1" applyNumberFormat="1" applyFont="1" applyFill="1"/>
    <xf numFmtId="173" fontId="9" fillId="19" borderId="0" xfId="2" applyNumberFormat="1" applyFont="1" applyFill="1" applyBorder="1"/>
    <xf numFmtId="173" fontId="32" fillId="19" borderId="0" xfId="2" applyNumberFormat="1" applyFont="1" applyFill="1" applyBorder="1"/>
    <xf numFmtId="167" fontId="0" fillId="19" borderId="17" xfId="0" applyNumberFormat="1" applyFill="1" applyBorder="1"/>
    <xf numFmtId="0" fontId="2" fillId="19" borderId="9" xfId="0" applyFont="1" applyFill="1" applyBorder="1"/>
    <xf numFmtId="167" fontId="0" fillId="19" borderId="2" xfId="0" applyNumberFormat="1" applyFill="1" applyBorder="1"/>
    <xf numFmtId="167" fontId="0" fillId="19" borderId="0" xfId="0" applyNumberFormat="1" applyFill="1"/>
    <xf numFmtId="173" fontId="0" fillId="19" borderId="2" xfId="0" applyNumberFormat="1" applyFill="1" applyBorder="1"/>
    <xf numFmtId="0" fontId="10" fillId="0" borderId="0" xfId="5"/>
    <xf numFmtId="0" fontId="37" fillId="20" borderId="24" xfId="0" applyFont="1" applyFill="1" applyBorder="1" applyAlignment="1">
      <alignment horizontal="left" vertical="top"/>
    </xf>
    <xf numFmtId="0" fontId="38" fillId="21" borderId="25" xfId="0" applyFont="1" applyFill="1" applyBorder="1" applyAlignment="1">
      <alignment horizontal="left" vertical="top"/>
    </xf>
    <xf numFmtId="0" fontId="0" fillId="0" borderId="26" xfId="0" applyBorder="1"/>
    <xf numFmtId="0" fontId="0" fillId="22" borderId="27" xfId="0" applyFill="1" applyBorder="1"/>
    <xf numFmtId="0" fontId="37" fillId="20" borderId="28" xfId="0" applyFont="1" applyFill="1" applyBorder="1" applyAlignment="1">
      <alignment horizontal="left" vertical="top"/>
    </xf>
    <xf numFmtId="179" fontId="39" fillId="0" borderId="26" xfId="0" applyNumberFormat="1" applyFont="1" applyBorder="1" applyAlignment="1">
      <alignment horizontal="right" vertical="top"/>
    </xf>
    <xf numFmtId="179" fontId="36" fillId="22" borderId="27" xfId="0" applyNumberFormat="1" applyFont="1" applyFill="1" applyBorder="1" applyAlignment="1">
      <alignment horizontal="right" vertical="top"/>
    </xf>
    <xf numFmtId="3" fontId="39" fillId="0" borderId="26" xfId="0" applyNumberFormat="1" applyFont="1" applyBorder="1" applyAlignment="1">
      <alignment horizontal="right" vertical="top"/>
    </xf>
    <xf numFmtId="3" fontId="36" fillId="22" borderId="27" xfId="0" applyNumberFormat="1" applyFont="1" applyFill="1" applyBorder="1" applyAlignment="1">
      <alignment horizontal="right" vertical="top"/>
    </xf>
    <xf numFmtId="0" fontId="40" fillId="23" borderId="30" xfId="0" applyFont="1" applyFill="1" applyBorder="1" applyAlignment="1">
      <alignment horizontal="left" vertical="top"/>
    </xf>
    <xf numFmtId="3" fontId="41" fillId="24" borderId="31" xfId="0" applyNumberFormat="1" applyFont="1" applyFill="1" applyBorder="1" applyAlignment="1">
      <alignment horizontal="right" vertical="top"/>
    </xf>
    <xf numFmtId="0" fontId="37" fillId="20" borderId="0" xfId="0" applyFont="1" applyFill="1" applyAlignment="1">
      <alignment horizontal="left" vertical="top"/>
    </xf>
    <xf numFmtId="3" fontId="39" fillId="0" borderId="0" xfId="0" applyNumberFormat="1" applyFont="1" applyAlignment="1">
      <alignment horizontal="right" vertical="top"/>
    </xf>
    <xf numFmtId="3" fontId="36" fillId="22" borderId="0" xfId="0" applyNumberFormat="1" applyFont="1" applyFill="1" applyAlignment="1">
      <alignment horizontal="right" vertical="top"/>
    </xf>
    <xf numFmtId="3" fontId="36" fillId="25" borderId="27" xfId="0" applyNumberFormat="1" applyFont="1" applyFill="1" applyBorder="1" applyAlignment="1">
      <alignment horizontal="right" vertical="top"/>
    </xf>
    <xf numFmtId="0" fontId="35" fillId="0" borderId="0" xfId="0" applyFont="1" applyAlignment="1">
      <alignment horizontal="left" vertical="center"/>
    </xf>
    <xf numFmtId="0" fontId="1" fillId="0" borderId="0" xfId="23"/>
    <xf numFmtId="0" fontId="0" fillId="0" borderId="0" xfId="23" applyFont="1"/>
    <xf numFmtId="180" fontId="10" fillId="0" borderId="0" xfId="5" applyNumberFormat="1"/>
    <xf numFmtId="0" fontId="10" fillId="0" borderId="0" xfId="5" applyAlignment="1">
      <alignment horizontal="right"/>
    </xf>
    <xf numFmtId="0" fontId="33" fillId="0" borderId="0" xfId="0" applyFont="1" applyAlignment="1">
      <alignment horizontal="center" vertical="center"/>
    </xf>
    <xf numFmtId="0" fontId="34" fillId="0" borderId="0" xfId="0" applyFont="1" applyAlignment="1">
      <alignment vertical="center"/>
    </xf>
    <xf numFmtId="0" fontId="35" fillId="0" borderId="0" xfId="0" applyFont="1" applyAlignment="1">
      <alignment vertical="center"/>
    </xf>
    <xf numFmtId="3" fontId="41" fillId="26" borderId="31" xfId="0" applyNumberFormat="1" applyFont="1" applyFill="1" applyBorder="1" applyAlignment="1">
      <alignment horizontal="right" vertical="top"/>
    </xf>
    <xf numFmtId="3" fontId="39" fillId="16" borderId="26" xfId="0" applyNumberFormat="1" applyFont="1" applyFill="1" applyBorder="1" applyAlignment="1">
      <alignment horizontal="right" vertical="top"/>
    </xf>
    <xf numFmtId="3" fontId="41" fillId="27" borderId="31" xfId="0" applyNumberFormat="1" applyFont="1" applyFill="1" applyBorder="1" applyAlignment="1">
      <alignment horizontal="right" vertical="top"/>
    </xf>
    <xf numFmtId="3" fontId="10" fillId="0" borderId="0" xfId="5" applyNumberFormat="1"/>
    <xf numFmtId="3" fontId="39" fillId="0" borderId="26" xfId="24" applyNumberFormat="1" applyFont="1" applyBorder="1" applyAlignment="1">
      <alignment horizontal="right" vertical="top"/>
    </xf>
    <xf numFmtId="3" fontId="36" fillId="28" borderId="27" xfId="0" applyNumberFormat="1" applyFont="1" applyFill="1" applyBorder="1" applyAlignment="1">
      <alignment horizontal="right" vertical="top"/>
    </xf>
    <xf numFmtId="0" fontId="43" fillId="29" borderId="34" xfId="0" applyFont="1" applyFill="1" applyBorder="1" applyAlignment="1">
      <alignment horizontal="left" vertical="center"/>
    </xf>
    <xf numFmtId="43" fontId="10" fillId="0" borderId="0" xfId="2" applyFont="1"/>
    <xf numFmtId="0" fontId="44" fillId="0" borderId="0" xfId="5" applyFont="1"/>
    <xf numFmtId="0" fontId="23" fillId="0" borderId="0" xfId="5" applyFont="1" applyAlignment="1">
      <alignment horizontal="center"/>
    </xf>
    <xf numFmtId="3" fontId="23" fillId="0" borderId="0" xfId="5" applyNumberFormat="1" applyFont="1" applyAlignment="1">
      <alignment horizontal="center"/>
    </xf>
    <xf numFmtId="0" fontId="10" fillId="0" borderId="0" xfId="5" applyAlignment="1">
      <alignment horizontal="center"/>
    </xf>
    <xf numFmtId="3" fontId="45" fillId="0" borderId="0" xfId="5" applyNumberFormat="1" applyFont="1" applyAlignment="1">
      <alignment horizontal="center"/>
    </xf>
    <xf numFmtId="181" fontId="45" fillId="0" borderId="0" xfId="5" applyNumberFormat="1" applyFont="1" applyAlignment="1">
      <alignment horizontal="center"/>
    </xf>
    <xf numFmtId="0" fontId="23" fillId="0" borderId="0" xfId="0" applyFont="1"/>
    <xf numFmtId="0" fontId="10" fillId="0" borderId="0" xfId="0" applyFont="1"/>
    <xf numFmtId="0" fontId="10" fillId="0" borderId="0" xfId="5" quotePrefix="1" applyAlignment="1">
      <alignment horizontal="center"/>
    </xf>
    <xf numFmtId="3" fontId="46" fillId="0" borderId="0" xfId="5" applyNumberFormat="1" applyFont="1" applyAlignment="1">
      <alignment horizontal="center"/>
    </xf>
    <xf numFmtId="0" fontId="24" fillId="0" borderId="0" xfId="5" applyFont="1" applyAlignment="1">
      <alignment horizontal="left"/>
    </xf>
    <xf numFmtId="0" fontId="24" fillId="0" borderId="0" xfId="5" quotePrefix="1" applyFont="1" applyAlignment="1">
      <alignment horizontal="left"/>
    </xf>
    <xf numFmtId="173" fontId="47" fillId="0" borderId="0" xfId="25" applyNumberFormat="1" applyFont="1" applyFill="1"/>
    <xf numFmtId="173" fontId="47" fillId="0" borderId="0" xfId="25" applyNumberFormat="1" applyFont="1"/>
    <xf numFmtId="173" fontId="24" fillId="0" borderId="0" xfId="26" applyNumberFormat="1" applyFont="1" applyBorder="1"/>
    <xf numFmtId="173" fontId="24" fillId="0" borderId="35" xfId="26" applyNumberFormat="1" applyFont="1" applyBorder="1"/>
    <xf numFmtId="173" fontId="10" fillId="0" borderId="0" xfId="26" applyNumberFormat="1"/>
    <xf numFmtId="182" fontId="10" fillId="0" borderId="0" xfId="5" applyNumberFormat="1"/>
    <xf numFmtId="173" fontId="10" fillId="0" borderId="0" xfId="5" applyNumberFormat="1"/>
    <xf numFmtId="173" fontId="24" fillId="0" borderId="35" xfId="26" applyNumberFormat="1" applyFont="1" applyFill="1" applyBorder="1"/>
    <xf numFmtId="173" fontId="47" fillId="0" borderId="0" xfId="26" applyNumberFormat="1" applyFont="1" applyFill="1" applyBorder="1"/>
    <xf numFmtId="173" fontId="47" fillId="0" borderId="35" xfId="26" applyNumberFormat="1" applyFont="1" applyFill="1" applyBorder="1"/>
    <xf numFmtId="173" fontId="24" fillId="0" borderId="0" xfId="26" applyNumberFormat="1" applyFont="1" applyFill="1" applyBorder="1"/>
    <xf numFmtId="173" fontId="10" fillId="0" borderId="0" xfId="26" applyNumberFormat="1" applyFill="1"/>
    <xf numFmtId="173" fontId="47" fillId="30" borderId="0" xfId="25" applyNumberFormat="1" applyFont="1" applyFill="1"/>
    <xf numFmtId="173" fontId="24" fillId="30" borderId="0" xfId="26" applyNumberFormat="1" applyFont="1" applyFill="1" applyBorder="1"/>
    <xf numFmtId="173" fontId="24" fillId="30" borderId="35" xfId="26" applyNumberFormat="1" applyFont="1" applyFill="1" applyBorder="1"/>
    <xf numFmtId="173" fontId="10" fillId="30" borderId="0" xfId="26" applyNumberFormat="1" applyFill="1"/>
    <xf numFmtId="173" fontId="24" fillId="30" borderId="0" xfId="25" applyNumberFormat="1" applyFont="1" applyFill="1" applyBorder="1"/>
    <xf numFmtId="173" fontId="24" fillId="30" borderId="35" xfId="25" applyNumberFormat="1" applyFont="1" applyFill="1" applyBorder="1"/>
    <xf numFmtId="173" fontId="10" fillId="0" borderId="20" xfId="26" applyNumberFormat="1" applyFont="1" applyFill="1" applyBorder="1"/>
    <xf numFmtId="173" fontId="10" fillId="0" borderId="36" xfId="26" applyNumberFormat="1" applyFont="1" applyFill="1" applyBorder="1"/>
    <xf numFmtId="173" fontId="10" fillId="0" borderId="37" xfId="26" applyNumberFormat="1" applyFont="1" applyFill="1" applyBorder="1"/>
    <xf numFmtId="3" fontId="10" fillId="0" borderId="20" xfId="26" applyNumberFormat="1" applyFont="1" applyFill="1" applyBorder="1"/>
    <xf numFmtId="173" fontId="24" fillId="0" borderId="0" xfId="25" applyNumberFormat="1" applyFont="1" applyFill="1" applyBorder="1"/>
    <xf numFmtId="173" fontId="24" fillId="0" borderId="35" xfId="25" applyNumberFormat="1" applyFont="1" applyFill="1" applyBorder="1"/>
    <xf numFmtId="43" fontId="10" fillId="0" borderId="0" xfId="5" applyNumberFormat="1"/>
    <xf numFmtId="173" fontId="47" fillId="0" borderId="35" xfId="25" applyNumberFormat="1" applyFont="1" applyFill="1" applyBorder="1"/>
    <xf numFmtId="173" fontId="48" fillId="0" borderId="20" xfId="2" applyNumberFormat="1" applyFont="1" applyBorder="1"/>
    <xf numFmtId="173" fontId="48" fillId="0" borderId="36" xfId="2" applyNumberFormat="1" applyFont="1" applyBorder="1"/>
    <xf numFmtId="173" fontId="47" fillId="0" borderId="38" xfId="25" applyNumberFormat="1" applyFont="1" applyFill="1" applyBorder="1"/>
    <xf numFmtId="0" fontId="10" fillId="0" borderId="0" xfId="5" applyAlignment="1">
      <alignment horizontal="left" indent="1"/>
    </xf>
    <xf numFmtId="173" fontId="10" fillId="0" borderId="37" xfId="26" applyNumberFormat="1" applyBorder="1"/>
    <xf numFmtId="183" fontId="10" fillId="0" borderId="0" xfId="5" applyNumberFormat="1"/>
    <xf numFmtId="0" fontId="10" fillId="0" borderId="0" xfId="0" applyFont="1" applyAlignment="1">
      <alignment horizontal="left" vertical="justify"/>
    </xf>
    <xf numFmtId="0" fontId="0" fillId="0" borderId="0" xfId="0" applyAlignment="1">
      <alignment vertical="justify"/>
    </xf>
    <xf numFmtId="173" fontId="0" fillId="0" borderId="0" xfId="0" applyNumberFormat="1" applyAlignment="1">
      <alignment vertical="justify"/>
    </xf>
    <xf numFmtId="5" fontId="0" fillId="0" borderId="0" xfId="0" applyNumberFormat="1"/>
    <xf numFmtId="0" fontId="10" fillId="0" borderId="0" xfId="27"/>
    <xf numFmtId="0" fontId="10" fillId="0" borderId="0" xfId="5" applyProtection="1">
      <protection hidden="1"/>
    </xf>
    <xf numFmtId="3" fontId="0" fillId="0" borderId="0" xfId="0" applyNumberFormat="1" applyAlignment="1">
      <alignment vertical="justify"/>
    </xf>
    <xf numFmtId="182" fontId="0" fillId="0" borderId="0" xfId="0" applyNumberFormat="1"/>
    <xf numFmtId="0" fontId="34" fillId="0" borderId="0" xfId="27" applyFont="1" applyAlignment="1">
      <alignment vertical="justify"/>
    </xf>
    <xf numFmtId="3" fontId="25" fillId="0" borderId="0" xfId="28" applyNumberFormat="1" applyFont="1" applyAlignment="1">
      <alignment vertical="justify"/>
    </xf>
    <xf numFmtId="3" fontId="25" fillId="0" borderId="35" xfId="28" applyNumberFormat="1" applyFont="1" applyBorder="1" applyAlignment="1">
      <alignment vertical="justify"/>
    </xf>
    <xf numFmtId="3" fontId="10" fillId="0" borderId="20" xfId="27" applyNumberFormat="1" applyBorder="1" applyAlignment="1">
      <alignment vertical="justify"/>
    </xf>
    <xf numFmtId="3" fontId="10" fillId="0" borderId="36" xfId="27" applyNumberFormat="1" applyBorder="1" applyAlignment="1">
      <alignment vertical="justify"/>
    </xf>
    <xf numFmtId="3" fontId="10" fillId="0" borderId="37" xfId="27" applyNumberFormat="1" applyBorder="1" applyAlignment="1">
      <alignment vertical="justify"/>
    </xf>
    <xf numFmtId="3" fontId="10" fillId="0" borderId="20" xfId="29" applyNumberFormat="1" applyFont="1" applyFill="1" applyBorder="1"/>
    <xf numFmtId="3" fontId="10" fillId="0" borderId="0" xfId="27" applyNumberFormat="1" applyAlignment="1">
      <alignment vertical="justify"/>
    </xf>
    <xf numFmtId="3" fontId="10" fillId="0" borderId="35" xfId="27" applyNumberFormat="1" applyBorder="1" applyAlignment="1">
      <alignment vertical="justify"/>
    </xf>
    <xf numFmtId="3" fontId="10" fillId="0" borderId="0" xfId="29" applyNumberFormat="1" applyFont="1" applyFill="1" applyBorder="1"/>
    <xf numFmtId="0" fontId="10" fillId="0" borderId="0" xfId="5" applyAlignment="1">
      <alignment vertical="justify"/>
    </xf>
    <xf numFmtId="173" fontId="10" fillId="0" borderId="39" xfId="5" applyNumberFormat="1" applyBorder="1"/>
    <xf numFmtId="183" fontId="10" fillId="0" borderId="35" xfId="5" applyNumberFormat="1" applyBorder="1"/>
    <xf numFmtId="5" fontId="10" fillId="0" borderId="0" xfId="5" applyNumberFormat="1"/>
    <xf numFmtId="173" fontId="10" fillId="0" borderId="35" xfId="5" applyNumberFormat="1" applyBorder="1" applyAlignment="1">
      <alignment horizontal="centerContinuous" vertical="justify"/>
    </xf>
    <xf numFmtId="0" fontId="23" fillId="0" borderId="0" xfId="5" applyFont="1"/>
    <xf numFmtId="0" fontId="10" fillId="0" borderId="35" xfId="5" quotePrefix="1" applyBorder="1" applyAlignment="1">
      <alignment horizontal="center"/>
    </xf>
    <xf numFmtId="0" fontId="24" fillId="0" borderId="0" xfId="5" applyFont="1"/>
    <xf numFmtId="184" fontId="10" fillId="0" borderId="0" xfId="5" applyNumberFormat="1" applyAlignment="1">
      <alignment horizontal="center"/>
    </xf>
    <xf numFmtId="173" fontId="10" fillId="0" borderId="20" xfId="5" applyNumberFormat="1" applyBorder="1"/>
    <xf numFmtId="173" fontId="10" fillId="0" borderId="36" xfId="5" applyNumberFormat="1" applyBorder="1"/>
    <xf numFmtId="173" fontId="10" fillId="0" borderId="35" xfId="26" applyNumberFormat="1" applyFill="1" applyBorder="1"/>
    <xf numFmtId="173" fontId="10" fillId="0" borderId="20" xfId="26" applyNumberFormat="1" applyFill="1" applyBorder="1"/>
    <xf numFmtId="173" fontId="10" fillId="0" borderId="20" xfId="26" applyNumberFormat="1" applyBorder="1"/>
    <xf numFmtId="173" fontId="10" fillId="0" borderId="36" xfId="26" applyNumberFormat="1" applyBorder="1"/>
    <xf numFmtId="173" fontId="10" fillId="0" borderId="35" xfId="26" applyNumberFormat="1" applyBorder="1"/>
    <xf numFmtId="0" fontId="10" fillId="0" borderId="35" xfId="5" applyBorder="1"/>
    <xf numFmtId="173" fontId="25" fillId="31" borderId="0" xfId="25" applyNumberFormat="1" applyFont="1" applyFill="1"/>
    <xf numFmtId="173" fontId="25" fillId="31" borderId="0" xfId="26" applyNumberFormat="1" applyFont="1" applyFill="1"/>
    <xf numFmtId="173" fontId="25" fillId="31" borderId="35" xfId="26" applyNumberFormat="1" applyFont="1" applyFill="1" applyBorder="1"/>
    <xf numFmtId="173" fontId="10" fillId="31" borderId="0" xfId="26" applyNumberFormat="1" applyFont="1" applyFill="1"/>
    <xf numFmtId="173" fontId="25" fillId="30" borderId="0" xfId="25" applyNumberFormat="1" applyFont="1" applyFill="1"/>
    <xf numFmtId="173" fontId="25" fillId="32" borderId="0" xfId="25" applyNumberFormat="1" applyFont="1" applyFill="1"/>
    <xf numFmtId="173" fontId="25" fillId="32" borderId="0" xfId="26" applyNumberFormat="1" applyFont="1" applyFill="1"/>
    <xf numFmtId="173" fontId="25" fillId="32" borderId="35" xfId="26" applyNumberFormat="1" applyFont="1" applyFill="1" applyBorder="1"/>
    <xf numFmtId="173" fontId="10" fillId="32" borderId="0" xfId="26" applyNumberFormat="1" applyFont="1" applyFill="1"/>
    <xf numFmtId="173" fontId="10" fillId="0" borderId="35" xfId="5" applyNumberFormat="1" applyBorder="1"/>
    <xf numFmtId="173" fontId="25" fillId="16" borderId="0" xfId="25" applyNumberFormat="1" applyFont="1" applyFill="1"/>
    <xf numFmtId="173" fontId="24" fillId="16" borderId="0" xfId="26" applyNumberFormat="1" applyFont="1" applyFill="1" applyBorder="1"/>
    <xf numFmtId="173" fontId="24" fillId="16" borderId="35" xfId="26" applyNumberFormat="1" applyFont="1" applyFill="1" applyBorder="1"/>
    <xf numFmtId="173" fontId="27" fillId="16" borderId="0" xfId="26" applyNumberFormat="1" applyFont="1" applyFill="1" applyBorder="1"/>
    <xf numFmtId="173" fontId="27" fillId="16" borderId="35" xfId="26" applyNumberFormat="1" applyFont="1" applyFill="1" applyBorder="1"/>
    <xf numFmtId="173" fontId="10" fillId="0" borderId="0" xfId="26" applyNumberFormat="1" applyFont="1" applyFill="1" applyBorder="1"/>
    <xf numFmtId="173" fontId="10" fillId="0" borderId="35" xfId="26" applyNumberFormat="1" applyFont="1" applyFill="1" applyBorder="1"/>
    <xf numFmtId="0" fontId="10" fillId="0" borderId="0" xfId="30"/>
    <xf numFmtId="173" fontId="10" fillId="33" borderId="0" xfId="26" applyNumberFormat="1" applyFont="1" applyFill="1" applyBorder="1"/>
    <xf numFmtId="173" fontId="10" fillId="33" borderId="0" xfId="26" applyNumberFormat="1" applyFont="1" applyFill="1"/>
    <xf numFmtId="185" fontId="10" fillId="0" borderId="0" xfId="31" applyNumberFormat="1" applyFont="1" applyFill="1"/>
    <xf numFmtId="185" fontId="10" fillId="0" borderId="0" xfId="32" applyNumberFormat="1" applyFont="1" applyFill="1"/>
    <xf numFmtId="185" fontId="10" fillId="0" borderId="0" xfId="32" applyNumberFormat="1" applyFont="1" applyFill="1" applyBorder="1"/>
    <xf numFmtId="185" fontId="10" fillId="0" borderId="35" xfId="32" applyNumberFormat="1" applyFont="1" applyFill="1" applyBorder="1"/>
    <xf numFmtId="185" fontId="10" fillId="0" borderId="0" xfId="32" applyNumberFormat="1"/>
    <xf numFmtId="173" fontId="25" fillId="0" borderId="0" xfId="29" applyNumberFormat="1" applyFont="1"/>
    <xf numFmtId="173" fontId="25" fillId="0" borderId="0" xfId="26" applyNumberFormat="1" applyFont="1" applyFill="1"/>
    <xf numFmtId="173" fontId="25" fillId="0" borderId="0" xfId="26" applyNumberFormat="1" applyFont="1" applyBorder="1"/>
    <xf numFmtId="173" fontId="25" fillId="0" borderId="35" xfId="26" applyNumberFormat="1" applyFont="1" applyBorder="1"/>
    <xf numFmtId="173" fontId="10" fillId="0" borderId="0" xfId="26" applyNumberFormat="1" applyFont="1" applyFill="1"/>
    <xf numFmtId="173" fontId="10" fillId="0" borderId="0" xfId="26" applyNumberFormat="1" applyFont="1" applyBorder="1"/>
    <xf numFmtId="173" fontId="10" fillId="0" borderId="35" xfId="26" applyNumberFormat="1" applyFont="1" applyBorder="1"/>
    <xf numFmtId="4" fontId="25" fillId="0" borderId="0" xfId="5" applyNumberFormat="1" applyFont="1"/>
    <xf numFmtId="43" fontId="10" fillId="0" borderId="0" xfId="26" applyFill="1"/>
    <xf numFmtId="43" fontId="10" fillId="0" borderId="35" xfId="26" applyFill="1" applyBorder="1"/>
    <xf numFmtId="43" fontId="10" fillId="0" borderId="0" xfId="26" applyFont="1"/>
    <xf numFmtId="43" fontId="10" fillId="0" borderId="20" xfId="5" applyNumberFormat="1" applyBorder="1"/>
    <xf numFmtId="43" fontId="10" fillId="0" borderId="36" xfId="5" applyNumberFormat="1" applyBorder="1"/>
    <xf numFmtId="0" fontId="49" fillId="0" borderId="0" xfId="5" applyFont="1" applyAlignment="1">
      <alignment horizontal="left"/>
    </xf>
    <xf numFmtId="173" fontId="10" fillId="0" borderId="0" xfId="26" applyNumberFormat="1" applyBorder="1"/>
    <xf numFmtId="173" fontId="10" fillId="0" borderId="22" xfId="26" applyNumberFormat="1" applyFont="1" applyFill="1" applyBorder="1"/>
    <xf numFmtId="173" fontId="10" fillId="0" borderId="38" xfId="26" applyNumberFormat="1" applyFont="1" applyFill="1" applyBorder="1"/>
    <xf numFmtId="173" fontId="10" fillId="0" borderId="22" xfId="26" applyNumberFormat="1" applyBorder="1"/>
    <xf numFmtId="0" fontId="49" fillId="0" borderId="0" xfId="5" applyFont="1"/>
    <xf numFmtId="0" fontId="44" fillId="0" borderId="0" xfId="33" applyFont="1" applyAlignment="1">
      <alignment horizontal="left"/>
    </xf>
    <xf numFmtId="0" fontId="10" fillId="0" borderId="0" xfId="33"/>
    <xf numFmtId="0" fontId="23" fillId="0" borderId="0" xfId="33" applyFont="1" applyAlignment="1">
      <alignment horizontal="center"/>
    </xf>
    <xf numFmtId="3" fontId="23" fillId="0" borderId="0" xfId="33" applyNumberFormat="1" applyFont="1" applyAlignment="1">
      <alignment horizontal="center"/>
    </xf>
    <xf numFmtId="0" fontId="10" fillId="0" borderId="0" xfId="33" applyAlignment="1">
      <alignment horizontal="center"/>
    </xf>
    <xf numFmtId="3" fontId="45" fillId="0" borderId="0" xfId="33" applyNumberFormat="1" applyFont="1" applyAlignment="1">
      <alignment horizontal="center"/>
    </xf>
    <xf numFmtId="181" fontId="45" fillId="0" borderId="0" xfId="33" applyNumberFormat="1" applyFont="1" applyAlignment="1">
      <alignment horizontal="center"/>
    </xf>
    <xf numFmtId="0" fontId="23" fillId="0" borderId="0" xfId="33" applyFont="1"/>
    <xf numFmtId="0" fontId="50" fillId="0" borderId="0" xfId="5" applyFont="1"/>
    <xf numFmtId="3" fontId="46" fillId="0" borderId="0" xfId="33" applyNumberFormat="1" applyFont="1" applyAlignment="1">
      <alignment horizontal="center"/>
    </xf>
    <xf numFmtId="3" fontId="47" fillId="0" borderId="0" xfId="34" applyNumberFormat="1" applyFont="1" applyFill="1"/>
    <xf numFmtId="3" fontId="10" fillId="0" borderId="0" xfId="29" applyNumberFormat="1"/>
    <xf numFmtId="182" fontId="10" fillId="0" borderId="0" xfId="33" applyNumberFormat="1"/>
    <xf numFmtId="3" fontId="25" fillId="0" borderId="0" xfId="35" applyNumberFormat="1" applyFont="1" applyFill="1"/>
    <xf numFmtId="3" fontId="10" fillId="0" borderId="37" xfId="29" applyNumberFormat="1" applyBorder="1"/>
    <xf numFmtId="3" fontId="10" fillId="0" borderId="0" xfId="33" applyNumberFormat="1"/>
    <xf numFmtId="3" fontId="10" fillId="0" borderId="0" xfId="29" applyNumberFormat="1" applyBorder="1"/>
    <xf numFmtId="0" fontId="0" fillId="19" borderId="0" xfId="0" applyFill="1" applyAlignment="1">
      <alignment horizontal="left"/>
    </xf>
    <xf numFmtId="3" fontId="10" fillId="0" borderId="0" xfId="34" applyNumberFormat="1" applyFont="1" applyFill="1"/>
    <xf numFmtId="173" fontId="10" fillId="0" borderId="0" xfId="29" applyNumberFormat="1"/>
    <xf numFmtId="0" fontId="10" fillId="0" borderId="0" xfId="33" applyAlignment="1">
      <alignment horizontal="left"/>
    </xf>
    <xf numFmtId="173" fontId="47" fillId="0" borderId="0" xfId="36" applyNumberFormat="1" applyFont="1" applyFill="1"/>
    <xf numFmtId="173" fontId="10" fillId="0" borderId="20" xfId="36" applyNumberFormat="1" applyFont="1" applyFill="1" applyBorder="1"/>
    <xf numFmtId="0" fontId="10" fillId="0" borderId="0" xfId="33" applyAlignment="1">
      <alignment horizontal="left" indent="1"/>
    </xf>
    <xf numFmtId="3" fontId="10" fillId="0" borderId="37" xfId="29" applyNumberFormat="1" applyFont="1" applyBorder="1"/>
    <xf numFmtId="0" fontId="10" fillId="0" borderId="0" xfId="33" applyAlignment="1">
      <alignment vertical="justify"/>
    </xf>
    <xf numFmtId="173" fontId="10" fillId="0" borderId="0" xfId="33" applyNumberFormat="1" applyAlignment="1">
      <alignment vertical="justify"/>
    </xf>
    <xf numFmtId="0" fontId="23" fillId="0" borderId="0" xfId="33" applyFont="1" applyAlignment="1">
      <alignment horizontal="left"/>
    </xf>
    <xf numFmtId="43" fontId="10" fillId="0" borderId="0" xfId="33" applyNumberFormat="1" applyAlignment="1">
      <alignment horizontal="center" vertical="justify"/>
    </xf>
    <xf numFmtId="0" fontId="10" fillId="0" borderId="0" xfId="27" applyAlignment="1">
      <alignment horizontal="center"/>
    </xf>
    <xf numFmtId="0" fontId="10" fillId="0" borderId="0" xfId="27" applyAlignment="1">
      <alignment vertical="justify"/>
    </xf>
    <xf numFmtId="3" fontId="25" fillId="0" borderId="0" xfId="28" applyNumberFormat="1" applyFont="1" applyFill="1" applyAlignment="1">
      <alignment vertical="justify"/>
    </xf>
    <xf numFmtId="3" fontId="10" fillId="0" borderId="0" xfId="33" applyNumberFormat="1" applyAlignment="1">
      <alignment vertical="justify"/>
    </xf>
    <xf numFmtId="0" fontId="10" fillId="0" borderId="0" xfId="27" applyAlignment="1">
      <alignment horizontal="left"/>
    </xf>
    <xf numFmtId="0" fontId="10" fillId="0" borderId="0" xfId="33" applyAlignment="1">
      <alignment horizontal="centerContinuous" vertical="justify"/>
    </xf>
    <xf numFmtId="173" fontId="10" fillId="0" borderId="0" xfId="36" applyNumberFormat="1" applyFont="1" applyFill="1"/>
    <xf numFmtId="0" fontId="48" fillId="0" borderId="0" xfId="0" applyFont="1"/>
    <xf numFmtId="3" fontId="48" fillId="0" borderId="0" xfId="0" applyNumberFormat="1" applyFont="1"/>
    <xf numFmtId="173" fontId="10" fillId="0" borderId="0" xfId="33" applyNumberFormat="1"/>
    <xf numFmtId="3" fontId="10" fillId="0" borderId="20" xfId="33" applyNumberFormat="1" applyBorder="1"/>
    <xf numFmtId="3" fontId="10" fillId="0" borderId="0" xfId="29" applyNumberFormat="1" applyFill="1"/>
    <xf numFmtId="3" fontId="10" fillId="0" borderId="20" xfId="29" applyNumberFormat="1" applyBorder="1"/>
    <xf numFmtId="173" fontId="10" fillId="0" borderId="0" xfId="29" applyNumberFormat="1" applyFill="1"/>
    <xf numFmtId="3" fontId="25" fillId="0" borderId="0" xfId="29" applyNumberFormat="1" applyFont="1" applyFill="1"/>
    <xf numFmtId="3" fontId="25" fillId="34" borderId="0" xfId="29" applyNumberFormat="1" applyFont="1" applyFill="1"/>
    <xf numFmtId="3" fontId="10" fillId="0" borderId="37" xfId="33" applyNumberFormat="1" applyBorder="1"/>
    <xf numFmtId="3" fontId="25" fillId="19" borderId="0" xfId="29" applyNumberFormat="1" applyFont="1" applyFill="1"/>
    <xf numFmtId="3" fontId="25" fillId="34" borderId="0" xfId="37" applyNumberFormat="1" applyFont="1" applyFill="1"/>
    <xf numFmtId="0" fontId="10" fillId="0" borderId="0" xfId="33" applyAlignment="1">
      <alignment horizontal="right"/>
    </xf>
    <xf numFmtId="4" fontId="10" fillId="0" borderId="0" xfId="33" applyNumberFormat="1"/>
    <xf numFmtId="5" fontId="10" fillId="0" borderId="0" xfId="29" applyNumberFormat="1" applyFont="1" applyFill="1"/>
    <xf numFmtId="0" fontId="23" fillId="0" borderId="0" xfId="27" applyFont="1" applyAlignment="1">
      <alignment horizontal="left"/>
    </xf>
    <xf numFmtId="173" fontId="10" fillId="0" borderId="0" xfId="33" applyNumberFormat="1" applyAlignment="1">
      <alignment horizontal="centerContinuous" vertical="justify"/>
    </xf>
    <xf numFmtId="3" fontId="25" fillId="0" borderId="0" xfId="38" applyNumberFormat="1" applyFont="1" applyFill="1" applyAlignment="1">
      <alignment vertical="justify"/>
    </xf>
    <xf numFmtId="3" fontId="10" fillId="0" borderId="0" xfId="29" applyNumberFormat="1" applyFont="1" applyFill="1" applyAlignment="1">
      <alignment vertical="justify"/>
    </xf>
    <xf numFmtId="3" fontId="10" fillId="0" borderId="0" xfId="29" applyNumberFormat="1" applyFont="1" applyAlignment="1">
      <alignment vertical="justify"/>
    </xf>
    <xf numFmtId="173" fontId="0" fillId="0" borderId="0" xfId="0" applyNumberFormat="1"/>
    <xf numFmtId="0" fontId="2" fillId="0" borderId="0" xfId="0" applyFont="1"/>
    <xf numFmtId="173" fontId="48" fillId="0" borderId="0" xfId="39" applyNumberFormat="1" applyFont="1"/>
    <xf numFmtId="173" fontId="0" fillId="0" borderId="0" xfId="39" applyNumberFormat="1" applyFont="1"/>
    <xf numFmtId="173" fontId="0" fillId="0" borderId="20" xfId="39" applyNumberFormat="1" applyFont="1" applyBorder="1"/>
    <xf numFmtId="0" fontId="33" fillId="0" borderId="0" xfId="0" applyFont="1" applyAlignment="1">
      <alignment vertical="center"/>
    </xf>
    <xf numFmtId="0" fontId="36" fillId="0" borderId="0" xfId="0" applyFont="1" applyAlignment="1">
      <alignment vertical="top"/>
    </xf>
    <xf numFmtId="0" fontId="37" fillId="20" borderId="24" xfId="0" applyFont="1" applyFill="1" applyBorder="1" applyAlignment="1">
      <alignment vertical="top"/>
    </xf>
    <xf numFmtId="0" fontId="0" fillId="20" borderId="40" xfId="0" applyFill="1" applyBorder="1"/>
    <xf numFmtId="0" fontId="37" fillId="20" borderId="28" xfId="0" applyFont="1" applyFill="1" applyBorder="1" applyAlignment="1">
      <alignment vertical="top"/>
    </xf>
    <xf numFmtId="0" fontId="0" fillId="20" borderId="29" xfId="0" applyFill="1" applyBorder="1"/>
    <xf numFmtId="0" fontId="0" fillId="20" borderId="28" xfId="0" applyFill="1" applyBorder="1"/>
    <xf numFmtId="0" fontId="40" fillId="23" borderId="30" xfId="0" applyFont="1" applyFill="1" applyBorder="1" applyAlignment="1">
      <alignment vertical="top"/>
    </xf>
    <xf numFmtId="0" fontId="0" fillId="23" borderId="32" xfId="0" applyFill="1" applyBorder="1"/>
    <xf numFmtId="3" fontId="41" fillId="35" borderId="31" xfId="0" applyNumberFormat="1" applyFont="1" applyFill="1" applyBorder="1" applyAlignment="1">
      <alignment horizontal="right" vertical="top"/>
    </xf>
    <xf numFmtId="179" fontId="41" fillId="35" borderId="31" xfId="0" applyNumberFormat="1" applyFont="1" applyFill="1" applyBorder="1" applyAlignment="1">
      <alignment horizontal="right" vertical="top"/>
    </xf>
    <xf numFmtId="0" fontId="38" fillId="21" borderId="30" xfId="0" applyFont="1" applyFill="1" applyBorder="1" applyAlignment="1">
      <alignment vertical="top"/>
    </xf>
    <xf numFmtId="0" fontId="0" fillId="21" borderId="33" xfId="0" applyFill="1" applyBorder="1"/>
    <xf numFmtId="0" fontId="0" fillId="21" borderId="32" xfId="0" applyFill="1" applyBorder="1"/>
    <xf numFmtId="0" fontId="2" fillId="0" borderId="0" xfId="0" applyFont="1" applyAlignment="1">
      <alignment horizontal="right"/>
    </xf>
    <xf numFmtId="0" fontId="0" fillId="0" borderId="0" xfId="0" applyAlignment="1">
      <alignment horizontal="center"/>
    </xf>
    <xf numFmtId="173" fontId="2" fillId="0" borderId="0" xfId="2" applyNumberFormat="1" applyFont="1"/>
    <xf numFmtId="173" fontId="0" fillId="0" borderId="0" xfId="2" applyNumberFormat="1" applyFont="1" applyFill="1"/>
    <xf numFmtId="173" fontId="0" fillId="16" borderId="0" xfId="2" applyNumberFormat="1" applyFont="1" applyFill="1"/>
    <xf numFmtId="173" fontId="0" fillId="16" borderId="0" xfId="0" applyNumberFormat="1" applyFill="1"/>
    <xf numFmtId="173" fontId="0" fillId="0" borderId="20" xfId="0" applyNumberFormat="1" applyBorder="1"/>
    <xf numFmtId="167" fontId="0" fillId="0" borderId="0" xfId="0" applyNumberFormat="1"/>
    <xf numFmtId="0" fontId="23" fillId="19" borderId="0" xfId="21" applyFont="1" applyFill="1" applyAlignment="1">
      <alignment horizontal="right"/>
    </xf>
    <xf numFmtId="17" fontId="23" fillId="19" borderId="0" xfId="21" applyNumberFormat="1" applyFont="1" applyFill="1" applyAlignment="1">
      <alignment horizontal="right"/>
    </xf>
    <xf numFmtId="17" fontId="23" fillId="19" borderId="16" xfId="21" applyNumberFormat="1" applyFont="1" applyFill="1" applyBorder="1" applyAlignment="1">
      <alignment horizontal="right"/>
    </xf>
    <xf numFmtId="0" fontId="23" fillId="19" borderId="11" xfId="21" applyFont="1" applyFill="1" applyBorder="1"/>
    <xf numFmtId="3" fontId="23" fillId="19" borderId="0" xfId="21" applyNumberFormat="1" applyFont="1" applyFill="1"/>
    <xf numFmtId="3" fontId="23" fillId="19" borderId="16" xfId="21" applyNumberFormat="1" applyFont="1" applyFill="1" applyBorder="1"/>
    <xf numFmtId="3" fontId="10" fillId="19" borderId="16" xfId="21" applyNumberFormat="1" applyFont="1" applyFill="1" applyBorder="1"/>
    <xf numFmtId="0" fontId="23" fillId="19" borderId="9" xfId="21" applyFont="1" applyFill="1" applyBorder="1"/>
    <xf numFmtId="5" fontId="10" fillId="19" borderId="18" xfId="21" applyNumberFormat="1" applyFont="1" applyFill="1" applyBorder="1"/>
    <xf numFmtId="5" fontId="10" fillId="19" borderId="15" xfId="21" applyNumberFormat="1" applyFont="1" applyFill="1" applyBorder="1"/>
    <xf numFmtId="5" fontId="10" fillId="19" borderId="0" xfId="40" applyNumberFormat="1" applyFont="1" applyFill="1" applyBorder="1"/>
    <xf numFmtId="5" fontId="10" fillId="19" borderId="16" xfId="40" applyNumberFormat="1" applyFont="1" applyFill="1" applyBorder="1"/>
    <xf numFmtId="9" fontId="10" fillId="19" borderId="0" xfId="22" applyFont="1" applyFill="1" applyBorder="1"/>
    <xf numFmtId="9" fontId="10" fillId="19" borderId="16" xfId="22" applyFont="1" applyFill="1" applyBorder="1"/>
    <xf numFmtId="171" fontId="25" fillId="19" borderId="0" xfId="21" applyNumberFormat="1" applyFont="1" applyFill="1"/>
    <xf numFmtId="177" fontId="10" fillId="19" borderId="0" xfId="21" applyNumberFormat="1" applyFont="1" applyFill="1"/>
    <xf numFmtId="171" fontId="25" fillId="19" borderId="16" xfId="21" applyNumberFormat="1" applyFont="1" applyFill="1" applyBorder="1"/>
    <xf numFmtId="5" fontId="23" fillId="19" borderId="20" xfId="21" applyNumberFormat="1" applyFont="1" applyFill="1" applyBorder="1"/>
    <xf numFmtId="171" fontId="10" fillId="19" borderId="0" xfId="21" applyNumberFormat="1" applyFont="1" applyFill="1"/>
    <xf numFmtId="177" fontId="25" fillId="19" borderId="16" xfId="21" applyNumberFormat="1" applyFont="1" applyFill="1" applyBorder="1"/>
    <xf numFmtId="0" fontId="23" fillId="19" borderId="13" xfId="21" applyFont="1" applyFill="1" applyBorder="1"/>
    <xf numFmtId="5" fontId="23" fillId="19" borderId="41" xfId="21" applyNumberFormat="1" applyFont="1" applyFill="1" applyBorder="1"/>
    <xf numFmtId="5" fontId="10" fillId="19" borderId="41" xfId="21" applyNumberFormat="1" applyFont="1" applyFill="1" applyBorder="1"/>
    <xf numFmtId="5" fontId="10" fillId="19" borderId="42" xfId="21" applyNumberFormat="1" applyFont="1" applyFill="1" applyBorder="1"/>
    <xf numFmtId="5" fontId="23" fillId="19" borderId="18" xfId="21" applyNumberFormat="1" applyFont="1" applyFill="1" applyBorder="1"/>
    <xf numFmtId="5" fontId="23" fillId="19" borderId="19" xfId="21" applyNumberFormat="1" applyFont="1" applyFill="1" applyBorder="1"/>
    <xf numFmtId="177" fontId="10" fillId="19" borderId="16" xfId="21" applyNumberFormat="1" applyFont="1" applyFill="1" applyBorder="1"/>
    <xf numFmtId="171" fontId="10" fillId="19" borderId="16" xfId="21" applyNumberFormat="1" applyFont="1" applyFill="1" applyBorder="1"/>
    <xf numFmtId="5" fontId="10" fillId="19" borderId="0" xfId="22" applyNumberFormat="1" applyFont="1" applyFill="1" applyBorder="1"/>
    <xf numFmtId="5" fontId="10" fillId="19" borderId="16" xfId="22" applyNumberFormat="1" applyFont="1" applyFill="1" applyBorder="1"/>
    <xf numFmtId="177" fontId="25" fillId="19" borderId="0" xfId="21" applyNumberFormat="1" applyFont="1" applyFill="1"/>
    <xf numFmtId="165" fontId="10" fillId="19" borderId="16" xfId="21" applyNumberFormat="1" applyFont="1" applyFill="1" applyBorder="1"/>
    <xf numFmtId="0" fontId="10" fillId="19" borderId="0" xfId="21" applyFont="1" applyFill="1" applyAlignment="1">
      <alignment horizontal="left"/>
    </xf>
    <xf numFmtId="14" fontId="23" fillId="19" borderId="0" xfId="21" applyNumberFormat="1" applyFont="1" applyFill="1" applyAlignment="1">
      <alignment horizontal="right"/>
    </xf>
    <xf numFmtId="0" fontId="23" fillId="19" borderId="0" xfId="21" applyFont="1" applyFill="1"/>
    <xf numFmtId="3" fontId="26" fillId="19" borderId="0" xfId="4" applyNumberFormat="1" applyFont="1" applyFill="1" applyBorder="1"/>
    <xf numFmtId="10" fontId="10" fillId="19" borderId="0" xfId="21" applyNumberFormat="1" applyFont="1" applyFill="1"/>
    <xf numFmtId="186" fontId="10" fillId="19" borderId="0" xfId="21" applyNumberFormat="1" applyFont="1" applyFill="1"/>
    <xf numFmtId="165" fontId="23" fillId="19" borderId="0" xfId="21" applyNumberFormat="1" applyFont="1" applyFill="1"/>
    <xf numFmtId="3" fontId="26" fillId="19" borderId="0" xfId="21" applyNumberFormat="1" applyFont="1" applyFill="1"/>
    <xf numFmtId="0" fontId="10" fillId="19" borderId="17" xfId="21" applyFont="1" applyFill="1" applyBorder="1"/>
    <xf numFmtId="173" fontId="10" fillId="19" borderId="0" xfId="2" applyNumberFormat="1" applyFont="1" applyFill="1"/>
    <xf numFmtId="173" fontId="10" fillId="19" borderId="16" xfId="2" applyNumberFormat="1" applyFont="1" applyFill="1" applyBorder="1"/>
    <xf numFmtId="173" fontId="10" fillId="19" borderId="20" xfId="2" applyNumberFormat="1" applyFont="1" applyFill="1" applyBorder="1"/>
    <xf numFmtId="173" fontId="10" fillId="19" borderId="21" xfId="2" applyNumberFormat="1" applyFont="1" applyFill="1" applyBorder="1"/>
    <xf numFmtId="173" fontId="52" fillId="19" borderId="0" xfId="2" applyNumberFormat="1" applyFont="1" applyFill="1"/>
    <xf numFmtId="173" fontId="52" fillId="19" borderId="16" xfId="2" applyNumberFormat="1" applyFont="1" applyFill="1" applyBorder="1"/>
    <xf numFmtId="0" fontId="10" fillId="0" borderId="0" xfId="5" applyAlignment="1">
      <alignment horizontal="centerContinuous"/>
    </xf>
    <xf numFmtId="182" fontId="10" fillId="0" borderId="0" xfId="5" applyNumberFormat="1" applyAlignment="1">
      <alignment horizontal="center"/>
    </xf>
    <xf numFmtId="187" fontId="24" fillId="0" borderId="0" xfId="5" applyNumberFormat="1" applyFont="1" applyAlignment="1">
      <alignment horizontal="center"/>
    </xf>
    <xf numFmtId="0" fontId="23" fillId="0" borderId="0" xfId="5" applyFont="1" applyAlignment="1">
      <alignment horizontal="right"/>
    </xf>
    <xf numFmtId="3" fontId="53" fillId="0" borderId="0" xfId="5" applyNumberFormat="1" applyFont="1" applyAlignment="1">
      <alignment horizontal="center"/>
    </xf>
    <xf numFmtId="3" fontId="10" fillId="0" borderId="0" xfId="5" applyNumberFormat="1" applyAlignment="1">
      <alignment horizontal="center"/>
    </xf>
    <xf numFmtId="0" fontId="10" fillId="19" borderId="0" xfId="5" applyFill="1"/>
    <xf numFmtId="0" fontId="54" fillId="19" borderId="0" xfId="41" applyFont="1" applyFill="1" applyAlignment="1">
      <alignment vertical="top"/>
    </xf>
    <xf numFmtId="173" fontId="13" fillId="0" borderId="0" xfId="42" applyNumberFormat="1" applyFont="1" applyFill="1" applyBorder="1" applyAlignment="1"/>
    <xf numFmtId="182" fontId="55" fillId="0" borderId="0" xfId="5" applyNumberFormat="1" applyFont="1"/>
    <xf numFmtId="0" fontId="55" fillId="0" borderId="0" xfId="5" applyFont="1"/>
    <xf numFmtId="5" fontId="55" fillId="0" borderId="0" xfId="5" applyNumberFormat="1" applyFont="1"/>
    <xf numFmtId="167" fontId="55" fillId="0" borderId="0" xfId="43" applyNumberFormat="1" applyFont="1"/>
    <xf numFmtId="185" fontId="55" fillId="0" borderId="0" xfId="31" applyNumberFormat="1" applyFont="1"/>
    <xf numFmtId="185" fontId="0" fillId="0" borderId="0" xfId="31" applyNumberFormat="1" applyFont="1"/>
    <xf numFmtId="9" fontId="55" fillId="0" borderId="0" xfId="43" applyFont="1"/>
    <xf numFmtId="182" fontId="55" fillId="19" borderId="0" xfId="5" applyNumberFormat="1" applyFont="1" applyFill="1"/>
    <xf numFmtId="0" fontId="55" fillId="19" borderId="0" xfId="5" applyFont="1" applyFill="1"/>
    <xf numFmtId="0" fontId="54" fillId="0" borderId="0" xfId="41" applyFont="1" applyAlignment="1">
      <alignment vertical="top"/>
    </xf>
    <xf numFmtId="173" fontId="13" fillId="0" borderId="22" xfId="42" applyNumberFormat="1" applyFont="1" applyFill="1" applyBorder="1" applyAlignment="1"/>
    <xf numFmtId="182" fontId="55" fillId="0" borderId="22" xfId="5" applyNumberFormat="1" applyFont="1" applyBorder="1"/>
    <xf numFmtId="173" fontId="56" fillId="0" borderId="0" xfId="44" applyNumberFormat="1" applyFont="1" applyFill="1" applyBorder="1" applyAlignment="1"/>
    <xf numFmtId="0" fontId="55" fillId="0" borderId="22" xfId="5" applyFont="1" applyBorder="1"/>
    <xf numFmtId="182" fontId="55" fillId="0" borderId="20" xfId="5" applyNumberFormat="1" applyFont="1" applyBorder="1"/>
    <xf numFmtId="182" fontId="55" fillId="0" borderId="37" xfId="5" applyNumberFormat="1" applyFont="1" applyBorder="1"/>
    <xf numFmtId="182" fontId="57" fillId="0" borderId="20" xfId="5" applyNumberFormat="1" applyFont="1" applyBorder="1"/>
    <xf numFmtId="182" fontId="57" fillId="0" borderId="0" xfId="5" applyNumberFormat="1" applyFont="1"/>
    <xf numFmtId="173" fontId="13" fillId="0" borderId="0" xfId="45" applyNumberFormat="1" applyFont="1" applyBorder="1"/>
    <xf numFmtId="0" fontId="57" fillId="0" borderId="0" xfId="5" applyFont="1" applyAlignment="1">
      <alignment horizontal="center"/>
    </xf>
    <xf numFmtId="3" fontId="57" fillId="0" borderId="0" xfId="5" applyNumberFormat="1" applyFont="1" applyAlignment="1">
      <alignment horizontal="center"/>
    </xf>
    <xf numFmtId="0" fontId="10" fillId="19" borderId="0" xfId="5" applyFill="1" applyAlignment="1">
      <alignment horizontal="left" indent="1"/>
    </xf>
    <xf numFmtId="183" fontId="58" fillId="0" borderId="0" xfId="5" applyNumberFormat="1" applyFont="1"/>
    <xf numFmtId="183" fontId="59" fillId="19" borderId="0" xfId="5" applyNumberFormat="1" applyFont="1" applyFill="1" applyAlignment="1">
      <alignment horizontal="right"/>
    </xf>
    <xf numFmtId="3" fontId="60" fillId="0" borderId="0" xfId="5" applyNumberFormat="1" applyFont="1" applyAlignment="1">
      <alignment horizontal="center"/>
    </xf>
    <xf numFmtId="181" fontId="60" fillId="0" borderId="0" xfId="5" applyNumberFormat="1" applyFont="1" applyAlignment="1">
      <alignment horizontal="center"/>
    </xf>
    <xf numFmtId="173" fontId="13" fillId="19" borderId="0" xfId="42" applyNumberFormat="1" applyFont="1" applyFill="1" applyBorder="1" applyAlignment="1"/>
    <xf numFmtId="43" fontId="55" fillId="19" borderId="0" xfId="29" applyFont="1" applyFill="1"/>
    <xf numFmtId="183" fontId="55" fillId="19" borderId="0" xfId="5" applyNumberFormat="1" applyFont="1" applyFill="1"/>
    <xf numFmtId="182" fontId="57" fillId="19" borderId="0" xfId="5" applyNumberFormat="1" applyFont="1" applyFill="1"/>
    <xf numFmtId="182" fontId="55" fillId="19" borderId="43" xfId="5" applyNumberFormat="1" applyFont="1" applyFill="1" applyBorder="1"/>
    <xf numFmtId="182" fontId="55" fillId="19" borderId="20" xfId="5" applyNumberFormat="1" applyFont="1" applyFill="1" applyBorder="1"/>
    <xf numFmtId="182" fontId="55" fillId="19" borderId="36" xfId="5" applyNumberFormat="1" applyFont="1" applyFill="1" applyBorder="1"/>
    <xf numFmtId="182" fontId="55" fillId="19" borderId="44" xfId="5" applyNumberFormat="1" applyFont="1" applyFill="1" applyBorder="1"/>
    <xf numFmtId="182" fontId="55" fillId="19" borderId="35" xfId="5" applyNumberFormat="1" applyFont="1" applyFill="1" applyBorder="1"/>
    <xf numFmtId="5" fontId="55" fillId="19" borderId="0" xfId="5" applyNumberFormat="1" applyFont="1" applyFill="1"/>
    <xf numFmtId="167" fontId="55" fillId="19" borderId="0" xfId="43" applyNumberFormat="1" applyFont="1" applyFill="1"/>
    <xf numFmtId="173" fontId="55" fillId="0" borderId="0" xfId="29" applyNumberFormat="1" applyFont="1"/>
    <xf numFmtId="182" fontId="55" fillId="19" borderId="45" xfId="5" applyNumberFormat="1" applyFont="1" applyFill="1" applyBorder="1"/>
    <xf numFmtId="182" fontId="55" fillId="19" borderId="46" xfId="5" applyNumberFormat="1" applyFont="1" applyFill="1" applyBorder="1"/>
    <xf numFmtId="182" fontId="55" fillId="19" borderId="4" xfId="5" applyNumberFormat="1" applyFont="1" applyFill="1" applyBorder="1"/>
    <xf numFmtId="183" fontId="55" fillId="0" borderId="20" xfId="5" applyNumberFormat="1" applyFont="1" applyBorder="1"/>
    <xf numFmtId="0" fontId="61" fillId="0" borderId="0" xfId="5" applyFont="1" applyAlignment="1">
      <alignment horizontal="right"/>
    </xf>
    <xf numFmtId="183" fontId="55" fillId="0" borderId="0" xfId="5" applyNumberFormat="1" applyFont="1"/>
    <xf numFmtId="187" fontId="55" fillId="0" borderId="0" xfId="5" applyNumberFormat="1" applyFont="1" applyAlignment="1">
      <alignment horizontal="center"/>
    </xf>
    <xf numFmtId="0" fontId="57" fillId="0" borderId="0" xfId="5" applyFont="1" applyAlignment="1">
      <alignment horizontal="right"/>
    </xf>
    <xf numFmtId="3" fontId="62" fillId="0" borderId="0" xfId="5" applyNumberFormat="1" applyFont="1" applyAlignment="1">
      <alignment horizontal="center"/>
    </xf>
    <xf numFmtId="187" fontId="56" fillId="0" borderId="0" xfId="5" applyNumberFormat="1" applyFont="1" applyAlignment="1">
      <alignment horizontal="center"/>
    </xf>
    <xf numFmtId="173" fontId="57" fillId="0" borderId="0" xfId="42" applyNumberFormat="1" applyFont="1" applyBorder="1" applyAlignment="1">
      <alignment vertical="top"/>
    </xf>
    <xf numFmtId="173" fontId="56" fillId="0" borderId="0" xfId="42" applyNumberFormat="1" applyFont="1" applyBorder="1" applyAlignment="1">
      <alignment vertical="top"/>
    </xf>
    <xf numFmtId="173" fontId="56" fillId="0" borderId="0" xfId="42" applyNumberFormat="1" applyFont="1" applyBorder="1" applyAlignment="1">
      <alignment horizontal="right" vertical="top"/>
    </xf>
    <xf numFmtId="173" fontId="56" fillId="0" borderId="0" xfId="42" applyNumberFormat="1" applyFont="1" applyBorder="1"/>
    <xf numFmtId="37" fontId="56" fillId="0" borderId="0" xfId="5" applyNumberFormat="1" applyFont="1" applyAlignment="1">
      <alignment horizontal="right"/>
    </xf>
    <xf numFmtId="173" fontId="13" fillId="0" borderId="0" xfId="46" applyNumberFormat="1" applyFont="1" applyBorder="1"/>
    <xf numFmtId="3" fontId="55" fillId="0" borderId="0" xfId="5" applyNumberFormat="1" applyFont="1"/>
    <xf numFmtId="0" fontId="55" fillId="0" borderId="0" xfId="41" applyFont="1" applyAlignment="1">
      <alignment vertical="top"/>
    </xf>
    <xf numFmtId="173" fontId="13" fillId="0" borderId="0" xfId="47" applyNumberFormat="1" applyFont="1" applyBorder="1"/>
    <xf numFmtId="173" fontId="13" fillId="0" borderId="0" xfId="47" applyNumberFormat="1" applyFont="1" applyFill="1" applyBorder="1"/>
    <xf numFmtId="0" fontId="63" fillId="0" borderId="0" xfId="41" applyFont="1" applyAlignment="1">
      <alignment vertical="top"/>
    </xf>
    <xf numFmtId="0" fontId="55" fillId="0" borderId="0" xfId="41" applyFont="1" applyAlignment="1">
      <alignment vertical="top" wrapText="1"/>
    </xf>
    <xf numFmtId="183" fontId="56" fillId="0" borderId="0" xfId="5" applyNumberFormat="1" applyFont="1"/>
    <xf numFmtId="3" fontId="55" fillId="0" borderId="20" xfId="5" applyNumberFormat="1" applyFont="1" applyBorder="1"/>
    <xf numFmtId="182" fontId="55" fillId="0" borderId="0" xfId="5" applyNumberFormat="1" applyFont="1" applyAlignment="1">
      <alignment horizontal="center"/>
    </xf>
    <xf numFmtId="187" fontId="55" fillId="19" borderId="0" xfId="5" applyNumberFormat="1" applyFont="1" applyFill="1" applyAlignment="1">
      <alignment horizontal="center"/>
    </xf>
    <xf numFmtId="0" fontId="55" fillId="19" borderId="0" xfId="5" applyFont="1" applyFill="1" applyAlignment="1">
      <alignment horizontal="right"/>
    </xf>
    <xf numFmtId="173" fontId="13" fillId="19" borderId="0" xfId="42" applyNumberFormat="1" applyFont="1" applyFill="1" applyBorder="1"/>
    <xf numFmtId="173" fontId="13" fillId="19" borderId="22" xfId="42" applyNumberFormat="1" applyFont="1" applyFill="1" applyBorder="1"/>
    <xf numFmtId="182" fontId="55" fillId="19" borderId="22" xfId="5" applyNumberFormat="1" applyFont="1" applyFill="1" applyBorder="1"/>
    <xf numFmtId="0" fontId="49" fillId="19" borderId="0" xfId="5" applyFont="1" applyFill="1"/>
    <xf numFmtId="173" fontId="0" fillId="0" borderId="43" xfId="29" applyNumberFormat="1" applyFont="1" applyBorder="1"/>
    <xf numFmtId="173" fontId="0" fillId="0" borderId="20" xfId="29" applyNumberFormat="1" applyFont="1" applyBorder="1"/>
    <xf numFmtId="173" fontId="0" fillId="0" borderId="36" xfId="29" applyNumberFormat="1" applyFont="1" applyBorder="1"/>
    <xf numFmtId="173" fontId="0" fillId="0" borderId="39" xfId="29" applyNumberFormat="1" applyFont="1" applyBorder="1"/>
    <xf numFmtId="173" fontId="0" fillId="0" borderId="22" xfId="29" applyNumberFormat="1" applyFont="1" applyBorder="1"/>
    <xf numFmtId="173" fontId="0" fillId="0" borderId="38" xfId="29" applyNumberFormat="1" applyFont="1" applyBorder="1"/>
    <xf numFmtId="173" fontId="13" fillId="19" borderId="0" xfId="48" applyNumberFormat="1" applyFont="1" applyFill="1" applyBorder="1"/>
    <xf numFmtId="0" fontId="64" fillId="19" borderId="0" xfId="41" applyFont="1" applyFill="1" applyAlignment="1">
      <alignment vertical="top"/>
    </xf>
    <xf numFmtId="182" fontId="56" fillId="19" borderId="22" xfId="5" applyNumberFormat="1" applyFont="1" applyFill="1" applyBorder="1"/>
    <xf numFmtId="173" fontId="55" fillId="19" borderId="0" xfId="29" applyNumberFormat="1" applyFont="1" applyFill="1"/>
    <xf numFmtId="0" fontId="55" fillId="0" borderId="0" xfId="5" applyFont="1" applyAlignment="1">
      <alignment horizontal="right"/>
    </xf>
    <xf numFmtId="173" fontId="13" fillId="0" borderId="0" xfId="49" applyNumberFormat="1" applyFont="1" applyBorder="1"/>
    <xf numFmtId="173" fontId="13" fillId="19" borderId="0" xfId="49" applyNumberFormat="1" applyFont="1" applyFill="1" applyBorder="1"/>
    <xf numFmtId="3" fontId="55" fillId="0" borderId="47" xfId="5" applyNumberFormat="1" applyFont="1" applyBorder="1"/>
    <xf numFmtId="173" fontId="13" fillId="0" borderId="0" xfId="42" applyNumberFormat="1" applyFont="1" applyFill="1" applyBorder="1"/>
    <xf numFmtId="173" fontId="13" fillId="0" borderId="0" xfId="50" applyNumberFormat="1" applyFont="1" applyBorder="1"/>
    <xf numFmtId="188" fontId="58" fillId="19" borderId="0" xfId="5" applyNumberFormat="1" applyFont="1" applyFill="1"/>
    <xf numFmtId="188" fontId="55" fillId="0" borderId="0" xfId="5" applyNumberFormat="1" applyFont="1"/>
    <xf numFmtId="3" fontId="55" fillId="19" borderId="0" xfId="5" applyNumberFormat="1" applyFont="1" applyFill="1"/>
    <xf numFmtId="0" fontId="0" fillId="0" borderId="0" xfId="0" applyAlignment="1">
      <alignment horizontal="left" vertical="top"/>
    </xf>
    <xf numFmtId="43" fontId="0" fillId="19" borderId="0" xfId="2" applyFont="1" applyFill="1"/>
    <xf numFmtId="173" fontId="0" fillId="36" borderId="0" xfId="2" applyNumberFormat="1" applyFont="1" applyFill="1" applyBorder="1"/>
    <xf numFmtId="0" fontId="0" fillId="0" borderId="0" xfId="0" applyAlignment="1">
      <alignment horizontal="left" vertical="top" wrapText="1"/>
    </xf>
    <xf numFmtId="0" fontId="0" fillId="0" borderId="0" xfId="0" applyAlignment="1">
      <alignment vertical="top"/>
    </xf>
    <xf numFmtId="0" fontId="2" fillId="0" borderId="0" xfId="0" applyFont="1" applyAlignment="1">
      <alignment vertical="top"/>
    </xf>
    <xf numFmtId="0" fontId="0" fillId="0" borderId="0" xfId="0" applyAlignment="1">
      <alignment vertical="top" wrapText="1"/>
    </xf>
    <xf numFmtId="0" fontId="0" fillId="0" borderId="0" xfId="0" applyAlignment="1">
      <alignment horizontal="left" vertical="top" wrapText="1"/>
    </xf>
    <xf numFmtId="0" fontId="0" fillId="0" borderId="0" xfId="0"/>
    <xf numFmtId="0" fontId="33" fillId="0" borderId="0" xfId="0" applyFont="1" applyAlignment="1">
      <alignment horizontal="center" vertical="center"/>
    </xf>
    <xf numFmtId="0" fontId="34" fillId="0" borderId="0" xfId="0" applyFont="1" applyAlignment="1">
      <alignment horizontal="left" vertical="center"/>
    </xf>
    <xf numFmtId="0" fontId="35" fillId="0" borderId="0" xfId="0" applyFont="1" applyAlignment="1">
      <alignment horizontal="left" vertical="center"/>
    </xf>
    <xf numFmtId="0" fontId="36" fillId="0" borderId="0" xfId="0" applyFont="1" applyAlignment="1">
      <alignment horizontal="center" vertical="top"/>
    </xf>
    <xf numFmtId="0" fontId="37" fillId="20" borderId="28" xfId="0" applyFont="1" applyFill="1" applyBorder="1" applyAlignment="1">
      <alignment horizontal="left" vertical="top"/>
    </xf>
    <xf numFmtId="0" fontId="0" fillId="20" borderId="29" xfId="0" applyFill="1" applyBorder="1"/>
    <xf numFmtId="0" fontId="0" fillId="20" borderId="28" xfId="0" applyFill="1" applyBorder="1"/>
    <xf numFmtId="0" fontId="40" fillId="23" borderId="30" xfId="0" applyFont="1" applyFill="1" applyBorder="1" applyAlignment="1">
      <alignment horizontal="left" vertical="top"/>
    </xf>
    <xf numFmtId="0" fontId="0" fillId="23" borderId="32" xfId="0" applyFill="1" applyBorder="1"/>
    <xf numFmtId="0" fontId="38" fillId="21" borderId="30" xfId="0" applyFont="1" applyFill="1" applyBorder="1" applyAlignment="1">
      <alignment horizontal="left" vertical="top"/>
    </xf>
    <xf numFmtId="0" fontId="0" fillId="21" borderId="33" xfId="0" applyFill="1" applyBorder="1"/>
    <xf numFmtId="0" fontId="0" fillId="21" borderId="32" xfId="0" applyFill="1" applyBorder="1"/>
    <xf numFmtId="0" fontId="40" fillId="27" borderId="30" xfId="0" applyFont="1" applyFill="1" applyBorder="1" applyAlignment="1">
      <alignment horizontal="left" vertical="top"/>
    </xf>
    <xf numFmtId="0" fontId="0" fillId="27" borderId="32" xfId="0" applyFill="1" applyBorder="1"/>
    <xf numFmtId="0" fontId="0" fillId="23" borderId="33" xfId="0" applyFill="1" applyBorder="1"/>
  </cellXfs>
  <cellStyles count="51">
    <cellStyle name="Comma" xfId="2" builtinId="3"/>
    <cellStyle name="Comma 10 2" xfId="29" xr:uid="{05BE5DF3-8996-457A-B3AC-82E2D0940AB6}"/>
    <cellStyle name="Comma 11 2" xfId="39" xr:uid="{1BCE88F4-4AFB-4F0A-80A9-8E388B69F3A7}"/>
    <cellStyle name="Comma 2" xfId="4" xr:uid="{66DD4D20-F000-4B2E-9488-2CD55CC62A9E}"/>
    <cellStyle name="Comma 2 10 2" xfId="25" xr:uid="{438EC7C4-860C-4F79-962C-31E6AB2F731F}"/>
    <cellStyle name="Comma 2 2" xfId="26" xr:uid="{89C62AA3-EFDF-4986-8B8F-AFA7EA872150}"/>
    <cellStyle name="Comma 25" xfId="44" xr:uid="{060D2CA5-CF31-448D-8633-B857F7C2B352}"/>
    <cellStyle name="Comma 26" xfId="45" xr:uid="{C80A194B-49F5-42F1-88AC-995443FA0FAB}"/>
    <cellStyle name="Comma 3 10 7" xfId="36" xr:uid="{5986262D-DE27-447A-8240-241B73034233}"/>
    <cellStyle name="Comma 3 31" xfId="34" xr:uid="{B6330BAA-89EC-4F19-B8F0-7BF0D2603178}"/>
    <cellStyle name="Comma 3 32" xfId="28" xr:uid="{1E6F6631-83F5-4454-80F0-6FD6CF7C0E4A}"/>
    <cellStyle name="Comma 3 33" xfId="35" xr:uid="{7308D26B-7F8D-42D4-86F7-25CEF0A2C916}"/>
    <cellStyle name="Comma 3 36" xfId="38" xr:uid="{BEBE2929-76FB-418F-9BAC-4CD8D0D5C533}"/>
    <cellStyle name="Comma 3 37" xfId="37" xr:uid="{3F56764E-E75E-43E0-9D2C-16D7694D7957}"/>
    <cellStyle name="Comma 34" xfId="46" xr:uid="{5604EC11-9A6B-490E-9BD0-37AB15B4CE38}"/>
    <cellStyle name="Comma 36" xfId="48" xr:uid="{D28D95CF-CDED-4963-98C9-F82CDB0DB57E}"/>
    <cellStyle name="Comma 39" xfId="50" xr:uid="{C247FEA7-3081-48B1-A21F-EA36A66A54C7}"/>
    <cellStyle name="Comma 43" xfId="49" xr:uid="{375933A3-9FE5-4603-942B-FA8C0C4FF2F3}"/>
    <cellStyle name="Comma 5 2 2 3" xfId="42" xr:uid="{F7CFC767-3F3D-49C0-ABA0-3B4CBB8827A7}"/>
    <cellStyle name="Comma 51" xfId="47" xr:uid="{3F48A69C-8758-4EF7-8CE1-C6B370CC7664}"/>
    <cellStyle name="Currency 2" xfId="40" xr:uid="{B499D273-6548-4FE0-8D01-CE318AE67076}"/>
    <cellStyle name="Currency 2 10" xfId="31" xr:uid="{A2C79918-2C68-46EC-82E9-79FF6C820670}"/>
    <cellStyle name="Currency 3 3 11" xfId="32" xr:uid="{6B0E1177-CB57-4BCD-AAE2-BA6B63ADA043}"/>
    <cellStyle name="Normal" xfId="0" builtinId="0"/>
    <cellStyle name="Normal 2" xfId="19" xr:uid="{3AF9EED2-DC3D-48D1-BDEE-80C3933DBBD7}"/>
    <cellStyle name="Normal 2 2" xfId="5" xr:uid="{021A9420-A122-4164-89B4-641B9BB9FF25}"/>
    <cellStyle name="Normal 2 2 2" xfId="23" xr:uid="{740C2B15-722C-4B0C-A6CE-CFAC34A76C47}"/>
    <cellStyle name="Normal 2 2 3" xfId="41" xr:uid="{10B547E7-2D2B-401C-9AE3-8F8844839785}"/>
    <cellStyle name="Normal 20" xfId="11" xr:uid="{A0D1D2D6-43AA-4D64-B9CF-E417A4640320}"/>
    <cellStyle name="Normal 21" xfId="15" xr:uid="{7D3F70CE-3B04-4B12-9CB9-FE27B8AD8779}"/>
    <cellStyle name="Normal 22" xfId="10" xr:uid="{EA166463-2CC0-49A3-B587-48F96CB1CF9D}"/>
    <cellStyle name="Normal 23" xfId="14" xr:uid="{7F9F929E-5B07-408B-8025-968A795A88C8}"/>
    <cellStyle name="Normal 24" xfId="13" xr:uid="{FBFCBF0C-7757-46E4-9442-555818996D1F}"/>
    <cellStyle name="Normal 25" xfId="17" xr:uid="{D4D4D473-D938-49E1-8D37-07CC4E5C8850}"/>
    <cellStyle name="Normal 26" xfId="12" xr:uid="{28CB15C0-BD22-4AC3-9994-E6172E9C2787}"/>
    <cellStyle name="Normal 27" xfId="16" xr:uid="{5E6EB1E8-A061-4669-8762-6D3443714F03}"/>
    <cellStyle name="Normal 28" xfId="18" xr:uid="{F000FBAF-6079-4FBC-9DCC-BBCF8C6FB2BE}"/>
    <cellStyle name="Normal 3" xfId="20" xr:uid="{E39B4E37-7150-4284-B788-DCE294EC0A1F}"/>
    <cellStyle name="Normal 3 2" xfId="3" xr:uid="{9BA32E3B-DFA0-450C-8725-96D6A62C20F8}"/>
    <cellStyle name="Normal 3 2 7" xfId="30" xr:uid="{85826245-4BC3-400F-A5BC-ED8F273AABCE}"/>
    <cellStyle name="Normal 4" xfId="6" xr:uid="{75EBA767-5056-4AAB-A561-7FB12BA439C3}"/>
    <cellStyle name="Normal 5" xfId="7" xr:uid="{1FBDE6D2-4750-4563-817B-4F3C2073140F}"/>
    <cellStyle name="Normal 59 2" xfId="33" xr:uid="{1DE585BB-E46E-4541-A3C0-09FB6B3F31AD}"/>
    <cellStyle name="Normal 6" xfId="8" xr:uid="{AFE2F6C8-E28E-48B4-B137-168866283FC9}"/>
    <cellStyle name="Normal 62" xfId="24" xr:uid="{F219A7B2-8ACE-43FB-B726-1164F47B7362}"/>
    <cellStyle name="Normal 7" xfId="9" xr:uid="{16982DB3-C2B6-4C07-AA19-B8BD40F0ECD0}"/>
    <cellStyle name="Normal 8" xfId="21" xr:uid="{6B4806D6-3E10-4406-99AA-0D920F0DD786}"/>
    <cellStyle name="Normal_2006 Sch 25 Data" xfId="27" xr:uid="{15E337FC-7779-4F9B-83B6-4A8DDB1AF6CE}"/>
    <cellStyle name="Percent" xfId="1" builtinId="5"/>
    <cellStyle name="Percent 2" xfId="22" xr:uid="{D6D10A05-AFAB-4476-A503-425D26AFF840}"/>
    <cellStyle name="Percent 3" xfId="43" xr:uid="{F7D835AE-214B-45A5-AA14-C871C79005F4}"/>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rgb="FFFF0000"/>
        </patternFill>
      </fill>
    </dxf>
    <dxf>
      <fill>
        <patternFill>
          <bgColor indexed="29"/>
        </patternFill>
      </fill>
    </dxf>
  </dxfs>
  <tableStyles count="0" defaultTableStyle="TableStyleMedium2" defaultPivotStyle="PivotStyleLight16"/>
  <colors>
    <mruColors>
      <color rgb="FF99FF33"/>
      <color rgb="FFFFCCCC"/>
      <color rgb="FFFF9999"/>
      <color rgb="FF66FFFF"/>
      <color rgb="FFFF7C80"/>
      <color rgb="FFCC9900"/>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sharedStrings" Target="sharedString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1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4.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27.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28.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29.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2.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3.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4.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3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3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3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44.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45.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46.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47.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48.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49.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0.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1.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52.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53.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54.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55.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56.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5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5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5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6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6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6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6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6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6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6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6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69.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70.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71.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72.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73.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74.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75.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76.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77.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78.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79.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80.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81.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82.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83.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84.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85.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86.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87.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88.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89.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90.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91.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10.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Ex11.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Ex12.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Ex1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Ex14.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Ex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Ex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Ex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Ex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Ex8.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Ex9.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1-2'!$AP$46:$AP$165</c:f>
              <c:numCache>
                <c:formatCode>General</c:formatCode>
                <c:ptCount val="120"/>
                <c:pt idx="0">
                  <c:v>-1.3105458188705363</c:v>
                </c:pt>
                <c:pt idx="1">
                  <c:v>2.6845142479226016</c:v>
                </c:pt>
                <c:pt idx="2">
                  <c:v>-1.1128207310353455</c:v>
                </c:pt>
                <c:pt idx="3">
                  <c:v>0.6032580208699122</c:v>
                </c:pt>
                <c:pt idx="4">
                  <c:v>0.57994906086269071</c:v>
                </c:pt>
                <c:pt idx="5">
                  <c:v>-0.16811367907289024</c:v>
                </c:pt>
                <c:pt idx="6">
                  <c:v>-0.34132112603612558</c:v>
                </c:pt>
                <c:pt idx="7">
                  <c:v>0.75269495511704432</c:v>
                </c:pt>
                <c:pt idx="8">
                  <c:v>-1.288521195845223</c:v>
                </c:pt>
                <c:pt idx="9">
                  <c:v>1.0972713336272395</c:v>
                </c:pt>
                <c:pt idx="10">
                  <c:v>-0.28664101869804665</c:v>
                </c:pt>
                <c:pt idx="11">
                  <c:v>0.7565455998443934</c:v>
                </c:pt>
                <c:pt idx="12">
                  <c:v>1.4489728785181668</c:v>
                </c:pt>
                <c:pt idx="13">
                  <c:v>0.10919726617196641</c:v>
                </c:pt>
                <c:pt idx="14">
                  <c:v>2.0054845915749353</c:v>
                </c:pt>
                <c:pt idx="15">
                  <c:v>-0.19801329000904661</c:v>
                </c:pt>
                <c:pt idx="16">
                  <c:v>1.044470870050866</c:v>
                </c:pt>
                <c:pt idx="17">
                  <c:v>-1.109050439926167E-2</c:v>
                </c:pt>
                <c:pt idx="18">
                  <c:v>-2.2651833930327183</c:v>
                </c:pt>
                <c:pt idx="19">
                  <c:v>0.18015381817468523</c:v>
                </c:pt>
                <c:pt idx="20">
                  <c:v>0.21686604144294705</c:v>
                </c:pt>
                <c:pt idx="21">
                  <c:v>0.47333026022992319</c:v>
                </c:pt>
                <c:pt idx="22">
                  <c:v>-0.73554520183907512</c:v>
                </c:pt>
                <c:pt idx="23">
                  <c:v>2.2830830608225985</c:v>
                </c:pt>
                <c:pt idx="24">
                  <c:v>0.12925685953387725</c:v>
                </c:pt>
                <c:pt idx="25">
                  <c:v>1.5711489849750937</c:v>
                </c:pt>
                <c:pt idx="26">
                  <c:v>0.3734287988749232</c:v>
                </c:pt>
                <c:pt idx="27">
                  <c:v>0.25607603442656129</c:v>
                </c:pt>
                <c:pt idx="28">
                  <c:v>-0.45933707968722387</c:v>
                </c:pt>
                <c:pt idx="29">
                  <c:v>-0.27773701558077446</c:v>
                </c:pt>
                <c:pt idx="30">
                  <c:v>2.015176095211038</c:v>
                </c:pt>
                <c:pt idx="31">
                  <c:v>-1.6422800259779275</c:v>
                </c:pt>
                <c:pt idx="32">
                  <c:v>-0.33121901789896852</c:v>
                </c:pt>
                <c:pt idx="33">
                  <c:v>1.0028695503250338E-2</c:v>
                </c:pt>
                <c:pt idx="34">
                  <c:v>-0.59798007583098112</c:v>
                </c:pt>
                <c:pt idx="35">
                  <c:v>-0.22841159737494526</c:v>
                </c:pt>
                <c:pt idx="36">
                  <c:v>0.24955934047381942</c:v>
                </c:pt>
                <c:pt idx="37">
                  <c:v>-0.98773417676643438</c:v>
                </c:pt>
                <c:pt idx="38">
                  <c:v>-0.76556748532268437</c:v>
                </c:pt>
                <c:pt idx="39">
                  <c:v>0.3190552890994568</c:v>
                </c:pt>
                <c:pt idx="40">
                  <c:v>-0.69708451594574783</c:v>
                </c:pt>
                <c:pt idx="41">
                  <c:v>-9.5124671223542942E-2</c:v>
                </c:pt>
                <c:pt idx="42">
                  <c:v>0.50320724559779439</c:v>
                </c:pt>
                <c:pt idx="43">
                  <c:v>-1.5755736928230615</c:v>
                </c:pt>
                <c:pt idx="44">
                  <c:v>0.89293507001664363</c:v>
                </c:pt>
                <c:pt idx="45">
                  <c:v>-0.71297324106406024</c:v>
                </c:pt>
                <c:pt idx="46">
                  <c:v>0.18090968960762141</c:v>
                </c:pt>
                <c:pt idx="47">
                  <c:v>-1.0482729408175944</c:v>
                </c:pt>
                <c:pt idx="48">
                  <c:v>1.4230425225776588</c:v>
                </c:pt>
                <c:pt idx="49">
                  <c:v>-0.36302332067968929</c:v>
                </c:pt>
                <c:pt idx="50">
                  <c:v>0.43452512077734912</c:v>
                </c:pt>
                <c:pt idx="51">
                  <c:v>-0.52136917947432615</c:v>
                </c:pt>
                <c:pt idx="52">
                  <c:v>0.10399199869003428</c:v>
                </c:pt>
                <c:pt idx="53">
                  <c:v>5.9766042042168843E-2</c:v>
                </c:pt>
                <c:pt idx="54">
                  <c:v>-0.60181757505682876</c:v>
                </c:pt>
                <c:pt idx="55">
                  <c:v>-0.27088078724182857</c:v>
                </c:pt>
                <c:pt idx="56">
                  <c:v>-0.20550633799658982</c:v>
                </c:pt>
                <c:pt idx="57">
                  <c:v>-0.77871113695491379</c:v>
                </c:pt>
                <c:pt idx="58">
                  <c:v>0.31178175608846054</c:v>
                </c:pt>
                <c:pt idx="59">
                  <c:v>-0.73149134739462873</c:v>
                </c:pt>
                <c:pt idx="60">
                  <c:v>0.40678627883613538</c:v>
                </c:pt>
                <c:pt idx="61">
                  <c:v>1.7183453518382307E-14</c:v>
                </c:pt>
                <c:pt idx="62">
                  <c:v>1.5168927879970193</c:v>
                </c:pt>
                <c:pt idx="63">
                  <c:v>-0.51754112262760699</c:v>
                </c:pt>
                <c:pt idx="64">
                  <c:v>-0.24633652290877464</c:v>
                </c:pt>
                <c:pt idx="65">
                  <c:v>-0.10547502635720712</c:v>
                </c:pt>
                <c:pt idx="66">
                  <c:v>-1.6458235392568215</c:v>
                </c:pt>
                <c:pt idx="67">
                  <c:v>0.66068819412344415</c:v>
                </c:pt>
                <c:pt idx="68">
                  <c:v>-1.1753999763964689</c:v>
                </c:pt>
                <c:pt idx="69">
                  <c:v>-0.92119919231552549</c:v>
                </c:pt>
                <c:pt idx="70">
                  <c:v>-0.37562413383620274</c:v>
                </c:pt>
                <c:pt idx="71">
                  <c:v>-0.84811967211545769</c:v>
                </c:pt>
                <c:pt idx="72">
                  <c:v>-1.8498924677680544</c:v>
                </c:pt>
                <c:pt idx="73">
                  <c:v>-2.98210751963774</c:v>
                </c:pt>
                <c:pt idx="74">
                  <c:v>0.7966231972753357</c:v>
                </c:pt>
                <c:pt idx="75">
                  <c:v>-1.0502492595541959</c:v>
                </c:pt>
                <c:pt idx="76">
                  <c:v>0.37138335499021641</c:v>
                </c:pt>
                <c:pt idx="77">
                  <c:v>-0.23152337476007559</c:v>
                </c:pt>
                <c:pt idx="78">
                  <c:v>0.38425176362010177</c:v>
                </c:pt>
                <c:pt idx="79">
                  <c:v>-1.0128821554143443</c:v>
                </c:pt>
                <c:pt idx="80">
                  <c:v>-0.25397081599383314</c:v>
                </c:pt>
                <c:pt idx="81">
                  <c:v>-0.45264256489370008</c:v>
                </c:pt>
                <c:pt idx="82">
                  <c:v>-0.34761499504914833</c:v>
                </c:pt>
                <c:pt idx="83">
                  <c:v>-0.31912269092538359</c:v>
                </c:pt>
                <c:pt idx="84">
                  <c:v>-1.8553986326896095</c:v>
                </c:pt>
                <c:pt idx="85">
                  <c:v>-1.2732593636535721</c:v>
                </c:pt>
                <c:pt idx="86">
                  <c:v>-0.83638893075035392</c:v>
                </c:pt>
                <c:pt idx="87">
                  <c:v>1.0684783443751344</c:v>
                </c:pt>
                <c:pt idx="88">
                  <c:v>-0.3926560974951816</c:v>
                </c:pt>
                <c:pt idx="89">
                  <c:v>0.35697931233703623</c:v>
                </c:pt>
                <c:pt idx="90">
                  <c:v>3.0977008565187054E-2</c:v>
                </c:pt>
                <c:pt idx="91">
                  <c:v>0.14830678248248075</c:v>
                </c:pt>
                <c:pt idx="92">
                  <c:v>1.489026629982912</c:v>
                </c:pt>
                <c:pt idx="93">
                  <c:v>0.36809735607155092</c:v>
                </c:pt>
                <c:pt idx="94">
                  <c:v>1.2533367209191202</c:v>
                </c:pt>
                <c:pt idx="95">
                  <c:v>0.39960526513389827</c:v>
                </c:pt>
                <c:pt idx="96">
                  <c:v>-1.0146661325766568</c:v>
                </c:pt>
                <c:pt idx="97">
                  <c:v>0.23556979155930891</c:v>
                </c:pt>
                <c:pt idx="98">
                  <c:v>-1.433979070326906</c:v>
                </c:pt>
                <c:pt idx="99">
                  <c:v>-8.7508294176390472E-2</c:v>
                </c:pt>
                <c:pt idx="100">
                  <c:v>0.36925272746374577</c:v>
                </c:pt>
                <c:pt idx="101">
                  <c:v>0.53117694804227011</c:v>
                </c:pt>
                <c:pt idx="102">
                  <c:v>2.6441821520801492</c:v>
                </c:pt>
                <c:pt idx="103">
                  <c:v>0.87132914860984745</c:v>
                </c:pt>
                <c:pt idx="104">
                  <c:v>-8.2314680827801967E-2</c:v>
                </c:pt>
                <c:pt idx="105">
                  <c:v>-1.7212713660720235E-3</c:v>
                </c:pt>
                <c:pt idx="106">
                  <c:v>5.3026801697948517E-2</c:v>
                </c:pt>
                <c:pt idx="107">
                  <c:v>-1.1680313068944894</c:v>
                </c:pt>
                <c:pt idx="108">
                  <c:v>2.3728851719652337</c:v>
                </c:pt>
                <c:pt idx="109">
                  <c:v>1.0056940901086311</c:v>
                </c:pt>
                <c:pt idx="110">
                  <c:v>-0.97819827906423584</c:v>
                </c:pt>
                <c:pt idx="111">
                  <c:v>0.12781345707052152</c:v>
                </c:pt>
                <c:pt idx="112">
                  <c:v>-0.67363379602063389</c:v>
                </c:pt>
                <c:pt idx="113">
                  <c:v>-5.8858031027731711E-2</c:v>
                </c:pt>
                <c:pt idx="114">
                  <c:v>-0.72364863169177629</c:v>
                </c:pt>
                <c:pt idx="115">
                  <c:v>0.9838772379739541</c:v>
                </c:pt>
                <c:pt idx="116">
                  <c:v>0.73810428351638824</c:v>
                </c:pt>
                <c:pt idx="117">
                  <c:v>0.91851976116232492</c:v>
                </c:pt>
                <c:pt idx="118">
                  <c:v>0.54435045694038076</c:v>
                </c:pt>
                <c:pt idx="119">
                  <c:v>1.8087821546974576</c:v>
                </c:pt>
              </c:numCache>
            </c:numRef>
          </c:val>
          <c:smooth val="0"/>
          <c:extLst>
            <c:ext xmlns:c16="http://schemas.microsoft.com/office/drawing/2014/chart" uri="{C3380CC4-5D6E-409C-BE32-E72D297353CC}">
              <c16:uniqueId val="{00000000-87DF-4CCB-9B3D-EBF731A659F7}"/>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11-12'!$AQ$46:$AQ$165</c:f>
              <c:numCache>
                <c:formatCode>General</c:formatCode>
                <c:ptCount val="120"/>
                <c:pt idx="0">
                  <c:v>-6.6800529849356164E-14</c:v>
                </c:pt>
                <c:pt idx="1">
                  <c:v>0.3677522082724482</c:v>
                </c:pt>
                <c:pt idx="2">
                  <c:v>-1.2393593101080314</c:v>
                </c:pt>
                <c:pt idx="3">
                  <c:v>0.6345841515602747</c:v>
                </c:pt>
                <c:pt idx="4">
                  <c:v>0.80925478907881754</c:v>
                </c:pt>
                <c:pt idx="5">
                  <c:v>0.47156944721221178</c:v>
                </c:pt>
                <c:pt idx="6">
                  <c:v>0.75852734515633324</c:v>
                </c:pt>
                <c:pt idx="7">
                  <c:v>2.021012758416274</c:v>
                </c:pt>
                <c:pt idx="8">
                  <c:v>-0.90084546613527638</c:v>
                </c:pt>
                <c:pt idx="9">
                  <c:v>2.0650782834517969</c:v>
                </c:pt>
                <c:pt idx="10">
                  <c:v>-1.4550691320616957</c:v>
                </c:pt>
                <c:pt idx="11">
                  <c:v>-0.88610158174289178</c:v>
                </c:pt>
                <c:pt idx="12">
                  <c:v>1.4479507195989534</c:v>
                </c:pt>
                <c:pt idx="13">
                  <c:v>-7.8281585471397408E-2</c:v>
                </c:pt>
                <c:pt idx="14">
                  <c:v>-0.38463682844698122</c:v>
                </c:pt>
                <c:pt idx="15">
                  <c:v>-0.49133842739134542</c:v>
                </c:pt>
                <c:pt idx="16">
                  <c:v>0.11803106163821642</c:v>
                </c:pt>
                <c:pt idx="17">
                  <c:v>-2.6047513685040049</c:v>
                </c:pt>
                <c:pt idx="18">
                  <c:v>-1.8154855804980938</c:v>
                </c:pt>
                <c:pt idx="19">
                  <c:v>-1.5299661247743752</c:v>
                </c:pt>
                <c:pt idx="20">
                  <c:v>0.42272129227417216</c:v>
                </c:pt>
                <c:pt idx="21">
                  <c:v>-0.37883953277627586</c:v>
                </c:pt>
                <c:pt idx="22">
                  <c:v>0.21226900729329451</c:v>
                </c:pt>
                <c:pt idx="23">
                  <c:v>-1.2292153916871398</c:v>
                </c:pt>
                <c:pt idx="24">
                  <c:v>-5.1385022961043198E-15</c:v>
                </c:pt>
                <c:pt idx="25">
                  <c:v>-0.11954730937430046</c:v>
                </c:pt>
                <c:pt idx="26">
                  <c:v>0.16065429308858134</c:v>
                </c:pt>
                <c:pt idx="27">
                  <c:v>0.49196696442127585</c:v>
                </c:pt>
                <c:pt idx="28">
                  <c:v>-1.5053340692381865</c:v>
                </c:pt>
                <c:pt idx="29">
                  <c:v>0.18935169048957226</c:v>
                </c:pt>
                <c:pt idx="30">
                  <c:v>-1.0080212875690213</c:v>
                </c:pt>
                <c:pt idx="31">
                  <c:v>0.6956117422714776</c:v>
                </c:pt>
                <c:pt idx="32">
                  <c:v>-0.19644874943884086</c:v>
                </c:pt>
                <c:pt idx="33">
                  <c:v>-0.48547398560805377</c:v>
                </c:pt>
                <c:pt idx="34">
                  <c:v>0.14061813389800815</c:v>
                </c:pt>
                <c:pt idx="35">
                  <c:v>-1.3260460924633268</c:v>
                </c:pt>
                <c:pt idx="36">
                  <c:v>1.8759799442544278</c:v>
                </c:pt>
                <c:pt idx="37">
                  <c:v>0.67682882071065631</c:v>
                </c:pt>
                <c:pt idx="38">
                  <c:v>1.6556480750856706</c:v>
                </c:pt>
                <c:pt idx="39">
                  <c:v>-1.3939493314317961</c:v>
                </c:pt>
                <c:pt idx="40">
                  <c:v>1.2513349135095739</c:v>
                </c:pt>
                <c:pt idx="41">
                  <c:v>-0.1212649586753303</c:v>
                </c:pt>
                <c:pt idx="42">
                  <c:v>1.4450631662155156</c:v>
                </c:pt>
                <c:pt idx="43">
                  <c:v>0.106064164036414</c:v>
                </c:pt>
                <c:pt idx="44">
                  <c:v>1.552086665696526</c:v>
                </c:pt>
                <c:pt idx="45">
                  <c:v>0.36539227538765462</c:v>
                </c:pt>
                <c:pt idx="46">
                  <c:v>0.33553253654006449</c:v>
                </c:pt>
                <c:pt idx="47">
                  <c:v>-0.9496224323011575</c:v>
                </c:pt>
                <c:pt idx="48">
                  <c:v>0.69532423610025285</c:v>
                </c:pt>
                <c:pt idx="49">
                  <c:v>1.1361160628683302</c:v>
                </c:pt>
                <c:pt idx="50">
                  <c:v>1.7095709414897697</c:v>
                </c:pt>
                <c:pt idx="51">
                  <c:v>0.18561121073326317</c:v>
                </c:pt>
                <c:pt idx="52">
                  <c:v>0.15993220053397492</c:v>
                </c:pt>
                <c:pt idx="53">
                  <c:v>0.56150775993430391</c:v>
                </c:pt>
                <c:pt idx="54">
                  <c:v>-1.1832701618951555</c:v>
                </c:pt>
                <c:pt idx="55">
                  <c:v>0.40942149987085114</c:v>
                </c:pt>
                <c:pt idx="56">
                  <c:v>0.26958844165514584</c:v>
                </c:pt>
                <c:pt idx="57">
                  <c:v>-0.75660503458056749</c:v>
                </c:pt>
                <c:pt idx="58">
                  <c:v>0.57044671341331166</c:v>
                </c:pt>
                <c:pt idx="59">
                  <c:v>0.13405402178770315</c:v>
                </c:pt>
                <c:pt idx="60">
                  <c:v>-0.55217717463188398</c:v>
                </c:pt>
                <c:pt idx="61">
                  <c:v>-6.4229719513307248E-2</c:v>
                </c:pt>
                <c:pt idx="62">
                  <c:v>0.99462817083348054</c:v>
                </c:pt>
                <c:pt idx="63">
                  <c:v>0.28056587791480025</c:v>
                </c:pt>
                <c:pt idx="64">
                  <c:v>0.37564362415870733</c:v>
                </c:pt>
                <c:pt idx="65">
                  <c:v>-5.8099436152014031E-2</c:v>
                </c:pt>
                <c:pt idx="66">
                  <c:v>-0.62441510638287867</c:v>
                </c:pt>
                <c:pt idx="67">
                  <c:v>-2.0578687005358858</c:v>
                </c:pt>
                <c:pt idx="68">
                  <c:v>-0.53878458684290675</c:v>
                </c:pt>
                <c:pt idx="69">
                  <c:v>-0.59733140785229688</c:v>
                </c:pt>
                <c:pt idx="70">
                  <c:v>0.54323796227049037</c:v>
                </c:pt>
                <c:pt idx="71">
                  <c:v>-0.67653570567400956</c:v>
                </c:pt>
                <c:pt idx="72">
                  <c:v>8.5999524840871186E-2</c:v>
                </c:pt>
                <c:pt idx="73">
                  <c:v>-1.5586589598782699</c:v>
                </c:pt>
                <c:pt idx="74">
                  <c:v>-0.7273012508991511</c:v>
                </c:pt>
                <c:pt idx="75">
                  <c:v>0.40582968210789383</c:v>
                </c:pt>
                <c:pt idx="76">
                  <c:v>0.29805063441863455</c:v>
                </c:pt>
                <c:pt idx="77">
                  <c:v>-0.16920098197237615</c:v>
                </c:pt>
                <c:pt idx="78">
                  <c:v>6.0390174821163163E-2</c:v>
                </c:pt>
                <c:pt idx="79">
                  <c:v>-0.30508925364876477</c:v>
                </c:pt>
                <c:pt idx="80">
                  <c:v>0.48471217833096314</c:v>
                </c:pt>
                <c:pt idx="81">
                  <c:v>-0.94985742987658983</c:v>
                </c:pt>
                <c:pt idx="82">
                  <c:v>-2.5947920462203622E-2</c:v>
                </c:pt>
                <c:pt idx="83">
                  <c:v>0.89489831277307463</c:v>
                </c:pt>
                <c:pt idx="84">
                  <c:v>-0.4357178051545324</c:v>
                </c:pt>
                <c:pt idx="85">
                  <c:v>0.46733364893403062</c:v>
                </c:pt>
                <c:pt idx="86">
                  <c:v>-0.98326966527895909</c:v>
                </c:pt>
                <c:pt idx="87">
                  <c:v>-1.6046447168417728</c:v>
                </c:pt>
                <c:pt idx="88">
                  <c:v>-0.88987519087544931</c:v>
                </c:pt>
                <c:pt idx="89">
                  <c:v>0.8063617159082539</c:v>
                </c:pt>
                <c:pt idx="90">
                  <c:v>1.4617154188592412</c:v>
                </c:pt>
                <c:pt idx="91">
                  <c:v>0.2264427729496345</c:v>
                </c:pt>
                <c:pt idx="92">
                  <c:v>-0.43808617100556452</c:v>
                </c:pt>
                <c:pt idx="93">
                  <c:v>-0.34888910149333074</c:v>
                </c:pt>
                <c:pt idx="94">
                  <c:v>-0.41318767969748554</c:v>
                </c:pt>
                <c:pt idx="95">
                  <c:v>-0.16148827228368245</c:v>
                </c:pt>
                <c:pt idx="96">
                  <c:v>1.5048321949082863</c:v>
                </c:pt>
                <c:pt idx="97">
                  <c:v>-0.16656674029955129</c:v>
                </c:pt>
                <c:pt idx="98">
                  <c:v>-2.3588963342122224</c:v>
                </c:pt>
                <c:pt idx="99">
                  <c:v>-0.14834875251272533</c:v>
                </c:pt>
                <c:pt idx="100">
                  <c:v>2.1488334845357508</c:v>
                </c:pt>
                <c:pt idx="101">
                  <c:v>1.3840450704372826</c:v>
                </c:pt>
                <c:pt idx="102">
                  <c:v>-2.5692511480521599E-14</c:v>
                </c:pt>
                <c:pt idx="103">
                  <c:v>1.8699993442868796</c:v>
                </c:pt>
                <c:pt idx="104">
                  <c:v>0.7792327122902909</c:v>
                </c:pt>
                <c:pt idx="105">
                  <c:v>-0.19972354532439371</c:v>
                </c:pt>
                <c:pt idx="106">
                  <c:v>-0.48117147409443156</c:v>
                </c:pt>
                <c:pt idx="107">
                  <c:v>0.20804744487585486</c:v>
                </c:pt>
                <c:pt idx="108">
                  <c:v>-3.0831013776625919E-14</c:v>
                </c:pt>
                <c:pt idx="109">
                  <c:v>1.0595353747891083</c:v>
                </c:pt>
                <c:pt idx="110">
                  <c:v>-1.3715247867321696</c:v>
                </c:pt>
                <c:pt idx="111">
                  <c:v>1.6397233414399726</c:v>
                </c:pt>
                <c:pt idx="112">
                  <c:v>-2.7658714477601838</c:v>
                </c:pt>
                <c:pt idx="113">
                  <c:v>-0.45951893867804283</c:v>
                </c:pt>
                <c:pt idx="114">
                  <c:v>-0.63707349493341148</c:v>
                </c:pt>
                <c:pt idx="115">
                  <c:v>0.58717219061310566</c:v>
                </c:pt>
                <c:pt idx="116">
                  <c:v>-1.4341763168246586</c:v>
                </c:pt>
                <c:pt idx="117">
                  <c:v>0.52373675095287775</c:v>
                </c:pt>
                <c:pt idx="118">
                  <c:v>0.57327185290045701</c:v>
                </c:pt>
                <c:pt idx="119">
                  <c:v>0.47630481140031278</c:v>
                </c:pt>
              </c:numCache>
            </c:numRef>
          </c:xVal>
          <c:yVal>
            <c:numRef>
              <c:f>'WA Sch. 11-12'!$BB$46:$BB$165</c:f>
              <c:numCache>
                <c:formatCode>0.000</c:formatCode>
                <c:ptCount val="120"/>
                <c:pt idx="0">
                  <c:v>-9.3941125106491899E-2</c:v>
                </c:pt>
                <c:pt idx="1">
                  <c:v>0.3732804719655104</c:v>
                </c:pt>
                <c:pt idx="2">
                  <c:v>-1.1669186011353176</c:v>
                </c:pt>
                <c:pt idx="3">
                  <c:v>0.76742739995147802</c:v>
                </c:pt>
                <c:pt idx="4">
                  <c:v>0.98138417626213981</c:v>
                </c:pt>
                <c:pt idx="5">
                  <c:v>0.51129056715173082</c:v>
                </c:pt>
                <c:pt idx="6">
                  <c:v>0.88473536642075068</c:v>
                </c:pt>
                <c:pt idx="7">
                  <c:v>2.017349592767447</c:v>
                </c:pt>
                <c:pt idx="8">
                  <c:v>-0.91599911388803534</c:v>
                </c:pt>
                <c:pt idx="9">
                  <c:v>2.2111272410853289</c:v>
                </c:pt>
                <c:pt idx="10">
                  <c:v>-1.4047919280405334</c:v>
                </c:pt>
                <c:pt idx="11">
                  <c:v>-0.85431334867221986</c:v>
                </c:pt>
                <c:pt idx="12">
                  <c:v>1.3007407952098116</c:v>
                </c:pt>
                <c:pt idx="13">
                  <c:v>-0.17812111651651327</c:v>
                </c:pt>
                <c:pt idx="14">
                  <c:v>-0.44123392015968882</c:v>
                </c:pt>
                <c:pt idx="15">
                  <c:v>-0.60885652565055048</c:v>
                </c:pt>
                <c:pt idx="16">
                  <c:v>5.213646396562386E-2</c:v>
                </c:pt>
                <c:pt idx="17">
                  <c:v>-2.2111272410853271</c:v>
                </c:pt>
                <c:pt idx="18">
                  <c:v>-1.7688250385187059</c:v>
                </c:pt>
                <c:pt idx="19">
                  <c:v>-1.5267663302113335</c:v>
                </c:pt>
                <c:pt idx="20">
                  <c:v>0.46432956872668901</c:v>
                </c:pt>
                <c:pt idx="21">
                  <c:v>-0.41837128791165434</c:v>
                </c:pt>
                <c:pt idx="22">
                  <c:v>0.22065146486235332</c:v>
                </c:pt>
                <c:pt idx="23">
                  <c:v>-1.1266860090395716</c:v>
                </c:pt>
                <c:pt idx="24">
                  <c:v>-3.127280902613698E-2</c:v>
                </c:pt>
                <c:pt idx="25">
                  <c:v>-0.19934121391943735</c:v>
                </c:pt>
                <c:pt idx="26">
                  <c:v>0.13591068064648049</c:v>
                </c:pt>
                <c:pt idx="27">
                  <c:v>0.58395355652530356</c:v>
                </c:pt>
                <c:pt idx="28">
                  <c:v>-1.4630593361844002</c:v>
                </c:pt>
                <c:pt idx="29">
                  <c:v>0.17812111651651327</c:v>
                </c:pt>
                <c:pt idx="30">
                  <c:v>-1.0512597817977336</c:v>
                </c:pt>
                <c:pt idx="31">
                  <c:v>0.85431334867221986</c:v>
                </c:pt>
                <c:pt idx="32">
                  <c:v>-0.32893642436422554</c:v>
                </c:pt>
                <c:pt idx="33">
                  <c:v>-0.58395355652530356</c:v>
                </c:pt>
                <c:pt idx="34">
                  <c:v>9.3941125106491899E-2</c:v>
                </c:pt>
                <c:pt idx="35">
                  <c:v>-1.2091343701602324</c:v>
                </c:pt>
                <c:pt idx="36">
                  <c:v>1.8786590672766061</c:v>
                </c:pt>
                <c:pt idx="37">
                  <c:v>0.79571892196992056</c:v>
                </c:pt>
                <c:pt idx="38">
                  <c:v>1.5973526977611863</c:v>
                </c:pt>
                <c:pt idx="39">
                  <c:v>-1.3007407952098116</c:v>
                </c:pt>
                <c:pt idx="40">
                  <c:v>1.1669186011353176</c:v>
                </c:pt>
                <c:pt idx="41">
                  <c:v>-0.22065146486235332</c:v>
                </c:pt>
                <c:pt idx="42">
                  <c:v>1.2536226075646817</c:v>
                </c:pt>
                <c:pt idx="43">
                  <c:v>3.127280902613698E-2</c:v>
                </c:pt>
                <c:pt idx="44">
                  <c:v>1.4630593361844004</c:v>
                </c:pt>
                <c:pt idx="45">
                  <c:v>0.35102215742413223</c:v>
                </c:pt>
                <c:pt idx="46">
                  <c:v>0.32893642436422554</c:v>
                </c:pt>
                <c:pt idx="47">
                  <c:v>-0.94818488013239854</c:v>
                </c:pt>
                <c:pt idx="48">
                  <c:v>0.82466217903935268</c:v>
                </c:pt>
                <c:pt idx="49">
                  <c:v>1.1266860090395716</c:v>
                </c:pt>
                <c:pt idx="50">
                  <c:v>1.6769355088893503</c:v>
                </c:pt>
                <c:pt idx="51">
                  <c:v>0.15698093272589608</c:v>
                </c:pt>
                <c:pt idx="52">
                  <c:v>0.11490060124967313</c:v>
                </c:pt>
                <c:pt idx="53">
                  <c:v>0.65984156097410673</c:v>
                </c:pt>
                <c:pt idx="54">
                  <c:v>-1.0881989764386006</c:v>
                </c:pt>
                <c:pt idx="55">
                  <c:v>0.44123392015968882</c:v>
                </c:pt>
                <c:pt idx="56">
                  <c:v>0.26358490404097262</c:v>
                </c:pt>
                <c:pt idx="57">
                  <c:v>-0.82466217903935268</c:v>
                </c:pt>
                <c:pt idx="58">
                  <c:v>0.68598353263417977</c:v>
                </c:pt>
                <c:pt idx="59">
                  <c:v>7.3022840689146426E-2</c:v>
                </c:pt>
                <c:pt idx="60">
                  <c:v>-0.65984156097410673</c:v>
                </c:pt>
                <c:pt idx="61">
                  <c:v>-0.15698093272589608</c:v>
                </c:pt>
                <c:pt idx="62">
                  <c:v>1.0512597817977336</c:v>
                </c:pt>
                <c:pt idx="63">
                  <c:v>0.28523021200384785</c:v>
                </c:pt>
                <c:pt idx="64">
                  <c:v>0.39572529581448734</c:v>
                </c:pt>
                <c:pt idx="65">
                  <c:v>-0.13591068064648049</c:v>
                </c:pt>
                <c:pt idx="66">
                  <c:v>-0.71260296566742809</c:v>
                </c:pt>
                <c:pt idx="67">
                  <c:v>-1.8786590672766057</c:v>
                </c:pt>
                <c:pt idx="68">
                  <c:v>-0.63414296405799342</c:v>
                </c:pt>
                <c:pt idx="69">
                  <c:v>-0.68598353263417977</c:v>
                </c:pt>
                <c:pt idx="70">
                  <c:v>0.63414296405799342</c:v>
                </c:pt>
                <c:pt idx="71">
                  <c:v>-0.76742739995147802</c:v>
                </c:pt>
                <c:pt idx="72">
                  <c:v>1.0422759496273899E-2</c:v>
                </c:pt>
                <c:pt idx="73">
                  <c:v>-1.5973526977611858</c:v>
                </c:pt>
                <c:pt idx="74">
                  <c:v>-0.79571892196992056</c:v>
                </c:pt>
                <c:pt idx="75">
                  <c:v>0.41837128791165434</c:v>
                </c:pt>
                <c:pt idx="76">
                  <c:v>0.30701000240174037</c:v>
                </c:pt>
                <c:pt idx="77">
                  <c:v>-0.30701000240174037</c:v>
                </c:pt>
                <c:pt idx="78">
                  <c:v>-1.0422759496273899E-2</c:v>
                </c:pt>
                <c:pt idx="79">
                  <c:v>-0.3732804719655104</c:v>
                </c:pt>
                <c:pt idx="80">
                  <c:v>0.55940759981342003</c:v>
                </c:pt>
                <c:pt idx="81">
                  <c:v>-0.98138417626213981</c:v>
                </c:pt>
                <c:pt idx="82">
                  <c:v>-0.11490060124967313</c:v>
                </c:pt>
                <c:pt idx="83">
                  <c:v>1.0157020117051774</c:v>
                </c:pt>
                <c:pt idx="84">
                  <c:v>-0.48767561631153389</c:v>
                </c:pt>
                <c:pt idx="85">
                  <c:v>0.48767561631153389</c:v>
                </c:pt>
                <c:pt idx="86">
                  <c:v>-1.0157020117051774</c:v>
                </c:pt>
                <c:pt idx="87">
                  <c:v>-1.6769355088893503</c:v>
                </c:pt>
                <c:pt idx="88">
                  <c:v>-0.88473536642075068</c:v>
                </c:pt>
                <c:pt idx="89">
                  <c:v>0.94818488013239854</c:v>
                </c:pt>
                <c:pt idx="90">
                  <c:v>1.3509383667831778</c:v>
                </c:pt>
                <c:pt idx="91">
                  <c:v>0.24206240467219475</c:v>
                </c:pt>
                <c:pt idx="92">
                  <c:v>-0.51129056715173082</c:v>
                </c:pt>
                <c:pt idx="93">
                  <c:v>-0.39572529581448734</c:v>
                </c:pt>
                <c:pt idx="94">
                  <c:v>-0.46432956872668901</c:v>
                </c:pt>
                <c:pt idx="95">
                  <c:v>-0.26358490404097262</c:v>
                </c:pt>
                <c:pt idx="96">
                  <c:v>1.4047919280405334</c:v>
                </c:pt>
                <c:pt idx="97">
                  <c:v>-0.28523021200384785</c:v>
                </c:pt>
                <c:pt idx="98">
                  <c:v>-2.0173495927674461</c:v>
                </c:pt>
                <c:pt idx="99">
                  <c:v>-0.24206240467219475</c:v>
                </c:pt>
                <c:pt idx="100">
                  <c:v>2.562404725380119</c:v>
                </c:pt>
                <c:pt idx="101">
                  <c:v>1.2091343701602324</c:v>
                </c:pt>
                <c:pt idx="102">
                  <c:v>-5.213646396562386E-2</c:v>
                </c:pt>
                <c:pt idx="103">
                  <c:v>1.7688250385187059</c:v>
                </c:pt>
                <c:pt idx="104">
                  <c:v>0.91599911388803534</c:v>
                </c:pt>
                <c:pt idx="105">
                  <c:v>-0.35102215742413223</c:v>
                </c:pt>
                <c:pt idx="106">
                  <c:v>-0.55940759981342003</c:v>
                </c:pt>
                <c:pt idx="107">
                  <c:v>0.19934121391943735</c:v>
                </c:pt>
                <c:pt idx="108">
                  <c:v>-7.3022840689146426E-2</c:v>
                </c:pt>
                <c:pt idx="109">
                  <c:v>1.0881989764386006</c:v>
                </c:pt>
                <c:pt idx="110">
                  <c:v>-1.2536226075646817</c:v>
                </c:pt>
                <c:pt idx="111">
                  <c:v>1.5267663302113343</c:v>
                </c:pt>
                <c:pt idx="112">
                  <c:v>-2.5624047253801172</c:v>
                </c:pt>
                <c:pt idx="113">
                  <c:v>-0.53519417688850079</c:v>
                </c:pt>
                <c:pt idx="114">
                  <c:v>-0.73973721941388981</c:v>
                </c:pt>
                <c:pt idx="115">
                  <c:v>0.73973721941388981</c:v>
                </c:pt>
                <c:pt idx="116">
                  <c:v>-1.3509383667831778</c:v>
                </c:pt>
                <c:pt idx="117">
                  <c:v>0.60885652565055048</c:v>
                </c:pt>
                <c:pt idx="118">
                  <c:v>0.71260296566742809</c:v>
                </c:pt>
                <c:pt idx="119">
                  <c:v>0.53519417688850079</c:v>
                </c:pt>
              </c:numCache>
            </c:numRef>
          </c:yVal>
          <c:smooth val="0"/>
          <c:extLst>
            <c:ext xmlns:c16="http://schemas.microsoft.com/office/drawing/2014/chart" uri="{C3380CC4-5D6E-409C-BE32-E72D297353CC}">
              <c16:uniqueId val="{00000001-EBF4-40C5-A75F-F24D220CBA56}"/>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11-12'!$BS$167:$CE$167</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11-12'!$BS$170:$CE$170</c:f>
              <c:numCache>
                <c:formatCode>0.000000</c:formatCode>
                <c:ptCount val="13"/>
                <c:pt idx="0">
                  <c:v>1</c:v>
                </c:pt>
                <c:pt idx="1">
                  <c:v>-2.1198154419000893E-2</c:v>
                </c:pt>
                <c:pt idx="2">
                  <c:v>0.13170411072666943</c:v>
                </c:pt>
                <c:pt idx="3">
                  <c:v>-0.12198325945711219</c:v>
                </c:pt>
                <c:pt idx="4">
                  <c:v>0.13280407757223148</c:v>
                </c:pt>
                <c:pt idx="5">
                  <c:v>-6.5852085337158431E-2</c:v>
                </c:pt>
                <c:pt idx="6">
                  <c:v>0.17383308234391376</c:v>
                </c:pt>
                <c:pt idx="7">
                  <c:v>7.8018303261016192E-2</c:v>
                </c:pt>
                <c:pt idx="8">
                  <c:v>8.7351471622760628E-3</c:v>
                </c:pt>
                <c:pt idx="9">
                  <c:v>-0.10742886507576133</c:v>
                </c:pt>
                <c:pt idx="10">
                  <c:v>-8.1115863000803257E-2</c:v>
                </c:pt>
                <c:pt idx="11">
                  <c:v>3.41090767894838E-2</c:v>
                </c:pt>
                <c:pt idx="12">
                  <c:v>-5.1838659543091692E-2</c:v>
                </c:pt>
              </c:numCache>
            </c:numRef>
          </c:val>
          <c:extLst>
            <c:ext xmlns:c16="http://schemas.microsoft.com/office/drawing/2014/chart" uri="{C3380CC4-5D6E-409C-BE32-E72D297353CC}">
              <c16:uniqueId val="{00000000-6B9F-4C32-BBCC-6AAAC270BC77}"/>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11-12'!$BR$172</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11-12'!$BT$167:$CE$167</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'WA Sch. 11-12'!$BT$172:$CE$172</c:f>
              <c:numCache>
                <c:formatCode>0.000000</c:formatCode>
                <c:ptCount val="12"/>
                <c:pt idx="0">
                  <c:v>0.81411326981959686</c:v>
                </c:pt>
                <c:pt idx="1">
                  <c:v>0.33164846099309381</c:v>
                </c:pt>
                <c:pt idx="2">
                  <c:v>0.25408212961094467</c:v>
                </c:pt>
                <c:pt idx="3">
                  <c:v>0.17816340039950701</c:v>
                </c:pt>
                <c:pt idx="4">
                  <c:v>0.23225353451912151</c:v>
                </c:pt>
                <c:pt idx="5">
                  <c:v>9.7161206193604022E-2</c:v>
                </c:pt>
                <c:pt idx="6">
                  <c:v>0.11762519404550931</c:v>
                </c:pt>
                <c:pt idx="7">
                  <c:v>0.17361800292705931</c:v>
                </c:pt>
                <c:pt idx="8">
                  <c:v>0.16042109828883908</c:v>
                </c:pt>
                <c:pt idx="9">
                  <c:v>0.17647386548174765</c:v>
                </c:pt>
                <c:pt idx="10">
                  <c:v>0.22856912766064386</c:v>
                </c:pt>
                <c:pt idx="11">
                  <c:v>0.27320973975073065</c:v>
                </c:pt>
              </c:numCache>
            </c:numRef>
          </c:val>
          <c:extLst>
            <c:ext xmlns:c16="http://schemas.microsoft.com/office/drawing/2014/chart" uri="{C3380CC4-5D6E-409C-BE32-E72D297353CC}">
              <c16:uniqueId val="{00000000-4DB1-4F8A-98A7-83F966FC16C9}"/>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21-22'!$E$156</c:f>
              <c:strCache>
                <c:ptCount val="1"/>
                <c:pt idx="0">
                  <c:v>Annual Calendar, UPC</c:v>
                </c:pt>
              </c:strCache>
            </c:strRef>
          </c:tx>
          <c:spPr>
            <a:ln w="28575" cap="rnd">
              <a:solidFill>
                <a:schemeClr val="accent1"/>
              </a:solidFill>
              <a:round/>
            </a:ln>
            <a:effectLst/>
          </c:spPr>
          <c:marker>
            <c:symbol val="none"/>
          </c:marker>
          <c:cat>
            <c:numRef>
              <c:f>'WA Sch. 21-22'!$A$157:$A$167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21-22'!$E$157:$E$167</c:f>
              <c:numCache>
                <c:formatCode>#,##0</c:formatCode>
                <c:ptCount val="11"/>
                <c:pt idx="0">
                  <c:v>700812.01104220853</c:v>
                </c:pt>
                <c:pt idx="1">
                  <c:v>693119.33425933495</c:v>
                </c:pt>
                <c:pt idx="2">
                  <c:v>712143.36378031503</c:v>
                </c:pt>
                <c:pt idx="3">
                  <c:v>713699.17027941358</c:v>
                </c:pt>
                <c:pt idx="4">
                  <c:v>741156.64410364884</c:v>
                </c:pt>
                <c:pt idx="5">
                  <c:v>744721.28793308558</c:v>
                </c:pt>
                <c:pt idx="6">
                  <c:v>721247.28434280655</c:v>
                </c:pt>
                <c:pt idx="7">
                  <c:v>719319.40797098633</c:v>
                </c:pt>
                <c:pt idx="8">
                  <c:v>676561.76589700347</c:v>
                </c:pt>
                <c:pt idx="9">
                  <c:v>712255.19570420124</c:v>
                </c:pt>
                <c:pt idx="10">
                  <c:v>772530.91966881964</c:v>
                </c:pt>
              </c:numCache>
            </c:numRef>
          </c:val>
          <c:smooth val="0"/>
          <c:extLst>
            <c:ext xmlns:c16="http://schemas.microsoft.com/office/drawing/2014/chart" uri="{C3380CC4-5D6E-409C-BE32-E72D297353CC}">
              <c16:uniqueId val="{00000000-8A81-4451-AB99-88DB60F4A038}"/>
            </c:ext>
          </c:extLst>
        </c:ser>
        <c:ser>
          <c:idx val="1"/>
          <c:order val="1"/>
          <c:tx>
            <c:strRef>
              <c:f>'WA Sch. 21-22'!$F$156</c:f>
              <c:strCache>
                <c:ptCount val="1"/>
                <c:pt idx="0">
                  <c:v>Annual Normalized, UPC</c:v>
                </c:pt>
              </c:strCache>
            </c:strRef>
          </c:tx>
          <c:spPr>
            <a:ln w="28575" cap="rnd">
              <a:solidFill>
                <a:schemeClr val="accent2"/>
              </a:solidFill>
              <a:round/>
            </a:ln>
            <a:effectLst/>
          </c:spPr>
          <c:marker>
            <c:symbol val="none"/>
          </c:marker>
          <c:cat>
            <c:numRef>
              <c:f>'WA Sch. 21-22'!$A$157:$A$167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21-22'!$F$157:$F$167</c:f>
              <c:numCache>
                <c:formatCode>#,##0</c:formatCode>
                <c:ptCount val="11"/>
                <c:pt idx="0">
                  <c:v>703778.1409959232</c:v>
                </c:pt>
                <c:pt idx="1">
                  <c:v>687717.49189658929</c:v>
                </c:pt>
                <c:pt idx="2">
                  <c:v>709030.64340564632</c:v>
                </c:pt>
                <c:pt idx="3">
                  <c:v>709506.54755915317</c:v>
                </c:pt>
                <c:pt idx="4">
                  <c:v>741077.56296235858</c:v>
                </c:pt>
                <c:pt idx="5">
                  <c:v>734721.768766011</c:v>
                </c:pt>
                <c:pt idx="6">
                  <c:v>723346.99211322307</c:v>
                </c:pt>
                <c:pt idx="7">
                  <c:v>717503.98847194773</c:v>
                </c:pt>
                <c:pt idx="8">
                  <c:v>680545.1572213613</c:v>
                </c:pt>
                <c:pt idx="9">
                  <c:v>706762.54902855982</c:v>
                </c:pt>
                <c:pt idx="10">
                  <c:v>763315.43523536786</c:v>
                </c:pt>
              </c:numCache>
            </c:numRef>
          </c:val>
          <c:smooth val="0"/>
          <c:extLst>
            <c:ext xmlns:c16="http://schemas.microsoft.com/office/drawing/2014/chart" uri="{C3380CC4-5D6E-409C-BE32-E72D297353CC}">
              <c16:uniqueId val="{00000001-8A81-4451-AB99-88DB60F4A038}"/>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21-22'!$O$8</c:f>
              <c:strCache>
                <c:ptCount val="1"/>
                <c:pt idx="0">
                  <c:v>AC.UPC</c:v>
                </c:pt>
              </c:strCache>
            </c:strRef>
          </c:tx>
          <c:spPr>
            <a:ln w="28575" cap="rnd">
              <a:solidFill>
                <a:schemeClr val="accent1"/>
              </a:solidFill>
              <a:round/>
            </a:ln>
            <a:effectLst/>
          </c:spPr>
          <c:marker>
            <c:symbol val="none"/>
          </c:marker>
          <c:cat>
            <c:numRef>
              <c:f>'WA Sch. 21-22'!$A$9:$A$152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21-22'!$O$9:$O$152</c:f>
              <c:numCache>
                <c:formatCode>#,##0</c:formatCode>
                <c:ptCount val="144"/>
                <c:pt idx="0">
                  <c:v>40135.730265367813</c:v>
                </c:pt>
                <c:pt idx="1">
                  <c:v>45132.65884079237</c:v>
                </c:pt>
                <c:pt idx="2">
                  <c:v>50023.582186234817</c:v>
                </c:pt>
                <c:pt idx="3">
                  <c:v>43668.637142857144</c:v>
                </c:pt>
                <c:pt idx="4">
                  <c:v>50973.939244663379</c:v>
                </c:pt>
                <c:pt idx="5">
                  <c:v>49844.976311336715</c:v>
                </c:pt>
                <c:pt idx="6">
                  <c:v>56388.531330472106</c:v>
                </c:pt>
                <c:pt idx="7">
                  <c:v>56509.499134948099</c:v>
                </c:pt>
                <c:pt idx="8">
                  <c:v>49230.083515522521</c:v>
                </c:pt>
                <c:pt idx="9">
                  <c:v>59011.063736263735</c:v>
                </c:pt>
                <c:pt idx="10">
                  <c:v>52840.499114260405</c:v>
                </c:pt>
                <c:pt idx="11">
                  <c:v>51583.885739592559</c:v>
                </c:pt>
                <c:pt idx="12">
                  <c:v>51647.773651635718</c:v>
                </c:pt>
                <c:pt idx="13">
                  <c:v>50458.339211136888</c:v>
                </c:pt>
                <c:pt idx="14">
                  <c:v>55110.632911392408</c:v>
                </c:pt>
                <c:pt idx="15">
                  <c:v>52463.255076770678</c:v>
                </c:pt>
                <c:pt idx="16">
                  <c:v>58904.050651955869</c:v>
                </c:pt>
                <c:pt idx="17">
                  <c:v>58950.560262228944</c:v>
                </c:pt>
                <c:pt idx="18">
                  <c:v>66553.746343923354</c:v>
                </c:pt>
                <c:pt idx="19">
                  <c:v>63534.000504540869</c:v>
                </c:pt>
                <c:pt idx="20">
                  <c:v>56360.45924050633</c:v>
                </c:pt>
                <c:pt idx="21">
                  <c:v>63433.379829402911</c:v>
                </c:pt>
                <c:pt idx="22">
                  <c:v>58613.587881822736</c:v>
                </c:pt>
                <c:pt idx="23">
                  <c:v>58825.460039960039</c:v>
                </c:pt>
                <c:pt idx="24">
                  <c:v>56108.579579579578</c:v>
                </c:pt>
                <c:pt idx="25">
                  <c:v>59595.322322322325</c:v>
                </c:pt>
                <c:pt idx="26">
                  <c:v>55348.685074626868</c:v>
                </c:pt>
                <c:pt idx="27">
                  <c:v>56437.234678624816</c:v>
                </c:pt>
                <c:pt idx="28">
                  <c:v>58816.870887337987</c:v>
                </c:pt>
                <c:pt idx="29">
                  <c:v>59208.255533199197</c:v>
                </c:pt>
                <c:pt idx="30">
                  <c:v>67034.241604010022</c:v>
                </c:pt>
                <c:pt idx="31">
                  <c:v>59933.721747865391</c:v>
                </c:pt>
                <c:pt idx="32">
                  <c:v>57629.992492492493</c:v>
                </c:pt>
                <c:pt idx="33">
                  <c:v>63800.776781265573</c:v>
                </c:pt>
                <c:pt idx="34">
                  <c:v>64743.992996498251</c:v>
                </c:pt>
                <c:pt idx="35">
                  <c:v>53523.798600699651</c:v>
                </c:pt>
                <c:pt idx="36">
                  <c:v>54441.46713852376</c:v>
                </c:pt>
                <c:pt idx="37">
                  <c:v>56497.511749999998</c:v>
                </c:pt>
                <c:pt idx="38">
                  <c:v>58508.815529179032</c:v>
                </c:pt>
                <c:pt idx="39">
                  <c:v>58161.611805902954</c:v>
                </c:pt>
                <c:pt idx="40">
                  <c:v>56050.697616683217</c:v>
                </c:pt>
                <c:pt idx="41">
                  <c:v>66623.915288220553</c:v>
                </c:pt>
                <c:pt idx="42">
                  <c:v>61234.764442231077</c:v>
                </c:pt>
                <c:pt idx="43">
                  <c:v>66181.970514742628</c:v>
                </c:pt>
                <c:pt idx="44">
                  <c:v>54470.344032096291</c:v>
                </c:pt>
                <c:pt idx="45">
                  <c:v>61722.442142496213</c:v>
                </c:pt>
                <c:pt idx="46">
                  <c:v>63762.659877800405</c:v>
                </c:pt>
                <c:pt idx="47">
                  <c:v>56096.203117144294</c:v>
                </c:pt>
                <c:pt idx="48">
                  <c:v>59086.919546157813</c:v>
                </c:pt>
                <c:pt idx="49">
                  <c:v>55829.062108559498</c:v>
                </c:pt>
                <c:pt idx="50">
                  <c:v>59870.729155602763</c:v>
                </c:pt>
                <c:pt idx="51">
                  <c:v>59144.808746048475</c:v>
                </c:pt>
                <c:pt idx="52">
                  <c:v>63024.863660477451</c:v>
                </c:pt>
                <c:pt idx="53">
                  <c:v>63374.735309687669</c:v>
                </c:pt>
                <c:pt idx="54">
                  <c:v>67137.266064790223</c:v>
                </c:pt>
                <c:pt idx="55">
                  <c:v>62019.58666666667</c:v>
                </c:pt>
                <c:pt idx="56">
                  <c:v>59481.426603073662</c:v>
                </c:pt>
                <c:pt idx="57">
                  <c:v>64711.061800745869</c:v>
                </c:pt>
                <c:pt idx="58">
                  <c:v>58531.725093233887</c:v>
                </c:pt>
                <c:pt idx="59">
                  <c:v>69147.456718003188</c:v>
                </c:pt>
                <c:pt idx="60">
                  <c:v>61448.139957264961</c:v>
                </c:pt>
                <c:pt idx="61">
                  <c:v>60157.906631299738</c:v>
                </c:pt>
                <c:pt idx="62">
                  <c:v>60995.960638297875</c:v>
                </c:pt>
                <c:pt idx="63">
                  <c:v>57835.026008492569</c:v>
                </c:pt>
                <c:pt idx="64">
                  <c:v>61115.861940298506</c:v>
                </c:pt>
                <c:pt idx="65">
                  <c:v>63043.16234796404</c:v>
                </c:pt>
                <c:pt idx="66">
                  <c:v>66969.73936170213</c:v>
                </c:pt>
                <c:pt idx="67">
                  <c:v>63564.624537281859</c:v>
                </c:pt>
                <c:pt idx="68">
                  <c:v>56965.737009544006</c:v>
                </c:pt>
                <c:pt idx="69">
                  <c:v>63305.24727659575</c:v>
                </c:pt>
                <c:pt idx="70">
                  <c:v>62379.176247876858</c:v>
                </c:pt>
                <c:pt idx="71">
                  <c:v>66933.022388447265</c:v>
                </c:pt>
                <c:pt idx="72">
                  <c:v>56753.027733298266</c:v>
                </c:pt>
                <c:pt idx="73">
                  <c:v>61203.178952380949</c:v>
                </c:pt>
                <c:pt idx="74">
                  <c:v>56965.592180957385</c:v>
                </c:pt>
                <c:pt idx="75">
                  <c:v>57880.476978678045</c:v>
                </c:pt>
                <c:pt idx="76">
                  <c:v>61535.321958773784</c:v>
                </c:pt>
                <c:pt idx="77">
                  <c:v>59846.561877053522</c:v>
                </c:pt>
                <c:pt idx="78">
                  <c:v>66921.03747923323</c:v>
                </c:pt>
                <c:pt idx="79">
                  <c:v>59603.147702645496</c:v>
                </c:pt>
                <c:pt idx="80">
                  <c:v>55513.788865113762</c:v>
                </c:pt>
                <c:pt idx="81">
                  <c:v>63155.147797711914</c:v>
                </c:pt>
                <c:pt idx="82">
                  <c:v>62970.400802156335</c:v>
                </c:pt>
                <c:pt idx="83">
                  <c:v>58852.558483032873</c:v>
                </c:pt>
                <c:pt idx="84">
                  <c:v>60660.377119852157</c:v>
                </c:pt>
                <c:pt idx="85">
                  <c:v>61005.807724550905</c:v>
                </c:pt>
                <c:pt idx="86">
                  <c:v>55614.259952674896</c:v>
                </c:pt>
                <c:pt idx="87">
                  <c:v>57004.096642405064</c:v>
                </c:pt>
                <c:pt idx="88">
                  <c:v>60232.389223642174</c:v>
                </c:pt>
                <c:pt idx="89">
                  <c:v>60638.266096960157</c:v>
                </c:pt>
                <c:pt idx="90">
                  <c:v>63641.234467750401</c:v>
                </c:pt>
                <c:pt idx="91">
                  <c:v>61969.912205155182</c:v>
                </c:pt>
                <c:pt idx="92">
                  <c:v>56767.250464382807</c:v>
                </c:pt>
                <c:pt idx="93">
                  <c:v>65429.661427914114</c:v>
                </c:pt>
                <c:pt idx="94">
                  <c:v>56954.628531416398</c:v>
                </c:pt>
                <c:pt idx="95">
                  <c:v>59224.320991623033</c:v>
                </c:pt>
                <c:pt idx="96">
                  <c:v>60041.180268367345</c:v>
                </c:pt>
                <c:pt idx="97">
                  <c:v>57233.41151800847</c:v>
                </c:pt>
                <c:pt idx="98">
                  <c:v>56928.806156024722</c:v>
                </c:pt>
                <c:pt idx="99">
                  <c:v>48025.352624583116</c:v>
                </c:pt>
                <c:pt idx="100">
                  <c:v>52265.011289878981</c:v>
                </c:pt>
                <c:pt idx="101">
                  <c:v>53505.92953129932</c:v>
                </c:pt>
                <c:pt idx="102">
                  <c:v>60764.327123118281</c:v>
                </c:pt>
                <c:pt idx="103">
                  <c:v>55732.000317959857</c:v>
                </c:pt>
                <c:pt idx="104">
                  <c:v>54778.459916030544</c:v>
                </c:pt>
                <c:pt idx="105">
                  <c:v>65506.655306494897</c:v>
                </c:pt>
                <c:pt idx="106">
                  <c:v>54467.208507847536</c:v>
                </c:pt>
                <c:pt idx="107">
                  <c:v>57149.008026115334</c:v>
                </c:pt>
                <c:pt idx="108">
                  <c:v>60124.252018686297</c:v>
                </c:pt>
                <c:pt idx="109">
                  <c:v>58080.86286544161</c:v>
                </c:pt>
                <c:pt idx="110">
                  <c:v>51879.492487041563</c:v>
                </c:pt>
                <c:pt idx="111">
                  <c:v>53134.81589293362</c:v>
                </c:pt>
                <c:pt idx="112">
                  <c:v>61634.664698314606</c:v>
                </c:pt>
                <c:pt idx="113">
                  <c:v>69044.356168229453</c:v>
                </c:pt>
                <c:pt idx="114">
                  <c:v>66699.727524835645</c:v>
                </c:pt>
                <c:pt idx="115">
                  <c:v>62597.117846153858</c:v>
                </c:pt>
                <c:pt idx="116">
                  <c:v>60024.975076704548</c:v>
                </c:pt>
                <c:pt idx="117">
                  <c:v>41094.647520216269</c:v>
                </c:pt>
                <c:pt idx="118">
                  <c:v>62595.719939849623</c:v>
                </c:pt>
                <c:pt idx="119">
                  <c:v>66638.884048979584</c:v>
                </c:pt>
                <c:pt idx="120">
                  <c:v>64349.374427244584</c:v>
                </c:pt>
                <c:pt idx="121">
                  <c:v>63538.955347473478</c:v>
                </c:pt>
                <c:pt idx="122">
                  <c:v>57072.328506211175</c:v>
                </c:pt>
                <c:pt idx="123">
                  <c:v>63299.145369959086</c:v>
                </c:pt>
                <c:pt idx="124">
                  <c:v>58260.727728714031</c:v>
                </c:pt>
                <c:pt idx="125">
                  <c:v>63099.572844186041</c:v>
                </c:pt>
                <c:pt idx="126">
                  <c:v>70453.642874853103</c:v>
                </c:pt>
                <c:pt idx="127">
                  <c:v>69628.060620141347</c:v>
                </c:pt>
                <c:pt idx="128">
                  <c:v>57671.559270491802</c:v>
                </c:pt>
                <c:pt idx="129">
                  <c:v>68502.057570011661</c:v>
                </c:pt>
                <c:pt idx="130">
                  <c:v>69526.340335932822</c:v>
                </c:pt>
                <c:pt idx="131">
                  <c:v>68291.403309079978</c:v>
                </c:pt>
                <c:pt idx="132">
                  <c:v>54913.639838721407</c:v>
                </c:pt>
                <c:pt idx="133">
                  <c:v>55502.304103971961</c:v>
                </c:pt>
                <c:pt idx="134">
                  <c:v>67603.450672643143</c:v>
                </c:pt>
                <c:pt idx="135">
                  <c:v>52764.070051977411</c:v>
                </c:pt>
                <c:pt idx="136">
                  <c:v>66035.602497005995</c:v>
                </c:pt>
                <c:pt idx="137">
                  <c:v>63857.419828554703</c:v>
                </c:pt>
              </c:numCache>
            </c:numRef>
          </c:val>
          <c:smooth val="0"/>
          <c:extLst>
            <c:ext xmlns:c16="http://schemas.microsoft.com/office/drawing/2014/chart" uri="{C3380CC4-5D6E-409C-BE32-E72D297353CC}">
              <c16:uniqueId val="{00000000-E53A-48F0-8B92-4FDF19E95750}"/>
            </c:ext>
          </c:extLst>
        </c:ser>
        <c:ser>
          <c:idx val="1"/>
          <c:order val="1"/>
          <c:tx>
            <c:strRef>
              <c:f>'WA Sch. 21-22'!$Q$8</c:f>
              <c:strCache>
                <c:ptCount val="1"/>
                <c:pt idx="0">
                  <c:v>N.UPC</c:v>
                </c:pt>
              </c:strCache>
            </c:strRef>
          </c:tx>
          <c:spPr>
            <a:ln w="28575" cap="rnd">
              <a:solidFill>
                <a:schemeClr val="accent2"/>
              </a:solidFill>
              <a:round/>
            </a:ln>
            <a:effectLst/>
          </c:spPr>
          <c:marker>
            <c:symbol val="none"/>
          </c:marker>
          <c:cat>
            <c:numRef>
              <c:f>'WA Sch. 21-22'!$A$9:$A$152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21-22'!$Q$9:$Q$152</c:f>
              <c:numCache>
                <c:formatCode>#,##0.0</c:formatCode>
                <c:ptCount val="144"/>
                <c:pt idx="0">
                  <c:v>40259.03649643228</c:v>
                </c:pt>
                <c:pt idx="1">
                  <c:v>45089.128743473972</c:v>
                </c:pt>
                <c:pt idx="2">
                  <c:v>49759.866297417648</c:v>
                </c:pt>
                <c:pt idx="3">
                  <c:v>43555.579102095486</c:v>
                </c:pt>
                <c:pt idx="4">
                  <c:v>51579.455443047744</c:v>
                </c:pt>
                <c:pt idx="5">
                  <c:v>51327.368493970651</c:v>
                </c:pt>
                <c:pt idx="6">
                  <c:v>56475.721692393592</c:v>
                </c:pt>
                <c:pt idx="7">
                  <c:v>56174.683866275576</c:v>
                </c:pt>
                <c:pt idx="8">
                  <c:v>48464.701305216819</c:v>
                </c:pt>
                <c:pt idx="9">
                  <c:v>59024.521780709241</c:v>
                </c:pt>
                <c:pt idx="10">
                  <c:v>53426.781738467194</c:v>
                </c:pt>
                <c:pt idx="11">
                  <c:v>52844.144833492777</c:v>
                </c:pt>
                <c:pt idx="12">
                  <c:v>49219.961223783306</c:v>
                </c:pt>
                <c:pt idx="13">
                  <c:v>50950.814997272624</c:v>
                </c:pt>
                <c:pt idx="14">
                  <c:v>55232.815812798603</c:v>
                </c:pt>
                <c:pt idx="15">
                  <c:v>52495.212321737425</c:v>
                </c:pt>
                <c:pt idx="16">
                  <c:v>58588.895084455871</c:v>
                </c:pt>
                <c:pt idx="17">
                  <c:v>59546.61026258066</c:v>
                </c:pt>
                <c:pt idx="18">
                  <c:v>65713.930537429173</c:v>
                </c:pt>
                <c:pt idx="19">
                  <c:v>62912.762165897868</c:v>
                </c:pt>
                <c:pt idx="20">
                  <c:v>55485.685200149564</c:v>
                </c:pt>
                <c:pt idx="21">
                  <c:v>63558.700164559625</c:v>
                </c:pt>
                <c:pt idx="22">
                  <c:v>58362.390031461306</c:v>
                </c:pt>
                <c:pt idx="23">
                  <c:v>57531.299233130143</c:v>
                </c:pt>
                <c:pt idx="24">
                  <c:v>56816.825231942821</c:v>
                </c:pt>
                <c:pt idx="25">
                  <c:v>57799.375805359276</c:v>
                </c:pt>
                <c:pt idx="26">
                  <c:v>55256.165021757086</c:v>
                </c:pt>
                <c:pt idx="27">
                  <c:v>56437.7480527273</c:v>
                </c:pt>
                <c:pt idx="28">
                  <c:v>58430.952092242544</c:v>
                </c:pt>
                <c:pt idx="29">
                  <c:v>59907.464915545737</c:v>
                </c:pt>
                <c:pt idx="30">
                  <c:v>65288.334782638223</c:v>
                </c:pt>
                <c:pt idx="31">
                  <c:v>59304.317902391886</c:v>
                </c:pt>
                <c:pt idx="32">
                  <c:v>56966.934361332525</c:v>
                </c:pt>
                <c:pt idx="33">
                  <c:v>63133.185780360138</c:v>
                </c:pt>
                <c:pt idx="34">
                  <c:v>64424.691938972457</c:v>
                </c:pt>
                <c:pt idx="35">
                  <c:v>55301.169637184743</c:v>
                </c:pt>
                <c:pt idx="36">
                  <c:v>54927.769024033259</c:v>
                </c:pt>
                <c:pt idx="37">
                  <c:v>57802.201674780961</c:v>
                </c:pt>
                <c:pt idx="38">
                  <c:v>58887.150466888233</c:v>
                </c:pt>
                <c:pt idx="39">
                  <c:v>58126.707008542988</c:v>
                </c:pt>
                <c:pt idx="40">
                  <c:v>54491.625337701596</c:v>
                </c:pt>
                <c:pt idx="41">
                  <c:v>62675.322622772459</c:v>
                </c:pt>
                <c:pt idx="42">
                  <c:v>60288.008859198431</c:v>
                </c:pt>
                <c:pt idx="43">
                  <c:v>65452.980444609406</c:v>
                </c:pt>
                <c:pt idx="44">
                  <c:v>55461.236842478174</c:v>
                </c:pt>
                <c:pt idx="45">
                  <c:v>60831.034227398297</c:v>
                </c:pt>
                <c:pt idx="46">
                  <c:v>63481.883923426918</c:v>
                </c:pt>
                <c:pt idx="47">
                  <c:v>57144.505901028657</c:v>
                </c:pt>
                <c:pt idx="48">
                  <c:v>59598.322838899658</c:v>
                </c:pt>
                <c:pt idx="49">
                  <c:v>57000.993708833754</c:v>
                </c:pt>
                <c:pt idx="50">
                  <c:v>60136.642290923555</c:v>
                </c:pt>
                <c:pt idx="51">
                  <c:v>57965.104640321995</c:v>
                </c:pt>
                <c:pt idx="52">
                  <c:v>62339.747438531711</c:v>
                </c:pt>
                <c:pt idx="53">
                  <c:v>62529.040319805536</c:v>
                </c:pt>
                <c:pt idx="54">
                  <c:v>68829.494733563391</c:v>
                </c:pt>
                <c:pt idx="55">
                  <c:v>61924.880510688323</c:v>
                </c:pt>
                <c:pt idx="56">
                  <c:v>60256.353158581216</c:v>
                </c:pt>
                <c:pt idx="57">
                  <c:v>64733.045920437107</c:v>
                </c:pt>
                <c:pt idx="58">
                  <c:v>59533.628596624687</c:v>
                </c:pt>
                <c:pt idx="59">
                  <c:v>66411.256762918041</c:v>
                </c:pt>
                <c:pt idx="60">
                  <c:v>56272.0343378244</c:v>
                </c:pt>
                <c:pt idx="61">
                  <c:v>59476.484788300098</c:v>
                </c:pt>
                <c:pt idx="62">
                  <c:v>61071.057192000604</c:v>
                </c:pt>
                <c:pt idx="63">
                  <c:v>57859.915362596155</c:v>
                </c:pt>
                <c:pt idx="64">
                  <c:v>60775.339094354553</c:v>
                </c:pt>
                <c:pt idx="65">
                  <c:v>62120.668019534714</c:v>
                </c:pt>
                <c:pt idx="66">
                  <c:v>65932.224672873956</c:v>
                </c:pt>
                <c:pt idx="67">
                  <c:v>62259.808794155018</c:v>
                </c:pt>
                <c:pt idx="68">
                  <c:v>56553.547941479192</c:v>
                </c:pt>
                <c:pt idx="69">
                  <c:v>63417.305043364562</c:v>
                </c:pt>
                <c:pt idx="70">
                  <c:v>62760.692661361456</c:v>
                </c:pt>
                <c:pt idx="71">
                  <c:v>66194.345713881063</c:v>
                </c:pt>
                <c:pt idx="72">
                  <c:v>58234.417852104372</c:v>
                </c:pt>
                <c:pt idx="73">
                  <c:v>60803.406225491504</c:v>
                </c:pt>
                <c:pt idx="74">
                  <c:v>56967.189093361427</c:v>
                </c:pt>
                <c:pt idx="75">
                  <c:v>57880.41976318854</c:v>
                </c:pt>
                <c:pt idx="76">
                  <c:v>59472.948297329698</c:v>
                </c:pt>
                <c:pt idx="77">
                  <c:v>60236.208944440012</c:v>
                </c:pt>
                <c:pt idx="78">
                  <c:v>66623.244417110749</c:v>
                </c:pt>
                <c:pt idx="79">
                  <c:v>60013.526025685227</c:v>
                </c:pt>
                <c:pt idx="80">
                  <c:v>56376.180921315798</c:v>
                </c:pt>
                <c:pt idx="81">
                  <c:v>63194.265154669767</c:v>
                </c:pt>
                <c:pt idx="82">
                  <c:v>63207.151155365849</c:v>
                </c:pt>
                <c:pt idx="83">
                  <c:v>60305.029555277593</c:v>
                </c:pt>
                <c:pt idx="84">
                  <c:v>61152.964692842237</c:v>
                </c:pt>
                <c:pt idx="85">
                  <c:v>57170.380057038645</c:v>
                </c:pt>
                <c:pt idx="86">
                  <c:v>54382.102129749182</c:v>
                </c:pt>
                <c:pt idx="87">
                  <c:v>56930.361799084305</c:v>
                </c:pt>
                <c:pt idx="88">
                  <c:v>59233.412276998322</c:v>
                </c:pt>
                <c:pt idx="89">
                  <c:v>60148.142518035042</c:v>
                </c:pt>
                <c:pt idx="90">
                  <c:v>65280.66686597473</c:v>
                </c:pt>
                <c:pt idx="91">
                  <c:v>61777.152675157027</c:v>
                </c:pt>
                <c:pt idx="92">
                  <c:v>57605.878794066579</c:v>
                </c:pt>
                <c:pt idx="93">
                  <c:v>65404.972233497348</c:v>
                </c:pt>
                <c:pt idx="94">
                  <c:v>56901.023714032344</c:v>
                </c:pt>
                <c:pt idx="95">
                  <c:v>61247.568527158757</c:v>
                </c:pt>
                <c:pt idx="96">
                  <c:v>61671.968812842075</c:v>
                </c:pt>
                <c:pt idx="97">
                  <c:v>57774.010305789248</c:v>
                </c:pt>
                <c:pt idx="98">
                  <c:v>56682.815201489422</c:v>
                </c:pt>
                <c:pt idx="99">
                  <c:v>47985.046818309071</c:v>
                </c:pt>
                <c:pt idx="100">
                  <c:v>52426.700954370128</c:v>
                </c:pt>
                <c:pt idx="101">
                  <c:v>54155.752450690925</c:v>
                </c:pt>
                <c:pt idx="102">
                  <c:v>61674.524432175851</c:v>
                </c:pt>
                <c:pt idx="103">
                  <c:v>55423.120372786354</c:v>
                </c:pt>
                <c:pt idx="104">
                  <c:v>53661.551015586148</c:v>
                </c:pt>
                <c:pt idx="105">
                  <c:v>65520.168282692488</c:v>
                </c:pt>
                <c:pt idx="106">
                  <c:v>54739.903243295674</c:v>
                </c:pt>
                <c:pt idx="107">
                  <c:v>58601.479098360054</c:v>
                </c:pt>
                <c:pt idx="108">
                  <c:v>61533.800614095133</c:v>
                </c:pt>
                <c:pt idx="109">
                  <c:v>57366.336607490412</c:v>
                </c:pt>
                <c:pt idx="110">
                  <c:v>52034.385559757102</c:v>
                </c:pt>
                <c:pt idx="111">
                  <c:v>52966.114246123499</c:v>
                </c:pt>
                <c:pt idx="112">
                  <c:v>61556.068670561166</c:v>
                </c:pt>
                <c:pt idx="113">
                  <c:v>65190.00177210776</c:v>
                </c:pt>
                <c:pt idx="114">
                  <c:v>64072.384323904982</c:v>
                </c:pt>
                <c:pt idx="115">
                  <c:v>62742.973221387867</c:v>
                </c:pt>
                <c:pt idx="116">
                  <c:v>59881.967564382154</c:v>
                </c:pt>
                <c:pt idx="117">
                  <c:v>41104.348175688669</c:v>
                </c:pt>
                <c:pt idx="118">
                  <c:v>63340.134716519031</c:v>
                </c:pt>
                <c:pt idx="119">
                  <c:v>66302.305220548238</c:v>
                </c:pt>
                <c:pt idx="120">
                  <c:v>64214.055837791981</c:v>
                </c:pt>
                <c:pt idx="121">
                  <c:v>63509.279847110171</c:v>
                </c:pt>
                <c:pt idx="122">
                  <c:v>57329.355553851034</c:v>
                </c:pt>
                <c:pt idx="123">
                  <c:v>63246.978835207738</c:v>
                </c:pt>
                <c:pt idx="124">
                  <c:v>59441.555975676536</c:v>
                </c:pt>
                <c:pt idx="125">
                  <c:v>63661.769844581155</c:v>
                </c:pt>
                <c:pt idx="126">
                  <c:v>69539.837105542785</c:v>
                </c:pt>
                <c:pt idx="127">
                  <c:v>67046.43078066007</c:v>
                </c:pt>
                <c:pt idx="128">
                  <c:v>55894.027541286137</c:v>
                </c:pt>
                <c:pt idx="129">
                  <c:v>67435.077499343126</c:v>
                </c:pt>
                <c:pt idx="130">
                  <c:v>67194.773522559437</c:v>
                </c:pt>
                <c:pt idx="131">
                  <c:v>65812.356705261831</c:v>
                </c:pt>
                <c:pt idx="132">
                  <c:v>55493.503539365069</c:v>
                </c:pt>
                <c:pt idx="133">
                  <c:v>55518.362714317584</c:v>
                </c:pt>
                <c:pt idx="134">
                  <c:v>67135.234213896329</c:v>
                </c:pt>
                <c:pt idx="135">
                  <c:v>52716.450565645282</c:v>
                </c:pt>
                <c:pt idx="136">
                  <c:v>63242.948239466859</c:v>
                </c:pt>
                <c:pt idx="137">
                  <c:v>62311.992702006239</c:v>
                </c:pt>
              </c:numCache>
            </c:numRef>
          </c:val>
          <c:smooth val="0"/>
          <c:extLst>
            <c:ext xmlns:c16="http://schemas.microsoft.com/office/drawing/2014/chart" uri="{C3380CC4-5D6E-409C-BE32-E72D297353CC}">
              <c16:uniqueId val="{00000001-E53A-48F0-8B92-4FDF19E95750}"/>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20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21-22'!$AL$44:$AL$163</c:f>
              <c:numCache>
                <c:formatCode>General</c:formatCode>
                <c:ptCount val="120"/>
                <c:pt idx="0">
                  <c:v>-0.7106677379579095</c:v>
                </c:pt>
                <c:pt idx="1">
                  <c:v>0.71066773795791238</c:v>
                </c:pt>
                <c:pt idx="2">
                  <c:v>-0.10432855034316586</c:v>
                </c:pt>
                <c:pt idx="3">
                  <c:v>-1.088135523321982</c:v>
                </c:pt>
                <c:pt idx="4">
                  <c:v>0.72721977762543033</c:v>
                </c:pt>
                <c:pt idx="5">
                  <c:v>3.4044433535967783E-2</c:v>
                </c:pt>
                <c:pt idx="6">
                  <c:v>0.69337932930756452</c:v>
                </c:pt>
                <c:pt idx="7">
                  <c:v>1.0607670777659526</c:v>
                </c:pt>
                <c:pt idx="8">
                  <c:v>0.12012378464421382</c:v>
                </c:pt>
                <c:pt idx="9">
                  <c:v>0.31502115324410612</c:v>
                </c:pt>
                <c:pt idx="10">
                  <c:v>-0.65989005448646931</c:v>
                </c:pt>
                <c:pt idx="11">
                  <c:v>-0.77416909549124058</c:v>
                </c:pt>
                <c:pt idx="12">
                  <c:v>-0.82902717514936086</c:v>
                </c:pt>
                <c:pt idx="13">
                  <c:v>0.29146856045734842</c:v>
                </c:pt>
                <c:pt idx="14">
                  <c:v>-0.29206987991319777</c:v>
                </c:pt>
                <c:pt idx="15">
                  <c:v>0.29975058715647146</c:v>
                </c:pt>
                <c:pt idx="16">
                  <c:v>0.46659368862194373</c:v>
                </c:pt>
                <c:pt idx="17">
                  <c:v>-1.8009850839056454E-2</c:v>
                </c:pt>
                <c:pt idx="18">
                  <c:v>0.32514901306165506</c:v>
                </c:pt>
                <c:pt idx="19">
                  <c:v>-0.58706129273368202</c:v>
                </c:pt>
                <c:pt idx="20">
                  <c:v>0.51850081322255082</c:v>
                </c:pt>
                <c:pt idx="21">
                  <c:v>-5.3176449647641615E-2</c:v>
                </c:pt>
                <c:pt idx="22">
                  <c:v>1.5802039658320146</c:v>
                </c:pt>
                <c:pt idx="23">
                  <c:v>-1.8678747165321146</c:v>
                </c:pt>
                <c:pt idx="24">
                  <c:v>-1.7856113332951684</c:v>
                </c:pt>
                <c:pt idx="25">
                  <c:v>9.5476249018032838E-2</c:v>
                </c:pt>
                <c:pt idx="26">
                  <c:v>0.97056391695515343</c:v>
                </c:pt>
                <c:pt idx="27">
                  <c:v>0.78163301925424589</c:v>
                </c:pt>
                <c:pt idx="28">
                  <c:v>-1.3142591065575542</c:v>
                </c:pt>
                <c:pt idx="29">
                  <c:v>0.89762138810962644</c:v>
                </c:pt>
                <c:pt idx="30">
                  <c:v>-1.8822564340490822</c:v>
                </c:pt>
                <c:pt idx="31">
                  <c:v>1.6877522248627264</c:v>
                </c:pt>
                <c:pt idx="32">
                  <c:v>-0.28396195609399688</c:v>
                </c:pt>
                <c:pt idx="33">
                  <c:v>-1.1758370007800516</c:v>
                </c:pt>
                <c:pt idx="34">
                  <c:v>1.0040392157965008</c:v>
                </c:pt>
                <c:pt idx="35">
                  <c:v>-1.323928098082729</c:v>
                </c:pt>
                <c:pt idx="36">
                  <c:v>-0.10504069163680992</c:v>
                </c:pt>
                <c:pt idx="37">
                  <c:v>-0.42376114570913281</c:v>
                </c:pt>
                <c:pt idx="38">
                  <c:v>1.2757677276247064</c:v>
                </c:pt>
                <c:pt idx="39">
                  <c:v>0.51953575422513987</c:v>
                </c:pt>
                <c:pt idx="40">
                  <c:v>1.6437867856018271</c:v>
                </c:pt>
                <c:pt idx="41">
                  <c:v>0.64168323672870708</c:v>
                </c:pt>
                <c:pt idx="42">
                  <c:v>1.3545419444683162</c:v>
                </c:pt>
                <c:pt idx="43">
                  <c:v>7.2224621278530854E-2</c:v>
                </c:pt>
                <c:pt idx="44">
                  <c:v>1.4466864488568891</c:v>
                </c:pt>
                <c:pt idx="45">
                  <c:v>0.19575726295461743</c:v>
                </c:pt>
                <c:pt idx="46">
                  <c:v>-0.78040312618722296</c:v>
                </c:pt>
                <c:pt idx="47">
                  <c:v>2.204447986478014</c:v>
                </c:pt>
                <c:pt idx="48">
                  <c:v>-1.6394342053990774</c:v>
                </c:pt>
                <c:pt idx="49">
                  <c:v>0.3743301704356406</c:v>
                </c:pt>
                <c:pt idx="50">
                  <c:v>1.4543014135761914</c:v>
                </c:pt>
                <c:pt idx="51">
                  <c:v>0.28011819909563546</c:v>
                </c:pt>
                <c:pt idx="52">
                  <c:v>0.81772054988058551</c:v>
                </c:pt>
                <c:pt idx="53">
                  <c:v>0.2803772522036338</c:v>
                </c:pt>
                <c:pt idx="54">
                  <c:v>-7.3736269559738455E-3</c:v>
                </c:pt>
                <c:pt idx="55">
                  <c:v>9.747179196451447E-3</c:v>
                </c:pt>
                <c:pt idx="56">
                  <c:v>-0.23907778076027142</c:v>
                </c:pt>
                <c:pt idx="57">
                  <c:v>-0.5303373887619155</c:v>
                </c:pt>
                <c:pt idx="58">
                  <c:v>0.31984247940877619</c:v>
                </c:pt>
                <c:pt idx="59">
                  <c:v>1.9201150164941536</c:v>
                </c:pt>
                <c:pt idx="60">
                  <c:v>-1.0476271155495791</c:v>
                </c:pt>
                <c:pt idx="61">
                  <c:v>0.71066294689318898</c:v>
                </c:pt>
                <c:pt idx="62">
                  <c:v>-0.39270180729145232</c:v>
                </c:pt>
                <c:pt idx="63">
                  <c:v>9.1233173480998658E-2</c:v>
                </c:pt>
                <c:pt idx="64">
                  <c:v>9.699302022668975E-2</c:v>
                </c:pt>
                <c:pt idx="65">
                  <c:v>-0.67435872429327548</c:v>
                </c:pt>
                <c:pt idx="66">
                  <c:v>7.3308097692681123E-2</c:v>
                </c:pt>
                <c:pt idx="67">
                  <c:v>-1.0904524889458229</c:v>
                </c:pt>
                <c:pt idx="68">
                  <c:v>-0.50751289627024387</c:v>
                </c:pt>
                <c:pt idx="69">
                  <c:v>-0.81713433127839918</c:v>
                </c:pt>
                <c:pt idx="70">
                  <c:v>0.30220343915568076</c:v>
                </c:pt>
                <c:pt idx="71">
                  <c:v>-0.64469046773781469</c:v>
                </c:pt>
                <c:pt idx="72">
                  <c:v>-7.1414444116741707E-2</c:v>
                </c:pt>
                <c:pt idx="73">
                  <c:v>-0.94704806729927482</c:v>
                </c:pt>
                <c:pt idx="74">
                  <c:v>-1.6291106565148354</c:v>
                </c:pt>
                <c:pt idx="75">
                  <c:v>-0.48784626760680233</c:v>
                </c:pt>
                <c:pt idx="76">
                  <c:v>-0.19643584897027674</c:v>
                </c:pt>
                <c:pt idx="77">
                  <c:v>-0.90689239312612835</c:v>
                </c:pt>
                <c:pt idx="78">
                  <c:v>-0.66357568075114126</c:v>
                </c:pt>
                <c:pt idx="79">
                  <c:v>-0.57855146335975216</c:v>
                </c:pt>
                <c:pt idx="80">
                  <c:v>-0.21026683209108465</c:v>
                </c:pt>
                <c:pt idx="81">
                  <c:v>-0.1254939162956433</c:v>
                </c:pt>
                <c:pt idx="82">
                  <c:v>-2.4301723535317374</c:v>
                </c:pt>
                <c:pt idx="83">
                  <c:v>-0.46289066806301182</c:v>
                </c:pt>
                <c:pt idx="84">
                  <c:v>-5.9888024055209904E-2</c:v>
                </c:pt>
                <c:pt idx="85">
                  <c:v>-0.90149947200948699</c:v>
                </c:pt>
                <c:pt idx="86">
                  <c:v>1.207439415039546</c:v>
                </c:pt>
                <c:pt idx="87">
                  <c:v>-2.1725279086768148</c:v>
                </c:pt>
                <c:pt idx="88">
                  <c:v>-1.0213363624459928</c:v>
                </c:pt>
                <c:pt idx="89">
                  <c:v>-1.404411980068315</c:v>
                </c:pt>
                <c:pt idx="90">
                  <c:v>-0.20175402965093447</c:v>
                </c:pt>
                <c:pt idx="91">
                  <c:v>-1.2214617903917853</c:v>
                </c:pt>
                <c:pt idx="92">
                  <c:v>0.11559443388656879</c:v>
                </c:pt>
                <c:pt idx="93">
                  <c:v>1.8324144850913626</c:v>
                </c:pt>
                <c:pt idx="94">
                  <c:v>-1.3874096720226468</c:v>
                </c:pt>
                <c:pt idx="95">
                  <c:v>0.38490032899096183</c:v>
                </c:pt>
                <c:pt idx="96">
                  <c:v>1.7961605502629217</c:v>
                </c:pt>
                <c:pt idx="97">
                  <c:v>0.8462000206941579</c:v>
                </c:pt>
                <c:pt idx="98">
                  <c:v>-0.8584934498420761</c:v>
                </c:pt>
                <c:pt idx="99">
                  <c:v>-0.36712172619404693</c:v>
                </c:pt>
                <c:pt idx="100">
                  <c:v>2.4518076853271076</c:v>
                </c:pt>
                <c:pt idx="101">
                  <c:v>0.72582548543699643</c:v>
                </c:pt>
                <c:pt idx="102">
                  <c:v>-1.5435973369962843</c:v>
                </c:pt>
                <c:pt idx="103">
                  <c:v>-0.58452018434295916</c:v>
                </c:pt>
                <c:pt idx="104">
                  <c:v>0.3105305388394563</c:v>
                </c:pt>
                <c:pt idx="105">
                  <c:v>5.8502949043593958E-15</c:v>
                </c:pt>
                <c:pt idx="106">
                  <c:v>-0.23571846595731671</c:v>
                </c:pt>
                <c:pt idx="107">
                  <c:v>1.1750043171856466</c:v>
                </c:pt>
                <c:pt idx="108">
                  <c:v>0.56784841360534033</c:v>
                </c:pt>
                <c:pt idx="109">
                  <c:v>1.0099895927828353</c:v>
                </c:pt>
                <c:pt idx="110">
                  <c:v>-1.0356138871563054</c:v>
                </c:pt>
                <c:pt idx="111">
                  <c:v>1.4602330746297294</c:v>
                </c:pt>
                <c:pt idx="112">
                  <c:v>-0.70414118377805035</c:v>
                </c:pt>
                <c:pt idx="113">
                  <c:v>-8.5696774273709822E-2</c:v>
                </c:pt>
                <c:pt idx="114">
                  <c:v>0.72614637525851478</c:v>
                </c:pt>
                <c:pt idx="115">
                  <c:v>1.2315561166703697</c:v>
                </c:pt>
                <c:pt idx="116">
                  <c:v>-1.2706165542340528</c:v>
                </c:pt>
                <c:pt idx="117">
                  <c:v>0.35878618547357682</c:v>
                </c:pt>
                <c:pt idx="118">
                  <c:v>2.2873045719924061</c:v>
                </c:pt>
                <c:pt idx="119">
                  <c:v>0.26257521231994829</c:v>
                </c:pt>
              </c:numCache>
            </c:numRef>
          </c:val>
          <c:smooth val="0"/>
          <c:extLst>
            <c:ext xmlns:c16="http://schemas.microsoft.com/office/drawing/2014/chart" uri="{C3380CC4-5D6E-409C-BE32-E72D297353CC}">
              <c16:uniqueId val="{00000000-E213-4D80-92CB-907D5E3E128C}"/>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21-22'!$AL$44:$AL$163</c:f>
              <c:numCache>
                <c:formatCode>General</c:formatCode>
                <c:ptCount val="120"/>
                <c:pt idx="0">
                  <c:v>-0.7106677379579095</c:v>
                </c:pt>
                <c:pt idx="1">
                  <c:v>0.71066773795791238</c:v>
                </c:pt>
                <c:pt idx="2">
                  <c:v>-0.10432855034316586</c:v>
                </c:pt>
                <c:pt idx="3">
                  <c:v>-1.088135523321982</c:v>
                </c:pt>
                <c:pt idx="4">
                  <c:v>0.72721977762543033</c:v>
                </c:pt>
                <c:pt idx="5">
                  <c:v>3.4044433535967783E-2</c:v>
                </c:pt>
                <c:pt idx="6">
                  <c:v>0.69337932930756452</c:v>
                </c:pt>
                <c:pt idx="7">
                  <c:v>1.0607670777659526</c:v>
                </c:pt>
                <c:pt idx="8">
                  <c:v>0.12012378464421382</c:v>
                </c:pt>
                <c:pt idx="9">
                  <c:v>0.31502115324410612</c:v>
                </c:pt>
                <c:pt idx="10">
                  <c:v>-0.65989005448646931</c:v>
                </c:pt>
                <c:pt idx="11">
                  <c:v>-0.77416909549124058</c:v>
                </c:pt>
                <c:pt idx="12">
                  <c:v>-0.82902717514936086</c:v>
                </c:pt>
                <c:pt idx="13">
                  <c:v>0.29146856045734842</c:v>
                </c:pt>
                <c:pt idx="14">
                  <c:v>-0.29206987991319777</c:v>
                </c:pt>
                <c:pt idx="15">
                  <c:v>0.29975058715647146</c:v>
                </c:pt>
                <c:pt idx="16">
                  <c:v>0.46659368862194373</c:v>
                </c:pt>
                <c:pt idx="17">
                  <c:v>-1.8009850839056454E-2</c:v>
                </c:pt>
                <c:pt idx="18">
                  <c:v>0.32514901306165506</c:v>
                </c:pt>
                <c:pt idx="19">
                  <c:v>-0.58706129273368202</c:v>
                </c:pt>
                <c:pt idx="20">
                  <c:v>0.51850081322255082</c:v>
                </c:pt>
                <c:pt idx="21">
                  <c:v>-5.3176449647641615E-2</c:v>
                </c:pt>
                <c:pt idx="22">
                  <c:v>1.5802039658320146</c:v>
                </c:pt>
                <c:pt idx="23">
                  <c:v>-1.8678747165321146</c:v>
                </c:pt>
                <c:pt idx="24">
                  <c:v>-1.7856113332951684</c:v>
                </c:pt>
                <c:pt idx="25">
                  <c:v>9.5476249018032838E-2</c:v>
                </c:pt>
                <c:pt idx="26">
                  <c:v>0.97056391695515343</c:v>
                </c:pt>
                <c:pt idx="27">
                  <c:v>0.78163301925424589</c:v>
                </c:pt>
                <c:pt idx="28">
                  <c:v>-1.3142591065575542</c:v>
                </c:pt>
                <c:pt idx="29">
                  <c:v>0.89762138810962644</c:v>
                </c:pt>
                <c:pt idx="30">
                  <c:v>-1.8822564340490822</c:v>
                </c:pt>
                <c:pt idx="31">
                  <c:v>1.6877522248627264</c:v>
                </c:pt>
                <c:pt idx="32">
                  <c:v>-0.28396195609399688</c:v>
                </c:pt>
                <c:pt idx="33">
                  <c:v>-1.1758370007800516</c:v>
                </c:pt>
                <c:pt idx="34">
                  <c:v>1.0040392157965008</c:v>
                </c:pt>
                <c:pt idx="35">
                  <c:v>-1.323928098082729</c:v>
                </c:pt>
                <c:pt idx="36">
                  <c:v>-0.10504069163680992</c:v>
                </c:pt>
                <c:pt idx="37">
                  <c:v>-0.42376114570913281</c:v>
                </c:pt>
                <c:pt idx="38">
                  <c:v>1.2757677276247064</c:v>
                </c:pt>
                <c:pt idx="39">
                  <c:v>0.51953575422513987</c:v>
                </c:pt>
                <c:pt idx="40">
                  <c:v>1.6437867856018271</c:v>
                </c:pt>
                <c:pt idx="41">
                  <c:v>0.64168323672870708</c:v>
                </c:pt>
                <c:pt idx="42">
                  <c:v>1.3545419444683162</c:v>
                </c:pt>
                <c:pt idx="43">
                  <c:v>7.2224621278530854E-2</c:v>
                </c:pt>
                <c:pt idx="44">
                  <c:v>1.4466864488568891</c:v>
                </c:pt>
                <c:pt idx="45">
                  <c:v>0.19575726295461743</c:v>
                </c:pt>
                <c:pt idx="46">
                  <c:v>-0.78040312618722296</c:v>
                </c:pt>
                <c:pt idx="47">
                  <c:v>2.204447986478014</c:v>
                </c:pt>
                <c:pt idx="48">
                  <c:v>-1.6394342053990774</c:v>
                </c:pt>
                <c:pt idx="49">
                  <c:v>0.3743301704356406</c:v>
                </c:pt>
                <c:pt idx="50">
                  <c:v>1.4543014135761914</c:v>
                </c:pt>
                <c:pt idx="51">
                  <c:v>0.28011819909563546</c:v>
                </c:pt>
                <c:pt idx="52">
                  <c:v>0.81772054988058551</c:v>
                </c:pt>
                <c:pt idx="53">
                  <c:v>0.2803772522036338</c:v>
                </c:pt>
                <c:pt idx="54">
                  <c:v>-7.3736269559738455E-3</c:v>
                </c:pt>
                <c:pt idx="55">
                  <c:v>9.747179196451447E-3</c:v>
                </c:pt>
                <c:pt idx="56">
                  <c:v>-0.23907778076027142</c:v>
                </c:pt>
                <c:pt idx="57">
                  <c:v>-0.5303373887619155</c:v>
                </c:pt>
                <c:pt idx="58">
                  <c:v>0.31984247940877619</c:v>
                </c:pt>
                <c:pt idx="59">
                  <c:v>1.9201150164941536</c:v>
                </c:pt>
                <c:pt idx="60">
                  <c:v>-1.0476271155495791</c:v>
                </c:pt>
                <c:pt idx="61">
                  <c:v>0.71066294689318898</c:v>
                </c:pt>
                <c:pt idx="62">
                  <c:v>-0.39270180729145232</c:v>
                </c:pt>
                <c:pt idx="63">
                  <c:v>9.1233173480998658E-2</c:v>
                </c:pt>
                <c:pt idx="64">
                  <c:v>9.699302022668975E-2</c:v>
                </c:pt>
                <c:pt idx="65">
                  <c:v>-0.67435872429327548</c:v>
                </c:pt>
                <c:pt idx="66">
                  <c:v>7.3308097692681123E-2</c:v>
                </c:pt>
                <c:pt idx="67">
                  <c:v>-1.0904524889458229</c:v>
                </c:pt>
                <c:pt idx="68">
                  <c:v>-0.50751289627024387</c:v>
                </c:pt>
                <c:pt idx="69">
                  <c:v>-0.81713433127839918</c:v>
                </c:pt>
                <c:pt idx="70">
                  <c:v>0.30220343915568076</c:v>
                </c:pt>
                <c:pt idx="71">
                  <c:v>-0.64469046773781469</c:v>
                </c:pt>
                <c:pt idx="72">
                  <c:v>-7.1414444116741707E-2</c:v>
                </c:pt>
                <c:pt idx="73">
                  <c:v>-0.94704806729927482</c:v>
                </c:pt>
                <c:pt idx="74">
                  <c:v>-1.6291106565148354</c:v>
                </c:pt>
                <c:pt idx="75">
                  <c:v>-0.48784626760680233</c:v>
                </c:pt>
                <c:pt idx="76">
                  <c:v>-0.19643584897027674</c:v>
                </c:pt>
                <c:pt idx="77">
                  <c:v>-0.90689239312612835</c:v>
                </c:pt>
                <c:pt idx="78">
                  <c:v>-0.66357568075114126</c:v>
                </c:pt>
                <c:pt idx="79">
                  <c:v>-0.57855146335975216</c:v>
                </c:pt>
                <c:pt idx="80">
                  <c:v>-0.21026683209108465</c:v>
                </c:pt>
                <c:pt idx="81">
                  <c:v>-0.1254939162956433</c:v>
                </c:pt>
                <c:pt idx="82">
                  <c:v>-2.4301723535317374</c:v>
                </c:pt>
                <c:pt idx="83">
                  <c:v>-0.46289066806301182</c:v>
                </c:pt>
                <c:pt idx="84">
                  <c:v>-5.9888024055209904E-2</c:v>
                </c:pt>
                <c:pt idx="85">
                  <c:v>-0.90149947200948699</c:v>
                </c:pt>
                <c:pt idx="86">
                  <c:v>1.207439415039546</c:v>
                </c:pt>
                <c:pt idx="87">
                  <c:v>-2.1725279086768148</c:v>
                </c:pt>
                <c:pt idx="88">
                  <c:v>-1.0213363624459928</c:v>
                </c:pt>
                <c:pt idx="89">
                  <c:v>-1.404411980068315</c:v>
                </c:pt>
                <c:pt idx="90">
                  <c:v>-0.20175402965093447</c:v>
                </c:pt>
                <c:pt idx="91">
                  <c:v>-1.2214617903917853</c:v>
                </c:pt>
                <c:pt idx="92">
                  <c:v>0.11559443388656879</c:v>
                </c:pt>
                <c:pt idx="93">
                  <c:v>1.8324144850913626</c:v>
                </c:pt>
                <c:pt idx="94">
                  <c:v>-1.3874096720226468</c:v>
                </c:pt>
                <c:pt idx="95">
                  <c:v>0.38490032899096183</c:v>
                </c:pt>
                <c:pt idx="96">
                  <c:v>1.7961605502629217</c:v>
                </c:pt>
                <c:pt idx="97">
                  <c:v>0.8462000206941579</c:v>
                </c:pt>
                <c:pt idx="98">
                  <c:v>-0.8584934498420761</c:v>
                </c:pt>
                <c:pt idx="99">
                  <c:v>-0.36712172619404693</c:v>
                </c:pt>
                <c:pt idx="100">
                  <c:v>2.4518076853271076</c:v>
                </c:pt>
                <c:pt idx="101">
                  <c:v>0.72582548543699643</c:v>
                </c:pt>
                <c:pt idx="102">
                  <c:v>-1.5435973369962843</c:v>
                </c:pt>
                <c:pt idx="103">
                  <c:v>-0.58452018434295916</c:v>
                </c:pt>
                <c:pt idx="104">
                  <c:v>0.3105305388394563</c:v>
                </c:pt>
                <c:pt idx="105">
                  <c:v>5.8502949043593958E-15</c:v>
                </c:pt>
                <c:pt idx="106">
                  <c:v>-0.23571846595731671</c:v>
                </c:pt>
                <c:pt idx="107">
                  <c:v>1.1750043171856466</c:v>
                </c:pt>
                <c:pt idx="108">
                  <c:v>0.56784841360534033</c:v>
                </c:pt>
                <c:pt idx="109">
                  <c:v>1.0099895927828353</c:v>
                </c:pt>
                <c:pt idx="110">
                  <c:v>-1.0356138871563054</c:v>
                </c:pt>
                <c:pt idx="111">
                  <c:v>1.4602330746297294</c:v>
                </c:pt>
                <c:pt idx="112">
                  <c:v>-0.70414118377805035</c:v>
                </c:pt>
                <c:pt idx="113">
                  <c:v>-8.5696774273709822E-2</c:v>
                </c:pt>
                <c:pt idx="114">
                  <c:v>0.72614637525851478</c:v>
                </c:pt>
                <c:pt idx="115">
                  <c:v>1.2315561166703697</c:v>
                </c:pt>
                <c:pt idx="116">
                  <c:v>-1.2706165542340528</c:v>
                </c:pt>
                <c:pt idx="117">
                  <c:v>0.35878618547357682</c:v>
                </c:pt>
                <c:pt idx="118">
                  <c:v>2.2873045719924061</c:v>
                </c:pt>
                <c:pt idx="119">
                  <c:v>0.26257521231994829</c:v>
                </c:pt>
              </c:numCache>
            </c:numRef>
          </c:xVal>
          <c:yVal>
            <c:numRef>
              <c:f>'WA Sch. 21-22'!$AW$44:$AW$163</c:f>
              <c:numCache>
                <c:formatCode>0.000</c:formatCode>
                <c:ptCount val="120"/>
                <c:pt idx="0">
                  <c:v>-0.71260296566742809</c:v>
                </c:pt>
                <c:pt idx="1">
                  <c:v>0.71260296566742809</c:v>
                </c:pt>
                <c:pt idx="2">
                  <c:v>-0.13591068064648049</c:v>
                </c:pt>
                <c:pt idx="3">
                  <c:v>-1.0881989764386006</c:v>
                </c:pt>
                <c:pt idx="4">
                  <c:v>0.79571892196992056</c:v>
                </c:pt>
                <c:pt idx="5">
                  <c:v>5.213646396562386E-2</c:v>
                </c:pt>
                <c:pt idx="6">
                  <c:v>0.65984156097410673</c:v>
                </c:pt>
                <c:pt idx="7">
                  <c:v>1.0512597817977336</c:v>
                </c:pt>
                <c:pt idx="8">
                  <c:v>0.19934121391943735</c:v>
                </c:pt>
                <c:pt idx="9">
                  <c:v>0.39572529581448734</c:v>
                </c:pt>
                <c:pt idx="10">
                  <c:v>-0.60885652565055048</c:v>
                </c:pt>
                <c:pt idx="11">
                  <c:v>-0.73973721941388981</c:v>
                </c:pt>
                <c:pt idx="12">
                  <c:v>-0.82466217903935268</c:v>
                </c:pt>
                <c:pt idx="13">
                  <c:v>0.30701000240174037</c:v>
                </c:pt>
                <c:pt idx="14">
                  <c:v>-0.32893642436422554</c:v>
                </c:pt>
                <c:pt idx="15">
                  <c:v>0.32893642436422554</c:v>
                </c:pt>
                <c:pt idx="16">
                  <c:v>0.53519417688850079</c:v>
                </c:pt>
                <c:pt idx="17">
                  <c:v>-3.127280902613698E-2</c:v>
                </c:pt>
                <c:pt idx="18">
                  <c:v>0.44123392015968882</c:v>
                </c:pt>
                <c:pt idx="19">
                  <c:v>-0.55940759981342003</c:v>
                </c:pt>
                <c:pt idx="20">
                  <c:v>0.55940759981342003</c:v>
                </c:pt>
                <c:pt idx="21">
                  <c:v>-5.213646396562386E-2</c:v>
                </c:pt>
                <c:pt idx="22">
                  <c:v>1.4630593361844004</c:v>
                </c:pt>
                <c:pt idx="23">
                  <c:v>-1.8786590672766057</c:v>
                </c:pt>
                <c:pt idx="24">
                  <c:v>-1.7688250385187059</c:v>
                </c:pt>
                <c:pt idx="25">
                  <c:v>0.13591068064648049</c:v>
                </c:pt>
                <c:pt idx="26">
                  <c:v>0.94818488013239854</c:v>
                </c:pt>
                <c:pt idx="27">
                  <c:v>0.82466217903935268</c:v>
                </c:pt>
                <c:pt idx="28">
                  <c:v>-1.3007407952098116</c:v>
                </c:pt>
                <c:pt idx="29">
                  <c:v>0.91599911388803534</c:v>
                </c:pt>
                <c:pt idx="30">
                  <c:v>-2.0173495927674461</c:v>
                </c:pt>
                <c:pt idx="31">
                  <c:v>1.5973526977611863</c:v>
                </c:pt>
                <c:pt idx="32">
                  <c:v>-0.30701000240174037</c:v>
                </c:pt>
                <c:pt idx="33">
                  <c:v>-1.1669186011353176</c:v>
                </c:pt>
                <c:pt idx="34">
                  <c:v>0.98138417626213981</c:v>
                </c:pt>
                <c:pt idx="35">
                  <c:v>-1.3509383667831778</c:v>
                </c:pt>
                <c:pt idx="36">
                  <c:v>-0.15698093272589608</c:v>
                </c:pt>
                <c:pt idx="37">
                  <c:v>-0.39572529581448734</c:v>
                </c:pt>
                <c:pt idx="38">
                  <c:v>1.2091343701602324</c:v>
                </c:pt>
                <c:pt idx="39">
                  <c:v>0.58395355652530356</c:v>
                </c:pt>
                <c:pt idx="40">
                  <c:v>1.5267663302113343</c:v>
                </c:pt>
                <c:pt idx="41">
                  <c:v>0.63414296405799342</c:v>
                </c:pt>
                <c:pt idx="42">
                  <c:v>1.2536226075646817</c:v>
                </c:pt>
                <c:pt idx="43">
                  <c:v>7.3022840689146426E-2</c:v>
                </c:pt>
                <c:pt idx="44">
                  <c:v>1.3007407952098116</c:v>
                </c:pt>
                <c:pt idx="45">
                  <c:v>0.22065146486235332</c:v>
                </c:pt>
                <c:pt idx="46">
                  <c:v>-0.76742739995147802</c:v>
                </c:pt>
                <c:pt idx="47">
                  <c:v>2.017349592767447</c:v>
                </c:pt>
                <c:pt idx="48">
                  <c:v>-1.6769355088893503</c:v>
                </c:pt>
                <c:pt idx="49">
                  <c:v>0.48767561631153389</c:v>
                </c:pt>
                <c:pt idx="50">
                  <c:v>1.3509383667831778</c:v>
                </c:pt>
                <c:pt idx="51">
                  <c:v>0.26358490404097262</c:v>
                </c:pt>
                <c:pt idx="52">
                  <c:v>0.85431334867221986</c:v>
                </c:pt>
                <c:pt idx="53">
                  <c:v>0.28523021200384785</c:v>
                </c:pt>
                <c:pt idx="54">
                  <c:v>-1.0422759496273899E-2</c:v>
                </c:pt>
                <c:pt idx="55">
                  <c:v>3.127280902613698E-2</c:v>
                </c:pt>
                <c:pt idx="56">
                  <c:v>-0.28523021200384785</c:v>
                </c:pt>
                <c:pt idx="57">
                  <c:v>-0.48767561631153389</c:v>
                </c:pt>
                <c:pt idx="58">
                  <c:v>0.41837128791165434</c:v>
                </c:pt>
                <c:pt idx="59">
                  <c:v>1.8786590672766061</c:v>
                </c:pt>
                <c:pt idx="60">
                  <c:v>-1.0512597817977336</c:v>
                </c:pt>
                <c:pt idx="61">
                  <c:v>0.68598353263417977</c:v>
                </c:pt>
                <c:pt idx="62">
                  <c:v>-0.3732804719655104</c:v>
                </c:pt>
                <c:pt idx="63">
                  <c:v>0.11490060124967313</c:v>
                </c:pt>
                <c:pt idx="64">
                  <c:v>0.15698093272589608</c:v>
                </c:pt>
                <c:pt idx="65">
                  <c:v>-0.65984156097410673</c:v>
                </c:pt>
                <c:pt idx="66">
                  <c:v>9.3941125106491899E-2</c:v>
                </c:pt>
                <c:pt idx="67">
                  <c:v>-1.1266860090395716</c:v>
                </c:pt>
                <c:pt idx="68">
                  <c:v>-0.46432956872668901</c:v>
                </c:pt>
                <c:pt idx="69">
                  <c:v>-0.79571892196992056</c:v>
                </c:pt>
                <c:pt idx="70">
                  <c:v>0.35102215742413223</c:v>
                </c:pt>
                <c:pt idx="71">
                  <c:v>-0.58395355652530356</c:v>
                </c:pt>
                <c:pt idx="72">
                  <c:v>-9.3941125106491899E-2</c:v>
                </c:pt>
                <c:pt idx="73">
                  <c:v>-0.94818488013239854</c:v>
                </c:pt>
                <c:pt idx="74">
                  <c:v>-1.5973526977611858</c:v>
                </c:pt>
                <c:pt idx="75">
                  <c:v>-0.44123392015968882</c:v>
                </c:pt>
                <c:pt idx="76">
                  <c:v>-0.19934121391943735</c:v>
                </c:pt>
                <c:pt idx="77">
                  <c:v>-0.91599911388803534</c:v>
                </c:pt>
                <c:pt idx="78">
                  <c:v>-0.63414296405799342</c:v>
                </c:pt>
                <c:pt idx="79">
                  <c:v>-0.51129056715173082</c:v>
                </c:pt>
                <c:pt idx="80">
                  <c:v>-0.24206240467219475</c:v>
                </c:pt>
                <c:pt idx="81">
                  <c:v>-0.17812111651651327</c:v>
                </c:pt>
                <c:pt idx="82">
                  <c:v>-2.5624047253801172</c:v>
                </c:pt>
                <c:pt idx="83">
                  <c:v>-0.41837128791165434</c:v>
                </c:pt>
                <c:pt idx="84">
                  <c:v>-7.3022840689146426E-2</c:v>
                </c:pt>
                <c:pt idx="85">
                  <c:v>-0.88473536642075068</c:v>
                </c:pt>
                <c:pt idx="86">
                  <c:v>1.1266860090395716</c:v>
                </c:pt>
                <c:pt idx="87">
                  <c:v>-2.2111272410853271</c:v>
                </c:pt>
                <c:pt idx="88">
                  <c:v>-0.98138417626213981</c:v>
                </c:pt>
                <c:pt idx="89">
                  <c:v>-1.4630593361844002</c:v>
                </c:pt>
                <c:pt idx="90">
                  <c:v>-0.22065146486235332</c:v>
                </c:pt>
                <c:pt idx="91">
                  <c:v>-1.2091343701602324</c:v>
                </c:pt>
                <c:pt idx="92">
                  <c:v>0.17812111651651327</c:v>
                </c:pt>
                <c:pt idx="93">
                  <c:v>1.7688250385187059</c:v>
                </c:pt>
                <c:pt idx="94">
                  <c:v>-1.4047919280405334</c:v>
                </c:pt>
                <c:pt idx="95">
                  <c:v>0.51129056715173082</c:v>
                </c:pt>
                <c:pt idx="96">
                  <c:v>1.6769355088893503</c:v>
                </c:pt>
                <c:pt idx="97">
                  <c:v>0.88473536642075068</c:v>
                </c:pt>
                <c:pt idx="98">
                  <c:v>-0.85431334867221986</c:v>
                </c:pt>
                <c:pt idx="99">
                  <c:v>-0.35102215742413223</c:v>
                </c:pt>
                <c:pt idx="100">
                  <c:v>2.562404725380119</c:v>
                </c:pt>
                <c:pt idx="101">
                  <c:v>0.73973721941388981</c:v>
                </c:pt>
                <c:pt idx="102">
                  <c:v>-1.5267663302113335</c:v>
                </c:pt>
                <c:pt idx="103">
                  <c:v>-0.53519417688850079</c:v>
                </c:pt>
                <c:pt idx="104">
                  <c:v>0.3732804719655104</c:v>
                </c:pt>
                <c:pt idx="105">
                  <c:v>1.0422759496273899E-2</c:v>
                </c:pt>
                <c:pt idx="106">
                  <c:v>-0.26358490404097262</c:v>
                </c:pt>
                <c:pt idx="107">
                  <c:v>1.0881989764386006</c:v>
                </c:pt>
                <c:pt idx="108">
                  <c:v>0.60885652565055048</c:v>
                </c:pt>
                <c:pt idx="109">
                  <c:v>1.0157020117051774</c:v>
                </c:pt>
                <c:pt idx="110">
                  <c:v>-1.0157020117051774</c:v>
                </c:pt>
                <c:pt idx="111">
                  <c:v>1.4047919280405334</c:v>
                </c:pt>
                <c:pt idx="112">
                  <c:v>-0.68598353263417977</c:v>
                </c:pt>
                <c:pt idx="113">
                  <c:v>-0.11490060124967313</c:v>
                </c:pt>
                <c:pt idx="114">
                  <c:v>0.76742739995147802</c:v>
                </c:pt>
                <c:pt idx="115">
                  <c:v>1.1669186011353176</c:v>
                </c:pt>
                <c:pt idx="116">
                  <c:v>-1.2536226075646817</c:v>
                </c:pt>
                <c:pt idx="117">
                  <c:v>0.46432956872668901</c:v>
                </c:pt>
                <c:pt idx="118">
                  <c:v>2.2111272410853289</c:v>
                </c:pt>
                <c:pt idx="119">
                  <c:v>0.24206240467219475</c:v>
                </c:pt>
              </c:numCache>
            </c:numRef>
          </c:yVal>
          <c:smooth val="0"/>
          <c:extLst>
            <c:ext xmlns:c16="http://schemas.microsoft.com/office/drawing/2014/chart" uri="{C3380CC4-5D6E-409C-BE32-E72D297353CC}">
              <c16:uniqueId val="{00000001-85A3-4B3C-B024-2B276C3A9BC8}"/>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21-22'!$BN$165:$BZ$165</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21-22'!$BN$168:$BZ$168</c:f>
              <c:numCache>
                <c:formatCode>0.000000</c:formatCode>
                <c:ptCount val="13"/>
                <c:pt idx="0">
                  <c:v>1</c:v>
                </c:pt>
                <c:pt idx="1">
                  <c:v>-7.9173037970554624E-2</c:v>
                </c:pt>
                <c:pt idx="2">
                  <c:v>4.1673461272956847E-2</c:v>
                </c:pt>
                <c:pt idx="3">
                  <c:v>0.12848968691007601</c:v>
                </c:pt>
                <c:pt idx="4">
                  <c:v>0.11690006582758211</c:v>
                </c:pt>
                <c:pt idx="5">
                  <c:v>0.10549227328919336</c:v>
                </c:pt>
                <c:pt idx="6">
                  <c:v>-5.8041785659149948E-2</c:v>
                </c:pt>
                <c:pt idx="7">
                  <c:v>0.21665849417680166</c:v>
                </c:pt>
                <c:pt idx="8">
                  <c:v>-2.1459320622631395E-2</c:v>
                </c:pt>
                <c:pt idx="9">
                  <c:v>0.14558126526353496</c:v>
                </c:pt>
                <c:pt idx="10">
                  <c:v>-3.7256093193603429E-2</c:v>
                </c:pt>
                <c:pt idx="11">
                  <c:v>0.15534898355430363</c:v>
                </c:pt>
                <c:pt idx="12">
                  <c:v>5.5904377470016212E-2</c:v>
                </c:pt>
              </c:numCache>
            </c:numRef>
          </c:val>
          <c:extLst>
            <c:ext xmlns:c16="http://schemas.microsoft.com/office/drawing/2014/chart" uri="{C3380CC4-5D6E-409C-BE32-E72D297353CC}">
              <c16:uniqueId val="{00000000-C4B9-467E-9109-A6CA4D40F727}"/>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21-22'!$BO$170</c:f>
              <c:strCache>
                <c:ptCount val="1"/>
                <c:pt idx="0">
                  <c:v>0.379856</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21-22'!$BO$165:$BZ$165</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'WA Sch. 21-22'!$BO$170:$BZ$170</c:f>
              <c:numCache>
                <c:formatCode>0.000000</c:formatCode>
                <c:ptCount val="12"/>
                <c:pt idx="0">
                  <c:v>0.37985611008711034</c:v>
                </c:pt>
                <c:pt idx="1">
                  <c:v>0.61059790355545296</c:v>
                </c:pt>
                <c:pt idx="2">
                  <c:v>0.38360892610367997</c:v>
                </c:pt>
                <c:pt idx="3">
                  <c:v>0.31093726330040161</c:v>
                </c:pt>
                <c:pt idx="4">
                  <c:v>0.28780926955868247</c:v>
                </c:pt>
                <c:pt idx="5">
                  <c:v>0.3567725508270404</c:v>
                </c:pt>
                <c:pt idx="6">
                  <c:v>7.9549472499520699E-2</c:v>
                </c:pt>
                <c:pt idx="7">
                  <c:v>0.12007643078088223</c:v>
                </c:pt>
                <c:pt idx="8">
                  <c:v>7.6574541257962245E-2</c:v>
                </c:pt>
                <c:pt idx="9">
                  <c:v>0.10706857875392058</c:v>
                </c:pt>
                <c:pt idx="10">
                  <c:v>6.1279230830294011E-2</c:v>
                </c:pt>
                <c:pt idx="11">
                  <c:v>7.9030141572947674E-2</c:v>
                </c:pt>
              </c:numCache>
            </c:numRef>
          </c:val>
          <c:extLst>
            <c:ext xmlns:c16="http://schemas.microsoft.com/office/drawing/2014/chart" uri="{C3380CC4-5D6E-409C-BE32-E72D297353CC}">
              <c16:uniqueId val="{00000000-80A8-442C-8950-63DC94C98F0D}"/>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30-32'!$E$156</c:f>
              <c:strCache>
                <c:ptCount val="1"/>
                <c:pt idx="0">
                  <c:v>Annual Calendar, UPC</c:v>
                </c:pt>
              </c:strCache>
            </c:strRef>
          </c:tx>
          <c:spPr>
            <a:ln w="28575" cap="rnd">
              <a:solidFill>
                <a:schemeClr val="accent1"/>
              </a:solidFill>
              <a:round/>
            </a:ln>
            <a:effectLst/>
          </c:spPr>
          <c:marker>
            <c:symbol val="none"/>
          </c:marker>
          <c:cat>
            <c:numRef>
              <c:f>'WA Sch. 30-32'!$A$157:$A$167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30-32'!$E$157:$E$167</c:f>
              <c:numCache>
                <c:formatCode>#,##0</c:formatCode>
                <c:ptCount val="11"/>
                <c:pt idx="0">
                  <c:v>52155.532768943405</c:v>
                </c:pt>
                <c:pt idx="1">
                  <c:v>53103.324237946326</c:v>
                </c:pt>
                <c:pt idx="2">
                  <c:v>58054.940886362085</c:v>
                </c:pt>
                <c:pt idx="3">
                  <c:v>61390.565338851527</c:v>
                </c:pt>
                <c:pt idx="4">
                  <c:v>54678.624618446338</c:v>
                </c:pt>
                <c:pt idx="5">
                  <c:v>54051.084385279421</c:v>
                </c:pt>
                <c:pt idx="6">
                  <c:v>59299.995010004743</c:v>
                </c:pt>
                <c:pt idx="7">
                  <c:v>56694.311795408234</c:v>
                </c:pt>
                <c:pt idx="8">
                  <c:v>58099.24799530163</c:v>
                </c:pt>
                <c:pt idx="9">
                  <c:v>63989.418502788634</c:v>
                </c:pt>
                <c:pt idx="10">
                  <c:v>55041.885300797374</c:v>
                </c:pt>
              </c:numCache>
            </c:numRef>
          </c:val>
          <c:smooth val="0"/>
          <c:extLst>
            <c:ext xmlns:c16="http://schemas.microsoft.com/office/drawing/2014/chart" uri="{C3380CC4-5D6E-409C-BE32-E72D297353CC}">
              <c16:uniqueId val="{00000000-29E8-43B6-A88A-396F9738AC55}"/>
            </c:ext>
          </c:extLst>
        </c:ser>
        <c:ser>
          <c:idx val="1"/>
          <c:order val="1"/>
          <c:tx>
            <c:strRef>
              <c:f>'WA Sch. 30-32'!$F$156</c:f>
              <c:strCache>
                <c:ptCount val="1"/>
                <c:pt idx="0">
                  <c:v>Annual Normalized, UPC</c:v>
                </c:pt>
              </c:strCache>
            </c:strRef>
          </c:tx>
          <c:spPr>
            <a:ln w="28575" cap="rnd">
              <a:solidFill>
                <a:schemeClr val="accent2"/>
              </a:solidFill>
              <a:round/>
            </a:ln>
            <a:effectLst/>
          </c:spPr>
          <c:marker>
            <c:symbol val="none"/>
          </c:marker>
          <c:cat>
            <c:numRef>
              <c:f>'WA Sch. 30-32'!$A$157:$A$167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30-32'!$F$157:$F$167</c:f>
              <c:numCache>
                <c:formatCode>#,##0</c:formatCode>
                <c:ptCount val="11"/>
                <c:pt idx="0">
                  <c:v>52638.44180697955</c:v>
                </c:pt>
                <c:pt idx="1">
                  <c:v>52127.864518036717</c:v>
                </c:pt>
                <c:pt idx="2">
                  <c:v>57561.877298928419</c:v>
                </c:pt>
                <c:pt idx="3">
                  <c:v>59461.264159724065</c:v>
                </c:pt>
                <c:pt idx="4">
                  <c:v>55504.816016443154</c:v>
                </c:pt>
                <c:pt idx="5">
                  <c:v>52565.571231409122</c:v>
                </c:pt>
                <c:pt idx="6">
                  <c:v>59759.353003108648</c:v>
                </c:pt>
                <c:pt idx="7">
                  <c:v>57605.022502405824</c:v>
                </c:pt>
                <c:pt idx="8">
                  <c:v>58491.803802113216</c:v>
                </c:pt>
                <c:pt idx="9">
                  <c:v>61229.236480917927</c:v>
                </c:pt>
                <c:pt idx="10">
                  <c:v>53589.263275297584</c:v>
                </c:pt>
              </c:numCache>
            </c:numRef>
          </c:val>
          <c:smooth val="0"/>
          <c:extLst>
            <c:ext xmlns:c16="http://schemas.microsoft.com/office/drawing/2014/chart" uri="{C3380CC4-5D6E-409C-BE32-E72D297353CC}">
              <c16:uniqueId val="{00000001-29E8-43B6-A88A-396F9738AC55}"/>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4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1-2'!$E$156</c:f>
              <c:strCache>
                <c:ptCount val="1"/>
                <c:pt idx="0">
                  <c:v>Annual Calendar, UPC</c:v>
                </c:pt>
              </c:strCache>
            </c:strRef>
          </c:tx>
          <c:spPr>
            <a:ln w="28575" cap="rnd">
              <a:solidFill>
                <a:schemeClr val="accent1"/>
              </a:solidFill>
              <a:round/>
            </a:ln>
            <a:effectLst/>
          </c:spPr>
          <c:marker>
            <c:symbol val="none"/>
          </c:marker>
          <c:cat>
            <c:numRef>
              <c:f>'WA Sch. 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1-2'!$E$157:$E$167</c:f>
              <c:numCache>
                <c:formatCode>#,##0</c:formatCode>
                <c:ptCount val="11"/>
                <c:pt idx="0">
                  <c:v>11506.839131561568</c:v>
                </c:pt>
                <c:pt idx="1">
                  <c:v>11945.499315166757</c:v>
                </c:pt>
                <c:pt idx="2">
                  <c:v>11671.542354135554</c:v>
                </c:pt>
                <c:pt idx="3">
                  <c:v>11332.471884858567</c:v>
                </c:pt>
                <c:pt idx="4">
                  <c:v>10903.011178849601</c:v>
                </c:pt>
                <c:pt idx="5">
                  <c:v>11728.662604276613</c:v>
                </c:pt>
                <c:pt idx="6">
                  <c:v>10873.663834137002</c:v>
                </c:pt>
                <c:pt idx="7">
                  <c:v>11138.031542100425</c:v>
                </c:pt>
                <c:pt idx="8">
                  <c:v>11076.290412310729</c:v>
                </c:pt>
                <c:pt idx="9">
                  <c:v>11344.392946872658</c:v>
                </c:pt>
                <c:pt idx="10">
                  <c:v>11699.060584284774</c:v>
                </c:pt>
              </c:numCache>
            </c:numRef>
          </c:val>
          <c:smooth val="0"/>
          <c:extLst>
            <c:ext xmlns:c16="http://schemas.microsoft.com/office/drawing/2014/chart" uri="{C3380CC4-5D6E-409C-BE32-E72D297353CC}">
              <c16:uniqueId val="{00000000-D649-4F10-8C2C-D7BF52A8FC9E}"/>
            </c:ext>
          </c:extLst>
        </c:ser>
        <c:ser>
          <c:idx val="1"/>
          <c:order val="1"/>
          <c:tx>
            <c:strRef>
              <c:f>'WA Sch. 1-2'!$F$156</c:f>
              <c:strCache>
                <c:ptCount val="1"/>
                <c:pt idx="0">
                  <c:v>Annual Normalized, UPC</c:v>
                </c:pt>
              </c:strCache>
            </c:strRef>
          </c:tx>
          <c:spPr>
            <a:ln w="28575" cap="rnd">
              <a:solidFill>
                <a:schemeClr val="accent2"/>
              </a:solidFill>
              <a:round/>
            </a:ln>
            <a:effectLst/>
          </c:spPr>
          <c:marker>
            <c:symbol val="none"/>
          </c:marker>
          <c:cat>
            <c:numRef>
              <c:f>'WA Sch. 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1-2'!$F$157:$F$167</c:f>
              <c:numCache>
                <c:formatCode>#,##0</c:formatCode>
                <c:ptCount val="11"/>
                <c:pt idx="0">
                  <c:v>11638.359174866824</c:v>
                </c:pt>
                <c:pt idx="1">
                  <c:v>11685.14576605398</c:v>
                </c:pt>
                <c:pt idx="2">
                  <c:v>11741.854685151495</c:v>
                </c:pt>
                <c:pt idx="3">
                  <c:v>11544.537570386445</c:v>
                </c:pt>
                <c:pt idx="4">
                  <c:v>11313.898557058754</c:v>
                </c:pt>
                <c:pt idx="5">
                  <c:v>11371.555227693967</c:v>
                </c:pt>
                <c:pt idx="6">
                  <c:v>11107.742709622516</c:v>
                </c:pt>
                <c:pt idx="7">
                  <c:v>11046.67592946852</c:v>
                </c:pt>
                <c:pt idx="8">
                  <c:v>11304.847741638119</c:v>
                </c:pt>
                <c:pt idx="9">
                  <c:v>11228.881387182882</c:v>
                </c:pt>
                <c:pt idx="10">
                  <c:v>11377.104253578776</c:v>
                </c:pt>
              </c:numCache>
            </c:numRef>
          </c:val>
          <c:smooth val="0"/>
          <c:extLst>
            <c:ext xmlns:c16="http://schemas.microsoft.com/office/drawing/2014/chart" uri="{C3380CC4-5D6E-409C-BE32-E72D297353CC}">
              <c16:uniqueId val="{00000001-D649-4F10-8C2C-D7BF52A8FC9E}"/>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30-32'!$O$8</c:f>
              <c:strCache>
                <c:ptCount val="1"/>
                <c:pt idx="0">
                  <c:v>AC.UPC</c:v>
                </c:pt>
              </c:strCache>
            </c:strRef>
          </c:tx>
          <c:spPr>
            <a:ln w="28575" cap="rnd">
              <a:solidFill>
                <a:schemeClr val="accent1"/>
              </a:solidFill>
              <a:round/>
            </a:ln>
            <a:effectLst/>
          </c:spPr>
          <c:marker>
            <c:symbol val="none"/>
          </c:marker>
          <c:cat>
            <c:numRef>
              <c:f>'WA Sch. 30-32'!$A$9:$A$152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30-32'!$O$9:$O$152</c:f>
              <c:numCache>
                <c:formatCode>#,##0</c:formatCode>
                <c:ptCount val="144"/>
                <c:pt idx="0">
                  <c:v>1699.1492288453521</c:v>
                </c:pt>
                <c:pt idx="1">
                  <c:v>1967.8284449188056</c:v>
                </c:pt>
                <c:pt idx="2">
                  <c:v>1829.436183962518</c:v>
                </c:pt>
                <c:pt idx="3">
                  <c:v>2000.8352745424293</c:v>
                </c:pt>
                <c:pt idx="4">
                  <c:v>4291.7494824016567</c:v>
                </c:pt>
                <c:pt idx="5">
                  <c:v>7431.0111432108952</c:v>
                </c:pt>
                <c:pt idx="6">
                  <c:v>7670.2321649484538</c:v>
                </c:pt>
                <c:pt idx="7">
                  <c:v>10046.914191419142</c:v>
                </c:pt>
                <c:pt idx="8">
                  <c:v>8956.8119868637114</c:v>
                </c:pt>
                <c:pt idx="9">
                  <c:v>5337.8502894954509</c:v>
                </c:pt>
                <c:pt idx="10">
                  <c:v>79.773366418527715</c:v>
                </c:pt>
                <c:pt idx="11">
                  <c:v>865.05676959917741</c:v>
                </c:pt>
                <c:pt idx="12">
                  <c:v>1575.3971924029727</c:v>
                </c:pt>
                <c:pt idx="13">
                  <c:v>1555.9481327800829</c:v>
                </c:pt>
                <c:pt idx="14">
                  <c:v>1593.9684123025768</c:v>
                </c:pt>
                <c:pt idx="15">
                  <c:v>2317.75893599335</c:v>
                </c:pt>
                <c:pt idx="16">
                  <c:v>6117.5682565789475</c:v>
                </c:pt>
                <c:pt idx="17">
                  <c:v>8243.106567534076</c:v>
                </c:pt>
                <c:pt idx="18">
                  <c:v>8630.3175842234996</c:v>
                </c:pt>
                <c:pt idx="19">
                  <c:v>11103.255345394737</c:v>
                </c:pt>
                <c:pt idx="20">
                  <c:v>6909.9460683408806</c:v>
                </c:pt>
                <c:pt idx="21">
                  <c:v>2547.4521560574949</c:v>
                </c:pt>
                <c:pt idx="22">
                  <c:v>1078.2526617526617</c:v>
                </c:pt>
                <c:pt idx="23">
                  <c:v>1370.3201646090536</c:v>
                </c:pt>
                <c:pt idx="24">
                  <c:v>1906.1758649093904</c:v>
                </c:pt>
                <c:pt idx="25">
                  <c:v>1922.4882571075402</c:v>
                </c:pt>
                <c:pt idx="26">
                  <c:v>1507.6312319736301</c:v>
                </c:pt>
                <c:pt idx="27">
                  <c:v>2618.056681836988</c:v>
                </c:pt>
                <c:pt idx="28">
                  <c:v>5351.8109105824442</c:v>
                </c:pt>
                <c:pt idx="29">
                  <c:v>9715.7663934426237</c:v>
                </c:pt>
                <c:pt idx="30">
                  <c:v>10897.750615258408</c:v>
                </c:pt>
                <c:pt idx="31">
                  <c:v>9678.422871246401</c:v>
                </c:pt>
                <c:pt idx="32">
                  <c:v>7736.2037720377202</c:v>
                </c:pt>
                <c:pt idx="33">
                  <c:v>5216.7716857610476</c:v>
                </c:pt>
                <c:pt idx="34">
                  <c:v>1323.2878912685337</c:v>
                </c:pt>
                <c:pt idx="35">
                  <c:v>120.41294551413355</c:v>
                </c:pt>
                <c:pt idx="36">
                  <c:v>1001.0754393484783</c:v>
                </c:pt>
                <c:pt idx="37">
                  <c:v>1194.1943396226416</c:v>
                </c:pt>
                <c:pt idx="38">
                  <c:v>1376.8119623105285</c:v>
                </c:pt>
                <c:pt idx="39">
                  <c:v>2580.450186027284</c:v>
                </c:pt>
                <c:pt idx="40">
                  <c:v>6861.4311672185431</c:v>
                </c:pt>
                <c:pt idx="41">
                  <c:v>9851.1805363673302</c:v>
                </c:pt>
                <c:pt idx="42">
                  <c:v>12203.883567299752</c:v>
                </c:pt>
                <c:pt idx="43">
                  <c:v>11013.819512195121</c:v>
                </c:pt>
                <c:pt idx="44">
                  <c:v>9528.3941635840529</c:v>
                </c:pt>
                <c:pt idx="45">
                  <c:v>2873.0344827586205</c:v>
                </c:pt>
                <c:pt idx="46">
                  <c:v>1228.3954166666667</c:v>
                </c:pt>
                <c:pt idx="47">
                  <c:v>1252.887923904053</c:v>
                </c:pt>
                <c:pt idx="48">
                  <c:v>1403.888090349076</c:v>
                </c:pt>
                <c:pt idx="49">
                  <c:v>1559.7953507679533</c:v>
                </c:pt>
                <c:pt idx="50">
                  <c:v>1662.7432542927229</c:v>
                </c:pt>
                <c:pt idx="51">
                  <c:v>2482.5696994991654</c:v>
                </c:pt>
                <c:pt idx="52">
                  <c:v>5323.8158859470468</c:v>
                </c:pt>
                <c:pt idx="53">
                  <c:v>8781.0818977317485</c:v>
                </c:pt>
                <c:pt idx="54">
                  <c:v>9096.1196617336154</c:v>
                </c:pt>
                <c:pt idx="55">
                  <c:v>10321.607070296628</c:v>
                </c:pt>
                <c:pt idx="56">
                  <c:v>7683.5109666937451</c:v>
                </c:pt>
                <c:pt idx="57">
                  <c:v>4412.3247654018769</c:v>
                </c:pt>
                <c:pt idx="58">
                  <c:v>313.27385892116183</c:v>
                </c:pt>
                <c:pt idx="59">
                  <c:v>1558.5100864553315</c:v>
                </c:pt>
                <c:pt idx="60">
                  <c:v>1484.6346313173156</c:v>
                </c:pt>
                <c:pt idx="61">
                  <c:v>1869.8790154359617</c:v>
                </c:pt>
                <c:pt idx="62">
                  <c:v>1946.5576689599352</c:v>
                </c:pt>
                <c:pt idx="63">
                  <c:v>1777.5140612076095</c:v>
                </c:pt>
                <c:pt idx="64">
                  <c:v>3146.181066556428</c:v>
                </c:pt>
                <c:pt idx="65">
                  <c:v>6950.4184426229513</c:v>
                </c:pt>
                <c:pt idx="66">
                  <c:v>11262.123707074887</c:v>
                </c:pt>
                <c:pt idx="67">
                  <c:v>11592.152375201289</c:v>
                </c:pt>
                <c:pt idx="68">
                  <c:v>9660.8237939493047</c:v>
                </c:pt>
                <c:pt idx="69">
                  <c:v>1855.8023868041239</c:v>
                </c:pt>
                <c:pt idx="70">
                  <c:v>1185.9287302879472</c:v>
                </c:pt>
                <c:pt idx="71">
                  <c:v>1031.7526700421943</c:v>
                </c:pt>
                <c:pt idx="72">
                  <c:v>2208.5834385823596</c:v>
                </c:pt>
                <c:pt idx="73">
                  <c:v>1683.9122014652012</c:v>
                </c:pt>
                <c:pt idx="74">
                  <c:v>1648.9733660130721</c:v>
                </c:pt>
                <c:pt idx="75">
                  <c:v>2192.9639763975156</c:v>
                </c:pt>
                <c:pt idx="76">
                  <c:v>4493.5114619804799</c:v>
                </c:pt>
                <c:pt idx="77">
                  <c:v>8480.2310896438812</c:v>
                </c:pt>
                <c:pt idx="78">
                  <c:v>10188.070583333332</c:v>
                </c:pt>
                <c:pt idx="79">
                  <c:v>11621.244095990278</c:v>
                </c:pt>
                <c:pt idx="80">
                  <c:v>9213.917007883816</c:v>
                </c:pt>
                <c:pt idx="81">
                  <c:v>4434.3438348660538</c:v>
                </c:pt>
                <c:pt idx="82">
                  <c:v>2016.9681058678705</c:v>
                </c:pt>
                <c:pt idx="83">
                  <c:v>1071.0616485927151</c:v>
                </c:pt>
                <c:pt idx="84">
                  <c:v>1729.7080145102784</c:v>
                </c:pt>
                <c:pt idx="85">
                  <c:v>1759.3974800671422</c:v>
                </c:pt>
                <c:pt idx="86">
                  <c:v>1609.6838004048582</c:v>
                </c:pt>
                <c:pt idx="87">
                  <c:v>1942.405082828283</c:v>
                </c:pt>
                <c:pt idx="88">
                  <c:v>5320.5847897082658</c:v>
                </c:pt>
                <c:pt idx="89">
                  <c:v>8292.3079763554815</c:v>
                </c:pt>
                <c:pt idx="90">
                  <c:v>10464.557454768727</c:v>
                </c:pt>
                <c:pt idx="91">
                  <c:v>10851.545408387621</c:v>
                </c:pt>
                <c:pt idx="92">
                  <c:v>9002.7726774325438</c:v>
                </c:pt>
                <c:pt idx="93">
                  <c:v>3147.5753919457738</c:v>
                </c:pt>
                <c:pt idx="94">
                  <c:v>957.54361999173864</c:v>
                </c:pt>
                <c:pt idx="95">
                  <c:v>1606.5014049180324</c:v>
                </c:pt>
                <c:pt idx="96">
                  <c:v>1740.2269979975968</c:v>
                </c:pt>
                <c:pt idx="97">
                  <c:v>1563.5963734889538</c:v>
                </c:pt>
                <c:pt idx="98">
                  <c:v>1788.6929637243047</c:v>
                </c:pt>
                <c:pt idx="99">
                  <c:v>2850.8301964888888</c:v>
                </c:pt>
                <c:pt idx="100">
                  <c:v>5294.9854735359804</c:v>
                </c:pt>
                <c:pt idx="101">
                  <c:v>7206.0336336673354</c:v>
                </c:pt>
                <c:pt idx="102">
                  <c:v>8651.5711000441934</c:v>
                </c:pt>
                <c:pt idx="103">
                  <c:v>11533.112475231575</c:v>
                </c:pt>
                <c:pt idx="104">
                  <c:v>9951.8269836131094</c:v>
                </c:pt>
                <c:pt idx="105">
                  <c:v>5432.5179251810132</c:v>
                </c:pt>
                <c:pt idx="106">
                  <c:v>710.69471434169293</c:v>
                </c:pt>
                <c:pt idx="107">
                  <c:v>1402.7960450771054</c:v>
                </c:pt>
                <c:pt idx="108">
                  <c:v>1373.1001812791192</c:v>
                </c:pt>
                <c:pt idx="109">
                  <c:v>1748.1330261437909</c:v>
                </c:pt>
                <c:pt idx="110">
                  <c:v>1864.0059369303683</c:v>
                </c:pt>
                <c:pt idx="111">
                  <c:v>3091.5142285827078</c:v>
                </c:pt>
                <c:pt idx="112">
                  <c:v>6772.9043559935644</c:v>
                </c:pt>
                <c:pt idx="113">
                  <c:v>10192.421870160344</c:v>
                </c:pt>
                <c:pt idx="114">
                  <c:v>11453.30541153846</c:v>
                </c:pt>
                <c:pt idx="115">
                  <c:v>11573.610329799529</c:v>
                </c:pt>
                <c:pt idx="116">
                  <c:v>8779.8481414906328</c:v>
                </c:pt>
                <c:pt idx="117">
                  <c:v>4031.2396710142625</c:v>
                </c:pt>
                <c:pt idx="118">
                  <c:v>1215.6157656476682</c:v>
                </c:pt>
                <c:pt idx="119">
                  <c:v>1717.0712381141045</c:v>
                </c:pt>
                <c:pt idx="120">
                  <c:v>1566.2155031847135</c:v>
                </c:pt>
                <c:pt idx="121">
                  <c:v>1917.9752105048863</c:v>
                </c:pt>
                <c:pt idx="122">
                  <c:v>1993.7615271345874</c:v>
                </c:pt>
                <c:pt idx="123">
                  <c:v>2732.4856547619047</c:v>
                </c:pt>
                <c:pt idx="124">
                  <c:v>3863.989799444003</c:v>
                </c:pt>
                <c:pt idx="125">
                  <c:v>5253.8429844357979</c:v>
                </c:pt>
                <c:pt idx="126">
                  <c:v>8599.6480127287196</c:v>
                </c:pt>
                <c:pt idx="127">
                  <c:v>9544.1157009980034</c:v>
                </c:pt>
                <c:pt idx="128">
                  <c:v>9860.7710323854662</c:v>
                </c:pt>
                <c:pt idx="129">
                  <c:v>6277.5392083169872</c:v>
                </c:pt>
                <c:pt idx="130">
                  <c:v>1708.0274940944878</c:v>
                </c:pt>
                <c:pt idx="131">
                  <c:v>1776.1351078851376</c:v>
                </c:pt>
                <c:pt idx="132">
                  <c:v>1514.979731441804</c:v>
                </c:pt>
                <c:pt idx="133">
                  <c:v>1574.0139103718197</c:v>
                </c:pt>
                <c:pt idx="134">
                  <c:v>1878.5784520231216</c:v>
                </c:pt>
                <c:pt idx="135">
                  <c:v>1983.4673670233849</c:v>
                </c:pt>
                <c:pt idx="136">
                  <c:v>4749.3083754202462</c:v>
                </c:pt>
                <c:pt idx="137">
                  <c:v>8279.8503108265431</c:v>
                </c:pt>
              </c:numCache>
            </c:numRef>
          </c:val>
          <c:smooth val="0"/>
          <c:extLst>
            <c:ext xmlns:c16="http://schemas.microsoft.com/office/drawing/2014/chart" uri="{C3380CC4-5D6E-409C-BE32-E72D297353CC}">
              <c16:uniqueId val="{00000000-F899-4E9D-B52B-982A542BC661}"/>
            </c:ext>
          </c:extLst>
        </c:ser>
        <c:ser>
          <c:idx val="1"/>
          <c:order val="1"/>
          <c:tx>
            <c:strRef>
              <c:f>'WA Sch. 30-32'!$Q$8</c:f>
              <c:strCache>
                <c:ptCount val="1"/>
                <c:pt idx="0">
                  <c:v>N.UPC</c:v>
                </c:pt>
              </c:strCache>
            </c:strRef>
          </c:tx>
          <c:spPr>
            <a:ln w="28575" cap="rnd">
              <a:solidFill>
                <a:schemeClr val="accent2"/>
              </a:solidFill>
              <a:round/>
            </a:ln>
            <a:effectLst/>
          </c:spPr>
          <c:marker>
            <c:symbol val="none"/>
          </c:marker>
          <c:cat>
            <c:numRef>
              <c:f>'WA Sch. 30-32'!$A$9:$A$152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30-32'!$Q$9:$Q$152</c:f>
              <c:numCache>
                <c:formatCode>#,##0.0</c:formatCode>
                <c:ptCount val="144"/>
                <c:pt idx="0">
                  <c:v>1699.1492288453521</c:v>
                </c:pt>
                <c:pt idx="1">
                  <c:v>1967.8284449188056</c:v>
                </c:pt>
                <c:pt idx="2">
                  <c:v>1829.436183962518</c:v>
                </c:pt>
                <c:pt idx="3">
                  <c:v>1991.2963667806464</c:v>
                </c:pt>
                <c:pt idx="4">
                  <c:v>4354.9182493574626</c:v>
                </c:pt>
                <c:pt idx="5">
                  <c:v>7850.7230847293376</c:v>
                </c:pt>
                <c:pt idx="6">
                  <c:v>7657.9375727221559</c:v>
                </c:pt>
                <c:pt idx="7">
                  <c:v>9902.3467448961237</c:v>
                </c:pt>
                <c:pt idx="8">
                  <c:v>9116.8536615336234</c:v>
                </c:pt>
                <c:pt idx="9">
                  <c:v>5343.361658424481</c:v>
                </c:pt>
                <c:pt idx="10">
                  <c:v>79.773366418527715</c:v>
                </c:pt>
                <c:pt idx="11">
                  <c:v>865.05676959917741</c:v>
                </c:pt>
                <c:pt idx="12">
                  <c:v>1575.3971924029727</c:v>
                </c:pt>
                <c:pt idx="13">
                  <c:v>1555.9481327800829</c:v>
                </c:pt>
                <c:pt idx="14">
                  <c:v>1593.9684123025768</c:v>
                </c:pt>
                <c:pt idx="15">
                  <c:v>2320.9385719139441</c:v>
                </c:pt>
                <c:pt idx="16">
                  <c:v>6002.6774119814745</c:v>
                </c:pt>
                <c:pt idx="17">
                  <c:v>8433.8847227697315</c:v>
                </c:pt>
                <c:pt idx="18">
                  <c:v>8317.0174581809442</c:v>
                </c:pt>
                <c:pt idx="19">
                  <c:v>10886.616151338247</c:v>
                </c:pt>
                <c:pt idx="20">
                  <c:v>6383.1863841624308</c:v>
                </c:pt>
                <c:pt idx="21">
                  <c:v>2552.963524986525</c:v>
                </c:pt>
                <c:pt idx="22">
                  <c:v>1078.2526617526617</c:v>
                </c:pt>
                <c:pt idx="23">
                  <c:v>1370.3201646090536</c:v>
                </c:pt>
                <c:pt idx="24">
                  <c:v>1906.1758649093904</c:v>
                </c:pt>
                <c:pt idx="25">
                  <c:v>1922.4882571075402</c:v>
                </c:pt>
                <c:pt idx="26">
                  <c:v>1507.6312319736301</c:v>
                </c:pt>
                <c:pt idx="27">
                  <c:v>2621.2363177575821</c:v>
                </c:pt>
                <c:pt idx="28">
                  <c:v>5436.1772503422117</c:v>
                </c:pt>
                <c:pt idx="29">
                  <c:v>10177.873480568989</c:v>
                </c:pt>
                <c:pt idx="30">
                  <c:v>10054.511169116809</c:v>
                </c:pt>
                <c:pt idx="31">
                  <c:v>9466.0231917507044</c:v>
                </c:pt>
                <c:pt idx="32">
                  <c:v>7747.8624370798989</c:v>
                </c:pt>
                <c:pt idx="33">
                  <c:v>5218.0435401292852</c:v>
                </c:pt>
                <c:pt idx="34">
                  <c:v>1323.2878912685337</c:v>
                </c:pt>
                <c:pt idx="35">
                  <c:v>120.41294551413355</c:v>
                </c:pt>
                <c:pt idx="36">
                  <c:v>1001.0754393484783</c:v>
                </c:pt>
                <c:pt idx="37">
                  <c:v>1194.1943396226416</c:v>
                </c:pt>
                <c:pt idx="38">
                  <c:v>1376.8119623105285</c:v>
                </c:pt>
                <c:pt idx="39">
                  <c:v>2583.6298219478781</c:v>
                </c:pt>
                <c:pt idx="40">
                  <c:v>6738.0612934994861</c:v>
                </c:pt>
                <c:pt idx="41">
                  <c:v>8575.0866535688328</c:v>
                </c:pt>
                <c:pt idx="42">
                  <c:v>11784.595577237389</c:v>
                </c:pt>
                <c:pt idx="43">
                  <c:v>10703.9109978012</c:v>
                </c:pt>
                <c:pt idx="44">
                  <c:v>9747.7890421050579</c:v>
                </c:pt>
                <c:pt idx="45">
                  <c:v>2878.5458516876506</c:v>
                </c:pt>
                <c:pt idx="46">
                  <c:v>1228.3954166666667</c:v>
                </c:pt>
                <c:pt idx="47">
                  <c:v>1252.887923904053</c:v>
                </c:pt>
                <c:pt idx="48">
                  <c:v>1403.888090349076</c:v>
                </c:pt>
                <c:pt idx="49">
                  <c:v>1559.7953507679533</c:v>
                </c:pt>
                <c:pt idx="50">
                  <c:v>1662.7432542927229</c:v>
                </c:pt>
                <c:pt idx="51">
                  <c:v>2439.114675251044</c:v>
                </c:pt>
                <c:pt idx="52">
                  <c:v>5412.4217402676068</c:v>
                </c:pt>
                <c:pt idx="53">
                  <c:v>8437.6812183075672</c:v>
                </c:pt>
                <c:pt idx="54">
                  <c:v>9889.3328360578635</c:v>
                </c:pt>
                <c:pt idx="55">
                  <c:v>10338.141177083719</c:v>
                </c:pt>
                <c:pt idx="56">
                  <c:v>8008.8937092345577</c:v>
                </c:pt>
                <c:pt idx="57">
                  <c:v>4417.836134330907</c:v>
                </c:pt>
                <c:pt idx="58">
                  <c:v>313.27385892116183</c:v>
                </c:pt>
                <c:pt idx="59">
                  <c:v>1558.5100864553315</c:v>
                </c:pt>
                <c:pt idx="60">
                  <c:v>1484.6346313173156</c:v>
                </c:pt>
                <c:pt idx="61">
                  <c:v>1869.8790154359617</c:v>
                </c:pt>
                <c:pt idx="62">
                  <c:v>1946.5576689599352</c:v>
                </c:pt>
                <c:pt idx="63">
                  <c:v>1780.6936971282039</c:v>
                </c:pt>
                <c:pt idx="64">
                  <c:v>3022.8111928373705</c:v>
                </c:pt>
                <c:pt idx="65">
                  <c:v>6878.3466950894817</c:v>
                </c:pt>
                <c:pt idx="66">
                  <c:v>10847.075231573315</c:v>
                </c:pt>
                <c:pt idx="67">
                  <c:v>11053.310074524581</c:v>
                </c:pt>
                <c:pt idx="68">
                  <c:v>9329.0817795673029</c:v>
                </c:pt>
                <c:pt idx="69">
                  <c:v>1861.313755733154</c:v>
                </c:pt>
                <c:pt idx="70">
                  <c:v>1185.9287302879472</c:v>
                </c:pt>
                <c:pt idx="71">
                  <c:v>1031.7526700421943</c:v>
                </c:pt>
                <c:pt idx="72">
                  <c:v>2208.5834385823596</c:v>
                </c:pt>
                <c:pt idx="73">
                  <c:v>1683.9122014652012</c:v>
                </c:pt>
                <c:pt idx="74">
                  <c:v>1648.9733660130721</c:v>
                </c:pt>
                <c:pt idx="75">
                  <c:v>2191.9040977573177</c:v>
                </c:pt>
                <c:pt idx="76">
                  <c:v>4327.7464426534989</c:v>
                </c:pt>
                <c:pt idx="77">
                  <c:v>8810.9132253856842</c:v>
                </c:pt>
                <c:pt idx="78">
                  <c:v>10023.153466918509</c:v>
                </c:pt>
                <c:pt idx="79">
                  <c:v>11781.921697844307</c:v>
                </c:pt>
                <c:pt idx="80">
                  <c:v>9513.8626630598756</c:v>
                </c:pt>
                <c:pt idx="81">
                  <c:v>4439.855203795084</c:v>
                </c:pt>
                <c:pt idx="82">
                  <c:v>2016.9681058678705</c:v>
                </c:pt>
                <c:pt idx="83">
                  <c:v>1071.0616485927151</c:v>
                </c:pt>
                <c:pt idx="84">
                  <c:v>1729.7080145102784</c:v>
                </c:pt>
                <c:pt idx="85">
                  <c:v>1759.3974800671422</c:v>
                </c:pt>
                <c:pt idx="86">
                  <c:v>1609.6838004048582</c:v>
                </c:pt>
                <c:pt idx="87">
                  <c:v>1945.5847187488773</c:v>
                </c:pt>
                <c:pt idx="88">
                  <c:v>5337.1188964953562</c:v>
                </c:pt>
                <c:pt idx="89">
                  <c:v>8194.7991414572571</c:v>
                </c:pt>
                <c:pt idx="90">
                  <c:v>11346.800434869614</c:v>
                </c:pt>
                <c:pt idx="91">
                  <c:v>10885.037573417882</c:v>
                </c:pt>
                <c:pt idx="92">
                  <c:v>9073.7845463258163</c:v>
                </c:pt>
                <c:pt idx="93">
                  <c:v>3153.086760874804</c:v>
                </c:pt>
                <c:pt idx="94">
                  <c:v>957.54361999173864</c:v>
                </c:pt>
                <c:pt idx="95">
                  <c:v>1606.5014049180324</c:v>
                </c:pt>
                <c:pt idx="96">
                  <c:v>1740.2269979975968</c:v>
                </c:pt>
                <c:pt idx="97">
                  <c:v>1563.5963734889538</c:v>
                </c:pt>
                <c:pt idx="98">
                  <c:v>1788.6929637243047</c:v>
                </c:pt>
                <c:pt idx="99">
                  <c:v>2854.0098324094829</c:v>
                </c:pt>
                <c:pt idx="100">
                  <c:v>5336.9566676878248</c:v>
                </c:pt>
                <c:pt idx="101">
                  <c:v>7418.0093617069533</c:v>
                </c:pt>
                <c:pt idx="102">
                  <c:v>9050.5094202147538</c:v>
                </c:pt>
                <c:pt idx="103">
                  <c:v>11439.419203438065</c:v>
                </c:pt>
                <c:pt idx="104">
                  <c:v>9798.1445807843866</c:v>
                </c:pt>
                <c:pt idx="105">
                  <c:v>5416.8317213060818</c:v>
                </c:pt>
                <c:pt idx="106">
                  <c:v>710.69471434169293</c:v>
                </c:pt>
                <c:pt idx="107">
                  <c:v>1402.7960450771054</c:v>
                </c:pt>
                <c:pt idx="108">
                  <c:v>1373.1001812791192</c:v>
                </c:pt>
                <c:pt idx="109">
                  <c:v>1748.1330261437909</c:v>
                </c:pt>
                <c:pt idx="110">
                  <c:v>1864.0059369303683</c:v>
                </c:pt>
                <c:pt idx="111">
                  <c:v>3094.6938645033019</c:v>
                </c:pt>
                <c:pt idx="112">
                  <c:v>6819.1150647062013</c:v>
                </c:pt>
                <c:pt idx="113">
                  <c:v>8581.4063370592503</c:v>
                </c:pt>
                <c:pt idx="114">
                  <c:v>10220.030625803965</c:v>
                </c:pt>
                <c:pt idx="115">
                  <c:v>11585.904922025826</c:v>
                </c:pt>
                <c:pt idx="116">
                  <c:v>8825.4229230191504</c:v>
                </c:pt>
                <c:pt idx="117">
                  <c:v>4036.7510399432927</c:v>
                </c:pt>
                <c:pt idx="118">
                  <c:v>1215.6157656476682</c:v>
                </c:pt>
                <c:pt idx="119">
                  <c:v>1717.0712381141045</c:v>
                </c:pt>
                <c:pt idx="120">
                  <c:v>1566.2155031847135</c:v>
                </c:pt>
                <c:pt idx="121">
                  <c:v>1917.9752105048863</c:v>
                </c:pt>
                <c:pt idx="122">
                  <c:v>1993.7615271345874</c:v>
                </c:pt>
                <c:pt idx="123">
                  <c:v>2735.6652906824988</c:v>
                </c:pt>
                <c:pt idx="124">
                  <c:v>3990.7512848116944</c:v>
                </c:pt>
                <c:pt idx="125">
                  <c:v>5529.4114308873004</c:v>
                </c:pt>
                <c:pt idx="126">
                  <c:v>8197.3180809095247</c:v>
                </c:pt>
                <c:pt idx="127">
                  <c:v>8352.3881579592744</c:v>
                </c:pt>
                <c:pt idx="128">
                  <c:v>9575.6636781721809</c:v>
                </c:pt>
                <c:pt idx="129">
                  <c:v>6278.8110626852249</c:v>
                </c:pt>
                <c:pt idx="130">
                  <c:v>1708.0274940944878</c:v>
                </c:pt>
                <c:pt idx="131">
                  <c:v>1776.1351078851376</c:v>
                </c:pt>
                <c:pt idx="132">
                  <c:v>1514.979731441804</c:v>
                </c:pt>
                <c:pt idx="133">
                  <c:v>1574.0139103718197</c:v>
                </c:pt>
                <c:pt idx="134">
                  <c:v>1878.5784520231216</c:v>
                </c:pt>
                <c:pt idx="135">
                  <c:v>1948.491371896848</c:v>
                </c:pt>
                <c:pt idx="136">
                  <c:v>4299.4958805201777</c:v>
                </c:pt>
                <c:pt idx="137">
                  <c:v>7936.4496314023627</c:v>
                </c:pt>
              </c:numCache>
            </c:numRef>
          </c:val>
          <c:smooth val="0"/>
          <c:extLst>
            <c:ext xmlns:c16="http://schemas.microsoft.com/office/drawing/2014/chart" uri="{C3380CC4-5D6E-409C-BE32-E72D297353CC}">
              <c16:uniqueId val="{00000001-F899-4E9D-B52B-982A542BC661}"/>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30-32'!$AP$44:$AP$163</c:f>
              <c:numCache>
                <c:formatCode>General</c:formatCode>
                <c:ptCount val="120"/>
                <c:pt idx="0">
                  <c:v>0.45720152305722822</c:v>
                </c:pt>
                <c:pt idx="1">
                  <c:v>0.4223569435235886</c:v>
                </c:pt>
                <c:pt idx="2">
                  <c:v>0.47406746470921518</c:v>
                </c:pt>
                <c:pt idx="3">
                  <c:v>9.5274819603998306E-2</c:v>
                </c:pt>
                <c:pt idx="4">
                  <c:v>1.0771686440177046</c:v>
                </c:pt>
                <c:pt idx="5">
                  <c:v>0.39441315218657425</c:v>
                </c:pt>
                <c:pt idx="6">
                  <c:v>-2.5990254773936141</c:v>
                </c:pt>
                <c:pt idx="7">
                  <c:v>0.25235526405695691</c:v>
                </c:pt>
                <c:pt idx="8">
                  <c:v>-2.328657182536284E-14</c:v>
                </c:pt>
                <c:pt idx="9">
                  <c:v>-2.2779389955096709</c:v>
                </c:pt>
                <c:pt idx="10">
                  <c:v>-0.3470741489836392</c:v>
                </c:pt>
                <c:pt idx="11">
                  <c:v>8.7259233889823679E-2</c:v>
                </c:pt>
                <c:pt idx="12">
                  <c:v>0.88876426511908679</c:v>
                </c:pt>
                <c:pt idx="13">
                  <c:v>0.90778033737416552</c:v>
                </c:pt>
                <c:pt idx="14">
                  <c:v>0.277408181067343</c:v>
                </c:pt>
                <c:pt idx="15">
                  <c:v>0.48092995742772132</c:v>
                </c:pt>
                <c:pt idx="16">
                  <c:v>0.15733147409738696</c:v>
                </c:pt>
                <c:pt idx="17">
                  <c:v>2.9544246129741363</c:v>
                </c:pt>
                <c:pt idx="18">
                  <c:v>-4.8796266476980453E-2</c:v>
                </c:pt>
                <c:pt idx="19">
                  <c:v>-1.9538389311807767</c:v>
                </c:pt>
                <c:pt idx="20">
                  <c:v>-1.7258014283209961</c:v>
                </c:pt>
                <c:pt idx="21">
                  <c:v>1.6693364870429042</c:v>
                </c:pt>
                <c:pt idx="22">
                  <c:v>-4.4650395718722431E-2</c:v>
                </c:pt>
                <c:pt idx="23">
                  <c:v>-1.8618635963491281</c:v>
                </c:pt>
                <c:pt idx="24">
                  <c:v>-0.54104187926894254</c:v>
                </c:pt>
                <c:pt idx="25">
                  <c:v>-0.25573589761318477</c:v>
                </c:pt>
                <c:pt idx="26">
                  <c:v>1.3754013200663443E-2</c:v>
                </c:pt>
                <c:pt idx="27">
                  <c:v>0.35766440632924229</c:v>
                </c:pt>
                <c:pt idx="28">
                  <c:v>2.0514849543799958</c:v>
                </c:pt>
                <c:pt idx="29">
                  <c:v>0.47382655684568425</c:v>
                </c:pt>
                <c:pt idx="30">
                  <c:v>2.4902737252634175</c:v>
                </c:pt>
                <c:pt idx="31">
                  <c:v>-0.15607077272026762</c:v>
                </c:pt>
                <c:pt idx="32">
                  <c:v>1.21968038020223</c:v>
                </c:pt>
                <c:pt idx="33">
                  <c:v>-1.9208285792739115</c:v>
                </c:pt>
                <c:pt idx="34">
                  <c:v>-0.2541948868205634</c:v>
                </c:pt>
                <c:pt idx="35">
                  <c:v>-0.2228586680030688</c:v>
                </c:pt>
                <c:pt idx="36">
                  <c:v>-9.8809909021248688E-4</c:v>
                </c:pt>
                <c:pt idx="37">
                  <c:v>0.22827308922878284</c:v>
                </c:pt>
                <c:pt idx="38">
                  <c:v>0.37777170261367476</c:v>
                </c:pt>
                <c:pt idx="39">
                  <c:v>7.3382751985042738E-2</c:v>
                </c:pt>
                <c:pt idx="40">
                  <c:v>-1.1699041454525718E-2</c:v>
                </c:pt>
                <c:pt idx="41">
                  <c:v>0.2002529043428467</c:v>
                </c:pt>
                <c:pt idx="42">
                  <c:v>-0.4308249975894764</c:v>
                </c:pt>
                <c:pt idx="43">
                  <c:v>-0.77358612836071716</c:v>
                </c:pt>
                <c:pt idx="44">
                  <c:v>-1.4659119495606074</c:v>
                </c:pt>
                <c:pt idx="45">
                  <c:v>0.33088462373507282</c:v>
                </c:pt>
                <c:pt idx="46">
                  <c:v>-1.6990939506410612</c:v>
                </c:pt>
                <c:pt idx="47">
                  <c:v>0.1708156228378015</c:v>
                </c:pt>
                <c:pt idx="48">
                  <c:v>5.3998947998159366E-2</c:v>
                </c:pt>
                <c:pt idx="49">
                  <c:v>0.62866688947789373</c:v>
                </c:pt>
                <c:pt idx="50">
                  <c:v>0.73860114361573603</c:v>
                </c:pt>
                <c:pt idx="51">
                  <c:v>-0.9848972058157105</c:v>
                </c:pt>
                <c:pt idx="52">
                  <c:v>-6.8489917133420122E-15</c:v>
                </c:pt>
                <c:pt idx="53">
                  <c:v>-2.2149012370604524</c:v>
                </c:pt>
                <c:pt idx="54">
                  <c:v>0.94501357919341089</c:v>
                </c:pt>
                <c:pt idx="55">
                  <c:v>0.23691026996844056</c:v>
                </c:pt>
                <c:pt idx="56">
                  <c:v>0.45580939454818981</c:v>
                </c:pt>
                <c:pt idx="57">
                  <c:v>-2.3971470996697044E-15</c:v>
                </c:pt>
                <c:pt idx="58">
                  <c:v>-0.45140647724931743</c:v>
                </c:pt>
                <c:pt idx="59">
                  <c:v>-0.68916463264671046</c:v>
                </c:pt>
                <c:pt idx="60">
                  <c:v>1.0777188493367313</c:v>
                </c:pt>
                <c:pt idx="61">
                  <c:v>0.28195449747026274</c:v>
                </c:pt>
                <c:pt idx="62">
                  <c:v>0.22378062396950496</c:v>
                </c:pt>
                <c:pt idx="63">
                  <c:v>-0.43219549761622161</c:v>
                </c:pt>
                <c:pt idx="64">
                  <c:v>-1.7785906152872994</c:v>
                </c:pt>
                <c:pt idx="65">
                  <c:v>0.62912894283220222</c:v>
                </c:pt>
                <c:pt idx="66">
                  <c:v>-0.36252863671602409</c:v>
                </c:pt>
                <c:pt idx="67">
                  <c:v>1.2676528814903942</c:v>
                </c:pt>
                <c:pt idx="68">
                  <c:v>0.66748352259770671</c:v>
                </c:pt>
                <c:pt idx="69">
                  <c:v>0.23079562380313762</c:v>
                </c:pt>
                <c:pt idx="70">
                  <c:v>0.73360351484754371</c:v>
                </c:pt>
                <c:pt idx="71">
                  <c:v>-0.69658707976799372</c:v>
                </c:pt>
                <c:pt idx="72">
                  <c:v>0.28985410329343325</c:v>
                </c:pt>
                <c:pt idx="73">
                  <c:v>0.32901750887634795</c:v>
                </c:pt>
                <c:pt idx="74">
                  <c:v>9.7980185954037943E-2</c:v>
                </c:pt>
                <c:pt idx="75">
                  <c:v>-0.86980544340096233</c:v>
                </c:pt>
                <c:pt idx="76">
                  <c:v>-0.32499153237994466</c:v>
                </c:pt>
                <c:pt idx="77">
                  <c:v>-0.36543221216740679</c:v>
                </c:pt>
                <c:pt idx="78">
                  <c:v>1.564402184936573</c:v>
                </c:pt>
                <c:pt idx="79">
                  <c:v>-0.14977861612405496</c:v>
                </c:pt>
                <c:pt idx="80">
                  <c:v>-6.1948241716260913E-2</c:v>
                </c:pt>
                <c:pt idx="81">
                  <c:v>-1.7738442349641599</c:v>
                </c:pt>
                <c:pt idx="82">
                  <c:v>-0.92863151740708538</c:v>
                </c:pt>
                <c:pt idx="83">
                  <c:v>4.3217604635427537E-2</c:v>
                </c:pt>
                <c:pt idx="84">
                  <c:v>0.23907077958196149</c:v>
                </c:pt>
                <c:pt idx="85">
                  <c:v>-3.2506401756637361E-2</c:v>
                </c:pt>
                <c:pt idx="86">
                  <c:v>0.30096147311940125</c:v>
                </c:pt>
                <c:pt idx="87">
                  <c:v>0.43175592119147566</c:v>
                </c:pt>
                <c:pt idx="88">
                  <c:v>-0.39186192825429245</c:v>
                </c:pt>
                <c:pt idx="89">
                  <c:v>-1.6019885117399983</c:v>
                </c:pt>
                <c:pt idx="90">
                  <c:v>-1.9606889122521487</c:v>
                </c:pt>
                <c:pt idx="91">
                  <c:v>0.61855459862009443</c:v>
                </c:pt>
                <c:pt idx="92">
                  <c:v>0.96239101268401994</c:v>
                </c:pt>
                <c:pt idx="93">
                  <c:v>1.5689768272087616</c:v>
                </c:pt>
                <c:pt idx="94">
                  <c:v>-1.3670389881412901</c:v>
                </c:pt>
                <c:pt idx="95">
                  <c:v>-0.3302109745989521</c:v>
                </c:pt>
                <c:pt idx="96">
                  <c:v>-0.3804883602273752</c:v>
                </c:pt>
                <c:pt idx="97">
                  <c:v>0.17879988797990709</c:v>
                </c:pt>
                <c:pt idx="98">
                  <c:v>0.34776497378260329</c:v>
                </c:pt>
                <c:pt idx="99">
                  <c:v>0.72762629596421147</c:v>
                </c:pt>
                <c:pt idx="100">
                  <c:v>1.7738044158890753</c:v>
                </c:pt>
                <c:pt idx="101">
                  <c:v>8.3588320882683503E-2</c:v>
                </c:pt>
                <c:pt idx="102">
                  <c:v>-0.26588832009322266</c:v>
                </c:pt>
                <c:pt idx="103">
                  <c:v>0.77255202628140363</c:v>
                </c:pt>
                <c:pt idx="104">
                  <c:v>-0.56926009201231387</c:v>
                </c:pt>
                <c:pt idx="105">
                  <c:v>-0.57620145286001612</c:v>
                </c:pt>
                <c:pt idx="106">
                  <c:v>-0.67319880630659046</c:v>
                </c:pt>
                <c:pt idx="107">
                  <c:v>7.6495725111693932E-2</c:v>
                </c:pt>
                <c:pt idx="108">
                  <c:v>-0.15626165776156398</c:v>
                </c:pt>
                <c:pt idx="109">
                  <c:v>0.36797470374972813</c:v>
                </c:pt>
                <c:pt idx="110">
                  <c:v>0.47656500107672434</c:v>
                </c:pt>
                <c:pt idx="111">
                  <c:v>0.12026399433121253</c:v>
                </c:pt>
                <c:pt idx="112">
                  <c:v>-2.5526463710081257</c:v>
                </c:pt>
                <c:pt idx="113">
                  <c:v>-0.55331252909630402</c:v>
                </c:pt>
                <c:pt idx="114">
                  <c:v>0.66806312112788413</c:v>
                </c:pt>
                <c:pt idx="115">
                  <c:v>-0.11475059203161569</c:v>
                </c:pt>
                <c:pt idx="116">
                  <c:v>0.51755740157794694</c:v>
                </c:pt>
                <c:pt idx="117">
                  <c:v>2.7488197008178443</c:v>
                </c:pt>
                <c:pt idx="118">
                  <c:v>7.0428055519530949E-2</c:v>
                </c:pt>
                <c:pt idx="119">
                  <c:v>7.1089572334074674E-2</c:v>
                </c:pt>
              </c:numCache>
            </c:numRef>
          </c:val>
          <c:smooth val="0"/>
          <c:extLst>
            <c:ext xmlns:c16="http://schemas.microsoft.com/office/drawing/2014/chart" uri="{C3380CC4-5D6E-409C-BE32-E72D297353CC}">
              <c16:uniqueId val="{00000000-B611-4920-A6FE-62C978FBF30E}"/>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30-32'!$AP$44:$AP$163</c:f>
              <c:numCache>
                <c:formatCode>General</c:formatCode>
                <c:ptCount val="120"/>
                <c:pt idx="0">
                  <c:v>0.45720152305722822</c:v>
                </c:pt>
                <c:pt idx="1">
                  <c:v>0.4223569435235886</c:v>
                </c:pt>
                <c:pt idx="2">
                  <c:v>0.47406746470921518</c:v>
                </c:pt>
                <c:pt idx="3">
                  <c:v>9.5274819603998306E-2</c:v>
                </c:pt>
                <c:pt idx="4">
                  <c:v>1.0771686440177046</c:v>
                </c:pt>
                <c:pt idx="5">
                  <c:v>0.39441315218657425</c:v>
                </c:pt>
                <c:pt idx="6">
                  <c:v>-2.5990254773936141</c:v>
                </c:pt>
                <c:pt idx="7">
                  <c:v>0.25235526405695691</c:v>
                </c:pt>
                <c:pt idx="8">
                  <c:v>-2.328657182536284E-14</c:v>
                </c:pt>
                <c:pt idx="9">
                  <c:v>-2.2779389955096709</c:v>
                </c:pt>
                <c:pt idx="10">
                  <c:v>-0.3470741489836392</c:v>
                </c:pt>
                <c:pt idx="11">
                  <c:v>8.7259233889823679E-2</c:v>
                </c:pt>
                <c:pt idx="12">
                  <c:v>0.88876426511908679</c:v>
                </c:pt>
                <c:pt idx="13">
                  <c:v>0.90778033737416552</c:v>
                </c:pt>
                <c:pt idx="14">
                  <c:v>0.277408181067343</c:v>
                </c:pt>
                <c:pt idx="15">
                  <c:v>0.48092995742772132</c:v>
                </c:pt>
                <c:pt idx="16">
                  <c:v>0.15733147409738696</c:v>
                </c:pt>
                <c:pt idx="17">
                  <c:v>2.9544246129741363</c:v>
                </c:pt>
                <c:pt idx="18">
                  <c:v>-4.8796266476980453E-2</c:v>
                </c:pt>
                <c:pt idx="19">
                  <c:v>-1.9538389311807767</c:v>
                </c:pt>
                <c:pt idx="20">
                  <c:v>-1.7258014283209961</c:v>
                </c:pt>
                <c:pt idx="21">
                  <c:v>1.6693364870429042</c:v>
                </c:pt>
                <c:pt idx="22">
                  <c:v>-4.4650395718722431E-2</c:v>
                </c:pt>
                <c:pt idx="23">
                  <c:v>-1.8618635963491281</c:v>
                </c:pt>
                <c:pt idx="24">
                  <c:v>-0.54104187926894254</c:v>
                </c:pt>
                <c:pt idx="25">
                  <c:v>-0.25573589761318477</c:v>
                </c:pt>
                <c:pt idx="26">
                  <c:v>1.3754013200663443E-2</c:v>
                </c:pt>
                <c:pt idx="27">
                  <c:v>0.35766440632924229</c:v>
                </c:pt>
                <c:pt idx="28">
                  <c:v>2.0514849543799958</c:v>
                </c:pt>
                <c:pt idx="29">
                  <c:v>0.47382655684568425</c:v>
                </c:pt>
                <c:pt idx="30">
                  <c:v>2.4902737252634175</c:v>
                </c:pt>
                <c:pt idx="31">
                  <c:v>-0.15607077272026762</c:v>
                </c:pt>
                <c:pt idx="32">
                  <c:v>1.21968038020223</c:v>
                </c:pt>
                <c:pt idx="33">
                  <c:v>-1.9208285792739115</c:v>
                </c:pt>
                <c:pt idx="34">
                  <c:v>-0.2541948868205634</c:v>
                </c:pt>
                <c:pt idx="35">
                  <c:v>-0.2228586680030688</c:v>
                </c:pt>
                <c:pt idx="36">
                  <c:v>-9.8809909021248688E-4</c:v>
                </c:pt>
                <c:pt idx="37">
                  <c:v>0.22827308922878284</c:v>
                </c:pt>
                <c:pt idx="38">
                  <c:v>0.37777170261367476</c:v>
                </c:pt>
                <c:pt idx="39">
                  <c:v>7.3382751985042738E-2</c:v>
                </c:pt>
                <c:pt idx="40">
                  <c:v>-1.1699041454525718E-2</c:v>
                </c:pt>
                <c:pt idx="41">
                  <c:v>0.2002529043428467</c:v>
                </c:pt>
                <c:pt idx="42">
                  <c:v>-0.4308249975894764</c:v>
                </c:pt>
                <c:pt idx="43">
                  <c:v>-0.77358612836071716</c:v>
                </c:pt>
                <c:pt idx="44">
                  <c:v>-1.4659119495606074</c:v>
                </c:pt>
                <c:pt idx="45">
                  <c:v>0.33088462373507282</c:v>
                </c:pt>
                <c:pt idx="46">
                  <c:v>-1.6990939506410612</c:v>
                </c:pt>
                <c:pt idx="47">
                  <c:v>0.1708156228378015</c:v>
                </c:pt>
                <c:pt idx="48">
                  <c:v>5.3998947998159366E-2</c:v>
                </c:pt>
                <c:pt idx="49">
                  <c:v>0.62866688947789373</c:v>
                </c:pt>
                <c:pt idx="50">
                  <c:v>0.73860114361573603</c:v>
                </c:pt>
                <c:pt idx="51">
                  <c:v>-0.9848972058157105</c:v>
                </c:pt>
                <c:pt idx="52">
                  <c:v>-6.8489917133420122E-15</c:v>
                </c:pt>
                <c:pt idx="53">
                  <c:v>-2.2149012370604524</c:v>
                </c:pt>
                <c:pt idx="54">
                  <c:v>0.94501357919341089</c:v>
                </c:pt>
                <c:pt idx="55">
                  <c:v>0.23691026996844056</c:v>
                </c:pt>
                <c:pt idx="56">
                  <c:v>0.45580939454818981</c:v>
                </c:pt>
                <c:pt idx="57">
                  <c:v>-2.3971470996697044E-15</c:v>
                </c:pt>
                <c:pt idx="58">
                  <c:v>-0.45140647724931743</c:v>
                </c:pt>
                <c:pt idx="59">
                  <c:v>-0.68916463264671046</c:v>
                </c:pt>
                <c:pt idx="60">
                  <c:v>1.0777188493367313</c:v>
                </c:pt>
                <c:pt idx="61">
                  <c:v>0.28195449747026274</c:v>
                </c:pt>
                <c:pt idx="62">
                  <c:v>0.22378062396950496</c:v>
                </c:pt>
                <c:pt idx="63">
                  <c:v>-0.43219549761622161</c:v>
                </c:pt>
                <c:pt idx="64">
                  <c:v>-1.7785906152872994</c:v>
                </c:pt>
                <c:pt idx="65">
                  <c:v>0.62912894283220222</c:v>
                </c:pt>
                <c:pt idx="66">
                  <c:v>-0.36252863671602409</c:v>
                </c:pt>
                <c:pt idx="67">
                  <c:v>1.2676528814903942</c:v>
                </c:pt>
                <c:pt idx="68">
                  <c:v>0.66748352259770671</c:v>
                </c:pt>
                <c:pt idx="69">
                  <c:v>0.23079562380313762</c:v>
                </c:pt>
                <c:pt idx="70">
                  <c:v>0.73360351484754371</c:v>
                </c:pt>
                <c:pt idx="71">
                  <c:v>-0.69658707976799372</c:v>
                </c:pt>
                <c:pt idx="72">
                  <c:v>0.28985410329343325</c:v>
                </c:pt>
                <c:pt idx="73">
                  <c:v>0.32901750887634795</c:v>
                </c:pt>
                <c:pt idx="74">
                  <c:v>9.7980185954037943E-2</c:v>
                </c:pt>
                <c:pt idx="75">
                  <c:v>-0.86980544340096233</c:v>
                </c:pt>
                <c:pt idx="76">
                  <c:v>-0.32499153237994466</c:v>
                </c:pt>
                <c:pt idx="77">
                  <c:v>-0.36543221216740679</c:v>
                </c:pt>
                <c:pt idx="78">
                  <c:v>1.564402184936573</c:v>
                </c:pt>
                <c:pt idx="79">
                  <c:v>-0.14977861612405496</c:v>
                </c:pt>
                <c:pt idx="80">
                  <c:v>-6.1948241716260913E-2</c:v>
                </c:pt>
                <c:pt idx="81">
                  <c:v>-1.7738442349641599</c:v>
                </c:pt>
                <c:pt idx="82">
                  <c:v>-0.92863151740708538</c:v>
                </c:pt>
                <c:pt idx="83">
                  <c:v>4.3217604635427537E-2</c:v>
                </c:pt>
                <c:pt idx="84">
                  <c:v>0.23907077958196149</c:v>
                </c:pt>
                <c:pt idx="85">
                  <c:v>-3.2506401756637361E-2</c:v>
                </c:pt>
                <c:pt idx="86">
                  <c:v>0.30096147311940125</c:v>
                </c:pt>
                <c:pt idx="87">
                  <c:v>0.43175592119147566</c:v>
                </c:pt>
                <c:pt idx="88">
                  <c:v>-0.39186192825429245</c:v>
                </c:pt>
                <c:pt idx="89">
                  <c:v>-1.6019885117399983</c:v>
                </c:pt>
                <c:pt idx="90">
                  <c:v>-1.9606889122521487</c:v>
                </c:pt>
                <c:pt idx="91">
                  <c:v>0.61855459862009443</c:v>
                </c:pt>
                <c:pt idx="92">
                  <c:v>0.96239101268401994</c:v>
                </c:pt>
                <c:pt idx="93">
                  <c:v>1.5689768272087616</c:v>
                </c:pt>
                <c:pt idx="94">
                  <c:v>-1.3670389881412901</c:v>
                </c:pt>
                <c:pt idx="95">
                  <c:v>-0.3302109745989521</c:v>
                </c:pt>
                <c:pt idx="96">
                  <c:v>-0.3804883602273752</c:v>
                </c:pt>
                <c:pt idx="97">
                  <c:v>0.17879988797990709</c:v>
                </c:pt>
                <c:pt idx="98">
                  <c:v>0.34776497378260329</c:v>
                </c:pt>
                <c:pt idx="99">
                  <c:v>0.72762629596421147</c:v>
                </c:pt>
                <c:pt idx="100">
                  <c:v>1.7738044158890753</c:v>
                </c:pt>
                <c:pt idx="101">
                  <c:v>8.3588320882683503E-2</c:v>
                </c:pt>
                <c:pt idx="102">
                  <c:v>-0.26588832009322266</c:v>
                </c:pt>
                <c:pt idx="103">
                  <c:v>0.77255202628140363</c:v>
                </c:pt>
                <c:pt idx="104">
                  <c:v>-0.56926009201231387</c:v>
                </c:pt>
                <c:pt idx="105">
                  <c:v>-0.57620145286001612</c:v>
                </c:pt>
                <c:pt idx="106">
                  <c:v>-0.67319880630659046</c:v>
                </c:pt>
                <c:pt idx="107">
                  <c:v>7.6495725111693932E-2</c:v>
                </c:pt>
                <c:pt idx="108">
                  <c:v>-0.15626165776156398</c:v>
                </c:pt>
                <c:pt idx="109">
                  <c:v>0.36797470374972813</c:v>
                </c:pt>
                <c:pt idx="110">
                  <c:v>0.47656500107672434</c:v>
                </c:pt>
                <c:pt idx="111">
                  <c:v>0.12026399433121253</c:v>
                </c:pt>
                <c:pt idx="112">
                  <c:v>-2.5526463710081257</c:v>
                </c:pt>
                <c:pt idx="113">
                  <c:v>-0.55331252909630402</c:v>
                </c:pt>
                <c:pt idx="114">
                  <c:v>0.66806312112788413</c:v>
                </c:pt>
                <c:pt idx="115">
                  <c:v>-0.11475059203161569</c:v>
                </c:pt>
                <c:pt idx="116">
                  <c:v>0.51755740157794694</c:v>
                </c:pt>
                <c:pt idx="117">
                  <c:v>2.7488197008178443</c:v>
                </c:pt>
                <c:pt idx="118">
                  <c:v>7.0428055519530949E-2</c:v>
                </c:pt>
                <c:pt idx="119">
                  <c:v>7.1089572334074674E-2</c:v>
                </c:pt>
              </c:numCache>
            </c:numRef>
          </c:xVal>
          <c:yVal>
            <c:numRef>
              <c:f>'WA Sch. 30-32'!$BA$44:$BA$163</c:f>
              <c:numCache>
                <c:formatCode>0.000</c:formatCode>
                <c:ptCount val="120"/>
                <c:pt idx="0">
                  <c:v>0.65984156097410673</c:v>
                </c:pt>
                <c:pt idx="1">
                  <c:v>0.58395355652530356</c:v>
                </c:pt>
                <c:pt idx="2">
                  <c:v>0.71260296566742809</c:v>
                </c:pt>
                <c:pt idx="3">
                  <c:v>5.213646396562386E-2</c:v>
                </c:pt>
                <c:pt idx="4">
                  <c:v>1.3007407952098116</c:v>
                </c:pt>
                <c:pt idx="5">
                  <c:v>0.55940759981342003</c:v>
                </c:pt>
                <c:pt idx="6">
                  <c:v>-2.5624047253801172</c:v>
                </c:pt>
                <c:pt idx="7">
                  <c:v>0.30701000240174037</c:v>
                </c:pt>
                <c:pt idx="8">
                  <c:v>-0.19934121391943735</c:v>
                </c:pt>
                <c:pt idx="9">
                  <c:v>-2.0173495927674461</c:v>
                </c:pt>
                <c:pt idx="10">
                  <c:v>-0.58395355652530356</c:v>
                </c:pt>
                <c:pt idx="11">
                  <c:v>3.127280902613698E-2</c:v>
                </c:pt>
                <c:pt idx="12">
                  <c:v>1.1266860090395716</c:v>
                </c:pt>
                <c:pt idx="13">
                  <c:v>1.1669186011353176</c:v>
                </c:pt>
                <c:pt idx="14">
                  <c:v>0.32893642436422554</c:v>
                </c:pt>
                <c:pt idx="15">
                  <c:v>0.76742739995147802</c:v>
                </c:pt>
                <c:pt idx="16">
                  <c:v>0.11490060124967313</c:v>
                </c:pt>
                <c:pt idx="17">
                  <c:v>2.562404725380119</c:v>
                </c:pt>
                <c:pt idx="18">
                  <c:v>-0.30701000240174037</c:v>
                </c:pt>
                <c:pt idx="19">
                  <c:v>-1.6769355088893503</c:v>
                </c:pt>
                <c:pt idx="20">
                  <c:v>-1.3509383667831778</c:v>
                </c:pt>
                <c:pt idx="21">
                  <c:v>1.6769355088893503</c:v>
                </c:pt>
                <c:pt idx="22">
                  <c:v>-0.28523021200384785</c:v>
                </c:pt>
                <c:pt idx="23">
                  <c:v>-1.5267663302113335</c:v>
                </c:pt>
                <c:pt idx="24">
                  <c:v>-0.79571892196992056</c:v>
                </c:pt>
                <c:pt idx="25">
                  <c:v>-0.48767561631153389</c:v>
                </c:pt>
                <c:pt idx="26">
                  <c:v>-0.13591068064648049</c:v>
                </c:pt>
                <c:pt idx="27">
                  <c:v>0.48767561631153389</c:v>
                </c:pt>
                <c:pt idx="28">
                  <c:v>1.8786590672766061</c:v>
                </c:pt>
                <c:pt idx="29">
                  <c:v>0.68598353263417977</c:v>
                </c:pt>
                <c:pt idx="30">
                  <c:v>2.017349592767447</c:v>
                </c:pt>
                <c:pt idx="31">
                  <c:v>-0.39572529581448734</c:v>
                </c:pt>
                <c:pt idx="32">
                  <c:v>1.4047919280405334</c:v>
                </c:pt>
                <c:pt idx="33">
                  <c:v>-1.5973526977611858</c:v>
                </c:pt>
                <c:pt idx="34">
                  <c:v>-0.46432956872668901</c:v>
                </c:pt>
                <c:pt idx="35">
                  <c:v>-0.44123392015968882</c:v>
                </c:pt>
                <c:pt idx="36">
                  <c:v>-0.22065146486235332</c:v>
                </c:pt>
                <c:pt idx="37">
                  <c:v>0.22065146486235332</c:v>
                </c:pt>
                <c:pt idx="38">
                  <c:v>0.53519417688850079</c:v>
                </c:pt>
                <c:pt idx="39">
                  <c:v>-3.127280902613698E-2</c:v>
                </c:pt>
                <c:pt idx="40">
                  <c:v>-0.24206240467219475</c:v>
                </c:pt>
                <c:pt idx="41">
                  <c:v>0.17812111651651327</c:v>
                </c:pt>
                <c:pt idx="42">
                  <c:v>-0.71260296566742809</c:v>
                </c:pt>
                <c:pt idx="43">
                  <c:v>-1.0157020117051774</c:v>
                </c:pt>
                <c:pt idx="44">
                  <c:v>-1.2091343701602324</c:v>
                </c:pt>
                <c:pt idx="45">
                  <c:v>0.44123392015968882</c:v>
                </c:pt>
                <c:pt idx="46">
                  <c:v>-1.3007407952098116</c:v>
                </c:pt>
                <c:pt idx="47">
                  <c:v>0.13591068064648049</c:v>
                </c:pt>
                <c:pt idx="48">
                  <c:v>-9.3941125106491899E-2</c:v>
                </c:pt>
                <c:pt idx="49">
                  <c:v>0.85431334867221986</c:v>
                </c:pt>
                <c:pt idx="50">
                  <c:v>1.0512597817977336</c:v>
                </c:pt>
                <c:pt idx="51">
                  <c:v>-1.1266860090395716</c:v>
                </c:pt>
                <c:pt idx="52">
                  <c:v>-0.17812111651651327</c:v>
                </c:pt>
                <c:pt idx="53">
                  <c:v>-1.8786590672766057</c:v>
                </c:pt>
                <c:pt idx="54">
                  <c:v>1.2091343701602324</c:v>
                </c:pt>
                <c:pt idx="55">
                  <c:v>0.26358490404097262</c:v>
                </c:pt>
                <c:pt idx="56">
                  <c:v>0.63414296405799342</c:v>
                </c:pt>
                <c:pt idx="57">
                  <c:v>-0.15698093272589608</c:v>
                </c:pt>
                <c:pt idx="58">
                  <c:v>-0.76742739995147802</c:v>
                </c:pt>
                <c:pt idx="59">
                  <c:v>-0.94818488013239854</c:v>
                </c:pt>
                <c:pt idx="60">
                  <c:v>1.3509383667831778</c:v>
                </c:pt>
                <c:pt idx="61">
                  <c:v>0.35102215742413223</c:v>
                </c:pt>
                <c:pt idx="62">
                  <c:v>0.19934121391943735</c:v>
                </c:pt>
                <c:pt idx="63">
                  <c:v>-0.73973721941388981</c:v>
                </c:pt>
                <c:pt idx="64">
                  <c:v>-1.4630593361844002</c:v>
                </c:pt>
                <c:pt idx="65">
                  <c:v>0.88473536642075068</c:v>
                </c:pt>
                <c:pt idx="66">
                  <c:v>-0.60885652565055048</c:v>
                </c:pt>
                <c:pt idx="67">
                  <c:v>1.4630593361844004</c:v>
                </c:pt>
                <c:pt idx="68">
                  <c:v>0.91599911388803534</c:v>
                </c:pt>
                <c:pt idx="69">
                  <c:v>0.24206240467219475</c:v>
                </c:pt>
                <c:pt idx="70">
                  <c:v>1.0157020117051774</c:v>
                </c:pt>
                <c:pt idx="71">
                  <c:v>-0.98138417626213981</c:v>
                </c:pt>
                <c:pt idx="72">
                  <c:v>0.3732804719655104</c:v>
                </c:pt>
                <c:pt idx="73">
                  <c:v>0.41837128791165434</c:v>
                </c:pt>
                <c:pt idx="74">
                  <c:v>7.3022840689146426E-2</c:v>
                </c:pt>
                <c:pt idx="75">
                  <c:v>-1.0512597817977336</c:v>
                </c:pt>
                <c:pt idx="76">
                  <c:v>-0.53519417688850079</c:v>
                </c:pt>
                <c:pt idx="77">
                  <c:v>-0.63414296405799342</c:v>
                </c:pt>
                <c:pt idx="78">
                  <c:v>1.5267663302113343</c:v>
                </c:pt>
                <c:pt idx="79">
                  <c:v>-0.3732804719655104</c:v>
                </c:pt>
                <c:pt idx="80">
                  <c:v>-0.32893642436422554</c:v>
                </c:pt>
                <c:pt idx="81">
                  <c:v>-1.4047919280405334</c:v>
                </c:pt>
                <c:pt idx="82">
                  <c:v>-1.0881989764386006</c:v>
                </c:pt>
                <c:pt idx="83">
                  <c:v>-0.11490060124967313</c:v>
                </c:pt>
                <c:pt idx="84">
                  <c:v>0.28523021200384785</c:v>
                </c:pt>
                <c:pt idx="85">
                  <c:v>-0.26358490404097262</c:v>
                </c:pt>
                <c:pt idx="86">
                  <c:v>0.39572529581448734</c:v>
                </c:pt>
                <c:pt idx="87">
                  <c:v>0.60885652565055048</c:v>
                </c:pt>
                <c:pt idx="88">
                  <c:v>-0.68598353263417977</c:v>
                </c:pt>
                <c:pt idx="89">
                  <c:v>-1.2536226075646817</c:v>
                </c:pt>
                <c:pt idx="90">
                  <c:v>-1.7688250385187059</c:v>
                </c:pt>
                <c:pt idx="91">
                  <c:v>0.82466217903935268</c:v>
                </c:pt>
                <c:pt idx="92">
                  <c:v>1.2536226075646817</c:v>
                </c:pt>
                <c:pt idx="93">
                  <c:v>1.5973526977611863</c:v>
                </c:pt>
                <c:pt idx="94">
                  <c:v>-1.1669186011353176</c:v>
                </c:pt>
                <c:pt idx="95">
                  <c:v>-0.55940759981342003</c:v>
                </c:pt>
                <c:pt idx="96">
                  <c:v>-0.65984156097410673</c:v>
                </c:pt>
                <c:pt idx="97">
                  <c:v>0.15698093272589608</c:v>
                </c:pt>
                <c:pt idx="98">
                  <c:v>0.46432956872668901</c:v>
                </c:pt>
                <c:pt idx="99">
                  <c:v>0.98138417626213981</c:v>
                </c:pt>
                <c:pt idx="100">
                  <c:v>1.7688250385187059</c:v>
                </c:pt>
                <c:pt idx="101">
                  <c:v>1.0422759496273899E-2</c:v>
                </c:pt>
                <c:pt idx="102">
                  <c:v>-0.51129056715173082</c:v>
                </c:pt>
                <c:pt idx="103">
                  <c:v>1.0881989764386006</c:v>
                </c:pt>
                <c:pt idx="104">
                  <c:v>-0.85431334867221986</c:v>
                </c:pt>
                <c:pt idx="105">
                  <c:v>-0.88473536642075068</c:v>
                </c:pt>
                <c:pt idx="106">
                  <c:v>-0.91599911388803534</c:v>
                </c:pt>
                <c:pt idx="107">
                  <c:v>-1.0422759496273899E-2</c:v>
                </c:pt>
                <c:pt idx="108">
                  <c:v>-0.41837128791165434</c:v>
                </c:pt>
                <c:pt idx="109">
                  <c:v>0.51129056715173082</c:v>
                </c:pt>
                <c:pt idx="110">
                  <c:v>0.73973721941388981</c:v>
                </c:pt>
                <c:pt idx="111">
                  <c:v>9.3941125106491899E-2</c:v>
                </c:pt>
                <c:pt idx="112">
                  <c:v>-2.2111272410853271</c:v>
                </c:pt>
                <c:pt idx="113">
                  <c:v>-0.82466217903935268</c:v>
                </c:pt>
                <c:pt idx="114">
                  <c:v>0.94818488013239854</c:v>
                </c:pt>
                <c:pt idx="115">
                  <c:v>-0.35102215742413223</c:v>
                </c:pt>
                <c:pt idx="116">
                  <c:v>0.79571892196992056</c:v>
                </c:pt>
                <c:pt idx="117">
                  <c:v>2.2111272410853289</c:v>
                </c:pt>
                <c:pt idx="118">
                  <c:v>-7.3022840689146426E-2</c:v>
                </c:pt>
                <c:pt idx="119">
                  <c:v>-5.213646396562386E-2</c:v>
                </c:pt>
              </c:numCache>
            </c:numRef>
          </c:yVal>
          <c:smooth val="0"/>
          <c:extLst>
            <c:ext xmlns:c16="http://schemas.microsoft.com/office/drawing/2014/chart" uri="{C3380CC4-5D6E-409C-BE32-E72D297353CC}">
              <c16:uniqueId val="{00000001-A4D6-4C36-A5FD-12395285DE66}"/>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30-32'!$BR$165:$CD$165</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30-32'!$BR$168:$CD$168</c:f>
              <c:numCache>
                <c:formatCode>0.000000</c:formatCode>
                <c:ptCount val="13"/>
                <c:pt idx="0">
                  <c:v>1</c:v>
                </c:pt>
                <c:pt idx="1">
                  <c:v>8.294899047362686E-2</c:v>
                </c:pt>
                <c:pt idx="2">
                  <c:v>-4.2160407350540004E-2</c:v>
                </c:pt>
                <c:pt idx="3">
                  <c:v>-0.16966733139271778</c:v>
                </c:pt>
                <c:pt idx="4">
                  <c:v>-4.1531733185311094E-2</c:v>
                </c:pt>
                <c:pt idx="5">
                  <c:v>-0.1189297253028781</c:v>
                </c:pt>
                <c:pt idx="6">
                  <c:v>-9.131882010772184E-2</c:v>
                </c:pt>
                <c:pt idx="7">
                  <c:v>1.130979441454197E-2</c:v>
                </c:pt>
                <c:pt idx="8">
                  <c:v>-6.2039578651158604E-2</c:v>
                </c:pt>
                <c:pt idx="9">
                  <c:v>-9.369150796586222E-3</c:v>
                </c:pt>
                <c:pt idx="10">
                  <c:v>9.1691935264565337E-3</c:v>
                </c:pt>
                <c:pt idx="11">
                  <c:v>3.1863157320513708E-3</c:v>
                </c:pt>
                <c:pt idx="12">
                  <c:v>-0.17532488738784369</c:v>
                </c:pt>
              </c:numCache>
            </c:numRef>
          </c:val>
          <c:extLst>
            <c:ext xmlns:c16="http://schemas.microsoft.com/office/drawing/2014/chart" uri="{C3380CC4-5D6E-409C-BE32-E72D297353CC}">
              <c16:uniqueId val="{00000000-2F96-4F43-91F2-090AD79A39B3}"/>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30-32'!$BQ$170</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30-32'!$BS$165:$CD$165</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'WA Sch. 30-32'!$BS$170:$CD$170</c:f>
              <c:numCache>
                <c:formatCode>0.000000</c:formatCode>
                <c:ptCount val="12"/>
                <c:pt idx="0">
                  <c:v>0.35755024800163115</c:v>
                </c:pt>
                <c:pt idx="1">
                  <c:v>0.58654558846939631</c:v>
                </c:pt>
                <c:pt idx="2">
                  <c:v>0.19769588358899667</c:v>
                </c:pt>
                <c:pt idx="3">
                  <c:v>0.29911434329385234</c:v>
                </c:pt>
                <c:pt idx="4">
                  <c:v>0.2449461980364189</c:v>
                </c:pt>
                <c:pt idx="5">
                  <c:v>0.25634983301184305</c:v>
                </c:pt>
                <c:pt idx="6">
                  <c:v>0.3528621261207871</c:v>
                </c:pt>
                <c:pt idx="7">
                  <c:v>0.40679669196835527</c:v>
                </c:pt>
                <c:pt idx="8">
                  <c:v>0.50524826278168722</c:v>
                </c:pt>
                <c:pt idx="9">
                  <c:v>0.59948459540440224</c:v>
                </c:pt>
                <c:pt idx="10">
                  <c:v>0.68601139924962939</c:v>
                </c:pt>
                <c:pt idx="11">
                  <c:v>0.4087900666099028</c:v>
                </c:pt>
              </c:numCache>
            </c:numRef>
          </c:val>
          <c:extLst>
            <c:ext xmlns:c16="http://schemas.microsoft.com/office/drawing/2014/chart" uri="{C3380CC4-5D6E-409C-BE32-E72D297353CC}">
              <c16:uniqueId val="{00000000-E00A-4794-8FE0-84751BCAC6A4}"/>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25'!$E$156</c:f>
              <c:strCache>
                <c:ptCount val="1"/>
                <c:pt idx="0">
                  <c:v>Annual Calendar, UPC</c:v>
                </c:pt>
              </c:strCache>
            </c:strRef>
          </c:tx>
          <c:spPr>
            <a:ln w="28575" cap="rnd">
              <a:solidFill>
                <a:schemeClr val="accent1"/>
              </a:solidFill>
              <a:round/>
            </a:ln>
            <a:effectLst/>
          </c:spPr>
          <c:marker>
            <c:symbol val="none"/>
          </c:marker>
          <c:cat>
            <c:numRef>
              <c:f>'WA Sch. 25'!$A$157:$A$167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25'!$E$157:$E$167</c:f>
              <c:numCache>
                <c:formatCode>#,##0</c:formatCode>
                <c:ptCount val="11"/>
                <c:pt idx="0">
                  <c:v>28352199.570247933</c:v>
                </c:pt>
                <c:pt idx="1">
                  <c:v>28934627.100000001</c:v>
                </c:pt>
                <c:pt idx="2">
                  <c:v>29134596.300000001</c:v>
                </c:pt>
                <c:pt idx="3">
                  <c:v>29457852.403361347</c:v>
                </c:pt>
                <c:pt idx="4">
                  <c:v>29348694.252100844</c:v>
                </c:pt>
                <c:pt idx="5">
                  <c:v>28660858.100000001</c:v>
                </c:pt>
                <c:pt idx="6">
                  <c:v>29669036.199800003</c:v>
                </c:pt>
                <c:pt idx="7">
                  <c:v>28953688.3741</c:v>
                </c:pt>
                <c:pt idx="8">
                  <c:v>26814093.8979</c:v>
                </c:pt>
                <c:pt idx="9">
                  <c:v>28034485.176800001</c:v>
                </c:pt>
                <c:pt idx="10">
                  <c:v>28630579.650599997</c:v>
                </c:pt>
              </c:numCache>
            </c:numRef>
          </c:val>
          <c:smooth val="0"/>
          <c:extLst>
            <c:ext xmlns:c16="http://schemas.microsoft.com/office/drawing/2014/chart" uri="{C3380CC4-5D6E-409C-BE32-E72D297353CC}">
              <c16:uniqueId val="{00000000-E2C7-414E-98F3-F23FF56E34ED}"/>
            </c:ext>
          </c:extLst>
        </c:ser>
        <c:ser>
          <c:idx val="1"/>
          <c:order val="1"/>
          <c:tx>
            <c:strRef>
              <c:f>'WA Sch. 25'!$F$156</c:f>
              <c:strCache>
                <c:ptCount val="1"/>
                <c:pt idx="0">
                  <c:v>Annual Normalized, UPC</c:v>
                </c:pt>
              </c:strCache>
            </c:strRef>
          </c:tx>
          <c:spPr>
            <a:ln w="28575" cap="rnd">
              <a:solidFill>
                <a:schemeClr val="accent2"/>
              </a:solidFill>
              <a:round/>
            </a:ln>
            <a:effectLst/>
          </c:spPr>
          <c:marker>
            <c:symbol val="none"/>
          </c:marker>
          <c:cat>
            <c:numRef>
              <c:f>'WA Sch. 25'!$A$157:$A$167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25'!$F$157:$F$167</c:f>
              <c:numCache>
                <c:formatCode>#,##0</c:formatCode>
                <c:ptCount val="11"/>
                <c:pt idx="0">
                  <c:v>28352199.570247933</c:v>
                </c:pt>
                <c:pt idx="1">
                  <c:v>28934627.100000001</c:v>
                </c:pt>
                <c:pt idx="2">
                  <c:v>29134596.300000001</c:v>
                </c:pt>
                <c:pt idx="3">
                  <c:v>29457852.403361347</c:v>
                </c:pt>
                <c:pt idx="4">
                  <c:v>29348694.252100844</c:v>
                </c:pt>
                <c:pt idx="5">
                  <c:v>28660858.100000001</c:v>
                </c:pt>
                <c:pt idx="6">
                  <c:v>29669036.199800003</c:v>
                </c:pt>
                <c:pt idx="7">
                  <c:v>28953688.3741</c:v>
                </c:pt>
                <c:pt idx="8">
                  <c:v>26814093.8979</c:v>
                </c:pt>
                <c:pt idx="9">
                  <c:v>28034485.176800001</c:v>
                </c:pt>
                <c:pt idx="10">
                  <c:v>28630579.650599997</c:v>
                </c:pt>
              </c:numCache>
            </c:numRef>
          </c:val>
          <c:smooth val="0"/>
          <c:extLst>
            <c:ext xmlns:c16="http://schemas.microsoft.com/office/drawing/2014/chart" uri="{C3380CC4-5D6E-409C-BE32-E72D297353CC}">
              <c16:uniqueId val="{00000001-E2C7-414E-98F3-F23FF56E34ED}"/>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25'!$O$8</c:f>
              <c:strCache>
                <c:ptCount val="1"/>
                <c:pt idx="0">
                  <c:v>AC.UPC</c:v>
                </c:pt>
              </c:strCache>
            </c:strRef>
          </c:tx>
          <c:spPr>
            <a:ln w="28575" cap="rnd">
              <a:solidFill>
                <a:schemeClr val="accent1"/>
              </a:solidFill>
              <a:round/>
            </a:ln>
            <a:effectLst/>
          </c:spPr>
          <c:marker>
            <c:symbol val="none"/>
          </c:marker>
          <c:cat>
            <c:numRef>
              <c:f>'WA Sch. 25'!$A$9:$A$152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25'!$O$9:$O$152</c:f>
              <c:numCache>
                <c:formatCode>#,##0</c:formatCode>
                <c:ptCount val="144"/>
                <c:pt idx="0">
                  <c:v>2399708.5</c:v>
                </c:pt>
                <c:pt idx="1">
                  <c:v>2322529.7999999998</c:v>
                </c:pt>
                <c:pt idx="2">
                  <c:v>2419620.6</c:v>
                </c:pt>
                <c:pt idx="3">
                  <c:v>1894712.5833333333</c:v>
                </c:pt>
                <c:pt idx="4">
                  <c:v>2252592.6</c:v>
                </c:pt>
                <c:pt idx="5">
                  <c:v>2202197.2000000002</c:v>
                </c:pt>
                <c:pt idx="6">
                  <c:v>2544893.2999999998</c:v>
                </c:pt>
                <c:pt idx="7">
                  <c:v>2726581.2</c:v>
                </c:pt>
                <c:pt idx="8">
                  <c:v>2436064.2000000002</c:v>
                </c:pt>
                <c:pt idx="9">
                  <c:v>2145433</c:v>
                </c:pt>
                <c:pt idx="10">
                  <c:v>2070729.0909090908</c:v>
                </c:pt>
                <c:pt idx="11">
                  <c:v>2372847.1</c:v>
                </c:pt>
                <c:pt idx="12">
                  <c:v>2537325.4</c:v>
                </c:pt>
                <c:pt idx="13">
                  <c:v>2021163</c:v>
                </c:pt>
                <c:pt idx="14">
                  <c:v>2537513.888888889</c:v>
                </c:pt>
                <c:pt idx="15">
                  <c:v>2301795.9</c:v>
                </c:pt>
                <c:pt idx="16">
                  <c:v>2088013.6363636365</c:v>
                </c:pt>
                <c:pt idx="17">
                  <c:v>2518136.888888889</c:v>
                </c:pt>
                <c:pt idx="18">
                  <c:v>2612736.6</c:v>
                </c:pt>
                <c:pt idx="19">
                  <c:v>2809157.7</c:v>
                </c:pt>
                <c:pt idx="20">
                  <c:v>2466202.5</c:v>
                </c:pt>
                <c:pt idx="21">
                  <c:v>2350448.9</c:v>
                </c:pt>
                <c:pt idx="22">
                  <c:v>2304142</c:v>
                </c:pt>
                <c:pt idx="23">
                  <c:v>2482638.1</c:v>
                </c:pt>
                <c:pt idx="24">
                  <c:v>2670844.7000000002</c:v>
                </c:pt>
                <c:pt idx="25">
                  <c:v>2295602.7000000002</c:v>
                </c:pt>
                <c:pt idx="26">
                  <c:v>2320794.2999999998</c:v>
                </c:pt>
                <c:pt idx="27">
                  <c:v>2233799.2000000002</c:v>
                </c:pt>
                <c:pt idx="28">
                  <c:v>2295063.7000000002</c:v>
                </c:pt>
                <c:pt idx="29">
                  <c:v>2252563.1</c:v>
                </c:pt>
                <c:pt idx="30">
                  <c:v>2735603</c:v>
                </c:pt>
                <c:pt idx="31">
                  <c:v>2677967.5</c:v>
                </c:pt>
                <c:pt idx="32">
                  <c:v>2467810.7000000002</c:v>
                </c:pt>
                <c:pt idx="33">
                  <c:v>2416701.1</c:v>
                </c:pt>
                <c:pt idx="34">
                  <c:v>2332122.2000000002</c:v>
                </c:pt>
                <c:pt idx="35">
                  <c:v>2435724.1</c:v>
                </c:pt>
                <c:pt idx="36">
                  <c:v>2434301.4</c:v>
                </c:pt>
                <c:pt idx="37">
                  <c:v>2382142.5</c:v>
                </c:pt>
                <c:pt idx="38">
                  <c:v>2329983.6</c:v>
                </c:pt>
                <c:pt idx="39">
                  <c:v>2303935.2000000002</c:v>
                </c:pt>
                <c:pt idx="40">
                  <c:v>2378836.7999999998</c:v>
                </c:pt>
                <c:pt idx="41">
                  <c:v>2885232.222222222</c:v>
                </c:pt>
                <c:pt idx="42">
                  <c:v>2319840.1</c:v>
                </c:pt>
                <c:pt idx="43">
                  <c:v>2735349.5</c:v>
                </c:pt>
                <c:pt idx="44">
                  <c:v>2444290.5</c:v>
                </c:pt>
                <c:pt idx="45">
                  <c:v>2606661.2000000002</c:v>
                </c:pt>
                <c:pt idx="46">
                  <c:v>2198980.6</c:v>
                </c:pt>
                <c:pt idx="47">
                  <c:v>2481339.9</c:v>
                </c:pt>
                <c:pt idx="48">
                  <c:v>2636250</c:v>
                </c:pt>
                <c:pt idx="49">
                  <c:v>2153123.6</c:v>
                </c:pt>
                <c:pt idx="50">
                  <c:v>2403086.5</c:v>
                </c:pt>
                <c:pt idx="51">
                  <c:v>2451541.2999999998</c:v>
                </c:pt>
                <c:pt idx="52">
                  <c:v>2261768.4</c:v>
                </c:pt>
                <c:pt idx="53">
                  <c:v>2421379.2000000002</c:v>
                </c:pt>
                <c:pt idx="54">
                  <c:v>2568874.4</c:v>
                </c:pt>
                <c:pt idx="55">
                  <c:v>2713167.6</c:v>
                </c:pt>
                <c:pt idx="56">
                  <c:v>2715252.4444444445</c:v>
                </c:pt>
                <c:pt idx="57">
                  <c:v>2644947.7999999998</c:v>
                </c:pt>
                <c:pt idx="58">
                  <c:v>1841032.4</c:v>
                </c:pt>
                <c:pt idx="59">
                  <c:v>2565223.4</c:v>
                </c:pt>
                <c:pt idx="60">
                  <c:v>2439199.5</c:v>
                </c:pt>
                <c:pt idx="61">
                  <c:v>2307031.1</c:v>
                </c:pt>
                <c:pt idx="62">
                  <c:v>2370281.7000000002</c:v>
                </c:pt>
                <c:pt idx="63">
                  <c:v>2245493.7999999998</c:v>
                </c:pt>
                <c:pt idx="64">
                  <c:v>2350486.5</c:v>
                </c:pt>
                <c:pt idx="65">
                  <c:v>2367956.2000000002</c:v>
                </c:pt>
                <c:pt idx="66">
                  <c:v>2663272</c:v>
                </c:pt>
                <c:pt idx="67">
                  <c:v>2521452.6</c:v>
                </c:pt>
                <c:pt idx="68">
                  <c:v>2220129.7999999998</c:v>
                </c:pt>
                <c:pt idx="69">
                  <c:v>2389664.1</c:v>
                </c:pt>
                <c:pt idx="70">
                  <c:v>2314136.54</c:v>
                </c:pt>
                <c:pt idx="71">
                  <c:v>2471754.2600000002</c:v>
                </c:pt>
                <c:pt idx="72">
                  <c:v>2445097.29</c:v>
                </c:pt>
                <c:pt idx="73">
                  <c:v>2284622.3899999997</c:v>
                </c:pt>
                <c:pt idx="74">
                  <c:v>2366092.1</c:v>
                </c:pt>
                <c:pt idx="75">
                  <c:v>2666510.46</c:v>
                </c:pt>
                <c:pt idx="76">
                  <c:v>2516481.37</c:v>
                </c:pt>
                <c:pt idx="77">
                  <c:v>2366452.2800000003</c:v>
                </c:pt>
                <c:pt idx="78">
                  <c:v>3056267.3390000002</c:v>
                </c:pt>
                <c:pt idx="79">
                  <c:v>2766053.969</c:v>
                </c:pt>
                <c:pt idx="80">
                  <c:v>2164959.9599999995</c:v>
                </c:pt>
                <c:pt idx="81">
                  <c:v>2317193.0279999999</c:v>
                </c:pt>
                <c:pt idx="82">
                  <c:v>2172432.0100000002</c:v>
                </c:pt>
                <c:pt idx="83">
                  <c:v>2546874.0038000001</c:v>
                </c:pt>
                <c:pt idx="84">
                  <c:v>2572363.807</c:v>
                </c:pt>
                <c:pt idx="85">
                  <c:v>2225699.0279999999</c:v>
                </c:pt>
                <c:pt idx="86">
                  <c:v>2553134.1699999995</c:v>
                </c:pt>
                <c:pt idx="87">
                  <c:v>2091468.9700000002</c:v>
                </c:pt>
                <c:pt idx="88">
                  <c:v>2453682.2799999998</c:v>
                </c:pt>
                <c:pt idx="89">
                  <c:v>2355799.04</c:v>
                </c:pt>
                <c:pt idx="90">
                  <c:v>2758717.5848666667</c:v>
                </c:pt>
                <c:pt idx="91">
                  <c:v>2750967.8240999999</c:v>
                </c:pt>
                <c:pt idx="92">
                  <c:v>2330420.9594000005</c:v>
                </c:pt>
                <c:pt idx="93">
                  <c:v>2341490.9170000004</c:v>
                </c:pt>
                <c:pt idx="94">
                  <c:v>2068156.3970000006</c:v>
                </c:pt>
                <c:pt idx="95">
                  <c:v>2451787.3967333334</c:v>
                </c:pt>
                <c:pt idx="96">
                  <c:v>2520601.2259999998</c:v>
                </c:pt>
                <c:pt idx="97">
                  <c:v>2146345.7569999998</c:v>
                </c:pt>
                <c:pt idx="98">
                  <c:v>2198315.8270000005</c:v>
                </c:pt>
                <c:pt idx="99">
                  <c:v>1749338.0389999996</c:v>
                </c:pt>
                <c:pt idx="100">
                  <c:v>2097970.1606999999</c:v>
                </c:pt>
                <c:pt idx="101">
                  <c:v>2316784.1546999998</c:v>
                </c:pt>
                <c:pt idx="102">
                  <c:v>2651030.5954999998</c:v>
                </c:pt>
                <c:pt idx="103">
                  <c:v>2563064.2910000002</c:v>
                </c:pt>
                <c:pt idx="104">
                  <c:v>2046769.7829999998</c:v>
                </c:pt>
                <c:pt idx="105">
                  <c:v>2161113.3280000002</c:v>
                </c:pt>
                <c:pt idx="106">
                  <c:v>2045693.7930000008</c:v>
                </c:pt>
                <c:pt idx="107">
                  <c:v>2317066.943</c:v>
                </c:pt>
                <c:pt idx="108">
                  <c:v>2214634.1669999999</c:v>
                </c:pt>
                <c:pt idx="109">
                  <c:v>2039227.1319999998</c:v>
                </c:pt>
                <c:pt idx="110">
                  <c:v>2279262.7381000002</c:v>
                </c:pt>
                <c:pt idx="111">
                  <c:v>2057669.9490000003</c:v>
                </c:pt>
                <c:pt idx="112">
                  <c:v>2187642.946</c:v>
                </c:pt>
                <c:pt idx="113">
                  <c:v>2752150.6030000001</c:v>
                </c:pt>
                <c:pt idx="114">
                  <c:v>2910625.2389999996</c:v>
                </c:pt>
                <c:pt idx="115">
                  <c:v>2646100.4640000002</c:v>
                </c:pt>
                <c:pt idx="116">
                  <c:v>2114666.4679999999</c:v>
                </c:pt>
                <c:pt idx="117">
                  <c:v>2253354.0356999994</c:v>
                </c:pt>
                <c:pt idx="118">
                  <c:v>2125161.1990999999</c:v>
                </c:pt>
                <c:pt idx="119">
                  <c:v>2453990.2359000002</c:v>
                </c:pt>
                <c:pt idx="120">
                  <c:v>2407881.4160000002</c:v>
                </c:pt>
                <c:pt idx="121">
                  <c:v>2064901.3759999997</c:v>
                </c:pt>
                <c:pt idx="122">
                  <c:v>2341973.605</c:v>
                </c:pt>
                <c:pt idx="123">
                  <c:v>2122193.3199999998</c:v>
                </c:pt>
                <c:pt idx="124">
                  <c:v>2216239.5209999997</c:v>
                </c:pt>
                <c:pt idx="125">
                  <c:v>2409900.8234000001</c:v>
                </c:pt>
                <c:pt idx="126">
                  <c:v>2986691.4079999998</c:v>
                </c:pt>
                <c:pt idx="127">
                  <c:v>2863497.335</c:v>
                </c:pt>
                <c:pt idx="128">
                  <c:v>2345073.6970000002</c:v>
                </c:pt>
                <c:pt idx="129">
                  <c:v>2116731.0970000001</c:v>
                </c:pt>
                <c:pt idx="130">
                  <c:v>2243806.6591999996</c:v>
                </c:pt>
                <c:pt idx="131">
                  <c:v>2511689.3930000002</c:v>
                </c:pt>
                <c:pt idx="132">
                  <c:v>1606573.675</c:v>
                </c:pt>
                <c:pt idx="133">
                  <c:v>2717644.8879999998</c:v>
                </c:pt>
                <c:pt idx="134">
                  <c:v>2512111.7801000001</c:v>
                </c:pt>
                <c:pt idx="135">
                  <c:v>2074216.6640000001</c:v>
                </c:pt>
                <c:pt idx="136">
                  <c:v>2562998.4160000002</c:v>
                </c:pt>
                <c:pt idx="137">
                  <c:v>2371863.4699999997</c:v>
                </c:pt>
              </c:numCache>
            </c:numRef>
          </c:val>
          <c:smooth val="0"/>
          <c:extLst>
            <c:ext xmlns:c16="http://schemas.microsoft.com/office/drawing/2014/chart" uri="{C3380CC4-5D6E-409C-BE32-E72D297353CC}">
              <c16:uniqueId val="{00000000-D578-4E95-A9AC-9B1BA94415FE}"/>
            </c:ext>
          </c:extLst>
        </c:ser>
        <c:ser>
          <c:idx val="1"/>
          <c:order val="1"/>
          <c:tx>
            <c:strRef>
              <c:f>'WA Sch. 25'!$Q$8</c:f>
              <c:strCache>
                <c:ptCount val="1"/>
                <c:pt idx="0">
                  <c:v>N.UPC</c:v>
                </c:pt>
              </c:strCache>
            </c:strRef>
          </c:tx>
          <c:spPr>
            <a:ln w="28575" cap="rnd">
              <a:solidFill>
                <a:schemeClr val="accent2"/>
              </a:solidFill>
              <a:round/>
            </a:ln>
            <a:effectLst/>
          </c:spPr>
          <c:marker>
            <c:symbol val="none"/>
          </c:marker>
          <c:cat>
            <c:numRef>
              <c:f>'WA Sch. 25'!$A$9:$A$152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25'!$Q$9:$Q$152</c:f>
              <c:numCache>
                <c:formatCode>#,##0</c:formatCode>
                <c:ptCount val="144"/>
                <c:pt idx="0">
                  <c:v>2399708.5</c:v>
                </c:pt>
                <c:pt idx="1">
                  <c:v>2322529.7999999998</c:v>
                </c:pt>
                <c:pt idx="2">
                  <c:v>2419620.6</c:v>
                </c:pt>
                <c:pt idx="3">
                  <c:v>1894712.5833333333</c:v>
                </c:pt>
                <c:pt idx="4">
                  <c:v>2252592.6</c:v>
                </c:pt>
                <c:pt idx="5">
                  <c:v>2202197.2000000002</c:v>
                </c:pt>
                <c:pt idx="6">
                  <c:v>2544893.2999999998</c:v>
                </c:pt>
                <c:pt idx="7">
                  <c:v>2726581.2</c:v>
                </c:pt>
                <c:pt idx="8">
                  <c:v>2436064.2000000002</c:v>
                </c:pt>
                <c:pt idx="9">
                  <c:v>2145433</c:v>
                </c:pt>
                <c:pt idx="10">
                  <c:v>2070729.0909090908</c:v>
                </c:pt>
                <c:pt idx="11">
                  <c:v>2372847.1</c:v>
                </c:pt>
                <c:pt idx="12">
                  <c:v>2537325.4</c:v>
                </c:pt>
                <c:pt idx="13">
                  <c:v>2021163</c:v>
                </c:pt>
                <c:pt idx="14">
                  <c:v>2537513.888888889</c:v>
                </c:pt>
                <c:pt idx="15">
                  <c:v>2301795.9</c:v>
                </c:pt>
                <c:pt idx="16">
                  <c:v>2088013.6363636365</c:v>
                </c:pt>
                <c:pt idx="17">
                  <c:v>2518136.888888889</c:v>
                </c:pt>
                <c:pt idx="18">
                  <c:v>2612736.6</c:v>
                </c:pt>
                <c:pt idx="19">
                  <c:v>2809157.7</c:v>
                </c:pt>
                <c:pt idx="20">
                  <c:v>2466202.5</c:v>
                </c:pt>
                <c:pt idx="21">
                  <c:v>2350448.9</c:v>
                </c:pt>
                <c:pt idx="22">
                  <c:v>2304142</c:v>
                </c:pt>
                <c:pt idx="23">
                  <c:v>2482638.1</c:v>
                </c:pt>
                <c:pt idx="24">
                  <c:v>2670844.7000000002</c:v>
                </c:pt>
                <c:pt idx="25">
                  <c:v>2295602.7000000002</c:v>
                </c:pt>
                <c:pt idx="26">
                  <c:v>2320794.2999999998</c:v>
                </c:pt>
                <c:pt idx="27">
                  <c:v>2233799.2000000002</c:v>
                </c:pt>
                <c:pt idx="28">
                  <c:v>2295063.7000000002</c:v>
                </c:pt>
                <c:pt idx="29">
                  <c:v>2252563.1</c:v>
                </c:pt>
                <c:pt idx="30">
                  <c:v>2735603</c:v>
                </c:pt>
                <c:pt idx="31">
                  <c:v>2677967.5</c:v>
                </c:pt>
                <c:pt idx="32">
                  <c:v>2467810.7000000002</c:v>
                </c:pt>
                <c:pt idx="33">
                  <c:v>2416701.1</c:v>
                </c:pt>
                <c:pt idx="34">
                  <c:v>2332122.2000000002</c:v>
                </c:pt>
                <c:pt idx="35">
                  <c:v>2435724.1</c:v>
                </c:pt>
                <c:pt idx="36">
                  <c:v>2434301.4</c:v>
                </c:pt>
                <c:pt idx="37">
                  <c:v>2382142.5</c:v>
                </c:pt>
                <c:pt idx="38">
                  <c:v>2329983.6</c:v>
                </c:pt>
                <c:pt idx="39">
                  <c:v>2303935.2000000002</c:v>
                </c:pt>
                <c:pt idx="40">
                  <c:v>2378836.7999999998</c:v>
                </c:pt>
                <c:pt idx="41">
                  <c:v>2885232.222222222</c:v>
                </c:pt>
                <c:pt idx="42">
                  <c:v>2319840.1</c:v>
                </c:pt>
                <c:pt idx="43">
                  <c:v>2735349.5</c:v>
                </c:pt>
                <c:pt idx="44">
                  <c:v>2444290.5</c:v>
                </c:pt>
                <c:pt idx="45">
                  <c:v>2606661.2000000002</c:v>
                </c:pt>
                <c:pt idx="46">
                  <c:v>2198980.6</c:v>
                </c:pt>
                <c:pt idx="47">
                  <c:v>2481339.9</c:v>
                </c:pt>
                <c:pt idx="48">
                  <c:v>2636250</c:v>
                </c:pt>
                <c:pt idx="49">
                  <c:v>2153123.6</c:v>
                </c:pt>
                <c:pt idx="50">
                  <c:v>2403086.5</c:v>
                </c:pt>
                <c:pt idx="51">
                  <c:v>2451541.2999999998</c:v>
                </c:pt>
                <c:pt idx="52">
                  <c:v>2261768.4</c:v>
                </c:pt>
                <c:pt idx="53">
                  <c:v>2421379.2000000002</c:v>
                </c:pt>
                <c:pt idx="54">
                  <c:v>2568874.4</c:v>
                </c:pt>
                <c:pt idx="55">
                  <c:v>2713167.6</c:v>
                </c:pt>
                <c:pt idx="56">
                  <c:v>2715252.4444444445</c:v>
                </c:pt>
                <c:pt idx="57">
                  <c:v>2644947.7999999998</c:v>
                </c:pt>
                <c:pt idx="58">
                  <c:v>1841032.4</c:v>
                </c:pt>
                <c:pt idx="59">
                  <c:v>2565223.4</c:v>
                </c:pt>
                <c:pt idx="60">
                  <c:v>2439199.5</c:v>
                </c:pt>
                <c:pt idx="61">
                  <c:v>2307031.1</c:v>
                </c:pt>
                <c:pt idx="62">
                  <c:v>2370281.7000000002</c:v>
                </c:pt>
                <c:pt idx="63">
                  <c:v>2245493.7999999998</c:v>
                </c:pt>
                <c:pt idx="64">
                  <c:v>2350486.5</c:v>
                </c:pt>
                <c:pt idx="65">
                  <c:v>2367956.2000000002</c:v>
                </c:pt>
                <c:pt idx="66">
                  <c:v>2663272</c:v>
                </c:pt>
                <c:pt idx="67">
                  <c:v>2521452.6</c:v>
                </c:pt>
                <c:pt idx="68">
                  <c:v>2220129.7999999998</c:v>
                </c:pt>
                <c:pt idx="69">
                  <c:v>2389664.1</c:v>
                </c:pt>
                <c:pt idx="70">
                  <c:v>2314136.54</c:v>
                </c:pt>
                <c:pt idx="71">
                  <c:v>2471754.2600000002</c:v>
                </c:pt>
                <c:pt idx="72">
                  <c:v>2445097.29</c:v>
                </c:pt>
                <c:pt idx="73">
                  <c:v>2284622.3899999997</c:v>
                </c:pt>
                <c:pt idx="74">
                  <c:v>2366092.1</c:v>
                </c:pt>
                <c:pt idx="75">
                  <c:v>2666510.46</c:v>
                </c:pt>
                <c:pt idx="76">
                  <c:v>2516481.37</c:v>
                </c:pt>
                <c:pt idx="77">
                  <c:v>2366452.2800000003</c:v>
                </c:pt>
                <c:pt idx="78">
                  <c:v>3056267.3390000002</c:v>
                </c:pt>
                <c:pt idx="79">
                  <c:v>2766053.969</c:v>
                </c:pt>
                <c:pt idx="80">
                  <c:v>2164959.9599999995</c:v>
                </c:pt>
                <c:pt idx="81">
                  <c:v>2317193.0279999999</c:v>
                </c:pt>
                <c:pt idx="82">
                  <c:v>2172432.0100000002</c:v>
                </c:pt>
                <c:pt idx="83">
                  <c:v>2546874.0038000001</c:v>
                </c:pt>
                <c:pt idx="84">
                  <c:v>2572363.807</c:v>
                </c:pt>
                <c:pt idx="85">
                  <c:v>2225699.0279999999</c:v>
                </c:pt>
                <c:pt idx="86">
                  <c:v>2553134.1699999995</c:v>
                </c:pt>
                <c:pt idx="87">
                  <c:v>2091468.9700000002</c:v>
                </c:pt>
                <c:pt idx="88">
                  <c:v>2453682.2799999998</c:v>
                </c:pt>
                <c:pt idx="89">
                  <c:v>2355799.04</c:v>
                </c:pt>
                <c:pt idx="90">
                  <c:v>2758717.5848666667</c:v>
                </c:pt>
                <c:pt idx="91">
                  <c:v>2750967.8240999999</c:v>
                </c:pt>
                <c:pt idx="92">
                  <c:v>2330420.9594000005</c:v>
                </c:pt>
                <c:pt idx="93">
                  <c:v>2341490.9170000004</c:v>
                </c:pt>
                <c:pt idx="94">
                  <c:v>2068156.3970000006</c:v>
                </c:pt>
                <c:pt idx="95">
                  <c:v>2451787.3967333334</c:v>
                </c:pt>
                <c:pt idx="96">
                  <c:v>2520601.2259999998</c:v>
                </c:pt>
                <c:pt idx="97">
                  <c:v>2146345.7569999998</c:v>
                </c:pt>
                <c:pt idx="98">
                  <c:v>2198315.8270000005</c:v>
                </c:pt>
                <c:pt idx="99">
                  <c:v>1749338.0389999996</c:v>
                </c:pt>
                <c:pt idx="100">
                  <c:v>2097970.1606999999</c:v>
                </c:pt>
                <c:pt idx="101">
                  <c:v>2316784.1546999998</c:v>
                </c:pt>
                <c:pt idx="102">
                  <c:v>2651030.5954999998</c:v>
                </c:pt>
                <c:pt idx="103">
                  <c:v>2563064.2910000002</c:v>
                </c:pt>
                <c:pt idx="104">
                  <c:v>2046769.7829999998</c:v>
                </c:pt>
                <c:pt idx="105">
                  <c:v>2161113.3280000002</c:v>
                </c:pt>
                <c:pt idx="106">
                  <c:v>2045693.7930000008</c:v>
                </c:pt>
                <c:pt idx="107">
                  <c:v>2317066.943</c:v>
                </c:pt>
                <c:pt idx="108">
                  <c:v>2214634.1669999999</c:v>
                </c:pt>
                <c:pt idx="109">
                  <c:v>2039227.1319999998</c:v>
                </c:pt>
                <c:pt idx="110">
                  <c:v>2279262.7381000002</c:v>
                </c:pt>
                <c:pt idx="111">
                  <c:v>2057669.9490000003</c:v>
                </c:pt>
                <c:pt idx="112">
                  <c:v>2187642.946</c:v>
                </c:pt>
                <c:pt idx="113">
                  <c:v>2752150.6030000001</c:v>
                </c:pt>
                <c:pt idx="114">
                  <c:v>2910625.2389999996</c:v>
                </c:pt>
                <c:pt idx="115">
                  <c:v>2646100.4640000002</c:v>
                </c:pt>
                <c:pt idx="116">
                  <c:v>2114666.4679999999</c:v>
                </c:pt>
                <c:pt idx="117">
                  <c:v>2253354.0356999994</c:v>
                </c:pt>
                <c:pt idx="118">
                  <c:v>2125161.1990999999</c:v>
                </c:pt>
                <c:pt idx="119">
                  <c:v>2453990.2359000002</c:v>
                </c:pt>
                <c:pt idx="120">
                  <c:v>2407881.4160000002</c:v>
                </c:pt>
                <c:pt idx="121">
                  <c:v>2064901.3759999997</c:v>
                </c:pt>
                <c:pt idx="122">
                  <c:v>2341973.605</c:v>
                </c:pt>
                <c:pt idx="123">
                  <c:v>2122193.3199999998</c:v>
                </c:pt>
                <c:pt idx="124">
                  <c:v>2216239.5209999997</c:v>
                </c:pt>
                <c:pt idx="125">
                  <c:v>2409900.8234000001</c:v>
                </c:pt>
                <c:pt idx="126">
                  <c:v>2986691.4079999998</c:v>
                </c:pt>
                <c:pt idx="127">
                  <c:v>2863497.335</c:v>
                </c:pt>
                <c:pt idx="128">
                  <c:v>2345073.6970000002</c:v>
                </c:pt>
                <c:pt idx="129">
                  <c:v>2116731.0970000001</c:v>
                </c:pt>
                <c:pt idx="130">
                  <c:v>2243806.6591999996</c:v>
                </c:pt>
                <c:pt idx="131">
                  <c:v>2511689.3930000002</c:v>
                </c:pt>
                <c:pt idx="132">
                  <c:v>1606573.675</c:v>
                </c:pt>
                <c:pt idx="133">
                  <c:v>2717644.8879999998</c:v>
                </c:pt>
                <c:pt idx="134">
                  <c:v>2512111.7801000001</c:v>
                </c:pt>
                <c:pt idx="135">
                  <c:v>2074216.6640000001</c:v>
                </c:pt>
                <c:pt idx="136">
                  <c:v>2562998.4160000002</c:v>
                </c:pt>
                <c:pt idx="137">
                  <c:v>2371863.4699999997</c:v>
                </c:pt>
              </c:numCache>
            </c:numRef>
          </c:val>
          <c:smooth val="0"/>
          <c:extLst>
            <c:ext xmlns:c16="http://schemas.microsoft.com/office/drawing/2014/chart" uri="{C3380CC4-5D6E-409C-BE32-E72D297353CC}">
              <c16:uniqueId val="{00000001-D578-4E95-A9AC-9B1BA94415FE}"/>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10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1-2'!$AP$46:$AP$165</c:f>
              <c:numCache>
                <c:formatCode>General</c:formatCode>
                <c:ptCount val="120"/>
                <c:pt idx="0">
                  <c:v>-0.68243262630017532</c:v>
                </c:pt>
                <c:pt idx="1">
                  <c:v>-0.56638570978259817</c:v>
                </c:pt>
                <c:pt idx="2">
                  <c:v>0.30688631423387286</c:v>
                </c:pt>
                <c:pt idx="3">
                  <c:v>-0.38792607423112691</c:v>
                </c:pt>
                <c:pt idx="4">
                  <c:v>0.55562720705521373</c:v>
                </c:pt>
                <c:pt idx="5">
                  <c:v>-0.57087694704092706</c:v>
                </c:pt>
                <c:pt idx="6">
                  <c:v>0.74835304834599836</c:v>
                </c:pt>
                <c:pt idx="7">
                  <c:v>0.20002297530026433</c:v>
                </c:pt>
                <c:pt idx="8">
                  <c:v>0.8352237326356331</c:v>
                </c:pt>
                <c:pt idx="9">
                  <c:v>-1.5567891696854748</c:v>
                </c:pt>
                <c:pt idx="10">
                  <c:v>1.1613914384126136</c:v>
                </c:pt>
                <c:pt idx="11">
                  <c:v>2.4907447488016339</c:v>
                </c:pt>
                <c:pt idx="12">
                  <c:v>0.68886183215439944</c:v>
                </c:pt>
                <c:pt idx="13">
                  <c:v>0.39799315637980143</c:v>
                </c:pt>
                <c:pt idx="14">
                  <c:v>1.8589493864606061</c:v>
                </c:pt>
                <c:pt idx="15">
                  <c:v>0.44631019852144371</c:v>
                </c:pt>
                <c:pt idx="16">
                  <c:v>1.3358930930364137</c:v>
                </c:pt>
                <c:pt idx="17">
                  <c:v>0.45839017257687087</c:v>
                </c:pt>
                <c:pt idx="18">
                  <c:v>-1.2941928281396475</c:v>
                </c:pt>
                <c:pt idx="19">
                  <c:v>-9.9113577315593226E-3</c:v>
                </c:pt>
                <c:pt idx="20">
                  <c:v>-1.8757237460475058</c:v>
                </c:pt>
                <c:pt idx="21">
                  <c:v>8.7343450421691657E-2</c:v>
                </c:pt>
                <c:pt idx="22">
                  <c:v>0.36704995028678683</c:v>
                </c:pt>
                <c:pt idx="23">
                  <c:v>2.2176300358339431</c:v>
                </c:pt>
                <c:pt idx="24">
                  <c:v>0.36013679940377269</c:v>
                </c:pt>
                <c:pt idx="25">
                  <c:v>1.8488389491749606</c:v>
                </c:pt>
                <c:pt idx="26">
                  <c:v>1.4254759465515787</c:v>
                </c:pt>
                <c:pt idx="27">
                  <c:v>-1.0352711721109982</c:v>
                </c:pt>
                <c:pt idx="28">
                  <c:v>-0.46024173020247511</c:v>
                </c:pt>
                <c:pt idx="29">
                  <c:v>-0.89431453993215759</c:v>
                </c:pt>
                <c:pt idx="30">
                  <c:v>4.4031446454459479E-2</c:v>
                </c:pt>
                <c:pt idx="31">
                  <c:v>-1.1033143934437231</c:v>
                </c:pt>
                <c:pt idx="32">
                  <c:v>0.13882392760502565</c:v>
                </c:pt>
                <c:pt idx="33">
                  <c:v>0.44527567989441263</c:v>
                </c:pt>
                <c:pt idx="34">
                  <c:v>-2.4268507771893786</c:v>
                </c:pt>
                <c:pt idx="35">
                  <c:v>1.6213770324380223</c:v>
                </c:pt>
                <c:pt idx="36">
                  <c:v>3.1841113790366964E-2</c:v>
                </c:pt>
                <c:pt idx="37">
                  <c:v>-0.48724160635994768</c:v>
                </c:pt>
                <c:pt idx="38">
                  <c:v>-0.63604341780497264</c:v>
                </c:pt>
                <c:pt idx="39">
                  <c:v>5.3505902755602774E-3</c:v>
                </c:pt>
                <c:pt idx="40">
                  <c:v>-1.184374698158877</c:v>
                </c:pt>
                <c:pt idx="41">
                  <c:v>-0.63438811222031144</c:v>
                </c:pt>
                <c:pt idx="42">
                  <c:v>0.60986591097268872</c:v>
                </c:pt>
                <c:pt idx="43">
                  <c:v>0.2064161959390067</c:v>
                </c:pt>
                <c:pt idx="44">
                  <c:v>-0.2979959022427896</c:v>
                </c:pt>
                <c:pt idx="45">
                  <c:v>0.37117407663092727</c:v>
                </c:pt>
                <c:pt idx="46">
                  <c:v>-0.73903439658306269</c:v>
                </c:pt>
                <c:pt idx="47">
                  <c:v>-0.28704554793904496</c:v>
                </c:pt>
                <c:pt idx="48">
                  <c:v>0.81080447683748902</c:v>
                </c:pt>
                <c:pt idx="49">
                  <c:v>-1.1808779346349583</c:v>
                </c:pt>
                <c:pt idx="50">
                  <c:v>1.2531703526239455</c:v>
                </c:pt>
                <c:pt idx="51">
                  <c:v>-0.62022583287287225</c:v>
                </c:pt>
                <c:pt idx="52">
                  <c:v>0.94143885138003791</c:v>
                </c:pt>
                <c:pt idx="53">
                  <c:v>-0.52089367960770028</c:v>
                </c:pt>
                <c:pt idx="54">
                  <c:v>0.47111298102874105</c:v>
                </c:pt>
                <c:pt idx="55">
                  <c:v>-1.4814920607481394</c:v>
                </c:pt>
                <c:pt idx="56">
                  <c:v>-0.28694159774960742</c:v>
                </c:pt>
                <c:pt idx="57">
                  <c:v>0.45680037209240731</c:v>
                </c:pt>
                <c:pt idx="58">
                  <c:v>-7.3099805476106589E-2</c:v>
                </c:pt>
                <c:pt idx="59">
                  <c:v>-1.0511126065794349</c:v>
                </c:pt>
                <c:pt idx="60">
                  <c:v>-0.69673580329068074</c:v>
                </c:pt>
                <c:pt idx="61">
                  <c:v>-1.4158242171249431</c:v>
                </c:pt>
                <c:pt idx="62">
                  <c:v>1.8725404357030435</c:v>
                </c:pt>
                <c:pt idx="63">
                  <c:v>-0.53154044439953885</c:v>
                </c:pt>
                <c:pt idx="64">
                  <c:v>-1.4641863698219115</c:v>
                </c:pt>
                <c:pt idx="65">
                  <c:v>-0.17658327400387436</c:v>
                </c:pt>
                <c:pt idx="66">
                  <c:v>-1.1489408894743927</c:v>
                </c:pt>
                <c:pt idx="67">
                  <c:v>0.22293151705507575</c:v>
                </c:pt>
                <c:pt idx="68">
                  <c:v>-0.53229679090183257</c:v>
                </c:pt>
                <c:pt idx="69">
                  <c:v>-0.3538536446430543</c:v>
                </c:pt>
                <c:pt idx="70">
                  <c:v>-0.63194495490568092</c:v>
                </c:pt>
                <c:pt idx="71">
                  <c:v>-0.41624504946664032</c:v>
                </c:pt>
                <c:pt idx="72">
                  <c:v>-2.0880950650528489</c:v>
                </c:pt>
                <c:pt idx="73">
                  <c:v>-1.3181764020401818</c:v>
                </c:pt>
                <c:pt idx="74">
                  <c:v>-0.99162219716669853</c:v>
                </c:pt>
                <c:pt idx="75">
                  <c:v>-0.7685286668897704</c:v>
                </c:pt>
                <c:pt idx="76">
                  <c:v>-7.6112257408964434E-2</c:v>
                </c:pt>
                <c:pt idx="77">
                  <c:v>0.40915647143230122</c:v>
                </c:pt>
                <c:pt idx="78">
                  <c:v>-0.61587693473912886</c:v>
                </c:pt>
                <c:pt idx="79">
                  <c:v>0.54974744161164713</c:v>
                </c:pt>
                <c:pt idx="80">
                  <c:v>-0.33389063492050597</c:v>
                </c:pt>
                <c:pt idx="81">
                  <c:v>-0.64211188664465679</c:v>
                </c:pt>
                <c:pt idx="82">
                  <c:v>0.55506913816535874</c:v>
                </c:pt>
                <c:pt idx="83">
                  <c:v>-1.70475524664994</c:v>
                </c:pt>
                <c:pt idx="84">
                  <c:v>-0.12718071623776844</c:v>
                </c:pt>
                <c:pt idx="85">
                  <c:v>-0.15342103944418334</c:v>
                </c:pt>
                <c:pt idx="86">
                  <c:v>-1.2663995158573207</c:v>
                </c:pt>
                <c:pt idx="87">
                  <c:v>1.8205186004703446</c:v>
                </c:pt>
                <c:pt idx="88">
                  <c:v>-0.24802423478847035</c:v>
                </c:pt>
                <c:pt idx="89">
                  <c:v>1.0647480305525479</c:v>
                </c:pt>
                <c:pt idx="90">
                  <c:v>-5.5691761665636143E-2</c:v>
                </c:pt>
                <c:pt idx="91">
                  <c:v>0.14915366431464089</c:v>
                </c:pt>
                <c:pt idx="92">
                  <c:v>1.083026810601136</c:v>
                </c:pt>
                <c:pt idx="93">
                  <c:v>0.59033858595549593</c:v>
                </c:pt>
                <c:pt idx="94">
                  <c:v>1.4231116061373168</c:v>
                </c:pt>
                <c:pt idx="95">
                  <c:v>-0.11814398510256119</c:v>
                </c:pt>
                <c:pt idx="96">
                  <c:v>8.5944679656645609E-2</c:v>
                </c:pt>
                <c:pt idx="97">
                  <c:v>0.68461736887709779</c:v>
                </c:pt>
                <c:pt idx="98">
                  <c:v>-2.2687638829882544</c:v>
                </c:pt>
                <c:pt idx="99">
                  <c:v>0.14894800545054762</c:v>
                </c:pt>
                <c:pt idx="100">
                  <c:v>0.71752840880148905</c:v>
                </c:pt>
                <c:pt idx="101">
                  <c:v>0.41376366499937661</c:v>
                </c:pt>
                <c:pt idx="102">
                  <c:v>1.4772607019715027</c:v>
                </c:pt>
                <c:pt idx="103">
                  <c:v>0.98051547864396016</c:v>
                </c:pt>
                <c:pt idx="104">
                  <c:v>0.30587712578752335</c:v>
                </c:pt>
                <c:pt idx="105">
                  <c:v>0.28795045584104817</c:v>
                </c:pt>
                <c:pt idx="106">
                  <c:v>-0.65901192854878021</c:v>
                </c:pt>
                <c:pt idx="107">
                  <c:v>-2.1759083292407015</c:v>
                </c:pt>
                <c:pt idx="108">
                  <c:v>1.3785471672640332E-14</c:v>
                </c:pt>
                <c:pt idx="109">
                  <c:v>2.1904774349550693</c:v>
                </c:pt>
                <c:pt idx="110">
                  <c:v>-1.5541934217558486</c:v>
                </c:pt>
                <c:pt idx="111">
                  <c:v>0.92236479578631714</c:v>
                </c:pt>
                <c:pt idx="112">
                  <c:v>-0.11754826989258378</c:v>
                </c:pt>
                <c:pt idx="113">
                  <c:v>0.45099821324372585</c:v>
                </c:pt>
                <c:pt idx="114">
                  <c:v>-0.23592167475476081</c:v>
                </c:pt>
                <c:pt idx="115">
                  <c:v>0.28593053905869587</c:v>
                </c:pt>
                <c:pt idx="116">
                  <c:v>0.9638970752327648</c:v>
                </c:pt>
                <c:pt idx="117">
                  <c:v>0.31387208013712009</c:v>
                </c:pt>
                <c:pt idx="118">
                  <c:v>1.0233197297009538</c:v>
                </c:pt>
                <c:pt idx="119">
                  <c:v>1.0403142569435857</c:v>
                </c:pt>
              </c:numCache>
            </c:numRef>
          </c:val>
          <c:smooth val="0"/>
          <c:extLst>
            <c:ext xmlns:c16="http://schemas.microsoft.com/office/drawing/2014/chart" uri="{C3380CC4-5D6E-409C-BE32-E72D297353CC}">
              <c16:uniqueId val="{00000000-BDE1-410D-9855-395439A0CDBC}"/>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1-2'!$E$156</c:f>
              <c:strCache>
                <c:ptCount val="1"/>
                <c:pt idx="0">
                  <c:v>Annual Calendar, UPC</c:v>
                </c:pt>
              </c:strCache>
            </c:strRef>
          </c:tx>
          <c:spPr>
            <a:ln w="28575" cap="rnd">
              <a:solidFill>
                <a:schemeClr val="accent1"/>
              </a:solidFill>
              <a:round/>
            </a:ln>
            <a:effectLst/>
          </c:spPr>
          <c:marker>
            <c:symbol val="none"/>
          </c:marker>
          <c:cat>
            <c:numRef>
              <c:f>'ID Sch. 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1-2'!$E$157:$E$167</c:f>
              <c:numCache>
                <c:formatCode>#,##0</c:formatCode>
                <c:ptCount val="11"/>
                <c:pt idx="0">
                  <c:v>11062.45032016521</c:v>
                </c:pt>
                <c:pt idx="1">
                  <c:v>11430.47790032219</c:v>
                </c:pt>
                <c:pt idx="2">
                  <c:v>11173.841225676364</c:v>
                </c:pt>
                <c:pt idx="3">
                  <c:v>10879.744975799484</c:v>
                </c:pt>
                <c:pt idx="4">
                  <c:v>10565.918888820883</c:v>
                </c:pt>
                <c:pt idx="5">
                  <c:v>11357.025058297471</c:v>
                </c:pt>
                <c:pt idx="6">
                  <c:v>10617.291168242371</c:v>
                </c:pt>
                <c:pt idx="7">
                  <c:v>10860.122188123994</c:v>
                </c:pt>
                <c:pt idx="8">
                  <c:v>10899.87396002586</c:v>
                </c:pt>
                <c:pt idx="9">
                  <c:v>11080.665638790388</c:v>
                </c:pt>
                <c:pt idx="10">
                  <c:v>11567.592950798102</c:v>
                </c:pt>
              </c:numCache>
            </c:numRef>
          </c:val>
          <c:smooth val="0"/>
          <c:extLst>
            <c:ext xmlns:c16="http://schemas.microsoft.com/office/drawing/2014/chart" uri="{C3380CC4-5D6E-409C-BE32-E72D297353CC}">
              <c16:uniqueId val="{00000000-02BB-4400-BD43-0C2D996E950C}"/>
            </c:ext>
          </c:extLst>
        </c:ser>
        <c:ser>
          <c:idx val="1"/>
          <c:order val="1"/>
          <c:tx>
            <c:strRef>
              <c:f>'ID Sch. 1-2'!$F$156</c:f>
              <c:strCache>
                <c:ptCount val="1"/>
                <c:pt idx="0">
                  <c:v>Annual Normalized, UPC</c:v>
                </c:pt>
              </c:strCache>
            </c:strRef>
          </c:tx>
          <c:spPr>
            <a:ln w="28575" cap="rnd">
              <a:solidFill>
                <a:schemeClr val="accent2"/>
              </a:solidFill>
              <a:round/>
            </a:ln>
            <a:effectLst/>
          </c:spPr>
          <c:marker>
            <c:symbol val="none"/>
          </c:marker>
          <c:cat>
            <c:numRef>
              <c:f>'ID Sch. 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1-2'!$F$157:$F$167</c:f>
              <c:numCache>
                <c:formatCode>#,##0</c:formatCode>
                <c:ptCount val="11"/>
                <c:pt idx="0">
                  <c:v>11193.759442004899</c:v>
                </c:pt>
                <c:pt idx="1">
                  <c:v>11170.077544957003</c:v>
                </c:pt>
                <c:pt idx="2">
                  <c:v>11226.296817450066</c:v>
                </c:pt>
                <c:pt idx="3">
                  <c:v>11057.973704450955</c:v>
                </c:pt>
                <c:pt idx="4">
                  <c:v>10944.028069494516</c:v>
                </c:pt>
                <c:pt idx="5">
                  <c:v>10989.314207365529</c:v>
                </c:pt>
                <c:pt idx="6">
                  <c:v>10841.363257925279</c:v>
                </c:pt>
                <c:pt idx="7">
                  <c:v>10769.742222183655</c:v>
                </c:pt>
                <c:pt idx="8">
                  <c:v>11125.199893533374</c:v>
                </c:pt>
                <c:pt idx="9">
                  <c:v>10950.356021468318</c:v>
                </c:pt>
                <c:pt idx="10">
                  <c:v>11232.51099922888</c:v>
                </c:pt>
              </c:numCache>
            </c:numRef>
          </c:val>
          <c:smooth val="0"/>
          <c:extLst>
            <c:ext xmlns:c16="http://schemas.microsoft.com/office/drawing/2014/chart" uri="{C3380CC4-5D6E-409C-BE32-E72D297353CC}">
              <c16:uniqueId val="{00000001-02BB-4400-BD43-0C2D996E950C}"/>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1-2'!$O$8</c:f>
              <c:strCache>
                <c:ptCount val="1"/>
                <c:pt idx="0">
                  <c:v>AC.UPC</c:v>
                </c:pt>
              </c:strCache>
            </c:strRef>
          </c:tx>
          <c:spPr>
            <a:ln w="28575" cap="rnd">
              <a:solidFill>
                <a:schemeClr val="accent1"/>
              </a:solidFill>
              <a:round/>
            </a:ln>
            <a:effectLst/>
          </c:spPr>
          <c:marker>
            <c:symbol val="none"/>
          </c:marker>
          <c:cat>
            <c:numRef>
              <c:f>'ID Sch. 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1-2'!$O$9:$O$152</c:f>
              <c:numCache>
                <c:formatCode>#,##0</c:formatCode>
                <c:ptCount val="144"/>
                <c:pt idx="0">
                  <c:v>1292.7352824892262</c:v>
                </c:pt>
                <c:pt idx="1">
                  <c:v>1090.099446530935</c:v>
                </c:pt>
                <c:pt idx="2">
                  <c:v>1045.4630140780973</c:v>
                </c:pt>
                <c:pt idx="3">
                  <c:v>817.06778638933929</c:v>
                </c:pt>
                <c:pt idx="4">
                  <c:v>718.87298347140199</c:v>
                </c:pt>
                <c:pt idx="5">
                  <c:v>654.06167676566997</c:v>
                </c:pt>
                <c:pt idx="6">
                  <c:v>869.50456041559266</c:v>
                </c:pt>
                <c:pt idx="7">
                  <c:v>905.88278905209597</c:v>
                </c:pt>
                <c:pt idx="8">
                  <c:v>700.82784215409515</c:v>
                </c:pt>
                <c:pt idx="9">
                  <c:v>750.05212359018856</c:v>
                </c:pt>
                <c:pt idx="10">
                  <c:v>1031.7462396942506</c:v>
                </c:pt>
                <c:pt idx="11">
                  <c:v>1253.9952991285231</c:v>
                </c:pt>
                <c:pt idx="12">
                  <c:v>1344.9899692796921</c:v>
                </c:pt>
                <c:pt idx="13">
                  <c:v>1011.7464041129491</c:v>
                </c:pt>
                <c:pt idx="14">
                  <c:v>1001.2260029075477</c:v>
                </c:pt>
                <c:pt idx="15">
                  <c:v>840.04291132772585</c:v>
                </c:pt>
                <c:pt idx="16">
                  <c:v>760.64911918321582</c:v>
                </c:pt>
                <c:pt idx="17">
                  <c:v>661.11423810040333</c:v>
                </c:pt>
                <c:pt idx="18">
                  <c:v>936.60582299128419</c:v>
                </c:pt>
                <c:pt idx="19">
                  <c:v>868.66616812130394</c:v>
                </c:pt>
                <c:pt idx="20">
                  <c:v>721.98577916103898</c:v>
                </c:pt>
                <c:pt idx="21">
                  <c:v>747.22146384393488</c:v>
                </c:pt>
                <c:pt idx="22">
                  <c:v>1099.8815183450429</c:v>
                </c:pt>
                <c:pt idx="23">
                  <c:v>1430.8447131203395</c:v>
                </c:pt>
                <c:pt idx="24">
                  <c:v>1267.3541794400164</c:v>
                </c:pt>
                <c:pt idx="25">
                  <c:v>1160.6792386735171</c:v>
                </c:pt>
                <c:pt idx="26">
                  <c:v>1075.0542734501989</c:v>
                </c:pt>
                <c:pt idx="27">
                  <c:v>855.38756787848649</c:v>
                </c:pt>
                <c:pt idx="28">
                  <c:v>746.24082512856046</c:v>
                </c:pt>
                <c:pt idx="29">
                  <c:v>653.94813894810966</c:v>
                </c:pt>
                <c:pt idx="30">
                  <c:v>926.92587584033004</c:v>
                </c:pt>
                <c:pt idx="31">
                  <c:v>859.8336073787957</c:v>
                </c:pt>
                <c:pt idx="32">
                  <c:v>552.02581170246776</c:v>
                </c:pt>
                <c:pt idx="33">
                  <c:v>700.84414289724054</c:v>
                </c:pt>
                <c:pt idx="34">
                  <c:v>1076.736901092743</c:v>
                </c:pt>
                <c:pt idx="35">
                  <c:v>1295.2256976239819</c:v>
                </c:pt>
                <c:pt idx="36">
                  <c:v>1265.415144860533</c:v>
                </c:pt>
                <c:pt idx="37">
                  <c:v>1014.550013565994</c:v>
                </c:pt>
                <c:pt idx="38">
                  <c:v>973.28127318092925</c:v>
                </c:pt>
                <c:pt idx="39">
                  <c:v>797.08584780866488</c:v>
                </c:pt>
                <c:pt idx="40">
                  <c:v>683.44131586822016</c:v>
                </c:pt>
                <c:pt idx="41">
                  <c:v>765.40483632176347</c:v>
                </c:pt>
                <c:pt idx="42">
                  <c:v>924.24572432907462</c:v>
                </c:pt>
                <c:pt idx="43">
                  <c:v>834.73153337714041</c:v>
                </c:pt>
                <c:pt idx="44">
                  <c:v>629.83744600613772</c:v>
                </c:pt>
                <c:pt idx="45">
                  <c:v>698.13693866769131</c:v>
                </c:pt>
                <c:pt idx="46">
                  <c:v>981.06258628624028</c:v>
                </c:pt>
                <c:pt idx="47">
                  <c:v>1308.4954209127584</c:v>
                </c:pt>
                <c:pt idx="48">
                  <c:v>1252.320597705103</c:v>
                </c:pt>
                <c:pt idx="49">
                  <c:v>953.08366781345569</c:v>
                </c:pt>
                <c:pt idx="50">
                  <c:v>944.65505688759924</c:v>
                </c:pt>
                <c:pt idx="51">
                  <c:v>749.39720608469656</c:v>
                </c:pt>
                <c:pt idx="52">
                  <c:v>649.90239114405279</c:v>
                </c:pt>
                <c:pt idx="53">
                  <c:v>702.02177350570696</c:v>
                </c:pt>
                <c:pt idx="54">
                  <c:v>817.92587239907357</c:v>
                </c:pt>
                <c:pt idx="55">
                  <c:v>841.97682137121444</c:v>
                </c:pt>
                <c:pt idx="56">
                  <c:v>590.11581657992633</c:v>
                </c:pt>
                <c:pt idx="57">
                  <c:v>770.30525384717805</c:v>
                </c:pt>
                <c:pt idx="58">
                  <c:v>905.4284035667921</c:v>
                </c:pt>
                <c:pt idx="59">
                  <c:v>1384.1425692170851</c:v>
                </c:pt>
                <c:pt idx="60">
                  <c:v>1476.1862119794766</c:v>
                </c:pt>
                <c:pt idx="61">
                  <c:v>1054.4228543375848</c:v>
                </c:pt>
                <c:pt idx="62">
                  <c:v>1033.6936459837821</c:v>
                </c:pt>
                <c:pt idx="63">
                  <c:v>824.69843086439607</c:v>
                </c:pt>
                <c:pt idx="64">
                  <c:v>769.32681217745369</c:v>
                </c:pt>
                <c:pt idx="65">
                  <c:v>661.450944505557</c:v>
                </c:pt>
                <c:pt idx="66">
                  <c:v>933.73365441023407</c:v>
                </c:pt>
                <c:pt idx="67">
                  <c:v>841.89548583531905</c:v>
                </c:pt>
                <c:pt idx="68">
                  <c:v>662.03522199447127</c:v>
                </c:pt>
                <c:pt idx="69">
                  <c:v>796.29755715129409</c:v>
                </c:pt>
                <c:pt idx="70">
                  <c:v>1009.3487423506102</c:v>
                </c:pt>
                <c:pt idx="71">
                  <c:v>1289.4997119503894</c:v>
                </c:pt>
                <c:pt idx="72">
                  <c:v>1178.9894966710103</c:v>
                </c:pt>
                <c:pt idx="73">
                  <c:v>1031.1219094438495</c:v>
                </c:pt>
                <c:pt idx="74">
                  <c:v>1061.2986395962228</c:v>
                </c:pt>
                <c:pt idx="75">
                  <c:v>821.19896737956969</c:v>
                </c:pt>
                <c:pt idx="76">
                  <c:v>639.89528816255893</c:v>
                </c:pt>
                <c:pt idx="77">
                  <c:v>641.09913172543475</c:v>
                </c:pt>
                <c:pt idx="78">
                  <c:v>857.29181982232865</c:v>
                </c:pt>
                <c:pt idx="79">
                  <c:v>829.24945037037037</c:v>
                </c:pt>
                <c:pt idx="80">
                  <c:v>586.8295276356381</c:v>
                </c:pt>
                <c:pt idx="81">
                  <c:v>747.34208232271601</c:v>
                </c:pt>
                <c:pt idx="82">
                  <c:v>1001.4138062782987</c:v>
                </c:pt>
                <c:pt idx="83">
                  <c:v>1219.4457319660473</c:v>
                </c:pt>
                <c:pt idx="84">
                  <c:v>1179.7959615063917</c:v>
                </c:pt>
                <c:pt idx="85">
                  <c:v>1176.0407125395288</c:v>
                </c:pt>
                <c:pt idx="86">
                  <c:v>1056.0897570174636</c:v>
                </c:pt>
                <c:pt idx="87">
                  <c:v>794.1827760046092</c:v>
                </c:pt>
                <c:pt idx="88">
                  <c:v>685.20512004604507</c:v>
                </c:pt>
                <c:pt idx="89">
                  <c:v>703.77251185900957</c:v>
                </c:pt>
                <c:pt idx="90">
                  <c:v>760.18020299620696</c:v>
                </c:pt>
                <c:pt idx="91">
                  <c:v>845.57281174789273</c:v>
                </c:pt>
                <c:pt idx="92">
                  <c:v>629.96884408377537</c:v>
                </c:pt>
                <c:pt idx="93">
                  <c:v>820.18844925043447</c:v>
                </c:pt>
                <c:pt idx="94">
                  <c:v>1060.2356009117057</c:v>
                </c:pt>
                <c:pt idx="95">
                  <c:v>1147.5978978497485</c:v>
                </c:pt>
                <c:pt idx="96">
                  <c:v>1187.4205751396612</c:v>
                </c:pt>
                <c:pt idx="97">
                  <c:v>1014.0043987216998</c:v>
                </c:pt>
                <c:pt idx="98">
                  <c:v>979.06955418015104</c:v>
                </c:pt>
                <c:pt idx="99">
                  <c:v>884.48482484443002</c:v>
                </c:pt>
                <c:pt idx="100">
                  <c:v>716.95604189055621</c:v>
                </c:pt>
                <c:pt idx="101">
                  <c:v>705.1405101174613</c:v>
                </c:pt>
                <c:pt idx="102">
                  <c:v>833.1271971449579</c:v>
                </c:pt>
                <c:pt idx="103">
                  <c:v>847.26542895216971</c:v>
                </c:pt>
                <c:pt idx="104">
                  <c:v>657.24185724728773</c:v>
                </c:pt>
                <c:pt idx="105">
                  <c:v>781.71625871974106</c:v>
                </c:pt>
                <c:pt idx="106">
                  <c:v>1064.1198227733335</c:v>
                </c:pt>
                <c:pt idx="107">
                  <c:v>1226.9902675163739</c:v>
                </c:pt>
                <c:pt idx="108">
                  <c:v>1205.1579051974745</c:v>
                </c:pt>
                <c:pt idx="109">
                  <c:v>1113.0240450969156</c:v>
                </c:pt>
                <c:pt idx="110">
                  <c:v>902.75543681790657</c:v>
                </c:pt>
                <c:pt idx="111">
                  <c:v>808.73789259125783</c:v>
                </c:pt>
                <c:pt idx="112">
                  <c:v>736.4687847048167</c:v>
                </c:pt>
                <c:pt idx="113">
                  <c:v>853.13736920445569</c:v>
                </c:pt>
                <c:pt idx="114">
                  <c:v>1049.6089438058414</c:v>
                </c:pt>
                <c:pt idx="115">
                  <c:v>867.10463019095903</c:v>
                </c:pt>
                <c:pt idx="116">
                  <c:v>623.81843637146073</c:v>
                </c:pt>
                <c:pt idx="117">
                  <c:v>759.68291566402615</c:v>
                </c:pt>
                <c:pt idx="118">
                  <c:v>949.31660357413193</c:v>
                </c:pt>
                <c:pt idx="119">
                  <c:v>1232.825463062391</c:v>
                </c:pt>
                <c:pt idx="120">
                  <c:v>1399.2153612153822</c:v>
                </c:pt>
                <c:pt idx="121">
                  <c:v>1125.1396367451769</c:v>
                </c:pt>
                <c:pt idx="122">
                  <c:v>909.15920556819185</c:v>
                </c:pt>
                <c:pt idx="123">
                  <c:v>927.03132840871717</c:v>
                </c:pt>
                <c:pt idx="124">
                  <c:v>761.78358878254176</c:v>
                </c:pt>
                <c:pt idx="125">
                  <c:v>670.18441702271195</c:v>
                </c:pt>
                <c:pt idx="126">
                  <c:v>905.04190288736595</c:v>
                </c:pt>
                <c:pt idx="127">
                  <c:v>963.79223879798394</c:v>
                </c:pt>
                <c:pt idx="128">
                  <c:v>655.76176384267478</c:v>
                </c:pt>
                <c:pt idx="129">
                  <c:v>677.84922733819621</c:v>
                </c:pt>
                <c:pt idx="130">
                  <c:v>1186.2494786566472</c:v>
                </c:pt>
                <c:pt idx="131">
                  <c:v>1414.7274150871438</c:v>
                </c:pt>
                <c:pt idx="132">
                  <c:v>1208.3261691486598</c:v>
                </c:pt>
                <c:pt idx="133">
                  <c:v>1122.4012168945671</c:v>
                </c:pt>
                <c:pt idx="134">
                  <c:v>999.25020214307631</c:v>
                </c:pt>
                <c:pt idx="135">
                  <c:v>884.27950262670845</c:v>
                </c:pt>
                <c:pt idx="136">
                  <c:v>713.98262517715148</c:v>
                </c:pt>
                <c:pt idx="137">
                  <c:v>738.42136681408772</c:v>
                </c:pt>
              </c:numCache>
            </c:numRef>
          </c:val>
          <c:smooth val="0"/>
          <c:extLst>
            <c:ext xmlns:c16="http://schemas.microsoft.com/office/drawing/2014/chart" uri="{C3380CC4-5D6E-409C-BE32-E72D297353CC}">
              <c16:uniqueId val="{00000000-33B3-4E6D-8AC0-4EF744F517BC}"/>
            </c:ext>
          </c:extLst>
        </c:ser>
        <c:ser>
          <c:idx val="1"/>
          <c:order val="1"/>
          <c:tx>
            <c:strRef>
              <c:f>'ID Sch. 1-2'!$Q$8</c:f>
              <c:strCache>
                <c:ptCount val="1"/>
                <c:pt idx="0">
                  <c:v>N.UPC</c:v>
                </c:pt>
              </c:strCache>
            </c:strRef>
          </c:tx>
          <c:spPr>
            <a:ln w="28575" cap="rnd">
              <a:solidFill>
                <a:schemeClr val="accent2"/>
              </a:solidFill>
              <a:round/>
            </a:ln>
            <a:effectLst/>
          </c:spPr>
          <c:marker>
            <c:symbol val="none"/>
          </c:marker>
          <c:cat>
            <c:numRef>
              <c:f>'ID Sch. 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1-2'!$Q$9:$Q$152</c:f>
              <c:numCache>
                <c:formatCode>#,##0.0</c:formatCode>
                <c:ptCount val="144"/>
                <c:pt idx="0">
                  <c:v>1297.9340190426562</c:v>
                </c:pt>
                <c:pt idx="1">
                  <c:v>1087.5835797105203</c:v>
                </c:pt>
                <c:pt idx="2">
                  <c:v>1020.5205764351714</c:v>
                </c:pt>
                <c:pt idx="3">
                  <c:v>835.41968993209787</c:v>
                </c:pt>
                <c:pt idx="4">
                  <c:v>701.52860407942615</c:v>
                </c:pt>
                <c:pt idx="5">
                  <c:v>680.13725707128447</c:v>
                </c:pt>
                <c:pt idx="6">
                  <c:v>866.03142868164821</c:v>
                </c:pt>
                <c:pt idx="7">
                  <c:v>891.51451849168859</c:v>
                </c:pt>
                <c:pt idx="8">
                  <c:v>744.70556502760519</c:v>
                </c:pt>
                <c:pt idx="9">
                  <c:v>750.1663502030475</c:v>
                </c:pt>
                <c:pt idx="10">
                  <c:v>1079.2790625882228</c:v>
                </c:pt>
                <c:pt idx="11">
                  <c:v>1306.9967963311292</c:v>
                </c:pt>
                <c:pt idx="12">
                  <c:v>1254.2964213639909</c:v>
                </c:pt>
                <c:pt idx="13">
                  <c:v>1042.7801200782872</c:v>
                </c:pt>
                <c:pt idx="14">
                  <c:v>1015.5463367722373</c:v>
                </c:pt>
                <c:pt idx="15">
                  <c:v>830.95303077829851</c:v>
                </c:pt>
                <c:pt idx="16">
                  <c:v>752.36177520599119</c:v>
                </c:pt>
                <c:pt idx="17">
                  <c:v>675.46919377151301</c:v>
                </c:pt>
                <c:pt idx="18">
                  <c:v>907.57530319189254</c:v>
                </c:pt>
                <c:pt idx="19">
                  <c:v>849.41847312053642</c:v>
                </c:pt>
                <c:pt idx="20">
                  <c:v>661.58527624432145</c:v>
                </c:pt>
                <c:pt idx="21">
                  <c:v>708.74581694118501</c:v>
                </c:pt>
                <c:pt idx="22">
                  <c:v>1083.4662583375255</c:v>
                </c:pt>
                <c:pt idx="23">
                  <c:v>1382.9530011556903</c:v>
                </c:pt>
                <c:pt idx="24">
                  <c:v>1298.3873812237068</c:v>
                </c:pt>
                <c:pt idx="25">
                  <c:v>1073.4479782826193</c:v>
                </c:pt>
                <c:pt idx="26">
                  <c:v>1065.6003895306501</c:v>
                </c:pt>
                <c:pt idx="27">
                  <c:v>857.3278186404624</c:v>
                </c:pt>
                <c:pt idx="28">
                  <c:v>776.95621844205789</c:v>
                </c:pt>
                <c:pt idx="29">
                  <c:v>708.27754901963181</c:v>
                </c:pt>
                <c:pt idx="30">
                  <c:v>839.05242686749705</c:v>
                </c:pt>
                <c:pt idx="31">
                  <c:v>841.34875098480472</c:v>
                </c:pt>
                <c:pt idx="32">
                  <c:v>571.01354550670874</c:v>
                </c:pt>
                <c:pt idx="33">
                  <c:v>761.83700792672369</c:v>
                </c:pt>
                <c:pt idx="34">
                  <c:v>1056.1184431536221</c:v>
                </c:pt>
                <c:pt idx="35">
                  <c:v>1372.7991203429031</c:v>
                </c:pt>
                <c:pt idx="36">
                  <c:v>1286.3990586011823</c:v>
                </c:pt>
                <c:pt idx="37">
                  <c:v>1120.1631326138715</c:v>
                </c:pt>
                <c:pt idx="38">
                  <c:v>1050.1566856345637</c:v>
                </c:pt>
                <c:pt idx="39">
                  <c:v>807.30972249594026</c:v>
                </c:pt>
                <c:pt idx="40">
                  <c:v>716.56181072243987</c:v>
                </c:pt>
                <c:pt idx="41">
                  <c:v>662.51076325929023</c:v>
                </c:pt>
                <c:pt idx="42">
                  <c:v>882.05248618633971</c:v>
                </c:pt>
                <c:pt idx="43">
                  <c:v>804.13566243584114</c:v>
                </c:pt>
                <c:pt idx="44">
                  <c:v>636.32377899788264</c:v>
                </c:pt>
                <c:pt idx="45">
                  <c:v>772.4997471160882</c:v>
                </c:pt>
                <c:pt idx="46">
                  <c:v>962.81029751256278</c:v>
                </c:pt>
                <c:pt idx="47">
                  <c:v>1351.9857361753004</c:v>
                </c:pt>
                <c:pt idx="48">
                  <c:v>1274.424899039444</c:v>
                </c:pt>
                <c:pt idx="49">
                  <c:v>1041.9573001410927</c:v>
                </c:pt>
                <c:pt idx="50">
                  <c:v>981.00792261210961</c:v>
                </c:pt>
                <c:pt idx="51">
                  <c:v>840.49263828445794</c:v>
                </c:pt>
                <c:pt idx="52">
                  <c:v>691.52999453478924</c:v>
                </c:pt>
                <c:pt idx="53">
                  <c:v>669.94054243244318</c:v>
                </c:pt>
                <c:pt idx="54">
                  <c:v>899.57338684274737</c:v>
                </c:pt>
                <c:pt idx="55">
                  <c:v>846.19578816557168</c:v>
                </c:pt>
                <c:pt idx="56">
                  <c:v>620.76968628117174</c:v>
                </c:pt>
                <c:pt idx="57">
                  <c:v>768.91079832585035</c:v>
                </c:pt>
                <c:pt idx="58">
                  <c:v>1017.3425037085694</c:v>
                </c:pt>
                <c:pt idx="59">
                  <c:v>1287.8872433646436</c:v>
                </c:pt>
                <c:pt idx="60">
                  <c:v>1298.9763753848729</c:v>
                </c:pt>
                <c:pt idx="61">
                  <c:v>1017.9314898729621</c:v>
                </c:pt>
                <c:pt idx="62">
                  <c:v>1042.1837121161175</c:v>
                </c:pt>
                <c:pt idx="63">
                  <c:v>818.71194971349212</c:v>
                </c:pt>
                <c:pt idx="64">
                  <c:v>760.51060387562075</c:v>
                </c:pt>
                <c:pt idx="65">
                  <c:v>672.5399056838429</c:v>
                </c:pt>
                <c:pt idx="66">
                  <c:v>893.85175661531309</c:v>
                </c:pt>
                <c:pt idx="67">
                  <c:v>789.37149727645851</c:v>
                </c:pt>
                <c:pt idx="68">
                  <c:v>619.98981246379321</c:v>
                </c:pt>
                <c:pt idx="69">
                  <c:v>770.59086321412133</c:v>
                </c:pt>
                <c:pt idx="70">
                  <c:v>1038.1654507853377</c:v>
                </c:pt>
                <c:pt idx="71">
                  <c:v>1261.5381039558622</c:v>
                </c:pt>
                <c:pt idx="72">
                  <c:v>1248.1019614004242</c:v>
                </c:pt>
                <c:pt idx="73">
                  <c:v>1009.0366876799998</c:v>
                </c:pt>
                <c:pt idx="74">
                  <c:v>1061.4706155105337</c:v>
                </c:pt>
                <c:pt idx="75">
                  <c:v>820.49292623368171</c:v>
                </c:pt>
                <c:pt idx="76">
                  <c:v>680.0106712638426</c:v>
                </c:pt>
                <c:pt idx="77">
                  <c:v>682.75329584361157</c:v>
                </c:pt>
                <c:pt idx="78">
                  <c:v>839.2658078806038</c:v>
                </c:pt>
                <c:pt idx="79">
                  <c:v>844.4515323106998</c:v>
                </c:pt>
                <c:pt idx="80">
                  <c:v>610.75164700683342</c:v>
                </c:pt>
                <c:pt idx="81">
                  <c:v>742.70493955285531</c:v>
                </c:pt>
                <c:pt idx="82">
                  <c:v>1018.586055769322</c:v>
                </c:pt>
                <c:pt idx="83">
                  <c:v>1281.3362292677882</c:v>
                </c:pt>
                <c:pt idx="84">
                  <c:v>1201.0600612087458</c:v>
                </c:pt>
                <c:pt idx="85">
                  <c:v>1011.1133116655682</c:v>
                </c:pt>
                <c:pt idx="86">
                  <c:v>965.84470983160941</c:v>
                </c:pt>
                <c:pt idx="87">
                  <c:v>811.53076567766698</c:v>
                </c:pt>
                <c:pt idx="88">
                  <c:v>724.65514886800418</c:v>
                </c:pt>
                <c:pt idx="89">
                  <c:v>700.93082066066006</c:v>
                </c:pt>
                <c:pt idx="90">
                  <c:v>855.70569347529408</c:v>
                </c:pt>
                <c:pt idx="91">
                  <c:v>854.0878244138845</c:v>
                </c:pt>
                <c:pt idx="92">
                  <c:v>616.15203021446473</c:v>
                </c:pt>
                <c:pt idx="93">
                  <c:v>732.05151256023635</c:v>
                </c:pt>
                <c:pt idx="94">
                  <c:v>1056.5980790522885</c:v>
                </c:pt>
                <c:pt idx="95">
                  <c:v>1237.6870559097665</c:v>
                </c:pt>
                <c:pt idx="96">
                  <c:v>1264.6010688824622</c:v>
                </c:pt>
                <c:pt idx="97">
                  <c:v>1048.3910765235794</c:v>
                </c:pt>
                <c:pt idx="98">
                  <c:v>955.63598392058941</c:v>
                </c:pt>
                <c:pt idx="99">
                  <c:v>895.79226717966822</c:v>
                </c:pt>
                <c:pt idx="100">
                  <c:v>717.83968671828882</c:v>
                </c:pt>
                <c:pt idx="101">
                  <c:v>721.41257764195825</c:v>
                </c:pt>
                <c:pt idx="102">
                  <c:v>873.04023849731459</c:v>
                </c:pt>
                <c:pt idx="103">
                  <c:v>839.72873625137015</c:v>
                </c:pt>
                <c:pt idx="104">
                  <c:v>661.74797539502754</c:v>
                </c:pt>
                <c:pt idx="105">
                  <c:v>771.56236546001935</c:v>
                </c:pt>
                <c:pt idx="106">
                  <c:v>1084.0880465821949</c:v>
                </c:pt>
                <c:pt idx="107">
                  <c:v>1288.8807648181148</c:v>
                </c:pt>
                <c:pt idx="108">
                  <c:v>1270.4870020601263</c:v>
                </c:pt>
                <c:pt idx="109">
                  <c:v>1074.8912870857162</c:v>
                </c:pt>
                <c:pt idx="110">
                  <c:v>921.42602753486608</c:v>
                </c:pt>
                <c:pt idx="111">
                  <c:v>839.50691384302593</c:v>
                </c:pt>
                <c:pt idx="112">
                  <c:v>748.5462648292289</c:v>
                </c:pt>
                <c:pt idx="113">
                  <c:v>698.79374622217256</c:v>
                </c:pt>
                <c:pt idx="114">
                  <c:v>922.46388129687227</c:v>
                </c:pt>
                <c:pt idx="115">
                  <c:v>866.00870310310734</c:v>
                </c:pt>
                <c:pt idx="116">
                  <c:v>634.96727370559438</c:v>
                </c:pt>
                <c:pt idx="117">
                  <c:v>760.44282970157633</c:v>
                </c:pt>
                <c:pt idx="118">
                  <c:v>1014.2596048300554</c:v>
                </c:pt>
                <c:pt idx="119">
                  <c:v>1219.8558702810774</c:v>
                </c:pt>
                <c:pt idx="120">
                  <c:v>1393.5966828538492</c:v>
                </c:pt>
                <c:pt idx="121">
                  <c:v>1123.4212211815195</c:v>
                </c:pt>
                <c:pt idx="122">
                  <c:v>943.85334721656307</c:v>
                </c:pt>
                <c:pt idx="123">
                  <c:v>863.87542298161054</c:v>
                </c:pt>
                <c:pt idx="124">
                  <c:v>719.8547001938266</c:v>
                </c:pt>
                <c:pt idx="125">
                  <c:v>698.87749149408751</c:v>
                </c:pt>
                <c:pt idx="126">
                  <c:v>864.65722774388587</c:v>
                </c:pt>
                <c:pt idx="127">
                  <c:v>841.79353775540437</c:v>
                </c:pt>
                <c:pt idx="128">
                  <c:v>655.41656282698489</c:v>
                </c:pt>
                <c:pt idx="129">
                  <c:v>760.03689266615982</c:v>
                </c:pt>
                <c:pt idx="130">
                  <c:v>1066.4713131087833</c:v>
                </c:pt>
                <c:pt idx="131">
                  <c:v>1326.7905855641532</c:v>
                </c:pt>
                <c:pt idx="132">
                  <c:v>1233.5066378851577</c:v>
                </c:pt>
                <c:pt idx="133">
                  <c:v>1123.3371127778921</c:v>
                </c:pt>
                <c:pt idx="134">
                  <c:v>958.08017791021598</c:v>
                </c:pt>
                <c:pt idx="135">
                  <c:v>873.55972026675352</c:v>
                </c:pt>
                <c:pt idx="136">
                  <c:v>728.37012580487817</c:v>
                </c:pt>
                <c:pt idx="137">
                  <c:v>722.68663971021442</c:v>
                </c:pt>
              </c:numCache>
            </c:numRef>
          </c:val>
          <c:smooth val="0"/>
          <c:extLst>
            <c:ext xmlns:c16="http://schemas.microsoft.com/office/drawing/2014/chart" uri="{C3380CC4-5D6E-409C-BE32-E72D297353CC}">
              <c16:uniqueId val="{00000001-33B3-4E6D-8AC0-4EF744F517BC}"/>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1-2'!$O$8</c:f>
              <c:strCache>
                <c:ptCount val="1"/>
                <c:pt idx="0">
                  <c:v>AC.UPC</c:v>
                </c:pt>
              </c:strCache>
            </c:strRef>
          </c:tx>
          <c:spPr>
            <a:ln w="28575" cap="rnd">
              <a:solidFill>
                <a:schemeClr val="accent1"/>
              </a:solidFill>
              <a:round/>
            </a:ln>
            <a:effectLst/>
          </c:spPr>
          <c:marker>
            <c:symbol val="none"/>
          </c:marker>
          <c:cat>
            <c:numRef>
              <c:f>'WA Sch. 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1-2'!$O$9:$O$152</c:f>
              <c:numCache>
                <c:formatCode>#,##0</c:formatCode>
                <c:ptCount val="144"/>
                <c:pt idx="0">
                  <c:v>1288.1300890412649</c:v>
                </c:pt>
                <c:pt idx="1">
                  <c:v>1213.1583496412263</c:v>
                </c:pt>
                <c:pt idx="2">
                  <c:v>1110.1492945082307</c:v>
                </c:pt>
                <c:pt idx="3">
                  <c:v>861.65281102397182</c:v>
                </c:pt>
                <c:pt idx="4">
                  <c:v>782.36125915891273</c:v>
                </c:pt>
                <c:pt idx="5">
                  <c:v>685.42907688953198</c:v>
                </c:pt>
                <c:pt idx="6">
                  <c:v>863.06927560448685</c:v>
                </c:pt>
                <c:pt idx="7">
                  <c:v>1009.0759694992345</c:v>
                </c:pt>
                <c:pt idx="8">
                  <c:v>726.48023749440449</c:v>
                </c:pt>
                <c:pt idx="9">
                  <c:v>777.87885358120059</c:v>
                </c:pt>
                <c:pt idx="10">
                  <c:v>989.49816514213376</c:v>
                </c:pt>
                <c:pt idx="11">
                  <c:v>1255.2768557663946</c:v>
                </c:pt>
                <c:pt idx="12">
                  <c:v>1382.1785370737548</c:v>
                </c:pt>
                <c:pt idx="13">
                  <c:v>1213.3801732765558</c:v>
                </c:pt>
                <c:pt idx="14">
                  <c:v>967.77844632226788</c:v>
                </c:pt>
                <c:pt idx="15">
                  <c:v>885.11076118838344</c:v>
                </c:pt>
                <c:pt idx="16">
                  <c:v>799.50550018457</c:v>
                </c:pt>
                <c:pt idx="17">
                  <c:v>713.76913604570973</c:v>
                </c:pt>
                <c:pt idx="18">
                  <c:v>941.0257371731866</c:v>
                </c:pt>
                <c:pt idx="19">
                  <c:v>993.99717080467235</c:v>
                </c:pt>
                <c:pt idx="20">
                  <c:v>749.72094846937273</c:v>
                </c:pt>
                <c:pt idx="21">
                  <c:v>870.48040456974138</c:v>
                </c:pt>
                <c:pt idx="22">
                  <c:v>1042.168255253556</c:v>
                </c:pt>
                <c:pt idx="23">
                  <c:v>1381.6990672032155</c:v>
                </c:pt>
                <c:pt idx="24">
                  <c:v>1368.4164108302723</c:v>
                </c:pt>
                <c:pt idx="25">
                  <c:v>1226.2921071947658</c:v>
                </c:pt>
                <c:pt idx="26">
                  <c:v>1112.5680785214454</c:v>
                </c:pt>
                <c:pt idx="27">
                  <c:v>837.23993660855785</c:v>
                </c:pt>
                <c:pt idx="28">
                  <c:v>771.50145711500977</c:v>
                </c:pt>
                <c:pt idx="29">
                  <c:v>673.28442498654795</c:v>
                </c:pt>
                <c:pt idx="30">
                  <c:v>920.44144610055378</c:v>
                </c:pt>
                <c:pt idx="31">
                  <c:v>966.46359377287592</c:v>
                </c:pt>
                <c:pt idx="32">
                  <c:v>720.6181088769481</c:v>
                </c:pt>
                <c:pt idx="33">
                  <c:v>730.39859492271592</c:v>
                </c:pt>
                <c:pt idx="34">
                  <c:v>1024.6884685660148</c:v>
                </c:pt>
                <c:pt idx="35">
                  <c:v>1314.663501143061</c:v>
                </c:pt>
                <c:pt idx="36">
                  <c:v>1322.0875723254658</c:v>
                </c:pt>
                <c:pt idx="37">
                  <c:v>1083.5900185018647</c:v>
                </c:pt>
                <c:pt idx="38">
                  <c:v>951.95891565623049</c:v>
                </c:pt>
                <c:pt idx="39">
                  <c:v>842.17070999332293</c:v>
                </c:pt>
                <c:pt idx="40">
                  <c:v>700.22233808814758</c:v>
                </c:pt>
                <c:pt idx="41">
                  <c:v>808.8855677002008</c:v>
                </c:pt>
                <c:pt idx="42">
                  <c:v>1040.4440644562949</c:v>
                </c:pt>
                <c:pt idx="43">
                  <c:v>902.83544851945032</c:v>
                </c:pt>
                <c:pt idx="44">
                  <c:v>715.50411088807698</c:v>
                </c:pt>
                <c:pt idx="45">
                  <c:v>692.61217847316095</c:v>
                </c:pt>
                <c:pt idx="46">
                  <c:v>1023.7897741944739</c:v>
                </c:pt>
                <c:pt idx="47">
                  <c:v>1245.053370477797</c:v>
                </c:pt>
                <c:pt idx="48">
                  <c:v>1321.8021083975698</c:v>
                </c:pt>
                <c:pt idx="49">
                  <c:v>995.70870085925037</c:v>
                </c:pt>
                <c:pt idx="50">
                  <c:v>946.37142189675228</c:v>
                </c:pt>
                <c:pt idx="51">
                  <c:v>748.07832303416399</c:v>
                </c:pt>
                <c:pt idx="52">
                  <c:v>681.386237386424</c:v>
                </c:pt>
                <c:pt idx="53">
                  <c:v>748.86450455106672</c:v>
                </c:pt>
                <c:pt idx="54">
                  <c:v>853.86818003651968</c:v>
                </c:pt>
                <c:pt idx="55">
                  <c:v>866.61136938570951</c:v>
                </c:pt>
                <c:pt idx="56">
                  <c:v>733.09381775647614</c:v>
                </c:pt>
                <c:pt idx="57">
                  <c:v>746.0564811650338</c:v>
                </c:pt>
                <c:pt idx="58">
                  <c:v>914.59355363767133</c:v>
                </c:pt>
                <c:pt idx="59">
                  <c:v>1344.8279975988014</c:v>
                </c:pt>
                <c:pt idx="60">
                  <c:v>1557.5965785615629</c:v>
                </c:pt>
                <c:pt idx="61">
                  <c:v>1145.1590845857481</c:v>
                </c:pt>
                <c:pt idx="62">
                  <c:v>1019.5565479549987</c:v>
                </c:pt>
                <c:pt idx="63">
                  <c:v>821.27768974983019</c:v>
                </c:pt>
                <c:pt idx="64">
                  <c:v>765.28648096867801</c:v>
                </c:pt>
                <c:pt idx="65">
                  <c:v>704.08055488153184</c:v>
                </c:pt>
                <c:pt idx="66">
                  <c:v>925.78296181386509</c:v>
                </c:pt>
                <c:pt idx="67">
                  <c:v>970.63097664433576</c:v>
                </c:pt>
                <c:pt idx="68">
                  <c:v>759.06068828942534</c:v>
                </c:pt>
                <c:pt idx="69">
                  <c:v>766.29192075586423</c:v>
                </c:pt>
                <c:pt idx="70">
                  <c:v>1003.5887761640005</c:v>
                </c:pt>
                <c:pt idx="71">
                  <c:v>1287.4725188399977</c:v>
                </c:pt>
                <c:pt idx="72">
                  <c:v>1273.062469501938</c:v>
                </c:pt>
                <c:pt idx="73">
                  <c:v>1009.1030359768993</c:v>
                </c:pt>
                <c:pt idx="74">
                  <c:v>1067.3122333584829</c:v>
                </c:pt>
                <c:pt idx="75">
                  <c:v>811.63768065800798</c:v>
                </c:pt>
                <c:pt idx="76">
                  <c:v>687.12270712578163</c:v>
                </c:pt>
                <c:pt idx="77">
                  <c:v>666.12988986859068</c:v>
                </c:pt>
                <c:pt idx="78">
                  <c:v>859.9160769112458</c:v>
                </c:pt>
                <c:pt idx="79">
                  <c:v>937.76526199545549</c:v>
                </c:pt>
                <c:pt idx="80">
                  <c:v>650.74758245648457</c:v>
                </c:pt>
                <c:pt idx="81">
                  <c:v>733.49130232387756</c:v>
                </c:pt>
                <c:pt idx="82">
                  <c:v>984.41196507741893</c:v>
                </c:pt>
                <c:pt idx="83">
                  <c:v>1190.2822358281135</c:v>
                </c:pt>
                <c:pt idx="84">
                  <c:v>1227.4561508946833</c:v>
                </c:pt>
                <c:pt idx="85">
                  <c:v>1159.8723019547326</c:v>
                </c:pt>
                <c:pt idx="86">
                  <c:v>1127.9466260516651</c:v>
                </c:pt>
                <c:pt idx="87">
                  <c:v>766.62456358223596</c:v>
                </c:pt>
                <c:pt idx="88">
                  <c:v>712.96748928571435</c:v>
                </c:pt>
                <c:pt idx="89">
                  <c:v>701.52136321145315</c:v>
                </c:pt>
                <c:pt idx="90">
                  <c:v>822.0865151882349</c:v>
                </c:pt>
                <c:pt idx="91">
                  <c:v>872.04993508448433</c:v>
                </c:pt>
                <c:pt idx="92">
                  <c:v>724.0851909964274</c:v>
                </c:pt>
                <c:pt idx="93">
                  <c:v>838.62263513681535</c:v>
                </c:pt>
                <c:pt idx="94">
                  <c:v>1002.9946658509019</c:v>
                </c:pt>
                <c:pt idx="95">
                  <c:v>1179.0428577700534</c:v>
                </c:pt>
                <c:pt idx="96">
                  <c:v>1167.2160434350012</c:v>
                </c:pt>
                <c:pt idx="97">
                  <c:v>1025.196865279846</c:v>
                </c:pt>
                <c:pt idx="98">
                  <c:v>990.63385084983918</c:v>
                </c:pt>
                <c:pt idx="99">
                  <c:v>853.48564118124898</c:v>
                </c:pt>
                <c:pt idx="100">
                  <c:v>725.40863582923112</c:v>
                </c:pt>
                <c:pt idx="101">
                  <c:v>705.14223775991468</c:v>
                </c:pt>
                <c:pt idx="102">
                  <c:v>861.10925860869679</c:v>
                </c:pt>
                <c:pt idx="103">
                  <c:v>931.04833545067663</c:v>
                </c:pt>
                <c:pt idx="104">
                  <c:v>761.15430799437343</c:v>
                </c:pt>
                <c:pt idx="105">
                  <c:v>782.64835106871874</c:v>
                </c:pt>
                <c:pt idx="106">
                  <c:v>1038.2916358525754</c:v>
                </c:pt>
                <c:pt idx="107">
                  <c:v>1231.9185257859099</c:v>
                </c:pt>
                <c:pt idx="108">
                  <c:v>1208.6105022311713</c:v>
                </c:pt>
                <c:pt idx="109">
                  <c:v>1154.7806056768104</c:v>
                </c:pt>
                <c:pt idx="110">
                  <c:v>918.86137669532457</c:v>
                </c:pt>
                <c:pt idx="111">
                  <c:v>781.97165264797502</c:v>
                </c:pt>
                <c:pt idx="112">
                  <c:v>738.55559869424258</c:v>
                </c:pt>
                <c:pt idx="113">
                  <c:v>873.31232108541963</c:v>
                </c:pt>
                <c:pt idx="114">
                  <c:v>1126.3892918999522</c:v>
                </c:pt>
                <c:pt idx="115">
                  <c:v>950.77333888185115</c:v>
                </c:pt>
                <c:pt idx="116">
                  <c:v>691.80586622259716</c:v>
                </c:pt>
                <c:pt idx="117">
                  <c:v>752.16407678521409</c:v>
                </c:pt>
                <c:pt idx="118">
                  <c:v>939.76574687419702</c:v>
                </c:pt>
                <c:pt idx="119">
                  <c:v>1239.7207594991353</c:v>
                </c:pt>
                <c:pt idx="120">
                  <c:v>1409.8705876326703</c:v>
                </c:pt>
                <c:pt idx="121">
                  <c:v>1144.6550892435785</c:v>
                </c:pt>
                <c:pt idx="122">
                  <c:v>916.01505181015841</c:v>
                </c:pt>
                <c:pt idx="123">
                  <c:v>889.12300014584571</c:v>
                </c:pt>
                <c:pt idx="124">
                  <c:v>757.16332816542081</c:v>
                </c:pt>
                <c:pt idx="125">
                  <c:v>666.93917964905529</c:v>
                </c:pt>
                <c:pt idx="126">
                  <c:v>902.255811353936</c:v>
                </c:pt>
                <c:pt idx="127">
                  <c:v>1070.3252778698798</c:v>
                </c:pt>
                <c:pt idx="128">
                  <c:v>725.86296659496497</c:v>
                </c:pt>
                <c:pt idx="129">
                  <c:v>691.79826476102653</c:v>
                </c:pt>
                <c:pt idx="130">
                  <c:v>1139.4313208709223</c:v>
                </c:pt>
                <c:pt idx="131">
                  <c:v>1428.9725620771835</c:v>
                </c:pt>
                <c:pt idx="132">
                  <c:v>1210.556414439189</c:v>
                </c:pt>
                <c:pt idx="133">
                  <c:v>1047.8746545721692</c:v>
                </c:pt>
                <c:pt idx="134">
                  <c:v>1052.2761018747738</c:v>
                </c:pt>
                <c:pt idx="135">
                  <c:v>843.3162330268741</c:v>
                </c:pt>
                <c:pt idx="136">
                  <c:v>740.33683354955951</c:v>
                </c:pt>
                <c:pt idx="137">
                  <c:v>760.74427184966532</c:v>
                </c:pt>
              </c:numCache>
            </c:numRef>
          </c:val>
          <c:smooth val="0"/>
          <c:extLst>
            <c:ext xmlns:c16="http://schemas.microsoft.com/office/drawing/2014/chart" uri="{C3380CC4-5D6E-409C-BE32-E72D297353CC}">
              <c16:uniqueId val="{00000000-64CA-4920-8A8C-EB12AB74C4B4}"/>
            </c:ext>
          </c:extLst>
        </c:ser>
        <c:ser>
          <c:idx val="1"/>
          <c:order val="1"/>
          <c:tx>
            <c:strRef>
              <c:f>'WA Sch. 1-2'!$Q$8</c:f>
              <c:strCache>
                <c:ptCount val="1"/>
                <c:pt idx="0">
                  <c:v>N.UPC</c:v>
                </c:pt>
              </c:strCache>
            </c:strRef>
          </c:tx>
          <c:spPr>
            <a:ln w="28575" cap="rnd">
              <a:solidFill>
                <a:schemeClr val="accent2"/>
              </a:solidFill>
              <a:round/>
            </a:ln>
            <a:effectLst/>
          </c:spPr>
          <c:marker>
            <c:symbol val="none"/>
          </c:marker>
          <c:cat>
            <c:numRef>
              <c:f>'WA Sch. 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1-2'!$Q$9:$Q$152</c:f>
              <c:numCache>
                <c:formatCode>#,##0.0</c:formatCode>
                <c:ptCount val="144"/>
                <c:pt idx="0">
                  <c:v>1293.2714739311743</c:v>
                </c:pt>
                <c:pt idx="1">
                  <c:v>1210.6037060279878</c:v>
                </c:pt>
                <c:pt idx="2">
                  <c:v>1084.1306515125343</c:v>
                </c:pt>
                <c:pt idx="3">
                  <c:v>882.07085271451592</c:v>
                </c:pt>
                <c:pt idx="4">
                  <c:v>760.96001829618092</c:v>
                </c:pt>
                <c:pt idx="5">
                  <c:v>707.27734179807408</c:v>
                </c:pt>
                <c:pt idx="6">
                  <c:v>858.94668531606555</c:v>
                </c:pt>
                <c:pt idx="7">
                  <c:v>994.97211252528473</c:v>
                </c:pt>
                <c:pt idx="8">
                  <c:v>777.17323378252911</c:v>
                </c:pt>
                <c:pt idx="9">
                  <c:v>777.94254211083614</c:v>
                </c:pt>
                <c:pt idx="10">
                  <c:v>1038.7368644177284</c:v>
                </c:pt>
                <c:pt idx="11">
                  <c:v>1307.6806942602191</c:v>
                </c:pt>
                <c:pt idx="12">
                  <c:v>1293.6259184886262</c:v>
                </c:pt>
                <c:pt idx="13">
                  <c:v>1245.0755194475641</c:v>
                </c:pt>
                <c:pt idx="14">
                  <c:v>982.83712171387992</c:v>
                </c:pt>
                <c:pt idx="15">
                  <c:v>875.09798449221398</c:v>
                </c:pt>
                <c:pt idx="16">
                  <c:v>791.90210746757452</c:v>
                </c:pt>
                <c:pt idx="17">
                  <c:v>726.74011284572896</c:v>
                </c:pt>
                <c:pt idx="18">
                  <c:v>913.22179139430909</c:v>
                </c:pt>
                <c:pt idx="19">
                  <c:v>975.83630246141627</c:v>
                </c:pt>
                <c:pt idx="20">
                  <c:v>688.16331902912145</c:v>
                </c:pt>
                <c:pt idx="21">
                  <c:v>828.14650137485103</c:v>
                </c:pt>
                <c:pt idx="22">
                  <c:v>1025.3647094516641</c:v>
                </c:pt>
                <c:pt idx="23">
                  <c:v>1334.987882355789</c:v>
                </c:pt>
                <c:pt idx="24">
                  <c:v>1399.2219003030311</c:v>
                </c:pt>
                <c:pt idx="25">
                  <c:v>1138.8977978639925</c:v>
                </c:pt>
                <c:pt idx="26">
                  <c:v>1102.6756363676639</c:v>
                </c:pt>
                <c:pt idx="27">
                  <c:v>839.34346697971</c:v>
                </c:pt>
                <c:pt idx="28">
                  <c:v>806.39500391394665</c:v>
                </c:pt>
                <c:pt idx="29">
                  <c:v>729.02642439659928</c:v>
                </c:pt>
                <c:pt idx="30">
                  <c:v>832.9044684878703</c:v>
                </c:pt>
                <c:pt idx="31">
                  <c:v>949.16154652485488</c:v>
                </c:pt>
                <c:pt idx="32">
                  <c:v>743.97481265545719</c:v>
                </c:pt>
                <c:pt idx="33">
                  <c:v>799.43135365264357</c:v>
                </c:pt>
                <c:pt idx="34">
                  <c:v>1003.5978939200406</c:v>
                </c:pt>
                <c:pt idx="35">
                  <c:v>1391.6389634535906</c:v>
                </c:pt>
                <c:pt idx="36">
                  <c:v>1342.8870008545157</c:v>
                </c:pt>
                <c:pt idx="37">
                  <c:v>1192.9850583251798</c:v>
                </c:pt>
                <c:pt idx="38">
                  <c:v>1033.9419762868556</c:v>
                </c:pt>
                <c:pt idx="39">
                  <c:v>853.42223147065317</c:v>
                </c:pt>
                <c:pt idx="40">
                  <c:v>742.75231988007613</c:v>
                </c:pt>
                <c:pt idx="41">
                  <c:v>714.49458000279105</c:v>
                </c:pt>
                <c:pt idx="42">
                  <c:v>998.87233538534872</c:v>
                </c:pt>
                <c:pt idx="43">
                  <c:v>872.87056557670303</c:v>
                </c:pt>
                <c:pt idx="44">
                  <c:v>718.27087464760666</c:v>
                </c:pt>
                <c:pt idx="45">
                  <c:v>777.09301408522879</c:v>
                </c:pt>
                <c:pt idx="46">
                  <c:v>1005.1117912346281</c:v>
                </c:pt>
                <c:pt idx="47">
                  <c:v>1287.9947575453289</c:v>
                </c:pt>
                <c:pt idx="48">
                  <c:v>1343.7156335243412</c:v>
                </c:pt>
                <c:pt idx="49">
                  <c:v>1087.4597000258073</c:v>
                </c:pt>
                <c:pt idx="50">
                  <c:v>984.7809974264718</c:v>
                </c:pt>
                <c:pt idx="51">
                  <c:v>851.97533914825431</c:v>
                </c:pt>
                <c:pt idx="52">
                  <c:v>729.36766435754816</c:v>
                </c:pt>
                <c:pt idx="53">
                  <c:v>717.7966891445725</c:v>
                </c:pt>
                <c:pt idx="54">
                  <c:v>934.90569310916931</c:v>
                </c:pt>
                <c:pt idx="55">
                  <c:v>871.5716248052895</c:v>
                </c:pt>
                <c:pt idx="56">
                  <c:v>762.91842824973696</c:v>
                </c:pt>
                <c:pt idx="57">
                  <c:v>744.44550797055194</c:v>
                </c:pt>
                <c:pt idx="58">
                  <c:v>1032.0839598327427</c:v>
                </c:pt>
                <c:pt idx="59">
                  <c:v>1251.502282899919</c:v>
                </c:pt>
                <c:pt idx="60">
                  <c:v>1386.3517352236042</c:v>
                </c:pt>
                <c:pt idx="61">
                  <c:v>1108.3115229219954</c:v>
                </c:pt>
                <c:pt idx="62">
                  <c:v>1028.4733971270014</c:v>
                </c:pt>
                <c:pt idx="63">
                  <c:v>814.66658272316658</c:v>
                </c:pt>
                <c:pt idx="64">
                  <c:v>757.22056674512544</c:v>
                </c:pt>
                <c:pt idx="65">
                  <c:v>719.99834968145285</c:v>
                </c:pt>
                <c:pt idx="66">
                  <c:v>887.09325862335299</c:v>
                </c:pt>
                <c:pt idx="67">
                  <c:v>919.41627850762291</c:v>
                </c:pt>
                <c:pt idx="68">
                  <c:v>715.36733146200868</c:v>
                </c:pt>
                <c:pt idx="69">
                  <c:v>737.88900978488141</c:v>
                </c:pt>
                <c:pt idx="70">
                  <c:v>1033.3321668639924</c:v>
                </c:pt>
                <c:pt idx="71">
                  <c:v>1260.1304265188035</c:v>
                </c:pt>
                <c:pt idx="72">
                  <c:v>1342.0630925486143</c:v>
                </c:pt>
                <c:pt idx="73">
                  <c:v>986.75015845175062</c:v>
                </c:pt>
                <c:pt idx="74">
                  <c:v>1067.4925420567267</c:v>
                </c:pt>
                <c:pt idx="75">
                  <c:v>810.87160154152525</c:v>
                </c:pt>
                <c:pt idx="76">
                  <c:v>739.36684885422801</c:v>
                </c:pt>
                <c:pt idx="77">
                  <c:v>709.49193502049627</c:v>
                </c:pt>
                <c:pt idx="78">
                  <c:v>841.70305229707253</c:v>
                </c:pt>
                <c:pt idx="79">
                  <c:v>952.44926039659902</c:v>
                </c:pt>
                <c:pt idx="80">
                  <c:v>672.91911672574065</c:v>
                </c:pt>
                <c:pt idx="81">
                  <c:v>728.28580754216705</c:v>
                </c:pt>
                <c:pt idx="82">
                  <c:v>1002.0976952038378</c:v>
                </c:pt>
                <c:pt idx="83">
                  <c:v>1251.5537621595099</c:v>
                </c:pt>
                <c:pt idx="84">
                  <c:v>1248.5341577617985</c:v>
                </c:pt>
                <c:pt idx="85">
                  <c:v>996.44945972341429</c:v>
                </c:pt>
                <c:pt idx="86">
                  <c:v>1034.953500201025</c:v>
                </c:pt>
                <c:pt idx="87">
                  <c:v>785.77807180163495</c:v>
                </c:pt>
                <c:pt idx="88">
                  <c:v>759.94115517254204</c:v>
                </c:pt>
                <c:pt idx="89">
                  <c:v>700.54132975257392</c:v>
                </c:pt>
                <c:pt idx="90">
                  <c:v>918.34276659624743</c:v>
                </c:pt>
                <c:pt idx="91">
                  <c:v>882.06762238821545</c:v>
                </c:pt>
                <c:pt idx="92">
                  <c:v>705.54958435444701</c:v>
                </c:pt>
                <c:pt idx="93">
                  <c:v>742.93887169590084</c:v>
                </c:pt>
                <c:pt idx="94">
                  <c:v>999.26261561667275</c:v>
                </c:pt>
                <c:pt idx="95">
                  <c:v>1268.6060900060759</c:v>
                </c:pt>
                <c:pt idx="96">
                  <c:v>1244.3686416975297</c:v>
                </c:pt>
                <c:pt idx="97">
                  <c:v>1060.3376167824197</c:v>
                </c:pt>
                <c:pt idx="98">
                  <c:v>966.18187706272238</c:v>
                </c:pt>
                <c:pt idx="99">
                  <c:v>865.93696218003447</c:v>
                </c:pt>
                <c:pt idx="100">
                  <c:v>725.66460793140459</c:v>
                </c:pt>
                <c:pt idx="101">
                  <c:v>719.9558191484673</c:v>
                </c:pt>
                <c:pt idx="102">
                  <c:v>900.37209388094664</c:v>
                </c:pt>
                <c:pt idx="103">
                  <c:v>924.2156870076526</c:v>
                </c:pt>
                <c:pt idx="104">
                  <c:v>770.79334485563868</c:v>
                </c:pt>
                <c:pt idx="105">
                  <c:v>771.5723402771273</c:v>
                </c:pt>
                <c:pt idx="106">
                  <c:v>1058.8676738025538</c:v>
                </c:pt>
                <c:pt idx="107">
                  <c:v>1293.1900521173063</c:v>
                </c:pt>
                <c:pt idx="108">
                  <c:v>1273.7957434440927</c:v>
                </c:pt>
                <c:pt idx="109">
                  <c:v>1116.2857421158121</c:v>
                </c:pt>
                <c:pt idx="110">
                  <c:v>938.51276621565989</c:v>
                </c:pt>
                <c:pt idx="111">
                  <c:v>816.10152763254428</c:v>
                </c:pt>
                <c:pt idx="112">
                  <c:v>751.96269453921116</c:v>
                </c:pt>
                <c:pt idx="113">
                  <c:v>722.92389475642926</c:v>
                </c:pt>
                <c:pt idx="114">
                  <c:v>1000.1599561908795</c:v>
                </c:pt>
                <c:pt idx="115">
                  <c:v>948.97012168424874</c:v>
                </c:pt>
                <c:pt idx="116">
                  <c:v>704.46983036373069</c:v>
                </c:pt>
                <c:pt idx="117">
                  <c:v>752.94493559597993</c:v>
                </c:pt>
                <c:pt idx="118">
                  <c:v>1007.2727651383889</c:v>
                </c:pt>
                <c:pt idx="119">
                  <c:v>1227.013602371014</c:v>
                </c:pt>
                <c:pt idx="120">
                  <c:v>1404.3223508804988</c:v>
                </c:pt>
                <c:pt idx="121">
                  <c:v>1142.9099533452652</c:v>
                </c:pt>
                <c:pt idx="122">
                  <c:v>952.6586758289061</c:v>
                </c:pt>
                <c:pt idx="123">
                  <c:v>820.70208205916651</c:v>
                </c:pt>
                <c:pt idx="124">
                  <c:v>706.61692596515729</c:v>
                </c:pt>
                <c:pt idx="125">
                  <c:v>695.55469648708606</c:v>
                </c:pt>
                <c:pt idx="126">
                  <c:v>862.49837518492882</c:v>
                </c:pt>
                <c:pt idx="127">
                  <c:v>949.46269212596962</c:v>
                </c:pt>
                <c:pt idx="128">
                  <c:v>733.07139975072369</c:v>
                </c:pt>
                <c:pt idx="129">
                  <c:v>785.51001275884619</c:v>
                </c:pt>
                <c:pt idx="130">
                  <c:v>1018.8750666145268</c:v>
                </c:pt>
                <c:pt idx="131">
                  <c:v>1343.6268983569462</c:v>
                </c:pt>
                <c:pt idx="132">
                  <c:v>1235.5307248347776</c:v>
                </c:pt>
                <c:pt idx="133">
                  <c:v>1048.82552954943</c:v>
                </c:pt>
                <c:pt idx="134">
                  <c:v>1009.4653989595106</c:v>
                </c:pt>
                <c:pt idx="135">
                  <c:v>831.89463383093687</c:v>
                </c:pt>
                <c:pt idx="136">
                  <c:v>767.88821945360019</c:v>
                </c:pt>
                <c:pt idx="137">
                  <c:v>750.3245520044411</c:v>
                </c:pt>
              </c:numCache>
            </c:numRef>
          </c:val>
          <c:smooth val="0"/>
          <c:extLst>
            <c:ext xmlns:c16="http://schemas.microsoft.com/office/drawing/2014/chart" uri="{C3380CC4-5D6E-409C-BE32-E72D297353CC}">
              <c16:uniqueId val="{00000001-64CA-4920-8A8C-EB12AB74C4B4}"/>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1-2'!$AP$46:$AP$165</c:f>
              <c:numCache>
                <c:formatCode>General</c:formatCode>
                <c:ptCount val="120"/>
                <c:pt idx="0">
                  <c:v>-0.68243262630017532</c:v>
                </c:pt>
                <c:pt idx="1">
                  <c:v>-0.56638570978259817</c:v>
                </c:pt>
                <c:pt idx="2">
                  <c:v>0.30688631423387286</c:v>
                </c:pt>
                <c:pt idx="3">
                  <c:v>-0.38792607423112691</c:v>
                </c:pt>
                <c:pt idx="4">
                  <c:v>0.55562720705521373</c:v>
                </c:pt>
                <c:pt idx="5">
                  <c:v>-0.57087694704092706</c:v>
                </c:pt>
                <c:pt idx="6">
                  <c:v>0.74835304834599836</c:v>
                </c:pt>
                <c:pt idx="7">
                  <c:v>0.20002297530026433</c:v>
                </c:pt>
                <c:pt idx="8">
                  <c:v>0.8352237326356331</c:v>
                </c:pt>
                <c:pt idx="9">
                  <c:v>-1.5567891696854748</c:v>
                </c:pt>
                <c:pt idx="10">
                  <c:v>1.1613914384126136</c:v>
                </c:pt>
                <c:pt idx="11">
                  <c:v>2.4907447488016339</c:v>
                </c:pt>
                <c:pt idx="12">
                  <c:v>0.68886183215439944</c:v>
                </c:pt>
                <c:pt idx="13">
                  <c:v>0.39799315637980143</c:v>
                </c:pt>
                <c:pt idx="14">
                  <c:v>1.8589493864606061</c:v>
                </c:pt>
                <c:pt idx="15">
                  <c:v>0.44631019852144371</c:v>
                </c:pt>
                <c:pt idx="16">
                  <c:v>1.3358930930364137</c:v>
                </c:pt>
                <c:pt idx="17">
                  <c:v>0.45839017257687087</c:v>
                </c:pt>
                <c:pt idx="18">
                  <c:v>-1.2941928281396475</c:v>
                </c:pt>
                <c:pt idx="19">
                  <c:v>-9.9113577315593226E-3</c:v>
                </c:pt>
                <c:pt idx="20">
                  <c:v>-1.8757237460475058</c:v>
                </c:pt>
                <c:pt idx="21">
                  <c:v>8.7343450421691657E-2</c:v>
                </c:pt>
                <c:pt idx="22">
                  <c:v>0.36704995028678683</c:v>
                </c:pt>
                <c:pt idx="23">
                  <c:v>2.2176300358339431</c:v>
                </c:pt>
                <c:pt idx="24">
                  <c:v>0.36013679940377269</c:v>
                </c:pt>
                <c:pt idx="25">
                  <c:v>1.8488389491749606</c:v>
                </c:pt>
                <c:pt idx="26">
                  <c:v>1.4254759465515787</c:v>
                </c:pt>
                <c:pt idx="27">
                  <c:v>-1.0352711721109982</c:v>
                </c:pt>
                <c:pt idx="28">
                  <c:v>-0.46024173020247511</c:v>
                </c:pt>
                <c:pt idx="29">
                  <c:v>-0.89431453993215759</c:v>
                </c:pt>
                <c:pt idx="30">
                  <c:v>4.4031446454459479E-2</c:v>
                </c:pt>
                <c:pt idx="31">
                  <c:v>-1.1033143934437231</c:v>
                </c:pt>
                <c:pt idx="32">
                  <c:v>0.13882392760502565</c:v>
                </c:pt>
                <c:pt idx="33">
                  <c:v>0.44527567989441263</c:v>
                </c:pt>
                <c:pt idx="34">
                  <c:v>-2.4268507771893786</c:v>
                </c:pt>
                <c:pt idx="35">
                  <c:v>1.6213770324380223</c:v>
                </c:pt>
                <c:pt idx="36">
                  <c:v>3.1841113790366964E-2</c:v>
                </c:pt>
                <c:pt idx="37">
                  <c:v>-0.48724160635994768</c:v>
                </c:pt>
                <c:pt idx="38">
                  <c:v>-0.63604341780497264</c:v>
                </c:pt>
                <c:pt idx="39">
                  <c:v>5.3505902755602774E-3</c:v>
                </c:pt>
                <c:pt idx="40">
                  <c:v>-1.184374698158877</c:v>
                </c:pt>
                <c:pt idx="41">
                  <c:v>-0.63438811222031144</c:v>
                </c:pt>
                <c:pt idx="42">
                  <c:v>0.60986591097268872</c:v>
                </c:pt>
                <c:pt idx="43">
                  <c:v>0.2064161959390067</c:v>
                </c:pt>
                <c:pt idx="44">
                  <c:v>-0.2979959022427896</c:v>
                </c:pt>
                <c:pt idx="45">
                  <c:v>0.37117407663092727</c:v>
                </c:pt>
                <c:pt idx="46">
                  <c:v>-0.73903439658306269</c:v>
                </c:pt>
                <c:pt idx="47">
                  <c:v>-0.28704554793904496</c:v>
                </c:pt>
                <c:pt idx="48">
                  <c:v>0.81080447683748902</c:v>
                </c:pt>
                <c:pt idx="49">
                  <c:v>-1.1808779346349583</c:v>
                </c:pt>
                <c:pt idx="50">
                  <c:v>1.2531703526239455</c:v>
                </c:pt>
                <c:pt idx="51">
                  <c:v>-0.62022583287287225</c:v>
                </c:pt>
                <c:pt idx="52">
                  <c:v>0.94143885138003791</c:v>
                </c:pt>
                <c:pt idx="53">
                  <c:v>-0.52089367960770028</c:v>
                </c:pt>
                <c:pt idx="54">
                  <c:v>0.47111298102874105</c:v>
                </c:pt>
                <c:pt idx="55">
                  <c:v>-1.4814920607481394</c:v>
                </c:pt>
                <c:pt idx="56">
                  <c:v>-0.28694159774960742</c:v>
                </c:pt>
                <c:pt idx="57">
                  <c:v>0.45680037209240731</c:v>
                </c:pt>
                <c:pt idx="58">
                  <c:v>-7.3099805476106589E-2</c:v>
                </c:pt>
                <c:pt idx="59">
                  <c:v>-1.0511126065794349</c:v>
                </c:pt>
                <c:pt idx="60">
                  <c:v>-0.69673580329068074</c:v>
                </c:pt>
                <c:pt idx="61">
                  <c:v>-1.4158242171249431</c:v>
                </c:pt>
                <c:pt idx="62">
                  <c:v>1.8725404357030435</c:v>
                </c:pt>
                <c:pt idx="63">
                  <c:v>-0.53154044439953885</c:v>
                </c:pt>
                <c:pt idx="64">
                  <c:v>-1.4641863698219115</c:v>
                </c:pt>
                <c:pt idx="65">
                  <c:v>-0.17658327400387436</c:v>
                </c:pt>
                <c:pt idx="66">
                  <c:v>-1.1489408894743927</c:v>
                </c:pt>
                <c:pt idx="67">
                  <c:v>0.22293151705507575</c:v>
                </c:pt>
                <c:pt idx="68">
                  <c:v>-0.53229679090183257</c:v>
                </c:pt>
                <c:pt idx="69">
                  <c:v>-0.3538536446430543</c:v>
                </c:pt>
                <c:pt idx="70">
                  <c:v>-0.63194495490568092</c:v>
                </c:pt>
                <c:pt idx="71">
                  <c:v>-0.41624504946664032</c:v>
                </c:pt>
                <c:pt idx="72">
                  <c:v>-2.0880950650528489</c:v>
                </c:pt>
                <c:pt idx="73">
                  <c:v>-1.3181764020401818</c:v>
                </c:pt>
                <c:pt idx="74">
                  <c:v>-0.99162219716669853</c:v>
                </c:pt>
                <c:pt idx="75">
                  <c:v>-0.7685286668897704</c:v>
                </c:pt>
                <c:pt idx="76">
                  <c:v>-7.6112257408964434E-2</c:v>
                </c:pt>
                <c:pt idx="77">
                  <c:v>0.40915647143230122</c:v>
                </c:pt>
                <c:pt idx="78">
                  <c:v>-0.61587693473912886</c:v>
                </c:pt>
                <c:pt idx="79">
                  <c:v>0.54974744161164713</c:v>
                </c:pt>
                <c:pt idx="80">
                  <c:v>-0.33389063492050597</c:v>
                </c:pt>
                <c:pt idx="81">
                  <c:v>-0.64211188664465679</c:v>
                </c:pt>
                <c:pt idx="82">
                  <c:v>0.55506913816535874</c:v>
                </c:pt>
                <c:pt idx="83">
                  <c:v>-1.70475524664994</c:v>
                </c:pt>
                <c:pt idx="84">
                  <c:v>-0.12718071623776844</c:v>
                </c:pt>
                <c:pt idx="85">
                  <c:v>-0.15342103944418334</c:v>
                </c:pt>
                <c:pt idx="86">
                  <c:v>-1.2663995158573207</c:v>
                </c:pt>
                <c:pt idx="87">
                  <c:v>1.8205186004703446</c:v>
                </c:pt>
                <c:pt idx="88">
                  <c:v>-0.24802423478847035</c:v>
                </c:pt>
                <c:pt idx="89">
                  <c:v>1.0647480305525479</c:v>
                </c:pt>
                <c:pt idx="90">
                  <c:v>-5.5691761665636143E-2</c:v>
                </c:pt>
                <c:pt idx="91">
                  <c:v>0.14915366431464089</c:v>
                </c:pt>
                <c:pt idx="92">
                  <c:v>1.083026810601136</c:v>
                </c:pt>
                <c:pt idx="93">
                  <c:v>0.59033858595549593</c:v>
                </c:pt>
                <c:pt idx="94">
                  <c:v>1.4231116061373168</c:v>
                </c:pt>
                <c:pt idx="95">
                  <c:v>-0.11814398510256119</c:v>
                </c:pt>
                <c:pt idx="96">
                  <c:v>8.5944679656645609E-2</c:v>
                </c:pt>
                <c:pt idx="97">
                  <c:v>0.68461736887709779</c:v>
                </c:pt>
                <c:pt idx="98">
                  <c:v>-2.2687638829882544</c:v>
                </c:pt>
                <c:pt idx="99">
                  <c:v>0.14894800545054762</c:v>
                </c:pt>
                <c:pt idx="100">
                  <c:v>0.71752840880148905</c:v>
                </c:pt>
                <c:pt idx="101">
                  <c:v>0.41376366499937661</c:v>
                </c:pt>
                <c:pt idx="102">
                  <c:v>1.4772607019715027</c:v>
                </c:pt>
                <c:pt idx="103">
                  <c:v>0.98051547864396016</c:v>
                </c:pt>
                <c:pt idx="104">
                  <c:v>0.30587712578752335</c:v>
                </c:pt>
                <c:pt idx="105">
                  <c:v>0.28795045584104817</c:v>
                </c:pt>
                <c:pt idx="106">
                  <c:v>-0.65901192854878021</c:v>
                </c:pt>
                <c:pt idx="107">
                  <c:v>-2.1759083292407015</c:v>
                </c:pt>
                <c:pt idx="108">
                  <c:v>1.3785471672640332E-14</c:v>
                </c:pt>
                <c:pt idx="109">
                  <c:v>2.1904774349550693</c:v>
                </c:pt>
                <c:pt idx="110">
                  <c:v>-1.5541934217558486</c:v>
                </c:pt>
                <c:pt idx="111">
                  <c:v>0.92236479578631714</c:v>
                </c:pt>
                <c:pt idx="112">
                  <c:v>-0.11754826989258378</c:v>
                </c:pt>
                <c:pt idx="113">
                  <c:v>0.45099821324372585</c:v>
                </c:pt>
                <c:pt idx="114">
                  <c:v>-0.23592167475476081</c:v>
                </c:pt>
                <c:pt idx="115">
                  <c:v>0.28593053905869587</c:v>
                </c:pt>
                <c:pt idx="116">
                  <c:v>0.9638970752327648</c:v>
                </c:pt>
                <c:pt idx="117">
                  <c:v>0.31387208013712009</c:v>
                </c:pt>
                <c:pt idx="118">
                  <c:v>1.0233197297009538</c:v>
                </c:pt>
                <c:pt idx="119">
                  <c:v>1.0403142569435857</c:v>
                </c:pt>
              </c:numCache>
            </c:numRef>
          </c:xVal>
          <c:yVal>
            <c:numRef>
              <c:f>'ID Sch. 1-2'!$BA$46:$BA$165</c:f>
              <c:numCache>
                <c:formatCode>0.000</c:formatCode>
                <c:ptCount val="120"/>
                <c:pt idx="0">
                  <c:v>-0.79571892196992056</c:v>
                </c:pt>
                <c:pt idx="1">
                  <c:v>-0.55940759981342003</c:v>
                </c:pt>
                <c:pt idx="2">
                  <c:v>0.28523021200384785</c:v>
                </c:pt>
                <c:pt idx="3">
                  <c:v>-0.39572529581448734</c:v>
                </c:pt>
                <c:pt idx="4">
                  <c:v>0.65984156097410673</c:v>
                </c:pt>
                <c:pt idx="5">
                  <c:v>-0.58395355652530356</c:v>
                </c:pt>
                <c:pt idx="6">
                  <c:v>0.82466217903935268</c:v>
                </c:pt>
                <c:pt idx="7">
                  <c:v>0.15698093272589608</c:v>
                </c:pt>
                <c:pt idx="8">
                  <c:v>0.88473536642075068</c:v>
                </c:pt>
                <c:pt idx="9">
                  <c:v>-1.5973526977611858</c:v>
                </c:pt>
                <c:pt idx="10">
                  <c:v>1.2091343701602324</c:v>
                </c:pt>
                <c:pt idx="11">
                  <c:v>2.562404725380119</c:v>
                </c:pt>
                <c:pt idx="12">
                  <c:v>0.76742739995147802</c:v>
                </c:pt>
                <c:pt idx="13">
                  <c:v>0.39572529581448734</c:v>
                </c:pt>
                <c:pt idx="14">
                  <c:v>1.7688250385187059</c:v>
                </c:pt>
                <c:pt idx="15">
                  <c:v>0.48767561631153389</c:v>
                </c:pt>
                <c:pt idx="16">
                  <c:v>1.3007407952098116</c:v>
                </c:pt>
                <c:pt idx="17">
                  <c:v>0.55940759981342003</c:v>
                </c:pt>
                <c:pt idx="18">
                  <c:v>-1.2536226075646817</c:v>
                </c:pt>
                <c:pt idx="19">
                  <c:v>-5.213646396562386E-2</c:v>
                </c:pt>
                <c:pt idx="20">
                  <c:v>-1.7688250385187059</c:v>
                </c:pt>
                <c:pt idx="21">
                  <c:v>7.3022840689146426E-2</c:v>
                </c:pt>
                <c:pt idx="22">
                  <c:v>0.35102215742413223</c:v>
                </c:pt>
                <c:pt idx="23">
                  <c:v>2.2111272410853289</c:v>
                </c:pt>
                <c:pt idx="24">
                  <c:v>0.32893642436422554</c:v>
                </c:pt>
                <c:pt idx="25">
                  <c:v>1.6769355088893503</c:v>
                </c:pt>
                <c:pt idx="26">
                  <c:v>1.4047919280405334</c:v>
                </c:pt>
                <c:pt idx="27">
                  <c:v>-0.98138417626213981</c:v>
                </c:pt>
                <c:pt idx="28">
                  <c:v>-0.44123392015968882</c:v>
                </c:pt>
                <c:pt idx="29">
                  <c:v>-0.91599911388803534</c:v>
                </c:pt>
                <c:pt idx="30">
                  <c:v>3.127280902613698E-2</c:v>
                </c:pt>
                <c:pt idx="31">
                  <c:v>-1.0512597817977336</c:v>
                </c:pt>
                <c:pt idx="32">
                  <c:v>9.3941125106491899E-2</c:v>
                </c:pt>
                <c:pt idx="33">
                  <c:v>0.46432956872668901</c:v>
                </c:pt>
                <c:pt idx="34">
                  <c:v>-2.5624047253801172</c:v>
                </c:pt>
                <c:pt idx="35">
                  <c:v>1.5267663302113343</c:v>
                </c:pt>
                <c:pt idx="36">
                  <c:v>1.0422759496273899E-2</c:v>
                </c:pt>
                <c:pt idx="37">
                  <c:v>-0.46432956872668901</c:v>
                </c:pt>
                <c:pt idx="38">
                  <c:v>-0.71260296566742809</c:v>
                </c:pt>
                <c:pt idx="39">
                  <c:v>-1.0422759496273899E-2</c:v>
                </c:pt>
                <c:pt idx="40">
                  <c:v>-1.1669186011353176</c:v>
                </c:pt>
                <c:pt idx="41">
                  <c:v>-0.68598353263417977</c:v>
                </c:pt>
                <c:pt idx="42">
                  <c:v>0.71260296566742809</c:v>
                </c:pt>
                <c:pt idx="43">
                  <c:v>0.17812111651651327</c:v>
                </c:pt>
                <c:pt idx="44">
                  <c:v>-0.32893642436422554</c:v>
                </c:pt>
                <c:pt idx="45">
                  <c:v>0.3732804719655104</c:v>
                </c:pt>
                <c:pt idx="46">
                  <c:v>-0.85431334867221986</c:v>
                </c:pt>
                <c:pt idx="47">
                  <c:v>-0.30701000240174037</c:v>
                </c:pt>
                <c:pt idx="48">
                  <c:v>0.85431334867221986</c:v>
                </c:pt>
                <c:pt idx="49">
                  <c:v>-1.1266860090395716</c:v>
                </c:pt>
                <c:pt idx="50">
                  <c:v>1.2536226075646817</c:v>
                </c:pt>
                <c:pt idx="51">
                  <c:v>-0.63414296405799342</c:v>
                </c:pt>
                <c:pt idx="52">
                  <c:v>0.94818488013239854</c:v>
                </c:pt>
                <c:pt idx="53">
                  <c:v>-0.48767561631153389</c:v>
                </c:pt>
                <c:pt idx="54">
                  <c:v>0.58395355652530356</c:v>
                </c:pt>
                <c:pt idx="55">
                  <c:v>-1.4630593361844002</c:v>
                </c:pt>
                <c:pt idx="56">
                  <c:v>-0.28523021200384785</c:v>
                </c:pt>
                <c:pt idx="57">
                  <c:v>0.53519417688850079</c:v>
                </c:pt>
                <c:pt idx="58">
                  <c:v>-9.3941125106491899E-2</c:v>
                </c:pt>
                <c:pt idx="59">
                  <c:v>-1.0157020117051774</c:v>
                </c:pt>
                <c:pt idx="60">
                  <c:v>-0.82466217903935268</c:v>
                </c:pt>
                <c:pt idx="61">
                  <c:v>-1.3509383667831778</c:v>
                </c:pt>
                <c:pt idx="62">
                  <c:v>1.8786590672766061</c:v>
                </c:pt>
                <c:pt idx="63">
                  <c:v>-0.51129056715173082</c:v>
                </c:pt>
                <c:pt idx="64">
                  <c:v>-1.4047919280405334</c:v>
                </c:pt>
                <c:pt idx="65">
                  <c:v>-0.22065146486235332</c:v>
                </c:pt>
                <c:pt idx="66">
                  <c:v>-1.0881989764386006</c:v>
                </c:pt>
                <c:pt idx="67">
                  <c:v>0.19934121391943735</c:v>
                </c:pt>
                <c:pt idx="68">
                  <c:v>-0.53519417688850079</c:v>
                </c:pt>
                <c:pt idx="69">
                  <c:v>-0.3732804719655104</c:v>
                </c:pt>
                <c:pt idx="70">
                  <c:v>-0.65984156097410673</c:v>
                </c:pt>
                <c:pt idx="71">
                  <c:v>-0.41837128791165434</c:v>
                </c:pt>
                <c:pt idx="72">
                  <c:v>-1.8786590672766057</c:v>
                </c:pt>
                <c:pt idx="73">
                  <c:v>-1.3007407952098116</c:v>
                </c:pt>
                <c:pt idx="74">
                  <c:v>-0.94818488013239854</c:v>
                </c:pt>
                <c:pt idx="75">
                  <c:v>-0.88473536642075068</c:v>
                </c:pt>
                <c:pt idx="76">
                  <c:v>-0.11490060124967313</c:v>
                </c:pt>
                <c:pt idx="77">
                  <c:v>0.41837128791165434</c:v>
                </c:pt>
                <c:pt idx="78">
                  <c:v>-0.60885652565055048</c:v>
                </c:pt>
                <c:pt idx="79">
                  <c:v>0.60885652565055048</c:v>
                </c:pt>
                <c:pt idx="80">
                  <c:v>-0.35102215742413223</c:v>
                </c:pt>
                <c:pt idx="81">
                  <c:v>-0.73973721941388981</c:v>
                </c:pt>
                <c:pt idx="82">
                  <c:v>0.63414296405799342</c:v>
                </c:pt>
                <c:pt idx="83">
                  <c:v>-1.6769355088893503</c:v>
                </c:pt>
                <c:pt idx="84">
                  <c:v>-0.17812111651651327</c:v>
                </c:pt>
                <c:pt idx="85">
                  <c:v>-0.19934121391943735</c:v>
                </c:pt>
                <c:pt idx="86">
                  <c:v>-1.2091343701602324</c:v>
                </c:pt>
                <c:pt idx="87">
                  <c:v>1.5973526977611863</c:v>
                </c:pt>
                <c:pt idx="88">
                  <c:v>-0.26358490404097262</c:v>
                </c:pt>
                <c:pt idx="89">
                  <c:v>1.1266860090395716</c:v>
                </c:pt>
                <c:pt idx="90">
                  <c:v>-7.3022840689146426E-2</c:v>
                </c:pt>
                <c:pt idx="91">
                  <c:v>0.13591068064648049</c:v>
                </c:pt>
                <c:pt idx="92">
                  <c:v>1.1669186011353176</c:v>
                </c:pt>
                <c:pt idx="93">
                  <c:v>0.68598353263417977</c:v>
                </c:pt>
                <c:pt idx="94">
                  <c:v>1.3509383667831778</c:v>
                </c:pt>
                <c:pt idx="95">
                  <c:v>-0.15698093272589608</c:v>
                </c:pt>
                <c:pt idx="96">
                  <c:v>5.213646396562386E-2</c:v>
                </c:pt>
                <c:pt idx="97">
                  <c:v>0.73973721941388981</c:v>
                </c:pt>
                <c:pt idx="98">
                  <c:v>-2.2111272410853271</c:v>
                </c:pt>
                <c:pt idx="99">
                  <c:v>0.11490060124967313</c:v>
                </c:pt>
                <c:pt idx="100">
                  <c:v>0.79571892196992056</c:v>
                </c:pt>
                <c:pt idx="101">
                  <c:v>0.44123392015968882</c:v>
                </c:pt>
                <c:pt idx="102">
                  <c:v>1.4630593361844004</c:v>
                </c:pt>
                <c:pt idx="103">
                  <c:v>1.0157020117051774</c:v>
                </c:pt>
                <c:pt idx="104">
                  <c:v>0.26358490404097262</c:v>
                </c:pt>
                <c:pt idx="105">
                  <c:v>0.24206240467219475</c:v>
                </c:pt>
                <c:pt idx="106">
                  <c:v>-0.76742739995147802</c:v>
                </c:pt>
                <c:pt idx="107">
                  <c:v>-2.0173495927674461</c:v>
                </c:pt>
                <c:pt idx="108">
                  <c:v>-3.127280902613698E-2</c:v>
                </c:pt>
                <c:pt idx="109">
                  <c:v>2.017349592767447</c:v>
                </c:pt>
                <c:pt idx="110">
                  <c:v>-1.5267663302113335</c:v>
                </c:pt>
                <c:pt idx="111">
                  <c:v>0.91599911388803534</c:v>
                </c:pt>
                <c:pt idx="112">
                  <c:v>-0.13591068064648049</c:v>
                </c:pt>
                <c:pt idx="113">
                  <c:v>0.51129056715173082</c:v>
                </c:pt>
                <c:pt idx="114">
                  <c:v>-0.24206240467219475</c:v>
                </c:pt>
                <c:pt idx="115">
                  <c:v>0.22065146486235332</c:v>
                </c:pt>
                <c:pt idx="116">
                  <c:v>0.98138417626213981</c:v>
                </c:pt>
                <c:pt idx="117">
                  <c:v>0.30701000240174037</c:v>
                </c:pt>
                <c:pt idx="118">
                  <c:v>1.0512597817977336</c:v>
                </c:pt>
                <c:pt idx="119">
                  <c:v>1.0881989764386006</c:v>
                </c:pt>
              </c:numCache>
            </c:numRef>
          </c:yVal>
          <c:smooth val="0"/>
          <c:extLst>
            <c:ext xmlns:c16="http://schemas.microsoft.com/office/drawing/2014/chart" uri="{C3380CC4-5D6E-409C-BE32-E72D297353CC}">
              <c16:uniqueId val="{00000001-A1AE-48AA-BC37-814BB2C6EEFA}"/>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1-2'!$BR$167:$CD$167</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1-2'!$BR$170:$CD$170</c:f>
              <c:numCache>
                <c:formatCode>0.000000</c:formatCode>
                <c:ptCount val="13"/>
                <c:pt idx="0">
                  <c:v>1</c:v>
                </c:pt>
                <c:pt idx="1">
                  <c:v>-6.4511958793881715E-3</c:v>
                </c:pt>
                <c:pt idx="2">
                  <c:v>0.16676197032342746</c:v>
                </c:pt>
                <c:pt idx="3">
                  <c:v>0.12186236884315156</c:v>
                </c:pt>
                <c:pt idx="4">
                  <c:v>-7.6751960574395039E-2</c:v>
                </c:pt>
                <c:pt idx="5">
                  <c:v>-1.1586887865708774E-2</c:v>
                </c:pt>
                <c:pt idx="6">
                  <c:v>-2.14492028202641E-2</c:v>
                </c:pt>
                <c:pt idx="7">
                  <c:v>5.2533158179702645E-2</c:v>
                </c:pt>
                <c:pt idx="8">
                  <c:v>3.8834876694411234E-2</c:v>
                </c:pt>
                <c:pt idx="9">
                  <c:v>0.15119063053808929</c:v>
                </c:pt>
                <c:pt idx="10">
                  <c:v>0.13062037299589932</c:v>
                </c:pt>
                <c:pt idx="11">
                  <c:v>-3.7850738540732558E-2</c:v>
                </c:pt>
                <c:pt idx="12">
                  <c:v>0.17467001680019231</c:v>
                </c:pt>
              </c:numCache>
            </c:numRef>
          </c:val>
          <c:extLst>
            <c:ext xmlns:c16="http://schemas.microsoft.com/office/drawing/2014/chart" uri="{C3380CC4-5D6E-409C-BE32-E72D297353CC}">
              <c16:uniqueId val="{00000000-A56D-4657-AA62-5215F1984A26}"/>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1-2'!$BQ$172</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11-12'!$BT$167:$CE$167</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'ID Sch. 1-2'!$BS$172:$CD$172</c:f>
              <c:numCache>
                <c:formatCode>0.000000</c:formatCode>
                <c:ptCount val="12"/>
                <c:pt idx="0">
                  <c:v>0.94295640701909078</c:v>
                </c:pt>
                <c:pt idx="1">
                  <c:v>0.17769350084876631</c:v>
                </c:pt>
                <c:pt idx="2">
                  <c:v>0.15022241832744387</c:v>
                </c:pt>
                <c:pt idx="3">
                  <c:v>0.19492686503406179</c:v>
                </c:pt>
                <c:pt idx="4">
                  <c:v>0.29906979768712361</c:v>
                </c:pt>
                <c:pt idx="5">
                  <c:v>0.40843128765286363</c:v>
                </c:pt>
                <c:pt idx="6">
                  <c:v>0.48374743812272736</c:v>
                </c:pt>
                <c:pt idx="7">
                  <c:v>0.57064706784055863</c:v>
                </c:pt>
                <c:pt idx="8">
                  <c:v>0.37507786243457253</c:v>
                </c:pt>
                <c:pt idx="9">
                  <c:v>0.28683124914595826</c:v>
                </c:pt>
                <c:pt idx="10">
                  <c:v>0.3512983104507803</c:v>
                </c:pt>
                <c:pt idx="11">
                  <c:v>0.17780451120635779</c:v>
                </c:pt>
              </c:numCache>
            </c:numRef>
          </c:val>
          <c:extLst>
            <c:ext xmlns:c16="http://schemas.microsoft.com/office/drawing/2014/chart" uri="{C3380CC4-5D6E-409C-BE32-E72D297353CC}">
              <c16:uniqueId val="{00000000-AEF8-4943-AF60-FD0D0E53671A}"/>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11-12'!$E$156</c:f>
              <c:strCache>
                <c:ptCount val="1"/>
                <c:pt idx="0">
                  <c:v>Annual Calendar, UPC</c:v>
                </c:pt>
              </c:strCache>
            </c:strRef>
          </c:tx>
          <c:spPr>
            <a:ln w="28575" cap="rnd">
              <a:solidFill>
                <a:schemeClr val="accent1"/>
              </a:solidFill>
              <a:round/>
            </a:ln>
            <a:effectLst/>
          </c:spPr>
          <c:marker>
            <c:symbol val="none"/>
          </c:marker>
          <c:cat>
            <c:numRef>
              <c:f>'ID Sch. 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11-12'!$E$157:$E$167</c:f>
              <c:numCache>
                <c:formatCode>#,##0</c:formatCode>
                <c:ptCount val="11"/>
                <c:pt idx="0">
                  <c:v>17072.733941619408</c:v>
                </c:pt>
                <c:pt idx="1">
                  <c:v>17653.07968058543</c:v>
                </c:pt>
                <c:pt idx="2">
                  <c:v>17791.094008125816</c:v>
                </c:pt>
                <c:pt idx="3">
                  <c:v>17435.392150430958</c:v>
                </c:pt>
                <c:pt idx="4">
                  <c:v>17119.838565164897</c:v>
                </c:pt>
                <c:pt idx="5">
                  <c:v>17767.696749816059</c:v>
                </c:pt>
                <c:pt idx="6">
                  <c:v>17158.982677102249</c:v>
                </c:pt>
                <c:pt idx="7">
                  <c:v>17639.215312571159</c:v>
                </c:pt>
                <c:pt idx="8">
                  <c:v>17731.184134026316</c:v>
                </c:pt>
                <c:pt idx="9">
                  <c:v>18911.029491572663</c:v>
                </c:pt>
                <c:pt idx="10">
                  <c:v>19958.060067373452</c:v>
                </c:pt>
              </c:numCache>
            </c:numRef>
          </c:val>
          <c:smooth val="0"/>
          <c:extLst>
            <c:ext xmlns:c16="http://schemas.microsoft.com/office/drawing/2014/chart" uri="{C3380CC4-5D6E-409C-BE32-E72D297353CC}">
              <c16:uniqueId val="{00000000-787D-4F5F-B0D7-6150BE7ED907}"/>
            </c:ext>
          </c:extLst>
        </c:ser>
        <c:ser>
          <c:idx val="1"/>
          <c:order val="1"/>
          <c:tx>
            <c:strRef>
              <c:f>'ID Sch. 11-12'!$F$156</c:f>
              <c:strCache>
                <c:ptCount val="1"/>
                <c:pt idx="0">
                  <c:v>Annual Normalized, UPC</c:v>
                </c:pt>
              </c:strCache>
            </c:strRef>
          </c:tx>
          <c:spPr>
            <a:ln w="28575" cap="rnd">
              <a:solidFill>
                <a:schemeClr val="accent2"/>
              </a:solidFill>
              <a:round/>
            </a:ln>
            <a:effectLst/>
          </c:spPr>
          <c:marker>
            <c:symbol val="none"/>
          </c:marker>
          <c:cat>
            <c:numRef>
              <c:f>'ID Sch. 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11-12'!$F$157:$F$167</c:f>
              <c:numCache>
                <c:formatCode>#,##0</c:formatCode>
                <c:ptCount val="11"/>
                <c:pt idx="0">
                  <c:v>17239.477655454644</c:v>
                </c:pt>
                <c:pt idx="1">
                  <c:v>17320.895363666321</c:v>
                </c:pt>
                <c:pt idx="2">
                  <c:v>17808.14588024492</c:v>
                </c:pt>
                <c:pt idx="3">
                  <c:v>17551.574481997199</c:v>
                </c:pt>
                <c:pt idx="4">
                  <c:v>17518.993026611257</c:v>
                </c:pt>
                <c:pt idx="5">
                  <c:v>17272.158390886696</c:v>
                </c:pt>
                <c:pt idx="6">
                  <c:v>17415.892283436835</c:v>
                </c:pt>
                <c:pt idx="7">
                  <c:v>17540.667137434688</c:v>
                </c:pt>
                <c:pt idx="8">
                  <c:v>18006.0734803983</c:v>
                </c:pt>
                <c:pt idx="9">
                  <c:v>18684.136021161354</c:v>
                </c:pt>
                <c:pt idx="10">
                  <c:v>19501.034896641424</c:v>
                </c:pt>
              </c:numCache>
            </c:numRef>
          </c:val>
          <c:smooth val="0"/>
          <c:extLst>
            <c:ext xmlns:c16="http://schemas.microsoft.com/office/drawing/2014/chart" uri="{C3380CC4-5D6E-409C-BE32-E72D297353CC}">
              <c16:uniqueId val="{00000001-787D-4F5F-B0D7-6150BE7ED907}"/>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11-12'!$O$8</c:f>
              <c:strCache>
                <c:ptCount val="1"/>
                <c:pt idx="0">
                  <c:v>AC.UPC</c:v>
                </c:pt>
              </c:strCache>
            </c:strRef>
          </c:tx>
          <c:spPr>
            <a:ln w="28575" cap="rnd">
              <a:solidFill>
                <a:schemeClr val="accent1"/>
              </a:solidFill>
              <a:round/>
            </a:ln>
            <a:effectLst/>
          </c:spPr>
          <c:marker>
            <c:symbol val="none"/>
          </c:marker>
          <c:cat>
            <c:numRef>
              <c:f>'ID Sch. 11-12'!$A$9:$A$152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11-12'!$O$9:$O$152</c:f>
              <c:numCache>
                <c:formatCode>#,##0</c:formatCode>
                <c:ptCount val="144"/>
                <c:pt idx="0">
                  <c:v>1630.1119564669723</c:v>
                </c:pt>
                <c:pt idx="1">
                  <c:v>1527.0363252163413</c:v>
                </c:pt>
                <c:pt idx="2">
                  <c:v>1463.1866773837035</c:v>
                </c:pt>
                <c:pt idx="3">
                  <c:v>1230.8047458987608</c:v>
                </c:pt>
                <c:pt idx="4">
                  <c:v>1258.5824081981214</c:v>
                </c:pt>
                <c:pt idx="5">
                  <c:v>1164.734796112614</c:v>
                </c:pt>
                <c:pt idx="6">
                  <c:v>1508.387300315489</c:v>
                </c:pt>
                <c:pt idx="7">
                  <c:v>1655.4561236742045</c:v>
                </c:pt>
                <c:pt idx="8">
                  <c:v>1434.1517558319597</c:v>
                </c:pt>
                <c:pt idx="9">
                  <c:v>1337.8443868653146</c:v>
                </c:pt>
                <c:pt idx="10">
                  <c:v>1385.2412195486475</c:v>
                </c:pt>
                <c:pt idx="11">
                  <c:v>1651.9425784943026</c:v>
                </c:pt>
                <c:pt idx="12">
                  <c:v>1643.5866057687533</c:v>
                </c:pt>
                <c:pt idx="13">
                  <c:v>1481.0471211971064</c:v>
                </c:pt>
                <c:pt idx="14">
                  <c:v>1378.6918993997717</c:v>
                </c:pt>
                <c:pt idx="15">
                  <c:v>1329.6653119888983</c:v>
                </c:pt>
                <c:pt idx="16">
                  <c:v>1327.8180601675174</c:v>
                </c:pt>
                <c:pt idx="17">
                  <c:v>1251.360358575603</c:v>
                </c:pt>
                <c:pt idx="18">
                  <c:v>1615.8137739956462</c:v>
                </c:pt>
                <c:pt idx="19">
                  <c:v>1595.5607462760429</c:v>
                </c:pt>
                <c:pt idx="20">
                  <c:v>1415.4022465238261</c:v>
                </c:pt>
                <c:pt idx="21">
                  <c:v>1560.4783959751405</c:v>
                </c:pt>
                <c:pt idx="22">
                  <c:v>1122.0261800677833</c:v>
                </c:pt>
                <c:pt idx="23">
                  <c:v>1929.2043226818271</c:v>
                </c:pt>
                <c:pt idx="24">
                  <c:v>1731.9191899427676</c:v>
                </c:pt>
                <c:pt idx="25">
                  <c:v>1644.0827336368532</c:v>
                </c:pt>
                <c:pt idx="26">
                  <c:v>1534.8039666993143</c:v>
                </c:pt>
                <c:pt idx="27">
                  <c:v>1405.1646165155598</c:v>
                </c:pt>
                <c:pt idx="28">
                  <c:v>1306.5528709772082</c:v>
                </c:pt>
                <c:pt idx="29">
                  <c:v>1290.3946532427544</c:v>
                </c:pt>
                <c:pt idx="30">
                  <c:v>1624.3885278741388</c:v>
                </c:pt>
                <c:pt idx="31">
                  <c:v>1551.302975609756</c:v>
                </c:pt>
                <c:pt idx="32">
                  <c:v>1177.6128843908136</c:v>
                </c:pt>
                <c:pt idx="33">
                  <c:v>1316.3391528473471</c:v>
                </c:pt>
                <c:pt idx="34">
                  <c:v>1551.2745183887916</c:v>
                </c:pt>
                <c:pt idx="35">
                  <c:v>1657.6458848035654</c:v>
                </c:pt>
                <c:pt idx="36">
                  <c:v>1542.4734435797666</c:v>
                </c:pt>
                <c:pt idx="37">
                  <c:v>1527.2531421790618</c:v>
                </c:pt>
                <c:pt idx="38">
                  <c:v>1453.7372305020981</c:v>
                </c:pt>
                <c:pt idx="39">
                  <c:v>1340.4898591412943</c:v>
                </c:pt>
                <c:pt idx="40">
                  <c:v>1298.1297184668315</c:v>
                </c:pt>
                <c:pt idx="41">
                  <c:v>1459.8933727352</c:v>
                </c:pt>
                <c:pt idx="42">
                  <c:v>1525.5624304581297</c:v>
                </c:pt>
                <c:pt idx="43">
                  <c:v>1588.3339758107261</c:v>
                </c:pt>
                <c:pt idx="44">
                  <c:v>1240.1657913755721</c:v>
                </c:pt>
                <c:pt idx="45">
                  <c:v>1286.7270492988289</c:v>
                </c:pt>
                <c:pt idx="46">
                  <c:v>1479.3825333463149</c:v>
                </c:pt>
                <c:pt idx="47">
                  <c:v>1689.6096636665088</c:v>
                </c:pt>
                <c:pt idx="48">
                  <c:v>1673.7857485144718</c:v>
                </c:pt>
                <c:pt idx="49">
                  <c:v>1483.6488564198062</c:v>
                </c:pt>
                <c:pt idx="50">
                  <c:v>1492.0659755398433</c:v>
                </c:pt>
                <c:pt idx="51">
                  <c:v>1224.8750299028754</c:v>
                </c:pt>
                <c:pt idx="52">
                  <c:v>1282.2587095542617</c:v>
                </c:pt>
                <c:pt idx="53">
                  <c:v>1294.9182290921235</c:v>
                </c:pt>
                <c:pt idx="54">
                  <c:v>1474.9055357567117</c:v>
                </c:pt>
                <c:pt idx="55">
                  <c:v>1499.4496319164093</c:v>
                </c:pt>
                <c:pt idx="56">
                  <c:v>1168.9546794749858</c:v>
                </c:pt>
                <c:pt idx="57">
                  <c:v>1362.3431904761906</c:v>
                </c:pt>
                <c:pt idx="58">
                  <c:v>1365.2672655544466</c:v>
                </c:pt>
                <c:pt idx="59">
                  <c:v>1796.7737586632488</c:v>
                </c:pt>
                <c:pt idx="60">
                  <c:v>1865.8317601854576</c:v>
                </c:pt>
                <c:pt idx="61">
                  <c:v>1572.7215429817079</c:v>
                </c:pt>
                <c:pt idx="62">
                  <c:v>1559.9564005668399</c:v>
                </c:pt>
                <c:pt idx="63">
                  <c:v>1308.6164013644116</c:v>
                </c:pt>
                <c:pt idx="64">
                  <c:v>1325.6936254791538</c:v>
                </c:pt>
                <c:pt idx="65">
                  <c:v>1261.5148789904888</c:v>
                </c:pt>
                <c:pt idx="66">
                  <c:v>1545.7241460541813</c:v>
                </c:pt>
                <c:pt idx="67">
                  <c:v>1463.064367816092</c:v>
                </c:pt>
                <c:pt idx="68">
                  <c:v>1238.5021354484443</c:v>
                </c:pt>
                <c:pt idx="69">
                  <c:v>1389.9828044323665</c:v>
                </c:pt>
                <c:pt idx="70">
                  <c:v>1464.9024623157895</c:v>
                </c:pt>
                <c:pt idx="71">
                  <c:v>1772.0598402764804</c:v>
                </c:pt>
                <c:pt idx="72">
                  <c:v>1624.5984107417787</c:v>
                </c:pt>
                <c:pt idx="73">
                  <c:v>1607.6522319501303</c:v>
                </c:pt>
                <c:pt idx="74">
                  <c:v>1521.0405391154884</c:v>
                </c:pt>
                <c:pt idx="75">
                  <c:v>1315.0984117975179</c:v>
                </c:pt>
                <c:pt idx="76">
                  <c:v>1248.1085415214461</c:v>
                </c:pt>
                <c:pt idx="77">
                  <c:v>1252.8786610083021</c:v>
                </c:pt>
                <c:pt idx="78">
                  <c:v>1533.5606055279877</c:v>
                </c:pt>
                <c:pt idx="79">
                  <c:v>1392.9777303755845</c:v>
                </c:pt>
                <c:pt idx="80">
                  <c:v>1207.7887604857024</c:v>
                </c:pt>
                <c:pt idx="81">
                  <c:v>1302.8232252487735</c:v>
                </c:pt>
                <c:pt idx="82">
                  <c:v>1486.9293717200496</c:v>
                </c:pt>
                <c:pt idx="83">
                  <c:v>1666.3909700248641</c:v>
                </c:pt>
                <c:pt idx="84">
                  <c:v>1679.6276583786371</c:v>
                </c:pt>
                <c:pt idx="85">
                  <c:v>1707.4429990821013</c:v>
                </c:pt>
                <c:pt idx="86">
                  <c:v>1503.7081434373001</c:v>
                </c:pt>
                <c:pt idx="87">
                  <c:v>1353.0018559748685</c:v>
                </c:pt>
                <c:pt idx="88">
                  <c:v>1266.1830155732121</c:v>
                </c:pt>
                <c:pt idx="89">
                  <c:v>1340.461474445869</c:v>
                </c:pt>
                <c:pt idx="90">
                  <c:v>1402.26023741105</c:v>
                </c:pt>
                <c:pt idx="91">
                  <c:v>1513.7022426907213</c:v>
                </c:pt>
                <c:pt idx="92">
                  <c:v>1257.6459753299955</c:v>
                </c:pt>
                <c:pt idx="93">
                  <c:v>1386.7831538012483</c:v>
                </c:pt>
                <c:pt idx="94">
                  <c:v>1564.9964287198952</c:v>
                </c:pt>
                <c:pt idx="95">
                  <c:v>1665.9325610720955</c:v>
                </c:pt>
                <c:pt idx="96">
                  <c:v>1720.7717810542333</c:v>
                </c:pt>
                <c:pt idx="97">
                  <c:v>1574.6331370441978</c:v>
                </c:pt>
                <c:pt idx="98">
                  <c:v>1473.4028148874527</c:v>
                </c:pt>
                <c:pt idx="99">
                  <c:v>1223.5228041683404</c:v>
                </c:pt>
                <c:pt idx="100">
                  <c:v>1198.8944825418059</c:v>
                </c:pt>
                <c:pt idx="101">
                  <c:v>1347.0293076516687</c:v>
                </c:pt>
                <c:pt idx="102">
                  <c:v>1549.3743440888652</c:v>
                </c:pt>
                <c:pt idx="103">
                  <c:v>1485.8851063783022</c:v>
                </c:pt>
                <c:pt idx="104">
                  <c:v>1598.8535426727547</c:v>
                </c:pt>
                <c:pt idx="105">
                  <c:v>1112.5571971126421</c:v>
                </c:pt>
                <c:pt idx="106">
                  <c:v>1686.6901636395544</c:v>
                </c:pt>
                <c:pt idx="107">
                  <c:v>1756.1048530361193</c:v>
                </c:pt>
                <c:pt idx="108">
                  <c:v>1719.7066666823819</c:v>
                </c:pt>
                <c:pt idx="109">
                  <c:v>1759.9047177115767</c:v>
                </c:pt>
                <c:pt idx="110">
                  <c:v>1549.6947404967643</c:v>
                </c:pt>
                <c:pt idx="111">
                  <c:v>1348.4746963960843</c:v>
                </c:pt>
                <c:pt idx="112">
                  <c:v>1453.7021793956283</c:v>
                </c:pt>
                <c:pt idx="113">
                  <c:v>1655.6663290817426</c:v>
                </c:pt>
                <c:pt idx="114">
                  <c:v>1682.3002357867472</c:v>
                </c:pt>
                <c:pt idx="115">
                  <c:v>1586.5635875150886</c:v>
                </c:pt>
                <c:pt idx="116">
                  <c:v>1339.4123970960511</c:v>
                </c:pt>
                <c:pt idx="117">
                  <c:v>1460.2205559212605</c:v>
                </c:pt>
                <c:pt idx="118">
                  <c:v>1531.9770472667844</c:v>
                </c:pt>
                <c:pt idx="119">
                  <c:v>1848.3912524445964</c:v>
                </c:pt>
                <c:pt idx="120">
                  <c:v>1946.8414358305893</c:v>
                </c:pt>
                <c:pt idx="121">
                  <c:v>1815.4652595584278</c:v>
                </c:pt>
                <c:pt idx="122">
                  <c:v>1567.5074955909624</c:v>
                </c:pt>
                <c:pt idx="123">
                  <c:v>1586.0023754996173</c:v>
                </c:pt>
                <c:pt idx="124">
                  <c:v>1388.5606331543568</c:v>
                </c:pt>
                <c:pt idx="125">
                  <c:v>1372.7993549894738</c:v>
                </c:pt>
                <c:pt idx="126">
                  <c:v>1708.621822494197</c:v>
                </c:pt>
                <c:pt idx="127">
                  <c:v>1760.3320989966558</c:v>
                </c:pt>
                <c:pt idx="128">
                  <c:v>1386.710963278078</c:v>
                </c:pt>
                <c:pt idx="129">
                  <c:v>1486.6824222622827</c:v>
                </c:pt>
                <c:pt idx="130">
                  <c:v>1916.2618544440743</c:v>
                </c:pt>
                <c:pt idx="131">
                  <c:v>2056.0949058706551</c:v>
                </c:pt>
                <c:pt idx="132">
                  <c:v>1749.1585920727316</c:v>
                </c:pt>
                <c:pt idx="133">
                  <c:v>1828.6641918440307</c:v>
                </c:pt>
                <c:pt idx="134">
                  <c:v>1804.8185015879478</c:v>
                </c:pt>
                <c:pt idx="135">
                  <c:v>1472.9544882152113</c:v>
                </c:pt>
                <c:pt idx="136">
                  <c:v>1534.1137240810747</c:v>
                </c:pt>
                <c:pt idx="137">
                  <c:v>1559.0332295338492</c:v>
                </c:pt>
              </c:numCache>
            </c:numRef>
          </c:val>
          <c:smooth val="0"/>
          <c:extLst>
            <c:ext xmlns:c16="http://schemas.microsoft.com/office/drawing/2014/chart" uri="{C3380CC4-5D6E-409C-BE32-E72D297353CC}">
              <c16:uniqueId val="{00000000-96A2-40BC-9BD0-1C901EF11992}"/>
            </c:ext>
          </c:extLst>
        </c:ser>
        <c:ser>
          <c:idx val="1"/>
          <c:order val="1"/>
          <c:tx>
            <c:strRef>
              <c:f>'ID Sch. 11-12'!$Q$8</c:f>
              <c:strCache>
                <c:ptCount val="1"/>
                <c:pt idx="0">
                  <c:v>N.UPC</c:v>
                </c:pt>
              </c:strCache>
              <c:extLst xmlns:c15="http://schemas.microsoft.com/office/drawing/2012/chart"/>
            </c:strRef>
          </c:tx>
          <c:spPr>
            <a:ln w="28575" cap="rnd">
              <a:solidFill>
                <a:schemeClr val="accent2"/>
              </a:solidFill>
              <a:round/>
            </a:ln>
            <a:effectLst/>
          </c:spPr>
          <c:marker>
            <c:symbol val="none"/>
          </c:marker>
          <c:cat>
            <c:numRef>
              <c:f>'ID Sch. 11-12'!$A$9:$A$152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11-12'!$Q$9:$Q$152</c:f>
              <c:numCache>
                <c:formatCode>#,##0.0</c:formatCode>
                <c:ptCount val="144"/>
                <c:pt idx="0">
                  <c:v>1636.6622552378153</c:v>
                </c:pt>
                <c:pt idx="1">
                  <c:v>1524.0248863952704</c:v>
                </c:pt>
                <c:pt idx="2">
                  <c:v>1434.9791437638319</c:v>
                </c:pt>
                <c:pt idx="3">
                  <c:v>1248.4121470425932</c:v>
                </c:pt>
                <c:pt idx="4">
                  <c:v>1247.5849247066435</c:v>
                </c:pt>
                <c:pt idx="5">
                  <c:v>1211.8613615401964</c:v>
                </c:pt>
                <c:pt idx="6">
                  <c:v>1505.5066036526252</c:v>
                </c:pt>
                <c:pt idx="7">
                  <c:v>1635.4170473435031</c:v>
                </c:pt>
                <c:pt idx="8">
                  <c:v>1473.9105008161721</c:v>
                </c:pt>
                <c:pt idx="9">
                  <c:v>1338.1698702143919</c:v>
                </c:pt>
                <c:pt idx="10">
                  <c:v>1439.8183621790038</c:v>
                </c:pt>
                <c:pt idx="11">
                  <c:v>1718.7542123920382</c:v>
                </c:pt>
                <c:pt idx="12">
                  <c:v>1526.5977935537969</c:v>
                </c:pt>
                <c:pt idx="13">
                  <c:v>1517.7571075619569</c:v>
                </c:pt>
                <c:pt idx="14">
                  <c:v>1394.5998777106054</c:v>
                </c:pt>
                <c:pt idx="15">
                  <c:v>1320.6868192887421</c:v>
                </c:pt>
                <c:pt idx="16">
                  <c:v>1314.6270212517982</c:v>
                </c:pt>
                <c:pt idx="17">
                  <c:v>1274.5881782742208</c:v>
                </c:pt>
                <c:pt idx="18">
                  <c:v>1573.429338990413</c:v>
                </c:pt>
                <c:pt idx="19">
                  <c:v>1566.7036097985633</c:v>
                </c:pt>
                <c:pt idx="20">
                  <c:v>1337.5104305982229</c:v>
                </c:pt>
                <c:pt idx="21">
                  <c:v>1522.2669302200648</c:v>
                </c:pt>
                <c:pt idx="22">
                  <c:v>1102.6997453492879</c:v>
                </c:pt>
                <c:pt idx="23">
                  <c:v>1867.3080271284832</c:v>
                </c:pt>
                <c:pt idx="24">
                  <c:v>1770.7472575689928</c:v>
                </c:pt>
                <c:pt idx="25">
                  <c:v>1536.8541943817759</c:v>
                </c:pt>
                <c:pt idx="26">
                  <c:v>1524.1855294096872</c:v>
                </c:pt>
                <c:pt idx="27">
                  <c:v>1407.2063287212047</c:v>
                </c:pt>
                <c:pt idx="28">
                  <c:v>1335.4747858292315</c:v>
                </c:pt>
                <c:pt idx="29">
                  <c:v>1359.4352925269579</c:v>
                </c:pt>
                <c:pt idx="30">
                  <c:v>1505.3606927932669</c:v>
                </c:pt>
                <c:pt idx="31">
                  <c:v>1523.2076447424408</c:v>
                </c:pt>
                <c:pt idx="32">
                  <c:v>1190.765363326087</c:v>
                </c:pt>
                <c:pt idx="33">
                  <c:v>1372.4469428735013</c:v>
                </c:pt>
                <c:pt idx="34">
                  <c:v>1526.9623230817358</c:v>
                </c:pt>
                <c:pt idx="35">
                  <c:v>1754.7725575127108</c:v>
                </c:pt>
                <c:pt idx="36">
                  <c:v>1568.8007492887727</c:v>
                </c:pt>
                <c:pt idx="37">
                  <c:v>1648.5379517422621</c:v>
                </c:pt>
                <c:pt idx="38">
                  <c:v>1536.4100743589586</c:v>
                </c:pt>
                <c:pt idx="39">
                  <c:v>1350.6918405740016</c:v>
                </c:pt>
                <c:pt idx="40">
                  <c:v>1315.1375224258161</c:v>
                </c:pt>
                <c:pt idx="41">
                  <c:v>1297.8396918580374</c:v>
                </c:pt>
                <c:pt idx="42">
                  <c:v>1467.1467425042806</c:v>
                </c:pt>
                <c:pt idx="43">
                  <c:v>1545.4767443579822</c:v>
                </c:pt>
                <c:pt idx="44">
                  <c:v>1259.5834367575958</c:v>
                </c:pt>
                <c:pt idx="45">
                  <c:v>1354.4278409596247</c:v>
                </c:pt>
                <c:pt idx="46">
                  <c:v>1457.8788805382624</c:v>
                </c:pt>
                <c:pt idx="47">
                  <c:v>1744.5712847345239</c:v>
                </c:pt>
                <c:pt idx="48">
                  <c:v>1701.5102607459637</c:v>
                </c:pt>
                <c:pt idx="49">
                  <c:v>1586.4371594907109</c:v>
                </c:pt>
                <c:pt idx="50">
                  <c:v>1532.0146300899044</c:v>
                </c:pt>
                <c:pt idx="51">
                  <c:v>1306.2556056836829</c:v>
                </c:pt>
                <c:pt idx="52">
                  <c:v>1319.5091615151421</c:v>
                </c:pt>
                <c:pt idx="53">
                  <c:v>1248.9275241442001</c:v>
                </c:pt>
                <c:pt idx="54">
                  <c:v>1586.321686636302</c:v>
                </c:pt>
                <c:pt idx="55">
                  <c:v>1503.0810494266875</c:v>
                </c:pt>
                <c:pt idx="56">
                  <c:v>1212.5359642641781</c:v>
                </c:pt>
                <c:pt idx="57">
                  <c:v>1361.2028363292786</c:v>
                </c:pt>
                <c:pt idx="58">
                  <c:v>1490.0507444452469</c:v>
                </c:pt>
                <c:pt idx="59">
                  <c:v>1671.0444879134307</c:v>
                </c:pt>
                <c:pt idx="60">
                  <c:v>1632.9978118681904</c:v>
                </c:pt>
                <c:pt idx="61">
                  <c:v>1528.5508249307188</c:v>
                </c:pt>
                <c:pt idx="62">
                  <c:v>1569.4138308888282</c:v>
                </c:pt>
                <c:pt idx="63">
                  <c:v>1302.7559833813841</c:v>
                </c:pt>
                <c:pt idx="64">
                  <c:v>1311.593363984786</c:v>
                </c:pt>
                <c:pt idx="65">
                  <c:v>1262.8523212700275</c:v>
                </c:pt>
                <c:pt idx="66">
                  <c:v>1488.8497425409932</c:v>
                </c:pt>
                <c:pt idx="67">
                  <c:v>1388.873279087177</c:v>
                </c:pt>
                <c:pt idx="68">
                  <c:v>1186.694649487207</c:v>
                </c:pt>
                <c:pt idx="69">
                  <c:v>1364.7559906958384</c:v>
                </c:pt>
                <c:pt idx="70">
                  <c:v>1498.2458883736426</c:v>
                </c:pt>
                <c:pt idx="71">
                  <c:v>1736.0877813133709</c:v>
                </c:pt>
                <c:pt idx="72">
                  <c:v>1710.1287220389656</c:v>
                </c:pt>
                <c:pt idx="73">
                  <c:v>1581.043398618905</c:v>
                </c:pt>
                <c:pt idx="74">
                  <c:v>1521.2328538314725</c:v>
                </c:pt>
                <c:pt idx="75">
                  <c:v>1314.3580623845714</c:v>
                </c:pt>
                <c:pt idx="76">
                  <c:v>1266.7741282824895</c:v>
                </c:pt>
                <c:pt idx="77">
                  <c:v>1304.0483469163767</c:v>
                </c:pt>
                <c:pt idx="78">
                  <c:v>1509.8475226811649</c:v>
                </c:pt>
                <c:pt idx="79">
                  <c:v>1414.8373601101264</c:v>
                </c:pt>
                <c:pt idx="80">
                  <c:v>1244.9638745686725</c:v>
                </c:pt>
                <c:pt idx="81">
                  <c:v>1298.5205651117328</c:v>
                </c:pt>
                <c:pt idx="82">
                  <c:v>1506.8914457921142</c:v>
                </c:pt>
                <c:pt idx="83">
                  <c:v>1744.2197130679881</c:v>
                </c:pt>
                <c:pt idx="84">
                  <c:v>1706.3044586786427</c:v>
                </c:pt>
                <c:pt idx="85">
                  <c:v>1500.3881280611809</c:v>
                </c:pt>
                <c:pt idx="86">
                  <c:v>1398.9199211578637</c:v>
                </c:pt>
                <c:pt idx="87">
                  <c:v>1370.1396849442788</c:v>
                </c:pt>
                <c:pt idx="88">
                  <c:v>1297.1210468383526</c:v>
                </c:pt>
                <c:pt idx="89">
                  <c:v>1331.3853882230517</c:v>
                </c:pt>
                <c:pt idx="90">
                  <c:v>1528.6399461888825</c:v>
                </c:pt>
                <c:pt idx="91">
                  <c:v>1521.0172268190529</c:v>
                </c:pt>
                <c:pt idx="92">
                  <c:v>1252.6686945855924</c:v>
                </c:pt>
                <c:pt idx="93">
                  <c:v>1296.0921113611814</c:v>
                </c:pt>
                <c:pt idx="94">
                  <c:v>1560.7340262025539</c:v>
                </c:pt>
                <c:pt idx="95">
                  <c:v>1778.3282528248983</c:v>
                </c:pt>
                <c:pt idx="96">
                  <c:v>1816.0556102487756</c:v>
                </c:pt>
                <c:pt idx="97">
                  <c:v>1615.259431863534</c:v>
                </c:pt>
                <c:pt idx="98">
                  <c:v>1446.9190634425217</c:v>
                </c:pt>
                <c:pt idx="99">
                  <c:v>1234.7846764090973</c:v>
                </c:pt>
                <c:pt idx="100">
                  <c:v>1201.96859132388</c:v>
                </c:pt>
                <c:pt idx="101">
                  <c:v>1373.046547167502</c:v>
                </c:pt>
                <c:pt idx="102">
                  <c:v>1604.8084141790951</c:v>
                </c:pt>
                <c:pt idx="103">
                  <c:v>1473.8190580049627</c:v>
                </c:pt>
                <c:pt idx="104">
                  <c:v>1590.3952027946389</c:v>
                </c:pt>
                <c:pt idx="105">
                  <c:v>1102.0445434896151</c:v>
                </c:pt>
                <c:pt idx="106">
                  <c:v>1709.8768894784698</c:v>
                </c:pt>
                <c:pt idx="107">
                  <c:v>1833.9335960792432</c:v>
                </c:pt>
                <c:pt idx="108">
                  <c:v>1800.64571509652</c:v>
                </c:pt>
                <c:pt idx="109">
                  <c:v>1713.7230924431801</c:v>
                </c:pt>
                <c:pt idx="110">
                  <c:v>1570.3920037839755</c:v>
                </c:pt>
                <c:pt idx="111">
                  <c:v>1378.4646807226025</c:v>
                </c:pt>
                <c:pt idx="112">
                  <c:v>1465.9725247599972</c:v>
                </c:pt>
                <c:pt idx="113">
                  <c:v>1437.0749258830174</c:v>
                </c:pt>
                <c:pt idx="114">
                  <c:v>1508.9023355220882</c:v>
                </c:pt>
                <c:pt idx="115">
                  <c:v>1587.0396839221678</c:v>
                </c:pt>
                <c:pt idx="116">
                  <c:v>1350.0877244675794</c:v>
                </c:pt>
                <c:pt idx="117">
                  <c:v>1461.1723257362676</c:v>
                </c:pt>
                <c:pt idx="118">
                  <c:v>1605.9886991596541</c:v>
                </c:pt>
                <c:pt idx="119">
                  <c:v>1831.7654890841391</c:v>
                </c:pt>
                <c:pt idx="120">
                  <c:v>1939.7418712604615</c:v>
                </c:pt>
                <c:pt idx="121">
                  <c:v>1813.4089116874022</c:v>
                </c:pt>
                <c:pt idx="122">
                  <c:v>1605.6652387282265</c:v>
                </c:pt>
                <c:pt idx="123">
                  <c:v>1520.6671644195364</c:v>
                </c:pt>
                <c:pt idx="124">
                  <c:v>1358.8386729679721</c:v>
                </c:pt>
                <c:pt idx="125">
                  <c:v>1411.5908650959186</c:v>
                </c:pt>
                <c:pt idx="126">
                  <c:v>1652.6211292916737</c:v>
                </c:pt>
                <c:pt idx="127">
                  <c:v>1593.2419046412251</c:v>
                </c:pt>
                <c:pt idx="128">
                  <c:v>1364.9705474782002</c:v>
                </c:pt>
                <c:pt idx="129">
                  <c:v>1560.637661603361</c:v>
                </c:pt>
                <c:pt idx="130">
                  <c:v>1770.3455170594066</c:v>
                </c:pt>
                <c:pt idx="131">
                  <c:v>1941.4344338757201</c:v>
                </c:pt>
                <c:pt idx="132">
                  <c:v>1780.7148094202691</c:v>
                </c:pt>
                <c:pt idx="133">
                  <c:v>1829.7831188567759</c:v>
                </c:pt>
                <c:pt idx="134">
                  <c:v>1757.9358039375606</c:v>
                </c:pt>
                <c:pt idx="135">
                  <c:v>1460.9942957379026</c:v>
                </c:pt>
                <c:pt idx="136">
                  <c:v>1515.2659831040401</c:v>
                </c:pt>
                <c:pt idx="137">
                  <c:v>1522.961313065375</c:v>
                </c:pt>
              </c:numCache>
            </c:numRef>
          </c:val>
          <c:smooth val="0"/>
          <c:extLst xmlns:c15="http://schemas.microsoft.com/office/drawing/2012/chart">
            <c:ext xmlns:c16="http://schemas.microsoft.com/office/drawing/2014/chart" uri="{C3380CC4-5D6E-409C-BE32-E72D297353CC}">
              <c16:uniqueId val="{00000001-96A2-40BC-9BD0-1C901EF11992}"/>
            </c:ext>
          </c:extLst>
        </c:ser>
        <c:dLbls>
          <c:showLegendKey val="0"/>
          <c:showVal val="0"/>
          <c:showCatName val="0"/>
          <c:showSerName val="0"/>
          <c:showPercent val="0"/>
          <c:showBubbleSize val="0"/>
        </c:dLbls>
        <c:smooth val="0"/>
        <c:axId val="97330080"/>
        <c:axId val="97330496"/>
        <c:extLst/>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11-12'!$AN$46:$AN$165</c:f>
              <c:numCache>
                <c:formatCode>General</c:formatCode>
                <c:ptCount val="120"/>
                <c:pt idx="0">
                  <c:v>-3.8441116226696264E-14</c:v>
                </c:pt>
                <c:pt idx="1">
                  <c:v>-1.7306752553547964</c:v>
                </c:pt>
                <c:pt idx="2">
                  <c:v>-2.2097354199235779</c:v>
                </c:pt>
                <c:pt idx="3">
                  <c:v>-0.59521518054021283</c:v>
                </c:pt>
                <c:pt idx="4">
                  <c:v>-0.23045218474702453</c:v>
                </c:pt>
                <c:pt idx="5">
                  <c:v>-1.3838429891573671</c:v>
                </c:pt>
                <c:pt idx="6">
                  <c:v>0.73324697552147078</c:v>
                </c:pt>
                <c:pt idx="7">
                  <c:v>1.3894785061957304</c:v>
                </c:pt>
                <c:pt idx="8">
                  <c:v>1.4391610973001634</c:v>
                </c:pt>
                <c:pt idx="9">
                  <c:v>2.5137369738836548</c:v>
                </c:pt>
                <c:pt idx="10">
                  <c:v>-4.2712351362995849E-15</c:v>
                </c:pt>
                <c:pt idx="11">
                  <c:v>2.1906065567311206</c:v>
                </c:pt>
                <c:pt idx="12">
                  <c:v>0.98289630845504583</c:v>
                </c:pt>
                <c:pt idx="13">
                  <c:v>-1.3370748289613403</c:v>
                </c:pt>
                <c:pt idx="14">
                  <c:v>0.27619668043962109</c:v>
                </c:pt>
                <c:pt idx="15">
                  <c:v>1.097853991230801</c:v>
                </c:pt>
                <c:pt idx="16">
                  <c:v>0.24445027376049633</c:v>
                </c:pt>
                <c:pt idx="17">
                  <c:v>0.30812055188675325</c:v>
                </c:pt>
                <c:pt idx="18">
                  <c:v>-0.43315392587306067</c:v>
                </c:pt>
                <c:pt idx="19">
                  <c:v>0.69819416399935752</c:v>
                </c:pt>
                <c:pt idx="20">
                  <c:v>-1.1788059786121983</c:v>
                </c:pt>
                <c:pt idx="21">
                  <c:v>-0.14978721717145546</c:v>
                </c:pt>
                <c:pt idx="22">
                  <c:v>-0.71487681842845907</c:v>
                </c:pt>
                <c:pt idx="23">
                  <c:v>0.24992002843184086</c:v>
                </c:pt>
                <c:pt idx="24">
                  <c:v>-2.6271456242000184</c:v>
                </c:pt>
                <c:pt idx="25">
                  <c:v>0.95403983953989735</c:v>
                </c:pt>
                <c:pt idx="26">
                  <c:v>0.70788911308323788</c:v>
                </c:pt>
                <c:pt idx="27">
                  <c:v>0.2465500578069672</c:v>
                </c:pt>
                <c:pt idx="28">
                  <c:v>8.0355915371847886E-2</c:v>
                </c:pt>
                <c:pt idx="29">
                  <c:v>-0.62405378183333293</c:v>
                </c:pt>
                <c:pt idx="30">
                  <c:v>-0.9197956860863481</c:v>
                </c:pt>
                <c:pt idx="31">
                  <c:v>1.3533826480716711</c:v>
                </c:pt>
                <c:pt idx="32">
                  <c:v>0.35580437765595252</c:v>
                </c:pt>
                <c:pt idx="33">
                  <c:v>-0.2420813984405758</c:v>
                </c:pt>
                <c:pt idx="34">
                  <c:v>-1.7627350770089396</c:v>
                </c:pt>
                <c:pt idx="35">
                  <c:v>0.31119738457435353</c:v>
                </c:pt>
                <c:pt idx="36">
                  <c:v>0.12109701068482955</c:v>
                </c:pt>
                <c:pt idx="37">
                  <c:v>4.4470966972125464E-2</c:v>
                </c:pt>
                <c:pt idx="38">
                  <c:v>0.88338268810281129</c:v>
                </c:pt>
                <c:pt idx="39">
                  <c:v>-0.32971949526301131</c:v>
                </c:pt>
                <c:pt idx="40">
                  <c:v>0.42069797754805149</c:v>
                </c:pt>
                <c:pt idx="41">
                  <c:v>-1.2855570844499979</c:v>
                </c:pt>
                <c:pt idx="42">
                  <c:v>1.5746729637372925</c:v>
                </c:pt>
                <c:pt idx="43">
                  <c:v>0.81051698240691872</c:v>
                </c:pt>
                <c:pt idx="44">
                  <c:v>-0.27731603134360744</c:v>
                </c:pt>
                <c:pt idx="45">
                  <c:v>0.13233197067253555</c:v>
                </c:pt>
                <c:pt idx="46">
                  <c:v>-0.91542088155871093</c:v>
                </c:pt>
                <c:pt idx="47">
                  <c:v>-0.83188450066230646</c:v>
                </c:pt>
                <c:pt idx="48">
                  <c:v>-0.93328252349021812</c:v>
                </c:pt>
                <c:pt idx="49">
                  <c:v>-0.8164441630097069</c:v>
                </c:pt>
                <c:pt idx="50">
                  <c:v>1.8056113850410616</c:v>
                </c:pt>
                <c:pt idx="51">
                  <c:v>-0.18323799686298844</c:v>
                </c:pt>
                <c:pt idx="52">
                  <c:v>0.47610664224056953</c:v>
                </c:pt>
                <c:pt idx="53">
                  <c:v>-0.82864093505664027</c:v>
                </c:pt>
                <c:pt idx="54">
                  <c:v>-7.0434340850404523E-2</c:v>
                </c:pt>
                <c:pt idx="55">
                  <c:v>-1.1590553818222742</c:v>
                </c:pt>
                <c:pt idx="56">
                  <c:v>-0.59765303701234263</c:v>
                </c:pt>
                <c:pt idx="57">
                  <c:v>0.35278071695634117</c:v>
                </c:pt>
                <c:pt idx="58">
                  <c:v>-0.6198194472260119</c:v>
                </c:pt>
                <c:pt idx="59">
                  <c:v>0.51891158768320478</c:v>
                </c:pt>
                <c:pt idx="60">
                  <c:v>0.63122206060649444</c:v>
                </c:pt>
                <c:pt idx="61">
                  <c:v>0.27121306294773945</c:v>
                </c:pt>
                <c:pt idx="62">
                  <c:v>0.98743736204421284</c:v>
                </c:pt>
                <c:pt idx="63">
                  <c:v>0.10629317008130419</c:v>
                </c:pt>
                <c:pt idx="64">
                  <c:v>-0.31022214352918531</c:v>
                </c:pt>
                <c:pt idx="65">
                  <c:v>-1.5801148346586677E-2</c:v>
                </c:pt>
                <c:pt idx="66">
                  <c:v>0.34568816131986752</c:v>
                </c:pt>
                <c:pt idx="67">
                  <c:v>-0.66758736330457802</c:v>
                </c:pt>
                <c:pt idx="68">
                  <c:v>0.48206766128262396</c:v>
                </c:pt>
                <c:pt idx="69">
                  <c:v>-0.92558762321707955</c:v>
                </c:pt>
                <c:pt idx="70">
                  <c:v>-0.51145508302912579</c:v>
                </c:pt>
                <c:pt idx="71">
                  <c:v>0.59705859972614617</c:v>
                </c:pt>
                <c:pt idx="72">
                  <c:v>0.4635465267928463</c:v>
                </c:pt>
                <c:pt idx="73">
                  <c:v>-1.3616197393318084</c:v>
                </c:pt>
                <c:pt idx="74">
                  <c:v>-1.4504737156823506</c:v>
                </c:pt>
                <c:pt idx="75">
                  <c:v>0.99071368326297615</c:v>
                </c:pt>
                <c:pt idx="76">
                  <c:v>7.2558859809201112E-2</c:v>
                </c:pt>
                <c:pt idx="77">
                  <c:v>0.28593726396818203</c:v>
                </c:pt>
                <c:pt idx="78">
                  <c:v>0.46175789118728683</c:v>
                </c:pt>
                <c:pt idx="79">
                  <c:v>1.0642506719079337</c:v>
                </c:pt>
                <c:pt idx="80">
                  <c:v>0.33757476716844453</c:v>
                </c:pt>
                <c:pt idx="81">
                  <c:v>-1.2875587094832144</c:v>
                </c:pt>
                <c:pt idx="82">
                  <c:v>0.15585110408899222</c:v>
                </c:pt>
                <c:pt idx="83">
                  <c:v>0.86522434168863194</c:v>
                </c:pt>
                <c:pt idx="84">
                  <c:v>2.1235754116668115</c:v>
                </c:pt>
                <c:pt idx="85">
                  <c:v>0.3648459948382235</c:v>
                </c:pt>
                <c:pt idx="86">
                  <c:v>-1.0106087698417612</c:v>
                </c:pt>
                <c:pt idx="87">
                  <c:v>-2.0448023912867872</c:v>
                </c:pt>
                <c:pt idx="88">
                  <c:v>-2.2394607446290133</c:v>
                </c:pt>
                <c:pt idx="89">
                  <c:v>0.51160620230867326</c:v>
                </c:pt>
                <c:pt idx="90">
                  <c:v>1.3026266491006304</c:v>
                </c:pt>
                <c:pt idx="91">
                  <c:v>-0.44601264436654725</c:v>
                </c:pt>
                <c:pt idx="92">
                  <c:v>8.5424702725991698E-15</c:v>
                </c:pt>
                <c:pt idx="93">
                  <c:v>8.5424702725991698E-15</c:v>
                </c:pt>
                <c:pt idx="94">
                  <c:v>0.78364889117065484</c:v>
                </c:pt>
                <c:pt idx="95">
                  <c:v>-0.30038922929321965</c:v>
                </c:pt>
                <c:pt idx="96">
                  <c:v>-0.4130219001600462</c:v>
                </c:pt>
                <c:pt idx="97">
                  <c:v>-7.0237761717380456E-2</c:v>
                </c:pt>
                <c:pt idx="98">
                  <c:v>0.43109632872072268</c:v>
                </c:pt>
                <c:pt idx="99">
                  <c:v>-0.2624282644798146</c:v>
                </c:pt>
                <c:pt idx="100">
                  <c:v>1.763631324115537</c:v>
                </c:pt>
                <c:pt idx="101">
                  <c:v>0.7179058415267372</c:v>
                </c:pt>
                <c:pt idx="102">
                  <c:v>-1.5363459799216705</c:v>
                </c:pt>
                <c:pt idx="103">
                  <c:v>0.60193440464637604</c:v>
                </c:pt>
                <c:pt idx="104">
                  <c:v>0.3885119393215053</c:v>
                </c:pt>
                <c:pt idx="105">
                  <c:v>-4.3445049826878454E-2</c:v>
                </c:pt>
                <c:pt idx="106">
                  <c:v>-0.93012489218315675</c:v>
                </c:pt>
                <c:pt idx="107">
                  <c:v>-0.14750841697935468</c:v>
                </c:pt>
                <c:pt idx="108">
                  <c:v>2.3486990285158997</c:v>
                </c:pt>
                <c:pt idx="109">
                  <c:v>1.9056790298182242</c:v>
                </c:pt>
                <c:pt idx="110">
                  <c:v>-0.29437027113192571</c:v>
                </c:pt>
                <c:pt idx="111">
                  <c:v>0.97399242605080849</c:v>
                </c:pt>
                <c:pt idx="112">
                  <c:v>-1.7311975277564386</c:v>
                </c:pt>
                <c:pt idx="113">
                  <c:v>-1.2912236042601217</c:v>
                </c:pt>
                <c:pt idx="114">
                  <c:v>-0.33970345018200615</c:v>
                </c:pt>
                <c:pt idx="115">
                  <c:v>-0.83253210422566259</c:v>
                </c:pt>
                <c:pt idx="116">
                  <c:v>-0.94934479576051589</c:v>
                </c:pt>
                <c:pt idx="117">
                  <c:v>0.16115060513075738</c:v>
                </c:pt>
                <c:pt idx="118">
                  <c:v>0.7886834530093928</c:v>
                </c:pt>
                <c:pt idx="119">
                  <c:v>-0.15868454493591624</c:v>
                </c:pt>
              </c:numCache>
            </c:numRef>
          </c:val>
          <c:smooth val="0"/>
          <c:extLst>
            <c:ext xmlns:c16="http://schemas.microsoft.com/office/drawing/2014/chart" uri="{C3380CC4-5D6E-409C-BE32-E72D297353CC}">
              <c16:uniqueId val="{00000000-5BC1-48DA-A547-5FA9A9CCD668}"/>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11-12'!$AN$46:$AN$165</c:f>
              <c:numCache>
                <c:formatCode>General</c:formatCode>
                <c:ptCount val="120"/>
                <c:pt idx="0">
                  <c:v>-3.8441116226696264E-14</c:v>
                </c:pt>
                <c:pt idx="1">
                  <c:v>-1.7306752553547964</c:v>
                </c:pt>
                <c:pt idx="2">
                  <c:v>-2.2097354199235779</c:v>
                </c:pt>
                <c:pt idx="3">
                  <c:v>-0.59521518054021283</c:v>
                </c:pt>
                <c:pt idx="4">
                  <c:v>-0.23045218474702453</c:v>
                </c:pt>
                <c:pt idx="5">
                  <c:v>-1.3838429891573671</c:v>
                </c:pt>
                <c:pt idx="6">
                  <c:v>0.73324697552147078</c:v>
                </c:pt>
                <c:pt idx="7">
                  <c:v>1.3894785061957304</c:v>
                </c:pt>
                <c:pt idx="8">
                  <c:v>1.4391610973001634</c:v>
                </c:pt>
                <c:pt idx="9">
                  <c:v>2.5137369738836548</c:v>
                </c:pt>
                <c:pt idx="10">
                  <c:v>-4.2712351362995849E-15</c:v>
                </c:pt>
                <c:pt idx="11">
                  <c:v>2.1906065567311206</c:v>
                </c:pt>
                <c:pt idx="12">
                  <c:v>0.98289630845504583</c:v>
                </c:pt>
                <c:pt idx="13">
                  <c:v>-1.3370748289613403</c:v>
                </c:pt>
                <c:pt idx="14">
                  <c:v>0.27619668043962109</c:v>
                </c:pt>
                <c:pt idx="15">
                  <c:v>1.097853991230801</c:v>
                </c:pt>
                <c:pt idx="16">
                  <c:v>0.24445027376049633</c:v>
                </c:pt>
                <c:pt idx="17">
                  <c:v>0.30812055188675325</c:v>
                </c:pt>
                <c:pt idx="18">
                  <c:v>-0.43315392587306067</c:v>
                </c:pt>
                <c:pt idx="19">
                  <c:v>0.69819416399935752</c:v>
                </c:pt>
                <c:pt idx="20">
                  <c:v>-1.1788059786121983</c:v>
                </c:pt>
                <c:pt idx="21">
                  <c:v>-0.14978721717145546</c:v>
                </c:pt>
                <c:pt idx="22">
                  <c:v>-0.71487681842845907</c:v>
                </c:pt>
                <c:pt idx="23">
                  <c:v>0.24992002843184086</c:v>
                </c:pt>
                <c:pt idx="24">
                  <c:v>-2.6271456242000184</c:v>
                </c:pt>
                <c:pt idx="25">
                  <c:v>0.95403983953989735</c:v>
                </c:pt>
                <c:pt idx="26">
                  <c:v>0.70788911308323788</c:v>
                </c:pt>
                <c:pt idx="27">
                  <c:v>0.2465500578069672</c:v>
                </c:pt>
                <c:pt idx="28">
                  <c:v>8.0355915371847886E-2</c:v>
                </c:pt>
                <c:pt idx="29">
                  <c:v>-0.62405378183333293</c:v>
                </c:pt>
                <c:pt idx="30">
                  <c:v>-0.9197956860863481</c:v>
                </c:pt>
                <c:pt idx="31">
                  <c:v>1.3533826480716711</c:v>
                </c:pt>
                <c:pt idx="32">
                  <c:v>0.35580437765595252</c:v>
                </c:pt>
                <c:pt idx="33">
                  <c:v>-0.2420813984405758</c:v>
                </c:pt>
                <c:pt idx="34">
                  <c:v>-1.7627350770089396</c:v>
                </c:pt>
                <c:pt idx="35">
                  <c:v>0.31119738457435353</c:v>
                </c:pt>
                <c:pt idx="36">
                  <c:v>0.12109701068482955</c:v>
                </c:pt>
                <c:pt idx="37">
                  <c:v>4.4470966972125464E-2</c:v>
                </c:pt>
                <c:pt idx="38">
                  <c:v>0.88338268810281129</c:v>
                </c:pt>
                <c:pt idx="39">
                  <c:v>-0.32971949526301131</c:v>
                </c:pt>
                <c:pt idx="40">
                  <c:v>0.42069797754805149</c:v>
                </c:pt>
                <c:pt idx="41">
                  <c:v>-1.2855570844499979</c:v>
                </c:pt>
                <c:pt idx="42">
                  <c:v>1.5746729637372925</c:v>
                </c:pt>
                <c:pt idx="43">
                  <c:v>0.81051698240691872</c:v>
                </c:pt>
                <c:pt idx="44">
                  <c:v>-0.27731603134360744</c:v>
                </c:pt>
                <c:pt idx="45">
                  <c:v>0.13233197067253555</c:v>
                </c:pt>
                <c:pt idx="46">
                  <c:v>-0.91542088155871093</c:v>
                </c:pt>
                <c:pt idx="47">
                  <c:v>-0.83188450066230646</c:v>
                </c:pt>
                <c:pt idx="48">
                  <c:v>-0.93328252349021812</c:v>
                </c:pt>
                <c:pt idx="49">
                  <c:v>-0.8164441630097069</c:v>
                </c:pt>
                <c:pt idx="50">
                  <c:v>1.8056113850410616</c:v>
                </c:pt>
                <c:pt idx="51">
                  <c:v>-0.18323799686298844</c:v>
                </c:pt>
                <c:pt idx="52">
                  <c:v>0.47610664224056953</c:v>
                </c:pt>
                <c:pt idx="53">
                  <c:v>-0.82864093505664027</c:v>
                </c:pt>
                <c:pt idx="54">
                  <c:v>-7.0434340850404523E-2</c:v>
                </c:pt>
                <c:pt idx="55">
                  <c:v>-1.1590553818222742</c:v>
                </c:pt>
                <c:pt idx="56">
                  <c:v>-0.59765303701234263</c:v>
                </c:pt>
                <c:pt idx="57">
                  <c:v>0.35278071695634117</c:v>
                </c:pt>
                <c:pt idx="58">
                  <c:v>-0.6198194472260119</c:v>
                </c:pt>
                <c:pt idx="59">
                  <c:v>0.51891158768320478</c:v>
                </c:pt>
                <c:pt idx="60">
                  <c:v>0.63122206060649444</c:v>
                </c:pt>
                <c:pt idx="61">
                  <c:v>0.27121306294773945</c:v>
                </c:pt>
                <c:pt idx="62">
                  <c:v>0.98743736204421284</c:v>
                </c:pt>
                <c:pt idx="63">
                  <c:v>0.10629317008130419</c:v>
                </c:pt>
                <c:pt idx="64">
                  <c:v>-0.31022214352918531</c:v>
                </c:pt>
                <c:pt idx="65">
                  <c:v>-1.5801148346586677E-2</c:v>
                </c:pt>
                <c:pt idx="66">
                  <c:v>0.34568816131986752</c:v>
                </c:pt>
                <c:pt idx="67">
                  <c:v>-0.66758736330457802</c:v>
                </c:pt>
                <c:pt idx="68">
                  <c:v>0.48206766128262396</c:v>
                </c:pt>
                <c:pt idx="69">
                  <c:v>-0.92558762321707955</c:v>
                </c:pt>
                <c:pt idx="70">
                  <c:v>-0.51145508302912579</c:v>
                </c:pt>
                <c:pt idx="71">
                  <c:v>0.59705859972614617</c:v>
                </c:pt>
                <c:pt idx="72">
                  <c:v>0.4635465267928463</c:v>
                </c:pt>
                <c:pt idx="73">
                  <c:v>-1.3616197393318084</c:v>
                </c:pt>
                <c:pt idx="74">
                  <c:v>-1.4504737156823506</c:v>
                </c:pt>
                <c:pt idx="75">
                  <c:v>0.99071368326297615</c:v>
                </c:pt>
                <c:pt idx="76">
                  <c:v>7.2558859809201112E-2</c:v>
                </c:pt>
                <c:pt idx="77">
                  <c:v>0.28593726396818203</c:v>
                </c:pt>
                <c:pt idx="78">
                  <c:v>0.46175789118728683</c:v>
                </c:pt>
                <c:pt idx="79">
                  <c:v>1.0642506719079337</c:v>
                </c:pt>
                <c:pt idx="80">
                  <c:v>0.33757476716844453</c:v>
                </c:pt>
                <c:pt idx="81">
                  <c:v>-1.2875587094832144</c:v>
                </c:pt>
                <c:pt idx="82">
                  <c:v>0.15585110408899222</c:v>
                </c:pt>
                <c:pt idx="83">
                  <c:v>0.86522434168863194</c:v>
                </c:pt>
                <c:pt idx="84">
                  <c:v>2.1235754116668115</c:v>
                </c:pt>
                <c:pt idx="85">
                  <c:v>0.3648459948382235</c:v>
                </c:pt>
                <c:pt idx="86">
                  <c:v>-1.0106087698417612</c:v>
                </c:pt>
                <c:pt idx="87">
                  <c:v>-2.0448023912867872</c:v>
                </c:pt>
                <c:pt idx="88">
                  <c:v>-2.2394607446290133</c:v>
                </c:pt>
                <c:pt idx="89">
                  <c:v>0.51160620230867326</c:v>
                </c:pt>
                <c:pt idx="90">
                  <c:v>1.3026266491006304</c:v>
                </c:pt>
                <c:pt idx="91">
                  <c:v>-0.44601264436654725</c:v>
                </c:pt>
                <c:pt idx="92">
                  <c:v>8.5424702725991698E-15</c:v>
                </c:pt>
                <c:pt idx="93">
                  <c:v>8.5424702725991698E-15</c:v>
                </c:pt>
                <c:pt idx="94">
                  <c:v>0.78364889117065484</c:v>
                </c:pt>
                <c:pt idx="95">
                  <c:v>-0.30038922929321965</c:v>
                </c:pt>
                <c:pt idx="96">
                  <c:v>-0.4130219001600462</c:v>
                </c:pt>
                <c:pt idx="97">
                  <c:v>-7.0237761717380456E-2</c:v>
                </c:pt>
                <c:pt idx="98">
                  <c:v>0.43109632872072268</c:v>
                </c:pt>
                <c:pt idx="99">
                  <c:v>-0.2624282644798146</c:v>
                </c:pt>
                <c:pt idx="100">
                  <c:v>1.763631324115537</c:v>
                </c:pt>
                <c:pt idx="101">
                  <c:v>0.7179058415267372</c:v>
                </c:pt>
                <c:pt idx="102">
                  <c:v>-1.5363459799216705</c:v>
                </c:pt>
                <c:pt idx="103">
                  <c:v>0.60193440464637604</c:v>
                </c:pt>
                <c:pt idx="104">
                  <c:v>0.3885119393215053</c:v>
                </c:pt>
                <c:pt idx="105">
                  <c:v>-4.3445049826878454E-2</c:v>
                </c:pt>
                <c:pt idx="106">
                  <c:v>-0.93012489218315675</c:v>
                </c:pt>
                <c:pt idx="107">
                  <c:v>-0.14750841697935468</c:v>
                </c:pt>
                <c:pt idx="108">
                  <c:v>2.3486990285158997</c:v>
                </c:pt>
                <c:pt idx="109">
                  <c:v>1.9056790298182242</c:v>
                </c:pt>
                <c:pt idx="110">
                  <c:v>-0.29437027113192571</c:v>
                </c:pt>
                <c:pt idx="111">
                  <c:v>0.97399242605080849</c:v>
                </c:pt>
                <c:pt idx="112">
                  <c:v>-1.7311975277564386</c:v>
                </c:pt>
                <c:pt idx="113">
                  <c:v>-1.2912236042601217</c:v>
                </c:pt>
                <c:pt idx="114">
                  <c:v>-0.33970345018200615</c:v>
                </c:pt>
                <c:pt idx="115">
                  <c:v>-0.83253210422566259</c:v>
                </c:pt>
                <c:pt idx="116">
                  <c:v>-0.94934479576051589</c:v>
                </c:pt>
                <c:pt idx="117">
                  <c:v>0.16115060513075738</c:v>
                </c:pt>
                <c:pt idx="118">
                  <c:v>0.7886834530093928</c:v>
                </c:pt>
                <c:pt idx="119">
                  <c:v>-0.15868454493591624</c:v>
                </c:pt>
              </c:numCache>
            </c:numRef>
          </c:xVal>
          <c:yVal>
            <c:numRef>
              <c:f>'ID Sch. 11-12'!$AY$46:$AY$165</c:f>
              <c:numCache>
                <c:formatCode>0.000</c:formatCode>
                <c:ptCount val="120"/>
                <c:pt idx="0">
                  <c:v>-9.3941125106491899E-2</c:v>
                </c:pt>
                <c:pt idx="1">
                  <c:v>-1.5973526977611858</c:v>
                </c:pt>
                <c:pt idx="2">
                  <c:v>-2.0173495927674461</c:v>
                </c:pt>
                <c:pt idx="3">
                  <c:v>-0.58395355652530356</c:v>
                </c:pt>
                <c:pt idx="4">
                  <c:v>-0.28523021200384785</c:v>
                </c:pt>
                <c:pt idx="5">
                  <c:v>-1.4047919280405334</c:v>
                </c:pt>
                <c:pt idx="6">
                  <c:v>0.82466217903935268</c:v>
                </c:pt>
                <c:pt idx="7">
                  <c:v>1.4047919280405334</c:v>
                </c:pt>
                <c:pt idx="8">
                  <c:v>1.4630593361844004</c:v>
                </c:pt>
                <c:pt idx="9">
                  <c:v>2.562404725380119</c:v>
                </c:pt>
                <c:pt idx="10">
                  <c:v>-7.3022840689146426E-2</c:v>
                </c:pt>
                <c:pt idx="11">
                  <c:v>2.017349592767447</c:v>
                </c:pt>
                <c:pt idx="12">
                  <c:v>1.0881989764386006</c:v>
                </c:pt>
                <c:pt idx="13">
                  <c:v>-1.3007407952098116</c:v>
                </c:pt>
                <c:pt idx="14">
                  <c:v>0.24206240467219475</c:v>
                </c:pt>
                <c:pt idx="15">
                  <c:v>1.2536226075646817</c:v>
                </c:pt>
                <c:pt idx="16">
                  <c:v>0.15698093272589608</c:v>
                </c:pt>
                <c:pt idx="17">
                  <c:v>0.28523021200384785</c:v>
                </c:pt>
                <c:pt idx="18">
                  <c:v>-0.51129056715173082</c:v>
                </c:pt>
                <c:pt idx="19">
                  <c:v>0.73973721941388981</c:v>
                </c:pt>
                <c:pt idx="20">
                  <c:v>-1.1266860090395716</c:v>
                </c:pt>
                <c:pt idx="21">
                  <c:v>-0.22065146486235332</c:v>
                </c:pt>
                <c:pt idx="22">
                  <c:v>-0.71260296566742809</c:v>
                </c:pt>
                <c:pt idx="23">
                  <c:v>0.19934121391943735</c:v>
                </c:pt>
                <c:pt idx="24">
                  <c:v>-2.5624047253801172</c:v>
                </c:pt>
                <c:pt idx="25">
                  <c:v>1.0157020117051774</c:v>
                </c:pt>
                <c:pt idx="26">
                  <c:v>0.76742739995147802</c:v>
                </c:pt>
                <c:pt idx="27">
                  <c:v>0.17812111651651327</c:v>
                </c:pt>
                <c:pt idx="28">
                  <c:v>3.127280902613698E-2</c:v>
                </c:pt>
                <c:pt idx="29">
                  <c:v>-0.65984156097410673</c:v>
                </c:pt>
                <c:pt idx="30">
                  <c:v>-0.88473536642075068</c:v>
                </c:pt>
                <c:pt idx="31">
                  <c:v>1.3509383667831778</c:v>
                </c:pt>
                <c:pt idx="32">
                  <c:v>0.39572529581448734</c:v>
                </c:pt>
                <c:pt idx="33">
                  <c:v>-0.30701000240174037</c:v>
                </c:pt>
                <c:pt idx="34">
                  <c:v>-1.7688250385187059</c:v>
                </c:pt>
                <c:pt idx="35">
                  <c:v>0.30701000240174037</c:v>
                </c:pt>
                <c:pt idx="36">
                  <c:v>7.3022840689146426E-2</c:v>
                </c:pt>
                <c:pt idx="37">
                  <c:v>-1.0422759496273899E-2</c:v>
                </c:pt>
                <c:pt idx="38">
                  <c:v>0.98138417626213981</c:v>
                </c:pt>
                <c:pt idx="39">
                  <c:v>-0.44123392015968882</c:v>
                </c:pt>
                <c:pt idx="40">
                  <c:v>0.46432956872668901</c:v>
                </c:pt>
                <c:pt idx="41">
                  <c:v>-1.1669186011353176</c:v>
                </c:pt>
                <c:pt idx="42">
                  <c:v>1.5267663302113343</c:v>
                </c:pt>
                <c:pt idx="43">
                  <c:v>0.91599911388803534</c:v>
                </c:pt>
                <c:pt idx="44">
                  <c:v>-0.35102215742413223</c:v>
                </c:pt>
                <c:pt idx="45">
                  <c:v>9.3941125106491899E-2</c:v>
                </c:pt>
                <c:pt idx="46">
                  <c:v>-0.85431334867221986</c:v>
                </c:pt>
                <c:pt idx="47">
                  <c:v>-0.79571892196992056</c:v>
                </c:pt>
                <c:pt idx="48">
                  <c:v>-0.98138417626213981</c:v>
                </c:pt>
                <c:pt idx="49">
                  <c:v>-0.73973721941388981</c:v>
                </c:pt>
                <c:pt idx="50">
                  <c:v>1.6769355088893503</c:v>
                </c:pt>
                <c:pt idx="51">
                  <c:v>-0.26358490404097262</c:v>
                </c:pt>
                <c:pt idx="52">
                  <c:v>0.55940759981342003</c:v>
                </c:pt>
                <c:pt idx="53">
                  <c:v>-0.76742739995147802</c:v>
                </c:pt>
                <c:pt idx="54">
                  <c:v>-0.17812111651651327</c:v>
                </c:pt>
                <c:pt idx="55">
                  <c:v>-1.0881989764386006</c:v>
                </c:pt>
                <c:pt idx="56">
                  <c:v>-0.60885652565055048</c:v>
                </c:pt>
                <c:pt idx="57">
                  <c:v>0.3732804719655104</c:v>
                </c:pt>
                <c:pt idx="58">
                  <c:v>-0.63414296405799342</c:v>
                </c:pt>
                <c:pt idx="59">
                  <c:v>0.63414296405799342</c:v>
                </c:pt>
                <c:pt idx="60">
                  <c:v>0.71260296566742809</c:v>
                </c:pt>
                <c:pt idx="61">
                  <c:v>0.22065146486235332</c:v>
                </c:pt>
                <c:pt idx="62">
                  <c:v>1.1266860090395716</c:v>
                </c:pt>
                <c:pt idx="63">
                  <c:v>5.213646396562386E-2</c:v>
                </c:pt>
                <c:pt idx="64">
                  <c:v>-0.41837128791165434</c:v>
                </c:pt>
                <c:pt idx="65">
                  <c:v>-0.11490060124967313</c:v>
                </c:pt>
                <c:pt idx="66">
                  <c:v>0.35102215742413223</c:v>
                </c:pt>
                <c:pt idx="67">
                  <c:v>-0.68598353263417977</c:v>
                </c:pt>
                <c:pt idx="68">
                  <c:v>0.58395355652530356</c:v>
                </c:pt>
                <c:pt idx="69">
                  <c:v>-0.91599911388803534</c:v>
                </c:pt>
                <c:pt idx="70">
                  <c:v>-0.55940759981342003</c:v>
                </c:pt>
                <c:pt idx="71">
                  <c:v>0.65984156097410673</c:v>
                </c:pt>
                <c:pt idx="72">
                  <c:v>0.53519417688850079</c:v>
                </c:pt>
                <c:pt idx="73">
                  <c:v>-1.3509383667831778</c:v>
                </c:pt>
                <c:pt idx="74">
                  <c:v>-1.4630593361844002</c:v>
                </c:pt>
                <c:pt idx="75">
                  <c:v>1.1669186011353176</c:v>
                </c:pt>
                <c:pt idx="76">
                  <c:v>1.0422759496273899E-2</c:v>
                </c:pt>
                <c:pt idx="77">
                  <c:v>0.26358490404097262</c:v>
                </c:pt>
                <c:pt idx="78">
                  <c:v>0.51129056715173082</c:v>
                </c:pt>
                <c:pt idx="79">
                  <c:v>1.2091343701602324</c:v>
                </c:pt>
                <c:pt idx="80">
                  <c:v>0.32893642436422554</c:v>
                </c:pt>
                <c:pt idx="81">
                  <c:v>-1.2091343701602324</c:v>
                </c:pt>
                <c:pt idx="82">
                  <c:v>0.11490060124967313</c:v>
                </c:pt>
                <c:pt idx="83">
                  <c:v>0.94818488013239854</c:v>
                </c:pt>
                <c:pt idx="84">
                  <c:v>1.8786590672766061</c:v>
                </c:pt>
                <c:pt idx="85">
                  <c:v>0.41837128791165434</c:v>
                </c:pt>
                <c:pt idx="86">
                  <c:v>-1.0512597817977336</c:v>
                </c:pt>
                <c:pt idx="87">
                  <c:v>-1.8786590672766057</c:v>
                </c:pt>
                <c:pt idx="88">
                  <c:v>-2.2111272410853271</c:v>
                </c:pt>
                <c:pt idx="89">
                  <c:v>0.60885652565055048</c:v>
                </c:pt>
                <c:pt idx="90">
                  <c:v>1.3007407952098116</c:v>
                </c:pt>
                <c:pt idx="91">
                  <c:v>-0.53519417688850079</c:v>
                </c:pt>
                <c:pt idx="92">
                  <c:v>-5.213646396562386E-2</c:v>
                </c:pt>
                <c:pt idx="93">
                  <c:v>-5.213646396562386E-2</c:v>
                </c:pt>
                <c:pt idx="94">
                  <c:v>0.85431334867221986</c:v>
                </c:pt>
                <c:pt idx="95">
                  <c:v>-0.39572529581448734</c:v>
                </c:pt>
                <c:pt idx="96">
                  <c:v>-0.48767561631153389</c:v>
                </c:pt>
                <c:pt idx="97">
                  <c:v>-0.15698093272589608</c:v>
                </c:pt>
                <c:pt idx="98">
                  <c:v>0.48767561631153389</c:v>
                </c:pt>
                <c:pt idx="99">
                  <c:v>-0.32893642436422554</c:v>
                </c:pt>
                <c:pt idx="100">
                  <c:v>1.5973526977611863</c:v>
                </c:pt>
                <c:pt idx="101">
                  <c:v>0.79571892196992056</c:v>
                </c:pt>
                <c:pt idx="102">
                  <c:v>-1.5267663302113335</c:v>
                </c:pt>
                <c:pt idx="103">
                  <c:v>0.68598353263417977</c:v>
                </c:pt>
                <c:pt idx="104">
                  <c:v>0.44123392015968882</c:v>
                </c:pt>
                <c:pt idx="105">
                  <c:v>-0.13591068064648049</c:v>
                </c:pt>
                <c:pt idx="106">
                  <c:v>-0.94818488013239854</c:v>
                </c:pt>
                <c:pt idx="107">
                  <c:v>-0.19934121391943735</c:v>
                </c:pt>
                <c:pt idx="108">
                  <c:v>2.2111272410853289</c:v>
                </c:pt>
                <c:pt idx="109">
                  <c:v>1.7688250385187059</c:v>
                </c:pt>
                <c:pt idx="110">
                  <c:v>-0.3732804719655104</c:v>
                </c:pt>
                <c:pt idx="111">
                  <c:v>1.0512597817977336</c:v>
                </c:pt>
                <c:pt idx="112">
                  <c:v>-1.6769355088893503</c:v>
                </c:pt>
                <c:pt idx="113">
                  <c:v>-1.2536226075646817</c:v>
                </c:pt>
                <c:pt idx="114">
                  <c:v>-0.46432956872668901</c:v>
                </c:pt>
                <c:pt idx="115">
                  <c:v>-0.82466217903935268</c:v>
                </c:pt>
                <c:pt idx="116">
                  <c:v>-1.0157020117051774</c:v>
                </c:pt>
                <c:pt idx="117">
                  <c:v>0.13591068064648049</c:v>
                </c:pt>
                <c:pt idx="118">
                  <c:v>0.88473536642075068</c:v>
                </c:pt>
                <c:pt idx="119">
                  <c:v>-0.24206240467219475</c:v>
                </c:pt>
              </c:numCache>
            </c:numRef>
          </c:yVal>
          <c:smooth val="0"/>
          <c:extLst>
            <c:ext xmlns:c16="http://schemas.microsoft.com/office/drawing/2014/chart" uri="{C3380CC4-5D6E-409C-BE32-E72D297353CC}">
              <c16:uniqueId val="{00000001-A849-4EA2-B99D-94ECD40F72A8}"/>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11-12'!$BP$167:$CB$167</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11-12'!$BP$170:$CB$170</c:f>
              <c:numCache>
                <c:formatCode>0.000000</c:formatCode>
                <c:ptCount val="13"/>
                <c:pt idx="0">
                  <c:v>1</c:v>
                </c:pt>
                <c:pt idx="1">
                  <c:v>0.16172551510086297</c:v>
                </c:pt>
                <c:pt idx="2">
                  <c:v>-4.0742818385368286E-2</c:v>
                </c:pt>
                <c:pt idx="3">
                  <c:v>-7.0319584324007312E-2</c:v>
                </c:pt>
                <c:pt idx="4">
                  <c:v>-7.4411156415164922E-2</c:v>
                </c:pt>
                <c:pt idx="5">
                  <c:v>-7.0408535704793343E-2</c:v>
                </c:pt>
                <c:pt idx="6">
                  <c:v>-9.7712403857274505E-2</c:v>
                </c:pt>
                <c:pt idx="7">
                  <c:v>-3.9808278568094185E-2</c:v>
                </c:pt>
                <c:pt idx="8">
                  <c:v>-2.4841479255781465E-2</c:v>
                </c:pt>
                <c:pt idx="9">
                  <c:v>-0.11340411219374878</c:v>
                </c:pt>
                <c:pt idx="10">
                  <c:v>2.2245368549031749E-2</c:v>
                </c:pt>
                <c:pt idx="11">
                  <c:v>-6.0049700673800617E-3</c:v>
                </c:pt>
                <c:pt idx="12">
                  <c:v>-8.4917050351308559E-2</c:v>
                </c:pt>
              </c:numCache>
            </c:numRef>
          </c:val>
          <c:extLst>
            <c:ext xmlns:c16="http://schemas.microsoft.com/office/drawing/2014/chart" uri="{C3380CC4-5D6E-409C-BE32-E72D297353CC}">
              <c16:uniqueId val="{00000000-96D5-4D65-8943-3569E5930713}"/>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11-12'!$BO$172</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11-12'!$BQ$167:$CB$167</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'ID Sch. 11-12'!$BQ$172:$CB$172</c:f>
              <c:numCache>
                <c:formatCode>0.000000</c:formatCode>
                <c:ptCount val="12"/>
                <c:pt idx="0">
                  <c:v>7.2844054277236517E-2</c:v>
                </c:pt>
                <c:pt idx="1">
                  <c:v>0.18053225953163049</c:v>
                </c:pt>
                <c:pt idx="2">
                  <c:v>0.25691864630401084</c:v>
                </c:pt>
                <c:pt idx="3">
                  <c:v>0.31489258200072734</c:v>
                </c:pt>
                <c:pt idx="4">
                  <c:v>0.37214794052622868</c:v>
                </c:pt>
                <c:pt idx="5">
                  <c:v>0.35958089104006896</c:v>
                </c:pt>
                <c:pt idx="6">
                  <c:v>0.44959320549095705</c:v>
                </c:pt>
                <c:pt idx="7">
                  <c:v>0.54915109496570302</c:v>
                </c:pt>
                <c:pt idx="8">
                  <c:v>0.47684995925624674</c:v>
                </c:pt>
                <c:pt idx="9">
                  <c:v>0.56594881899193727</c:v>
                </c:pt>
                <c:pt idx="10">
                  <c:v>0.65404040680207665</c:v>
                </c:pt>
                <c:pt idx="11">
                  <c:v>0.64848821167948567</c:v>
                </c:pt>
              </c:numCache>
            </c:numRef>
          </c:val>
          <c:extLst>
            <c:ext xmlns:c16="http://schemas.microsoft.com/office/drawing/2014/chart" uri="{C3380CC4-5D6E-409C-BE32-E72D297353CC}">
              <c16:uniqueId val="{00000000-BC86-4901-94D3-8241BF25E34C}"/>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21-22'!$E$156</c:f>
              <c:strCache>
                <c:ptCount val="1"/>
                <c:pt idx="0">
                  <c:v>Annual Calendar, UPC</c:v>
                </c:pt>
              </c:strCache>
            </c:strRef>
          </c:tx>
          <c:spPr>
            <a:ln w="28575" cap="rnd">
              <a:solidFill>
                <a:schemeClr val="accent1"/>
              </a:solidFill>
              <a:round/>
            </a:ln>
            <a:effectLst/>
          </c:spPr>
          <c:marker>
            <c:symbol val="none"/>
          </c:marker>
          <c:cat>
            <c:numRef>
              <c:f>'ID Sch. 21-22'!$A$157:$A$167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21-22'!$E$157:$E$167</c:f>
              <c:numCache>
                <c:formatCode>#,##0</c:formatCode>
                <c:ptCount val="11"/>
                <c:pt idx="0">
                  <c:v>595999.5544441269</c:v>
                </c:pt>
                <c:pt idx="1">
                  <c:v>597010.71631510975</c:v>
                </c:pt>
                <c:pt idx="2">
                  <c:v>610739.052585706</c:v>
                </c:pt>
                <c:pt idx="3">
                  <c:v>608599.7114269142</c:v>
                </c:pt>
                <c:pt idx="4">
                  <c:v>578743.35316148936</c:v>
                </c:pt>
                <c:pt idx="5">
                  <c:v>575834.28068023396</c:v>
                </c:pt>
                <c:pt idx="6">
                  <c:v>562758.22670023574</c:v>
                </c:pt>
                <c:pt idx="7">
                  <c:v>593982.23420180008</c:v>
                </c:pt>
                <c:pt idx="8">
                  <c:v>607882.44847603189</c:v>
                </c:pt>
                <c:pt idx="9">
                  <c:v>675399.31715621345</c:v>
                </c:pt>
                <c:pt idx="10">
                  <c:v>732959.40315959172</c:v>
                </c:pt>
              </c:numCache>
            </c:numRef>
          </c:val>
          <c:smooth val="0"/>
          <c:extLst>
            <c:ext xmlns:c16="http://schemas.microsoft.com/office/drawing/2014/chart" uri="{C3380CC4-5D6E-409C-BE32-E72D297353CC}">
              <c16:uniqueId val="{00000000-771F-4584-B5FC-E1AE72A3C877}"/>
            </c:ext>
          </c:extLst>
        </c:ser>
        <c:ser>
          <c:idx val="1"/>
          <c:order val="1"/>
          <c:tx>
            <c:strRef>
              <c:f>'ID Sch. 21-22'!$F$156</c:f>
              <c:strCache>
                <c:ptCount val="1"/>
                <c:pt idx="0">
                  <c:v>Annual Normalized, UPC</c:v>
                </c:pt>
              </c:strCache>
            </c:strRef>
          </c:tx>
          <c:spPr>
            <a:ln w="28575" cap="rnd">
              <a:solidFill>
                <a:schemeClr val="accent2"/>
              </a:solidFill>
              <a:round/>
            </a:ln>
            <a:effectLst/>
          </c:spPr>
          <c:marker>
            <c:symbol val="none"/>
          </c:marker>
          <c:cat>
            <c:numRef>
              <c:f>'ID Sch. 21-22'!$A$157:$A$167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21-22'!$F$157:$F$167</c:f>
              <c:numCache>
                <c:formatCode>#,##0</c:formatCode>
                <c:ptCount val="11"/>
                <c:pt idx="0">
                  <c:v>596596.76764108276</c:v>
                </c:pt>
                <c:pt idx="1">
                  <c:v>595852.24181487598</c:v>
                </c:pt>
                <c:pt idx="2">
                  <c:v>610150.80385825259</c:v>
                </c:pt>
                <c:pt idx="3">
                  <c:v>606337.56887299917</c:v>
                </c:pt>
                <c:pt idx="4">
                  <c:v>579747.38354014396</c:v>
                </c:pt>
                <c:pt idx="5">
                  <c:v>574080.3355458416</c:v>
                </c:pt>
                <c:pt idx="6">
                  <c:v>563309.08433034271</c:v>
                </c:pt>
                <c:pt idx="7">
                  <c:v>595070.72406098584</c:v>
                </c:pt>
                <c:pt idx="8">
                  <c:v>608337.20067473757</c:v>
                </c:pt>
                <c:pt idx="9">
                  <c:v>672156.22981673374</c:v>
                </c:pt>
                <c:pt idx="10">
                  <c:v>731287.31200206932</c:v>
                </c:pt>
              </c:numCache>
            </c:numRef>
          </c:val>
          <c:smooth val="0"/>
          <c:extLst>
            <c:ext xmlns:c16="http://schemas.microsoft.com/office/drawing/2014/chart" uri="{C3380CC4-5D6E-409C-BE32-E72D297353CC}">
              <c16:uniqueId val="{00000001-771F-4584-B5FC-E1AE72A3C877}"/>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45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1-2'!$AP$46:$AP$165</c:f>
              <c:numCache>
                <c:formatCode>General</c:formatCode>
                <c:ptCount val="120"/>
                <c:pt idx="0">
                  <c:v>-1.3105458188705363</c:v>
                </c:pt>
                <c:pt idx="1">
                  <c:v>2.6845142479226016</c:v>
                </c:pt>
                <c:pt idx="2">
                  <c:v>-1.1128207310353455</c:v>
                </c:pt>
                <c:pt idx="3">
                  <c:v>0.6032580208699122</c:v>
                </c:pt>
                <c:pt idx="4">
                  <c:v>0.57994906086269071</c:v>
                </c:pt>
                <c:pt idx="5">
                  <c:v>-0.16811367907289024</c:v>
                </c:pt>
                <c:pt idx="6">
                  <c:v>-0.34132112603612558</c:v>
                </c:pt>
                <c:pt idx="7">
                  <c:v>0.75269495511704432</c:v>
                </c:pt>
                <c:pt idx="8">
                  <c:v>-1.288521195845223</c:v>
                </c:pt>
                <c:pt idx="9">
                  <c:v>1.0972713336272395</c:v>
                </c:pt>
                <c:pt idx="10">
                  <c:v>-0.28664101869804665</c:v>
                </c:pt>
                <c:pt idx="11">
                  <c:v>0.7565455998443934</c:v>
                </c:pt>
                <c:pt idx="12">
                  <c:v>1.4489728785181668</c:v>
                </c:pt>
                <c:pt idx="13">
                  <c:v>0.10919726617196641</c:v>
                </c:pt>
                <c:pt idx="14">
                  <c:v>2.0054845915749353</c:v>
                </c:pt>
                <c:pt idx="15">
                  <c:v>-0.19801329000904661</c:v>
                </c:pt>
                <c:pt idx="16">
                  <c:v>1.044470870050866</c:v>
                </c:pt>
                <c:pt idx="17">
                  <c:v>-1.109050439926167E-2</c:v>
                </c:pt>
                <c:pt idx="18">
                  <c:v>-2.2651833930327183</c:v>
                </c:pt>
                <c:pt idx="19">
                  <c:v>0.18015381817468523</c:v>
                </c:pt>
                <c:pt idx="20">
                  <c:v>0.21686604144294705</c:v>
                </c:pt>
                <c:pt idx="21">
                  <c:v>0.47333026022992319</c:v>
                </c:pt>
                <c:pt idx="22">
                  <c:v>-0.73554520183907512</c:v>
                </c:pt>
                <c:pt idx="23">
                  <c:v>2.2830830608225985</c:v>
                </c:pt>
                <c:pt idx="24">
                  <c:v>0.12925685953387725</c:v>
                </c:pt>
                <c:pt idx="25">
                  <c:v>1.5711489849750937</c:v>
                </c:pt>
                <c:pt idx="26">
                  <c:v>0.3734287988749232</c:v>
                </c:pt>
                <c:pt idx="27">
                  <c:v>0.25607603442656129</c:v>
                </c:pt>
                <c:pt idx="28">
                  <c:v>-0.45933707968722387</c:v>
                </c:pt>
                <c:pt idx="29">
                  <c:v>-0.27773701558077446</c:v>
                </c:pt>
                <c:pt idx="30">
                  <c:v>2.015176095211038</c:v>
                </c:pt>
                <c:pt idx="31">
                  <c:v>-1.6422800259779275</c:v>
                </c:pt>
                <c:pt idx="32">
                  <c:v>-0.33121901789896852</c:v>
                </c:pt>
                <c:pt idx="33">
                  <c:v>1.0028695503250338E-2</c:v>
                </c:pt>
                <c:pt idx="34">
                  <c:v>-0.59798007583098112</c:v>
                </c:pt>
                <c:pt idx="35">
                  <c:v>-0.22841159737494526</c:v>
                </c:pt>
                <c:pt idx="36">
                  <c:v>0.24955934047381942</c:v>
                </c:pt>
                <c:pt idx="37">
                  <c:v>-0.98773417676643438</c:v>
                </c:pt>
                <c:pt idx="38">
                  <c:v>-0.76556748532268437</c:v>
                </c:pt>
                <c:pt idx="39">
                  <c:v>0.3190552890994568</c:v>
                </c:pt>
                <c:pt idx="40">
                  <c:v>-0.69708451594574783</c:v>
                </c:pt>
                <c:pt idx="41">
                  <c:v>-9.5124671223542942E-2</c:v>
                </c:pt>
                <c:pt idx="42">
                  <c:v>0.50320724559779439</c:v>
                </c:pt>
                <c:pt idx="43">
                  <c:v>-1.5755736928230615</c:v>
                </c:pt>
                <c:pt idx="44">
                  <c:v>0.89293507001664363</c:v>
                </c:pt>
                <c:pt idx="45">
                  <c:v>-0.71297324106406024</c:v>
                </c:pt>
                <c:pt idx="46">
                  <c:v>0.18090968960762141</c:v>
                </c:pt>
                <c:pt idx="47">
                  <c:v>-1.0482729408175944</c:v>
                </c:pt>
                <c:pt idx="48">
                  <c:v>1.4230425225776588</c:v>
                </c:pt>
                <c:pt idx="49">
                  <c:v>-0.36302332067968929</c:v>
                </c:pt>
                <c:pt idx="50">
                  <c:v>0.43452512077734912</c:v>
                </c:pt>
                <c:pt idx="51">
                  <c:v>-0.52136917947432615</c:v>
                </c:pt>
                <c:pt idx="52">
                  <c:v>0.10399199869003428</c:v>
                </c:pt>
                <c:pt idx="53">
                  <c:v>5.9766042042168843E-2</c:v>
                </c:pt>
                <c:pt idx="54">
                  <c:v>-0.60181757505682876</c:v>
                </c:pt>
                <c:pt idx="55">
                  <c:v>-0.27088078724182857</c:v>
                </c:pt>
                <c:pt idx="56">
                  <c:v>-0.20550633799658982</c:v>
                </c:pt>
                <c:pt idx="57">
                  <c:v>-0.77871113695491379</c:v>
                </c:pt>
                <c:pt idx="58">
                  <c:v>0.31178175608846054</c:v>
                </c:pt>
                <c:pt idx="59">
                  <c:v>-0.73149134739462873</c:v>
                </c:pt>
                <c:pt idx="60">
                  <c:v>0.40678627883613538</c:v>
                </c:pt>
                <c:pt idx="61">
                  <c:v>1.7183453518382307E-14</c:v>
                </c:pt>
                <c:pt idx="62">
                  <c:v>1.5168927879970193</c:v>
                </c:pt>
                <c:pt idx="63">
                  <c:v>-0.51754112262760699</c:v>
                </c:pt>
                <c:pt idx="64">
                  <c:v>-0.24633652290877464</c:v>
                </c:pt>
                <c:pt idx="65">
                  <c:v>-0.10547502635720712</c:v>
                </c:pt>
                <c:pt idx="66">
                  <c:v>-1.6458235392568215</c:v>
                </c:pt>
                <c:pt idx="67">
                  <c:v>0.66068819412344415</c:v>
                </c:pt>
                <c:pt idx="68">
                  <c:v>-1.1753999763964689</c:v>
                </c:pt>
                <c:pt idx="69">
                  <c:v>-0.92119919231552549</c:v>
                </c:pt>
                <c:pt idx="70">
                  <c:v>-0.37562413383620274</c:v>
                </c:pt>
                <c:pt idx="71">
                  <c:v>-0.84811967211545769</c:v>
                </c:pt>
                <c:pt idx="72">
                  <c:v>-1.8498924677680544</c:v>
                </c:pt>
                <c:pt idx="73">
                  <c:v>-2.98210751963774</c:v>
                </c:pt>
                <c:pt idx="74">
                  <c:v>0.7966231972753357</c:v>
                </c:pt>
                <c:pt idx="75">
                  <c:v>-1.0502492595541959</c:v>
                </c:pt>
                <c:pt idx="76">
                  <c:v>0.37138335499021641</c:v>
                </c:pt>
                <c:pt idx="77">
                  <c:v>-0.23152337476007559</c:v>
                </c:pt>
                <c:pt idx="78">
                  <c:v>0.38425176362010177</c:v>
                </c:pt>
                <c:pt idx="79">
                  <c:v>-1.0128821554143443</c:v>
                </c:pt>
                <c:pt idx="80">
                  <c:v>-0.25397081599383314</c:v>
                </c:pt>
                <c:pt idx="81">
                  <c:v>-0.45264256489370008</c:v>
                </c:pt>
                <c:pt idx="82">
                  <c:v>-0.34761499504914833</c:v>
                </c:pt>
                <c:pt idx="83">
                  <c:v>-0.31912269092538359</c:v>
                </c:pt>
                <c:pt idx="84">
                  <c:v>-1.8553986326896095</c:v>
                </c:pt>
                <c:pt idx="85">
                  <c:v>-1.2732593636535721</c:v>
                </c:pt>
                <c:pt idx="86">
                  <c:v>-0.83638893075035392</c:v>
                </c:pt>
                <c:pt idx="87">
                  <c:v>1.0684783443751344</c:v>
                </c:pt>
                <c:pt idx="88">
                  <c:v>-0.3926560974951816</c:v>
                </c:pt>
                <c:pt idx="89">
                  <c:v>0.35697931233703623</c:v>
                </c:pt>
                <c:pt idx="90">
                  <c:v>3.0977008565187054E-2</c:v>
                </c:pt>
                <c:pt idx="91">
                  <c:v>0.14830678248248075</c:v>
                </c:pt>
                <c:pt idx="92">
                  <c:v>1.489026629982912</c:v>
                </c:pt>
                <c:pt idx="93">
                  <c:v>0.36809735607155092</c:v>
                </c:pt>
                <c:pt idx="94">
                  <c:v>1.2533367209191202</c:v>
                </c:pt>
                <c:pt idx="95">
                  <c:v>0.39960526513389827</c:v>
                </c:pt>
                <c:pt idx="96">
                  <c:v>-1.0146661325766568</c:v>
                </c:pt>
                <c:pt idx="97">
                  <c:v>0.23556979155930891</c:v>
                </c:pt>
                <c:pt idx="98">
                  <c:v>-1.433979070326906</c:v>
                </c:pt>
                <c:pt idx="99">
                  <c:v>-8.7508294176390472E-2</c:v>
                </c:pt>
                <c:pt idx="100">
                  <c:v>0.36925272746374577</c:v>
                </c:pt>
                <c:pt idx="101">
                  <c:v>0.53117694804227011</c:v>
                </c:pt>
                <c:pt idx="102">
                  <c:v>2.6441821520801492</c:v>
                </c:pt>
                <c:pt idx="103">
                  <c:v>0.87132914860984745</c:v>
                </c:pt>
                <c:pt idx="104">
                  <c:v>-8.2314680827801967E-2</c:v>
                </c:pt>
                <c:pt idx="105">
                  <c:v>-1.7212713660720235E-3</c:v>
                </c:pt>
                <c:pt idx="106">
                  <c:v>5.3026801697948517E-2</c:v>
                </c:pt>
                <c:pt idx="107">
                  <c:v>-1.1680313068944894</c:v>
                </c:pt>
                <c:pt idx="108">
                  <c:v>2.3728851719652337</c:v>
                </c:pt>
                <c:pt idx="109">
                  <c:v>1.0056940901086311</c:v>
                </c:pt>
                <c:pt idx="110">
                  <c:v>-0.97819827906423584</c:v>
                </c:pt>
                <c:pt idx="111">
                  <c:v>0.12781345707052152</c:v>
                </c:pt>
                <c:pt idx="112">
                  <c:v>-0.67363379602063389</c:v>
                </c:pt>
                <c:pt idx="113">
                  <c:v>-5.8858031027731711E-2</c:v>
                </c:pt>
                <c:pt idx="114">
                  <c:v>-0.72364863169177629</c:v>
                </c:pt>
                <c:pt idx="115">
                  <c:v>0.9838772379739541</c:v>
                </c:pt>
                <c:pt idx="116">
                  <c:v>0.73810428351638824</c:v>
                </c:pt>
                <c:pt idx="117">
                  <c:v>0.91851976116232492</c:v>
                </c:pt>
                <c:pt idx="118">
                  <c:v>0.54435045694038076</c:v>
                </c:pt>
                <c:pt idx="119">
                  <c:v>1.8087821546974576</c:v>
                </c:pt>
              </c:numCache>
            </c:numRef>
          </c:xVal>
          <c:yVal>
            <c:numRef>
              <c:f>'WA Sch. 1-2'!$BA$46:$BA$165</c:f>
              <c:numCache>
                <c:formatCode>0.000</c:formatCode>
                <c:ptCount val="120"/>
                <c:pt idx="0">
                  <c:v>-1.4630593361844002</c:v>
                </c:pt>
                <c:pt idx="1">
                  <c:v>2.562404725380119</c:v>
                </c:pt>
                <c:pt idx="2">
                  <c:v>-1.2091343701602324</c:v>
                </c:pt>
                <c:pt idx="3">
                  <c:v>0.76742739995147802</c:v>
                </c:pt>
                <c:pt idx="4">
                  <c:v>0.73973721941388981</c:v>
                </c:pt>
                <c:pt idx="5">
                  <c:v>-0.13591068064648049</c:v>
                </c:pt>
                <c:pt idx="6">
                  <c:v>-0.39572529581448734</c:v>
                </c:pt>
                <c:pt idx="7">
                  <c:v>0.85431334867221986</c:v>
                </c:pt>
                <c:pt idx="8">
                  <c:v>-1.4047919280405334</c:v>
                </c:pt>
                <c:pt idx="9">
                  <c:v>1.2091343701602324</c:v>
                </c:pt>
                <c:pt idx="10">
                  <c:v>-0.32893642436422554</c:v>
                </c:pt>
                <c:pt idx="11">
                  <c:v>0.88473536642075068</c:v>
                </c:pt>
                <c:pt idx="12">
                  <c:v>1.3509383667831778</c:v>
                </c:pt>
                <c:pt idx="13">
                  <c:v>0.15698093272589608</c:v>
                </c:pt>
                <c:pt idx="14">
                  <c:v>1.6769355088893503</c:v>
                </c:pt>
                <c:pt idx="15">
                  <c:v>-0.15698093272589608</c:v>
                </c:pt>
                <c:pt idx="16">
                  <c:v>1.1266860090395716</c:v>
                </c:pt>
                <c:pt idx="17">
                  <c:v>-1.0422759496273899E-2</c:v>
                </c:pt>
                <c:pt idx="18">
                  <c:v>-2.2111272410853271</c:v>
                </c:pt>
                <c:pt idx="19">
                  <c:v>0.24206240467219475</c:v>
                </c:pt>
                <c:pt idx="20">
                  <c:v>0.28523021200384785</c:v>
                </c:pt>
                <c:pt idx="21">
                  <c:v>0.63414296405799342</c:v>
                </c:pt>
                <c:pt idx="22">
                  <c:v>-0.79571892196992056</c:v>
                </c:pt>
                <c:pt idx="23">
                  <c:v>1.8786590672766061</c:v>
                </c:pt>
                <c:pt idx="24">
                  <c:v>0.19934121391943735</c:v>
                </c:pt>
                <c:pt idx="25">
                  <c:v>1.5267663302113343</c:v>
                </c:pt>
                <c:pt idx="26">
                  <c:v>0.51129056715173082</c:v>
                </c:pt>
                <c:pt idx="27">
                  <c:v>0.35102215742413223</c:v>
                </c:pt>
                <c:pt idx="28">
                  <c:v>-0.53519417688850079</c:v>
                </c:pt>
                <c:pt idx="29">
                  <c:v>-0.30701000240174037</c:v>
                </c:pt>
                <c:pt idx="30">
                  <c:v>1.7688250385187059</c:v>
                </c:pt>
                <c:pt idx="31">
                  <c:v>-1.6769355088893503</c:v>
                </c:pt>
                <c:pt idx="32">
                  <c:v>-0.3732804719655104</c:v>
                </c:pt>
                <c:pt idx="33">
                  <c:v>5.213646396562386E-2</c:v>
                </c:pt>
                <c:pt idx="34">
                  <c:v>-0.60885652565055048</c:v>
                </c:pt>
                <c:pt idx="35">
                  <c:v>-0.19934121391943735</c:v>
                </c:pt>
                <c:pt idx="36">
                  <c:v>0.32893642436422554</c:v>
                </c:pt>
                <c:pt idx="37">
                  <c:v>-1.0157020117051774</c:v>
                </c:pt>
                <c:pt idx="38">
                  <c:v>-0.82466217903935268</c:v>
                </c:pt>
                <c:pt idx="39">
                  <c:v>0.39572529581448734</c:v>
                </c:pt>
                <c:pt idx="40">
                  <c:v>-0.68598353263417977</c:v>
                </c:pt>
                <c:pt idx="41">
                  <c:v>-9.3941125106491899E-2</c:v>
                </c:pt>
                <c:pt idx="42">
                  <c:v>0.65984156097410673</c:v>
                </c:pt>
                <c:pt idx="43">
                  <c:v>-1.5973526977611858</c:v>
                </c:pt>
                <c:pt idx="44">
                  <c:v>0.98138417626213981</c:v>
                </c:pt>
                <c:pt idx="45">
                  <c:v>-0.71260296566742809</c:v>
                </c:pt>
                <c:pt idx="46">
                  <c:v>0.26358490404097262</c:v>
                </c:pt>
                <c:pt idx="47">
                  <c:v>-1.1266860090395716</c:v>
                </c:pt>
                <c:pt idx="48">
                  <c:v>1.3007407952098116</c:v>
                </c:pt>
                <c:pt idx="49">
                  <c:v>-0.44123392015968882</c:v>
                </c:pt>
                <c:pt idx="50">
                  <c:v>0.60885652565055048</c:v>
                </c:pt>
                <c:pt idx="51">
                  <c:v>-0.58395355652530356</c:v>
                </c:pt>
                <c:pt idx="52">
                  <c:v>0.13591068064648049</c:v>
                </c:pt>
                <c:pt idx="53">
                  <c:v>0.11490060124967313</c:v>
                </c:pt>
                <c:pt idx="54">
                  <c:v>-0.63414296405799342</c:v>
                </c:pt>
                <c:pt idx="55">
                  <c:v>-0.28523021200384785</c:v>
                </c:pt>
                <c:pt idx="56">
                  <c:v>-0.17812111651651327</c:v>
                </c:pt>
                <c:pt idx="57">
                  <c:v>-0.85431334867221986</c:v>
                </c:pt>
                <c:pt idx="58">
                  <c:v>0.3732804719655104</c:v>
                </c:pt>
                <c:pt idx="59">
                  <c:v>-0.76742739995147802</c:v>
                </c:pt>
                <c:pt idx="60">
                  <c:v>0.58395355652530356</c:v>
                </c:pt>
                <c:pt idx="61">
                  <c:v>3.127280902613698E-2</c:v>
                </c:pt>
                <c:pt idx="62">
                  <c:v>1.4630593361844004</c:v>
                </c:pt>
                <c:pt idx="63">
                  <c:v>-0.55940759981342003</c:v>
                </c:pt>
                <c:pt idx="64">
                  <c:v>-0.24206240467219475</c:v>
                </c:pt>
                <c:pt idx="65">
                  <c:v>-0.11490060124967313</c:v>
                </c:pt>
                <c:pt idx="66">
                  <c:v>-1.7688250385187059</c:v>
                </c:pt>
                <c:pt idx="67">
                  <c:v>0.79571892196992056</c:v>
                </c:pt>
                <c:pt idx="68">
                  <c:v>-1.3007407952098116</c:v>
                </c:pt>
                <c:pt idx="69">
                  <c:v>-0.94818488013239854</c:v>
                </c:pt>
                <c:pt idx="70">
                  <c:v>-0.46432956872668901</c:v>
                </c:pt>
                <c:pt idx="71">
                  <c:v>-0.91599911388803534</c:v>
                </c:pt>
                <c:pt idx="72">
                  <c:v>-1.8786590672766057</c:v>
                </c:pt>
                <c:pt idx="73">
                  <c:v>-2.5624047253801172</c:v>
                </c:pt>
                <c:pt idx="74">
                  <c:v>0.91599911388803534</c:v>
                </c:pt>
                <c:pt idx="75">
                  <c:v>-1.1669186011353176</c:v>
                </c:pt>
                <c:pt idx="76">
                  <c:v>0.48767561631153389</c:v>
                </c:pt>
                <c:pt idx="77">
                  <c:v>-0.22065146486235332</c:v>
                </c:pt>
                <c:pt idx="78">
                  <c:v>0.53519417688850079</c:v>
                </c:pt>
                <c:pt idx="79">
                  <c:v>-1.0512597817977336</c:v>
                </c:pt>
                <c:pt idx="80">
                  <c:v>-0.26358490404097262</c:v>
                </c:pt>
                <c:pt idx="81">
                  <c:v>-0.51129056715173082</c:v>
                </c:pt>
                <c:pt idx="82">
                  <c:v>-0.41837128791165434</c:v>
                </c:pt>
                <c:pt idx="83">
                  <c:v>-0.35102215742413223</c:v>
                </c:pt>
                <c:pt idx="84">
                  <c:v>-2.0173495927674461</c:v>
                </c:pt>
                <c:pt idx="85">
                  <c:v>-1.3509383667831778</c:v>
                </c:pt>
                <c:pt idx="86">
                  <c:v>-0.88473536642075068</c:v>
                </c:pt>
                <c:pt idx="87">
                  <c:v>1.1669186011353176</c:v>
                </c:pt>
                <c:pt idx="88">
                  <c:v>-0.48767561631153389</c:v>
                </c:pt>
                <c:pt idx="89">
                  <c:v>0.41837128791165434</c:v>
                </c:pt>
                <c:pt idx="90">
                  <c:v>7.3022840689146426E-2</c:v>
                </c:pt>
                <c:pt idx="91">
                  <c:v>0.22065146486235332</c:v>
                </c:pt>
                <c:pt idx="92">
                  <c:v>1.4047919280405334</c:v>
                </c:pt>
                <c:pt idx="93">
                  <c:v>0.44123392015968882</c:v>
                </c:pt>
                <c:pt idx="94">
                  <c:v>1.2536226075646817</c:v>
                </c:pt>
                <c:pt idx="95">
                  <c:v>0.55940759981342003</c:v>
                </c:pt>
                <c:pt idx="96">
                  <c:v>-1.0881989764386006</c:v>
                </c:pt>
                <c:pt idx="97">
                  <c:v>0.30701000240174037</c:v>
                </c:pt>
                <c:pt idx="98">
                  <c:v>-1.5267663302113335</c:v>
                </c:pt>
                <c:pt idx="99">
                  <c:v>-7.3022840689146426E-2</c:v>
                </c:pt>
                <c:pt idx="100">
                  <c:v>0.46432956872668901</c:v>
                </c:pt>
                <c:pt idx="101">
                  <c:v>0.68598353263417977</c:v>
                </c:pt>
                <c:pt idx="102">
                  <c:v>2.2111272410853289</c:v>
                </c:pt>
                <c:pt idx="103">
                  <c:v>0.94818488013239854</c:v>
                </c:pt>
                <c:pt idx="104">
                  <c:v>-5.213646396562386E-2</c:v>
                </c:pt>
                <c:pt idx="105">
                  <c:v>1.0422759496273899E-2</c:v>
                </c:pt>
                <c:pt idx="106">
                  <c:v>9.3941125106491899E-2</c:v>
                </c:pt>
                <c:pt idx="107">
                  <c:v>-1.2536226075646817</c:v>
                </c:pt>
                <c:pt idx="108">
                  <c:v>2.017349592767447</c:v>
                </c:pt>
                <c:pt idx="109">
                  <c:v>1.0881989764386006</c:v>
                </c:pt>
                <c:pt idx="110">
                  <c:v>-0.98138417626213981</c:v>
                </c:pt>
                <c:pt idx="111">
                  <c:v>0.17812111651651327</c:v>
                </c:pt>
                <c:pt idx="112">
                  <c:v>-0.65984156097410673</c:v>
                </c:pt>
                <c:pt idx="113">
                  <c:v>-3.127280902613698E-2</c:v>
                </c:pt>
                <c:pt idx="114">
                  <c:v>-0.73973721941388981</c:v>
                </c:pt>
                <c:pt idx="115">
                  <c:v>1.0512597817977336</c:v>
                </c:pt>
                <c:pt idx="116">
                  <c:v>0.82466217903935268</c:v>
                </c:pt>
                <c:pt idx="117">
                  <c:v>1.0157020117051774</c:v>
                </c:pt>
                <c:pt idx="118">
                  <c:v>0.71260296566742809</c:v>
                </c:pt>
                <c:pt idx="119">
                  <c:v>1.5973526977611863</c:v>
                </c:pt>
              </c:numCache>
            </c:numRef>
          </c:yVal>
          <c:smooth val="0"/>
          <c:extLst>
            <c:ext xmlns:c16="http://schemas.microsoft.com/office/drawing/2014/chart" uri="{C3380CC4-5D6E-409C-BE32-E72D297353CC}">
              <c16:uniqueId val="{00000001-AF77-4BA3-A5E3-AEA38DF09884}"/>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21-22'!$O$8</c:f>
              <c:strCache>
                <c:ptCount val="1"/>
                <c:pt idx="0">
                  <c:v>AC.UPC</c:v>
                </c:pt>
              </c:strCache>
            </c:strRef>
          </c:tx>
          <c:spPr>
            <a:ln w="28575" cap="rnd">
              <a:solidFill>
                <a:schemeClr val="accent1"/>
              </a:solidFill>
              <a:round/>
            </a:ln>
            <a:effectLst/>
          </c:spPr>
          <c:marker>
            <c:symbol val="none"/>
          </c:marker>
          <c:cat>
            <c:numRef>
              <c:f>'ID Sch. 21-22'!$A$9:$A$152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21-22'!$O$9:$O$152</c:f>
              <c:numCache>
                <c:formatCode>#,##0</c:formatCode>
                <c:ptCount val="144"/>
                <c:pt idx="0">
                  <c:v>46654.035714285717</c:v>
                </c:pt>
                <c:pt idx="1">
                  <c:v>45810.408805031446</c:v>
                </c:pt>
                <c:pt idx="2">
                  <c:v>45907.438652766643</c:v>
                </c:pt>
                <c:pt idx="3">
                  <c:v>41742.806425702816</c:v>
                </c:pt>
                <c:pt idx="4">
                  <c:v>45711.857260049219</c:v>
                </c:pt>
                <c:pt idx="5">
                  <c:v>43537.04091653027</c:v>
                </c:pt>
                <c:pt idx="6">
                  <c:v>52328.050125313282</c:v>
                </c:pt>
                <c:pt idx="7">
                  <c:v>54255.950336700334</c:v>
                </c:pt>
                <c:pt idx="8">
                  <c:v>50372.884057971016</c:v>
                </c:pt>
                <c:pt idx="9">
                  <c:v>50733.225916453535</c:v>
                </c:pt>
                <c:pt idx="10">
                  <c:v>47022.487659574464</c:v>
                </c:pt>
                <c:pt idx="11">
                  <c:v>49265.487617421008</c:v>
                </c:pt>
                <c:pt idx="12">
                  <c:v>47656.022090059472</c:v>
                </c:pt>
                <c:pt idx="13">
                  <c:v>45906.242966751917</c:v>
                </c:pt>
                <c:pt idx="14">
                  <c:v>49375.244027303757</c:v>
                </c:pt>
                <c:pt idx="15">
                  <c:v>46033.261206896554</c:v>
                </c:pt>
                <c:pt idx="16">
                  <c:v>47868.881239242684</c:v>
                </c:pt>
                <c:pt idx="17">
                  <c:v>47846.433132010352</c:v>
                </c:pt>
                <c:pt idx="18">
                  <c:v>55770.418244406195</c:v>
                </c:pt>
                <c:pt idx="19">
                  <c:v>53238.105308219179</c:v>
                </c:pt>
                <c:pt idx="20">
                  <c:v>50879.098967297759</c:v>
                </c:pt>
                <c:pt idx="21">
                  <c:v>46384.440692640695</c:v>
                </c:pt>
                <c:pt idx="22">
                  <c:v>54088.226117440841</c:v>
                </c:pt>
                <c:pt idx="23">
                  <c:v>52089.991281604183</c:v>
                </c:pt>
                <c:pt idx="24">
                  <c:v>50941.421328671328</c:v>
                </c:pt>
                <c:pt idx="25">
                  <c:v>51483.320244328097</c:v>
                </c:pt>
                <c:pt idx="26">
                  <c:v>49989.467713787082</c:v>
                </c:pt>
                <c:pt idx="27">
                  <c:v>51296.489120974758</c:v>
                </c:pt>
                <c:pt idx="28">
                  <c:v>49361.775937227547</c:v>
                </c:pt>
                <c:pt idx="29">
                  <c:v>50964.4493006993</c:v>
                </c:pt>
                <c:pt idx="30">
                  <c:v>56916.101916376305</c:v>
                </c:pt>
                <c:pt idx="31">
                  <c:v>51383.601221640485</c:v>
                </c:pt>
                <c:pt idx="32">
                  <c:v>43520.148342059336</c:v>
                </c:pt>
                <c:pt idx="33">
                  <c:v>51816.694516971278</c:v>
                </c:pt>
                <c:pt idx="34">
                  <c:v>56295.031277150301</c:v>
                </c:pt>
                <c:pt idx="35">
                  <c:v>46756.227430555555</c:v>
                </c:pt>
                <c:pt idx="36">
                  <c:v>47373.100175746928</c:v>
                </c:pt>
                <c:pt idx="37">
                  <c:v>54577.620749782043</c:v>
                </c:pt>
                <c:pt idx="38">
                  <c:v>49726.800345721691</c:v>
                </c:pt>
                <c:pt idx="39">
                  <c:v>47163.079584775085</c:v>
                </c:pt>
                <c:pt idx="40">
                  <c:v>50135.340017436793</c:v>
                </c:pt>
                <c:pt idx="41">
                  <c:v>53114.463139635736</c:v>
                </c:pt>
                <c:pt idx="42">
                  <c:v>50338.131715771233</c:v>
                </c:pt>
                <c:pt idx="43">
                  <c:v>53514.538596491228</c:v>
                </c:pt>
                <c:pt idx="44">
                  <c:v>47063.858996539791</c:v>
                </c:pt>
                <c:pt idx="45">
                  <c:v>52708.704090513493</c:v>
                </c:pt>
                <c:pt idx="46">
                  <c:v>47573.62784588441</c:v>
                </c:pt>
                <c:pt idx="47">
                  <c:v>55314.99913269731</c:v>
                </c:pt>
                <c:pt idx="48">
                  <c:v>49430.986818980666</c:v>
                </c:pt>
                <c:pt idx="49">
                  <c:v>49313.976357267951</c:v>
                </c:pt>
                <c:pt idx="50">
                  <c:v>45712.990248226954</c:v>
                </c:pt>
                <c:pt idx="51">
                  <c:v>48711.335964912279</c:v>
                </c:pt>
                <c:pt idx="52">
                  <c:v>49708.524647887323</c:v>
                </c:pt>
                <c:pt idx="53">
                  <c:v>46883.101769911504</c:v>
                </c:pt>
                <c:pt idx="54">
                  <c:v>50375.035304501325</c:v>
                </c:pt>
                <c:pt idx="55">
                  <c:v>48729.751541850223</c:v>
                </c:pt>
                <c:pt idx="56">
                  <c:v>42562.648553900086</c:v>
                </c:pt>
                <c:pt idx="57">
                  <c:v>48474.475395430578</c:v>
                </c:pt>
                <c:pt idx="58">
                  <c:v>46729.855506607928</c:v>
                </c:pt>
                <c:pt idx="59">
                  <c:v>52157.472792149863</c:v>
                </c:pt>
                <c:pt idx="60">
                  <c:v>48411.904049295772</c:v>
                </c:pt>
                <c:pt idx="61">
                  <c:v>46631.186046511626</c:v>
                </c:pt>
                <c:pt idx="62">
                  <c:v>50038.313157894736</c:v>
                </c:pt>
                <c:pt idx="63">
                  <c:v>43007.621573828474</c:v>
                </c:pt>
                <c:pt idx="64">
                  <c:v>49164.890556045895</c:v>
                </c:pt>
                <c:pt idx="65">
                  <c:v>45824.206713780921</c:v>
                </c:pt>
                <c:pt idx="66">
                  <c:v>51336.850400712377</c:v>
                </c:pt>
                <c:pt idx="67">
                  <c:v>47640.923280423282</c:v>
                </c:pt>
                <c:pt idx="68">
                  <c:v>42672.816399286996</c:v>
                </c:pt>
                <c:pt idx="69">
                  <c:v>53578.74060176991</c:v>
                </c:pt>
                <c:pt idx="70">
                  <c:v>46361.607735507248</c:v>
                </c:pt>
                <c:pt idx="71">
                  <c:v>51138.284158558563</c:v>
                </c:pt>
                <c:pt idx="72">
                  <c:v>44155.117746146869</c:v>
                </c:pt>
                <c:pt idx="73">
                  <c:v>50718.87621415608</c:v>
                </c:pt>
                <c:pt idx="74">
                  <c:v>45867.245726201269</c:v>
                </c:pt>
                <c:pt idx="75">
                  <c:v>45436.847508644219</c:v>
                </c:pt>
                <c:pt idx="76">
                  <c:v>45477.345046112117</c:v>
                </c:pt>
                <c:pt idx="77">
                  <c:v>44863.224666666662</c:v>
                </c:pt>
                <c:pt idx="78">
                  <c:v>51592.788799086768</c:v>
                </c:pt>
                <c:pt idx="79">
                  <c:v>45097.838923497271</c:v>
                </c:pt>
                <c:pt idx="80">
                  <c:v>44059.49956209751</c:v>
                </c:pt>
                <c:pt idx="81">
                  <c:v>47668.433405651776</c:v>
                </c:pt>
                <c:pt idx="82">
                  <c:v>49398.175288088642</c:v>
                </c:pt>
                <c:pt idx="83">
                  <c:v>48499.080894687788</c:v>
                </c:pt>
                <c:pt idx="84">
                  <c:v>49350.788202247197</c:v>
                </c:pt>
                <c:pt idx="85">
                  <c:v>52516.8652173913</c:v>
                </c:pt>
                <c:pt idx="86">
                  <c:v>45407.972045028138</c:v>
                </c:pt>
                <c:pt idx="87">
                  <c:v>49066.544392082942</c:v>
                </c:pt>
                <c:pt idx="88">
                  <c:v>47507.926078799246</c:v>
                </c:pt>
                <c:pt idx="89">
                  <c:v>49734.657305502849</c:v>
                </c:pt>
                <c:pt idx="90">
                  <c:v>49657.835950804161</c:v>
                </c:pt>
                <c:pt idx="91">
                  <c:v>52239.115458015265</c:v>
                </c:pt>
                <c:pt idx="92">
                  <c:v>46706.654146806475</c:v>
                </c:pt>
                <c:pt idx="93">
                  <c:v>50835.991627021882</c:v>
                </c:pt>
                <c:pt idx="94">
                  <c:v>50550.338520653218</c:v>
                </c:pt>
                <c:pt idx="95">
                  <c:v>50495.461127029615</c:v>
                </c:pt>
                <c:pt idx="96">
                  <c:v>48295.624329501916</c:v>
                </c:pt>
                <c:pt idx="97">
                  <c:v>49612.09617590822</c:v>
                </c:pt>
                <c:pt idx="98">
                  <c:v>48664.161406844112</c:v>
                </c:pt>
                <c:pt idx="99">
                  <c:v>42361.278218780251</c:v>
                </c:pt>
                <c:pt idx="100">
                  <c:v>45691.737618545834</c:v>
                </c:pt>
                <c:pt idx="101">
                  <c:v>50201.556023965139</c:v>
                </c:pt>
                <c:pt idx="102">
                  <c:v>55587.45270121278</c:v>
                </c:pt>
                <c:pt idx="103">
                  <c:v>51814.698773690077</c:v>
                </c:pt>
                <c:pt idx="104">
                  <c:v>49732.740691192863</c:v>
                </c:pt>
                <c:pt idx="105">
                  <c:v>59394.780739081747</c:v>
                </c:pt>
                <c:pt idx="106">
                  <c:v>52709.43611738149</c:v>
                </c:pt>
                <c:pt idx="107">
                  <c:v>56337.805624296969</c:v>
                </c:pt>
                <c:pt idx="108">
                  <c:v>57243.319706242357</c:v>
                </c:pt>
                <c:pt idx="109">
                  <c:v>56024.918607442982</c:v>
                </c:pt>
                <c:pt idx="110">
                  <c:v>48782.367923387101</c:v>
                </c:pt>
                <c:pt idx="111">
                  <c:v>52279.907029478461</c:v>
                </c:pt>
                <c:pt idx="112">
                  <c:v>56295.489376443416</c:v>
                </c:pt>
                <c:pt idx="113">
                  <c:v>62672.661466821883</c:v>
                </c:pt>
                <c:pt idx="114">
                  <c:v>57918.953537735848</c:v>
                </c:pt>
                <c:pt idx="115">
                  <c:v>56436.021115065239</c:v>
                </c:pt>
                <c:pt idx="116">
                  <c:v>54431.81712247325</c:v>
                </c:pt>
                <c:pt idx="117">
                  <c:v>57139.681055155874</c:v>
                </c:pt>
                <c:pt idx="118">
                  <c:v>55045.332451923081</c:v>
                </c:pt>
                <c:pt idx="119">
                  <c:v>62690.899878197328</c:v>
                </c:pt>
                <c:pt idx="120">
                  <c:v>62311.609724047303</c:v>
                </c:pt>
                <c:pt idx="121">
                  <c:v>61403.627296587925</c:v>
                </c:pt>
                <c:pt idx="122">
                  <c:v>54113.385365853661</c:v>
                </c:pt>
                <c:pt idx="123">
                  <c:v>59976.790370370371</c:v>
                </c:pt>
                <c:pt idx="124">
                  <c:v>54081.2684144819</c:v>
                </c:pt>
                <c:pt idx="125">
                  <c:v>56956.783291139247</c:v>
                </c:pt>
                <c:pt idx="126">
                  <c:v>65605.224289405684</c:v>
                </c:pt>
                <c:pt idx="127">
                  <c:v>62479.677046979872</c:v>
                </c:pt>
                <c:pt idx="128">
                  <c:v>55388.50293333333</c:v>
                </c:pt>
                <c:pt idx="129">
                  <c:v>64567.941049798123</c:v>
                </c:pt>
                <c:pt idx="130">
                  <c:v>72459.488828337868</c:v>
                </c:pt>
                <c:pt idx="131">
                  <c:v>66040.087858117331</c:v>
                </c:pt>
                <c:pt idx="132">
                  <c:v>59083.874931129481</c:v>
                </c:pt>
                <c:pt idx="133">
                  <c:v>67611.520563380283</c:v>
                </c:pt>
                <c:pt idx="134">
                  <c:v>62107.653751705322</c:v>
                </c:pt>
                <c:pt idx="135">
                  <c:v>59741.758171745147</c:v>
                </c:pt>
                <c:pt idx="136">
                  <c:v>64108.510953058329</c:v>
                </c:pt>
                <c:pt idx="137">
                  <c:v>68970.170043415346</c:v>
                </c:pt>
              </c:numCache>
            </c:numRef>
          </c:val>
          <c:smooth val="0"/>
          <c:extLst>
            <c:ext xmlns:c16="http://schemas.microsoft.com/office/drawing/2014/chart" uri="{C3380CC4-5D6E-409C-BE32-E72D297353CC}">
              <c16:uniqueId val="{00000000-0471-4B5C-A198-33C0CB80EA3D}"/>
            </c:ext>
          </c:extLst>
        </c:ser>
        <c:ser>
          <c:idx val="1"/>
          <c:order val="1"/>
          <c:tx>
            <c:strRef>
              <c:f>'ID Sch. 21-22'!$Q$8</c:f>
              <c:strCache>
                <c:ptCount val="1"/>
                <c:pt idx="0">
                  <c:v>N.UPC</c:v>
                </c:pt>
              </c:strCache>
            </c:strRef>
          </c:tx>
          <c:spPr>
            <a:ln w="28575" cap="rnd">
              <a:solidFill>
                <a:schemeClr val="accent2"/>
              </a:solidFill>
              <a:round/>
            </a:ln>
            <a:effectLst/>
          </c:spPr>
          <c:marker>
            <c:symbol val="none"/>
          </c:marker>
          <c:cat>
            <c:numRef>
              <c:f>'ID Sch. 21-22'!$A$9:$A$152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21-22'!$Q$9:$Q$152</c:f>
              <c:numCache>
                <c:formatCode>#,##0.0</c:formatCode>
                <c:ptCount val="144"/>
                <c:pt idx="0">
                  <c:v>46654.035714285717</c:v>
                </c:pt>
                <c:pt idx="1">
                  <c:v>45810.408805031446</c:v>
                </c:pt>
                <c:pt idx="2">
                  <c:v>45907.438652766643</c:v>
                </c:pt>
                <c:pt idx="3">
                  <c:v>41731.463068980913</c:v>
                </c:pt>
                <c:pt idx="4">
                  <c:v>45786.975489007615</c:v>
                </c:pt>
                <c:pt idx="5">
                  <c:v>44036.148612294084</c:v>
                </c:pt>
                <c:pt idx="6">
                  <c:v>52313.429798871715</c:v>
                </c:pt>
                <c:pt idx="7">
                  <c:v>54084.035463715023</c:v>
                </c:pt>
                <c:pt idx="8">
                  <c:v>50563.200376305198</c:v>
                </c:pt>
                <c:pt idx="9">
                  <c:v>50739.779855892855</c:v>
                </c:pt>
                <c:pt idx="10">
                  <c:v>47022.487659574464</c:v>
                </c:pt>
                <c:pt idx="11">
                  <c:v>49265.487617421008</c:v>
                </c:pt>
                <c:pt idx="12">
                  <c:v>47656.022090059472</c:v>
                </c:pt>
                <c:pt idx="13">
                  <c:v>45906.242966751917</c:v>
                </c:pt>
                <c:pt idx="14">
                  <c:v>49375.244027303757</c:v>
                </c:pt>
                <c:pt idx="15">
                  <c:v>46037.042325803857</c:v>
                </c:pt>
                <c:pt idx="16">
                  <c:v>47732.256809392187</c:v>
                </c:pt>
                <c:pt idx="17">
                  <c:v>48073.300266448452</c:v>
                </c:pt>
                <c:pt idx="18">
                  <c:v>55397.851994740071</c:v>
                </c:pt>
                <c:pt idx="19">
                  <c:v>52980.485073335025</c:v>
                </c:pt>
                <c:pt idx="20">
                  <c:v>50252.693601654792</c:v>
                </c:pt>
                <c:pt idx="21">
                  <c:v>46390.994632080015</c:v>
                </c:pt>
                <c:pt idx="22">
                  <c:v>54088.226117440841</c:v>
                </c:pt>
                <c:pt idx="23">
                  <c:v>52089.991281604183</c:v>
                </c:pt>
                <c:pt idx="24">
                  <c:v>50941.421328671328</c:v>
                </c:pt>
                <c:pt idx="25">
                  <c:v>51483.320244328097</c:v>
                </c:pt>
                <c:pt idx="26">
                  <c:v>49989.467713787082</c:v>
                </c:pt>
                <c:pt idx="27">
                  <c:v>51300.270239882062</c:v>
                </c:pt>
                <c:pt idx="28">
                  <c:v>49462.10162556795</c:v>
                </c:pt>
                <c:pt idx="29">
                  <c:v>51513.971915227135</c:v>
                </c:pt>
                <c:pt idx="30">
                  <c:v>55913.349182159909</c:v>
                </c:pt>
                <c:pt idx="31">
                  <c:v>51131.022478632738</c:v>
                </c:pt>
                <c:pt idx="32">
                  <c:v>43534.012444719439</c:v>
                </c:pt>
                <c:pt idx="33">
                  <c:v>51818.206964534198</c:v>
                </c:pt>
                <c:pt idx="34">
                  <c:v>56295.031277150301</c:v>
                </c:pt>
                <c:pt idx="35">
                  <c:v>46756.227430555555</c:v>
                </c:pt>
                <c:pt idx="36">
                  <c:v>47373.100175746928</c:v>
                </c:pt>
                <c:pt idx="37">
                  <c:v>54577.620749782043</c:v>
                </c:pt>
                <c:pt idx="38">
                  <c:v>49726.800345721691</c:v>
                </c:pt>
                <c:pt idx="39">
                  <c:v>47166.860703682389</c:v>
                </c:pt>
                <c:pt idx="40">
                  <c:v>49988.632603833488</c:v>
                </c:pt>
                <c:pt idx="41">
                  <c:v>51596.974084838679</c:v>
                </c:pt>
                <c:pt idx="42">
                  <c:v>49839.528169195059</c:v>
                </c:pt>
                <c:pt idx="43">
                  <c:v>53146.00554032623</c:v>
                </c:pt>
                <c:pt idx="44">
                  <c:v>47324.756201143602</c:v>
                </c:pt>
                <c:pt idx="45">
                  <c:v>52715.258029952813</c:v>
                </c:pt>
                <c:pt idx="46">
                  <c:v>47573.62784588441</c:v>
                </c:pt>
                <c:pt idx="47">
                  <c:v>55314.99913269731</c:v>
                </c:pt>
                <c:pt idx="48">
                  <c:v>49430.986818980666</c:v>
                </c:pt>
                <c:pt idx="49">
                  <c:v>49313.976357267951</c:v>
                </c:pt>
                <c:pt idx="50">
                  <c:v>45712.990248226954</c:v>
                </c:pt>
                <c:pt idx="51">
                  <c:v>48659.660673179154</c:v>
                </c:pt>
                <c:pt idx="52">
                  <c:v>49813.891828104126</c:v>
                </c:pt>
                <c:pt idx="53">
                  <c:v>46474.740927922925</c:v>
                </c:pt>
                <c:pt idx="54">
                  <c:v>51318.298434576172</c:v>
                </c:pt>
                <c:pt idx="55">
                  <c:v>48749.41336016819</c:v>
                </c:pt>
                <c:pt idx="56">
                  <c:v>42949.583055413954</c:v>
                </c:pt>
                <c:pt idx="57">
                  <c:v>48481.029334869898</c:v>
                </c:pt>
                <c:pt idx="58">
                  <c:v>46729.855506607928</c:v>
                </c:pt>
                <c:pt idx="59">
                  <c:v>52157.472792149863</c:v>
                </c:pt>
                <c:pt idx="60">
                  <c:v>48411.904049295772</c:v>
                </c:pt>
                <c:pt idx="61">
                  <c:v>46631.186046511626</c:v>
                </c:pt>
                <c:pt idx="62">
                  <c:v>50038.313157894736</c:v>
                </c:pt>
                <c:pt idx="63">
                  <c:v>43011.402692735777</c:v>
                </c:pt>
                <c:pt idx="64">
                  <c:v>49018.183142442591</c:v>
                </c:pt>
                <c:pt idx="65">
                  <c:v>45738.501351882085</c:v>
                </c:pt>
                <c:pt idx="66">
                  <c:v>50843.288346012603</c:v>
                </c:pt>
                <c:pt idx="67">
                  <c:v>47000.149662932563</c:v>
                </c:pt>
                <c:pt idx="68">
                  <c:v>42278.319659958528</c:v>
                </c:pt>
                <c:pt idx="69">
                  <c:v>53585.29454120923</c:v>
                </c:pt>
                <c:pt idx="70">
                  <c:v>46361.607735507248</c:v>
                </c:pt>
                <c:pt idx="71">
                  <c:v>51138.284158558563</c:v>
                </c:pt>
                <c:pt idx="72">
                  <c:v>44155.117746146869</c:v>
                </c:pt>
                <c:pt idx="73">
                  <c:v>50718.87621415608</c:v>
                </c:pt>
                <c:pt idx="74">
                  <c:v>45867.245726201269</c:v>
                </c:pt>
                <c:pt idx="75">
                  <c:v>45435.587135675116</c:v>
                </c:pt>
                <c:pt idx="76">
                  <c:v>45280.222713744792</c:v>
                </c:pt>
                <c:pt idx="77">
                  <c:v>45256.461033026033</c:v>
                </c:pt>
                <c:pt idx="78">
                  <c:v>51396.674765094722</c:v>
                </c:pt>
                <c:pt idx="79">
                  <c:v>45288.911465612917</c:v>
                </c:pt>
                <c:pt idx="80">
                  <c:v>44416.185112352963</c:v>
                </c:pt>
                <c:pt idx="81">
                  <c:v>47674.987345091096</c:v>
                </c:pt>
                <c:pt idx="82">
                  <c:v>49398.175288088642</c:v>
                </c:pt>
                <c:pt idx="83">
                  <c:v>48499.080894687788</c:v>
                </c:pt>
                <c:pt idx="84">
                  <c:v>49350.788202247197</c:v>
                </c:pt>
                <c:pt idx="85">
                  <c:v>52516.8652173913</c:v>
                </c:pt>
                <c:pt idx="86">
                  <c:v>45407.972045028138</c:v>
                </c:pt>
                <c:pt idx="87">
                  <c:v>49070.325510990246</c:v>
                </c:pt>
                <c:pt idx="88">
                  <c:v>47527.587897117213</c:v>
                </c:pt>
                <c:pt idx="89">
                  <c:v>49618.702992345599</c:v>
                </c:pt>
                <c:pt idx="90">
                  <c:v>50706.970410283458</c:v>
                </c:pt>
                <c:pt idx="91">
                  <c:v>52278.943243838839</c:v>
                </c:pt>
                <c:pt idx="92">
                  <c:v>46791.099135736215</c:v>
                </c:pt>
                <c:pt idx="93">
                  <c:v>50842.545566461202</c:v>
                </c:pt>
                <c:pt idx="94">
                  <c:v>50550.338520653218</c:v>
                </c:pt>
                <c:pt idx="95">
                  <c:v>50495.461127029615</c:v>
                </c:pt>
                <c:pt idx="96">
                  <c:v>48295.624329501916</c:v>
                </c:pt>
                <c:pt idx="97">
                  <c:v>49612.09617590822</c:v>
                </c:pt>
                <c:pt idx="98">
                  <c:v>48664.161406844112</c:v>
                </c:pt>
                <c:pt idx="99">
                  <c:v>42365.059337687555</c:v>
                </c:pt>
                <c:pt idx="100">
                  <c:v>45741.648388122216</c:v>
                </c:pt>
                <c:pt idx="101">
                  <c:v>50453.630617785246</c:v>
                </c:pt>
                <c:pt idx="102">
                  <c:v>56061.857086782227</c:v>
                </c:pt>
                <c:pt idx="103">
                  <c:v>51703.281803221587</c:v>
                </c:pt>
                <c:pt idx="104">
                  <c:v>49549.986610673281</c:v>
                </c:pt>
                <c:pt idx="105">
                  <c:v>59376.12721913906</c:v>
                </c:pt>
                <c:pt idx="106">
                  <c:v>52709.43611738149</c:v>
                </c:pt>
                <c:pt idx="107">
                  <c:v>56337.805624296969</c:v>
                </c:pt>
                <c:pt idx="108">
                  <c:v>57243.319706242357</c:v>
                </c:pt>
                <c:pt idx="109">
                  <c:v>56024.918607442982</c:v>
                </c:pt>
                <c:pt idx="110">
                  <c:v>48782.367923387101</c:v>
                </c:pt>
                <c:pt idx="111">
                  <c:v>52283.688148385765</c:v>
                </c:pt>
                <c:pt idx="112">
                  <c:v>56350.441637896198</c:v>
                </c:pt>
                <c:pt idx="113">
                  <c:v>60756.894553789054</c:v>
                </c:pt>
                <c:pt idx="114">
                  <c:v>56452.383550890452</c:v>
                </c:pt>
                <c:pt idx="115">
                  <c:v>56450.641441506807</c:v>
                </c:pt>
                <c:pt idx="116">
                  <c:v>54486.013160144576</c:v>
                </c:pt>
                <c:pt idx="117">
                  <c:v>57146.234994595194</c:v>
                </c:pt>
                <c:pt idx="118">
                  <c:v>55045.332451923081</c:v>
                </c:pt>
                <c:pt idx="119">
                  <c:v>62690.899878197328</c:v>
                </c:pt>
                <c:pt idx="120">
                  <c:v>62311.609724047303</c:v>
                </c:pt>
                <c:pt idx="121">
                  <c:v>61403.627296587925</c:v>
                </c:pt>
                <c:pt idx="122">
                  <c:v>54113.385365853661</c:v>
                </c:pt>
                <c:pt idx="123">
                  <c:v>59980.571489277674</c:v>
                </c:pt>
                <c:pt idx="124">
                  <c:v>54232.009021586324</c:v>
                </c:pt>
                <c:pt idx="125">
                  <c:v>57284.48026310539</c:v>
                </c:pt>
                <c:pt idx="126">
                  <c:v>65126.786710335116</c:v>
                </c:pt>
                <c:pt idx="127">
                  <c:v>61062.513680523218</c:v>
                </c:pt>
                <c:pt idx="128">
                  <c:v>55049.462604645283</c:v>
                </c:pt>
                <c:pt idx="129">
                  <c:v>64569.453497361043</c:v>
                </c:pt>
                <c:pt idx="130">
                  <c:v>72459.488828337868</c:v>
                </c:pt>
                <c:pt idx="131">
                  <c:v>66040.087858117331</c:v>
                </c:pt>
                <c:pt idx="132">
                  <c:v>59083.874931129481</c:v>
                </c:pt>
                <c:pt idx="133">
                  <c:v>67611.520563380283</c:v>
                </c:pt>
                <c:pt idx="134">
                  <c:v>62107.653751705322</c:v>
                </c:pt>
                <c:pt idx="135">
                  <c:v>59700.165863764829</c:v>
                </c:pt>
                <c:pt idx="136">
                  <c:v>63573.60866497206</c:v>
                </c:pt>
                <c:pt idx="137">
                  <c:v>68561.809201426775</c:v>
                </c:pt>
              </c:numCache>
            </c:numRef>
          </c:val>
          <c:smooth val="0"/>
          <c:extLst>
            <c:ext xmlns:c16="http://schemas.microsoft.com/office/drawing/2014/chart" uri="{C3380CC4-5D6E-409C-BE32-E72D297353CC}">
              <c16:uniqueId val="{00000001-0471-4B5C-A198-33C0CB80EA3D}"/>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30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21-22'!$AK$44:$AK$163</c:f>
              <c:numCache>
                <c:formatCode>General</c:formatCode>
                <c:ptCount val="120"/>
                <c:pt idx="0">
                  <c:v>-0.2308993449463711</c:v>
                </c:pt>
                <c:pt idx="1">
                  <c:v>-0.89401437608694478</c:v>
                </c:pt>
                <c:pt idx="2">
                  <c:v>0.42063540779334302</c:v>
                </c:pt>
                <c:pt idx="3">
                  <c:v>8.0271108537127753E-2</c:v>
                </c:pt>
                <c:pt idx="4">
                  <c:v>-0.25913489389754524</c:v>
                </c:pt>
                <c:pt idx="5">
                  <c:v>-0.3326017121164902</c:v>
                </c:pt>
                <c:pt idx="6">
                  <c:v>0.87395386231271888</c:v>
                </c:pt>
                <c:pt idx="7">
                  <c:v>9.1965168798287381E-2</c:v>
                </c:pt>
                <c:pt idx="8">
                  <c:v>1.0865286095908082</c:v>
                </c:pt>
                <c:pt idx="9">
                  <c:v>-1.624596616819008</c:v>
                </c:pt>
                <c:pt idx="10">
                  <c:v>1.2949123908151727</c:v>
                </c:pt>
                <c:pt idx="11">
                  <c:v>0.5376399226837183</c:v>
                </c:pt>
                <c:pt idx="12">
                  <c:v>0.10236555578733876</c:v>
                </c:pt>
                <c:pt idx="13">
                  <c:v>0.30772937087934293</c:v>
                </c:pt>
                <c:pt idx="14">
                  <c:v>-0.2583969785061932</c:v>
                </c:pt>
                <c:pt idx="15">
                  <c:v>1.1630751403832527</c:v>
                </c:pt>
                <c:pt idx="16">
                  <c:v>-0.51537955213304498</c:v>
                </c:pt>
                <c:pt idx="17">
                  <c:v>5.9506883647952612E-2</c:v>
                </c:pt>
                <c:pt idx="18">
                  <c:v>1.0693121957934759</c:v>
                </c:pt>
                <c:pt idx="19">
                  <c:v>-0.60892697795512341</c:v>
                </c:pt>
                <c:pt idx="20">
                  <c:v>-1.4596547373582203</c:v>
                </c:pt>
                <c:pt idx="21">
                  <c:v>0.43215787687904939</c:v>
                </c:pt>
                <c:pt idx="22">
                  <c:v>2.1312269020065973</c:v>
                </c:pt>
                <c:pt idx="23">
                  <c:v>-1.483700333964723</c:v>
                </c:pt>
                <c:pt idx="24">
                  <c:v>-1.2499236337009096</c:v>
                </c:pt>
                <c:pt idx="25">
                  <c:v>1.4803786205479437</c:v>
                </c:pt>
                <c:pt idx="26">
                  <c:v>-0.35794021664075826</c:v>
                </c:pt>
                <c:pt idx="27">
                  <c:v>-0.40336599313118809</c:v>
                </c:pt>
                <c:pt idx="28">
                  <c:v>-0.31583973513657715</c:v>
                </c:pt>
                <c:pt idx="29">
                  <c:v>9.096227453331962E-2</c:v>
                </c:pt>
                <c:pt idx="30">
                  <c:v>-1.2324880465943358</c:v>
                </c:pt>
                <c:pt idx="31">
                  <c:v>0.15469257716729407</c:v>
                </c:pt>
                <c:pt idx="32">
                  <c:v>-2.307389660868955E-2</c:v>
                </c:pt>
                <c:pt idx="33">
                  <c:v>0.77211395319531384</c:v>
                </c:pt>
                <c:pt idx="34">
                  <c:v>-1.1739295208117304</c:v>
                </c:pt>
                <c:pt idx="35">
                  <c:v>1.7598234275159022</c:v>
                </c:pt>
                <c:pt idx="36">
                  <c:v>-0.47004487795703087</c:v>
                </c:pt>
                <c:pt idx="37">
                  <c:v>-0.51438841533775514</c:v>
                </c:pt>
                <c:pt idx="38">
                  <c:v>-1.8790566663337891</c:v>
                </c:pt>
                <c:pt idx="39">
                  <c:v>0.16236146645143937</c:v>
                </c:pt>
                <c:pt idx="40">
                  <c:v>0.52974380048715874</c:v>
                </c:pt>
                <c:pt idx="41">
                  <c:v>-0.93840887453288957</c:v>
                </c:pt>
                <c:pt idx="42">
                  <c:v>0.2397277370154432</c:v>
                </c:pt>
                <c:pt idx="43">
                  <c:v>-0.59968189803873051</c:v>
                </c:pt>
                <c:pt idx="44">
                  <c:v>-0.76933118519796195</c:v>
                </c:pt>
                <c:pt idx="45">
                  <c:v>7.9270482690137936E-2</c:v>
                </c:pt>
                <c:pt idx="46">
                  <c:v>-0.58188934971103579</c:v>
                </c:pt>
                <c:pt idx="47">
                  <c:v>1.4750186093449167</c:v>
                </c:pt>
                <c:pt idx="48">
                  <c:v>5.5557775418686235E-2</c:v>
                </c:pt>
                <c:pt idx="49">
                  <c:v>-0.61928218474538232</c:v>
                </c:pt>
                <c:pt idx="50">
                  <c:v>0.67191918488462243</c:v>
                </c:pt>
                <c:pt idx="51">
                  <c:v>-1.0663576817924518</c:v>
                </c:pt>
                <c:pt idx="52">
                  <c:v>0.22819351745836158</c:v>
                </c:pt>
                <c:pt idx="53">
                  <c:v>-1.2174221070547164</c:v>
                </c:pt>
                <c:pt idx="54">
                  <c:v>5.9712828005379838E-2</c:v>
                </c:pt>
                <c:pt idx="55">
                  <c:v>-1.2626015977965117</c:v>
                </c:pt>
                <c:pt idx="56">
                  <c:v>-1.0237203486368025</c:v>
                </c:pt>
                <c:pt idx="57">
                  <c:v>2.0136374757386251</c:v>
                </c:pt>
                <c:pt idx="58">
                  <c:v>-0.721444467810335</c:v>
                </c:pt>
                <c:pt idx="59">
                  <c:v>1.0887759724888457</c:v>
                </c:pt>
                <c:pt idx="60">
                  <c:v>-1.5576395386717996</c:v>
                </c:pt>
                <c:pt idx="61">
                  <c:v>0.92983264735227511</c:v>
                </c:pt>
                <c:pt idx="62">
                  <c:v>-0.90879318790249453</c:v>
                </c:pt>
                <c:pt idx="63">
                  <c:v>-0.14766278998714502</c:v>
                </c:pt>
                <c:pt idx="64">
                  <c:v>-1.1883839882743421</c:v>
                </c:pt>
                <c:pt idx="65">
                  <c:v>-1.4001012674078368</c:v>
                </c:pt>
                <c:pt idx="66">
                  <c:v>0.26943007039009775</c:v>
                </c:pt>
                <c:pt idx="67">
                  <c:v>-1.9111107469739126</c:v>
                </c:pt>
                <c:pt idx="68">
                  <c:v>-0.21353196705458616</c:v>
                </c:pt>
                <c:pt idx="69">
                  <c:v>-0.22619581990377652</c:v>
                </c:pt>
                <c:pt idx="70">
                  <c:v>0.42932568390128834</c:v>
                </c:pt>
                <c:pt idx="71">
                  <c:v>8.8595246135327488E-2</c:v>
                </c:pt>
                <c:pt idx="72">
                  <c:v>0.41136736648576644</c:v>
                </c:pt>
                <c:pt idx="73">
                  <c:v>1.6112178107647936</c:v>
                </c:pt>
                <c:pt idx="74">
                  <c:v>-1.0828444594809792</c:v>
                </c:pt>
                <c:pt idx="75">
                  <c:v>1.2297965812156062</c:v>
                </c:pt>
                <c:pt idx="76">
                  <c:v>-0.33669841624668673</c:v>
                </c:pt>
                <c:pt idx="77">
                  <c:v>0.25306065123992239</c:v>
                </c:pt>
                <c:pt idx="78">
                  <c:v>8.052323549717251E-3</c:v>
                </c:pt>
                <c:pt idx="79">
                  <c:v>0.73790653672193862</c:v>
                </c:pt>
                <c:pt idx="80">
                  <c:v>0.68649087902617523</c:v>
                </c:pt>
                <c:pt idx="81">
                  <c:v>0.97421595814566653</c:v>
                </c:pt>
                <c:pt idx="82">
                  <c:v>0.86596179851950683</c:v>
                </c:pt>
                <c:pt idx="83">
                  <c:v>0.84516487386947325</c:v>
                </c:pt>
                <c:pt idx="84">
                  <c:v>1.1491167819455417E-2</c:v>
                </c:pt>
                <c:pt idx="85">
                  <c:v>0.51039543396205966</c:v>
                </c:pt>
                <c:pt idx="86">
                  <c:v>0.15115592450958998</c:v>
                </c:pt>
                <c:pt idx="87">
                  <c:v>-1.3113028799041626</c:v>
                </c:pt>
                <c:pt idx="88">
                  <c:v>-1.0135171743101521</c:v>
                </c:pt>
                <c:pt idx="89">
                  <c:v>0.56947376359720514</c:v>
                </c:pt>
                <c:pt idx="90">
                  <c:v>2.0373975122890555</c:v>
                </c:pt>
                <c:pt idx="91">
                  <c:v>0.51974771368159722</c:v>
                </c:pt>
                <c:pt idx="92">
                  <c:v>1.7320284154428078</c:v>
                </c:pt>
                <c:pt idx="93">
                  <c:v>1.150417864698573</c:v>
                </c:pt>
                <c:pt idx="94">
                  <c:v>-1.3735790232302845</c:v>
                </c:pt>
                <c:pt idx="95">
                  <c:v>1.4667334134032233E-3</c:v>
                </c:pt>
                <c:pt idx="96">
                  <c:v>0.34463004508465722</c:v>
                </c:pt>
                <c:pt idx="97">
                  <c:v>-0.11710828051888066</c:v>
                </c:pt>
                <c:pt idx="98">
                  <c:v>-2.757374799847062E-15</c:v>
                </c:pt>
                <c:pt idx="99">
                  <c:v>-0.61020867289580005</c:v>
                </c:pt>
                <c:pt idx="100">
                  <c:v>-5.08708620024938E-2</c:v>
                </c:pt>
                <c:pt idx="101">
                  <c:v>1.416333415910829</c:v>
                </c:pt>
                <c:pt idx="102">
                  <c:v>-0.87237996165305209</c:v>
                </c:pt>
                <c:pt idx="103">
                  <c:v>-0.73891761274127521</c:v>
                </c:pt>
                <c:pt idx="104">
                  <c:v>0.54486232170586313</c:v>
                </c:pt>
                <c:pt idx="105">
                  <c:v>0.30535403222843299</c:v>
                </c:pt>
                <c:pt idx="106">
                  <c:v>-1.8916336642661984</c:v>
                </c:pt>
                <c:pt idx="107">
                  <c:v>1.0058124273169158</c:v>
                </c:pt>
                <c:pt idx="108">
                  <c:v>0.86207256950841749</c:v>
                </c:pt>
                <c:pt idx="109">
                  <c:v>0.5179738271930483</c:v>
                </c:pt>
                <c:pt idx="110">
                  <c:v>-2.2448143101937403</c:v>
                </c:pt>
                <c:pt idx="111">
                  <c:v>0.90339372112330785</c:v>
                </c:pt>
                <c:pt idx="112">
                  <c:v>-2.2569856939560338</c:v>
                </c:pt>
                <c:pt idx="113">
                  <c:v>-1.3029008082028892</c:v>
                </c:pt>
                <c:pt idx="114">
                  <c:v>1.1084148915030931</c:v>
                </c:pt>
                <c:pt idx="115">
                  <c:v>-0.29871103482922551</c:v>
                </c:pt>
                <c:pt idx="116">
                  <c:v>-0.56059809090942148</c:v>
                </c:pt>
                <c:pt idx="117">
                  <c:v>1.8144455701552515</c:v>
                </c:pt>
                <c:pt idx="118">
                  <c:v>-5.5147495996941239E-15</c:v>
                </c:pt>
                <c:pt idx="119">
                  <c:v>2.3435305955574695</c:v>
                </c:pt>
              </c:numCache>
            </c:numRef>
          </c:val>
          <c:smooth val="0"/>
          <c:extLst>
            <c:ext xmlns:c16="http://schemas.microsoft.com/office/drawing/2014/chart" uri="{C3380CC4-5D6E-409C-BE32-E72D297353CC}">
              <c16:uniqueId val="{00000000-97F9-4FD9-AFD3-5FD847B120AC}"/>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21-22'!$AK$44:$AK$163</c:f>
              <c:numCache>
                <c:formatCode>General</c:formatCode>
                <c:ptCount val="120"/>
                <c:pt idx="0">
                  <c:v>-0.2308993449463711</c:v>
                </c:pt>
                <c:pt idx="1">
                  <c:v>-0.89401437608694478</c:v>
                </c:pt>
                <c:pt idx="2">
                  <c:v>0.42063540779334302</c:v>
                </c:pt>
                <c:pt idx="3">
                  <c:v>8.0271108537127753E-2</c:v>
                </c:pt>
                <c:pt idx="4">
                  <c:v>-0.25913489389754524</c:v>
                </c:pt>
                <c:pt idx="5">
                  <c:v>-0.3326017121164902</c:v>
                </c:pt>
                <c:pt idx="6">
                  <c:v>0.87395386231271888</c:v>
                </c:pt>
                <c:pt idx="7">
                  <c:v>9.1965168798287381E-2</c:v>
                </c:pt>
                <c:pt idx="8">
                  <c:v>1.0865286095908082</c:v>
                </c:pt>
                <c:pt idx="9">
                  <c:v>-1.624596616819008</c:v>
                </c:pt>
                <c:pt idx="10">
                  <c:v>1.2949123908151727</c:v>
                </c:pt>
                <c:pt idx="11">
                  <c:v>0.5376399226837183</c:v>
                </c:pt>
                <c:pt idx="12">
                  <c:v>0.10236555578733876</c:v>
                </c:pt>
                <c:pt idx="13">
                  <c:v>0.30772937087934293</c:v>
                </c:pt>
                <c:pt idx="14">
                  <c:v>-0.2583969785061932</c:v>
                </c:pt>
                <c:pt idx="15">
                  <c:v>1.1630751403832527</c:v>
                </c:pt>
                <c:pt idx="16">
                  <c:v>-0.51537955213304498</c:v>
                </c:pt>
                <c:pt idx="17">
                  <c:v>5.9506883647952612E-2</c:v>
                </c:pt>
                <c:pt idx="18">
                  <c:v>1.0693121957934759</c:v>
                </c:pt>
                <c:pt idx="19">
                  <c:v>-0.60892697795512341</c:v>
                </c:pt>
                <c:pt idx="20">
                  <c:v>-1.4596547373582203</c:v>
                </c:pt>
                <c:pt idx="21">
                  <c:v>0.43215787687904939</c:v>
                </c:pt>
                <c:pt idx="22">
                  <c:v>2.1312269020065973</c:v>
                </c:pt>
                <c:pt idx="23">
                  <c:v>-1.483700333964723</c:v>
                </c:pt>
                <c:pt idx="24">
                  <c:v>-1.2499236337009096</c:v>
                </c:pt>
                <c:pt idx="25">
                  <c:v>1.4803786205479437</c:v>
                </c:pt>
                <c:pt idx="26">
                  <c:v>-0.35794021664075826</c:v>
                </c:pt>
                <c:pt idx="27">
                  <c:v>-0.40336599313118809</c:v>
                </c:pt>
                <c:pt idx="28">
                  <c:v>-0.31583973513657715</c:v>
                </c:pt>
                <c:pt idx="29">
                  <c:v>9.096227453331962E-2</c:v>
                </c:pt>
                <c:pt idx="30">
                  <c:v>-1.2324880465943358</c:v>
                </c:pt>
                <c:pt idx="31">
                  <c:v>0.15469257716729407</c:v>
                </c:pt>
                <c:pt idx="32">
                  <c:v>-2.307389660868955E-2</c:v>
                </c:pt>
                <c:pt idx="33">
                  <c:v>0.77211395319531384</c:v>
                </c:pt>
                <c:pt idx="34">
                  <c:v>-1.1739295208117304</c:v>
                </c:pt>
                <c:pt idx="35">
                  <c:v>1.7598234275159022</c:v>
                </c:pt>
                <c:pt idx="36">
                  <c:v>-0.47004487795703087</c:v>
                </c:pt>
                <c:pt idx="37">
                  <c:v>-0.51438841533775514</c:v>
                </c:pt>
                <c:pt idx="38">
                  <c:v>-1.8790566663337891</c:v>
                </c:pt>
                <c:pt idx="39">
                  <c:v>0.16236146645143937</c:v>
                </c:pt>
                <c:pt idx="40">
                  <c:v>0.52974380048715874</c:v>
                </c:pt>
                <c:pt idx="41">
                  <c:v>-0.93840887453288957</c:v>
                </c:pt>
                <c:pt idx="42">
                  <c:v>0.2397277370154432</c:v>
                </c:pt>
                <c:pt idx="43">
                  <c:v>-0.59968189803873051</c:v>
                </c:pt>
                <c:pt idx="44">
                  <c:v>-0.76933118519796195</c:v>
                </c:pt>
                <c:pt idx="45">
                  <c:v>7.9270482690137936E-2</c:v>
                </c:pt>
                <c:pt idx="46">
                  <c:v>-0.58188934971103579</c:v>
                </c:pt>
                <c:pt idx="47">
                  <c:v>1.4750186093449167</c:v>
                </c:pt>
                <c:pt idx="48">
                  <c:v>5.5557775418686235E-2</c:v>
                </c:pt>
                <c:pt idx="49">
                  <c:v>-0.61928218474538232</c:v>
                </c:pt>
                <c:pt idx="50">
                  <c:v>0.67191918488462243</c:v>
                </c:pt>
                <c:pt idx="51">
                  <c:v>-1.0663576817924518</c:v>
                </c:pt>
                <c:pt idx="52">
                  <c:v>0.22819351745836158</c:v>
                </c:pt>
                <c:pt idx="53">
                  <c:v>-1.2174221070547164</c:v>
                </c:pt>
                <c:pt idx="54">
                  <c:v>5.9712828005379838E-2</c:v>
                </c:pt>
                <c:pt idx="55">
                  <c:v>-1.2626015977965117</c:v>
                </c:pt>
                <c:pt idx="56">
                  <c:v>-1.0237203486368025</c:v>
                </c:pt>
                <c:pt idx="57">
                  <c:v>2.0136374757386251</c:v>
                </c:pt>
                <c:pt idx="58">
                  <c:v>-0.721444467810335</c:v>
                </c:pt>
                <c:pt idx="59">
                  <c:v>1.0887759724888457</c:v>
                </c:pt>
                <c:pt idx="60">
                  <c:v>-1.5576395386717996</c:v>
                </c:pt>
                <c:pt idx="61">
                  <c:v>0.92983264735227511</c:v>
                </c:pt>
                <c:pt idx="62">
                  <c:v>-0.90879318790249453</c:v>
                </c:pt>
                <c:pt idx="63">
                  <c:v>-0.14766278998714502</c:v>
                </c:pt>
                <c:pt idx="64">
                  <c:v>-1.1883839882743421</c:v>
                </c:pt>
                <c:pt idx="65">
                  <c:v>-1.4001012674078368</c:v>
                </c:pt>
                <c:pt idx="66">
                  <c:v>0.26943007039009775</c:v>
                </c:pt>
                <c:pt idx="67">
                  <c:v>-1.9111107469739126</c:v>
                </c:pt>
                <c:pt idx="68">
                  <c:v>-0.21353196705458616</c:v>
                </c:pt>
                <c:pt idx="69">
                  <c:v>-0.22619581990377652</c:v>
                </c:pt>
                <c:pt idx="70">
                  <c:v>0.42932568390128834</c:v>
                </c:pt>
                <c:pt idx="71">
                  <c:v>8.8595246135327488E-2</c:v>
                </c:pt>
                <c:pt idx="72">
                  <c:v>0.41136736648576644</c:v>
                </c:pt>
                <c:pt idx="73">
                  <c:v>1.6112178107647936</c:v>
                </c:pt>
                <c:pt idx="74">
                  <c:v>-1.0828444594809792</c:v>
                </c:pt>
                <c:pt idx="75">
                  <c:v>1.2297965812156062</c:v>
                </c:pt>
                <c:pt idx="76">
                  <c:v>-0.33669841624668673</c:v>
                </c:pt>
                <c:pt idx="77">
                  <c:v>0.25306065123992239</c:v>
                </c:pt>
                <c:pt idx="78">
                  <c:v>8.052323549717251E-3</c:v>
                </c:pt>
                <c:pt idx="79">
                  <c:v>0.73790653672193862</c:v>
                </c:pt>
                <c:pt idx="80">
                  <c:v>0.68649087902617523</c:v>
                </c:pt>
                <c:pt idx="81">
                  <c:v>0.97421595814566653</c:v>
                </c:pt>
                <c:pt idx="82">
                  <c:v>0.86596179851950683</c:v>
                </c:pt>
                <c:pt idx="83">
                  <c:v>0.84516487386947325</c:v>
                </c:pt>
                <c:pt idx="84">
                  <c:v>1.1491167819455417E-2</c:v>
                </c:pt>
                <c:pt idx="85">
                  <c:v>0.51039543396205966</c:v>
                </c:pt>
                <c:pt idx="86">
                  <c:v>0.15115592450958998</c:v>
                </c:pt>
                <c:pt idx="87">
                  <c:v>-1.3113028799041626</c:v>
                </c:pt>
                <c:pt idx="88">
                  <c:v>-1.0135171743101521</c:v>
                </c:pt>
                <c:pt idx="89">
                  <c:v>0.56947376359720514</c:v>
                </c:pt>
                <c:pt idx="90">
                  <c:v>2.0373975122890555</c:v>
                </c:pt>
                <c:pt idx="91">
                  <c:v>0.51974771368159722</c:v>
                </c:pt>
                <c:pt idx="92">
                  <c:v>1.7320284154428078</c:v>
                </c:pt>
                <c:pt idx="93">
                  <c:v>1.150417864698573</c:v>
                </c:pt>
                <c:pt idx="94">
                  <c:v>-1.3735790232302845</c:v>
                </c:pt>
                <c:pt idx="95">
                  <c:v>1.4667334134032233E-3</c:v>
                </c:pt>
                <c:pt idx="96">
                  <c:v>0.34463004508465722</c:v>
                </c:pt>
                <c:pt idx="97">
                  <c:v>-0.11710828051888066</c:v>
                </c:pt>
                <c:pt idx="98">
                  <c:v>-2.757374799847062E-15</c:v>
                </c:pt>
                <c:pt idx="99">
                  <c:v>-0.61020867289580005</c:v>
                </c:pt>
                <c:pt idx="100">
                  <c:v>-5.08708620024938E-2</c:v>
                </c:pt>
                <c:pt idx="101">
                  <c:v>1.416333415910829</c:v>
                </c:pt>
                <c:pt idx="102">
                  <c:v>-0.87237996165305209</c:v>
                </c:pt>
                <c:pt idx="103">
                  <c:v>-0.73891761274127521</c:v>
                </c:pt>
                <c:pt idx="104">
                  <c:v>0.54486232170586313</c:v>
                </c:pt>
                <c:pt idx="105">
                  <c:v>0.30535403222843299</c:v>
                </c:pt>
                <c:pt idx="106">
                  <c:v>-1.8916336642661984</c:v>
                </c:pt>
                <c:pt idx="107">
                  <c:v>1.0058124273169158</c:v>
                </c:pt>
                <c:pt idx="108">
                  <c:v>0.86207256950841749</c:v>
                </c:pt>
                <c:pt idx="109">
                  <c:v>0.5179738271930483</c:v>
                </c:pt>
                <c:pt idx="110">
                  <c:v>-2.2448143101937403</c:v>
                </c:pt>
                <c:pt idx="111">
                  <c:v>0.90339372112330785</c:v>
                </c:pt>
                <c:pt idx="112">
                  <c:v>-2.2569856939560338</c:v>
                </c:pt>
                <c:pt idx="113">
                  <c:v>-1.3029008082028892</c:v>
                </c:pt>
                <c:pt idx="114">
                  <c:v>1.1084148915030931</c:v>
                </c:pt>
                <c:pt idx="115">
                  <c:v>-0.29871103482922551</c:v>
                </c:pt>
                <c:pt idx="116">
                  <c:v>-0.56059809090942148</c:v>
                </c:pt>
                <c:pt idx="117">
                  <c:v>1.8144455701552515</c:v>
                </c:pt>
                <c:pt idx="118">
                  <c:v>-5.5147495996941239E-15</c:v>
                </c:pt>
                <c:pt idx="119">
                  <c:v>2.3435305955574695</c:v>
                </c:pt>
              </c:numCache>
            </c:numRef>
          </c:xVal>
          <c:yVal>
            <c:numRef>
              <c:f>'ID Sch. 21-22'!$AV$44:$AV$163</c:f>
              <c:numCache>
                <c:formatCode>0.000</c:formatCode>
                <c:ptCount val="120"/>
                <c:pt idx="0">
                  <c:v>-0.26358490404097262</c:v>
                </c:pt>
                <c:pt idx="1">
                  <c:v>-0.79571892196992056</c:v>
                </c:pt>
                <c:pt idx="2">
                  <c:v>0.41837128791165434</c:v>
                </c:pt>
                <c:pt idx="3">
                  <c:v>7.3022840689146426E-2</c:v>
                </c:pt>
                <c:pt idx="4">
                  <c:v>-0.30701000240174037</c:v>
                </c:pt>
                <c:pt idx="5">
                  <c:v>-0.3732804719655104</c:v>
                </c:pt>
                <c:pt idx="6">
                  <c:v>0.85431334867221986</c:v>
                </c:pt>
                <c:pt idx="7">
                  <c:v>0.13591068064648049</c:v>
                </c:pt>
                <c:pt idx="8">
                  <c:v>1.0512597817977336</c:v>
                </c:pt>
                <c:pt idx="9">
                  <c:v>-1.6769355088893503</c:v>
                </c:pt>
                <c:pt idx="10">
                  <c:v>1.3007407952098116</c:v>
                </c:pt>
                <c:pt idx="11">
                  <c:v>0.58395355652530356</c:v>
                </c:pt>
                <c:pt idx="12">
                  <c:v>0.15698093272589608</c:v>
                </c:pt>
                <c:pt idx="13">
                  <c:v>0.35102215742413223</c:v>
                </c:pt>
                <c:pt idx="14">
                  <c:v>-0.28523021200384785</c:v>
                </c:pt>
                <c:pt idx="15">
                  <c:v>1.2091343701602324</c:v>
                </c:pt>
                <c:pt idx="16">
                  <c:v>-0.51129056715173082</c:v>
                </c:pt>
                <c:pt idx="17">
                  <c:v>1.0422759496273899E-2</c:v>
                </c:pt>
                <c:pt idx="18">
                  <c:v>1.0157020117051774</c:v>
                </c:pt>
                <c:pt idx="19">
                  <c:v>-0.60885652565055048</c:v>
                </c:pt>
                <c:pt idx="20">
                  <c:v>-1.4630593361844002</c:v>
                </c:pt>
                <c:pt idx="21">
                  <c:v>0.46432956872668901</c:v>
                </c:pt>
                <c:pt idx="22">
                  <c:v>2.2111272410853289</c:v>
                </c:pt>
                <c:pt idx="23">
                  <c:v>-1.5267663302113335</c:v>
                </c:pt>
                <c:pt idx="24">
                  <c:v>-1.1669186011353176</c:v>
                </c:pt>
                <c:pt idx="25">
                  <c:v>1.4630593361844004</c:v>
                </c:pt>
                <c:pt idx="26">
                  <c:v>-0.41837128791165434</c:v>
                </c:pt>
                <c:pt idx="27">
                  <c:v>-0.44123392015968882</c:v>
                </c:pt>
                <c:pt idx="28">
                  <c:v>-0.35102215742413223</c:v>
                </c:pt>
                <c:pt idx="29">
                  <c:v>0.11490060124967313</c:v>
                </c:pt>
                <c:pt idx="30">
                  <c:v>-1.1266860090395716</c:v>
                </c:pt>
                <c:pt idx="31">
                  <c:v>0.19934121391943735</c:v>
                </c:pt>
                <c:pt idx="32">
                  <c:v>-0.13591068064648049</c:v>
                </c:pt>
                <c:pt idx="33">
                  <c:v>0.73973721941388981</c:v>
                </c:pt>
                <c:pt idx="34">
                  <c:v>-1.0157020117051774</c:v>
                </c:pt>
                <c:pt idx="35">
                  <c:v>1.6769355088893503</c:v>
                </c:pt>
                <c:pt idx="36">
                  <c:v>-0.46432956872668901</c:v>
                </c:pt>
                <c:pt idx="37">
                  <c:v>-0.48767561631153389</c:v>
                </c:pt>
                <c:pt idx="38">
                  <c:v>-1.7688250385187059</c:v>
                </c:pt>
                <c:pt idx="39">
                  <c:v>0.22065146486235332</c:v>
                </c:pt>
                <c:pt idx="40">
                  <c:v>0.55940759981342003</c:v>
                </c:pt>
                <c:pt idx="41">
                  <c:v>-0.85431334867221986</c:v>
                </c:pt>
                <c:pt idx="42">
                  <c:v>0.26358490404097262</c:v>
                </c:pt>
                <c:pt idx="43">
                  <c:v>-0.58395355652530356</c:v>
                </c:pt>
                <c:pt idx="44">
                  <c:v>-0.73973721941388981</c:v>
                </c:pt>
                <c:pt idx="45">
                  <c:v>5.213646396562386E-2</c:v>
                </c:pt>
                <c:pt idx="46">
                  <c:v>-0.55940759981342003</c:v>
                </c:pt>
                <c:pt idx="47">
                  <c:v>1.4047919280405334</c:v>
                </c:pt>
                <c:pt idx="48">
                  <c:v>-1.0422759496273899E-2</c:v>
                </c:pt>
                <c:pt idx="49">
                  <c:v>-0.65984156097410673</c:v>
                </c:pt>
                <c:pt idx="50">
                  <c:v>0.65984156097410673</c:v>
                </c:pt>
                <c:pt idx="51">
                  <c:v>-0.94818488013239854</c:v>
                </c:pt>
                <c:pt idx="52">
                  <c:v>0.24206240467219475</c:v>
                </c:pt>
                <c:pt idx="53">
                  <c:v>-1.0881989764386006</c:v>
                </c:pt>
                <c:pt idx="54">
                  <c:v>3.127280902613698E-2</c:v>
                </c:pt>
                <c:pt idx="55">
                  <c:v>-1.2091343701602324</c:v>
                </c:pt>
                <c:pt idx="56">
                  <c:v>-0.91599911388803534</c:v>
                </c:pt>
                <c:pt idx="57">
                  <c:v>1.8786590672766061</c:v>
                </c:pt>
                <c:pt idx="58">
                  <c:v>-0.68598353263417977</c:v>
                </c:pt>
                <c:pt idx="59">
                  <c:v>1.0881989764386006</c:v>
                </c:pt>
                <c:pt idx="60">
                  <c:v>-1.5973526977611858</c:v>
                </c:pt>
                <c:pt idx="61">
                  <c:v>0.91599911388803534</c:v>
                </c:pt>
                <c:pt idx="62">
                  <c:v>-0.82466217903935268</c:v>
                </c:pt>
                <c:pt idx="63">
                  <c:v>-0.19934121391943735</c:v>
                </c:pt>
                <c:pt idx="64">
                  <c:v>-1.0512597817977336</c:v>
                </c:pt>
                <c:pt idx="65">
                  <c:v>-1.4047919280405334</c:v>
                </c:pt>
                <c:pt idx="66">
                  <c:v>0.30701000240174037</c:v>
                </c:pt>
                <c:pt idx="67">
                  <c:v>-2.0173495927674461</c:v>
                </c:pt>
                <c:pt idx="68">
                  <c:v>-0.22065146486235332</c:v>
                </c:pt>
                <c:pt idx="69">
                  <c:v>-0.24206240467219475</c:v>
                </c:pt>
                <c:pt idx="70">
                  <c:v>0.44123392015968882</c:v>
                </c:pt>
                <c:pt idx="71">
                  <c:v>9.3941125106491899E-2</c:v>
                </c:pt>
                <c:pt idx="72">
                  <c:v>0.39572529581448734</c:v>
                </c:pt>
                <c:pt idx="73">
                  <c:v>1.5267663302113343</c:v>
                </c:pt>
                <c:pt idx="74">
                  <c:v>-0.98138417626213981</c:v>
                </c:pt>
                <c:pt idx="75">
                  <c:v>1.2536226075646817</c:v>
                </c:pt>
                <c:pt idx="76">
                  <c:v>-0.39572529581448734</c:v>
                </c:pt>
                <c:pt idx="77">
                  <c:v>0.28523021200384785</c:v>
                </c:pt>
                <c:pt idx="78">
                  <c:v>-5.213646396562386E-2</c:v>
                </c:pt>
                <c:pt idx="79">
                  <c:v>0.71260296566742809</c:v>
                </c:pt>
                <c:pt idx="80">
                  <c:v>0.68598353263417977</c:v>
                </c:pt>
                <c:pt idx="81">
                  <c:v>0.94818488013239854</c:v>
                </c:pt>
                <c:pt idx="82">
                  <c:v>0.82466217903935268</c:v>
                </c:pt>
                <c:pt idx="83">
                  <c:v>0.76742739995147802</c:v>
                </c:pt>
                <c:pt idx="84">
                  <c:v>-3.127280902613698E-2</c:v>
                </c:pt>
                <c:pt idx="85">
                  <c:v>0.48767561631153389</c:v>
                </c:pt>
                <c:pt idx="86">
                  <c:v>0.17812111651651327</c:v>
                </c:pt>
                <c:pt idx="87">
                  <c:v>-1.3007407952098116</c:v>
                </c:pt>
                <c:pt idx="88">
                  <c:v>-0.88473536642075068</c:v>
                </c:pt>
                <c:pt idx="89">
                  <c:v>0.63414296405799342</c:v>
                </c:pt>
                <c:pt idx="90">
                  <c:v>2.017349592767447</c:v>
                </c:pt>
                <c:pt idx="91">
                  <c:v>0.53519417688850079</c:v>
                </c:pt>
                <c:pt idx="92">
                  <c:v>1.5973526977611863</c:v>
                </c:pt>
                <c:pt idx="93">
                  <c:v>1.1669186011353176</c:v>
                </c:pt>
                <c:pt idx="94">
                  <c:v>-1.3509383667831778</c:v>
                </c:pt>
                <c:pt idx="95">
                  <c:v>-7.3022840689146426E-2</c:v>
                </c:pt>
                <c:pt idx="96">
                  <c:v>0.3732804719655104</c:v>
                </c:pt>
                <c:pt idx="97">
                  <c:v>-0.17812111651651327</c:v>
                </c:pt>
                <c:pt idx="98">
                  <c:v>-9.3941125106491899E-2</c:v>
                </c:pt>
                <c:pt idx="99">
                  <c:v>-0.63414296405799342</c:v>
                </c:pt>
                <c:pt idx="100">
                  <c:v>-0.15698093272589608</c:v>
                </c:pt>
                <c:pt idx="101">
                  <c:v>1.3509383667831778</c:v>
                </c:pt>
                <c:pt idx="102">
                  <c:v>-0.76742739995147802</c:v>
                </c:pt>
                <c:pt idx="103">
                  <c:v>-0.71260296566742809</c:v>
                </c:pt>
                <c:pt idx="104">
                  <c:v>0.60885652565055048</c:v>
                </c:pt>
                <c:pt idx="105">
                  <c:v>0.32893642436422554</c:v>
                </c:pt>
                <c:pt idx="106">
                  <c:v>-1.8786590672766057</c:v>
                </c:pt>
                <c:pt idx="107">
                  <c:v>0.98138417626213981</c:v>
                </c:pt>
                <c:pt idx="108">
                  <c:v>0.79571892196992056</c:v>
                </c:pt>
                <c:pt idx="109">
                  <c:v>0.51129056715173082</c:v>
                </c:pt>
                <c:pt idx="110">
                  <c:v>-2.2111272410853271</c:v>
                </c:pt>
                <c:pt idx="111">
                  <c:v>0.88473536642075068</c:v>
                </c:pt>
                <c:pt idx="112">
                  <c:v>-2.5624047253801172</c:v>
                </c:pt>
                <c:pt idx="113">
                  <c:v>-1.2536226075646817</c:v>
                </c:pt>
                <c:pt idx="114">
                  <c:v>1.1266860090395716</c:v>
                </c:pt>
                <c:pt idx="115">
                  <c:v>-0.32893642436422554</c:v>
                </c:pt>
                <c:pt idx="116">
                  <c:v>-0.53519417688850079</c:v>
                </c:pt>
                <c:pt idx="117">
                  <c:v>1.7688250385187059</c:v>
                </c:pt>
                <c:pt idx="118">
                  <c:v>-0.11490060124967313</c:v>
                </c:pt>
                <c:pt idx="119">
                  <c:v>2.562404725380119</c:v>
                </c:pt>
              </c:numCache>
            </c:numRef>
          </c:yVal>
          <c:smooth val="0"/>
          <c:extLst>
            <c:ext xmlns:c16="http://schemas.microsoft.com/office/drawing/2014/chart" uri="{C3380CC4-5D6E-409C-BE32-E72D297353CC}">
              <c16:uniqueId val="{00000001-B4D8-466D-ABF6-64F9F1AE675E}"/>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21-22'!$BM$165:$BY$165</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21-22'!$BM$168:$BY$168</c:f>
              <c:numCache>
                <c:formatCode>0.000000</c:formatCode>
                <c:ptCount val="13"/>
                <c:pt idx="0">
                  <c:v>1</c:v>
                </c:pt>
                <c:pt idx="1">
                  <c:v>-0.18350215427983002</c:v>
                </c:pt>
                <c:pt idx="2">
                  <c:v>4.5997064687668739E-2</c:v>
                </c:pt>
                <c:pt idx="3">
                  <c:v>6.4316468672350635E-2</c:v>
                </c:pt>
                <c:pt idx="4">
                  <c:v>7.1865846715580411E-2</c:v>
                </c:pt>
                <c:pt idx="5">
                  <c:v>-0.12936139944878763</c:v>
                </c:pt>
                <c:pt idx="6">
                  <c:v>-0.12732101569977855</c:v>
                </c:pt>
                <c:pt idx="7">
                  <c:v>0.16597173836293364</c:v>
                </c:pt>
                <c:pt idx="8">
                  <c:v>-6.7944581602243245E-2</c:v>
                </c:pt>
                <c:pt idx="9">
                  <c:v>-3.063458470916269E-2</c:v>
                </c:pt>
                <c:pt idx="10">
                  <c:v>0.13133000185901</c:v>
                </c:pt>
                <c:pt idx="11">
                  <c:v>7.0517442510058662E-2</c:v>
                </c:pt>
                <c:pt idx="12">
                  <c:v>6.8990463140054026E-2</c:v>
                </c:pt>
              </c:numCache>
            </c:numRef>
          </c:val>
          <c:extLst>
            <c:ext xmlns:c16="http://schemas.microsoft.com/office/drawing/2014/chart" uri="{C3380CC4-5D6E-409C-BE32-E72D297353CC}">
              <c16:uniqueId val="{00000000-481F-40FE-83A4-5A52F79F0BFF}"/>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21-22'!$BN$170</c:f>
              <c:strCache>
                <c:ptCount val="1"/>
                <c:pt idx="0">
                  <c:v>0.041816</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21-22'!$BN$165:$BY$165</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'ID Sch. 21-22'!$BN$170:$BY$170</c:f>
              <c:numCache>
                <c:formatCode>0.000000</c:formatCode>
                <c:ptCount val="12"/>
                <c:pt idx="0">
                  <c:v>4.1816081634549807E-2</c:v>
                </c:pt>
                <c:pt idx="1">
                  <c:v>0.11051948643734016</c:v>
                </c:pt>
                <c:pt idx="2">
                  <c:v>0.17754322320352725</c:v>
                </c:pt>
                <c:pt idx="3">
                  <c:v>0.233253439968784</c:v>
                </c:pt>
                <c:pt idx="4">
                  <c:v>0.17326588398591011</c:v>
                </c:pt>
                <c:pt idx="5">
                  <c:v>0.13392673436540564</c:v>
                </c:pt>
                <c:pt idx="6">
                  <c:v>6.3904513327100912E-2</c:v>
                </c:pt>
                <c:pt idx="7">
                  <c:v>8.2840095811789582E-2</c:v>
                </c:pt>
                <c:pt idx="8">
                  <c:v>0.11941065663481826</c:v>
                </c:pt>
                <c:pt idx="9">
                  <c:v>8.9303640319986638E-2</c:v>
                </c:pt>
                <c:pt idx="10">
                  <c:v>0.10651711081509221</c:v>
                </c:pt>
                <c:pt idx="11">
                  <c:v>0.12538773436830178</c:v>
                </c:pt>
              </c:numCache>
            </c:numRef>
          </c:val>
          <c:extLst>
            <c:ext xmlns:c16="http://schemas.microsoft.com/office/drawing/2014/chart" uri="{C3380CC4-5D6E-409C-BE32-E72D297353CC}">
              <c16:uniqueId val="{00000000-C557-4F6D-9104-4CD047814991}"/>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31-32'!$E$156</c:f>
              <c:strCache>
                <c:ptCount val="1"/>
                <c:pt idx="0">
                  <c:v>Annual Calendar, UPC</c:v>
                </c:pt>
              </c:strCache>
            </c:strRef>
          </c:tx>
          <c:spPr>
            <a:ln w="28575" cap="rnd">
              <a:solidFill>
                <a:schemeClr val="accent1"/>
              </a:solidFill>
              <a:round/>
            </a:ln>
            <a:effectLst/>
          </c:spPr>
          <c:marker>
            <c:symbol val="none"/>
          </c:marker>
          <c:cat>
            <c:numRef>
              <c:f>'ID Sch. 31-32'!$A$157:$A$167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31-32'!$E$157:$E$167</c:f>
              <c:numCache>
                <c:formatCode>#,##0</c:formatCode>
                <c:ptCount val="11"/>
                <c:pt idx="0">
                  <c:v>40184.891187925998</c:v>
                </c:pt>
                <c:pt idx="1">
                  <c:v>42556.909587710245</c:v>
                </c:pt>
                <c:pt idx="2">
                  <c:v>42101.605230012596</c:v>
                </c:pt>
                <c:pt idx="3">
                  <c:v>47212.330670496362</c:v>
                </c:pt>
                <c:pt idx="4">
                  <c:v>42738.866093147437</c:v>
                </c:pt>
                <c:pt idx="5">
                  <c:v>44043.974506104067</c:v>
                </c:pt>
                <c:pt idx="6">
                  <c:v>39032.314901098209</c:v>
                </c:pt>
                <c:pt idx="7">
                  <c:v>41828.490771414625</c:v>
                </c:pt>
                <c:pt idx="8">
                  <c:v>39991.750949302485</c:v>
                </c:pt>
                <c:pt idx="9">
                  <c:v>45105.50154263866</c:v>
                </c:pt>
                <c:pt idx="10">
                  <c:v>39986.448713776226</c:v>
                </c:pt>
              </c:numCache>
            </c:numRef>
          </c:val>
          <c:smooth val="0"/>
          <c:extLst>
            <c:ext xmlns:c16="http://schemas.microsoft.com/office/drawing/2014/chart" uri="{C3380CC4-5D6E-409C-BE32-E72D297353CC}">
              <c16:uniqueId val="{00000000-70DB-4C8E-AEC5-BADE3C6DAE53}"/>
            </c:ext>
          </c:extLst>
        </c:ser>
        <c:ser>
          <c:idx val="1"/>
          <c:order val="1"/>
          <c:tx>
            <c:strRef>
              <c:f>'ID Sch. 31-32'!$F$156</c:f>
              <c:strCache>
                <c:ptCount val="1"/>
                <c:pt idx="0">
                  <c:v>Annual Normalized, UPC</c:v>
                </c:pt>
              </c:strCache>
            </c:strRef>
          </c:tx>
          <c:spPr>
            <a:ln w="28575" cap="rnd">
              <a:solidFill>
                <a:schemeClr val="accent2"/>
              </a:solidFill>
              <a:round/>
            </a:ln>
            <a:effectLst/>
          </c:spPr>
          <c:marker>
            <c:symbol val="none"/>
          </c:marker>
          <c:cat>
            <c:numRef>
              <c:f>'ID Sch. 31-32'!$A$157:$A$167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31-32'!$F$157:$F$167</c:f>
              <c:numCache>
                <c:formatCode>#,##0</c:formatCode>
                <c:ptCount val="11"/>
                <c:pt idx="0">
                  <c:v>40395.891823829159</c:v>
                </c:pt>
                <c:pt idx="1">
                  <c:v>42130.716381341255</c:v>
                </c:pt>
                <c:pt idx="2">
                  <c:v>41885.092253464412</c:v>
                </c:pt>
                <c:pt idx="3">
                  <c:v>46372.69027602546</c:v>
                </c:pt>
                <c:pt idx="4">
                  <c:v>43113.29188144701</c:v>
                </c:pt>
                <c:pt idx="5">
                  <c:v>43397.558955750799</c:v>
                </c:pt>
                <c:pt idx="6">
                  <c:v>39236.581306047716</c:v>
                </c:pt>
                <c:pt idx="7">
                  <c:v>42232.423914917439</c:v>
                </c:pt>
                <c:pt idx="8">
                  <c:v>40161.04432384258</c:v>
                </c:pt>
                <c:pt idx="9">
                  <c:v>43899.085198947148</c:v>
                </c:pt>
                <c:pt idx="10">
                  <c:v>39335.099357120562</c:v>
                </c:pt>
              </c:numCache>
            </c:numRef>
          </c:val>
          <c:smooth val="0"/>
          <c:extLst>
            <c:ext xmlns:c16="http://schemas.microsoft.com/office/drawing/2014/chart" uri="{C3380CC4-5D6E-409C-BE32-E72D297353CC}">
              <c16:uniqueId val="{00000001-70DB-4C8E-AEC5-BADE3C6DAE53}"/>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3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31-32'!$O$8</c:f>
              <c:strCache>
                <c:ptCount val="1"/>
                <c:pt idx="0">
                  <c:v>AC.UPC</c:v>
                </c:pt>
              </c:strCache>
            </c:strRef>
          </c:tx>
          <c:spPr>
            <a:ln w="28575" cap="rnd">
              <a:solidFill>
                <a:schemeClr val="accent1"/>
              </a:solidFill>
              <a:round/>
            </a:ln>
            <a:effectLst/>
          </c:spPr>
          <c:marker>
            <c:symbol val="none"/>
          </c:marker>
          <c:cat>
            <c:numRef>
              <c:f>'ID Sch. 31-32'!$A$9:$A$152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31-32'!$O$9:$O$152</c:f>
              <c:numCache>
                <c:formatCode>#,##0</c:formatCode>
                <c:ptCount val="144"/>
                <c:pt idx="0">
                  <c:v>2293.0852941176472</c:v>
                </c:pt>
                <c:pt idx="1">
                  <c:v>2509.7762289068232</c:v>
                </c:pt>
                <c:pt idx="2">
                  <c:v>2359.4607483492296</c:v>
                </c:pt>
                <c:pt idx="3">
                  <c:v>2331.7956204379561</c:v>
                </c:pt>
                <c:pt idx="4">
                  <c:v>2683.2767988252572</c:v>
                </c:pt>
                <c:pt idx="5">
                  <c:v>4176.3291880029265</c:v>
                </c:pt>
                <c:pt idx="6">
                  <c:v>4929.3780219780219</c:v>
                </c:pt>
                <c:pt idx="7">
                  <c:v>6247.1842105263158</c:v>
                </c:pt>
                <c:pt idx="8">
                  <c:v>5832.3041575492343</c:v>
                </c:pt>
                <c:pt idx="9">
                  <c:v>3768.2514662756598</c:v>
                </c:pt>
                <c:pt idx="10">
                  <c:v>1074.5524578136465</c:v>
                </c:pt>
                <c:pt idx="11">
                  <c:v>2081.8576669112254</c:v>
                </c:pt>
                <c:pt idx="12">
                  <c:v>3269.6386861313867</c:v>
                </c:pt>
                <c:pt idx="13">
                  <c:v>2172.1599707815926</c:v>
                </c:pt>
                <c:pt idx="14">
                  <c:v>2575.3559445660103</c:v>
                </c:pt>
                <c:pt idx="15">
                  <c:v>2265.8828696925329</c:v>
                </c:pt>
                <c:pt idx="16">
                  <c:v>3441.5040293040292</c:v>
                </c:pt>
                <c:pt idx="17">
                  <c:v>4948.1820175438597</c:v>
                </c:pt>
                <c:pt idx="18">
                  <c:v>5968.9531135531133</c:v>
                </c:pt>
                <c:pt idx="19">
                  <c:v>6943.4847826086952</c:v>
                </c:pt>
                <c:pt idx="20">
                  <c:v>4318.2540029112079</c:v>
                </c:pt>
                <c:pt idx="21">
                  <c:v>2377.7946298984034</c:v>
                </c:pt>
                <c:pt idx="22">
                  <c:v>2016.9084967320262</c:v>
                </c:pt>
                <c:pt idx="23">
                  <c:v>2267.7849927849929</c:v>
                </c:pt>
                <c:pt idx="24">
                  <c:v>2673.0832729905865</c:v>
                </c:pt>
                <c:pt idx="25">
                  <c:v>2423.6976744186045</c:v>
                </c:pt>
                <c:pt idx="26">
                  <c:v>2490.4393609295571</c:v>
                </c:pt>
                <c:pt idx="27">
                  <c:v>2631.9288307915758</c:v>
                </c:pt>
                <c:pt idx="28">
                  <c:v>3037.8637346791638</c:v>
                </c:pt>
                <c:pt idx="29">
                  <c:v>4917.2318214542838</c:v>
                </c:pt>
                <c:pt idx="30">
                  <c:v>6225.3074154067672</c:v>
                </c:pt>
                <c:pt idx="31">
                  <c:v>6255.6229390681001</c:v>
                </c:pt>
                <c:pt idx="32">
                  <c:v>4005.102435530086</c:v>
                </c:pt>
                <c:pt idx="33">
                  <c:v>3556.4419101924445</c:v>
                </c:pt>
                <c:pt idx="34">
                  <c:v>1806.8620443173695</c:v>
                </c:pt>
                <c:pt idx="35">
                  <c:v>2059.0641025641025</c:v>
                </c:pt>
                <c:pt idx="36">
                  <c:v>1525.4129770992367</c:v>
                </c:pt>
                <c:pt idx="37">
                  <c:v>3055.5349177330895</c:v>
                </c:pt>
                <c:pt idx="38">
                  <c:v>2219.5325318246109</c:v>
                </c:pt>
                <c:pt idx="39">
                  <c:v>2603.9228020014298</c:v>
                </c:pt>
                <c:pt idx="40">
                  <c:v>3813.1478822684853</c:v>
                </c:pt>
                <c:pt idx="41">
                  <c:v>5711.9293865905847</c:v>
                </c:pt>
                <c:pt idx="42">
                  <c:v>7259.4800853485067</c:v>
                </c:pt>
                <c:pt idx="43">
                  <c:v>7190.5017793594307</c:v>
                </c:pt>
                <c:pt idx="44">
                  <c:v>5335.6346704871057</c:v>
                </c:pt>
                <c:pt idx="45">
                  <c:v>3754.9234585400427</c:v>
                </c:pt>
                <c:pt idx="46">
                  <c:v>1879.4923525127458</c:v>
                </c:pt>
                <c:pt idx="47">
                  <c:v>2672.0696864111496</c:v>
                </c:pt>
                <c:pt idx="48">
                  <c:v>2532.825159914712</c:v>
                </c:pt>
                <c:pt idx="49">
                  <c:v>2040.6706884315117</c:v>
                </c:pt>
                <c:pt idx="50">
                  <c:v>3326.7309064953606</c:v>
                </c:pt>
                <c:pt idx="51">
                  <c:v>2395.201861130995</c:v>
                </c:pt>
                <c:pt idx="52">
                  <c:v>3419.7510699001427</c:v>
                </c:pt>
                <c:pt idx="53">
                  <c:v>4795.9524838012958</c:v>
                </c:pt>
                <c:pt idx="54">
                  <c:v>6097.0445229681982</c:v>
                </c:pt>
                <c:pt idx="55">
                  <c:v>5939.0953058321484</c:v>
                </c:pt>
                <c:pt idx="56">
                  <c:v>4698.8011323425335</c:v>
                </c:pt>
                <c:pt idx="57">
                  <c:v>3370.5462304409671</c:v>
                </c:pt>
                <c:pt idx="58">
                  <c:v>1779.0787792760823</c:v>
                </c:pt>
                <c:pt idx="59">
                  <c:v>2330.9000713775877</c:v>
                </c:pt>
                <c:pt idx="60">
                  <c:v>2580.2926481084937</c:v>
                </c:pt>
                <c:pt idx="61">
                  <c:v>2879.071479122435</c:v>
                </c:pt>
                <c:pt idx="62">
                  <c:v>2772.1713062098502</c:v>
                </c:pt>
                <c:pt idx="63">
                  <c:v>2278.7306874557053</c:v>
                </c:pt>
                <c:pt idx="64">
                  <c:v>2676.3149606299212</c:v>
                </c:pt>
                <c:pt idx="65">
                  <c:v>3898.1027972027973</c:v>
                </c:pt>
                <c:pt idx="66">
                  <c:v>6703.0592857142856</c:v>
                </c:pt>
                <c:pt idx="67">
                  <c:v>6573.5665722379599</c:v>
                </c:pt>
                <c:pt idx="68">
                  <c:v>5711.2492917847021</c:v>
                </c:pt>
                <c:pt idx="69">
                  <c:v>3894.1934210526315</c:v>
                </c:pt>
                <c:pt idx="70">
                  <c:v>1600.1222552574332</c:v>
                </c:pt>
                <c:pt idx="71">
                  <c:v>2426.0646444759204</c:v>
                </c:pt>
                <c:pt idx="72">
                  <c:v>2201.1593582160622</c:v>
                </c:pt>
                <c:pt idx="73">
                  <c:v>2411.3469069767443</c:v>
                </c:pt>
                <c:pt idx="74">
                  <c:v>2241.5014567375888</c:v>
                </c:pt>
                <c:pt idx="75">
                  <c:v>2173.4306572836031</c:v>
                </c:pt>
                <c:pt idx="76">
                  <c:v>2917.255694796062</c:v>
                </c:pt>
                <c:pt idx="77">
                  <c:v>4627.4103994393827</c:v>
                </c:pt>
                <c:pt idx="78">
                  <c:v>6003.6241847672782</c:v>
                </c:pt>
                <c:pt idx="79">
                  <c:v>5694.7554666198184</c:v>
                </c:pt>
                <c:pt idx="80">
                  <c:v>4261.0864204947002</c:v>
                </c:pt>
                <c:pt idx="81">
                  <c:v>2887.9179375428962</c:v>
                </c:pt>
                <c:pt idx="82">
                  <c:v>1373.9228752642709</c:v>
                </c:pt>
                <c:pt idx="83">
                  <c:v>2217.7202982954545</c:v>
                </c:pt>
                <c:pt idx="84">
                  <c:v>2329.8631651762266</c:v>
                </c:pt>
                <c:pt idx="85">
                  <c:v>2677.0786160397447</c:v>
                </c:pt>
                <c:pt idx="86">
                  <c:v>2116.5755749128921</c:v>
                </c:pt>
                <c:pt idx="87">
                  <c:v>2608.251162464986</c:v>
                </c:pt>
                <c:pt idx="88">
                  <c:v>3271.9404341833219</c:v>
                </c:pt>
                <c:pt idx="89">
                  <c:v>4983.9082447552446</c:v>
                </c:pt>
                <c:pt idx="90">
                  <c:v>6112.8534605809118</c:v>
                </c:pt>
                <c:pt idx="91">
                  <c:v>6393.7815980460582</c:v>
                </c:pt>
                <c:pt idx="92">
                  <c:v>4577.492301196341</c:v>
                </c:pt>
                <c:pt idx="93">
                  <c:v>2275.0404060564351</c:v>
                </c:pt>
                <c:pt idx="94">
                  <c:v>1886.2100633356795</c:v>
                </c:pt>
                <c:pt idx="95">
                  <c:v>2590.4764836831132</c:v>
                </c:pt>
                <c:pt idx="96">
                  <c:v>2397.2017272104181</c:v>
                </c:pt>
                <c:pt idx="97">
                  <c:v>2467.2712193412754</c:v>
                </c:pt>
                <c:pt idx="98">
                  <c:v>2346.8252638793697</c:v>
                </c:pt>
                <c:pt idx="99">
                  <c:v>2298.2020644718791</c:v>
                </c:pt>
                <c:pt idx="100">
                  <c:v>3147.9142926155973</c:v>
                </c:pt>
                <c:pt idx="101">
                  <c:v>3485.7832765667572</c:v>
                </c:pt>
                <c:pt idx="102">
                  <c:v>4608.6546949965732</c:v>
                </c:pt>
                <c:pt idx="103">
                  <c:v>6452.1823444976071</c:v>
                </c:pt>
                <c:pt idx="104">
                  <c:v>5247.6917110519298</c:v>
                </c:pt>
                <c:pt idx="105">
                  <c:v>3545.0318194070078</c:v>
                </c:pt>
                <c:pt idx="106">
                  <c:v>1492.2445967741935</c:v>
                </c:pt>
                <c:pt idx="107">
                  <c:v>2483.1490382081683</c:v>
                </c:pt>
                <c:pt idx="108">
                  <c:v>2336.7438864628821</c:v>
                </c:pt>
                <c:pt idx="109">
                  <c:v>2524.1485484949831</c:v>
                </c:pt>
                <c:pt idx="110">
                  <c:v>2316.343491872366</c:v>
                </c:pt>
                <c:pt idx="111">
                  <c:v>2411.9225570776252</c:v>
                </c:pt>
                <c:pt idx="112">
                  <c:v>3944.0434083388482</c:v>
                </c:pt>
                <c:pt idx="113">
                  <c:v>5667.2967488643735</c:v>
                </c:pt>
                <c:pt idx="114">
                  <c:v>6905.7527916120571</c:v>
                </c:pt>
                <c:pt idx="115">
                  <c:v>6708.6034446627364</c:v>
                </c:pt>
                <c:pt idx="116">
                  <c:v>4910.2120783127039</c:v>
                </c:pt>
                <c:pt idx="117">
                  <c:v>3417.5585292186479</c:v>
                </c:pt>
                <c:pt idx="118">
                  <c:v>1578.7270874424719</c:v>
                </c:pt>
                <c:pt idx="119">
                  <c:v>2326.1813811074917</c:v>
                </c:pt>
                <c:pt idx="120">
                  <c:v>2724.297930545712</c:v>
                </c:pt>
                <c:pt idx="121">
                  <c:v>2626.2943339960243</c:v>
                </c:pt>
                <c:pt idx="122">
                  <c:v>2042.0495935445308</c:v>
                </c:pt>
                <c:pt idx="123">
                  <c:v>2740.7392973324659</c:v>
                </c:pt>
                <c:pt idx="124">
                  <c:v>3141.0819568062825</c:v>
                </c:pt>
                <c:pt idx="125">
                  <c:v>3255.1259948152951</c:v>
                </c:pt>
                <c:pt idx="126">
                  <c:v>4836.7480263157895</c:v>
                </c:pt>
                <c:pt idx="127">
                  <c:v>6524.5963262684645</c:v>
                </c:pt>
                <c:pt idx="128">
                  <c:v>4639.3095817647063</c:v>
                </c:pt>
                <c:pt idx="129">
                  <c:v>3241.8424007807416</c:v>
                </c:pt>
                <c:pt idx="130">
                  <c:v>1785.9206513157897</c:v>
                </c:pt>
                <c:pt idx="131">
                  <c:v>2438.3863505559189</c:v>
                </c:pt>
                <c:pt idx="132">
                  <c:v>2208.9552434210527</c:v>
                </c:pt>
                <c:pt idx="133">
                  <c:v>2365.795187623436</c:v>
                </c:pt>
                <c:pt idx="134">
                  <c:v>2119.6837094682228</c:v>
                </c:pt>
                <c:pt idx="135">
                  <c:v>2039.4357359735975</c:v>
                </c:pt>
                <c:pt idx="136">
                  <c:v>3001.5798001249218</c:v>
                </c:pt>
                <c:pt idx="137">
                  <c:v>5183.3811004016061</c:v>
                </c:pt>
              </c:numCache>
            </c:numRef>
          </c:val>
          <c:smooth val="0"/>
          <c:extLst>
            <c:ext xmlns:c16="http://schemas.microsoft.com/office/drawing/2014/chart" uri="{C3380CC4-5D6E-409C-BE32-E72D297353CC}">
              <c16:uniqueId val="{00000000-6C99-410F-849E-D1862FF11716}"/>
            </c:ext>
          </c:extLst>
        </c:ser>
        <c:ser>
          <c:idx val="1"/>
          <c:order val="1"/>
          <c:tx>
            <c:strRef>
              <c:f>'ID Sch. 31-32'!$Q$8</c:f>
              <c:strCache>
                <c:ptCount val="1"/>
                <c:pt idx="0">
                  <c:v>N.UPC</c:v>
                </c:pt>
              </c:strCache>
            </c:strRef>
          </c:tx>
          <c:spPr>
            <a:ln w="28575" cap="rnd">
              <a:solidFill>
                <a:schemeClr val="accent2"/>
              </a:solidFill>
              <a:round/>
            </a:ln>
            <a:effectLst/>
          </c:spPr>
          <c:marker>
            <c:symbol val="none"/>
          </c:marker>
          <c:cat>
            <c:numRef>
              <c:f>'ID Sch. 31-32'!$A$9:$A$152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31-32'!$Q$9:$Q$152</c:f>
              <c:numCache>
                <c:formatCode>#,##0.0</c:formatCode>
                <c:ptCount val="144"/>
                <c:pt idx="0">
                  <c:v>2293.0852941176472</c:v>
                </c:pt>
                <c:pt idx="1">
                  <c:v>2509.7762289068232</c:v>
                </c:pt>
                <c:pt idx="2">
                  <c:v>2359.4607483492296</c:v>
                </c:pt>
                <c:pt idx="3">
                  <c:v>2327.6140292277055</c:v>
                </c:pt>
                <c:pt idx="4">
                  <c:v>2710.9682250620272</c:v>
                </c:pt>
                <c:pt idx="5">
                  <c:v>4360.3192012539484</c:v>
                </c:pt>
                <c:pt idx="6">
                  <c:v>4923.9884155292548</c:v>
                </c:pt>
                <c:pt idx="7">
                  <c:v>6183.8098726287417</c:v>
                </c:pt>
                <c:pt idx="8">
                  <c:v>5902.4619656323257</c:v>
                </c:pt>
                <c:pt idx="9">
                  <c:v>3770.6674967526933</c:v>
                </c:pt>
                <c:pt idx="10">
                  <c:v>1074.5524578136465</c:v>
                </c:pt>
                <c:pt idx="11">
                  <c:v>2081.8576669112254</c:v>
                </c:pt>
                <c:pt idx="12">
                  <c:v>3269.6386861313867</c:v>
                </c:pt>
                <c:pt idx="13">
                  <c:v>2172.1599707815926</c:v>
                </c:pt>
                <c:pt idx="14">
                  <c:v>2575.3559445660103</c:v>
                </c:pt>
                <c:pt idx="15">
                  <c:v>2267.276733429283</c:v>
                </c:pt>
                <c:pt idx="16">
                  <c:v>3391.1390862827898</c:v>
                </c:pt>
                <c:pt idx="17">
                  <c:v>5031.8138417488699</c:v>
                </c:pt>
                <c:pt idx="18">
                  <c:v>5831.6110733586638</c:v>
                </c:pt>
                <c:pt idx="19">
                  <c:v>6848.5162000114506</c:v>
                </c:pt>
                <c:pt idx="20">
                  <c:v>4087.3372438562642</c:v>
                </c:pt>
                <c:pt idx="21">
                  <c:v>2380.2106603754369</c:v>
                </c:pt>
                <c:pt idx="22">
                  <c:v>2016.9084967320262</c:v>
                </c:pt>
                <c:pt idx="23">
                  <c:v>2267.7849927849929</c:v>
                </c:pt>
                <c:pt idx="24">
                  <c:v>2673.0832729905865</c:v>
                </c:pt>
                <c:pt idx="25">
                  <c:v>2423.6976744186045</c:v>
                </c:pt>
                <c:pt idx="26">
                  <c:v>2490.4393609295571</c:v>
                </c:pt>
                <c:pt idx="27">
                  <c:v>2633.3226945283259</c:v>
                </c:pt>
                <c:pt idx="28">
                  <c:v>3074.8475858276015</c:v>
                </c:pt>
                <c:pt idx="29">
                  <c:v>5119.8066845286412</c:v>
                </c:pt>
                <c:pt idx="30">
                  <c:v>5855.6547524206235</c:v>
                </c:pt>
                <c:pt idx="31">
                  <c:v>6162.5128414531891</c:v>
                </c:pt>
                <c:pt idx="32">
                  <c:v>4010.2132692315031</c:v>
                </c:pt>
                <c:pt idx="33">
                  <c:v>3556.9994556871447</c:v>
                </c:pt>
                <c:pt idx="34">
                  <c:v>1806.8620443173695</c:v>
                </c:pt>
                <c:pt idx="35">
                  <c:v>2059.0641025641025</c:v>
                </c:pt>
                <c:pt idx="36">
                  <c:v>1525.4129770992367</c:v>
                </c:pt>
                <c:pt idx="37">
                  <c:v>3055.5349177330895</c:v>
                </c:pt>
                <c:pt idx="38">
                  <c:v>2219.5325318246109</c:v>
                </c:pt>
                <c:pt idx="39">
                  <c:v>2605.3166657381798</c:v>
                </c:pt>
                <c:pt idx="40">
                  <c:v>3759.0659692825789</c:v>
                </c:pt>
                <c:pt idx="41">
                  <c:v>5152.5254069081857</c:v>
                </c:pt>
                <c:pt idx="42">
                  <c:v>7075.6759205957187</c:v>
                </c:pt>
                <c:pt idx="43">
                  <c:v>7054.6465271508478</c:v>
                </c:pt>
                <c:pt idx="44">
                  <c:v>5431.8112683228674</c:v>
                </c:pt>
                <c:pt idx="45">
                  <c:v>3757.3394890170762</c:v>
                </c:pt>
                <c:pt idx="46">
                  <c:v>1879.4923525127458</c:v>
                </c:pt>
                <c:pt idx="47">
                  <c:v>2672.0696864111496</c:v>
                </c:pt>
                <c:pt idx="48">
                  <c:v>2532.825159914712</c:v>
                </c:pt>
                <c:pt idx="49">
                  <c:v>2040.6706884315117</c:v>
                </c:pt>
                <c:pt idx="50">
                  <c:v>3326.7309064953606</c:v>
                </c:pt>
                <c:pt idx="51">
                  <c:v>2376.1523900620759</c:v>
                </c:pt>
                <c:pt idx="52">
                  <c:v>3458.5934060309141</c:v>
                </c:pt>
                <c:pt idx="53">
                  <c:v>4645.415200232278</c:v>
                </c:pt>
                <c:pt idx="54">
                  <c:v>6444.7670631628062</c:v>
                </c:pt>
                <c:pt idx="55">
                  <c:v>5946.3433972632492</c:v>
                </c:pt>
                <c:pt idx="56">
                  <c:v>4841.4398547366336</c:v>
                </c:pt>
                <c:pt idx="57">
                  <c:v>3372.9622609180005</c:v>
                </c:pt>
                <c:pt idx="58">
                  <c:v>1779.0787792760823</c:v>
                </c:pt>
                <c:pt idx="59">
                  <c:v>2330.9000713775877</c:v>
                </c:pt>
                <c:pt idx="60">
                  <c:v>2580.2926481084937</c:v>
                </c:pt>
                <c:pt idx="61">
                  <c:v>2879.071479122435</c:v>
                </c:pt>
                <c:pt idx="62">
                  <c:v>2772.1713062098502</c:v>
                </c:pt>
                <c:pt idx="63">
                  <c:v>2280.1245511924553</c:v>
                </c:pt>
                <c:pt idx="64">
                  <c:v>2622.2330476440147</c:v>
                </c:pt>
                <c:pt idx="65">
                  <c:v>3866.5085525031268</c:v>
                </c:pt>
                <c:pt idx="66">
                  <c:v>6521.1136059438304</c:v>
                </c:pt>
                <c:pt idx="67">
                  <c:v>6337.3531309833652</c:v>
                </c:pt>
                <c:pt idx="68">
                  <c:v>5565.8228419171019</c:v>
                </c:pt>
                <c:pt idx="69">
                  <c:v>3896.609451529665</c:v>
                </c:pt>
                <c:pt idx="70">
                  <c:v>1600.1222552574332</c:v>
                </c:pt>
                <c:pt idx="71">
                  <c:v>2426.0646444759204</c:v>
                </c:pt>
                <c:pt idx="72">
                  <c:v>2201.1593582160622</c:v>
                </c:pt>
                <c:pt idx="73">
                  <c:v>2411.3469069767443</c:v>
                </c:pt>
                <c:pt idx="74">
                  <c:v>2241.5014567375888</c:v>
                </c:pt>
                <c:pt idx="75">
                  <c:v>2172.9660360380199</c:v>
                </c:pt>
                <c:pt idx="76">
                  <c:v>2844.5889319868202</c:v>
                </c:pt>
                <c:pt idx="77">
                  <c:v>4772.3722280614002</c:v>
                </c:pt>
                <c:pt idx="78">
                  <c:v>5931.3291189545034</c:v>
                </c:pt>
                <c:pt idx="79">
                  <c:v>5765.1920474502604</c:v>
                </c:pt>
                <c:pt idx="80">
                  <c:v>4392.5742329947989</c:v>
                </c:pt>
                <c:pt idx="81">
                  <c:v>2890.3339680199297</c:v>
                </c:pt>
                <c:pt idx="82">
                  <c:v>1373.9228752642709</c:v>
                </c:pt>
                <c:pt idx="83">
                  <c:v>2217.7202982954545</c:v>
                </c:pt>
                <c:pt idx="84">
                  <c:v>2329.8631651762266</c:v>
                </c:pt>
                <c:pt idx="85">
                  <c:v>2677.0786160397447</c:v>
                </c:pt>
                <c:pt idx="86">
                  <c:v>2116.5755749128921</c:v>
                </c:pt>
                <c:pt idx="87">
                  <c:v>2609.6450262017361</c:v>
                </c:pt>
                <c:pt idx="88">
                  <c:v>3279.1885256144228</c:v>
                </c:pt>
                <c:pt idx="89">
                  <c:v>4941.1630901615727</c:v>
                </c:pt>
                <c:pt idx="90">
                  <c:v>6499.6041854045243</c:v>
                </c:pt>
                <c:pt idx="91">
                  <c:v>6408.4636294064931</c:v>
                </c:pt>
                <c:pt idx="92">
                  <c:v>4608.6219246504279</c:v>
                </c:pt>
                <c:pt idx="93">
                  <c:v>2277.4564365334686</c:v>
                </c:pt>
                <c:pt idx="94">
                  <c:v>1886.2100633356795</c:v>
                </c:pt>
                <c:pt idx="95">
                  <c:v>2590.4764836831132</c:v>
                </c:pt>
                <c:pt idx="96">
                  <c:v>2397.2017272104181</c:v>
                </c:pt>
                <c:pt idx="97">
                  <c:v>2467.2712193412754</c:v>
                </c:pt>
                <c:pt idx="98">
                  <c:v>2346.8252638793697</c:v>
                </c:pt>
                <c:pt idx="99">
                  <c:v>2299.5959282086292</c:v>
                </c:pt>
                <c:pt idx="100">
                  <c:v>3166.3132939406996</c:v>
                </c:pt>
                <c:pt idx="101">
                  <c:v>3578.7075256834346</c:v>
                </c:pt>
                <c:pt idx="102">
                  <c:v>4783.5381318341606</c:v>
                </c:pt>
                <c:pt idx="103">
                  <c:v>6411.1098263880358</c:v>
                </c:pt>
                <c:pt idx="104">
                  <c:v>5180.3216304423386</c:v>
                </c:pt>
                <c:pt idx="105">
                  <c:v>3538.1554249723736</c:v>
                </c:pt>
                <c:pt idx="106">
                  <c:v>1492.2445967741935</c:v>
                </c:pt>
                <c:pt idx="107">
                  <c:v>2483.1490382081683</c:v>
                </c:pt>
                <c:pt idx="108">
                  <c:v>2336.7438864628821</c:v>
                </c:pt>
                <c:pt idx="109">
                  <c:v>2524.1485484949831</c:v>
                </c:pt>
                <c:pt idx="110">
                  <c:v>2316.343491872366</c:v>
                </c:pt>
                <c:pt idx="111">
                  <c:v>2413.3164208143753</c:v>
                </c:pt>
                <c:pt idx="112">
                  <c:v>3964.3008946462837</c:v>
                </c:pt>
                <c:pt idx="113">
                  <c:v>4961.0724555776233</c:v>
                </c:pt>
                <c:pt idx="114">
                  <c:v>6365.1195102512265</c:v>
                </c:pt>
                <c:pt idx="115">
                  <c:v>6713.9930511115035</c:v>
                </c:pt>
                <c:pt idx="116">
                  <c:v>4930.1907918727893</c:v>
                </c:pt>
                <c:pt idx="117">
                  <c:v>3419.9745596956814</c:v>
                </c:pt>
                <c:pt idx="118">
                  <c:v>1578.7270874424719</c:v>
                </c:pt>
                <c:pt idx="119">
                  <c:v>2326.1813811074917</c:v>
                </c:pt>
                <c:pt idx="120">
                  <c:v>2724.297930545712</c:v>
                </c:pt>
                <c:pt idx="121">
                  <c:v>2626.2943339960243</c:v>
                </c:pt>
                <c:pt idx="122">
                  <c:v>2042.0495935445308</c:v>
                </c:pt>
                <c:pt idx="123">
                  <c:v>2742.1331610692159</c:v>
                </c:pt>
                <c:pt idx="124">
                  <c:v>3196.6506577780556</c:v>
                </c:pt>
                <c:pt idx="125">
                  <c:v>3375.9275186669761</c:v>
                </c:pt>
                <c:pt idx="126">
                  <c:v>4660.3778014923355</c:v>
                </c:pt>
                <c:pt idx="127">
                  <c:v>6002.1761977345031</c:v>
                </c:pt>
                <c:pt idx="128">
                  <c:v>4514.3264667027752</c:v>
                </c:pt>
                <c:pt idx="129">
                  <c:v>3242.3999462754418</c:v>
                </c:pt>
                <c:pt idx="130">
                  <c:v>1785.9206513157897</c:v>
                </c:pt>
                <c:pt idx="131">
                  <c:v>2438.3863505559189</c:v>
                </c:pt>
                <c:pt idx="132">
                  <c:v>2208.9552434210527</c:v>
                </c:pt>
                <c:pt idx="133">
                  <c:v>2365.795187623436</c:v>
                </c:pt>
                <c:pt idx="134">
                  <c:v>2119.6837094682228</c:v>
                </c:pt>
                <c:pt idx="135">
                  <c:v>2024.1032348693457</c:v>
                </c:pt>
                <c:pt idx="136">
                  <c:v>2804.394543499332</c:v>
                </c:pt>
                <c:pt idx="137">
                  <c:v>5032.8438168325883</c:v>
                </c:pt>
              </c:numCache>
            </c:numRef>
          </c:val>
          <c:smooth val="0"/>
          <c:extLst>
            <c:ext xmlns:c16="http://schemas.microsoft.com/office/drawing/2014/chart" uri="{C3380CC4-5D6E-409C-BE32-E72D297353CC}">
              <c16:uniqueId val="{00000001-6C99-410F-849E-D1862FF11716}"/>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31-32'!$AM$44:$AM$163</c:f>
              <c:numCache>
                <c:formatCode>General</c:formatCode>
                <c:ptCount val="120"/>
                <c:pt idx="0">
                  <c:v>2.1714447033775763</c:v>
                </c:pt>
                <c:pt idx="1">
                  <c:v>-0.73279933295302047</c:v>
                </c:pt>
                <c:pt idx="2">
                  <c:v>0.3341730702089688</c:v>
                </c:pt>
                <c:pt idx="3">
                  <c:v>-0.48478161158613392</c:v>
                </c:pt>
                <c:pt idx="4">
                  <c:v>0.30550579327454574</c:v>
                </c:pt>
                <c:pt idx="5">
                  <c:v>0.65716453644803741</c:v>
                </c:pt>
                <c:pt idx="6">
                  <c:v>-1.0713583031984564</c:v>
                </c:pt>
                <c:pt idx="7">
                  <c:v>1.0388307317204031</c:v>
                </c:pt>
                <c:pt idx="8">
                  <c:v>-1.7717845067556868</c:v>
                </c:pt>
                <c:pt idx="9">
                  <c:v>-2.2584895343519578</c:v>
                </c:pt>
                <c:pt idx="10">
                  <c:v>0.77632481395084418</c:v>
                </c:pt>
                <c:pt idx="11">
                  <c:v>-0.47974804731706933</c:v>
                </c:pt>
                <c:pt idx="12">
                  <c:v>0.59278766272353534</c:v>
                </c:pt>
                <c:pt idx="13">
                  <c:v>-6.7158290914909116E-2</c:v>
                </c:pt>
                <c:pt idx="14">
                  <c:v>0.10945938951299831</c:v>
                </c:pt>
                <c:pt idx="15">
                  <c:v>0.48388118312325074</c:v>
                </c:pt>
                <c:pt idx="16">
                  <c:v>-0.53149240185332935</c:v>
                </c:pt>
                <c:pt idx="17">
                  <c:v>0.89001888278629471</c:v>
                </c:pt>
                <c:pt idx="18">
                  <c:v>-1.0077318195587377</c:v>
                </c:pt>
                <c:pt idx="19">
                  <c:v>-0.77653127496834651</c:v>
                </c:pt>
                <c:pt idx="20">
                  <c:v>-1.9758767048359813</c:v>
                </c:pt>
                <c:pt idx="21">
                  <c:v>0.85563176294845689</c:v>
                </c:pt>
                <c:pt idx="22">
                  <c:v>0.22048154496932754</c:v>
                </c:pt>
                <c:pt idx="23">
                  <c:v>-1.0320834978396158</c:v>
                </c:pt>
                <c:pt idx="24">
                  <c:v>-2.4442777180423012</c:v>
                </c:pt>
                <c:pt idx="25">
                  <c:v>1.6048646104520603</c:v>
                </c:pt>
                <c:pt idx="26">
                  <c:v>-0.60743792414333575</c:v>
                </c:pt>
                <c:pt idx="27">
                  <c:v>0.40976918353958613</c:v>
                </c:pt>
                <c:pt idx="28">
                  <c:v>1.2791460478076544</c:v>
                </c:pt>
                <c:pt idx="29">
                  <c:v>0.97660202377856642</c:v>
                </c:pt>
                <c:pt idx="30">
                  <c:v>2.2207947589638248</c:v>
                </c:pt>
                <c:pt idx="31">
                  <c:v>1.5843108079428048</c:v>
                </c:pt>
                <c:pt idx="32">
                  <c:v>1.7860800904761645</c:v>
                </c:pt>
                <c:pt idx="33">
                  <c:v>1.3857890579364345</c:v>
                </c:pt>
                <c:pt idx="34">
                  <c:v>0.41268221044286635</c:v>
                </c:pt>
                <c:pt idx="35">
                  <c:v>0.59010542138485389</c:v>
                </c:pt>
                <c:pt idx="36">
                  <c:v>0.22162439299419015</c:v>
                </c:pt>
                <c:pt idx="37">
                  <c:v>-1.0807577568983073</c:v>
                </c:pt>
                <c:pt idx="38">
                  <c:v>2.3225271236503882</c:v>
                </c:pt>
                <c:pt idx="39">
                  <c:v>-0.19666533921124305</c:v>
                </c:pt>
                <c:pt idx="40">
                  <c:v>0.48400930601992648</c:v>
                </c:pt>
                <c:pt idx="41">
                  <c:v>-0.3653572988962922</c:v>
                </c:pt>
                <c:pt idx="42">
                  <c:v>0.55122863340695705</c:v>
                </c:pt>
                <c:pt idx="43">
                  <c:v>-1.3485777396010881</c:v>
                </c:pt>
                <c:pt idx="44">
                  <c:v>0.22378768958764228</c:v>
                </c:pt>
                <c:pt idx="45">
                  <c:v>0.36861646333880277</c:v>
                </c:pt>
                <c:pt idx="46">
                  <c:v>0.14695904227529302</c:v>
                </c:pt>
                <c:pt idx="47">
                  <c:v>-0.31272741353042016</c:v>
                </c:pt>
                <c:pt idx="48">
                  <c:v>0.34723700632167959</c:v>
                </c:pt>
                <c:pt idx="49">
                  <c:v>1.1378916459221384</c:v>
                </c:pt>
                <c:pt idx="50">
                  <c:v>0.85500307111717622</c:v>
                </c:pt>
                <c:pt idx="51">
                  <c:v>-0.45078259402280668</c:v>
                </c:pt>
                <c:pt idx="52">
                  <c:v>-1.7292405266151327</c:v>
                </c:pt>
                <c:pt idx="53">
                  <c:v>-2.4265681040686204</c:v>
                </c:pt>
                <c:pt idx="54">
                  <c:v>0.7532635234372187</c:v>
                </c:pt>
                <c:pt idx="55">
                  <c:v>-0.31385362930987076</c:v>
                </c:pt>
                <c:pt idx="56">
                  <c:v>2.1407132218223937</c:v>
                </c:pt>
                <c:pt idx="57">
                  <c:v>1.7543373973347578</c:v>
                </c:pt>
                <c:pt idx="58">
                  <c:v>-0.32661134262093044</c:v>
                </c:pt>
                <c:pt idx="59">
                  <c:v>-6.0894608005175502E-2</c:v>
                </c:pt>
                <c:pt idx="60">
                  <c:v>-0.65605862095938949</c:v>
                </c:pt>
                <c:pt idx="61">
                  <c:v>-9.9841970502896338E-2</c:v>
                </c:pt>
                <c:pt idx="62">
                  <c:v>-0.549301836152987</c:v>
                </c:pt>
                <c:pt idx="63">
                  <c:v>-0.73435481663317448</c:v>
                </c:pt>
                <c:pt idx="64">
                  <c:v>-1.1408229636924809</c:v>
                </c:pt>
                <c:pt idx="65">
                  <c:v>-2.9392522736175937E-2</c:v>
                </c:pt>
                <c:pt idx="66">
                  <c:v>-0.80747570102520605</c:v>
                </c:pt>
                <c:pt idx="67">
                  <c:v>-1.8279562642223397</c:v>
                </c:pt>
                <c:pt idx="68">
                  <c:v>-0.9640397250352043</c:v>
                </c:pt>
                <c:pt idx="69">
                  <c:v>-0.90855668071337237</c:v>
                </c:pt>
                <c:pt idx="70">
                  <c:v>-0.92519989944541248</c:v>
                </c:pt>
                <c:pt idx="71">
                  <c:v>-0.6122336147985421</c:v>
                </c:pt>
                <c:pt idx="72">
                  <c:v>-0.31547136528950026</c:v>
                </c:pt>
                <c:pt idx="73">
                  <c:v>0.60336048847525336</c:v>
                </c:pt>
                <c:pt idx="74">
                  <c:v>-0.87989161634483148</c:v>
                </c:pt>
                <c:pt idx="75">
                  <c:v>0.42122326906084001</c:v>
                </c:pt>
                <c:pt idx="76">
                  <c:v>9.2524412618429659E-3</c:v>
                </c:pt>
                <c:pt idx="77">
                  <c:v>0.41727659966706493</c:v>
                </c:pt>
                <c:pt idx="78">
                  <c:v>0.69634341605609384</c:v>
                </c:pt>
                <c:pt idx="79">
                  <c:v>-0.12567481720412385</c:v>
                </c:pt>
                <c:pt idx="80">
                  <c:v>-0.39231545259328598</c:v>
                </c:pt>
                <c:pt idx="81">
                  <c:v>-2.5304067365964684</c:v>
                </c:pt>
                <c:pt idx="82">
                  <c:v>0.43045920358398643</c:v>
                </c:pt>
                <c:pt idx="83">
                  <c:v>0.37418636153093598</c:v>
                </c:pt>
                <c:pt idx="84">
                  <c:v>-0.13727418071763717</c:v>
                </c:pt>
                <c:pt idx="85">
                  <c:v>4.8149829610340519E-2</c:v>
                </c:pt>
                <c:pt idx="86">
                  <c:v>-0.27058477813910337</c:v>
                </c:pt>
                <c:pt idx="87">
                  <c:v>-0.3992557354264249</c:v>
                </c:pt>
                <c:pt idx="88">
                  <c:v>-0.2894478559310395</c:v>
                </c:pt>
                <c:pt idx="89">
                  <c:v>-0.80427065120556851</c:v>
                </c:pt>
                <c:pt idx="90">
                  <c:v>-1.4609587973195868</c:v>
                </c:pt>
                <c:pt idx="91">
                  <c:v>2.2652294485251421</c:v>
                </c:pt>
                <c:pt idx="92">
                  <c:v>1.1205662442411861</c:v>
                </c:pt>
                <c:pt idx="93">
                  <c:v>0.80576504293069284</c:v>
                </c:pt>
                <c:pt idx="94">
                  <c:v>-0.61208662512187628</c:v>
                </c:pt>
                <c:pt idx="95">
                  <c:v>9.0167100751142565E-2</c:v>
                </c:pt>
                <c:pt idx="96">
                  <c:v>-0.29726299962105729</c:v>
                </c:pt>
                <c:pt idx="97">
                  <c:v>0.19866358599277675</c:v>
                </c:pt>
                <c:pt idx="98">
                  <c:v>-0.35124830566812121</c:v>
                </c:pt>
                <c:pt idx="99">
                  <c:v>-9.8318634925528295E-2</c:v>
                </c:pt>
                <c:pt idx="100">
                  <c:v>1.8222566336419483</c:v>
                </c:pt>
                <c:pt idx="101">
                  <c:v>0.46996250142349433</c:v>
                </c:pt>
                <c:pt idx="102">
                  <c:v>0.3404583220410054</c:v>
                </c:pt>
                <c:pt idx="103">
                  <c:v>0.68284382511642217</c:v>
                </c:pt>
                <c:pt idx="104">
                  <c:v>0.45864817142785885</c:v>
                </c:pt>
                <c:pt idx="105">
                  <c:v>0.49302451467468178</c:v>
                </c:pt>
                <c:pt idx="106">
                  <c:v>-0.383229104463436</c:v>
                </c:pt>
                <c:pt idx="107">
                  <c:v>-0.32521442387927196</c:v>
                </c:pt>
                <c:pt idx="108">
                  <c:v>0.72831636291320589</c:v>
                </c:pt>
                <c:pt idx="109">
                  <c:v>0.46897068555520566</c:v>
                </c:pt>
                <c:pt idx="110">
                  <c:v>-1.0771087777471489</c:v>
                </c:pt>
                <c:pt idx="111">
                  <c:v>0.77182494378289035</c:v>
                </c:pt>
                <c:pt idx="112">
                  <c:v>-0.20916647391393869</c:v>
                </c:pt>
                <c:pt idx="113">
                  <c:v>0.21456403280316441</c:v>
                </c:pt>
                <c:pt idx="114">
                  <c:v>-0.21456403280317765</c:v>
                </c:pt>
                <c:pt idx="115">
                  <c:v>-1.1786210879991357</c:v>
                </c:pt>
                <c:pt idx="116">
                  <c:v>-0.62577902833510868</c:v>
                </c:pt>
                <c:pt idx="117">
                  <c:v>3.4288712497965869E-2</c:v>
                </c:pt>
                <c:pt idx="118">
                  <c:v>0.2602201564292842</c:v>
                </c:pt>
                <c:pt idx="119">
                  <c:v>-0.13209528073096305</c:v>
                </c:pt>
              </c:numCache>
            </c:numRef>
          </c:val>
          <c:smooth val="0"/>
          <c:extLst>
            <c:ext xmlns:c16="http://schemas.microsoft.com/office/drawing/2014/chart" uri="{C3380CC4-5D6E-409C-BE32-E72D297353CC}">
              <c16:uniqueId val="{00000000-D4D3-4BBD-96AF-8509E8262ABE}"/>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31-32'!$AM$44:$AM$159</c:f>
              <c:numCache>
                <c:formatCode>General</c:formatCode>
                <c:ptCount val="116"/>
                <c:pt idx="0">
                  <c:v>2.1714447033775763</c:v>
                </c:pt>
                <c:pt idx="1">
                  <c:v>-0.73279933295302047</c:v>
                </c:pt>
                <c:pt idx="2">
                  <c:v>0.3341730702089688</c:v>
                </c:pt>
                <c:pt idx="3">
                  <c:v>-0.48478161158613392</c:v>
                </c:pt>
                <c:pt idx="4">
                  <c:v>0.30550579327454574</c:v>
                </c:pt>
                <c:pt idx="5">
                  <c:v>0.65716453644803741</c:v>
                </c:pt>
                <c:pt idx="6">
                  <c:v>-1.0713583031984564</c:v>
                </c:pt>
                <c:pt idx="7">
                  <c:v>1.0388307317204031</c:v>
                </c:pt>
                <c:pt idx="8">
                  <c:v>-1.7717845067556868</c:v>
                </c:pt>
                <c:pt idx="9">
                  <c:v>-2.2584895343519578</c:v>
                </c:pt>
                <c:pt idx="10">
                  <c:v>0.77632481395084418</c:v>
                </c:pt>
                <c:pt idx="11">
                  <c:v>-0.47974804731706933</c:v>
                </c:pt>
                <c:pt idx="12">
                  <c:v>0.59278766272353534</c:v>
                </c:pt>
                <c:pt idx="13">
                  <c:v>-6.7158290914909116E-2</c:v>
                </c:pt>
                <c:pt idx="14">
                  <c:v>0.10945938951299831</c:v>
                </c:pt>
                <c:pt idx="15">
                  <c:v>0.48388118312325074</c:v>
                </c:pt>
                <c:pt idx="16">
                  <c:v>-0.53149240185332935</c:v>
                </c:pt>
                <c:pt idx="17">
                  <c:v>0.89001888278629471</c:v>
                </c:pt>
                <c:pt idx="18">
                  <c:v>-1.0077318195587377</c:v>
                </c:pt>
                <c:pt idx="19">
                  <c:v>-0.77653127496834651</c:v>
                </c:pt>
                <c:pt idx="20">
                  <c:v>-1.9758767048359813</c:v>
                </c:pt>
                <c:pt idx="21">
                  <c:v>0.85563176294845689</c:v>
                </c:pt>
                <c:pt idx="22">
                  <c:v>0.22048154496932754</c:v>
                </c:pt>
                <c:pt idx="23">
                  <c:v>-1.0320834978396158</c:v>
                </c:pt>
                <c:pt idx="24">
                  <c:v>-2.4442777180423012</c:v>
                </c:pt>
                <c:pt idx="25">
                  <c:v>1.6048646104520603</c:v>
                </c:pt>
                <c:pt idx="26">
                  <c:v>-0.60743792414333575</c:v>
                </c:pt>
                <c:pt idx="27">
                  <c:v>0.40976918353958613</c:v>
                </c:pt>
                <c:pt idx="28">
                  <c:v>1.2791460478076544</c:v>
                </c:pt>
                <c:pt idx="29">
                  <c:v>0.97660202377856642</c:v>
                </c:pt>
                <c:pt idx="30">
                  <c:v>2.2207947589638248</c:v>
                </c:pt>
                <c:pt idx="31">
                  <c:v>1.5843108079428048</c:v>
                </c:pt>
                <c:pt idx="32">
                  <c:v>1.7860800904761645</c:v>
                </c:pt>
                <c:pt idx="33">
                  <c:v>1.3857890579364345</c:v>
                </c:pt>
                <c:pt idx="34">
                  <c:v>0.41268221044286635</c:v>
                </c:pt>
                <c:pt idx="35">
                  <c:v>0.59010542138485389</c:v>
                </c:pt>
                <c:pt idx="36">
                  <c:v>0.22162439299419015</c:v>
                </c:pt>
                <c:pt idx="37">
                  <c:v>-1.0807577568983073</c:v>
                </c:pt>
                <c:pt idx="38">
                  <c:v>2.3225271236503882</c:v>
                </c:pt>
                <c:pt idx="39">
                  <c:v>-0.19666533921124305</c:v>
                </c:pt>
                <c:pt idx="40">
                  <c:v>0.48400930601992648</c:v>
                </c:pt>
                <c:pt idx="41">
                  <c:v>-0.3653572988962922</c:v>
                </c:pt>
                <c:pt idx="42">
                  <c:v>0.55122863340695705</c:v>
                </c:pt>
                <c:pt idx="43">
                  <c:v>-1.3485777396010881</c:v>
                </c:pt>
                <c:pt idx="44">
                  <c:v>0.22378768958764228</c:v>
                </c:pt>
                <c:pt idx="45">
                  <c:v>0.36861646333880277</c:v>
                </c:pt>
                <c:pt idx="46">
                  <c:v>0.14695904227529302</c:v>
                </c:pt>
                <c:pt idx="47">
                  <c:v>-0.31272741353042016</c:v>
                </c:pt>
                <c:pt idx="48">
                  <c:v>0.34723700632167959</c:v>
                </c:pt>
                <c:pt idx="49">
                  <c:v>1.1378916459221384</c:v>
                </c:pt>
                <c:pt idx="50">
                  <c:v>0.85500307111717622</c:v>
                </c:pt>
                <c:pt idx="51">
                  <c:v>-0.45078259402280668</c:v>
                </c:pt>
                <c:pt idx="52">
                  <c:v>-1.7292405266151327</c:v>
                </c:pt>
                <c:pt idx="53">
                  <c:v>-2.4265681040686204</c:v>
                </c:pt>
                <c:pt idx="54">
                  <c:v>0.7532635234372187</c:v>
                </c:pt>
                <c:pt idx="55">
                  <c:v>-0.31385362930987076</c:v>
                </c:pt>
                <c:pt idx="56">
                  <c:v>2.1407132218223937</c:v>
                </c:pt>
                <c:pt idx="57">
                  <c:v>1.7543373973347578</c:v>
                </c:pt>
                <c:pt idx="58">
                  <c:v>-0.32661134262093044</c:v>
                </c:pt>
                <c:pt idx="59">
                  <c:v>-6.0894608005175502E-2</c:v>
                </c:pt>
                <c:pt idx="60">
                  <c:v>-0.65605862095938949</c:v>
                </c:pt>
                <c:pt idx="61">
                  <c:v>-9.9841970502896338E-2</c:v>
                </c:pt>
                <c:pt idx="62">
                  <c:v>-0.549301836152987</c:v>
                </c:pt>
                <c:pt idx="63">
                  <c:v>-0.73435481663317448</c:v>
                </c:pt>
                <c:pt idx="64">
                  <c:v>-1.1408229636924809</c:v>
                </c:pt>
                <c:pt idx="65">
                  <c:v>-2.9392522736175937E-2</c:v>
                </c:pt>
                <c:pt idx="66">
                  <c:v>-0.80747570102520605</c:v>
                </c:pt>
                <c:pt idx="67">
                  <c:v>-1.8279562642223397</c:v>
                </c:pt>
                <c:pt idx="68">
                  <c:v>-0.9640397250352043</c:v>
                </c:pt>
                <c:pt idx="69">
                  <c:v>-0.90855668071337237</c:v>
                </c:pt>
                <c:pt idx="70">
                  <c:v>-0.92519989944541248</c:v>
                </c:pt>
                <c:pt idx="71">
                  <c:v>-0.6122336147985421</c:v>
                </c:pt>
                <c:pt idx="72">
                  <c:v>-0.31547136528950026</c:v>
                </c:pt>
                <c:pt idx="73">
                  <c:v>0.60336048847525336</c:v>
                </c:pt>
                <c:pt idx="74">
                  <c:v>-0.87989161634483148</c:v>
                </c:pt>
                <c:pt idx="75">
                  <c:v>0.42122326906084001</c:v>
                </c:pt>
                <c:pt idx="76">
                  <c:v>9.2524412618429659E-3</c:v>
                </c:pt>
                <c:pt idx="77">
                  <c:v>0.41727659966706493</c:v>
                </c:pt>
                <c:pt idx="78">
                  <c:v>0.69634341605609384</c:v>
                </c:pt>
                <c:pt idx="79">
                  <c:v>-0.12567481720412385</c:v>
                </c:pt>
                <c:pt idx="80">
                  <c:v>-0.39231545259328598</c:v>
                </c:pt>
                <c:pt idx="81">
                  <c:v>-2.5304067365964684</c:v>
                </c:pt>
                <c:pt idx="82">
                  <c:v>0.43045920358398643</c:v>
                </c:pt>
                <c:pt idx="83">
                  <c:v>0.37418636153093598</c:v>
                </c:pt>
                <c:pt idx="84">
                  <c:v>-0.13727418071763717</c:v>
                </c:pt>
                <c:pt idx="85">
                  <c:v>4.8149829610340519E-2</c:v>
                </c:pt>
                <c:pt idx="86">
                  <c:v>-0.27058477813910337</c:v>
                </c:pt>
                <c:pt idx="87">
                  <c:v>-0.3992557354264249</c:v>
                </c:pt>
                <c:pt idx="88">
                  <c:v>-0.2894478559310395</c:v>
                </c:pt>
                <c:pt idx="89">
                  <c:v>-0.80427065120556851</c:v>
                </c:pt>
                <c:pt idx="90">
                  <c:v>-1.4609587973195868</c:v>
                </c:pt>
                <c:pt idx="91">
                  <c:v>2.2652294485251421</c:v>
                </c:pt>
                <c:pt idx="92">
                  <c:v>1.1205662442411861</c:v>
                </c:pt>
                <c:pt idx="93">
                  <c:v>0.80576504293069284</c:v>
                </c:pt>
                <c:pt idx="94">
                  <c:v>-0.61208662512187628</c:v>
                </c:pt>
                <c:pt idx="95">
                  <c:v>9.0167100751142565E-2</c:v>
                </c:pt>
                <c:pt idx="96">
                  <c:v>-0.29726299962105729</c:v>
                </c:pt>
                <c:pt idx="97">
                  <c:v>0.19866358599277675</c:v>
                </c:pt>
                <c:pt idx="98">
                  <c:v>-0.35124830566812121</c:v>
                </c:pt>
                <c:pt idx="99">
                  <c:v>-9.8318634925528295E-2</c:v>
                </c:pt>
                <c:pt idx="100">
                  <c:v>1.8222566336419483</c:v>
                </c:pt>
                <c:pt idx="101">
                  <c:v>0.46996250142349433</c:v>
                </c:pt>
                <c:pt idx="102">
                  <c:v>0.3404583220410054</c:v>
                </c:pt>
                <c:pt idx="103">
                  <c:v>0.68284382511642217</c:v>
                </c:pt>
                <c:pt idx="104">
                  <c:v>0.45864817142785885</c:v>
                </c:pt>
                <c:pt idx="105">
                  <c:v>0.49302451467468178</c:v>
                </c:pt>
                <c:pt idx="106">
                  <c:v>-0.383229104463436</c:v>
                </c:pt>
                <c:pt idx="107">
                  <c:v>-0.32521442387927196</c:v>
                </c:pt>
                <c:pt idx="108">
                  <c:v>0.72831636291320589</c:v>
                </c:pt>
                <c:pt idx="109">
                  <c:v>0.46897068555520566</c:v>
                </c:pt>
                <c:pt idx="110">
                  <c:v>-1.0771087777471489</c:v>
                </c:pt>
                <c:pt idx="111">
                  <c:v>0.77182494378289035</c:v>
                </c:pt>
                <c:pt idx="112">
                  <c:v>-0.20916647391393869</c:v>
                </c:pt>
                <c:pt idx="113">
                  <c:v>0.21456403280316441</c:v>
                </c:pt>
                <c:pt idx="114">
                  <c:v>-0.21456403280317765</c:v>
                </c:pt>
                <c:pt idx="115">
                  <c:v>-1.1786210879991357</c:v>
                </c:pt>
              </c:numCache>
            </c:numRef>
          </c:xVal>
          <c:yVal>
            <c:numRef>
              <c:f>'ID Sch. 31-32'!$AX$44:$AX$163</c:f>
              <c:numCache>
                <c:formatCode>0.000</c:formatCode>
                <c:ptCount val="120"/>
                <c:pt idx="0">
                  <c:v>1.8786590672766061</c:v>
                </c:pt>
                <c:pt idx="1">
                  <c:v>-0.79571892196992056</c:v>
                </c:pt>
                <c:pt idx="2">
                  <c:v>0.28523021200384785</c:v>
                </c:pt>
                <c:pt idx="3">
                  <c:v>-0.58395355652530356</c:v>
                </c:pt>
                <c:pt idx="4">
                  <c:v>0.26358490404097262</c:v>
                </c:pt>
                <c:pt idx="5">
                  <c:v>0.76742739995147802</c:v>
                </c:pt>
                <c:pt idx="6">
                  <c:v>-1.1669186011353176</c:v>
                </c:pt>
                <c:pt idx="7">
                  <c:v>1.1669186011353176</c:v>
                </c:pt>
                <c:pt idx="8">
                  <c:v>-1.5973526977611858</c:v>
                </c:pt>
                <c:pt idx="9">
                  <c:v>-1.8786590672766057</c:v>
                </c:pt>
                <c:pt idx="10">
                  <c:v>0.94818488013239854</c:v>
                </c:pt>
                <c:pt idx="11">
                  <c:v>-0.55940759981342003</c:v>
                </c:pt>
                <c:pt idx="12">
                  <c:v>0.71260296566742809</c:v>
                </c:pt>
                <c:pt idx="13">
                  <c:v>-5.213646396562386E-2</c:v>
                </c:pt>
                <c:pt idx="14">
                  <c:v>9.3941125106491899E-2</c:v>
                </c:pt>
                <c:pt idx="15">
                  <c:v>0.58395355652530356</c:v>
                </c:pt>
                <c:pt idx="16">
                  <c:v>-0.60885652565055048</c:v>
                </c:pt>
                <c:pt idx="17">
                  <c:v>1.0881989764386006</c:v>
                </c:pt>
                <c:pt idx="18">
                  <c:v>-1.0881989764386006</c:v>
                </c:pt>
                <c:pt idx="19">
                  <c:v>-0.85431334867221986</c:v>
                </c:pt>
                <c:pt idx="20">
                  <c:v>-1.7688250385187059</c:v>
                </c:pt>
                <c:pt idx="21">
                  <c:v>1.0512597817977336</c:v>
                </c:pt>
                <c:pt idx="22">
                  <c:v>0.17812111651651327</c:v>
                </c:pt>
                <c:pt idx="23">
                  <c:v>-1.1266860090395716</c:v>
                </c:pt>
                <c:pt idx="24">
                  <c:v>-2.2111272410853271</c:v>
                </c:pt>
                <c:pt idx="25">
                  <c:v>1.4630593361844004</c:v>
                </c:pt>
                <c:pt idx="26">
                  <c:v>-0.65984156097410673</c:v>
                </c:pt>
                <c:pt idx="27">
                  <c:v>0.39572529581448734</c:v>
                </c:pt>
                <c:pt idx="28">
                  <c:v>1.3007407952098116</c:v>
                </c:pt>
                <c:pt idx="29">
                  <c:v>1.1266860090395716</c:v>
                </c:pt>
                <c:pt idx="30">
                  <c:v>2.017349592767447</c:v>
                </c:pt>
                <c:pt idx="31">
                  <c:v>1.4047919280405334</c:v>
                </c:pt>
                <c:pt idx="32">
                  <c:v>1.5973526977611863</c:v>
                </c:pt>
                <c:pt idx="33">
                  <c:v>1.3509383667831778</c:v>
                </c:pt>
                <c:pt idx="34">
                  <c:v>0.41837128791165434</c:v>
                </c:pt>
                <c:pt idx="35">
                  <c:v>0.68598353263417977</c:v>
                </c:pt>
                <c:pt idx="36">
                  <c:v>0.19934121391943735</c:v>
                </c:pt>
                <c:pt idx="37">
                  <c:v>-1.2536226075646817</c:v>
                </c:pt>
                <c:pt idx="38">
                  <c:v>2.562404725380119</c:v>
                </c:pt>
                <c:pt idx="39">
                  <c:v>-0.17812111651651327</c:v>
                </c:pt>
                <c:pt idx="40">
                  <c:v>0.60885652565055048</c:v>
                </c:pt>
                <c:pt idx="41">
                  <c:v>-0.44123392015968882</c:v>
                </c:pt>
                <c:pt idx="42">
                  <c:v>0.65984156097410673</c:v>
                </c:pt>
                <c:pt idx="43">
                  <c:v>-1.4047919280405334</c:v>
                </c:pt>
                <c:pt idx="44">
                  <c:v>0.22065146486235332</c:v>
                </c:pt>
                <c:pt idx="45">
                  <c:v>0.35102215742413223</c:v>
                </c:pt>
                <c:pt idx="46">
                  <c:v>0.11490060124967313</c:v>
                </c:pt>
                <c:pt idx="47">
                  <c:v>-0.30701000240174037</c:v>
                </c:pt>
                <c:pt idx="48">
                  <c:v>0.32893642436422554</c:v>
                </c:pt>
                <c:pt idx="49">
                  <c:v>1.2536226075646817</c:v>
                </c:pt>
                <c:pt idx="50">
                  <c:v>1.0157020117051774</c:v>
                </c:pt>
                <c:pt idx="51">
                  <c:v>-0.53519417688850079</c:v>
                </c:pt>
                <c:pt idx="52">
                  <c:v>-1.5267663302113335</c:v>
                </c:pt>
                <c:pt idx="53">
                  <c:v>-2.0173495927674461</c:v>
                </c:pt>
                <c:pt idx="54">
                  <c:v>0.88473536642075068</c:v>
                </c:pt>
                <c:pt idx="55">
                  <c:v>-0.32893642436422554</c:v>
                </c:pt>
                <c:pt idx="56">
                  <c:v>1.7688250385187059</c:v>
                </c:pt>
                <c:pt idx="57">
                  <c:v>1.5267663302113343</c:v>
                </c:pt>
                <c:pt idx="58">
                  <c:v>-0.39572529581448734</c:v>
                </c:pt>
                <c:pt idx="59">
                  <c:v>-3.127280902613698E-2</c:v>
                </c:pt>
                <c:pt idx="60">
                  <c:v>-0.76742739995147802</c:v>
                </c:pt>
                <c:pt idx="61">
                  <c:v>-9.3941125106491899E-2</c:v>
                </c:pt>
                <c:pt idx="62">
                  <c:v>-0.63414296405799342</c:v>
                </c:pt>
                <c:pt idx="63">
                  <c:v>-0.82466217903935268</c:v>
                </c:pt>
                <c:pt idx="64">
                  <c:v>-1.3007407952098116</c:v>
                </c:pt>
                <c:pt idx="65">
                  <c:v>-1.0422759496273899E-2</c:v>
                </c:pt>
                <c:pt idx="66">
                  <c:v>-0.91599911388803534</c:v>
                </c:pt>
                <c:pt idx="67">
                  <c:v>-1.6769355088893503</c:v>
                </c:pt>
                <c:pt idx="68">
                  <c:v>-1.0512597817977336</c:v>
                </c:pt>
                <c:pt idx="69">
                  <c:v>-0.98138417626213981</c:v>
                </c:pt>
                <c:pt idx="70">
                  <c:v>-1.0157020117051774</c:v>
                </c:pt>
                <c:pt idx="71">
                  <c:v>-0.71260296566742809</c:v>
                </c:pt>
                <c:pt idx="72">
                  <c:v>-0.35102215742413223</c:v>
                </c:pt>
                <c:pt idx="73">
                  <c:v>0.73973721941388981</c:v>
                </c:pt>
                <c:pt idx="74">
                  <c:v>-0.94818488013239854</c:v>
                </c:pt>
                <c:pt idx="75">
                  <c:v>0.46432956872668901</c:v>
                </c:pt>
                <c:pt idx="76">
                  <c:v>1.0422759496273899E-2</c:v>
                </c:pt>
                <c:pt idx="77">
                  <c:v>0.44123392015968882</c:v>
                </c:pt>
                <c:pt idx="78">
                  <c:v>0.82466217903935268</c:v>
                </c:pt>
                <c:pt idx="79">
                  <c:v>-0.11490060124967313</c:v>
                </c:pt>
                <c:pt idx="80">
                  <c:v>-0.48767561631153389</c:v>
                </c:pt>
                <c:pt idx="81">
                  <c:v>-2.5624047253801172</c:v>
                </c:pt>
                <c:pt idx="82">
                  <c:v>0.48767561631153389</c:v>
                </c:pt>
                <c:pt idx="83">
                  <c:v>0.3732804719655104</c:v>
                </c:pt>
                <c:pt idx="84">
                  <c:v>-0.15698093272589608</c:v>
                </c:pt>
                <c:pt idx="85">
                  <c:v>5.213646396562386E-2</c:v>
                </c:pt>
                <c:pt idx="86">
                  <c:v>-0.24206240467219475</c:v>
                </c:pt>
                <c:pt idx="87">
                  <c:v>-0.51129056715173082</c:v>
                </c:pt>
                <c:pt idx="88">
                  <c:v>-0.26358490404097262</c:v>
                </c:pt>
                <c:pt idx="89">
                  <c:v>-0.88473536642075068</c:v>
                </c:pt>
                <c:pt idx="90">
                  <c:v>-1.4630593361844002</c:v>
                </c:pt>
                <c:pt idx="91">
                  <c:v>2.2111272410853289</c:v>
                </c:pt>
                <c:pt idx="92">
                  <c:v>1.2091343701602324</c:v>
                </c:pt>
                <c:pt idx="93">
                  <c:v>0.98138417626213981</c:v>
                </c:pt>
                <c:pt idx="94">
                  <c:v>-0.68598353263417977</c:v>
                </c:pt>
                <c:pt idx="95">
                  <c:v>7.3022840689146426E-2</c:v>
                </c:pt>
                <c:pt idx="96">
                  <c:v>-0.28523021200384785</c:v>
                </c:pt>
                <c:pt idx="97">
                  <c:v>0.13591068064648049</c:v>
                </c:pt>
                <c:pt idx="98">
                  <c:v>-0.41837128791165434</c:v>
                </c:pt>
                <c:pt idx="99">
                  <c:v>-7.3022840689146426E-2</c:v>
                </c:pt>
                <c:pt idx="100">
                  <c:v>1.6769355088893503</c:v>
                </c:pt>
                <c:pt idx="101">
                  <c:v>0.55940759981342003</c:v>
                </c:pt>
                <c:pt idx="102">
                  <c:v>0.30701000240174037</c:v>
                </c:pt>
                <c:pt idx="103">
                  <c:v>0.79571892196992056</c:v>
                </c:pt>
                <c:pt idx="104">
                  <c:v>0.51129056715173082</c:v>
                </c:pt>
                <c:pt idx="105">
                  <c:v>0.63414296405799342</c:v>
                </c:pt>
                <c:pt idx="106">
                  <c:v>-0.46432956872668901</c:v>
                </c:pt>
                <c:pt idx="107">
                  <c:v>-0.3732804719655104</c:v>
                </c:pt>
                <c:pt idx="108">
                  <c:v>0.85431334867221986</c:v>
                </c:pt>
                <c:pt idx="109">
                  <c:v>0.53519417688850079</c:v>
                </c:pt>
                <c:pt idx="110">
                  <c:v>-1.2091343701602324</c:v>
                </c:pt>
                <c:pt idx="111">
                  <c:v>0.91599911388803534</c:v>
                </c:pt>
                <c:pt idx="112">
                  <c:v>-0.19934121391943735</c:v>
                </c:pt>
                <c:pt idx="113">
                  <c:v>0.15698093272589608</c:v>
                </c:pt>
                <c:pt idx="114">
                  <c:v>-0.22065146486235332</c:v>
                </c:pt>
                <c:pt idx="115">
                  <c:v>-1.3509383667831778</c:v>
                </c:pt>
                <c:pt idx="116">
                  <c:v>-0.73973721941388981</c:v>
                </c:pt>
                <c:pt idx="117">
                  <c:v>3.127280902613698E-2</c:v>
                </c:pt>
                <c:pt idx="118">
                  <c:v>0.24206240467219475</c:v>
                </c:pt>
                <c:pt idx="119">
                  <c:v>-0.13591068064648049</c:v>
                </c:pt>
              </c:numCache>
            </c:numRef>
          </c:yVal>
          <c:smooth val="0"/>
          <c:extLst>
            <c:ext xmlns:c16="http://schemas.microsoft.com/office/drawing/2014/chart" uri="{C3380CC4-5D6E-409C-BE32-E72D297353CC}">
              <c16:uniqueId val="{00000001-E4A1-4CDA-BCDF-04E3A0F8E006}"/>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31-32'!$BO$165:$CA$165</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31-32'!$BO$168:$CA$168</c:f>
              <c:numCache>
                <c:formatCode>0.000000</c:formatCode>
                <c:ptCount val="13"/>
                <c:pt idx="0">
                  <c:v>1</c:v>
                </c:pt>
                <c:pt idx="1">
                  <c:v>0.13576999550973173</c:v>
                </c:pt>
                <c:pt idx="2">
                  <c:v>0.14762963726111616</c:v>
                </c:pt>
                <c:pt idx="3">
                  <c:v>2.0707688675336705E-2</c:v>
                </c:pt>
                <c:pt idx="4">
                  <c:v>4.0897059115981224E-3</c:v>
                </c:pt>
                <c:pt idx="5">
                  <c:v>4.6314807632403081E-2</c:v>
                </c:pt>
                <c:pt idx="6">
                  <c:v>-2.8967003188154945E-2</c:v>
                </c:pt>
                <c:pt idx="7">
                  <c:v>3.9060309647549633E-2</c:v>
                </c:pt>
                <c:pt idx="8">
                  <c:v>3.8150600076828606E-2</c:v>
                </c:pt>
                <c:pt idx="9">
                  <c:v>-2.4616193458627915E-3</c:v>
                </c:pt>
                <c:pt idx="10">
                  <c:v>-1.5412323135546016E-2</c:v>
                </c:pt>
                <c:pt idx="11">
                  <c:v>-5.2762318890973811E-2</c:v>
                </c:pt>
                <c:pt idx="12">
                  <c:v>-6.7746008565876731E-2</c:v>
                </c:pt>
              </c:numCache>
            </c:numRef>
          </c:val>
          <c:extLst>
            <c:ext xmlns:c16="http://schemas.microsoft.com/office/drawing/2014/chart" uri="{C3380CC4-5D6E-409C-BE32-E72D297353CC}">
              <c16:uniqueId val="{00000000-E770-4880-B635-988EB40922A0}"/>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1-2'!$BR$167:$CD$167</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1-2'!$BR$170:$CD$170</c:f>
              <c:numCache>
                <c:formatCode>0.000000</c:formatCode>
                <c:ptCount val="13"/>
                <c:pt idx="0">
                  <c:v>1</c:v>
                </c:pt>
                <c:pt idx="1">
                  <c:v>-7.2400143271381889E-2</c:v>
                </c:pt>
                <c:pt idx="2">
                  <c:v>0.24844088511815313</c:v>
                </c:pt>
                <c:pt idx="3">
                  <c:v>7.2974537327064659E-2</c:v>
                </c:pt>
                <c:pt idx="4">
                  <c:v>-2.7645948799263742E-2</c:v>
                </c:pt>
                <c:pt idx="5">
                  <c:v>-2.1534157977861863E-2</c:v>
                </c:pt>
                <c:pt idx="6">
                  <c:v>1.3242283997177241E-2</c:v>
                </c:pt>
                <c:pt idx="7">
                  <c:v>8.5098464125585346E-2</c:v>
                </c:pt>
                <c:pt idx="8">
                  <c:v>-4.4187191758739919E-2</c:v>
                </c:pt>
                <c:pt idx="9">
                  <c:v>0.11703166188441171</c:v>
                </c:pt>
                <c:pt idx="10">
                  <c:v>1.967106927278128E-2</c:v>
                </c:pt>
                <c:pt idx="11">
                  <c:v>0.10063919569759874</c:v>
                </c:pt>
                <c:pt idx="12">
                  <c:v>4.5704833450888882E-2</c:v>
                </c:pt>
              </c:numCache>
            </c:numRef>
          </c:val>
          <c:extLst>
            <c:ext xmlns:c16="http://schemas.microsoft.com/office/drawing/2014/chart" uri="{C3380CC4-5D6E-409C-BE32-E72D297353CC}">
              <c16:uniqueId val="{00000000-D745-41FC-9101-69906457CEA8}"/>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31-32'!$BN$170</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31-32'!$BP$165:$CA$165</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'ID Sch. 31-32'!$BP$170:$CA$170</c:f>
              <c:numCache>
                <c:formatCode>0.000000</c:formatCode>
                <c:ptCount val="12"/>
                <c:pt idx="0">
                  <c:v>0.13208863741580759</c:v>
                </c:pt>
                <c:pt idx="1">
                  <c:v>8.3251386324815699E-2</c:v>
                </c:pt>
                <c:pt idx="2">
                  <c:v>0.16994396877098916</c:v>
                </c:pt>
                <c:pt idx="3">
                  <c:v>0.28448256902006075</c:v>
                </c:pt>
                <c:pt idx="4">
                  <c:v>0.38030355473110178</c:v>
                </c:pt>
                <c:pt idx="5">
                  <c:v>0.49259864603011994</c:v>
                </c:pt>
                <c:pt idx="6">
                  <c:v>0.58642532882669129</c:v>
                </c:pt>
                <c:pt idx="7">
                  <c:v>0.67003746109611861</c:v>
                </c:pt>
                <c:pt idx="8">
                  <c:v>0.76004144504733573</c:v>
                </c:pt>
                <c:pt idx="9">
                  <c:v>0.82944296587539368</c:v>
                </c:pt>
                <c:pt idx="10">
                  <c:v>0.85950859212032482</c:v>
                </c:pt>
                <c:pt idx="11">
                  <c:v>0.86897397779899688</c:v>
                </c:pt>
              </c:numCache>
            </c:numRef>
          </c:val>
          <c:extLst>
            <c:ext xmlns:c16="http://schemas.microsoft.com/office/drawing/2014/chart" uri="{C3380CC4-5D6E-409C-BE32-E72D297353CC}">
              <c16:uniqueId val="{00000000-E258-43EE-8859-8FA555146DEA}"/>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 (Commercial)</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25'!$E$156</c:f>
              <c:strCache>
                <c:ptCount val="1"/>
                <c:pt idx="0">
                  <c:v>Annual Calendar, UPC</c:v>
                </c:pt>
              </c:strCache>
            </c:strRef>
          </c:tx>
          <c:spPr>
            <a:ln w="28575" cap="rnd">
              <a:solidFill>
                <a:schemeClr val="accent1"/>
              </a:solidFill>
              <a:round/>
            </a:ln>
            <a:effectLst/>
          </c:spPr>
          <c:marker>
            <c:symbol val="none"/>
          </c:marker>
          <c:cat>
            <c:numRef>
              <c:f>'ID Sch. 25'!$A$157:$A$167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25'!$E$157:$E$167</c:f>
              <c:numCache>
                <c:formatCode>#,##0</c:formatCode>
                <c:ptCount val="11"/>
                <c:pt idx="0">
                  <c:v>20701911</c:v>
                </c:pt>
                <c:pt idx="1">
                  <c:v>20460257.333333332</c:v>
                </c:pt>
                <c:pt idx="2">
                  <c:v>20253049.333333332</c:v>
                </c:pt>
                <c:pt idx="3">
                  <c:v>19941219.833333332</c:v>
                </c:pt>
                <c:pt idx="4">
                  <c:v>19675503.714285713</c:v>
                </c:pt>
                <c:pt idx="5">
                  <c:v>18266240.949999999</c:v>
                </c:pt>
                <c:pt idx="6">
                  <c:v>18181807.92475</c:v>
                </c:pt>
                <c:pt idx="7">
                  <c:v>20472710.340888888</c:v>
                </c:pt>
                <c:pt idx="8">
                  <c:v>20051335.700000003</c:v>
                </c:pt>
                <c:pt idx="9">
                  <c:v>21143075.534555558</c:v>
                </c:pt>
                <c:pt idx="10">
                  <c:v>20180543.627666667</c:v>
                </c:pt>
              </c:numCache>
            </c:numRef>
          </c:val>
          <c:smooth val="0"/>
          <c:extLst>
            <c:ext xmlns:c16="http://schemas.microsoft.com/office/drawing/2014/chart" uri="{C3380CC4-5D6E-409C-BE32-E72D297353CC}">
              <c16:uniqueId val="{00000000-2690-4E70-94CD-8E067F31ADD5}"/>
            </c:ext>
          </c:extLst>
        </c:ser>
        <c:ser>
          <c:idx val="1"/>
          <c:order val="1"/>
          <c:tx>
            <c:strRef>
              <c:f>'ID Sch. 25'!$F$156</c:f>
              <c:strCache>
                <c:ptCount val="1"/>
                <c:pt idx="0">
                  <c:v>Annual Normalized, UPC</c:v>
                </c:pt>
              </c:strCache>
            </c:strRef>
          </c:tx>
          <c:spPr>
            <a:ln w="28575" cap="rnd">
              <a:solidFill>
                <a:schemeClr val="accent2"/>
              </a:solidFill>
              <a:round/>
            </a:ln>
            <a:effectLst/>
          </c:spPr>
          <c:marker>
            <c:symbol val="none"/>
          </c:marker>
          <c:cat>
            <c:numRef>
              <c:f>'ID Sch. 25'!$A$157:$A$167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25'!$F$157:$F$167</c:f>
              <c:numCache>
                <c:formatCode>#,##0</c:formatCode>
                <c:ptCount val="11"/>
                <c:pt idx="0">
                  <c:v>20701911</c:v>
                </c:pt>
                <c:pt idx="1">
                  <c:v>20460257.333333332</c:v>
                </c:pt>
                <c:pt idx="2">
                  <c:v>20253049.333333332</c:v>
                </c:pt>
                <c:pt idx="3">
                  <c:v>19941219.833333332</c:v>
                </c:pt>
                <c:pt idx="4">
                  <c:v>19675503.714285713</c:v>
                </c:pt>
                <c:pt idx="5">
                  <c:v>18266240.949999999</c:v>
                </c:pt>
                <c:pt idx="6">
                  <c:v>18181807.92475</c:v>
                </c:pt>
                <c:pt idx="7">
                  <c:v>20472710.340888888</c:v>
                </c:pt>
                <c:pt idx="8">
                  <c:v>20051335.700000003</c:v>
                </c:pt>
                <c:pt idx="9">
                  <c:v>21143075.534555558</c:v>
                </c:pt>
                <c:pt idx="10">
                  <c:v>20180543.627666663</c:v>
                </c:pt>
              </c:numCache>
            </c:numRef>
          </c:val>
          <c:smooth val="0"/>
          <c:extLst>
            <c:ext xmlns:c16="http://schemas.microsoft.com/office/drawing/2014/chart" uri="{C3380CC4-5D6E-409C-BE32-E72D297353CC}">
              <c16:uniqueId val="{00000001-2690-4E70-94CD-8E067F31ADD5}"/>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 (Commercial)</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25'!$O$8</c:f>
              <c:strCache>
                <c:ptCount val="1"/>
                <c:pt idx="0">
                  <c:v>AC.UPC</c:v>
                </c:pt>
              </c:strCache>
            </c:strRef>
          </c:tx>
          <c:spPr>
            <a:ln w="28575" cap="rnd">
              <a:solidFill>
                <a:schemeClr val="accent1"/>
              </a:solidFill>
              <a:round/>
            </a:ln>
            <a:effectLst/>
          </c:spPr>
          <c:marker>
            <c:symbol val="none"/>
          </c:marker>
          <c:cat>
            <c:numRef>
              <c:f>'ID Sch. 25'!$A$9:$A$140</c:f>
              <c:numCache>
                <c:formatCode>mmm\-yy</c:formatCode>
                <c:ptCount val="132"/>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numCache>
            </c:numRef>
          </c:cat>
          <c:val>
            <c:numRef>
              <c:f>'ID Sch. 25'!$O$9:$O$140</c:f>
              <c:numCache>
                <c:formatCode>#,##0</c:formatCode>
                <c:ptCount val="132"/>
                <c:pt idx="0">
                  <c:v>1752021.3333333333</c:v>
                </c:pt>
                <c:pt idx="1">
                  <c:v>1672124.6666666667</c:v>
                </c:pt>
                <c:pt idx="2">
                  <c:v>1734795.3333333333</c:v>
                </c:pt>
                <c:pt idx="3">
                  <c:v>1676839</c:v>
                </c:pt>
                <c:pt idx="4">
                  <c:v>1645584</c:v>
                </c:pt>
                <c:pt idx="5">
                  <c:v>1593944</c:v>
                </c:pt>
                <c:pt idx="6">
                  <c:v>1853956.3333333333</c:v>
                </c:pt>
                <c:pt idx="7">
                  <c:v>1888494.6666666667</c:v>
                </c:pt>
                <c:pt idx="8">
                  <c:v>1819851.6666666667</c:v>
                </c:pt>
                <c:pt idx="9">
                  <c:v>1704650</c:v>
                </c:pt>
                <c:pt idx="10">
                  <c:v>1672024.3333333333</c:v>
                </c:pt>
                <c:pt idx="11">
                  <c:v>1687625.6666666667</c:v>
                </c:pt>
                <c:pt idx="12">
                  <c:v>1761959.6666666667</c:v>
                </c:pt>
                <c:pt idx="13">
                  <c:v>1600954.6666666667</c:v>
                </c:pt>
                <c:pt idx="14">
                  <c:v>1689306.3333333333</c:v>
                </c:pt>
                <c:pt idx="15">
                  <c:v>1665484</c:v>
                </c:pt>
                <c:pt idx="16">
                  <c:v>1602744.6666666667</c:v>
                </c:pt>
                <c:pt idx="17">
                  <c:v>1598576.3333333333</c:v>
                </c:pt>
                <c:pt idx="18">
                  <c:v>1844455.6666666667</c:v>
                </c:pt>
                <c:pt idx="19">
                  <c:v>1833441</c:v>
                </c:pt>
                <c:pt idx="20">
                  <c:v>1739444</c:v>
                </c:pt>
                <c:pt idx="21">
                  <c:v>1679583</c:v>
                </c:pt>
                <c:pt idx="22">
                  <c:v>1663889.6666666667</c:v>
                </c:pt>
                <c:pt idx="23">
                  <c:v>1780418.3333333333</c:v>
                </c:pt>
                <c:pt idx="24">
                  <c:v>1718332</c:v>
                </c:pt>
                <c:pt idx="25">
                  <c:v>1644951.6666666667</c:v>
                </c:pt>
                <c:pt idx="26">
                  <c:v>1694579.6666666667</c:v>
                </c:pt>
                <c:pt idx="27">
                  <c:v>1625005.6666666667</c:v>
                </c:pt>
                <c:pt idx="28">
                  <c:v>1618172.6666666667</c:v>
                </c:pt>
                <c:pt idx="29">
                  <c:v>1548664</c:v>
                </c:pt>
                <c:pt idx="30">
                  <c:v>1819056</c:v>
                </c:pt>
                <c:pt idx="31">
                  <c:v>1816283.3333333333</c:v>
                </c:pt>
                <c:pt idx="32">
                  <c:v>1709397</c:v>
                </c:pt>
                <c:pt idx="33">
                  <c:v>1646181</c:v>
                </c:pt>
                <c:pt idx="34">
                  <c:v>1692354.3333333333</c:v>
                </c:pt>
                <c:pt idx="35">
                  <c:v>1720072</c:v>
                </c:pt>
                <c:pt idx="36">
                  <c:v>1696649.6666666667</c:v>
                </c:pt>
                <c:pt idx="37">
                  <c:v>1661420.5</c:v>
                </c:pt>
                <c:pt idx="38">
                  <c:v>1626191.3333333333</c:v>
                </c:pt>
                <c:pt idx="39">
                  <c:v>1574999.6666666667</c:v>
                </c:pt>
                <c:pt idx="40">
                  <c:v>1575202.3333333333</c:v>
                </c:pt>
                <c:pt idx="41">
                  <c:v>1650902</c:v>
                </c:pt>
                <c:pt idx="42">
                  <c:v>1785411.3333333333</c:v>
                </c:pt>
                <c:pt idx="43">
                  <c:v>1785298.3333333333</c:v>
                </c:pt>
                <c:pt idx="44">
                  <c:v>1631210.6666666667</c:v>
                </c:pt>
                <c:pt idx="45">
                  <c:v>1674782.3333333333</c:v>
                </c:pt>
                <c:pt idx="46">
                  <c:v>1610068.6666666667</c:v>
                </c:pt>
                <c:pt idx="47">
                  <c:v>1669083</c:v>
                </c:pt>
                <c:pt idx="48">
                  <c:v>1669982.6666666667</c:v>
                </c:pt>
                <c:pt idx="49">
                  <c:v>1568600</c:v>
                </c:pt>
                <c:pt idx="50">
                  <c:v>1634626</c:v>
                </c:pt>
                <c:pt idx="51">
                  <c:v>1608428.3333333333</c:v>
                </c:pt>
                <c:pt idx="52">
                  <c:v>1609200</c:v>
                </c:pt>
                <c:pt idx="53">
                  <c:v>1583084.3333333333</c:v>
                </c:pt>
                <c:pt idx="54">
                  <c:v>1638858</c:v>
                </c:pt>
                <c:pt idx="55">
                  <c:v>2120432.25</c:v>
                </c:pt>
                <c:pt idx="56">
                  <c:v>1518009.5</c:v>
                </c:pt>
                <c:pt idx="57">
                  <c:v>1538037.5</c:v>
                </c:pt>
                <c:pt idx="58">
                  <c:v>1811002.5</c:v>
                </c:pt>
                <c:pt idx="59">
                  <c:v>1334285</c:v>
                </c:pt>
                <c:pt idx="60">
                  <c:v>1295768.5</c:v>
                </c:pt>
                <c:pt idx="61">
                  <c:v>1437827.75</c:v>
                </c:pt>
                <c:pt idx="62">
                  <c:v>1535435.5</c:v>
                </c:pt>
                <c:pt idx="63">
                  <c:v>1461306</c:v>
                </c:pt>
                <c:pt idx="64">
                  <c:v>1494115.25</c:v>
                </c:pt>
                <c:pt idx="65">
                  <c:v>1491271</c:v>
                </c:pt>
                <c:pt idx="66">
                  <c:v>1717643.75</c:v>
                </c:pt>
                <c:pt idx="67">
                  <c:v>1751090.5</c:v>
                </c:pt>
                <c:pt idx="68">
                  <c:v>1575105</c:v>
                </c:pt>
                <c:pt idx="69">
                  <c:v>1500314.6</c:v>
                </c:pt>
                <c:pt idx="70">
                  <c:v>1472065.3</c:v>
                </c:pt>
                <c:pt idx="71">
                  <c:v>1534297.8</c:v>
                </c:pt>
                <c:pt idx="72">
                  <c:v>1541005.1</c:v>
                </c:pt>
                <c:pt idx="73">
                  <c:v>1408474.9</c:v>
                </c:pt>
                <c:pt idx="74">
                  <c:v>1502967.9</c:v>
                </c:pt>
                <c:pt idx="75">
                  <c:v>1460470.8</c:v>
                </c:pt>
                <c:pt idx="76">
                  <c:v>1393836.8250000002</c:v>
                </c:pt>
                <c:pt idx="77">
                  <c:v>1327202.8500000001</c:v>
                </c:pt>
                <c:pt idx="78">
                  <c:v>1957751.95</c:v>
                </c:pt>
                <c:pt idx="79">
                  <c:v>1810055.35</c:v>
                </c:pt>
                <c:pt idx="80">
                  <c:v>1264597.7000000002</c:v>
                </c:pt>
                <c:pt idx="81">
                  <c:v>1545636.05</c:v>
                </c:pt>
                <c:pt idx="82">
                  <c:v>1390223.9</c:v>
                </c:pt>
                <c:pt idx="83">
                  <c:v>1579584.5997500001</c:v>
                </c:pt>
                <c:pt idx="84">
                  <c:v>1547812.2</c:v>
                </c:pt>
                <c:pt idx="85">
                  <c:v>1546898</c:v>
                </c:pt>
                <c:pt idx="86">
                  <c:v>1875659.9333333333</c:v>
                </c:pt>
                <c:pt idx="87">
                  <c:v>1603801.0666666664</c:v>
                </c:pt>
                <c:pt idx="88">
                  <c:v>1686077.0666666667</c:v>
                </c:pt>
                <c:pt idx="89">
                  <c:v>1650730.1333333335</c:v>
                </c:pt>
                <c:pt idx="90">
                  <c:v>1950510.3333333333</c:v>
                </c:pt>
                <c:pt idx="91">
                  <c:v>1943581.1333333335</c:v>
                </c:pt>
                <c:pt idx="92">
                  <c:v>1657670.8</c:v>
                </c:pt>
                <c:pt idx="93">
                  <c:v>1669345.0666666667</c:v>
                </c:pt>
                <c:pt idx="94">
                  <c:v>1589231.2</c:v>
                </c:pt>
                <c:pt idx="95">
                  <c:v>1751393.4075555557</c:v>
                </c:pt>
                <c:pt idx="96">
                  <c:v>1724890.8666666669</c:v>
                </c:pt>
                <c:pt idx="97">
                  <c:v>1574205.8666666669</c:v>
                </c:pt>
                <c:pt idx="98">
                  <c:v>1663539.4666666668</c:v>
                </c:pt>
                <c:pt idx="99">
                  <c:v>1268483.6666666667</c:v>
                </c:pt>
                <c:pt idx="100">
                  <c:v>1573137.4666666668</c:v>
                </c:pt>
                <c:pt idx="101">
                  <c:v>1677052.4000000001</c:v>
                </c:pt>
                <c:pt idx="102">
                  <c:v>2008610.3999999997</c:v>
                </c:pt>
                <c:pt idx="103">
                  <c:v>2050097.0666666667</c:v>
                </c:pt>
                <c:pt idx="104">
                  <c:v>1480393.8666666665</c:v>
                </c:pt>
                <c:pt idx="105">
                  <c:v>1802091.8</c:v>
                </c:pt>
                <c:pt idx="106">
                  <c:v>1547207.1000000003</c:v>
                </c:pt>
                <c:pt idx="107">
                  <c:v>1681625.7333333332</c:v>
                </c:pt>
                <c:pt idx="108">
                  <c:v>1755463.9333333333</c:v>
                </c:pt>
                <c:pt idx="109">
                  <c:v>1483736</c:v>
                </c:pt>
                <c:pt idx="110">
                  <c:v>1794269.6685555556</c:v>
                </c:pt>
                <c:pt idx="111">
                  <c:v>1620080.4666666668</c:v>
                </c:pt>
                <c:pt idx="112">
                  <c:v>1723540.8666666665</c:v>
                </c:pt>
                <c:pt idx="113">
                  <c:v>1892173.5999999999</c:v>
                </c:pt>
                <c:pt idx="114">
                  <c:v>2166941.4666666668</c:v>
                </c:pt>
                <c:pt idx="115">
                  <c:v>1938712.4000000001</c:v>
                </c:pt>
                <c:pt idx="116">
                  <c:v>1657223.6666666667</c:v>
                </c:pt>
                <c:pt idx="117">
                  <c:v>1726235.4666666668</c:v>
                </c:pt>
                <c:pt idx="118">
                  <c:v>1614757.9993333335</c:v>
                </c:pt>
                <c:pt idx="119">
                  <c:v>1769940</c:v>
                </c:pt>
                <c:pt idx="120">
                  <c:v>1765651.5999999999</c:v>
                </c:pt>
                <c:pt idx="121">
                  <c:v>1474086.4000000001</c:v>
                </c:pt>
                <c:pt idx="122">
                  <c:v>1812153</c:v>
                </c:pt>
                <c:pt idx="123">
                  <c:v>1399373.2666666666</c:v>
                </c:pt>
                <c:pt idx="124">
                  <c:v>1664506.3333333333</c:v>
                </c:pt>
                <c:pt idx="125">
                  <c:v>1642698.2</c:v>
                </c:pt>
                <c:pt idx="126">
                  <c:v>2145004.4</c:v>
                </c:pt>
                <c:pt idx="127">
                  <c:v>2119110.8666666667</c:v>
                </c:pt>
                <c:pt idx="128">
                  <c:v>1522422.5333333332</c:v>
                </c:pt>
                <c:pt idx="129">
                  <c:v>1703072.6666666667</c:v>
                </c:pt>
                <c:pt idx="130">
                  <c:v>1337967.8943333335</c:v>
                </c:pt>
                <c:pt idx="131">
                  <c:v>1594496.4666666668</c:v>
                </c:pt>
              </c:numCache>
            </c:numRef>
          </c:val>
          <c:smooth val="0"/>
          <c:extLst>
            <c:ext xmlns:c16="http://schemas.microsoft.com/office/drawing/2014/chart" uri="{C3380CC4-5D6E-409C-BE32-E72D297353CC}">
              <c16:uniqueId val="{00000000-AC60-4777-85DC-B57C1A464414}"/>
            </c:ext>
          </c:extLst>
        </c:ser>
        <c:ser>
          <c:idx val="1"/>
          <c:order val="1"/>
          <c:tx>
            <c:strRef>
              <c:f>'ID Sch. 25'!$Q$8</c:f>
              <c:strCache>
                <c:ptCount val="1"/>
                <c:pt idx="0">
                  <c:v>N.UPC</c:v>
                </c:pt>
              </c:strCache>
            </c:strRef>
          </c:tx>
          <c:spPr>
            <a:ln w="28575" cap="rnd">
              <a:solidFill>
                <a:schemeClr val="accent2"/>
              </a:solidFill>
              <a:round/>
            </a:ln>
            <a:effectLst/>
          </c:spPr>
          <c:marker>
            <c:symbol val="none"/>
          </c:marker>
          <c:cat>
            <c:numRef>
              <c:f>'ID Sch. 25'!$A$9:$A$140</c:f>
              <c:numCache>
                <c:formatCode>mmm\-yy</c:formatCode>
                <c:ptCount val="132"/>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numCache>
            </c:numRef>
          </c:cat>
          <c:val>
            <c:numRef>
              <c:f>'ID Sch. 25'!$Q$9:$Q$140</c:f>
              <c:numCache>
                <c:formatCode>#,##0</c:formatCode>
                <c:ptCount val="132"/>
                <c:pt idx="0">
                  <c:v>1752021.3333333333</c:v>
                </c:pt>
                <c:pt idx="1">
                  <c:v>1672124.6666666667</c:v>
                </c:pt>
                <c:pt idx="2">
                  <c:v>1734795.3333333333</c:v>
                </c:pt>
                <c:pt idx="3">
                  <c:v>1676839</c:v>
                </c:pt>
                <c:pt idx="4">
                  <c:v>1645584</c:v>
                </c:pt>
                <c:pt idx="5">
                  <c:v>1593944</c:v>
                </c:pt>
                <c:pt idx="6">
                  <c:v>1853956.3333333333</c:v>
                </c:pt>
                <c:pt idx="7">
                  <c:v>1888494.6666666667</c:v>
                </c:pt>
                <c:pt idx="8">
                  <c:v>1819851.6666666667</c:v>
                </c:pt>
                <c:pt idx="9">
                  <c:v>1704650</c:v>
                </c:pt>
                <c:pt idx="10">
                  <c:v>1672024.3333333333</c:v>
                </c:pt>
                <c:pt idx="11">
                  <c:v>1687625.6666666667</c:v>
                </c:pt>
                <c:pt idx="12">
                  <c:v>1761959.6666666667</c:v>
                </c:pt>
                <c:pt idx="13">
                  <c:v>1600954.6666666667</c:v>
                </c:pt>
                <c:pt idx="14">
                  <c:v>1689306.3333333333</c:v>
                </c:pt>
                <c:pt idx="15">
                  <c:v>1665484</c:v>
                </c:pt>
                <c:pt idx="16">
                  <c:v>1602744.6666666667</c:v>
                </c:pt>
                <c:pt idx="17">
                  <c:v>1598576.3333333333</c:v>
                </c:pt>
                <c:pt idx="18">
                  <c:v>1844455.6666666667</c:v>
                </c:pt>
                <c:pt idx="19">
                  <c:v>1833441</c:v>
                </c:pt>
                <c:pt idx="20">
                  <c:v>1739444</c:v>
                </c:pt>
                <c:pt idx="21">
                  <c:v>1679583</c:v>
                </c:pt>
                <c:pt idx="22">
                  <c:v>1663889.6666666667</c:v>
                </c:pt>
                <c:pt idx="23">
                  <c:v>1780418.3333333333</c:v>
                </c:pt>
                <c:pt idx="24">
                  <c:v>1718332</c:v>
                </c:pt>
                <c:pt idx="25">
                  <c:v>1644951.6666666667</c:v>
                </c:pt>
                <c:pt idx="26">
                  <c:v>1694579.6666666667</c:v>
                </c:pt>
                <c:pt idx="27">
                  <c:v>1625005.6666666667</c:v>
                </c:pt>
                <c:pt idx="28">
                  <c:v>1618172.6666666667</c:v>
                </c:pt>
                <c:pt idx="29">
                  <c:v>1548664</c:v>
                </c:pt>
                <c:pt idx="30">
                  <c:v>1819056</c:v>
                </c:pt>
                <c:pt idx="31">
                  <c:v>1816283.3333333333</c:v>
                </c:pt>
                <c:pt idx="32">
                  <c:v>1709397</c:v>
                </c:pt>
                <c:pt idx="33">
                  <c:v>1646181</c:v>
                </c:pt>
                <c:pt idx="34">
                  <c:v>1692354.3333333333</c:v>
                </c:pt>
                <c:pt idx="35">
                  <c:v>1720072</c:v>
                </c:pt>
                <c:pt idx="36">
                  <c:v>1696649.6666666667</c:v>
                </c:pt>
                <c:pt idx="37">
                  <c:v>1661420.5</c:v>
                </c:pt>
                <c:pt idx="38">
                  <c:v>1626191.3333333333</c:v>
                </c:pt>
                <c:pt idx="39">
                  <c:v>1574999.6666666667</c:v>
                </c:pt>
                <c:pt idx="40">
                  <c:v>1575202.3333333333</c:v>
                </c:pt>
                <c:pt idx="41">
                  <c:v>1650902</c:v>
                </c:pt>
                <c:pt idx="42">
                  <c:v>1785411.3333333333</c:v>
                </c:pt>
                <c:pt idx="43">
                  <c:v>1785298.3333333333</c:v>
                </c:pt>
                <c:pt idx="44">
                  <c:v>1631210.6666666667</c:v>
                </c:pt>
                <c:pt idx="45">
                  <c:v>1674782.3333333333</c:v>
                </c:pt>
                <c:pt idx="46">
                  <c:v>1610068.6666666667</c:v>
                </c:pt>
                <c:pt idx="47">
                  <c:v>1669083</c:v>
                </c:pt>
                <c:pt idx="48">
                  <c:v>1669982.6666666667</c:v>
                </c:pt>
                <c:pt idx="49">
                  <c:v>1568600</c:v>
                </c:pt>
                <c:pt idx="50">
                  <c:v>1634626</c:v>
                </c:pt>
                <c:pt idx="51">
                  <c:v>1608428.3333333333</c:v>
                </c:pt>
                <c:pt idx="52">
                  <c:v>1609200</c:v>
                </c:pt>
                <c:pt idx="53">
                  <c:v>1583084.3333333333</c:v>
                </c:pt>
                <c:pt idx="54">
                  <c:v>1638858</c:v>
                </c:pt>
                <c:pt idx="55">
                  <c:v>2120432.25</c:v>
                </c:pt>
                <c:pt idx="56">
                  <c:v>1518009.5</c:v>
                </c:pt>
                <c:pt idx="57">
                  <c:v>1538037.5</c:v>
                </c:pt>
                <c:pt idx="58">
                  <c:v>1811002.5</c:v>
                </c:pt>
                <c:pt idx="59">
                  <c:v>1334285</c:v>
                </c:pt>
                <c:pt idx="60">
                  <c:v>1295768.5</c:v>
                </c:pt>
                <c:pt idx="61">
                  <c:v>1437827.75</c:v>
                </c:pt>
                <c:pt idx="62">
                  <c:v>1535435.5</c:v>
                </c:pt>
                <c:pt idx="63">
                  <c:v>1461306</c:v>
                </c:pt>
                <c:pt idx="64">
                  <c:v>1494115.25</c:v>
                </c:pt>
                <c:pt idx="65">
                  <c:v>1491271</c:v>
                </c:pt>
                <c:pt idx="66">
                  <c:v>1717643.75</c:v>
                </c:pt>
                <c:pt idx="67">
                  <c:v>1751090.5</c:v>
                </c:pt>
                <c:pt idx="68">
                  <c:v>1575105</c:v>
                </c:pt>
                <c:pt idx="69">
                  <c:v>1500314.6</c:v>
                </c:pt>
                <c:pt idx="70">
                  <c:v>1472065.3</c:v>
                </c:pt>
                <c:pt idx="71">
                  <c:v>1534297.8</c:v>
                </c:pt>
                <c:pt idx="72">
                  <c:v>1541005.1</c:v>
                </c:pt>
                <c:pt idx="73">
                  <c:v>1408474.9</c:v>
                </c:pt>
                <c:pt idx="74">
                  <c:v>1502967.9</c:v>
                </c:pt>
                <c:pt idx="75">
                  <c:v>1460470.8</c:v>
                </c:pt>
                <c:pt idx="76">
                  <c:v>1393836.8250000002</c:v>
                </c:pt>
                <c:pt idx="77">
                  <c:v>1327202.8500000001</c:v>
                </c:pt>
                <c:pt idx="78">
                  <c:v>1957751.95</c:v>
                </c:pt>
                <c:pt idx="79">
                  <c:v>1810055.35</c:v>
                </c:pt>
                <c:pt idx="80">
                  <c:v>1264597.7000000002</c:v>
                </c:pt>
                <c:pt idx="81">
                  <c:v>1545636.05</c:v>
                </c:pt>
                <c:pt idx="82">
                  <c:v>1390223.9</c:v>
                </c:pt>
                <c:pt idx="83">
                  <c:v>1579584.5997500001</c:v>
                </c:pt>
                <c:pt idx="84">
                  <c:v>1547812.2</c:v>
                </c:pt>
                <c:pt idx="85">
                  <c:v>1546898</c:v>
                </c:pt>
                <c:pt idx="86">
                  <c:v>1875659.9333333333</c:v>
                </c:pt>
                <c:pt idx="87">
                  <c:v>1603801.0666666664</c:v>
                </c:pt>
                <c:pt idx="88">
                  <c:v>1686077.0666666667</c:v>
                </c:pt>
                <c:pt idx="89">
                  <c:v>1650730.1333333335</c:v>
                </c:pt>
                <c:pt idx="90">
                  <c:v>1950510.3333333333</c:v>
                </c:pt>
                <c:pt idx="91">
                  <c:v>1943581.1333333335</c:v>
                </c:pt>
                <c:pt idx="92">
                  <c:v>1657670.8</c:v>
                </c:pt>
                <c:pt idx="93">
                  <c:v>1669345.0666666667</c:v>
                </c:pt>
                <c:pt idx="94">
                  <c:v>1589231.2</c:v>
                </c:pt>
                <c:pt idx="95">
                  <c:v>1751393.4075555557</c:v>
                </c:pt>
                <c:pt idx="96">
                  <c:v>1724890.8666666669</c:v>
                </c:pt>
                <c:pt idx="97">
                  <c:v>1574205.8666666669</c:v>
                </c:pt>
                <c:pt idx="98">
                  <c:v>1663539.4666666668</c:v>
                </c:pt>
                <c:pt idx="99">
                  <c:v>1268483.6666666667</c:v>
                </c:pt>
                <c:pt idx="100">
                  <c:v>1573137.4666666668</c:v>
                </c:pt>
                <c:pt idx="101">
                  <c:v>1677052.4000000001</c:v>
                </c:pt>
                <c:pt idx="102">
                  <c:v>2008610.3999999997</c:v>
                </c:pt>
                <c:pt idx="103">
                  <c:v>2050097.0666666667</c:v>
                </c:pt>
                <c:pt idx="104">
                  <c:v>1480393.8666666665</c:v>
                </c:pt>
                <c:pt idx="105">
                  <c:v>1802091.8</c:v>
                </c:pt>
                <c:pt idx="106">
                  <c:v>1547207.1000000003</c:v>
                </c:pt>
                <c:pt idx="107">
                  <c:v>1681625.7333333332</c:v>
                </c:pt>
                <c:pt idx="108">
                  <c:v>1755463.9333333333</c:v>
                </c:pt>
                <c:pt idx="109">
                  <c:v>1483736</c:v>
                </c:pt>
                <c:pt idx="110">
                  <c:v>1794269.6685555556</c:v>
                </c:pt>
                <c:pt idx="111">
                  <c:v>1620080.4666666668</c:v>
                </c:pt>
                <c:pt idx="112">
                  <c:v>1723540.8666666665</c:v>
                </c:pt>
                <c:pt idx="113">
                  <c:v>1892173.5999999999</c:v>
                </c:pt>
                <c:pt idx="114">
                  <c:v>2166941.4666666668</c:v>
                </c:pt>
                <c:pt idx="115">
                  <c:v>1938712.4000000001</c:v>
                </c:pt>
                <c:pt idx="116">
                  <c:v>1657223.6666666667</c:v>
                </c:pt>
                <c:pt idx="117">
                  <c:v>1726235.4666666668</c:v>
                </c:pt>
                <c:pt idx="118">
                  <c:v>1614757.9993333335</c:v>
                </c:pt>
                <c:pt idx="119">
                  <c:v>1769940</c:v>
                </c:pt>
                <c:pt idx="120">
                  <c:v>1765651.5999999999</c:v>
                </c:pt>
                <c:pt idx="121">
                  <c:v>1474086.4000000001</c:v>
                </c:pt>
                <c:pt idx="122">
                  <c:v>1812153</c:v>
                </c:pt>
                <c:pt idx="123">
                  <c:v>1399373.2666666666</c:v>
                </c:pt>
                <c:pt idx="124">
                  <c:v>1664506.3333333333</c:v>
                </c:pt>
                <c:pt idx="125">
                  <c:v>1642698.2</c:v>
                </c:pt>
                <c:pt idx="126">
                  <c:v>2145004.4</c:v>
                </c:pt>
                <c:pt idx="127">
                  <c:v>2119110.8666666667</c:v>
                </c:pt>
                <c:pt idx="128">
                  <c:v>1522422.5333333332</c:v>
                </c:pt>
                <c:pt idx="129">
                  <c:v>1703072.6666666667</c:v>
                </c:pt>
                <c:pt idx="130">
                  <c:v>1337967.8943333335</c:v>
                </c:pt>
                <c:pt idx="131">
                  <c:v>1594496.4666666668</c:v>
                </c:pt>
              </c:numCache>
            </c:numRef>
          </c:val>
          <c:smooth val="0"/>
          <c:extLst>
            <c:ext xmlns:c16="http://schemas.microsoft.com/office/drawing/2014/chart" uri="{C3380CC4-5D6E-409C-BE32-E72D297353CC}">
              <c16:uniqueId val="{00000001-AC60-4777-85DC-B57C1A464414}"/>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10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25'!$AV$40:$AV$171</c:f>
              <c:numCache>
                <c:formatCode>General</c:formatCode>
                <c:ptCount val="132"/>
              </c:numCache>
            </c:numRef>
          </c:xVal>
          <c:yVal>
            <c:numRef>
              <c:f>'ID Sch. 25'!$BG$40:$BG$171</c:f>
              <c:numCache>
                <c:formatCode>General</c:formatCode>
                <c:ptCount val="132"/>
              </c:numCache>
            </c:numRef>
          </c:yVal>
          <c:smooth val="0"/>
          <c:extLst>
            <c:ext xmlns:c16="http://schemas.microsoft.com/office/drawing/2014/chart" uri="{C3380CC4-5D6E-409C-BE32-E72D297353CC}">
              <c16:uniqueId val="{00000001-8E44-481A-9E88-B43E86B2BE2C}"/>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'ID Sch. 25'!$BX$173:$CJ$173</c:f>
              <c:numCache>
                <c:formatCode>General</c:formatCode>
                <c:ptCount val="13"/>
              </c:numCache>
            </c:numRef>
          </c:cat>
          <c:val>
            <c:numRef>
              <c:f>'ID Sch. 25'!$BX$176:$CJ$176</c:f>
              <c:numCache>
                <c:formatCode>General</c:formatCode>
                <c:ptCount val="13"/>
              </c:numCache>
            </c:numRef>
          </c:val>
          <c:extLst>
            <c:ext xmlns:c16="http://schemas.microsoft.com/office/drawing/2014/chart" uri="{C3380CC4-5D6E-409C-BE32-E72D297353CC}">
              <c16:uniqueId val="{00000000-D930-494F-97F0-4A89260D83D2}"/>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'ID Sch. 25'!$BY$173:$CJ$173</c:f>
              <c:numCache>
                <c:formatCode>General</c:formatCode>
                <c:ptCount val="12"/>
              </c:numCache>
            </c:numRef>
          </c:cat>
          <c:val>
            <c:numRef>
              <c:f>'ID Sch. 25'!$BY$178:$CJ$178</c:f>
              <c:numCache>
                <c:formatCode>General</c:formatCode>
                <c:ptCount val="12"/>
              </c:numCache>
            </c:numRef>
          </c:val>
          <c:extLst>
            <c:ext xmlns:c16="http://schemas.microsoft.com/office/drawing/2014/chart" uri="{C3380CC4-5D6E-409C-BE32-E72D297353CC}">
              <c16:uniqueId val="{00000000-1CB8-4902-B012-9329214658CD}"/>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101-102'!$AQ$45:$AQ$164</c:f>
              <c:numCache>
                <c:formatCode>General</c:formatCode>
                <c:ptCount val="120"/>
                <c:pt idx="0">
                  <c:v>-2.0386560962325917</c:v>
                </c:pt>
                <c:pt idx="1">
                  <c:v>1.7241700608712032</c:v>
                </c:pt>
                <c:pt idx="2">
                  <c:v>-0.31133580379478965</c:v>
                </c:pt>
                <c:pt idx="3">
                  <c:v>-4.610842001613133E-2</c:v>
                </c:pt>
                <c:pt idx="4">
                  <c:v>-0.78348850598329034</c:v>
                </c:pt>
                <c:pt idx="5">
                  <c:v>-0.60444676524295082</c:v>
                </c:pt>
                <c:pt idx="6">
                  <c:v>0.30742155408313587</c:v>
                </c:pt>
                <c:pt idx="7">
                  <c:v>0.26835256546527292</c:v>
                </c:pt>
                <c:pt idx="8">
                  <c:v>-0.92275184368409235</c:v>
                </c:pt>
                <c:pt idx="9">
                  <c:v>1.327693193767812</c:v>
                </c:pt>
                <c:pt idx="10">
                  <c:v>-0.5957727389798354</c:v>
                </c:pt>
                <c:pt idx="11">
                  <c:v>1.5580625568222843</c:v>
                </c:pt>
                <c:pt idx="12">
                  <c:v>2.1706129999240345E-14</c:v>
                </c:pt>
                <c:pt idx="13">
                  <c:v>1.0955701890267742</c:v>
                </c:pt>
                <c:pt idx="14">
                  <c:v>0.79509544984207348</c:v>
                </c:pt>
                <c:pt idx="15">
                  <c:v>-1.6176699908911141</c:v>
                </c:pt>
                <c:pt idx="16">
                  <c:v>-0.54357978612887659</c:v>
                </c:pt>
                <c:pt idx="17">
                  <c:v>-0.29528251068900185</c:v>
                </c:pt>
                <c:pt idx="18">
                  <c:v>7.3232825079960123E-2</c:v>
                </c:pt>
                <c:pt idx="19">
                  <c:v>0.25081308253617496</c:v>
                </c:pt>
                <c:pt idx="20">
                  <c:v>1.2619639773398084</c:v>
                </c:pt>
                <c:pt idx="21">
                  <c:v>-1.2762386136648818</c:v>
                </c:pt>
                <c:pt idx="22">
                  <c:v>0.53684978251385673</c:v>
                </c:pt>
                <c:pt idx="23">
                  <c:v>1.754045971813925</c:v>
                </c:pt>
                <c:pt idx="24">
                  <c:v>1.0661050445024401E-2</c:v>
                </c:pt>
                <c:pt idx="25">
                  <c:v>-1.9566443909010185</c:v>
                </c:pt>
                <c:pt idx="26">
                  <c:v>-1.4637341386154348</c:v>
                </c:pt>
                <c:pt idx="27">
                  <c:v>-1.2604290214241858</c:v>
                </c:pt>
                <c:pt idx="28">
                  <c:v>0.64013710660893286</c:v>
                </c:pt>
                <c:pt idx="29">
                  <c:v>0.86448490810723166</c:v>
                </c:pt>
                <c:pt idx="30">
                  <c:v>0.18391338242325542</c:v>
                </c:pt>
                <c:pt idx="31">
                  <c:v>-0.20380469693923736</c:v>
                </c:pt>
                <c:pt idx="32">
                  <c:v>-0.68217602008111744</c:v>
                </c:pt>
                <c:pt idx="33">
                  <c:v>-0.61066091238157383</c:v>
                </c:pt>
                <c:pt idx="34">
                  <c:v>-0.97098419567598315</c:v>
                </c:pt>
                <c:pt idx="35">
                  <c:v>-0.71679037585124683</c:v>
                </c:pt>
                <c:pt idx="36">
                  <c:v>1.9661669881968397E-2</c:v>
                </c:pt>
                <c:pt idx="37">
                  <c:v>-0.81616763060900643</c:v>
                </c:pt>
                <c:pt idx="38">
                  <c:v>-0.98053567240247985</c:v>
                </c:pt>
                <c:pt idx="39">
                  <c:v>4.5212437913108083E-2</c:v>
                </c:pt>
                <c:pt idx="40">
                  <c:v>-0.58227644252537558</c:v>
                </c:pt>
                <c:pt idx="41">
                  <c:v>3.4226620828693363E-2</c:v>
                </c:pt>
                <c:pt idx="42">
                  <c:v>-6.6255128590816281E-2</c:v>
                </c:pt>
                <c:pt idx="43">
                  <c:v>0.6960956591374986</c:v>
                </c:pt>
                <c:pt idx="44">
                  <c:v>-0.31606847981097425</c:v>
                </c:pt>
                <c:pt idx="45">
                  <c:v>-1.4251125466837278</c:v>
                </c:pt>
                <c:pt idx="46">
                  <c:v>-0.79058864080726421</c:v>
                </c:pt>
                <c:pt idx="47">
                  <c:v>-0.7697954792848708</c:v>
                </c:pt>
                <c:pt idx="48">
                  <c:v>0.752757443512998</c:v>
                </c:pt>
                <c:pt idx="49">
                  <c:v>0.25087499114825412</c:v>
                </c:pt>
                <c:pt idx="50">
                  <c:v>1.1061873924000738</c:v>
                </c:pt>
                <c:pt idx="51">
                  <c:v>1.2961028388965623</c:v>
                </c:pt>
                <c:pt idx="52">
                  <c:v>0.51201810033785122</c:v>
                </c:pt>
                <c:pt idx="53">
                  <c:v>0.66818274212217099</c:v>
                </c:pt>
                <c:pt idx="54">
                  <c:v>-2.8093256022381167E-2</c:v>
                </c:pt>
                <c:pt idx="55">
                  <c:v>0.13041547324989927</c:v>
                </c:pt>
                <c:pt idx="56">
                  <c:v>-0.38032007676423801</c:v>
                </c:pt>
                <c:pt idx="57">
                  <c:v>-0.17551164927453974</c:v>
                </c:pt>
                <c:pt idx="58">
                  <c:v>-2.0200320503045936E-2</c:v>
                </c:pt>
                <c:pt idx="59">
                  <c:v>-0.3925148463601919</c:v>
                </c:pt>
                <c:pt idx="60">
                  <c:v>1.6536164949134737</c:v>
                </c:pt>
                <c:pt idx="61">
                  <c:v>-2.0354598990664186</c:v>
                </c:pt>
                <c:pt idx="62">
                  <c:v>2.9086090431972522</c:v>
                </c:pt>
                <c:pt idx="63">
                  <c:v>1.4473735806025445</c:v>
                </c:pt>
                <c:pt idx="64">
                  <c:v>1.1447225710630768</c:v>
                </c:pt>
                <c:pt idx="65">
                  <c:v>-0.45644563729701509</c:v>
                </c:pt>
                <c:pt idx="66">
                  <c:v>-0.10919126874834072</c:v>
                </c:pt>
                <c:pt idx="67">
                  <c:v>-0.35807131955057542</c:v>
                </c:pt>
                <c:pt idx="68">
                  <c:v>-0.79500193375995609</c:v>
                </c:pt>
                <c:pt idx="69">
                  <c:v>-0.18262293948314504</c:v>
                </c:pt>
                <c:pt idx="70">
                  <c:v>-0.24425630842999782</c:v>
                </c:pt>
                <c:pt idx="71">
                  <c:v>0.22772260209657341</c:v>
                </c:pt>
                <c:pt idx="72">
                  <c:v>-1.3915910663279265</c:v>
                </c:pt>
                <c:pt idx="73">
                  <c:v>-1.3301664151911132</c:v>
                </c:pt>
                <c:pt idx="74">
                  <c:v>0.40485139398623526</c:v>
                </c:pt>
                <c:pt idx="75">
                  <c:v>0.11835683804241372</c:v>
                </c:pt>
                <c:pt idx="76">
                  <c:v>1.3630501658412941</c:v>
                </c:pt>
                <c:pt idx="77">
                  <c:v>-0.78154672723759888</c:v>
                </c:pt>
                <c:pt idx="78">
                  <c:v>0.17750082656673175</c:v>
                </c:pt>
                <c:pt idx="79">
                  <c:v>0.19765169984273218</c:v>
                </c:pt>
                <c:pt idx="80">
                  <c:v>-0.71720903041000661</c:v>
                </c:pt>
                <c:pt idx="81">
                  <c:v>2.0267285668795059</c:v>
                </c:pt>
                <c:pt idx="82">
                  <c:v>1.3909685044242812</c:v>
                </c:pt>
                <c:pt idx="83">
                  <c:v>-0.64631315571437742</c:v>
                </c:pt>
                <c:pt idx="84">
                  <c:v>-0.59517170572262046</c:v>
                </c:pt>
                <c:pt idx="85">
                  <c:v>0.61173180435611041</c:v>
                </c:pt>
                <c:pt idx="86">
                  <c:v>1.6893451544555507</c:v>
                </c:pt>
                <c:pt idx="87">
                  <c:v>-0.99297016118593651</c:v>
                </c:pt>
                <c:pt idx="88">
                  <c:v>-0.45567711409359979</c:v>
                </c:pt>
                <c:pt idx="89">
                  <c:v>-0.33892382657253728</c:v>
                </c:pt>
                <c:pt idx="90">
                  <c:v>0.23480096993975888</c:v>
                </c:pt>
                <c:pt idx="91">
                  <c:v>-6.5158553507407069E-2</c:v>
                </c:pt>
                <c:pt idx="92">
                  <c:v>1.0305184713436275</c:v>
                </c:pt>
                <c:pt idx="93">
                  <c:v>0.36111045558812721</c:v>
                </c:pt>
                <c:pt idx="94">
                  <c:v>2.4009723079475216</c:v>
                </c:pt>
                <c:pt idx="95">
                  <c:v>0.71465762882556505</c:v>
                </c:pt>
                <c:pt idx="96">
                  <c:v>1.5887222095298046</c:v>
                </c:pt>
                <c:pt idx="97">
                  <c:v>2.1706129999240345E-14</c:v>
                </c:pt>
                <c:pt idx="98">
                  <c:v>-2.327944368668764</c:v>
                </c:pt>
                <c:pt idx="99">
                  <c:v>1.0398408079930295</c:v>
                </c:pt>
                <c:pt idx="100">
                  <c:v>-1.291288802618517</c:v>
                </c:pt>
                <c:pt idx="101">
                  <c:v>0.51227598374263639</c:v>
                </c:pt>
                <c:pt idx="102">
                  <c:v>-0.47747852429665316</c:v>
                </c:pt>
                <c:pt idx="103">
                  <c:v>-0.41643825152159186</c:v>
                </c:pt>
                <c:pt idx="104">
                  <c:v>0.27404617254417141</c:v>
                </c:pt>
                <c:pt idx="105">
                  <c:v>-0.63845208363714046</c:v>
                </c:pt>
                <c:pt idx="106">
                  <c:v>-0.95919700236887573</c:v>
                </c:pt>
                <c:pt idx="107">
                  <c:v>-0.7849958924222904</c:v>
                </c:pt>
                <c:pt idx="108">
                  <c:v>3.2559194998860514E-14</c:v>
                </c:pt>
                <c:pt idx="109">
                  <c:v>2.4560912903655732</c:v>
                </c:pt>
                <c:pt idx="110">
                  <c:v>-1.8205384503995654</c:v>
                </c:pt>
                <c:pt idx="111">
                  <c:v>-2.9708909930252419E-2</c:v>
                </c:pt>
                <c:pt idx="112">
                  <c:v>-3.617292501567647E-3</c:v>
                </c:pt>
                <c:pt idx="113">
                  <c:v>0.397475212238244</c:v>
                </c:pt>
                <c:pt idx="114">
                  <c:v>-0.29585138043479592</c:v>
                </c:pt>
                <c:pt idx="115">
                  <c:v>-0.49985565871289173</c:v>
                </c:pt>
                <c:pt idx="116">
                  <c:v>1.2469987632826689</c:v>
                </c:pt>
                <c:pt idx="117">
                  <c:v>0.59306652888956368</c:v>
                </c:pt>
                <c:pt idx="118">
                  <c:v>-0.74779138812045653</c:v>
                </c:pt>
                <c:pt idx="119">
                  <c:v>-0.94407900992501226</c:v>
                </c:pt>
              </c:numCache>
            </c:numRef>
          </c:val>
          <c:smooth val="0"/>
          <c:extLst>
            <c:ext xmlns:c16="http://schemas.microsoft.com/office/drawing/2014/chart" uri="{C3380CC4-5D6E-409C-BE32-E72D297353CC}">
              <c16:uniqueId val="{00000000-CBC6-4DDB-97BD-80642FF3A0DA}"/>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101-102'!$E$156</c:f>
              <c:strCache>
                <c:ptCount val="1"/>
                <c:pt idx="0">
                  <c:v>Annual Calendar, UPC</c:v>
                </c:pt>
              </c:strCache>
            </c:strRef>
          </c:tx>
          <c:spPr>
            <a:ln w="28575" cap="rnd">
              <a:solidFill>
                <a:schemeClr val="accent1"/>
              </a:solidFill>
              <a:round/>
            </a:ln>
            <a:effectLst/>
          </c:spPr>
          <c:marker>
            <c:symbol val="none"/>
          </c:marker>
          <c:cat>
            <c:numRef>
              <c:f>'WA Sch. 101-102'!$A$157:$A$167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101-102'!$E$157:$E$167</c:f>
              <c:numCache>
                <c:formatCode>#,##0</c:formatCode>
                <c:ptCount val="11"/>
                <c:pt idx="0">
                  <c:v>750.18736771267231</c:v>
                </c:pt>
                <c:pt idx="1">
                  <c:v>817.1601398494978</c:v>
                </c:pt>
                <c:pt idx="2">
                  <c:v>773.7671639993107</c:v>
                </c:pt>
                <c:pt idx="3">
                  <c:v>683.90692759877311</c:v>
                </c:pt>
                <c:pt idx="4">
                  <c:v>706.40560759542643</c:v>
                </c:pt>
                <c:pt idx="5">
                  <c:v>836.14567925678455</c:v>
                </c:pt>
                <c:pt idx="6">
                  <c:v>754.20134494674528</c:v>
                </c:pt>
                <c:pt idx="7">
                  <c:v>825.3988517358307</c:v>
                </c:pt>
                <c:pt idx="8">
                  <c:v>757.16179988198019</c:v>
                </c:pt>
                <c:pt idx="9">
                  <c:v>744.34597152674519</c:v>
                </c:pt>
                <c:pt idx="10">
                  <c:v>824.7272416636946</c:v>
                </c:pt>
              </c:numCache>
            </c:numRef>
          </c:val>
          <c:smooth val="0"/>
          <c:extLst>
            <c:ext xmlns:c16="http://schemas.microsoft.com/office/drawing/2014/chart" uri="{C3380CC4-5D6E-409C-BE32-E72D297353CC}">
              <c16:uniqueId val="{00000000-2EF4-40FA-92C5-630A1811B0E8}"/>
            </c:ext>
          </c:extLst>
        </c:ser>
        <c:ser>
          <c:idx val="1"/>
          <c:order val="1"/>
          <c:tx>
            <c:strRef>
              <c:f>'WA Sch. 101-102'!$F$156</c:f>
              <c:strCache>
                <c:ptCount val="1"/>
                <c:pt idx="0">
                  <c:v>Annual Normalized, UPC</c:v>
                </c:pt>
              </c:strCache>
            </c:strRef>
          </c:tx>
          <c:spPr>
            <a:ln w="28575" cap="rnd">
              <a:solidFill>
                <a:schemeClr val="accent2"/>
              </a:solidFill>
              <a:round/>
            </a:ln>
            <a:effectLst/>
          </c:spPr>
          <c:marker>
            <c:symbol val="none"/>
          </c:marker>
          <c:cat>
            <c:numRef>
              <c:f>'WA Sch. 101-102'!$A$157:$A$167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101-102'!$F$157:$F$167</c:f>
              <c:numCache>
                <c:formatCode>#,##0</c:formatCode>
                <c:ptCount val="11"/>
                <c:pt idx="0">
                  <c:v>766.98279835838605</c:v>
                </c:pt>
                <c:pt idx="1">
                  <c:v>784.44100113357877</c:v>
                </c:pt>
                <c:pt idx="2">
                  <c:v>798.49954546624349</c:v>
                </c:pt>
                <c:pt idx="3">
                  <c:v>768.58199193872304</c:v>
                </c:pt>
                <c:pt idx="4">
                  <c:v>771.49265523232168</c:v>
                </c:pt>
                <c:pt idx="5">
                  <c:v>793.85514151807558</c:v>
                </c:pt>
                <c:pt idx="6">
                  <c:v>792.25413448921427</c:v>
                </c:pt>
                <c:pt idx="7">
                  <c:v>786.06771744483547</c:v>
                </c:pt>
                <c:pt idx="8">
                  <c:v>796.02992716072038</c:v>
                </c:pt>
                <c:pt idx="9">
                  <c:v>780.39527204265789</c:v>
                </c:pt>
                <c:pt idx="10">
                  <c:v>789.39030776535037</c:v>
                </c:pt>
              </c:numCache>
            </c:numRef>
          </c:val>
          <c:smooth val="0"/>
          <c:extLst>
            <c:ext xmlns:c16="http://schemas.microsoft.com/office/drawing/2014/chart" uri="{C3380CC4-5D6E-409C-BE32-E72D297353CC}">
              <c16:uniqueId val="{00000001-2EF4-40FA-92C5-630A1811B0E8}"/>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6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101-102'!$O$7</c:f>
              <c:strCache>
                <c:ptCount val="1"/>
                <c:pt idx="0">
                  <c:v>AC.UPC</c:v>
                </c:pt>
              </c:strCache>
            </c:strRef>
          </c:tx>
          <c:spPr>
            <a:ln w="28575" cap="rnd">
              <a:solidFill>
                <a:schemeClr val="accent1"/>
              </a:solidFill>
              <a:round/>
            </a:ln>
            <a:effectLst/>
          </c:spPr>
          <c:marker>
            <c:symbol val="none"/>
          </c:marker>
          <c:cat>
            <c:numRef>
              <c:f>'WA Sch. 101-102'!$A$8:$A$151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101-102'!$O$8:$O$151</c:f>
              <c:numCache>
                <c:formatCode>#,##0</c:formatCode>
                <c:ptCount val="144"/>
                <c:pt idx="0">
                  <c:v>133.60131828282414</c:v>
                </c:pt>
                <c:pt idx="1">
                  <c:v>114.67318401441324</c:v>
                </c:pt>
                <c:pt idx="2">
                  <c:v>95.551648366646418</c:v>
                </c:pt>
                <c:pt idx="3">
                  <c:v>54.095491476168064</c:v>
                </c:pt>
                <c:pt idx="4">
                  <c:v>34.909862356471116</c:v>
                </c:pt>
                <c:pt idx="5">
                  <c:v>23.467879624630065</c:v>
                </c:pt>
                <c:pt idx="6">
                  <c:v>14.672778407306783</c:v>
                </c:pt>
                <c:pt idx="7">
                  <c:v>14.174529138196746</c:v>
                </c:pt>
                <c:pt idx="8">
                  <c:v>15.780735632495979</c:v>
                </c:pt>
                <c:pt idx="9">
                  <c:v>44.748365612486722</c:v>
                </c:pt>
                <c:pt idx="10">
                  <c:v>86.202638353949723</c:v>
                </c:pt>
                <c:pt idx="11">
                  <c:v>122.33013572329261</c:v>
                </c:pt>
                <c:pt idx="12">
                  <c:v>149.63641527807835</c:v>
                </c:pt>
                <c:pt idx="13">
                  <c:v>112.03509056611428</c:v>
                </c:pt>
                <c:pt idx="14">
                  <c:v>86.362883960776614</c:v>
                </c:pt>
                <c:pt idx="15">
                  <c:v>58.750928940297399</c:v>
                </c:pt>
                <c:pt idx="16">
                  <c:v>28.308304467777905</c:v>
                </c:pt>
                <c:pt idx="17">
                  <c:v>18.986794758639419</c:v>
                </c:pt>
                <c:pt idx="18">
                  <c:v>14.072610904165256</c:v>
                </c:pt>
                <c:pt idx="19">
                  <c:v>13.855323187472461</c:v>
                </c:pt>
                <c:pt idx="20">
                  <c:v>17.93009790361511</c:v>
                </c:pt>
                <c:pt idx="21">
                  <c:v>62.540110458395581</c:v>
                </c:pt>
                <c:pt idx="22">
                  <c:v>101.44101662727034</c:v>
                </c:pt>
                <c:pt idx="23">
                  <c:v>151.82632038118248</c:v>
                </c:pt>
                <c:pt idx="24">
                  <c:v>138.55844338673995</c:v>
                </c:pt>
                <c:pt idx="25">
                  <c:v>135.25962802048971</c:v>
                </c:pt>
                <c:pt idx="26">
                  <c:v>94.411556556355308</c:v>
                </c:pt>
                <c:pt idx="27">
                  <c:v>52.164499607311392</c:v>
                </c:pt>
                <c:pt idx="28">
                  <c:v>24.708290054748804</c:v>
                </c:pt>
                <c:pt idx="29">
                  <c:v>17.081411818407609</c:v>
                </c:pt>
                <c:pt idx="30">
                  <c:v>14.052475825554788</c:v>
                </c:pt>
                <c:pt idx="31">
                  <c:v>13.730206006453214</c:v>
                </c:pt>
                <c:pt idx="32">
                  <c:v>18.253887918164594</c:v>
                </c:pt>
                <c:pt idx="33">
                  <c:v>33.028950615225583</c:v>
                </c:pt>
                <c:pt idx="34">
                  <c:v>105.29918660223385</c:v>
                </c:pt>
                <c:pt idx="35">
                  <c:v>126.35238474295191</c:v>
                </c:pt>
                <c:pt idx="36">
                  <c:v>131.98300149889241</c:v>
                </c:pt>
                <c:pt idx="37">
                  <c:v>86.322366280961006</c:v>
                </c:pt>
                <c:pt idx="38">
                  <c:v>69.600406264951346</c:v>
                </c:pt>
                <c:pt idx="39">
                  <c:v>51.237120755124565</c:v>
                </c:pt>
                <c:pt idx="40">
                  <c:v>21.874361841843164</c:v>
                </c:pt>
                <c:pt idx="41">
                  <c:v>13.076506423801009</c:v>
                </c:pt>
                <c:pt idx="42">
                  <c:v>14.223531733715333</c:v>
                </c:pt>
                <c:pt idx="43">
                  <c:v>12.97562687725536</c:v>
                </c:pt>
                <c:pt idx="44">
                  <c:v>21.637347980455807</c:v>
                </c:pt>
                <c:pt idx="45">
                  <c:v>31.757620804773701</c:v>
                </c:pt>
                <c:pt idx="46">
                  <c:v>100.84843053360009</c:v>
                </c:pt>
                <c:pt idx="47">
                  <c:v>127.00640962880286</c:v>
                </c:pt>
                <c:pt idx="48">
                  <c:v>131.77307248866765</c:v>
                </c:pt>
                <c:pt idx="49">
                  <c:v>92.947350362166233</c:v>
                </c:pt>
                <c:pt idx="50">
                  <c:v>79.802467289175851</c:v>
                </c:pt>
                <c:pt idx="51">
                  <c:v>34.926040233418114</c:v>
                </c:pt>
                <c:pt idx="52">
                  <c:v>22.092290599182309</c:v>
                </c:pt>
                <c:pt idx="53">
                  <c:v>18.068798249278693</c:v>
                </c:pt>
                <c:pt idx="54">
                  <c:v>14.959302061539869</c:v>
                </c:pt>
                <c:pt idx="55">
                  <c:v>15.332261287684599</c:v>
                </c:pt>
                <c:pt idx="56">
                  <c:v>19.476450583743169</c:v>
                </c:pt>
                <c:pt idx="57">
                  <c:v>47.026021564266038</c:v>
                </c:pt>
                <c:pt idx="58">
                  <c:v>73.18377495284021</c:v>
                </c:pt>
                <c:pt idx="59">
                  <c:v>155.58817935054762</c:v>
                </c:pt>
                <c:pt idx="60">
                  <c:v>174.47697470523542</c:v>
                </c:pt>
                <c:pt idx="61">
                  <c:v>122.45912667952386</c:v>
                </c:pt>
                <c:pt idx="62">
                  <c:v>91.341742674850678</c:v>
                </c:pt>
                <c:pt idx="63">
                  <c:v>61.571779493100792</c:v>
                </c:pt>
                <c:pt idx="64">
                  <c:v>31.612012180314668</c:v>
                </c:pt>
                <c:pt idx="65">
                  <c:v>16.192551939622259</c:v>
                </c:pt>
                <c:pt idx="66">
                  <c:v>13.193973906897671</c:v>
                </c:pt>
                <c:pt idx="67">
                  <c:v>13.217105329965349</c:v>
                </c:pt>
                <c:pt idx="68">
                  <c:v>19.945325431948689</c:v>
                </c:pt>
                <c:pt idx="69">
                  <c:v>55.75747068620408</c:v>
                </c:pt>
                <c:pt idx="70">
                  <c:v>93.286374291429325</c:v>
                </c:pt>
                <c:pt idx="71">
                  <c:v>142.63188827432052</c:v>
                </c:pt>
                <c:pt idx="72">
                  <c:v>126.20368128406318</c:v>
                </c:pt>
                <c:pt idx="73">
                  <c:v>113.44396147612751</c:v>
                </c:pt>
                <c:pt idx="74">
                  <c:v>97.865164021935328</c:v>
                </c:pt>
                <c:pt idx="75">
                  <c:v>60.683537231292235</c:v>
                </c:pt>
                <c:pt idx="76">
                  <c:v>20.376240181597325</c:v>
                </c:pt>
                <c:pt idx="77">
                  <c:v>16.327817074158617</c:v>
                </c:pt>
                <c:pt idx="78">
                  <c:v>14.209661059834245</c:v>
                </c:pt>
                <c:pt idx="79">
                  <c:v>13.686238822032223</c:v>
                </c:pt>
                <c:pt idx="80">
                  <c:v>19.199995815036758</c:v>
                </c:pt>
                <c:pt idx="81">
                  <c:v>51.011089311147295</c:v>
                </c:pt>
                <c:pt idx="82">
                  <c:v>95.198171595622767</c:v>
                </c:pt>
                <c:pt idx="83">
                  <c:v>125.64011159707979</c:v>
                </c:pt>
                <c:pt idx="84">
                  <c:v>128.25243374749888</c:v>
                </c:pt>
                <c:pt idx="85">
                  <c:v>144.91524470226267</c:v>
                </c:pt>
                <c:pt idx="86">
                  <c:v>110.64140291610052</c:v>
                </c:pt>
                <c:pt idx="87">
                  <c:v>53.240528484547454</c:v>
                </c:pt>
                <c:pt idx="88">
                  <c:v>25.854947610226468</c:v>
                </c:pt>
                <c:pt idx="89">
                  <c:v>15.186818558971334</c:v>
                </c:pt>
                <c:pt idx="90">
                  <c:v>14.484043574344799</c:v>
                </c:pt>
                <c:pt idx="91">
                  <c:v>13.393181719030114</c:v>
                </c:pt>
                <c:pt idx="92">
                  <c:v>22.624928817125465</c:v>
                </c:pt>
                <c:pt idx="93">
                  <c:v>75.315262198862015</c:v>
                </c:pt>
                <c:pt idx="94">
                  <c:v>103.92605366872209</c:v>
                </c:pt>
                <c:pt idx="95">
                  <c:v>117.43666015496684</c:v>
                </c:pt>
                <c:pt idx="96">
                  <c:v>118.61378921589316</c:v>
                </c:pt>
                <c:pt idx="97">
                  <c:v>108.40640067719374</c:v>
                </c:pt>
                <c:pt idx="98">
                  <c:v>99.765568311252352</c:v>
                </c:pt>
                <c:pt idx="99">
                  <c:v>51.693375746669695</c:v>
                </c:pt>
                <c:pt idx="100">
                  <c:v>30.952867556519141</c:v>
                </c:pt>
                <c:pt idx="101">
                  <c:v>19.76627680495282</c:v>
                </c:pt>
                <c:pt idx="102">
                  <c:v>15.667924246322546</c:v>
                </c:pt>
                <c:pt idx="103">
                  <c:v>13.338709601112953</c:v>
                </c:pt>
                <c:pt idx="104">
                  <c:v>16.865375696217527</c:v>
                </c:pt>
                <c:pt idx="105">
                  <c:v>53.16828485150743</c:v>
                </c:pt>
                <c:pt idx="106">
                  <c:v>101.52622386717802</c:v>
                </c:pt>
                <c:pt idx="107">
                  <c:v>126.91528371128548</c:v>
                </c:pt>
                <c:pt idx="108">
                  <c:v>126.83021064418952</c:v>
                </c:pt>
                <c:pt idx="109">
                  <c:v>131.99874769944481</c:v>
                </c:pt>
                <c:pt idx="110">
                  <c:v>80.13520803255642</c:v>
                </c:pt>
                <c:pt idx="111">
                  <c:v>52.612201114458706</c:v>
                </c:pt>
                <c:pt idx="112">
                  <c:v>26.223729903723584</c:v>
                </c:pt>
                <c:pt idx="113">
                  <c:v>16.110448944251402</c:v>
                </c:pt>
                <c:pt idx="114">
                  <c:v>12.017136071904284</c:v>
                </c:pt>
                <c:pt idx="115">
                  <c:v>13.653226345885715</c:v>
                </c:pt>
                <c:pt idx="116">
                  <c:v>18.493400269460555</c:v>
                </c:pt>
                <c:pt idx="117">
                  <c:v>48.599710579004579</c:v>
                </c:pt>
                <c:pt idx="118">
                  <c:v>83.022476799918238</c:v>
                </c:pt>
                <c:pt idx="119">
                  <c:v>138.52049177464528</c:v>
                </c:pt>
                <c:pt idx="120">
                  <c:v>146.4086455735835</c:v>
                </c:pt>
                <c:pt idx="121">
                  <c:v>120.908421382838</c:v>
                </c:pt>
                <c:pt idx="122">
                  <c:v>77.965852555816056</c:v>
                </c:pt>
                <c:pt idx="123">
                  <c:v>70.7580636902469</c:v>
                </c:pt>
                <c:pt idx="124">
                  <c:v>44.18933333266979</c:v>
                </c:pt>
                <c:pt idx="125">
                  <c:v>20.311036639984316</c:v>
                </c:pt>
                <c:pt idx="126">
                  <c:v>12.96532695296143</c:v>
                </c:pt>
                <c:pt idx="127">
                  <c:v>11.525365345605309</c:v>
                </c:pt>
                <c:pt idx="128">
                  <c:v>15.142819289494275</c:v>
                </c:pt>
                <c:pt idx="129">
                  <c:v>32.962218169380286</c:v>
                </c:pt>
                <c:pt idx="130">
                  <c:v>122.4067777952087</c:v>
                </c:pt>
                <c:pt idx="131">
                  <c:v>153.72698202865931</c:v>
                </c:pt>
                <c:pt idx="132">
                  <c:v>130.12957024258063</c:v>
                </c:pt>
                <c:pt idx="133">
                  <c:v>115.70427365568115</c:v>
                </c:pt>
                <c:pt idx="134">
                  <c:v>94.939705043980169</c:v>
                </c:pt>
                <c:pt idx="135">
                  <c:v>62.45628049054281</c:v>
                </c:pt>
                <c:pt idx="136">
                  <c:v>19.311657898975323</c:v>
                </c:pt>
                <c:pt idx="137">
                  <c:v>13.652410027521348</c:v>
                </c:pt>
              </c:numCache>
            </c:numRef>
          </c:val>
          <c:smooth val="0"/>
          <c:extLst>
            <c:ext xmlns:c16="http://schemas.microsoft.com/office/drawing/2014/chart" uri="{C3380CC4-5D6E-409C-BE32-E72D297353CC}">
              <c16:uniqueId val="{00000000-7FBD-4E89-A9DA-5F4E34D43A48}"/>
            </c:ext>
          </c:extLst>
        </c:ser>
        <c:ser>
          <c:idx val="1"/>
          <c:order val="1"/>
          <c:tx>
            <c:strRef>
              <c:f>'WA Sch. 101-102'!$Q$7</c:f>
              <c:strCache>
                <c:ptCount val="1"/>
                <c:pt idx="0">
                  <c:v>N.UPC</c:v>
                </c:pt>
              </c:strCache>
            </c:strRef>
          </c:tx>
          <c:spPr>
            <a:ln w="28575" cap="rnd">
              <a:solidFill>
                <a:schemeClr val="accent2"/>
              </a:solidFill>
              <a:round/>
            </a:ln>
            <a:effectLst/>
          </c:spPr>
          <c:marker>
            <c:symbol val="none"/>
          </c:marker>
          <c:cat>
            <c:numRef>
              <c:f>'WA Sch. 101-102'!$A$8:$A$151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101-102'!$Q$8:$Q$151</c:f>
              <c:numCache>
                <c:formatCode>#,##0.0</c:formatCode>
                <c:ptCount val="144"/>
                <c:pt idx="0">
                  <c:v>134.68056436787947</c:v>
                </c:pt>
                <c:pt idx="1">
                  <c:v>114.1409238162482</c:v>
                </c:pt>
                <c:pt idx="2">
                  <c:v>90.171108472619736</c:v>
                </c:pt>
                <c:pt idx="3">
                  <c:v>58.458684970651206</c:v>
                </c:pt>
                <c:pt idx="4">
                  <c:v>29.25957551459414</c:v>
                </c:pt>
                <c:pt idx="5">
                  <c:v>18.902882574934281</c:v>
                </c:pt>
                <c:pt idx="6">
                  <c:v>14.123673666592294</c:v>
                </c:pt>
                <c:pt idx="7">
                  <c:v>14.441138442795179</c:v>
                </c:pt>
                <c:pt idx="8">
                  <c:v>22.404020095385466</c:v>
                </c:pt>
                <c:pt idx="9">
                  <c:v>44.641419490864635</c:v>
                </c:pt>
                <c:pt idx="10">
                  <c:v>96.404620773809526</c:v>
                </c:pt>
                <c:pt idx="11">
                  <c:v>133.33118641918369</c:v>
                </c:pt>
                <c:pt idx="12">
                  <c:v>130.97956482015204</c:v>
                </c:pt>
                <c:pt idx="13">
                  <c:v>118.62810062247961</c:v>
                </c:pt>
                <c:pt idx="14">
                  <c:v>89.470095736956651</c:v>
                </c:pt>
                <c:pt idx="15">
                  <c:v>56.63941529238457</c:v>
                </c:pt>
                <c:pt idx="16">
                  <c:v>29.246456370422688</c:v>
                </c:pt>
                <c:pt idx="17">
                  <c:v>17.515996241924334</c:v>
                </c:pt>
                <c:pt idx="18">
                  <c:v>15.18940042707705</c:v>
                </c:pt>
                <c:pt idx="19">
                  <c:v>14.836209004912474</c:v>
                </c:pt>
                <c:pt idx="20">
                  <c:v>16.899880338788179</c:v>
                </c:pt>
                <c:pt idx="21">
                  <c:v>53.787476763470529</c:v>
                </c:pt>
                <c:pt idx="22">
                  <c:v>97.947906035084912</c:v>
                </c:pt>
                <c:pt idx="23">
                  <c:v>141.98186010618323</c:v>
                </c:pt>
                <c:pt idx="24">
                  <c:v>145.01804935364268</c:v>
                </c:pt>
                <c:pt idx="25">
                  <c:v>116.98194049110873</c:v>
                </c:pt>
                <c:pt idx="26">
                  <c:v>92.367587606459423</c:v>
                </c:pt>
                <c:pt idx="27">
                  <c:v>52.523852884810189</c:v>
                </c:pt>
                <c:pt idx="28">
                  <c:v>29.874722756532137</c:v>
                </c:pt>
                <c:pt idx="29">
                  <c:v>18.32562712587346</c:v>
                </c:pt>
                <c:pt idx="30">
                  <c:v>14.576113396377718</c:v>
                </c:pt>
                <c:pt idx="31">
                  <c:v>14.790277087303227</c:v>
                </c:pt>
                <c:pt idx="32">
                  <c:v>22.621154306586298</c:v>
                </c:pt>
                <c:pt idx="33">
                  <c:v>46.96837144989977</c:v>
                </c:pt>
                <c:pt idx="34">
                  <c:v>100.91398687965294</c:v>
                </c:pt>
                <c:pt idx="35">
                  <c:v>142.49509610672922</c:v>
                </c:pt>
                <c:pt idx="36">
                  <c:v>136.34626044720801</c:v>
                </c:pt>
                <c:pt idx="37">
                  <c:v>108.98888452830133</c:v>
                </c:pt>
                <c:pt idx="38">
                  <c:v>86.452226533971142</c:v>
                </c:pt>
                <c:pt idx="39">
                  <c:v>53.459385753283776</c:v>
                </c:pt>
                <c:pt idx="40">
                  <c:v>32.974608141391819</c:v>
                </c:pt>
                <c:pt idx="41">
                  <c:v>21.362794284185867</c:v>
                </c:pt>
                <c:pt idx="42">
                  <c:v>14.865960609171193</c:v>
                </c:pt>
                <c:pt idx="43">
                  <c:v>13.599736495258687</c:v>
                </c:pt>
                <c:pt idx="44">
                  <c:v>17.529893717926988</c:v>
                </c:pt>
                <c:pt idx="45">
                  <c:v>48.711368108437469</c:v>
                </c:pt>
                <c:pt idx="46">
                  <c:v>96.965312546743164</c:v>
                </c:pt>
                <c:pt idx="47">
                  <c:v>136.02453753863091</c:v>
                </c:pt>
                <c:pt idx="48">
                  <c:v>136.36983102292461</c:v>
                </c:pt>
                <c:pt idx="49">
                  <c:v>111.97553383836095</c:v>
                </c:pt>
                <c:pt idx="50">
                  <c:v>87.717613445816056</c:v>
                </c:pt>
                <c:pt idx="51">
                  <c:v>56.878563854481172</c:v>
                </c:pt>
                <c:pt idx="52">
                  <c:v>29.773385012395533</c:v>
                </c:pt>
                <c:pt idx="53">
                  <c:v>19.188536616509378</c:v>
                </c:pt>
                <c:pt idx="54">
                  <c:v>14.210826162917749</c:v>
                </c:pt>
                <c:pt idx="55">
                  <c:v>15.956370905687926</c:v>
                </c:pt>
                <c:pt idx="56">
                  <c:v>18.488646119225809</c:v>
                </c:pt>
                <c:pt idx="57">
                  <c:v>46.57850447074032</c:v>
                </c:pt>
                <c:pt idx="58">
                  <c:v>97.437727486043229</c:v>
                </c:pt>
                <c:pt idx="59">
                  <c:v>135.88572922520314</c:v>
                </c:pt>
                <c:pt idx="60">
                  <c:v>138.28964216047217</c:v>
                </c:pt>
                <c:pt idx="61">
                  <c:v>114.76987583728041</c:v>
                </c:pt>
                <c:pt idx="62">
                  <c:v>93.182266666967465</c:v>
                </c:pt>
                <c:pt idx="63">
                  <c:v>60.154361383315425</c:v>
                </c:pt>
                <c:pt idx="64">
                  <c:v>32.639093596065102</c:v>
                </c:pt>
                <c:pt idx="65">
                  <c:v>20.848723547266705</c:v>
                </c:pt>
                <c:pt idx="66">
                  <c:v>14.310763429809466</c:v>
                </c:pt>
                <c:pt idx="67">
                  <c:v>14.474983124964515</c:v>
                </c:pt>
                <c:pt idx="68">
                  <c:v>18.320385796532726</c:v>
                </c:pt>
                <c:pt idx="69">
                  <c:v>49.850925082924888</c:v>
                </c:pt>
                <c:pt idx="70">
                  <c:v>99.455199323632868</c:v>
                </c:pt>
                <c:pt idx="71">
                  <c:v>136.87374141559172</c:v>
                </c:pt>
                <c:pt idx="72">
                  <c:v>140.64878717596315</c:v>
                </c:pt>
                <c:pt idx="73">
                  <c:v>108.78248463373099</c:v>
                </c:pt>
                <c:pt idx="74">
                  <c:v>97.902399130176661</c:v>
                </c:pt>
                <c:pt idx="75">
                  <c:v>60.55050505943268</c:v>
                </c:pt>
                <c:pt idx="76">
                  <c:v>34.296002738588371</c:v>
                </c:pt>
                <c:pt idx="77">
                  <c:v>17.903577543058965</c:v>
                </c:pt>
                <c:pt idx="78">
                  <c:v>14.098386174797993</c:v>
                </c:pt>
                <c:pt idx="79">
                  <c:v>13.195747288262995</c:v>
                </c:pt>
                <c:pt idx="80">
                  <c:v>17.234428304708512</c:v>
                </c:pt>
                <c:pt idx="81">
                  <c:v>49.832302230855788</c:v>
                </c:pt>
                <c:pt idx="82">
                  <c:v>98.868447637798042</c:v>
                </c:pt>
                <c:pt idx="83">
                  <c:v>138.49800226158411</c:v>
                </c:pt>
                <c:pt idx="84">
                  <c:v>132.67408100181777</c:v>
                </c:pt>
                <c:pt idx="85">
                  <c:v>110.62948789617923</c:v>
                </c:pt>
                <c:pt idx="86">
                  <c:v>91.34562715907748</c:v>
                </c:pt>
                <c:pt idx="87">
                  <c:v>57.070112406619124</c:v>
                </c:pt>
                <c:pt idx="88">
                  <c:v>34.867753065306459</c:v>
                </c:pt>
                <c:pt idx="89">
                  <c:v>17.052211710999327</c:v>
                </c:pt>
                <c:pt idx="90">
                  <c:v>14.849167583489811</c:v>
                </c:pt>
                <c:pt idx="91">
                  <c:v>14.65105951402928</c:v>
                </c:pt>
                <c:pt idx="92">
                  <c:v>17.438150229790239</c:v>
                </c:pt>
                <c:pt idx="93">
                  <c:v>55.618091456817531</c:v>
                </c:pt>
                <c:pt idx="94">
                  <c:v>103.15072960017066</c:v>
                </c:pt>
                <c:pt idx="95">
                  <c:v>136.20910135284032</c:v>
                </c:pt>
                <c:pt idx="96">
                  <c:v>134.75972221493723</c:v>
                </c:pt>
                <c:pt idx="97">
                  <c:v>115.71487777832971</c:v>
                </c:pt>
                <c:pt idx="98">
                  <c:v>94.709424245569053</c:v>
                </c:pt>
                <c:pt idx="99">
                  <c:v>54.159799692622066</c:v>
                </c:pt>
                <c:pt idx="100">
                  <c:v>30.10491986701016</c:v>
                </c:pt>
                <c:pt idx="101">
                  <c:v>18.211340442872327</c:v>
                </c:pt>
                <c:pt idx="102">
                  <c:v>14.999223629899339</c:v>
                </c:pt>
                <c:pt idx="103">
                  <c:v>13.96281921911628</c:v>
                </c:pt>
                <c:pt idx="104">
                  <c:v>22.01505115317973</c:v>
                </c:pt>
                <c:pt idx="105">
                  <c:v>51.256216356760667</c:v>
                </c:pt>
                <c:pt idx="106">
                  <c:v>105.79569990379872</c:v>
                </c:pt>
                <c:pt idx="107">
                  <c:v>139.77317437578978</c:v>
                </c:pt>
                <c:pt idx="108">
                  <c:v>140.47884379840733</c:v>
                </c:pt>
                <c:pt idx="109">
                  <c:v>123.96514766617844</c:v>
                </c:pt>
                <c:pt idx="110">
                  <c:v>84.189056448265575</c:v>
                </c:pt>
                <c:pt idx="111">
                  <c:v>59.483269394034949</c:v>
                </c:pt>
                <c:pt idx="112">
                  <c:v>27.916642858742392</c:v>
                </c:pt>
                <c:pt idx="113">
                  <c:v>20.440439197633268</c:v>
                </c:pt>
                <c:pt idx="114">
                  <c:v>13.133925594816077</c:v>
                </c:pt>
                <c:pt idx="115">
                  <c:v>13.042897565085033</c:v>
                </c:pt>
                <c:pt idx="116">
                  <c:v>20.034022211642906</c:v>
                </c:pt>
                <c:pt idx="117">
                  <c:v>48.638589350161901</c:v>
                </c:pt>
                <c:pt idx="118">
                  <c:v>96.996180525805883</c:v>
                </c:pt>
                <c:pt idx="119">
                  <c:v>135.84592279951337</c:v>
                </c:pt>
                <c:pt idx="120">
                  <c:v>145.24348809255426</c:v>
                </c:pt>
                <c:pt idx="121">
                  <c:v>120.54483589600474</c:v>
                </c:pt>
                <c:pt idx="122">
                  <c:v>85.517837172680231</c:v>
                </c:pt>
                <c:pt idx="123">
                  <c:v>56.682361880327989</c:v>
                </c:pt>
                <c:pt idx="124">
                  <c:v>31.288761748994531</c:v>
                </c:pt>
                <c:pt idx="125">
                  <c:v>20.13980208081896</c:v>
                </c:pt>
                <c:pt idx="126">
                  <c:v>13.607755828417289</c:v>
                </c:pt>
                <c:pt idx="127">
                  <c:v>12.822777664398446</c:v>
                </c:pt>
                <c:pt idx="128">
                  <c:v>22.579769202316236</c:v>
                </c:pt>
                <c:pt idx="129">
                  <c:v>51.858894702358278</c:v>
                </c:pt>
                <c:pt idx="130">
                  <c:v>97.226426565616222</c:v>
                </c:pt>
                <c:pt idx="131">
                  <c:v>135.71446068708914</c:v>
                </c:pt>
                <c:pt idx="132">
                  <c:v>135.36771511469016</c:v>
                </c:pt>
                <c:pt idx="133">
                  <c:v>115.9023561275102</c:v>
                </c:pt>
                <c:pt idx="134">
                  <c:v>86.078918100848995</c:v>
                </c:pt>
                <c:pt idx="135">
                  <c:v>60.890275127284504</c:v>
                </c:pt>
                <c:pt idx="136">
                  <c:v>34.356298973214848</c:v>
                </c:pt>
                <c:pt idx="137">
                  <c:v>18.837406069710873</c:v>
                </c:pt>
              </c:numCache>
            </c:numRef>
          </c:val>
          <c:smooth val="0"/>
          <c:extLst>
            <c:ext xmlns:c16="http://schemas.microsoft.com/office/drawing/2014/chart" uri="{C3380CC4-5D6E-409C-BE32-E72D297353CC}">
              <c16:uniqueId val="{00000001-7FBD-4E89-A9DA-5F4E34D43A48}"/>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101-102'!$AQ$45:$AQ$164</c:f>
              <c:numCache>
                <c:formatCode>General</c:formatCode>
                <c:ptCount val="120"/>
                <c:pt idx="0">
                  <c:v>-2.0386560962325917</c:v>
                </c:pt>
                <c:pt idx="1">
                  <c:v>1.7241700608712032</c:v>
                </c:pt>
                <c:pt idx="2">
                  <c:v>-0.31133580379478965</c:v>
                </c:pt>
                <c:pt idx="3">
                  <c:v>-4.610842001613133E-2</c:v>
                </c:pt>
                <c:pt idx="4">
                  <c:v>-0.78348850598329034</c:v>
                </c:pt>
                <c:pt idx="5">
                  <c:v>-0.60444676524295082</c:v>
                </c:pt>
                <c:pt idx="6">
                  <c:v>0.30742155408313587</c:v>
                </c:pt>
                <c:pt idx="7">
                  <c:v>0.26835256546527292</c:v>
                </c:pt>
                <c:pt idx="8">
                  <c:v>-0.92275184368409235</c:v>
                </c:pt>
                <c:pt idx="9">
                  <c:v>1.327693193767812</c:v>
                </c:pt>
                <c:pt idx="10">
                  <c:v>-0.5957727389798354</c:v>
                </c:pt>
                <c:pt idx="11">
                  <c:v>1.5580625568222843</c:v>
                </c:pt>
                <c:pt idx="12">
                  <c:v>2.1706129999240345E-14</c:v>
                </c:pt>
                <c:pt idx="13">
                  <c:v>1.0955701890267742</c:v>
                </c:pt>
                <c:pt idx="14">
                  <c:v>0.79509544984207348</c:v>
                </c:pt>
                <c:pt idx="15">
                  <c:v>-1.6176699908911141</c:v>
                </c:pt>
                <c:pt idx="16">
                  <c:v>-0.54357978612887659</c:v>
                </c:pt>
                <c:pt idx="17">
                  <c:v>-0.29528251068900185</c:v>
                </c:pt>
                <c:pt idx="18">
                  <c:v>7.3232825079960123E-2</c:v>
                </c:pt>
                <c:pt idx="19">
                  <c:v>0.25081308253617496</c:v>
                </c:pt>
                <c:pt idx="20">
                  <c:v>1.2619639773398084</c:v>
                </c:pt>
                <c:pt idx="21">
                  <c:v>-1.2762386136648818</c:v>
                </c:pt>
                <c:pt idx="22">
                  <c:v>0.53684978251385673</c:v>
                </c:pt>
                <c:pt idx="23">
                  <c:v>1.754045971813925</c:v>
                </c:pt>
                <c:pt idx="24">
                  <c:v>1.0661050445024401E-2</c:v>
                </c:pt>
                <c:pt idx="25">
                  <c:v>-1.9566443909010185</c:v>
                </c:pt>
                <c:pt idx="26">
                  <c:v>-1.4637341386154348</c:v>
                </c:pt>
                <c:pt idx="27">
                  <c:v>-1.2604290214241858</c:v>
                </c:pt>
                <c:pt idx="28">
                  <c:v>0.64013710660893286</c:v>
                </c:pt>
                <c:pt idx="29">
                  <c:v>0.86448490810723166</c:v>
                </c:pt>
                <c:pt idx="30">
                  <c:v>0.18391338242325542</c:v>
                </c:pt>
                <c:pt idx="31">
                  <c:v>-0.20380469693923736</c:v>
                </c:pt>
                <c:pt idx="32">
                  <c:v>-0.68217602008111744</c:v>
                </c:pt>
                <c:pt idx="33">
                  <c:v>-0.61066091238157383</c:v>
                </c:pt>
                <c:pt idx="34">
                  <c:v>-0.97098419567598315</c:v>
                </c:pt>
                <c:pt idx="35">
                  <c:v>-0.71679037585124683</c:v>
                </c:pt>
                <c:pt idx="36">
                  <c:v>1.9661669881968397E-2</c:v>
                </c:pt>
                <c:pt idx="37">
                  <c:v>-0.81616763060900643</c:v>
                </c:pt>
                <c:pt idx="38">
                  <c:v>-0.98053567240247985</c:v>
                </c:pt>
                <c:pt idx="39">
                  <c:v>4.5212437913108083E-2</c:v>
                </c:pt>
                <c:pt idx="40">
                  <c:v>-0.58227644252537558</c:v>
                </c:pt>
                <c:pt idx="41">
                  <c:v>3.4226620828693363E-2</c:v>
                </c:pt>
                <c:pt idx="42">
                  <c:v>-6.6255128590816281E-2</c:v>
                </c:pt>
                <c:pt idx="43">
                  <c:v>0.6960956591374986</c:v>
                </c:pt>
                <c:pt idx="44">
                  <c:v>-0.31606847981097425</c:v>
                </c:pt>
                <c:pt idx="45">
                  <c:v>-1.4251125466837278</c:v>
                </c:pt>
                <c:pt idx="46">
                  <c:v>-0.79058864080726421</c:v>
                </c:pt>
                <c:pt idx="47">
                  <c:v>-0.7697954792848708</c:v>
                </c:pt>
                <c:pt idx="48">
                  <c:v>0.752757443512998</c:v>
                </c:pt>
                <c:pt idx="49">
                  <c:v>0.25087499114825412</c:v>
                </c:pt>
                <c:pt idx="50">
                  <c:v>1.1061873924000738</c:v>
                </c:pt>
                <c:pt idx="51">
                  <c:v>1.2961028388965623</c:v>
                </c:pt>
                <c:pt idx="52">
                  <c:v>0.51201810033785122</c:v>
                </c:pt>
                <c:pt idx="53">
                  <c:v>0.66818274212217099</c:v>
                </c:pt>
                <c:pt idx="54">
                  <c:v>-2.8093256022381167E-2</c:v>
                </c:pt>
                <c:pt idx="55">
                  <c:v>0.13041547324989927</c:v>
                </c:pt>
                <c:pt idx="56">
                  <c:v>-0.38032007676423801</c:v>
                </c:pt>
                <c:pt idx="57">
                  <c:v>-0.17551164927453974</c:v>
                </c:pt>
                <c:pt idx="58">
                  <c:v>-2.0200320503045936E-2</c:v>
                </c:pt>
                <c:pt idx="59">
                  <c:v>-0.3925148463601919</c:v>
                </c:pt>
                <c:pt idx="60">
                  <c:v>1.6536164949134737</c:v>
                </c:pt>
                <c:pt idx="61">
                  <c:v>-2.0354598990664186</c:v>
                </c:pt>
                <c:pt idx="62">
                  <c:v>2.9086090431972522</c:v>
                </c:pt>
                <c:pt idx="63">
                  <c:v>1.4473735806025445</c:v>
                </c:pt>
                <c:pt idx="64">
                  <c:v>1.1447225710630768</c:v>
                </c:pt>
                <c:pt idx="65">
                  <c:v>-0.45644563729701509</c:v>
                </c:pt>
                <c:pt idx="66">
                  <c:v>-0.10919126874834072</c:v>
                </c:pt>
                <c:pt idx="67">
                  <c:v>-0.35807131955057542</c:v>
                </c:pt>
                <c:pt idx="68">
                  <c:v>-0.79500193375995609</c:v>
                </c:pt>
                <c:pt idx="69">
                  <c:v>-0.18262293948314504</c:v>
                </c:pt>
                <c:pt idx="70">
                  <c:v>-0.24425630842999782</c:v>
                </c:pt>
                <c:pt idx="71">
                  <c:v>0.22772260209657341</c:v>
                </c:pt>
                <c:pt idx="72">
                  <c:v>-1.3915910663279265</c:v>
                </c:pt>
                <c:pt idx="73">
                  <c:v>-1.3301664151911132</c:v>
                </c:pt>
                <c:pt idx="74">
                  <c:v>0.40485139398623526</c:v>
                </c:pt>
                <c:pt idx="75">
                  <c:v>0.11835683804241372</c:v>
                </c:pt>
                <c:pt idx="76">
                  <c:v>1.3630501658412941</c:v>
                </c:pt>
                <c:pt idx="77">
                  <c:v>-0.78154672723759888</c:v>
                </c:pt>
                <c:pt idx="78">
                  <c:v>0.17750082656673175</c:v>
                </c:pt>
                <c:pt idx="79">
                  <c:v>0.19765169984273218</c:v>
                </c:pt>
                <c:pt idx="80">
                  <c:v>-0.71720903041000661</c:v>
                </c:pt>
                <c:pt idx="81">
                  <c:v>2.0267285668795059</c:v>
                </c:pt>
                <c:pt idx="82">
                  <c:v>1.3909685044242812</c:v>
                </c:pt>
                <c:pt idx="83">
                  <c:v>-0.64631315571437742</c:v>
                </c:pt>
                <c:pt idx="84">
                  <c:v>-0.59517170572262046</c:v>
                </c:pt>
                <c:pt idx="85">
                  <c:v>0.61173180435611041</c:v>
                </c:pt>
                <c:pt idx="86">
                  <c:v>1.6893451544555507</c:v>
                </c:pt>
                <c:pt idx="87">
                  <c:v>-0.99297016118593651</c:v>
                </c:pt>
                <c:pt idx="88">
                  <c:v>-0.45567711409359979</c:v>
                </c:pt>
                <c:pt idx="89">
                  <c:v>-0.33892382657253728</c:v>
                </c:pt>
                <c:pt idx="90">
                  <c:v>0.23480096993975888</c:v>
                </c:pt>
                <c:pt idx="91">
                  <c:v>-6.5158553507407069E-2</c:v>
                </c:pt>
                <c:pt idx="92">
                  <c:v>1.0305184713436275</c:v>
                </c:pt>
                <c:pt idx="93">
                  <c:v>0.36111045558812721</c:v>
                </c:pt>
                <c:pt idx="94">
                  <c:v>2.4009723079475216</c:v>
                </c:pt>
                <c:pt idx="95">
                  <c:v>0.71465762882556505</c:v>
                </c:pt>
                <c:pt idx="96">
                  <c:v>1.5887222095298046</c:v>
                </c:pt>
                <c:pt idx="97">
                  <c:v>2.1706129999240345E-14</c:v>
                </c:pt>
                <c:pt idx="98">
                  <c:v>-2.327944368668764</c:v>
                </c:pt>
                <c:pt idx="99">
                  <c:v>1.0398408079930295</c:v>
                </c:pt>
                <c:pt idx="100">
                  <c:v>-1.291288802618517</c:v>
                </c:pt>
                <c:pt idx="101">
                  <c:v>0.51227598374263639</c:v>
                </c:pt>
                <c:pt idx="102">
                  <c:v>-0.47747852429665316</c:v>
                </c:pt>
                <c:pt idx="103">
                  <c:v>-0.41643825152159186</c:v>
                </c:pt>
                <c:pt idx="104">
                  <c:v>0.27404617254417141</c:v>
                </c:pt>
                <c:pt idx="105">
                  <c:v>-0.63845208363714046</c:v>
                </c:pt>
                <c:pt idx="106">
                  <c:v>-0.95919700236887573</c:v>
                </c:pt>
                <c:pt idx="107">
                  <c:v>-0.7849958924222904</c:v>
                </c:pt>
                <c:pt idx="108">
                  <c:v>3.2559194998860514E-14</c:v>
                </c:pt>
                <c:pt idx="109">
                  <c:v>2.4560912903655732</c:v>
                </c:pt>
                <c:pt idx="110">
                  <c:v>-1.8205384503995654</c:v>
                </c:pt>
                <c:pt idx="111">
                  <c:v>-2.9708909930252419E-2</c:v>
                </c:pt>
                <c:pt idx="112">
                  <c:v>-3.617292501567647E-3</c:v>
                </c:pt>
                <c:pt idx="113">
                  <c:v>0.397475212238244</c:v>
                </c:pt>
                <c:pt idx="114">
                  <c:v>-0.29585138043479592</c:v>
                </c:pt>
                <c:pt idx="115">
                  <c:v>-0.49985565871289173</c:v>
                </c:pt>
                <c:pt idx="116">
                  <c:v>1.2469987632826689</c:v>
                </c:pt>
                <c:pt idx="117">
                  <c:v>0.59306652888956368</c:v>
                </c:pt>
                <c:pt idx="118">
                  <c:v>-0.74779138812045653</c:v>
                </c:pt>
                <c:pt idx="119">
                  <c:v>-0.94407900992501226</c:v>
                </c:pt>
              </c:numCache>
            </c:numRef>
          </c:xVal>
          <c:yVal>
            <c:numRef>
              <c:f>'WA Sch. 101-102'!$BB$45:$BB$164</c:f>
              <c:numCache>
                <c:formatCode>0.000</c:formatCode>
                <c:ptCount val="120"/>
                <c:pt idx="0">
                  <c:v>-2.2111272410853271</c:v>
                </c:pt>
                <c:pt idx="1">
                  <c:v>1.6769355088893503</c:v>
                </c:pt>
                <c:pt idx="2">
                  <c:v>-0.24206240467219475</c:v>
                </c:pt>
                <c:pt idx="3">
                  <c:v>-3.127280902613698E-2</c:v>
                </c:pt>
                <c:pt idx="4">
                  <c:v>-0.85431334867221986</c:v>
                </c:pt>
                <c:pt idx="5">
                  <c:v>-0.58395355652530356</c:v>
                </c:pt>
                <c:pt idx="6">
                  <c:v>0.48767561631153389</c:v>
                </c:pt>
                <c:pt idx="7">
                  <c:v>0.44123392015968882</c:v>
                </c:pt>
                <c:pt idx="8">
                  <c:v>-1.0157020117051774</c:v>
                </c:pt>
                <c:pt idx="9">
                  <c:v>1.2091343701602324</c:v>
                </c:pt>
                <c:pt idx="10">
                  <c:v>-0.55940759981342003</c:v>
                </c:pt>
                <c:pt idx="11">
                  <c:v>1.4047919280405334</c:v>
                </c:pt>
                <c:pt idx="12">
                  <c:v>7.3022840689146426E-2</c:v>
                </c:pt>
                <c:pt idx="13">
                  <c:v>0.98138417626213981</c:v>
                </c:pt>
                <c:pt idx="14">
                  <c:v>0.85431334867221986</c:v>
                </c:pt>
                <c:pt idx="15">
                  <c:v>-1.6769355088893503</c:v>
                </c:pt>
                <c:pt idx="16">
                  <c:v>-0.48767561631153389</c:v>
                </c:pt>
                <c:pt idx="17">
                  <c:v>-0.19934121391943735</c:v>
                </c:pt>
                <c:pt idx="18">
                  <c:v>0.22065146486235332</c:v>
                </c:pt>
                <c:pt idx="19">
                  <c:v>0.39572529581448734</c:v>
                </c:pt>
                <c:pt idx="20">
                  <c:v>1.1266860090395716</c:v>
                </c:pt>
                <c:pt idx="21">
                  <c:v>-1.3007407952098116</c:v>
                </c:pt>
                <c:pt idx="22">
                  <c:v>0.63414296405799342</c:v>
                </c:pt>
                <c:pt idx="23">
                  <c:v>1.7688250385187059</c:v>
                </c:pt>
                <c:pt idx="24">
                  <c:v>0.13591068064648049</c:v>
                </c:pt>
                <c:pt idx="25">
                  <c:v>-1.8786590672766057</c:v>
                </c:pt>
                <c:pt idx="26">
                  <c:v>-1.5973526977611858</c:v>
                </c:pt>
                <c:pt idx="27">
                  <c:v>-1.2536226075646817</c:v>
                </c:pt>
                <c:pt idx="28">
                  <c:v>0.71260296566742809</c:v>
                </c:pt>
                <c:pt idx="29">
                  <c:v>0.88473536642075068</c:v>
                </c:pt>
                <c:pt idx="30">
                  <c:v>0.30701000240174037</c:v>
                </c:pt>
                <c:pt idx="31">
                  <c:v>-0.15698093272589608</c:v>
                </c:pt>
                <c:pt idx="32">
                  <c:v>-0.68598353263417977</c:v>
                </c:pt>
                <c:pt idx="33">
                  <c:v>-0.60885652565055048</c:v>
                </c:pt>
                <c:pt idx="34">
                  <c:v>-1.1266860090395716</c:v>
                </c:pt>
                <c:pt idx="35">
                  <c:v>-0.71260296566742809</c:v>
                </c:pt>
                <c:pt idx="36">
                  <c:v>0.15698093272589608</c:v>
                </c:pt>
                <c:pt idx="37">
                  <c:v>-0.98138417626213981</c:v>
                </c:pt>
                <c:pt idx="38">
                  <c:v>-1.1669186011353176</c:v>
                </c:pt>
                <c:pt idx="39">
                  <c:v>0.19934121391943735</c:v>
                </c:pt>
                <c:pt idx="40">
                  <c:v>-0.51129056715173082</c:v>
                </c:pt>
                <c:pt idx="41">
                  <c:v>0.17812111651651327</c:v>
                </c:pt>
                <c:pt idx="42">
                  <c:v>-7.3022840689146426E-2</c:v>
                </c:pt>
                <c:pt idx="43">
                  <c:v>0.76742739995147802</c:v>
                </c:pt>
                <c:pt idx="44">
                  <c:v>-0.26358490404097262</c:v>
                </c:pt>
                <c:pt idx="45">
                  <c:v>-1.5267663302113335</c:v>
                </c:pt>
                <c:pt idx="46">
                  <c:v>-0.91599911388803534</c:v>
                </c:pt>
                <c:pt idx="47">
                  <c:v>-0.79571892196992056</c:v>
                </c:pt>
                <c:pt idx="48">
                  <c:v>0.82466217903935268</c:v>
                </c:pt>
                <c:pt idx="49">
                  <c:v>0.41837128791165434</c:v>
                </c:pt>
                <c:pt idx="50">
                  <c:v>1.0157020117051774</c:v>
                </c:pt>
                <c:pt idx="51">
                  <c:v>1.1669186011353176</c:v>
                </c:pt>
                <c:pt idx="52">
                  <c:v>0.58395355652530356</c:v>
                </c:pt>
                <c:pt idx="53">
                  <c:v>0.73973721941388981</c:v>
                </c:pt>
                <c:pt idx="54">
                  <c:v>1.0422759496273899E-2</c:v>
                </c:pt>
                <c:pt idx="55">
                  <c:v>0.26358490404097262</c:v>
                </c:pt>
                <c:pt idx="56">
                  <c:v>-0.32893642436422554</c:v>
                </c:pt>
                <c:pt idx="57">
                  <c:v>-0.11490060124967313</c:v>
                </c:pt>
                <c:pt idx="58">
                  <c:v>3.127280902613698E-2</c:v>
                </c:pt>
                <c:pt idx="59">
                  <c:v>-0.35102215742413223</c:v>
                </c:pt>
                <c:pt idx="60">
                  <c:v>1.5267663302113343</c:v>
                </c:pt>
                <c:pt idx="61">
                  <c:v>-2.0173495927674461</c:v>
                </c:pt>
                <c:pt idx="62">
                  <c:v>2.562404725380119</c:v>
                </c:pt>
                <c:pt idx="63">
                  <c:v>1.3509383667831778</c:v>
                </c:pt>
                <c:pt idx="64">
                  <c:v>1.0512597817977336</c:v>
                </c:pt>
                <c:pt idx="65">
                  <c:v>-0.41837128791165434</c:v>
                </c:pt>
                <c:pt idx="66">
                  <c:v>-9.3941125106491899E-2</c:v>
                </c:pt>
                <c:pt idx="67">
                  <c:v>-0.30701000240174037</c:v>
                </c:pt>
                <c:pt idx="68">
                  <c:v>-0.94818488013239854</c:v>
                </c:pt>
                <c:pt idx="69">
                  <c:v>-0.13591068064648049</c:v>
                </c:pt>
                <c:pt idx="70">
                  <c:v>-0.17812111651651327</c:v>
                </c:pt>
                <c:pt idx="71">
                  <c:v>0.35102215742413223</c:v>
                </c:pt>
                <c:pt idx="72">
                  <c:v>-1.4630593361844002</c:v>
                </c:pt>
                <c:pt idx="73">
                  <c:v>-1.4047919280405334</c:v>
                </c:pt>
                <c:pt idx="74">
                  <c:v>0.55940759981342003</c:v>
                </c:pt>
                <c:pt idx="75">
                  <c:v>0.24206240467219475</c:v>
                </c:pt>
                <c:pt idx="76">
                  <c:v>1.2536226075646817</c:v>
                </c:pt>
                <c:pt idx="77">
                  <c:v>-0.82466217903935268</c:v>
                </c:pt>
                <c:pt idx="78">
                  <c:v>0.28523021200384785</c:v>
                </c:pt>
                <c:pt idx="79">
                  <c:v>0.32893642436422554</c:v>
                </c:pt>
                <c:pt idx="80">
                  <c:v>-0.73973721941388981</c:v>
                </c:pt>
                <c:pt idx="81">
                  <c:v>1.8786590672766061</c:v>
                </c:pt>
                <c:pt idx="82">
                  <c:v>1.3007407952098116</c:v>
                </c:pt>
                <c:pt idx="83">
                  <c:v>-0.65984156097410673</c:v>
                </c:pt>
                <c:pt idx="84">
                  <c:v>-0.53519417688850079</c:v>
                </c:pt>
                <c:pt idx="85">
                  <c:v>0.68598353263417977</c:v>
                </c:pt>
                <c:pt idx="86">
                  <c:v>1.5973526977611863</c:v>
                </c:pt>
                <c:pt idx="87">
                  <c:v>-1.2091343701602324</c:v>
                </c:pt>
                <c:pt idx="88">
                  <c:v>-0.39572529581448734</c:v>
                </c:pt>
                <c:pt idx="89">
                  <c:v>-0.28523021200384785</c:v>
                </c:pt>
                <c:pt idx="90">
                  <c:v>0.3732804719655104</c:v>
                </c:pt>
                <c:pt idx="91">
                  <c:v>-5.213646396562386E-2</c:v>
                </c:pt>
                <c:pt idx="92">
                  <c:v>0.91599911388803534</c:v>
                </c:pt>
                <c:pt idx="93">
                  <c:v>0.51129056715173082</c:v>
                </c:pt>
                <c:pt idx="94">
                  <c:v>2.017349592767447</c:v>
                </c:pt>
                <c:pt idx="95">
                  <c:v>0.79571892196992056</c:v>
                </c:pt>
                <c:pt idx="96">
                  <c:v>1.4630593361844004</c:v>
                </c:pt>
                <c:pt idx="97">
                  <c:v>7.3022840689146426E-2</c:v>
                </c:pt>
                <c:pt idx="98">
                  <c:v>-2.5624047253801172</c:v>
                </c:pt>
                <c:pt idx="99">
                  <c:v>0.94818488013239854</c:v>
                </c:pt>
                <c:pt idx="100">
                  <c:v>-1.3509383667831778</c:v>
                </c:pt>
                <c:pt idx="101">
                  <c:v>0.60885652565055048</c:v>
                </c:pt>
                <c:pt idx="102">
                  <c:v>-0.44123392015968882</c:v>
                </c:pt>
                <c:pt idx="103">
                  <c:v>-0.3732804719655104</c:v>
                </c:pt>
                <c:pt idx="104">
                  <c:v>0.46432956872668901</c:v>
                </c:pt>
                <c:pt idx="105">
                  <c:v>-0.63414296405799342</c:v>
                </c:pt>
                <c:pt idx="106">
                  <c:v>-1.0881989764386006</c:v>
                </c:pt>
                <c:pt idx="107">
                  <c:v>-0.88473536642075068</c:v>
                </c:pt>
                <c:pt idx="108">
                  <c:v>0.11490060124967313</c:v>
                </c:pt>
                <c:pt idx="109">
                  <c:v>2.2111272410853289</c:v>
                </c:pt>
                <c:pt idx="110">
                  <c:v>-1.7688250385187059</c:v>
                </c:pt>
                <c:pt idx="111">
                  <c:v>-1.0422759496273899E-2</c:v>
                </c:pt>
                <c:pt idx="112">
                  <c:v>5.213646396562386E-2</c:v>
                </c:pt>
                <c:pt idx="113">
                  <c:v>0.53519417688850079</c:v>
                </c:pt>
                <c:pt idx="114">
                  <c:v>-0.22065146486235332</c:v>
                </c:pt>
                <c:pt idx="115">
                  <c:v>-0.46432956872668901</c:v>
                </c:pt>
                <c:pt idx="116">
                  <c:v>1.0881989764386006</c:v>
                </c:pt>
                <c:pt idx="117">
                  <c:v>0.65984156097410673</c:v>
                </c:pt>
                <c:pt idx="118">
                  <c:v>-0.76742739995147802</c:v>
                </c:pt>
                <c:pt idx="119">
                  <c:v>-1.0512597817977336</c:v>
                </c:pt>
              </c:numCache>
            </c:numRef>
          </c:yVal>
          <c:smooth val="0"/>
          <c:extLst>
            <c:ext xmlns:c16="http://schemas.microsoft.com/office/drawing/2014/chart" uri="{C3380CC4-5D6E-409C-BE32-E72D297353CC}">
              <c16:uniqueId val="{00000001-12A2-4AC9-9F1A-8B87CBE9EF6D}"/>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1-2'!$BQ$172</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1-2'!$BS$172:$CD$172</c:f>
              <c:numCache>
                <c:formatCode>0.000000</c:formatCode>
                <c:ptCount val="12"/>
                <c:pt idx="0">
                  <c:v>0.42195235808502141</c:v>
                </c:pt>
                <c:pt idx="1">
                  <c:v>1.5743211221065073E-2</c:v>
                </c:pt>
                <c:pt idx="2">
                  <c:v>2.970542600646215E-2</c:v>
                </c:pt>
                <c:pt idx="3">
                  <c:v>5.9483105600243259E-2</c:v>
                </c:pt>
                <c:pt idx="4">
                  <c:v>0.10419904138209447</c:v>
                </c:pt>
                <c:pt idx="5">
                  <c:v>0.16547551568580937</c:v>
                </c:pt>
                <c:pt idx="6">
                  <c:v>0.18379251151377918</c:v>
                </c:pt>
                <c:pt idx="7">
                  <c:v>0.24193631996354742</c:v>
                </c:pt>
                <c:pt idx="8">
                  <c:v>0.20515189323515295</c:v>
                </c:pt>
                <c:pt idx="9">
                  <c:v>0.27199540481456486</c:v>
                </c:pt>
                <c:pt idx="10">
                  <c:v>0.25837588984215376</c:v>
                </c:pt>
                <c:pt idx="11">
                  <c:v>0.3109149429960289</c:v>
                </c:pt>
              </c:numCache>
            </c:numRef>
          </c:val>
          <c:extLst>
            <c:ext xmlns:c16="http://schemas.microsoft.com/office/drawing/2014/chart" uri="{C3380CC4-5D6E-409C-BE32-E72D297353CC}">
              <c16:uniqueId val="{00000000-1B0E-4950-9213-EABFDFAB35D3}"/>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101-102'!$BS$166:$CE$166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101-102'!$BS$169:$CE$169</c:f>
              <c:numCache>
                <c:formatCode>0.000000</c:formatCode>
                <c:ptCount val="13"/>
                <c:pt idx="0">
                  <c:v>1</c:v>
                </c:pt>
                <c:pt idx="1">
                  <c:v>-2.6093913863446717E-2</c:v>
                </c:pt>
                <c:pt idx="2">
                  <c:v>4.8963927754230127E-2</c:v>
                </c:pt>
                <c:pt idx="3">
                  <c:v>-0.10448767916864354</c:v>
                </c:pt>
                <c:pt idx="4">
                  <c:v>-3.4275327650662192E-2</c:v>
                </c:pt>
                <c:pt idx="5">
                  <c:v>5.0613698914384546E-2</c:v>
                </c:pt>
                <c:pt idx="6">
                  <c:v>-0.15429765834117687</c:v>
                </c:pt>
                <c:pt idx="7">
                  <c:v>2.5650207553752451E-2</c:v>
                </c:pt>
                <c:pt idx="8">
                  <c:v>2.0432726710199509E-2</c:v>
                </c:pt>
                <c:pt idx="9">
                  <c:v>-4.9034747346073528E-2</c:v>
                </c:pt>
                <c:pt idx="10">
                  <c:v>7.6826804070380644E-2</c:v>
                </c:pt>
                <c:pt idx="11">
                  <c:v>-6.2190457006501719E-3</c:v>
                </c:pt>
                <c:pt idx="12">
                  <c:v>0.10836769153052166</c:v>
                </c:pt>
              </c:numCache>
            </c:numRef>
          </c:val>
          <c:extLst>
            <c:ext xmlns:c16="http://schemas.microsoft.com/office/drawing/2014/chart" uri="{C3380CC4-5D6E-409C-BE32-E72D297353CC}">
              <c16:uniqueId val="{00000000-F29E-48C3-8492-1B57DC430425}"/>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101-102'!$BR$171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101-102'!$BT$171:$CE$171</c:f>
              <c:numCache>
                <c:formatCode>0.000000</c:formatCode>
                <c:ptCount val="12"/>
                <c:pt idx="0">
                  <c:v>0.77225604356105659</c:v>
                </c:pt>
                <c:pt idx="1">
                  <c:v>0.82645679529606697</c:v>
                </c:pt>
                <c:pt idx="2">
                  <c:v>0.62646426034512359</c:v>
                </c:pt>
                <c:pt idx="3">
                  <c:v>0.75495470926377939</c:v>
                </c:pt>
                <c:pt idx="4">
                  <c:v>0.81769347243491652</c:v>
                </c:pt>
                <c:pt idx="5">
                  <c:v>0.50854270595500983</c:v>
                </c:pt>
                <c:pt idx="6">
                  <c:v>0.61558947603243896</c:v>
                </c:pt>
                <c:pt idx="7">
                  <c:v>0.71200271749884725</c:v>
                </c:pt>
                <c:pt idx="8">
                  <c:v>0.7660155824620889</c:v>
                </c:pt>
                <c:pt idx="9">
                  <c:v>0.76970285013167283</c:v>
                </c:pt>
                <c:pt idx="10">
                  <c:v>0.83600797589404241</c:v>
                </c:pt>
                <c:pt idx="11">
                  <c:v>0.77578566323530374</c:v>
                </c:pt>
              </c:numCache>
            </c:numRef>
          </c:val>
          <c:extLst>
            <c:ext xmlns:c16="http://schemas.microsoft.com/office/drawing/2014/chart" uri="{C3380CC4-5D6E-409C-BE32-E72D297353CC}">
              <c16:uniqueId val="{00000000-5489-45EB-A67A-21ADBE4059EB}"/>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111-112'!$AK$45:$AK$164</c:f>
              <c:numCache>
                <c:formatCode>General</c:formatCode>
                <c:ptCount val="120"/>
                <c:pt idx="0">
                  <c:v>7.7149019804450325E-2</c:v>
                </c:pt>
                <c:pt idx="1">
                  <c:v>-0.39387045963172884</c:v>
                </c:pt>
                <c:pt idx="2">
                  <c:v>1.3011664017633431</c:v>
                </c:pt>
                <c:pt idx="3">
                  <c:v>0.31942708279360821</c:v>
                </c:pt>
                <c:pt idx="4">
                  <c:v>-2.0973017236326483</c:v>
                </c:pt>
                <c:pt idx="5">
                  <c:v>-0.84357664141501698</c:v>
                </c:pt>
                <c:pt idx="6">
                  <c:v>-0.70716541735977723</c:v>
                </c:pt>
                <c:pt idx="7">
                  <c:v>-0.13705761926796117</c:v>
                </c:pt>
                <c:pt idx="8">
                  <c:v>-1.4586926227292909</c:v>
                </c:pt>
                <c:pt idx="9">
                  <c:v>-0.12615246343148526</c:v>
                </c:pt>
                <c:pt idx="10">
                  <c:v>0.66084746187990984</c:v>
                </c:pt>
                <c:pt idx="11">
                  <c:v>1.1973899697648394</c:v>
                </c:pt>
                <c:pt idx="12">
                  <c:v>2.3245312914607936</c:v>
                </c:pt>
                <c:pt idx="13">
                  <c:v>-0.7140717858692206</c:v>
                </c:pt>
                <c:pt idx="14">
                  <c:v>1.5718270868531572</c:v>
                </c:pt>
                <c:pt idx="15">
                  <c:v>-0.7790319995145365</c:v>
                </c:pt>
                <c:pt idx="16">
                  <c:v>-0.52920561711077407</c:v>
                </c:pt>
                <c:pt idx="17">
                  <c:v>-0.24229611546193822</c:v>
                </c:pt>
                <c:pt idx="18">
                  <c:v>0.40611386248462761</c:v>
                </c:pt>
                <c:pt idx="19">
                  <c:v>-3.5473509997087038E-2</c:v>
                </c:pt>
                <c:pt idx="20">
                  <c:v>-8.7189811511459603E-2</c:v>
                </c:pt>
                <c:pt idx="21">
                  <c:v>-0.53646390917502706</c:v>
                </c:pt>
                <c:pt idx="22">
                  <c:v>1.995768134592883</c:v>
                </c:pt>
                <c:pt idx="23">
                  <c:v>-0.51133935322058077</c:v>
                </c:pt>
                <c:pt idx="24">
                  <c:v>-2.2502987693437979</c:v>
                </c:pt>
                <c:pt idx="25">
                  <c:v>1.4383793065179924</c:v>
                </c:pt>
                <c:pt idx="26">
                  <c:v>-0.59675508018864176</c:v>
                </c:pt>
                <c:pt idx="27">
                  <c:v>-0.37636406628877817</c:v>
                </c:pt>
                <c:pt idx="28">
                  <c:v>-0.68837766007738144</c:v>
                </c:pt>
                <c:pt idx="29">
                  <c:v>0.34279696923857655</c:v>
                </c:pt>
                <c:pt idx="30">
                  <c:v>-0.31026260557730179</c:v>
                </c:pt>
                <c:pt idx="31">
                  <c:v>-0.56673562856707216</c:v>
                </c:pt>
                <c:pt idx="32">
                  <c:v>-1.5236752188019342</c:v>
                </c:pt>
                <c:pt idx="33">
                  <c:v>0.15529790610344948</c:v>
                </c:pt>
                <c:pt idx="34">
                  <c:v>0.18412495970836559</c:v>
                </c:pt>
                <c:pt idx="35">
                  <c:v>-1.0591021635766269</c:v>
                </c:pt>
                <c:pt idx="36">
                  <c:v>-0.21170928999344293</c:v>
                </c:pt>
                <c:pt idx="37">
                  <c:v>-0.64895571846690059</c:v>
                </c:pt>
                <c:pt idx="38">
                  <c:v>1.4293498971667955</c:v>
                </c:pt>
                <c:pt idx="39">
                  <c:v>0.63429488014904678</c:v>
                </c:pt>
                <c:pt idx="40">
                  <c:v>0.41431781930173245</c:v>
                </c:pt>
                <c:pt idx="41">
                  <c:v>-0.2243470420053785</c:v>
                </c:pt>
                <c:pt idx="42">
                  <c:v>0.69404568681073076</c:v>
                </c:pt>
                <c:pt idx="43">
                  <c:v>1.2388464897106795</c:v>
                </c:pt>
                <c:pt idx="44">
                  <c:v>9.8887748505859935E-2</c:v>
                </c:pt>
                <c:pt idx="45">
                  <c:v>3.9754054325389358E-2</c:v>
                </c:pt>
                <c:pt idx="46">
                  <c:v>-0.98228800357502544</c:v>
                </c:pt>
                <c:pt idx="47">
                  <c:v>0.9548258214440194</c:v>
                </c:pt>
                <c:pt idx="48">
                  <c:v>-1.9435476508055125</c:v>
                </c:pt>
                <c:pt idx="49">
                  <c:v>0.23073623039217653</c:v>
                </c:pt>
                <c:pt idx="50">
                  <c:v>1.8006611213436372</c:v>
                </c:pt>
                <c:pt idx="51">
                  <c:v>0.5356633668585663</c:v>
                </c:pt>
                <c:pt idx="52">
                  <c:v>-0.62279495138091279</c:v>
                </c:pt>
                <c:pt idx="53">
                  <c:v>0.95055011215186858</c:v>
                </c:pt>
                <c:pt idx="54">
                  <c:v>0.61154942519320366</c:v>
                </c:pt>
                <c:pt idx="55">
                  <c:v>0.57345019259234742</c:v>
                </c:pt>
                <c:pt idx="56">
                  <c:v>0.33010476798233024</c:v>
                </c:pt>
                <c:pt idx="57">
                  <c:v>-1.8498136005550589</c:v>
                </c:pt>
                <c:pt idx="58">
                  <c:v>-0.77193350129409122</c:v>
                </c:pt>
                <c:pt idx="59">
                  <c:v>-0.43718758209274627</c:v>
                </c:pt>
                <c:pt idx="60">
                  <c:v>-1.2828141317567208</c:v>
                </c:pt>
                <c:pt idx="61">
                  <c:v>-0.44121689818256249</c:v>
                </c:pt>
                <c:pt idx="62">
                  <c:v>0.23180019791860054</c:v>
                </c:pt>
                <c:pt idx="63">
                  <c:v>0.82609863527466942</c:v>
                </c:pt>
                <c:pt idx="64">
                  <c:v>0.82642997638597671</c:v>
                </c:pt>
                <c:pt idx="65">
                  <c:v>0.15716765562465437</c:v>
                </c:pt>
                <c:pt idx="66">
                  <c:v>0.16989356853483609</c:v>
                </c:pt>
                <c:pt idx="67">
                  <c:v>0.42308283255421164</c:v>
                </c:pt>
                <c:pt idx="68">
                  <c:v>-0.73382465326005586</c:v>
                </c:pt>
                <c:pt idx="69">
                  <c:v>-1.6344825397084251</c:v>
                </c:pt>
                <c:pt idx="70">
                  <c:v>-0.66691561937971888</c:v>
                </c:pt>
                <c:pt idx="71">
                  <c:v>4.9789846817868073E-15</c:v>
                </c:pt>
                <c:pt idx="72">
                  <c:v>9.9579693635736145E-15</c:v>
                </c:pt>
                <c:pt idx="73">
                  <c:v>-1.127549835677059</c:v>
                </c:pt>
                <c:pt idx="74">
                  <c:v>-0.8022096496637936</c:v>
                </c:pt>
                <c:pt idx="75">
                  <c:v>1.5372874908090532</c:v>
                </c:pt>
                <c:pt idx="76">
                  <c:v>-0.55777581125573472</c:v>
                </c:pt>
                <c:pt idx="77">
                  <c:v>1.0252253336180486</c:v>
                </c:pt>
                <c:pt idx="78">
                  <c:v>0.52835414120077362</c:v>
                </c:pt>
                <c:pt idx="79">
                  <c:v>0.69276837270746161</c:v>
                </c:pt>
                <c:pt idx="80">
                  <c:v>0.8400027014107313</c:v>
                </c:pt>
                <c:pt idx="81">
                  <c:v>-0.62391973951104862</c:v>
                </c:pt>
                <c:pt idx="82">
                  <c:v>0.10898529907330562</c:v>
                </c:pt>
                <c:pt idx="83">
                  <c:v>0.26111183511721642</c:v>
                </c:pt>
                <c:pt idx="84">
                  <c:v>0.17495685643389294</c:v>
                </c:pt>
                <c:pt idx="85">
                  <c:v>0.11123693976630403</c:v>
                </c:pt>
                <c:pt idx="86">
                  <c:v>1.4079397039521417</c:v>
                </c:pt>
                <c:pt idx="87">
                  <c:v>-2.8182003597057941</c:v>
                </c:pt>
                <c:pt idx="88">
                  <c:v>-1.3194955752462152</c:v>
                </c:pt>
                <c:pt idx="89">
                  <c:v>-2.2825322661592957</c:v>
                </c:pt>
                <c:pt idx="90">
                  <c:v>-0.10238192872590549</c:v>
                </c:pt>
                <c:pt idx="91">
                  <c:v>-4.4950347849562047E-2</c:v>
                </c:pt>
                <c:pt idx="92">
                  <c:v>-8.4121566711154352E-2</c:v>
                </c:pt>
                <c:pt idx="93">
                  <c:v>1.7835424500662631</c:v>
                </c:pt>
                <c:pt idx="94">
                  <c:v>-1.8763799880098928</c:v>
                </c:pt>
                <c:pt idx="95">
                  <c:v>0.62635559780992345</c:v>
                </c:pt>
                <c:pt idx="96">
                  <c:v>1.246045448151712</c:v>
                </c:pt>
                <c:pt idx="97">
                  <c:v>8.7603549014362972E-2</c:v>
                </c:pt>
                <c:pt idx="98">
                  <c:v>1.4736822086236165</c:v>
                </c:pt>
                <c:pt idx="99">
                  <c:v>-1.3479292211056301E-2</c:v>
                </c:pt>
                <c:pt idx="100">
                  <c:v>-0.76774733006622509</c:v>
                </c:pt>
                <c:pt idx="101">
                  <c:v>-0.24757933839964386</c:v>
                </c:pt>
                <c:pt idx="102">
                  <c:v>3.6439643353980283E-2</c:v>
                </c:pt>
                <c:pt idx="103">
                  <c:v>0.40837607720850599</c:v>
                </c:pt>
                <c:pt idx="104">
                  <c:v>0.14496202572202038</c:v>
                </c:pt>
                <c:pt idx="105">
                  <c:v>-0.42552234181283799</c:v>
                </c:pt>
                <c:pt idx="106">
                  <c:v>-1.0039738374321141</c:v>
                </c:pt>
                <c:pt idx="107">
                  <c:v>0.75643501463751939</c:v>
                </c:pt>
                <c:pt idx="108">
                  <c:v>1.8656872260485757</c:v>
                </c:pt>
                <c:pt idx="109">
                  <c:v>1.4577086721366903</c:v>
                </c:pt>
                <c:pt idx="110">
                  <c:v>0.14059422266210092</c:v>
                </c:pt>
                <c:pt idx="111">
                  <c:v>0.13430426183522101</c:v>
                </c:pt>
                <c:pt idx="112">
                  <c:v>-0.86680151193169086</c:v>
                </c:pt>
                <c:pt idx="113">
                  <c:v>-0.24456554353850779</c:v>
                </c:pt>
                <c:pt idx="114">
                  <c:v>0.63274778970118428</c:v>
                </c:pt>
                <c:pt idx="115">
                  <c:v>8.7229920553589885E-2</c:v>
                </c:pt>
                <c:pt idx="116">
                  <c:v>0.46420668240255231</c:v>
                </c:pt>
                <c:pt idx="117">
                  <c:v>2.6548946255446744</c:v>
                </c:pt>
                <c:pt idx="118">
                  <c:v>-0.71419651093758441</c:v>
                </c:pt>
                <c:pt idx="119">
                  <c:v>-0.88933982369721609</c:v>
                </c:pt>
              </c:numCache>
            </c:numRef>
          </c:val>
          <c:smooth val="0"/>
          <c:extLst>
            <c:ext xmlns:c16="http://schemas.microsoft.com/office/drawing/2014/chart" uri="{C3380CC4-5D6E-409C-BE32-E72D297353CC}">
              <c16:uniqueId val="{00000000-0C50-4525-AB88-F5F1899C1099}"/>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111-112'!$E$156</c:f>
              <c:strCache>
                <c:ptCount val="1"/>
                <c:pt idx="0">
                  <c:v>Annual Calendar, UPC</c:v>
                </c:pt>
              </c:strCache>
            </c:strRef>
          </c:tx>
          <c:spPr>
            <a:ln w="28575" cap="rnd">
              <a:solidFill>
                <a:schemeClr val="accent1"/>
              </a:solidFill>
              <a:round/>
            </a:ln>
            <a:effectLst/>
          </c:spPr>
          <c:marker>
            <c:symbol val="none"/>
          </c:marker>
          <c:cat>
            <c:numRef>
              <c:f>'WA Sch. 111-112'!$A$157:$A$167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111-112'!$E$157:$E$167</c:f>
              <c:numCache>
                <c:formatCode>#,##0</c:formatCode>
                <c:ptCount val="11"/>
                <c:pt idx="0">
                  <c:v>17852.611688704957</c:v>
                </c:pt>
                <c:pt idx="1">
                  <c:v>18594.754724567752</c:v>
                </c:pt>
                <c:pt idx="2">
                  <c:v>17893.35182111122</c:v>
                </c:pt>
                <c:pt idx="3">
                  <c:v>15802.392062409264</c:v>
                </c:pt>
                <c:pt idx="4">
                  <c:v>16210.239893727739</c:v>
                </c:pt>
                <c:pt idx="5">
                  <c:v>17867.303175517482</c:v>
                </c:pt>
                <c:pt idx="6">
                  <c:v>17349.288067908157</c:v>
                </c:pt>
                <c:pt idx="7">
                  <c:v>17825.703166300005</c:v>
                </c:pt>
                <c:pt idx="8">
                  <c:v>16999.046670345451</c:v>
                </c:pt>
                <c:pt idx="9">
                  <c:v>17527.838200287799</c:v>
                </c:pt>
                <c:pt idx="10">
                  <c:v>19038.928836894029</c:v>
                </c:pt>
              </c:numCache>
            </c:numRef>
          </c:val>
          <c:smooth val="0"/>
          <c:extLst>
            <c:ext xmlns:c16="http://schemas.microsoft.com/office/drawing/2014/chart" uri="{C3380CC4-5D6E-409C-BE32-E72D297353CC}">
              <c16:uniqueId val="{00000000-CF60-419A-AED6-A03F2533ABF8}"/>
            </c:ext>
          </c:extLst>
        </c:ser>
        <c:ser>
          <c:idx val="1"/>
          <c:order val="1"/>
          <c:tx>
            <c:strRef>
              <c:f>'WA Sch. 111-112'!$F$156</c:f>
              <c:strCache>
                <c:ptCount val="1"/>
                <c:pt idx="0">
                  <c:v>Annual Normalized, UPC</c:v>
                </c:pt>
              </c:strCache>
            </c:strRef>
          </c:tx>
          <c:spPr>
            <a:ln w="28575" cap="rnd">
              <a:solidFill>
                <a:schemeClr val="accent2"/>
              </a:solidFill>
              <a:round/>
            </a:ln>
            <a:effectLst/>
          </c:spPr>
          <c:marker>
            <c:symbol val="none"/>
          </c:marker>
          <c:cat>
            <c:numRef>
              <c:f>'WA Sch. 111-112'!$A$157:$A$167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111-112'!$F$157:$F$167</c:f>
              <c:numCache>
                <c:formatCode>#,##0</c:formatCode>
                <c:ptCount val="11"/>
                <c:pt idx="0">
                  <c:v>18159.120665344428</c:v>
                </c:pt>
                <c:pt idx="1">
                  <c:v>17989.897075976514</c:v>
                </c:pt>
                <c:pt idx="2">
                  <c:v>18369.800313186737</c:v>
                </c:pt>
                <c:pt idx="3">
                  <c:v>17403.638849586223</c:v>
                </c:pt>
                <c:pt idx="4">
                  <c:v>17428.043939269002</c:v>
                </c:pt>
                <c:pt idx="5">
                  <c:v>17107.643460534651</c:v>
                </c:pt>
                <c:pt idx="6">
                  <c:v>18057.298354232233</c:v>
                </c:pt>
                <c:pt idx="7">
                  <c:v>17098.193150306877</c:v>
                </c:pt>
                <c:pt idx="8">
                  <c:v>17717.569247966458</c:v>
                </c:pt>
                <c:pt idx="9">
                  <c:v>18211.854325833185</c:v>
                </c:pt>
                <c:pt idx="10">
                  <c:v>18393.013212539954</c:v>
                </c:pt>
              </c:numCache>
            </c:numRef>
          </c:val>
          <c:smooth val="0"/>
          <c:extLst>
            <c:ext xmlns:c16="http://schemas.microsoft.com/office/drawing/2014/chart" uri="{C3380CC4-5D6E-409C-BE32-E72D297353CC}">
              <c16:uniqueId val="{00000001-CF60-419A-AED6-A03F2533ABF8}"/>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14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111-112'!$O$7</c:f>
              <c:strCache>
                <c:ptCount val="1"/>
                <c:pt idx="0">
                  <c:v>AC.UPC</c:v>
                </c:pt>
              </c:strCache>
            </c:strRef>
          </c:tx>
          <c:spPr>
            <a:ln w="28575" cap="rnd">
              <a:solidFill>
                <a:schemeClr val="accent1"/>
              </a:solidFill>
              <a:round/>
            </a:ln>
            <a:effectLst/>
          </c:spPr>
          <c:marker>
            <c:symbol val="none"/>
          </c:marker>
          <c:cat>
            <c:numRef>
              <c:f>'WA Sch. 111-112'!$A$8:$A$151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111-112'!$O$8:$O$151</c:f>
              <c:numCache>
                <c:formatCode>#,##0</c:formatCode>
                <c:ptCount val="144"/>
                <c:pt idx="0">
                  <c:v>2849.9075121163169</c:v>
                </c:pt>
                <c:pt idx="1">
                  <c:v>2377.7994338859685</c:v>
                </c:pt>
                <c:pt idx="2">
                  <c:v>2199.1645824929401</c:v>
                </c:pt>
                <c:pt idx="3">
                  <c:v>1253.5078979343864</c:v>
                </c:pt>
                <c:pt idx="4">
                  <c:v>1045.2406807131281</c:v>
                </c:pt>
                <c:pt idx="5">
                  <c:v>735.61398544866609</c:v>
                </c:pt>
                <c:pt idx="6">
                  <c:v>517.87850467289718</c:v>
                </c:pt>
                <c:pt idx="7">
                  <c:v>542.93611793611797</c:v>
                </c:pt>
                <c:pt idx="8">
                  <c:v>576.37387755102043</c:v>
                </c:pt>
                <c:pt idx="9">
                  <c:v>1457.5300081103001</c:v>
                </c:pt>
                <c:pt idx="10">
                  <c:v>1868.1360874848117</c:v>
                </c:pt>
                <c:pt idx="11">
                  <c:v>2469.4757673667204</c:v>
                </c:pt>
                <c:pt idx="12">
                  <c:v>3010.5090616190091</c:v>
                </c:pt>
                <c:pt idx="13">
                  <c:v>2271.2803850782188</c:v>
                </c:pt>
                <c:pt idx="14">
                  <c:v>1941.8968</c:v>
                </c:pt>
                <c:pt idx="15">
                  <c:v>1464.3687173301166</c:v>
                </c:pt>
                <c:pt idx="16">
                  <c:v>789.02459677419358</c:v>
                </c:pt>
                <c:pt idx="17">
                  <c:v>678.07505070993909</c:v>
                </c:pt>
                <c:pt idx="18">
                  <c:v>460.60494327390609</c:v>
                </c:pt>
                <c:pt idx="19">
                  <c:v>523.5417175417175</c:v>
                </c:pt>
                <c:pt idx="20">
                  <c:v>654.64660114660114</c:v>
                </c:pt>
                <c:pt idx="21">
                  <c:v>1543.5993602558976</c:v>
                </c:pt>
                <c:pt idx="22">
                  <c:v>2222.8300395256915</c:v>
                </c:pt>
                <c:pt idx="23">
                  <c:v>2945.9542947202522</c:v>
                </c:pt>
                <c:pt idx="24">
                  <c:v>2755.6486166007903</c:v>
                </c:pt>
                <c:pt idx="25">
                  <c:v>2700.8699251083958</c:v>
                </c:pt>
                <c:pt idx="26">
                  <c:v>2062.6707173657387</c:v>
                </c:pt>
                <c:pt idx="27">
                  <c:v>1317.4396551724137</c:v>
                </c:pt>
                <c:pt idx="28">
                  <c:v>850.90377062058133</c:v>
                </c:pt>
                <c:pt idx="29">
                  <c:v>680.25107885445277</c:v>
                </c:pt>
                <c:pt idx="30">
                  <c:v>573.92865497076025</c:v>
                </c:pt>
                <c:pt idx="31">
                  <c:v>531.265625</c:v>
                </c:pt>
                <c:pt idx="32">
                  <c:v>675.0945157526254</c:v>
                </c:pt>
                <c:pt idx="33">
                  <c:v>1076.1767676767677</c:v>
                </c:pt>
                <c:pt idx="34">
                  <c:v>2361.2658179012346</c:v>
                </c:pt>
                <c:pt idx="35">
                  <c:v>2313.1359784283513</c:v>
                </c:pt>
                <c:pt idx="36">
                  <c:v>2376.3748062015502</c:v>
                </c:pt>
                <c:pt idx="37">
                  <c:v>2139.4646692175238</c:v>
                </c:pt>
                <c:pt idx="38">
                  <c:v>1511.0122927842838</c:v>
                </c:pt>
                <c:pt idx="39">
                  <c:v>1319.0341254328589</c:v>
                </c:pt>
                <c:pt idx="40">
                  <c:v>721.71667674062746</c:v>
                </c:pt>
                <c:pt idx="41">
                  <c:v>596.22123475258923</c:v>
                </c:pt>
                <c:pt idx="42">
                  <c:v>506.16821634062131</c:v>
                </c:pt>
                <c:pt idx="43">
                  <c:v>491.29826018447352</c:v>
                </c:pt>
                <c:pt idx="44">
                  <c:v>708.23408955223874</c:v>
                </c:pt>
                <c:pt idx="45">
                  <c:v>1003.1941088122604</c:v>
                </c:pt>
                <c:pt idx="46">
                  <c:v>2107.961464848252</c:v>
                </c:pt>
                <c:pt idx="47">
                  <c:v>2315.7097505668935</c:v>
                </c:pt>
                <c:pt idx="48">
                  <c:v>2479.7245520289307</c:v>
                </c:pt>
                <c:pt idx="49">
                  <c:v>1938.1914825816134</c:v>
                </c:pt>
                <c:pt idx="50">
                  <c:v>1785.1802038216558</c:v>
                </c:pt>
                <c:pt idx="51">
                  <c:v>957.49904718693301</c:v>
                </c:pt>
                <c:pt idx="52">
                  <c:v>810.01782740930742</c:v>
                </c:pt>
                <c:pt idx="53">
                  <c:v>605.76360116236833</c:v>
                </c:pt>
                <c:pt idx="54">
                  <c:v>546.62552069716776</c:v>
                </c:pt>
                <c:pt idx="55">
                  <c:v>577.66021718464344</c:v>
                </c:pt>
                <c:pt idx="56">
                  <c:v>717.53617356572249</c:v>
                </c:pt>
                <c:pt idx="57">
                  <c:v>1323.5703968829287</c:v>
                </c:pt>
                <c:pt idx="58">
                  <c:v>1477.1924359899026</c:v>
                </c:pt>
                <c:pt idx="59">
                  <c:v>3025.0147155019508</c:v>
                </c:pt>
                <c:pt idx="60">
                  <c:v>3066.3523466572342</c:v>
                </c:pt>
                <c:pt idx="61">
                  <c:v>2513.8225312609152</c:v>
                </c:pt>
                <c:pt idx="62">
                  <c:v>1932.6116965589158</c:v>
                </c:pt>
                <c:pt idx="63">
                  <c:v>1392.4859797697943</c:v>
                </c:pt>
                <c:pt idx="64">
                  <c:v>843.4404856341979</c:v>
                </c:pt>
                <c:pt idx="65">
                  <c:v>644.16998829201088</c:v>
                </c:pt>
                <c:pt idx="66">
                  <c:v>502.49968094740501</c:v>
                </c:pt>
                <c:pt idx="67">
                  <c:v>504.44995440414499</c:v>
                </c:pt>
                <c:pt idx="68">
                  <c:v>750.99212122264669</c:v>
                </c:pt>
                <c:pt idx="69">
                  <c:v>1254.0338851351351</c:v>
                </c:pt>
                <c:pt idx="70">
                  <c:v>1834.1615153575131</c:v>
                </c:pt>
                <c:pt idx="71">
                  <c:v>2643.4338014928426</c:v>
                </c:pt>
                <c:pt idx="72">
                  <c:v>2200.4578959235669</c:v>
                </c:pt>
                <c:pt idx="73">
                  <c:v>2396.6040196429767</c:v>
                </c:pt>
                <c:pt idx="74">
                  <c:v>1822.9546681315444</c:v>
                </c:pt>
                <c:pt idx="75">
                  <c:v>1394.7861206865966</c:v>
                </c:pt>
                <c:pt idx="76">
                  <c:v>726.82674303341048</c:v>
                </c:pt>
                <c:pt idx="77">
                  <c:v>631.73752931385422</c:v>
                </c:pt>
                <c:pt idx="78">
                  <c:v>486.26140099769515</c:v>
                </c:pt>
                <c:pt idx="79">
                  <c:v>525.00610494059401</c:v>
                </c:pt>
                <c:pt idx="80">
                  <c:v>660.41319110810821</c:v>
                </c:pt>
                <c:pt idx="81">
                  <c:v>1184.4800774114617</c:v>
                </c:pt>
                <c:pt idx="82">
                  <c:v>1890.1834560963455</c:v>
                </c:pt>
                <c:pt idx="83">
                  <c:v>3426.3550946325417</c:v>
                </c:pt>
                <c:pt idx="84">
                  <c:v>1394.5806881661797</c:v>
                </c:pt>
                <c:pt idx="85">
                  <c:v>2956.2055175000005</c:v>
                </c:pt>
                <c:pt idx="86">
                  <c:v>2165.8794438026816</c:v>
                </c:pt>
                <c:pt idx="87">
                  <c:v>1463.4263068721605</c:v>
                </c:pt>
                <c:pt idx="88">
                  <c:v>774.04627147535666</c:v>
                </c:pt>
                <c:pt idx="89">
                  <c:v>783.93170018217313</c:v>
                </c:pt>
                <c:pt idx="90">
                  <c:v>588.2037449530593</c:v>
                </c:pt>
                <c:pt idx="91">
                  <c:v>593.89559018825048</c:v>
                </c:pt>
                <c:pt idx="92">
                  <c:v>944.95528633410686</c:v>
                </c:pt>
                <c:pt idx="93">
                  <c:v>1703.4233414478331</c:v>
                </c:pt>
                <c:pt idx="94">
                  <c:v>2122.0801658202613</c:v>
                </c:pt>
                <c:pt idx="95">
                  <c:v>2335.1865457621661</c:v>
                </c:pt>
                <c:pt idx="96">
                  <c:v>2380.7427441457935</c:v>
                </c:pt>
                <c:pt idx="97">
                  <c:v>2304.1443251629394</c:v>
                </c:pt>
                <c:pt idx="98">
                  <c:v>2103.760174318692</c:v>
                </c:pt>
                <c:pt idx="99">
                  <c:v>1091.398916984989</c:v>
                </c:pt>
                <c:pt idx="100">
                  <c:v>894.33966838491301</c:v>
                </c:pt>
                <c:pt idx="101">
                  <c:v>548.28266092096874</c:v>
                </c:pt>
                <c:pt idx="102">
                  <c:v>550.8696066933162</c:v>
                </c:pt>
                <c:pt idx="103">
                  <c:v>538.9546578845534</c:v>
                </c:pt>
                <c:pt idx="104">
                  <c:v>660.13503670607042</c:v>
                </c:pt>
                <c:pt idx="105">
                  <c:v>1589.0627093748008</c:v>
                </c:pt>
                <c:pt idx="106">
                  <c:v>1847.1368799999998</c:v>
                </c:pt>
                <c:pt idx="107">
                  <c:v>2477.5573152633247</c:v>
                </c:pt>
                <c:pt idx="108">
                  <c:v>2524.6746724508821</c:v>
                </c:pt>
                <c:pt idx="109">
                  <c:v>2585.6448925796653</c:v>
                </c:pt>
                <c:pt idx="110">
                  <c:v>1939.9748533982543</c:v>
                </c:pt>
                <c:pt idx="111">
                  <c:v>1264.2025944833017</c:v>
                </c:pt>
                <c:pt idx="112">
                  <c:v>895.95853159911348</c:v>
                </c:pt>
                <c:pt idx="113">
                  <c:v>619.65409926582277</c:v>
                </c:pt>
                <c:pt idx="114">
                  <c:v>528.52088459068011</c:v>
                </c:pt>
                <c:pt idx="115">
                  <c:v>604.55867243933187</c:v>
                </c:pt>
                <c:pt idx="116">
                  <c:v>751.2570569293822</c:v>
                </c:pt>
                <c:pt idx="117">
                  <c:v>1350.4251371379312</c:v>
                </c:pt>
                <c:pt idx="118">
                  <c:v>1746.1275223369737</c:v>
                </c:pt>
                <c:pt idx="119">
                  <c:v>2774.5768203928242</c:v>
                </c:pt>
                <c:pt idx="120">
                  <c:v>2853.8497653978011</c:v>
                </c:pt>
                <c:pt idx="121">
                  <c:v>2569.1963815722656</c:v>
                </c:pt>
                <c:pt idx="122">
                  <c:v>1752.8181769493362</c:v>
                </c:pt>
                <c:pt idx="123">
                  <c:v>1672.1874868413036</c:v>
                </c:pt>
                <c:pt idx="124">
                  <c:v>1165.7697909417857</c:v>
                </c:pt>
                <c:pt idx="125">
                  <c:v>707.55704097023829</c:v>
                </c:pt>
                <c:pt idx="126">
                  <c:v>588.54327806578146</c:v>
                </c:pt>
                <c:pt idx="127">
                  <c:v>534.45326189229399</c:v>
                </c:pt>
                <c:pt idx="128">
                  <c:v>661.42742951699472</c:v>
                </c:pt>
                <c:pt idx="129">
                  <c:v>1264.8669292669842</c:v>
                </c:pt>
                <c:pt idx="130">
                  <c:v>2477.8328650694239</c:v>
                </c:pt>
                <c:pt idx="131">
                  <c:v>2879.3859692063033</c:v>
                </c:pt>
                <c:pt idx="132">
                  <c:v>2626.5097600750628</c:v>
                </c:pt>
                <c:pt idx="133">
                  <c:v>2226.0674357718894</c:v>
                </c:pt>
                <c:pt idx="134">
                  <c:v>2115.9170264199611</c:v>
                </c:pt>
                <c:pt idx="135">
                  <c:v>1322.5910358149661</c:v>
                </c:pt>
                <c:pt idx="136">
                  <c:v>738.05320356893549</c:v>
                </c:pt>
                <c:pt idx="137">
                  <c:v>613.1963459651098</c:v>
                </c:pt>
              </c:numCache>
            </c:numRef>
          </c:val>
          <c:smooth val="0"/>
          <c:extLst>
            <c:ext xmlns:c16="http://schemas.microsoft.com/office/drawing/2014/chart" uri="{C3380CC4-5D6E-409C-BE32-E72D297353CC}">
              <c16:uniqueId val="{00000000-E1F5-4140-BAEA-D3183F00D0F1}"/>
            </c:ext>
          </c:extLst>
        </c:ser>
        <c:ser>
          <c:idx val="1"/>
          <c:order val="1"/>
          <c:tx>
            <c:strRef>
              <c:f>'WA Sch. 111-112'!$Q$7</c:f>
              <c:strCache>
                <c:ptCount val="1"/>
                <c:pt idx="0">
                  <c:v>N.UPC</c:v>
                </c:pt>
              </c:strCache>
            </c:strRef>
          </c:tx>
          <c:spPr>
            <a:ln w="28575" cap="rnd">
              <a:solidFill>
                <a:schemeClr val="accent2"/>
              </a:solidFill>
              <a:round/>
            </a:ln>
            <a:effectLst/>
          </c:spPr>
          <c:marker>
            <c:symbol val="none"/>
          </c:marker>
          <c:cat>
            <c:numRef>
              <c:f>'WA Sch. 111-112'!$A$8:$A$151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111-112'!$Q$8:$Q$151</c:f>
              <c:numCache>
                <c:formatCode>#,##0.0</c:formatCode>
                <c:ptCount val="144"/>
                <c:pt idx="0">
                  <c:v>2869.7238432714257</c:v>
                </c:pt>
                <c:pt idx="1">
                  <c:v>2367.9584410745038</c:v>
                </c:pt>
                <c:pt idx="2">
                  <c:v>2098.989455371272</c:v>
                </c:pt>
                <c:pt idx="3">
                  <c:v>1335.9557467025318</c:v>
                </c:pt>
                <c:pt idx="4">
                  <c:v>937.05327443966462</c:v>
                </c:pt>
                <c:pt idx="5">
                  <c:v>647.11729932794799</c:v>
                </c:pt>
                <c:pt idx="6">
                  <c:v>507.11213310676095</c:v>
                </c:pt>
                <c:pt idx="7">
                  <c:v>548.16350559759428</c:v>
                </c:pt>
                <c:pt idx="8">
                  <c:v>705.20048382897915</c:v>
                </c:pt>
                <c:pt idx="9">
                  <c:v>1455.5074288517064</c:v>
                </c:pt>
                <c:pt idx="10">
                  <c:v>2057.7375610089525</c:v>
                </c:pt>
                <c:pt idx="11">
                  <c:v>2671.4558099921956</c:v>
                </c:pt>
                <c:pt idx="12">
                  <c:v>2669.111451858219</c:v>
                </c:pt>
                <c:pt idx="13">
                  <c:v>2393.3628659449596</c:v>
                </c:pt>
                <c:pt idx="14">
                  <c:v>1999.86551523508</c:v>
                </c:pt>
                <c:pt idx="15">
                  <c:v>1424.5476753124569</c:v>
                </c:pt>
                <c:pt idx="16">
                  <c:v>807.03391093513358</c:v>
                </c:pt>
                <c:pt idx="17">
                  <c:v>649.52093273043306</c:v>
                </c:pt>
                <c:pt idx="18">
                  <c:v>482.52226317895321</c:v>
                </c:pt>
                <c:pt idx="19">
                  <c:v>542.78147913697126</c:v>
                </c:pt>
                <c:pt idx="20">
                  <c:v>634.68185321658291</c:v>
                </c:pt>
                <c:pt idx="21">
                  <c:v>1378.5029051514373</c:v>
                </c:pt>
                <c:pt idx="22">
                  <c:v>2158.109983110051</c:v>
                </c:pt>
                <c:pt idx="23">
                  <c:v>2765.864249380284</c:v>
                </c:pt>
                <c:pt idx="24">
                  <c:v>2874.3724035947016</c:v>
                </c:pt>
                <c:pt idx="25">
                  <c:v>2364.1178061259416</c:v>
                </c:pt>
                <c:pt idx="26">
                  <c:v>2024.5858623339466</c:v>
                </c:pt>
                <c:pt idx="27">
                  <c:v>1324.2217274211005</c:v>
                </c:pt>
                <c:pt idx="28">
                  <c:v>950.25338156027613</c:v>
                </c:pt>
                <c:pt idx="29">
                  <c:v>704.43789749174198</c:v>
                </c:pt>
                <c:pt idx="30">
                  <c:v>584.20178935985166</c:v>
                </c:pt>
                <c:pt idx="31">
                  <c:v>552.05949614957092</c:v>
                </c:pt>
                <c:pt idx="32">
                  <c:v>759.94579958221527</c:v>
                </c:pt>
                <c:pt idx="33">
                  <c:v>1341.027786243598</c:v>
                </c:pt>
                <c:pt idx="34">
                  <c:v>2280.0327602136645</c:v>
                </c:pt>
                <c:pt idx="35">
                  <c:v>2609.8002759657716</c:v>
                </c:pt>
                <c:pt idx="36">
                  <c:v>2456.5378481848898</c:v>
                </c:pt>
                <c:pt idx="37">
                  <c:v>2560.7083752345998</c:v>
                </c:pt>
                <c:pt idx="38">
                  <c:v>1826.5219881370119</c:v>
                </c:pt>
                <c:pt idx="39">
                  <c:v>1360.9987387244626</c:v>
                </c:pt>
                <c:pt idx="40">
                  <c:v>935.7156656401952</c:v>
                </c:pt>
                <c:pt idx="41">
                  <c:v>757.87640901454995</c:v>
                </c:pt>
                <c:pt idx="42">
                  <c:v>518.77272662739608</c:v>
                </c:pt>
                <c:pt idx="43">
                  <c:v>503.5375471004462</c:v>
                </c:pt>
                <c:pt idx="44">
                  <c:v>628.74677502165366</c:v>
                </c:pt>
                <c:pt idx="45">
                  <c:v>1325.660803605675</c:v>
                </c:pt>
                <c:pt idx="46">
                  <c:v>2036.0214132665037</c:v>
                </c:pt>
                <c:pt idx="47">
                  <c:v>2481.2233567864187</c:v>
                </c:pt>
                <c:pt idx="48">
                  <c:v>2564.1811480605284</c:v>
                </c:pt>
                <c:pt idx="49">
                  <c:v>2291.5171680334515</c:v>
                </c:pt>
                <c:pt idx="50">
                  <c:v>1933.0250366216205</c:v>
                </c:pt>
                <c:pt idx="51">
                  <c:v>1374.7576993999394</c:v>
                </c:pt>
                <c:pt idx="52">
                  <c:v>957.88063119713422</c:v>
                </c:pt>
                <c:pt idx="53">
                  <c:v>627.52933982991306</c:v>
                </c:pt>
                <c:pt idx="54">
                  <c:v>531.95166079343107</c:v>
                </c:pt>
                <c:pt idx="55">
                  <c:v>589.89950410061613</c:v>
                </c:pt>
                <c:pt idx="56">
                  <c:v>698.39297983854715</c:v>
                </c:pt>
                <c:pt idx="57">
                  <c:v>1315.1077965439154</c:v>
                </c:pt>
                <c:pt idx="58">
                  <c:v>1929.4890097760804</c:v>
                </c:pt>
                <c:pt idx="59">
                  <c:v>2665.1621464385275</c:v>
                </c:pt>
                <c:pt idx="60">
                  <c:v>2406.006548804638</c:v>
                </c:pt>
                <c:pt idx="61">
                  <c:v>2371.862380743818</c:v>
                </c:pt>
                <c:pt idx="62">
                  <c:v>1966.9381346406799</c:v>
                </c:pt>
                <c:pt idx="63">
                  <c:v>1365.7493528696036</c:v>
                </c:pt>
                <c:pt idx="64">
                  <c:v>863.15764746037735</c:v>
                </c:pt>
                <c:pt idx="65">
                  <c:v>734.83663289539732</c:v>
                </c:pt>
                <c:pt idx="66">
                  <c:v>524.41700085245213</c:v>
                </c:pt>
                <c:pt idx="67">
                  <c:v>529.12663116708575</c:v>
                </c:pt>
                <c:pt idx="68">
                  <c:v>719.51080481828888</c:v>
                </c:pt>
                <c:pt idx="69">
                  <c:v>1142.5272524581148</c:v>
                </c:pt>
                <c:pt idx="70">
                  <c:v>1948.7013911696636</c:v>
                </c:pt>
                <c:pt idx="71">
                  <c:v>2538.0248989646861</c:v>
                </c:pt>
                <c:pt idx="72">
                  <c:v>2466.3535545964896</c:v>
                </c:pt>
                <c:pt idx="73">
                  <c:v>2310.4906504275932</c:v>
                </c:pt>
                <c:pt idx="74">
                  <c:v>1823.6488107255884</c:v>
                </c:pt>
                <c:pt idx="75">
                  <c:v>1392.2757789097063</c:v>
                </c:pt>
                <c:pt idx="76">
                  <c:v>995.52021510421139</c:v>
                </c:pt>
                <c:pt idx="77">
                  <c:v>662.37435526170304</c:v>
                </c:pt>
                <c:pt idx="78">
                  <c:v>484.07909189009547</c:v>
                </c:pt>
                <c:pt idx="79">
                  <c:v>515.39307643508073</c:v>
                </c:pt>
                <c:pt idx="80">
                  <c:v>622.33856654851456</c:v>
                </c:pt>
                <c:pt idx="81">
                  <c:v>1162.1941596172742</c:v>
                </c:pt>
                <c:pt idx="82">
                  <c:v>1958.2930261411391</c:v>
                </c:pt>
                <c:pt idx="83">
                  <c:v>3662.5075465592845</c:v>
                </c:pt>
                <c:pt idx="84">
                  <c:v>1475.8173302277914</c:v>
                </c:pt>
                <c:pt idx="85">
                  <c:v>2326.3534706605947</c:v>
                </c:pt>
                <c:pt idx="86">
                  <c:v>1807.7571340216514</c:v>
                </c:pt>
                <c:pt idx="87">
                  <c:v>1535.7789462823011</c:v>
                </c:pt>
                <c:pt idx="88">
                  <c:v>947.64397001714406</c:v>
                </c:pt>
                <c:pt idx="89">
                  <c:v>820.20487770949251</c:v>
                </c:pt>
                <c:pt idx="90">
                  <c:v>595.36640352730092</c:v>
                </c:pt>
                <c:pt idx="91">
                  <c:v>618.5722669511913</c:v>
                </c:pt>
                <c:pt idx="92">
                  <c:v>844.62939793821909</c:v>
                </c:pt>
                <c:pt idx="93">
                  <c:v>1333.0401522767047</c:v>
                </c:pt>
                <c:pt idx="94">
                  <c:v>2107.7065630094057</c:v>
                </c:pt>
                <c:pt idx="95">
                  <c:v>2680.3508307547163</c:v>
                </c:pt>
                <c:pt idx="96">
                  <c:v>2678.0445692397352</c:v>
                </c:pt>
                <c:pt idx="97">
                  <c:v>2439.4960168722237</c:v>
                </c:pt>
                <c:pt idx="98">
                  <c:v>2009.6174786209831</c:v>
                </c:pt>
                <c:pt idx="99">
                  <c:v>1137.9776497478815</c:v>
                </c:pt>
                <c:pt idx="100">
                  <c:v>878.07355216475867</c:v>
                </c:pt>
                <c:pt idx="101">
                  <c:v>518.09629493443833</c:v>
                </c:pt>
                <c:pt idx="102">
                  <c:v>537.75916525703508</c:v>
                </c:pt>
                <c:pt idx="103">
                  <c:v>551.19394480052608</c:v>
                </c:pt>
                <c:pt idx="104">
                  <c:v>760.22603265863222</c:v>
                </c:pt>
                <c:pt idx="105">
                  <c:v>1552.9217391942857</c:v>
                </c:pt>
                <c:pt idx="106">
                  <c:v>1926.3765002466846</c:v>
                </c:pt>
                <c:pt idx="107">
                  <c:v>2713.7097671900674</c:v>
                </c:pt>
                <c:pt idx="108">
                  <c:v>2775.8706785326835</c:v>
                </c:pt>
                <c:pt idx="109">
                  <c:v>2437.337500121565</c:v>
                </c:pt>
                <c:pt idx="110">
                  <c:v>2015.621961813983</c:v>
                </c:pt>
                <c:pt idx="111">
                  <c:v>1394.142220826853</c:v>
                </c:pt>
                <c:pt idx="112">
                  <c:v>928.46656778693443</c:v>
                </c:pt>
                <c:pt idx="113">
                  <c:v>703.95536304172606</c:v>
                </c:pt>
                <c:pt idx="114">
                  <c:v>550.43820449572718</c:v>
                </c:pt>
                <c:pt idx="115">
                  <c:v>592.59776587193528</c:v>
                </c:pt>
                <c:pt idx="116">
                  <c:v>781.14900459940043</c:v>
                </c:pt>
                <c:pt idx="117">
                  <c:v>1351.1604512517263</c:v>
                </c:pt>
                <c:pt idx="118">
                  <c:v>2006.0562765921566</c:v>
                </c:pt>
                <c:pt idx="119">
                  <c:v>2725.5903561028208</c:v>
                </c:pt>
                <c:pt idx="120">
                  <c:v>2832.4646379453197</c:v>
                </c:pt>
                <c:pt idx="121">
                  <c:v>2562.473790951095</c:v>
                </c:pt>
                <c:pt idx="122">
                  <c:v>1893.8665701309908</c:v>
                </c:pt>
                <c:pt idx="123">
                  <c:v>1407.6397879017159</c:v>
                </c:pt>
                <c:pt idx="124">
                  <c:v>919.41961751967995</c:v>
                </c:pt>
                <c:pt idx="125">
                  <c:v>704.23062302278811</c:v>
                </c:pt>
                <c:pt idx="126">
                  <c:v>601.14778835255629</c:v>
                </c:pt>
                <c:pt idx="127">
                  <c:v>559.90607664549339</c:v>
                </c:pt>
                <c:pt idx="128">
                  <c:v>806.13927903596937</c:v>
                </c:pt>
                <c:pt idx="129">
                  <c:v>1624.540573148327</c:v>
                </c:pt>
                <c:pt idx="130">
                  <c:v>2013.3431957392443</c:v>
                </c:pt>
                <c:pt idx="131">
                  <c:v>2550.3104523732982</c:v>
                </c:pt>
                <c:pt idx="132">
                  <c:v>2722.7619935979483</c:v>
                </c:pt>
                <c:pt idx="133">
                  <c:v>2229.7303512493668</c:v>
                </c:pt>
                <c:pt idx="134">
                  <c:v>1951.0800252392444</c:v>
                </c:pt>
                <c:pt idx="135">
                  <c:v>1293.0529329036024</c:v>
                </c:pt>
                <c:pt idx="136">
                  <c:v>1028.6087510104671</c:v>
                </c:pt>
                <c:pt idx="137">
                  <c:v>714.18748188825657</c:v>
                </c:pt>
              </c:numCache>
            </c:numRef>
          </c:val>
          <c:smooth val="0"/>
          <c:extLst>
            <c:ext xmlns:c16="http://schemas.microsoft.com/office/drawing/2014/chart" uri="{C3380CC4-5D6E-409C-BE32-E72D297353CC}">
              <c16:uniqueId val="{00000001-E1F5-4140-BAEA-D3183F00D0F1}"/>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111-112'!$AK$45:$AK$164</c:f>
              <c:numCache>
                <c:formatCode>General</c:formatCode>
                <c:ptCount val="120"/>
                <c:pt idx="0">
                  <c:v>7.7149019804450325E-2</c:v>
                </c:pt>
                <c:pt idx="1">
                  <c:v>-0.39387045963172884</c:v>
                </c:pt>
                <c:pt idx="2">
                  <c:v>1.3011664017633431</c:v>
                </c:pt>
                <c:pt idx="3">
                  <c:v>0.31942708279360821</c:v>
                </c:pt>
                <c:pt idx="4">
                  <c:v>-2.0973017236326483</c:v>
                </c:pt>
                <c:pt idx="5">
                  <c:v>-0.84357664141501698</c:v>
                </c:pt>
                <c:pt idx="6">
                  <c:v>-0.70716541735977723</c:v>
                </c:pt>
                <c:pt idx="7">
                  <c:v>-0.13705761926796117</c:v>
                </c:pt>
                <c:pt idx="8">
                  <c:v>-1.4586926227292909</c:v>
                </c:pt>
                <c:pt idx="9">
                  <c:v>-0.12615246343148526</c:v>
                </c:pt>
                <c:pt idx="10">
                  <c:v>0.66084746187990984</c:v>
                </c:pt>
                <c:pt idx="11">
                  <c:v>1.1973899697648394</c:v>
                </c:pt>
                <c:pt idx="12">
                  <c:v>2.3245312914607936</c:v>
                </c:pt>
                <c:pt idx="13">
                  <c:v>-0.7140717858692206</c:v>
                </c:pt>
                <c:pt idx="14">
                  <c:v>1.5718270868531572</c:v>
                </c:pt>
                <c:pt idx="15">
                  <c:v>-0.7790319995145365</c:v>
                </c:pt>
                <c:pt idx="16">
                  <c:v>-0.52920561711077407</c:v>
                </c:pt>
                <c:pt idx="17">
                  <c:v>-0.24229611546193822</c:v>
                </c:pt>
                <c:pt idx="18">
                  <c:v>0.40611386248462761</c:v>
                </c:pt>
                <c:pt idx="19">
                  <c:v>-3.5473509997087038E-2</c:v>
                </c:pt>
                <c:pt idx="20">
                  <c:v>-8.7189811511459603E-2</c:v>
                </c:pt>
                <c:pt idx="21">
                  <c:v>-0.53646390917502706</c:v>
                </c:pt>
                <c:pt idx="22">
                  <c:v>1.995768134592883</c:v>
                </c:pt>
                <c:pt idx="23">
                  <c:v>-0.51133935322058077</c:v>
                </c:pt>
                <c:pt idx="24">
                  <c:v>-2.2502987693437979</c:v>
                </c:pt>
                <c:pt idx="25">
                  <c:v>1.4383793065179924</c:v>
                </c:pt>
                <c:pt idx="26">
                  <c:v>-0.59675508018864176</c:v>
                </c:pt>
                <c:pt idx="27">
                  <c:v>-0.37636406628877817</c:v>
                </c:pt>
                <c:pt idx="28">
                  <c:v>-0.68837766007738144</c:v>
                </c:pt>
                <c:pt idx="29">
                  <c:v>0.34279696923857655</c:v>
                </c:pt>
                <c:pt idx="30">
                  <c:v>-0.31026260557730179</c:v>
                </c:pt>
                <c:pt idx="31">
                  <c:v>-0.56673562856707216</c:v>
                </c:pt>
                <c:pt idx="32">
                  <c:v>-1.5236752188019342</c:v>
                </c:pt>
                <c:pt idx="33">
                  <c:v>0.15529790610344948</c:v>
                </c:pt>
                <c:pt idx="34">
                  <c:v>0.18412495970836559</c:v>
                </c:pt>
                <c:pt idx="35">
                  <c:v>-1.0591021635766269</c:v>
                </c:pt>
                <c:pt idx="36">
                  <c:v>-0.21170928999344293</c:v>
                </c:pt>
                <c:pt idx="37">
                  <c:v>-0.64895571846690059</c:v>
                </c:pt>
                <c:pt idx="38">
                  <c:v>1.4293498971667955</c:v>
                </c:pt>
                <c:pt idx="39">
                  <c:v>0.63429488014904678</c:v>
                </c:pt>
                <c:pt idx="40">
                  <c:v>0.41431781930173245</c:v>
                </c:pt>
                <c:pt idx="41">
                  <c:v>-0.2243470420053785</c:v>
                </c:pt>
                <c:pt idx="42">
                  <c:v>0.69404568681073076</c:v>
                </c:pt>
                <c:pt idx="43">
                  <c:v>1.2388464897106795</c:v>
                </c:pt>
                <c:pt idx="44">
                  <c:v>9.8887748505859935E-2</c:v>
                </c:pt>
                <c:pt idx="45">
                  <c:v>3.9754054325389358E-2</c:v>
                </c:pt>
                <c:pt idx="46">
                  <c:v>-0.98228800357502544</c:v>
                </c:pt>
                <c:pt idx="47">
                  <c:v>0.9548258214440194</c:v>
                </c:pt>
                <c:pt idx="48">
                  <c:v>-1.9435476508055125</c:v>
                </c:pt>
                <c:pt idx="49">
                  <c:v>0.23073623039217653</c:v>
                </c:pt>
                <c:pt idx="50">
                  <c:v>1.8006611213436372</c:v>
                </c:pt>
                <c:pt idx="51">
                  <c:v>0.5356633668585663</c:v>
                </c:pt>
                <c:pt idx="52">
                  <c:v>-0.62279495138091279</c:v>
                </c:pt>
                <c:pt idx="53">
                  <c:v>0.95055011215186858</c:v>
                </c:pt>
                <c:pt idx="54">
                  <c:v>0.61154942519320366</c:v>
                </c:pt>
                <c:pt idx="55">
                  <c:v>0.57345019259234742</c:v>
                </c:pt>
                <c:pt idx="56">
                  <c:v>0.33010476798233024</c:v>
                </c:pt>
                <c:pt idx="57">
                  <c:v>-1.8498136005550589</c:v>
                </c:pt>
                <c:pt idx="58">
                  <c:v>-0.77193350129409122</c:v>
                </c:pt>
                <c:pt idx="59">
                  <c:v>-0.43718758209274627</c:v>
                </c:pt>
                <c:pt idx="60">
                  <c:v>-1.2828141317567208</c:v>
                </c:pt>
                <c:pt idx="61">
                  <c:v>-0.44121689818256249</c:v>
                </c:pt>
                <c:pt idx="62">
                  <c:v>0.23180019791860054</c:v>
                </c:pt>
                <c:pt idx="63">
                  <c:v>0.82609863527466942</c:v>
                </c:pt>
                <c:pt idx="64">
                  <c:v>0.82642997638597671</c:v>
                </c:pt>
                <c:pt idx="65">
                  <c:v>0.15716765562465437</c:v>
                </c:pt>
                <c:pt idx="66">
                  <c:v>0.16989356853483609</c:v>
                </c:pt>
                <c:pt idx="67">
                  <c:v>0.42308283255421164</c:v>
                </c:pt>
                <c:pt idx="68">
                  <c:v>-0.73382465326005586</c:v>
                </c:pt>
                <c:pt idx="69">
                  <c:v>-1.6344825397084251</c:v>
                </c:pt>
                <c:pt idx="70">
                  <c:v>-0.66691561937971888</c:v>
                </c:pt>
                <c:pt idx="71">
                  <c:v>4.9789846817868073E-15</c:v>
                </c:pt>
                <c:pt idx="72">
                  <c:v>9.9579693635736145E-15</c:v>
                </c:pt>
                <c:pt idx="73">
                  <c:v>-1.127549835677059</c:v>
                </c:pt>
                <c:pt idx="74">
                  <c:v>-0.8022096496637936</c:v>
                </c:pt>
                <c:pt idx="75">
                  <c:v>1.5372874908090532</c:v>
                </c:pt>
                <c:pt idx="76">
                  <c:v>-0.55777581125573472</c:v>
                </c:pt>
                <c:pt idx="77">
                  <c:v>1.0252253336180486</c:v>
                </c:pt>
                <c:pt idx="78">
                  <c:v>0.52835414120077362</c:v>
                </c:pt>
                <c:pt idx="79">
                  <c:v>0.69276837270746161</c:v>
                </c:pt>
                <c:pt idx="80">
                  <c:v>0.8400027014107313</c:v>
                </c:pt>
                <c:pt idx="81">
                  <c:v>-0.62391973951104862</c:v>
                </c:pt>
                <c:pt idx="82">
                  <c:v>0.10898529907330562</c:v>
                </c:pt>
                <c:pt idx="83">
                  <c:v>0.26111183511721642</c:v>
                </c:pt>
                <c:pt idx="84">
                  <c:v>0.17495685643389294</c:v>
                </c:pt>
                <c:pt idx="85">
                  <c:v>0.11123693976630403</c:v>
                </c:pt>
                <c:pt idx="86">
                  <c:v>1.4079397039521417</c:v>
                </c:pt>
                <c:pt idx="87">
                  <c:v>-2.8182003597057941</c:v>
                </c:pt>
                <c:pt idx="88">
                  <c:v>-1.3194955752462152</c:v>
                </c:pt>
                <c:pt idx="89">
                  <c:v>-2.2825322661592957</c:v>
                </c:pt>
                <c:pt idx="90">
                  <c:v>-0.10238192872590549</c:v>
                </c:pt>
                <c:pt idx="91">
                  <c:v>-4.4950347849562047E-2</c:v>
                </c:pt>
                <c:pt idx="92">
                  <c:v>-8.4121566711154352E-2</c:v>
                </c:pt>
                <c:pt idx="93">
                  <c:v>1.7835424500662631</c:v>
                </c:pt>
                <c:pt idx="94">
                  <c:v>-1.8763799880098928</c:v>
                </c:pt>
                <c:pt idx="95">
                  <c:v>0.62635559780992345</c:v>
                </c:pt>
                <c:pt idx="96">
                  <c:v>1.246045448151712</c:v>
                </c:pt>
                <c:pt idx="97">
                  <c:v>8.7603549014362972E-2</c:v>
                </c:pt>
                <c:pt idx="98">
                  <c:v>1.4736822086236165</c:v>
                </c:pt>
                <c:pt idx="99">
                  <c:v>-1.3479292211056301E-2</c:v>
                </c:pt>
                <c:pt idx="100">
                  <c:v>-0.76774733006622509</c:v>
                </c:pt>
                <c:pt idx="101">
                  <c:v>-0.24757933839964386</c:v>
                </c:pt>
                <c:pt idx="102">
                  <c:v>3.6439643353980283E-2</c:v>
                </c:pt>
                <c:pt idx="103">
                  <c:v>0.40837607720850599</c:v>
                </c:pt>
                <c:pt idx="104">
                  <c:v>0.14496202572202038</c:v>
                </c:pt>
                <c:pt idx="105">
                  <c:v>-0.42552234181283799</c:v>
                </c:pt>
                <c:pt idx="106">
                  <c:v>-1.0039738374321141</c:v>
                </c:pt>
                <c:pt idx="107">
                  <c:v>0.75643501463751939</c:v>
                </c:pt>
                <c:pt idx="108">
                  <c:v>1.8656872260485757</c:v>
                </c:pt>
                <c:pt idx="109">
                  <c:v>1.4577086721366903</c:v>
                </c:pt>
                <c:pt idx="110">
                  <c:v>0.14059422266210092</c:v>
                </c:pt>
                <c:pt idx="111">
                  <c:v>0.13430426183522101</c:v>
                </c:pt>
                <c:pt idx="112">
                  <c:v>-0.86680151193169086</c:v>
                </c:pt>
                <c:pt idx="113">
                  <c:v>-0.24456554353850779</c:v>
                </c:pt>
                <c:pt idx="114">
                  <c:v>0.63274778970118428</c:v>
                </c:pt>
                <c:pt idx="115">
                  <c:v>8.7229920553589885E-2</c:v>
                </c:pt>
                <c:pt idx="116">
                  <c:v>0.46420668240255231</c:v>
                </c:pt>
                <c:pt idx="117">
                  <c:v>2.6548946255446744</c:v>
                </c:pt>
                <c:pt idx="118">
                  <c:v>-0.71419651093758441</c:v>
                </c:pt>
                <c:pt idx="119">
                  <c:v>-0.88933982369721609</c:v>
                </c:pt>
              </c:numCache>
            </c:numRef>
          </c:xVal>
          <c:yVal>
            <c:numRef>
              <c:f>'WA Sch. 111-112'!$AV$45:$AV$164</c:f>
              <c:numCache>
                <c:formatCode>0.000</c:formatCode>
                <c:ptCount val="120"/>
                <c:pt idx="0">
                  <c:v>3.127280902613698E-2</c:v>
                </c:pt>
                <c:pt idx="1">
                  <c:v>-0.39572529581448734</c:v>
                </c:pt>
                <c:pt idx="2">
                  <c:v>1.2091343701602324</c:v>
                </c:pt>
                <c:pt idx="3">
                  <c:v>0.39572529581448734</c:v>
                </c:pt>
                <c:pt idx="4">
                  <c:v>-1.8786590672766057</c:v>
                </c:pt>
                <c:pt idx="5">
                  <c:v>-1.0157020117051774</c:v>
                </c:pt>
                <c:pt idx="6">
                  <c:v>-0.76742739995147802</c:v>
                </c:pt>
                <c:pt idx="7">
                  <c:v>-0.22065146486235332</c:v>
                </c:pt>
                <c:pt idx="8">
                  <c:v>-1.4047919280405334</c:v>
                </c:pt>
                <c:pt idx="9">
                  <c:v>-0.19934121391943735</c:v>
                </c:pt>
                <c:pt idx="10">
                  <c:v>0.76742739995147802</c:v>
                </c:pt>
                <c:pt idx="11">
                  <c:v>1.0881989764386006</c:v>
                </c:pt>
                <c:pt idx="12">
                  <c:v>2.2111272410853289</c:v>
                </c:pt>
                <c:pt idx="13">
                  <c:v>-0.79571892196992056</c:v>
                </c:pt>
                <c:pt idx="14">
                  <c:v>1.5973526977611863</c:v>
                </c:pt>
                <c:pt idx="15">
                  <c:v>-0.94818488013239854</c:v>
                </c:pt>
                <c:pt idx="16">
                  <c:v>-0.51129056715173082</c:v>
                </c:pt>
                <c:pt idx="17">
                  <c:v>-0.28523021200384785</c:v>
                </c:pt>
                <c:pt idx="18">
                  <c:v>0.46432956872668901</c:v>
                </c:pt>
                <c:pt idx="19">
                  <c:v>-9.3941125106491899E-2</c:v>
                </c:pt>
                <c:pt idx="20">
                  <c:v>-0.15698093272589608</c:v>
                </c:pt>
                <c:pt idx="21">
                  <c:v>-0.53519417688850079</c:v>
                </c:pt>
                <c:pt idx="22">
                  <c:v>2.017349592767447</c:v>
                </c:pt>
                <c:pt idx="23">
                  <c:v>-0.48767561631153389</c:v>
                </c:pt>
                <c:pt idx="24">
                  <c:v>-2.0173495927674461</c:v>
                </c:pt>
                <c:pt idx="25">
                  <c:v>1.3509383667831778</c:v>
                </c:pt>
                <c:pt idx="26">
                  <c:v>-0.60885652565055048</c:v>
                </c:pt>
                <c:pt idx="27">
                  <c:v>-0.3732804719655104</c:v>
                </c:pt>
                <c:pt idx="28">
                  <c:v>-0.73973721941388981</c:v>
                </c:pt>
                <c:pt idx="29">
                  <c:v>0.44123392015968882</c:v>
                </c:pt>
                <c:pt idx="30">
                  <c:v>-0.35102215742413223</c:v>
                </c:pt>
                <c:pt idx="31">
                  <c:v>-0.58395355652530356</c:v>
                </c:pt>
                <c:pt idx="32">
                  <c:v>-1.4630593361844002</c:v>
                </c:pt>
                <c:pt idx="33">
                  <c:v>0.22065146486235332</c:v>
                </c:pt>
                <c:pt idx="34">
                  <c:v>0.30701000240174037</c:v>
                </c:pt>
                <c:pt idx="35">
                  <c:v>-1.2091343701602324</c:v>
                </c:pt>
                <c:pt idx="36">
                  <c:v>-0.24206240467219475</c:v>
                </c:pt>
                <c:pt idx="37">
                  <c:v>-0.68598353263417977</c:v>
                </c:pt>
                <c:pt idx="38">
                  <c:v>1.3007407952098116</c:v>
                </c:pt>
                <c:pt idx="39">
                  <c:v>0.73973721941388981</c:v>
                </c:pt>
                <c:pt idx="40">
                  <c:v>0.51129056715173082</c:v>
                </c:pt>
                <c:pt idx="41">
                  <c:v>-0.26358490404097262</c:v>
                </c:pt>
                <c:pt idx="42">
                  <c:v>0.82466217903935268</c:v>
                </c:pt>
                <c:pt idx="43">
                  <c:v>1.1266860090395716</c:v>
                </c:pt>
                <c:pt idx="44">
                  <c:v>9.3941125106491899E-2</c:v>
                </c:pt>
                <c:pt idx="45">
                  <c:v>1.0422759496273899E-2</c:v>
                </c:pt>
                <c:pt idx="46">
                  <c:v>-1.1266860090395716</c:v>
                </c:pt>
                <c:pt idx="47">
                  <c:v>1.0157020117051774</c:v>
                </c:pt>
                <c:pt idx="48">
                  <c:v>-1.7688250385187059</c:v>
                </c:pt>
                <c:pt idx="49">
                  <c:v>0.32893642436422554</c:v>
                </c:pt>
                <c:pt idx="50">
                  <c:v>1.7688250385187059</c:v>
                </c:pt>
                <c:pt idx="51">
                  <c:v>0.60885652565055048</c:v>
                </c:pt>
                <c:pt idx="52">
                  <c:v>-0.63414296405799342</c:v>
                </c:pt>
                <c:pt idx="53">
                  <c:v>0.98138417626213981</c:v>
                </c:pt>
                <c:pt idx="54">
                  <c:v>0.65984156097410673</c:v>
                </c:pt>
                <c:pt idx="55">
                  <c:v>0.63414296405799342</c:v>
                </c:pt>
                <c:pt idx="56">
                  <c:v>0.41837128791165434</c:v>
                </c:pt>
                <c:pt idx="57">
                  <c:v>-1.5973526977611858</c:v>
                </c:pt>
                <c:pt idx="58">
                  <c:v>-0.91599911388803534</c:v>
                </c:pt>
                <c:pt idx="59">
                  <c:v>-0.44123392015968882</c:v>
                </c:pt>
                <c:pt idx="60">
                  <c:v>-1.3007407952098116</c:v>
                </c:pt>
                <c:pt idx="61">
                  <c:v>-0.46432956872668901</c:v>
                </c:pt>
                <c:pt idx="62">
                  <c:v>0.35102215742413223</c:v>
                </c:pt>
                <c:pt idx="63">
                  <c:v>0.88473536642075068</c:v>
                </c:pt>
                <c:pt idx="64">
                  <c:v>0.91599911388803534</c:v>
                </c:pt>
                <c:pt idx="65">
                  <c:v>0.24206240467219475</c:v>
                </c:pt>
                <c:pt idx="66">
                  <c:v>0.26358490404097262</c:v>
                </c:pt>
                <c:pt idx="67">
                  <c:v>0.53519417688850079</c:v>
                </c:pt>
                <c:pt idx="68">
                  <c:v>-0.85431334867221986</c:v>
                </c:pt>
                <c:pt idx="69">
                  <c:v>-1.5267663302113335</c:v>
                </c:pt>
                <c:pt idx="70">
                  <c:v>-0.71260296566742809</c:v>
                </c:pt>
                <c:pt idx="71">
                  <c:v>-5.213646396562386E-2</c:v>
                </c:pt>
                <c:pt idx="72">
                  <c:v>-3.127280902613698E-2</c:v>
                </c:pt>
                <c:pt idx="73">
                  <c:v>-1.2536226075646817</c:v>
                </c:pt>
                <c:pt idx="74">
                  <c:v>-0.98138417626213981</c:v>
                </c:pt>
                <c:pt idx="75">
                  <c:v>1.5267663302113343</c:v>
                </c:pt>
                <c:pt idx="76">
                  <c:v>-0.55940759981342003</c:v>
                </c:pt>
                <c:pt idx="77">
                  <c:v>1.0512597817977336</c:v>
                </c:pt>
                <c:pt idx="78">
                  <c:v>0.58395355652530356</c:v>
                </c:pt>
                <c:pt idx="79">
                  <c:v>0.79571892196992056</c:v>
                </c:pt>
                <c:pt idx="80">
                  <c:v>0.94818488013239854</c:v>
                </c:pt>
                <c:pt idx="81">
                  <c:v>-0.65984156097410673</c:v>
                </c:pt>
                <c:pt idx="82">
                  <c:v>0.11490060124967313</c:v>
                </c:pt>
                <c:pt idx="83">
                  <c:v>0.3732804719655104</c:v>
                </c:pt>
                <c:pt idx="84">
                  <c:v>0.28523021200384785</c:v>
                </c:pt>
                <c:pt idx="85">
                  <c:v>0.13591068064648049</c:v>
                </c:pt>
                <c:pt idx="86">
                  <c:v>1.2536226075646817</c:v>
                </c:pt>
                <c:pt idx="87">
                  <c:v>-2.5624047253801172</c:v>
                </c:pt>
                <c:pt idx="88">
                  <c:v>-1.3509383667831778</c:v>
                </c:pt>
                <c:pt idx="89">
                  <c:v>-2.2111272410853271</c:v>
                </c:pt>
                <c:pt idx="90">
                  <c:v>-0.17812111651651327</c:v>
                </c:pt>
                <c:pt idx="91">
                  <c:v>-0.11490060124967313</c:v>
                </c:pt>
                <c:pt idx="92">
                  <c:v>-0.13591068064648049</c:v>
                </c:pt>
                <c:pt idx="93">
                  <c:v>1.6769355088893503</c:v>
                </c:pt>
                <c:pt idx="94">
                  <c:v>-1.6769355088893503</c:v>
                </c:pt>
                <c:pt idx="95">
                  <c:v>0.68598353263417977</c:v>
                </c:pt>
                <c:pt idx="96">
                  <c:v>1.1669186011353176</c:v>
                </c:pt>
                <c:pt idx="97">
                  <c:v>7.3022840689146426E-2</c:v>
                </c:pt>
                <c:pt idx="98">
                  <c:v>1.4630593361844004</c:v>
                </c:pt>
                <c:pt idx="99">
                  <c:v>-7.3022840689146426E-2</c:v>
                </c:pt>
                <c:pt idx="100">
                  <c:v>-0.88473536642075068</c:v>
                </c:pt>
                <c:pt idx="101">
                  <c:v>-0.32893642436422554</c:v>
                </c:pt>
                <c:pt idx="102">
                  <c:v>-1.0422759496273899E-2</c:v>
                </c:pt>
                <c:pt idx="103">
                  <c:v>0.48767561631153389</c:v>
                </c:pt>
                <c:pt idx="104">
                  <c:v>0.19934121391943735</c:v>
                </c:pt>
                <c:pt idx="105">
                  <c:v>-0.41837128791165434</c:v>
                </c:pt>
                <c:pt idx="106">
                  <c:v>-1.1669186011353176</c:v>
                </c:pt>
                <c:pt idx="107">
                  <c:v>0.85431334867221986</c:v>
                </c:pt>
                <c:pt idx="108">
                  <c:v>1.8786590672766061</c:v>
                </c:pt>
                <c:pt idx="109">
                  <c:v>1.4047919280405334</c:v>
                </c:pt>
                <c:pt idx="110">
                  <c:v>0.17812111651651327</c:v>
                </c:pt>
                <c:pt idx="111">
                  <c:v>0.15698093272589608</c:v>
                </c:pt>
                <c:pt idx="112">
                  <c:v>-1.0512597817977336</c:v>
                </c:pt>
                <c:pt idx="113">
                  <c:v>-0.30701000240174037</c:v>
                </c:pt>
                <c:pt idx="114">
                  <c:v>0.71260296566742809</c:v>
                </c:pt>
                <c:pt idx="115">
                  <c:v>5.213646396562386E-2</c:v>
                </c:pt>
                <c:pt idx="116">
                  <c:v>0.55940759981342003</c:v>
                </c:pt>
                <c:pt idx="117">
                  <c:v>2.562404725380119</c:v>
                </c:pt>
                <c:pt idx="118">
                  <c:v>-0.82466217903935268</c:v>
                </c:pt>
                <c:pt idx="119">
                  <c:v>-1.0881989764386006</c:v>
                </c:pt>
              </c:numCache>
            </c:numRef>
          </c:yVal>
          <c:smooth val="0"/>
          <c:extLst>
            <c:ext xmlns:c16="http://schemas.microsoft.com/office/drawing/2014/chart" uri="{C3380CC4-5D6E-409C-BE32-E72D297353CC}">
              <c16:uniqueId val="{00000001-58F3-49A0-AF67-3F05BD5FA621}"/>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111-112'!$BM$166:$BY$166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111-112'!$BM$169:$BY$169</c:f>
              <c:numCache>
                <c:formatCode>0.000000</c:formatCode>
                <c:ptCount val="13"/>
                <c:pt idx="0">
                  <c:v>1</c:v>
                </c:pt>
                <c:pt idx="1">
                  <c:v>4.7107362009194402E-2</c:v>
                </c:pt>
                <c:pt idx="2">
                  <c:v>-1.0730155564538676E-2</c:v>
                </c:pt>
                <c:pt idx="3">
                  <c:v>7.8964490402310111E-3</c:v>
                </c:pt>
                <c:pt idx="4">
                  <c:v>-8.6884401330018984E-2</c:v>
                </c:pt>
                <c:pt idx="5">
                  <c:v>-4.5665810722456401E-2</c:v>
                </c:pt>
                <c:pt idx="6">
                  <c:v>-0.16616766901277027</c:v>
                </c:pt>
                <c:pt idx="7">
                  <c:v>-6.9689838914283889E-2</c:v>
                </c:pt>
                <c:pt idx="8">
                  <c:v>-4.2837990968364888E-2</c:v>
                </c:pt>
                <c:pt idx="9">
                  <c:v>-2.0474996075889474E-2</c:v>
                </c:pt>
                <c:pt idx="10">
                  <c:v>-0.15071749933933581</c:v>
                </c:pt>
                <c:pt idx="11">
                  <c:v>0.1162185123887048</c:v>
                </c:pt>
                <c:pt idx="12">
                  <c:v>5.3157343694341504E-2</c:v>
                </c:pt>
              </c:numCache>
            </c:numRef>
          </c:val>
          <c:extLst>
            <c:ext xmlns:c16="http://schemas.microsoft.com/office/drawing/2014/chart" uri="{C3380CC4-5D6E-409C-BE32-E72D297353CC}">
              <c16:uniqueId val="{00000000-DDC3-4892-849B-19E2024495AD}"/>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111-112'!$BL$171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111-112'!$BN$171:$BY$171</c:f>
              <c:numCache>
                <c:formatCode>0.000000</c:formatCode>
                <c:ptCount val="12"/>
                <c:pt idx="0">
                  <c:v>0.60132262539333814</c:v>
                </c:pt>
                <c:pt idx="1">
                  <c:v>0.86619502797461978</c:v>
                </c:pt>
                <c:pt idx="2">
                  <c:v>0.96094876974635013</c:v>
                </c:pt>
                <c:pt idx="3">
                  <c:v>0.87016505875943895</c:v>
                </c:pt>
                <c:pt idx="4">
                  <c:v>0.91153084918067251</c:v>
                </c:pt>
                <c:pt idx="5">
                  <c:v>0.53624115066712175</c:v>
                </c:pt>
                <c:pt idx="6">
                  <c:v>0.57656313978366691</c:v>
                </c:pt>
                <c:pt idx="7">
                  <c:v>0.6552625030110677</c:v>
                </c:pt>
                <c:pt idx="8">
                  <c:v>0.7415586732598145</c:v>
                </c:pt>
                <c:pt idx="9">
                  <c:v>0.5314526111462452</c:v>
                </c:pt>
                <c:pt idx="10">
                  <c:v>0.4583809763276292</c:v>
                </c:pt>
                <c:pt idx="11">
                  <c:v>0.51152011834909406</c:v>
                </c:pt>
              </c:numCache>
            </c:numRef>
          </c:val>
          <c:extLst>
            <c:ext xmlns:c16="http://schemas.microsoft.com/office/drawing/2014/chart" uri="{C3380CC4-5D6E-409C-BE32-E72D297353CC}">
              <c16:uniqueId val="{00000000-EE5C-4BF7-82C6-0F7595DE8142}"/>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146'!$AJ$45:$AJ$164</c:f>
              <c:numCache>
                <c:formatCode>General</c:formatCode>
                <c:ptCount val="120"/>
                <c:pt idx="0">
                  <c:v>-0.95304079481722881</c:v>
                </c:pt>
                <c:pt idx="1">
                  <c:v>1.5073676320827123</c:v>
                </c:pt>
                <c:pt idx="2">
                  <c:v>-0.52893888014964474</c:v>
                </c:pt>
                <c:pt idx="3">
                  <c:v>1.2115738415888595</c:v>
                </c:pt>
                <c:pt idx="4">
                  <c:v>0.34160285504247084</c:v>
                </c:pt>
                <c:pt idx="5">
                  <c:v>-1.8454656831053995</c:v>
                </c:pt>
                <c:pt idx="6">
                  <c:v>-0.21333221275399725</c:v>
                </c:pt>
                <c:pt idx="7">
                  <c:v>0.74881775628451075</c:v>
                </c:pt>
                <c:pt idx="8">
                  <c:v>0.23577084381564389</c:v>
                </c:pt>
                <c:pt idx="9">
                  <c:v>-0.4786067973904034</c:v>
                </c:pt>
                <c:pt idx="10">
                  <c:v>6.5590378989109785E-2</c:v>
                </c:pt>
                <c:pt idx="11">
                  <c:v>-0.93716215506688161</c:v>
                </c:pt>
                <c:pt idx="12">
                  <c:v>-0.24149965450893782</c:v>
                </c:pt>
                <c:pt idx="13">
                  <c:v>0.36566291256231187</c:v>
                </c:pt>
                <c:pt idx="14">
                  <c:v>-1.5727913925358938</c:v>
                </c:pt>
                <c:pt idx="15">
                  <c:v>-0.28309557263021162</c:v>
                </c:pt>
                <c:pt idx="16">
                  <c:v>0.33487911558498107</c:v>
                </c:pt>
                <c:pt idx="17">
                  <c:v>0.31455773472220044</c:v>
                </c:pt>
                <c:pt idx="18">
                  <c:v>1.149294900746902</c:v>
                </c:pt>
                <c:pt idx="19">
                  <c:v>-0.14844060388543995</c:v>
                </c:pt>
                <c:pt idx="20">
                  <c:v>0.91093176121086494</c:v>
                </c:pt>
                <c:pt idx="21">
                  <c:v>0.12465995895489965</c:v>
                </c:pt>
                <c:pt idx="22">
                  <c:v>-0.10833594474153359</c:v>
                </c:pt>
                <c:pt idx="23">
                  <c:v>-0.47119756896784382</c:v>
                </c:pt>
                <c:pt idx="24">
                  <c:v>-1.4948572986999999</c:v>
                </c:pt>
                <c:pt idx="25">
                  <c:v>-2.1486950465543746</c:v>
                </c:pt>
                <c:pt idx="26">
                  <c:v>0.48418426983519514</c:v>
                </c:pt>
                <c:pt idx="27">
                  <c:v>0.20491555720819826</c:v>
                </c:pt>
                <c:pt idx="28">
                  <c:v>2.2834388656046714</c:v>
                </c:pt>
                <c:pt idx="29">
                  <c:v>0.96585046132570962</c:v>
                </c:pt>
                <c:pt idx="30">
                  <c:v>0.8300095794472544</c:v>
                </c:pt>
                <c:pt idx="31">
                  <c:v>0.93843592880381221</c:v>
                </c:pt>
                <c:pt idx="32">
                  <c:v>-0.52125864921575749</c:v>
                </c:pt>
                <c:pt idx="33">
                  <c:v>-0.63047736857477887</c:v>
                </c:pt>
                <c:pt idx="34">
                  <c:v>0.28194980601562408</c:v>
                </c:pt>
                <c:pt idx="35">
                  <c:v>2.6708917977705207E-2</c:v>
                </c:pt>
                <c:pt idx="36">
                  <c:v>0.20774189345112182</c:v>
                </c:pt>
                <c:pt idx="37">
                  <c:v>0.68599960672059901</c:v>
                </c:pt>
                <c:pt idx="38">
                  <c:v>-0.69561206838924172</c:v>
                </c:pt>
                <c:pt idx="39">
                  <c:v>-8.1670617733500595E-2</c:v>
                </c:pt>
                <c:pt idx="40">
                  <c:v>1.3975300664020351</c:v>
                </c:pt>
                <c:pt idx="41">
                  <c:v>0.5729771143805521</c:v>
                </c:pt>
                <c:pt idx="42">
                  <c:v>-0.16949194670629675</c:v>
                </c:pt>
                <c:pt idx="43">
                  <c:v>-8.7489456364431076E-2</c:v>
                </c:pt>
                <c:pt idx="44">
                  <c:v>-1.6236310566177303</c:v>
                </c:pt>
                <c:pt idx="45">
                  <c:v>-1.393333221517866</c:v>
                </c:pt>
                <c:pt idx="46">
                  <c:v>-0.70352063605321868</c:v>
                </c:pt>
                <c:pt idx="47">
                  <c:v>-0.97583428285305018</c:v>
                </c:pt>
                <c:pt idx="48">
                  <c:v>0.86880468515523945</c:v>
                </c:pt>
                <c:pt idx="49">
                  <c:v>0.48042739748888219</c:v>
                </c:pt>
                <c:pt idx="50">
                  <c:v>1.1448494998341845</c:v>
                </c:pt>
                <c:pt idx="51">
                  <c:v>-0.23445717508609293</c:v>
                </c:pt>
                <c:pt idx="52">
                  <c:v>0.50924713718331049</c:v>
                </c:pt>
                <c:pt idx="53">
                  <c:v>2.2430235207391687</c:v>
                </c:pt>
                <c:pt idx="54">
                  <c:v>8.656307978224044E-2</c:v>
                </c:pt>
                <c:pt idx="55">
                  <c:v>1.2926885131306567</c:v>
                </c:pt>
                <c:pt idx="56">
                  <c:v>-0.8712646305768954</c:v>
                </c:pt>
                <c:pt idx="57">
                  <c:v>0.70982717545139196</c:v>
                </c:pt>
                <c:pt idx="58">
                  <c:v>0.63868178285247135</c:v>
                </c:pt>
                <c:pt idx="59">
                  <c:v>1.3223643401860254E-2</c:v>
                </c:pt>
                <c:pt idx="60">
                  <c:v>0.23807060179369841</c:v>
                </c:pt>
                <c:pt idx="61">
                  <c:v>-0.27700385299888364</c:v>
                </c:pt>
                <c:pt idx="62">
                  <c:v>-0.62357099638840718</c:v>
                </c:pt>
                <c:pt idx="63">
                  <c:v>-0.34747552211812116</c:v>
                </c:pt>
                <c:pt idx="64">
                  <c:v>0.43599764564675003</c:v>
                </c:pt>
                <c:pt idx="65">
                  <c:v>-0.30673071616350173</c:v>
                </c:pt>
                <c:pt idx="66">
                  <c:v>-0.59916903399637678</c:v>
                </c:pt>
                <c:pt idx="67">
                  <c:v>-0.44636505948795996</c:v>
                </c:pt>
                <c:pt idx="68">
                  <c:v>-1.4413673900810395</c:v>
                </c:pt>
                <c:pt idx="69">
                  <c:v>1.4978235076048672</c:v>
                </c:pt>
                <c:pt idx="70">
                  <c:v>-0.88089382780182446</c:v>
                </c:pt>
                <c:pt idx="71">
                  <c:v>-0.61466326563352747</c:v>
                </c:pt>
                <c:pt idx="72">
                  <c:v>1.6366489946821907</c:v>
                </c:pt>
                <c:pt idx="73">
                  <c:v>-0.54673457112301438</c:v>
                </c:pt>
                <c:pt idx="74">
                  <c:v>1.2018002954099662</c:v>
                </c:pt>
                <c:pt idx="75">
                  <c:v>0.76672567148244419</c:v>
                </c:pt>
                <c:pt idx="76">
                  <c:v>0.67386031957861414</c:v>
                </c:pt>
                <c:pt idx="77">
                  <c:v>5.4101325281197153E-3</c:v>
                </c:pt>
                <c:pt idx="78">
                  <c:v>0.63620194761056048</c:v>
                </c:pt>
                <c:pt idx="79">
                  <c:v>-4.7816883659018081E-2</c:v>
                </c:pt>
                <c:pt idx="80">
                  <c:v>-3.3644045428638372E-2</c:v>
                </c:pt>
                <c:pt idx="81">
                  <c:v>-0.29876271873610899</c:v>
                </c:pt>
                <c:pt idx="82">
                  <c:v>-0.82013095209447762</c:v>
                </c:pt>
                <c:pt idx="83">
                  <c:v>-2.2876651736650815</c:v>
                </c:pt>
                <c:pt idx="84">
                  <c:v>-0.99551055168095381</c:v>
                </c:pt>
                <c:pt idx="85">
                  <c:v>-1.2893220335614519</c:v>
                </c:pt>
                <c:pt idx="86">
                  <c:v>1.2178885338390408</c:v>
                </c:pt>
                <c:pt idx="87">
                  <c:v>-0.30665321191642853</c:v>
                </c:pt>
                <c:pt idx="88">
                  <c:v>-9.7236222579698819E-15</c:v>
                </c:pt>
                <c:pt idx="89">
                  <c:v>-1.5514417001499547</c:v>
                </c:pt>
                <c:pt idx="90">
                  <c:v>-2.2162422137427962</c:v>
                </c:pt>
                <c:pt idx="91">
                  <c:v>-1.1492246861716633</c:v>
                </c:pt>
                <c:pt idx="92">
                  <c:v>-1.5500151373146551</c:v>
                </c:pt>
                <c:pt idx="93">
                  <c:v>1.7067471105873482</c:v>
                </c:pt>
                <c:pt idx="94">
                  <c:v>-0.85364232686602659</c:v>
                </c:pt>
                <c:pt idx="95">
                  <c:v>-0.96830752022515043</c:v>
                </c:pt>
                <c:pt idx="96">
                  <c:v>-0.28307934270326485</c:v>
                </c:pt>
                <c:pt idx="97">
                  <c:v>1.6326863705763495</c:v>
                </c:pt>
                <c:pt idx="98">
                  <c:v>-0.73676848539041395</c:v>
                </c:pt>
                <c:pt idx="99">
                  <c:v>-0.76510658331705927</c:v>
                </c:pt>
                <c:pt idx="100">
                  <c:v>-0.15251251641167118</c:v>
                </c:pt>
                <c:pt idx="101">
                  <c:v>-0.87336078271096029</c:v>
                </c:pt>
                <c:pt idx="102">
                  <c:v>0.54505682604545824</c:v>
                </c:pt>
                <c:pt idx="103">
                  <c:v>-2.418602986201432</c:v>
                </c:pt>
                <c:pt idx="104">
                  <c:v>1.5646149090060295</c:v>
                </c:pt>
                <c:pt idx="105">
                  <c:v>-0.28420306894376862</c:v>
                </c:pt>
                <c:pt idx="106">
                  <c:v>1.3171189375579502</c:v>
                </c:pt>
                <c:pt idx="107">
                  <c:v>1.0591048366804352</c:v>
                </c:pt>
                <c:pt idx="108">
                  <c:v>1.6261989806718882</c:v>
                </c:pt>
                <c:pt idx="109">
                  <c:v>1.1789606113316033</c:v>
                </c:pt>
                <c:pt idx="110">
                  <c:v>0.10895922393515832</c:v>
                </c:pt>
                <c:pt idx="111">
                  <c:v>-0.16475638747814619</c:v>
                </c:pt>
                <c:pt idx="112">
                  <c:v>1.915592992135589</c:v>
                </c:pt>
                <c:pt idx="113">
                  <c:v>1.0477604798485562</c:v>
                </c:pt>
                <c:pt idx="114">
                  <c:v>-0.44498308939699105</c:v>
                </c:pt>
                <c:pt idx="115">
                  <c:v>-0.51803248883722408</c:v>
                </c:pt>
                <c:pt idx="116">
                  <c:v>-0.51515952660694309</c:v>
                </c:pt>
                <c:pt idx="117">
                  <c:v>-0.95367457743564144</c:v>
                </c:pt>
                <c:pt idx="118">
                  <c:v>1.4015310485028061</c:v>
                </c:pt>
                <c:pt idx="119">
                  <c:v>0.38354577110171723</c:v>
                </c:pt>
              </c:numCache>
            </c:numRef>
          </c:val>
          <c:smooth val="0"/>
          <c:extLst>
            <c:ext xmlns:c16="http://schemas.microsoft.com/office/drawing/2014/chart" uri="{C3380CC4-5D6E-409C-BE32-E72D297353CC}">
              <c16:uniqueId val="{00000000-9315-4DE1-8E2D-86AB69240847}"/>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146'!$E$156</c:f>
              <c:strCache>
                <c:ptCount val="1"/>
                <c:pt idx="0">
                  <c:v>Annual Calendar, UPC</c:v>
                </c:pt>
              </c:strCache>
            </c:strRef>
          </c:tx>
          <c:spPr>
            <a:ln w="28575" cap="rnd">
              <a:solidFill>
                <a:schemeClr val="accent1"/>
              </a:solidFill>
              <a:round/>
            </a:ln>
            <a:effectLst/>
          </c:spPr>
          <c:marker>
            <c:symbol val="none"/>
          </c:marker>
          <c:cat>
            <c:numRef>
              <c:f>'WA Sch. 146'!$A$157:$A$167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146'!$E$157:$E$167</c:f>
              <c:numCache>
                <c:formatCode>#,##0</c:formatCode>
                <c:ptCount val="11"/>
                <c:pt idx="0">
                  <c:v>650748.4846153846</c:v>
                </c:pt>
                <c:pt idx="1">
                  <c:v>692285.83657587541</c:v>
                </c:pt>
                <c:pt idx="2">
                  <c:v>714392.89328063244</c:v>
                </c:pt>
                <c:pt idx="3">
                  <c:v>761438.3557483732</c:v>
                </c:pt>
                <c:pt idx="4">
                  <c:v>789308.93617021281</c:v>
                </c:pt>
                <c:pt idx="5">
                  <c:v>901865.20331950218</c:v>
                </c:pt>
                <c:pt idx="6">
                  <c:v>868708.34567901236</c:v>
                </c:pt>
                <c:pt idx="7">
                  <c:v>950992.50971922243</c:v>
                </c:pt>
                <c:pt idx="8">
                  <c:v>802679.67567567562</c:v>
                </c:pt>
                <c:pt idx="9">
                  <c:v>860509.87252747256</c:v>
                </c:pt>
                <c:pt idx="10">
                  <c:v>935771.67857142852</c:v>
                </c:pt>
              </c:numCache>
            </c:numRef>
          </c:val>
          <c:smooth val="0"/>
          <c:extLst>
            <c:ext xmlns:c16="http://schemas.microsoft.com/office/drawing/2014/chart" uri="{C3380CC4-5D6E-409C-BE32-E72D297353CC}">
              <c16:uniqueId val="{00000000-3605-4CB5-80AC-D190544DD64F}"/>
            </c:ext>
          </c:extLst>
        </c:ser>
        <c:ser>
          <c:idx val="1"/>
          <c:order val="1"/>
          <c:tx>
            <c:strRef>
              <c:f>'WA Sch. 146'!$F$156</c:f>
              <c:strCache>
                <c:ptCount val="1"/>
                <c:pt idx="0">
                  <c:v>Annual Normalized, UPC</c:v>
                </c:pt>
              </c:strCache>
            </c:strRef>
          </c:tx>
          <c:spPr>
            <a:ln w="28575" cap="rnd">
              <a:solidFill>
                <a:schemeClr val="accent2"/>
              </a:solidFill>
              <a:round/>
            </a:ln>
            <a:effectLst/>
          </c:spPr>
          <c:marker>
            <c:symbol val="none"/>
          </c:marker>
          <c:cat>
            <c:numRef>
              <c:f>'WA Sch. 146'!$A$157:$A$167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146'!$F$157:$F$167</c:f>
              <c:numCache>
                <c:formatCode>#,##0</c:formatCode>
                <c:ptCount val="11"/>
                <c:pt idx="0">
                  <c:v>657915.89159693697</c:v>
                </c:pt>
                <c:pt idx="1">
                  <c:v>679307.37161914655</c:v>
                </c:pt>
                <c:pt idx="2">
                  <c:v>723345.52895294817</c:v>
                </c:pt>
                <c:pt idx="3">
                  <c:v>791713.5381090967</c:v>
                </c:pt>
                <c:pt idx="4">
                  <c:v>812343.9417995062</c:v>
                </c:pt>
                <c:pt idx="5">
                  <c:v>886054.56443028583</c:v>
                </c:pt>
                <c:pt idx="6">
                  <c:v>882297.05841672933</c:v>
                </c:pt>
                <c:pt idx="7">
                  <c:v>936145.01697979099</c:v>
                </c:pt>
                <c:pt idx="8">
                  <c:v>817005.08675655385</c:v>
                </c:pt>
                <c:pt idx="9">
                  <c:v>873327.05950604321</c:v>
                </c:pt>
                <c:pt idx="10">
                  <c:v>923301.95496385044</c:v>
                </c:pt>
              </c:numCache>
            </c:numRef>
          </c:val>
          <c:smooth val="0"/>
          <c:extLst>
            <c:ext xmlns:c16="http://schemas.microsoft.com/office/drawing/2014/chart" uri="{C3380CC4-5D6E-409C-BE32-E72D297353CC}">
              <c16:uniqueId val="{00000001-3605-4CB5-80AC-D190544DD64F}"/>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4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11-12'!$E$156</c:f>
              <c:strCache>
                <c:ptCount val="1"/>
                <c:pt idx="0">
                  <c:v>Annual Calendar, UPC</c:v>
                </c:pt>
              </c:strCache>
            </c:strRef>
          </c:tx>
          <c:spPr>
            <a:ln w="28575" cap="rnd">
              <a:solidFill>
                <a:schemeClr val="accent1"/>
              </a:solidFill>
              <a:round/>
            </a:ln>
            <a:effectLst/>
          </c:spPr>
          <c:marker>
            <c:symbol val="none"/>
          </c:marker>
          <c:cat>
            <c:numRef>
              <c:f>'WA Sch. 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11-12'!$E$157:$E$167</c:f>
              <c:numCache>
                <c:formatCode>#,##0</c:formatCode>
                <c:ptCount val="11"/>
                <c:pt idx="0">
                  <c:v>17568.811293829844</c:v>
                </c:pt>
                <c:pt idx="1">
                  <c:v>19582.68405333213</c:v>
                </c:pt>
                <c:pt idx="2">
                  <c:v>19416.257899651089</c:v>
                </c:pt>
                <c:pt idx="3">
                  <c:v>19405.471217952192</c:v>
                </c:pt>
                <c:pt idx="4">
                  <c:v>19693.306887581541</c:v>
                </c:pt>
                <c:pt idx="5">
                  <c:v>20124.631979321108</c:v>
                </c:pt>
                <c:pt idx="6">
                  <c:v>18942.572487474823</c:v>
                </c:pt>
                <c:pt idx="7">
                  <c:v>19142.808617698964</c:v>
                </c:pt>
                <c:pt idx="8">
                  <c:v>17969.084180233382</c:v>
                </c:pt>
                <c:pt idx="9">
                  <c:v>19301.715226475615</c:v>
                </c:pt>
                <c:pt idx="10">
                  <c:v>20003.346294613977</c:v>
                </c:pt>
              </c:numCache>
            </c:numRef>
          </c:val>
          <c:smooth val="0"/>
          <c:extLst>
            <c:ext xmlns:c16="http://schemas.microsoft.com/office/drawing/2014/chart" uri="{C3380CC4-5D6E-409C-BE32-E72D297353CC}">
              <c16:uniqueId val="{00000000-0B7A-4F28-928B-B2464B8AB2BF}"/>
            </c:ext>
          </c:extLst>
        </c:ser>
        <c:ser>
          <c:idx val="1"/>
          <c:order val="1"/>
          <c:tx>
            <c:strRef>
              <c:f>'WA Sch. 11-12'!$F$156</c:f>
              <c:strCache>
                <c:ptCount val="1"/>
                <c:pt idx="0">
                  <c:v>Annual Normalized, UPC</c:v>
                </c:pt>
              </c:strCache>
            </c:strRef>
          </c:tx>
          <c:spPr>
            <a:ln w="28575" cap="rnd">
              <a:solidFill>
                <a:schemeClr val="accent2"/>
              </a:solidFill>
              <a:round/>
            </a:ln>
            <a:effectLst/>
          </c:spPr>
          <c:marker>
            <c:symbol val="none"/>
          </c:marker>
          <c:cat>
            <c:numRef>
              <c:f>'WA Sch. 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11-12'!$F$157:$F$167</c:f>
              <c:numCache>
                <c:formatCode>#,##0</c:formatCode>
                <c:ptCount val="11"/>
                <c:pt idx="0">
                  <c:v>17712.244194976276</c:v>
                </c:pt>
                <c:pt idx="1">
                  <c:v>19295.071631472198</c:v>
                </c:pt>
                <c:pt idx="2">
                  <c:v>19417.029833500408</c:v>
                </c:pt>
                <c:pt idx="3">
                  <c:v>19505.04576430075</c:v>
                </c:pt>
                <c:pt idx="4">
                  <c:v>19996.711939102966</c:v>
                </c:pt>
                <c:pt idx="5">
                  <c:v>19678.822337781057</c:v>
                </c:pt>
                <c:pt idx="6">
                  <c:v>19156.137036243308</c:v>
                </c:pt>
                <c:pt idx="7">
                  <c:v>19031.906050201429</c:v>
                </c:pt>
                <c:pt idx="8">
                  <c:v>18212.496187506702</c:v>
                </c:pt>
                <c:pt idx="9">
                  <c:v>19133.359327471433</c:v>
                </c:pt>
                <c:pt idx="10">
                  <c:v>19597.412163937752</c:v>
                </c:pt>
              </c:numCache>
            </c:numRef>
          </c:val>
          <c:smooth val="0"/>
          <c:extLst>
            <c:ext xmlns:c16="http://schemas.microsoft.com/office/drawing/2014/chart" uri="{C3380CC4-5D6E-409C-BE32-E72D297353CC}">
              <c16:uniqueId val="{00000001-0B7A-4F28-928B-B2464B8AB2BF}"/>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146'!$O$7</c:f>
              <c:strCache>
                <c:ptCount val="1"/>
                <c:pt idx="0">
                  <c:v>AC.UPC</c:v>
                </c:pt>
              </c:strCache>
            </c:strRef>
          </c:tx>
          <c:spPr>
            <a:ln w="28575" cap="rnd">
              <a:solidFill>
                <a:schemeClr val="accent1"/>
              </a:solidFill>
              <a:round/>
            </a:ln>
            <a:effectLst/>
          </c:spPr>
          <c:marker>
            <c:symbol val="none"/>
          </c:marker>
          <c:cat>
            <c:numRef>
              <c:f>'WA Sch. 146'!$A$8:$A$139</c:f>
              <c:numCache>
                <c:formatCode>mmm\-yy</c:formatCode>
                <c:ptCount val="132"/>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numCache>
            </c:numRef>
          </c:cat>
          <c:val>
            <c:numRef>
              <c:f>'WA Sch. 146'!$O$8:$O$139</c:f>
              <c:numCache>
                <c:formatCode>#,##0</c:formatCode>
                <c:ptCount val="132"/>
                <c:pt idx="0">
                  <c:v>88349.583333333328</c:v>
                </c:pt>
                <c:pt idx="1">
                  <c:v>77556.542857142864</c:v>
                </c:pt>
                <c:pt idx="2">
                  <c:v>79347.540540540547</c:v>
                </c:pt>
                <c:pt idx="3">
                  <c:v>60167.07894736842</c:v>
                </c:pt>
                <c:pt idx="4">
                  <c:v>52992.05</c:v>
                </c:pt>
                <c:pt idx="5">
                  <c:v>45805.625</c:v>
                </c:pt>
                <c:pt idx="6">
                  <c:v>39621.925000000003</c:v>
                </c:pt>
                <c:pt idx="7">
                  <c:v>45432.224999999999</c:v>
                </c:pt>
                <c:pt idx="8">
                  <c:v>38873.697674418603</c:v>
                </c:pt>
                <c:pt idx="9">
                  <c:v>57208.45</c:v>
                </c:pt>
                <c:pt idx="10">
                  <c:v>64310.285714285717</c:v>
                </c:pt>
                <c:pt idx="11">
                  <c:v>58977.25</c:v>
                </c:pt>
                <c:pt idx="12">
                  <c:v>78348</c:v>
                </c:pt>
                <c:pt idx="13">
                  <c:v>71646.125</c:v>
                </c:pt>
                <c:pt idx="14">
                  <c:v>63001.931818181816</c:v>
                </c:pt>
                <c:pt idx="15">
                  <c:v>62542.615384615383</c:v>
                </c:pt>
                <c:pt idx="16">
                  <c:v>47122.095238095237</c:v>
                </c:pt>
                <c:pt idx="17">
                  <c:v>35225.111111111109</c:v>
                </c:pt>
                <c:pt idx="18">
                  <c:v>37660.068181818184</c:v>
                </c:pt>
                <c:pt idx="19">
                  <c:v>41701.365853658535</c:v>
                </c:pt>
                <c:pt idx="20">
                  <c:v>44358.512195121948</c:v>
                </c:pt>
                <c:pt idx="21">
                  <c:v>58881.279069767443</c:v>
                </c:pt>
                <c:pt idx="22">
                  <c:v>69909.690476190473</c:v>
                </c:pt>
                <c:pt idx="23">
                  <c:v>79904.434782608689</c:v>
                </c:pt>
                <c:pt idx="24">
                  <c:v>74830.063829787236</c:v>
                </c:pt>
                <c:pt idx="25">
                  <c:v>79578.230769230766</c:v>
                </c:pt>
                <c:pt idx="26">
                  <c:v>64055.777777777781</c:v>
                </c:pt>
                <c:pt idx="27">
                  <c:v>59183.195121951219</c:v>
                </c:pt>
                <c:pt idx="28">
                  <c:v>48756.720930232557</c:v>
                </c:pt>
                <c:pt idx="29">
                  <c:v>45499.341463414632</c:v>
                </c:pt>
                <c:pt idx="30">
                  <c:v>46059.761904761908</c:v>
                </c:pt>
                <c:pt idx="31">
                  <c:v>41424.023255813954</c:v>
                </c:pt>
                <c:pt idx="32">
                  <c:v>48174.195121951219</c:v>
                </c:pt>
                <c:pt idx="33">
                  <c:v>56284.829268292684</c:v>
                </c:pt>
                <c:pt idx="34">
                  <c:v>72689.428571428565</c:v>
                </c:pt>
                <c:pt idx="35">
                  <c:v>77571.975609756104</c:v>
                </c:pt>
                <c:pt idx="36">
                  <c:v>76422.465116279069</c:v>
                </c:pt>
                <c:pt idx="37">
                  <c:v>60784.0625</c:v>
                </c:pt>
                <c:pt idx="38">
                  <c:v>70501.648648648654</c:v>
                </c:pt>
                <c:pt idx="39">
                  <c:v>65863.540540540547</c:v>
                </c:pt>
                <c:pt idx="40">
                  <c:v>59544.216216216213</c:v>
                </c:pt>
                <c:pt idx="41">
                  <c:v>51099.552631578947</c:v>
                </c:pt>
                <c:pt idx="42">
                  <c:v>50337.34210526316</c:v>
                </c:pt>
                <c:pt idx="43">
                  <c:v>51145.84210526316</c:v>
                </c:pt>
                <c:pt idx="44">
                  <c:v>51185.894736842107</c:v>
                </c:pt>
                <c:pt idx="45">
                  <c:v>57928.868421052633</c:v>
                </c:pt>
                <c:pt idx="46">
                  <c:v>79478.263157894733</c:v>
                </c:pt>
                <c:pt idx="47">
                  <c:v>85155.58974358975</c:v>
                </c:pt>
                <c:pt idx="48">
                  <c:v>85812.487179487172</c:v>
                </c:pt>
                <c:pt idx="49">
                  <c:v>75802.435897435891</c:v>
                </c:pt>
                <c:pt idx="50">
                  <c:v>72378.051282051281</c:v>
                </c:pt>
                <c:pt idx="51">
                  <c:v>61020.897435897437</c:v>
                </c:pt>
                <c:pt idx="52">
                  <c:v>60493.871794871797</c:v>
                </c:pt>
                <c:pt idx="53">
                  <c:v>55125.128205128203</c:v>
                </c:pt>
                <c:pt idx="54">
                  <c:v>50163.538461538461</c:v>
                </c:pt>
                <c:pt idx="55">
                  <c:v>50413.256410256414</c:v>
                </c:pt>
                <c:pt idx="56">
                  <c:v>49110.410256410258</c:v>
                </c:pt>
                <c:pt idx="57">
                  <c:v>64247</c:v>
                </c:pt>
                <c:pt idx="58">
                  <c:v>68759.649999999994</c:v>
                </c:pt>
                <c:pt idx="59">
                  <c:v>95152.45</c:v>
                </c:pt>
                <c:pt idx="60">
                  <c:v>106540.75</c:v>
                </c:pt>
                <c:pt idx="61">
                  <c:v>87840.574999999997</c:v>
                </c:pt>
                <c:pt idx="62">
                  <c:v>84548.074999999997</c:v>
                </c:pt>
                <c:pt idx="63">
                  <c:v>71715.75</c:v>
                </c:pt>
                <c:pt idx="64">
                  <c:v>62547.574999999997</c:v>
                </c:pt>
                <c:pt idx="65">
                  <c:v>63296.074999999997</c:v>
                </c:pt>
                <c:pt idx="66">
                  <c:v>53610.85</c:v>
                </c:pt>
                <c:pt idx="67">
                  <c:v>58473.5</c:v>
                </c:pt>
                <c:pt idx="68">
                  <c:v>55246.525000000001</c:v>
                </c:pt>
                <c:pt idx="69">
                  <c:v>77148.024999999994</c:v>
                </c:pt>
                <c:pt idx="70">
                  <c:v>83378.682926829264</c:v>
                </c:pt>
                <c:pt idx="71">
                  <c:v>96772.804878048773</c:v>
                </c:pt>
                <c:pt idx="72">
                  <c:v>88527.365853658543</c:v>
                </c:pt>
                <c:pt idx="73">
                  <c:v>87004.585365853665</c:v>
                </c:pt>
                <c:pt idx="74">
                  <c:v>81686.195121951227</c:v>
                </c:pt>
                <c:pt idx="75">
                  <c:v>73944.902439024387</c:v>
                </c:pt>
                <c:pt idx="76">
                  <c:v>60999.121951219509</c:v>
                </c:pt>
                <c:pt idx="77">
                  <c:v>57892.414634146342</c:v>
                </c:pt>
                <c:pt idx="78">
                  <c:v>54556.682926829271</c:v>
                </c:pt>
                <c:pt idx="79">
                  <c:v>55650.92682926829</c:v>
                </c:pt>
                <c:pt idx="80">
                  <c:v>56334.609756097561</c:v>
                </c:pt>
                <c:pt idx="81">
                  <c:v>81532.973684210519</c:v>
                </c:pt>
                <c:pt idx="82">
                  <c:v>81703.024999999994</c:v>
                </c:pt>
                <c:pt idx="83">
                  <c:v>90662.692307692312</c:v>
                </c:pt>
                <c:pt idx="84">
                  <c:v>100540.33333333333</c:v>
                </c:pt>
                <c:pt idx="85">
                  <c:v>100022.38461538461</c:v>
                </c:pt>
                <c:pt idx="86">
                  <c:v>98628.717948717953</c:v>
                </c:pt>
                <c:pt idx="87">
                  <c:v>79822.897435897437</c:v>
                </c:pt>
                <c:pt idx="88">
                  <c:v>66651.820512820515</c:v>
                </c:pt>
                <c:pt idx="89">
                  <c:v>62068.948717948719</c:v>
                </c:pt>
                <c:pt idx="90">
                  <c:v>62127</c:v>
                </c:pt>
                <c:pt idx="91">
                  <c:v>59669.743589743586</c:v>
                </c:pt>
                <c:pt idx="92">
                  <c:v>65800.256410256407</c:v>
                </c:pt>
                <c:pt idx="93">
                  <c:v>84496.15789473684</c:v>
                </c:pt>
                <c:pt idx="94">
                  <c:v>86648.270270270266</c:v>
                </c:pt>
                <c:pt idx="95">
                  <c:v>85342.4054054054</c:v>
                </c:pt>
                <c:pt idx="96">
                  <c:v>89502.32432432432</c:v>
                </c:pt>
                <c:pt idx="97">
                  <c:v>85069.16216216216</c:v>
                </c:pt>
                <c:pt idx="98">
                  <c:v>85129.864864864867</c:v>
                </c:pt>
                <c:pt idx="99">
                  <c:v>67898.108108108107</c:v>
                </c:pt>
                <c:pt idx="100">
                  <c:v>47406.37837837838</c:v>
                </c:pt>
                <c:pt idx="101">
                  <c:v>49005.24324324324</c:v>
                </c:pt>
                <c:pt idx="102">
                  <c:v>43408.2</c:v>
                </c:pt>
                <c:pt idx="103">
                  <c:v>47369.648648648646</c:v>
                </c:pt>
                <c:pt idx="104">
                  <c:v>48250.891891891893</c:v>
                </c:pt>
                <c:pt idx="105">
                  <c:v>77290.16216216216</c:v>
                </c:pt>
                <c:pt idx="106">
                  <c:v>76305.236842105267</c:v>
                </c:pt>
                <c:pt idx="107">
                  <c:v>84056.736842105267</c:v>
                </c:pt>
                <c:pt idx="108">
                  <c:v>84691.68421052632</c:v>
                </c:pt>
                <c:pt idx="109">
                  <c:v>93206.5</c:v>
                </c:pt>
                <c:pt idx="110">
                  <c:v>77642.052631578947</c:v>
                </c:pt>
                <c:pt idx="111">
                  <c:v>67740.868421052626</c:v>
                </c:pt>
                <c:pt idx="112">
                  <c:v>60772.184210526313</c:v>
                </c:pt>
                <c:pt idx="113">
                  <c:v>52674.052631578947</c:v>
                </c:pt>
                <c:pt idx="114">
                  <c:v>56255</c:v>
                </c:pt>
                <c:pt idx="115">
                  <c:v>46134.684210526313</c:v>
                </c:pt>
                <c:pt idx="116">
                  <c:v>64220.65789473684</c:v>
                </c:pt>
                <c:pt idx="117">
                  <c:v>72260.078947368427</c:v>
                </c:pt>
                <c:pt idx="118">
                  <c:v>84032.894736842107</c:v>
                </c:pt>
                <c:pt idx="119">
                  <c:v>100472.52631578948</c:v>
                </c:pt>
                <c:pt idx="120">
                  <c:v>100381.42105263157</c:v>
                </c:pt>
                <c:pt idx="121">
                  <c:v>91811.473684210519</c:v>
                </c:pt>
                <c:pt idx="122">
                  <c:v>82658.526315789481</c:v>
                </c:pt>
                <c:pt idx="123">
                  <c:v>80512.210526315786</c:v>
                </c:pt>
                <c:pt idx="124">
                  <c:v>76663.105263157893</c:v>
                </c:pt>
                <c:pt idx="125">
                  <c:v>64475.526315789473</c:v>
                </c:pt>
                <c:pt idx="126">
                  <c:v>55813.23684210526</c:v>
                </c:pt>
                <c:pt idx="127">
                  <c:v>55720.394736842107</c:v>
                </c:pt>
                <c:pt idx="128">
                  <c:v>57570.789473684214</c:v>
                </c:pt>
                <c:pt idx="129">
                  <c:v>66296.216216216213</c:v>
                </c:pt>
                <c:pt idx="130">
                  <c:v>101714.68571428572</c:v>
                </c:pt>
                <c:pt idx="131">
                  <c:v>106748.4705882353</c:v>
                </c:pt>
              </c:numCache>
            </c:numRef>
          </c:val>
          <c:smooth val="0"/>
          <c:extLst>
            <c:ext xmlns:c16="http://schemas.microsoft.com/office/drawing/2014/chart" uri="{C3380CC4-5D6E-409C-BE32-E72D297353CC}">
              <c16:uniqueId val="{00000000-612C-4909-9498-82EDA07C6D93}"/>
            </c:ext>
          </c:extLst>
        </c:ser>
        <c:ser>
          <c:idx val="1"/>
          <c:order val="1"/>
          <c:tx>
            <c:strRef>
              <c:f>'WA Sch. 146'!$Q$7</c:f>
              <c:strCache>
                <c:ptCount val="1"/>
                <c:pt idx="0">
                  <c:v>N.UPC</c:v>
                </c:pt>
              </c:strCache>
            </c:strRef>
          </c:tx>
          <c:spPr>
            <a:ln w="28575" cap="rnd">
              <a:solidFill>
                <a:schemeClr val="accent2"/>
              </a:solidFill>
              <a:round/>
            </a:ln>
            <a:effectLst/>
          </c:spPr>
          <c:marker>
            <c:symbol val="none"/>
          </c:marker>
          <c:cat>
            <c:numRef>
              <c:f>'WA Sch. 146'!$A$8:$A$139</c:f>
              <c:numCache>
                <c:formatCode>mmm\-yy</c:formatCode>
                <c:ptCount val="132"/>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numCache>
            </c:numRef>
          </c:cat>
          <c:val>
            <c:numRef>
              <c:f>'WA Sch. 146'!$Q$8:$Q$139</c:f>
              <c:numCache>
                <c:formatCode>#,##0.0</c:formatCode>
                <c:ptCount val="132"/>
                <c:pt idx="0">
                  <c:v>88746.761299786682</c:v>
                </c:pt>
                <c:pt idx="1">
                  <c:v>77362.410248393557</c:v>
                </c:pt>
                <c:pt idx="2">
                  <c:v>77402.904351241639</c:v>
                </c:pt>
                <c:pt idx="3">
                  <c:v>61712.856631894756</c:v>
                </c:pt>
                <c:pt idx="4">
                  <c:v>51026.709341107278</c:v>
                </c:pt>
                <c:pt idx="5">
                  <c:v>44245.761984791898</c:v>
                </c:pt>
                <c:pt idx="6">
                  <c:v>39437.414856874799</c:v>
                </c:pt>
                <c:pt idx="7">
                  <c:v>45521.812515777732</c:v>
                </c:pt>
                <c:pt idx="8">
                  <c:v>41125.884865156942</c:v>
                </c:pt>
                <c:pt idx="9">
                  <c:v>57170.60519668318</c:v>
                </c:pt>
                <c:pt idx="10">
                  <c:v>68006.20700153317</c:v>
                </c:pt>
                <c:pt idx="11">
                  <c:v>63026.133813417218</c:v>
                </c:pt>
                <c:pt idx="12">
                  <c:v>71452.071866437065</c:v>
                </c:pt>
                <c:pt idx="13">
                  <c:v>74046.087692054236</c:v>
                </c:pt>
                <c:pt idx="14">
                  <c:v>64121.897741886038</c:v>
                </c:pt>
                <c:pt idx="15">
                  <c:v>61792.537459569627</c:v>
                </c:pt>
                <c:pt idx="16">
                  <c:v>47447.224015441527</c:v>
                </c:pt>
                <c:pt idx="17">
                  <c:v>34723.599485681734</c:v>
                </c:pt>
                <c:pt idx="18">
                  <c:v>38034.811052367979</c:v>
                </c:pt>
                <c:pt idx="19">
                  <c:v>42030.77302549981</c:v>
                </c:pt>
                <c:pt idx="20">
                  <c:v>44006.307025840644</c:v>
                </c:pt>
                <c:pt idx="21">
                  <c:v>55772.844090130639</c:v>
                </c:pt>
                <c:pt idx="22">
                  <c:v>68639.124542002857</c:v>
                </c:pt>
                <c:pt idx="23">
                  <c:v>76264.40993107445</c:v>
                </c:pt>
                <c:pt idx="24">
                  <c:v>77204.281206967891</c:v>
                </c:pt>
                <c:pt idx="25">
                  <c:v>72881.326753519214</c:v>
                </c:pt>
                <c:pt idx="26">
                  <c:v>63317.820273926773</c:v>
                </c:pt>
                <c:pt idx="27">
                  <c:v>59310.71991139563</c:v>
                </c:pt>
                <c:pt idx="28">
                  <c:v>50542.805241956907</c:v>
                </c:pt>
                <c:pt idx="29">
                  <c:v>45922.781628427867</c:v>
                </c:pt>
                <c:pt idx="30">
                  <c:v>46235.557892104385</c:v>
                </c:pt>
                <c:pt idx="31">
                  <c:v>41779.999393295642</c:v>
                </c:pt>
                <c:pt idx="32">
                  <c:v>49661.670907062296</c:v>
                </c:pt>
                <c:pt idx="33">
                  <c:v>61186.037562171419</c:v>
                </c:pt>
                <c:pt idx="34">
                  <c:v>71093.979422151751</c:v>
                </c:pt>
                <c:pt idx="35">
                  <c:v>83505.954996469198</c:v>
                </c:pt>
                <c:pt idx="36">
                  <c:v>78026.972581897717</c:v>
                </c:pt>
                <c:pt idx="37">
                  <c:v>68995.78358175591</c:v>
                </c:pt>
                <c:pt idx="38">
                  <c:v>76546.99512845758</c:v>
                </c:pt>
                <c:pt idx="39">
                  <c:v>66651.550781990052</c:v>
                </c:pt>
                <c:pt idx="40">
                  <c:v>63367.726921213085</c:v>
                </c:pt>
                <c:pt idx="41">
                  <c:v>53904.845347324772</c:v>
                </c:pt>
                <c:pt idx="42">
                  <c:v>50552.99736577709</c:v>
                </c:pt>
                <c:pt idx="43">
                  <c:v>51355.49671626513</c:v>
                </c:pt>
                <c:pt idx="44">
                  <c:v>49778.792490288099</c:v>
                </c:pt>
                <c:pt idx="45">
                  <c:v>63881.127929159149</c:v>
                </c:pt>
                <c:pt idx="46">
                  <c:v>78065.683136033069</c:v>
                </c:pt>
                <c:pt idx="47">
                  <c:v>88476.205039409819</c:v>
                </c:pt>
                <c:pt idx="48">
                  <c:v>87502.766489608213</c:v>
                </c:pt>
                <c:pt idx="49">
                  <c:v>82703.79468648514</c:v>
                </c:pt>
                <c:pt idx="50">
                  <c:v>75226.411360485261</c:v>
                </c:pt>
                <c:pt idx="51">
                  <c:v>68735.529583064257</c:v>
                </c:pt>
                <c:pt idx="52">
                  <c:v>63145.274636232338</c:v>
                </c:pt>
                <c:pt idx="53">
                  <c:v>55506.239419577207</c:v>
                </c:pt>
                <c:pt idx="54">
                  <c:v>49911.994309674868</c:v>
                </c:pt>
                <c:pt idx="55">
                  <c:v>50622.911021258384</c:v>
                </c:pt>
                <c:pt idx="56">
                  <c:v>48772.71470079416</c:v>
                </c:pt>
                <c:pt idx="57">
                  <c:v>64088.614876276537</c:v>
                </c:pt>
                <c:pt idx="58">
                  <c:v>77506.634088510327</c:v>
                </c:pt>
                <c:pt idx="59">
                  <c:v>87852.63078380283</c:v>
                </c:pt>
                <c:pt idx="60">
                  <c:v>93118.013822639114</c:v>
                </c:pt>
                <c:pt idx="61">
                  <c:v>85030.741814366149</c:v>
                </c:pt>
                <c:pt idx="62">
                  <c:v>85211.750160383468</c:v>
                </c:pt>
                <c:pt idx="63">
                  <c:v>71212.379386431276</c:v>
                </c:pt>
                <c:pt idx="64">
                  <c:v>62903.505366191304</c:v>
                </c:pt>
                <c:pt idx="65">
                  <c:v>64876.757201983848</c:v>
                </c:pt>
                <c:pt idx="66">
                  <c:v>53985.592870549794</c:v>
                </c:pt>
                <c:pt idx="67">
                  <c:v>58895.830596623004</c:v>
                </c:pt>
                <c:pt idx="68">
                  <c:v>54690.777509647538</c:v>
                </c:pt>
                <c:pt idx="69">
                  <c:v>75052.784108049964</c:v>
                </c:pt>
                <c:pt idx="70">
                  <c:v>85616.222815810819</c:v>
                </c:pt>
                <c:pt idx="71">
                  <c:v>94645.558268949957</c:v>
                </c:pt>
                <c:pt idx="72">
                  <c:v>93826.290025707218</c:v>
                </c:pt>
                <c:pt idx="73">
                  <c:v>85302.519120185403</c:v>
                </c:pt>
                <c:pt idx="74">
                  <c:v>81699.629591043384</c:v>
                </c:pt>
                <c:pt idx="75">
                  <c:v>73897.6833136817</c:v>
                </c:pt>
                <c:pt idx="76">
                  <c:v>65785.150466350271</c:v>
                </c:pt>
                <c:pt idx="77">
                  <c:v>58428.561142479775</c:v>
                </c:pt>
                <c:pt idx="78">
                  <c:v>54519.305886559712</c:v>
                </c:pt>
                <c:pt idx="79">
                  <c:v>55486.006450851761</c:v>
                </c:pt>
                <c:pt idx="80">
                  <c:v>55662.210651621339</c:v>
                </c:pt>
                <c:pt idx="81">
                  <c:v>81115.64715570987</c:v>
                </c:pt>
                <c:pt idx="82">
                  <c:v>83035.284184548102</c:v>
                </c:pt>
                <c:pt idx="83">
                  <c:v>95392.904717716388</c:v>
                </c:pt>
                <c:pt idx="84">
                  <c:v>102166.28958478841</c:v>
                </c:pt>
                <c:pt idx="85">
                  <c:v>87413.004031979945</c:v>
                </c:pt>
                <c:pt idx="86">
                  <c:v>91625.884206951087</c:v>
                </c:pt>
                <c:pt idx="87">
                  <c:v>81179.938049665245</c:v>
                </c:pt>
                <c:pt idx="88">
                  <c:v>69760.364396591409</c:v>
                </c:pt>
                <c:pt idx="89">
                  <c:v>62703.509411808205</c:v>
                </c:pt>
                <c:pt idx="90">
                  <c:v>62249.595925812784</c:v>
                </c:pt>
                <c:pt idx="91">
                  <c:v>60092.07418636659</c:v>
                </c:pt>
                <c:pt idx="92">
                  <c:v>64022.162148393487</c:v>
                </c:pt>
                <c:pt idx="93">
                  <c:v>77471.201825892553</c:v>
                </c:pt>
                <c:pt idx="94">
                  <c:v>86366.475280959959</c:v>
                </c:pt>
                <c:pt idx="95">
                  <c:v>92238.646701051359</c:v>
                </c:pt>
                <c:pt idx="96">
                  <c:v>95422.636417412476</c:v>
                </c:pt>
                <c:pt idx="97">
                  <c:v>87729.028759885885</c:v>
                </c:pt>
                <c:pt idx="98">
                  <c:v>83302.656399835396</c:v>
                </c:pt>
                <c:pt idx="99">
                  <c:v>68772.606892474971</c:v>
                </c:pt>
                <c:pt idx="100">
                  <c:v>47112.213540758406</c:v>
                </c:pt>
                <c:pt idx="101">
                  <c:v>48475.011392306158</c:v>
                </c:pt>
                <c:pt idx="102">
                  <c:v>43183.481101053425</c:v>
                </c:pt>
                <c:pt idx="103">
                  <c:v>47579.303259650616</c:v>
                </c:pt>
                <c:pt idx="104">
                  <c:v>50003.868742107545</c:v>
                </c:pt>
                <c:pt idx="105">
                  <c:v>76613.02052225951</c:v>
                </c:pt>
                <c:pt idx="106">
                  <c:v>77854.723699661627</c:v>
                </c:pt>
                <c:pt idx="107">
                  <c:v>88786.949252129343</c:v>
                </c:pt>
                <c:pt idx="108">
                  <c:v>89699.431345465724</c:v>
                </c:pt>
                <c:pt idx="109">
                  <c:v>90270.571920378658</c:v>
                </c:pt>
                <c:pt idx="110">
                  <c:v>79102.768800644059</c:v>
                </c:pt>
                <c:pt idx="111">
                  <c:v>70172.497128572548</c:v>
                </c:pt>
                <c:pt idx="112">
                  <c:v>61358.631392634525</c:v>
                </c:pt>
                <c:pt idx="113">
                  <c:v>54144.358374575408</c:v>
                </c:pt>
                <c:pt idx="114">
                  <c:v>56629.742870549795</c:v>
                </c:pt>
                <c:pt idx="115">
                  <c:v>45929.450231493443</c:v>
                </c:pt>
                <c:pt idx="116">
                  <c:v>64746.433011818161</c:v>
                </c:pt>
                <c:pt idx="117">
                  <c:v>72273.836034260428</c:v>
                </c:pt>
                <c:pt idx="118">
                  <c:v>89089.290763619676</c:v>
                </c:pt>
                <c:pt idx="119">
                  <c:v>99485.113103391574</c:v>
                </c:pt>
                <c:pt idx="120">
                  <c:v>99952.40442704923</c:v>
                </c:pt>
                <c:pt idx="121">
                  <c:v>91678.868272927793</c:v>
                </c:pt>
                <c:pt idx="122">
                  <c:v>85376.533377635118</c:v>
                </c:pt>
                <c:pt idx="123">
                  <c:v>75488.799561436957</c:v>
                </c:pt>
                <c:pt idx="124">
                  <c:v>72158.942440884464</c:v>
                </c:pt>
                <c:pt idx="125">
                  <c:v>64417.191959335811</c:v>
                </c:pt>
                <c:pt idx="126">
                  <c:v>56028.892102619189</c:v>
                </c:pt>
                <c:pt idx="127">
                  <c:v>56155.984575871713</c:v>
                </c:pt>
                <c:pt idx="128">
                  <c:v>60098.141183780092</c:v>
                </c:pt>
                <c:pt idx="129">
                  <c:v>72924.151375520625</c:v>
                </c:pt>
                <c:pt idx="130">
                  <c:v>92503.07711314554</c:v>
                </c:pt>
                <c:pt idx="131">
                  <c:v>100077.04564326067</c:v>
                </c:pt>
              </c:numCache>
            </c:numRef>
          </c:val>
          <c:smooth val="0"/>
          <c:extLst>
            <c:ext xmlns:c16="http://schemas.microsoft.com/office/drawing/2014/chart" uri="{C3380CC4-5D6E-409C-BE32-E72D297353CC}">
              <c16:uniqueId val="{00000001-612C-4909-9498-82EDA07C6D93}"/>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146'!$AJ$45:$AJ$164</c:f>
              <c:numCache>
                <c:formatCode>General</c:formatCode>
                <c:ptCount val="120"/>
                <c:pt idx="0">
                  <c:v>-0.95304079481722881</c:v>
                </c:pt>
                <c:pt idx="1">
                  <c:v>1.5073676320827123</c:v>
                </c:pt>
                <c:pt idx="2">
                  <c:v>-0.52893888014964474</c:v>
                </c:pt>
                <c:pt idx="3">
                  <c:v>1.2115738415888595</c:v>
                </c:pt>
                <c:pt idx="4">
                  <c:v>0.34160285504247084</c:v>
                </c:pt>
                <c:pt idx="5">
                  <c:v>-1.8454656831053995</c:v>
                </c:pt>
                <c:pt idx="6">
                  <c:v>-0.21333221275399725</c:v>
                </c:pt>
                <c:pt idx="7">
                  <c:v>0.74881775628451075</c:v>
                </c:pt>
                <c:pt idx="8">
                  <c:v>0.23577084381564389</c:v>
                </c:pt>
                <c:pt idx="9">
                  <c:v>-0.4786067973904034</c:v>
                </c:pt>
                <c:pt idx="10">
                  <c:v>6.5590378989109785E-2</c:v>
                </c:pt>
                <c:pt idx="11">
                  <c:v>-0.93716215506688161</c:v>
                </c:pt>
                <c:pt idx="12">
                  <c:v>-0.24149965450893782</c:v>
                </c:pt>
                <c:pt idx="13">
                  <c:v>0.36566291256231187</c:v>
                </c:pt>
                <c:pt idx="14">
                  <c:v>-1.5727913925358938</c:v>
                </c:pt>
                <c:pt idx="15">
                  <c:v>-0.28309557263021162</c:v>
                </c:pt>
                <c:pt idx="16">
                  <c:v>0.33487911558498107</c:v>
                </c:pt>
                <c:pt idx="17">
                  <c:v>0.31455773472220044</c:v>
                </c:pt>
                <c:pt idx="18">
                  <c:v>1.149294900746902</c:v>
                </c:pt>
                <c:pt idx="19">
                  <c:v>-0.14844060388543995</c:v>
                </c:pt>
                <c:pt idx="20">
                  <c:v>0.91093176121086494</c:v>
                </c:pt>
                <c:pt idx="21">
                  <c:v>0.12465995895489965</c:v>
                </c:pt>
                <c:pt idx="22">
                  <c:v>-0.10833594474153359</c:v>
                </c:pt>
                <c:pt idx="23">
                  <c:v>-0.47119756896784382</c:v>
                </c:pt>
                <c:pt idx="24">
                  <c:v>-1.4948572986999999</c:v>
                </c:pt>
                <c:pt idx="25">
                  <c:v>-2.1486950465543746</c:v>
                </c:pt>
                <c:pt idx="26">
                  <c:v>0.48418426983519514</c:v>
                </c:pt>
                <c:pt idx="27">
                  <c:v>0.20491555720819826</c:v>
                </c:pt>
                <c:pt idx="28">
                  <c:v>2.2834388656046714</c:v>
                </c:pt>
                <c:pt idx="29">
                  <c:v>0.96585046132570962</c:v>
                </c:pt>
                <c:pt idx="30">
                  <c:v>0.8300095794472544</c:v>
                </c:pt>
                <c:pt idx="31">
                  <c:v>0.93843592880381221</c:v>
                </c:pt>
                <c:pt idx="32">
                  <c:v>-0.52125864921575749</c:v>
                </c:pt>
                <c:pt idx="33">
                  <c:v>-0.63047736857477887</c:v>
                </c:pt>
                <c:pt idx="34">
                  <c:v>0.28194980601562408</c:v>
                </c:pt>
                <c:pt idx="35">
                  <c:v>2.6708917977705207E-2</c:v>
                </c:pt>
                <c:pt idx="36">
                  <c:v>0.20774189345112182</c:v>
                </c:pt>
                <c:pt idx="37">
                  <c:v>0.68599960672059901</c:v>
                </c:pt>
                <c:pt idx="38">
                  <c:v>-0.69561206838924172</c:v>
                </c:pt>
                <c:pt idx="39">
                  <c:v>-8.1670617733500595E-2</c:v>
                </c:pt>
                <c:pt idx="40">
                  <c:v>1.3975300664020351</c:v>
                </c:pt>
                <c:pt idx="41">
                  <c:v>0.5729771143805521</c:v>
                </c:pt>
                <c:pt idx="42">
                  <c:v>-0.16949194670629675</c:v>
                </c:pt>
                <c:pt idx="43">
                  <c:v>-8.7489456364431076E-2</c:v>
                </c:pt>
                <c:pt idx="44">
                  <c:v>-1.6236310566177303</c:v>
                </c:pt>
                <c:pt idx="45">
                  <c:v>-1.393333221517866</c:v>
                </c:pt>
                <c:pt idx="46">
                  <c:v>-0.70352063605321868</c:v>
                </c:pt>
                <c:pt idx="47">
                  <c:v>-0.97583428285305018</c:v>
                </c:pt>
                <c:pt idx="48">
                  <c:v>0.86880468515523945</c:v>
                </c:pt>
                <c:pt idx="49">
                  <c:v>0.48042739748888219</c:v>
                </c:pt>
                <c:pt idx="50">
                  <c:v>1.1448494998341845</c:v>
                </c:pt>
                <c:pt idx="51">
                  <c:v>-0.23445717508609293</c:v>
                </c:pt>
                <c:pt idx="52">
                  <c:v>0.50924713718331049</c:v>
                </c:pt>
                <c:pt idx="53">
                  <c:v>2.2430235207391687</c:v>
                </c:pt>
                <c:pt idx="54">
                  <c:v>8.656307978224044E-2</c:v>
                </c:pt>
                <c:pt idx="55">
                  <c:v>1.2926885131306567</c:v>
                </c:pt>
                <c:pt idx="56">
                  <c:v>-0.8712646305768954</c:v>
                </c:pt>
                <c:pt idx="57">
                  <c:v>0.70982717545139196</c:v>
                </c:pt>
                <c:pt idx="58">
                  <c:v>0.63868178285247135</c:v>
                </c:pt>
                <c:pt idx="59">
                  <c:v>1.3223643401860254E-2</c:v>
                </c:pt>
                <c:pt idx="60">
                  <c:v>0.23807060179369841</c:v>
                </c:pt>
                <c:pt idx="61">
                  <c:v>-0.27700385299888364</c:v>
                </c:pt>
                <c:pt idx="62">
                  <c:v>-0.62357099638840718</c:v>
                </c:pt>
                <c:pt idx="63">
                  <c:v>-0.34747552211812116</c:v>
                </c:pt>
                <c:pt idx="64">
                  <c:v>0.43599764564675003</c:v>
                </c:pt>
                <c:pt idx="65">
                  <c:v>-0.30673071616350173</c:v>
                </c:pt>
                <c:pt idx="66">
                  <c:v>-0.59916903399637678</c:v>
                </c:pt>
                <c:pt idx="67">
                  <c:v>-0.44636505948795996</c:v>
                </c:pt>
                <c:pt idx="68">
                  <c:v>-1.4413673900810395</c:v>
                </c:pt>
                <c:pt idx="69">
                  <c:v>1.4978235076048672</c:v>
                </c:pt>
                <c:pt idx="70">
                  <c:v>-0.88089382780182446</c:v>
                </c:pt>
                <c:pt idx="71">
                  <c:v>-0.61466326563352747</c:v>
                </c:pt>
                <c:pt idx="72">
                  <c:v>1.6366489946821907</c:v>
                </c:pt>
                <c:pt idx="73">
                  <c:v>-0.54673457112301438</c:v>
                </c:pt>
                <c:pt idx="74">
                  <c:v>1.2018002954099662</c:v>
                </c:pt>
                <c:pt idx="75">
                  <c:v>0.76672567148244419</c:v>
                </c:pt>
                <c:pt idx="76">
                  <c:v>0.67386031957861414</c:v>
                </c:pt>
                <c:pt idx="77">
                  <c:v>5.4101325281197153E-3</c:v>
                </c:pt>
                <c:pt idx="78">
                  <c:v>0.63620194761056048</c:v>
                </c:pt>
                <c:pt idx="79">
                  <c:v>-4.7816883659018081E-2</c:v>
                </c:pt>
                <c:pt idx="80">
                  <c:v>-3.3644045428638372E-2</c:v>
                </c:pt>
                <c:pt idx="81">
                  <c:v>-0.29876271873610899</c:v>
                </c:pt>
                <c:pt idx="82">
                  <c:v>-0.82013095209447762</c:v>
                </c:pt>
                <c:pt idx="83">
                  <c:v>-2.2876651736650815</c:v>
                </c:pt>
                <c:pt idx="84">
                  <c:v>-0.99551055168095381</c:v>
                </c:pt>
                <c:pt idx="85">
                  <c:v>-1.2893220335614519</c:v>
                </c:pt>
                <c:pt idx="86">
                  <c:v>1.2178885338390408</c:v>
                </c:pt>
                <c:pt idx="87">
                  <c:v>-0.30665321191642853</c:v>
                </c:pt>
                <c:pt idx="88">
                  <c:v>-9.7236222579698819E-15</c:v>
                </c:pt>
                <c:pt idx="89">
                  <c:v>-1.5514417001499547</c:v>
                </c:pt>
                <c:pt idx="90">
                  <c:v>-2.2162422137427962</c:v>
                </c:pt>
                <c:pt idx="91">
                  <c:v>-1.1492246861716633</c:v>
                </c:pt>
                <c:pt idx="92">
                  <c:v>-1.5500151373146551</c:v>
                </c:pt>
                <c:pt idx="93">
                  <c:v>1.7067471105873482</c:v>
                </c:pt>
                <c:pt idx="94">
                  <c:v>-0.85364232686602659</c:v>
                </c:pt>
                <c:pt idx="95">
                  <c:v>-0.96830752022515043</c:v>
                </c:pt>
                <c:pt idx="96">
                  <c:v>-0.28307934270326485</c:v>
                </c:pt>
                <c:pt idx="97">
                  <c:v>1.6326863705763495</c:v>
                </c:pt>
                <c:pt idx="98">
                  <c:v>-0.73676848539041395</c:v>
                </c:pt>
                <c:pt idx="99">
                  <c:v>-0.76510658331705927</c:v>
                </c:pt>
                <c:pt idx="100">
                  <c:v>-0.15251251641167118</c:v>
                </c:pt>
                <c:pt idx="101">
                  <c:v>-0.87336078271096029</c:v>
                </c:pt>
                <c:pt idx="102">
                  <c:v>0.54505682604545824</c:v>
                </c:pt>
                <c:pt idx="103">
                  <c:v>-2.418602986201432</c:v>
                </c:pt>
                <c:pt idx="104">
                  <c:v>1.5646149090060295</c:v>
                </c:pt>
                <c:pt idx="105">
                  <c:v>-0.28420306894376862</c:v>
                </c:pt>
                <c:pt idx="106">
                  <c:v>1.3171189375579502</c:v>
                </c:pt>
                <c:pt idx="107">
                  <c:v>1.0591048366804352</c:v>
                </c:pt>
                <c:pt idx="108">
                  <c:v>1.6261989806718882</c:v>
                </c:pt>
                <c:pt idx="109">
                  <c:v>1.1789606113316033</c:v>
                </c:pt>
                <c:pt idx="110">
                  <c:v>0.10895922393515832</c:v>
                </c:pt>
                <c:pt idx="111">
                  <c:v>-0.16475638747814619</c:v>
                </c:pt>
                <c:pt idx="112">
                  <c:v>1.915592992135589</c:v>
                </c:pt>
                <c:pt idx="113">
                  <c:v>1.0477604798485562</c:v>
                </c:pt>
                <c:pt idx="114">
                  <c:v>-0.44498308939699105</c:v>
                </c:pt>
                <c:pt idx="115">
                  <c:v>-0.51803248883722408</c:v>
                </c:pt>
                <c:pt idx="116">
                  <c:v>-0.51515952660694309</c:v>
                </c:pt>
                <c:pt idx="117">
                  <c:v>-0.95367457743564144</c:v>
                </c:pt>
                <c:pt idx="118">
                  <c:v>1.4015310485028061</c:v>
                </c:pt>
                <c:pt idx="119">
                  <c:v>0.38354577110171723</c:v>
                </c:pt>
              </c:numCache>
            </c:numRef>
          </c:xVal>
          <c:yVal>
            <c:numRef>
              <c:f>'WA Sch. 146'!$AT$45:$AT$164</c:f>
              <c:numCache>
                <c:formatCode>0.000</c:formatCode>
                <c:ptCount val="120"/>
                <c:pt idx="0">
                  <c:v>-1.0157020117051774</c:v>
                </c:pt>
                <c:pt idx="1">
                  <c:v>1.4630593361844004</c:v>
                </c:pt>
                <c:pt idx="2">
                  <c:v>-0.55940759981342003</c:v>
                </c:pt>
                <c:pt idx="3">
                  <c:v>1.1266860090395716</c:v>
                </c:pt>
                <c:pt idx="4">
                  <c:v>0.3732804719655104</c:v>
                </c:pt>
                <c:pt idx="5">
                  <c:v>-1.7688250385187059</c:v>
                </c:pt>
                <c:pt idx="6">
                  <c:v>-0.15698093272589608</c:v>
                </c:pt>
                <c:pt idx="7">
                  <c:v>0.71260296566742809</c:v>
                </c:pt>
                <c:pt idx="8">
                  <c:v>0.26358490404097262</c:v>
                </c:pt>
                <c:pt idx="9">
                  <c:v>-0.46432956872668901</c:v>
                </c:pt>
                <c:pt idx="10">
                  <c:v>0.13591068064648049</c:v>
                </c:pt>
                <c:pt idx="11">
                  <c:v>-0.98138417626213981</c:v>
                </c:pt>
                <c:pt idx="12">
                  <c:v>-0.19934121391943735</c:v>
                </c:pt>
                <c:pt idx="13">
                  <c:v>0.39572529581448734</c:v>
                </c:pt>
                <c:pt idx="14">
                  <c:v>-1.5973526977611858</c:v>
                </c:pt>
                <c:pt idx="15">
                  <c:v>-0.26358490404097262</c:v>
                </c:pt>
                <c:pt idx="16">
                  <c:v>0.35102215742413223</c:v>
                </c:pt>
                <c:pt idx="17">
                  <c:v>0.32893642436422554</c:v>
                </c:pt>
                <c:pt idx="18">
                  <c:v>1.0157020117051774</c:v>
                </c:pt>
                <c:pt idx="19">
                  <c:v>-7.3022840689146426E-2</c:v>
                </c:pt>
                <c:pt idx="20">
                  <c:v>0.82466217903935268</c:v>
                </c:pt>
                <c:pt idx="21">
                  <c:v>0.19934121391943735</c:v>
                </c:pt>
                <c:pt idx="22">
                  <c:v>-5.213646396562386E-2</c:v>
                </c:pt>
                <c:pt idx="23">
                  <c:v>-0.44123392015968882</c:v>
                </c:pt>
                <c:pt idx="24">
                  <c:v>-1.4047919280405334</c:v>
                </c:pt>
                <c:pt idx="25">
                  <c:v>-1.8786590672766057</c:v>
                </c:pt>
                <c:pt idx="26">
                  <c:v>0.48767561631153389</c:v>
                </c:pt>
                <c:pt idx="27">
                  <c:v>0.22065146486235332</c:v>
                </c:pt>
                <c:pt idx="28">
                  <c:v>2.562404725380119</c:v>
                </c:pt>
                <c:pt idx="29">
                  <c:v>0.88473536642075068</c:v>
                </c:pt>
                <c:pt idx="30">
                  <c:v>0.76742739995147802</c:v>
                </c:pt>
                <c:pt idx="31">
                  <c:v>0.85431334867221986</c:v>
                </c:pt>
                <c:pt idx="32">
                  <c:v>-0.53519417688850079</c:v>
                </c:pt>
                <c:pt idx="33">
                  <c:v>-0.68598353263417977</c:v>
                </c:pt>
                <c:pt idx="34">
                  <c:v>0.30701000240174037</c:v>
                </c:pt>
                <c:pt idx="35">
                  <c:v>0.11490060124967313</c:v>
                </c:pt>
                <c:pt idx="36">
                  <c:v>0.24206240467219475</c:v>
                </c:pt>
                <c:pt idx="37">
                  <c:v>0.65984156097410673</c:v>
                </c:pt>
                <c:pt idx="38">
                  <c:v>-0.71260296566742809</c:v>
                </c:pt>
                <c:pt idx="39">
                  <c:v>-1.0422759496273899E-2</c:v>
                </c:pt>
                <c:pt idx="40">
                  <c:v>1.3007407952098116</c:v>
                </c:pt>
                <c:pt idx="41">
                  <c:v>0.55940759981342003</c:v>
                </c:pt>
                <c:pt idx="42">
                  <c:v>-0.13591068064648049</c:v>
                </c:pt>
                <c:pt idx="43">
                  <c:v>-3.127280902613698E-2</c:v>
                </c:pt>
                <c:pt idx="44">
                  <c:v>-1.6769355088893503</c:v>
                </c:pt>
                <c:pt idx="45">
                  <c:v>-1.3007407952098116</c:v>
                </c:pt>
                <c:pt idx="46">
                  <c:v>-0.73973721941388981</c:v>
                </c:pt>
                <c:pt idx="47">
                  <c:v>-1.1266860090395716</c:v>
                </c:pt>
                <c:pt idx="48">
                  <c:v>0.79571892196992056</c:v>
                </c:pt>
                <c:pt idx="49">
                  <c:v>0.46432956872668901</c:v>
                </c:pt>
                <c:pt idx="50">
                  <c:v>0.98138417626213981</c:v>
                </c:pt>
                <c:pt idx="51">
                  <c:v>-0.17812111651651327</c:v>
                </c:pt>
                <c:pt idx="52">
                  <c:v>0.51129056715173082</c:v>
                </c:pt>
                <c:pt idx="53">
                  <c:v>2.2111272410853289</c:v>
                </c:pt>
                <c:pt idx="54">
                  <c:v>0.15698093272589608</c:v>
                </c:pt>
                <c:pt idx="55">
                  <c:v>1.2091343701602324</c:v>
                </c:pt>
                <c:pt idx="56">
                  <c:v>-0.88473536642075068</c:v>
                </c:pt>
                <c:pt idx="57">
                  <c:v>0.68598353263417977</c:v>
                </c:pt>
                <c:pt idx="58">
                  <c:v>0.60885652565055048</c:v>
                </c:pt>
                <c:pt idx="59">
                  <c:v>9.3941125106491899E-2</c:v>
                </c:pt>
                <c:pt idx="60">
                  <c:v>0.28523021200384785</c:v>
                </c:pt>
                <c:pt idx="61">
                  <c:v>-0.22065146486235332</c:v>
                </c:pt>
                <c:pt idx="62">
                  <c:v>-0.65984156097410673</c:v>
                </c:pt>
                <c:pt idx="63">
                  <c:v>-0.3732804719655104</c:v>
                </c:pt>
                <c:pt idx="64">
                  <c:v>0.44123392015968882</c:v>
                </c:pt>
                <c:pt idx="65">
                  <c:v>-0.35102215742413223</c:v>
                </c:pt>
                <c:pt idx="66">
                  <c:v>-0.60885652565055048</c:v>
                </c:pt>
                <c:pt idx="67">
                  <c:v>-0.41837128791165434</c:v>
                </c:pt>
                <c:pt idx="68">
                  <c:v>-1.3509383667831778</c:v>
                </c:pt>
                <c:pt idx="69">
                  <c:v>1.4047919280405334</c:v>
                </c:pt>
                <c:pt idx="70">
                  <c:v>-0.94818488013239854</c:v>
                </c:pt>
                <c:pt idx="71">
                  <c:v>-0.63414296405799342</c:v>
                </c:pt>
                <c:pt idx="72">
                  <c:v>1.7688250385187059</c:v>
                </c:pt>
                <c:pt idx="73">
                  <c:v>-0.58395355652530356</c:v>
                </c:pt>
                <c:pt idx="74">
                  <c:v>1.0881989764386006</c:v>
                </c:pt>
                <c:pt idx="75">
                  <c:v>0.73973721941388981</c:v>
                </c:pt>
                <c:pt idx="76">
                  <c:v>0.63414296405799342</c:v>
                </c:pt>
                <c:pt idx="77">
                  <c:v>7.3022840689146426E-2</c:v>
                </c:pt>
                <c:pt idx="78">
                  <c:v>0.58395355652530356</c:v>
                </c:pt>
                <c:pt idx="79">
                  <c:v>1.0422759496273899E-2</c:v>
                </c:pt>
                <c:pt idx="80">
                  <c:v>3.127280902613698E-2</c:v>
                </c:pt>
                <c:pt idx="81">
                  <c:v>-0.30701000240174037</c:v>
                </c:pt>
                <c:pt idx="82">
                  <c:v>-0.82466217903935268</c:v>
                </c:pt>
                <c:pt idx="83">
                  <c:v>-2.2111272410853271</c:v>
                </c:pt>
                <c:pt idx="84">
                  <c:v>-1.1669186011353176</c:v>
                </c:pt>
                <c:pt idx="85">
                  <c:v>-1.2536226075646817</c:v>
                </c:pt>
                <c:pt idx="86">
                  <c:v>1.1669186011353176</c:v>
                </c:pt>
                <c:pt idx="87">
                  <c:v>-0.32893642436422554</c:v>
                </c:pt>
                <c:pt idx="88">
                  <c:v>5.213646396562386E-2</c:v>
                </c:pt>
                <c:pt idx="89">
                  <c:v>-1.5267663302113335</c:v>
                </c:pt>
                <c:pt idx="90">
                  <c:v>-2.0173495927674461</c:v>
                </c:pt>
                <c:pt idx="91">
                  <c:v>-1.2091343701602324</c:v>
                </c:pt>
                <c:pt idx="92">
                  <c:v>-1.4630593361844002</c:v>
                </c:pt>
                <c:pt idx="93">
                  <c:v>1.8786590672766061</c:v>
                </c:pt>
                <c:pt idx="94">
                  <c:v>-0.85431334867221986</c:v>
                </c:pt>
                <c:pt idx="95">
                  <c:v>-1.0881989764386006</c:v>
                </c:pt>
                <c:pt idx="96">
                  <c:v>-0.24206240467219475</c:v>
                </c:pt>
                <c:pt idx="97">
                  <c:v>1.6769355088893503</c:v>
                </c:pt>
                <c:pt idx="98">
                  <c:v>-0.76742739995147802</c:v>
                </c:pt>
                <c:pt idx="99">
                  <c:v>-0.79571892196992056</c:v>
                </c:pt>
                <c:pt idx="100">
                  <c:v>-9.3941125106491899E-2</c:v>
                </c:pt>
                <c:pt idx="101">
                  <c:v>-0.91599911388803534</c:v>
                </c:pt>
                <c:pt idx="102">
                  <c:v>0.53519417688850079</c:v>
                </c:pt>
                <c:pt idx="103">
                  <c:v>-2.5624047253801172</c:v>
                </c:pt>
                <c:pt idx="104">
                  <c:v>1.5267663302113343</c:v>
                </c:pt>
                <c:pt idx="105">
                  <c:v>-0.28523021200384785</c:v>
                </c:pt>
                <c:pt idx="106">
                  <c:v>1.2536226075646817</c:v>
                </c:pt>
                <c:pt idx="107">
                  <c:v>0.94818488013239854</c:v>
                </c:pt>
                <c:pt idx="108">
                  <c:v>1.5973526977611863</c:v>
                </c:pt>
                <c:pt idx="109">
                  <c:v>1.0512597817977336</c:v>
                </c:pt>
                <c:pt idx="110">
                  <c:v>0.17812111651651327</c:v>
                </c:pt>
                <c:pt idx="111">
                  <c:v>-0.11490060124967313</c:v>
                </c:pt>
                <c:pt idx="112">
                  <c:v>2.017349592767447</c:v>
                </c:pt>
                <c:pt idx="113">
                  <c:v>0.91599911388803534</c:v>
                </c:pt>
                <c:pt idx="114">
                  <c:v>-0.39572529581448734</c:v>
                </c:pt>
                <c:pt idx="115">
                  <c:v>-0.51129056715173082</c:v>
                </c:pt>
                <c:pt idx="116">
                  <c:v>-0.48767561631153389</c:v>
                </c:pt>
                <c:pt idx="117">
                  <c:v>-1.0512597817977336</c:v>
                </c:pt>
                <c:pt idx="118">
                  <c:v>1.3509383667831778</c:v>
                </c:pt>
                <c:pt idx="119">
                  <c:v>0.41837128791165434</c:v>
                </c:pt>
              </c:numCache>
            </c:numRef>
          </c:yVal>
          <c:smooth val="0"/>
          <c:extLst>
            <c:ext xmlns:c16="http://schemas.microsoft.com/office/drawing/2014/chart" uri="{C3380CC4-5D6E-409C-BE32-E72D297353CC}">
              <c16:uniqueId val="{00000001-7434-44F1-8D85-CA2C2BB474AA}"/>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146'!$BK$166:$BW$166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146'!$BK$169:$BW$169</c:f>
              <c:numCache>
                <c:formatCode>0.000000</c:formatCode>
                <c:ptCount val="13"/>
                <c:pt idx="0">
                  <c:v>1</c:v>
                </c:pt>
                <c:pt idx="1">
                  <c:v>0.11276957206616858</c:v>
                </c:pt>
                <c:pt idx="2">
                  <c:v>0.17639400793381452</c:v>
                </c:pt>
                <c:pt idx="3">
                  <c:v>-7.8051179914574607E-3</c:v>
                </c:pt>
                <c:pt idx="4">
                  <c:v>-9.6242411177569709E-2</c:v>
                </c:pt>
                <c:pt idx="5">
                  <c:v>1.7733446555639347E-2</c:v>
                </c:pt>
                <c:pt idx="6">
                  <c:v>-4.933257263487173E-2</c:v>
                </c:pt>
                <c:pt idx="7">
                  <c:v>-2.0656679688186654E-2</c:v>
                </c:pt>
                <c:pt idx="8">
                  <c:v>-8.4829323089564354E-2</c:v>
                </c:pt>
                <c:pt idx="9">
                  <c:v>3.382102078800335E-2</c:v>
                </c:pt>
                <c:pt idx="10">
                  <c:v>-5.9305787506926617E-2</c:v>
                </c:pt>
                <c:pt idx="11">
                  <c:v>9.4661912053682379E-2</c:v>
                </c:pt>
                <c:pt idx="12">
                  <c:v>5.5633593121764809E-2</c:v>
                </c:pt>
              </c:numCache>
            </c:numRef>
          </c:val>
          <c:extLst>
            <c:ext xmlns:c16="http://schemas.microsoft.com/office/drawing/2014/chart" uri="{C3380CC4-5D6E-409C-BE32-E72D297353CC}">
              <c16:uniqueId val="{00000000-55ED-42FE-99F5-5D06EC4470BC}"/>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146'!$BJ$171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146'!$BL$171:$BW$171</c:f>
              <c:numCache>
                <c:formatCode>0.000000</c:formatCode>
                <c:ptCount val="12"/>
                <c:pt idx="0">
                  <c:v>0.21100628038439453</c:v>
                </c:pt>
                <c:pt idx="1">
                  <c:v>6.6375349071852149E-2</c:v>
                </c:pt>
                <c:pt idx="2">
                  <c:v>0.14273318528838622</c:v>
                </c:pt>
                <c:pt idx="3">
                  <c:v>0.15850720392424814</c:v>
                </c:pt>
                <c:pt idx="4">
                  <c:v>0.24869469950719861</c:v>
                </c:pt>
                <c:pt idx="5">
                  <c:v>0.32511673685618936</c:v>
                </c:pt>
                <c:pt idx="6">
                  <c:v>0.42790794532036064</c:v>
                </c:pt>
                <c:pt idx="7">
                  <c:v>0.43837316227726641</c:v>
                </c:pt>
                <c:pt idx="8">
                  <c:v>0.52401797035398567</c:v>
                </c:pt>
                <c:pt idx="9">
                  <c:v>0.57344209891685494</c:v>
                </c:pt>
                <c:pt idx="10">
                  <c:v>0.55096103228217586</c:v>
                </c:pt>
                <c:pt idx="11">
                  <c:v>0.59911712699455277</c:v>
                </c:pt>
              </c:numCache>
            </c:numRef>
          </c:val>
          <c:extLst>
            <c:ext xmlns:c16="http://schemas.microsoft.com/office/drawing/2014/chart" uri="{C3380CC4-5D6E-409C-BE32-E72D297353CC}">
              <c16:uniqueId val="{00000000-51AF-4200-A873-9904817CE143}"/>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148'!$AM$45:$AM$140</c:f>
              <c:numCache>
                <c:formatCode>General</c:formatCode>
                <c:ptCount val="96"/>
                <c:pt idx="0">
                  <c:v>-0.13464230725150758</c:v>
                </c:pt>
                <c:pt idx="1">
                  <c:v>-2.6481439769801329</c:v>
                </c:pt>
                <c:pt idx="2">
                  <c:v>0.98701771200885269</c:v>
                </c:pt>
                <c:pt idx="3">
                  <c:v>-0.71869754602713243</c:v>
                </c:pt>
                <c:pt idx="4">
                  <c:v>1.2196511414658047</c:v>
                </c:pt>
                <c:pt idx="5">
                  <c:v>-0.69939169247167987</c:v>
                </c:pt>
                <c:pt idx="6">
                  <c:v>0.69939169247167987</c:v>
                </c:pt>
                <c:pt idx="7">
                  <c:v>-0.80319561986262755</c:v>
                </c:pt>
                <c:pt idx="8">
                  <c:v>-1.5283417301427278</c:v>
                </c:pt>
                <c:pt idx="9">
                  <c:v>-0.45794470107490021</c:v>
                </c:pt>
                <c:pt idx="10">
                  <c:v>0.40160278860251486</c:v>
                </c:pt>
                <c:pt idx="11">
                  <c:v>0.65694996835675523</c:v>
                </c:pt>
                <c:pt idx="12">
                  <c:v>0.4285264678178915</c:v>
                </c:pt>
                <c:pt idx="13">
                  <c:v>1.4438361767989409</c:v>
                </c:pt>
                <c:pt idx="14">
                  <c:v>-0.7465250648937275</c:v>
                </c:pt>
                <c:pt idx="15">
                  <c:v>0.64643958858316009</c:v>
                </c:pt>
                <c:pt idx="16">
                  <c:v>0.99193664270184867</c:v>
                </c:pt>
                <c:pt idx="17">
                  <c:v>-0.55697670284335643</c:v>
                </c:pt>
                <c:pt idx="18">
                  <c:v>0.98498535061196379</c:v>
                </c:pt>
                <c:pt idx="19">
                  <c:v>0.95474839344310714</c:v>
                </c:pt>
                <c:pt idx="20">
                  <c:v>-0.8309235471265275</c:v>
                </c:pt>
                <c:pt idx="21">
                  <c:v>-0.13392165829685818</c:v>
                </c:pt>
                <c:pt idx="22">
                  <c:v>-0.29224648632798611</c:v>
                </c:pt>
                <c:pt idx="23">
                  <c:v>0.57428678407323741</c:v>
                </c:pt>
                <c:pt idx="24">
                  <c:v>9.4332191131108786E-2</c:v>
                </c:pt>
                <c:pt idx="25">
                  <c:v>3.4316820697998233E-2</c:v>
                </c:pt>
                <c:pt idx="26">
                  <c:v>-1.0433820938424192</c:v>
                </c:pt>
                <c:pt idx="27">
                  <c:v>-0.91229679734944813</c:v>
                </c:pt>
                <c:pt idx="28">
                  <c:v>-0.12409290179403723</c:v>
                </c:pt>
                <c:pt idx="29">
                  <c:v>0.67935821850514755</c:v>
                </c:pt>
                <c:pt idx="30">
                  <c:v>-0.35906969587431842</c:v>
                </c:pt>
                <c:pt idx="31">
                  <c:v>1.1485383958984416</c:v>
                </c:pt>
                <c:pt idx="32">
                  <c:v>-1.2828502544421412</c:v>
                </c:pt>
                <c:pt idx="33">
                  <c:v>-0.76634435875948947</c:v>
                </c:pt>
                <c:pt idx="34">
                  <c:v>1.238982603448229</c:v>
                </c:pt>
                <c:pt idx="35">
                  <c:v>0.32596288855365779</c:v>
                </c:pt>
                <c:pt idx="36">
                  <c:v>2.0456458154237231</c:v>
                </c:pt>
                <c:pt idx="37">
                  <c:v>0.20475888101546927</c:v>
                </c:pt>
                <c:pt idx="38">
                  <c:v>-0.75762961035513132</c:v>
                </c:pt>
                <c:pt idx="39">
                  <c:v>-0.8323416561389646</c:v>
                </c:pt>
                <c:pt idx="40">
                  <c:v>1.3061868563534083</c:v>
                </c:pt>
                <c:pt idx="41">
                  <c:v>0.74392454449746714</c:v>
                </c:pt>
                <c:pt idx="42">
                  <c:v>1.4929372358615884</c:v>
                </c:pt>
                <c:pt idx="43">
                  <c:v>0.92287465072008568</c:v>
                </c:pt>
                <c:pt idx="44">
                  <c:v>0.47739173848041966</c:v>
                </c:pt>
                <c:pt idx="45">
                  <c:v>-0.11420000002707001</c:v>
                </c:pt>
                <c:pt idx="46">
                  <c:v>0.31188059434347437</c:v>
                </c:pt>
                <c:pt idx="47">
                  <c:v>0.85830103271503544</c:v>
                </c:pt>
                <c:pt idx="48">
                  <c:v>-0.36356640170215354</c:v>
                </c:pt>
                <c:pt idx="49">
                  <c:v>5.719069219837879E-15</c:v>
                </c:pt>
                <c:pt idx="50">
                  <c:v>0.108228816746925</c:v>
                </c:pt>
                <c:pt idx="51">
                  <c:v>-1.2285132150670253</c:v>
                </c:pt>
                <c:pt idx="52">
                  <c:v>-0.21315718663523406</c:v>
                </c:pt>
                <c:pt idx="53">
                  <c:v>-1.1823582042957019</c:v>
                </c:pt>
                <c:pt idx="54">
                  <c:v>-5.7826049449987801E-2</c:v>
                </c:pt>
                <c:pt idx="55">
                  <c:v>-8.3980838966269088E-3</c:v>
                </c:pt>
                <c:pt idx="56">
                  <c:v>-1.2634964683338354</c:v>
                </c:pt>
                <c:pt idx="57">
                  <c:v>1.1438138439675758E-14</c:v>
                </c:pt>
                <c:pt idx="58">
                  <c:v>-1.4565749515522406</c:v>
                </c:pt>
                <c:pt idx="59">
                  <c:v>-0.74804164176125099</c:v>
                </c:pt>
                <c:pt idx="60">
                  <c:v>-0.49138435737845371</c:v>
                </c:pt>
                <c:pt idx="61">
                  <c:v>0.77348097062705523</c:v>
                </c:pt>
                <c:pt idx="62">
                  <c:v>1.268981954640424</c:v>
                </c:pt>
                <c:pt idx="63">
                  <c:v>-1.2689819546403895</c:v>
                </c:pt>
                <c:pt idx="64">
                  <c:v>2.561925687651105</c:v>
                </c:pt>
                <c:pt idx="65">
                  <c:v>-0.21071040875778677</c:v>
                </c:pt>
                <c:pt idx="66">
                  <c:v>-1.7659527099836849</c:v>
                </c:pt>
                <c:pt idx="67">
                  <c:v>-0.36373949443688164</c:v>
                </c:pt>
                <c:pt idx="68">
                  <c:v>0.31373782258417665</c:v>
                </c:pt>
                <c:pt idx="69">
                  <c:v>0.51594456538298683</c:v>
                </c:pt>
                <c:pt idx="70">
                  <c:v>1.1824749123382035</c:v>
                </c:pt>
                <c:pt idx="71">
                  <c:v>0.29014811485667313</c:v>
                </c:pt>
                <c:pt idx="72">
                  <c:v>0.44161173061748094</c:v>
                </c:pt>
                <c:pt idx="73">
                  <c:v>-0.6980663252213487</c:v>
                </c:pt>
                <c:pt idx="74">
                  <c:v>-1.0355231020210589</c:v>
                </c:pt>
                <c:pt idx="75">
                  <c:v>-1.7734958196211685</c:v>
                </c:pt>
                <c:pt idx="76">
                  <c:v>4.1599994015401147E-2</c:v>
                </c:pt>
                <c:pt idx="77">
                  <c:v>-0.72312643689594247</c:v>
                </c:pt>
                <c:pt idx="78">
                  <c:v>-1.0943395281486306</c:v>
                </c:pt>
                <c:pt idx="79">
                  <c:v>-0.83582028636224204</c:v>
                </c:pt>
                <c:pt idx="80">
                  <c:v>0.55252940250993954</c:v>
                </c:pt>
                <c:pt idx="81">
                  <c:v>-0.57479737737762748</c:v>
                </c:pt>
                <c:pt idx="82">
                  <c:v>-1.8908086613222688</c:v>
                </c:pt>
                <c:pt idx="83">
                  <c:v>-1.6286403638521498</c:v>
                </c:pt>
                <c:pt idx="84">
                  <c:v>0.88981745306206383</c:v>
                </c:pt>
                <c:pt idx="85">
                  <c:v>1.0355231020210647</c:v>
                </c:pt>
                <c:pt idx="86">
                  <c:v>1.2188313877162038</c:v>
                </c:pt>
                <c:pt idx="87">
                  <c:v>-0.50720092200109668</c:v>
                </c:pt>
                <c:pt idx="88">
                  <c:v>1.0501736522300427</c:v>
                </c:pt>
                <c:pt idx="89">
                  <c:v>1.4112130307074617</c:v>
                </c:pt>
                <c:pt idx="90">
                  <c:v>-1.2625921434864551</c:v>
                </c:pt>
                <c:pt idx="91">
                  <c:v>0.47156371814354431</c:v>
                </c:pt>
                <c:pt idx="92">
                  <c:v>0.6301822032939407</c:v>
                </c:pt>
                <c:pt idx="93">
                  <c:v>2.3242454506339705</c:v>
                </c:pt>
                <c:pt idx="94">
                  <c:v>0.50468920047014243</c:v>
                </c:pt>
                <c:pt idx="95">
                  <c:v>-1.0713978487458073</c:v>
                </c:pt>
              </c:numCache>
            </c:numRef>
          </c:val>
          <c:smooth val="0"/>
          <c:extLst>
            <c:ext xmlns:c16="http://schemas.microsoft.com/office/drawing/2014/chart" uri="{C3380CC4-5D6E-409C-BE32-E72D297353CC}">
              <c16:uniqueId val="{00000000-7F9D-4251-B07C-D103DB19A360}"/>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148'!$E$156</c:f>
              <c:strCache>
                <c:ptCount val="1"/>
                <c:pt idx="0">
                  <c:v>Annual Calendar, UPC</c:v>
                </c:pt>
              </c:strCache>
            </c:strRef>
          </c:tx>
          <c:spPr>
            <a:ln w="28575" cap="rnd">
              <a:solidFill>
                <a:schemeClr val="accent1"/>
              </a:solidFill>
              <a:round/>
            </a:ln>
            <a:effectLst/>
          </c:spPr>
          <c:marker>
            <c:symbol val="none"/>
          </c:marker>
          <c:cat>
            <c:numRef>
              <c:f>'WA Sch. 148'!$A$157:$A$167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148'!$E$157:$E$167</c:f>
              <c:numCache>
                <c:formatCode>#,##0</c:formatCode>
                <c:ptCount val="11"/>
                <c:pt idx="0">
                  <c:v>7705853.4857142866</c:v>
                </c:pt>
                <c:pt idx="1">
                  <c:v>8137737.8823529407</c:v>
                </c:pt>
                <c:pt idx="2">
                  <c:v>7955290.1142857149</c:v>
                </c:pt>
                <c:pt idx="3">
                  <c:v>9167397.4000000004</c:v>
                </c:pt>
                <c:pt idx="4">
                  <c:v>9445878.8000000007</c:v>
                </c:pt>
                <c:pt idx="5">
                  <c:v>9701619</c:v>
                </c:pt>
                <c:pt idx="6">
                  <c:v>9828894.8000000007</c:v>
                </c:pt>
                <c:pt idx="7">
                  <c:v>9761392.5999999996</c:v>
                </c:pt>
                <c:pt idx="8">
                  <c:v>8705335.8000000007</c:v>
                </c:pt>
                <c:pt idx="9">
                  <c:v>8277567.5999999996</c:v>
                </c:pt>
                <c:pt idx="10">
                  <c:v>9258579.8000000007</c:v>
                </c:pt>
              </c:numCache>
            </c:numRef>
          </c:val>
          <c:smooth val="0"/>
          <c:extLst>
            <c:ext xmlns:c16="http://schemas.microsoft.com/office/drawing/2014/chart" uri="{C3380CC4-5D6E-409C-BE32-E72D297353CC}">
              <c16:uniqueId val="{00000000-DEC4-4FC8-A469-236F8C2FEDF9}"/>
            </c:ext>
          </c:extLst>
        </c:ser>
        <c:ser>
          <c:idx val="1"/>
          <c:order val="1"/>
          <c:tx>
            <c:strRef>
              <c:f>'WA Sch. 148'!$F$156</c:f>
              <c:strCache>
                <c:ptCount val="1"/>
                <c:pt idx="0">
                  <c:v>Annual Normalized, UPC</c:v>
                </c:pt>
              </c:strCache>
            </c:strRef>
          </c:tx>
          <c:spPr>
            <a:ln w="28575" cap="rnd">
              <a:solidFill>
                <a:schemeClr val="accent2"/>
              </a:solidFill>
              <a:round/>
            </a:ln>
            <a:effectLst/>
          </c:spPr>
          <c:marker>
            <c:symbol val="none"/>
          </c:marker>
          <c:cat>
            <c:numRef>
              <c:f>'WA Sch. 148'!$A$157:$A$167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148'!$F$157:$F$167</c:f>
              <c:numCache>
                <c:formatCode>#,##0</c:formatCode>
                <c:ptCount val="11"/>
                <c:pt idx="0">
                  <c:v>7749260.2095894804</c:v>
                </c:pt>
                <c:pt idx="1">
                  <c:v>8072149.7033818085</c:v>
                </c:pt>
                <c:pt idx="2">
                  <c:v>8041784.435442524</c:v>
                </c:pt>
                <c:pt idx="3">
                  <c:v>9395838.4499925654</c:v>
                </c:pt>
                <c:pt idx="4">
                  <c:v>9626602.7491923384</c:v>
                </c:pt>
                <c:pt idx="5">
                  <c:v>9612707.726078935</c:v>
                </c:pt>
                <c:pt idx="6">
                  <c:v>9926281.8407525029</c:v>
                </c:pt>
                <c:pt idx="7">
                  <c:v>9667911.2375515886</c:v>
                </c:pt>
                <c:pt idx="8">
                  <c:v>8798152.7522251569</c:v>
                </c:pt>
                <c:pt idx="9">
                  <c:v>8374282.5689102458</c:v>
                </c:pt>
                <c:pt idx="10">
                  <c:v>9184722.9353454858</c:v>
                </c:pt>
              </c:numCache>
            </c:numRef>
          </c:val>
          <c:smooth val="0"/>
          <c:extLst>
            <c:ext xmlns:c16="http://schemas.microsoft.com/office/drawing/2014/chart" uri="{C3380CC4-5D6E-409C-BE32-E72D297353CC}">
              <c16:uniqueId val="{00000001-DEC4-4FC8-A469-236F8C2FEDF9}"/>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50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148'!$O$7</c:f>
              <c:strCache>
                <c:ptCount val="1"/>
                <c:pt idx="0">
                  <c:v>AC.UPC</c:v>
                </c:pt>
              </c:strCache>
            </c:strRef>
          </c:tx>
          <c:spPr>
            <a:ln w="28575" cap="rnd">
              <a:solidFill>
                <a:schemeClr val="accent1"/>
              </a:solidFill>
              <a:round/>
            </a:ln>
            <a:effectLst/>
          </c:spPr>
          <c:marker>
            <c:symbol val="none"/>
          </c:marker>
          <c:cat>
            <c:numRef>
              <c:f>'WA Sch. 148'!$A$8:$A$151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148'!$O$8:$O$151</c:f>
              <c:numCache>
                <c:formatCode>#,##0</c:formatCode>
                <c:ptCount val="144"/>
                <c:pt idx="0">
                  <c:v>902326.8</c:v>
                </c:pt>
                <c:pt idx="1">
                  <c:v>696564.83333333337</c:v>
                </c:pt>
                <c:pt idx="2">
                  <c:v>835433.2</c:v>
                </c:pt>
                <c:pt idx="3">
                  <c:v>703028.4</c:v>
                </c:pt>
                <c:pt idx="4">
                  <c:v>542162.16666666663</c:v>
                </c:pt>
                <c:pt idx="5">
                  <c:v>665733</c:v>
                </c:pt>
                <c:pt idx="6">
                  <c:v>625273</c:v>
                </c:pt>
                <c:pt idx="7">
                  <c:v>441199.85714285716</c:v>
                </c:pt>
                <c:pt idx="8">
                  <c:v>657946</c:v>
                </c:pt>
                <c:pt idx="9">
                  <c:v>645646.66666666663</c:v>
                </c:pt>
                <c:pt idx="10">
                  <c:v>833091.8</c:v>
                </c:pt>
                <c:pt idx="11">
                  <c:v>555251.25</c:v>
                </c:pt>
                <c:pt idx="12">
                  <c:v>966996.4</c:v>
                </c:pt>
                <c:pt idx="13">
                  <c:v>686345.5</c:v>
                </c:pt>
                <c:pt idx="14">
                  <c:v>835166.2</c:v>
                </c:pt>
                <c:pt idx="15">
                  <c:v>626631</c:v>
                </c:pt>
                <c:pt idx="16">
                  <c:v>652284.4</c:v>
                </c:pt>
                <c:pt idx="17">
                  <c:v>659786</c:v>
                </c:pt>
                <c:pt idx="18">
                  <c:v>388416.625</c:v>
                </c:pt>
                <c:pt idx="19">
                  <c:v>467043.14285714284</c:v>
                </c:pt>
                <c:pt idx="20">
                  <c:v>660649.80000000005</c:v>
                </c:pt>
                <c:pt idx="21">
                  <c:v>793708.2</c:v>
                </c:pt>
                <c:pt idx="22">
                  <c:v>844897.4</c:v>
                </c:pt>
                <c:pt idx="23">
                  <c:v>798652</c:v>
                </c:pt>
                <c:pt idx="24">
                  <c:v>904510.4</c:v>
                </c:pt>
                <c:pt idx="25">
                  <c:v>879627</c:v>
                </c:pt>
                <c:pt idx="26">
                  <c:v>833412.2</c:v>
                </c:pt>
                <c:pt idx="27">
                  <c:v>618205.5</c:v>
                </c:pt>
                <c:pt idx="28">
                  <c:v>452691.875</c:v>
                </c:pt>
                <c:pt idx="29">
                  <c:v>534452</c:v>
                </c:pt>
                <c:pt idx="30">
                  <c:v>452293.42857142858</c:v>
                </c:pt>
                <c:pt idx="31">
                  <c:v>554015.5</c:v>
                </c:pt>
                <c:pt idx="32">
                  <c:v>684262.6</c:v>
                </c:pt>
                <c:pt idx="33">
                  <c:v>544180.42857142852</c:v>
                </c:pt>
                <c:pt idx="34">
                  <c:v>891447</c:v>
                </c:pt>
                <c:pt idx="35">
                  <c:v>920534.6</c:v>
                </c:pt>
                <c:pt idx="36">
                  <c:v>944135.2</c:v>
                </c:pt>
                <c:pt idx="37">
                  <c:v>745864.6</c:v>
                </c:pt>
                <c:pt idx="38">
                  <c:v>828133.4</c:v>
                </c:pt>
                <c:pt idx="39">
                  <c:v>787282.2</c:v>
                </c:pt>
                <c:pt idx="40">
                  <c:v>729002.8</c:v>
                </c:pt>
                <c:pt idx="41">
                  <c:v>600535.4</c:v>
                </c:pt>
                <c:pt idx="42">
                  <c:v>623441.6</c:v>
                </c:pt>
                <c:pt idx="43">
                  <c:v>646259</c:v>
                </c:pt>
                <c:pt idx="44">
                  <c:v>682077</c:v>
                </c:pt>
                <c:pt idx="45">
                  <c:v>738496.6</c:v>
                </c:pt>
                <c:pt idx="46">
                  <c:v>884283.8</c:v>
                </c:pt>
                <c:pt idx="47">
                  <c:v>957885.8</c:v>
                </c:pt>
                <c:pt idx="48">
                  <c:v>951448.8</c:v>
                </c:pt>
                <c:pt idx="49">
                  <c:v>835391.4</c:v>
                </c:pt>
                <c:pt idx="50">
                  <c:v>813895.6</c:v>
                </c:pt>
                <c:pt idx="51">
                  <c:v>756713.2</c:v>
                </c:pt>
                <c:pt idx="52">
                  <c:v>733787.2</c:v>
                </c:pt>
                <c:pt idx="53">
                  <c:v>678529.8</c:v>
                </c:pt>
                <c:pt idx="54">
                  <c:v>685967.8</c:v>
                </c:pt>
                <c:pt idx="55">
                  <c:v>682418.8</c:v>
                </c:pt>
                <c:pt idx="56">
                  <c:v>687406.6</c:v>
                </c:pt>
                <c:pt idx="57">
                  <c:v>796340.8</c:v>
                </c:pt>
                <c:pt idx="58">
                  <c:v>801408.6</c:v>
                </c:pt>
                <c:pt idx="59">
                  <c:v>1022570.2</c:v>
                </c:pt>
                <c:pt idx="60">
                  <c:v>1037256</c:v>
                </c:pt>
                <c:pt idx="61">
                  <c:v>875550.4</c:v>
                </c:pt>
                <c:pt idx="62">
                  <c:v>827808.8</c:v>
                </c:pt>
                <c:pt idx="63">
                  <c:v>796318.4</c:v>
                </c:pt>
                <c:pt idx="64">
                  <c:v>737004</c:v>
                </c:pt>
                <c:pt idx="65">
                  <c:v>698209.6</c:v>
                </c:pt>
                <c:pt idx="66">
                  <c:v>658934</c:v>
                </c:pt>
                <c:pt idx="67">
                  <c:v>691425.4</c:v>
                </c:pt>
                <c:pt idx="68">
                  <c:v>688005.8</c:v>
                </c:pt>
                <c:pt idx="69">
                  <c:v>806739.4</c:v>
                </c:pt>
                <c:pt idx="70">
                  <c:v>887738</c:v>
                </c:pt>
                <c:pt idx="71">
                  <c:v>996629.2</c:v>
                </c:pt>
                <c:pt idx="72">
                  <c:v>974667</c:v>
                </c:pt>
                <c:pt idx="73">
                  <c:v>882526.8</c:v>
                </c:pt>
                <c:pt idx="74">
                  <c:v>849396.2</c:v>
                </c:pt>
                <c:pt idx="75">
                  <c:v>806221.53333333333</c:v>
                </c:pt>
                <c:pt idx="76">
                  <c:v>738268.46666666667</c:v>
                </c:pt>
                <c:pt idx="77">
                  <c:v>722514.8</c:v>
                </c:pt>
                <c:pt idx="78">
                  <c:v>714279.2</c:v>
                </c:pt>
                <c:pt idx="79">
                  <c:v>706795.4</c:v>
                </c:pt>
                <c:pt idx="80">
                  <c:v>739531</c:v>
                </c:pt>
                <c:pt idx="81">
                  <c:v>822299.2</c:v>
                </c:pt>
                <c:pt idx="82">
                  <c:v>890807.8</c:v>
                </c:pt>
                <c:pt idx="83">
                  <c:v>981587.4</c:v>
                </c:pt>
                <c:pt idx="84">
                  <c:v>965912</c:v>
                </c:pt>
                <c:pt idx="85">
                  <c:v>793364.2</c:v>
                </c:pt>
                <c:pt idx="86">
                  <c:v>932507</c:v>
                </c:pt>
                <c:pt idx="87">
                  <c:v>805876.8</c:v>
                </c:pt>
                <c:pt idx="88">
                  <c:v>742110.2</c:v>
                </c:pt>
                <c:pt idx="89">
                  <c:v>702109.8</c:v>
                </c:pt>
                <c:pt idx="90">
                  <c:v>701415.8</c:v>
                </c:pt>
                <c:pt idx="91">
                  <c:v>702810.6</c:v>
                </c:pt>
                <c:pt idx="92">
                  <c:v>735631</c:v>
                </c:pt>
                <c:pt idx="93">
                  <c:v>833153</c:v>
                </c:pt>
                <c:pt idx="94">
                  <c:v>888292.6</c:v>
                </c:pt>
                <c:pt idx="95">
                  <c:v>958209.6</c:v>
                </c:pt>
                <c:pt idx="96">
                  <c:v>959624.4</c:v>
                </c:pt>
                <c:pt idx="97">
                  <c:v>907111</c:v>
                </c:pt>
                <c:pt idx="98">
                  <c:v>854399.6</c:v>
                </c:pt>
                <c:pt idx="99">
                  <c:v>742330</c:v>
                </c:pt>
                <c:pt idx="100">
                  <c:v>676278.4</c:v>
                </c:pt>
                <c:pt idx="101">
                  <c:v>580916.4</c:v>
                </c:pt>
                <c:pt idx="102">
                  <c:v>518716.4</c:v>
                </c:pt>
                <c:pt idx="103">
                  <c:v>546873.59999999998</c:v>
                </c:pt>
                <c:pt idx="104">
                  <c:v>584520.4</c:v>
                </c:pt>
                <c:pt idx="105">
                  <c:v>709453</c:v>
                </c:pt>
                <c:pt idx="106">
                  <c:v>780500.8</c:v>
                </c:pt>
                <c:pt idx="107">
                  <c:v>844611.8</c:v>
                </c:pt>
                <c:pt idx="108">
                  <c:v>836524.6</c:v>
                </c:pt>
                <c:pt idx="109">
                  <c:v>766415.8</c:v>
                </c:pt>
                <c:pt idx="110">
                  <c:v>676459</c:v>
                </c:pt>
                <c:pt idx="111">
                  <c:v>665462.6</c:v>
                </c:pt>
                <c:pt idx="112">
                  <c:v>650164.4</c:v>
                </c:pt>
                <c:pt idx="113">
                  <c:v>584819.19999999995</c:v>
                </c:pt>
                <c:pt idx="114">
                  <c:v>560328.80000000005</c:v>
                </c:pt>
                <c:pt idx="115">
                  <c:v>575990.6</c:v>
                </c:pt>
                <c:pt idx="116">
                  <c:v>636204.6</c:v>
                </c:pt>
                <c:pt idx="117">
                  <c:v>717572.8</c:v>
                </c:pt>
                <c:pt idx="118">
                  <c:v>729882</c:v>
                </c:pt>
                <c:pt idx="119">
                  <c:v>877743.2</c:v>
                </c:pt>
                <c:pt idx="120">
                  <c:v>860576.4</c:v>
                </c:pt>
                <c:pt idx="121">
                  <c:v>825181.6</c:v>
                </c:pt>
                <c:pt idx="122">
                  <c:v>805000.2</c:v>
                </c:pt>
                <c:pt idx="123">
                  <c:v>786810.4</c:v>
                </c:pt>
                <c:pt idx="124">
                  <c:v>753260</c:v>
                </c:pt>
                <c:pt idx="125">
                  <c:v>683173.2</c:v>
                </c:pt>
                <c:pt idx="126">
                  <c:v>599343.6</c:v>
                </c:pt>
                <c:pt idx="127">
                  <c:v>637547.80000000005</c:v>
                </c:pt>
                <c:pt idx="128">
                  <c:v>660530.19999999995</c:v>
                </c:pt>
                <c:pt idx="129">
                  <c:v>764951.6</c:v>
                </c:pt>
                <c:pt idx="130">
                  <c:v>915839.6</c:v>
                </c:pt>
                <c:pt idx="131">
                  <c:v>966365.2</c:v>
                </c:pt>
                <c:pt idx="132">
                  <c:v>674487.2</c:v>
                </c:pt>
                <c:pt idx="133">
                  <c:v>850096.2</c:v>
                </c:pt>
                <c:pt idx="134">
                  <c:v>835291</c:v>
                </c:pt>
                <c:pt idx="135">
                  <c:v>808487.8</c:v>
                </c:pt>
                <c:pt idx="136">
                  <c:v>706487.2</c:v>
                </c:pt>
                <c:pt idx="137">
                  <c:v>599459.4</c:v>
                </c:pt>
              </c:numCache>
            </c:numRef>
          </c:val>
          <c:smooth val="0"/>
          <c:extLst>
            <c:ext xmlns:c16="http://schemas.microsoft.com/office/drawing/2014/chart" uri="{C3380CC4-5D6E-409C-BE32-E72D297353CC}">
              <c16:uniqueId val="{00000000-83F7-4122-9D3E-3F3C195460A6}"/>
            </c:ext>
          </c:extLst>
        </c:ser>
        <c:ser>
          <c:idx val="1"/>
          <c:order val="1"/>
          <c:tx>
            <c:strRef>
              <c:f>'WA Sch. 148'!$Q$7</c:f>
              <c:strCache>
                <c:ptCount val="1"/>
                <c:pt idx="0">
                  <c:v>N.UPC</c:v>
                </c:pt>
              </c:strCache>
            </c:strRef>
          </c:tx>
          <c:spPr>
            <a:ln w="28575" cap="rnd">
              <a:solidFill>
                <a:schemeClr val="accent2"/>
              </a:solidFill>
              <a:round/>
            </a:ln>
            <a:effectLst/>
          </c:spPr>
          <c:marker>
            <c:symbol val="none"/>
          </c:marker>
          <c:cat>
            <c:numRef>
              <c:f>'WA Sch. 148'!$A$8:$A$151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148'!$Q$8:$Q$151</c:f>
              <c:numCache>
                <c:formatCode>#,##0.0</c:formatCode>
                <c:ptCount val="144"/>
                <c:pt idx="0">
                  <c:v>904786.58294265973</c:v>
                </c:pt>
                <c:pt idx="1">
                  <c:v>695291.72764254641</c:v>
                </c:pt>
                <c:pt idx="2">
                  <c:v>821951.43884432979</c:v>
                </c:pt>
                <c:pt idx="3">
                  <c:v>715031.60310270532</c:v>
                </c:pt>
                <c:pt idx="4">
                  <c:v>525367.09132867074</c:v>
                </c:pt>
                <c:pt idx="5">
                  <c:v>651202.80677040934</c:v>
                </c:pt>
                <c:pt idx="6">
                  <c:v>623418.08171537146</c:v>
                </c:pt>
                <c:pt idx="7">
                  <c:v>442100.43341148121</c:v>
                </c:pt>
                <c:pt idx="8">
                  <c:v>679405.25392325758</c:v>
                </c:pt>
                <c:pt idx="9">
                  <c:v>645350.95505607361</c:v>
                </c:pt>
                <c:pt idx="10">
                  <c:v>858354.98055043083</c:v>
                </c:pt>
                <c:pt idx="11">
                  <c:v>580312.80899775366</c:v>
                </c:pt>
                <c:pt idx="12">
                  <c:v>925502.68445906916</c:v>
                </c:pt>
                <c:pt idx="13">
                  <c:v>702277.4334709855</c:v>
                </c:pt>
                <c:pt idx="14">
                  <c:v>843056.32342809404</c:v>
                </c:pt>
                <c:pt idx="15">
                  <c:v>620891.50646712747</c:v>
                </c:pt>
                <c:pt idx="16">
                  <c:v>655113.82245590084</c:v>
                </c:pt>
                <c:pt idx="17">
                  <c:v>655068.05566735775</c:v>
                </c:pt>
                <c:pt idx="18">
                  <c:v>392207.11019032798</c:v>
                </c:pt>
                <c:pt idx="19">
                  <c:v>470363.17775789113</c:v>
                </c:pt>
                <c:pt idx="20">
                  <c:v>657376.81012820976</c:v>
                </c:pt>
                <c:pt idx="21">
                  <c:v>769889.97391042125</c:v>
                </c:pt>
                <c:pt idx="22">
                  <c:v>836422.57406914257</c:v>
                </c:pt>
                <c:pt idx="23">
                  <c:v>776802.94440823351</c:v>
                </c:pt>
                <c:pt idx="24">
                  <c:v>919336.3048401837</c:v>
                </c:pt>
                <c:pt idx="25">
                  <c:v>836954.26882619807</c:v>
                </c:pt>
                <c:pt idx="26">
                  <c:v>828264.12968831335</c:v>
                </c:pt>
                <c:pt idx="27">
                  <c:v>619186.72488969483</c:v>
                </c:pt>
                <c:pt idx="28">
                  <c:v>468425.07682723022</c:v>
                </c:pt>
                <c:pt idx="29">
                  <c:v>538470.98961669533</c:v>
                </c:pt>
                <c:pt idx="30">
                  <c:v>454067.69823498634</c:v>
                </c:pt>
                <c:pt idx="31">
                  <c:v>557604.36363765097</c:v>
                </c:pt>
                <c:pt idx="32">
                  <c:v>698329.0636584335</c:v>
                </c:pt>
                <c:pt idx="33">
                  <c:v>583805.78439088573</c:v>
                </c:pt>
                <c:pt idx="34">
                  <c:v>880821.54417392099</c:v>
                </c:pt>
                <c:pt idx="35">
                  <c:v>957559.0377899236</c:v>
                </c:pt>
                <c:pt idx="36">
                  <c:v>954122.18757593504</c:v>
                </c:pt>
                <c:pt idx="37">
                  <c:v>801986.42963793827</c:v>
                </c:pt>
                <c:pt idx="38">
                  <c:v>871912.1598046039</c:v>
                </c:pt>
                <c:pt idx="39">
                  <c:v>793371.17089084594</c:v>
                </c:pt>
                <c:pt idx="40">
                  <c:v>763285.1846735162</c:v>
                </c:pt>
                <c:pt idx="41">
                  <c:v>627808.07535877835</c:v>
                </c:pt>
                <c:pt idx="42">
                  <c:v>625619.11276891176</c:v>
                </c:pt>
                <c:pt idx="43">
                  <c:v>648369.30558468611</c:v>
                </c:pt>
                <c:pt idx="44">
                  <c:v>669126.17559971265</c:v>
                </c:pt>
                <c:pt idx="45">
                  <c:v>786993.3041372461</c:v>
                </c:pt>
                <c:pt idx="46">
                  <c:v>874868.07348998322</c:v>
                </c:pt>
                <c:pt idx="47">
                  <c:v>978377.27047040791</c:v>
                </c:pt>
                <c:pt idx="48">
                  <c:v>961973.44504974061</c:v>
                </c:pt>
                <c:pt idx="49">
                  <c:v>882238.63821479538</c:v>
                </c:pt>
                <c:pt idx="50">
                  <c:v>834151.84532561805</c:v>
                </c:pt>
                <c:pt idx="51">
                  <c:v>819256.20564041182</c:v>
                </c:pt>
                <c:pt idx="52">
                  <c:v>757316.43519740831</c:v>
                </c:pt>
                <c:pt idx="53">
                  <c:v>682145.54651134124</c:v>
                </c:pt>
                <c:pt idx="54">
                  <c:v>683440.80987311469</c:v>
                </c:pt>
                <c:pt idx="55">
                  <c:v>684529.10558468616</c:v>
                </c:pt>
                <c:pt idx="56">
                  <c:v>684268.02449666103</c:v>
                </c:pt>
                <c:pt idx="57">
                  <c:v>795104.18781024765</c:v>
                </c:pt>
                <c:pt idx="58">
                  <c:v>862829.24566384312</c:v>
                </c:pt>
                <c:pt idx="59">
                  <c:v>979349.25982446922</c:v>
                </c:pt>
                <c:pt idx="60">
                  <c:v>958395.0900295946</c:v>
                </c:pt>
                <c:pt idx="61">
                  <c:v>857341.08388434327</c:v>
                </c:pt>
                <c:pt idx="62">
                  <c:v>832472.97858526185</c:v>
                </c:pt>
                <c:pt idx="63">
                  <c:v>792460.70762544638</c:v>
                </c:pt>
                <c:pt idx="64">
                  <c:v>740102.25119280349</c:v>
                </c:pt>
                <c:pt idx="65">
                  <c:v>713384.98219815711</c:v>
                </c:pt>
                <c:pt idx="66">
                  <c:v>662724.48519032798</c:v>
                </c:pt>
                <c:pt idx="67">
                  <c:v>695686.33547990769</c:v>
                </c:pt>
                <c:pt idx="68">
                  <c:v>682851.00896989089</c:v>
                </c:pt>
                <c:pt idx="69">
                  <c:v>790582.79291214806</c:v>
                </c:pt>
                <c:pt idx="70">
                  <c:v>902920.10291657969</c:v>
                </c:pt>
                <c:pt idx="71">
                  <c:v>983785.90709447372</c:v>
                </c:pt>
                <c:pt idx="72">
                  <c:v>1008176.5020549209</c:v>
                </c:pt>
                <c:pt idx="73">
                  <c:v>871441.44541226479</c:v>
                </c:pt>
                <c:pt idx="74">
                  <c:v>849490.29005791584</c:v>
                </c:pt>
                <c:pt idx="75">
                  <c:v>805858.61453851464</c:v>
                </c:pt>
                <c:pt idx="76">
                  <c:v>781556.61402642308</c:v>
                </c:pt>
                <c:pt idx="77">
                  <c:v>727609.10456430609</c:v>
                </c:pt>
                <c:pt idx="78">
                  <c:v>713902.83976833615</c:v>
                </c:pt>
                <c:pt idx="79">
                  <c:v>705142.10326804849</c:v>
                </c:pt>
                <c:pt idx="80">
                  <c:v>733300.89402228</c:v>
                </c:pt>
                <c:pt idx="81">
                  <c:v>819046.37228347734</c:v>
                </c:pt>
                <c:pt idx="82">
                  <c:v>899806.84196781775</c:v>
                </c:pt>
                <c:pt idx="83">
                  <c:v>1010950.2187881968</c:v>
                </c:pt>
                <c:pt idx="84">
                  <c:v>976033.40194438642</c:v>
                </c:pt>
                <c:pt idx="85">
                  <c:v>714937.24681813968</c:v>
                </c:pt>
                <c:pt idx="86">
                  <c:v>885152.81799459038</c:v>
                </c:pt>
                <c:pt idx="87">
                  <c:v>816401.44504974049</c:v>
                </c:pt>
                <c:pt idx="88">
                  <c:v>769806.28061940009</c:v>
                </c:pt>
                <c:pt idx="89">
                  <c:v>708145.00514346559</c:v>
                </c:pt>
                <c:pt idx="90">
                  <c:v>702652.41218975245</c:v>
                </c:pt>
                <c:pt idx="91">
                  <c:v>707071.53547990764</c:v>
                </c:pt>
                <c:pt idx="92">
                  <c:v>719319.81638842903</c:v>
                </c:pt>
                <c:pt idx="93">
                  <c:v>780570.09906183288</c:v>
                </c:pt>
                <c:pt idx="94">
                  <c:v>886404.07812325854</c:v>
                </c:pt>
                <c:pt idx="95">
                  <c:v>1001417.0987386856</c:v>
                </c:pt>
                <c:pt idx="96">
                  <c:v>997166.33310846135</c:v>
                </c:pt>
                <c:pt idx="97">
                  <c:v>924790.32026085304</c:v>
                </c:pt>
                <c:pt idx="98">
                  <c:v>841724.32505503797</c:v>
                </c:pt>
                <c:pt idx="99">
                  <c:v>749091.0427331028</c:v>
                </c:pt>
                <c:pt idx="100">
                  <c:v>673731.247717847</c:v>
                </c:pt>
                <c:pt idx="101">
                  <c:v>575929.6269304551</c:v>
                </c:pt>
                <c:pt idx="102">
                  <c:v>516458.2386100174</c:v>
                </c:pt>
                <c:pt idx="103">
                  <c:v>548983.90558468609</c:v>
                </c:pt>
                <c:pt idx="104">
                  <c:v>601140.73665900913</c:v>
                </c:pt>
                <c:pt idx="105">
                  <c:v>704183.95675670716</c:v>
                </c:pt>
                <c:pt idx="106">
                  <c:v>790978.4000207826</c:v>
                </c:pt>
                <c:pt idx="107">
                  <c:v>873974.61878819682</c:v>
                </c:pt>
                <c:pt idx="108">
                  <c:v>868152.30089660198</c:v>
                </c:pt>
                <c:pt idx="109">
                  <c:v>747399.99767363525</c:v>
                </c:pt>
                <c:pt idx="110">
                  <c:v>686768.58206021832</c:v>
                </c:pt>
                <c:pt idx="111">
                  <c:v>684455.35026217531</c:v>
                </c:pt>
                <c:pt idx="112">
                  <c:v>655278.86671957374</c:v>
                </c:pt>
                <c:pt idx="113">
                  <c:v>598919.26725054625</c:v>
                </c:pt>
                <c:pt idx="114">
                  <c:v>564119.28519032802</c:v>
                </c:pt>
                <c:pt idx="115">
                  <c:v>573934.06016269431</c:v>
                </c:pt>
                <c:pt idx="116">
                  <c:v>641130.88660374191</c:v>
                </c:pt>
                <c:pt idx="117">
                  <c:v>717680.33149476117</c:v>
                </c:pt>
                <c:pt idx="118">
                  <c:v>764688.6007104764</c:v>
                </c:pt>
                <c:pt idx="119">
                  <c:v>871755.03988549241</c:v>
                </c:pt>
                <c:pt idx="120">
                  <c:v>857928.43694150855</c:v>
                </c:pt>
                <c:pt idx="121">
                  <c:v>824311.73741456703</c:v>
                </c:pt>
                <c:pt idx="122">
                  <c:v>824315.54474645853</c:v>
                </c:pt>
                <c:pt idx="123">
                  <c:v>749349.11551260948</c:v>
                </c:pt>
                <c:pt idx="124">
                  <c:v>715496.283183594</c:v>
                </c:pt>
                <c:pt idx="125">
                  <c:v>682622.10108934948</c:v>
                </c:pt>
                <c:pt idx="126">
                  <c:v>601521.11276891176</c:v>
                </c:pt>
                <c:pt idx="127">
                  <c:v>641943.14984835905</c:v>
                </c:pt>
                <c:pt idx="128">
                  <c:v>684677.74129228445</c:v>
                </c:pt>
                <c:pt idx="129">
                  <c:v>819228.12198065408</c:v>
                </c:pt>
                <c:pt idx="130">
                  <c:v>856556.14279453328</c:v>
                </c:pt>
                <c:pt idx="131">
                  <c:v>926773.44777265564</c:v>
                </c:pt>
                <c:pt idx="132">
                  <c:v>686490.40310270526</c:v>
                </c:pt>
                <c:pt idx="133">
                  <c:v>850570.48109908053</c:v>
                </c:pt>
                <c:pt idx="134">
                  <c:v>813206.71926344361</c:v>
                </c:pt>
                <c:pt idx="135">
                  <c:v>804226.86452009238</c:v>
                </c:pt>
                <c:pt idx="136">
                  <c:v>753404.53530794277</c:v>
                </c:pt>
                <c:pt idx="137">
                  <c:v>616382.1689880247</c:v>
                </c:pt>
              </c:numCache>
            </c:numRef>
          </c:val>
          <c:smooth val="0"/>
          <c:extLst>
            <c:ext xmlns:c16="http://schemas.microsoft.com/office/drawing/2014/chart" uri="{C3380CC4-5D6E-409C-BE32-E72D297353CC}">
              <c16:uniqueId val="{00000001-83F7-4122-9D3E-3F3C195460A6}"/>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148'!$AM$45:$AM$156</c:f>
              <c:numCache>
                <c:formatCode>General</c:formatCode>
                <c:ptCount val="112"/>
                <c:pt idx="0">
                  <c:v>-0.13464230725150758</c:v>
                </c:pt>
                <c:pt idx="1">
                  <c:v>-2.6481439769801329</c:v>
                </c:pt>
                <c:pt idx="2">
                  <c:v>0.98701771200885269</c:v>
                </c:pt>
                <c:pt idx="3">
                  <c:v>-0.71869754602713243</c:v>
                </c:pt>
                <c:pt idx="4">
                  <c:v>1.2196511414658047</c:v>
                </c:pt>
                <c:pt idx="5">
                  <c:v>-0.69939169247167987</c:v>
                </c:pt>
                <c:pt idx="6">
                  <c:v>0.69939169247167987</c:v>
                </c:pt>
                <c:pt idx="7">
                  <c:v>-0.80319561986262755</c:v>
                </c:pt>
                <c:pt idx="8">
                  <c:v>-1.5283417301427278</c:v>
                </c:pt>
                <c:pt idx="9">
                  <c:v>-0.45794470107490021</c:v>
                </c:pt>
                <c:pt idx="10">
                  <c:v>0.40160278860251486</c:v>
                </c:pt>
                <c:pt idx="11">
                  <c:v>0.65694996835675523</c:v>
                </c:pt>
                <c:pt idx="12">
                  <c:v>0.4285264678178915</c:v>
                </c:pt>
                <c:pt idx="13">
                  <c:v>1.4438361767989409</c:v>
                </c:pt>
                <c:pt idx="14">
                  <c:v>-0.7465250648937275</c:v>
                </c:pt>
                <c:pt idx="15">
                  <c:v>0.64643958858316009</c:v>
                </c:pt>
                <c:pt idx="16">
                  <c:v>0.99193664270184867</c:v>
                </c:pt>
                <c:pt idx="17">
                  <c:v>-0.55697670284335643</c:v>
                </c:pt>
                <c:pt idx="18">
                  <c:v>0.98498535061196379</c:v>
                </c:pt>
                <c:pt idx="19">
                  <c:v>0.95474839344310714</c:v>
                </c:pt>
                <c:pt idx="20">
                  <c:v>-0.8309235471265275</c:v>
                </c:pt>
                <c:pt idx="21">
                  <c:v>-0.13392165829685818</c:v>
                </c:pt>
                <c:pt idx="22">
                  <c:v>-0.29224648632798611</c:v>
                </c:pt>
                <c:pt idx="23">
                  <c:v>0.57428678407323741</c:v>
                </c:pt>
                <c:pt idx="24">
                  <c:v>9.4332191131108786E-2</c:v>
                </c:pt>
                <c:pt idx="25">
                  <c:v>3.4316820697998233E-2</c:v>
                </c:pt>
                <c:pt idx="26">
                  <c:v>-1.0433820938424192</c:v>
                </c:pt>
                <c:pt idx="27">
                  <c:v>-0.91229679734944813</c:v>
                </c:pt>
                <c:pt idx="28">
                  <c:v>-0.12409290179403723</c:v>
                </c:pt>
                <c:pt idx="29">
                  <c:v>0.67935821850514755</c:v>
                </c:pt>
                <c:pt idx="30">
                  <c:v>-0.35906969587431842</c:v>
                </c:pt>
                <c:pt idx="31">
                  <c:v>1.1485383958984416</c:v>
                </c:pt>
                <c:pt idx="32">
                  <c:v>-1.2828502544421412</c:v>
                </c:pt>
                <c:pt idx="33">
                  <c:v>-0.76634435875948947</c:v>
                </c:pt>
                <c:pt idx="34">
                  <c:v>1.238982603448229</c:v>
                </c:pt>
                <c:pt idx="35">
                  <c:v>0.32596288855365779</c:v>
                </c:pt>
                <c:pt idx="36">
                  <c:v>2.0456458154237231</c:v>
                </c:pt>
                <c:pt idx="37">
                  <c:v>0.20475888101546927</c:v>
                </c:pt>
                <c:pt idx="38">
                  <c:v>-0.75762961035513132</c:v>
                </c:pt>
                <c:pt idx="39">
                  <c:v>-0.8323416561389646</c:v>
                </c:pt>
                <c:pt idx="40">
                  <c:v>1.3061868563534083</c:v>
                </c:pt>
                <c:pt idx="41">
                  <c:v>0.74392454449746714</c:v>
                </c:pt>
                <c:pt idx="42">
                  <c:v>1.4929372358615884</c:v>
                </c:pt>
                <c:pt idx="43">
                  <c:v>0.92287465072008568</c:v>
                </c:pt>
                <c:pt idx="44">
                  <c:v>0.47739173848041966</c:v>
                </c:pt>
                <c:pt idx="45">
                  <c:v>-0.11420000002707001</c:v>
                </c:pt>
                <c:pt idx="46">
                  <c:v>0.31188059434347437</c:v>
                </c:pt>
                <c:pt idx="47">
                  <c:v>0.85830103271503544</c:v>
                </c:pt>
                <c:pt idx="48">
                  <c:v>-0.36356640170215354</c:v>
                </c:pt>
                <c:pt idx="49">
                  <c:v>5.719069219837879E-15</c:v>
                </c:pt>
                <c:pt idx="50">
                  <c:v>0.108228816746925</c:v>
                </c:pt>
                <c:pt idx="51">
                  <c:v>-1.2285132150670253</c:v>
                </c:pt>
                <c:pt idx="52">
                  <c:v>-0.21315718663523406</c:v>
                </c:pt>
                <c:pt idx="53">
                  <c:v>-1.1823582042957019</c:v>
                </c:pt>
                <c:pt idx="54">
                  <c:v>-5.7826049449987801E-2</c:v>
                </c:pt>
                <c:pt idx="55">
                  <c:v>-8.3980838966269088E-3</c:v>
                </c:pt>
                <c:pt idx="56">
                  <c:v>-1.2634964683338354</c:v>
                </c:pt>
                <c:pt idx="57">
                  <c:v>1.1438138439675758E-14</c:v>
                </c:pt>
                <c:pt idx="58">
                  <c:v>-1.4565749515522406</c:v>
                </c:pt>
                <c:pt idx="59">
                  <c:v>-0.74804164176125099</c:v>
                </c:pt>
                <c:pt idx="60">
                  <c:v>-0.49138435737845371</c:v>
                </c:pt>
                <c:pt idx="61">
                  <c:v>0.77348097062705523</c:v>
                </c:pt>
                <c:pt idx="62">
                  <c:v>1.268981954640424</c:v>
                </c:pt>
                <c:pt idx="63">
                  <c:v>-1.2689819546403895</c:v>
                </c:pt>
                <c:pt idx="64">
                  <c:v>2.561925687651105</c:v>
                </c:pt>
                <c:pt idx="65">
                  <c:v>-0.21071040875778677</c:v>
                </c:pt>
                <c:pt idx="66">
                  <c:v>-1.7659527099836849</c:v>
                </c:pt>
                <c:pt idx="67">
                  <c:v>-0.36373949443688164</c:v>
                </c:pt>
                <c:pt idx="68">
                  <c:v>0.31373782258417665</c:v>
                </c:pt>
                <c:pt idx="69">
                  <c:v>0.51594456538298683</c:v>
                </c:pt>
                <c:pt idx="70">
                  <c:v>1.1824749123382035</c:v>
                </c:pt>
                <c:pt idx="71">
                  <c:v>0.29014811485667313</c:v>
                </c:pt>
                <c:pt idx="72">
                  <c:v>0.44161173061748094</c:v>
                </c:pt>
                <c:pt idx="73">
                  <c:v>-0.6980663252213487</c:v>
                </c:pt>
                <c:pt idx="74">
                  <c:v>-1.0355231020210589</c:v>
                </c:pt>
                <c:pt idx="75">
                  <c:v>-1.7734958196211685</c:v>
                </c:pt>
                <c:pt idx="76">
                  <c:v>4.1599994015401147E-2</c:v>
                </c:pt>
                <c:pt idx="77">
                  <c:v>-0.72312643689594247</c:v>
                </c:pt>
                <c:pt idx="78">
                  <c:v>-1.0943395281486306</c:v>
                </c:pt>
                <c:pt idx="79">
                  <c:v>-0.83582028636224204</c:v>
                </c:pt>
                <c:pt idx="80">
                  <c:v>0.55252940250993954</c:v>
                </c:pt>
                <c:pt idx="81">
                  <c:v>-0.57479737737762748</c:v>
                </c:pt>
                <c:pt idx="82">
                  <c:v>-1.8908086613222688</c:v>
                </c:pt>
                <c:pt idx="83">
                  <c:v>-1.6286403638521498</c:v>
                </c:pt>
                <c:pt idx="84">
                  <c:v>0.88981745306206383</c:v>
                </c:pt>
                <c:pt idx="85">
                  <c:v>1.0355231020210647</c:v>
                </c:pt>
                <c:pt idx="86">
                  <c:v>1.2188313877162038</c:v>
                </c:pt>
                <c:pt idx="87">
                  <c:v>-0.50720092200109668</c:v>
                </c:pt>
                <c:pt idx="88">
                  <c:v>1.0501736522300427</c:v>
                </c:pt>
                <c:pt idx="89">
                  <c:v>1.4112130307074617</c:v>
                </c:pt>
                <c:pt idx="90">
                  <c:v>-1.2625921434864551</c:v>
                </c:pt>
                <c:pt idx="91">
                  <c:v>0.47156371814354431</c:v>
                </c:pt>
                <c:pt idx="92">
                  <c:v>0.6301822032939407</c:v>
                </c:pt>
                <c:pt idx="93">
                  <c:v>2.3242454506339705</c:v>
                </c:pt>
                <c:pt idx="94">
                  <c:v>0.50468920047014243</c:v>
                </c:pt>
                <c:pt idx="95">
                  <c:v>-1.0713978487458073</c:v>
                </c:pt>
              </c:numCache>
            </c:numRef>
          </c:xVal>
          <c:yVal>
            <c:numRef>
              <c:f>'WA Sch. 148'!$AW$45:$AW$164</c:f>
              <c:numCache>
                <c:formatCode>0.000</c:formatCode>
                <c:ptCount val="120"/>
                <c:pt idx="0">
                  <c:v>-0.17009545866465206</c:v>
                </c:pt>
                <c:pt idx="1">
                  <c:v>-2.4841252247073111</c:v>
                </c:pt>
                <c:pt idx="2">
                  <c:v>0.94344263258565308</c:v>
                </c:pt>
                <c:pt idx="3">
                  <c:v>-0.56213216629877572</c:v>
                </c:pt>
                <c:pt idx="4">
                  <c:v>1.2815515655446006</c:v>
                </c:pt>
                <c:pt idx="5">
                  <c:v>-0.53188565268807897</c:v>
                </c:pt>
                <c:pt idx="6">
                  <c:v>0.65621109411716749</c:v>
                </c:pt>
                <c:pt idx="7">
                  <c:v>-0.7564980362458712</c:v>
                </c:pt>
                <c:pt idx="8">
                  <c:v>-1.5679914964717903</c:v>
                </c:pt>
                <c:pt idx="9">
                  <c:v>-0.35915315393634184</c:v>
                </c:pt>
                <c:pt idx="10">
                  <c:v>0.27695041320557529</c:v>
                </c:pt>
                <c:pt idx="11">
                  <c:v>0.5929019794058783</c:v>
                </c:pt>
                <c:pt idx="12">
                  <c:v>0.30411673051254939</c:v>
                </c:pt>
                <c:pt idx="13">
                  <c:v>1.6640427021652746</c:v>
                </c:pt>
                <c:pt idx="14">
                  <c:v>-0.62424372923628102</c:v>
                </c:pt>
                <c:pt idx="15">
                  <c:v>0.56213216629877549</c:v>
                </c:pt>
                <c:pt idx="16">
                  <c:v>0.98489566149151608</c:v>
                </c:pt>
                <c:pt idx="17">
                  <c:v>-0.44386131192624756</c:v>
                </c:pt>
                <c:pt idx="18">
                  <c:v>0.90355056164949821</c:v>
                </c:pt>
                <c:pt idx="19">
                  <c:v>0.86504701033321374</c:v>
                </c:pt>
                <c:pt idx="20">
                  <c:v>-0.79163860774337469</c:v>
                </c:pt>
                <c:pt idx="21">
                  <c:v>-0.14372923370582419</c:v>
                </c:pt>
                <c:pt idx="22">
                  <c:v>-0.24998699925533702</c:v>
                </c:pt>
                <c:pt idx="23">
                  <c:v>0.50211814735623117</c:v>
                </c:pt>
                <c:pt idx="24">
                  <c:v>9.127670519186655E-2</c:v>
                </c:pt>
                <c:pt idx="25">
                  <c:v>3.9074277566485599E-2</c:v>
                </c:pt>
                <c:pt idx="26">
                  <c:v>-0.98489566149151608</c:v>
                </c:pt>
                <c:pt idx="27">
                  <c:v>-0.90355056164949821</c:v>
                </c:pt>
                <c:pt idx="28">
                  <c:v>-0.11746256619442869</c:v>
                </c:pt>
                <c:pt idx="29">
                  <c:v>0.62424372923628069</c:v>
                </c:pt>
                <c:pt idx="30">
                  <c:v>-0.27695041320557523</c:v>
                </c:pt>
                <c:pt idx="31">
                  <c:v>1.1208830133542345</c:v>
                </c:pt>
                <c:pt idx="32">
                  <c:v>-1.410332391145263</c:v>
                </c:pt>
                <c:pt idx="33">
                  <c:v>-0.72226776058102904</c:v>
                </c:pt>
                <c:pt idx="34">
                  <c:v>1.3431581203701011</c:v>
                </c:pt>
                <c:pt idx="35">
                  <c:v>0.24998699925533718</c:v>
                </c:pt>
                <c:pt idx="36">
                  <c:v>1.9224794690779812</c:v>
                </c:pt>
                <c:pt idx="37">
                  <c:v>0.14372923370582419</c:v>
                </c:pt>
                <c:pt idx="38">
                  <c:v>-0.68886362670887458</c:v>
                </c:pt>
                <c:pt idx="39">
                  <c:v>-0.82778511171559366</c:v>
                </c:pt>
                <c:pt idx="40">
                  <c:v>1.4845527583117468</c:v>
                </c:pt>
                <c:pt idx="41">
                  <c:v>0.68886362670887458</c:v>
                </c:pt>
                <c:pt idx="42">
                  <c:v>1.7784823067670072</c:v>
                </c:pt>
                <c:pt idx="43">
                  <c:v>0.82778511171559366</c:v>
                </c:pt>
                <c:pt idx="44">
                  <c:v>0.38707417091210711</c:v>
                </c:pt>
                <c:pt idx="45">
                  <c:v>-9.127670519186655E-2</c:v>
                </c:pt>
                <c:pt idx="46">
                  <c:v>0.1965804839448127</c:v>
                </c:pt>
                <c:pt idx="47">
                  <c:v>0.7564980362458712</c:v>
                </c:pt>
                <c:pt idx="48">
                  <c:v>-0.30411673051254928</c:v>
                </c:pt>
                <c:pt idx="49">
                  <c:v>-1.3021813586147773E-2</c:v>
                </c:pt>
                <c:pt idx="50">
                  <c:v>0.11746256619442869</c:v>
                </c:pt>
                <c:pt idx="51">
                  <c:v>-1.1711003540964524</c:v>
                </c:pt>
                <c:pt idx="52">
                  <c:v>-0.22320414846560166</c:v>
                </c:pt>
                <c:pt idx="53">
                  <c:v>-1.1208830133542345</c:v>
                </c:pt>
                <c:pt idx="54">
                  <c:v>-6.5153294007631993E-2</c:v>
                </c:pt>
                <c:pt idx="55">
                  <c:v>-3.9074277566485599E-2</c:v>
                </c:pt>
                <c:pt idx="56">
                  <c:v>-1.2815515655446006</c:v>
                </c:pt>
                <c:pt idx="57">
                  <c:v>1.3021813586147773E-2</c:v>
                </c:pt>
                <c:pt idx="58">
                  <c:v>-1.4845527583117459</c:v>
                </c:pt>
                <c:pt idx="59">
                  <c:v>-0.65621109411716771</c:v>
                </c:pt>
                <c:pt idx="60">
                  <c:v>-0.38707417091210689</c:v>
                </c:pt>
                <c:pt idx="61">
                  <c:v>0.72226776058102904</c:v>
                </c:pt>
                <c:pt idx="62">
                  <c:v>1.410332391145263</c:v>
                </c:pt>
                <c:pt idx="63">
                  <c:v>-1.3431581203701011</c:v>
                </c:pt>
                <c:pt idx="64">
                  <c:v>2.4841252247073147</c:v>
                </c:pt>
                <c:pt idx="65">
                  <c:v>-0.1965804839448127</c:v>
                </c:pt>
                <c:pt idx="66">
                  <c:v>-1.7784823067670066</c:v>
                </c:pt>
                <c:pt idx="67">
                  <c:v>-0.33150940212681523</c:v>
                </c:pt>
                <c:pt idx="68">
                  <c:v>0.22320414846560183</c:v>
                </c:pt>
                <c:pt idx="69">
                  <c:v>0.44386131192624739</c:v>
                </c:pt>
                <c:pt idx="70">
                  <c:v>1.1711003540964524</c:v>
                </c:pt>
                <c:pt idx="71">
                  <c:v>0.17009545866465206</c:v>
                </c:pt>
                <c:pt idx="72">
                  <c:v>0.33150940212681546</c:v>
                </c:pt>
                <c:pt idx="73">
                  <c:v>-0.50211814735623139</c:v>
                </c:pt>
                <c:pt idx="74">
                  <c:v>-0.94344263258565308</c:v>
                </c:pt>
                <c:pt idx="75">
                  <c:v>-1.9224794690779805</c:v>
                </c:pt>
                <c:pt idx="76">
                  <c:v>6.5153294007631993E-2</c:v>
                </c:pt>
                <c:pt idx="77">
                  <c:v>-0.5929019794058783</c:v>
                </c:pt>
                <c:pt idx="78">
                  <c:v>-1.0733438153912815</c:v>
                </c:pt>
                <c:pt idx="79">
                  <c:v>-0.86504701033321374</c:v>
                </c:pt>
                <c:pt idx="80">
                  <c:v>0.47278912099226728</c:v>
                </c:pt>
                <c:pt idx="81">
                  <c:v>-0.47278912099226744</c:v>
                </c:pt>
                <c:pt idx="82">
                  <c:v>-2.122852262735794</c:v>
                </c:pt>
                <c:pt idx="83">
                  <c:v>-1.6640427021652742</c:v>
                </c:pt>
                <c:pt idx="84">
                  <c:v>0.79163860774337469</c:v>
                </c:pt>
                <c:pt idx="85">
                  <c:v>1.0281142167619031</c:v>
                </c:pt>
                <c:pt idx="86">
                  <c:v>1.2244587432783256</c:v>
                </c:pt>
                <c:pt idx="87">
                  <c:v>-0.41530030507440069</c:v>
                </c:pt>
                <c:pt idx="88">
                  <c:v>1.0733438153912815</c:v>
                </c:pt>
                <c:pt idx="89">
                  <c:v>1.5679914964717907</c:v>
                </c:pt>
                <c:pt idx="90">
                  <c:v>-1.2244587432783256</c:v>
                </c:pt>
                <c:pt idx="91">
                  <c:v>0.35915315393634206</c:v>
                </c:pt>
                <c:pt idx="92">
                  <c:v>0.53188565268807886</c:v>
                </c:pt>
                <c:pt idx="93">
                  <c:v>2.1228522627357944</c:v>
                </c:pt>
                <c:pt idx="94">
                  <c:v>0.41530030507440091</c:v>
                </c:pt>
                <c:pt idx="95">
                  <c:v>-1.0281142167619031</c:v>
                </c:pt>
              </c:numCache>
            </c:numRef>
          </c:yVal>
          <c:smooth val="0"/>
          <c:extLst>
            <c:ext xmlns:c16="http://schemas.microsoft.com/office/drawing/2014/chart" uri="{C3380CC4-5D6E-409C-BE32-E72D297353CC}">
              <c16:uniqueId val="{00000001-057A-4456-B317-F6EECB2343C7}"/>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148'!$BN$166:$BZ$166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148'!$BN$169:$BZ$169</c:f>
              <c:numCache>
                <c:formatCode>0.000000</c:formatCode>
                <c:ptCount val="13"/>
                <c:pt idx="0">
                  <c:v>1</c:v>
                </c:pt>
                <c:pt idx="1">
                  <c:v>6.7412644628294424E-2</c:v>
                </c:pt>
                <c:pt idx="2">
                  <c:v>2.6966329477580226E-2</c:v>
                </c:pt>
                <c:pt idx="3">
                  <c:v>-4.8503698822430774E-2</c:v>
                </c:pt>
                <c:pt idx="4">
                  <c:v>-2.6599454658196509E-2</c:v>
                </c:pt>
                <c:pt idx="5">
                  <c:v>6.9144456388782027E-2</c:v>
                </c:pt>
                <c:pt idx="6">
                  <c:v>3.7840846423239087E-2</c:v>
                </c:pt>
                <c:pt idx="7">
                  <c:v>0.14888485551053302</c:v>
                </c:pt>
                <c:pt idx="8">
                  <c:v>7.4457727712042274E-2</c:v>
                </c:pt>
                <c:pt idx="9">
                  <c:v>-6.7996035054709122E-2</c:v>
                </c:pt>
                <c:pt idx="10">
                  <c:v>-0.21456678654216088</c:v>
                </c:pt>
                <c:pt idx="11">
                  <c:v>-0.26002201532986324</c:v>
                </c:pt>
                <c:pt idx="12">
                  <c:v>-2.2529861078404986E-2</c:v>
                </c:pt>
              </c:numCache>
            </c:numRef>
          </c:val>
          <c:extLst>
            <c:ext xmlns:c16="http://schemas.microsoft.com/office/drawing/2014/chart" uri="{C3380CC4-5D6E-409C-BE32-E72D297353CC}">
              <c16:uniqueId val="{00000000-B7D8-4791-BED7-0A0FD2069F0F}"/>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148'!$BM$171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148'!$BO$171:$BZ$171</c:f>
              <c:numCache>
                <c:formatCode>0.000000</c:formatCode>
                <c:ptCount val="12"/>
                <c:pt idx="0">
                  <c:v>0.50231334302340969</c:v>
                </c:pt>
                <c:pt idx="1">
                  <c:v>0.76996297831923421</c:v>
                </c:pt>
                <c:pt idx="2">
                  <c:v>0.8588138750955292</c:v>
                </c:pt>
                <c:pt idx="3">
                  <c:v>0.93394646965078532</c:v>
                </c:pt>
                <c:pt idx="4">
                  <c:v>0.93208205030624613</c:v>
                </c:pt>
                <c:pt idx="5">
                  <c:v>0.96099903616653704</c:v>
                </c:pt>
                <c:pt idx="6">
                  <c:v>0.80022405728920043</c:v>
                </c:pt>
                <c:pt idx="7">
                  <c:v>0.81807014440989922</c:v>
                </c:pt>
                <c:pt idx="8">
                  <c:v>0.84182550129368805</c:v>
                </c:pt>
                <c:pt idx="9">
                  <c:v>0.44494023596654686</c:v>
                </c:pt>
                <c:pt idx="10">
                  <c:v>9.570849997493118E-2</c:v>
                </c:pt>
                <c:pt idx="11">
                  <c:v>0.13208674145908283</c:v>
                </c:pt>
              </c:numCache>
            </c:numRef>
          </c:val>
          <c:extLst>
            <c:ext xmlns:c16="http://schemas.microsoft.com/office/drawing/2014/chart" uri="{C3380CC4-5D6E-409C-BE32-E72D297353CC}">
              <c16:uniqueId val="{00000000-BA1D-4F0D-A186-B28135965D07}"/>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11-12'!$O$8</c:f>
              <c:strCache>
                <c:ptCount val="1"/>
                <c:pt idx="0">
                  <c:v>AC.UPC</c:v>
                </c:pt>
              </c:strCache>
            </c:strRef>
          </c:tx>
          <c:spPr>
            <a:ln w="28575" cap="rnd">
              <a:solidFill>
                <a:schemeClr val="accent1"/>
              </a:solidFill>
              <a:round/>
            </a:ln>
            <a:effectLst/>
          </c:spPr>
          <c:marker>
            <c:symbol val="none"/>
          </c:marker>
          <c:cat>
            <c:numRef>
              <c:f>'WA Sch. 11-12'!$A$9:$A$151</c:f>
              <c:numCache>
                <c:formatCode>mmm\-yy</c:formatCode>
                <c:ptCount val="143"/>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numCache>
            </c:numRef>
          </c:cat>
          <c:val>
            <c:numRef>
              <c:f>'WA Sch. 11-12'!$O$9:$O$151</c:f>
              <c:numCache>
                <c:formatCode>#,##0</c:formatCode>
                <c:ptCount val="143"/>
                <c:pt idx="0">
                  <c:v>1480.3607626337798</c:v>
                </c:pt>
                <c:pt idx="1">
                  <c:v>1660.2601474719102</c:v>
                </c:pt>
                <c:pt idx="2">
                  <c:v>1605.0789272030652</c:v>
                </c:pt>
                <c:pt idx="3">
                  <c:v>1299.8894918084106</c:v>
                </c:pt>
                <c:pt idx="4">
                  <c:v>1343.3375534764009</c:v>
                </c:pt>
                <c:pt idx="5">
                  <c:v>1316.6750580810708</c:v>
                </c:pt>
                <c:pt idx="6">
                  <c:v>1545.6288072380689</c:v>
                </c:pt>
                <c:pt idx="7">
                  <c:v>1638.1684563063218</c:v>
                </c:pt>
                <c:pt idx="8">
                  <c:v>1363.1716117026776</c:v>
                </c:pt>
                <c:pt idx="9">
                  <c:v>1520.9037248888735</c:v>
                </c:pt>
                <c:pt idx="10">
                  <c:v>1511.4642709766163</c:v>
                </c:pt>
                <c:pt idx="11">
                  <c:v>1649.2923134916557</c:v>
                </c:pt>
                <c:pt idx="12">
                  <c:v>1726.3331504594705</c:v>
                </c:pt>
                <c:pt idx="13">
                  <c:v>1693.9986022568442</c:v>
                </c:pt>
                <c:pt idx="14">
                  <c:v>1559.1330945069942</c:v>
                </c:pt>
                <c:pt idx="15">
                  <c:v>1502.8951925035649</c:v>
                </c:pt>
                <c:pt idx="16">
                  <c:v>1487.0766804585228</c:v>
                </c:pt>
                <c:pt idx="17">
                  <c:v>1461.985447407608</c:v>
                </c:pt>
                <c:pt idx="18">
                  <c:v>1749.635204599256</c:v>
                </c:pt>
                <c:pt idx="19">
                  <c:v>1765.5276220706423</c:v>
                </c:pt>
                <c:pt idx="20">
                  <c:v>1458.3550597448188</c:v>
                </c:pt>
                <c:pt idx="21">
                  <c:v>1670.8418740358172</c:v>
                </c:pt>
                <c:pt idx="22">
                  <c:v>1606.9194646552301</c:v>
                </c:pt>
                <c:pt idx="23">
                  <c:v>1896.1789627951903</c:v>
                </c:pt>
                <c:pt idx="24">
                  <c:v>1875.3474689017494</c:v>
                </c:pt>
                <c:pt idx="25">
                  <c:v>1844.0183910339551</c:v>
                </c:pt>
                <c:pt idx="26">
                  <c:v>1654.4770299495383</c:v>
                </c:pt>
                <c:pt idx="27">
                  <c:v>1476.9116952155937</c:v>
                </c:pt>
                <c:pt idx="28">
                  <c:v>1457.5180289248085</c:v>
                </c:pt>
                <c:pt idx="29">
                  <c:v>1322.0327809916005</c:v>
                </c:pt>
                <c:pt idx="30">
                  <c:v>1720.159324690592</c:v>
                </c:pt>
                <c:pt idx="31">
                  <c:v>1632.4731959099672</c:v>
                </c:pt>
                <c:pt idx="32">
                  <c:v>1475.4240941851742</c:v>
                </c:pt>
                <c:pt idx="33">
                  <c:v>1513.4908432083048</c:v>
                </c:pt>
                <c:pt idx="34">
                  <c:v>1704.2514097591186</c:v>
                </c:pt>
                <c:pt idx="35">
                  <c:v>1747.1667586968526</c:v>
                </c:pt>
                <c:pt idx="36">
                  <c:v>1685.3282930326534</c:v>
                </c:pt>
                <c:pt idx="37">
                  <c:v>1648.8285802851829</c:v>
                </c:pt>
                <c:pt idx="38">
                  <c:v>1612.2358533716676</c:v>
                </c:pt>
                <c:pt idx="39">
                  <c:v>1524.7936013498168</c:v>
                </c:pt>
                <c:pt idx="40">
                  <c:v>1409.0948646185889</c:v>
                </c:pt>
                <c:pt idx="41">
                  <c:v>1639.6759741952301</c:v>
                </c:pt>
                <c:pt idx="42">
                  <c:v>1715.6850540806292</c:v>
                </c:pt>
                <c:pt idx="43">
                  <c:v>1746.3800221397407</c:v>
                </c:pt>
                <c:pt idx="44">
                  <c:v>1438.0296395106716</c:v>
                </c:pt>
                <c:pt idx="45">
                  <c:v>1503.2273464357527</c:v>
                </c:pt>
                <c:pt idx="46">
                  <c:v>1699.2509667565723</c:v>
                </c:pt>
                <c:pt idx="47">
                  <c:v>1781.7700829251112</c:v>
                </c:pt>
                <c:pt idx="48">
                  <c:v>1918.517820724483</c:v>
                </c:pt>
                <c:pt idx="49">
                  <c:v>1697.0318773651466</c:v>
                </c:pt>
                <c:pt idx="50">
                  <c:v>1709.5686425455478</c:v>
                </c:pt>
                <c:pt idx="51">
                  <c:v>1386.5963768348697</c:v>
                </c:pt>
                <c:pt idx="52">
                  <c:v>1506.2340085117276</c:v>
                </c:pt>
                <c:pt idx="53">
                  <c:v>1520.5314223419264</c:v>
                </c:pt>
                <c:pt idx="54">
                  <c:v>1683.6473736499695</c:v>
                </c:pt>
                <c:pt idx="55">
                  <c:v>1675.5139022051774</c:v>
                </c:pt>
                <c:pt idx="56">
                  <c:v>1489.7190259823374</c:v>
                </c:pt>
                <c:pt idx="57">
                  <c:v>1578.6071201323491</c:v>
                </c:pt>
                <c:pt idx="58">
                  <c:v>1568.8759193810297</c:v>
                </c:pt>
                <c:pt idx="59">
                  <c:v>1959.9722611464967</c:v>
                </c:pt>
                <c:pt idx="60">
                  <c:v>2105.7068992862805</c:v>
                </c:pt>
                <c:pt idx="61">
                  <c:v>1835.8312655086847</c:v>
                </c:pt>
                <c:pt idx="62">
                  <c:v>1723.5472754888929</c:v>
                </c:pt>
                <c:pt idx="63">
                  <c:v>1503.5978759291022</c:v>
                </c:pt>
                <c:pt idx="64">
                  <c:v>1476.9357767424049</c:v>
                </c:pt>
                <c:pt idx="65">
                  <c:v>1502.5936760252366</c:v>
                </c:pt>
                <c:pt idx="66">
                  <c:v>1682.7960885843011</c:v>
                </c:pt>
                <c:pt idx="67">
                  <c:v>1732.7042284670151</c:v>
                </c:pt>
                <c:pt idx="68">
                  <c:v>1488.2946459102236</c:v>
                </c:pt>
                <c:pt idx="69">
                  <c:v>1530.019606690749</c:v>
                </c:pt>
                <c:pt idx="70">
                  <c:v>1639.5871896447923</c:v>
                </c:pt>
                <c:pt idx="71">
                  <c:v>1902.4429949827531</c:v>
                </c:pt>
                <c:pt idx="72">
                  <c:v>1725.7460738397926</c:v>
                </c:pt>
                <c:pt idx="73">
                  <c:v>1747.8621716525106</c:v>
                </c:pt>
                <c:pt idx="74">
                  <c:v>1681.1873854701653</c:v>
                </c:pt>
                <c:pt idx="75">
                  <c:v>1484.9546789387857</c:v>
                </c:pt>
                <c:pt idx="76">
                  <c:v>1453.3414964827502</c:v>
                </c:pt>
                <c:pt idx="77">
                  <c:v>1414.3220808005237</c:v>
                </c:pt>
                <c:pt idx="78">
                  <c:v>1661.3903977099949</c:v>
                </c:pt>
                <c:pt idx="79">
                  <c:v>1528.4526999380612</c:v>
                </c:pt>
                <c:pt idx="80">
                  <c:v>1365.2181588222172</c:v>
                </c:pt>
                <c:pt idx="81">
                  <c:v>1502.2651595080874</c:v>
                </c:pt>
                <c:pt idx="82">
                  <c:v>1631.9316393325685</c:v>
                </c:pt>
                <c:pt idx="83">
                  <c:v>1740.4220647100753</c:v>
                </c:pt>
                <c:pt idx="84">
                  <c:v>1791.0045080071177</c:v>
                </c:pt>
                <c:pt idx="85">
                  <c:v>1835.3549812927854</c:v>
                </c:pt>
                <c:pt idx="86">
                  <c:v>1681.6706198655936</c:v>
                </c:pt>
                <c:pt idx="87">
                  <c:v>1460.0500443322453</c:v>
                </c:pt>
                <c:pt idx="88">
                  <c:v>1419.4081227142071</c:v>
                </c:pt>
                <c:pt idx="89">
                  <c:v>1440.2358761219723</c:v>
                </c:pt>
                <c:pt idx="90">
                  <c:v>1561.918190071488</c:v>
                </c:pt>
                <c:pt idx="91">
                  <c:v>1605.0685658696382</c:v>
                </c:pt>
                <c:pt idx="92">
                  <c:v>1426.0149197552066</c:v>
                </c:pt>
                <c:pt idx="93">
                  <c:v>1543.2909308619037</c:v>
                </c:pt>
                <c:pt idx="94">
                  <c:v>1615.7373018798266</c:v>
                </c:pt>
                <c:pt idx="95">
                  <c:v>1765.8873810704881</c:v>
                </c:pt>
                <c:pt idx="96">
                  <c:v>1692.9624740086228</c:v>
                </c:pt>
                <c:pt idx="97">
                  <c:v>1682.3739988979364</c:v>
                </c:pt>
                <c:pt idx="98">
                  <c:v>1590.410809251181</c:v>
                </c:pt>
                <c:pt idx="99">
                  <c:v>1223.8491828731378</c:v>
                </c:pt>
                <c:pt idx="100">
                  <c:v>1230.2730045086053</c:v>
                </c:pt>
                <c:pt idx="101">
                  <c:v>1302.9556043775603</c:v>
                </c:pt>
                <c:pt idx="102">
                  <c:v>1528.1434914707654</c:v>
                </c:pt>
                <c:pt idx="103">
                  <c:v>1494.8470152184195</c:v>
                </c:pt>
                <c:pt idx="104">
                  <c:v>1394.7884284167794</c:v>
                </c:pt>
                <c:pt idx="105">
                  <c:v>1502.3562972389602</c:v>
                </c:pt>
                <c:pt idx="106">
                  <c:v>1572.9657166796806</c:v>
                </c:pt>
                <c:pt idx="107">
                  <c:v>1751.4085660456226</c:v>
                </c:pt>
                <c:pt idx="108">
                  <c:v>1793.4673222251824</c:v>
                </c:pt>
                <c:pt idx="109">
                  <c:v>1736.3848541187208</c:v>
                </c:pt>
                <c:pt idx="110">
                  <c:v>1492.6579644290523</c:v>
                </c:pt>
                <c:pt idx="111">
                  <c:v>1422.8264303989979</c:v>
                </c:pt>
                <c:pt idx="112">
                  <c:v>1509.3132882541011</c:v>
                </c:pt>
                <c:pt idx="113">
                  <c:v>1674.588395456296</c:v>
                </c:pt>
                <c:pt idx="114">
                  <c:v>1613.6524016077094</c:v>
                </c:pt>
                <c:pt idx="115">
                  <c:v>1710.8386294160366</c:v>
                </c:pt>
                <c:pt idx="116">
                  <c:v>1443.040791166499</c:v>
                </c:pt>
                <c:pt idx="117">
                  <c:v>1514.9821275452189</c:v>
                </c:pt>
                <c:pt idx="118">
                  <c:v>1541.9966571638386</c:v>
                </c:pt>
                <c:pt idx="119">
                  <c:v>1875.4769133213845</c:v>
                </c:pt>
                <c:pt idx="120">
                  <c:v>2077.8531957601713</c:v>
                </c:pt>
                <c:pt idx="121">
                  <c:v>1771.7975303893195</c:v>
                </c:pt>
                <c:pt idx="122">
                  <c:v>1545.2133162514829</c:v>
                </c:pt>
                <c:pt idx="123">
                  <c:v>1603.3841590111176</c:v>
                </c:pt>
                <c:pt idx="124">
                  <c:v>1345.3001823699251</c:v>
                </c:pt>
                <c:pt idx="125">
                  <c:v>1419.6772826406714</c:v>
                </c:pt>
                <c:pt idx="126">
                  <c:v>1703.6583431686977</c:v>
                </c:pt>
                <c:pt idx="127">
                  <c:v>1815.0384083493561</c:v>
                </c:pt>
                <c:pt idx="128">
                  <c:v>1409.4261808037659</c:v>
                </c:pt>
                <c:pt idx="129">
                  <c:v>1530.5326369781885</c:v>
                </c:pt>
                <c:pt idx="130">
                  <c:v>1763.6732343641215</c:v>
                </c:pt>
                <c:pt idx="131">
                  <c:v>2064.1113267029364</c:v>
                </c:pt>
                <c:pt idx="132">
                  <c:v>1718.9349302249204</c:v>
                </c:pt>
                <c:pt idx="133">
                  <c:v>1697.757613256789</c:v>
                </c:pt>
                <c:pt idx="134">
                  <c:v>1787.6898398680735</c:v>
                </c:pt>
                <c:pt idx="135">
                  <c:v>1411.7513404788419</c:v>
                </c:pt>
                <c:pt idx="136">
                  <c:v>1561.1736320481716</c:v>
                </c:pt>
                <c:pt idx="137">
                  <c:v>1447.7102658036983</c:v>
                </c:pt>
              </c:numCache>
            </c:numRef>
          </c:val>
          <c:smooth val="0"/>
          <c:extLst>
            <c:ext xmlns:c16="http://schemas.microsoft.com/office/drawing/2014/chart" uri="{C3380CC4-5D6E-409C-BE32-E72D297353CC}">
              <c16:uniqueId val="{00000000-DC8F-457D-933B-4A5F7085FB9E}"/>
            </c:ext>
          </c:extLst>
        </c:ser>
        <c:ser>
          <c:idx val="1"/>
          <c:order val="1"/>
          <c:tx>
            <c:strRef>
              <c:f>'WA Sch. 11-12'!$Q$8</c:f>
              <c:strCache>
                <c:ptCount val="1"/>
                <c:pt idx="0">
                  <c:v>N.UPC</c:v>
                </c:pt>
              </c:strCache>
            </c:strRef>
          </c:tx>
          <c:spPr>
            <a:ln w="28575" cap="rnd">
              <a:solidFill>
                <a:schemeClr val="accent2"/>
              </a:solidFill>
              <a:round/>
            </a:ln>
            <a:effectLst/>
          </c:spPr>
          <c:marker>
            <c:symbol val="none"/>
          </c:marker>
          <c:cat>
            <c:numRef>
              <c:f>'WA Sch. 11-12'!$A$9:$A$151</c:f>
              <c:numCache>
                <c:formatCode>mmm\-yy</c:formatCode>
                <c:ptCount val="143"/>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numCache>
            </c:numRef>
          </c:cat>
          <c:val>
            <c:numRef>
              <c:f>'WA Sch. 11-12'!$Q$9:$Q$151</c:f>
              <c:numCache>
                <c:formatCode>#,##0.0</c:formatCode>
                <c:ptCount val="143"/>
                <c:pt idx="0">
                  <c:v>1486.560703883124</c:v>
                </c:pt>
                <c:pt idx="1">
                  <c:v>1657.5087869373108</c:v>
                </c:pt>
                <c:pt idx="2">
                  <c:v>1580.3910900788671</c:v>
                </c:pt>
                <c:pt idx="3">
                  <c:v>1313.4005158009531</c:v>
                </c:pt>
                <c:pt idx="4">
                  <c:v>1337.7847475951337</c:v>
                </c:pt>
                <c:pt idx="5">
                  <c:v>1357.4079658196576</c:v>
                </c:pt>
                <c:pt idx="6">
                  <c:v>1544.210841583571</c:v>
                </c:pt>
                <c:pt idx="7">
                  <c:v>1622.3969718040637</c:v>
                </c:pt>
                <c:pt idx="8">
                  <c:v>1386.2294389937092</c:v>
                </c:pt>
                <c:pt idx="9">
                  <c:v>1521.1572885550272</c:v>
                </c:pt>
                <c:pt idx="10">
                  <c:v>1559.8034208763117</c:v>
                </c:pt>
                <c:pt idx="11">
                  <c:v>1712.5496534646245</c:v>
                </c:pt>
                <c:pt idx="12">
                  <c:v>1613.9047150813865</c:v>
                </c:pt>
                <c:pt idx="13">
                  <c:v>1727.2510470880054</c:v>
                </c:pt>
                <c:pt idx="14">
                  <c:v>1572.8563933803928</c:v>
                </c:pt>
                <c:pt idx="15">
                  <c:v>1495.8457545399106</c:v>
                </c:pt>
                <c:pt idx="16">
                  <c:v>1476.3744432551937</c:v>
                </c:pt>
                <c:pt idx="17">
                  <c:v>1481.3694561027917</c:v>
                </c:pt>
                <c:pt idx="18">
                  <c:v>1715.4363580969527</c:v>
                </c:pt>
                <c:pt idx="19">
                  <c:v>1741.937769676884</c:v>
                </c:pt>
                <c:pt idx="20">
                  <c:v>1399.5615209569087</c:v>
                </c:pt>
                <c:pt idx="21">
                  <c:v>1640.9194511800272</c:v>
                </c:pt>
                <c:pt idx="22">
                  <c:v>1589.4740304135987</c:v>
                </c:pt>
                <c:pt idx="23">
                  <c:v>1836.6228093635016</c:v>
                </c:pt>
                <c:pt idx="24">
                  <c:v>1911.9281333955753</c:v>
                </c:pt>
                <c:pt idx="25">
                  <c:v>1744.1998636403678</c:v>
                </c:pt>
                <c:pt idx="26">
                  <c:v>1645.2343555883367</c:v>
                </c:pt>
                <c:pt idx="27">
                  <c:v>1478.4956213827893</c:v>
                </c:pt>
                <c:pt idx="28">
                  <c:v>1476.2143510291426</c:v>
                </c:pt>
                <c:pt idx="29">
                  <c:v>1373.6677488112334</c:v>
                </c:pt>
                <c:pt idx="30">
                  <c:v>1627.9994101788834</c:v>
                </c:pt>
                <c:pt idx="31">
                  <c:v>1609.3507099788235</c:v>
                </c:pt>
                <c:pt idx="32">
                  <c:v>1480.7895281646884</c:v>
                </c:pt>
                <c:pt idx="33">
                  <c:v>1553.602725833583</c:v>
                </c:pt>
                <c:pt idx="34">
                  <c:v>1682.280638628615</c:v>
                </c:pt>
                <c:pt idx="35">
                  <c:v>1838.7147364748507</c:v>
                </c:pt>
                <c:pt idx="36">
                  <c:v>1710.1774741051722</c:v>
                </c:pt>
                <c:pt idx="37">
                  <c:v>1756.2645820092916</c:v>
                </c:pt>
                <c:pt idx="38">
                  <c:v>1681.6241065747934</c:v>
                </c:pt>
                <c:pt idx="39">
                  <c:v>1532.6790845267665</c:v>
                </c:pt>
                <c:pt idx="40">
                  <c:v>1413.508759647124</c:v>
                </c:pt>
                <c:pt idx="41">
                  <c:v>1504.9258786628995</c:v>
                </c:pt>
                <c:pt idx="42">
                  <c:v>1669.8873661889545</c:v>
                </c:pt>
                <c:pt idx="43">
                  <c:v>1712.5669787942591</c:v>
                </c:pt>
                <c:pt idx="44">
                  <c:v>1456.7482220439172</c:v>
                </c:pt>
                <c:pt idx="45">
                  <c:v>1550.901881803097</c:v>
                </c:pt>
                <c:pt idx="46">
                  <c:v>1679.8305921783831</c:v>
                </c:pt>
                <c:pt idx="47">
                  <c:v>1833.8948584671607</c:v>
                </c:pt>
                <c:pt idx="48">
                  <c:v>1944.6804444421857</c:v>
                </c:pt>
                <c:pt idx="49">
                  <c:v>1788.5815577670867</c:v>
                </c:pt>
                <c:pt idx="50">
                  <c:v>1743.7232051588646</c:v>
                </c:pt>
                <c:pt idx="51">
                  <c:v>1444.086756553314</c:v>
                </c:pt>
                <c:pt idx="52">
                  <c:v>1529.2983299982061</c:v>
                </c:pt>
                <c:pt idx="53">
                  <c:v>1483.9846808420373</c:v>
                </c:pt>
                <c:pt idx="54">
                  <c:v>1770.2723738138341</c:v>
                </c:pt>
                <c:pt idx="55">
                  <c:v>1677.3952007543026</c:v>
                </c:pt>
                <c:pt idx="56">
                  <c:v>1524.1525514307809</c:v>
                </c:pt>
                <c:pt idx="57">
                  <c:v>1577.7450093143348</c:v>
                </c:pt>
                <c:pt idx="58">
                  <c:v>1676.8498130170694</c:v>
                </c:pt>
                <c:pt idx="59">
                  <c:v>1838.1885462577302</c:v>
                </c:pt>
                <c:pt idx="60">
                  <c:v>1879.359304001121</c:v>
                </c:pt>
                <c:pt idx="61">
                  <c:v>1795.1522264867046</c:v>
                </c:pt>
                <c:pt idx="62">
                  <c:v>1731.7243868756921</c:v>
                </c:pt>
                <c:pt idx="63">
                  <c:v>1499.0049363406758</c:v>
                </c:pt>
                <c:pt idx="64">
                  <c:v>1465.4795844051084</c:v>
                </c:pt>
                <c:pt idx="65">
                  <c:v>1498.1635696479068</c:v>
                </c:pt>
                <c:pt idx="66">
                  <c:v>1637.4717329200425</c:v>
                </c:pt>
                <c:pt idx="67">
                  <c:v>1673.894190397695</c:v>
                </c:pt>
                <c:pt idx="68">
                  <c:v>1450.0957344386334</c:v>
                </c:pt>
                <c:pt idx="69">
                  <c:v>1510.4484854597172</c:v>
                </c:pt>
                <c:pt idx="70">
                  <c:v>1669.295116543871</c:v>
                </c:pt>
                <c:pt idx="71">
                  <c:v>1867.9321166250227</c:v>
                </c:pt>
                <c:pt idx="72">
                  <c:v>1805.7334582853321</c:v>
                </c:pt>
                <c:pt idx="73">
                  <c:v>1723.4374263266598</c:v>
                </c:pt>
                <c:pt idx="74">
                  <c:v>1681.3541906607513</c:v>
                </c:pt>
                <c:pt idx="75">
                  <c:v>1484.3794459207536</c:v>
                </c:pt>
                <c:pt idx="76">
                  <c:v>1456.1465445285348</c:v>
                </c:pt>
                <c:pt idx="77">
                  <c:v>1451.8591272173062</c:v>
                </c:pt>
                <c:pt idx="78">
                  <c:v>1643.3452544129061</c:v>
                </c:pt>
                <c:pt idx="79">
                  <c:v>1545.9374692182548</c:v>
                </c:pt>
                <c:pt idx="80">
                  <c:v>1395.6597200644908</c:v>
                </c:pt>
                <c:pt idx="81">
                  <c:v>1498.9866795213509</c:v>
                </c:pt>
                <c:pt idx="82">
                  <c:v>1649.7799863113653</c:v>
                </c:pt>
                <c:pt idx="83">
                  <c:v>1813.9930283429276</c:v>
                </c:pt>
                <c:pt idx="84">
                  <c:v>1816.1822828148527</c:v>
                </c:pt>
                <c:pt idx="85">
                  <c:v>1639.8434994084589</c:v>
                </c:pt>
                <c:pt idx="86">
                  <c:v>1588.0581118570508</c:v>
                </c:pt>
                <c:pt idx="87">
                  <c:v>1473.2259015491645</c:v>
                </c:pt>
                <c:pt idx="88">
                  <c:v>1436.4643788873013</c:v>
                </c:pt>
                <c:pt idx="89">
                  <c:v>1431.1833758349105</c:v>
                </c:pt>
                <c:pt idx="90">
                  <c:v>1658.4182751477251</c:v>
                </c:pt>
                <c:pt idx="91">
                  <c:v>1608.839516836317</c:v>
                </c:pt>
                <c:pt idx="92">
                  <c:v>1426.9054882492492</c:v>
                </c:pt>
                <c:pt idx="93">
                  <c:v>1470.000096825278</c:v>
                </c:pt>
                <c:pt idx="94">
                  <c:v>1611.9032650484446</c:v>
                </c:pt>
                <c:pt idx="95">
                  <c:v>1871.5750232385642</c:v>
                </c:pt>
                <c:pt idx="96">
                  <c:v>1781.9243203531721</c:v>
                </c:pt>
                <c:pt idx="97">
                  <c:v>1719.1406720463287</c:v>
                </c:pt>
                <c:pt idx="98">
                  <c:v>1567.2437695766555</c:v>
                </c:pt>
                <c:pt idx="99">
                  <c:v>1232.547114657267</c:v>
                </c:pt>
                <c:pt idx="100">
                  <c:v>1233.1286599440757</c:v>
                </c:pt>
                <c:pt idx="101">
                  <c:v>1324.5675419327658</c:v>
                </c:pt>
                <c:pt idx="102">
                  <c:v>1571.6712024654069</c:v>
                </c:pt>
                <c:pt idx="103">
                  <c:v>1484.675678842093</c:v>
                </c:pt>
                <c:pt idx="104">
                  <c:v>1382.6350718902133</c:v>
                </c:pt>
                <c:pt idx="105">
                  <c:v>1494.308672586734</c:v>
                </c:pt>
                <c:pt idx="106">
                  <c:v>1593.679961314243</c:v>
                </c:pt>
                <c:pt idx="107">
                  <c:v>1824.9795296784748</c:v>
                </c:pt>
                <c:pt idx="108">
                  <c:v>1869.2187666062407</c:v>
                </c:pt>
                <c:pt idx="109">
                  <c:v>1693.8382036538433</c:v>
                </c:pt>
                <c:pt idx="110">
                  <c:v>1510.4821692895157</c:v>
                </c:pt>
                <c:pt idx="111">
                  <c:v>1445.6322155782341</c:v>
                </c:pt>
                <c:pt idx="112">
                  <c:v>1517.6785796249833</c:v>
                </c:pt>
                <c:pt idx="113">
                  <c:v>1501.7056646411202</c:v>
                </c:pt>
                <c:pt idx="114">
                  <c:v>1478.8604097660595</c:v>
                </c:pt>
                <c:pt idx="115">
                  <c:v>1712.0745796240519</c:v>
                </c:pt>
                <c:pt idx="116">
                  <c:v>1449.6503165355855</c:v>
                </c:pt>
                <c:pt idx="117">
                  <c:v>1515.7115066796712</c:v>
                </c:pt>
                <c:pt idx="118">
                  <c:v>1607.1680167519289</c:v>
                </c:pt>
                <c:pt idx="119">
                  <c:v>1859.5628025420433</c:v>
                </c:pt>
                <c:pt idx="120">
                  <c:v>2071.1207823533073</c:v>
                </c:pt>
                <c:pt idx="121">
                  <c:v>1769.9191432830023</c:v>
                </c:pt>
                <c:pt idx="122">
                  <c:v>1577.8595525164383</c:v>
                </c:pt>
                <c:pt idx="123">
                  <c:v>1550.3413899110706</c:v>
                </c:pt>
                <c:pt idx="124">
                  <c:v>1327.7395808794427</c:v>
                </c:pt>
                <c:pt idx="125">
                  <c:v>1449.646296769178</c:v>
                </c:pt>
                <c:pt idx="126">
                  <c:v>1659.7149068040155</c:v>
                </c:pt>
                <c:pt idx="127">
                  <c:v>1684.8405782942677</c:v>
                </c:pt>
                <c:pt idx="128">
                  <c:v>1384.2270748967287</c:v>
                </c:pt>
                <c:pt idx="129">
                  <c:v>1582.0046349151246</c:v>
                </c:pt>
                <c:pt idx="130">
                  <c:v>1628.6857484757152</c:v>
                </c:pt>
                <c:pt idx="131">
                  <c:v>1953.1714480297132</c:v>
                </c:pt>
                <c:pt idx="132">
                  <c:v>1748.6967021512692</c:v>
                </c:pt>
                <c:pt idx="133">
                  <c:v>1698.7790377082051</c:v>
                </c:pt>
                <c:pt idx="134">
                  <c:v>1746.4321062265697</c:v>
                </c:pt>
                <c:pt idx="135">
                  <c:v>1402.4625062588268</c:v>
                </c:pt>
                <c:pt idx="136">
                  <c:v>1533.9425343839082</c:v>
                </c:pt>
                <c:pt idx="137">
                  <c:v>1413.8822851080661</c:v>
                </c:pt>
              </c:numCache>
            </c:numRef>
          </c:val>
          <c:smooth val="0"/>
          <c:extLst>
            <c:ext xmlns:c16="http://schemas.microsoft.com/office/drawing/2014/chart" uri="{C3380CC4-5D6E-409C-BE32-E72D297353CC}">
              <c16:uniqueId val="{00000001-DC8F-457D-933B-4A5F7085FB9E}"/>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101'!$AQ$45:$AQ$164</c:f>
              <c:numCache>
                <c:formatCode>General</c:formatCode>
                <c:ptCount val="120"/>
                <c:pt idx="0">
                  <c:v>-1.7175594765825903</c:v>
                </c:pt>
                <c:pt idx="1">
                  <c:v>-3.1917702016013196</c:v>
                </c:pt>
                <c:pt idx="2">
                  <c:v>0.52472518032458937</c:v>
                </c:pt>
                <c:pt idx="3">
                  <c:v>-0.5104205448793856</c:v>
                </c:pt>
                <c:pt idx="4">
                  <c:v>-0.83170157151208146</c:v>
                </c:pt>
                <c:pt idx="5">
                  <c:v>-0.19136632300085379</c:v>
                </c:pt>
                <c:pt idx="6">
                  <c:v>0.72426219142074866</c:v>
                </c:pt>
                <c:pt idx="7">
                  <c:v>0.97844748437096574</c:v>
                </c:pt>
                <c:pt idx="8">
                  <c:v>0.31202511909747721</c:v>
                </c:pt>
                <c:pt idx="9">
                  <c:v>-0.25008855159248011</c:v>
                </c:pt>
                <c:pt idx="10">
                  <c:v>-1.3355267072887949</c:v>
                </c:pt>
                <c:pt idx="11">
                  <c:v>1.3372607506170826</c:v>
                </c:pt>
                <c:pt idx="12">
                  <c:v>0.68729777709036155</c:v>
                </c:pt>
                <c:pt idx="13">
                  <c:v>0.23593162561006822</c:v>
                </c:pt>
                <c:pt idx="14">
                  <c:v>1.5504811062143089</c:v>
                </c:pt>
                <c:pt idx="15">
                  <c:v>-0.96924570980379565</c:v>
                </c:pt>
                <c:pt idx="16">
                  <c:v>0.52459906864300676</c:v>
                </c:pt>
                <c:pt idx="17">
                  <c:v>0.6938754064314745</c:v>
                </c:pt>
                <c:pt idx="18">
                  <c:v>0.48938085270978426</c:v>
                </c:pt>
                <c:pt idx="19">
                  <c:v>0.80817363584358448</c:v>
                </c:pt>
                <c:pt idx="20">
                  <c:v>1.0686499364119009</c:v>
                </c:pt>
                <c:pt idx="21">
                  <c:v>-0.78402493449918254</c:v>
                </c:pt>
                <c:pt idx="22">
                  <c:v>0.22353532747088117</c:v>
                </c:pt>
                <c:pt idx="23">
                  <c:v>-3.9844730853416471E-2</c:v>
                </c:pt>
                <c:pt idx="24">
                  <c:v>0.59159340123732995</c:v>
                </c:pt>
                <c:pt idx="25">
                  <c:v>-1.6305214153489209</c:v>
                </c:pt>
                <c:pt idx="26">
                  <c:v>-0.17737090183492166</c:v>
                </c:pt>
                <c:pt idx="27">
                  <c:v>-1.7694055865286573</c:v>
                </c:pt>
                <c:pt idx="28">
                  <c:v>0.55941436300649383</c:v>
                </c:pt>
                <c:pt idx="29">
                  <c:v>0.83207996247049243</c:v>
                </c:pt>
                <c:pt idx="30">
                  <c:v>0.23866209219901419</c:v>
                </c:pt>
                <c:pt idx="31">
                  <c:v>0.22268711409257555</c:v>
                </c:pt>
                <c:pt idx="32">
                  <c:v>-0.31579414948654105</c:v>
                </c:pt>
                <c:pt idx="33">
                  <c:v>-0.82579830095490137</c:v>
                </c:pt>
                <c:pt idx="34">
                  <c:v>-2.0129040048180977</c:v>
                </c:pt>
                <c:pt idx="35">
                  <c:v>8.0837959579863922E-2</c:v>
                </c:pt>
                <c:pt idx="36">
                  <c:v>-0.73085310857576136</c:v>
                </c:pt>
                <c:pt idx="37">
                  <c:v>1.158454451148404E-2</c:v>
                </c:pt>
                <c:pt idx="38">
                  <c:v>-0.21382958177858868</c:v>
                </c:pt>
                <c:pt idx="39">
                  <c:v>-0.27568180357029026</c:v>
                </c:pt>
                <c:pt idx="40">
                  <c:v>-3.2220725077543757E-3</c:v>
                </c:pt>
                <c:pt idx="41">
                  <c:v>7.0282063699563357E-2</c:v>
                </c:pt>
                <c:pt idx="42">
                  <c:v>0.23289463403223989</c:v>
                </c:pt>
                <c:pt idx="43">
                  <c:v>0.66919470586977725</c:v>
                </c:pt>
                <c:pt idx="44">
                  <c:v>-0.3165376437151422</c:v>
                </c:pt>
                <c:pt idx="45">
                  <c:v>-1.1990211182109336</c:v>
                </c:pt>
                <c:pt idx="46">
                  <c:v>-0.48301468807333481</c:v>
                </c:pt>
                <c:pt idx="47">
                  <c:v>1.5106191912483247</c:v>
                </c:pt>
                <c:pt idx="48">
                  <c:v>-1.4025031627893567</c:v>
                </c:pt>
                <c:pt idx="49">
                  <c:v>-1.8081138733505002</c:v>
                </c:pt>
                <c:pt idx="50">
                  <c:v>1.5782946391205928</c:v>
                </c:pt>
                <c:pt idx="51">
                  <c:v>0.71647334700195275</c:v>
                </c:pt>
                <c:pt idx="52">
                  <c:v>0.8001137350458315</c:v>
                </c:pt>
                <c:pt idx="53">
                  <c:v>0.22710411503443703</c:v>
                </c:pt>
                <c:pt idx="54">
                  <c:v>0.25427004854443913</c:v>
                </c:pt>
                <c:pt idx="55">
                  <c:v>0.13339184904396401</c:v>
                </c:pt>
                <c:pt idx="56">
                  <c:v>-0.5011255174990481</c:v>
                </c:pt>
                <c:pt idx="57">
                  <c:v>0.51092896370353846</c:v>
                </c:pt>
                <c:pt idx="58">
                  <c:v>3.1266100821108186E-2</c:v>
                </c:pt>
                <c:pt idx="59">
                  <c:v>0.12051322252056045</c:v>
                </c:pt>
                <c:pt idx="60">
                  <c:v>0.193081899650454</c:v>
                </c:pt>
                <c:pt idx="61">
                  <c:v>1.9968986055082767</c:v>
                </c:pt>
                <c:pt idx="62">
                  <c:v>1.7786941741007596</c:v>
                </c:pt>
                <c:pt idx="63">
                  <c:v>1.3122680186337912</c:v>
                </c:pt>
                <c:pt idx="64">
                  <c:v>0.22137032464315984</c:v>
                </c:pt>
                <c:pt idx="65">
                  <c:v>-0.22939630000253386</c:v>
                </c:pt>
                <c:pt idx="66">
                  <c:v>0.11610514190670718</c:v>
                </c:pt>
                <c:pt idx="67">
                  <c:v>-0.48122558132028026</c:v>
                </c:pt>
                <c:pt idx="68">
                  <c:v>-6.1965739144853024E-2</c:v>
                </c:pt>
                <c:pt idx="69">
                  <c:v>0.39284150138869872</c:v>
                </c:pt>
                <c:pt idx="70">
                  <c:v>-0.52640315266904492</c:v>
                </c:pt>
                <c:pt idx="71">
                  <c:v>1.6329347060604382</c:v>
                </c:pt>
                <c:pt idx="72">
                  <c:v>-0.29385327265227157</c:v>
                </c:pt>
                <c:pt idx="73">
                  <c:v>1.649232813415904</c:v>
                </c:pt>
                <c:pt idx="74">
                  <c:v>-2.1609312123524038</c:v>
                </c:pt>
                <c:pt idx="75">
                  <c:v>-0.30415024502072441</c:v>
                </c:pt>
                <c:pt idx="76">
                  <c:v>0.66294459317472743</c:v>
                </c:pt>
                <c:pt idx="77">
                  <c:v>-0.25732098409241122</c:v>
                </c:pt>
                <c:pt idx="78">
                  <c:v>-0.30319497080672703</c:v>
                </c:pt>
                <c:pt idx="79">
                  <c:v>-1.712124234441928E-2</c:v>
                </c:pt>
                <c:pt idx="80">
                  <c:v>-0.67772948570768554</c:v>
                </c:pt>
                <c:pt idx="81">
                  <c:v>1.1176858297335488</c:v>
                </c:pt>
                <c:pt idx="82">
                  <c:v>0.80289435645023355</c:v>
                </c:pt>
                <c:pt idx="83">
                  <c:v>-1.2802615863725582</c:v>
                </c:pt>
                <c:pt idx="84">
                  <c:v>2.4943645183080618</c:v>
                </c:pt>
                <c:pt idx="85">
                  <c:v>2.9151893255689707</c:v>
                </c:pt>
                <c:pt idx="86">
                  <c:v>-7.1624744470417584E-2</c:v>
                </c:pt>
                <c:pt idx="87">
                  <c:v>0.83955819427667522</c:v>
                </c:pt>
                <c:pt idx="88">
                  <c:v>-0.40395443283029442</c:v>
                </c:pt>
                <c:pt idx="89">
                  <c:v>-0.56474941468692375</c:v>
                </c:pt>
                <c:pt idx="90">
                  <c:v>3.6328666375960529E-2</c:v>
                </c:pt>
                <c:pt idx="91">
                  <c:v>-0.42324286785523924</c:v>
                </c:pt>
                <c:pt idx="92">
                  <c:v>0.50811536377693778</c:v>
                </c:pt>
                <c:pt idx="93">
                  <c:v>0.99988591469289734</c:v>
                </c:pt>
                <c:pt idx="94">
                  <c:v>1.5585566526541388</c:v>
                </c:pt>
                <c:pt idx="95">
                  <c:v>-0.18259937827907133</c:v>
                </c:pt>
                <c:pt idx="96">
                  <c:v>-0.13387564274215391</c:v>
                </c:pt>
                <c:pt idx="97">
                  <c:v>0.13387564274218847</c:v>
                </c:pt>
                <c:pt idx="98">
                  <c:v>-1.9261225279977943</c:v>
                </c:pt>
                <c:pt idx="99">
                  <c:v>0.52340861914802095</c:v>
                </c:pt>
                <c:pt idx="100">
                  <c:v>-0.93085665353108449</c:v>
                </c:pt>
                <c:pt idx="101">
                  <c:v>-8.7488266455351654E-2</c:v>
                </c:pt>
                <c:pt idx="102">
                  <c:v>-0.98020297256887301</c:v>
                </c:pt>
                <c:pt idx="103">
                  <c:v>-0.89447320587666257</c:v>
                </c:pt>
                <c:pt idx="104">
                  <c:v>-3.0667410080060391E-2</c:v>
                </c:pt>
                <c:pt idx="105">
                  <c:v>-0.38733159538123485</c:v>
                </c:pt>
                <c:pt idx="106">
                  <c:v>-0.21335088395329185</c:v>
                </c:pt>
                <c:pt idx="107">
                  <c:v>-0.71695171703326643</c:v>
                </c:pt>
                <c:pt idx="108">
                  <c:v>0.31230706705598688</c:v>
                </c:pt>
                <c:pt idx="109">
                  <c:v>-0.31230706705596528</c:v>
                </c:pt>
                <c:pt idx="110">
                  <c:v>-0.8823161313259994</c:v>
                </c:pt>
                <c:pt idx="111">
                  <c:v>0.43719571074250596</c:v>
                </c:pt>
                <c:pt idx="112">
                  <c:v>-0.59870735413191811</c:v>
                </c:pt>
                <c:pt idx="113">
                  <c:v>-0.49302025939781907</c:v>
                </c:pt>
                <c:pt idx="114">
                  <c:v>-0.80850568381321986</c:v>
                </c:pt>
                <c:pt idx="115">
                  <c:v>-0.99583189182420573</c:v>
                </c:pt>
                <c:pt idx="116">
                  <c:v>1.5029526347066242E-2</c:v>
                </c:pt>
                <c:pt idx="117">
                  <c:v>0.42492229112013546</c:v>
                </c:pt>
                <c:pt idx="118">
                  <c:v>1.9549469994063493</c:v>
                </c:pt>
                <c:pt idx="119">
                  <c:v>-2.4625084174877934</c:v>
                </c:pt>
              </c:numCache>
            </c:numRef>
          </c:val>
          <c:smooth val="0"/>
          <c:extLst>
            <c:ext xmlns:c16="http://schemas.microsoft.com/office/drawing/2014/chart" uri="{C3380CC4-5D6E-409C-BE32-E72D297353CC}">
              <c16:uniqueId val="{00000000-F97B-4FAB-AE13-080719BBA769}"/>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101'!$E$156</c:f>
              <c:strCache>
                <c:ptCount val="1"/>
                <c:pt idx="0">
                  <c:v>Annual Calendar, UPC</c:v>
                </c:pt>
              </c:strCache>
            </c:strRef>
          </c:tx>
          <c:spPr>
            <a:ln w="28575" cap="rnd">
              <a:solidFill>
                <a:schemeClr val="accent1"/>
              </a:solidFill>
              <a:round/>
            </a:ln>
            <a:effectLst/>
          </c:spPr>
          <c:marker>
            <c:symbol val="none"/>
          </c:marker>
          <c:cat>
            <c:numRef>
              <c:f>'ID Sch. 101'!$A$157:$A$167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101'!$E$157:$E$167</c:f>
              <c:numCache>
                <c:formatCode>#,##0</c:formatCode>
                <c:ptCount val="11"/>
                <c:pt idx="0">
                  <c:v>679.23274001013556</c:v>
                </c:pt>
                <c:pt idx="1">
                  <c:v>727.7687247403536</c:v>
                </c:pt>
                <c:pt idx="2">
                  <c:v>707.74392873773013</c:v>
                </c:pt>
                <c:pt idx="3">
                  <c:v>628.57635480089016</c:v>
                </c:pt>
                <c:pt idx="4">
                  <c:v>664.98220000593744</c:v>
                </c:pt>
                <c:pt idx="5">
                  <c:v>778.29650494120051</c:v>
                </c:pt>
                <c:pt idx="6">
                  <c:v>726.3189739732602</c:v>
                </c:pt>
                <c:pt idx="7">
                  <c:v>782.12005703367583</c:v>
                </c:pt>
                <c:pt idx="8">
                  <c:v>742.5542435842309</c:v>
                </c:pt>
                <c:pt idx="9">
                  <c:v>734.22608487380614</c:v>
                </c:pt>
                <c:pt idx="10">
                  <c:v>811.85926959558344</c:v>
                </c:pt>
              </c:numCache>
            </c:numRef>
          </c:val>
          <c:smooth val="0"/>
          <c:extLst>
            <c:ext xmlns:c16="http://schemas.microsoft.com/office/drawing/2014/chart" uri="{C3380CC4-5D6E-409C-BE32-E72D297353CC}">
              <c16:uniqueId val="{00000000-1661-41D2-914B-6A390355CB19}"/>
            </c:ext>
          </c:extLst>
        </c:ser>
        <c:ser>
          <c:idx val="1"/>
          <c:order val="1"/>
          <c:tx>
            <c:strRef>
              <c:f>'ID Sch. 101'!$F$156</c:f>
              <c:strCache>
                <c:ptCount val="1"/>
                <c:pt idx="0">
                  <c:v>Annual Normalized, UPC</c:v>
                </c:pt>
              </c:strCache>
            </c:strRef>
          </c:tx>
          <c:spPr>
            <a:ln w="28575" cap="rnd">
              <a:solidFill>
                <a:schemeClr val="accent2"/>
              </a:solidFill>
              <a:round/>
            </a:ln>
            <a:effectLst/>
          </c:spPr>
          <c:marker>
            <c:symbol val="none"/>
          </c:marker>
          <c:cat>
            <c:numRef>
              <c:f>'ID Sch. 101'!$A$157:$A$167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101'!$F$157:$F$167</c:f>
              <c:numCache>
                <c:formatCode>#,##0</c:formatCode>
                <c:ptCount val="11"/>
                <c:pt idx="0">
                  <c:v>695.22008247314045</c:v>
                </c:pt>
                <c:pt idx="1">
                  <c:v>696.61224218428049</c:v>
                </c:pt>
                <c:pt idx="2">
                  <c:v>731.36634051009833</c:v>
                </c:pt>
                <c:pt idx="3">
                  <c:v>709.18034510851885</c:v>
                </c:pt>
                <c:pt idx="4">
                  <c:v>726.85856648959646</c:v>
                </c:pt>
                <c:pt idx="5">
                  <c:v>737.94653378099201</c:v>
                </c:pt>
                <c:pt idx="6">
                  <c:v>762.52806164453659</c:v>
                </c:pt>
                <c:pt idx="7">
                  <c:v>744.65709945868934</c:v>
                </c:pt>
                <c:pt idx="8">
                  <c:v>779.57925549897004</c:v>
                </c:pt>
                <c:pt idx="9">
                  <c:v>768.3639968661613</c:v>
                </c:pt>
                <c:pt idx="10">
                  <c:v>777.97938202949456</c:v>
                </c:pt>
              </c:numCache>
            </c:numRef>
          </c:val>
          <c:smooth val="0"/>
          <c:extLst>
            <c:ext xmlns:c16="http://schemas.microsoft.com/office/drawing/2014/chart" uri="{C3380CC4-5D6E-409C-BE32-E72D297353CC}">
              <c16:uniqueId val="{00000001-1661-41D2-914B-6A390355CB19}"/>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4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101'!$O$7</c:f>
              <c:strCache>
                <c:ptCount val="1"/>
                <c:pt idx="0">
                  <c:v>AC.UPC</c:v>
                </c:pt>
              </c:strCache>
            </c:strRef>
          </c:tx>
          <c:spPr>
            <a:ln w="28575" cap="rnd">
              <a:solidFill>
                <a:schemeClr val="accent1"/>
              </a:solidFill>
              <a:round/>
            </a:ln>
            <a:effectLst/>
          </c:spPr>
          <c:marker>
            <c:symbol val="none"/>
          </c:marker>
          <c:cat>
            <c:numRef>
              <c:f>'ID Sch. 101'!$A$8:$A$151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101'!$O$8:$O$151</c:f>
              <c:numCache>
                <c:formatCode>#,##0</c:formatCode>
                <c:ptCount val="144"/>
                <c:pt idx="0">
                  <c:v>116.74970679823674</c:v>
                </c:pt>
                <c:pt idx="1">
                  <c:v>95.0498974801705</c:v>
                </c:pt>
                <c:pt idx="2">
                  <c:v>85.167289555702467</c:v>
                </c:pt>
                <c:pt idx="3">
                  <c:v>47.572605144130158</c:v>
                </c:pt>
                <c:pt idx="4">
                  <c:v>29.8384723574597</c:v>
                </c:pt>
                <c:pt idx="5">
                  <c:v>22.3752369604073</c:v>
                </c:pt>
                <c:pt idx="6">
                  <c:v>14.535611418371628</c:v>
                </c:pt>
                <c:pt idx="7">
                  <c:v>12.793291330917743</c:v>
                </c:pt>
                <c:pt idx="8">
                  <c:v>17.092331155860283</c:v>
                </c:pt>
                <c:pt idx="9">
                  <c:v>50.696749346906898</c:v>
                </c:pt>
                <c:pt idx="10">
                  <c:v>81.118182306927238</c:v>
                </c:pt>
                <c:pt idx="11">
                  <c:v>109.99249207050227</c:v>
                </c:pt>
                <c:pt idx="12">
                  <c:v>130.60006154340147</c:v>
                </c:pt>
                <c:pt idx="13">
                  <c:v>82.353582221271367</c:v>
                </c:pt>
                <c:pt idx="14">
                  <c:v>80.902936531306054</c:v>
                </c:pt>
                <c:pt idx="15">
                  <c:v>54.583572213143299</c:v>
                </c:pt>
                <c:pt idx="16">
                  <c:v>25.282319493616566</c:v>
                </c:pt>
                <c:pt idx="17">
                  <c:v>17.743017059715715</c:v>
                </c:pt>
                <c:pt idx="18">
                  <c:v>12.995084711712314</c:v>
                </c:pt>
                <c:pt idx="19">
                  <c:v>13.193201907108802</c:v>
                </c:pt>
                <c:pt idx="20">
                  <c:v>17.929226771674635</c:v>
                </c:pt>
                <c:pt idx="21">
                  <c:v>57.387431123950144</c:v>
                </c:pt>
                <c:pt idx="22">
                  <c:v>94.363265849760253</c:v>
                </c:pt>
                <c:pt idx="23">
                  <c:v>139.25048097973914</c:v>
                </c:pt>
                <c:pt idx="24">
                  <c:v>115.12113620698797</c:v>
                </c:pt>
                <c:pt idx="25">
                  <c:v>117.85426329878872</c:v>
                </c:pt>
                <c:pt idx="26">
                  <c:v>89.717484036775033</c:v>
                </c:pt>
                <c:pt idx="27">
                  <c:v>51.252459233726633</c:v>
                </c:pt>
                <c:pt idx="28">
                  <c:v>26.248076514910327</c:v>
                </c:pt>
                <c:pt idx="29">
                  <c:v>18.600721763012299</c:v>
                </c:pt>
                <c:pt idx="30">
                  <c:v>13.320134459119663</c:v>
                </c:pt>
                <c:pt idx="31">
                  <c:v>13.090043129680099</c:v>
                </c:pt>
                <c:pt idx="32">
                  <c:v>15.807487900407496</c:v>
                </c:pt>
                <c:pt idx="33">
                  <c:v>34.543043306568386</c:v>
                </c:pt>
                <c:pt idx="34">
                  <c:v>100.87498360913692</c:v>
                </c:pt>
                <c:pt idx="35">
                  <c:v>110.49902788470321</c:v>
                </c:pt>
                <c:pt idx="36">
                  <c:v>117.33563047365467</c:v>
                </c:pt>
                <c:pt idx="37">
                  <c:v>73.243162110957215</c:v>
                </c:pt>
                <c:pt idx="38">
                  <c:v>66.563833396554656</c:v>
                </c:pt>
                <c:pt idx="39">
                  <c:v>47.377533039780168</c:v>
                </c:pt>
                <c:pt idx="40">
                  <c:v>21.240680769784262</c:v>
                </c:pt>
                <c:pt idx="41">
                  <c:v>12.876815090246103</c:v>
                </c:pt>
                <c:pt idx="42">
                  <c:v>12.914560664762128</c:v>
                </c:pt>
                <c:pt idx="43">
                  <c:v>12.111768857302772</c:v>
                </c:pt>
                <c:pt idx="44">
                  <c:v>19.861096511024645</c:v>
                </c:pt>
                <c:pt idx="45">
                  <c:v>32.065968598251857</c:v>
                </c:pt>
                <c:pt idx="46">
                  <c:v>93.571209074124283</c:v>
                </c:pt>
                <c:pt idx="47">
                  <c:v>118.21506989867898</c:v>
                </c:pt>
                <c:pt idx="48">
                  <c:v>113.29480585000704</c:v>
                </c:pt>
                <c:pt idx="49">
                  <c:v>82.644368811564533</c:v>
                </c:pt>
                <c:pt idx="50">
                  <c:v>75.490275153636816</c:v>
                </c:pt>
                <c:pt idx="51">
                  <c:v>34.025559871170586</c:v>
                </c:pt>
                <c:pt idx="52">
                  <c:v>23.180307647073867</c:v>
                </c:pt>
                <c:pt idx="53">
                  <c:v>17.732725313885023</c:v>
                </c:pt>
                <c:pt idx="54">
                  <c:v>14.753696323050809</c:v>
                </c:pt>
                <c:pt idx="55">
                  <c:v>14.113325257093436</c:v>
                </c:pt>
                <c:pt idx="56">
                  <c:v>17.4183597178918</c:v>
                </c:pt>
                <c:pt idx="57">
                  <c:v>47.950410682868174</c:v>
                </c:pt>
                <c:pt idx="58">
                  <c:v>72.332789520068488</c:v>
                </c:pt>
                <c:pt idx="59">
                  <c:v>150.80784675881793</c:v>
                </c:pt>
                <c:pt idx="60">
                  <c:v>150.463665373982</c:v>
                </c:pt>
                <c:pt idx="61">
                  <c:v>102.64090467848698</c:v>
                </c:pt>
                <c:pt idx="62">
                  <c:v>87.70603088479757</c:v>
                </c:pt>
                <c:pt idx="63">
                  <c:v>60.088922227778475</c:v>
                </c:pt>
                <c:pt idx="64">
                  <c:v>32.696429778022477</c:v>
                </c:pt>
                <c:pt idx="65">
                  <c:v>15.411017336199787</c:v>
                </c:pt>
                <c:pt idx="66">
                  <c:v>13.578861440519285</c:v>
                </c:pt>
                <c:pt idx="67">
                  <c:v>12.279010345986727</c:v>
                </c:pt>
                <c:pt idx="68">
                  <c:v>17.95072581286172</c:v>
                </c:pt>
                <c:pt idx="69">
                  <c:v>59.309785510335367</c:v>
                </c:pt>
                <c:pt idx="70">
                  <c:v>91.78618808778279</c:v>
                </c:pt>
                <c:pt idx="71">
                  <c:v>133.48522481534718</c:v>
                </c:pt>
                <c:pt idx="72">
                  <c:v>108.01861486529182</c:v>
                </c:pt>
                <c:pt idx="73">
                  <c:v>112.80801316964559</c:v>
                </c:pt>
                <c:pt idx="74">
                  <c:v>90.615767943147091</c:v>
                </c:pt>
                <c:pt idx="75">
                  <c:v>61.357967670297732</c:v>
                </c:pt>
                <c:pt idx="76">
                  <c:v>19.039186271275426</c:v>
                </c:pt>
                <c:pt idx="77">
                  <c:v>17.377226742682929</c:v>
                </c:pt>
                <c:pt idx="78">
                  <c:v>14.827213988607456</c:v>
                </c:pt>
                <c:pt idx="79">
                  <c:v>12.4556723967574</c:v>
                </c:pt>
                <c:pt idx="80">
                  <c:v>20.252704115547136</c:v>
                </c:pt>
                <c:pt idx="81">
                  <c:v>54.949489386850949</c:v>
                </c:pt>
                <c:pt idx="82">
                  <c:v>92.864098183086881</c:v>
                </c:pt>
                <c:pt idx="83">
                  <c:v>121.26160106466432</c:v>
                </c:pt>
                <c:pt idx="84">
                  <c:v>116.4969201301614</c:v>
                </c:pt>
                <c:pt idx="85">
                  <c:v>140.4144188723933</c:v>
                </c:pt>
                <c:pt idx="86">
                  <c:v>96.603417386485631</c:v>
                </c:pt>
                <c:pt idx="87">
                  <c:v>52.797017696236587</c:v>
                </c:pt>
                <c:pt idx="88">
                  <c:v>25.700576790801648</c:v>
                </c:pt>
                <c:pt idx="89">
                  <c:v>17.541858615239864</c:v>
                </c:pt>
                <c:pt idx="90">
                  <c:v>13.526182197200821</c:v>
                </c:pt>
                <c:pt idx="91">
                  <c:v>12.848852763179718</c:v>
                </c:pt>
                <c:pt idx="92">
                  <c:v>21.828891774466527</c:v>
                </c:pt>
                <c:pt idx="93">
                  <c:v>75.509331531405451</c:v>
                </c:pt>
                <c:pt idx="94">
                  <c:v>102.00497844145012</c:v>
                </c:pt>
                <c:pt idx="95">
                  <c:v>106.57561344805818</c:v>
                </c:pt>
                <c:pt idx="96">
                  <c:v>115.03486117956966</c:v>
                </c:pt>
                <c:pt idx="97">
                  <c:v>105.49192836468971</c:v>
                </c:pt>
                <c:pt idx="98">
                  <c:v>90.445255241248489</c:v>
                </c:pt>
                <c:pt idx="99">
                  <c:v>58.391157039168498</c:v>
                </c:pt>
                <c:pt idx="100">
                  <c:v>32.119187084522636</c:v>
                </c:pt>
                <c:pt idx="101">
                  <c:v>20.322382079924083</c:v>
                </c:pt>
                <c:pt idx="102">
                  <c:v>16.161032752103274</c:v>
                </c:pt>
                <c:pt idx="103">
                  <c:v>12.649219323111055</c:v>
                </c:pt>
                <c:pt idx="104">
                  <c:v>16.412788644710165</c:v>
                </c:pt>
                <c:pt idx="105">
                  <c:v>58.710371115905012</c:v>
                </c:pt>
                <c:pt idx="106">
                  <c:v>100.21797505061168</c:v>
                </c:pt>
                <c:pt idx="107">
                  <c:v>116.35342491885542</c:v>
                </c:pt>
                <c:pt idx="108">
                  <c:v>124.46457499041318</c:v>
                </c:pt>
                <c:pt idx="109">
                  <c:v>126.65367672392655</c:v>
                </c:pt>
                <c:pt idx="110">
                  <c:v>76.197842499444178</c:v>
                </c:pt>
                <c:pt idx="111">
                  <c:v>53.686968157463028</c:v>
                </c:pt>
                <c:pt idx="112">
                  <c:v>28.497058071895054</c:v>
                </c:pt>
                <c:pt idx="113">
                  <c:v>16.816920069243501</c:v>
                </c:pt>
                <c:pt idx="114">
                  <c:v>11.647450397057002</c:v>
                </c:pt>
                <c:pt idx="115">
                  <c:v>12.80783123395976</c:v>
                </c:pt>
                <c:pt idx="116">
                  <c:v>18.612020350898835</c:v>
                </c:pt>
                <c:pt idx="117">
                  <c:v>52.820102243348984</c:v>
                </c:pt>
                <c:pt idx="118">
                  <c:v>85.676271212637914</c:v>
                </c:pt>
                <c:pt idx="119">
                  <c:v>129.92289633371158</c:v>
                </c:pt>
                <c:pt idx="120">
                  <c:v>138.20317534495288</c:v>
                </c:pt>
                <c:pt idx="121">
                  <c:v>116.03944386748968</c:v>
                </c:pt>
                <c:pt idx="122">
                  <c:v>76.832005940041796</c:v>
                </c:pt>
                <c:pt idx="123">
                  <c:v>73.892225778633062</c:v>
                </c:pt>
                <c:pt idx="124">
                  <c:v>44.027526908316737</c:v>
                </c:pt>
                <c:pt idx="125">
                  <c:v>20.304803384889158</c:v>
                </c:pt>
                <c:pt idx="126">
                  <c:v>13.196227372787062</c:v>
                </c:pt>
                <c:pt idx="127">
                  <c:v>11.188103778776584</c:v>
                </c:pt>
                <c:pt idx="128">
                  <c:v>13.675025373548412</c:v>
                </c:pt>
                <c:pt idx="129">
                  <c:v>38.055151020223001</c:v>
                </c:pt>
                <c:pt idx="130">
                  <c:v>130.05685649170485</c:v>
                </c:pt>
                <c:pt idx="131">
                  <c:v>139.9093178002224</c:v>
                </c:pt>
                <c:pt idx="132">
                  <c:v>124.16754260077235</c:v>
                </c:pt>
                <c:pt idx="133">
                  <c:v>117.84202043834813</c:v>
                </c:pt>
                <c:pt idx="134">
                  <c:v>93.236484314901887</c:v>
                </c:pt>
                <c:pt idx="135">
                  <c:v>60.866625785563208</c:v>
                </c:pt>
                <c:pt idx="136">
                  <c:v>19.091211026078138</c:v>
                </c:pt>
                <c:pt idx="137">
                  <c:v>13.757316017907025</c:v>
                </c:pt>
              </c:numCache>
            </c:numRef>
          </c:val>
          <c:smooth val="0"/>
          <c:extLst>
            <c:ext xmlns:c16="http://schemas.microsoft.com/office/drawing/2014/chart" uri="{C3380CC4-5D6E-409C-BE32-E72D297353CC}">
              <c16:uniqueId val="{00000000-8183-4110-84F0-359A5E761D1C}"/>
            </c:ext>
          </c:extLst>
        </c:ser>
        <c:ser>
          <c:idx val="1"/>
          <c:order val="1"/>
          <c:tx>
            <c:strRef>
              <c:f>'ID Sch. 101'!$Q$7</c:f>
              <c:strCache>
                <c:ptCount val="1"/>
                <c:pt idx="0">
                  <c:v>N.UPC</c:v>
                </c:pt>
              </c:strCache>
            </c:strRef>
          </c:tx>
          <c:spPr>
            <a:ln w="28575" cap="rnd">
              <a:solidFill>
                <a:schemeClr val="accent2"/>
              </a:solidFill>
              <a:round/>
            </a:ln>
            <a:effectLst/>
          </c:spPr>
          <c:marker>
            <c:symbol val="none"/>
          </c:marker>
          <c:cat>
            <c:numRef>
              <c:f>'ID Sch. 101'!$A$8:$A$151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101'!$Q$8:$Q$151</c:f>
              <c:numCache>
                <c:formatCode>#,##0.0</c:formatCode>
                <c:ptCount val="144"/>
                <c:pt idx="0">
                  <c:v>117.77771360942255</c:v>
                </c:pt>
                <c:pt idx="1">
                  <c:v>94.542879111989762</c:v>
                </c:pt>
                <c:pt idx="2">
                  <c:v>80.041627453791222</c:v>
                </c:pt>
                <c:pt idx="3">
                  <c:v>51.729616798557856</c:v>
                </c:pt>
                <c:pt idx="4">
                  <c:v>24.454599779354279</c:v>
                </c:pt>
                <c:pt idx="5">
                  <c:v>18.025029733569468</c:v>
                </c:pt>
                <c:pt idx="6">
                  <c:v>14.012292428177638</c:v>
                </c:pt>
                <c:pt idx="7">
                  <c:v>13.047380739802447</c:v>
                </c:pt>
                <c:pt idx="8">
                  <c:v>23.404158104546976</c:v>
                </c:pt>
                <c:pt idx="9">
                  <c:v>50.594856236208457</c:v>
                </c:pt>
                <c:pt idx="10">
                  <c:v>90.836752797397651</c:v>
                </c:pt>
                <c:pt idx="11">
                  <c:v>120.47124132653035</c:v>
                </c:pt>
                <c:pt idx="12">
                  <c:v>112.82946486697162</c:v>
                </c:pt>
                <c:pt idx="13">
                  <c:v>88.634002686050323</c:v>
                </c:pt>
                <c:pt idx="14">
                  <c:v>83.863007958188774</c:v>
                </c:pt>
                <c:pt idx="15">
                  <c:v>52.571870348158768</c:v>
                </c:pt>
                <c:pt idx="16">
                  <c:v>26.176256217551419</c:v>
                </c:pt>
                <c:pt idx="17">
                  <c:v>16.341404615237913</c:v>
                </c:pt>
                <c:pt idx="18">
                  <c:v>14.059438640378028</c:v>
                </c:pt>
                <c:pt idx="19">
                  <c:v>14.128028770659576</c:v>
                </c:pt>
                <c:pt idx="20">
                  <c:v>16.947485352589325</c:v>
                </c:pt>
                <c:pt idx="21">
                  <c:v>49.048523963953677</c:v>
                </c:pt>
                <c:pt idx="22">
                  <c:v>91.035755676125831</c:v>
                </c:pt>
                <c:pt idx="23">
                  <c:v>129.87368214969183</c:v>
                </c:pt>
                <c:pt idx="24">
                  <c:v>121.27410867895104</c:v>
                </c:pt>
                <c:pt idx="25">
                  <c:v>100.44386626680762</c:v>
                </c:pt>
                <c:pt idx="26">
                  <c:v>87.770325991189907</c:v>
                </c:pt>
                <c:pt idx="27">
                  <c:v>51.5948278786854</c:v>
                </c:pt>
                <c:pt idx="28">
                  <c:v>31.171086112753454</c:v>
                </c:pt>
                <c:pt idx="29">
                  <c:v>19.786422545226802</c:v>
                </c:pt>
                <c:pt idx="30">
                  <c:v>13.819184741295333</c:v>
                </c:pt>
                <c:pt idx="31">
                  <c:v>14.10033737501255</c:v>
                </c:pt>
                <c:pt idx="32">
                  <c:v>19.969345955985549</c:v>
                </c:pt>
                <c:pt idx="33">
                  <c:v>47.824361098918573</c:v>
                </c:pt>
                <c:pt idx="34">
                  <c:v>96.697682675932782</c:v>
                </c:pt>
                <c:pt idx="35">
                  <c:v>125.87544256536241</c:v>
                </c:pt>
                <c:pt idx="36">
                  <c:v>121.49175530442967</c:v>
                </c:pt>
                <c:pt idx="37">
                  <c:v>94.835643969956124</c:v>
                </c:pt>
                <c:pt idx="38">
                  <c:v>82.618109374954585</c:v>
                </c:pt>
                <c:pt idx="39">
                  <c:v>49.494773810345869</c:v>
                </c:pt>
                <c:pt idx="40">
                  <c:v>31.818150252671792</c:v>
                </c:pt>
                <c:pt idx="41">
                  <c:v>20.773643534260763</c:v>
                </c:pt>
                <c:pt idx="42">
                  <c:v>13.526824778098904</c:v>
                </c:pt>
                <c:pt idx="43">
                  <c:v>12.706571472712481</c:v>
                </c:pt>
                <c:pt idx="44">
                  <c:v>15.946961924557252</c:v>
                </c:pt>
                <c:pt idx="45">
                  <c:v>48.219443968054591</c:v>
                </c:pt>
                <c:pt idx="46">
                  <c:v>89.872183371438538</c:v>
                </c:pt>
                <c:pt idx="47">
                  <c:v>126.80501556950426</c:v>
                </c:pt>
                <c:pt idx="48">
                  <c:v>117.67334700309395</c:v>
                </c:pt>
                <c:pt idx="49">
                  <c:v>100.77079044577701</c:v>
                </c:pt>
                <c:pt idx="50">
                  <c:v>83.030677880303514</c:v>
                </c:pt>
                <c:pt idx="51">
                  <c:v>54.941734057326912</c:v>
                </c:pt>
                <c:pt idx="52">
                  <c:v>30.499562499536864</c:v>
                </c:pt>
                <c:pt idx="53">
                  <c:v>18.79980266577563</c:v>
                </c:pt>
                <c:pt idx="54">
                  <c:v>14.040369237100521</c:v>
                </c:pt>
                <c:pt idx="55">
                  <c:v>14.708127872503145</c:v>
                </c:pt>
                <c:pt idx="56">
                  <c:v>16.477035525131068</c:v>
                </c:pt>
                <c:pt idx="57">
                  <c:v>47.524038337725678</c:v>
                </c:pt>
                <c:pt idx="58">
                  <c:v>95.438130385710494</c:v>
                </c:pt>
                <c:pt idx="59">
                  <c:v>132.04160100174443</c:v>
                </c:pt>
                <c:pt idx="60">
                  <c:v>115.99609793014191</c:v>
                </c:pt>
                <c:pt idx="61">
                  <c:v>95.316393652817567</c:v>
                </c:pt>
                <c:pt idx="62">
                  <c:v>89.459393399541128</c:v>
                </c:pt>
                <c:pt idx="63">
                  <c:v>58.738503531661443</c:v>
                </c:pt>
                <c:pt idx="64">
                  <c:v>33.675105052115484</c:v>
                </c:pt>
                <c:pt idx="65">
                  <c:v>19.848276326853405</c:v>
                </c:pt>
                <c:pt idx="66">
                  <c:v>14.643215369184999</c:v>
                </c:pt>
                <c:pt idx="67">
                  <c:v>13.477824196739801</c:v>
                </c:pt>
                <c:pt idx="68">
                  <c:v>16.402250131030875</c:v>
                </c:pt>
                <c:pt idx="69">
                  <c:v>53.682396029246654</c:v>
                </c:pt>
                <c:pt idx="70">
                  <c:v>97.662664653920828</c:v>
                </c:pt>
                <c:pt idx="71">
                  <c:v>128.00058903747211</c:v>
                </c:pt>
                <c:pt idx="72">
                  <c:v>121.77818787351283</c:v>
                </c:pt>
                <c:pt idx="73">
                  <c:v>108.36763182434157</c:v>
                </c:pt>
                <c:pt idx="74">
                  <c:v>90.651239585859386</c:v>
                </c:pt>
                <c:pt idx="75">
                  <c:v>61.231223345080039</c:v>
                </c:pt>
                <c:pt idx="76">
                  <c:v>32.30352438909766</c:v>
                </c:pt>
                <c:pt idx="77">
                  <c:v>18.878882423429136</c:v>
                </c:pt>
                <c:pt idx="78">
                  <c:v>14.721164311079953</c:v>
                </c:pt>
                <c:pt idx="79">
                  <c:v>11.98821586433465</c:v>
                </c:pt>
                <c:pt idx="80">
                  <c:v>18.379631785578621</c:v>
                </c:pt>
                <c:pt idx="81">
                  <c:v>53.826400962726119</c:v>
                </c:pt>
                <c:pt idx="82">
                  <c:v>96.360419226467656</c:v>
                </c:pt>
                <c:pt idx="83">
                  <c:v>133.50906583667958</c:v>
                </c:pt>
                <c:pt idx="84">
                  <c:v>120.70866180000297</c:v>
                </c:pt>
                <c:pt idx="85">
                  <c:v>107.75631033400508</c:v>
                </c:pt>
                <c:pt idx="86">
                  <c:v>78.222156386353447</c:v>
                </c:pt>
                <c:pt idx="87">
                  <c:v>56.445630406818353</c:v>
                </c:pt>
                <c:pt idx="88">
                  <c:v>34.288849860610974</c:v>
                </c:pt>
                <c:pt idx="89">
                  <c:v>19.319528285100613</c:v>
                </c:pt>
                <c:pt idx="90">
                  <c:v>13.874161625268162</c:v>
                </c:pt>
                <c:pt idx="91">
                  <c:v>14.047666613932792</c:v>
                </c:pt>
                <c:pt idx="92">
                  <c:v>16.886252004380019</c:v>
                </c:pt>
                <c:pt idx="93">
                  <c:v>56.743701858314679</c:v>
                </c:pt>
                <c:pt idx="94">
                  <c:v>101.26640720694334</c:v>
                </c:pt>
                <c:pt idx="95">
                  <c:v>124.45699569253559</c:v>
                </c:pt>
                <c:pt idx="96">
                  <c:v>130.41458468802603</c:v>
                </c:pt>
                <c:pt idx="97">
                  <c:v>112.45390264941175</c:v>
                </c:pt>
                <c:pt idx="98">
                  <c:v>85.628619256800732</c:v>
                </c:pt>
                <c:pt idx="99">
                  <c:v>60.74101925738605</c:v>
                </c:pt>
                <c:pt idx="100">
                  <c:v>31.311208051683149</c:v>
                </c:pt>
                <c:pt idx="101">
                  <c:v>18.840590118544814</c:v>
                </c:pt>
                <c:pt idx="102">
                  <c:v>15.523734421432689</c:v>
                </c:pt>
                <c:pt idx="103">
                  <c:v>13.244021938520763</c:v>
                </c:pt>
                <c:pt idx="104">
                  <c:v>21.320272162397334</c:v>
                </c:pt>
                <c:pt idx="105">
                  <c:v>56.888652839509128</c:v>
                </c:pt>
                <c:pt idx="106">
                  <c:v>104.28510105836887</c:v>
                </c:pt>
                <c:pt idx="107">
                  <c:v>128.60088969087067</c:v>
                </c:pt>
                <c:pt idx="108">
                  <c:v>137.46545802220024</c:v>
                </c:pt>
                <c:pt idx="109">
                  <c:v>119.00115494976954</c:v>
                </c:pt>
                <c:pt idx="110">
                  <c:v>80.05973047130621</c:v>
                </c:pt>
                <c:pt idx="111">
                  <c:v>60.233388004165953</c:v>
                </c:pt>
                <c:pt idx="112">
                  <c:v>30.110188000643952</c:v>
                </c:pt>
                <c:pt idx="113">
                  <c:v>20.943327556802007</c:v>
                </c:pt>
                <c:pt idx="114">
                  <c:v>12.711804325722715</c:v>
                </c:pt>
                <c:pt idx="115">
                  <c:v>12.226165708265768</c:v>
                </c:pt>
                <c:pt idx="116">
                  <c:v>20.080164381531329</c:v>
                </c:pt>
                <c:pt idx="117">
                  <c:v>52.857144076812084</c:v>
                </c:pt>
                <c:pt idx="118">
                  <c:v>98.987939120563198</c:v>
                </c:pt>
                <c:pt idx="119">
                  <c:v>127.37535830624117</c:v>
                </c:pt>
                <c:pt idx="120">
                  <c:v>137.09333953576308</c:v>
                </c:pt>
                <c:pt idx="121">
                  <c:v>115.69310090803037</c:v>
                </c:pt>
                <c:pt idx="122">
                  <c:v>84.026435631817307</c:v>
                </c:pt>
                <c:pt idx="123">
                  <c:v>60.482262124725899</c:v>
                </c:pt>
                <c:pt idx="124">
                  <c:v>31.735498784834462</c:v>
                </c:pt>
                <c:pt idx="125">
                  <c:v>20.141622807774365</c:v>
                </c:pt>
                <c:pt idx="126">
                  <c:v>13.808491486123838</c:v>
                </c:pt>
                <c:pt idx="127">
                  <c:v>12.4245960336366</c:v>
                </c:pt>
                <c:pt idx="128">
                  <c:v>20.762279948160689</c:v>
                </c:pt>
                <c:pt idx="129">
                  <c:v>56.059947557265687</c:v>
                </c:pt>
                <c:pt idx="130">
                  <c:v>106.07109944160098</c:v>
                </c:pt>
                <c:pt idx="131">
                  <c:v>122.75266351143021</c:v>
                </c:pt>
                <c:pt idx="132">
                  <c:v>129.15702692334449</c:v>
                </c:pt>
                <c:pt idx="133">
                  <c:v>118.03070930678795</c:v>
                </c:pt>
                <c:pt idx="134">
                  <c:v>84.795490950416877</c:v>
                </c:pt>
                <c:pt idx="135">
                  <c:v>59.374643896634787</c:v>
                </c:pt>
                <c:pt idx="136">
                  <c:v>33.427523419913726</c:v>
                </c:pt>
                <c:pt idx="137">
                  <c:v>18.698547678628373</c:v>
                </c:pt>
              </c:numCache>
            </c:numRef>
          </c:val>
          <c:smooth val="0"/>
          <c:extLst>
            <c:ext xmlns:c16="http://schemas.microsoft.com/office/drawing/2014/chart" uri="{C3380CC4-5D6E-409C-BE32-E72D297353CC}">
              <c16:uniqueId val="{00000001-8183-4110-84F0-359A5E761D1C}"/>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101'!$AQ$45:$AQ$164</c:f>
              <c:numCache>
                <c:formatCode>General</c:formatCode>
                <c:ptCount val="120"/>
                <c:pt idx="0">
                  <c:v>-1.7175594765825903</c:v>
                </c:pt>
                <c:pt idx="1">
                  <c:v>-3.1917702016013196</c:v>
                </c:pt>
                <c:pt idx="2">
                  <c:v>0.52472518032458937</c:v>
                </c:pt>
                <c:pt idx="3">
                  <c:v>-0.5104205448793856</c:v>
                </c:pt>
                <c:pt idx="4">
                  <c:v>-0.83170157151208146</c:v>
                </c:pt>
                <c:pt idx="5">
                  <c:v>-0.19136632300085379</c:v>
                </c:pt>
                <c:pt idx="6">
                  <c:v>0.72426219142074866</c:v>
                </c:pt>
                <c:pt idx="7">
                  <c:v>0.97844748437096574</c:v>
                </c:pt>
                <c:pt idx="8">
                  <c:v>0.31202511909747721</c:v>
                </c:pt>
                <c:pt idx="9">
                  <c:v>-0.25008855159248011</c:v>
                </c:pt>
                <c:pt idx="10">
                  <c:v>-1.3355267072887949</c:v>
                </c:pt>
                <c:pt idx="11">
                  <c:v>1.3372607506170826</c:v>
                </c:pt>
                <c:pt idx="12">
                  <c:v>0.68729777709036155</c:v>
                </c:pt>
                <c:pt idx="13">
                  <c:v>0.23593162561006822</c:v>
                </c:pt>
                <c:pt idx="14">
                  <c:v>1.5504811062143089</c:v>
                </c:pt>
                <c:pt idx="15">
                  <c:v>-0.96924570980379565</c:v>
                </c:pt>
                <c:pt idx="16">
                  <c:v>0.52459906864300676</c:v>
                </c:pt>
                <c:pt idx="17">
                  <c:v>0.6938754064314745</c:v>
                </c:pt>
                <c:pt idx="18">
                  <c:v>0.48938085270978426</c:v>
                </c:pt>
                <c:pt idx="19">
                  <c:v>0.80817363584358448</c:v>
                </c:pt>
                <c:pt idx="20">
                  <c:v>1.0686499364119009</c:v>
                </c:pt>
                <c:pt idx="21">
                  <c:v>-0.78402493449918254</c:v>
                </c:pt>
                <c:pt idx="22">
                  <c:v>0.22353532747088117</c:v>
                </c:pt>
                <c:pt idx="23">
                  <c:v>-3.9844730853416471E-2</c:v>
                </c:pt>
                <c:pt idx="24">
                  <c:v>0.59159340123732995</c:v>
                </c:pt>
                <c:pt idx="25">
                  <c:v>-1.6305214153489209</c:v>
                </c:pt>
                <c:pt idx="26">
                  <c:v>-0.17737090183492166</c:v>
                </c:pt>
                <c:pt idx="27">
                  <c:v>-1.7694055865286573</c:v>
                </c:pt>
                <c:pt idx="28">
                  <c:v>0.55941436300649383</c:v>
                </c:pt>
                <c:pt idx="29">
                  <c:v>0.83207996247049243</c:v>
                </c:pt>
                <c:pt idx="30">
                  <c:v>0.23866209219901419</c:v>
                </c:pt>
                <c:pt idx="31">
                  <c:v>0.22268711409257555</c:v>
                </c:pt>
                <c:pt idx="32">
                  <c:v>-0.31579414948654105</c:v>
                </c:pt>
                <c:pt idx="33">
                  <c:v>-0.82579830095490137</c:v>
                </c:pt>
                <c:pt idx="34">
                  <c:v>-2.0129040048180977</c:v>
                </c:pt>
                <c:pt idx="35">
                  <c:v>8.0837959579863922E-2</c:v>
                </c:pt>
                <c:pt idx="36">
                  <c:v>-0.73085310857576136</c:v>
                </c:pt>
                <c:pt idx="37">
                  <c:v>1.158454451148404E-2</c:v>
                </c:pt>
                <c:pt idx="38">
                  <c:v>-0.21382958177858868</c:v>
                </c:pt>
                <c:pt idx="39">
                  <c:v>-0.27568180357029026</c:v>
                </c:pt>
                <c:pt idx="40">
                  <c:v>-3.2220725077543757E-3</c:v>
                </c:pt>
                <c:pt idx="41">
                  <c:v>7.0282063699563357E-2</c:v>
                </c:pt>
                <c:pt idx="42">
                  <c:v>0.23289463403223989</c:v>
                </c:pt>
                <c:pt idx="43">
                  <c:v>0.66919470586977725</c:v>
                </c:pt>
                <c:pt idx="44">
                  <c:v>-0.3165376437151422</c:v>
                </c:pt>
                <c:pt idx="45">
                  <c:v>-1.1990211182109336</c:v>
                </c:pt>
                <c:pt idx="46">
                  <c:v>-0.48301468807333481</c:v>
                </c:pt>
                <c:pt idx="47">
                  <c:v>1.5106191912483247</c:v>
                </c:pt>
                <c:pt idx="48">
                  <c:v>-1.4025031627893567</c:v>
                </c:pt>
                <c:pt idx="49">
                  <c:v>-1.8081138733505002</c:v>
                </c:pt>
                <c:pt idx="50">
                  <c:v>1.5782946391205928</c:v>
                </c:pt>
                <c:pt idx="51">
                  <c:v>0.71647334700195275</c:v>
                </c:pt>
                <c:pt idx="52">
                  <c:v>0.8001137350458315</c:v>
                </c:pt>
                <c:pt idx="53">
                  <c:v>0.22710411503443703</c:v>
                </c:pt>
                <c:pt idx="54">
                  <c:v>0.25427004854443913</c:v>
                </c:pt>
                <c:pt idx="55">
                  <c:v>0.13339184904396401</c:v>
                </c:pt>
                <c:pt idx="56">
                  <c:v>-0.5011255174990481</c:v>
                </c:pt>
                <c:pt idx="57">
                  <c:v>0.51092896370353846</c:v>
                </c:pt>
                <c:pt idx="58">
                  <c:v>3.1266100821108186E-2</c:v>
                </c:pt>
                <c:pt idx="59">
                  <c:v>0.12051322252056045</c:v>
                </c:pt>
                <c:pt idx="60">
                  <c:v>0.193081899650454</c:v>
                </c:pt>
                <c:pt idx="61">
                  <c:v>1.9968986055082767</c:v>
                </c:pt>
                <c:pt idx="62">
                  <c:v>1.7786941741007596</c:v>
                </c:pt>
                <c:pt idx="63">
                  <c:v>1.3122680186337912</c:v>
                </c:pt>
                <c:pt idx="64">
                  <c:v>0.22137032464315984</c:v>
                </c:pt>
                <c:pt idx="65">
                  <c:v>-0.22939630000253386</c:v>
                </c:pt>
                <c:pt idx="66">
                  <c:v>0.11610514190670718</c:v>
                </c:pt>
                <c:pt idx="67">
                  <c:v>-0.48122558132028026</c:v>
                </c:pt>
                <c:pt idx="68">
                  <c:v>-6.1965739144853024E-2</c:v>
                </c:pt>
                <c:pt idx="69">
                  <c:v>0.39284150138869872</c:v>
                </c:pt>
                <c:pt idx="70">
                  <c:v>-0.52640315266904492</c:v>
                </c:pt>
                <c:pt idx="71">
                  <c:v>1.6329347060604382</c:v>
                </c:pt>
                <c:pt idx="72">
                  <c:v>-0.29385327265227157</c:v>
                </c:pt>
                <c:pt idx="73">
                  <c:v>1.649232813415904</c:v>
                </c:pt>
                <c:pt idx="74">
                  <c:v>-2.1609312123524038</c:v>
                </c:pt>
                <c:pt idx="75">
                  <c:v>-0.30415024502072441</c:v>
                </c:pt>
                <c:pt idx="76">
                  <c:v>0.66294459317472743</c:v>
                </c:pt>
                <c:pt idx="77">
                  <c:v>-0.25732098409241122</c:v>
                </c:pt>
                <c:pt idx="78">
                  <c:v>-0.30319497080672703</c:v>
                </c:pt>
                <c:pt idx="79">
                  <c:v>-1.712124234441928E-2</c:v>
                </c:pt>
                <c:pt idx="80">
                  <c:v>-0.67772948570768554</c:v>
                </c:pt>
                <c:pt idx="81">
                  <c:v>1.1176858297335488</c:v>
                </c:pt>
                <c:pt idx="82">
                  <c:v>0.80289435645023355</c:v>
                </c:pt>
                <c:pt idx="83">
                  <c:v>-1.2802615863725582</c:v>
                </c:pt>
                <c:pt idx="84">
                  <c:v>2.4943645183080618</c:v>
                </c:pt>
                <c:pt idx="85">
                  <c:v>2.9151893255689707</c:v>
                </c:pt>
                <c:pt idx="86">
                  <c:v>-7.1624744470417584E-2</c:v>
                </c:pt>
                <c:pt idx="87">
                  <c:v>0.83955819427667522</c:v>
                </c:pt>
                <c:pt idx="88">
                  <c:v>-0.40395443283029442</c:v>
                </c:pt>
                <c:pt idx="89">
                  <c:v>-0.56474941468692375</c:v>
                </c:pt>
                <c:pt idx="90">
                  <c:v>3.6328666375960529E-2</c:v>
                </c:pt>
                <c:pt idx="91">
                  <c:v>-0.42324286785523924</c:v>
                </c:pt>
                <c:pt idx="92">
                  <c:v>0.50811536377693778</c:v>
                </c:pt>
                <c:pt idx="93">
                  <c:v>0.99988591469289734</c:v>
                </c:pt>
                <c:pt idx="94">
                  <c:v>1.5585566526541388</c:v>
                </c:pt>
                <c:pt idx="95">
                  <c:v>-0.18259937827907133</c:v>
                </c:pt>
                <c:pt idx="96">
                  <c:v>-0.13387564274215391</c:v>
                </c:pt>
                <c:pt idx="97">
                  <c:v>0.13387564274218847</c:v>
                </c:pt>
                <c:pt idx="98">
                  <c:v>-1.9261225279977943</c:v>
                </c:pt>
                <c:pt idx="99">
                  <c:v>0.52340861914802095</c:v>
                </c:pt>
                <c:pt idx="100">
                  <c:v>-0.93085665353108449</c:v>
                </c:pt>
                <c:pt idx="101">
                  <c:v>-8.7488266455351654E-2</c:v>
                </c:pt>
                <c:pt idx="102">
                  <c:v>-0.98020297256887301</c:v>
                </c:pt>
                <c:pt idx="103">
                  <c:v>-0.89447320587666257</c:v>
                </c:pt>
                <c:pt idx="104">
                  <c:v>-3.0667410080060391E-2</c:v>
                </c:pt>
                <c:pt idx="105">
                  <c:v>-0.38733159538123485</c:v>
                </c:pt>
                <c:pt idx="106">
                  <c:v>-0.21335088395329185</c:v>
                </c:pt>
                <c:pt idx="107">
                  <c:v>-0.71695171703326643</c:v>
                </c:pt>
                <c:pt idx="108">
                  <c:v>0.31230706705598688</c:v>
                </c:pt>
                <c:pt idx="109">
                  <c:v>-0.31230706705596528</c:v>
                </c:pt>
                <c:pt idx="110">
                  <c:v>-0.8823161313259994</c:v>
                </c:pt>
                <c:pt idx="111">
                  <c:v>0.43719571074250596</c:v>
                </c:pt>
                <c:pt idx="112">
                  <c:v>-0.59870735413191811</c:v>
                </c:pt>
                <c:pt idx="113">
                  <c:v>-0.49302025939781907</c:v>
                </c:pt>
                <c:pt idx="114">
                  <c:v>-0.80850568381321986</c:v>
                </c:pt>
                <c:pt idx="115">
                  <c:v>-0.99583189182420573</c:v>
                </c:pt>
                <c:pt idx="116">
                  <c:v>1.5029526347066242E-2</c:v>
                </c:pt>
                <c:pt idx="117">
                  <c:v>0.42492229112013546</c:v>
                </c:pt>
                <c:pt idx="118">
                  <c:v>1.9549469994063493</c:v>
                </c:pt>
                <c:pt idx="119">
                  <c:v>-2.4625084174877934</c:v>
                </c:pt>
              </c:numCache>
            </c:numRef>
          </c:xVal>
          <c:yVal>
            <c:numRef>
              <c:f>'ID Sch. 101'!$BB$45:$BB$164</c:f>
              <c:numCache>
                <c:formatCode>0.000</c:formatCode>
                <c:ptCount val="120"/>
                <c:pt idx="0">
                  <c:v>-1.5267663302113335</c:v>
                </c:pt>
                <c:pt idx="1">
                  <c:v>-2.5624047253801172</c:v>
                </c:pt>
                <c:pt idx="2">
                  <c:v>0.65984156097410673</c:v>
                </c:pt>
                <c:pt idx="3">
                  <c:v>-0.68598353263417977</c:v>
                </c:pt>
                <c:pt idx="4">
                  <c:v>-0.98138417626213981</c:v>
                </c:pt>
                <c:pt idx="5">
                  <c:v>-0.22065146486235332</c:v>
                </c:pt>
                <c:pt idx="6">
                  <c:v>0.88473536642075068</c:v>
                </c:pt>
                <c:pt idx="7">
                  <c:v>1.0881989764386006</c:v>
                </c:pt>
                <c:pt idx="8">
                  <c:v>0.41837128791165434</c:v>
                </c:pt>
                <c:pt idx="9">
                  <c:v>-0.30701000240174037</c:v>
                </c:pt>
                <c:pt idx="10">
                  <c:v>-1.3509383667831778</c:v>
                </c:pt>
                <c:pt idx="11">
                  <c:v>1.3007407952098116</c:v>
                </c:pt>
                <c:pt idx="12">
                  <c:v>0.79571892196992056</c:v>
                </c:pt>
                <c:pt idx="13">
                  <c:v>0.35102215742413223</c:v>
                </c:pt>
                <c:pt idx="14">
                  <c:v>1.4047919280405334</c:v>
                </c:pt>
                <c:pt idx="15">
                  <c:v>-1.1266860090395716</c:v>
                </c:pt>
                <c:pt idx="16">
                  <c:v>0.63414296405799342</c:v>
                </c:pt>
                <c:pt idx="17">
                  <c:v>0.82466217903935268</c:v>
                </c:pt>
                <c:pt idx="18">
                  <c:v>0.53519417688850079</c:v>
                </c:pt>
                <c:pt idx="19">
                  <c:v>0.98138417626213981</c:v>
                </c:pt>
                <c:pt idx="20">
                  <c:v>1.1669186011353176</c:v>
                </c:pt>
                <c:pt idx="21">
                  <c:v>-0.88473536642075068</c:v>
                </c:pt>
                <c:pt idx="22">
                  <c:v>0.28523021200384785</c:v>
                </c:pt>
                <c:pt idx="23">
                  <c:v>-7.3022840689146426E-2</c:v>
                </c:pt>
                <c:pt idx="24">
                  <c:v>0.71260296566742809</c:v>
                </c:pt>
                <c:pt idx="25">
                  <c:v>-1.4630593361844002</c:v>
                </c:pt>
                <c:pt idx="26">
                  <c:v>-0.17812111651651327</c:v>
                </c:pt>
                <c:pt idx="27">
                  <c:v>-1.5973526977611858</c:v>
                </c:pt>
                <c:pt idx="28">
                  <c:v>0.68598353263417977</c:v>
                </c:pt>
                <c:pt idx="29">
                  <c:v>1.0157020117051774</c:v>
                </c:pt>
                <c:pt idx="30">
                  <c:v>0.3732804719655104</c:v>
                </c:pt>
                <c:pt idx="31">
                  <c:v>0.26358490404097262</c:v>
                </c:pt>
                <c:pt idx="32">
                  <c:v>-0.46432956872668901</c:v>
                </c:pt>
                <c:pt idx="33">
                  <c:v>-0.94818488013239854</c:v>
                </c:pt>
                <c:pt idx="34">
                  <c:v>-1.8786590672766057</c:v>
                </c:pt>
                <c:pt idx="35">
                  <c:v>0.11490060124967313</c:v>
                </c:pt>
                <c:pt idx="36">
                  <c:v>-0.85431334867221986</c:v>
                </c:pt>
                <c:pt idx="37">
                  <c:v>1.0422759496273899E-2</c:v>
                </c:pt>
                <c:pt idx="38">
                  <c:v>-0.26358490404097262</c:v>
                </c:pt>
                <c:pt idx="39">
                  <c:v>-0.35102215742413223</c:v>
                </c:pt>
                <c:pt idx="40">
                  <c:v>-1.0422759496273899E-2</c:v>
                </c:pt>
                <c:pt idx="41">
                  <c:v>9.3941125106491899E-2</c:v>
                </c:pt>
                <c:pt idx="42">
                  <c:v>0.32893642436422554</c:v>
                </c:pt>
                <c:pt idx="43">
                  <c:v>0.76742739995147802</c:v>
                </c:pt>
                <c:pt idx="44">
                  <c:v>-0.48767561631153389</c:v>
                </c:pt>
                <c:pt idx="45">
                  <c:v>-1.2536226075646817</c:v>
                </c:pt>
                <c:pt idx="46">
                  <c:v>-0.60885652565055048</c:v>
                </c:pt>
                <c:pt idx="47">
                  <c:v>1.3509383667831778</c:v>
                </c:pt>
                <c:pt idx="48">
                  <c:v>-1.4047919280405334</c:v>
                </c:pt>
                <c:pt idx="49">
                  <c:v>-1.6769355088893503</c:v>
                </c:pt>
                <c:pt idx="50">
                  <c:v>1.5267663302113343</c:v>
                </c:pt>
                <c:pt idx="51">
                  <c:v>0.85431334867221986</c:v>
                </c:pt>
                <c:pt idx="52">
                  <c:v>0.91599911388803534</c:v>
                </c:pt>
                <c:pt idx="53">
                  <c:v>0.30701000240174037</c:v>
                </c:pt>
                <c:pt idx="54">
                  <c:v>0.39572529581448734</c:v>
                </c:pt>
                <c:pt idx="55">
                  <c:v>0.17812111651651327</c:v>
                </c:pt>
                <c:pt idx="56">
                  <c:v>-0.65984156097410673</c:v>
                </c:pt>
                <c:pt idx="57">
                  <c:v>0.58395355652530356</c:v>
                </c:pt>
                <c:pt idx="58">
                  <c:v>5.213646396562386E-2</c:v>
                </c:pt>
                <c:pt idx="59">
                  <c:v>0.15698093272589608</c:v>
                </c:pt>
                <c:pt idx="60">
                  <c:v>0.22065146486235332</c:v>
                </c:pt>
                <c:pt idx="61">
                  <c:v>2.017349592767447</c:v>
                </c:pt>
                <c:pt idx="62">
                  <c:v>1.7688250385187059</c:v>
                </c:pt>
                <c:pt idx="63">
                  <c:v>1.2536226075646817</c:v>
                </c:pt>
                <c:pt idx="64">
                  <c:v>0.24206240467219475</c:v>
                </c:pt>
                <c:pt idx="65">
                  <c:v>-0.28523021200384785</c:v>
                </c:pt>
                <c:pt idx="66">
                  <c:v>0.13591068064648049</c:v>
                </c:pt>
                <c:pt idx="67">
                  <c:v>-0.58395355652530356</c:v>
                </c:pt>
                <c:pt idx="68">
                  <c:v>-9.3941125106491899E-2</c:v>
                </c:pt>
                <c:pt idx="69">
                  <c:v>0.46432956872668901</c:v>
                </c:pt>
                <c:pt idx="70">
                  <c:v>-0.71260296566742809</c:v>
                </c:pt>
                <c:pt idx="71">
                  <c:v>1.5973526977611863</c:v>
                </c:pt>
                <c:pt idx="72">
                  <c:v>-0.3732804719655104</c:v>
                </c:pt>
                <c:pt idx="73">
                  <c:v>1.6769355088893503</c:v>
                </c:pt>
                <c:pt idx="74">
                  <c:v>-2.0173495927674461</c:v>
                </c:pt>
                <c:pt idx="75">
                  <c:v>-0.41837128791165434</c:v>
                </c:pt>
                <c:pt idx="76">
                  <c:v>0.73973721941388981</c:v>
                </c:pt>
                <c:pt idx="77">
                  <c:v>-0.32893642436422554</c:v>
                </c:pt>
                <c:pt idx="78">
                  <c:v>-0.39572529581448734</c:v>
                </c:pt>
                <c:pt idx="79">
                  <c:v>-3.127280902613698E-2</c:v>
                </c:pt>
                <c:pt idx="80">
                  <c:v>-0.79571892196992056</c:v>
                </c:pt>
                <c:pt idx="81">
                  <c:v>1.2091343701602324</c:v>
                </c:pt>
                <c:pt idx="82">
                  <c:v>0.94818488013239854</c:v>
                </c:pt>
                <c:pt idx="83">
                  <c:v>-1.3007407952098116</c:v>
                </c:pt>
                <c:pt idx="84">
                  <c:v>2.2111272410853289</c:v>
                </c:pt>
                <c:pt idx="85">
                  <c:v>2.562404725380119</c:v>
                </c:pt>
                <c:pt idx="86">
                  <c:v>-0.11490060124967313</c:v>
                </c:pt>
                <c:pt idx="87">
                  <c:v>1.0512597817977336</c:v>
                </c:pt>
                <c:pt idx="88">
                  <c:v>-0.53519417688850079</c:v>
                </c:pt>
                <c:pt idx="89">
                  <c:v>-0.73973721941388981</c:v>
                </c:pt>
                <c:pt idx="90">
                  <c:v>7.3022840689146426E-2</c:v>
                </c:pt>
                <c:pt idx="91">
                  <c:v>-0.55940759981342003</c:v>
                </c:pt>
                <c:pt idx="92">
                  <c:v>0.55940759981342003</c:v>
                </c:pt>
                <c:pt idx="93">
                  <c:v>1.1266860090395716</c:v>
                </c:pt>
                <c:pt idx="94">
                  <c:v>1.4630593361844004</c:v>
                </c:pt>
                <c:pt idx="95">
                  <c:v>-0.19934121391943735</c:v>
                </c:pt>
                <c:pt idx="96">
                  <c:v>-0.15698093272589608</c:v>
                </c:pt>
                <c:pt idx="97">
                  <c:v>0.19934121391943735</c:v>
                </c:pt>
                <c:pt idx="98">
                  <c:v>-1.7688250385187059</c:v>
                </c:pt>
                <c:pt idx="99">
                  <c:v>0.60885652565055048</c:v>
                </c:pt>
                <c:pt idx="100">
                  <c:v>-1.0881989764386006</c:v>
                </c:pt>
                <c:pt idx="101">
                  <c:v>-0.13591068064648049</c:v>
                </c:pt>
                <c:pt idx="102">
                  <c:v>-1.1669186011353176</c:v>
                </c:pt>
                <c:pt idx="103">
                  <c:v>-1.0512597817977336</c:v>
                </c:pt>
                <c:pt idx="104">
                  <c:v>-5.213646396562386E-2</c:v>
                </c:pt>
                <c:pt idx="105">
                  <c:v>-0.51129056715173082</c:v>
                </c:pt>
                <c:pt idx="106">
                  <c:v>-0.24206240467219475</c:v>
                </c:pt>
                <c:pt idx="107">
                  <c:v>-0.82466217903935268</c:v>
                </c:pt>
                <c:pt idx="108">
                  <c:v>0.44123392015968882</c:v>
                </c:pt>
                <c:pt idx="109">
                  <c:v>-0.44123392015968882</c:v>
                </c:pt>
                <c:pt idx="110">
                  <c:v>-1.0157020117051774</c:v>
                </c:pt>
                <c:pt idx="111">
                  <c:v>0.51129056715173082</c:v>
                </c:pt>
                <c:pt idx="112">
                  <c:v>-0.76742739995147802</c:v>
                </c:pt>
                <c:pt idx="113">
                  <c:v>-0.63414296405799342</c:v>
                </c:pt>
                <c:pt idx="114">
                  <c:v>-0.91599911388803534</c:v>
                </c:pt>
                <c:pt idx="115">
                  <c:v>-1.2091343701602324</c:v>
                </c:pt>
                <c:pt idx="116">
                  <c:v>3.127280902613698E-2</c:v>
                </c:pt>
                <c:pt idx="117">
                  <c:v>0.48767561631153389</c:v>
                </c:pt>
                <c:pt idx="118">
                  <c:v>1.8786590672766061</c:v>
                </c:pt>
                <c:pt idx="119">
                  <c:v>-2.2111272410853271</c:v>
                </c:pt>
              </c:numCache>
            </c:numRef>
          </c:yVal>
          <c:smooth val="0"/>
          <c:extLst>
            <c:ext xmlns:c16="http://schemas.microsoft.com/office/drawing/2014/chart" uri="{C3380CC4-5D6E-409C-BE32-E72D297353CC}">
              <c16:uniqueId val="{00000001-DEB1-4965-8628-618721560D71}"/>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101'!$BS$166:$CE$166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101'!$BS$169:$CE$169</c:f>
              <c:numCache>
                <c:formatCode>0.000000</c:formatCode>
                <c:ptCount val="13"/>
                <c:pt idx="0">
                  <c:v>1</c:v>
                </c:pt>
                <c:pt idx="1">
                  <c:v>5.2633988898552107E-2</c:v>
                </c:pt>
                <c:pt idx="2">
                  <c:v>3.8432467753027666E-2</c:v>
                </c:pt>
                <c:pt idx="3">
                  <c:v>5.9254246956271295E-2</c:v>
                </c:pt>
                <c:pt idx="4">
                  <c:v>-1.4666099641943637E-2</c:v>
                </c:pt>
                <c:pt idx="5">
                  <c:v>2.9979264872516402E-3</c:v>
                </c:pt>
                <c:pt idx="6">
                  <c:v>-2.895821374353583E-2</c:v>
                </c:pt>
                <c:pt idx="7">
                  <c:v>1.2721999951743751E-3</c:v>
                </c:pt>
                <c:pt idx="8">
                  <c:v>1.8206730288349179E-2</c:v>
                </c:pt>
                <c:pt idx="9">
                  <c:v>0.19461638583345467</c:v>
                </c:pt>
                <c:pt idx="10">
                  <c:v>2.8366443434163779E-2</c:v>
                </c:pt>
                <c:pt idx="11">
                  <c:v>-3.5075621656275005E-3</c:v>
                </c:pt>
                <c:pt idx="12">
                  <c:v>0.12776280626692266</c:v>
                </c:pt>
              </c:numCache>
            </c:numRef>
          </c:val>
          <c:extLst>
            <c:ext xmlns:c16="http://schemas.microsoft.com/office/drawing/2014/chart" uri="{C3380CC4-5D6E-409C-BE32-E72D297353CC}">
              <c16:uniqueId val="{00000000-CB29-4AA7-93D3-9C8ECB44A5FF}"/>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101'!$BR$171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'ID Sch. 101'!$BT$171:$CE$171</c:f>
              <c:numCache>
                <c:formatCode>0.000000</c:formatCode>
                <c:ptCount val="12"/>
                <c:pt idx="0">
                  <c:v>0.55935555523709835</c:v>
                </c:pt>
                <c:pt idx="1">
                  <c:v>0.76948171659790665</c:v>
                </c:pt>
                <c:pt idx="2">
                  <c:v>0.81010477283270743</c:v>
                </c:pt>
                <c:pt idx="3">
                  <c:v>0.91122462078364053</c:v>
                </c:pt>
                <c:pt idx="4">
                  <c:v>0.96323243599483555</c:v>
                </c:pt>
                <c:pt idx="5">
                  <c:v>0.98156241809471789</c:v>
                </c:pt>
                <c:pt idx="6">
                  <c:v>0.99305795597152247</c:v>
                </c:pt>
                <c:pt idx="7">
                  <c:v>0.99717411372650733</c:v>
                </c:pt>
                <c:pt idx="8">
                  <c:v>0.72598999185766</c:v>
                </c:pt>
                <c:pt idx="9">
                  <c:v>0.7942329132464272</c:v>
                </c:pt>
                <c:pt idx="10">
                  <c:v>0.85637494819474713</c:v>
                </c:pt>
                <c:pt idx="11">
                  <c:v>0.74824023546160701</c:v>
                </c:pt>
              </c:numCache>
            </c:numRef>
          </c:val>
          <c:extLst>
            <c:ext xmlns:c16="http://schemas.microsoft.com/office/drawing/2014/chart" uri="{C3380CC4-5D6E-409C-BE32-E72D297353CC}">
              <c16:uniqueId val="{00000000-A6CD-4548-A9A1-C3173D4637B2}"/>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111-112'!$AG$45:$AG$164</c:f>
              <c:numCache>
                <c:formatCode>General</c:formatCode>
                <c:ptCount val="120"/>
                <c:pt idx="0">
                  <c:v>-2.4771107158627959</c:v>
                </c:pt>
                <c:pt idx="1">
                  <c:v>-1.8810471221002174</c:v>
                </c:pt>
                <c:pt idx="2">
                  <c:v>0.31840258157276197</c:v>
                </c:pt>
                <c:pt idx="3">
                  <c:v>-0.49486471649908204</c:v>
                </c:pt>
                <c:pt idx="4">
                  <c:v>-1.9018152688331511</c:v>
                </c:pt>
                <c:pt idx="5">
                  <c:v>-0.68462621794366296</c:v>
                </c:pt>
                <c:pt idx="6">
                  <c:v>-1.0006911015161866</c:v>
                </c:pt>
                <c:pt idx="7">
                  <c:v>0.71936488365748441</c:v>
                </c:pt>
                <c:pt idx="8">
                  <c:v>0.54990544779699169</c:v>
                </c:pt>
                <c:pt idx="9">
                  <c:v>-1.5390042128845334</c:v>
                </c:pt>
                <c:pt idx="10">
                  <c:v>-0.37604598295684982</c:v>
                </c:pt>
                <c:pt idx="11">
                  <c:v>-3.7103666668690707E-2</c:v>
                </c:pt>
                <c:pt idx="12">
                  <c:v>0.95169600910657282</c:v>
                </c:pt>
                <c:pt idx="13">
                  <c:v>-0.69163736057759584</c:v>
                </c:pt>
                <c:pt idx="14">
                  <c:v>1.5864808506727699</c:v>
                </c:pt>
                <c:pt idx="15">
                  <c:v>-0.51344368050924527</c:v>
                </c:pt>
                <c:pt idx="16">
                  <c:v>-1.4728285765275122</c:v>
                </c:pt>
                <c:pt idx="17">
                  <c:v>0.16804670930646906</c:v>
                </c:pt>
                <c:pt idx="18">
                  <c:v>-0.58775670115851364</c:v>
                </c:pt>
                <c:pt idx="19">
                  <c:v>0.53366502769152169</c:v>
                </c:pt>
                <c:pt idx="20">
                  <c:v>-1.2287455923582311</c:v>
                </c:pt>
                <c:pt idx="21">
                  <c:v>1.664732696287746</c:v>
                </c:pt>
                <c:pt idx="22">
                  <c:v>-0.39653443766150204</c:v>
                </c:pt>
                <c:pt idx="23">
                  <c:v>-1.1916107960624771</c:v>
                </c:pt>
                <c:pt idx="24">
                  <c:v>-0.98312555839258398</c:v>
                </c:pt>
                <c:pt idx="25">
                  <c:v>-0.11503060643390184</c:v>
                </c:pt>
                <c:pt idx="26">
                  <c:v>-2.8606223572756596E-2</c:v>
                </c:pt>
                <c:pt idx="27">
                  <c:v>-0.96029183420253317</c:v>
                </c:pt>
                <c:pt idx="28">
                  <c:v>-0.78533619682945954</c:v>
                </c:pt>
                <c:pt idx="29">
                  <c:v>0.46721027334616427</c:v>
                </c:pt>
                <c:pt idx="30">
                  <c:v>-0.12466851498597012</c:v>
                </c:pt>
                <c:pt idx="31">
                  <c:v>2.3468875053946694</c:v>
                </c:pt>
                <c:pt idx="32">
                  <c:v>-0.91495700834742111</c:v>
                </c:pt>
                <c:pt idx="33">
                  <c:v>4.6224546206917287E-2</c:v>
                </c:pt>
                <c:pt idx="34">
                  <c:v>-1.0442485174148264</c:v>
                </c:pt>
                <c:pt idx="35">
                  <c:v>-1.7834750436050766</c:v>
                </c:pt>
                <c:pt idx="36">
                  <c:v>-1.1126357510557388</c:v>
                </c:pt>
                <c:pt idx="37">
                  <c:v>-0.76150800348318581</c:v>
                </c:pt>
                <c:pt idx="38">
                  <c:v>0.10344018724098457</c:v>
                </c:pt>
                <c:pt idx="39">
                  <c:v>-1.2018388679071794</c:v>
                </c:pt>
                <c:pt idx="40">
                  <c:v>-0.50737617232369336</c:v>
                </c:pt>
                <c:pt idx="41">
                  <c:v>-0.85488269324047539</c:v>
                </c:pt>
                <c:pt idx="42">
                  <c:v>0.17294188988853518</c:v>
                </c:pt>
                <c:pt idx="43">
                  <c:v>1.9488578409731503</c:v>
                </c:pt>
                <c:pt idx="44">
                  <c:v>-1.3456263768682435</c:v>
                </c:pt>
                <c:pt idx="45">
                  <c:v>-0.35418129276341115</c:v>
                </c:pt>
                <c:pt idx="46">
                  <c:v>0.1004903728531007</c:v>
                </c:pt>
                <c:pt idx="47">
                  <c:v>-0.95511700000573008</c:v>
                </c:pt>
                <c:pt idx="48">
                  <c:v>-0.40238335856235641</c:v>
                </c:pt>
                <c:pt idx="49">
                  <c:v>-0.4337817869052647</c:v>
                </c:pt>
                <c:pt idx="50">
                  <c:v>1.7921122911080676</c:v>
                </c:pt>
                <c:pt idx="51">
                  <c:v>0.12975162980866803</c:v>
                </c:pt>
                <c:pt idx="52">
                  <c:v>-0.40737195803247678</c:v>
                </c:pt>
                <c:pt idx="53">
                  <c:v>1.6401488385411338</c:v>
                </c:pt>
                <c:pt idx="54">
                  <c:v>-0.19214694919832959</c:v>
                </c:pt>
                <c:pt idx="55">
                  <c:v>-3.2697648802904267E-15</c:v>
                </c:pt>
                <c:pt idx="56">
                  <c:v>-1.2606645125781719</c:v>
                </c:pt>
                <c:pt idx="57">
                  <c:v>0.58832428298794015</c:v>
                </c:pt>
                <c:pt idx="58">
                  <c:v>-0.16786488172862432</c:v>
                </c:pt>
                <c:pt idx="59">
                  <c:v>1.0172130474559808</c:v>
                </c:pt>
                <c:pt idx="60">
                  <c:v>-0.80741658424217955</c:v>
                </c:pt>
                <c:pt idx="61">
                  <c:v>0.50485347186721852</c:v>
                </c:pt>
                <c:pt idx="62">
                  <c:v>1.921672929437096</c:v>
                </c:pt>
                <c:pt idx="63">
                  <c:v>0.63355611138378354</c:v>
                </c:pt>
                <c:pt idx="64">
                  <c:v>-0.55759167994449665</c:v>
                </c:pt>
                <c:pt idx="65">
                  <c:v>0.9607882628143718</c:v>
                </c:pt>
                <c:pt idx="66">
                  <c:v>0.14603206946735545</c:v>
                </c:pt>
                <c:pt idx="67">
                  <c:v>0.14243658901974415</c:v>
                </c:pt>
                <c:pt idx="68">
                  <c:v>0.46429063852782571</c:v>
                </c:pt>
                <c:pt idx="69">
                  <c:v>0.23562374373528011</c:v>
                </c:pt>
                <c:pt idx="70">
                  <c:v>0.71541636921879248</c:v>
                </c:pt>
                <c:pt idx="71">
                  <c:v>0.17656167163497458</c:v>
                </c:pt>
                <c:pt idx="72">
                  <c:v>0.27737035325932186</c:v>
                </c:pt>
                <c:pt idx="73">
                  <c:v>-0.25575673923302028</c:v>
                </c:pt>
                <c:pt idx="74">
                  <c:v>-0.1735744905878116</c:v>
                </c:pt>
                <c:pt idx="75">
                  <c:v>0.2738107316811213</c:v>
                </c:pt>
                <c:pt idx="76">
                  <c:v>-0.71458558954763141</c:v>
                </c:pt>
                <c:pt idx="77">
                  <c:v>-0.41830886472903822</c:v>
                </c:pt>
                <c:pt idx="78">
                  <c:v>0.58418499237625376</c:v>
                </c:pt>
                <c:pt idx="79">
                  <c:v>0.89654804563685087</c:v>
                </c:pt>
                <c:pt idx="80">
                  <c:v>0.81741771897714699</c:v>
                </c:pt>
                <c:pt idx="81">
                  <c:v>0.50011623140728867</c:v>
                </c:pt>
                <c:pt idx="82">
                  <c:v>0.64722292169201723</c:v>
                </c:pt>
                <c:pt idx="83">
                  <c:v>-0.95459739044183922</c:v>
                </c:pt>
                <c:pt idx="84">
                  <c:v>1.4157658568378968</c:v>
                </c:pt>
                <c:pt idx="85">
                  <c:v>0.41912826813858167</c:v>
                </c:pt>
                <c:pt idx="86">
                  <c:v>0.84597890884852467</c:v>
                </c:pt>
                <c:pt idx="87">
                  <c:v>-1.6176862644423402</c:v>
                </c:pt>
                <c:pt idx="88">
                  <c:v>-1.4422404103054338</c:v>
                </c:pt>
                <c:pt idx="89">
                  <c:v>1.7271266563793695</c:v>
                </c:pt>
                <c:pt idx="90">
                  <c:v>-1.7173207493332308</c:v>
                </c:pt>
                <c:pt idx="91">
                  <c:v>0.32691252842847407</c:v>
                </c:pt>
                <c:pt idx="92">
                  <c:v>0.81969566569817565</c:v>
                </c:pt>
                <c:pt idx="93">
                  <c:v>0</c:v>
                </c:pt>
                <c:pt idx="94">
                  <c:v>-2.1999514094831674</c:v>
                </c:pt>
                <c:pt idx="95">
                  <c:v>5.2891601613983874E-2</c:v>
                </c:pt>
                <c:pt idx="96">
                  <c:v>1.6119094042571303</c:v>
                </c:pt>
                <c:pt idx="97">
                  <c:v>1.078685886681567</c:v>
                </c:pt>
                <c:pt idx="98">
                  <c:v>0.70043054265809124</c:v>
                </c:pt>
                <c:pt idx="99">
                  <c:v>-0.24476635733979388</c:v>
                </c:pt>
                <c:pt idx="100">
                  <c:v>0.29469161367584273</c:v>
                </c:pt>
                <c:pt idx="101">
                  <c:v>-0.44036862934302323</c:v>
                </c:pt>
                <c:pt idx="102">
                  <c:v>-0.826461031998871</c:v>
                </c:pt>
                <c:pt idx="103">
                  <c:v>-0.45265777422934089</c:v>
                </c:pt>
                <c:pt idx="104">
                  <c:v>-0.22425644547763235</c:v>
                </c:pt>
                <c:pt idx="105">
                  <c:v>0.14809921827343014</c:v>
                </c:pt>
                <c:pt idx="106">
                  <c:v>0.1088080751893984</c:v>
                </c:pt>
                <c:pt idx="107">
                  <c:v>9.7686409672835137E-2</c:v>
                </c:pt>
                <c:pt idx="108">
                  <c:v>1.5259303446547656</c:v>
                </c:pt>
                <c:pt idx="109">
                  <c:v>2.1360939920459106</c:v>
                </c:pt>
                <c:pt idx="110">
                  <c:v>0.45588854459102918</c:v>
                </c:pt>
                <c:pt idx="111">
                  <c:v>0.22441861128918009</c:v>
                </c:pt>
                <c:pt idx="112">
                  <c:v>0.35657298161143514</c:v>
                </c:pt>
                <c:pt idx="113">
                  <c:v>-0.30347022305009974</c:v>
                </c:pt>
                <c:pt idx="114">
                  <c:v>-0.80054781902422623</c:v>
                </c:pt>
                <c:pt idx="115">
                  <c:v>0.9255805838644181</c:v>
                </c:pt>
                <c:pt idx="116">
                  <c:v>0.41132841995619568</c:v>
                </c:pt>
                <c:pt idx="117">
                  <c:v>2.1611710210694777</c:v>
                </c:pt>
                <c:pt idx="118">
                  <c:v>0.95710068969046758</c:v>
                </c:pt>
                <c:pt idx="119">
                  <c:v>1.7778481221506786</c:v>
                </c:pt>
              </c:numCache>
            </c:numRef>
          </c:val>
          <c:smooth val="0"/>
          <c:extLst>
            <c:ext xmlns:c16="http://schemas.microsoft.com/office/drawing/2014/chart" uri="{C3380CC4-5D6E-409C-BE32-E72D297353CC}">
              <c16:uniqueId val="{00000000-91A7-46A4-822C-60F48971469E}"/>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111-112'!$E$156</c:f>
              <c:strCache>
                <c:ptCount val="1"/>
                <c:pt idx="0">
                  <c:v>Annual Calendar, UPC</c:v>
                </c:pt>
              </c:strCache>
            </c:strRef>
          </c:tx>
          <c:spPr>
            <a:ln w="28575" cap="rnd">
              <a:solidFill>
                <a:schemeClr val="accent1"/>
              </a:solidFill>
              <a:round/>
            </a:ln>
            <a:effectLst/>
          </c:spPr>
          <c:marker>
            <c:symbol val="none"/>
          </c:marker>
          <c:cat>
            <c:numRef>
              <c:f>'ID Sch. 111-112'!$A$157:$A$167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111-112'!$E$157:$E$167</c:f>
              <c:numCache>
                <c:formatCode>#,##0</c:formatCode>
                <c:ptCount val="11"/>
                <c:pt idx="0">
                  <c:v>15332.87382068294</c:v>
                </c:pt>
                <c:pt idx="1">
                  <c:v>16080.306401604961</c:v>
                </c:pt>
                <c:pt idx="2">
                  <c:v>16064.701572573358</c:v>
                </c:pt>
                <c:pt idx="3">
                  <c:v>14932.304190959238</c:v>
                </c:pt>
                <c:pt idx="4">
                  <c:v>15111.033009446763</c:v>
                </c:pt>
                <c:pt idx="5">
                  <c:v>17694.649794849131</c:v>
                </c:pt>
                <c:pt idx="6">
                  <c:v>16396.568861869298</c:v>
                </c:pt>
                <c:pt idx="7">
                  <c:v>17249.676409005966</c:v>
                </c:pt>
                <c:pt idx="8">
                  <c:v>16115.761563871811</c:v>
                </c:pt>
                <c:pt idx="9">
                  <c:v>16121.493576968918</c:v>
                </c:pt>
                <c:pt idx="10">
                  <c:v>17979.403770671353</c:v>
                </c:pt>
              </c:numCache>
            </c:numRef>
          </c:val>
          <c:smooth val="0"/>
          <c:extLst>
            <c:ext xmlns:c16="http://schemas.microsoft.com/office/drawing/2014/chart" uri="{C3380CC4-5D6E-409C-BE32-E72D297353CC}">
              <c16:uniqueId val="{00000000-8EA8-495B-9693-DD99E3E5E1CE}"/>
            </c:ext>
          </c:extLst>
        </c:ser>
        <c:ser>
          <c:idx val="1"/>
          <c:order val="1"/>
          <c:tx>
            <c:strRef>
              <c:f>'ID Sch. 111-112'!$F$156</c:f>
              <c:strCache>
                <c:ptCount val="1"/>
                <c:pt idx="0">
                  <c:v>Annual Normalized, UPC</c:v>
                </c:pt>
              </c:strCache>
            </c:strRef>
          </c:tx>
          <c:spPr>
            <a:ln w="28575" cap="rnd">
              <a:solidFill>
                <a:schemeClr val="accent2"/>
              </a:solidFill>
              <a:round/>
            </a:ln>
            <a:effectLst/>
          </c:spPr>
          <c:marker>
            <c:symbol val="none"/>
          </c:marker>
          <c:cat>
            <c:numRef>
              <c:f>'ID Sch. 111-112'!$A$157:$A$167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111-112'!$F$157:$F$167</c:f>
              <c:numCache>
                <c:formatCode>#,##0</c:formatCode>
                <c:ptCount val="11"/>
                <c:pt idx="0">
                  <c:v>15583.900681040543</c:v>
                </c:pt>
                <c:pt idx="1">
                  <c:v>15589.852789252778</c:v>
                </c:pt>
                <c:pt idx="2">
                  <c:v>16370.362275733143</c:v>
                </c:pt>
                <c:pt idx="3">
                  <c:v>16068.299476118369</c:v>
                </c:pt>
                <c:pt idx="4">
                  <c:v>15968.996378843247</c:v>
                </c:pt>
                <c:pt idx="5">
                  <c:v>17012.457231639368</c:v>
                </c:pt>
                <c:pt idx="6">
                  <c:v>16925.19521536363</c:v>
                </c:pt>
                <c:pt idx="7">
                  <c:v>16656.318368319113</c:v>
                </c:pt>
                <c:pt idx="8">
                  <c:v>16688.812966362144</c:v>
                </c:pt>
                <c:pt idx="9">
                  <c:v>16599.561868581724</c:v>
                </c:pt>
                <c:pt idx="10">
                  <c:v>17410.362008650336</c:v>
                </c:pt>
              </c:numCache>
            </c:numRef>
          </c:val>
          <c:smooth val="0"/>
          <c:extLst>
            <c:ext xmlns:c16="http://schemas.microsoft.com/office/drawing/2014/chart" uri="{C3380CC4-5D6E-409C-BE32-E72D297353CC}">
              <c16:uniqueId val="{00000001-8EA8-495B-9693-DD99E3E5E1CE}"/>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14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111-112'!$O$7</c:f>
              <c:strCache>
                <c:ptCount val="1"/>
                <c:pt idx="0">
                  <c:v>AC.UPC</c:v>
                </c:pt>
              </c:strCache>
            </c:strRef>
          </c:tx>
          <c:spPr>
            <a:ln w="28575" cap="rnd">
              <a:solidFill>
                <a:schemeClr val="accent1"/>
              </a:solidFill>
              <a:round/>
            </a:ln>
            <a:effectLst/>
          </c:spPr>
          <c:marker>
            <c:symbol val="none"/>
          </c:marker>
          <c:cat>
            <c:numRef>
              <c:f>'ID Sch. 111-112'!$A$8:$A$151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111-112'!$O$8:$O$151</c:f>
              <c:numCache>
                <c:formatCode>#,##0</c:formatCode>
                <c:ptCount val="144"/>
                <c:pt idx="0">
                  <c:v>2123.8803611738153</c:v>
                </c:pt>
                <c:pt idx="1">
                  <c:v>1860.6932330827067</c:v>
                </c:pt>
                <c:pt idx="2">
                  <c:v>1626.2398822663724</c:v>
                </c:pt>
                <c:pt idx="3">
                  <c:v>1115.807892777364</c:v>
                </c:pt>
                <c:pt idx="4">
                  <c:v>975.28208955223886</c:v>
                </c:pt>
                <c:pt idx="5">
                  <c:v>846.48353293413174</c:v>
                </c:pt>
                <c:pt idx="6">
                  <c:v>357.25825825825825</c:v>
                </c:pt>
                <c:pt idx="7">
                  <c:v>1109.1343283582089</c:v>
                </c:pt>
                <c:pt idx="8">
                  <c:v>831.31124348473566</c:v>
                </c:pt>
                <c:pt idx="9">
                  <c:v>1414.1085501858736</c:v>
                </c:pt>
                <c:pt idx="10">
                  <c:v>1394.6048744460859</c:v>
                </c:pt>
                <c:pt idx="11">
                  <c:v>1958.6425438596491</c:v>
                </c:pt>
                <c:pt idx="12">
                  <c:v>2234.966472303207</c:v>
                </c:pt>
                <c:pt idx="13">
                  <c:v>1716.1489515545916</c:v>
                </c:pt>
                <c:pt idx="14">
                  <c:v>1594.2492795389048</c:v>
                </c:pt>
                <c:pt idx="15">
                  <c:v>1271.7489146164978</c:v>
                </c:pt>
                <c:pt idx="16">
                  <c:v>779.76950867052028</c:v>
                </c:pt>
                <c:pt idx="17">
                  <c:v>771.38949671772434</c:v>
                </c:pt>
                <c:pt idx="18">
                  <c:v>611.8460410557185</c:v>
                </c:pt>
                <c:pt idx="19">
                  <c:v>796.9563286454478</c:v>
                </c:pt>
                <c:pt idx="20">
                  <c:v>919.16926503340756</c:v>
                </c:pt>
                <c:pt idx="21">
                  <c:v>1203.6842490842491</c:v>
                </c:pt>
                <c:pt idx="22">
                  <c:v>1783.8737226277372</c:v>
                </c:pt>
                <c:pt idx="23">
                  <c:v>2375.2317784256561</c:v>
                </c:pt>
                <c:pt idx="24">
                  <c:v>2205.5954810495627</c:v>
                </c:pt>
                <c:pt idx="25">
                  <c:v>2210.9001457725949</c:v>
                </c:pt>
                <c:pt idx="26">
                  <c:v>1799.3133674214755</c:v>
                </c:pt>
                <c:pt idx="27">
                  <c:v>1236.958394160584</c:v>
                </c:pt>
                <c:pt idx="28">
                  <c:v>774.50328227571117</c:v>
                </c:pt>
                <c:pt idx="29">
                  <c:v>830.21256391526663</c:v>
                </c:pt>
                <c:pt idx="30">
                  <c:v>661.022480058013</c:v>
                </c:pt>
                <c:pt idx="31">
                  <c:v>776.77006507592193</c:v>
                </c:pt>
                <c:pt idx="32">
                  <c:v>673.63857142857148</c:v>
                </c:pt>
                <c:pt idx="33">
                  <c:v>1243.76051318603</c:v>
                </c:pt>
                <c:pt idx="34">
                  <c:v>1794.818116975749</c:v>
                </c:pt>
                <c:pt idx="35">
                  <c:v>1857.0312722103768</c:v>
                </c:pt>
                <c:pt idx="36">
                  <c:v>2035.4707158351409</c:v>
                </c:pt>
                <c:pt idx="37">
                  <c:v>1671.0288425959125</c:v>
                </c:pt>
                <c:pt idx="38">
                  <c:v>1368.6853390256047</c:v>
                </c:pt>
                <c:pt idx="39">
                  <c:v>1165.7594689950106</c:v>
                </c:pt>
                <c:pt idx="40">
                  <c:v>777.97653884533133</c:v>
                </c:pt>
                <c:pt idx="41">
                  <c:v>785.92158569405092</c:v>
                </c:pt>
                <c:pt idx="42">
                  <c:v>708.10103714285708</c:v>
                </c:pt>
                <c:pt idx="43">
                  <c:v>970.40392629340886</c:v>
                </c:pt>
                <c:pt idx="44">
                  <c:v>801.5025945945946</c:v>
                </c:pt>
                <c:pt idx="45">
                  <c:v>1037.8345728500356</c:v>
                </c:pt>
                <c:pt idx="46">
                  <c:v>1719.8913058739254</c:v>
                </c:pt>
                <c:pt idx="47">
                  <c:v>1902.6133802816901</c:v>
                </c:pt>
                <c:pt idx="48">
                  <c:v>2018.4260981734187</c:v>
                </c:pt>
                <c:pt idx="49">
                  <c:v>1654.7217372592065</c:v>
                </c:pt>
                <c:pt idx="50">
                  <c:v>1504.7538085553997</c:v>
                </c:pt>
                <c:pt idx="51">
                  <c:v>890.56535819845203</c:v>
                </c:pt>
                <c:pt idx="52">
                  <c:v>846.00231490552846</c:v>
                </c:pt>
                <c:pt idx="53">
                  <c:v>724.88246413502111</c:v>
                </c:pt>
                <c:pt idx="54">
                  <c:v>753.56181671348327</c:v>
                </c:pt>
                <c:pt idx="55">
                  <c:v>928.88650636492218</c:v>
                </c:pt>
                <c:pt idx="56">
                  <c:v>720.97172014134276</c:v>
                </c:pt>
                <c:pt idx="57">
                  <c:v>1216.8091786723164</c:v>
                </c:pt>
                <c:pt idx="58">
                  <c:v>1439.9872628611697</c:v>
                </c:pt>
                <c:pt idx="59">
                  <c:v>2434.6215769230766</c:v>
                </c:pt>
                <c:pt idx="60">
                  <c:v>2730.0955809589991</c:v>
                </c:pt>
                <c:pt idx="61">
                  <c:v>2077.8262763154221</c:v>
                </c:pt>
                <c:pt idx="62">
                  <c:v>1765.7806167127069</c:v>
                </c:pt>
                <c:pt idx="63">
                  <c:v>1327.6452024965326</c:v>
                </c:pt>
                <c:pt idx="64">
                  <c:v>934.58771587743695</c:v>
                </c:pt>
                <c:pt idx="65">
                  <c:v>946.6973149552033</c:v>
                </c:pt>
                <c:pt idx="66">
                  <c:v>696.18313977746868</c:v>
                </c:pt>
                <c:pt idx="67">
                  <c:v>997.98872294968976</c:v>
                </c:pt>
                <c:pt idx="68">
                  <c:v>737.05226457004153</c:v>
                </c:pt>
                <c:pt idx="69">
                  <c:v>1387.3861524534805</c:v>
                </c:pt>
                <c:pt idx="70">
                  <c:v>1665.5179603685679</c:v>
                </c:pt>
                <c:pt idx="71">
                  <c:v>2421.5433803415303</c:v>
                </c:pt>
                <c:pt idx="72">
                  <c:v>1902.4972885241375</c:v>
                </c:pt>
                <c:pt idx="73">
                  <c:v>2130.5582473419445</c:v>
                </c:pt>
                <c:pt idx="74">
                  <c:v>1804.7524969418134</c:v>
                </c:pt>
                <c:pt idx="75">
                  <c:v>1363.1241370141224</c:v>
                </c:pt>
                <c:pt idx="76">
                  <c:v>770.15731633755831</c:v>
                </c:pt>
                <c:pt idx="77">
                  <c:v>909.2607478318879</c:v>
                </c:pt>
                <c:pt idx="78">
                  <c:v>744.12950032085564</c:v>
                </c:pt>
                <c:pt idx="79">
                  <c:v>752.04530299663304</c:v>
                </c:pt>
                <c:pt idx="80">
                  <c:v>920.84841085790879</c:v>
                </c:pt>
                <c:pt idx="81">
                  <c:v>1287.9329198144469</c:v>
                </c:pt>
                <c:pt idx="82">
                  <c:v>1793.5830088002681</c:v>
                </c:pt>
                <c:pt idx="83">
                  <c:v>2049.0484823415609</c:v>
                </c:pt>
                <c:pt idx="84">
                  <c:v>2166.065427584605</c:v>
                </c:pt>
                <c:pt idx="85">
                  <c:v>2503.6599567153285</c:v>
                </c:pt>
                <c:pt idx="86">
                  <c:v>1865.9808084161698</c:v>
                </c:pt>
                <c:pt idx="87">
                  <c:v>1273.3967716921036</c:v>
                </c:pt>
                <c:pt idx="88">
                  <c:v>809.09177878162461</c:v>
                </c:pt>
                <c:pt idx="89">
                  <c:v>762.23715325301202</c:v>
                </c:pt>
                <c:pt idx="90">
                  <c:v>784.90104362194324</c:v>
                </c:pt>
                <c:pt idx="91">
                  <c:v>812.58438522954089</c:v>
                </c:pt>
                <c:pt idx="92">
                  <c:v>994.674220725699</c:v>
                </c:pt>
                <c:pt idx="93">
                  <c:v>1566.3407687147542</c:v>
                </c:pt>
                <c:pt idx="94">
                  <c:v>1850.9067209802631</c:v>
                </c:pt>
                <c:pt idx="95">
                  <c:v>1842.4985094206716</c:v>
                </c:pt>
                <c:pt idx="96">
                  <c:v>2109.1504996749022</c:v>
                </c:pt>
                <c:pt idx="97">
                  <c:v>1945.6824046163936</c:v>
                </c:pt>
                <c:pt idx="98">
                  <c:v>1765.0691308279434</c:v>
                </c:pt>
                <c:pt idx="99">
                  <c:v>1093.9772945075015</c:v>
                </c:pt>
                <c:pt idx="100">
                  <c:v>849.16106498684212</c:v>
                </c:pt>
                <c:pt idx="101">
                  <c:v>1023.8948979444086</c:v>
                </c:pt>
                <c:pt idx="102">
                  <c:v>555.56217995424834</c:v>
                </c:pt>
                <c:pt idx="103">
                  <c:v>759.7056872924901</c:v>
                </c:pt>
                <c:pt idx="104">
                  <c:v>878.78657316133263</c:v>
                </c:pt>
                <c:pt idx="105">
                  <c:v>1596.4575005920626</c:v>
                </c:pt>
                <c:pt idx="106">
                  <c:v>1480.8526185779517</c:v>
                </c:pt>
                <c:pt idx="107">
                  <c:v>2036.1487849355672</c:v>
                </c:pt>
                <c:pt idx="108">
                  <c:v>2166.6996765290414</c:v>
                </c:pt>
                <c:pt idx="109">
                  <c:v>2240.7419556873315</c:v>
                </c:pt>
                <c:pt idx="110">
                  <c:v>1620.8237600857142</c:v>
                </c:pt>
                <c:pt idx="111">
                  <c:v>1179.7299213779779</c:v>
                </c:pt>
                <c:pt idx="112">
                  <c:v>999.8728589549313</c:v>
                </c:pt>
                <c:pt idx="113">
                  <c:v>733.18877670070208</c:v>
                </c:pt>
                <c:pt idx="114">
                  <c:v>630.01951807741943</c:v>
                </c:pt>
                <c:pt idx="115">
                  <c:v>691.22402395793506</c:v>
                </c:pt>
                <c:pt idx="116">
                  <c:v>809.57473245307449</c:v>
                </c:pt>
                <c:pt idx="117">
                  <c:v>1262.8272056451613</c:v>
                </c:pt>
                <c:pt idx="118">
                  <c:v>1583.5046107761968</c:v>
                </c:pt>
                <c:pt idx="119">
                  <c:v>2277.8526667031547</c:v>
                </c:pt>
                <c:pt idx="120">
                  <c:v>2381.3168270236438</c:v>
                </c:pt>
                <c:pt idx="121">
                  <c:v>2237.03994877592</c:v>
                </c:pt>
                <c:pt idx="122">
                  <c:v>1546.5528034319864</c:v>
                </c:pt>
                <c:pt idx="123">
                  <c:v>1509.481386711974</c:v>
                </c:pt>
                <c:pt idx="124">
                  <c:v>1186.275786884197</c:v>
                </c:pt>
                <c:pt idx="125">
                  <c:v>796.66405234693877</c:v>
                </c:pt>
                <c:pt idx="126">
                  <c:v>635.95537092317613</c:v>
                </c:pt>
                <c:pt idx="127">
                  <c:v>813.13691178299496</c:v>
                </c:pt>
                <c:pt idx="128">
                  <c:v>809.50305874130288</c:v>
                </c:pt>
                <c:pt idx="129">
                  <c:v>1231.6340084827145</c:v>
                </c:pt>
                <c:pt idx="130">
                  <c:v>2228.6959659511567</c:v>
                </c:pt>
                <c:pt idx="131">
                  <c:v>2699.7672033586819</c:v>
                </c:pt>
                <c:pt idx="132">
                  <c:v>2375.6141564000004</c:v>
                </c:pt>
                <c:pt idx="133">
                  <c:v>1665.3203063573667</c:v>
                </c:pt>
                <c:pt idx="134">
                  <c:v>2161.4702427995035</c:v>
                </c:pt>
                <c:pt idx="135">
                  <c:v>1294.8187440037359</c:v>
                </c:pt>
                <c:pt idx="136">
                  <c:v>777.02185126003712</c:v>
                </c:pt>
                <c:pt idx="137">
                  <c:v>813.54744134845612</c:v>
                </c:pt>
              </c:numCache>
            </c:numRef>
          </c:val>
          <c:smooth val="0"/>
          <c:extLst>
            <c:ext xmlns:c16="http://schemas.microsoft.com/office/drawing/2014/chart" uri="{C3380CC4-5D6E-409C-BE32-E72D297353CC}">
              <c16:uniqueId val="{00000000-6D10-4E7C-85B1-03BAAD959BEF}"/>
            </c:ext>
          </c:extLst>
        </c:ser>
        <c:ser>
          <c:idx val="1"/>
          <c:order val="1"/>
          <c:tx>
            <c:strRef>
              <c:f>'ID Sch. 111-112'!$Q$7</c:f>
              <c:strCache>
                <c:ptCount val="1"/>
                <c:pt idx="0">
                  <c:v>N.UPC</c:v>
                </c:pt>
              </c:strCache>
            </c:strRef>
          </c:tx>
          <c:spPr>
            <a:ln w="28575" cap="rnd">
              <a:solidFill>
                <a:schemeClr val="accent2"/>
              </a:solidFill>
              <a:round/>
            </a:ln>
            <a:effectLst/>
          </c:spPr>
          <c:marker>
            <c:symbol val="none"/>
          </c:marker>
          <c:cat>
            <c:numRef>
              <c:f>'ID Sch. 111-112'!$A$8:$A$151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111-112'!$Q$8:$Q$151</c:f>
              <c:numCache>
                <c:formatCode>#,##0.0</c:formatCode>
                <c:ptCount val="144"/>
                <c:pt idx="0">
                  <c:v>2140.3346804516268</c:v>
                </c:pt>
                <c:pt idx="1">
                  <c:v>1852.8437441165906</c:v>
                </c:pt>
                <c:pt idx="2">
                  <c:v>1549.5985511435804</c:v>
                </c:pt>
                <c:pt idx="3">
                  <c:v>1173.2218848633613</c:v>
                </c:pt>
                <c:pt idx="4">
                  <c:v>906.466229231998</c:v>
                </c:pt>
                <c:pt idx="5">
                  <c:v>795.13730230757506</c:v>
                </c:pt>
                <c:pt idx="6">
                  <c:v>351.55601643349223</c:v>
                </c:pt>
                <c:pt idx="7">
                  <c:v>1111.9031873605165</c:v>
                </c:pt>
                <c:pt idx="8">
                  <c:v>904.13814357886849</c:v>
                </c:pt>
                <c:pt idx="9">
                  <c:v>1412.7079194870396</c:v>
                </c:pt>
                <c:pt idx="10">
                  <c:v>1541.2483544189163</c:v>
                </c:pt>
                <c:pt idx="11">
                  <c:v>2126.4176022936326</c:v>
                </c:pt>
                <c:pt idx="12">
                  <c:v>1945.9723442765783</c:v>
                </c:pt>
                <c:pt idx="13">
                  <c:v>1812.6615542344139</c:v>
                </c:pt>
                <c:pt idx="14">
                  <c:v>1638.0464942122589</c:v>
                </c:pt>
                <c:pt idx="15">
                  <c:v>1243.6575052167314</c:v>
                </c:pt>
                <c:pt idx="16">
                  <c:v>791.01478809699927</c:v>
                </c:pt>
                <c:pt idx="17">
                  <c:v>755.00750391498616</c:v>
                </c:pt>
                <c:pt idx="18">
                  <c:v>623.36435445785946</c:v>
                </c:pt>
                <c:pt idx="19">
                  <c:v>807.11357720123169</c:v>
                </c:pt>
                <c:pt idx="20">
                  <c:v>907.5543673122894</c:v>
                </c:pt>
                <c:pt idx="21">
                  <c:v>1087.3589643560149</c:v>
                </c:pt>
                <c:pt idx="22">
                  <c:v>1732.8887564112263</c:v>
                </c:pt>
                <c:pt idx="23">
                  <c:v>2222.5401068268061</c:v>
                </c:pt>
                <c:pt idx="24">
                  <c:v>2303.622090963338</c:v>
                </c:pt>
                <c:pt idx="25">
                  <c:v>1936.7257357520016</c:v>
                </c:pt>
                <c:pt idx="26">
                  <c:v>1770.3163793649876</c:v>
                </c:pt>
                <c:pt idx="27">
                  <c:v>1241.719582695888</c:v>
                </c:pt>
                <c:pt idx="28">
                  <c:v>835.76125359994285</c:v>
                </c:pt>
                <c:pt idx="29">
                  <c:v>843.94755825426705</c:v>
                </c:pt>
                <c:pt idx="30">
                  <c:v>666.43644790969734</c:v>
                </c:pt>
                <c:pt idx="31">
                  <c:v>787.74371713815458</c:v>
                </c:pt>
                <c:pt idx="32">
                  <c:v>722.02798890105339</c:v>
                </c:pt>
                <c:pt idx="33">
                  <c:v>1421.5322747594248</c:v>
                </c:pt>
                <c:pt idx="34">
                  <c:v>1730.7516599742182</c:v>
                </c:pt>
                <c:pt idx="35">
                  <c:v>2102.1165264106676</c:v>
                </c:pt>
                <c:pt idx="36">
                  <c:v>2101.8059785353807</c:v>
                </c:pt>
                <c:pt idx="37">
                  <c:v>1996.8700588646461</c:v>
                </c:pt>
                <c:pt idx="38">
                  <c:v>1601.8509249622953</c:v>
                </c:pt>
                <c:pt idx="39">
                  <c:v>1195.110035470015</c:v>
                </c:pt>
                <c:pt idx="40">
                  <c:v>907.47176258183435</c:v>
                </c:pt>
                <c:pt idx="41">
                  <c:v>875.15251714493229</c:v>
                </c:pt>
                <c:pt idx="42">
                  <c:v>714.73994990417646</c:v>
                </c:pt>
                <c:pt idx="43">
                  <c:v>976.87615062142811</c:v>
                </c:pt>
                <c:pt idx="44">
                  <c:v>754.75844488371467</c:v>
                </c:pt>
                <c:pt idx="45">
                  <c:v>1252.7099769986678</c:v>
                </c:pt>
                <c:pt idx="46">
                  <c:v>1663.1903200881698</c:v>
                </c:pt>
                <c:pt idx="47">
                  <c:v>2040.3807345781747</c:v>
                </c:pt>
                <c:pt idx="48">
                  <c:v>2088.2971134068735</c:v>
                </c:pt>
                <c:pt idx="49">
                  <c:v>1929.4377140755248</c:v>
                </c:pt>
                <c:pt idx="50">
                  <c:v>1615.6243362877333</c:v>
                </c:pt>
                <c:pt idx="51">
                  <c:v>1169.9149042343292</c:v>
                </c:pt>
                <c:pt idx="52">
                  <c:v>936.46503643118524</c:v>
                </c:pt>
                <c:pt idx="53">
                  <c:v>737.24850198050717</c:v>
                </c:pt>
                <c:pt idx="54">
                  <c:v>745.78290287658751</c:v>
                </c:pt>
                <c:pt idx="55">
                  <c:v>935.35873069294144</c:v>
                </c:pt>
                <c:pt idx="56">
                  <c:v>709.83646388211866</c:v>
                </c:pt>
                <c:pt idx="57">
                  <c:v>1210.9447045974023</c:v>
                </c:pt>
                <c:pt idx="58">
                  <c:v>1782.5950013568299</c:v>
                </c:pt>
                <c:pt idx="59">
                  <c:v>2126.7845678131594</c:v>
                </c:pt>
                <c:pt idx="60">
                  <c:v>2162.3816590329297</c:v>
                </c:pt>
                <c:pt idx="61">
                  <c:v>1963.6219675909374</c:v>
                </c:pt>
                <c:pt idx="62">
                  <c:v>1791.765250205958</c:v>
                </c:pt>
                <c:pt idx="63">
                  <c:v>1308.8095817121985</c:v>
                </c:pt>
                <c:pt idx="64">
                  <c:v>946.89621111606982</c:v>
                </c:pt>
                <c:pt idx="65">
                  <c:v>997.498631805233</c:v>
                </c:pt>
                <c:pt idx="66">
                  <c:v>707.70145317960964</c:v>
                </c:pt>
                <c:pt idx="67">
                  <c:v>1010.9994211951545</c:v>
                </c:pt>
                <c:pt idx="68">
                  <c:v>718.69861088506764</c:v>
                </c:pt>
                <c:pt idx="69">
                  <c:v>1309.2549645381519</c:v>
                </c:pt>
                <c:pt idx="70">
                  <c:v>1754.6035756155404</c:v>
                </c:pt>
                <c:pt idx="71">
                  <c:v>2332.513090427296</c:v>
                </c:pt>
                <c:pt idx="72">
                  <c:v>2120.1337161817905</c:v>
                </c:pt>
                <c:pt idx="73">
                  <c:v>2061.5285250199622</c:v>
                </c:pt>
                <c:pt idx="74">
                  <c:v>1805.2793771882441</c:v>
                </c:pt>
                <c:pt idx="75">
                  <c:v>1361.3600926240097</c:v>
                </c:pt>
                <c:pt idx="76">
                  <c:v>931.22718985046617</c:v>
                </c:pt>
                <c:pt idx="77">
                  <c:v>926.63632975470875</c:v>
                </c:pt>
                <c:pt idx="78">
                  <c:v>742.97601079167225</c:v>
                </c:pt>
                <c:pt idx="79">
                  <c:v>746.93571505140312</c:v>
                </c:pt>
                <c:pt idx="80">
                  <c:v>898.62411334820035</c:v>
                </c:pt>
                <c:pt idx="81">
                  <c:v>1272.4657055806865</c:v>
                </c:pt>
                <c:pt idx="82">
                  <c:v>1846.7363031192549</c:v>
                </c:pt>
                <c:pt idx="83">
                  <c:v>2244.8269722728978</c:v>
                </c:pt>
                <c:pt idx="84">
                  <c:v>2233.2849680681106</c:v>
                </c:pt>
                <c:pt idx="85">
                  <c:v>1982.1912887312083</c:v>
                </c:pt>
                <c:pt idx="86">
                  <c:v>1586.7296690460651</c:v>
                </c:pt>
                <c:pt idx="87">
                  <c:v>1323.8360050207523</c:v>
                </c:pt>
                <c:pt idx="88">
                  <c:v>914.85157101139998</c:v>
                </c:pt>
                <c:pt idx="89">
                  <c:v>782.78636156300649</c:v>
                </c:pt>
                <c:pt idx="90">
                  <c:v>788.67858152780229</c:v>
                </c:pt>
                <c:pt idx="91">
                  <c:v>825.59508347500559</c:v>
                </c:pt>
                <c:pt idx="92">
                  <c:v>935.45786368799622</c:v>
                </c:pt>
                <c:pt idx="93">
                  <c:v>1300.0542163379646</c:v>
                </c:pt>
                <c:pt idx="94">
                  <c:v>1839.623225249908</c:v>
                </c:pt>
                <c:pt idx="95">
                  <c:v>2126.8387669103404</c:v>
                </c:pt>
                <c:pt idx="96">
                  <c:v>2352.0279874746252</c:v>
                </c:pt>
                <c:pt idx="97">
                  <c:v>2052.5867561022369</c:v>
                </c:pt>
                <c:pt idx="98">
                  <c:v>1693.0765833782773</c:v>
                </c:pt>
                <c:pt idx="99">
                  <c:v>1126.5389638676475</c:v>
                </c:pt>
                <c:pt idx="100">
                  <c:v>838.95182419153446</c:v>
                </c:pt>
                <c:pt idx="101">
                  <c:v>1006.5710575825973</c:v>
                </c:pt>
                <c:pt idx="102">
                  <c:v>548.61461422212847</c:v>
                </c:pt>
                <c:pt idx="103">
                  <c:v>766.17791162050935</c:v>
                </c:pt>
                <c:pt idx="104">
                  <c:v>935.69547027626174</c:v>
                </c:pt>
                <c:pt idx="105">
                  <c:v>1571.3365987051588</c:v>
                </c:pt>
                <c:pt idx="106">
                  <c:v>1542.6420128349835</c:v>
                </c:pt>
                <c:pt idx="107">
                  <c:v>2231.9272748669041</c:v>
                </c:pt>
                <c:pt idx="108">
                  <c:v>2372.487201328202</c:v>
                </c:pt>
                <c:pt idx="109">
                  <c:v>2121.383464146295</c:v>
                </c:pt>
                <c:pt idx="110">
                  <c:v>1677.8948188537267</c:v>
                </c:pt>
                <c:pt idx="111">
                  <c:v>1269.7446025584147</c:v>
                </c:pt>
                <c:pt idx="112">
                  <c:v>1020.1266025379501</c:v>
                </c:pt>
                <c:pt idx="113">
                  <c:v>780.48536595170322</c:v>
                </c:pt>
                <c:pt idx="114">
                  <c:v>641.5378314795604</c:v>
                </c:pt>
                <c:pt idx="115">
                  <c:v>684.86299840603556</c:v>
                </c:pt>
                <c:pt idx="116">
                  <c:v>826.80359095387985</c:v>
                </c:pt>
                <c:pt idx="117">
                  <c:v>1263.3362541793131</c:v>
                </c:pt>
                <c:pt idx="118">
                  <c:v>1783.4625988542127</c:v>
                </c:pt>
                <c:pt idx="119">
                  <c:v>2236.5997026355685</c:v>
                </c:pt>
                <c:pt idx="120">
                  <c:v>2363.5189533767439</c:v>
                </c:pt>
                <c:pt idx="121">
                  <c:v>2231.6789025780031</c:v>
                </c:pt>
                <c:pt idx="122">
                  <c:v>1652.3872908189583</c:v>
                </c:pt>
                <c:pt idx="123">
                  <c:v>1318.6840437807505</c:v>
                </c:pt>
                <c:pt idx="124">
                  <c:v>1026.5812841056295</c:v>
                </c:pt>
                <c:pt idx="125">
                  <c:v>794.76487607280012</c:v>
                </c:pt>
                <c:pt idx="126">
                  <c:v>642.59428368449551</c:v>
                </c:pt>
                <c:pt idx="127">
                  <c:v>826.55433996518218</c:v>
                </c:pt>
                <c:pt idx="128">
                  <c:v>891.04649117141003</c:v>
                </c:pt>
                <c:pt idx="129">
                  <c:v>1470.1523514882506</c:v>
                </c:pt>
                <c:pt idx="130">
                  <c:v>1853.1686658727331</c:v>
                </c:pt>
                <c:pt idx="131">
                  <c:v>2418.6791330752867</c:v>
                </c:pt>
                <c:pt idx="132">
                  <c:v>2455.1898103518879</c:v>
                </c:pt>
                <c:pt idx="133">
                  <c:v>1668.2393512217611</c:v>
                </c:pt>
                <c:pt idx="134">
                  <c:v>2034.7346752201447</c:v>
                </c:pt>
                <c:pt idx="135">
                  <c:v>1274.0034760942481</c:v>
                </c:pt>
                <c:pt idx="136">
                  <c:v>950.52849350157192</c:v>
                </c:pt>
                <c:pt idx="137">
                  <c:v>870.01303240036714</c:v>
                </c:pt>
              </c:numCache>
            </c:numRef>
          </c:val>
          <c:smooth val="0"/>
          <c:extLst>
            <c:ext xmlns:c16="http://schemas.microsoft.com/office/drawing/2014/chart" uri="{C3380CC4-5D6E-409C-BE32-E72D297353CC}">
              <c16:uniqueId val="{00000001-6D10-4E7C-85B1-03BAAD959BEF}"/>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111-112'!$AG$45:$AG$164</c:f>
              <c:numCache>
                <c:formatCode>General</c:formatCode>
                <c:ptCount val="120"/>
                <c:pt idx="0">
                  <c:v>-2.4771107158627959</c:v>
                </c:pt>
                <c:pt idx="1">
                  <c:v>-1.8810471221002174</c:v>
                </c:pt>
                <c:pt idx="2">
                  <c:v>0.31840258157276197</c:v>
                </c:pt>
                <c:pt idx="3">
                  <c:v>-0.49486471649908204</c:v>
                </c:pt>
                <c:pt idx="4">
                  <c:v>-1.9018152688331511</c:v>
                </c:pt>
                <c:pt idx="5">
                  <c:v>-0.68462621794366296</c:v>
                </c:pt>
                <c:pt idx="6">
                  <c:v>-1.0006911015161866</c:v>
                </c:pt>
                <c:pt idx="7">
                  <c:v>0.71936488365748441</c:v>
                </c:pt>
                <c:pt idx="8">
                  <c:v>0.54990544779699169</c:v>
                </c:pt>
                <c:pt idx="9">
                  <c:v>-1.5390042128845334</c:v>
                </c:pt>
                <c:pt idx="10">
                  <c:v>-0.37604598295684982</c:v>
                </c:pt>
                <c:pt idx="11">
                  <c:v>-3.7103666668690707E-2</c:v>
                </c:pt>
                <c:pt idx="12">
                  <c:v>0.95169600910657282</c:v>
                </c:pt>
                <c:pt idx="13">
                  <c:v>-0.69163736057759584</c:v>
                </c:pt>
                <c:pt idx="14">
                  <c:v>1.5864808506727699</c:v>
                </c:pt>
                <c:pt idx="15">
                  <c:v>-0.51344368050924527</c:v>
                </c:pt>
                <c:pt idx="16">
                  <c:v>-1.4728285765275122</c:v>
                </c:pt>
                <c:pt idx="17">
                  <c:v>0.16804670930646906</c:v>
                </c:pt>
                <c:pt idx="18">
                  <c:v>-0.58775670115851364</c:v>
                </c:pt>
                <c:pt idx="19">
                  <c:v>0.53366502769152169</c:v>
                </c:pt>
                <c:pt idx="20">
                  <c:v>-1.2287455923582311</c:v>
                </c:pt>
                <c:pt idx="21">
                  <c:v>1.664732696287746</c:v>
                </c:pt>
                <c:pt idx="22">
                  <c:v>-0.39653443766150204</c:v>
                </c:pt>
                <c:pt idx="23">
                  <c:v>-1.1916107960624771</c:v>
                </c:pt>
                <c:pt idx="24">
                  <c:v>-0.98312555839258398</c:v>
                </c:pt>
                <c:pt idx="25">
                  <c:v>-0.11503060643390184</c:v>
                </c:pt>
                <c:pt idx="26">
                  <c:v>-2.8606223572756596E-2</c:v>
                </c:pt>
                <c:pt idx="27">
                  <c:v>-0.96029183420253317</c:v>
                </c:pt>
                <c:pt idx="28">
                  <c:v>-0.78533619682945954</c:v>
                </c:pt>
                <c:pt idx="29">
                  <c:v>0.46721027334616427</c:v>
                </c:pt>
                <c:pt idx="30">
                  <c:v>-0.12466851498597012</c:v>
                </c:pt>
                <c:pt idx="31">
                  <c:v>2.3468875053946694</c:v>
                </c:pt>
                <c:pt idx="32">
                  <c:v>-0.91495700834742111</c:v>
                </c:pt>
                <c:pt idx="33">
                  <c:v>4.6224546206917287E-2</c:v>
                </c:pt>
                <c:pt idx="34">
                  <c:v>-1.0442485174148264</c:v>
                </c:pt>
                <c:pt idx="35">
                  <c:v>-1.7834750436050766</c:v>
                </c:pt>
                <c:pt idx="36">
                  <c:v>-1.1126357510557388</c:v>
                </c:pt>
                <c:pt idx="37">
                  <c:v>-0.76150800348318581</c:v>
                </c:pt>
                <c:pt idx="38">
                  <c:v>0.10344018724098457</c:v>
                </c:pt>
                <c:pt idx="39">
                  <c:v>-1.2018388679071794</c:v>
                </c:pt>
                <c:pt idx="40">
                  <c:v>-0.50737617232369336</c:v>
                </c:pt>
                <c:pt idx="41">
                  <c:v>-0.85488269324047539</c:v>
                </c:pt>
                <c:pt idx="42">
                  <c:v>0.17294188988853518</c:v>
                </c:pt>
                <c:pt idx="43">
                  <c:v>1.9488578409731503</c:v>
                </c:pt>
                <c:pt idx="44">
                  <c:v>-1.3456263768682435</c:v>
                </c:pt>
                <c:pt idx="45">
                  <c:v>-0.35418129276341115</c:v>
                </c:pt>
                <c:pt idx="46">
                  <c:v>0.1004903728531007</c:v>
                </c:pt>
                <c:pt idx="47">
                  <c:v>-0.95511700000573008</c:v>
                </c:pt>
                <c:pt idx="48">
                  <c:v>-0.40238335856235641</c:v>
                </c:pt>
                <c:pt idx="49">
                  <c:v>-0.4337817869052647</c:v>
                </c:pt>
                <c:pt idx="50">
                  <c:v>1.7921122911080676</c:v>
                </c:pt>
                <c:pt idx="51">
                  <c:v>0.12975162980866803</c:v>
                </c:pt>
                <c:pt idx="52">
                  <c:v>-0.40737195803247678</c:v>
                </c:pt>
                <c:pt idx="53">
                  <c:v>1.6401488385411338</c:v>
                </c:pt>
                <c:pt idx="54">
                  <c:v>-0.19214694919832959</c:v>
                </c:pt>
                <c:pt idx="55">
                  <c:v>-3.2697648802904267E-15</c:v>
                </c:pt>
                <c:pt idx="56">
                  <c:v>-1.2606645125781719</c:v>
                </c:pt>
                <c:pt idx="57">
                  <c:v>0.58832428298794015</c:v>
                </c:pt>
                <c:pt idx="58">
                  <c:v>-0.16786488172862432</c:v>
                </c:pt>
                <c:pt idx="59">
                  <c:v>1.0172130474559808</c:v>
                </c:pt>
                <c:pt idx="60">
                  <c:v>-0.80741658424217955</c:v>
                </c:pt>
                <c:pt idx="61">
                  <c:v>0.50485347186721852</c:v>
                </c:pt>
                <c:pt idx="62">
                  <c:v>1.921672929437096</c:v>
                </c:pt>
                <c:pt idx="63">
                  <c:v>0.63355611138378354</c:v>
                </c:pt>
                <c:pt idx="64">
                  <c:v>-0.55759167994449665</c:v>
                </c:pt>
                <c:pt idx="65">
                  <c:v>0.9607882628143718</c:v>
                </c:pt>
                <c:pt idx="66">
                  <c:v>0.14603206946735545</c:v>
                </c:pt>
                <c:pt idx="67">
                  <c:v>0.14243658901974415</c:v>
                </c:pt>
                <c:pt idx="68">
                  <c:v>0.46429063852782571</c:v>
                </c:pt>
                <c:pt idx="69">
                  <c:v>0.23562374373528011</c:v>
                </c:pt>
                <c:pt idx="70">
                  <c:v>0.71541636921879248</c:v>
                </c:pt>
                <c:pt idx="71">
                  <c:v>0.17656167163497458</c:v>
                </c:pt>
                <c:pt idx="72">
                  <c:v>0.27737035325932186</c:v>
                </c:pt>
                <c:pt idx="73">
                  <c:v>-0.25575673923302028</c:v>
                </c:pt>
                <c:pt idx="74">
                  <c:v>-0.1735744905878116</c:v>
                </c:pt>
                <c:pt idx="75">
                  <c:v>0.2738107316811213</c:v>
                </c:pt>
                <c:pt idx="76">
                  <c:v>-0.71458558954763141</c:v>
                </c:pt>
                <c:pt idx="77">
                  <c:v>-0.41830886472903822</c:v>
                </c:pt>
                <c:pt idx="78">
                  <c:v>0.58418499237625376</c:v>
                </c:pt>
                <c:pt idx="79">
                  <c:v>0.89654804563685087</c:v>
                </c:pt>
                <c:pt idx="80">
                  <c:v>0.81741771897714699</c:v>
                </c:pt>
                <c:pt idx="81">
                  <c:v>0.50011623140728867</c:v>
                </c:pt>
                <c:pt idx="82">
                  <c:v>0.64722292169201723</c:v>
                </c:pt>
                <c:pt idx="83">
                  <c:v>-0.95459739044183922</c:v>
                </c:pt>
                <c:pt idx="84">
                  <c:v>1.4157658568378968</c:v>
                </c:pt>
                <c:pt idx="85">
                  <c:v>0.41912826813858167</c:v>
                </c:pt>
                <c:pt idx="86">
                  <c:v>0.84597890884852467</c:v>
                </c:pt>
                <c:pt idx="87">
                  <c:v>-1.6176862644423402</c:v>
                </c:pt>
                <c:pt idx="88">
                  <c:v>-1.4422404103054338</c:v>
                </c:pt>
                <c:pt idx="89">
                  <c:v>1.7271266563793695</c:v>
                </c:pt>
                <c:pt idx="90">
                  <c:v>-1.7173207493332308</c:v>
                </c:pt>
                <c:pt idx="91">
                  <c:v>0.32691252842847407</c:v>
                </c:pt>
                <c:pt idx="92">
                  <c:v>0.81969566569817565</c:v>
                </c:pt>
                <c:pt idx="93">
                  <c:v>0</c:v>
                </c:pt>
                <c:pt idx="94">
                  <c:v>-2.1999514094831674</c:v>
                </c:pt>
                <c:pt idx="95">
                  <c:v>5.2891601613983874E-2</c:v>
                </c:pt>
                <c:pt idx="96">
                  <c:v>1.6119094042571303</c:v>
                </c:pt>
                <c:pt idx="97">
                  <c:v>1.078685886681567</c:v>
                </c:pt>
                <c:pt idx="98">
                  <c:v>0.70043054265809124</c:v>
                </c:pt>
                <c:pt idx="99">
                  <c:v>-0.24476635733979388</c:v>
                </c:pt>
                <c:pt idx="100">
                  <c:v>0.29469161367584273</c:v>
                </c:pt>
                <c:pt idx="101">
                  <c:v>-0.44036862934302323</c:v>
                </c:pt>
                <c:pt idx="102">
                  <c:v>-0.826461031998871</c:v>
                </c:pt>
                <c:pt idx="103">
                  <c:v>-0.45265777422934089</c:v>
                </c:pt>
                <c:pt idx="104">
                  <c:v>-0.22425644547763235</c:v>
                </c:pt>
                <c:pt idx="105">
                  <c:v>0.14809921827343014</c:v>
                </c:pt>
                <c:pt idx="106">
                  <c:v>0.1088080751893984</c:v>
                </c:pt>
                <c:pt idx="107">
                  <c:v>9.7686409672835137E-2</c:v>
                </c:pt>
                <c:pt idx="108">
                  <c:v>1.5259303446547656</c:v>
                </c:pt>
                <c:pt idx="109">
                  <c:v>2.1360939920459106</c:v>
                </c:pt>
                <c:pt idx="110">
                  <c:v>0.45588854459102918</c:v>
                </c:pt>
                <c:pt idx="111">
                  <c:v>0.22441861128918009</c:v>
                </c:pt>
                <c:pt idx="112">
                  <c:v>0.35657298161143514</c:v>
                </c:pt>
                <c:pt idx="113">
                  <c:v>-0.30347022305009974</c:v>
                </c:pt>
                <c:pt idx="114">
                  <c:v>-0.80054781902422623</c:v>
                </c:pt>
                <c:pt idx="115">
                  <c:v>0.9255805838644181</c:v>
                </c:pt>
                <c:pt idx="116">
                  <c:v>0.41132841995619568</c:v>
                </c:pt>
                <c:pt idx="117">
                  <c:v>2.1611710210694777</c:v>
                </c:pt>
                <c:pt idx="118">
                  <c:v>0.95710068969046758</c:v>
                </c:pt>
                <c:pt idx="119">
                  <c:v>1.7778481221506786</c:v>
                </c:pt>
              </c:numCache>
            </c:numRef>
          </c:xVal>
          <c:yVal>
            <c:numRef>
              <c:f>'ID Sch. 111-112'!$AR$45:$AR$164</c:f>
              <c:numCache>
                <c:formatCode>0.000</c:formatCode>
                <c:ptCount val="120"/>
                <c:pt idx="0">
                  <c:v>-2.5624047253801172</c:v>
                </c:pt>
                <c:pt idx="1">
                  <c:v>-1.8786590672766057</c:v>
                </c:pt>
                <c:pt idx="2">
                  <c:v>0.3732804719655104</c:v>
                </c:pt>
                <c:pt idx="3">
                  <c:v>-0.51129056715173082</c:v>
                </c:pt>
                <c:pt idx="4">
                  <c:v>-2.0173495927674461</c:v>
                </c:pt>
                <c:pt idx="5">
                  <c:v>-0.63414296405799342</c:v>
                </c:pt>
                <c:pt idx="6">
                  <c:v>-1.0512597817977336</c:v>
                </c:pt>
                <c:pt idx="7">
                  <c:v>0.82466217903935268</c:v>
                </c:pt>
                <c:pt idx="8">
                  <c:v>0.63414296405799342</c:v>
                </c:pt>
                <c:pt idx="9">
                  <c:v>-1.5267663302113335</c:v>
                </c:pt>
                <c:pt idx="10">
                  <c:v>-0.32893642436422554</c:v>
                </c:pt>
                <c:pt idx="11">
                  <c:v>-9.3941125106491899E-2</c:v>
                </c:pt>
                <c:pt idx="12">
                  <c:v>1.0157020117051774</c:v>
                </c:pt>
                <c:pt idx="13">
                  <c:v>-0.65984156097410673</c:v>
                </c:pt>
                <c:pt idx="14">
                  <c:v>1.3007407952098116</c:v>
                </c:pt>
                <c:pt idx="15">
                  <c:v>-0.55940759981342003</c:v>
                </c:pt>
                <c:pt idx="16">
                  <c:v>-1.4630593361844002</c:v>
                </c:pt>
                <c:pt idx="17">
                  <c:v>0.19934121391943735</c:v>
                </c:pt>
                <c:pt idx="18">
                  <c:v>-0.60885652565055048</c:v>
                </c:pt>
                <c:pt idx="19">
                  <c:v>0.60885652565055048</c:v>
                </c:pt>
                <c:pt idx="20">
                  <c:v>-1.2536226075646817</c:v>
                </c:pt>
                <c:pt idx="21">
                  <c:v>1.4630593361844004</c:v>
                </c:pt>
                <c:pt idx="22">
                  <c:v>-0.35102215742413223</c:v>
                </c:pt>
                <c:pt idx="23">
                  <c:v>-1.1669186011353176</c:v>
                </c:pt>
                <c:pt idx="24">
                  <c:v>-1.0157020117051774</c:v>
                </c:pt>
                <c:pt idx="25">
                  <c:v>-0.11490060124967313</c:v>
                </c:pt>
                <c:pt idx="26">
                  <c:v>-7.3022840689146426E-2</c:v>
                </c:pt>
                <c:pt idx="27">
                  <c:v>-0.98138417626213981</c:v>
                </c:pt>
                <c:pt idx="28">
                  <c:v>-0.73973721941388981</c:v>
                </c:pt>
                <c:pt idx="29">
                  <c:v>0.53519417688850079</c:v>
                </c:pt>
                <c:pt idx="30">
                  <c:v>-0.13591068064648049</c:v>
                </c:pt>
                <c:pt idx="31">
                  <c:v>2.562404725380119</c:v>
                </c:pt>
                <c:pt idx="32">
                  <c:v>-0.88473536642075068</c:v>
                </c:pt>
                <c:pt idx="33">
                  <c:v>-1.0422759496273899E-2</c:v>
                </c:pt>
                <c:pt idx="34">
                  <c:v>-1.0881989764386006</c:v>
                </c:pt>
                <c:pt idx="35">
                  <c:v>-1.7688250385187059</c:v>
                </c:pt>
                <c:pt idx="36">
                  <c:v>-1.1266860090395716</c:v>
                </c:pt>
                <c:pt idx="37">
                  <c:v>-0.71260296566742809</c:v>
                </c:pt>
                <c:pt idx="38">
                  <c:v>7.3022840689146426E-2</c:v>
                </c:pt>
                <c:pt idx="39">
                  <c:v>-1.2091343701602324</c:v>
                </c:pt>
                <c:pt idx="40">
                  <c:v>-0.53519417688850079</c:v>
                </c:pt>
                <c:pt idx="41">
                  <c:v>-0.85431334867221986</c:v>
                </c:pt>
                <c:pt idx="42">
                  <c:v>0.22065146486235332</c:v>
                </c:pt>
                <c:pt idx="43">
                  <c:v>1.8786590672766061</c:v>
                </c:pt>
                <c:pt idx="44">
                  <c:v>-1.3509383667831778</c:v>
                </c:pt>
                <c:pt idx="45">
                  <c:v>-0.30701000240174037</c:v>
                </c:pt>
                <c:pt idx="46">
                  <c:v>5.213646396562386E-2</c:v>
                </c:pt>
                <c:pt idx="47">
                  <c:v>-0.94818488013239854</c:v>
                </c:pt>
                <c:pt idx="48">
                  <c:v>-0.3732804719655104</c:v>
                </c:pt>
                <c:pt idx="49">
                  <c:v>-0.44123392015968882</c:v>
                </c:pt>
                <c:pt idx="50">
                  <c:v>1.6769355088893503</c:v>
                </c:pt>
                <c:pt idx="51">
                  <c:v>0.11490060124967313</c:v>
                </c:pt>
                <c:pt idx="52">
                  <c:v>-0.39572529581448734</c:v>
                </c:pt>
                <c:pt idx="53">
                  <c:v>1.4047919280405334</c:v>
                </c:pt>
                <c:pt idx="54">
                  <c:v>-0.19934121391943735</c:v>
                </c:pt>
                <c:pt idx="55">
                  <c:v>-5.213646396562386E-2</c:v>
                </c:pt>
                <c:pt idx="56">
                  <c:v>-1.3007407952098116</c:v>
                </c:pt>
                <c:pt idx="57">
                  <c:v>0.68598353263417977</c:v>
                </c:pt>
                <c:pt idx="58">
                  <c:v>-0.15698093272589608</c:v>
                </c:pt>
                <c:pt idx="59">
                  <c:v>1.1266860090395716</c:v>
                </c:pt>
                <c:pt idx="60">
                  <c:v>-0.79571892196992056</c:v>
                </c:pt>
                <c:pt idx="61">
                  <c:v>0.58395355652530356</c:v>
                </c:pt>
                <c:pt idx="62">
                  <c:v>1.7688250385187059</c:v>
                </c:pt>
                <c:pt idx="63">
                  <c:v>0.71260296566742809</c:v>
                </c:pt>
                <c:pt idx="64">
                  <c:v>-0.58395355652530356</c:v>
                </c:pt>
                <c:pt idx="65">
                  <c:v>1.0881989764386006</c:v>
                </c:pt>
                <c:pt idx="66">
                  <c:v>0.15698093272589608</c:v>
                </c:pt>
                <c:pt idx="67">
                  <c:v>0.13591068064648049</c:v>
                </c:pt>
                <c:pt idx="68">
                  <c:v>0.51129056715173082</c:v>
                </c:pt>
                <c:pt idx="69">
                  <c:v>0.28523021200384785</c:v>
                </c:pt>
                <c:pt idx="70">
                  <c:v>0.79571892196992056</c:v>
                </c:pt>
                <c:pt idx="71">
                  <c:v>0.24206240467219475</c:v>
                </c:pt>
                <c:pt idx="72">
                  <c:v>0.32893642436422554</c:v>
                </c:pt>
                <c:pt idx="73">
                  <c:v>-0.26358490404097262</c:v>
                </c:pt>
                <c:pt idx="74">
                  <c:v>-0.17812111651651327</c:v>
                </c:pt>
                <c:pt idx="75">
                  <c:v>0.30701000240174037</c:v>
                </c:pt>
                <c:pt idx="76">
                  <c:v>-0.68598353263417977</c:v>
                </c:pt>
                <c:pt idx="77">
                  <c:v>-0.41837128791165434</c:v>
                </c:pt>
                <c:pt idx="78">
                  <c:v>0.65984156097410673</c:v>
                </c:pt>
                <c:pt idx="79">
                  <c:v>0.94818488013239854</c:v>
                </c:pt>
                <c:pt idx="80">
                  <c:v>0.85431334867221986</c:v>
                </c:pt>
                <c:pt idx="81">
                  <c:v>0.55940759981342003</c:v>
                </c:pt>
                <c:pt idx="82">
                  <c:v>0.73973721941388981</c:v>
                </c:pt>
                <c:pt idx="83">
                  <c:v>-0.91599911388803534</c:v>
                </c:pt>
                <c:pt idx="84">
                  <c:v>1.2091343701602324</c:v>
                </c:pt>
                <c:pt idx="85">
                  <c:v>0.46432956872668901</c:v>
                </c:pt>
                <c:pt idx="86">
                  <c:v>0.91599911388803534</c:v>
                </c:pt>
                <c:pt idx="87">
                  <c:v>-1.5973526977611858</c:v>
                </c:pt>
                <c:pt idx="88">
                  <c:v>-1.4047919280405334</c:v>
                </c:pt>
                <c:pt idx="89">
                  <c:v>1.5267663302113343</c:v>
                </c:pt>
                <c:pt idx="90">
                  <c:v>-1.6769355088893503</c:v>
                </c:pt>
                <c:pt idx="91">
                  <c:v>0.39572529581448734</c:v>
                </c:pt>
                <c:pt idx="92">
                  <c:v>0.88473536642075068</c:v>
                </c:pt>
                <c:pt idx="93">
                  <c:v>-3.127280902613698E-2</c:v>
                </c:pt>
                <c:pt idx="94">
                  <c:v>-2.2111272410853271</c:v>
                </c:pt>
                <c:pt idx="95">
                  <c:v>1.0422759496273899E-2</c:v>
                </c:pt>
                <c:pt idx="96">
                  <c:v>1.3509383667831778</c:v>
                </c:pt>
                <c:pt idx="97">
                  <c:v>1.1669186011353176</c:v>
                </c:pt>
                <c:pt idx="98">
                  <c:v>0.76742739995147802</c:v>
                </c:pt>
                <c:pt idx="99">
                  <c:v>-0.24206240467219475</c:v>
                </c:pt>
                <c:pt idx="100">
                  <c:v>0.35102215742413223</c:v>
                </c:pt>
                <c:pt idx="101">
                  <c:v>-0.46432956872668901</c:v>
                </c:pt>
                <c:pt idx="102">
                  <c:v>-0.82466217903935268</c:v>
                </c:pt>
                <c:pt idx="103">
                  <c:v>-0.48767561631153389</c:v>
                </c:pt>
                <c:pt idx="104">
                  <c:v>-0.22065146486235332</c:v>
                </c:pt>
                <c:pt idx="105">
                  <c:v>0.17812111651651327</c:v>
                </c:pt>
                <c:pt idx="106">
                  <c:v>9.3941125106491899E-2</c:v>
                </c:pt>
                <c:pt idx="107">
                  <c:v>3.127280902613698E-2</c:v>
                </c:pt>
                <c:pt idx="108">
                  <c:v>1.2536226075646817</c:v>
                </c:pt>
                <c:pt idx="109">
                  <c:v>2.017349592767447</c:v>
                </c:pt>
                <c:pt idx="110">
                  <c:v>0.48767561631153389</c:v>
                </c:pt>
                <c:pt idx="111">
                  <c:v>0.26358490404097262</c:v>
                </c:pt>
                <c:pt idx="112">
                  <c:v>0.41837128791165434</c:v>
                </c:pt>
                <c:pt idx="113">
                  <c:v>-0.28523021200384785</c:v>
                </c:pt>
                <c:pt idx="114">
                  <c:v>-0.76742739995147802</c:v>
                </c:pt>
                <c:pt idx="115">
                  <c:v>0.98138417626213981</c:v>
                </c:pt>
                <c:pt idx="116">
                  <c:v>0.44123392015968882</c:v>
                </c:pt>
                <c:pt idx="117">
                  <c:v>2.2111272410853289</c:v>
                </c:pt>
                <c:pt idx="118">
                  <c:v>1.0512597817977336</c:v>
                </c:pt>
                <c:pt idx="119">
                  <c:v>1.5973526977611863</c:v>
                </c:pt>
              </c:numCache>
            </c:numRef>
          </c:yVal>
          <c:smooth val="0"/>
          <c:extLst>
            <c:ext xmlns:c16="http://schemas.microsoft.com/office/drawing/2014/chart" uri="{C3380CC4-5D6E-409C-BE32-E72D297353CC}">
              <c16:uniqueId val="{00000001-DE16-46BB-89D3-10F419936401}"/>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11-12'!$AQ$46:$AQ$165</c:f>
              <c:numCache>
                <c:formatCode>General</c:formatCode>
                <c:ptCount val="120"/>
                <c:pt idx="0">
                  <c:v>-6.6800529849356164E-14</c:v>
                </c:pt>
                <c:pt idx="1">
                  <c:v>0.3677522082724482</c:v>
                </c:pt>
                <c:pt idx="2">
                  <c:v>-1.2393593101080314</c:v>
                </c:pt>
                <c:pt idx="3">
                  <c:v>0.6345841515602747</c:v>
                </c:pt>
                <c:pt idx="4">
                  <c:v>0.80925478907881754</c:v>
                </c:pt>
                <c:pt idx="5">
                  <c:v>0.47156944721221178</c:v>
                </c:pt>
                <c:pt idx="6">
                  <c:v>0.75852734515633324</c:v>
                </c:pt>
                <c:pt idx="7">
                  <c:v>2.021012758416274</c:v>
                </c:pt>
                <c:pt idx="8">
                  <c:v>-0.90084546613527638</c:v>
                </c:pt>
                <c:pt idx="9">
                  <c:v>2.0650782834517969</c:v>
                </c:pt>
                <c:pt idx="10">
                  <c:v>-1.4550691320616957</c:v>
                </c:pt>
                <c:pt idx="11">
                  <c:v>-0.88610158174289178</c:v>
                </c:pt>
                <c:pt idx="12">
                  <c:v>1.4479507195989534</c:v>
                </c:pt>
                <c:pt idx="13">
                  <c:v>-7.8281585471397408E-2</c:v>
                </c:pt>
                <c:pt idx="14">
                  <c:v>-0.38463682844698122</c:v>
                </c:pt>
                <c:pt idx="15">
                  <c:v>-0.49133842739134542</c:v>
                </c:pt>
                <c:pt idx="16">
                  <c:v>0.11803106163821642</c:v>
                </c:pt>
                <c:pt idx="17">
                  <c:v>-2.6047513685040049</c:v>
                </c:pt>
                <c:pt idx="18">
                  <c:v>-1.8154855804980938</c:v>
                </c:pt>
                <c:pt idx="19">
                  <c:v>-1.5299661247743752</c:v>
                </c:pt>
                <c:pt idx="20">
                  <c:v>0.42272129227417216</c:v>
                </c:pt>
                <c:pt idx="21">
                  <c:v>-0.37883953277627586</c:v>
                </c:pt>
                <c:pt idx="22">
                  <c:v>0.21226900729329451</c:v>
                </c:pt>
                <c:pt idx="23">
                  <c:v>-1.2292153916871398</c:v>
                </c:pt>
                <c:pt idx="24">
                  <c:v>-5.1385022961043198E-15</c:v>
                </c:pt>
                <c:pt idx="25">
                  <c:v>-0.11954730937430046</c:v>
                </c:pt>
                <c:pt idx="26">
                  <c:v>0.16065429308858134</c:v>
                </c:pt>
                <c:pt idx="27">
                  <c:v>0.49196696442127585</c:v>
                </c:pt>
                <c:pt idx="28">
                  <c:v>-1.5053340692381865</c:v>
                </c:pt>
                <c:pt idx="29">
                  <c:v>0.18935169048957226</c:v>
                </c:pt>
                <c:pt idx="30">
                  <c:v>-1.0080212875690213</c:v>
                </c:pt>
                <c:pt idx="31">
                  <c:v>0.6956117422714776</c:v>
                </c:pt>
                <c:pt idx="32">
                  <c:v>-0.19644874943884086</c:v>
                </c:pt>
                <c:pt idx="33">
                  <c:v>-0.48547398560805377</c:v>
                </c:pt>
                <c:pt idx="34">
                  <c:v>0.14061813389800815</c:v>
                </c:pt>
                <c:pt idx="35">
                  <c:v>-1.3260460924633268</c:v>
                </c:pt>
                <c:pt idx="36">
                  <c:v>1.8759799442544278</c:v>
                </c:pt>
                <c:pt idx="37">
                  <c:v>0.67682882071065631</c:v>
                </c:pt>
                <c:pt idx="38">
                  <c:v>1.6556480750856706</c:v>
                </c:pt>
                <c:pt idx="39">
                  <c:v>-1.3939493314317961</c:v>
                </c:pt>
                <c:pt idx="40">
                  <c:v>1.2513349135095739</c:v>
                </c:pt>
                <c:pt idx="41">
                  <c:v>-0.1212649586753303</c:v>
                </c:pt>
                <c:pt idx="42">
                  <c:v>1.4450631662155156</c:v>
                </c:pt>
                <c:pt idx="43">
                  <c:v>0.106064164036414</c:v>
                </c:pt>
                <c:pt idx="44">
                  <c:v>1.552086665696526</c:v>
                </c:pt>
                <c:pt idx="45">
                  <c:v>0.36539227538765462</c:v>
                </c:pt>
                <c:pt idx="46">
                  <c:v>0.33553253654006449</c:v>
                </c:pt>
                <c:pt idx="47">
                  <c:v>-0.9496224323011575</c:v>
                </c:pt>
                <c:pt idx="48">
                  <c:v>0.69532423610025285</c:v>
                </c:pt>
                <c:pt idx="49">
                  <c:v>1.1361160628683302</c:v>
                </c:pt>
                <c:pt idx="50">
                  <c:v>1.7095709414897697</c:v>
                </c:pt>
                <c:pt idx="51">
                  <c:v>0.18561121073326317</c:v>
                </c:pt>
                <c:pt idx="52">
                  <c:v>0.15993220053397492</c:v>
                </c:pt>
                <c:pt idx="53">
                  <c:v>0.56150775993430391</c:v>
                </c:pt>
                <c:pt idx="54">
                  <c:v>-1.1832701618951555</c:v>
                </c:pt>
                <c:pt idx="55">
                  <c:v>0.40942149987085114</c:v>
                </c:pt>
                <c:pt idx="56">
                  <c:v>0.26958844165514584</c:v>
                </c:pt>
                <c:pt idx="57">
                  <c:v>-0.75660503458056749</c:v>
                </c:pt>
                <c:pt idx="58">
                  <c:v>0.57044671341331166</c:v>
                </c:pt>
                <c:pt idx="59">
                  <c:v>0.13405402178770315</c:v>
                </c:pt>
                <c:pt idx="60">
                  <c:v>-0.55217717463188398</c:v>
                </c:pt>
                <c:pt idx="61">
                  <c:v>-6.4229719513307248E-2</c:v>
                </c:pt>
                <c:pt idx="62">
                  <c:v>0.99462817083348054</c:v>
                </c:pt>
                <c:pt idx="63">
                  <c:v>0.28056587791480025</c:v>
                </c:pt>
                <c:pt idx="64">
                  <c:v>0.37564362415870733</c:v>
                </c:pt>
                <c:pt idx="65">
                  <c:v>-5.8099436152014031E-2</c:v>
                </c:pt>
                <c:pt idx="66">
                  <c:v>-0.62441510638287867</c:v>
                </c:pt>
                <c:pt idx="67">
                  <c:v>-2.0578687005358858</c:v>
                </c:pt>
                <c:pt idx="68">
                  <c:v>-0.53878458684290675</c:v>
                </c:pt>
                <c:pt idx="69">
                  <c:v>-0.59733140785229688</c:v>
                </c:pt>
                <c:pt idx="70">
                  <c:v>0.54323796227049037</c:v>
                </c:pt>
                <c:pt idx="71">
                  <c:v>-0.67653570567400956</c:v>
                </c:pt>
                <c:pt idx="72">
                  <c:v>8.5999524840871186E-2</c:v>
                </c:pt>
                <c:pt idx="73">
                  <c:v>-1.5586589598782699</c:v>
                </c:pt>
                <c:pt idx="74">
                  <c:v>-0.7273012508991511</c:v>
                </c:pt>
                <c:pt idx="75">
                  <c:v>0.40582968210789383</c:v>
                </c:pt>
                <c:pt idx="76">
                  <c:v>0.29805063441863455</c:v>
                </c:pt>
                <c:pt idx="77">
                  <c:v>-0.16920098197237615</c:v>
                </c:pt>
                <c:pt idx="78">
                  <c:v>6.0390174821163163E-2</c:v>
                </c:pt>
                <c:pt idx="79">
                  <c:v>-0.30508925364876477</c:v>
                </c:pt>
                <c:pt idx="80">
                  <c:v>0.48471217833096314</c:v>
                </c:pt>
                <c:pt idx="81">
                  <c:v>-0.94985742987658983</c:v>
                </c:pt>
                <c:pt idx="82">
                  <c:v>-2.5947920462203622E-2</c:v>
                </c:pt>
                <c:pt idx="83">
                  <c:v>0.89489831277307463</c:v>
                </c:pt>
                <c:pt idx="84">
                  <c:v>-0.4357178051545324</c:v>
                </c:pt>
                <c:pt idx="85">
                  <c:v>0.46733364893403062</c:v>
                </c:pt>
                <c:pt idx="86">
                  <c:v>-0.98326966527895909</c:v>
                </c:pt>
                <c:pt idx="87">
                  <c:v>-1.6046447168417728</c:v>
                </c:pt>
                <c:pt idx="88">
                  <c:v>-0.88987519087544931</c:v>
                </c:pt>
                <c:pt idx="89">
                  <c:v>0.8063617159082539</c:v>
                </c:pt>
                <c:pt idx="90">
                  <c:v>1.4617154188592412</c:v>
                </c:pt>
                <c:pt idx="91">
                  <c:v>0.2264427729496345</c:v>
                </c:pt>
                <c:pt idx="92">
                  <c:v>-0.43808617100556452</c:v>
                </c:pt>
                <c:pt idx="93">
                  <c:v>-0.34888910149333074</c:v>
                </c:pt>
                <c:pt idx="94">
                  <c:v>-0.41318767969748554</c:v>
                </c:pt>
                <c:pt idx="95">
                  <c:v>-0.16148827228368245</c:v>
                </c:pt>
                <c:pt idx="96">
                  <c:v>1.5048321949082863</c:v>
                </c:pt>
                <c:pt idx="97">
                  <c:v>-0.16656674029955129</c:v>
                </c:pt>
                <c:pt idx="98">
                  <c:v>-2.3588963342122224</c:v>
                </c:pt>
                <c:pt idx="99">
                  <c:v>-0.14834875251272533</c:v>
                </c:pt>
                <c:pt idx="100">
                  <c:v>2.1488334845357508</c:v>
                </c:pt>
                <c:pt idx="101">
                  <c:v>1.3840450704372826</c:v>
                </c:pt>
                <c:pt idx="102">
                  <c:v>-2.5692511480521599E-14</c:v>
                </c:pt>
                <c:pt idx="103">
                  <c:v>1.8699993442868796</c:v>
                </c:pt>
                <c:pt idx="104">
                  <c:v>0.7792327122902909</c:v>
                </c:pt>
                <c:pt idx="105">
                  <c:v>-0.19972354532439371</c:v>
                </c:pt>
                <c:pt idx="106">
                  <c:v>-0.48117147409443156</c:v>
                </c:pt>
                <c:pt idx="107">
                  <c:v>0.20804744487585486</c:v>
                </c:pt>
                <c:pt idx="108">
                  <c:v>-3.0831013776625919E-14</c:v>
                </c:pt>
                <c:pt idx="109">
                  <c:v>1.0595353747891083</c:v>
                </c:pt>
                <c:pt idx="110">
                  <c:v>-1.3715247867321696</c:v>
                </c:pt>
                <c:pt idx="111">
                  <c:v>1.6397233414399726</c:v>
                </c:pt>
                <c:pt idx="112">
                  <c:v>-2.7658714477601838</c:v>
                </c:pt>
                <c:pt idx="113">
                  <c:v>-0.45951893867804283</c:v>
                </c:pt>
                <c:pt idx="114">
                  <c:v>-0.63707349493341148</c:v>
                </c:pt>
                <c:pt idx="115">
                  <c:v>0.58717219061310566</c:v>
                </c:pt>
                <c:pt idx="116">
                  <c:v>-1.4341763168246586</c:v>
                </c:pt>
                <c:pt idx="117">
                  <c:v>0.52373675095287775</c:v>
                </c:pt>
                <c:pt idx="118">
                  <c:v>0.57327185290045701</c:v>
                </c:pt>
                <c:pt idx="119">
                  <c:v>0.47630481140031278</c:v>
                </c:pt>
              </c:numCache>
            </c:numRef>
          </c:val>
          <c:smooth val="0"/>
          <c:extLst>
            <c:ext xmlns:c16="http://schemas.microsoft.com/office/drawing/2014/chart" uri="{C3380CC4-5D6E-409C-BE32-E72D297353CC}">
              <c16:uniqueId val="{00000000-32C1-46E9-823C-8BA3B098A924}"/>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111-112'!$BI$166:$BU$166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111-112'!$BI$169:$BU$169</c:f>
              <c:numCache>
                <c:formatCode>0.000000</c:formatCode>
                <c:ptCount val="13"/>
                <c:pt idx="0">
                  <c:v>1</c:v>
                </c:pt>
                <c:pt idx="1">
                  <c:v>8.4204470853480914E-2</c:v>
                </c:pt>
                <c:pt idx="2">
                  <c:v>4.6427578028207635E-2</c:v>
                </c:pt>
                <c:pt idx="3">
                  <c:v>3.9649981910701883E-2</c:v>
                </c:pt>
                <c:pt idx="4">
                  <c:v>7.7103147701823027E-2</c:v>
                </c:pt>
                <c:pt idx="5">
                  <c:v>1.1205626900308125E-2</c:v>
                </c:pt>
                <c:pt idx="6">
                  <c:v>-0.11086887375145399</c:v>
                </c:pt>
                <c:pt idx="7">
                  <c:v>0.15809106240126242</c:v>
                </c:pt>
                <c:pt idx="8">
                  <c:v>-5.0543187815778948E-3</c:v>
                </c:pt>
                <c:pt idx="9">
                  <c:v>8.9870296447334547E-2</c:v>
                </c:pt>
                <c:pt idx="10">
                  <c:v>7.52353666522773E-2</c:v>
                </c:pt>
                <c:pt idx="11">
                  <c:v>8.661867910979576E-2</c:v>
                </c:pt>
                <c:pt idx="12">
                  <c:v>0.24695741446883837</c:v>
                </c:pt>
              </c:numCache>
            </c:numRef>
          </c:val>
          <c:extLst>
            <c:ext xmlns:c16="http://schemas.microsoft.com/office/drawing/2014/chart" uri="{C3380CC4-5D6E-409C-BE32-E72D297353CC}">
              <c16:uniqueId val="{00000000-2B4F-4FB3-82DB-DAC249A0D665}"/>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111-112'!$BH$171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'ID Sch. 111-112'!$BJ$171:$BU$171</c:f>
              <c:numCache>
                <c:formatCode>0.000000</c:formatCode>
                <c:ptCount val="12"/>
                <c:pt idx="0">
                  <c:v>0.3503201645126115</c:v>
                </c:pt>
                <c:pt idx="1">
                  <c:v>0.56560244173275076</c:v>
                </c:pt>
                <c:pt idx="2">
                  <c:v>0.72049772346438434</c:v>
                </c:pt>
                <c:pt idx="3">
                  <c:v>0.71981046675869131</c:v>
                </c:pt>
                <c:pt idx="4">
                  <c:v>0.83475752262059166</c:v>
                </c:pt>
                <c:pt idx="5">
                  <c:v>0.71971879671383743</c:v>
                </c:pt>
                <c:pt idx="6">
                  <c:v>0.43733477824360756</c:v>
                </c:pt>
                <c:pt idx="7">
                  <c:v>0.54500635531838948</c:v>
                </c:pt>
                <c:pt idx="8">
                  <c:v>0.53537154762276651</c:v>
                </c:pt>
                <c:pt idx="9">
                  <c:v>0.55682935550912205</c:v>
                </c:pt>
                <c:pt idx="10">
                  <c:v>0.55310502536040085</c:v>
                </c:pt>
                <c:pt idx="11">
                  <c:v>0.11520071211750664</c:v>
                </c:pt>
              </c:numCache>
            </c:numRef>
          </c:val>
          <c:extLst>
            <c:ext xmlns:c16="http://schemas.microsoft.com/office/drawing/2014/chart" uri="{C3380CC4-5D6E-409C-BE32-E72D297353CC}">
              <c16:uniqueId val="{00000000-4951-46DE-B411-753E797B510E}"/>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09189CE-4DCB-4202-8041-BA99E4EAEA21}">
          <cx:tx>
            <cx:txData>
              <cx:f>_xlchart.v1.0</cx:f>
              <cx:v>Residuals</cx:v>
            </cx:txData>
          </cx:tx>
          <cx:dataId val="0"/>
          <cx:layoutPr>
            <cx:binning intervalClosed="r">
              <cx:binCount val="8"/>
            </cx:binning>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0.xml><?xml version="1.0" encoding="utf-8"?>
<cx:chartSpace xmlns:a="http://schemas.openxmlformats.org/drawingml/2006/main" xmlns:r="http://schemas.openxmlformats.org/officeDocument/2006/relationships" xmlns:cx="http://schemas.microsoft.com/office/drawing/2014/chartex">
  <cx:chartData>
    <cx:data id="0">
      <cx:numDim type="val">
        <cx:f>_xlchart.v1.13</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A64A246A-09CB-41CD-8009-3CBD4A3DB2CF}">
          <cx:tx>
            <cx:txData>
              <cx:f>_xlchart.v1.12</cx:f>
              <cx:v>Residuals</cx:v>
            </cx:txData>
          </cx:tx>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1.xml><?xml version="1.0" encoding="utf-8"?>
<cx:chartSpace xmlns:a="http://schemas.openxmlformats.org/drawingml/2006/main" xmlns:r="http://schemas.openxmlformats.org/officeDocument/2006/relationships" xmlns:cx="http://schemas.microsoft.com/office/drawing/2014/chartex">
  <cx:chartData>
    <cx:data id="0">
      <cx:numDim type="val">
        <cx:f>_xlchart.v1.15</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83B87AA-740D-454E-A045-BBB3E1DF2DE8}">
          <cx:tx>
            <cx:txData>
              <cx:f>_xlchart.v1.14</cx:f>
              <cx:v>Residuals</cx:v>
            </cx:txData>
          </cx:tx>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2.xml><?xml version="1.0" encoding="utf-8"?>
<cx:chartSpace xmlns:a="http://schemas.openxmlformats.org/drawingml/2006/main" xmlns:r="http://schemas.openxmlformats.org/officeDocument/2006/relationships" xmlns:cx="http://schemas.microsoft.com/office/drawing/2014/chartex">
  <cx:chartData>
    <cx:data id="0">
      <cx:numDim type="val">
        <cx:f>_xlchart.v1.17</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5BB5AA34-2207-4917-A34D-8024700A2BAE}">
          <cx:tx>
            <cx:txData>
              <cx:f>_xlchart.v1.16</cx:f>
              <cx:v>Residuals</cx:v>
            </cx:txData>
          </cx:tx>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3.xml><?xml version="1.0" encoding="utf-8"?>
<cx:chartSpace xmlns:a="http://schemas.openxmlformats.org/drawingml/2006/main" xmlns:r="http://schemas.openxmlformats.org/officeDocument/2006/relationships" xmlns:cx="http://schemas.microsoft.com/office/drawing/2014/chartex">
  <cx:chartData>
    <cx:data id="0">
      <cx:numDim type="val">
        <cx:f>_xlchart.v1.19</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09189CE-4DCB-4202-8041-BA99E4EAEA21}">
          <cx:tx>
            <cx:txData>
              <cx:f>_xlchart.v1.18</cx:f>
              <cx:v>Residuals</cx:v>
            </cx:txData>
          </cx:tx>
          <cx:dataId val="0"/>
          <cx:layoutPr>
            <cx:binning intervalClosed="r">
              <cx:binCount val="8"/>
            </cx:binning>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4.xml><?xml version="1.0" encoding="utf-8"?>
<cx:chartSpace xmlns:a="http://schemas.openxmlformats.org/drawingml/2006/main" xmlns:r="http://schemas.openxmlformats.org/officeDocument/2006/relationships" xmlns:cx="http://schemas.microsoft.com/office/drawing/2014/chartex">
  <cx:chartData>
    <cx:data id="0">
      <cx:numDim type="val">
        <cx:f>_xlchart.v1.21</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A64A246A-09CB-41CD-8009-3CBD4A3DB2CF}">
          <cx:tx>
            <cx:txData>
              <cx:f>_xlchart.v1.20</cx:f>
              <cx:v>Residuals</cx:v>
            </cx:txData>
          </cx:tx>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val">
        <cx:f>_xlchart.v1.2</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1F1310ED-46FB-4538-B17D-9DD7C492CD4A}">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numDim type="val">
        <cx:f>_xlchart.v1.3</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D3F4872C-B176-4172-8DF9-A991BD2B9F1A}">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numDim type="val">
        <cx:f>_xlchart.v1.4</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91D71DF5-7048-4308-8A72-FE8509094D3B}">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numDim type="val">
        <cx:f>_xlchart.v1.6</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09189CE-4DCB-4202-8041-BA99E4EAEA21}">
          <cx:tx>
            <cx:txData>
              <cx:f>_xlchart.v1.5</cx:f>
              <cx:v>Residuals</cx:v>
            </cx:txData>
          </cx:tx>
          <cx:dataId val="0"/>
          <cx:layoutPr>
            <cx:binning intervalClosed="r">
              <cx:binCount val="8"/>
            </cx:binning>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numDim type="val">
        <cx:f>_xlchart.v1.7</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1F1310ED-46FB-4538-B17D-9DD7C492CD4A}">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numDim type="val">
        <cx:f>_xlchart.v1.8</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D3F4872C-B176-4172-8DF9-A991BD2B9F1A}">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numDim type="val">
        <cx:f>_xlchart.v1.9</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91D71DF5-7048-4308-8A72-FE8509094D3B}">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9.xml><?xml version="1.0" encoding="utf-8"?>
<cx:chartSpace xmlns:a="http://schemas.openxmlformats.org/drawingml/2006/main" xmlns:r="http://schemas.openxmlformats.org/officeDocument/2006/relationships" xmlns:cx="http://schemas.microsoft.com/office/drawing/2014/chartex">
  <cx:chartData>
    <cx:data id="0">
      <cx:numDim type="val">
        <cx:f>_xlchart.v1.11</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09189CE-4DCB-4202-8041-BA99E4EAEA21}">
          <cx:tx>
            <cx:txData>
              <cx:f>_xlchart.v1.10</cx:f>
              <cx:v>Residuals</cx:v>
            </cx:txData>
          </cx:tx>
          <cx:dataId val="0"/>
          <cx:layoutPr>
            <cx:binning intervalClosed="r">
              <cx:binCount val="8"/>
            </cx:binning>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8.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7.xml"/><Relationship Id="rId5" Type="http://schemas.openxmlformats.org/officeDocument/2006/relationships/chart" Target="../charts/chart36.xml"/><Relationship Id="rId4" Type="http://schemas.microsoft.com/office/2014/relationships/chartEx" Target="../charts/chartEx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1.xml"/><Relationship Id="rId7" Type="http://schemas.openxmlformats.org/officeDocument/2006/relationships/chart" Target="../charts/chart44.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3.xml"/><Relationship Id="rId5" Type="http://schemas.openxmlformats.org/officeDocument/2006/relationships/chart" Target="../charts/chart42.xml"/><Relationship Id="rId4" Type="http://schemas.microsoft.com/office/2014/relationships/chartEx" Target="../charts/chartEx7.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7.xml"/><Relationship Id="rId7" Type="http://schemas.openxmlformats.org/officeDocument/2006/relationships/chart" Target="../charts/chart50.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49.xml"/><Relationship Id="rId5" Type="http://schemas.openxmlformats.org/officeDocument/2006/relationships/chart" Target="../charts/chart48.xml"/><Relationship Id="rId4" Type="http://schemas.microsoft.com/office/2014/relationships/chartEx" Target="../charts/chartEx8.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chart" Target="../charts/chart55.xml"/><Relationship Id="rId4" Type="http://schemas.openxmlformats.org/officeDocument/2006/relationships/chart" Target="../charts/chart54.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7.xml"/><Relationship Id="rId7" Type="http://schemas.openxmlformats.org/officeDocument/2006/relationships/chart" Target="../charts/chart61.xml"/><Relationship Id="rId2" Type="http://schemas.microsoft.com/office/2014/relationships/chartEx" Target="../charts/chartEx9.xml"/><Relationship Id="rId1" Type="http://schemas.openxmlformats.org/officeDocument/2006/relationships/chart" Target="../charts/chart56.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63.xml"/><Relationship Id="rId7" Type="http://schemas.openxmlformats.org/officeDocument/2006/relationships/chart" Target="../charts/chart67.xml"/><Relationship Id="rId2" Type="http://schemas.microsoft.com/office/2014/relationships/chartEx" Target="../charts/chartEx10.xml"/><Relationship Id="rId1" Type="http://schemas.openxmlformats.org/officeDocument/2006/relationships/chart" Target="../charts/chart62.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69.xml"/><Relationship Id="rId7" Type="http://schemas.openxmlformats.org/officeDocument/2006/relationships/chart" Target="../charts/chart73.xml"/><Relationship Id="rId2" Type="http://schemas.microsoft.com/office/2014/relationships/chartEx" Target="../charts/chartEx11.xml"/><Relationship Id="rId1" Type="http://schemas.openxmlformats.org/officeDocument/2006/relationships/chart" Target="../charts/chart68.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75.xml"/><Relationship Id="rId7" Type="http://schemas.openxmlformats.org/officeDocument/2006/relationships/chart" Target="../charts/chart79.xml"/><Relationship Id="rId2" Type="http://schemas.microsoft.com/office/2014/relationships/chartEx" Target="../charts/chartEx12.xml"/><Relationship Id="rId1" Type="http://schemas.openxmlformats.org/officeDocument/2006/relationships/chart" Target="../charts/chart74.xml"/><Relationship Id="rId6" Type="http://schemas.openxmlformats.org/officeDocument/2006/relationships/chart" Target="../charts/chart78.xml"/><Relationship Id="rId5" Type="http://schemas.openxmlformats.org/officeDocument/2006/relationships/chart" Target="../charts/chart77.xml"/><Relationship Id="rId4" Type="http://schemas.openxmlformats.org/officeDocument/2006/relationships/chart" Target="../charts/chart76.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81.xml"/><Relationship Id="rId7" Type="http://schemas.openxmlformats.org/officeDocument/2006/relationships/chart" Target="../charts/chart85.xml"/><Relationship Id="rId2" Type="http://schemas.microsoft.com/office/2014/relationships/chartEx" Target="../charts/chartEx13.xml"/><Relationship Id="rId1" Type="http://schemas.openxmlformats.org/officeDocument/2006/relationships/chart" Target="../charts/chart80.xml"/><Relationship Id="rId6" Type="http://schemas.openxmlformats.org/officeDocument/2006/relationships/chart" Target="../charts/chart84.xml"/><Relationship Id="rId5" Type="http://schemas.openxmlformats.org/officeDocument/2006/relationships/chart" Target="../charts/chart83.xml"/><Relationship Id="rId4" Type="http://schemas.openxmlformats.org/officeDocument/2006/relationships/chart" Target="../charts/chart8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87.xml"/><Relationship Id="rId7" Type="http://schemas.openxmlformats.org/officeDocument/2006/relationships/chart" Target="../charts/chart91.xml"/><Relationship Id="rId2" Type="http://schemas.microsoft.com/office/2014/relationships/chartEx" Target="../charts/chartEx14.xml"/><Relationship Id="rId1" Type="http://schemas.openxmlformats.org/officeDocument/2006/relationships/chart" Target="../charts/chart86.xml"/><Relationship Id="rId6" Type="http://schemas.openxmlformats.org/officeDocument/2006/relationships/chart" Target="../charts/chart90.xml"/><Relationship Id="rId5" Type="http://schemas.openxmlformats.org/officeDocument/2006/relationships/chart" Target="../charts/chart89.xml"/><Relationship Id="rId4" Type="http://schemas.openxmlformats.org/officeDocument/2006/relationships/chart" Target="../charts/chart8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chart" Target="../charts/chart6.xml"/><Relationship Id="rId2" Type="http://schemas.microsoft.com/office/2014/relationships/chartEx" Target="../charts/chartEx1.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7" Type="http://schemas.openxmlformats.org/officeDocument/2006/relationships/chart" Target="../charts/chart12.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1.xml"/><Relationship Id="rId5" Type="http://schemas.openxmlformats.org/officeDocument/2006/relationships/chart" Target="../charts/chart10.xml"/><Relationship Id="rId4" Type="http://schemas.microsoft.com/office/2014/relationships/chartEx" Target="../charts/chartEx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5" Type="http://schemas.openxmlformats.org/officeDocument/2006/relationships/chart" Target="../charts/chart16.xml"/><Relationship Id="rId4" Type="http://schemas.microsoft.com/office/2014/relationships/chartEx" Target="../charts/chartEx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7" Type="http://schemas.openxmlformats.org/officeDocument/2006/relationships/chart" Target="../charts/chart24.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3.xml"/><Relationship Id="rId5" Type="http://schemas.openxmlformats.org/officeDocument/2006/relationships/chart" Target="../charts/chart22.xml"/><Relationship Id="rId4" Type="http://schemas.microsoft.com/office/2014/relationships/chartEx" Target="../charts/chartEx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8.xml"/><Relationship Id="rId7" Type="http://schemas.openxmlformats.org/officeDocument/2006/relationships/chart" Target="../charts/chart32.xml"/><Relationship Id="rId2" Type="http://schemas.microsoft.com/office/2014/relationships/chartEx" Target="../charts/chartEx5.xml"/><Relationship Id="rId1" Type="http://schemas.openxmlformats.org/officeDocument/2006/relationships/chart" Target="../charts/chart27.xml"/><Relationship Id="rId6" Type="http://schemas.openxmlformats.org/officeDocument/2006/relationships/chart" Target="../charts/chart31.xml"/><Relationship Id="rId5" Type="http://schemas.openxmlformats.org/officeDocument/2006/relationships/chart" Target="../charts/chart30.xml"/><Relationship Id="rId4"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4</xdr:col>
      <xdr:colOff>638175</xdr:colOff>
      <xdr:row>27</xdr:row>
      <xdr:rowOff>133349</xdr:rowOff>
    </xdr:from>
    <xdr:to>
      <xdr:col>14</xdr:col>
      <xdr:colOff>619125</xdr:colOff>
      <xdr:row>51</xdr:row>
      <xdr:rowOff>123824</xdr:rowOff>
    </xdr:to>
    <xdr:sp macro="" textlink="">
      <xdr:nvSpPr>
        <xdr:cNvPr id="2" name="TextBox 1">
          <a:extLst>
            <a:ext uri="{FF2B5EF4-FFF2-40B4-BE49-F238E27FC236}">
              <a16:creationId xmlns:a16="http://schemas.microsoft.com/office/drawing/2014/main" id="{3653918D-0EBB-433F-B94A-763659152DEC}"/>
            </a:ext>
          </a:extLst>
        </xdr:cNvPr>
        <xdr:cNvSpPr txBox="1"/>
      </xdr:nvSpPr>
      <xdr:spPr>
        <a:xfrm>
          <a:off x="3183255" y="5071109"/>
          <a:ext cx="8576310" cy="43795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Idaho</a:t>
          </a:r>
          <a:r>
            <a:rPr lang="en-US" sz="1100" baseline="0"/>
            <a:t> and Oregon not updated as their values are not needed or used for the test period. </a:t>
          </a:r>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154780</xdr:colOff>
      <xdr:row>171</xdr:row>
      <xdr:rowOff>51192</xdr:rowOff>
    </xdr:from>
    <xdr:to>
      <xdr:col>7</xdr:col>
      <xdr:colOff>178593</xdr:colOff>
      <xdr:row>188</xdr:row>
      <xdr:rowOff>119061</xdr:rowOff>
    </xdr:to>
    <xdr:graphicFrame macro="">
      <xdr:nvGraphicFramePr>
        <xdr:cNvPr id="2" name="Chart 1">
          <a:extLst>
            <a:ext uri="{FF2B5EF4-FFF2-40B4-BE49-F238E27FC236}">
              <a16:creationId xmlns:a16="http://schemas.microsoft.com/office/drawing/2014/main" id="{CE6C0624-7852-4003-B934-258F99C62D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321469</xdr:colOff>
      <xdr:row>171</xdr:row>
      <xdr:rowOff>107156</xdr:rowOff>
    </xdr:from>
    <xdr:to>
      <xdr:col>13</xdr:col>
      <xdr:colOff>1095374</xdr:colOff>
      <xdr:row>188</xdr:row>
      <xdr:rowOff>130968</xdr:rowOff>
    </xdr:to>
    <xdr:graphicFrame macro="">
      <xdr:nvGraphicFramePr>
        <xdr:cNvPr id="3" name="Chart 2">
          <a:extLst>
            <a:ext uri="{FF2B5EF4-FFF2-40B4-BE49-F238E27FC236}">
              <a16:creationId xmlns:a16="http://schemas.microsoft.com/office/drawing/2014/main" id="{CD576476-42A6-42E2-945A-59F18B51F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273843</xdr:colOff>
      <xdr:row>129</xdr:row>
      <xdr:rowOff>107156</xdr:rowOff>
    </xdr:from>
    <xdr:to>
      <xdr:col>34</xdr:col>
      <xdr:colOff>357187</xdr:colOff>
      <xdr:row>147</xdr:row>
      <xdr:rowOff>103585</xdr:rowOff>
    </xdr:to>
    <xdr:graphicFrame macro="">
      <xdr:nvGraphicFramePr>
        <xdr:cNvPr id="4" name="Chart 3">
          <a:extLst>
            <a:ext uri="{FF2B5EF4-FFF2-40B4-BE49-F238E27FC236}">
              <a16:creationId xmlns:a16="http://schemas.microsoft.com/office/drawing/2014/main" id="{535BBA4E-55BD-4816-9A4F-2087BCF40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273843</xdr:colOff>
      <xdr:row>148</xdr:row>
      <xdr:rowOff>23813</xdr:rowOff>
    </xdr:from>
    <xdr:to>
      <xdr:col>34</xdr:col>
      <xdr:colOff>357187</xdr:colOff>
      <xdr:row>164</xdr:row>
      <xdr:rowOff>44054</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4964DA69-0F5E-49E7-8877-BA9DEB88C59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20133468" y="28494038"/>
              <a:ext cx="9351169" cy="32587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47</xdr:col>
      <xdr:colOff>190500</xdr:colOff>
      <xdr:row>22</xdr:row>
      <xdr:rowOff>128586</xdr:rowOff>
    </xdr:from>
    <xdr:to>
      <xdr:col>56</xdr:col>
      <xdr:colOff>523875</xdr:colOff>
      <xdr:row>41</xdr:row>
      <xdr:rowOff>28575</xdr:rowOff>
    </xdr:to>
    <xdr:graphicFrame macro="">
      <xdr:nvGraphicFramePr>
        <xdr:cNvPr id="6" name="Chart 5">
          <a:extLst>
            <a:ext uri="{FF2B5EF4-FFF2-40B4-BE49-F238E27FC236}">
              <a16:creationId xmlns:a16="http://schemas.microsoft.com/office/drawing/2014/main" id="{D41701E6-C042-48B3-9628-75D3475E7B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57</xdr:col>
      <xdr:colOff>123825</xdr:colOff>
      <xdr:row>22</xdr:row>
      <xdr:rowOff>161925</xdr:rowOff>
    </xdr:from>
    <xdr:to>
      <xdr:col>67</xdr:col>
      <xdr:colOff>869156</xdr:colOff>
      <xdr:row>41</xdr:row>
      <xdr:rowOff>0</xdr:rowOff>
    </xdr:to>
    <xdr:graphicFrame macro="">
      <xdr:nvGraphicFramePr>
        <xdr:cNvPr id="7" name="Chart 6">
          <a:extLst>
            <a:ext uri="{FF2B5EF4-FFF2-40B4-BE49-F238E27FC236}">
              <a16:creationId xmlns:a16="http://schemas.microsoft.com/office/drawing/2014/main" id="{18566798-6770-421E-92DB-65909C3997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68</xdr:col>
      <xdr:colOff>133349</xdr:colOff>
      <xdr:row>23</xdr:row>
      <xdr:rowOff>11908</xdr:rowOff>
    </xdr:from>
    <xdr:to>
      <xdr:col>75</xdr:col>
      <xdr:colOff>738188</xdr:colOff>
      <xdr:row>41</xdr:row>
      <xdr:rowOff>2383</xdr:rowOff>
    </xdr:to>
    <xdr:graphicFrame macro="">
      <xdr:nvGraphicFramePr>
        <xdr:cNvPr id="8" name="Chart 7">
          <a:extLst>
            <a:ext uri="{FF2B5EF4-FFF2-40B4-BE49-F238E27FC236}">
              <a16:creationId xmlns:a16="http://schemas.microsoft.com/office/drawing/2014/main" id="{12198C28-9E64-4BFB-9033-D987F32C60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154780</xdr:colOff>
      <xdr:row>171</xdr:row>
      <xdr:rowOff>51192</xdr:rowOff>
    </xdr:from>
    <xdr:to>
      <xdr:col>7</xdr:col>
      <xdr:colOff>178593</xdr:colOff>
      <xdr:row>188</xdr:row>
      <xdr:rowOff>119061</xdr:rowOff>
    </xdr:to>
    <xdr:graphicFrame macro="">
      <xdr:nvGraphicFramePr>
        <xdr:cNvPr id="2" name="Chart 1">
          <a:extLst>
            <a:ext uri="{FF2B5EF4-FFF2-40B4-BE49-F238E27FC236}">
              <a16:creationId xmlns:a16="http://schemas.microsoft.com/office/drawing/2014/main" id="{48E89CFF-7741-4B88-8ED0-D71F2A3E3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321469</xdr:colOff>
      <xdr:row>171</xdr:row>
      <xdr:rowOff>59531</xdr:rowOff>
    </xdr:from>
    <xdr:to>
      <xdr:col>13</xdr:col>
      <xdr:colOff>1095374</xdr:colOff>
      <xdr:row>188</xdr:row>
      <xdr:rowOff>130968</xdr:rowOff>
    </xdr:to>
    <xdr:graphicFrame macro="">
      <xdr:nvGraphicFramePr>
        <xdr:cNvPr id="3" name="Chart 2">
          <a:extLst>
            <a:ext uri="{FF2B5EF4-FFF2-40B4-BE49-F238E27FC236}">
              <a16:creationId xmlns:a16="http://schemas.microsoft.com/office/drawing/2014/main" id="{CE327BDF-5BE5-4151-9587-33ADFF0BD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226218</xdr:colOff>
      <xdr:row>130</xdr:row>
      <xdr:rowOff>1</xdr:rowOff>
    </xdr:from>
    <xdr:to>
      <xdr:col>31</xdr:col>
      <xdr:colOff>261934</xdr:colOff>
      <xdr:row>146</xdr:row>
      <xdr:rowOff>178593</xdr:rowOff>
    </xdr:to>
    <xdr:graphicFrame macro="">
      <xdr:nvGraphicFramePr>
        <xdr:cNvPr id="4" name="Chart 3">
          <a:extLst>
            <a:ext uri="{FF2B5EF4-FFF2-40B4-BE49-F238E27FC236}">
              <a16:creationId xmlns:a16="http://schemas.microsoft.com/office/drawing/2014/main" id="{5D475F76-5DC0-4C67-826A-7011BA4152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214313</xdr:colOff>
      <xdr:row>147</xdr:row>
      <xdr:rowOff>107157</xdr:rowOff>
    </xdr:from>
    <xdr:to>
      <xdr:col>31</xdr:col>
      <xdr:colOff>297656</xdr:colOff>
      <xdr:row>164</xdr:row>
      <xdr:rowOff>0</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CBD4B92C-6DEA-4E29-83F2-2924C3EF799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9654838" y="28386882"/>
              <a:ext cx="8370093" cy="35218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44</xdr:col>
      <xdr:colOff>190500</xdr:colOff>
      <xdr:row>20</xdr:row>
      <xdr:rowOff>128586</xdr:rowOff>
    </xdr:from>
    <xdr:to>
      <xdr:col>53</xdr:col>
      <xdr:colOff>523875</xdr:colOff>
      <xdr:row>39</xdr:row>
      <xdr:rowOff>28575</xdr:rowOff>
    </xdr:to>
    <xdr:graphicFrame macro="">
      <xdr:nvGraphicFramePr>
        <xdr:cNvPr id="6" name="Chart 5">
          <a:extLst>
            <a:ext uri="{FF2B5EF4-FFF2-40B4-BE49-F238E27FC236}">
              <a16:creationId xmlns:a16="http://schemas.microsoft.com/office/drawing/2014/main" id="{B4243987-D3F6-458A-B6EB-80C438058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54</xdr:col>
      <xdr:colOff>123826</xdr:colOff>
      <xdr:row>20</xdr:row>
      <xdr:rowOff>161925</xdr:rowOff>
    </xdr:from>
    <xdr:to>
      <xdr:col>62</xdr:col>
      <xdr:colOff>523876</xdr:colOff>
      <xdr:row>39</xdr:row>
      <xdr:rowOff>0</xdr:rowOff>
    </xdr:to>
    <xdr:graphicFrame macro="">
      <xdr:nvGraphicFramePr>
        <xdr:cNvPr id="7" name="Chart 6">
          <a:extLst>
            <a:ext uri="{FF2B5EF4-FFF2-40B4-BE49-F238E27FC236}">
              <a16:creationId xmlns:a16="http://schemas.microsoft.com/office/drawing/2014/main" id="{F89FE2F4-51BB-4332-9320-5941E4B0DB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62</xdr:col>
      <xdr:colOff>657224</xdr:colOff>
      <xdr:row>20</xdr:row>
      <xdr:rowOff>190500</xdr:rowOff>
    </xdr:from>
    <xdr:to>
      <xdr:col>68</xdr:col>
      <xdr:colOff>1057275</xdr:colOff>
      <xdr:row>38</xdr:row>
      <xdr:rowOff>180975</xdr:rowOff>
    </xdr:to>
    <xdr:graphicFrame macro="">
      <xdr:nvGraphicFramePr>
        <xdr:cNvPr id="8" name="Chart 7">
          <a:extLst>
            <a:ext uri="{FF2B5EF4-FFF2-40B4-BE49-F238E27FC236}">
              <a16:creationId xmlns:a16="http://schemas.microsoft.com/office/drawing/2014/main" id="{39E80A66-DFCF-4080-A2C0-01903EDC8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154780</xdr:colOff>
      <xdr:row>172</xdr:row>
      <xdr:rowOff>51192</xdr:rowOff>
    </xdr:from>
    <xdr:to>
      <xdr:col>7</xdr:col>
      <xdr:colOff>178593</xdr:colOff>
      <xdr:row>189</xdr:row>
      <xdr:rowOff>119061</xdr:rowOff>
    </xdr:to>
    <xdr:graphicFrame macro="">
      <xdr:nvGraphicFramePr>
        <xdr:cNvPr id="3" name="Chart 2">
          <a:extLst>
            <a:ext uri="{FF2B5EF4-FFF2-40B4-BE49-F238E27FC236}">
              <a16:creationId xmlns:a16="http://schemas.microsoft.com/office/drawing/2014/main" id="{8079DDBB-52CC-4B7A-A5B5-BB5D395AE1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235744</xdr:colOff>
      <xdr:row>172</xdr:row>
      <xdr:rowOff>59531</xdr:rowOff>
    </xdr:from>
    <xdr:to>
      <xdr:col>13</xdr:col>
      <xdr:colOff>1009649</xdr:colOff>
      <xdr:row>189</xdr:row>
      <xdr:rowOff>130968</xdr:rowOff>
    </xdr:to>
    <xdr:graphicFrame macro="">
      <xdr:nvGraphicFramePr>
        <xdr:cNvPr id="4" name="Chart 3">
          <a:extLst>
            <a:ext uri="{FF2B5EF4-FFF2-40B4-BE49-F238E27FC236}">
              <a16:creationId xmlns:a16="http://schemas.microsoft.com/office/drawing/2014/main" id="{F1959CFA-4FC4-4C79-B167-5CF6C21C0E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226218</xdr:colOff>
      <xdr:row>131</xdr:row>
      <xdr:rowOff>1</xdr:rowOff>
    </xdr:from>
    <xdr:to>
      <xdr:col>33</xdr:col>
      <xdr:colOff>261934</xdr:colOff>
      <xdr:row>147</xdr:row>
      <xdr:rowOff>178593</xdr:rowOff>
    </xdr:to>
    <xdr:graphicFrame macro="">
      <xdr:nvGraphicFramePr>
        <xdr:cNvPr id="5" name="Chart 4">
          <a:extLst>
            <a:ext uri="{FF2B5EF4-FFF2-40B4-BE49-F238E27FC236}">
              <a16:creationId xmlns:a16="http://schemas.microsoft.com/office/drawing/2014/main" id="{46FB14DE-97FE-49D5-8A19-D4036344E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214313</xdr:colOff>
      <xdr:row>148</xdr:row>
      <xdr:rowOff>107157</xdr:rowOff>
    </xdr:from>
    <xdr:to>
      <xdr:col>33</xdr:col>
      <xdr:colOff>297656</xdr:colOff>
      <xdr:row>165</xdr:row>
      <xdr:rowOff>0</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F87071EB-E7A8-4CE6-AF32-F578688BF3F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9664363" y="28577382"/>
              <a:ext cx="7817643" cy="35218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51</xdr:col>
      <xdr:colOff>190500</xdr:colOff>
      <xdr:row>20</xdr:row>
      <xdr:rowOff>128586</xdr:rowOff>
    </xdr:from>
    <xdr:to>
      <xdr:col>60</xdr:col>
      <xdr:colOff>523875</xdr:colOff>
      <xdr:row>39</xdr:row>
      <xdr:rowOff>28575</xdr:rowOff>
    </xdr:to>
    <xdr:graphicFrame macro="">
      <xdr:nvGraphicFramePr>
        <xdr:cNvPr id="8" name="Chart 7">
          <a:extLst>
            <a:ext uri="{FF2B5EF4-FFF2-40B4-BE49-F238E27FC236}">
              <a16:creationId xmlns:a16="http://schemas.microsoft.com/office/drawing/2014/main" id="{58707650-6C00-44B6-A78B-4B6E04F36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61</xdr:col>
      <xdr:colOff>123826</xdr:colOff>
      <xdr:row>20</xdr:row>
      <xdr:rowOff>161925</xdr:rowOff>
    </xdr:from>
    <xdr:to>
      <xdr:col>69</xdr:col>
      <xdr:colOff>523876</xdr:colOff>
      <xdr:row>39</xdr:row>
      <xdr:rowOff>0</xdr:rowOff>
    </xdr:to>
    <xdr:graphicFrame macro="">
      <xdr:nvGraphicFramePr>
        <xdr:cNvPr id="9" name="Chart 8">
          <a:extLst>
            <a:ext uri="{FF2B5EF4-FFF2-40B4-BE49-F238E27FC236}">
              <a16:creationId xmlns:a16="http://schemas.microsoft.com/office/drawing/2014/main" id="{467BB6AB-2A7B-4568-A798-3B353B889A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69</xdr:col>
      <xdr:colOff>657224</xdr:colOff>
      <xdr:row>20</xdr:row>
      <xdr:rowOff>190500</xdr:rowOff>
    </xdr:from>
    <xdr:to>
      <xdr:col>75</xdr:col>
      <xdr:colOff>1057275</xdr:colOff>
      <xdr:row>38</xdr:row>
      <xdr:rowOff>180975</xdr:rowOff>
    </xdr:to>
    <xdr:graphicFrame macro="">
      <xdr:nvGraphicFramePr>
        <xdr:cNvPr id="10" name="Chart 9">
          <a:extLst>
            <a:ext uri="{FF2B5EF4-FFF2-40B4-BE49-F238E27FC236}">
              <a16:creationId xmlns:a16="http://schemas.microsoft.com/office/drawing/2014/main" id="{477A16A3-6368-42AA-9D42-0B5E4455FA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154780</xdr:colOff>
      <xdr:row>172</xdr:row>
      <xdr:rowOff>51192</xdr:rowOff>
    </xdr:from>
    <xdr:to>
      <xdr:col>7</xdr:col>
      <xdr:colOff>178593</xdr:colOff>
      <xdr:row>189</xdr:row>
      <xdr:rowOff>119061</xdr:rowOff>
    </xdr:to>
    <xdr:graphicFrame macro="">
      <xdr:nvGraphicFramePr>
        <xdr:cNvPr id="2" name="Chart 1">
          <a:extLst>
            <a:ext uri="{FF2B5EF4-FFF2-40B4-BE49-F238E27FC236}">
              <a16:creationId xmlns:a16="http://schemas.microsoft.com/office/drawing/2014/main" id="{68278993-8E53-4000-BC29-9E2360EF3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235744</xdr:colOff>
      <xdr:row>172</xdr:row>
      <xdr:rowOff>59531</xdr:rowOff>
    </xdr:from>
    <xdr:to>
      <xdr:col>13</xdr:col>
      <xdr:colOff>1009649</xdr:colOff>
      <xdr:row>189</xdr:row>
      <xdr:rowOff>130968</xdr:rowOff>
    </xdr:to>
    <xdr:graphicFrame macro="">
      <xdr:nvGraphicFramePr>
        <xdr:cNvPr id="3" name="Chart 2">
          <a:extLst>
            <a:ext uri="{FF2B5EF4-FFF2-40B4-BE49-F238E27FC236}">
              <a16:creationId xmlns:a16="http://schemas.microsoft.com/office/drawing/2014/main" id="{C3F9D099-D425-4826-9118-D503A8E5D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55</xdr:col>
      <xdr:colOff>404811</xdr:colOff>
      <xdr:row>16</xdr:row>
      <xdr:rowOff>176211</xdr:rowOff>
    </xdr:from>
    <xdr:to>
      <xdr:col>63</xdr:col>
      <xdr:colOff>304799</xdr:colOff>
      <xdr:row>35</xdr:row>
      <xdr:rowOff>76200</xdr:rowOff>
    </xdr:to>
    <xdr:graphicFrame macro="">
      <xdr:nvGraphicFramePr>
        <xdr:cNvPr id="6" name="Chart 5">
          <a:extLst>
            <a:ext uri="{FF2B5EF4-FFF2-40B4-BE49-F238E27FC236}">
              <a16:creationId xmlns:a16="http://schemas.microsoft.com/office/drawing/2014/main" id="{6AD5F138-7251-419F-988D-CD28413784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63</xdr:col>
      <xdr:colOff>581025</xdr:colOff>
      <xdr:row>16</xdr:row>
      <xdr:rowOff>152400</xdr:rowOff>
    </xdr:from>
    <xdr:to>
      <xdr:col>75</xdr:col>
      <xdr:colOff>476250</xdr:colOff>
      <xdr:row>34</xdr:row>
      <xdr:rowOff>180975</xdr:rowOff>
    </xdr:to>
    <xdr:graphicFrame macro="">
      <xdr:nvGraphicFramePr>
        <xdr:cNvPr id="7" name="Chart 6">
          <a:extLst>
            <a:ext uri="{FF2B5EF4-FFF2-40B4-BE49-F238E27FC236}">
              <a16:creationId xmlns:a16="http://schemas.microsoft.com/office/drawing/2014/main" id="{5EEF55A4-2946-493C-86C2-F2D9768B0A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75</xdr:col>
      <xdr:colOff>714375</xdr:colOff>
      <xdr:row>16</xdr:row>
      <xdr:rowOff>161925</xdr:rowOff>
    </xdr:from>
    <xdr:to>
      <xdr:col>80</xdr:col>
      <xdr:colOff>971550</xdr:colOff>
      <xdr:row>34</xdr:row>
      <xdr:rowOff>152400</xdr:rowOff>
    </xdr:to>
    <xdr:graphicFrame macro="">
      <xdr:nvGraphicFramePr>
        <xdr:cNvPr id="8" name="Chart 7">
          <a:extLst>
            <a:ext uri="{FF2B5EF4-FFF2-40B4-BE49-F238E27FC236}">
              <a16:creationId xmlns:a16="http://schemas.microsoft.com/office/drawing/2014/main" id="{33A825E4-9811-4407-AE3B-9B08D860A6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470295</xdr:colOff>
      <xdr:row>129</xdr:row>
      <xdr:rowOff>15476</xdr:rowOff>
    </xdr:from>
    <xdr:to>
      <xdr:col>37</xdr:col>
      <xdr:colOff>107154</xdr:colOff>
      <xdr:row>147</xdr:row>
      <xdr:rowOff>11905</xdr:rowOff>
    </xdr:to>
    <xdr:graphicFrame macro="">
      <xdr:nvGraphicFramePr>
        <xdr:cNvPr id="2" name="Chart 1">
          <a:extLst>
            <a:ext uri="{FF2B5EF4-FFF2-40B4-BE49-F238E27FC236}">
              <a16:creationId xmlns:a16="http://schemas.microsoft.com/office/drawing/2014/main" id="{621B2A6B-42BA-419B-B45D-2409DA5D00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147</xdr:row>
      <xdr:rowOff>134539</xdr:rowOff>
    </xdr:from>
    <xdr:to>
      <xdr:col>37</xdr:col>
      <xdr:colOff>142874</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828D2E08-CF5F-4E8A-85A7-FA79565BC8E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28414264"/>
              <a:ext cx="107751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FD59BE24-200A-44F0-AB28-46E19C4EEC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33C0B500-3444-44E3-9C6A-F1290BE88F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50</xdr:col>
      <xdr:colOff>190500</xdr:colOff>
      <xdr:row>21</xdr:row>
      <xdr:rowOff>128586</xdr:rowOff>
    </xdr:from>
    <xdr:to>
      <xdr:col>59</xdr:col>
      <xdr:colOff>523875</xdr:colOff>
      <xdr:row>40</xdr:row>
      <xdr:rowOff>28575</xdr:rowOff>
    </xdr:to>
    <xdr:graphicFrame macro="">
      <xdr:nvGraphicFramePr>
        <xdr:cNvPr id="6" name="Chart 5">
          <a:extLst>
            <a:ext uri="{FF2B5EF4-FFF2-40B4-BE49-F238E27FC236}">
              <a16:creationId xmlns:a16="http://schemas.microsoft.com/office/drawing/2014/main" id="{BB56659E-4578-4E46-8ABB-DF5DB7DE5A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60</xdr:col>
      <xdr:colOff>123825</xdr:colOff>
      <xdr:row>21</xdr:row>
      <xdr:rowOff>161925</xdr:rowOff>
    </xdr:from>
    <xdr:to>
      <xdr:col>70</xdr:col>
      <xdr:colOff>869156</xdr:colOff>
      <xdr:row>40</xdr:row>
      <xdr:rowOff>0</xdr:rowOff>
    </xdr:to>
    <xdr:graphicFrame macro="">
      <xdr:nvGraphicFramePr>
        <xdr:cNvPr id="7" name="Chart 6">
          <a:extLst>
            <a:ext uri="{FF2B5EF4-FFF2-40B4-BE49-F238E27FC236}">
              <a16:creationId xmlns:a16="http://schemas.microsoft.com/office/drawing/2014/main" id="{3735AAC9-6F7C-4109-96C2-BD851E1887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71</xdr:col>
      <xdr:colOff>133349</xdr:colOff>
      <xdr:row>22</xdr:row>
      <xdr:rowOff>11908</xdr:rowOff>
    </xdr:from>
    <xdr:to>
      <xdr:col>78</xdr:col>
      <xdr:colOff>738188</xdr:colOff>
      <xdr:row>40</xdr:row>
      <xdr:rowOff>2383</xdr:rowOff>
    </xdr:to>
    <xdr:graphicFrame macro="">
      <xdr:nvGraphicFramePr>
        <xdr:cNvPr id="8" name="Chart 7">
          <a:extLst>
            <a:ext uri="{FF2B5EF4-FFF2-40B4-BE49-F238E27FC236}">
              <a16:creationId xmlns:a16="http://schemas.microsoft.com/office/drawing/2014/main" id="{D43E742C-04EE-49E0-A50F-BC0333FD67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20</xdr:col>
      <xdr:colOff>470295</xdr:colOff>
      <xdr:row>129</xdr:row>
      <xdr:rowOff>15476</xdr:rowOff>
    </xdr:from>
    <xdr:to>
      <xdr:col>31</xdr:col>
      <xdr:colOff>107154</xdr:colOff>
      <xdr:row>147</xdr:row>
      <xdr:rowOff>11905</xdr:rowOff>
    </xdr:to>
    <xdr:graphicFrame macro="">
      <xdr:nvGraphicFramePr>
        <xdr:cNvPr id="2" name="Chart 1">
          <a:extLst>
            <a:ext uri="{FF2B5EF4-FFF2-40B4-BE49-F238E27FC236}">
              <a16:creationId xmlns:a16="http://schemas.microsoft.com/office/drawing/2014/main" id="{A37DAAA3-D2B1-46D7-8722-556D4DCADD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147</xdr:row>
      <xdr:rowOff>134539</xdr:rowOff>
    </xdr:from>
    <xdr:to>
      <xdr:col>31</xdr:col>
      <xdr:colOff>142874</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8811EBF6-B49E-4133-AAEB-79AE38BC794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28414264"/>
              <a:ext cx="72699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D3E61A1B-FC7E-443C-AA7F-646332DF9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2E2BAD2E-4AA4-44F4-92B5-48C2124A2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190500</xdr:colOff>
      <xdr:row>21</xdr:row>
      <xdr:rowOff>128586</xdr:rowOff>
    </xdr:from>
    <xdr:to>
      <xdr:col>53</xdr:col>
      <xdr:colOff>523875</xdr:colOff>
      <xdr:row>40</xdr:row>
      <xdr:rowOff>28575</xdr:rowOff>
    </xdr:to>
    <xdr:graphicFrame macro="">
      <xdr:nvGraphicFramePr>
        <xdr:cNvPr id="6" name="Chart 5">
          <a:extLst>
            <a:ext uri="{FF2B5EF4-FFF2-40B4-BE49-F238E27FC236}">
              <a16:creationId xmlns:a16="http://schemas.microsoft.com/office/drawing/2014/main" id="{DF221B12-FA42-4C8A-A6F2-158B8FF34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54</xdr:col>
      <xdr:colOff>123825</xdr:colOff>
      <xdr:row>21</xdr:row>
      <xdr:rowOff>161925</xdr:rowOff>
    </xdr:from>
    <xdr:to>
      <xdr:col>65</xdr:col>
      <xdr:colOff>273843</xdr:colOff>
      <xdr:row>40</xdr:row>
      <xdr:rowOff>0</xdr:rowOff>
    </xdr:to>
    <xdr:graphicFrame macro="">
      <xdr:nvGraphicFramePr>
        <xdr:cNvPr id="7" name="Chart 6">
          <a:extLst>
            <a:ext uri="{FF2B5EF4-FFF2-40B4-BE49-F238E27FC236}">
              <a16:creationId xmlns:a16="http://schemas.microsoft.com/office/drawing/2014/main" id="{46004068-EB6E-4638-9ECC-806B2F0E5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65</xdr:col>
      <xdr:colOff>452437</xdr:colOff>
      <xdr:row>22</xdr:row>
      <xdr:rowOff>11908</xdr:rowOff>
    </xdr:from>
    <xdr:to>
      <xdr:col>72</xdr:col>
      <xdr:colOff>738188</xdr:colOff>
      <xdr:row>40</xdr:row>
      <xdr:rowOff>2383</xdr:rowOff>
    </xdr:to>
    <xdr:graphicFrame macro="">
      <xdr:nvGraphicFramePr>
        <xdr:cNvPr id="8" name="Chart 7">
          <a:extLst>
            <a:ext uri="{FF2B5EF4-FFF2-40B4-BE49-F238E27FC236}">
              <a16:creationId xmlns:a16="http://schemas.microsoft.com/office/drawing/2014/main" id="{10FCE673-CFA6-4BC1-A239-22B161E76F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470295</xdr:colOff>
      <xdr:row>129</xdr:row>
      <xdr:rowOff>15476</xdr:rowOff>
    </xdr:from>
    <xdr:to>
      <xdr:col>30</xdr:col>
      <xdr:colOff>107154</xdr:colOff>
      <xdr:row>147</xdr:row>
      <xdr:rowOff>11905</xdr:rowOff>
    </xdr:to>
    <xdr:graphicFrame macro="">
      <xdr:nvGraphicFramePr>
        <xdr:cNvPr id="2" name="Chart 1">
          <a:extLst>
            <a:ext uri="{FF2B5EF4-FFF2-40B4-BE49-F238E27FC236}">
              <a16:creationId xmlns:a16="http://schemas.microsoft.com/office/drawing/2014/main" id="{F6A4F27B-4EB9-4244-98F5-974D05DCB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147</xdr:row>
      <xdr:rowOff>134539</xdr:rowOff>
    </xdr:from>
    <xdr:to>
      <xdr:col>30</xdr:col>
      <xdr:colOff>142874</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F688B3BC-0439-46C1-AB36-296DCBE18C1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20285868" y="28395214"/>
              <a:ext cx="671750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A4CDE745-1CFD-4675-8B18-A433494B0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37D5A39A-F52E-4530-BA97-6A7695329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42</xdr:col>
      <xdr:colOff>190500</xdr:colOff>
      <xdr:row>21</xdr:row>
      <xdr:rowOff>128586</xdr:rowOff>
    </xdr:from>
    <xdr:to>
      <xdr:col>51</xdr:col>
      <xdr:colOff>523875</xdr:colOff>
      <xdr:row>40</xdr:row>
      <xdr:rowOff>28575</xdr:rowOff>
    </xdr:to>
    <xdr:graphicFrame macro="">
      <xdr:nvGraphicFramePr>
        <xdr:cNvPr id="6" name="Chart 5">
          <a:extLst>
            <a:ext uri="{FF2B5EF4-FFF2-40B4-BE49-F238E27FC236}">
              <a16:creationId xmlns:a16="http://schemas.microsoft.com/office/drawing/2014/main" id="{835F516D-1C59-464C-8331-F8C344DF8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52</xdr:col>
      <xdr:colOff>123825</xdr:colOff>
      <xdr:row>21</xdr:row>
      <xdr:rowOff>161925</xdr:rowOff>
    </xdr:from>
    <xdr:to>
      <xdr:col>62</xdr:col>
      <xdr:colOff>869156</xdr:colOff>
      <xdr:row>40</xdr:row>
      <xdr:rowOff>0</xdr:rowOff>
    </xdr:to>
    <xdr:graphicFrame macro="">
      <xdr:nvGraphicFramePr>
        <xdr:cNvPr id="7" name="Chart 6">
          <a:extLst>
            <a:ext uri="{FF2B5EF4-FFF2-40B4-BE49-F238E27FC236}">
              <a16:creationId xmlns:a16="http://schemas.microsoft.com/office/drawing/2014/main" id="{BC64F6A1-FC23-4191-87EA-BB66F44EAF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63</xdr:col>
      <xdr:colOff>133349</xdr:colOff>
      <xdr:row>22</xdr:row>
      <xdr:rowOff>11908</xdr:rowOff>
    </xdr:from>
    <xdr:to>
      <xdr:col>70</xdr:col>
      <xdr:colOff>738188</xdr:colOff>
      <xdr:row>40</xdr:row>
      <xdr:rowOff>2383</xdr:rowOff>
    </xdr:to>
    <xdr:graphicFrame macro="">
      <xdr:nvGraphicFramePr>
        <xdr:cNvPr id="8" name="Chart 7">
          <a:extLst>
            <a:ext uri="{FF2B5EF4-FFF2-40B4-BE49-F238E27FC236}">
              <a16:creationId xmlns:a16="http://schemas.microsoft.com/office/drawing/2014/main" id="{45D773C2-164C-4D4C-93FA-24011373D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470295</xdr:colOff>
      <xdr:row>141</xdr:row>
      <xdr:rowOff>15476</xdr:rowOff>
    </xdr:from>
    <xdr:to>
      <xdr:col>33</xdr:col>
      <xdr:colOff>154781</xdr:colOff>
      <xdr:row>159</xdr:row>
      <xdr:rowOff>11905</xdr:rowOff>
    </xdr:to>
    <xdr:graphicFrame macro="">
      <xdr:nvGraphicFramePr>
        <xdr:cNvPr id="2" name="Chart 1">
          <a:extLst>
            <a:ext uri="{FF2B5EF4-FFF2-40B4-BE49-F238E27FC236}">
              <a16:creationId xmlns:a16="http://schemas.microsoft.com/office/drawing/2014/main" id="{F91BC485-1471-4972-BC4A-27249AFF3C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159</xdr:row>
      <xdr:rowOff>134539</xdr:rowOff>
    </xdr:from>
    <xdr:to>
      <xdr:col>33</xdr:col>
      <xdr:colOff>142874</xdr:colOff>
      <xdr:row>175</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A31F1C98-4327-4005-8762-440EDD0B9A2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31071739"/>
              <a:ext cx="10889456" cy="3068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43FFD353-5975-433B-851C-AB349DAFD1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8ABA4541-9B09-469D-B6B1-33979C696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190500</xdr:colOff>
      <xdr:row>21</xdr:row>
      <xdr:rowOff>128586</xdr:rowOff>
    </xdr:from>
    <xdr:to>
      <xdr:col>54</xdr:col>
      <xdr:colOff>523875</xdr:colOff>
      <xdr:row>40</xdr:row>
      <xdr:rowOff>28575</xdr:rowOff>
    </xdr:to>
    <xdr:graphicFrame macro="">
      <xdr:nvGraphicFramePr>
        <xdr:cNvPr id="6" name="Chart 5">
          <a:extLst>
            <a:ext uri="{FF2B5EF4-FFF2-40B4-BE49-F238E27FC236}">
              <a16:creationId xmlns:a16="http://schemas.microsoft.com/office/drawing/2014/main" id="{81898046-F324-4F84-86A4-04FBEF5562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55</xdr:col>
      <xdr:colOff>123825</xdr:colOff>
      <xdr:row>21</xdr:row>
      <xdr:rowOff>161925</xdr:rowOff>
    </xdr:from>
    <xdr:to>
      <xdr:col>65</xdr:col>
      <xdr:colOff>869156</xdr:colOff>
      <xdr:row>40</xdr:row>
      <xdr:rowOff>0</xdr:rowOff>
    </xdr:to>
    <xdr:graphicFrame macro="">
      <xdr:nvGraphicFramePr>
        <xdr:cNvPr id="7" name="Chart 6">
          <a:extLst>
            <a:ext uri="{FF2B5EF4-FFF2-40B4-BE49-F238E27FC236}">
              <a16:creationId xmlns:a16="http://schemas.microsoft.com/office/drawing/2014/main" id="{E6651E83-A6BF-4F93-A2A5-C3968E15A2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66</xdr:col>
      <xdr:colOff>133349</xdr:colOff>
      <xdr:row>22</xdr:row>
      <xdr:rowOff>11908</xdr:rowOff>
    </xdr:from>
    <xdr:to>
      <xdr:col>73</xdr:col>
      <xdr:colOff>738188</xdr:colOff>
      <xdr:row>40</xdr:row>
      <xdr:rowOff>2383</xdr:rowOff>
    </xdr:to>
    <xdr:graphicFrame macro="">
      <xdr:nvGraphicFramePr>
        <xdr:cNvPr id="8" name="Chart 7">
          <a:extLst>
            <a:ext uri="{FF2B5EF4-FFF2-40B4-BE49-F238E27FC236}">
              <a16:creationId xmlns:a16="http://schemas.microsoft.com/office/drawing/2014/main" id="{3A48DA73-A992-4B44-871D-00B8FDB65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517920</xdr:colOff>
      <xdr:row>128</xdr:row>
      <xdr:rowOff>134539</xdr:rowOff>
    </xdr:from>
    <xdr:to>
      <xdr:col>37</xdr:col>
      <xdr:colOff>154779</xdr:colOff>
      <xdr:row>146</xdr:row>
      <xdr:rowOff>130968</xdr:rowOff>
    </xdr:to>
    <xdr:graphicFrame macro="">
      <xdr:nvGraphicFramePr>
        <xdr:cNvPr id="2" name="Chart 1">
          <a:extLst>
            <a:ext uri="{FF2B5EF4-FFF2-40B4-BE49-F238E27FC236}">
              <a16:creationId xmlns:a16="http://schemas.microsoft.com/office/drawing/2014/main" id="{A52A8626-E6F7-40E6-A608-8196B7F25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147</xdr:row>
      <xdr:rowOff>134539</xdr:rowOff>
    </xdr:from>
    <xdr:to>
      <xdr:col>37</xdr:col>
      <xdr:colOff>142874</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91FCA129-BA06-40D3-8C5B-8C719C8C5FE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28414264"/>
              <a:ext cx="107751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BDDBC911-0862-4E60-8E8A-95EFC5FC40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C0D8E9B9-517F-45E5-88AC-F9CE9AD6A7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50</xdr:col>
      <xdr:colOff>190500</xdr:colOff>
      <xdr:row>21</xdr:row>
      <xdr:rowOff>128586</xdr:rowOff>
    </xdr:from>
    <xdr:to>
      <xdr:col>59</xdr:col>
      <xdr:colOff>523875</xdr:colOff>
      <xdr:row>40</xdr:row>
      <xdr:rowOff>28575</xdr:rowOff>
    </xdr:to>
    <xdr:graphicFrame macro="">
      <xdr:nvGraphicFramePr>
        <xdr:cNvPr id="6" name="Chart 5">
          <a:extLst>
            <a:ext uri="{FF2B5EF4-FFF2-40B4-BE49-F238E27FC236}">
              <a16:creationId xmlns:a16="http://schemas.microsoft.com/office/drawing/2014/main" id="{FF6593CF-6457-42EF-8959-EA5C43BB1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60</xdr:col>
      <xdr:colOff>123825</xdr:colOff>
      <xdr:row>21</xdr:row>
      <xdr:rowOff>161925</xdr:rowOff>
    </xdr:from>
    <xdr:to>
      <xdr:col>70</xdr:col>
      <xdr:colOff>869156</xdr:colOff>
      <xdr:row>40</xdr:row>
      <xdr:rowOff>0</xdr:rowOff>
    </xdr:to>
    <xdr:graphicFrame macro="">
      <xdr:nvGraphicFramePr>
        <xdr:cNvPr id="7" name="Chart 6">
          <a:extLst>
            <a:ext uri="{FF2B5EF4-FFF2-40B4-BE49-F238E27FC236}">
              <a16:creationId xmlns:a16="http://schemas.microsoft.com/office/drawing/2014/main" id="{63F406F2-6AE6-433C-A36D-D6B38BC84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71</xdr:col>
      <xdr:colOff>133349</xdr:colOff>
      <xdr:row>22</xdr:row>
      <xdr:rowOff>11908</xdr:rowOff>
    </xdr:from>
    <xdr:to>
      <xdr:col>78</xdr:col>
      <xdr:colOff>738188</xdr:colOff>
      <xdr:row>40</xdr:row>
      <xdr:rowOff>2383</xdr:rowOff>
    </xdr:to>
    <xdr:graphicFrame macro="">
      <xdr:nvGraphicFramePr>
        <xdr:cNvPr id="8" name="Chart 7">
          <a:extLst>
            <a:ext uri="{FF2B5EF4-FFF2-40B4-BE49-F238E27FC236}">
              <a16:creationId xmlns:a16="http://schemas.microsoft.com/office/drawing/2014/main" id="{9A693434-71F0-4B5B-89A3-B3264E148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226218</xdr:colOff>
      <xdr:row>129</xdr:row>
      <xdr:rowOff>9126</xdr:rowOff>
    </xdr:from>
    <xdr:to>
      <xdr:col>27</xdr:col>
      <xdr:colOff>297656</xdr:colOff>
      <xdr:row>147</xdr:row>
      <xdr:rowOff>11905</xdr:rowOff>
    </xdr:to>
    <xdr:graphicFrame macro="">
      <xdr:nvGraphicFramePr>
        <xdr:cNvPr id="2" name="Chart 1">
          <a:extLst>
            <a:ext uri="{FF2B5EF4-FFF2-40B4-BE49-F238E27FC236}">
              <a16:creationId xmlns:a16="http://schemas.microsoft.com/office/drawing/2014/main" id="{DFB4F394-B745-4D68-BABB-16F658EFFA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241299</xdr:colOff>
      <xdr:row>147</xdr:row>
      <xdr:rowOff>134539</xdr:rowOff>
    </xdr:from>
    <xdr:to>
      <xdr:col>27</xdr:col>
      <xdr:colOff>345281</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0E8AB94C-87E9-42D6-8104-A2492654CDF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500849" y="28414264"/>
              <a:ext cx="6838157"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183ADBEC-06E0-4768-A30A-387C53DC41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EE45DBD3-C2F9-490C-9EE2-E187654DE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190500</xdr:colOff>
      <xdr:row>21</xdr:row>
      <xdr:rowOff>128586</xdr:rowOff>
    </xdr:from>
    <xdr:to>
      <xdr:col>49</xdr:col>
      <xdr:colOff>523875</xdr:colOff>
      <xdr:row>40</xdr:row>
      <xdr:rowOff>28575</xdr:rowOff>
    </xdr:to>
    <xdr:graphicFrame macro="">
      <xdr:nvGraphicFramePr>
        <xdr:cNvPr id="6" name="Chart 5">
          <a:extLst>
            <a:ext uri="{FF2B5EF4-FFF2-40B4-BE49-F238E27FC236}">
              <a16:creationId xmlns:a16="http://schemas.microsoft.com/office/drawing/2014/main" id="{C5F6796C-9C6B-444F-9F0E-FD890AB404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50</xdr:col>
      <xdr:colOff>123825</xdr:colOff>
      <xdr:row>21</xdr:row>
      <xdr:rowOff>161925</xdr:rowOff>
    </xdr:from>
    <xdr:to>
      <xdr:col>61</xdr:col>
      <xdr:colOff>273843</xdr:colOff>
      <xdr:row>40</xdr:row>
      <xdr:rowOff>0</xdr:rowOff>
    </xdr:to>
    <xdr:graphicFrame macro="">
      <xdr:nvGraphicFramePr>
        <xdr:cNvPr id="7" name="Chart 6">
          <a:extLst>
            <a:ext uri="{FF2B5EF4-FFF2-40B4-BE49-F238E27FC236}">
              <a16:creationId xmlns:a16="http://schemas.microsoft.com/office/drawing/2014/main" id="{AD76A023-40C4-4E59-8C8E-C6D017B9D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61</xdr:col>
      <xdr:colOff>452437</xdr:colOff>
      <xdr:row>22</xdr:row>
      <xdr:rowOff>11908</xdr:rowOff>
    </xdr:from>
    <xdr:to>
      <xdr:col>68</xdr:col>
      <xdr:colOff>738188</xdr:colOff>
      <xdr:row>40</xdr:row>
      <xdr:rowOff>2383</xdr:rowOff>
    </xdr:to>
    <xdr:graphicFrame macro="">
      <xdr:nvGraphicFramePr>
        <xdr:cNvPr id="8" name="Chart 7">
          <a:extLst>
            <a:ext uri="{FF2B5EF4-FFF2-40B4-BE49-F238E27FC236}">
              <a16:creationId xmlns:a16="http://schemas.microsoft.com/office/drawing/2014/main" id="{88263566-46A8-47D7-87E5-3B9B56B25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8610600" cy="1371600"/>
    <xdr:pic>
      <xdr:nvPicPr>
        <xdr:cNvPr id="2" name="Avista_Header.bmp">
          <a:extLst>
            <a:ext uri="{FF2B5EF4-FFF2-40B4-BE49-F238E27FC236}">
              <a16:creationId xmlns:a16="http://schemas.microsoft.com/office/drawing/2014/main" id="{FB838B3A-6562-4509-92A5-8F516274C794}"/>
            </a:ext>
          </a:extLst>
        </xdr:cNvPr>
        <xdr:cNvPicPr>
          <a:picLocks noChangeAspect="1"/>
        </xdr:cNvPicPr>
      </xdr:nvPicPr>
      <xdr:blipFill>
        <a:blip xmlns:r="http://schemas.openxmlformats.org/officeDocument/2006/relationships" r:embed="rId1"/>
        <a:stretch>
          <a:fillRect/>
        </a:stretch>
      </xdr:blipFill>
      <xdr:spPr>
        <a:xfrm>
          <a:off x="0" y="0"/>
          <a:ext cx="8610600" cy="1371600"/>
        </a:xfrm>
        <a:prstGeom prst="rect">
          <a:avLst/>
        </a:prstGeom>
        <a:noFill/>
        <a:ln>
          <a:noFill/>
        </a:ln>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14</xdr:col>
      <xdr:colOff>314325</xdr:colOff>
      <xdr:row>0</xdr:row>
      <xdr:rowOff>0</xdr:rowOff>
    </xdr:from>
    <xdr:to>
      <xdr:col>22</xdr:col>
      <xdr:colOff>248843</xdr:colOff>
      <xdr:row>45</xdr:row>
      <xdr:rowOff>58345</xdr:rowOff>
    </xdr:to>
    <xdr:pic>
      <xdr:nvPicPr>
        <xdr:cNvPr id="11" name="Picture 10">
          <a:extLst>
            <a:ext uri="{FF2B5EF4-FFF2-40B4-BE49-F238E27FC236}">
              <a16:creationId xmlns:a16="http://schemas.microsoft.com/office/drawing/2014/main" id="{5964F9FA-BD15-41FD-917A-FBB4825B5D81}"/>
            </a:ext>
          </a:extLst>
        </xdr:cNvPr>
        <xdr:cNvPicPr>
          <a:picLocks noChangeAspect="1"/>
        </xdr:cNvPicPr>
      </xdr:nvPicPr>
      <xdr:blipFill>
        <a:blip xmlns:r="http://schemas.openxmlformats.org/officeDocument/2006/relationships" r:embed="rId1"/>
        <a:stretch>
          <a:fillRect/>
        </a:stretch>
      </xdr:blipFill>
      <xdr:spPr>
        <a:xfrm>
          <a:off x="14068425" y="0"/>
          <a:ext cx="8545118" cy="8821345"/>
        </a:xfrm>
        <a:prstGeom prst="rect">
          <a:avLst/>
        </a:prstGeom>
      </xdr:spPr>
    </xdr:pic>
    <xdr:clientData/>
  </xdr:twoCellAnchor>
  <xdr:twoCellAnchor editAs="oneCell">
    <xdr:from>
      <xdr:col>14</xdr:col>
      <xdr:colOff>400050</xdr:colOff>
      <xdr:row>47</xdr:row>
      <xdr:rowOff>0</xdr:rowOff>
    </xdr:from>
    <xdr:to>
      <xdr:col>22</xdr:col>
      <xdr:colOff>925200</xdr:colOff>
      <xdr:row>90</xdr:row>
      <xdr:rowOff>182144</xdr:rowOff>
    </xdr:to>
    <xdr:pic>
      <xdr:nvPicPr>
        <xdr:cNvPr id="12" name="Picture 11">
          <a:extLst>
            <a:ext uri="{FF2B5EF4-FFF2-40B4-BE49-F238E27FC236}">
              <a16:creationId xmlns:a16="http://schemas.microsoft.com/office/drawing/2014/main" id="{A8C1E11A-1B3A-4387-BF52-852381AF3244}"/>
            </a:ext>
          </a:extLst>
        </xdr:cNvPr>
        <xdr:cNvPicPr>
          <a:picLocks noChangeAspect="1"/>
        </xdr:cNvPicPr>
      </xdr:nvPicPr>
      <xdr:blipFill>
        <a:blip xmlns:r="http://schemas.openxmlformats.org/officeDocument/2006/relationships" r:embed="rId2"/>
        <a:stretch>
          <a:fillRect/>
        </a:stretch>
      </xdr:blipFill>
      <xdr:spPr>
        <a:xfrm>
          <a:off x="13544550" y="9144000"/>
          <a:ext cx="9135750" cy="8373644"/>
        </a:xfrm>
        <a:prstGeom prst="rect">
          <a:avLst/>
        </a:prstGeom>
      </xdr:spPr>
    </xdr:pic>
    <xdr:clientData/>
  </xdr:twoCellAnchor>
  <xdr:twoCellAnchor editAs="oneCell">
    <xdr:from>
      <xdr:col>14</xdr:col>
      <xdr:colOff>457200</xdr:colOff>
      <xdr:row>91</xdr:row>
      <xdr:rowOff>95250</xdr:rowOff>
    </xdr:from>
    <xdr:to>
      <xdr:col>21</xdr:col>
      <xdr:colOff>982200</xdr:colOff>
      <xdr:row>96</xdr:row>
      <xdr:rowOff>114436</xdr:rowOff>
    </xdr:to>
    <xdr:pic>
      <xdr:nvPicPr>
        <xdr:cNvPr id="13" name="Picture 12">
          <a:extLst>
            <a:ext uri="{FF2B5EF4-FFF2-40B4-BE49-F238E27FC236}">
              <a16:creationId xmlns:a16="http://schemas.microsoft.com/office/drawing/2014/main" id="{946D172D-D792-4E51-8AB1-EF5D8BD585A1}"/>
            </a:ext>
          </a:extLst>
        </xdr:cNvPr>
        <xdr:cNvPicPr>
          <a:picLocks noChangeAspect="1"/>
        </xdr:cNvPicPr>
      </xdr:nvPicPr>
      <xdr:blipFill>
        <a:blip xmlns:r="http://schemas.openxmlformats.org/officeDocument/2006/relationships" r:embed="rId3"/>
        <a:stretch>
          <a:fillRect/>
        </a:stretch>
      </xdr:blipFill>
      <xdr:spPr>
        <a:xfrm>
          <a:off x="13716000" y="17621250"/>
          <a:ext cx="8059275" cy="97168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123826</xdr:colOff>
      <xdr:row>1</xdr:row>
      <xdr:rowOff>0</xdr:rowOff>
    </xdr:from>
    <xdr:to>
      <xdr:col>18</xdr:col>
      <xdr:colOff>217518</xdr:colOff>
      <xdr:row>14</xdr:row>
      <xdr:rowOff>14946</xdr:rowOff>
    </xdr:to>
    <xdr:pic>
      <xdr:nvPicPr>
        <xdr:cNvPr id="2" name="Picture 1">
          <a:extLst>
            <a:ext uri="{FF2B5EF4-FFF2-40B4-BE49-F238E27FC236}">
              <a16:creationId xmlns:a16="http://schemas.microsoft.com/office/drawing/2014/main" id="{D0D14317-FE0A-401B-9FBF-44D52F9645D7}"/>
            </a:ext>
          </a:extLst>
        </xdr:cNvPr>
        <xdr:cNvPicPr>
          <a:picLocks noChangeAspect="1"/>
        </xdr:cNvPicPr>
      </xdr:nvPicPr>
      <xdr:blipFill>
        <a:blip xmlns:r="http://schemas.openxmlformats.org/officeDocument/2006/relationships" r:embed="rId1"/>
        <a:stretch>
          <a:fillRect/>
        </a:stretch>
      </xdr:blipFill>
      <xdr:spPr>
        <a:xfrm>
          <a:off x="123826" y="180975"/>
          <a:ext cx="11069667" cy="2367621"/>
        </a:xfrm>
        <a:prstGeom prst="rect">
          <a:avLst/>
        </a:prstGeom>
      </xdr:spPr>
    </xdr:pic>
    <xdr:clientData/>
  </xdr:twoCellAnchor>
  <xdr:twoCellAnchor editAs="oneCell">
    <xdr:from>
      <xdr:col>0</xdr:col>
      <xdr:colOff>238125</xdr:colOff>
      <xdr:row>16</xdr:row>
      <xdr:rowOff>179917</xdr:rowOff>
    </xdr:from>
    <xdr:to>
      <xdr:col>14</xdr:col>
      <xdr:colOff>76201</xdr:colOff>
      <xdr:row>35</xdr:row>
      <xdr:rowOff>37042</xdr:rowOff>
    </xdr:to>
    <xdr:pic>
      <xdr:nvPicPr>
        <xdr:cNvPr id="3" name="Picture 2">
          <a:extLst>
            <a:ext uri="{FF2B5EF4-FFF2-40B4-BE49-F238E27FC236}">
              <a16:creationId xmlns:a16="http://schemas.microsoft.com/office/drawing/2014/main" id="{78E75971-C1AC-41CE-9829-E38546433FB3}"/>
            </a:ext>
          </a:extLst>
        </xdr:cNvPr>
        <xdr:cNvPicPr>
          <a:picLocks noChangeAspect="1"/>
        </xdr:cNvPicPr>
      </xdr:nvPicPr>
      <xdr:blipFill>
        <a:blip xmlns:r="http://schemas.openxmlformats.org/officeDocument/2006/relationships" r:embed="rId2"/>
        <a:stretch>
          <a:fillRect/>
        </a:stretch>
      </xdr:blipFill>
      <xdr:spPr>
        <a:xfrm>
          <a:off x="238125" y="3075517"/>
          <a:ext cx="8372476" cy="329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20</xdr:col>
      <xdr:colOff>323850</xdr:colOff>
      <xdr:row>27</xdr:row>
      <xdr:rowOff>57150</xdr:rowOff>
    </xdr:from>
    <xdr:to>
      <xdr:col>30</xdr:col>
      <xdr:colOff>66675</xdr:colOff>
      <xdr:row>36</xdr:row>
      <xdr:rowOff>57150</xdr:rowOff>
    </xdr:to>
    <xdr:sp macro="" textlink="">
      <xdr:nvSpPr>
        <xdr:cNvPr id="2" name="TextBox 1">
          <a:extLst>
            <a:ext uri="{FF2B5EF4-FFF2-40B4-BE49-F238E27FC236}">
              <a16:creationId xmlns:a16="http://schemas.microsoft.com/office/drawing/2014/main" id="{62697145-DBE2-48F2-B04E-095991AEA018}"/>
            </a:ext>
          </a:extLst>
        </xdr:cNvPr>
        <xdr:cNvSpPr txBox="1"/>
      </xdr:nvSpPr>
      <xdr:spPr>
        <a:xfrm>
          <a:off x="19419570" y="4606290"/>
          <a:ext cx="6402705" cy="14401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regarding unbilled adjustment in Jan/Feb 2023 from Revenue</a:t>
          </a:r>
          <a:r>
            <a:rPr lang="en-US" sz="1100" baseline="0"/>
            <a:t> Accounting:</a:t>
          </a:r>
        </a:p>
        <a:p>
          <a:r>
            <a:rPr lang="en-US" sz="1100">
              <a:solidFill>
                <a:schemeClr val="dk1"/>
              </a:solidFill>
              <a:latin typeface="+mn-lt"/>
              <a:ea typeface="+mn-ea"/>
              <a:cs typeface="+mn-cs"/>
            </a:rPr>
            <a:t>During our processing of billed revenue for January, we identified an extra batch of billings at month end that were related to February 1 (cycle day 21). Rather than reversing them out of billed revenue through Oracle, which would have caused several issues, we instead reduced our unbilled electric revenue by the amount of the extra billed revenues. By doing this it made our difference between billed+unbilled volumes be within 2% of native load. If we had not done this adjustment, total revenues for January would have been overstated.</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470295</xdr:colOff>
      <xdr:row>130</xdr:row>
      <xdr:rowOff>15476</xdr:rowOff>
    </xdr:from>
    <xdr:to>
      <xdr:col>36</xdr:col>
      <xdr:colOff>107154</xdr:colOff>
      <xdr:row>148</xdr:row>
      <xdr:rowOff>11905</xdr:rowOff>
    </xdr:to>
    <xdr:graphicFrame macro="">
      <xdr:nvGraphicFramePr>
        <xdr:cNvPr id="2" name="Chart 1">
          <a:extLst>
            <a:ext uri="{FF2B5EF4-FFF2-40B4-BE49-F238E27FC236}">
              <a16:creationId xmlns:a16="http://schemas.microsoft.com/office/drawing/2014/main" id="{6920224F-4BEA-4893-913F-FFD4DD9A8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148</xdr:row>
      <xdr:rowOff>134539</xdr:rowOff>
    </xdr:from>
    <xdr:to>
      <xdr:col>36</xdr:col>
      <xdr:colOff>142874</xdr:colOff>
      <xdr:row>164</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9E63C545-76CB-41C7-8AFD-D380FDC1031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20162043" y="28604764"/>
              <a:ext cx="101655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C41A532A-F82A-42FE-90BF-649CF96A9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79FB8497-D855-45B7-8344-4BA16EF721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49</xdr:col>
      <xdr:colOff>190500</xdr:colOff>
      <xdr:row>22</xdr:row>
      <xdr:rowOff>128586</xdr:rowOff>
    </xdr:from>
    <xdr:to>
      <xdr:col>58</xdr:col>
      <xdr:colOff>523875</xdr:colOff>
      <xdr:row>41</xdr:row>
      <xdr:rowOff>28575</xdr:rowOff>
    </xdr:to>
    <xdr:graphicFrame macro="">
      <xdr:nvGraphicFramePr>
        <xdr:cNvPr id="6" name="Chart 5">
          <a:extLst>
            <a:ext uri="{FF2B5EF4-FFF2-40B4-BE49-F238E27FC236}">
              <a16:creationId xmlns:a16="http://schemas.microsoft.com/office/drawing/2014/main" id="{FC24B70E-B3DA-4EDE-BDD4-8AA160E92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59</xdr:col>
      <xdr:colOff>123825</xdr:colOff>
      <xdr:row>22</xdr:row>
      <xdr:rowOff>161925</xdr:rowOff>
    </xdr:from>
    <xdr:to>
      <xdr:col>69</xdr:col>
      <xdr:colOff>869156</xdr:colOff>
      <xdr:row>41</xdr:row>
      <xdr:rowOff>0</xdr:rowOff>
    </xdr:to>
    <xdr:graphicFrame macro="">
      <xdr:nvGraphicFramePr>
        <xdr:cNvPr id="7" name="Chart 6">
          <a:extLst>
            <a:ext uri="{FF2B5EF4-FFF2-40B4-BE49-F238E27FC236}">
              <a16:creationId xmlns:a16="http://schemas.microsoft.com/office/drawing/2014/main" id="{F3F3D9A7-D8C8-482B-89DB-D4B8A2A5A1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70</xdr:col>
      <xdr:colOff>133349</xdr:colOff>
      <xdr:row>23</xdr:row>
      <xdr:rowOff>11908</xdr:rowOff>
    </xdr:from>
    <xdr:to>
      <xdr:col>77</xdr:col>
      <xdr:colOff>738188</xdr:colOff>
      <xdr:row>41</xdr:row>
      <xdr:rowOff>2383</xdr:rowOff>
    </xdr:to>
    <xdr:graphicFrame macro="">
      <xdr:nvGraphicFramePr>
        <xdr:cNvPr id="8" name="Chart 7">
          <a:extLst>
            <a:ext uri="{FF2B5EF4-FFF2-40B4-BE49-F238E27FC236}">
              <a16:creationId xmlns:a16="http://schemas.microsoft.com/office/drawing/2014/main" id="{77C808BB-6476-40C3-84C5-ECEB44D09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154780</xdr:colOff>
      <xdr:row>171</xdr:row>
      <xdr:rowOff>51192</xdr:rowOff>
    </xdr:from>
    <xdr:to>
      <xdr:col>7</xdr:col>
      <xdr:colOff>178593</xdr:colOff>
      <xdr:row>188</xdr:row>
      <xdr:rowOff>119061</xdr:rowOff>
    </xdr:to>
    <xdr:graphicFrame macro="">
      <xdr:nvGraphicFramePr>
        <xdr:cNvPr id="6" name="Chart 5">
          <a:extLst>
            <a:ext uri="{FF2B5EF4-FFF2-40B4-BE49-F238E27FC236}">
              <a16:creationId xmlns:a16="http://schemas.microsoft.com/office/drawing/2014/main" id="{64E33321-31BA-4235-B92D-334D744B00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321469</xdr:colOff>
      <xdr:row>171</xdr:row>
      <xdr:rowOff>107156</xdr:rowOff>
    </xdr:from>
    <xdr:to>
      <xdr:col>13</xdr:col>
      <xdr:colOff>1095374</xdr:colOff>
      <xdr:row>188</xdr:row>
      <xdr:rowOff>130968</xdr:rowOff>
    </xdr:to>
    <xdr:graphicFrame macro="">
      <xdr:nvGraphicFramePr>
        <xdr:cNvPr id="7" name="Chart 6">
          <a:extLst>
            <a:ext uri="{FF2B5EF4-FFF2-40B4-BE49-F238E27FC236}">
              <a16:creationId xmlns:a16="http://schemas.microsoft.com/office/drawing/2014/main" id="{BF7E7695-223D-488E-9EC5-11C7B244AC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273843</xdr:colOff>
      <xdr:row>129</xdr:row>
      <xdr:rowOff>107156</xdr:rowOff>
    </xdr:from>
    <xdr:to>
      <xdr:col>37</xdr:col>
      <xdr:colOff>357187</xdr:colOff>
      <xdr:row>147</xdr:row>
      <xdr:rowOff>103585</xdr:rowOff>
    </xdr:to>
    <xdr:graphicFrame macro="">
      <xdr:nvGraphicFramePr>
        <xdr:cNvPr id="8" name="Chart 7">
          <a:extLst>
            <a:ext uri="{FF2B5EF4-FFF2-40B4-BE49-F238E27FC236}">
              <a16:creationId xmlns:a16="http://schemas.microsoft.com/office/drawing/2014/main" id="{B2B1CDF4-DE01-4FED-BB84-E715068F0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273843</xdr:colOff>
      <xdr:row>148</xdr:row>
      <xdr:rowOff>23813</xdr:rowOff>
    </xdr:from>
    <xdr:to>
      <xdr:col>37</xdr:col>
      <xdr:colOff>357187</xdr:colOff>
      <xdr:row>164</xdr:row>
      <xdr:rowOff>44054</xdr:rowOff>
    </xdr:to>
    <mc:AlternateContent xmlns:mc="http://schemas.openxmlformats.org/markup-compatibility/2006">
      <mc:Choice xmlns:cx1="http://schemas.microsoft.com/office/drawing/2015/9/8/chartex" Requires="cx1">
        <xdr:graphicFrame macro="">
          <xdr:nvGraphicFramePr>
            <xdr:cNvPr id="9" name="Chart 8">
              <a:extLst>
                <a:ext uri="{FF2B5EF4-FFF2-40B4-BE49-F238E27FC236}">
                  <a16:creationId xmlns:a16="http://schemas.microsoft.com/office/drawing/2014/main" id="{69CBD2FC-68AC-4BF5-BAAA-CE0B37D1B11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20295393" y="28494038"/>
              <a:ext cx="11179969" cy="32587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50</xdr:col>
      <xdr:colOff>190500</xdr:colOff>
      <xdr:row>22</xdr:row>
      <xdr:rowOff>128586</xdr:rowOff>
    </xdr:from>
    <xdr:to>
      <xdr:col>59</xdr:col>
      <xdr:colOff>523875</xdr:colOff>
      <xdr:row>41</xdr:row>
      <xdr:rowOff>28575</xdr:rowOff>
    </xdr:to>
    <xdr:graphicFrame macro="">
      <xdr:nvGraphicFramePr>
        <xdr:cNvPr id="10" name="Chart 9">
          <a:extLst>
            <a:ext uri="{FF2B5EF4-FFF2-40B4-BE49-F238E27FC236}">
              <a16:creationId xmlns:a16="http://schemas.microsoft.com/office/drawing/2014/main" id="{BBDA1791-4FEE-4186-820F-4944B88920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60</xdr:col>
      <xdr:colOff>123825</xdr:colOff>
      <xdr:row>22</xdr:row>
      <xdr:rowOff>161925</xdr:rowOff>
    </xdr:from>
    <xdr:to>
      <xdr:col>70</xdr:col>
      <xdr:colOff>869156</xdr:colOff>
      <xdr:row>41</xdr:row>
      <xdr:rowOff>0</xdr:rowOff>
    </xdr:to>
    <xdr:graphicFrame macro="">
      <xdr:nvGraphicFramePr>
        <xdr:cNvPr id="11" name="Chart 10">
          <a:extLst>
            <a:ext uri="{FF2B5EF4-FFF2-40B4-BE49-F238E27FC236}">
              <a16:creationId xmlns:a16="http://schemas.microsoft.com/office/drawing/2014/main" id="{58411501-BC71-4D0F-BE7A-16647726B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71</xdr:col>
      <xdr:colOff>133349</xdr:colOff>
      <xdr:row>23</xdr:row>
      <xdr:rowOff>11908</xdr:rowOff>
    </xdr:from>
    <xdr:to>
      <xdr:col>78</xdr:col>
      <xdr:colOff>738188</xdr:colOff>
      <xdr:row>41</xdr:row>
      <xdr:rowOff>2383</xdr:rowOff>
    </xdr:to>
    <xdr:graphicFrame macro="">
      <xdr:nvGraphicFramePr>
        <xdr:cNvPr id="12" name="Chart 11">
          <a:extLst>
            <a:ext uri="{FF2B5EF4-FFF2-40B4-BE49-F238E27FC236}">
              <a16:creationId xmlns:a16="http://schemas.microsoft.com/office/drawing/2014/main" id="{EA4FD32E-13F3-4A7B-B227-AE986C08D7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154780</xdr:colOff>
      <xdr:row>171</xdr:row>
      <xdr:rowOff>51192</xdr:rowOff>
    </xdr:from>
    <xdr:to>
      <xdr:col>7</xdr:col>
      <xdr:colOff>178593</xdr:colOff>
      <xdr:row>188</xdr:row>
      <xdr:rowOff>119061</xdr:rowOff>
    </xdr:to>
    <xdr:graphicFrame macro="">
      <xdr:nvGraphicFramePr>
        <xdr:cNvPr id="12" name="Chart 11">
          <a:extLst>
            <a:ext uri="{FF2B5EF4-FFF2-40B4-BE49-F238E27FC236}">
              <a16:creationId xmlns:a16="http://schemas.microsoft.com/office/drawing/2014/main" id="{D02A3850-D75A-4301-AD81-56F4234ACB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321469</xdr:colOff>
      <xdr:row>171</xdr:row>
      <xdr:rowOff>59531</xdr:rowOff>
    </xdr:from>
    <xdr:to>
      <xdr:col>13</xdr:col>
      <xdr:colOff>1095374</xdr:colOff>
      <xdr:row>188</xdr:row>
      <xdr:rowOff>130968</xdr:rowOff>
    </xdr:to>
    <xdr:graphicFrame macro="">
      <xdr:nvGraphicFramePr>
        <xdr:cNvPr id="13" name="Chart 12">
          <a:extLst>
            <a:ext uri="{FF2B5EF4-FFF2-40B4-BE49-F238E27FC236}">
              <a16:creationId xmlns:a16="http://schemas.microsoft.com/office/drawing/2014/main" id="{4E872E99-F792-4D44-BD79-063344E13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226218</xdr:colOff>
      <xdr:row>130</xdr:row>
      <xdr:rowOff>1</xdr:rowOff>
    </xdr:from>
    <xdr:to>
      <xdr:col>32</xdr:col>
      <xdr:colOff>261934</xdr:colOff>
      <xdr:row>146</xdr:row>
      <xdr:rowOff>178593</xdr:rowOff>
    </xdr:to>
    <xdr:graphicFrame macro="">
      <xdr:nvGraphicFramePr>
        <xdr:cNvPr id="14" name="Chart 13">
          <a:extLst>
            <a:ext uri="{FF2B5EF4-FFF2-40B4-BE49-F238E27FC236}">
              <a16:creationId xmlns:a16="http://schemas.microsoft.com/office/drawing/2014/main" id="{CFBFFE20-813C-48DF-B6D1-2CED49A83E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214313</xdr:colOff>
      <xdr:row>147</xdr:row>
      <xdr:rowOff>107157</xdr:rowOff>
    </xdr:from>
    <xdr:to>
      <xdr:col>32</xdr:col>
      <xdr:colOff>297656</xdr:colOff>
      <xdr:row>164</xdr:row>
      <xdr:rowOff>0</xdr:rowOff>
    </xdr:to>
    <mc:AlternateContent xmlns:mc="http://schemas.openxmlformats.org/markup-compatibility/2006">
      <mc:Choice xmlns:cx1="http://schemas.microsoft.com/office/drawing/2015/9/8/chartex" Requires="cx1">
        <xdr:graphicFrame macro="">
          <xdr:nvGraphicFramePr>
            <xdr:cNvPr id="15" name="Chart 14">
              <a:extLst>
                <a:ext uri="{FF2B5EF4-FFF2-40B4-BE49-F238E27FC236}">
                  <a16:creationId xmlns:a16="http://schemas.microsoft.com/office/drawing/2014/main" id="{23A4FA32-B1C4-42C0-9660-1D8D8A53FDF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9711988" y="28386882"/>
              <a:ext cx="8979693" cy="35218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45</xdr:col>
      <xdr:colOff>190500</xdr:colOff>
      <xdr:row>20</xdr:row>
      <xdr:rowOff>128586</xdr:rowOff>
    </xdr:from>
    <xdr:to>
      <xdr:col>54</xdr:col>
      <xdr:colOff>523875</xdr:colOff>
      <xdr:row>39</xdr:row>
      <xdr:rowOff>28575</xdr:rowOff>
    </xdr:to>
    <xdr:graphicFrame macro="">
      <xdr:nvGraphicFramePr>
        <xdr:cNvPr id="9" name="Chart 8">
          <a:extLst>
            <a:ext uri="{FF2B5EF4-FFF2-40B4-BE49-F238E27FC236}">
              <a16:creationId xmlns:a16="http://schemas.microsoft.com/office/drawing/2014/main" id="{D1F06994-0AF7-4697-9AF3-496A381160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55</xdr:col>
      <xdr:colOff>123826</xdr:colOff>
      <xdr:row>20</xdr:row>
      <xdr:rowOff>161925</xdr:rowOff>
    </xdr:from>
    <xdr:to>
      <xdr:col>63</xdr:col>
      <xdr:colOff>523876</xdr:colOff>
      <xdr:row>39</xdr:row>
      <xdr:rowOff>0</xdr:rowOff>
    </xdr:to>
    <xdr:graphicFrame macro="">
      <xdr:nvGraphicFramePr>
        <xdr:cNvPr id="10" name="Chart 9">
          <a:extLst>
            <a:ext uri="{FF2B5EF4-FFF2-40B4-BE49-F238E27FC236}">
              <a16:creationId xmlns:a16="http://schemas.microsoft.com/office/drawing/2014/main" id="{BE1B1D0E-A8A2-4DDD-9596-30115535B9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63</xdr:col>
      <xdr:colOff>657224</xdr:colOff>
      <xdr:row>20</xdr:row>
      <xdr:rowOff>190500</xdr:rowOff>
    </xdr:from>
    <xdr:to>
      <xdr:col>69</xdr:col>
      <xdr:colOff>1057275</xdr:colOff>
      <xdr:row>38</xdr:row>
      <xdr:rowOff>180975</xdr:rowOff>
    </xdr:to>
    <xdr:graphicFrame macro="">
      <xdr:nvGraphicFramePr>
        <xdr:cNvPr id="11" name="Chart 10">
          <a:extLst>
            <a:ext uri="{FF2B5EF4-FFF2-40B4-BE49-F238E27FC236}">
              <a16:creationId xmlns:a16="http://schemas.microsoft.com/office/drawing/2014/main" id="{DA8F4F88-4266-4D45-A839-544AB91074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154780</xdr:colOff>
      <xdr:row>172</xdr:row>
      <xdr:rowOff>51192</xdr:rowOff>
    </xdr:from>
    <xdr:to>
      <xdr:col>7</xdr:col>
      <xdr:colOff>178593</xdr:colOff>
      <xdr:row>189</xdr:row>
      <xdr:rowOff>119061</xdr:rowOff>
    </xdr:to>
    <xdr:graphicFrame macro="">
      <xdr:nvGraphicFramePr>
        <xdr:cNvPr id="12" name="Chart 11">
          <a:extLst>
            <a:ext uri="{FF2B5EF4-FFF2-40B4-BE49-F238E27FC236}">
              <a16:creationId xmlns:a16="http://schemas.microsoft.com/office/drawing/2014/main" id="{B4E70AA2-77B5-4881-9BCE-97E0B07F1D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235744</xdr:colOff>
      <xdr:row>172</xdr:row>
      <xdr:rowOff>59531</xdr:rowOff>
    </xdr:from>
    <xdr:to>
      <xdr:col>13</xdr:col>
      <xdr:colOff>1009649</xdr:colOff>
      <xdr:row>189</xdr:row>
      <xdr:rowOff>130968</xdr:rowOff>
    </xdr:to>
    <xdr:graphicFrame macro="">
      <xdr:nvGraphicFramePr>
        <xdr:cNvPr id="15" name="Chart 14">
          <a:extLst>
            <a:ext uri="{FF2B5EF4-FFF2-40B4-BE49-F238E27FC236}">
              <a16:creationId xmlns:a16="http://schemas.microsoft.com/office/drawing/2014/main" id="{65C2E7F6-C672-4D4D-8F96-6DF82742FE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226218</xdr:colOff>
      <xdr:row>131</xdr:row>
      <xdr:rowOff>1</xdr:rowOff>
    </xdr:from>
    <xdr:to>
      <xdr:col>36</xdr:col>
      <xdr:colOff>261934</xdr:colOff>
      <xdr:row>147</xdr:row>
      <xdr:rowOff>178593</xdr:rowOff>
    </xdr:to>
    <xdr:graphicFrame macro="">
      <xdr:nvGraphicFramePr>
        <xdr:cNvPr id="16" name="Chart 15">
          <a:extLst>
            <a:ext uri="{FF2B5EF4-FFF2-40B4-BE49-F238E27FC236}">
              <a16:creationId xmlns:a16="http://schemas.microsoft.com/office/drawing/2014/main" id="{C4BA24D1-59F1-43A6-A575-3FEF617B12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214313</xdr:colOff>
      <xdr:row>148</xdr:row>
      <xdr:rowOff>107157</xdr:rowOff>
    </xdr:from>
    <xdr:to>
      <xdr:col>36</xdr:col>
      <xdr:colOff>297656</xdr:colOff>
      <xdr:row>165</xdr:row>
      <xdr:rowOff>0</xdr:rowOff>
    </xdr:to>
    <mc:AlternateContent xmlns:mc="http://schemas.openxmlformats.org/markup-compatibility/2006">
      <mc:Choice xmlns:cx1="http://schemas.microsoft.com/office/drawing/2015/9/8/chartex" Requires="cx1">
        <xdr:graphicFrame macro="">
          <xdr:nvGraphicFramePr>
            <xdr:cNvPr id="17" name="Chart 16">
              <a:extLst>
                <a:ext uri="{FF2B5EF4-FFF2-40B4-BE49-F238E27FC236}">
                  <a16:creationId xmlns:a16="http://schemas.microsoft.com/office/drawing/2014/main" id="{DE180602-DF7B-4C48-8C0A-297C177994B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9645313" y="28577382"/>
              <a:ext cx="9646443" cy="35218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54</xdr:col>
      <xdr:colOff>190500</xdr:colOff>
      <xdr:row>20</xdr:row>
      <xdr:rowOff>128586</xdr:rowOff>
    </xdr:from>
    <xdr:to>
      <xdr:col>63</xdr:col>
      <xdr:colOff>523875</xdr:colOff>
      <xdr:row>39</xdr:row>
      <xdr:rowOff>28575</xdr:rowOff>
    </xdr:to>
    <xdr:graphicFrame macro="">
      <xdr:nvGraphicFramePr>
        <xdr:cNvPr id="21" name="Chart 20">
          <a:extLst>
            <a:ext uri="{FF2B5EF4-FFF2-40B4-BE49-F238E27FC236}">
              <a16:creationId xmlns:a16="http://schemas.microsoft.com/office/drawing/2014/main" id="{3BDF1AE0-4629-46EF-9BE1-3525776E4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64</xdr:col>
      <xdr:colOff>123826</xdr:colOff>
      <xdr:row>20</xdr:row>
      <xdr:rowOff>161925</xdr:rowOff>
    </xdr:from>
    <xdr:to>
      <xdr:col>72</xdr:col>
      <xdr:colOff>523876</xdr:colOff>
      <xdr:row>39</xdr:row>
      <xdr:rowOff>0</xdr:rowOff>
    </xdr:to>
    <xdr:graphicFrame macro="">
      <xdr:nvGraphicFramePr>
        <xdr:cNvPr id="22" name="Chart 21">
          <a:extLst>
            <a:ext uri="{FF2B5EF4-FFF2-40B4-BE49-F238E27FC236}">
              <a16:creationId xmlns:a16="http://schemas.microsoft.com/office/drawing/2014/main" id="{3D8720CA-DD5F-481B-B133-66DF47CDB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72</xdr:col>
      <xdr:colOff>657224</xdr:colOff>
      <xdr:row>20</xdr:row>
      <xdr:rowOff>190500</xdr:rowOff>
    </xdr:from>
    <xdr:to>
      <xdr:col>78</xdr:col>
      <xdr:colOff>1057275</xdr:colOff>
      <xdr:row>38</xdr:row>
      <xdr:rowOff>180975</xdr:rowOff>
    </xdr:to>
    <xdr:graphicFrame macro="">
      <xdr:nvGraphicFramePr>
        <xdr:cNvPr id="23" name="Chart 22">
          <a:extLst>
            <a:ext uri="{FF2B5EF4-FFF2-40B4-BE49-F238E27FC236}">
              <a16:creationId xmlns:a16="http://schemas.microsoft.com/office/drawing/2014/main" id="{69AD79FB-DF2C-4B7D-82F3-E01311269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154780</xdr:colOff>
      <xdr:row>172</xdr:row>
      <xdr:rowOff>51192</xdr:rowOff>
    </xdr:from>
    <xdr:to>
      <xdr:col>7</xdr:col>
      <xdr:colOff>178593</xdr:colOff>
      <xdr:row>189</xdr:row>
      <xdr:rowOff>119061</xdr:rowOff>
    </xdr:to>
    <xdr:graphicFrame macro="">
      <xdr:nvGraphicFramePr>
        <xdr:cNvPr id="2" name="Chart 1">
          <a:extLst>
            <a:ext uri="{FF2B5EF4-FFF2-40B4-BE49-F238E27FC236}">
              <a16:creationId xmlns:a16="http://schemas.microsoft.com/office/drawing/2014/main" id="{BB73C45C-016D-47E5-A357-16DAE02B5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235744</xdr:colOff>
      <xdr:row>172</xdr:row>
      <xdr:rowOff>59531</xdr:rowOff>
    </xdr:from>
    <xdr:to>
      <xdr:col>13</xdr:col>
      <xdr:colOff>1009649</xdr:colOff>
      <xdr:row>189</xdr:row>
      <xdr:rowOff>130968</xdr:rowOff>
    </xdr:to>
    <xdr:graphicFrame macro="">
      <xdr:nvGraphicFramePr>
        <xdr:cNvPr id="3" name="Chart 2">
          <a:extLst>
            <a:ext uri="{FF2B5EF4-FFF2-40B4-BE49-F238E27FC236}">
              <a16:creationId xmlns:a16="http://schemas.microsoft.com/office/drawing/2014/main" id="{26592CD0-FBEF-4ECA-A66F-3548557FF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20</xdr:col>
      <xdr:colOff>470295</xdr:colOff>
      <xdr:row>130</xdr:row>
      <xdr:rowOff>15476</xdr:rowOff>
    </xdr:from>
    <xdr:to>
      <xdr:col>36</xdr:col>
      <xdr:colOff>107154</xdr:colOff>
      <xdr:row>148</xdr:row>
      <xdr:rowOff>11905</xdr:rowOff>
    </xdr:to>
    <xdr:graphicFrame macro="">
      <xdr:nvGraphicFramePr>
        <xdr:cNvPr id="2" name="Chart 1">
          <a:extLst>
            <a:ext uri="{FF2B5EF4-FFF2-40B4-BE49-F238E27FC236}">
              <a16:creationId xmlns:a16="http://schemas.microsoft.com/office/drawing/2014/main" id="{0AC51251-1548-467F-85FE-0A6E54407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148</xdr:row>
      <xdr:rowOff>134539</xdr:rowOff>
    </xdr:from>
    <xdr:to>
      <xdr:col>36</xdr:col>
      <xdr:colOff>142874</xdr:colOff>
      <xdr:row>164</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0397D762-B1D6-499A-85BD-DC56ACDF347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28604764"/>
              <a:ext cx="101655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53F42F8A-40BA-4C09-96A6-B217932A5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250031</xdr:colOff>
      <xdr:row>171</xdr:row>
      <xdr:rowOff>83344</xdr:rowOff>
    </xdr:from>
    <xdr:to>
      <xdr:col>13</xdr:col>
      <xdr:colOff>785812</xdr:colOff>
      <xdr:row>188</xdr:row>
      <xdr:rowOff>107156</xdr:rowOff>
    </xdr:to>
    <xdr:graphicFrame macro="">
      <xdr:nvGraphicFramePr>
        <xdr:cNvPr id="5" name="Chart 4">
          <a:extLst>
            <a:ext uri="{FF2B5EF4-FFF2-40B4-BE49-F238E27FC236}">
              <a16:creationId xmlns:a16="http://schemas.microsoft.com/office/drawing/2014/main" id="{8C8972DD-FF51-4F28-B4DE-0A8DF7E751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49</xdr:col>
      <xdr:colOff>190500</xdr:colOff>
      <xdr:row>22</xdr:row>
      <xdr:rowOff>128586</xdr:rowOff>
    </xdr:from>
    <xdr:to>
      <xdr:col>58</xdr:col>
      <xdr:colOff>523875</xdr:colOff>
      <xdr:row>41</xdr:row>
      <xdr:rowOff>28575</xdr:rowOff>
    </xdr:to>
    <xdr:graphicFrame macro="">
      <xdr:nvGraphicFramePr>
        <xdr:cNvPr id="6" name="Chart 5">
          <a:extLst>
            <a:ext uri="{FF2B5EF4-FFF2-40B4-BE49-F238E27FC236}">
              <a16:creationId xmlns:a16="http://schemas.microsoft.com/office/drawing/2014/main" id="{DB0A4AA2-F6F1-4CE0-9C5C-D9A3FD0E5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59</xdr:col>
      <xdr:colOff>123825</xdr:colOff>
      <xdr:row>22</xdr:row>
      <xdr:rowOff>161925</xdr:rowOff>
    </xdr:from>
    <xdr:to>
      <xdr:col>69</xdr:col>
      <xdr:colOff>869156</xdr:colOff>
      <xdr:row>41</xdr:row>
      <xdr:rowOff>0</xdr:rowOff>
    </xdr:to>
    <xdr:graphicFrame macro="">
      <xdr:nvGraphicFramePr>
        <xdr:cNvPr id="7" name="Chart 6">
          <a:extLst>
            <a:ext uri="{FF2B5EF4-FFF2-40B4-BE49-F238E27FC236}">
              <a16:creationId xmlns:a16="http://schemas.microsoft.com/office/drawing/2014/main" id="{B5C57175-9E0A-4E15-95C2-DD56AF50BD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70</xdr:col>
      <xdr:colOff>133349</xdr:colOff>
      <xdr:row>23</xdr:row>
      <xdr:rowOff>11908</xdr:rowOff>
    </xdr:from>
    <xdr:to>
      <xdr:col>77</xdr:col>
      <xdr:colOff>738188</xdr:colOff>
      <xdr:row>41</xdr:row>
      <xdr:rowOff>2383</xdr:rowOff>
    </xdr:to>
    <xdr:graphicFrame macro="">
      <xdr:nvGraphicFramePr>
        <xdr:cNvPr id="8" name="Chart 7">
          <a:extLst>
            <a:ext uri="{FF2B5EF4-FFF2-40B4-BE49-F238E27FC236}">
              <a16:creationId xmlns:a16="http://schemas.microsoft.com/office/drawing/2014/main" id="{757629B3-C565-4B91-AC8F-0D6F0F982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2022%20WA%20Elec%20and%20Gas%20GRC/Direct%20Testimony/16)%20Garbarino/Garbarino%20Electric%20Cost%20of%20Service%20Workpapers/UE-22%20Base%20Case%20Electric%20COS%20Mode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JOE\ID\2014%20ID%20Rate%20Case\Electric\RS-RD\ID%20Elec%20Revenue%20Model%20-%204.14.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2024%20WA%20Elec%20and%20Gas%20GRC/Direct%20Testimony/4)%20Schultz/Schultz%20Workpapers/Schultz%20WPs/3.01%20PF%20Revenue%20Normalization/WA%20Natural%20Gas%20Revenue%20-%20PF%20-%2006.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0/2020%20WA%20Elec%20and%20Gas%20GRC/Electric%20Cost%20of%20Service/Work%20Papers/supporting%20docs/Miller%20Electric%20Workpaper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2014\2014%20WA_ELEC_&amp;_GAS_GRC\Adjustments\Adjustments\PF-Revenue&amp;Gas%20Cost\WA%20Elec%20Rev%20-%20Rev%20Adj%202013.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2014\2014%20WA_ELEC_&amp;_GAS_GRC\Adjustments\Adjustments\PF%20-%20Revenue%20&amp;%20Gas%20Cost\WA%20Elec%20Revenue%20-%20Rev%20Adj.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2016\2016_WA_Elec_and_Gas_GRC\Cost%20of%20Service\Electric%20Cost%20of%20Service%20workpapers\Demand%2012CP%2009.2015.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TARA\Decoupling%20Mechanisms\Tariff%20Filings\WeatherData12ME_Elec_G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01m107\c01m107\2012\2012%20WA%20GRC\Adjustments\Adjustments\PF%20-%20Labor&amp;Benefit\2012%20Info\Downloads\Total%20Labor%20for%20Pension-Medic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RR Cross-Reference "/>
      <sheetName val="B - COS Results"/>
      <sheetName val="C-COS Allocation Factors"/>
      <sheetName val="D-Summary of Adjustments"/>
      <sheetName val="E-Summary of Results"/>
      <sheetName val="E2-Summary of Avg Cust Unit"/>
      <sheetName val="Index"/>
      <sheetName val="Print"/>
      <sheetName val="Detail"/>
      <sheetName val="Summary"/>
      <sheetName val="Factors"/>
      <sheetName val="Allocators"/>
      <sheetName val="Consolidated Irrigation"/>
      <sheetName val="PROFORMA"/>
      <sheetName val="Rate Base Detail"/>
      <sheetName val="Labor Detail"/>
      <sheetName val="Pro Forma Revenue Summary"/>
      <sheetName val="WA Retail Load"/>
      <sheetName val="Demand Study Summary"/>
      <sheetName val="Line Transformer Cost"/>
      <sheetName val="Average Service Cost"/>
      <sheetName val="Average Meter Cost"/>
      <sheetName val="Renewable Future Peak Credit"/>
      <sheetName val="Primary-Secondary"/>
      <sheetName val="Substations "/>
      <sheetName val="DA Sch 25"/>
      <sheetName val="Area Lights"/>
      <sheetName val="902 and 903"/>
      <sheetName val="Intangible-1"/>
      <sheetName val="Intangible-2"/>
      <sheetName val="ADFIT "/>
      <sheetName val="928 Reg Fees"/>
      <sheetName val="A and G"/>
      <sheetName val="454 Revenue"/>
      <sheetName val="456 Revenue"/>
      <sheetName val="Tables for Testimon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4">
          <cell r="B14" t="str">
            <v>UE-22____ Base Case</v>
          </cell>
        </row>
      </sheetData>
      <sheetData sheetId="9">
        <row r="1">
          <cell r="A1" t="str">
            <v>A</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row r="100">
          <cell r="A100">
            <v>100</v>
          </cell>
        </row>
        <row r="101">
          <cell r="A101">
            <v>101</v>
          </cell>
        </row>
        <row r="102">
          <cell r="A102">
            <v>102</v>
          </cell>
        </row>
        <row r="103">
          <cell r="A103">
            <v>103</v>
          </cell>
        </row>
        <row r="104">
          <cell r="A104">
            <v>104</v>
          </cell>
        </row>
        <row r="105">
          <cell r="A105">
            <v>105</v>
          </cell>
        </row>
        <row r="106">
          <cell r="A106">
            <v>106</v>
          </cell>
        </row>
        <row r="107">
          <cell r="A107">
            <v>107</v>
          </cell>
        </row>
        <row r="108">
          <cell r="A108">
            <v>108</v>
          </cell>
        </row>
        <row r="109">
          <cell r="A109">
            <v>109</v>
          </cell>
        </row>
        <row r="110">
          <cell r="A110">
            <v>110</v>
          </cell>
        </row>
        <row r="111">
          <cell r="A111">
            <v>111</v>
          </cell>
        </row>
        <row r="112">
          <cell r="A112">
            <v>112</v>
          </cell>
        </row>
        <row r="113">
          <cell r="A113">
            <v>113</v>
          </cell>
        </row>
        <row r="114">
          <cell r="A114">
            <v>114</v>
          </cell>
        </row>
        <row r="115">
          <cell r="A115">
            <v>115</v>
          </cell>
        </row>
        <row r="116">
          <cell r="A116">
            <v>116</v>
          </cell>
        </row>
        <row r="117">
          <cell r="A117">
            <v>117</v>
          </cell>
        </row>
        <row r="118">
          <cell r="A118">
            <v>118</v>
          </cell>
        </row>
        <row r="119">
          <cell r="A119">
            <v>119</v>
          </cell>
        </row>
        <row r="120">
          <cell r="A120">
            <v>120</v>
          </cell>
        </row>
        <row r="121">
          <cell r="A121">
            <v>121</v>
          </cell>
        </row>
        <row r="122">
          <cell r="A122">
            <v>122</v>
          </cell>
        </row>
        <row r="123">
          <cell r="A123">
            <v>123</v>
          </cell>
        </row>
        <row r="124">
          <cell r="A124">
            <v>124</v>
          </cell>
        </row>
        <row r="125">
          <cell r="A125">
            <v>125</v>
          </cell>
        </row>
        <row r="126">
          <cell r="A126">
            <v>126</v>
          </cell>
        </row>
        <row r="127">
          <cell r="A127">
            <v>127</v>
          </cell>
        </row>
        <row r="128">
          <cell r="A128">
            <v>128</v>
          </cell>
        </row>
        <row r="129">
          <cell r="A129">
            <v>129</v>
          </cell>
        </row>
        <row r="130">
          <cell r="A130">
            <v>130</v>
          </cell>
        </row>
        <row r="131">
          <cell r="A131">
            <v>131</v>
          </cell>
        </row>
        <row r="132">
          <cell r="A132">
            <v>132</v>
          </cell>
        </row>
        <row r="133">
          <cell r="A133">
            <v>133</v>
          </cell>
        </row>
        <row r="134">
          <cell r="A134">
            <v>134</v>
          </cell>
        </row>
        <row r="135">
          <cell r="A135">
            <v>135</v>
          </cell>
        </row>
        <row r="136">
          <cell r="A136">
            <v>136</v>
          </cell>
        </row>
        <row r="137">
          <cell r="A137">
            <v>137</v>
          </cell>
        </row>
        <row r="138">
          <cell r="A138">
            <v>138</v>
          </cell>
        </row>
        <row r="139">
          <cell r="A139">
            <v>139</v>
          </cell>
        </row>
        <row r="140">
          <cell r="A140">
            <v>140</v>
          </cell>
        </row>
        <row r="141">
          <cell r="A141">
            <v>141</v>
          </cell>
        </row>
        <row r="142">
          <cell r="A142">
            <v>142</v>
          </cell>
        </row>
        <row r="143">
          <cell r="A143">
            <v>143</v>
          </cell>
        </row>
        <row r="144">
          <cell r="A144">
            <v>144</v>
          </cell>
        </row>
        <row r="145">
          <cell r="A145">
            <v>145</v>
          </cell>
        </row>
        <row r="146">
          <cell r="A146">
            <v>146</v>
          </cell>
        </row>
        <row r="147">
          <cell r="A147">
            <v>147</v>
          </cell>
        </row>
        <row r="148">
          <cell r="A148">
            <v>148</v>
          </cell>
        </row>
        <row r="149">
          <cell r="A149">
            <v>149</v>
          </cell>
        </row>
        <row r="150">
          <cell r="A150">
            <v>150</v>
          </cell>
        </row>
        <row r="151">
          <cell r="A151">
            <v>151</v>
          </cell>
        </row>
        <row r="152">
          <cell r="A152">
            <v>152</v>
          </cell>
        </row>
        <row r="153">
          <cell r="A153">
            <v>153</v>
          </cell>
        </row>
        <row r="154">
          <cell r="A154">
            <v>154</v>
          </cell>
        </row>
        <row r="155">
          <cell r="A155">
            <v>155</v>
          </cell>
        </row>
        <row r="156">
          <cell r="A156">
            <v>156</v>
          </cell>
        </row>
        <row r="157">
          <cell r="A157">
            <v>157</v>
          </cell>
        </row>
        <row r="158">
          <cell r="A158">
            <v>158</v>
          </cell>
        </row>
        <row r="159">
          <cell r="A159">
            <v>159</v>
          </cell>
        </row>
        <row r="160">
          <cell r="A160">
            <v>160</v>
          </cell>
        </row>
        <row r="161">
          <cell r="A161">
            <v>161</v>
          </cell>
        </row>
        <row r="162">
          <cell r="A162">
            <v>162</v>
          </cell>
        </row>
        <row r="163">
          <cell r="A163">
            <v>163</v>
          </cell>
        </row>
        <row r="164">
          <cell r="A164">
            <v>164</v>
          </cell>
        </row>
        <row r="165">
          <cell r="A165">
            <v>165</v>
          </cell>
        </row>
        <row r="166">
          <cell r="A166">
            <v>166</v>
          </cell>
        </row>
        <row r="167">
          <cell r="A167">
            <v>167</v>
          </cell>
        </row>
        <row r="168">
          <cell r="A168">
            <v>168</v>
          </cell>
        </row>
        <row r="169">
          <cell r="A169">
            <v>169</v>
          </cell>
        </row>
        <row r="170">
          <cell r="A170">
            <v>170</v>
          </cell>
        </row>
        <row r="171">
          <cell r="A171">
            <v>171</v>
          </cell>
        </row>
        <row r="172">
          <cell r="A172">
            <v>172</v>
          </cell>
        </row>
        <row r="173">
          <cell r="A173">
            <v>173</v>
          </cell>
        </row>
        <row r="174">
          <cell r="A174">
            <v>174</v>
          </cell>
        </row>
        <row r="175">
          <cell r="A175">
            <v>175</v>
          </cell>
        </row>
        <row r="176">
          <cell r="A176">
            <v>176</v>
          </cell>
        </row>
        <row r="177">
          <cell r="A177">
            <v>177</v>
          </cell>
        </row>
        <row r="178">
          <cell r="A178">
            <v>178</v>
          </cell>
        </row>
        <row r="179">
          <cell r="A179">
            <v>179</v>
          </cell>
        </row>
        <row r="180">
          <cell r="A180">
            <v>180</v>
          </cell>
        </row>
        <row r="181">
          <cell r="A181">
            <v>181</v>
          </cell>
        </row>
        <row r="182">
          <cell r="A182">
            <v>182</v>
          </cell>
        </row>
        <row r="183">
          <cell r="A183">
            <v>183</v>
          </cell>
        </row>
        <row r="184">
          <cell r="A184">
            <v>184</v>
          </cell>
        </row>
        <row r="185">
          <cell r="A185">
            <v>185</v>
          </cell>
        </row>
        <row r="186">
          <cell r="A186">
            <v>186</v>
          </cell>
        </row>
        <row r="187">
          <cell r="A187">
            <v>187</v>
          </cell>
        </row>
        <row r="188">
          <cell r="A188">
            <v>188</v>
          </cell>
        </row>
        <row r="189">
          <cell r="A189">
            <v>189</v>
          </cell>
        </row>
        <row r="190">
          <cell r="A190">
            <v>190</v>
          </cell>
        </row>
        <row r="191">
          <cell r="A191">
            <v>191</v>
          </cell>
        </row>
        <row r="192">
          <cell r="A192">
            <v>192</v>
          </cell>
        </row>
        <row r="193">
          <cell r="A193">
            <v>193</v>
          </cell>
        </row>
        <row r="194">
          <cell r="A194">
            <v>194</v>
          </cell>
        </row>
        <row r="195">
          <cell r="A195">
            <v>195</v>
          </cell>
        </row>
        <row r="196">
          <cell r="A196">
            <v>196</v>
          </cell>
        </row>
        <row r="197">
          <cell r="A197">
            <v>197</v>
          </cell>
        </row>
        <row r="198">
          <cell r="A198">
            <v>198</v>
          </cell>
        </row>
        <row r="199">
          <cell r="A199">
            <v>199</v>
          </cell>
        </row>
        <row r="200">
          <cell r="A200">
            <v>200</v>
          </cell>
        </row>
        <row r="201">
          <cell r="A201">
            <v>201</v>
          </cell>
        </row>
        <row r="202">
          <cell r="A202">
            <v>202</v>
          </cell>
        </row>
        <row r="203">
          <cell r="A203">
            <v>203</v>
          </cell>
        </row>
        <row r="204">
          <cell r="A204">
            <v>204</v>
          </cell>
        </row>
        <row r="205">
          <cell r="A205">
            <v>205</v>
          </cell>
        </row>
        <row r="206">
          <cell r="A206">
            <v>206</v>
          </cell>
        </row>
        <row r="207">
          <cell r="A207">
            <v>207</v>
          </cell>
        </row>
        <row r="208">
          <cell r="A208">
            <v>208</v>
          </cell>
        </row>
        <row r="209">
          <cell r="A209">
            <v>209</v>
          </cell>
        </row>
        <row r="210">
          <cell r="A210">
            <v>210</v>
          </cell>
        </row>
        <row r="211">
          <cell r="A211">
            <v>211</v>
          </cell>
        </row>
        <row r="212">
          <cell r="A212">
            <v>212</v>
          </cell>
        </row>
        <row r="213">
          <cell r="A213">
            <v>213</v>
          </cell>
        </row>
        <row r="214">
          <cell r="A214">
            <v>214</v>
          </cell>
        </row>
        <row r="215">
          <cell r="A215">
            <v>215</v>
          </cell>
        </row>
        <row r="216">
          <cell r="A216">
            <v>216</v>
          </cell>
        </row>
        <row r="217">
          <cell r="A217">
            <v>217</v>
          </cell>
        </row>
        <row r="218">
          <cell r="A218">
            <v>218</v>
          </cell>
        </row>
        <row r="219">
          <cell r="A219">
            <v>219</v>
          </cell>
        </row>
        <row r="220">
          <cell r="A220">
            <v>220</v>
          </cell>
        </row>
        <row r="221">
          <cell r="A221">
            <v>221</v>
          </cell>
        </row>
        <row r="222">
          <cell r="A222">
            <v>222</v>
          </cell>
        </row>
        <row r="223">
          <cell r="A223">
            <v>223</v>
          </cell>
        </row>
        <row r="224">
          <cell r="A224">
            <v>224</v>
          </cell>
        </row>
        <row r="225">
          <cell r="A225">
            <v>225</v>
          </cell>
        </row>
        <row r="226">
          <cell r="A226">
            <v>226</v>
          </cell>
        </row>
        <row r="227">
          <cell r="A227">
            <v>227</v>
          </cell>
        </row>
        <row r="228">
          <cell r="A228">
            <v>228</v>
          </cell>
        </row>
        <row r="229">
          <cell r="A229">
            <v>229</v>
          </cell>
        </row>
        <row r="230">
          <cell r="A230">
            <v>230</v>
          </cell>
        </row>
        <row r="231">
          <cell r="A231">
            <v>231</v>
          </cell>
        </row>
        <row r="232">
          <cell r="A232">
            <v>232</v>
          </cell>
        </row>
        <row r="233">
          <cell r="A233">
            <v>233</v>
          </cell>
        </row>
        <row r="234">
          <cell r="A234">
            <v>234</v>
          </cell>
        </row>
        <row r="235">
          <cell r="A235">
            <v>235</v>
          </cell>
        </row>
        <row r="236">
          <cell r="A236">
            <v>236</v>
          </cell>
        </row>
        <row r="237">
          <cell r="A237">
            <v>237</v>
          </cell>
        </row>
        <row r="238">
          <cell r="A238">
            <v>238</v>
          </cell>
        </row>
        <row r="239">
          <cell r="A239">
            <v>239</v>
          </cell>
        </row>
        <row r="240">
          <cell r="A240">
            <v>240</v>
          </cell>
        </row>
        <row r="241">
          <cell r="A241">
            <v>241</v>
          </cell>
        </row>
        <row r="242">
          <cell r="A242">
            <v>242</v>
          </cell>
        </row>
        <row r="243">
          <cell r="A243">
            <v>243</v>
          </cell>
        </row>
        <row r="244">
          <cell r="A244">
            <v>244</v>
          </cell>
        </row>
        <row r="245">
          <cell r="A245">
            <v>245</v>
          </cell>
        </row>
        <row r="246">
          <cell r="A246">
            <v>246</v>
          </cell>
        </row>
        <row r="247">
          <cell r="A247">
            <v>247</v>
          </cell>
        </row>
        <row r="248">
          <cell r="A248">
            <v>248</v>
          </cell>
        </row>
        <row r="249">
          <cell r="A249">
            <v>249</v>
          </cell>
        </row>
        <row r="250">
          <cell r="A250">
            <v>250</v>
          </cell>
        </row>
        <row r="251">
          <cell r="A251">
            <v>251</v>
          </cell>
        </row>
        <row r="252">
          <cell r="A252">
            <v>252</v>
          </cell>
        </row>
        <row r="253">
          <cell r="A253">
            <v>253</v>
          </cell>
        </row>
        <row r="254">
          <cell r="A254">
            <v>254</v>
          </cell>
        </row>
        <row r="255">
          <cell r="A255">
            <v>255</v>
          </cell>
        </row>
        <row r="256">
          <cell r="A256">
            <v>256</v>
          </cell>
        </row>
        <row r="257">
          <cell r="A257">
            <v>257</v>
          </cell>
        </row>
        <row r="258">
          <cell r="A258">
            <v>258</v>
          </cell>
        </row>
        <row r="259">
          <cell r="A259">
            <v>259</v>
          </cell>
        </row>
        <row r="260">
          <cell r="A260">
            <v>260</v>
          </cell>
        </row>
        <row r="261">
          <cell r="A261">
            <v>261</v>
          </cell>
        </row>
        <row r="262">
          <cell r="A262">
            <v>262</v>
          </cell>
        </row>
        <row r="263">
          <cell r="A263">
            <v>263</v>
          </cell>
        </row>
        <row r="264">
          <cell r="A264">
            <v>264</v>
          </cell>
        </row>
        <row r="265">
          <cell r="A265">
            <v>265</v>
          </cell>
        </row>
        <row r="266">
          <cell r="A266">
            <v>266</v>
          </cell>
        </row>
        <row r="267">
          <cell r="A267">
            <v>267</v>
          </cell>
        </row>
        <row r="268">
          <cell r="A268">
            <v>268</v>
          </cell>
        </row>
        <row r="269">
          <cell r="A269">
            <v>269</v>
          </cell>
        </row>
        <row r="270">
          <cell r="A270">
            <v>270</v>
          </cell>
        </row>
        <row r="271">
          <cell r="A271">
            <v>271</v>
          </cell>
        </row>
        <row r="272">
          <cell r="A272">
            <v>272</v>
          </cell>
        </row>
        <row r="273">
          <cell r="A273">
            <v>273</v>
          </cell>
        </row>
        <row r="274">
          <cell r="A274">
            <v>274</v>
          </cell>
        </row>
        <row r="275">
          <cell r="A275">
            <v>275</v>
          </cell>
        </row>
        <row r="276">
          <cell r="A276">
            <v>276</v>
          </cell>
        </row>
        <row r="277">
          <cell r="A277">
            <v>277</v>
          </cell>
        </row>
        <row r="278">
          <cell r="A278">
            <v>278</v>
          </cell>
        </row>
        <row r="279">
          <cell r="A279">
            <v>279</v>
          </cell>
        </row>
        <row r="280">
          <cell r="A280">
            <v>280</v>
          </cell>
        </row>
        <row r="281">
          <cell r="A281">
            <v>281</v>
          </cell>
        </row>
        <row r="282">
          <cell r="A282">
            <v>282</v>
          </cell>
        </row>
        <row r="283">
          <cell r="A283">
            <v>283</v>
          </cell>
        </row>
        <row r="284">
          <cell r="A284">
            <v>284</v>
          </cell>
        </row>
        <row r="285">
          <cell r="A285">
            <v>285</v>
          </cell>
        </row>
        <row r="286">
          <cell r="A286">
            <v>286</v>
          </cell>
        </row>
        <row r="287">
          <cell r="A287">
            <v>287</v>
          </cell>
        </row>
        <row r="288">
          <cell r="A288">
            <v>288</v>
          </cell>
        </row>
        <row r="289">
          <cell r="A289">
            <v>289</v>
          </cell>
        </row>
        <row r="290">
          <cell r="A290">
            <v>290</v>
          </cell>
        </row>
        <row r="291">
          <cell r="A291">
            <v>291</v>
          </cell>
        </row>
        <row r="292">
          <cell r="A292">
            <v>292</v>
          </cell>
        </row>
        <row r="293">
          <cell r="A293">
            <v>293</v>
          </cell>
        </row>
        <row r="294">
          <cell r="A294">
            <v>294</v>
          </cell>
        </row>
        <row r="295">
          <cell r="A295">
            <v>295</v>
          </cell>
        </row>
        <row r="296">
          <cell r="A296">
            <v>296</v>
          </cell>
        </row>
        <row r="297">
          <cell r="A297">
            <v>297</v>
          </cell>
        </row>
        <row r="298">
          <cell r="A298">
            <v>298</v>
          </cell>
        </row>
        <row r="299">
          <cell r="A299">
            <v>299</v>
          </cell>
        </row>
        <row r="300">
          <cell r="A300">
            <v>300</v>
          </cell>
        </row>
        <row r="301">
          <cell r="A301">
            <v>301</v>
          </cell>
        </row>
        <row r="302">
          <cell r="A302">
            <v>302</v>
          </cell>
        </row>
        <row r="303">
          <cell r="A303">
            <v>303</v>
          </cell>
        </row>
        <row r="304">
          <cell r="A304">
            <v>304</v>
          </cell>
        </row>
        <row r="305">
          <cell r="A305">
            <v>305</v>
          </cell>
        </row>
        <row r="306">
          <cell r="A306">
            <v>306</v>
          </cell>
        </row>
        <row r="307">
          <cell r="A307">
            <v>307</v>
          </cell>
        </row>
        <row r="308">
          <cell r="A308">
            <v>308</v>
          </cell>
        </row>
        <row r="309">
          <cell r="A309">
            <v>309</v>
          </cell>
        </row>
        <row r="310">
          <cell r="A310">
            <v>310</v>
          </cell>
        </row>
        <row r="311">
          <cell r="A311">
            <v>311</v>
          </cell>
        </row>
        <row r="312">
          <cell r="A312">
            <v>312</v>
          </cell>
        </row>
        <row r="313">
          <cell r="A313">
            <v>313</v>
          </cell>
        </row>
        <row r="314">
          <cell r="A314">
            <v>314</v>
          </cell>
        </row>
        <row r="315">
          <cell r="A315">
            <v>315</v>
          </cell>
        </row>
        <row r="316">
          <cell r="A316">
            <v>316</v>
          </cell>
        </row>
        <row r="317">
          <cell r="A317">
            <v>317</v>
          </cell>
        </row>
        <row r="318">
          <cell r="A318">
            <v>318</v>
          </cell>
        </row>
        <row r="319">
          <cell r="A319">
            <v>319</v>
          </cell>
        </row>
        <row r="320">
          <cell r="A320">
            <v>320</v>
          </cell>
        </row>
        <row r="321">
          <cell r="A321">
            <v>321</v>
          </cell>
        </row>
        <row r="322">
          <cell r="A322">
            <v>322</v>
          </cell>
        </row>
        <row r="323">
          <cell r="A323">
            <v>323</v>
          </cell>
        </row>
        <row r="324">
          <cell r="A324">
            <v>324</v>
          </cell>
        </row>
        <row r="325">
          <cell r="A325">
            <v>325</v>
          </cell>
        </row>
        <row r="326">
          <cell r="A326">
            <v>326</v>
          </cell>
        </row>
        <row r="327">
          <cell r="A327">
            <v>327</v>
          </cell>
        </row>
        <row r="328">
          <cell r="A328">
            <v>328</v>
          </cell>
        </row>
        <row r="329">
          <cell r="A329">
            <v>329</v>
          </cell>
        </row>
        <row r="330">
          <cell r="A330">
            <v>330</v>
          </cell>
        </row>
        <row r="331">
          <cell r="A331">
            <v>331</v>
          </cell>
        </row>
        <row r="332">
          <cell r="A332">
            <v>332</v>
          </cell>
        </row>
        <row r="333">
          <cell r="A333">
            <v>333</v>
          </cell>
        </row>
        <row r="334">
          <cell r="A334">
            <v>334</v>
          </cell>
        </row>
        <row r="335">
          <cell r="A335">
            <v>335</v>
          </cell>
        </row>
        <row r="336">
          <cell r="A336">
            <v>336</v>
          </cell>
        </row>
        <row r="337">
          <cell r="A337">
            <v>337</v>
          </cell>
        </row>
        <row r="338">
          <cell r="A338">
            <v>338</v>
          </cell>
        </row>
        <row r="339">
          <cell r="A339">
            <v>339</v>
          </cell>
        </row>
        <row r="340">
          <cell r="A340">
            <v>340</v>
          </cell>
        </row>
        <row r="341">
          <cell r="A341">
            <v>341</v>
          </cell>
        </row>
        <row r="342">
          <cell r="A342">
            <v>342</v>
          </cell>
        </row>
        <row r="343">
          <cell r="A343">
            <v>343</v>
          </cell>
        </row>
        <row r="344">
          <cell r="A344">
            <v>344</v>
          </cell>
        </row>
        <row r="345">
          <cell r="A345">
            <v>345</v>
          </cell>
        </row>
        <row r="346">
          <cell r="A346">
            <v>346</v>
          </cell>
        </row>
        <row r="347">
          <cell r="A347">
            <v>347</v>
          </cell>
        </row>
        <row r="348">
          <cell r="A348">
            <v>348</v>
          </cell>
        </row>
        <row r="349">
          <cell r="A349">
            <v>349</v>
          </cell>
        </row>
        <row r="350">
          <cell r="A350">
            <v>350</v>
          </cell>
        </row>
        <row r="351">
          <cell r="A351">
            <v>351</v>
          </cell>
        </row>
        <row r="352">
          <cell r="A352">
            <v>352</v>
          </cell>
        </row>
        <row r="353">
          <cell r="A353">
            <v>353</v>
          </cell>
        </row>
        <row r="354">
          <cell r="A354">
            <v>354</v>
          </cell>
        </row>
        <row r="355">
          <cell r="A355">
            <v>355</v>
          </cell>
        </row>
        <row r="356">
          <cell r="A356">
            <v>356</v>
          </cell>
        </row>
        <row r="357">
          <cell r="A357">
            <v>357</v>
          </cell>
        </row>
        <row r="358">
          <cell r="A358">
            <v>358</v>
          </cell>
        </row>
        <row r="359">
          <cell r="A359">
            <v>359</v>
          </cell>
        </row>
        <row r="360">
          <cell r="A360">
            <v>360</v>
          </cell>
        </row>
        <row r="361">
          <cell r="A361">
            <v>361</v>
          </cell>
        </row>
        <row r="362">
          <cell r="A362">
            <v>362</v>
          </cell>
        </row>
        <row r="363">
          <cell r="A363">
            <v>363</v>
          </cell>
        </row>
        <row r="364">
          <cell r="A364">
            <v>364</v>
          </cell>
        </row>
        <row r="365">
          <cell r="A365">
            <v>365</v>
          </cell>
        </row>
        <row r="366">
          <cell r="A366">
            <v>366</v>
          </cell>
        </row>
        <row r="367">
          <cell r="A367">
            <v>367</v>
          </cell>
        </row>
        <row r="368">
          <cell r="A368">
            <v>368</v>
          </cell>
        </row>
        <row r="369">
          <cell r="A369">
            <v>369</v>
          </cell>
        </row>
        <row r="370">
          <cell r="A370">
            <v>370</v>
          </cell>
        </row>
        <row r="371">
          <cell r="A371">
            <v>371</v>
          </cell>
        </row>
        <row r="372">
          <cell r="A372">
            <v>372</v>
          </cell>
        </row>
        <row r="373">
          <cell r="A373">
            <v>373</v>
          </cell>
        </row>
        <row r="374">
          <cell r="A374">
            <v>374</v>
          </cell>
        </row>
        <row r="375">
          <cell r="A375">
            <v>375</v>
          </cell>
        </row>
        <row r="376">
          <cell r="A376">
            <v>376</v>
          </cell>
        </row>
        <row r="377">
          <cell r="A377">
            <v>377</v>
          </cell>
        </row>
        <row r="378">
          <cell r="A378">
            <v>378</v>
          </cell>
        </row>
        <row r="379">
          <cell r="A379">
            <v>379</v>
          </cell>
        </row>
        <row r="380">
          <cell r="A380">
            <v>380</v>
          </cell>
        </row>
        <row r="381">
          <cell r="A381">
            <v>381</v>
          </cell>
        </row>
        <row r="382">
          <cell r="A382">
            <v>382</v>
          </cell>
        </row>
        <row r="383">
          <cell r="A383">
            <v>383</v>
          </cell>
        </row>
        <row r="384">
          <cell r="A384">
            <v>384</v>
          </cell>
        </row>
        <row r="385">
          <cell r="A385">
            <v>385</v>
          </cell>
        </row>
        <row r="386">
          <cell r="A386">
            <v>386</v>
          </cell>
        </row>
        <row r="387">
          <cell r="A387">
            <v>387</v>
          </cell>
        </row>
        <row r="388">
          <cell r="A388">
            <v>388</v>
          </cell>
        </row>
        <row r="389">
          <cell r="A389">
            <v>389</v>
          </cell>
        </row>
        <row r="390">
          <cell r="A390">
            <v>390</v>
          </cell>
        </row>
        <row r="391">
          <cell r="A391">
            <v>391</v>
          </cell>
        </row>
        <row r="392">
          <cell r="A392">
            <v>392</v>
          </cell>
        </row>
        <row r="393">
          <cell r="A393">
            <v>393</v>
          </cell>
        </row>
        <row r="394">
          <cell r="A394">
            <v>394</v>
          </cell>
        </row>
        <row r="395">
          <cell r="A395">
            <v>395</v>
          </cell>
        </row>
        <row r="396">
          <cell r="A396">
            <v>396</v>
          </cell>
        </row>
        <row r="397">
          <cell r="A397">
            <v>397</v>
          </cell>
        </row>
        <row r="398">
          <cell r="A398">
            <v>398</v>
          </cell>
        </row>
        <row r="399">
          <cell r="A399">
            <v>399</v>
          </cell>
        </row>
        <row r="400">
          <cell r="A400">
            <v>400</v>
          </cell>
        </row>
        <row r="401">
          <cell r="A401">
            <v>401</v>
          </cell>
        </row>
        <row r="402">
          <cell r="A402">
            <v>402</v>
          </cell>
        </row>
        <row r="403">
          <cell r="A403">
            <v>403</v>
          </cell>
        </row>
        <row r="404">
          <cell r="A404">
            <v>404</v>
          </cell>
        </row>
        <row r="405">
          <cell r="A405">
            <v>405</v>
          </cell>
        </row>
        <row r="406">
          <cell r="A406">
            <v>406</v>
          </cell>
        </row>
        <row r="407">
          <cell r="A407">
            <v>407</v>
          </cell>
        </row>
        <row r="408">
          <cell r="A408">
            <v>408</v>
          </cell>
        </row>
        <row r="409">
          <cell r="A409">
            <v>409</v>
          </cell>
        </row>
        <row r="410">
          <cell r="A410">
            <v>410</v>
          </cell>
        </row>
        <row r="411">
          <cell r="A411">
            <v>411</v>
          </cell>
        </row>
        <row r="412">
          <cell r="A412">
            <v>412</v>
          </cell>
        </row>
        <row r="413">
          <cell r="A413">
            <v>413</v>
          </cell>
        </row>
        <row r="414">
          <cell r="A414">
            <v>414</v>
          </cell>
        </row>
        <row r="415">
          <cell r="A415">
            <v>415</v>
          </cell>
        </row>
        <row r="416">
          <cell r="A416">
            <v>416</v>
          </cell>
        </row>
        <row r="417">
          <cell r="A417">
            <v>417</v>
          </cell>
        </row>
        <row r="418">
          <cell r="A418">
            <v>418</v>
          </cell>
        </row>
        <row r="419">
          <cell r="A419">
            <v>419</v>
          </cell>
        </row>
        <row r="420">
          <cell r="A420">
            <v>420</v>
          </cell>
        </row>
        <row r="421">
          <cell r="A421">
            <v>421</v>
          </cell>
        </row>
        <row r="422">
          <cell r="A422">
            <v>422</v>
          </cell>
        </row>
        <row r="423">
          <cell r="A423">
            <v>423</v>
          </cell>
        </row>
        <row r="424">
          <cell r="A424">
            <v>424</v>
          </cell>
        </row>
        <row r="425">
          <cell r="A425">
            <v>425</v>
          </cell>
        </row>
        <row r="426">
          <cell r="A426">
            <v>426</v>
          </cell>
        </row>
        <row r="427">
          <cell r="A427">
            <v>427</v>
          </cell>
        </row>
        <row r="428">
          <cell r="A428">
            <v>428</v>
          </cell>
        </row>
        <row r="429">
          <cell r="A429">
            <v>429</v>
          </cell>
        </row>
        <row r="430">
          <cell r="A430">
            <v>430</v>
          </cell>
        </row>
        <row r="431">
          <cell r="A431">
            <v>431</v>
          </cell>
        </row>
        <row r="432">
          <cell r="A432">
            <v>432</v>
          </cell>
        </row>
        <row r="433">
          <cell r="A433">
            <v>433</v>
          </cell>
        </row>
        <row r="434">
          <cell r="A434">
            <v>434</v>
          </cell>
        </row>
        <row r="435">
          <cell r="A435">
            <v>435</v>
          </cell>
        </row>
        <row r="436">
          <cell r="A436">
            <v>436</v>
          </cell>
        </row>
        <row r="437">
          <cell r="A437">
            <v>437</v>
          </cell>
        </row>
        <row r="438">
          <cell r="A438">
            <v>438</v>
          </cell>
        </row>
        <row r="439">
          <cell r="A439">
            <v>439</v>
          </cell>
        </row>
        <row r="440">
          <cell r="A440">
            <v>440</v>
          </cell>
        </row>
        <row r="441">
          <cell r="A441">
            <v>441</v>
          </cell>
        </row>
        <row r="442">
          <cell r="A442">
            <v>442</v>
          </cell>
        </row>
        <row r="443">
          <cell r="A443">
            <v>443</v>
          </cell>
        </row>
        <row r="444">
          <cell r="A444">
            <v>444</v>
          </cell>
        </row>
        <row r="445">
          <cell r="A445">
            <v>445</v>
          </cell>
        </row>
        <row r="446">
          <cell r="A446">
            <v>446</v>
          </cell>
        </row>
        <row r="447">
          <cell r="A447">
            <v>447</v>
          </cell>
        </row>
        <row r="448">
          <cell r="A448">
            <v>448</v>
          </cell>
        </row>
        <row r="449">
          <cell r="A449">
            <v>449</v>
          </cell>
        </row>
        <row r="450">
          <cell r="A450">
            <v>450</v>
          </cell>
        </row>
        <row r="451">
          <cell r="A451">
            <v>451</v>
          </cell>
        </row>
        <row r="452">
          <cell r="A452">
            <v>452</v>
          </cell>
        </row>
        <row r="453">
          <cell r="A453">
            <v>453</v>
          </cell>
        </row>
        <row r="454">
          <cell r="A454">
            <v>454</v>
          </cell>
        </row>
        <row r="455">
          <cell r="A455">
            <v>455</v>
          </cell>
        </row>
        <row r="456">
          <cell r="A456">
            <v>456</v>
          </cell>
        </row>
        <row r="457">
          <cell r="A457">
            <v>457</v>
          </cell>
        </row>
        <row r="458">
          <cell r="A458">
            <v>458</v>
          </cell>
        </row>
        <row r="459">
          <cell r="A459">
            <v>459</v>
          </cell>
        </row>
        <row r="460">
          <cell r="A460">
            <v>460</v>
          </cell>
        </row>
        <row r="461">
          <cell r="A461">
            <v>461</v>
          </cell>
        </row>
        <row r="462">
          <cell r="A462">
            <v>462</v>
          </cell>
        </row>
        <row r="463">
          <cell r="A463">
            <v>463</v>
          </cell>
        </row>
        <row r="464">
          <cell r="A464">
            <v>464</v>
          </cell>
        </row>
        <row r="465">
          <cell r="A465">
            <v>465</v>
          </cell>
        </row>
        <row r="466">
          <cell r="A466">
            <v>466</v>
          </cell>
        </row>
        <row r="467">
          <cell r="A467">
            <v>467</v>
          </cell>
        </row>
        <row r="468">
          <cell r="A468">
            <v>468</v>
          </cell>
        </row>
        <row r="469">
          <cell r="A469">
            <v>469</v>
          </cell>
        </row>
        <row r="470">
          <cell r="A470">
            <v>470</v>
          </cell>
        </row>
        <row r="471">
          <cell r="A471">
            <v>471</v>
          </cell>
        </row>
        <row r="472">
          <cell r="A472">
            <v>472</v>
          </cell>
        </row>
        <row r="473">
          <cell r="A473">
            <v>473</v>
          </cell>
        </row>
        <row r="474">
          <cell r="A474">
            <v>474</v>
          </cell>
        </row>
        <row r="475">
          <cell r="A475">
            <v>475</v>
          </cell>
        </row>
        <row r="476">
          <cell r="A476">
            <v>476</v>
          </cell>
        </row>
        <row r="477">
          <cell r="A477">
            <v>477</v>
          </cell>
        </row>
        <row r="478">
          <cell r="A478">
            <v>478</v>
          </cell>
        </row>
        <row r="479">
          <cell r="A479">
            <v>479</v>
          </cell>
        </row>
        <row r="480">
          <cell r="A480">
            <v>480</v>
          </cell>
        </row>
        <row r="481">
          <cell r="A481">
            <v>481</v>
          </cell>
        </row>
        <row r="482">
          <cell r="A482">
            <v>482</v>
          </cell>
        </row>
        <row r="483">
          <cell r="A483">
            <v>483</v>
          </cell>
        </row>
        <row r="484">
          <cell r="A484">
            <v>484</v>
          </cell>
        </row>
        <row r="485">
          <cell r="A485">
            <v>485</v>
          </cell>
        </row>
        <row r="486">
          <cell r="A486">
            <v>486</v>
          </cell>
        </row>
        <row r="487">
          <cell r="A487">
            <v>487</v>
          </cell>
        </row>
        <row r="488">
          <cell r="A488">
            <v>488</v>
          </cell>
        </row>
        <row r="489">
          <cell r="A489">
            <v>489</v>
          </cell>
        </row>
        <row r="490">
          <cell r="A490">
            <v>490</v>
          </cell>
        </row>
        <row r="491">
          <cell r="A491">
            <v>491</v>
          </cell>
        </row>
        <row r="492">
          <cell r="A492">
            <v>492</v>
          </cell>
        </row>
        <row r="493">
          <cell r="A493">
            <v>493</v>
          </cell>
        </row>
        <row r="494">
          <cell r="A494">
            <v>494</v>
          </cell>
        </row>
        <row r="495">
          <cell r="A495">
            <v>495</v>
          </cell>
        </row>
        <row r="496">
          <cell r="A496">
            <v>496</v>
          </cell>
        </row>
        <row r="497">
          <cell r="A497">
            <v>497</v>
          </cell>
        </row>
        <row r="498">
          <cell r="A498">
            <v>498</v>
          </cell>
        </row>
        <row r="499">
          <cell r="A499">
            <v>499</v>
          </cell>
        </row>
        <row r="500">
          <cell r="A500">
            <v>500</v>
          </cell>
        </row>
        <row r="501">
          <cell r="A501">
            <v>501</v>
          </cell>
        </row>
        <row r="502">
          <cell r="A502">
            <v>502</v>
          </cell>
        </row>
        <row r="503">
          <cell r="A503">
            <v>503</v>
          </cell>
        </row>
        <row r="504">
          <cell r="A504">
            <v>504</v>
          </cell>
        </row>
        <row r="505">
          <cell r="A505">
            <v>505</v>
          </cell>
        </row>
        <row r="506">
          <cell r="A506">
            <v>506</v>
          </cell>
        </row>
        <row r="507">
          <cell r="A507">
            <v>507</v>
          </cell>
        </row>
        <row r="508">
          <cell r="A508">
            <v>508</v>
          </cell>
        </row>
        <row r="509">
          <cell r="A509">
            <v>509</v>
          </cell>
        </row>
        <row r="510">
          <cell r="A510">
            <v>510</v>
          </cell>
        </row>
        <row r="511">
          <cell r="A511">
            <v>511</v>
          </cell>
        </row>
        <row r="512">
          <cell r="A512">
            <v>512</v>
          </cell>
        </row>
        <row r="513">
          <cell r="A513">
            <v>513</v>
          </cell>
        </row>
        <row r="514">
          <cell r="A514">
            <v>514</v>
          </cell>
        </row>
        <row r="515">
          <cell r="A515">
            <v>515</v>
          </cell>
        </row>
        <row r="516">
          <cell r="A516">
            <v>516</v>
          </cell>
        </row>
        <row r="517">
          <cell r="A517">
            <v>517</v>
          </cell>
        </row>
        <row r="518">
          <cell r="A518">
            <v>518</v>
          </cell>
        </row>
        <row r="519">
          <cell r="A519">
            <v>519</v>
          </cell>
        </row>
        <row r="520">
          <cell r="A520">
            <v>520</v>
          </cell>
        </row>
        <row r="521">
          <cell r="A521">
            <v>521</v>
          </cell>
        </row>
        <row r="522">
          <cell r="A522">
            <v>522</v>
          </cell>
        </row>
        <row r="523">
          <cell r="A523">
            <v>523</v>
          </cell>
        </row>
        <row r="524">
          <cell r="A524">
            <v>524</v>
          </cell>
        </row>
        <row r="525">
          <cell r="A525">
            <v>525</v>
          </cell>
        </row>
        <row r="526">
          <cell r="A526">
            <v>526</v>
          </cell>
        </row>
        <row r="527">
          <cell r="A527">
            <v>527</v>
          </cell>
        </row>
        <row r="528">
          <cell r="A528">
            <v>528</v>
          </cell>
        </row>
        <row r="529">
          <cell r="A529">
            <v>529</v>
          </cell>
        </row>
        <row r="530">
          <cell r="A530">
            <v>530</v>
          </cell>
        </row>
        <row r="531">
          <cell r="A531">
            <v>531</v>
          </cell>
        </row>
        <row r="532">
          <cell r="A532">
            <v>532</v>
          </cell>
        </row>
        <row r="533">
          <cell r="A533">
            <v>533</v>
          </cell>
        </row>
        <row r="534">
          <cell r="A534">
            <v>534</v>
          </cell>
        </row>
        <row r="535">
          <cell r="A535">
            <v>535</v>
          </cell>
        </row>
        <row r="536">
          <cell r="A536">
            <v>536</v>
          </cell>
        </row>
        <row r="537">
          <cell r="A537">
            <v>537</v>
          </cell>
        </row>
        <row r="538">
          <cell r="A538">
            <v>538</v>
          </cell>
        </row>
        <row r="539">
          <cell r="A539">
            <v>539</v>
          </cell>
        </row>
        <row r="540">
          <cell r="A540">
            <v>540</v>
          </cell>
        </row>
        <row r="541">
          <cell r="A541">
            <v>541</v>
          </cell>
        </row>
        <row r="542">
          <cell r="A542">
            <v>542</v>
          </cell>
        </row>
        <row r="543">
          <cell r="A543">
            <v>543</v>
          </cell>
        </row>
        <row r="544">
          <cell r="A544">
            <v>544</v>
          </cell>
        </row>
        <row r="545">
          <cell r="A545">
            <v>545</v>
          </cell>
        </row>
        <row r="546">
          <cell r="A546">
            <v>546</v>
          </cell>
        </row>
        <row r="547">
          <cell r="A547">
            <v>547</v>
          </cell>
        </row>
        <row r="548">
          <cell r="A548">
            <v>548</v>
          </cell>
        </row>
        <row r="549">
          <cell r="A549">
            <v>549</v>
          </cell>
        </row>
        <row r="550">
          <cell r="A550">
            <v>550</v>
          </cell>
        </row>
        <row r="551">
          <cell r="A551">
            <v>551</v>
          </cell>
        </row>
        <row r="552">
          <cell r="A552">
            <v>552</v>
          </cell>
        </row>
        <row r="553">
          <cell r="A553">
            <v>553</v>
          </cell>
        </row>
        <row r="554">
          <cell r="A554">
            <v>554</v>
          </cell>
        </row>
        <row r="555">
          <cell r="A555">
            <v>555</v>
          </cell>
        </row>
        <row r="556">
          <cell r="A556">
            <v>556</v>
          </cell>
        </row>
        <row r="557">
          <cell r="A557">
            <v>557</v>
          </cell>
        </row>
        <row r="558">
          <cell r="A558">
            <v>558</v>
          </cell>
        </row>
        <row r="559">
          <cell r="A559">
            <v>559</v>
          </cell>
        </row>
        <row r="560">
          <cell r="A560">
            <v>560</v>
          </cell>
        </row>
        <row r="561">
          <cell r="A561">
            <v>561</v>
          </cell>
        </row>
        <row r="562">
          <cell r="A562">
            <v>562</v>
          </cell>
        </row>
        <row r="563">
          <cell r="A563">
            <v>563</v>
          </cell>
        </row>
        <row r="564">
          <cell r="A564">
            <v>564</v>
          </cell>
        </row>
        <row r="565">
          <cell r="A565">
            <v>565</v>
          </cell>
        </row>
        <row r="566">
          <cell r="A566">
            <v>566</v>
          </cell>
        </row>
        <row r="567">
          <cell r="A567">
            <v>567</v>
          </cell>
        </row>
        <row r="568">
          <cell r="A568">
            <v>568</v>
          </cell>
        </row>
        <row r="569">
          <cell r="A569">
            <v>569</v>
          </cell>
        </row>
        <row r="570">
          <cell r="A570">
            <v>570</v>
          </cell>
        </row>
        <row r="571">
          <cell r="A571">
            <v>571</v>
          </cell>
        </row>
        <row r="572">
          <cell r="A572">
            <v>572</v>
          </cell>
        </row>
        <row r="573">
          <cell r="A573">
            <v>573</v>
          </cell>
        </row>
        <row r="574">
          <cell r="A574">
            <v>574</v>
          </cell>
        </row>
        <row r="575">
          <cell r="A575">
            <v>575</v>
          </cell>
        </row>
        <row r="576">
          <cell r="A576">
            <v>576</v>
          </cell>
        </row>
        <row r="577">
          <cell r="A577">
            <v>577</v>
          </cell>
        </row>
        <row r="578">
          <cell r="A578">
            <v>578</v>
          </cell>
        </row>
        <row r="579">
          <cell r="A579">
            <v>579</v>
          </cell>
        </row>
        <row r="580">
          <cell r="A580">
            <v>580</v>
          </cell>
        </row>
        <row r="581">
          <cell r="A581">
            <v>581</v>
          </cell>
        </row>
        <row r="582">
          <cell r="A582">
            <v>582</v>
          </cell>
        </row>
        <row r="583">
          <cell r="A583">
            <v>583</v>
          </cell>
        </row>
        <row r="584">
          <cell r="A584">
            <v>584</v>
          </cell>
        </row>
        <row r="585">
          <cell r="A585">
            <v>585</v>
          </cell>
        </row>
        <row r="586">
          <cell r="A586">
            <v>586</v>
          </cell>
        </row>
        <row r="587">
          <cell r="A587">
            <v>587</v>
          </cell>
        </row>
        <row r="588">
          <cell r="A588">
            <v>588</v>
          </cell>
        </row>
        <row r="589">
          <cell r="A589">
            <v>589</v>
          </cell>
        </row>
        <row r="590">
          <cell r="A590">
            <v>590</v>
          </cell>
        </row>
        <row r="591">
          <cell r="A591">
            <v>591</v>
          </cell>
        </row>
        <row r="592">
          <cell r="A592">
            <v>592</v>
          </cell>
        </row>
        <row r="593">
          <cell r="A593">
            <v>593</v>
          </cell>
        </row>
        <row r="594">
          <cell r="A594">
            <v>594</v>
          </cell>
        </row>
        <row r="595">
          <cell r="A595">
            <v>595</v>
          </cell>
        </row>
        <row r="596">
          <cell r="A596">
            <v>596</v>
          </cell>
        </row>
        <row r="597">
          <cell r="A597">
            <v>597</v>
          </cell>
        </row>
        <row r="598">
          <cell r="A598">
            <v>598</v>
          </cell>
        </row>
        <row r="599">
          <cell r="A599">
            <v>599</v>
          </cell>
        </row>
        <row r="600">
          <cell r="A600">
            <v>600</v>
          </cell>
        </row>
        <row r="601">
          <cell r="A601">
            <v>601</v>
          </cell>
        </row>
        <row r="602">
          <cell r="A602">
            <v>602</v>
          </cell>
        </row>
        <row r="603">
          <cell r="A603">
            <v>603</v>
          </cell>
        </row>
        <row r="604">
          <cell r="A604">
            <v>604</v>
          </cell>
        </row>
        <row r="605">
          <cell r="A605">
            <v>605</v>
          </cell>
        </row>
        <row r="606">
          <cell r="A606">
            <v>606</v>
          </cell>
        </row>
        <row r="607">
          <cell r="A607">
            <v>607</v>
          </cell>
        </row>
        <row r="608">
          <cell r="A608">
            <v>608</v>
          </cell>
        </row>
        <row r="609">
          <cell r="A609">
            <v>609</v>
          </cell>
        </row>
        <row r="610">
          <cell r="A610">
            <v>610</v>
          </cell>
        </row>
        <row r="611">
          <cell r="A611">
            <v>611</v>
          </cell>
        </row>
        <row r="612">
          <cell r="A612">
            <v>612</v>
          </cell>
        </row>
        <row r="613">
          <cell r="A613">
            <v>613</v>
          </cell>
        </row>
        <row r="614">
          <cell r="A614">
            <v>614</v>
          </cell>
        </row>
        <row r="615">
          <cell r="A615">
            <v>615</v>
          </cell>
        </row>
        <row r="616">
          <cell r="A616">
            <v>616</v>
          </cell>
        </row>
        <row r="617">
          <cell r="A617">
            <v>617</v>
          </cell>
        </row>
        <row r="618">
          <cell r="A618">
            <v>618</v>
          </cell>
        </row>
        <row r="619">
          <cell r="A619">
            <v>619</v>
          </cell>
        </row>
        <row r="620">
          <cell r="A620">
            <v>620</v>
          </cell>
        </row>
        <row r="621">
          <cell r="A621">
            <v>621</v>
          </cell>
        </row>
        <row r="622">
          <cell r="A622">
            <v>622</v>
          </cell>
        </row>
        <row r="623">
          <cell r="A623">
            <v>623</v>
          </cell>
        </row>
        <row r="624">
          <cell r="A624">
            <v>624</v>
          </cell>
        </row>
        <row r="625">
          <cell r="A625">
            <v>625</v>
          </cell>
        </row>
        <row r="626">
          <cell r="A626">
            <v>626</v>
          </cell>
        </row>
        <row r="627">
          <cell r="A627">
            <v>627</v>
          </cell>
        </row>
        <row r="628">
          <cell r="A628">
            <v>628</v>
          </cell>
        </row>
        <row r="629">
          <cell r="A629">
            <v>629</v>
          </cell>
        </row>
        <row r="630">
          <cell r="A630">
            <v>630</v>
          </cell>
        </row>
        <row r="631">
          <cell r="A631">
            <v>631</v>
          </cell>
        </row>
        <row r="632">
          <cell r="A632">
            <v>632</v>
          </cell>
        </row>
        <row r="633">
          <cell r="A633">
            <v>633</v>
          </cell>
        </row>
        <row r="634">
          <cell r="A634">
            <v>634</v>
          </cell>
        </row>
        <row r="635">
          <cell r="A635">
            <v>635</v>
          </cell>
        </row>
        <row r="636">
          <cell r="A636">
            <v>636</v>
          </cell>
        </row>
        <row r="637">
          <cell r="A637">
            <v>637</v>
          </cell>
        </row>
        <row r="638">
          <cell r="A638">
            <v>638</v>
          </cell>
        </row>
        <row r="639">
          <cell r="A639">
            <v>639</v>
          </cell>
        </row>
        <row r="640">
          <cell r="A640">
            <v>640</v>
          </cell>
        </row>
        <row r="641">
          <cell r="A641">
            <v>641</v>
          </cell>
        </row>
        <row r="642">
          <cell r="A642">
            <v>642</v>
          </cell>
        </row>
        <row r="643">
          <cell r="A643">
            <v>643</v>
          </cell>
        </row>
        <row r="644">
          <cell r="A644">
            <v>644</v>
          </cell>
        </row>
        <row r="645">
          <cell r="A645">
            <v>645</v>
          </cell>
        </row>
        <row r="646">
          <cell r="A646">
            <v>646</v>
          </cell>
        </row>
        <row r="647">
          <cell r="A647">
            <v>647</v>
          </cell>
        </row>
        <row r="648">
          <cell r="A648">
            <v>648</v>
          </cell>
        </row>
        <row r="649">
          <cell r="A649">
            <v>649</v>
          </cell>
        </row>
        <row r="650">
          <cell r="A650">
            <v>650</v>
          </cell>
        </row>
        <row r="651">
          <cell r="A651">
            <v>651</v>
          </cell>
        </row>
        <row r="652">
          <cell r="A652">
            <v>652</v>
          </cell>
        </row>
        <row r="653">
          <cell r="A653">
            <v>653</v>
          </cell>
        </row>
        <row r="654">
          <cell r="A654">
            <v>654</v>
          </cell>
        </row>
        <row r="655">
          <cell r="A655">
            <v>655</v>
          </cell>
        </row>
        <row r="656">
          <cell r="A656">
            <v>656</v>
          </cell>
        </row>
        <row r="657">
          <cell r="A657">
            <v>657</v>
          </cell>
        </row>
        <row r="658">
          <cell r="A658">
            <v>658</v>
          </cell>
        </row>
        <row r="659">
          <cell r="A659">
            <v>659</v>
          </cell>
        </row>
        <row r="660">
          <cell r="A660">
            <v>660</v>
          </cell>
        </row>
        <row r="661">
          <cell r="A661">
            <v>661</v>
          </cell>
        </row>
        <row r="662">
          <cell r="A662">
            <v>662</v>
          </cell>
        </row>
        <row r="663">
          <cell r="A663">
            <v>663</v>
          </cell>
        </row>
        <row r="664">
          <cell r="A664">
            <v>664</v>
          </cell>
        </row>
        <row r="665">
          <cell r="A665">
            <v>665</v>
          </cell>
        </row>
        <row r="666">
          <cell r="A666">
            <v>666</v>
          </cell>
        </row>
        <row r="667">
          <cell r="A667">
            <v>667</v>
          </cell>
        </row>
        <row r="668">
          <cell r="A668">
            <v>668</v>
          </cell>
        </row>
        <row r="669">
          <cell r="A669">
            <v>669</v>
          </cell>
        </row>
        <row r="670">
          <cell r="A670">
            <v>670</v>
          </cell>
        </row>
        <row r="671">
          <cell r="A671">
            <v>671</v>
          </cell>
        </row>
        <row r="672">
          <cell r="A672">
            <v>672</v>
          </cell>
        </row>
        <row r="673">
          <cell r="A673">
            <v>673</v>
          </cell>
        </row>
        <row r="674">
          <cell r="A674">
            <v>674</v>
          </cell>
        </row>
        <row r="675">
          <cell r="A675">
            <v>675</v>
          </cell>
        </row>
        <row r="676">
          <cell r="A676">
            <v>676</v>
          </cell>
        </row>
        <row r="677">
          <cell r="A677">
            <v>677</v>
          </cell>
        </row>
        <row r="678">
          <cell r="A678">
            <v>678</v>
          </cell>
        </row>
        <row r="679">
          <cell r="A679">
            <v>679</v>
          </cell>
        </row>
        <row r="680">
          <cell r="A680">
            <v>680</v>
          </cell>
        </row>
        <row r="681">
          <cell r="A681">
            <v>681</v>
          </cell>
        </row>
        <row r="682">
          <cell r="A682">
            <v>682</v>
          </cell>
        </row>
        <row r="683">
          <cell r="A683">
            <v>683</v>
          </cell>
        </row>
        <row r="684">
          <cell r="A684">
            <v>684</v>
          </cell>
        </row>
        <row r="685">
          <cell r="A685">
            <v>685</v>
          </cell>
        </row>
        <row r="686">
          <cell r="A686">
            <v>686</v>
          </cell>
        </row>
        <row r="687">
          <cell r="A687">
            <v>687</v>
          </cell>
        </row>
        <row r="688">
          <cell r="A688">
            <v>688</v>
          </cell>
        </row>
        <row r="689">
          <cell r="A689">
            <v>689</v>
          </cell>
        </row>
        <row r="690">
          <cell r="A690">
            <v>690</v>
          </cell>
        </row>
        <row r="691">
          <cell r="A691">
            <v>691</v>
          </cell>
        </row>
        <row r="692">
          <cell r="A692">
            <v>692</v>
          </cell>
        </row>
        <row r="693">
          <cell r="A693">
            <v>693</v>
          </cell>
        </row>
        <row r="694">
          <cell r="A694">
            <v>694</v>
          </cell>
        </row>
        <row r="695">
          <cell r="A695">
            <v>695</v>
          </cell>
        </row>
        <row r="696">
          <cell r="A696">
            <v>696</v>
          </cell>
        </row>
        <row r="697">
          <cell r="A697">
            <v>697</v>
          </cell>
        </row>
        <row r="698">
          <cell r="A698">
            <v>698</v>
          </cell>
        </row>
        <row r="699">
          <cell r="A699">
            <v>699</v>
          </cell>
        </row>
        <row r="700">
          <cell r="A700">
            <v>700</v>
          </cell>
        </row>
        <row r="701">
          <cell r="A701">
            <v>701</v>
          </cell>
        </row>
        <row r="702">
          <cell r="A702">
            <v>702</v>
          </cell>
        </row>
        <row r="703">
          <cell r="A703">
            <v>703</v>
          </cell>
        </row>
        <row r="704">
          <cell r="A704">
            <v>704</v>
          </cell>
        </row>
        <row r="705">
          <cell r="A705">
            <v>705</v>
          </cell>
        </row>
        <row r="706">
          <cell r="A706">
            <v>706</v>
          </cell>
        </row>
        <row r="707">
          <cell r="A707">
            <v>707</v>
          </cell>
        </row>
        <row r="708">
          <cell r="A708">
            <v>708</v>
          </cell>
        </row>
        <row r="709">
          <cell r="A709">
            <v>709</v>
          </cell>
        </row>
        <row r="710">
          <cell r="A710">
            <v>710</v>
          </cell>
        </row>
        <row r="711">
          <cell r="A711">
            <v>711</v>
          </cell>
        </row>
        <row r="712">
          <cell r="A712">
            <v>712</v>
          </cell>
        </row>
        <row r="713">
          <cell r="A713">
            <v>713</v>
          </cell>
        </row>
        <row r="714">
          <cell r="A714">
            <v>714</v>
          </cell>
        </row>
        <row r="715">
          <cell r="A715">
            <v>715</v>
          </cell>
        </row>
        <row r="716">
          <cell r="A716">
            <v>716</v>
          </cell>
        </row>
        <row r="717">
          <cell r="A717">
            <v>717</v>
          </cell>
        </row>
        <row r="718">
          <cell r="A718">
            <v>718</v>
          </cell>
        </row>
        <row r="719">
          <cell r="A719">
            <v>719</v>
          </cell>
        </row>
        <row r="720">
          <cell r="A720">
            <v>720</v>
          </cell>
        </row>
        <row r="721">
          <cell r="A721">
            <v>721</v>
          </cell>
        </row>
        <row r="722">
          <cell r="A722">
            <v>722</v>
          </cell>
        </row>
        <row r="723">
          <cell r="A723">
            <v>723</v>
          </cell>
        </row>
        <row r="724">
          <cell r="A724">
            <v>724</v>
          </cell>
        </row>
        <row r="725">
          <cell r="A725">
            <v>725</v>
          </cell>
        </row>
        <row r="726">
          <cell r="A726">
            <v>726</v>
          </cell>
        </row>
        <row r="727">
          <cell r="A727">
            <v>727</v>
          </cell>
        </row>
        <row r="728">
          <cell r="A728">
            <v>728</v>
          </cell>
        </row>
        <row r="729">
          <cell r="A729">
            <v>729</v>
          </cell>
        </row>
        <row r="730">
          <cell r="A730">
            <v>730</v>
          </cell>
        </row>
        <row r="731">
          <cell r="A731">
            <v>731</v>
          </cell>
        </row>
        <row r="732">
          <cell r="A732">
            <v>732</v>
          </cell>
        </row>
        <row r="733">
          <cell r="A733">
            <v>733</v>
          </cell>
        </row>
        <row r="734">
          <cell r="A734">
            <v>734</v>
          </cell>
        </row>
        <row r="735">
          <cell r="A735">
            <v>735</v>
          </cell>
        </row>
        <row r="736">
          <cell r="A736">
            <v>736</v>
          </cell>
        </row>
        <row r="737">
          <cell r="A737">
            <v>737</v>
          </cell>
        </row>
        <row r="738">
          <cell r="A738">
            <v>738</v>
          </cell>
        </row>
        <row r="739">
          <cell r="A739">
            <v>739</v>
          </cell>
        </row>
        <row r="740">
          <cell r="A740">
            <v>740</v>
          </cell>
        </row>
        <row r="741">
          <cell r="A741">
            <v>741</v>
          </cell>
        </row>
        <row r="742">
          <cell r="A742">
            <v>742</v>
          </cell>
        </row>
        <row r="743">
          <cell r="A743">
            <v>743</v>
          </cell>
        </row>
        <row r="744">
          <cell r="A744">
            <v>744</v>
          </cell>
        </row>
        <row r="745">
          <cell r="A745">
            <v>745</v>
          </cell>
        </row>
        <row r="746">
          <cell r="A746">
            <v>746</v>
          </cell>
        </row>
        <row r="747">
          <cell r="A747">
            <v>747</v>
          </cell>
        </row>
        <row r="748">
          <cell r="A748">
            <v>748</v>
          </cell>
        </row>
        <row r="749">
          <cell r="A749">
            <v>749</v>
          </cell>
        </row>
        <row r="750">
          <cell r="A750">
            <v>750</v>
          </cell>
        </row>
        <row r="751">
          <cell r="A751">
            <v>751</v>
          </cell>
        </row>
        <row r="752">
          <cell r="A752">
            <v>752</v>
          </cell>
        </row>
        <row r="753">
          <cell r="A753">
            <v>753</v>
          </cell>
        </row>
      </sheetData>
      <sheetData sheetId="10">
        <row r="1">
          <cell r="A1">
            <v>754</v>
          </cell>
        </row>
        <row r="2">
          <cell r="A2">
            <v>755</v>
          </cell>
        </row>
        <row r="3">
          <cell r="A3">
            <v>756</v>
          </cell>
        </row>
        <row r="4">
          <cell r="A4">
            <v>757</v>
          </cell>
        </row>
        <row r="5">
          <cell r="A5">
            <v>758</v>
          </cell>
        </row>
        <row r="6">
          <cell r="A6">
            <v>759</v>
          </cell>
        </row>
        <row r="7">
          <cell r="A7">
            <v>760</v>
          </cell>
        </row>
        <row r="8">
          <cell r="A8">
            <v>761</v>
          </cell>
        </row>
        <row r="9">
          <cell r="A9">
            <v>762</v>
          </cell>
        </row>
        <row r="10">
          <cell r="A10">
            <v>763</v>
          </cell>
        </row>
        <row r="11">
          <cell r="A11">
            <v>764</v>
          </cell>
        </row>
        <row r="12">
          <cell r="A12">
            <v>765</v>
          </cell>
        </row>
        <row r="13">
          <cell r="A13">
            <v>766</v>
          </cell>
        </row>
        <row r="14">
          <cell r="A14">
            <v>767</v>
          </cell>
        </row>
        <row r="15">
          <cell r="A15">
            <v>768</v>
          </cell>
        </row>
        <row r="16">
          <cell r="A16">
            <v>769</v>
          </cell>
        </row>
        <row r="17">
          <cell r="A17">
            <v>770</v>
          </cell>
        </row>
        <row r="18">
          <cell r="A18">
            <v>771</v>
          </cell>
        </row>
        <row r="19">
          <cell r="A19">
            <v>772</v>
          </cell>
        </row>
        <row r="20">
          <cell r="A20">
            <v>773</v>
          </cell>
        </row>
        <row r="21">
          <cell r="A21">
            <v>774</v>
          </cell>
        </row>
        <row r="22">
          <cell r="A22">
            <v>775</v>
          </cell>
        </row>
        <row r="23">
          <cell r="A23">
            <v>776</v>
          </cell>
        </row>
        <row r="24">
          <cell r="A24">
            <v>777</v>
          </cell>
        </row>
        <row r="25">
          <cell r="A25">
            <v>778</v>
          </cell>
        </row>
        <row r="26">
          <cell r="A26">
            <v>779</v>
          </cell>
        </row>
        <row r="27">
          <cell r="A27">
            <v>780</v>
          </cell>
        </row>
        <row r="28">
          <cell r="A28">
            <v>781</v>
          </cell>
        </row>
        <row r="29">
          <cell r="A29">
            <v>782</v>
          </cell>
        </row>
        <row r="30">
          <cell r="A30">
            <v>783</v>
          </cell>
        </row>
        <row r="31">
          <cell r="A31">
            <v>784</v>
          </cell>
        </row>
        <row r="32">
          <cell r="A32">
            <v>785</v>
          </cell>
        </row>
        <row r="33">
          <cell r="A33">
            <v>786</v>
          </cell>
        </row>
        <row r="34">
          <cell r="A34">
            <v>787</v>
          </cell>
        </row>
        <row r="35">
          <cell r="A35">
            <v>788</v>
          </cell>
        </row>
        <row r="36">
          <cell r="A36">
            <v>789</v>
          </cell>
        </row>
        <row r="37">
          <cell r="A37">
            <v>790</v>
          </cell>
        </row>
        <row r="38">
          <cell r="A38">
            <v>791</v>
          </cell>
        </row>
        <row r="39">
          <cell r="A39">
            <v>792</v>
          </cell>
        </row>
        <row r="40">
          <cell r="A40">
            <v>793</v>
          </cell>
        </row>
        <row r="41">
          <cell r="A41">
            <v>794</v>
          </cell>
        </row>
        <row r="42">
          <cell r="A42">
            <v>795</v>
          </cell>
        </row>
        <row r="43">
          <cell r="A43">
            <v>796</v>
          </cell>
        </row>
        <row r="44">
          <cell r="A44">
            <v>797</v>
          </cell>
        </row>
        <row r="45">
          <cell r="A45">
            <v>798</v>
          </cell>
        </row>
        <row r="46">
          <cell r="A46">
            <v>799</v>
          </cell>
        </row>
        <row r="47">
          <cell r="A47">
            <v>800</v>
          </cell>
        </row>
        <row r="48">
          <cell r="A48">
            <v>801</v>
          </cell>
        </row>
        <row r="49">
          <cell r="A49">
            <v>802</v>
          </cell>
        </row>
        <row r="50">
          <cell r="A50">
            <v>803</v>
          </cell>
        </row>
        <row r="51">
          <cell r="A51">
            <v>804</v>
          </cell>
        </row>
        <row r="52">
          <cell r="A52">
            <v>805</v>
          </cell>
        </row>
        <row r="53">
          <cell r="A53">
            <v>806</v>
          </cell>
        </row>
        <row r="54">
          <cell r="A54">
            <v>807</v>
          </cell>
        </row>
        <row r="55">
          <cell r="A55">
            <v>808</v>
          </cell>
        </row>
        <row r="56">
          <cell r="A56">
            <v>809</v>
          </cell>
        </row>
        <row r="57">
          <cell r="A57">
            <v>810</v>
          </cell>
        </row>
        <row r="58">
          <cell r="A58">
            <v>811</v>
          </cell>
        </row>
        <row r="59">
          <cell r="A59">
            <v>812</v>
          </cell>
        </row>
        <row r="60">
          <cell r="A60">
            <v>813</v>
          </cell>
        </row>
        <row r="61">
          <cell r="A61">
            <v>814</v>
          </cell>
        </row>
        <row r="62">
          <cell r="A62">
            <v>815</v>
          </cell>
        </row>
        <row r="63">
          <cell r="A63">
            <v>816</v>
          </cell>
        </row>
        <row r="64">
          <cell r="A64">
            <v>817</v>
          </cell>
        </row>
        <row r="65">
          <cell r="A65">
            <v>818</v>
          </cell>
        </row>
        <row r="66">
          <cell r="A66">
            <v>819</v>
          </cell>
        </row>
        <row r="67">
          <cell r="A67">
            <v>820</v>
          </cell>
        </row>
        <row r="68">
          <cell r="A68">
            <v>821</v>
          </cell>
        </row>
        <row r="69">
          <cell r="A69">
            <v>822</v>
          </cell>
        </row>
        <row r="70">
          <cell r="A70">
            <v>823</v>
          </cell>
        </row>
        <row r="71">
          <cell r="A71">
            <v>824</v>
          </cell>
        </row>
        <row r="72">
          <cell r="A72">
            <v>825</v>
          </cell>
        </row>
        <row r="73">
          <cell r="A73">
            <v>826</v>
          </cell>
        </row>
        <row r="74">
          <cell r="A74">
            <v>827</v>
          </cell>
        </row>
        <row r="75">
          <cell r="A75">
            <v>828</v>
          </cell>
        </row>
        <row r="76">
          <cell r="A76">
            <v>829</v>
          </cell>
        </row>
        <row r="77">
          <cell r="A77">
            <v>830</v>
          </cell>
        </row>
        <row r="78">
          <cell r="A78">
            <v>831</v>
          </cell>
        </row>
        <row r="79">
          <cell r="A79">
            <v>832</v>
          </cell>
        </row>
        <row r="80">
          <cell r="A80">
            <v>833</v>
          </cell>
        </row>
        <row r="81">
          <cell r="A81">
            <v>834</v>
          </cell>
        </row>
        <row r="82">
          <cell r="A82">
            <v>835</v>
          </cell>
        </row>
        <row r="83">
          <cell r="A83">
            <v>836</v>
          </cell>
        </row>
        <row r="84">
          <cell r="A84">
            <v>837</v>
          </cell>
        </row>
        <row r="85">
          <cell r="A85">
            <v>838</v>
          </cell>
        </row>
        <row r="86">
          <cell r="A86">
            <v>839</v>
          </cell>
        </row>
        <row r="87">
          <cell r="A87">
            <v>840</v>
          </cell>
        </row>
        <row r="88">
          <cell r="A88">
            <v>841</v>
          </cell>
        </row>
        <row r="89">
          <cell r="A89">
            <v>842</v>
          </cell>
        </row>
        <row r="90">
          <cell r="A90">
            <v>843</v>
          </cell>
        </row>
        <row r="91">
          <cell r="A91">
            <v>844</v>
          </cell>
        </row>
        <row r="92">
          <cell r="A92">
            <v>845</v>
          </cell>
        </row>
        <row r="93">
          <cell r="A93">
            <v>846</v>
          </cell>
        </row>
        <row r="94">
          <cell r="A94">
            <v>847</v>
          </cell>
        </row>
        <row r="95">
          <cell r="A95">
            <v>848</v>
          </cell>
        </row>
        <row r="96">
          <cell r="A96">
            <v>849</v>
          </cell>
        </row>
        <row r="97">
          <cell r="A97">
            <v>850</v>
          </cell>
        </row>
        <row r="98">
          <cell r="A98">
            <v>851</v>
          </cell>
        </row>
        <row r="99">
          <cell r="A99">
            <v>852</v>
          </cell>
        </row>
        <row r="100">
          <cell r="A100">
            <v>853</v>
          </cell>
        </row>
        <row r="101">
          <cell r="A101">
            <v>854</v>
          </cell>
        </row>
        <row r="102">
          <cell r="A102">
            <v>855</v>
          </cell>
        </row>
        <row r="103">
          <cell r="A103">
            <v>856</v>
          </cell>
        </row>
        <row r="104">
          <cell r="A104">
            <v>857</v>
          </cell>
        </row>
        <row r="105">
          <cell r="A105">
            <v>858</v>
          </cell>
        </row>
        <row r="106">
          <cell r="A106">
            <v>859</v>
          </cell>
        </row>
        <row r="107">
          <cell r="A107">
            <v>860</v>
          </cell>
        </row>
        <row r="108">
          <cell r="A108">
            <v>861</v>
          </cell>
        </row>
        <row r="109">
          <cell r="A109">
            <v>862</v>
          </cell>
        </row>
        <row r="110">
          <cell r="A110">
            <v>863</v>
          </cell>
        </row>
        <row r="111">
          <cell r="A111">
            <v>864</v>
          </cell>
        </row>
        <row r="112">
          <cell r="A112">
            <v>865</v>
          </cell>
        </row>
        <row r="113">
          <cell r="A113">
            <v>866</v>
          </cell>
        </row>
        <row r="114">
          <cell r="A114">
            <v>867</v>
          </cell>
        </row>
        <row r="115">
          <cell r="A115">
            <v>868</v>
          </cell>
        </row>
        <row r="116">
          <cell r="A116">
            <v>869</v>
          </cell>
        </row>
        <row r="117">
          <cell r="A117">
            <v>870</v>
          </cell>
        </row>
        <row r="118">
          <cell r="A118">
            <v>871</v>
          </cell>
        </row>
        <row r="119">
          <cell r="A119">
            <v>872</v>
          </cell>
        </row>
        <row r="120">
          <cell r="A120">
            <v>873</v>
          </cell>
        </row>
        <row r="121">
          <cell r="A121">
            <v>874</v>
          </cell>
        </row>
        <row r="122">
          <cell r="A122">
            <v>875</v>
          </cell>
        </row>
        <row r="123">
          <cell r="A123">
            <v>876</v>
          </cell>
        </row>
        <row r="124">
          <cell r="A124">
            <v>877</v>
          </cell>
        </row>
        <row r="125">
          <cell r="A125">
            <v>878</v>
          </cell>
        </row>
        <row r="126">
          <cell r="A126">
            <v>879</v>
          </cell>
        </row>
        <row r="127">
          <cell r="A127">
            <v>880</v>
          </cell>
        </row>
        <row r="128">
          <cell r="A128">
            <v>881</v>
          </cell>
        </row>
        <row r="129">
          <cell r="A129">
            <v>882</v>
          </cell>
        </row>
        <row r="130">
          <cell r="A130">
            <v>883</v>
          </cell>
        </row>
        <row r="131">
          <cell r="A131">
            <v>884</v>
          </cell>
        </row>
        <row r="132">
          <cell r="A132">
            <v>885</v>
          </cell>
        </row>
        <row r="133">
          <cell r="A133">
            <v>886</v>
          </cell>
        </row>
        <row r="134">
          <cell r="A134">
            <v>887</v>
          </cell>
        </row>
        <row r="135">
          <cell r="A135">
            <v>888</v>
          </cell>
        </row>
        <row r="136">
          <cell r="A136">
            <v>889</v>
          </cell>
        </row>
        <row r="137">
          <cell r="A137">
            <v>890</v>
          </cell>
        </row>
        <row r="138">
          <cell r="A138">
            <v>891</v>
          </cell>
        </row>
        <row r="139">
          <cell r="A139">
            <v>892</v>
          </cell>
        </row>
        <row r="140">
          <cell r="A140">
            <v>893</v>
          </cell>
        </row>
        <row r="141">
          <cell r="A141">
            <v>894</v>
          </cell>
        </row>
        <row r="142">
          <cell r="A142">
            <v>895</v>
          </cell>
        </row>
        <row r="143">
          <cell r="A143">
            <v>896</v>
          </cell>
        </row>
        <row r="144">
          <cell r="A144">
            <v>897</v>
          </cell>
        </row>
        <row r="145">
          <cell r="A145">
            <v>898</v>
          </cell>
        </row>
        <row r="146">
          <cell r="A146">
            <v>899</v>
          </cell>
        </row>
        <row r="147">
          <cell r="A147">
            <v>900</v>
          </cell>
        </row>
        <row r="148">
          <cell r="A148">
            <v>901</v>
          </cell>
        </row>
        <row r="149">
          <cell r="A149">
            <v>902</v>
          </cell>
        </row>
        <row r="150">
          <cell r="A150">
            <v>903</v>
          </cell>
        </row>
        <row r="151">
          <cell r="A151">
            <v>904</v>
          </cell>
        </row>
        <row r="152">
          <cell r="A152">
            <v>905</v>
          </cell>
        </row>
        <row r="153">
          <cell r="A153">
            <v>906</v>
          </cell>
        </row>
        <row r="154">
          <cell r="A154">
            <v>907</v>
          </cell>
        </row>
        <row r="155">
          <cell r="A155">
            <v>908</v>
          </cell>
        </row>
        <row r="156">
          <cell r="A156">
            <v>909</v>
          </cell>
        </row>
        <row r="157">
          <cell r="A157">
            <v>910</v>
          </cell>
        </row>
        <row r="158">
          <cell r="A158">
            <v>911</v>
          </cell>
        </row>
        <row r="159">
          <cell r="A159">
            <v>912</v>
          </cell>
        </row>
        <row r="160">
          <cell r="A160">
            <v>913</v>
          </cell>
        </row>
        <row r="161">
          <cell r="A161">
            <v>914</v>
          </cell>
        </row>
        <row r="162">
          <cell r="A162">
            <v>915</v>
          </cell>
        </row>
        <row r="163">
          <cell r="A163">
            <v>916</v>
          </cell>
        </row>
        <row r="164">
          <cell r="A164">
            <v>917</v>
          </cell>
        </row>
        <row r="165">
          <cell r="A165">
            <v>918</v>
          </cell>
        </row>
        <row r="166">
          <cell r="A166">
            <v>919</v>
          </cell>
        </row>
        <row r="167">
          <cell r="A167">
            <v>920</v>
          </cell>
        </row>
        <row r="168">
          <cell r="A168">
            <v>921</v>
          </cell>
        </row>
        <row r="169">
          <cell r="A169">
            <v>922</v>
          </cell>
        </row>
        <row r="170">
          <cell r="A170">
            <v>923</v>
          </cell>
        </row>
        <row r="171">
          <cell r="A171">
            <v>924</v>
          </cell>
        </row>
        <row r="172">
          <cell r="A172">
            <v>925</v>
          </cell>
        </row>
        <row r="173">
          <cell r="A173">
            <v>926</v>
          </cell>
        </row>
        <row r="174">
          <cell r="A174">
            <v>927</v>
          </cell>
        </row>
        <row r="175">
          <cell r="A175">
            <v>928</v>
          </cell>
        </row>
        <row r="176">
          <cell r="A176">
            <v>929</v>
          </cell>
        </row>
        <row r="177">
          <cell r="A177">
            <v>930</v>
          </cell>
        </row>
        <row r="178">
          <cell r="A178">
            <v>931</v>
          </cell>
        </row>
        <row r="179">
          <cell r="A179">
            <v>932</v>
          </cell>
        </row>
        <row r="180">
          <cell r="A180">
            <v>933</v>
          </cell>
        </row>
        <row r="181">
          <cell r="A181">
            <v>934</v>
          </cell>
        </row>
        <row r="182">
          <cell r="A182">
            <v>935</v>
          </cell>
        </row>
        <row r="183">
          <cell r="A183">
            <v>936</v>
          </cell>
        </row>
        <row r="184">
          <cell r="A184">
            <v>937</v>
          </cell>
        </row>
        <row r="185">
          <cell r="A185">
            <v>938</v>
          </cell>
        </row>
        <row r="186">
          <cell r="A186">
            <v>939</v>
          </cell>
        </row>
        <row r="187">
          <cell r="A187">
            <v>940</v>
          </cell>
        </row>
        <row r="188">
          <cell r="A188">
            <v>941</v>
          </cell>
        </row>
        <row r="189">
          <cell r="A189">
            <v>942</v>
          </cell>
        </row>
        <row r="190">
          <cell r="A190">
            <v>943</v>
          </cell>
        </row>
        <row r="191">
          <cell r="A191">
            <v>944</v>
          </cell>
        </row>
        <row r="192">
          <cell r="A192">
            <v>945</v>
          </cell>
        </row>
        <row r="193">
          <cell r="A193">
            <v>946</v>
          </cell>
        </row>
        <row r="194">
          <cell r="A194">
            <v>947</v>
          </cell>
        </row>
        <row r="195">
          <cell r="A195">
            <v>948</v>
          </cell>
        </row>
        <row r="196">
          <cell r="A196">
            <v>949</v>
          </cell>
        </row>
        <row r="197">
          <cell r="A197">
            <v>950</v>
          </cell>
        </row>
        <row r="198">
          <cell r="A198">
            <v>951</v>
          </cell>
        </row>
        <row r="199">
          <cell r="A199">
            <v>952</v>
          </cell>
        </row>
        <row r="200">
          <cell r="A200">
            <v>953</v>
          </cell>
        </row>
        <row r="201">
          <cell r="A201">
            <v>954</v>
          </cell>
        </row>
        <row r="202">
          <cell r="A202">
            <v>955</v>
          </cell>
        </row>
        <row r="203">
          <cell r="A203">
            <v>956</v>
          </cell>
        </row>
        <row r="204">
          <cell r="A204">
            <v>957</v>
          </cell>
        </row>
        <row r="205">
          <cell r="A205">
            <v>958</v>
          </cell>
        </row>
        <row r="206">
          <cell r="A206">
            <v>959</v>
          </cell>
        </row>
        <row r="207">
          <cell r="A207">
            <v>960</v>
          </cell>
        </row>
        <row r="208">
          <cell r="A208">
            <v>961</v>
          </cell>
        </row>
        <row r="209">
          <cell r="A209">
            <v>962</v>
          </cell>
        </row>
        <row r="210">
          <cell r="A210">
            <v>963</v>
          </cell>
        </row>
        <row r="211">
          <cell r="A211">
            <v>964</v>
          </cell>
        </row>
        <row r="212">
          <cell r="A212">
            <v>965</v>
          </cell>
        </row>
        <row r="213">
          <cell r="A213">
            <v>966</v>
          </cell>
        </row>
        <row r="214">
          <cell r="A214">
            <v>967</v>
          </cell>
        </row>
        <row r="215">
          <cell r="A215">
            <v>968</v>
          </cell>
        </row>
        <row r="216">
          <cell r="A216">
            <v>969</v>
          </cell>
        </row>
        <row r="217">
          <cell r="A217">
            <v>970</v>
          </cell>
        </row>
        <row r="218">
          <cell r="A218">
            <v>971</v>
          </cell>
        </row>
        <row r="219">
          <cell r="A219">
            <v>972</v>
          </cell>
        </row>
        <row r="220">
          <cell r="A220">
            <v>973</v>
          </cell>
        </row>
        <row r="221">
          <cell r="A221">
            <v>974</v>
          </cell>
        </row>
        <row r="222">
          <cell r="A222">
            <v>975</v>
          </cell>
        </row>
        <row r="223">
          <cell r="A223">
            <v>976</v>
          </cell>
        </row>
        <row r="224">
          <cell r="A224">
            <v>977</v>
          </cell>
        </row>
        <row r="225">
          <cell r="A225">
            <v>978</v>
          </cell>
        </row>
        <row r="226">
          <cell r="A226">
            <v>979</v>
          </cell>
        </row>
        <row r="227">
          <cell r="A227">
            <v>980</v>
          </cell>
        </row>
        <row r="228">
          <cell r="A228">
            <v>981</v>
          </cell>
        </row>
        <row r="229">
          <cell r="A229">
            <v>982</v>
          </cell>
        </row>
        <row r="230">
          <cell r="A230">
            <v>983</v>
          </cell>
        </row>
        <row r="231">
          <cell r="A231">
            <v>984</v>
          </cell>
        </row>
        <row r="232">
          <cell r="A232">
            <v>985</v>
          </cell>
        </row>
        <row r="233">
          <cell r="A233">
            <v>986</v>
          </cell>
        </row>
        <row r="234">
          <cell r="A234">
            <v>987</v>
          </cell>
        </row>
        <row r="235">
          <cell r="A235">
            <v>988</v>
          </cell>
        </row>
        <row r="236">
          <cell r="A236">
            <v>989</v>
          </cell>
        </row>
        <row r="237">
          <cell r="A237">
            <v>990</v>
          </cell>
        </row>
        <row r="238">
          <cell r="A238">
            <v>991</v>
          </cell>
        </row>
        <row r="239">
          <cell r="A239">
            <v>992</v>
          </cell>
        </row>
        <row r="240">
          <cell r="A240">
            <v>993</v>
          </cell>
        </row>
        <row r="241">
          <cell r="A241">
            <v>994</v>
          </cell>
        </row>
        <row r="242">
          <cell r="A242">
            <v>995</v>
          </cell>
        </row>
        <row r="243">
          <cell r="A243">
            <v>996</v>
          </cell>
        </row>
        <row r="244">
          <cell r="A244">
            <v>997</v>
          </cell>
        </row>
        <row r="245">
          <cell r="A245">
            <v>998</v>
          </cell>
        </row>
        <row r="246">
          <cell r="A246">
            <v>999</v>
          </cell>
        </row>
        <row r="247">
          <cell r="A247">
            <v>1000</v>
          </cell>
        </row>
        <row r="248">
          <cell r="A248">
            <v>1001</v>
          </cell>
        </row>
        <row r="249">
          <cell r="A249">
            <v>1002</v>
          </cell>
        </row>
        <row r="250">
          <cell r="A250">
            <v>1003</v>
          </cell>
        </row>
        <row r="251">
          <cell r="A251">
            <v>1004</v>
          </cell>
        </row>
        <row r="252">
          <cell r="A252">
            <v>1005</v>
          </cell>
        </row>
        <row r="253">
          <cell r="A253">
            <v>1006</v>
          </cell>
        </row>
        <row r="254">
          <cell r="A254">
            <v>1007</v>
          </cell>
        </row>
        <row r="255">
          <cell r="A255">
            <v>1008</v>
          </cell>
        </row>
        <row r="256">
          <cell r="A256">
            <v>1009</v>
          </cell>
        </row>
        <row r="257">
          <cell r="A257">
            <v>1010</v>
          </cell>
        </row>
        <row r="258">
          <cell r="A258">
            <v>1011</v>
          </cell>
        </row>
        <row r="259">
          <cell r="A259">
            <v>1012</v>
          </cell>
        </row>
        <row r="260">
          <cell r="A260">
            <v>1013</v>
          </cell>
        </row>
        <row r="261">
          <cell r="A261">
            <v>1014</v>
          </cell>
        </row>
        <row r="262">
          <cell r="A262">
            <v>1015</v>
          </cell>
        </row>
        <row r="263">
          <cell r="A263">
            <v>1016</v>
          </cell>
        </row>
        <row r="264">
          <cell r="A264">
            <v>1017</v>
          </cell>
        </row>
        <row r="265">
          <cell r="A265">
            <v>1018</v>
          </cell>
        </row>
        <row r="266">
          <cell r="A266">
            <v>1019</v>
          </cell>
        </row>
        <row r="267">
          <cell r="A267">
            <v>1020</v>
          </cell>
        </row>
        <row r="268">
          <cell r="A268">
            <v>1021</v>
          </cell>
        </row>
        <row r="269">
          <cell r="A269">
            <v>1022</v>
          </cell>
        </row>
        <row r="270">
          <cell r="A270">
            <v>1023</v>
          </cell>
        </row>
        <row r="271">
          <cell r="A271">
            <v>1024</v>
          </cell>
        </row>
        <row r="272">
          <cell r="A272">
            <v>1025</v>
          </cell>
        </row>
        <row r="273">
          <cell r="A273">
            <v>1026</v>
          </cell>
        </row>
        <row r="274">
          <cell r="A274">
            <v>1027</v>
          </cell>
        </row>
        <row r="275">
          <cell r="A275">
            <v>1028</v>
          </cell>
        </row>
        <row r="276">
          <cell r="A276">
            <v>1029</v>
          </cell>
        </row>
        <row r="277">
          <cell r="A277">
            <v>1030</v>
          </cell>
        </row>
        <row r="278">
          <cell r="A278">
            <v>1031</v>
          </cell>
        </row>
        <row r="279">
          <cell r="A279">
            <v>1032</v>
          </cell>
        </row>
        <row r="280">
          <cell r="A280">
            <v>1033</v>
          </cell>
        </row>
        <row r="281">
          <cell r="A281">
            <v>1034</v>
          </cell>
        </row>
        <row r="282">
          <cell r="A282">
            <v>1035</v>
          </cell>
        </row>
        <row r="283">
          <cell r="A283">
            <v>1036</v>
          </cell>
        </row>
        <row r="284">
          <cell r="A284">
            <v>1037</v>
          </cell>
        </row>
        <row r="285">
          <cell r="A285">
            <v>1038</v>
          </cell>
        </row>
        <row r="286">
          <cell r="A286">
            <v>1039</v>
          </cell>
        </row>
        <row r="287">
          <cell r="A287">
            <v>1040</v>
          </cell>
        </row>
        <row r="288">
          <cell r="A288">
            <v>1041</v>
          </cell>
        </row>
        <row r="289">
          <cell r="A289">
            <v>1042</v>
          </cell>
        </row>
        <row r="290">
          <cell r="A290">
            <v>1043</v>
          </cell>
        </row>
        <row r="291">
          <cell r="A291">
            <v>1044</v>
          </cell>
        </row>
        <row r="292">
          <cell r="A292">
            <v>1045</v>
          </cell>
        </row>
        <row r="293">
          <cell r="A293">
            <v>1046</v>
          </cell>
        </row>
        <row r="294">
          <cell r="A294">
            <v>1047</v>
          </cell>
        </row>
        <row r="295">
          <cell r="A295">
            <v>1048</v>
          </cell>
        </row>
        <row r="296">
          <cell r="A296">
            <v>1049</v>
          </cell>
        </row>
        <row r="297">
          <cell r="A297">
            <v>1050</v>
          </cell>
        </row>
        <row r="298">
          <cell r="A298">
            <v>1051</v>
          </cell>
        </row>
        <row r="299">
          <cell r="A299">
            <v>1052</v>
          </cell>
        </row>
        <row r="300">
          <cell r="A300">
            <v>1053</v>
          </cell>
        </row>
        <row r="301">
          <cell r="A301">
            <v>1054</v>
          </cell>
        </row>
        <row r="302">
          <cell r="A302">
            <v>1055</v>
          </cell>
        </row>
        <row r="303">
          <cell r="A303">
            <v>1056</v>
          </cell>
        </row>
        <row r="304">
          <cell r="A304">
            <v>1057</v>
          </cell>
        </row>
        <row r="305">
          <cell r="A305">
            <v>1058</v>
          </cell>
        </row>
        <row r="306">
          <cell r="A306">
            <v>1059</v>
          </cell>
        </row>
        <row r="307">
          <cell r="A307">
            <v>1060</v>
          </cell>
        </row>
        <row r="308">
          <cell r="A308">
            <v>1061</v>
          </cell>
        </row>
        <row r="309">
          <cell r="A309">
            <v>1062</v>
          </cell>
        </row>
        <row r="310">
          <cell r="A310">
            <v>1063</v>
          </cell>
        </row>
        <row r="311">
          <cell r="A311">
            <v>1064</v>
          </cell>
        </row>
        <row r="312">
          <cell r="A312">
            <v>1065</v>
          </cell>
        </row>
        <row r="313">
          <cell r="A313">
            <v>1066</v>
          </cell>
        </row>
        <row r="314">
          <cell r="A314">
            <v>1067</v>
          </cell>
        </row>
        <row r="315">
          <cell r="A315">
            <v>1068</v>
          </cell>
        </row>
        <row r="316">
          <cell r="A316">
            <v>1069</v>
          </cell>
        </row>
        <row r="317">
          <cell r="A317">
            <v>1070</v>
          </cell>
        </row>
        <row r="318">
          <cell r="A318">
            <v>1071</v>
          </cell>
        </row>
        <row r="319">
          <cell r="A319">
            <v>1072</v>
          </cell>
        </row>
        <row r="320">
          <cell r="A320">
            <v>1073</v>
          </cell>
        </row>
        <row r="321">
          <cell r="A321">
            <v>1074</v>
          </cell>
        </row>
        <row r="322">
          <cell r="A322">
            <v>1075</v>
          </cell>
        </row>
        <row r="323">
          <cell r="A323">
            <v>1076</v>
          </cell>
        </row>
        <row r="324">
          <cell r="A324">
            <v>1077</v>
          </cell>
        </row>
        <row r="325">
          <cell r="A325">
            <v>1078</v>
          </cell>
        </row>
        <row r="326">
          <cell r="A326">
            <v>1079</v>
          </cell>
        </row>
        <row r="327">
          <cell r="A327">
            <v>1080</v>
          </cell>
        </row>
        <row r="328">
          <cell r="A328">
            <v>1081</v>
          </cell>
        </row>
        <row r="329">
          <cell r="A329">
            <v>1082</v>
          </cell>
        </row>
        <row r="330">
          <cell r="A330">
            <v>1083</v>
          </cell>
        </row>
        <row r="331">
          <cell r="A331">
            <v>1084</v>
          </cell>
        </row>
        <row r="332">
          <cell r="A332">
            <v>1085</v>
          </cell>
        </row>
        <row r="333">
          <cell r="A333">
            <v>1086</v>
          </cell>
        </row>
        <row r="334">
          <cell r="A334">
            <v>1087</v>
          </cell>
        </row>
        <row r="335">
          <cell r="A335">
            <v>1088</v>
          </cell>
        </row>
        <row r="336">
          <cell r="A336">
            <v>1089</v>
          </cell>
        </row>
        <row r="337">
          <cell r="A337">
            <v>1090</v>
          </cell>
        </row>
        <row r="338">
          <cell r="A338">
            <v>1091</v>
          </cell>
        </row>
        <row r="339">
          <cell r="A339">
            <v>1092</v>
          </cell>
        </row>
        <row r="340">
          <cell r="A340">
            <v>1093</v>
          </cell>
        </row>
        <row r="341">
          <cell r="A341">
            <v>1094</v>
          </cell>
        </row>
        <row r="342">
          <cell r="A342">
            <v>1095</v>
          </cell>
        </row>
        <row r="343">
          <cell r="A343">
            <v>1096</v>
          </cell>
        </row>
        <row r="344">
          <cell r="A344">
            <v>1097</v>
          </cell>
        </row>
        <row r="345">
          <cell r="A345">
            <v>1098</v>
          </cell>
        </row>
        <row r="346">
          <cell r="A346">
            <v>1099</v>
          </cell>
        </row>
        <row r="347">
          <cell r="A347">
            <v>1100</v>
          </cell>
        </row>
        <row r="348">
          <cell r="A348">
            <v>1101</v>
          </cell>
        </row>
        <row r="349">
          <cell r="A349">
            <v>1102</v>
          </cell>
        </row>
        <row r="350">
          <cell r="A350">
            <v>1103</v>
          </cell>
        </row>
        <row r="351">
          <cell r="A351">
            <v>1104</v>
          </cell>
        </row>
        <row r="352">
          <cell r="A352">
            <v>1105</v>
          </cell>
        </row>
        <row r="353">
          <cell r="A353">
            <v>1106</v>
          </cell>
        </row>
        <row r="354">
          <cell r="A354">
            <v>1107</v>
          </cell>
        </row>
        <row r="355">
          <cell r="A355">
            <v>1108</v>
          </cell>
        </row>
        <row r="356">
          <cell r="A356">
            <v>1109</v>
          </cell>
        </row>
        <row r="357">
          <cell r="A357">
            <v>1110</v>
          </cell>
        </row>
        <row r="358">
          <cell r="A358">
            <v>1111</v>
          </cell>
        </row>
        <row r="359">
          <cell r="A359">
            <v>1112</v>
          </cell>
        </row>
        <row r="360">
          <cell r="A360">
            <v>1113</v>
          </cell>
        </row>
        <row r="361">
          <cell r="A361">
            <v>1114</v>
          </cell>
        </row>
        <row r="362">
          <cell r="A362">
            <v>1115</v>
          </cell>
        </row>
        <row r="363">
          <cell r="A363">
            <v>1116</v>
          </cell>
        </row>
        <row r="364">
          <cell r="A364">
            <v>1117</v>
          </cell>
        </row>
        <row r="365">
          <cell r="A365">
            <v>1118</v>
          </cell>
        </row>
        <row r="366">
          <cell r="A366">
            <v>1119</v>
          </cell>
        </row>
        <row r="367">
          <cell r="A367">
            <v>1120</v>
          </cell>
        </row>
        <row r="368">
          <cell r="A368">
            <v>1121</v>
          </cell>
        </row>
        <row r="369">
          <cell r="A369">
            <v>1122</v>
          </cell>
        </row>
        <row r="370">
          <cell r="A370">
            <v>1123</v>
          </cell>
        </row>
        <row r="371">
          <cell r="A371">
            <v>1124</v>
          </cell>
        </row>
        <row r="372">
          <cell r="A372">
            <v>1125</v>
          </cell>
        </row>
        <row r="373">
          <cell r="A373">
            <v>1126</v>
          </cell>
        </row>
        <row r="374">
          <cell r="A374">
            <v>1127</v>
          </cell>
        </row>
        <row r="375">
          <cell r="A375">
            <v>1128</v>
          </cell>
        </row>
        <row r="376">
          <cell r="A376">
            <v>1129</v>
          </cell>
        </row>
        <row r="377">
          <cell r="A377">
            <v>1130</v>
          </cell>
        </row>
        <row r="378">
          <cell r="A378">
            <v>1131</v>
          </cell>
        </row>
        <row r="379">
          <cell r="A379">
            <v>1132</v>
          </cell>
        </row>
        <row r="380">
          <cell r="A380">
            <v>1133</v>
          </cell>
        </row>
        <row r="381">
          <cell r="A381">
            <v>1134</v>
          </cell>
        </row>
        <row r="382">
          <cell r="A382">
            <v>1135</v>
          </cell>
        </row>
        <row r="383">
          <cell r="A383">
            <v>1136</v>
          </cell>
        </row>
        <row r="384">
          <cell r="A384">
            <v>1137</v>
          </cell>
        </row>
        <row r="385">
          <cell r="A385">
            <v>1138</v>
          </cell>
        </row>
        <row r="386">
          <cell r="A386">
            <v>1139</v>
          </cell>
        </row>
        <row r="387">
          <cell r="A387">
            <v>1140</v>
          </cell>
        </row>
        <row r="388">
          <cell r="A388">
            <v>1141</v>
          </cell>
        </row>
        <row r="389">
          <cell r="A389">
            <v>1142</v>
          </cell>
        </row>
        <row r="390">
          <cell r="A390">
            <v>1143</v>
          </cell>
        </row>
        <row r="391">
          <cell r="A391">
            <v>1144</v>
          </cell>
        </row>
        <row r="392">
          <cell r="A392">
            <v>1145</v>
          </cell>
        </row>
        <row r="393">
          <cell r="A393">
            <v>1146</v>
          </cell>
        </row>
        <row r="394">
          <cell r="A394">
            <v>1147</v>
          </cell>
        </row>
        <row r="395">
          <cell r="A395">
            <v>1148</v>
          </cell>
        </row>
        <row r="396">
          <cell r="A396">
            <v>1149</v>
          </cell>
        </row>
        <row r="397">
          <cell r="A397">
            <v>1150</v>
          </cell>
        </row>
        <row r="398">
          <cell r="A398">
            <v>1151</v>
          </cell>
        </row>
        <row r="399">
          <cell r="A399">
            <v>1152</v>
          </cell>
        </row>
        <row r="400">
          <cell r="A400">
            <v>1153</v>
          </cell>
        </row>
        <row r="401">
          <cell r="A401">
            <v>1154</v>
          </cell>
        </row>
        <row r="402">
          <cell r="A402">
            <v>1155</v>
          </cell>
        </row>
        <row r="403">
          <cell r="A403">
            <v>1156</v>
          </cell>
        </row>
        <row r="404">
          <cell r="A404">
            <v>1157</v>
          </cell>
        </row>
        <row r="405">
          <cell r="A405">
            <v>1158</v>
          </cell>
        </row>
        <row r="406">
          <cell r="A406">
            <v>1159</v>
          </cell>
        </row>
        <row r="407">
          <cell r="A407">
            <v>1160</v>
          </cell>
        </row>
        <row r="408">
          <cell r="A408">
            <v>1161</v>
          </cell>
        </row>
        <row r="409">
          <cell r="A409">
            <v>1162</v>
          </cell>
        </row>
        <row r="410">
          <cell r="A410">
            <v>1163</v>
          </cell>
        </row>
        <row r="411">
          <cell r="A411">
            <v>1164</v>
          </cell>
        </row>
        <row r="412">
          <cell r="A412">
            <v>1165</v>
          </cell>
        </row>
        <row r="413">
          <cell r="A413">
            <v>1166</v>
          </cell>
        </row>
        <row r="414">
          <cell r="A414">
            <v>1167</v>
          </cell>
        </row>
        <row r="415">
          <cell r="A415">
            <v>1168</v>
          </cell>
        </row>
        <row r="416">
          <cell r="A416">
            <v>1169</v>
          </cell>
        </row>
        <row r="417">
          <cell r="A417">
            <v>1170</v>
          </cell>
        </row>
        <row r="418">
          <cell r="A418">
            <v>1171</v>
          </cell>
        </row>
        <row r="419">
          <cell r="A419">
            <v>1172</v>
          </cell>
        </row>
        <row r="420">
          <cell r="A420">
            <v>1173</v>
          </cell>
        </row>
        <row r="421">
          <cell r="A421">
            <v>1174</v>
          </cell>
        </row>
        <row r="422">
          <cell r="A422">
            <v>1175</v>
          </cell>
        </row>
        <row r="423">
          <cell r="A423">
            <v>1176</v>
          </cell>
        </row>
        <row r="424">
          <cell r="A424">
            <v>1177</v>
          </cell>
        </row>
        <row r="425">
          <cell r="A425">
            <v>1178</v>
          </cell>
        </row>
        <row r="426">
          <cell r="A426">
            <v>1179</v>
          </cell>
        </row>
        <row r="427">
          <cell r="A427">
            <v>1180</v>
          </cell>
        </row>
        <row r="428">
          <cell r="A428">
            <v>1181</v>
          </cell>
        </row>
        <row r="429">
          <cell r="A429">
            <v>1182</v>
          </cell>
        </row>
        <row r="430">
          <cell r="A430">
            <v>1183</v>
          </cell>
        </row>
        <row r="431">
          <cell r="A431">
            <v>1184</v>
          </cell>
        </row>
        <row r="432">
          <cell r="A432">
            <v>1185</v>
          </cell>
        </row>
        <row r="433">
          <cell r="A433">
            <v>1186</v>
          </cell>
        </row>
        <row r="434">
          <cell r="A434">
            <v>1187</v>
          </cell>
        </row>
        <row r="435">
          <cell r="A435">
            <v>1188</v>
          </cell>
        </row>
        <row r="436">
          <cell r="A436">
            <v>1189</v>
          </cell>
        </row>
        <row r="437">
          <cell r="A437">
            <v>1190</v>
          </cell>
        </row>
        <row r="438">
          <cell r="A438">
            <v>1191</v>
          </cell>
        </row>
        <row r="439">
          <cell r="A439">
            <v>1192</v>
          </cell>
        </row>
        <row r="440">
          <cell r="A440">
            <v>1193</v>
          </cell>
        </row>
        <row r="441">
          <cell r="A441">
            <v>1194</v>
          </cell>
        </row>
        <row r="442">
          <cell r="A442">
            <v>1195</v>
          </cell>
        </row>
        <row r="443">
          <cell r="A443">
            <v>1196</v>
          </cell>
        </row>
        <row r="444">
          <cell r="A444">
            <v>1197</v>
          </cell>
        </row>
        <row r="445">
          <cell r="A445">
            <v>1198</v>
          </cell>
        </row>
        <row r="446">
          <cell r="A446">
            <v>1199</v>
          </cell>
        </row>
        <row r="447">
          <cell r="A447">
            <v>1200</v>
          </cell>
        </row>
        <row r="448">
          <cell r="A448">
            <v>1201</v>
          </cell>
        </row>
        <row r="449">
          <cell r="A449">
            <v>1202</v>
          </cell>
        </row>
        <row r="450">
          <cell r="A450">
            <v>1203</v>
          </cell>
        </row>
        <row r="451">
          <cell r="A451">
            <v>1204</v>
          </cell>
        </row>
        <row r="452">
          <cell r="A452">
            <v>1205</v>
          </cell>
        </row>
        <row r="453">
          <cell r="A453">
            <v>1206</v>
          </cell>
        </row>
        <row r="454">
          <cell r="A454">
            <v>1207</v>
          </cell>
        </row>
        <row r="455">
          <cell r="A455">
            <v>1208</v>
          </cell>
        </row>
        <row r="456">
          <cell r="A456">
            <v>1209</v>
          </cell>
        </row>
        <row r="457">
          <cell r="A457">
            <v>1210</v>
          </cell>
        </row>
        <row r="458">
          <cell r="A458">
            <v>1211</v>
          </cell>
        </row>
        <row r="459">
          <cell r="A459">
            <v>1212</v>
          </cell>
        </row>
        <row r="460">
          <cell r="A460">
            <v>1213</v>
          </cell>
        </row>
        <row r="461">
          <cell r="A461">
            <v>1214</v>
          </cell>
        </row>
        <row r="462">
          <cell r="A462">
            <v>1215</v>
          </cell>
        </row>
        <row r="463">
          <cell r="A463">
            <v>1216</v>
          </cell>
        </row>
        <row r="464">
          <cell r="A464">
            <v>1217</v>
          </cell>
        </row>
        <row r="465">
          <cell r="A465">
            <v>1218</v>
          </cell>
        </row>
        <row r="466">
          <cell r="A466">
            <v>1219</v>
          </cell>
        </row>
        <row r="467">
          <cell r="A467">
            <v>1220</v>
          </cell>
        </row>
        <row r="468">
          <cell r="A468">
            <v>1221</v>
          </cell>
        </row>
        <row r="469">
          <cell r="A469">
            <v>1222</v>
          </cell>
        </row>
        <row r="470">
          <cell r="A470">
            <v>1223</v>
          </cell>
        </row>
        <row r="471">
          <cell r="A471">
            <v>1224</v>
          </cell>
        </row>
        <row r="472">
          <cell r="A472">
            <v>1225</v>
          </cell>
        </row>
        <row r="473">
          <cell r="A473">
            <v>1226</v>
          </cell>
        </row>
        <row r="474">
          <cell r="A474">
            <v>1227</v>
          </cell>
        </row>
        <row r="475">
          <cell r="A475">
            <v>1228</v>
          </cell>
        </row>
        <row r="476">
          <cell r="A476">
            <v>1229</v>
          </cell>
        </row>
        <row r="477">
          <cell r="A477">
            <v>1230</v>
          </cell>
        </row>
        <row r="478">
          <cell r="A478">
            <v>1231</v>
          </cell>
        </row>
        <row r="479">
          <cell r="A479">
            <v>1232</v>
          </cell>
        </row>
        <row r="480">
          <cell r="A480">
            <v>1233</v>
          </cell>
        </row>
        <row r="481">
          <cell r="A481">
            <v>1234</v>
          </cell>
        </row>
        <row r="482">
          <cell r="A482">
            <v>1235</v>
          </cell>
        </row>
        <row r="483">
          <cell r="A483">
            <v>1236</v>
          </cell>
        </row>
        <row r="484">
          <cell r="A484">
            <v>1237</v>
          </cell>
        </row>
        <row r="485">
          <cell r="A485">
            <v>1238</v>
          </cell>
        </row>
        <row r="486">
          <cell r="A486">
            <v>1239</v>
          </cell>
        </row>
        <row r="487">
          <cell r="A487">
            <v>1240</v>
          </cell>
        </row>
        <row r="488">
          <cell r="A488">
            <v>1241</v>
          </cell>
        </row>
        <row r="489">
          <cell r="A489">
            <v>1242</v>
          </cell>
        </row>
        <row r="490">
          <cell r="A490">
            <v>1243</v>
          </cell>
        </row>
        <row r="491">
          <cell r="A491">
            <v>1244</v>
          </cell>
        </row>
        <row r="492">
          <cell r="A492">
            <v>1245</v>
          </cell>
        </row>
        <row r="493">
          <cell r="A493">
            <v>1246</v>
          </cell>
        </row>
        <row r="494">
          <cell r="A494">
            <v>1247</v>
          </cell>
        </row>
        <row r="495">
          <cell r="A495">
            <v>1248</v>
          </cell>
        </row>
        <row r="496">
          <cell r="A496">
            <v>1249</v>
          </cell>
        </row>
        <row r="497">
          <cell r="A497">
            <v>1250</v>
          </cell>
        </row>
        <row r="498">
          <cell r="A498">
            <v>1251</v>
          </cell>
        </row>
        <row r="499">
          <cell r="A499">
            <v>1252</v>
          </cell>
        </row>
        <row r="500">
          <cell r="A500">
            <v>1253</v>
          </cell>
        </row>
        <row r="501">
          <cell r="A501">
            <v>1254</v>
          </cell>
        </row>
        <row r="502">
          <cell r="A502">
            <v>1255</v>
          </cell>
        </row>
        <row r="503">
          <cell r="A503">
            <v>1256</v>
          </cell>
        </row>
        <row r="504">
          <cell r="A504">
            <v>1257</v>
          </cell>
        </row>
        <row r="505">
          <cell r="A505">
            <v>1258</v>
          </cell>
        </row>
        <row r="506">
          <cell r="A506">
            <v>1259</v>
          </cell>
        </row>
        <row r="507">
          <cell r="A507">
            <v>1260</v>
          </cell>
        </row>
        <row r="508">
          <cell r="A508">
            <v>1261</v>
          </cell>
        </row>
        <row r="509">
          <cell r="A509">
            <v>1262</v>
          </cell>
        </row>
        <row r="510">
          <cell r="A510">
            <v>1263</v>
          </cell>
        </row>
        <row r="511">
          <cell r="A511">
            <v>1264</v>
          </cell>
        </row>
        <row r="512">
          <cell r="A512">
            <v>1265</v>
          </cell>
        </row>
        <row r="513">
          <cell r="A513">
            <v>1266</v>
          </cell>
        </row>
        <row r="514">
          <cell r="A514">
            <v>1267</v>
          </cell>
        </row>
        <row r="515">
          <cell r="A515">
            <v>1268</v>
          </cell>
        </row>
        <row r="516">
          <cell r="A516">
            <v>1269</v>
          </cell>
        </row>
        <row r="517">
          <cell r="A517">
            <v>1270</v>
          </cell>
        </row>
        <row r="518">
          <cell r="A518">
            <v>1271</v>
          </cell>
        </row>
        <row r="519">
          <cell r="A519">
            <v>1272</v>
          </cell>
        </row>
        <row r="520">
          <cell r="A520">
            <v>1273</v>
          </cell>
        </row>
        <row r="521">
          <cell r="A521">
            <v>1274</v>
          </cell>
        </row>
        <row r="522">
          <cell r="A522">
            <v>1275</v>
          </cell>
        </row>
        <row r="523">
          <cell r="A523">
            <v>1276</v>
          </cell>
        </row>
        <row r="524">
          <cell r="A524">
            <v>1277</v>
          </cell>
        </row>
        <row r="525">
          <cell r="A525">
            <v>1278</v>
          </cell>
        </row>
        <row r="526">
          <cell r="A526">
            <v>1279</v>
          </cell>
        </row>
        <row r="527">
          <cell r="A527">
            <v>1280</v>
          </cell>
        </row>
        <row r="528">
          <cell r="A528">
            <v>1281</v>
          </cell>
        </row>
        <row r="529">
          <cell r="A529">
            <v>1282</v>
          </cell>
        </row>
        <row r="530">
          <cell r="A530">
            <v>1283</v>
          </cell>
        </row>
        <row r="531">
          <cell r="A531">
            <v>1284</v>
          </cell>
        </row>
        <row r="532">
          <cell r="A532">
            <v>1285</v>
          </cell>
        </row>
        <row r="533">
          <cell r="A533">
            <v>1286</v>
          </cell>
        </row>
        <row r="534">
          <cell r="A534">
            <v>1287</v>
          </cell>
        </row>
        <row r="535">
          <cell r="A535">
            <v>1288</v>
          </cell>
        </row>
        <row r="536">
          <cell r="A536">
            <v>1289</v>
          </cell>
        </row>
        <row r="537">
          <cell r="A537">
            <v>1290</v>
          </cell>
        </row>
        <row r="538">
          <cell r="A538">
            <v>1291</v>
          </cell>
        </row>
        <row r="539">
          <cell r="A539">
            <v>1292</v>
          </cell>
        </row>
        <row r="540">
          <cell r="A540">
            <v>1293</v>
          </cell>
        </row>
        <row r="541">
          <cell r="A541">
            <v>1294</v>
          </cell>
        </row>
        <row r="542">
          <cell r="A542">
            <v>1295</v>
          </cell>
        </row>
        <row r="543">
          <cell r="A543">
            <v>1296</v>
          </cell>
        </row>
        <row r="544">
          <cell r="A544">
            <v>1297</v>
          </cell>
        </row>
        <row r="545">
          <cell r="A545">
            <v>1298</v>
          </cell>
        </row>
        <row r="546">
          <cell r="A546">
            <v>1299</v>
          </cell>
        </row>
        <row r="547">
          <cell r="A547">
            <v>1300</v>
          </cell>
        </row>
        <row r="548">
          <cell r="A548">
            <v>1301</v>
          </cell>
        </row>
        <row r="549">
          <cell r="A549">
            <v>1302</v>
          </cell>
        </row>
        <row r="550">
          <cell r="A550">
            <v>1303</v>
          </cell>
        </row>
        <row r="551">
          <cell r="A551">
            <v>1304</v>
          </cell>
        </row>
        <row r="552">
          <cell r="A552">
            <v>1305</v>
          </cell>
        </row>
        <row r="553">
          <cell r="A553">
            <v>1306</v>
          </cell>
        </row>
        <row r="554">
          <cell r="A554">
            <v>1307</v>
          </cell>
        </row>
      </sheetData>
      <sheetData sheetId="11">
        <row r="111">
          <cell r="D111">
            <v>0.44346681679952721</v>
          </cell>
          <cell r="E111">
            <v>0.44502079821027724</v>
          </cell>
          <cell r="F111">
            <v>0</v>
          </cell>
          <cell r="G111">
            <v>0</v>
          </cell>
          <cell r="H111">
            <v>0</v>
          </cell>
          <cell r="I111">
            <v>0.51303926917699627</v>
          </cell>
          <cell r="J111">
            <v>0.49957229633396255</v>
          </cell>
          <cell r="K111">
            <v>0.59772729081116904</v>
          </cell>
          <cell r="L111">
            <v>0</v>
          </cell>
          <cell r="M111">
            <v>0</v>
          </cell>
          <cell r="N111">
            <v>0.56070966269042888</v>
          </cell>
          <cell r="O111">
            <v>0.57433912650722085</v>
          </cell>
          <cell r="P111">
            <v>0</v>
          </cell>
          <cell r="Q111">
            <v>0.61003164066352111</v>
          </cell>
          <cell r="R111">
            <v>0.48085023949988787</v>
          </cell>
          <cell r="S111">
            <v>0.48085023949988787</v>
          </cell>
          <cell r="T111">
            <v>0</v>
          </cell>
          <cell r="U111">
            <v>0</v>
          </cell>
          <cell r="V111">
            <v>0</v>
          </cell>
          <cell r="W111">
            <v>0.85312205119460227</v>
          </cell>
          <cell r="X111">
            <v>0.85487301643976765</v>
          </cell>
          <cell r="Y111">
            <v>0.83761693964620276</v>
          </cell>
          <cell r="Z111">
            <v>0.83062324998843307</v>
          </cell>
          <cell r="AA111">
            <v>0</v>
          </cell>
          <cell r="AB111">
            <v>0</v>
          </cell>
          <cell r="AC111">
            <v>1</v>
          </cell>
          <cell r="AD111">
            <v>0.85469318336837241</v>
          </cell>
          <cell r="AE111">
            <v>0</v>
          </cell>
          <cell r="AF111">
            <v>0</v>
          </cell>
          <cell r="AG111">
            <v>0.46035243090872102</v>
          </cell>
          <cell r="AH111">
            <v>0</v>
          </cell>
          <cell r="AI111">
            <v>0</v>
          </cell>
          <cell r="AJ111">
            <v>0</v>
          </cell>
          <cell r="AK111">
            <v>0</v>
          </cell>
          <cell r="AL111">
            <v>0</v>
          </cell>
          <cell r="AM111">
            <v>0</v>
          </cell>
          <cell r="AN111">
            <v>0</v>
          </cell>
          <cell r="AO111">
            <v>0</v>
          </cell>
          <cell r="AP111">
            <v>0</v>
          </cell>
        </row>
        <row r="112">
          <cell r="D112">
            <v>0.11263258107067242</v>
          </cell>
          <cell r="E112">
            <v>0.11302726434932626</v>
          </cell>
          <cell r="F112">
            <v>0</v>
          </cell>
          <cell r="G112">
            <v>0</v>
          </cell>
          <cell r="H112">
            <v>0</v>
          </cell>
          <cell r="I112">
            <v>0.10923211125494485</v>
          </cell>
          <cell r="J112">
            <v>0.11303030415373641</v>
          </cell>
          <cell r="K112">
            <v>0.13725493863621901</v>
          </cell>
          <cell r="L112">
            <v>0</v>
          </cell>
          <cell r="M112">
            <v>0</v>
          </cell>
          <cell r="N112">
            <v>0.13870024205740578</v>
          </cell>
          <cell r="O112">
            <v>0.14207170157788387</v>
          </cell>
          <cell r="P112">
            <v>0</v>
          </cell>
          <cell r="Q112">
            <v>0.23801280307414305</v>
          </cell>
          <cell r="R112">
            <v>0.11894577363261558</v>
          </cell>
          <cell r="S112">
            <v>0.11894577363261556</v>
          </cell>
          <cell r="T112">
            <v>0</v>
          </cell>
          <cell r="U112">
            <v>0</v>
          </cell>
          <cell r="V112">
            <v>0</v>
          </cell>
          <cell r="W112">
            <v>0.12832532986852344</v>
          </cell>
          <cell r="X112">
            <v>0.12858870741498299</v>
          </cell>
          <cell r="Y112">
            <v>0.13649302662405011</v>
          </cell>
          <cell r="Z112">
            <v>0.14530601709903898</v>
          </cell>
          <cell r="AA112">
            <v>0</v>
          </cell>
          <cell r="AB112">
            <v>0</v>
          </cell>
          <cell r="AC112">
            <v>0</v>
          </cell>
          <cell r="AD112">
            <v>0.12856165719611251</v>
          </cell>
          <cell r="AE112">
            <v>0</v>
          </cell>
          <cell r="AF112">
            <v>0</v>
          </cell>
          <cell r="AG112">
            <v>0.14815574961494871</v>
          </cell>
          <cell r="AH112">
            <v>0</v>
          </cell>
          <cell r="AI112">
            <v>0</v>
          </cell>
          <cell r="AJ112">
            <v>0</v>
          </cell>
          <cell r="AK112">
            <v>0</v>
          </cell>
          <cell r="AL112">
            <v>0</v>
          </cell>
          <cell r="AM112">
            <v>0</v>
          </cell>
          <cell r="AN112">
            <v>0</v>
          </cell>
          <cell r="AO112">
            <v>0</v>
          </cell>
          <cell r="AP112">
            <v>0</v>
          </cell>
        </row>
        <row r="113">
          <cell r="D113">
            <v>0.23072143567727649</v>
          </cell>
          <cell r="E113">
            <v>0.23126829205880595</v>
          </cell>
          <cell r="F113">
            <v>0</v>
          </cell>
          <cell r="G113">
            <v>0</v>
          </cell>
          <cell r="H113">
            <v>0</v>
          </cell>
          <cell r="I113">
            <v>0.21113155012561557</v>
          </cell>
          <cell r="J113">
            <v>0.21812934269320125</v>
          </cell>
          <cell r="K113">
            <v>0.24191866391447675</v>
          </cell>
          <cell r="L113">
            <v>0</v>
          </cell>
          <cell r="M113">
            <v>0</v>
          </cell>
          <cell r="N113">
            <v>0.26182727554038915</v>
          </cell>
          <cell r="O113">
            <v>0.24388412401649673</v>
          </cell>
          <cell r="P113">
            <v>0</v>
          </cell>
          <cell r="Q113">
            <v>0.1006610689139734</v>
          </cell>
          <cell r="R113">
            <v>0.22453636262856633</v>
          </cell>
          <cell r="S113">
            <v>0.2245363626285663</v>
          </cell>
          <cell r="T113">
            <v>0</v>
          </cell>
          <cell r="U113">
            <v>0</v>
          </cell>
          <cell r="V113">
            <v>0</v>
          </cell>
          <cell r="W113">
            <v>6.9807350546668354E-3</v>
          </cell>
          <cell r="X113">
            <v>6.8688185096582996E-3</v>
          </cell>
          <cell r="Y113">
            <v>1.7205322024688864E-2</v>
          </cell>
          <cell r="Z113">
            <v>1.0581218989816283E-2</v>
          </cell>
          <cell r="AA113">
            <v>0</v>
          </cell>
          <cell r="AB113">
            <v>0</v>
          </cell>
          <cell r="AC113">
            <v>0</v>
          </cell>
          <cell r="AD113">
            <v>6.9935909613048075E-3</v>
          </cell>
          <cell r="AE113">
            <v>0</v>
          </cell>
          <cell r="AF113">
            <v>0</v>
          </cell>
          <cell r="AG113">
            <v>0.2382105286100375</v>
          </cell>
          <cell r="AH113">
            <v>0</v>
          </cell>
          <cell r="AI113">
            <v>0</v>
          </cell>
          <cell r="AJ113">
            <v>0</v>
          </cell>
          <cell r="AK113">
            <v>0</v>
          </cell>
          <cell r="AL113">
            <v>0</v>
          </cell>
          <cell r="AM113">
            <v>0</v>
          </cell>
          <cell r="AN113">
            <v>0</v>
          </cell>
          <cell r="AO113">
            <v>0</v>
          </cell>
          <cell r="AP113">
            <v>0</v>
          </cell>
        </row>
        <row r="114">
          <cell r="D114">
            <v>9.9624952261400432E-2</v>
          </cell>
          <cell r="E114">
            <v>9.8817527159852495E-2</v>
          </cell>
          <cell r="F114">
            <v>0</v>
          </cell>
          <cell r="G114">
            <v>0</v>
          </cell>
          <cell r="H114">
            <v>0</v>
          </cell>
          <cell r="I114">
            <v>8.1360390103073943E-2</v>
          </cell>
          <cell r="J114">
            <v>8.3029076539583538E-2</v>
          </cell>
          <cell r="K114">
            <v>0</v>
          </cell>
          <cell r="L114">
            <v>1</v>
          </cell>
          <cell r="M114">
            <v>0</v>
          </cell>
          <cell r="N114">
            <v>0</v>
          </cell>
          <cell r="O114">
            <v>0</v>
          </cell>
          <cell r="P114">
            <v>0</v>
          </cell>
          <cell r="Q114">
            <v>0</v>
          </cell>
          <cell r="R114">
            <v>8.2213364415885407E-2</v>
          </cell>
          <cell r="S114">
            <v>8.2213364415885407E-2</v>
          </cell>
          <cell r="T114">
            <v>0</v>
          </cell>
          <cell r="U114">
            <v>0</v>
          </cell>
          <cell r="V114">
            <v>0</v>
          </cell>
          <cell r="W114">
            <v>8.0172510882145769E-5</v>
          </cell>
          <cell r="X114">
            <v>0</v>
          </cell>
          <cell r="Y114">
            <v>0</v>
          </cell>
          <cell r="Z114">
            <v>1.3336306310722805E-3</v>
          </cell>
          <cell r="AA114">
            <v>0</v>
          </cell>
          <cell r="AB114">
            <v>0.95454545454545459</v>
          </cell>
          <cell r="AC114">
            <v>0</v>
          </cell>
          <cell r="AD114">
            <v>8.0320158702434214E-5</v>
          </cell>
          <cell r="AE114">
            <v>0</v>
          </cell>
          <cell r="AF114">
            <v>0</v>
          </cell>
          <cell r="AG114">
            <v>7.4863415768213648E-2</v>
          </cell>
          <cell r="AH114">
            <v>0</v>
          </cell>
          <cell r="AI114">
            <v>0</v>
          </cell>
          <cell r="AJ114">
            <v>0</v>
          </cell>
          <cell r="AK114">
            <v>0</v>
          </cell>
          <cell r="AL114">
            <v>0</v>
          </cell>
          <cell r="AM114">
            <v>0</v>
          </cell>
          <cell r="AN114">
            <v>0</v>
          </cell>
          <cell r="AO114">
            <v>0</v>
          </cell>
          <cell r="AP114">
            <v>0</v>
          </cell>
        </row>
        <row r="115">
          <cell r="D115">
            <v>2.8970598164564022E-2</v>
          </cell>
          <cell r="E115">
            <v>2.9072115954172154E-2</v>
          </cell>
          <cell r="F115">
            <v>0</v>
          </cell>
          <cell r="G115">
            <v>0</v>
          </cell>
          <cell r="H115">
            <v>0</v>
          </cell>
          <cell r="I115">
            <v>2.0878984727712609E-2</v>
          </cell>
          <cell r="J115">
            <v>2.2187217505674175E-2</v>
          </cell>
          <cell r="K115">
            <v>2.309910663813533E-2</v>
          </cell>
          <cell r="L115">
            <v>0</v>
          </cell>
          <cell r="M115">
            <v>0</v>
          </cell>
          <cell r="N115">
            <v>3.4078527356894275E-2</v>
          </cell>
          <cell r="O115">
            <v>3.4906891992723253E-2</v>
          </cell>
          <cell r="P115">
            <v>0</v>
          </cell>
          <cell r="Q115">
            <v>5.1294487348362602E-2</v>
          </cell>
          <cell r="R115">
            <v>2.922487185745766E-2</v>
          </cell>
          <cell r="S115">
            <v>2.9224871857457656E-2</v>
          </cell>
          <cell r="T115">
            <v>0</v>
          </cell>
          <cell r="U115">
            <v>0</v>
          </cell>
          <cell r="V115">
            <v>0</v>
          </cell>
          <cell r="W115">
            <v>9.6496524903427125E-3</v>
          </cell>
          <cell r="X115">
            <v>9.6694576355911034E-3</v>
          </cell>
          <cell r="Y115">
            <v>8.684711705058459E-3</v>
          </cell>
          <cell r="Z115">
            <v>1.2092377071112116E-2</v>
          </cell>
          <cell r="AA115">
            <v>0</v>
          </cell>
          <cell r="AB115">
            <v>0</v>
          </cell>
          <cell r="AC115">
            <v>0</v>
          </cell>
          <cell r="AD115">
            <v>9.6674235460457638E-3</v>
          </cell>
          <cell r="AE115">
            <v>0</v>
          </cell>
          <cell r="AF115">
            <v>0</v>
          </cell>
          <cell r="AG115">
            <v>2.6479541425706896E-2</v>
          </cell>
          <cell r="AH115">
            <v>0</v>
          </cell>
          <cell r="AI115">
            <v>0</v>
          </cell>
          <cell r="AJ115">
            <v>0</v>
          </cell>
          <cell r="AK115">
            <v>0</v>
          </cell>
          <cell r="AL115">
            <v>0</v>
          </cell>
          <cell r="AM115">
            <v>0</v>
          </cell>
          <cell r="AN115">
            <v>0</v>
          </cell>
          <cell r="AO115">
            <v>0</v>
          </cell>
          <cell r="AP115">
            <v>0</v>
          </cell>
        </row>
        <row r="116">
          <cell r="D116">
            <v>3.0127093966263027E-3</v>
          </cell>
          <cell r="E116">
            <v>3.0232664309319053E-3</v>
          </cell>
          <cell r="F116">
            <v>0</v>
          </cell>
          <cell r="G116">
            <v>0</v>
          </cell>
          <cell r="H116">
            <v>0</v>
          </cell>
          <cell r="I116">
            <v>7.7069772602598725E-4</v>
          </cell>
          <cell r="J116">
            <v>3.8266680040099932E-4</v>
          </cell>
          <cell r="K116">
            <v>0</v>
          </cell>
          <cell r="L116">
            <v>0</v>
          </cell>
          <cell r="M116">
            <v>0</v>
          </cell>
          <cell r="N116">
            <v>4.6842923548817226E-3</v>
          </cell>
          <cell r="O116">
            <v>4.7981559056751825E-3</v>
          </cell>
          <cell r="P116">
            <v>1</v>
          </cell>
          <cell r="Q116">
            <v>0</v>
          </cell>
          <cell r="R116">
            <v>4.0171290965890791E-3</v>
          </cell>
          <cell r="S116">
            <v>4.0171290965890791E-3</v>
          </cell>
          <cell r="T116">
            <v>0</v>
          </cell>
          <cell r="U116">
            <v>0</v>
          </cell>
          <cell r="V116">
            <v>0</v>
          </cell>
          <cell r="W116">
            <v>1.8382411423691996E-3</v>
          </cell>
          <cell r="X116">
            <v>0</v>
          </cell>
          <cell r="Y116">
            <v>0</v>
          </cell>
          <cell r="Z116">
            <v>0</v>
          </cell>
          <cell r="AA116">
            <v>1</v>
          </cell>
          <cell r="AB116">
            <v>0</v>
          </cell>
          <cell r="AC116">
            <v>0</v>
          </cell>
          <cell r="AD116">
            <v>0</v>
          </cell>
          <cell r="AE116">
            <v>0</v>
          </cell>
          <cell r="AF116">
            <v>0</v>
          </cell>
          <cell r="AG116">
            <v>1.2392476243061811E-2</v>
          </cell>
          <cell r="AH116">
            <v>0</v>
          </cell>
          <cell r="AI116">
            <v>0</v>
          </cell>
          <cell r="AJ116">
            <v>0</v>
          </cell>
          <cell r="AK116">
            <v>0</v>
          </cell>
          <cell r="AL116">
            <v>0</v>
          </cell>
          <cell r="AM116">
            <v>0</v>
          </cell>
          <cell r="AN116">
            <v>0</v>
          </cell>
          <cell r="AO116">
            <v>0</v>
          </cell>
          <cell r="AP116">
            <v>0</v>
          </cell>
        </row>
        <row r="117">
          <cell r="D117">
            <v>8.1570906629933063E-2</v>
          </cell>
          <cell r="E117">
            <v>7.9770735836633938E-2</v>
          </cell>
          <cell r="F117">
            <v>1</v>
          </cell>
          <cell r="G117">
            <v>0</v>
          </cell>
          <cell r="H117">
            <v>0</v>
          </cell>
          <cell r="I117">
            <v>6.3586996885630742E-2</v>
          </cell>
          <cell r="J117">
            <v>6.3669095973441073E-2</v>
          </cell>
          <cell r="K117">
            <v>0</v>
          </cell>
          <cell r="L117">
            <v>0</v>
          </cell>
          <cell r="M117">
            <v>1</v>
          </cell>
          <cell r="N117">
            <v>0</v>
          </cell>
          <cell r="O117">
            <v>0</v>
          </cell>
          <cell r="P117">
            <v>0</v>
          </cell>
          <cell r="Q117">
            <v>0</v>
          </cell>
          <cell r="R117">
            <v>6.0212258868998079E-2</v>
          </cell>
          <cell r="S117">
            <v>6.0212258868998079E-2</v>
          </cell>
          <cell r="T117">
            <v>0</v>
          </cell>
          <cell r="U117">
            <v>0</v>
          </cell>
          <cell r="V117">
            <v>0</v>
          </cell>
          <cell r="W117">
            <v>3.8177386134355131E-6</v>
          </cell>
          <cell r="X117">
            <v>0</v>
          </cell>
          <cell r="Y117">
            <v>0</v>
          </cell>
          <cell r="Z117">
            <v>6.350622052725146E-5</v>
          </cell>
          <cell r="AA117">
            <v>0</v>
          </cell>
          <cell r="AB117">
            <v>4.5454545454545456E-2</v>
          </cell>
          <cell r="AC117">
            <v>0</v>
          </cell>
          <cell r="AD117">
            <v>3.8247694620206767E-6</v>
          </cell>
          <cell r="AE117">
            <v>1</v>
          </cell>
          <cell r="AF117">
            <v>0</v>
          </cell>
          <cell r="AG117">
            <v>3.9545857429310396E-2</v>
          </cell>
          <cell r="AH117">
            <v>0</v>
          </cell>
          <cell r="AI117">
            <v>0</v>
          </cell>
          <cell r="AJ117">
            <v>0</v>
          </cell>
          <cell r="AK117">
            <v>0</v>
          </cell>
          <cell r="AL117">
            <v>0</v>
          </cell>
          <cell r="AM117">
            <v>0</v>
          </cell>
          <cell r="AN117">
            <v>0</v>
          </cell>
          <cell r="AO117">
            <v>0</v>
          </cell>
          <cell r="AP117">
            <v>0</v>
          </cell>
        </row>
        <row r="118">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row>
        <row r="120">
          <cell r="D120">
            <v>0</v>
          </cell>
          <cell r="E120">
            <v>0</v>
          </cell>
          <cell r="F120">
            <v>0</v>
          </cell>
          <cell r="G120">
            <v>1</v>
          </cell>
          <cell r="H120">
            <v>1</v>
          </cell>
          <cell r="I120">
            <v>0</v>
          </cell>
          <cell r="J120">
            <v>0</v>
          </cell>
          <cell r="K120">
            <v>0</v>
          </cell>
          <cell r="L120">
            <v>0</v>
          </cell>
          <cell r="M120">
            <v>0</v>
          </cell>
          <cell r="N120">
            <v>0</v>
          </cell>
          <cell r="O120">
            <v>0</v>
          </cell>
          <cell r="P120">
            <v>0</v>
          </cell>
          <cell r="Q120">
            <v>0</v>
          </cell>
          <cell r="R120">
            <v>0</v>
          </cell>
          <cell r="S120">
            <v>0</v>
          </cell>
          <cell r="T120">
            <v>1</v>
          </cell>
          <cell r="U120">
            <v>1</v>
          </cell>
          <cell r="V120">
            <v>1</v>
          </cell>
          <cell r="W120">
            <v>0</v>
          </cell>
          <cell r="X120">
            <v>0</v>
          </cell>
          <cell r="Y120">
            <v>0</v>
          </cell>
          <cell r="Z120">
            <v>0</v>
          </cell>
          <cell r="AA120">
            <v>0</v>
          </cell>
          <cell r="AB120">
            <v>0</v>
          </cell>
          <cell r="AC120">
            <v>0</v>
          </cell>
          <cell r="AD120">
            <v>0</v>
          </cell>
          <cell r="AE120">
            <v>0</v>
          </cell>
          <cell r="AF120">
            <v>1</v>
          </cell>
          <cell r="AG120">
            <v>0</v>
          </cell>
          <cell r="AH120">
            <v>1</v>
          </cell>
          <cell r="AI120">
            <v>1</v>
          </cell>
          <cell r="AJ120">
            <v>1</v>
          </cell>
          <cell r="AK120">
            <v>1</v>
          </cell>
          <cell r="AL120">
            <v>1</v>
          </cell>
          <cell r="AM120">
            <v>1</v>
          </cell>
          <cell r="AN120">
            <v>1</v>
          </cell>
          <cell r="AO120">
            <v>1</v>
          </cell>
          <cell r="AP120">
            <v>1</v>
          </cell>
        </row>
      </sheetData>
      <sheetData sheetId="12" refreshError="1"/>
      <sheetData sheetId="13" refreshError="1"/>
      <sheetData sheetId="14">
        <row r="5">
          <cell r="BO5" t="str">
            <v>BO</v>
          </cell>
        </row>
        <row r="6">
          <cell r="BO6" t="str">
            <v>check</v>
          </cell>
        </row>
        <row r="8">
          <cell r="BO8" t="str">
            <v>AMI values</v>
          </cell>
        </row>
        <row r="21">
          <cell r="BO21" t="str">
            <v>ok</v>
          </cell>
        </row>
        <row r="27">
          <cell r="BO27" t="str">
            <v>ok</v>
          </cell>
        </row>
        <row r="28">
          <cell r="BO28" t="str">
            <v>ok</v>
          </cell>
        </row>
        <row r="36">
          <cell r="BO36" t="str">
            <v>ok</v>
          </cell>
        </row>
        <row r="42">
          <cell r="BO42" t="str">
            <v>ok</v>
          </cell>
        </row>
        <row r="43">
          <cell r="BO43" t="str">
            <v>ok</v>
          </cell>
        </row>
        <row r="51">
          <cell r="BO51" t="str">
            <v>ok</v>
          </cell>
        </row>
        <row r="57">
          <cell r="BO57" t="str">
            <v>ok</v>
          </cell>
        </row>
        <row r="58">
          <cell r="BO58" t="str">
            <v>ok</v>
          </cell>
        </row>
        <row r="64">
          <cell r="BO64" t="str">
            <v>ok</v>
          </cell>
        </row>
        <row r="66">
          <cell r="BO66">
            <v>0</v>
          </cell>
        </row>
        <row r="82">
          <cell r="BO82" t="str">
            <v>ok</v>
          </cell>
        </row>
        <row r="93">
          <cell r="BO93" t="str">
            <v>ok</v>
          </cell>
        </row>
        <row r="94">
          <cell r="BO94" t="str">
            <v>ok</v>
          </cell>
        </row>
        <row r="107">
          <cell r="BO107" t="str">
            <v>ok</v>
          </cell>
        </row>
        <row r="118">
          <cell r="BO118" t="str">
            <v>ok</v>
          </cell>
        </row>
        <row r="119">
          <cell r="BO119" t="str">
            <v>ok</v>
          </cell>
        </row>
        <row r="127">
          <cell r="BO127" t="str">
            <v>ok</v>
          </cell>
        </row>
        <row r="129">
          <cell r="BO129">
            <v>0</v>
          </cell>
        </row>
        <row r="134">
          <cell r="BO134" t="str">
            <v>ok</v>
          </cell>
        </row>
        <row r="141">
          <cell r="BO141" t="str">
            <v>ok</v>
          </cell>
        </row>
        <row r="143">
          <cell r="BO143" t="str">
            <v>ok</v>
          </cell>
        </row>
        <row r="160">
          <cell r="BO160" t="str">
            <v>ok</v>
          </cell>
        </row>
        <row r="162">
          <cell r="BO162" t="str">
            <v>ok</v>
          </cell>
        </row>
        <row r="175">
          <cell r="BO175" t="str">
            <v>ok</v>
          </cell>
        </row>
        <row r="177">
          <cell r="BO177">
            <v>0</v>
          </cell>
        </row>
        <row r="187">
          <cell r="BO187" t="str">
            <v>ok</v>
          </cell>
        </row>
        <row r="196">
          <cell r="BO196" t="str">
            <v>ok</v>
          </cell>
        </row>
        <row r="206">
          <cell r="BO206" t="str">
            <v>ok</v>
          </cell>
        </row>
        <row r="207">
          <cell r="BO207" t="str">
            <v>ok</v>
          </cell>
        </row>
        <row r="220">
          <cell r="BO220" t="str">
            <v>ok</v>
          </cell>
        </row>
        <row r="237">
          <cell r="BO237" t="str">
            <v>ok</v>
          </cell>
        </row>
        <row r="252">
          <cell r="BO252" t="str">
            <v>ok</v>
          </cell>
        </row>
        <row r="254">
          <cell r="BO254" t="str">
            <v>ok</v>
          </cell>
        </row>
        <row r="262">
          <cell r="BO262" t="str">
            <v>ok</v>
          </cell>
        </row>
        <row r="264">
          <cell r="BO264" t="str">
            <v>ok</v>
          </cell>
        </row>
        <row r="266">
          <cell r="BO266">
            <v>0</v>
          </cell>
        </row>
        <row r="289">
          <cell r="BO289" t="str">
            <v>ok</v>
          </cell>
        </row>
        <row r="300">
          <cell r="BO300" t="str">
            <v>ok</v>
          </cell>
        </row>
        <row r="309">
          <cell r="BO309" t="str">
            <v>ok</v>
          </cell>
        </row>
        <row r="312">
          <cell r="BO312" t="str">
            <v>ok</v>
          </cell>
        </row>
        <row r="322">
          <cell r="BO322" t="str">
            <v>ok</v>
          </cell>
        </row>
        <row r="324">
          <cell r="BO324" t="str">
            <v>ok</v>
          </cell>
        </row>
        <row r="326">
          <cell r="BO326" t="str">
            <v>ok</v>
          </cell>
        </row>
        <row r="330">
          <cell r="BO330">
            <v>0</v>
          </cell>
        </row>
        <row r="338">
          <cell r="BO338" t="str">
            <v>ok</v>
          </cell>
        </row>
        <row r="349">
          <cell r="BO349" t="str">
            <v>ok</v>
          </cell>
        </row>
        <row r="358">
          <cell r="BO358" t="str">
            <v>ok</v>
          </cell>
        </row>
        <row r="368">
          <cell r="BO368" t="str">
            <v>ok</v>
          </cell>
        </row>
        <row r="369">
          <cell r="BO369" t="str">
            <v>ok</v>
          </cell>
        </row>
        <row r="382">
          <cell r="BO382" t="str">
            <v>ok</v>
          </cell>
        </row>
        <row r="400">
          <cell r="BO400" t="str">
            <v>ok</v>
          </cell>
        </row>
        <row r="415">
          <cell r="BO415" t="str">
            <v>ok</v>
          </cell>
        </row>
        <row r="417">
          <cell r="BO417" t="str">
            <v>ok</v>
          </cell>
        </row>
        <row r="431">
          <cell r="BO431" t="str">
            <v>ok</v>
          </cell>
        </row>
        <row r="440">
          <cell r="BO440" t="str">
            <v>ok</v>
          </cell>
        </row>
        <row r="450">
          <cell r="BO450" t="str">
            <v>ok</v>
          </cell>
        </row>
        <row r="451">
          <cell r="BO451" t="str">
            <v>ok</v>
          </cell>
        </row>
        <row r="464">
          <cell r="BO464" t="str">
            <v>ok</v>
          </cell>
        </row>
        <row r="482">
          <cell r="BO482" t="str">
            <v>ok</v>
          </cell>
        </row>
        <row r="498">
          <cell r="BO498" t="str">
            <v>ok</v>
          </cell>
        </row>
        <row r="500">
          <cell r="BO500" t="str">
            <v>ok</v>
          </cell>
        </row>
        <row r="507">
          <cell r="BO507" t="str">
            <v>ok</v>
          </cell>
        </row>
        <row r="509">
          <cell r="BO509" t="str">
            <v>ok</v>
          </cell>
        </row>
        <row r="511">
          <cell r="BO511" t="str">
            <v>ok</v>
          </cell>
        </row>
        <row r="531">
          <cell r="BO531" t="str">
            <v>ok</v>
          </cell>
        </row>
        <row r="533">
          <cell r="BO533" t="str">
            <v>ok</v>
          </cell>
        </row>
        <row r="537">
          <cell r="BO537" t="str">
            <v>ok</v>
          </cell>
        </row>
      </sheetData>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Exh 1"/>
      <sheetName val="Exh 2"/>
      <sheetName val="Exh 3"/>
      <sheetName val="Bill Determ"/>
      <sheetName val="ID Sch 25"/>
      <sheetName val="ROR"/>
      <sheetName val="Lighting summary"/>
      <sheetName val="St Lts"/>
      <sheetName val="Area Lts"/>
      <sheetName val="Block Data"/>
      <sheetName val="Rev Runs 12ME122013"/>
      <sheetName val="Rev Runs 12ME062012"/>
    </sheetNames>
    <sheetDataSet>
      <sheetData sheetId="0">
        <row r="8">
          <cell r="O8">
            <v>1</v>
          </cell>
        </row>
      </sheetData>
      <sheetData sheetId="1" refreshError="1"/>
      <sheetData sheetId="2" refreshError="1"/>
      <sheetData sheetId="3" refreshError="1"/>
      <sheetData sheetId="4" refreshError="1"/>
      <sheetData sheetId="5">
        <row r="37">
          <cell r="E37">
            <v>0</v>
          </cell>
        </row>
      </sheetData>
      <sheetData sheetId="6"/>
      <sheetData sheetId="7" refreshError="1"/>
      <sheetData sheetId="8" refreshError="1"/>
      <sheetData sheetId="9" refreshError="1"/>
      <sheetData sheetId="10" refreshError="1"/>
      <sheetData sheetId="11"/>
      <sheetData sheetId="12">
        <row r="8">
          <cell r="D8">
            <v>101892</v>
          </cell>
        </row>
      </sheetData>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RS"/>
      <sheetName val="RD"/>
      <sheetName val="BFG"/>
      <sheetName val="Rate Spread"/>
      <sheetName val="Bill Impact"/>
      <sheetName val="LIRAP"/>
      <sheetName val="Bill Determ"/>
      <sheetName val="Block Usage"/>
      <sheetName val="Big Schedules"/>
      <sheetName val="12MEJUN23"/>
    </sheetNames>
    <sheetDataSet>
      <sheetData sheetId="0">
        <row r="8">
          <cell r="O8">
            <v>1</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Exh 1"/>
      <sheetName val="Exh 2"/>
      <sheetName val="Exh 3"/>
      <sheetName val="ROR"/>
      <sheetName val="Rate Spread GRC"/>
      <sheetName val="Bill Determ"/>
      <sheetName val="Tax Adj"/>
      <sheetName val="Bill Impact"/>
      <sheetName val="LIRAP"/>
      <sheetName val="WA Sch 25"/>
      <sheetName val="Lighting summary"/>
      <sheetName val="St Lts"/>
      <sheetName val="Area Lts"/>
      <sheetName val="Capital Recovery Factor Calc"/>
      <sheetName val="Block Data"/>
      <sheetName val="REVRUNS 12ME1219"/>
    </sheetNames>
    <sheetDataSet>
      <sheetData sheetId="0">
        <row r="8">
          <cell r="N8">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Exh 1"/>
      <sheetName val="Exh 2"/>
      <sheetName val="Exh 3"/>
      <sheetName val="ROR"/>
      <sheetName val="Bill Determ"/>
      <sheetName val="WA Sch 25"/>
      <sheetName val="Lighting summary"/>
      <sheetName val="St Lts"/>
      <sheetName val="Area Lts"/>
      <sheetName val="Block Data"/>
      <sheetName val="Rev Runs 12MEJUNE2013"/>
      <sheetName val="Rev Runs 2011"/>
    </sheetNames>
    <sheetDataSet>
      <sheetData sheetId="0">
        <row r="8">
          <cell r="N8">
            <v>1</v>
          </cell>
        </row>
      </sheetData>
      <sheetData sheetId="1">
        <row r="45">
          <cell r="D45">
            <v>0</v>
          </cell>
        </row>
      </sheetData>
      <sheetData sheetId="2"/>
      <sheetData sheetId="3"/>
      <sheetData sheetId="4"/>
      <sheetData sheetId="5"/>
      <sheetData sheetId="6"/>
      <sheetData sheetId="7"/>
      <sheetData sheetId="8"/>
      <sheetData sheetId="9"/>
      <sheetData sheetId="10"/>
      <sheetData sheetId="11"/>
      <sheetData sheetId="12">
        <row r="45">
          <cell r="D45">
            <v>158134847</v>
          </cell>
        </row>
      </sheetData>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Exh 1"/>
      <sheetName val="Exh 2"/>
      <sheetName val="Exh 3"/>
      <sheetName val="ERM"/>
      <sheetName val="ROR"/>
      <sheetName val="Bill Determ"/>
      <sheetName val="WA Sch 25"/>
      <sheetName val="Lighting summary"/>
      <sheetName val="St Lts"/>
      <sheetName val="Area Lts"/>
      <sheetName val="Block Data"/>
      <sheetName val="Rev Runs 12MEJUNE2013"/>
      <sheetName val="Rev Runs 2011"/>
    </sheetNames>
    <sheetDataSet>
      <sheetData sheetId="0">
        <row r="8">
          <cell r="N8">
            <v>1</v>
          </cell>
        </row>
      </sheetData>
      <sheetData sheetId="1">
        <row r="45">
          <cell r="D45">
            <v>0</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k Calc CP"/>
      <sheetName val="Peak Calc NCP"/>
      <sheetName val="Peak Calc Billing kW est"/>
      <sheetName val="WA DemEst"/>
      <sheetName val="ID DemEst"/>
      <sheetName val="PT Ratio"/>
      <sheetName val="Electric Factors "/>
      <sheetName val="2014 Daylight"/>
      <sheetName val="2015 Daylight"/>
      <sheetName val="Load Shape"/>
      <sheetName val="Notes"/>
      <sheetName val="WA Sch 25 (09.2015)"/>
      <sheetName val="ID Sch 25 (09.2015)"/>
      <sheetName val="09.2015 WA Usage"/>
      <sheetName val="09.2015 ID Usage"/>
      <sheetName val="Losses"/>
      <sheetName val="2014 WA Usage"/>
      <sheetName val="2014 ID Usage"/>
      <sheetName val="WA Sch 25"/>
      <sheetName val="ID Sch 25"/>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3">
          <cell r="D3" t="str">
            <v>1.1.1</v>
          </cell>
          <cell r="E3">
            <v>3.3117184923626648E-2</v>
          </cell>
          <cell r="F3">
            <v>4.1208921689680079E-2</v>
          </cell>
          <cell r="G3">
            <v>3.8253727424905376E-2</v>
          </cell>
          <cell r="H3">
            <v>4.3713039832378009E-2</v>
          </cell>
          <cell r="I3">
            <v>3.7214527766290181E-2</v>
          </cell>
          <cell r="J3">
            <v>3.1936529166383773E-2</v>
          </cell>
          <cell r="K3">
            <v>4.137078834011982E-2</v>
          </cell>
          <cell r="L3">
            <v>3.630701165001906E-2</v>
          </cell>
          <cell r="M3">
            <v>4.2955323530289524E-2</v>
          </cell>
          <cell r="N3">
            <v>3.9825360066951802E-2</v>
          </cell>
        </row>
        <row r="4">
          <cell r="D4" t="str">
            <v>1.1.2</v>
          </cell>
          <cell r="E4">
            <v>3.1864448617745414E-2</v>
          </cell>
          <cell r="F4">
            <v>4.0317342047925725E-2</v>
          </cell>
          <cell r="G4">
            <v>3.852807854140141E-2</v>
          </cell>
          <cell r="H4">
            <v>4.3025138314176023E-2</v>
          </cell>
          <cell r="I4">
            <v>4.223061820196658E-2</v>
          </cell>
          <cell r="J4">
            <v>3.1282001095037176E-2</v>
          </cell>
          <cell r="K4">
            <v>4.0924879112753949E-2</v>
          </cell>
          <cell r="L4">
            <v>3.5999505666820086E-2</v>
          </cell>
          <cell r="M4">
            <v>4.2919510728918406E-2</v>
          </cell>
          <cell r="N4">
            <v>4.0985809287248334E-2</v>
          </cell>
        </row>
        <row r="5">
          <cell r="D5" t="str">
            <v>1.1.3</v>
          </cell>
          <cell r="E5">
            <v>3.1210665039675931E-2</v>
          </cell>
          <cell r="F5">
            <v>4.1160755601555736E-2</v>
          </cell>
          <cell r="G5">
            <v>3.7932947657925382E-2</v>
          </cell>
          <cell r="H5">
            <v>4.285417835554612E-2</v>
          </cell>
          <cell r="I5">
            <v>4.2505651226004873E-2</v>
          </cell>
          <cell r="J5">
            <v>3.0904409127174726E-2</v>
          </cell>
          <cell r="K5">
            <v>4.1749510643368001E-2</v>
          </cell>
          <cell r="L5">
            <v>3.5524246606799086E-2</v>
          </cell>
          <cell r="M5">
            <v>4.2269018089728126E-2</v>
          </cell>
          <cell r="N5">
            <v>3.5272491165066158E-2</v>
          </cell>
        </row>
        <row r="6">
          <cell r="D6" t="str">
            <v>1.1.4</v>
          </cell>
          <cell r="E6">
            <v>3.1036847733168903E-2</v>
          </cell>
          <cell r="F6">
            <v>4.1060412069980276E-2</v>
          </cell>
          <cell r="G6">
            <v>3.8969670444698346E-2</v>
          </cell>
          <cell r="H6">
            <v>4.1750415814866979E-2</v>
          </cell>
          <cell r="I6">
            <v>3.8807260068818482E-2</v>
          </cell>
          <cell r="J6">
            <v>3.0630154032118894E-2</v>
          </cell>
          <cell r="K6">
            <v>4.1933311281166258E-2</v>
          </cell>
          <cell r="L6">
            <v>3.5708948553397145E-2</v>
          </cell>
          <cell r="M6">
            <v>4.2451492839571441E-2</v>
          </cell>
          <cell r="N6">
            <v>3.3494175217355815E-2</v>
          </cell>
        </row>
        <row r="7">
          <cell r="D7" t="str">
            <v>1.1.5</v>
          </cell>
          <cell r="E7">
            <v>3.2017646393967807E-2</v>
          </cell>
          <cell r="F7">
            <v>4.1339611347984043E-2</v>
          </cell>
          <cell r="G7">
            <v>3.9129761093331085E-2</v>
          </cell>
          <cell r="H7">
            <v>4.0109403296204008E-2</v>
          </cell>
          <cell r="I7">
            <v>3.7164464729524088E-2</v>
          </cell>
          <cell r="J7">
            <v>3.1443517424715857E-2</v>
          </cell>
          <cell r="K7">
            <v>4.2590520033913483E-2</v>
          </cell>
          <cell r="L7">
            <v>3.5959515543565843E-2</v>
          </cell>
          <cell r="M7">
            <v>4.164229406573354E-2</v>
          </cell>
          <cell r="N7">
            <v>3.2272816422195927E-2</v>
          </cell>
        </row>
        <row r="8">
          <cell r="D8" t="str">
            <v>1.1.6</v>
          </cell>
          <cell r="E8">
            <v>3.3157118679211048E-2</v>
          </cell>
          <cell r="F8">
            <v>4.2400473166948172E-2</v>
          </cell>
          <cell r="G8">
            <v>4.1000230938438374E-2</v>
          </cell>
          <cell r="H8">
            <v>4.1135347669969E-2</v>
          </cell>
          <cell r="I8">
            <v>3.6243129193249839E-2</v>
          </cell>
          <cell r="J8">
            <v>3.3763439663089485E-2</v>
          </cell>
          <cell r="K8">
            <v>4.4243678596352899E-2</v>
          </cell>
          <cell r="L8">
            <v>3.7503190974516092E-2</v>
          </cell>
          <cell r="M8">
            <v>4.2777112209180866E-2</v>
          </cell>
          <cell r="N8">
            <v>4.7048992007445577E-2</v>
          </cell>
        </row>
        <row r="9">
          <cell r="D9" t="str">
            <v>1.1.7</v>
          </cell>
          <cell r="E9">
            <v>3.5639106522436667E-2</v>
          </cell>
          <cell r="F9">
            <v>4.4116647290130387E-2</v>
          </cell>
          <cell r="G9">
            <v>4.2859274736759351E-2</v>
          </cell>
          <cell r="H9">
            <v>4.1883620577449571E-2</v>
          </cell>
          <cell r="I9">
            <v>3.5825184392578521E-2</v>
          </cell>
          <cell r="J9">
            <v>3.7393110594278675E-2</v>
          </cell>
          <cell r="K9">
            <v>4.630860839167196E-2</v>
          </cell>
          <cell r="L9">
            <v>4.04469811902258E-2</v>
          </cell>
          <cell r="M9">
            <v>4.258738963048863E-2</v>
          </cell>
          <cell r="N9">
            <v>3.8152539502904773E-2</v>
          </cell>
        </row>
        <row r="10">
          <cell r="D10" t="str">
            <v>1.1.8</v>
          </cell>
          <cell r="E10">
            <v>3.9842786280112452E-2</v>
          </cell>
          <cell r="F10">
            <v>4.2446387527732964E-2</v>
          </cell>
          <cell r="G10">
            <v>4.5074069407351897E-2</v>
          </cell>
          <cell r="H10">
            <v>4.2165815282380247E-2</v>
          </cell>
          <cell r="I10">
            <v>3.6597585531255396E-2</v>
          </cell>
          <cell r="J10">
            <v>4.1962519575624392E-2</v>
          </cell>
          <cell r="K10">
            <v>4.3981360571236298E-2</v>
          </cell>
          <cell r="L10">
            <v>4.3603526654231839E-2</v>
          </cell>
          <cell r="M10">
            <v>4.2725204964336419E-2</v>
          </cell>
          <cell r="N10">
            <v>3.3138463300153853E-2</v>
          </cell>
        </row>
        <row r="11">
          <cell r="D11" t="str">
            <v>1.1.9</v>
          </cell>
          <cell r="E11">
            <v>4.453380044775606E-2</v>
          </cell>
          <cell r="F11">
            <v>3.7523813321424716E-2</v>
          </cell>
          <cell r="G11">
            <v>4.4195043390353607E-2</v>
          </cell>
          <cell r="H11">
            <v>3.9904011337266891E-2</v>
          </cell>
          <cell r="I11">
            <v>3.9378154347730072E-2</v>
          </cell>
          <cell r="J11">
            <v>4.566003418584802E-2</v>
          </cell>
          <cell r="K11">
            <v>3.8762917827585369E-2</v>
          </cell>
          <cell r="L11">
            <v>4.3663069078669715E-2</v>
          </cell>
          <cell r="M11">
            <v>4.2279570075846394E-2</v>
          </cell>
          <cell r="N11">
            <v>4.2773383490337907E-2</v>
          </cell>
        </row>
        <row r="12">
          <cell r="D12" t="str">
            <v>1.1.10</v>
          </cell>
          <cell r="E12">
            <v>4.6614180522977174E-2</v>
          </cell>
          <cell r="F12">
            <v>3.7464224563485131E-2</v>
          </cell>
          <cell r="G12">
            <v>4.4053883283743156E-2</v>
          </cell>
          <cell r="H12">
            <v>3.9522674626089702E-2</v>
          </cell>
          <cell r="I12">
            <v>4.2822842596793552E-2</v>
          </cell>
          <cell r="J12">
            <v>4.7325512298344426E-2</v>
          </cell>
          <cell r="K12">
            <v>4.0524710609288653E-2</v>
          </cell>
          <cell r="L12">
            <v>4.4560544497583968E-2</v>
          </cell>
          <cell r="M12">
            <v>4.1273400894467342E-2</v>
          </cell>
          <cell r="N12">
            <v>4.4682533204854734E-2</v>
          </cell>
        </row>
        <row r="13">
          <cell r="D13" t="str">
            <v>1.1.11</v>
          </cell>
          <cell r="E13">
            <v>4.8125849669450819E-2</v>
          </cell>
          <cell r="F13">
            <v>3.8508742719110471E-2</v>
          </cell>
          <cell r="G13">
            <v>4.437516702521957E-2</v>
          </cell>
          <cell r="H13">
            <v>3.8193673263025585E-2</v>
          </cell>
          <cell r="I13">
            <v>4.3512432697210716E-2</v>
          </cell>
          <cell r="J13">
            <v>4.4339912980972195E-2</v>
          </cell>
          <cell r="K13">
            <v>4.0025814188026962E-2</v>
          </cell>
          <cell r="L13">
            <v>4.6242042399377646E-2</v>
          </cell>
          <cell r="M13">
            <v>4.0953537153649709E-2</v>
          </cell>
          <cell r="N13">
            <v>4.4797774120496195E-2</v>
          </cell>
        </row>
        <row r="14">
          <cell r="D14" t="str">
            <v>1.1.12</v>
          </cell>
          <cell r="E14">
            <v>4.6896866161877451E-2</v>
          </cell>
          <cell r="F14">
            <v>4.0266342660499943E-2</v>
          </cell>
          <cell r="G14">
            <v>4.5853174605830709E-2</v>
          </cell>
          <cell r="H14">
            <v>3.9890164688349779E-2</v>
          </cell>
          <cell r="I14">
            <v>4.370515656806967E-2</v>
          </cell>
          <cell r="J14">
            <v>4.3990673595392812E-2</v>
          </cell>
          <cell r="K14">
            <v>4.3276777497306351E-2</v>
          </cell>
          <cell r="L14">
            <v>4.7745709996655922E-2</v>
          </cell>
          <cell r="M14">
            <v>4.2472063883216164E-2</v>
          </cell>
          <cell r="N14">
            <v>4.7552105095816845E-2</v>
          </cell>
        </row>
        <row r="15">
          <cell r="D15" t="str">
            <v>1.1.13</v>
          </cell>
          <cell r="E15">
            <v>4.7081820105370382E-2</v>
          </cell>
          <cell r="F15">
            <v>3.8924551759748023E-2</v>
          </cell>
          <cell r="G15">
            <v>4.4160536886550909E-2</v>
          </cell>
          <cell r="H15">
            <v>3.9284973819679332E-2</v>
          </cell>
          <cell r="I15">
            <v>4.5940050830920932E-2</v>
          </cell>
          <cell r="J15">
            <v>4.4727468226731661E-2</v>
          </cell>
          <cell r="K15">
            <v>4.2077821809973007E-2</v>
          </cell>
          <cell r="L15">
            <v>4.6091043377736549E-2</v>
          </cell>
          <cell r="M15">
            <v>4.0131867850762941E-2</v>
          </cell>
          <cell r="N15">
            <v>4.8000155928511645E-2</v>
          </cell>
        </row>
        <row r="16">
          <cell r="D16" t="str">
            <v>1.1.14</v>
          </cell>
          <cell r="E16">
            <v>4.5783451730972848E-2</v>
          </cell>
          <cell r="F16">
            <v>3.9206226446615138E-2</v>
          </cell>
          <cell r="G16">
            <v>4.2071334235389925E-2</v>
          </cell>
          <cell r="H16">
            <v>3.9351068490510337E-2</v>
          </cell>
          <cell r="I16">
            <v>4.3647439783828061E-2</v>
          </cell>
          <cell r="J16">
            <v>4.543525445180794E-2</v>
          </cell>
          <cell r="K16">
            <v>4.1278929908330486E-2</v>
          </cell>
          <cell r="L16">
            <v>4.5851315163224E-2</v>
          </cell>
          <cell r="M16">
            <v>4.0755820646079986E-2</v>
          </cell>
          <cell r="N16">
            <v>5.8916126297221663E-2</v>
          </cell>
        </row>
        <row r="17">
          <cell r="D17" t="str">
            <v>1.1.15</v>
          </cell>
          <cell r="E17">
            <v>4.5447599706692883E-2</v>
          </cell>
          <cell r="F17">
            <v>3.8225815415710088E-2</v>
          </cell>
          <cell r="G17">
            <v>4.1699755414089733E-2</v>
          </cell>
          <cell r="H17">
            <v>3.9553321875692909E-2</v>
          </cell>
          <cell r="I17">
            <v>4.3578179642738121E-2</v>
          </cell>
          <cell r="J17">
            <v>4.496140851011781E-2</v>
          </cell>
          <cell r="K17">
            <v>4.0488268823763461E-2</v>
          </cell>
          <cell r="L17">
            <v>4.5183242785280568E-2</v>
          </cell>
          <cell r="M17">
            <v>4.0421994176156349E-2</v>
          </cell>
          <cell r="N17">
            <v>5.5916451554351432E-2</v>
          </cell>
        </row>
        <row r="18">
          <cell r="D18" t="str">
            <v>1.1.16</v>
          </cell>
          <cell r="E18">
            <v>4.5366729764180463E-2</v>
          </cell>
          <cell r="F18">
            <v>3.8646933164512426E-2</v>
          </cell>
          <cell r="G18">
            <v>4.0518061213577032E-2</v>
          </cell>
          <cell r="H18">
            <v>3.9104321206807451E-2</v>
          </cell>
          <cell r="I18">
            <v>4.9226268865860165E-2</v>
          </cell>
          <cell r="J18">
            <v>4.6416886537776834E-2</v>
          </cell>
          <cell r="K18">
            <v>3.848229513548658E-2</v>
          </cell>
          <cell r="L18">
            <v>4.4512903473866564E-2</v>
          </cell>
          <cell r="M18">
            <v>4.0387460403405628E-2</v>
          </cell>
          <cell r="N18">
            <v>4.9604514130412267E-2</v>
          </cell>
        </row>
        <row r="19">
          <cell r="D19" t="str">
            <v>1.1.17</v>
          </cell>
          <cell r="E19">
            <v>4.7844694480543071E-2</v>
          </cell>
          <cell r="F19">
            <v>4.3059394199750189E-2</v>
          </cell>
          <cell r="G19">
            <v>4.1277936635176309E-2</v>
          </cell>
          <cell r="H19">
            <v>4.0416152725214365E-2</v>
          </cell>
          <cell r="I19">
            <v>4.9622130722995574E-2</v>
          </cell>
          <cell r="J19">
            <v>4.8671462474830077E-2</v>
          </cell>
          <cell r="K19">
            <v>4.0642769428257286E-2</v>
          </cell>
          <cell r="L19">
            <v>4.7854965563686652E-2</v>
          </cell>
          <cell r="M19">
            <v>3.991976227121375E-2</v>
          </cell>
          <cell r="N19">
            <v>4.4563394076422021E-2</v>
          </cell>
        </row>
        <row r="20">
          <cell r="D20" t="str">
            <v>1.1.18</v>
          </cell>
          <cell r="E20">
            <v>4.9153012120040897E-2</v>
          </cell>
          <cell r="F20">
            <v>4.6700854846661907E-2</v>
          </cell>
          <cell r="G20">
            <v>4.3782359149188037E-2</v>
          </cell>
          <cell r="H20">
            <v>4.3111172159447674E-2</v>
          </cell>
          <cell r="I20">
            <v>4.7254738798928775E-2</v>
          </cell>
          <cell r="J20">
            <v>5.4401139500985012E-2</v>
          </cell>
          <cell r="K20">
            <v>4.2677310125417131E-2</v>
          </cell>
          <cell r="L20">
            <v>4.9375050718208809E-2</v>
          </cell>
          <cell r="M20">
            <v>4.106342702928549E-2</v>
          </cell>
          <cell r="N20">
            <v>3.0091035450590758E-2</v>
          </cell>
        </row>
        <row r="21">
          <cell r="D21" t="str">
            <v>1.1.19</v>
          </cell>
          <cell r="E21">
            <v>5.0245217355164608E-2</v>
          </cell>
          <cell r="F21">
            <v>4.7251454373539697E-2</v>
          </cell>
          <cell r="G21">
            <v>4.3310725641142758E-2</v>
          </cell>
          <cell r="H21">
            <v>4.2371484174295711E-2</v>
          </cell>
          <cell r="I21">
            <v>4.5441678946121632E-2</v>
          </cell>
          <cell r="J21">
            <v>5.1213740521815432E-2</v>
          </cell>
          <cell r="K21">
            <v>4.1671328352928062E-2</v>
          </cell>
          <cell r="L21">
            <v>4.5174901178525587E-2</v>
          </cell>
          <cell r="M21">
            <v>4.1559157205407739E-2</v>
          </cell>
          <cell r="N21">
            <v>3.5701538210403588E-2</v>
          </cell>
        </row>
        <row r="22">
          <cell r="D22" t="str">
            <v>1.1.20</v>
          </cell>
          <cell r="E22">
            <v>4.9624396078335277E-2</v>
          </cell>
          <cell r="F22">
            <v>4.6778189005489426E-2</v>
          </cell>
          <cell r="G22">
            <v>4.2418304926981454E-2</v>
          </cell>
          <cell r="H22">
            <v>4.1833588019362412E-2</v>
          </cell>
          <cell r="I22">
            <v>4.2352325333954326E-2</v>
          </cell>
          <cell r="J22">
            <v>5.0228199724928535E-2</v>
          </cell>
          <cell r="K22">
            <v>4.1533017116371564E-2</v>
          </cell>
          <cell r="L22">
            <v>4.2429556193579264E-2</v>
          </cell>
          <cell r="M22">
            <v>4.1942332862935035E-2</v>
          </cell>
          <cell r="N22">
            <v>4.2084618017783147E-2</v>
          </cell>
        </row>
        <row r="23">
          <cell r="D23" t="str">
            <v>1.1.21</v>
          </cell>
          <cell r="E23">
            <v>4.7816395897318689E-2</v>
          </cell>
          <cell r="F23">
            <v>4.5862541231774474E-2</v>
          </cell>
          <cell r="G23">
            <v>4.1294591417363143E-2</v>
          </cell>
          <cell r="H23">
            <v>4.328425527091153E-2</v>
          </cell>
          <cell r="I23">
            <v>4.3879561633495399E-2</v>
          </cell>
          <cell r="J23">
            <v>4.7010643335884249E-2</v>
          </cell>
          <cell r="K23">
            <v>4.179460211706669E-2</v>
          </cell>
          <cell r="L23">
            <v>4.1118117470438038E-2</v>
          </cell>
          <cell r="M23">
            <v>4.1197938205863913E-2</v>
          </cell>
          <cell r="N23">
            <v>4.4860145525156256E-2</v>
          </cell>
        </row>
        <row r="24">
          <cell r="D24" t="str">
            <v>1.1.22</v>
          </cell>
          <cell r="E24">
            <v>4.4967311799405191E-2</v>
          </cell>
          <cell r="F24">
            <v>4.2819458485223637E-2</v>
          </cell>
          <cell r="G24">
            <v>4.0269775028068416E-2</v>
          </cell>
          <cell r="H24">
            <v>4.556359830465323E-2</v>
          </cell>
          <cell r="I24">
            <v>4.0498738260907968E-2</v>
          </cell>
          <cell r="J24">
            <v>4.2504539731634629E-2</v>
          </cell>
          <cell r="K24">
            <v>4.1087045058340994E-2</v>
          </cell>
          <cell r="L24">
            <v>3.8002199704724841E-2</v>
          </cell>
          <cell r="M24">
            <v>4.1471756916347267E-2</v>
          </cell>
          <cell r="N24">
            <v>4.4424276607434129E-2</v>
          </cell>
        </row>
        <row r="25">
          <cell r="D25" t="str">
            <v>1.1.23</v>
          </cell>
          <cell r="E25">
            <v>3.9166817877895575E-2</v>
          </cell>
          <cell r="F25">
            <v>4.2633385281627488E-2</v>
          </cell>
          <cell r="G25">
            <v>4.021959806726725E-2</v>
          </cell>
          <cell r="H25">
            <v>4.6328487190834329E-2</v>
          </cell>
          <cell r="I25">
            <v>3.7333600001606022E-2</v>
          </cell>
          <cell r="J25">
            <v>3.8168577854042478E-2</v>
          </cell>
          <cell r="K25">
            <v>4.1392653411434922E-2</v>
          </cell>
          <cell r="L25">
            <v>3.58842462681759E-2</v>
          </cell>
          <cell r="M25">
            <v>4.1922827676473977E-2</v>
          </cell>
          <cell r="N25">
            <v>3.602606442527552E-2</v>
          </cell>
        </row>
        <row r="26">
          <cell r="D26" t="str">
            <v>1.1.24</v>
          </cell>
          <cell r="E26">
            <v>3.3446052092073818E-2</v>
          </cell>
          <cell r="F26">
            <v>4.2077521782889662E-2</v>
          </cell>
          <cell r="G26">
            <v>3.8751992835246565E-2</v>
          </cell>
          <cell r="H26">
            <v>4.5650093704888768E-2</v>
          </cell>
          <cell r="I26">
            <v>3.5218279859150964E-2</v>
          </cell>
          <cell r="J26">
            <v>3.5628865390465038E-2</v>
          </cell>
          <cell r="K26">
            <v>4.1181081619839882E-2</v>
          </cell>
          <cell r="L26">
            <v>3.5258165290691194E-2</v>
          </cell>
          <cell r="M26">
            <v>4.1919736690641349E-2</v>
          </cell>
          <cell r="N26">
            <v>2.9815236895609512E-2</v>
          </cell>
        </row>
        <row r="27">
          <cell r="D27" t="str">
            <v>1.2.1</v>
          </cell>
          <cell r="E27">
            <v>3.3847255359846368E-2</v>
          </cell>
          <cell r="F27">
            <v>3.3450418558704204E-2</v>
          </cell>
          <cell r="G27">
            <v>3.1710478633551996E-2</v>
          </cell>
          <cell r="H27">
            <v>2.8460198388984552E-2</v>
          </cell>
          <cell r="I27">
            <v>3.9531064435092425E-2</v>
          </cell>
          <cell r="J27">
            <v>3.4119754048902676E-2</v>
          </cell>
          <cell r="K27">
            <v>3.5365122339492336E-2</v>
          </cell>
          <cell r="L27">
            <v>2.5359908750470134E-2</v>
          </cell>
          <cell r="M27">
            <v>3.121130193736342E-2</v>
          </cell>
          <cell r="N27">
            <v>2.6349880276771723E-2</v>
          </cell>
        </row>
        <row r="28">
          <cell r="D28" t="str">
            <v>1.2.2</v>
          </cell>
          <cell r="E28">
            <v>3.2046790479524079E-2</v>
          </cell>
          <cell r="F28">
            <v>3.3570178590495353E-2</v>
          </cell>
          <cell r="G28">
            <v>3.2525841650430584E-2</v>
          </cell>
          <cell r="H28">
            <v>2.8867384744026586E-2</v>
          </cell>
          <cell r="I28">
            <v>3.2579841258004158E-2</v>
          </cell>
          <cell r="J28">
            <v>3.3092546485763624E-2</v>
          </cell>
          <cell r="K28">
            <v>3.6478729865820146E-2</v>
          </cell>
          <cell r="L28">
            <v>2.5288175625932996E-2</v>
          </cell>
          <cell r="M28">
            <v>3.199674456290081E-2</v>
          </cell>
          <cell r="N28">
            <v>3.3755699057456144E-2</v>
          </cell>
        </row>
        <row r="29">
          <cell r="D29" t="str">
            <v>1.2.3</v>
          </cell>
          <cell r="E29">
            <v>3.2195223920361213E-2</v>
          </cell>
          <cell r="F29">
            <v>3.3735395781260391E-2</v>
          </cell>
          <cell r="G29">
            <v>3.2370912880228683E-2</v>
          </cell>
          <cell r="H29">
            <v>2.827368002017204E-2</v>
          </cell>
          <cell r="I29">
            <v>3.3545404863324052E-2</v>
          </cell>
          <cell r="J29">
            <v>3.2431613369805372E-2</v>
          </cell>
          <cell r="K29">
            <v>3.6226071286845657E-2</v>
          </cell>
          <cell r="L29">
            <v>2.4514072117315374E-2</v>
          </cell>
          <cell r="M29">
            <v>3.1253886661039683E-2</v>
          </cell>
          <cell r="N29">
            <v>3.0292423428994068E-2</v>
          </cell>
        </row>
        <row r="30">
          <cell r="D30" t="str">
            <v>1.2.4</v>
          </cell>
          <cell r="E30">
            <v>3.2464905813613429E-2</v>
          </cell>
          <cell r="F30">
            <v>3.3879781977328938E-2</v>
          </cell>
          <cell r="G30">
            <v>3.2941863580750803E-2</v>
          </cell>
          <cell r="H30">
            <v>2.837108470142943E-2</v>
          </cell>
          <cell r="I30">
            <v>3.6500391234129417E-2</v>
          </cell>
          <cell r="J30">
            <v>3.3490763150644177E-2</v>
          </cell>
          <cell r="K30">
            <v>3.7211874790991195E-2</v>
          </cell>
          <cell r="L30">
            <v>2.5708417808889345E-2</v>
          </cell>
          <cell r="M30">
            <v>3.1547793704786435E-2</v>
          </cell>
          <cell r="N30">
            <v>2.9628894282762216E-2</v>
          </cell>
        </row>
        <row r="31">
          <cell r="D31" t="str">
            <v>1.2.5</v>
          </cell>
          <cell r="E31">
            <v>3.3623634206496764E-2</v>
          </cell>
          <cell r="F31">
            <v>3.4313098192386191E-2</v>
          </cell>
          <cell r="G31">
            <v>3.4961128054289421E-2</v>
          </cell>
          <cell r="H31">
            <v>3.1394688348794102E-2</v>
          </cell>
          <cell r="I31">
            <v>3.6049470247840977E-2</v>
          </cell>
          <cell r="J31">
            <v>3.400072231412149E-2</v>
          </cell>
          <cell r="K31">
            <v>3.7146120146951941E-2</v>
          </cell>
          <cell r="L31">
            <v>3.0311686224403382E-2</v>
          </cell>
          <cell r="M31">
            <v>3.4644483970152046E-2</v>
          </cell>
          <cell r="N31">
            <v>4.0393097704783845E-2</v>
          </cell>
        </row>
        <row r="32">
          <cell r="D32" t="str">
            <v>1.2.6</v>
          </cell>
          <cell r="E32">
            <v>3.8375761590882601E-2</v>
          </cell>
          <cell r="F32">
            <v>3.719714819560057E-2</v>
          </cell>
          <cell r="G32">
            <v>3.7628869250174467E-2</v>
          </cell>
          <cell r="H32">
            <v>3.3797800984958458E-2</v>
          </cell>
          <cell r="I32">
            <v>3.8816352584872205E-2</v>
          </cell>
          <cell r="J32">
            <v>3.5773360659071621E-2</v>
          </cell>
          <cell r="K32">
            <v>3.9657147506764363E-2</v>
          </cell>
          <cell r="L32">
            <v>3.863348053682425E-2</v>
          </cell>
          <cell r="M32">
            <v>4.364749025844257E-2</v>
          </cell>
          <cell r="N32">
            <v>3.991219125934975E-2</v>
          </cell>
        </row>
        <row r="33">
          <cell r="D33" t="str">
            <v>1.2.7</v>
          </cell>
          <cell r="E33">
            <v>4.2955526717772419E-2</v>
          </cell>
          <cell r="F33">
            <v>4.3593924711935114E-2</v>
          </cell>
          <cell r="G33">
            <v>4.3555350497746392E-2</v>
          </cell>
          <cell r="H33">
            <v>4.0126264296818502E-2</v>
          </cell>
          <cell r="I33">
            <v>4.0152559049640532E-2</v>
          </cell>
          <cell r="J33">
            <v>4.1617681231080034E-2</v>
          </cell>
          <cell r="K33">
            <v>4.3343407785397775E-2</v>
          </cell>
          <cell r="L33">
            <v>4.4901903008812714E-2</v>
          </cell>
          <cell r="M33">
            <v>4.8659527084166002E-2</v>
          </cell>
          <cell r="N33">
            <v>4.3629733878922543E-2</v>
          </cell>
        </row>
        <row r="34">
          <cell r="D34" t="str">
            <v>1.2.8</v>
          </cell>
          <cell r="E34">
            <v>4.4101241584431745E-2</v>
          </cell>
          <cell r="F34">
            <v>4.9115326570462386E-2</v>
          </cell>
          <cell r="G34">
            <v>4.7396272109757699E-2</v>
          </cell>
          <cell r="H34">
            <v>4.7850571478483039E-2</v>
          </cell>
          <cell r="I34">
            <v>4.1796243261924292E-2</v>
          </cell>
          <cell r="J34">
            <v>4.8159883996475875E-2</v>
          </cell>
          <cell r="K34">
            <v>4.6125693790300633E-2</v>
          </cell>
          <cell r="L34">
            <v>5.1234705609627187E-2</v>
          </cell>
          <cell r="M34">
            <v>5.485741563857563E-2</v>
          </cell>
          <cell r="N34">
            <v>4.424948040329648E-2</v>
          </cell>
        </row>
        <row r="35">
          <cell r="D35" t="str">
            <v>1.2.9</v>
          </cell>
          <cell r="E35">
            <v>4.4795174477332181E-2</v>
          </cell>
          <cell r="F35">
            <v>4.9291480639700208E-2</v>
          </cell>
          <cell r="G35">
            <v>4.8226940498255967E-2</v>
          </cell>
          <cell r="H35">
            <v>4.9686707699161697E-2</v>
          </cell>
          <cell r="I35">
            <v>4.6433174650699703E-2</v>
          </cell>
          <cell r="J35">
            <v>4.5204527014671932E-2</v>
          </cell>
          <cell r="K35">
            <v>4.5727571265121003E-2</v>
          </cell>
          <cell r="L35">
            <v>5.4029532128500597E-2</v>
          </cell>
          <cell r="M35">
            <v>5.4259458497805745E-2</v>
          </cell>
          <cell r="N35">
            <v>5.1824810511388035E-2</v>
          </cell>
        </row>
        <row r="36">
          <cell r="D36" t="str">
            <v>1.2.10</v>
          </cell>
          <cell r="E36">
            <v>4.300141446483071E-2</v>
          </cell>
          <cell r="F36">
            <v>4.9674332011959567E-2</v>
          </cell>
          <cell r="G36">
            <v>4.9191600635244942E-2</v>
          </cell>
          <cell r="H36">
            <v>5.2363944938293258E-2</v>
          </cell>
          <cell r="I36">
            <v>5.2714764163176345E-2</v>
          </cell>
          <cell r="J36">
            <v>4.4833284392108423E-2</v>
          </cell>
          <cell r="K36">
            <v>4.7704432008638088E-2</v>
          </cell>
          <cell r="L36">
            <v>5.5837821103220019E-2</v>
          </cell>
          <cell r="M36">
            <v>5.4803238854012067E-2</v>
          </cell>
          <cell r="N36">
            <v>5.5698753084977383E-2</v>
          </cell>
        </row>
        <row r="37">
          <cell r="D37" t="str">
            <v>1.2.11</v>
          </cell>
          <cell r="E37">
            <v>4.3855803801248219E-2</v>
          </cell>
          <cell r="F37">
            <v>4.9915355593203314E-2</v>
          </cell>
          <cell r="G37">
            <v>4.8911218424755584E-2</v>
          </cell>
          <cell r="H37">
            <v>4.9801390115546885E-2</v>
          </cell>
          <cell r="I37">
            <v>5.0034559942299918E-2</v>
          </cell>
          <cell r="J37">
            <v>4.08760967785975E-2</v>
          </cell>
          <cell r="K37">
            <v>4.8185969101879854E-2</v>
          </cell>
          <cell r="L37">
            <v>5.5104522260576452E-2</v>
          </cell>
          <cell r="M37">
            <v>5.3421288095315711E-2</v>
          </cell>
          <cell r="N37">
            <v>4.8707581487770948E-2</v>
          </cell>
        </row>
        <row r="38">
          <cell r="D38" t="str">
            <v>1.2.12</v>
          </cell>
          <cell r="E38">
            <v>4.2289049463389169E-2</v>
          </cell>
          <cell r="F38">
            <v>5.0109867128081693E-2</v>
          </cell>
          <cell r="G38">
            <v>4.8931986756487078E-2</v>
          </cell>
          <cell r="H38">
            <v>5.184874374921402E-2</v>
          </cell>
          <cell r="I38">
            <v>4.5899192933521356E-2</v>
          </cell>
          <cell r="J38">
            <v>4.0543532976393966E-2</v>
          </cell>
          <cell r="K38">
            <v>4.8169101846680544E-2</v>
          </cell>
          <cell r="L38">
            <v>5.6230881414682722E-2</v>
          </cell>
          <cell r="M38">
            <v>5.2339523413346717E-2</v>
          </cell>
          <cell r="N38">
            <v>4.2943962224260203E-2</v>
          </cell>
        </row>
        <row r="39">
          <cell r="D39" t="str">
            <v>1.2.13</v>
          </cell>
          <cell r="E39">
            <v>4.1777830496572015E-2</v>
          </cell>
          <cell r="F39">
            <v>4.8793961795470721E-2</v>
          </cell>
          <cell r="G39">
            <v>4.7718061222187191E-2</v>
          </cell>
          <cell r="H39">
            <v>5.149165123024721E-2</v>
          </cell>
          <cell r="I39">
            <v>4.4124726330891685E-2</v>
          </cell>
          <cell r="J39">
            <v>3.9745242797991485E-2</v>
          </cell>
          <cell r="K39">
            <v>4.5770117303372354E-2</v>
          </cell>
          <cell r="L39">
            <v>5.5102585249574551E-2</v>
          </cell>
          <cell r="M39">
            <v>5.2676900685420844E-2</v>
          </cell>
          <cell r="N39">
            <v>4.3667897340755928E-2</v>
          </cell>
        </row>
        <row r="40">
          <cell r="D40" t="str">
            <v>1.2.14</v>
          </cell>
          <cell r="E40">
            <v>4.0442088570846316E-2</v>
          </cell>
          <cell r="F40">
            <v>4.8192651732031737E-2</v>
          </cell>
          <cell r="G40">
            <v>4.7252308188236274E-2</v>
          </cell>
          <cell r="H40">
            <v>5.3440498582095125E-2</v>
          </cell>
          <cell r="I40">
            <v>4.2176346975142442E-2</v>
          </cell>
          <cell r="J40">
            <v>3.891841462439842E-2</v>
          </cell>
          <cell r="K40">
            <v>4.5830378568122658E-2</v>
          </cell>
          <cell r="L40">
            <v>5.6031101668125832E-2</v>
          </cell>
          <cell r="M40">
            <v>5.2799744330657081E-2</v>
          </cell>
          <cell r="N40">
            <v>5.1286541807370037E-2</v>
          </cell>
        </row>
        <row r="41">
          <cell r="D41" t="str">
            <v>1.2.15</v>
          </cell>
          <cell r="E41">
            <v>3.8858442318801999E-2</v>
          </cell>
          <cell r="F41">
            <v>4.8698112544553536E-2</v>
          </cell>
          <cell r="G41">
            <v>4.6957451079873445E-2</v>
          </cell>
          <cell r="H41">
            <v>5.0938299874342161E-2</v>
          </cell>
          <cell r="I41">
            <v>4.143756559989048E-2</v>
          </cell>
          <cell r="J41">
            <v>3.893352362495052E-2</v>
          </cell>
          <cell r="K41">
            <v>4.7053540299531842E-2</v>
          </cell>
          <cell r="L41">
            <v>5.5294655182604187E-2</v>
          </cell>
          <cell r="M41">
            <v>5.3717932153438626E-2</v>
          </cell>
          <cell r="N41">
            <v>4.9805659009234386E-2</v>
          </cell>
        </row>
        <row r="42">
          <cell r="D42" t="str">
            <v>1.2.16</v>
          </cell>
          <cell r="E42">
            <v>4.0887963676033992E-2</v>
          </cell>
          <cell r="F42">
            <v>4.6555308873574515E-2</v>
          </cell>
          <cell r="G42">
            <v>4.586702607494219E-2</v>
          </cell>
          <cell r="H42">
            <v>4.5577969519408207E-2</v>
          </cell>
          <cell r="I42">
            <v>4.1598956634785439E-2</v>
          </cell>
          <cell r="J42">
            <v>4.1251318362535372E-2</v>
          </cell>
          <cell r="K42">
            <v>4.5197718241958611E-2</v>
          </cell>
          <cell r="L42">
            <v>4.9650332558027685E-2</v>
          </cell>
          <cell r="M42">
            <v>4.4376904589691353E-2</v>
          </cell>
          <cell r="N42">
            <v>5.1205532250349489E-2</v>
          </cell>
        </row>
        <row r="43">
          <cell r="D43" t="str">
            <v>1.2.17</v>
          </cell>
          <cell r="E43">
            <v>4.5682457566034146E-2</v>
          </cell>
          <cell r="F43">
            <v>4.7461966398853805E-2</v>
          </cell>
          <cell r="G43">
            <v>4.5136034000218032E-2</v>
          </cell>
          <cell r="H43">
            <v>4.3115544389835336E-2</v>
          </cell>
          <cell r="I43">
            <v>3.8226579656493093E-2</v>
          </cell>
          <cell r="J43">
            <v>4.7117805065200143E-2</v>
          </cell>
          <cell r="K43">
            <v>4.5648249080287549E-2</v>
          </cell>
          <cell r="L43">
            <v>4.6854435585705866E-2</v>
          </cell>
          <cell r="M43">
            <v>3.4635709424063743E-2</v>
          </cell>
          <cell r="N43">
            <v>4.6353387569153713E-2</v>
          </cell>
        </row>
        <row r="44">
          <cell r="D44" t="str">
            <v>1.2.18</v>
          </cell>
          <cell r="E44">
            <v>5.2013052577963487E-2</v>
          </cell>
          <cell r="F44">
            <v>4.3535445149990318E-2</v>
          </cell>
          <cell r="G44">
            <v>4.5490977181734664E-2</v>
          </cell>
          <cell r="H44">
            <v>4.3204426161482692E-2</v>
          </cell>
          <cell r="I44">
            <v>3.7241816083228796E-2</v>
          </cell>
          <cell r="J44">
            <v>5.3027634815169283E-2</v>
          </cell>
          <cell r="K44">
            <v>4.2930925050600373E-2</v>
          </cell>
          <cell r="L44">
            <v>4.3828607761363506E-2</v>
          </cell>
          <cell r="M44">
            <v>3.5219498490415814E-2</v>
          </cell>
          <cell r="N44">
            <v>4.2871849670611861E-2</v>
          </cell>
        </row>
        <row r="45">
          <cell r="D45" t="str">
            <v>1.2.19</v>
          </cell>
          <cell r="E45">
            <v>5.3316986141992456E-2</v>
          </cell>
          <cell r="F45">
            <v>3.9086839518332119E-2</v>
          </cell>
          <cell r="G45">
            <v>4.2885638302186224E-2</v>
          </cell>
          <cell r="H45">
            <v>4.1812003051317589E-2</v>
          </cell>
          <cell r="I45">
            <v>4.0682227730541524E-2</v>
          </cell>
          <cell r="J45">
            <v>5.4336132842134968E-2</v>
          </cell>
          <cell r="K45">
            <v>3.9077725030890569E-2</v>
          </cell>
          <cell r="L45">
            <v>4.0509628614077031E-2</v>
          </cell>
          <cell r="M45">
            <v>3.425598892958185E-2</v>
          </cell>
          <cell r="N45">
            <v>3.9904230782648313E-2</v>
          </cell>
        </row>
        <row r="46">
          <cell r="D46" t="str">
            <v>1.2.20</v>
          </cell>
          <cell r="E46">
            <v>5.2158056854193141E-2</v>
          </cell>
          <cell r="F46">
            <v>3.774139733875919E-2</v>
          </cell>
          <cell r="G46">
            <v>4.1912206286252855E-2</v>
          </cell>
          <cell r="H46">
            <v>4.1538110364258141E-2</v>
          </cell>
          <cell r="I46">
            <v>3.7002790395341247E-2</v>
          </cell>
          <cell r="J46">
            <v>5.2126289537170745E-2</v>
          </cell>
          <cell r="K46">
            <v>3.7574050706729686E-2</v>
          </cell>
          <cell r="L46">
            <v>3.963996164820164E-2</v>
          </cell>
          <cell r="M46">
            <v>3.4441381403355814E-2</v>
          </cell>
          <cell r="N46">
            <v>4.4627603046614915E-2</v>
          </cell>
        </row>
        <row r="47">
          <cell r="D47" t="str">
            <v>1.2.21</v>
          </cell>
          <cell r="E47">
            <v>4.9404387450655986E-2</v>
          </cell>
          <cell r="F47">
            <v>3.6760909821217436E-2</v>
          </cell>
          <cell r="G47">
            <v>4.0502996148145981E-2</v>
          </cell>
          <cell r="H47">
            <v>3.9813003884417518E-2</v>
          </cell>
          <cell r="I47">
            <v>4.0190680725124349E-2</v>
          </cell>
          <cell r="J47">
            <v>5.0212414642436379E-2</v>
          </cell>
          <cell r="K47">
            <v>3.7513052075631881E-2</v>
          </cell>
          <cell r="L47">
            <v>3.7034439724282789E-2</v>
          </cell>
          <cell r="M47">
            <v>3.4183216547344908E-2</v>
          </cell>
          <cell r="N47">
            <v>4.3689203322515663E-2</v>
          </cell>
        </row>
        <row r="48">
          <cell r="D48" t="str">
            <v>1.2.22</v>
          </cell>
          <cell r="E48">
            <v>4.60585942333053E-2</v>
          </cell>
          <cell r="F48">
            <v>3.5796609368821113E-2</v>
          </cell>
          <cell r="G48">
            <v>3.8167554748040955E-2</v>
          </cell>
          <cell r="H48">
            <v>4.0343279607500879E-2</v>
          </cell>
          <cell r="I48">
            <v>4.7506146772346249E-2</v>
          </cell>
          <cell r="J48">
            <v>4.5245040578332306E-2</v>
          </cell>
          <cell r="K48">
            <v>3.7327678175867733E-2</v>
          </cell>
          <cell r="L48">
            <v>3.2482909892108738E-2</v>
          </cell>
          <cell r="M48">
            <v>3.4327875807167667E-2</v>
          </cell>
          <cell r="N48">
            <v>4.1780093704176041E-2</v>
          </cell>
        </row>
        <row r="49">
          <cell r="D49" t="str">
            <v>1.2.23</v>
          </cell>
          <cell r="E49">
            <v>4.0285343102860541E-2</v>
          </cell>
          <cell r="F49">
            <v>3.5620043044740632E-2</v>
          </cell>
          <cell r="G49">
            <v>3.6182644637675787E-2</v>
          </cell>
          <cell r="H49">
            <v>3.976766432445128E-2</v>
          </cell>
          <cell r="I49">
            <v>4.7657381302459029E-2</v>
          </cell>
          <cell r="J49">
            <v>3.9262550572599066E-2</v>
          </cell>
          <cell r="K49">
            <v>3.7324212554034432E-2</v>
          </cell>
          <cell r="L49">
            <v>2.9167690075385153E-2</v>
          </cell>
          <cell r="M49">
            <v>3.3724283636799801E-2</v>
          </cell>
          <cell r="N49">
            <v>2.9126915987236074E-2</v>
          </cell>
        </row>
        <row r="50">
          <cell r="D50" t="str">
            <v>1.2.24</v>
          </cell>
          <cell r="E50">
            <v>3.5563015131011649E-2</v>
          </cell>
          <cell r="F50">
            <v>3.3910446462536985E-2</v>
          </cell>
          <cell r="G50">
            <v>3.3574639158832867E-2</v>
          </cell>
          <cell r="H50">
            <v>3.8115089544761248E-2</v>
          </cell>
          <cell r="I50">
            <v>4.8101763169230177E-2</v>
          </cell>
          <cell r="J50">
            <v>3.5679866119444528E-2</v>
          </cell>
          <cell r="K50">
            <v>3.7411111178088548E-2</v>
          </cell>
          <cell r="L50">
            <v>2.7248545451287753E-2</v>
          </cell>
          <cell r="M50">
            <v>3.2998411324155472E-2</v>
          </cell>
          <cell r="N50">
            <v>2.8294577908600148E-2</v>
          </cell>
        </row>
        <row r="51">
          <cell r="D51" t="str">
            <v>1.3.1</v>
          </cell>
          <cell r="E51">
            <v>3.3163054526489148E-2</v>
          </cell>
          <cell r="F51">
            <v>3.3037483624188103E-2</v>
          </cell>
          <cell r="G51">
            <v>3.293341198477482E-2</v>
          </cell>
          <cell r="H51">
            <v>3.4029743834091263E-2</v>
          </cell>
          <cell r="I51">
            <v>4.8673156711395674E-2</v>
          </cell>
          <cell r="J51">
            <v>3.4174949038412027E-2</v>
          </cell>
          <cell r="K51">
            <v>3.643658118279814E-2</v>
          </cell>
          <cell r="L51">
            <v>2.6580993618719725E-2</v>
          </cell>
          <cell r="M51">
            <v>3.302885848780808E-2</v>
          </cell>
          <cell r="N51">
            <v>4.6601147170791196E-2</v>
          </cell>
        </row>
        <row r="52">
          <cell r="D52" t="str">
            <v>1.3.2</v>
          </cell>
          <cell r="E52">
            <v>3.2547212951679845E-2</v>
          </cell>
          <cell r="F52">
            <v>3.3359217090331829E-2</v>
          </cell>
          <cell r="G52">
            <v>3.2361962679859316E-2</v>
          </cell>
          <cell r="H52">
            <v>3.3164546169619995E-2</v>
          </cell>
          <cell r="I52">
            <v>4.4178639038671252E-2</v>
          </cell>
          <cell r="J52">
            <v>3.235159367527448E-2</v>
          </cell>
          <cell r="K52">
            <v>3.5971574141835064E-2</v>
          </cell>
          <cell r="L52">
            <v>2.5631345318884547E-2</v>
          </cell>
          <cell r="M52">
            <v>3.3670582479670183E-2</v>
          </cell>
          <cell r="N52">
            <v>4.5871993545425462E-2</v>
          </cell>
        </row>
        <row r="53">
          <cell r="D53" t="str">
            <v>1.3.3</v>
          </cell>
          <cell r="E53">
            <v>3.2383412035368375E-2</v>
          </cell>
          <cell r="F53">
            <v>3.3239298143769989E-2</v>
          </cell>
          <cell r="G53">
            <v>3.2079799841271114E-2</v>
          </cell>
          <cell r="H53">
            <v>3.2936884954596922E-2</v>
          </cell>
          <cell r="I53">
            <v>3.9472013043828753E-2</v>
          </cell>
          <cell r="J53">
            <v>3.2158482363720396E-2</v>
          </cell>
          <cell r="K53">
            <v>3.6011373404747742E-2</v>
          </cell>
          <cell r="L53">
            <v>2.4947917152847155E-2</v>
          </cell>
          <cell r="M53">
            <v>3.2257866925997296E-2</v>
          </cell>
          <cell r="N53">
            <v>3.4245876630452428E-2</v>
          </cell>
        </row>
        <row r="54">
          <cell r="D54" t="str">
            <v>1.3.4</v>
          </cell>
          <cell r="E54">
            <v>3.2405932929745869E-2</v>
          </cell>
          <cell r="F54">
            <v>3.2724565431632414E-2</v>
          </cell>
          <cell r="G54">
            <v>3.2574663810244042E-2</v>
          </cell>
          <cell r="H54">
            <v>3.249293761210973E-2</v>
          </cell>
          <cell r="I54">
            <v>3.9479574609390666E-2</v>
          </cell>
          <cell r="J54">
            <v>3.4220879029610393E-2</v>
          </cell>
          <cell r="K54">
            <v>3.6043643558442133E-2</v>
          </cell>
          <cell r="L54">
            <v>2.5156131701097782E-2</v>
          </cell>
          <cell r="M54">
            <v>3.2363747009444492E-2</v>
          </cell>
          <cell r="N54">
            <v>4.0930905448829422E-2</v>
          </cell>
        </row>
        <row r="55">
          <cell r="D55" t="str">
            <v>1.3.5</v>
          </cell>
          <cell r="E55">
            <v>3.3696929205656173E-2</v>
          </cell>
          <cell r="F55">
            <v>3.3395150739617054E-2</v>
          </cell>
          <cell r="G55">
            <v>3.4274561661605175E-2</v>
          </cell>
          <cell r="H55">
            <v>3.3651495595449159E-2</v>
          </cell>
          <cell r="I55">
            <v>4.2652099930061915E-2</v>
          </cell>
          <cell r="J55">
            <v>3.4728681369427326E-2</v>
          </cell>
          <cell r="K55">
            <v>3.6162489568490372E-2</v>
          </cell>
          <cell r="L55">
            <v>2.9713747523534003E-2</v>
          </cell>
          <cell r="M55">
            <v>3.5058637758460562E-2</v>
          </cell>
          <cell r="N55">
            <v>3.6752124862631637E-2</v>
          </cell>
        </row>
        <row r="56">
          <cell r="D56" t="str">
            <v>1.3.6</v>
          </cell>
          <cell r="E56">
            <v>3.7747365492148965E-2</v>
          </cell>
          <cell r="F56">
            <v>3.5577771646318625E-2</v>
          </cell>
          <cell r="G56">
            <v>3.6675699540719302E-2</v>
          </cell>
          <cell r="H56">
            <v>3.6698796505105345E-2</v>
          </cell>
          <cell r="I56">
            <v>4.5124347382423102E-2</v>
          </cell>
          <cell r="J56">
            <v>3.8034401948436047E-2</v>
          </cell>
          <cell r="K56">
            <v>3.8151544949182513E-2</v>
          </cell>
          <cell r="L56">
            <v>3.8192689178018394E-2</v>
          </cell>
          <cell r="M56">
            <v>4.3625776351194134E-2</v>
          </cell>
          <cell r="N56">
            <v>3.9643468220957892E-2</v>
          </cell>
        </row>
        <row r="57">
          <cell r="D57" t="str">
            <v>1.3.7</v>
          </cell>
          <cell r="E57">
            <v>4.4431802160360467E-2</v>
          </cell>
          <cell r="F57">
            <v>4.2758028162132908E-2</v>
          </cell>
          <cell r="G57">
            <v>4.3097510517095192E-2</v>
          </cell>
          <cell r="H57">
            <v>4.4187909642682995E-2</v>
          </cell>
          <cell r="I57">
            <v>4.3819528755544443E-2</v>
          </cell>
          <cell r="J57">
            <v>4.37269252154837E-2</v>
          </cell>
          <cell r="K57">
            <v>4.1834347315672323E-2</v>
          </cell>
          <cell r="L57">
            <v>4.5262963240150549E-2</v>
          </cell>
          <cell r="M57">
            <v>4.8101616242370727E-2</v>
          </cell>
          <cell r="N57">
            <v>3.9303814783386889E-2</v>
          </cell>
        </row>
        <row r="58">
          <cell r="D58" t="str">
            <v>1.3.8</v>
          </cell>
          <cell r="E58">
            <v>4.6316596901180347E-2</v>
          </cell>
          <cell r="F58">
            <v>4.7738261412350456E-2</v>
          </cell>
          <cell r="G58">
            <v>4.740046053239292E-2</v>
          </cell>
          <cell r="H58">
            <v>4.8812095353850803E-2</v>
          </cell>
          <cell r="I58">
            <v>4.1159908271801625E-2</v>
          </cell>
          <cell r="J58">
            <v>4.7404862309240993E-2</v>
          </cell>
          <cell r="K58">
            <v>4.54220657543985E-2</v>
          </cell>
          <cell r="L58">
            <v>4.9639778026933909E-2</v>
          </cell>
          <cell r="M58">
            <v>5.2918006574747482E-2</v>
          </cell>
          <cell r="N58">
            <v>5.0883098937684612E-2</v>
          </cell>
        </row>
        <row r="59">
          <cell r="D59" t="str">
            <v>1.3.9</v>
          </cell>
          <cell r="E59">
            <v>4.4616993120214513E-2</v>
          </cell>
          <cell r="F59">
            <v>5.1059013404668334E-2</v>
          </cell>
          <cell r="G59">
            <v>4.8458807258178103E-2</v>
          </cell>
          <cell r="H59">
            <v>5.0509003275493673E-2</v>
          </cell>
          <cell r="I59">
            <v>4.6288443992573258E-2</v>
          </cell>
          <cell r="J59">
            <v>4.3817206023113182E-2</v>
          </cell>
          <cell r="K59">
            <v>4.5184925512991768E-2</v>
          </cell>
          <cell r="L59">
            <v>5.329566266092263E-2</v>
          </cell>
          <cell r="M59">
            <v>5.3224509926755009E-2</v>
          </cell>
          <cell r="N59">
            <v>5.2831527258057794E-2</v>
          </cell>
        </row>
        <row r="60">
          <cell r="D60" t="str">
            <v>1.3.10</v>
          </cell>
          <cell r="E60">
            <v>4.258721199384919E-2</v>
          </cell>
          <cell r="F60">
            <v>5.1019176534788963E-2</v>
          </cell>
          <cell r="G60">
            <v>5.0400540863337409E-2</v>
          </cell>
          <cell r="H60">
            <v>5.2384298084275797E-2</v>
          </cell>
          <cell r="I60">
            <v>4.3429018751016485E-2</v>
          </cell>
          <cell r="J60">
            <v>4.1790868111095607E-2</v>
          </cell>
          <cell r="K60">
            <v>4.8191425198967401E-2</v>
          </cell>
          <cell r="L60">
            <v>5.5496470208729526E-2</v>
          </cell>
          <cell r="M60">
            <v>5.1836613746512265E-2</v>
          </cell>
          <cell r="N60">
            <v>4.7520413983056745E-2</v>
          </cell>
        </row>
        <row r="61">
          <cell r="D61" t="str">
            <v>1.3.11</v>
          </cell>
          <cell r="E61">
            <v>4.1400454720774978E-2</v>
          </cell>
          <cell r="F61">
            <v>5.088707953997338E-2</v>
          </cell>
          <cell r="G61">
            <v>5.1266625693131666E-2</v>
          </cell>
          <cell r="H61">
            <v>5.0240413007104329E-2</v>
          </cell>
          <cell r="I61">
            <v>4.4562869098918982E-2</v>
          </cell>
          <cell r="J61">
            <v>4.1221857403710351E-2</v>
          </cell>
          <cell r="K61">
            <v>4.9311251150169329E-2</v>
          </cell>
          <cell r="L61">
            <v>5.6257314536374371E-2</v>
          </cell>
          <cell r="M61">
            <v>5.0860385058259905E-2</v>
          </cell>
          <cell r="N61">
            <v>3.871121806909919E-2</v>
          </cell>
        </row>
        <row r="62">
          <cell r="D62" t="str">
            <v>1.3.12</v>
          </cell>
          <cell r="E62">
            <v>4.0404760350515129E-2</v>
          </cell>
          <cell r="F62">
            <v>5.1215394436534299E-2</v>
          </cell>
          <cell r="G62">
            <v>4.9393872127396307E-2</v>
          </cell>
          <cell r="H62">
            <v>5.1484549920209614E-2</v>
          </cell>
          <cell r="I62">
            <v>4.4624258758311469E-2</v>
          </cell>
          <cell r="J62">
            <v>4.1113045008087941E-2</v>
          </cell>
          <cell r="K62">
            <v>4.9073932915636873E-2</v>
          </cell>
          <cell r="L62">
            <v>5.6212839818410985E-2</v>
          </cell>
          <cell r="M62">
            <v>5.0320165939785173E-2</v>
          </cell>
          <cell r="N62">
            <v>3.3260070202771948E-2</v>
          </cell>
        </row>
        <row r="63">
          <cell r="D63" t="str">
            <v>1.3.13</v>
          </cell>
          <cell r="E63">
            <v>3.9564003853148053E-2</v>
          </cell>
          <cell r="F63">
            <v>5.045030315053313E-2</v>
          </cell>
          <cell r="G63">
            <v>4.9380182593662787E-2</v>
          </cell>
          <cell r="H63">
            <v>5.0348104256610925E-2</v>
          </cell>
          <cell r="I63">
            <v>4.339133908533508E-2</v>
          </cell>
          <cell r="J63">
            <v>4.087058867014981E-2</v>
          </cell>
          <cell r="K63">
            <v>4.7518006007090004E-2</v>
          </cell>
          <cell r="L63">
            <v>5.5999474243503579E-2</v>
          </cell>
          <cell r="M63">
            <v>5.3304536496212467E-2</v>
          </cell>
          <cell r="N63">
            <v>3.3323827673988352E-2</v>
          </cell>
        </row>
        <row r="64">
          <cell r="D64" t="str">
            <v>1.3.14</v>
          </cell>
          <cell r="E64">
            <v>3.8111533386519132E-2</v>
          </cell>
          <cell r="F64">
            <v>4.8872789525110628E-2</v>
          </cell>
          <cell r="G64">
            <v>4.9375156760213389E-2</v>
          </cell>
          <cell r="H64">
            <v>4.9179500051081591E-2</v>
          </cell>
          <cell r="I64">
            <v>4.2764369954337113E-2</v>
          </cell>
          <cell r="J64">
            <v>4.0468853305511886E-2</v>
          </cell>
          <cell r="K64">
            <v>4.8308847264009816E-2</v>
          </cell>
          <cell r="L64">
            <v>5.589813721664124E-2</v>
          </cell>
          <cell r="M64">
            <v>5.293033671218874E-2</v>
          </cell>
          <cell r="N64">
            <v>3.3551731652918242E-2</v>
          </cell>
        </row>
        <row r="65">
          <cell r="D65" t="str">
            <v>1.3.15</v>
          </cell>
          <cell r="E65">
            <v>3.8730125755984383E-2</v>
          </cell>
          <cell r="F65">
            <v>4.9176015720683301E-2</v>
          </cell>
          <cell r="G65">
            <v>4.836967952072687E-2</v>
          </cell>
          <cell r="H65">
            <v>4.5833098124163016E-2</v>
          </cell>
          <cell r="I65">
            <v>3.9843298729131518E-2</v>
          </cell>
          <cell r="J65">
            <v>3.8687778533227218E-2</v>
          </cell>
          <cell r="K65">
            <v>4.8763121319491509E-2</v>
          </cell>
          <cell r="L65">
            <v>5.4194190162059216E-2</v>
          </cell>
          <cell r="M65">
            <v>5.3856449357937923E-2</v>
          </cell>
          <cell r="N65">
            <v>3.2532307649505481E-2</v>
          </cell>
        </row>
        <row r="66">
          <cell r="D66" t="str">
            <v>1.3.16</v>
          </cell>
          <cell r="E66">
            <v>4.2231480246707545E-2</v>
          </cell>
          <cell r="F66">
            <v>4.7972130380442457E-2</v>
          </cell>
          <cell r="G66">
            <v>4.6356868081853894E-2</v>
          </cell>
          <cell r="H66">
            <v>4.2518482656871769E-2</v>
          </cell>
          <cell r="I66">
            <v>3.9088423794221859E-2</v>
          </cell>
          <cell r="J66">
            <v>3.8490085940811283E-2</v>
          </cell>
          <cell r="K66">
            <v>4.7011366374019266E-2</v>
          </cell>
          <cell r="L66">
            <v>4.9108053877678422E-2</v>
          </cell>
          <cell r="M66">
            <v>4.4740500325157653E-2</v>
          </cell>
          <cell r="N66">
            <v>3.9593621470734162E-2</v>
          </cell>
        </row>
        <row r="67">
          <cell r="D67" t="str">
            <v>1.3.17</v>
          </cell>
          <cell r="E67">
            <v>4.7270986944694636E-2</v>
          </cell>
          <cell r="F67">
            <v>4.6787568984620026E-2</v>
          </cell>
          <cell r="G67">
            <v>4.4417866045694192E-2</v>
          </cell>
          <cell r="H67">
            <v>3.9339570921066359E-2</v>
          </cell>
          <cell r="I67">
            <v>3.4286445176022348E-2</v>
          </cell>
          <cell r="J67">
            <v>4.5641231000993022E-2</v>
          </cell>
          <cell r="K67">
            <v>4.6313668919792647E-2</v>
          </cell>
          <cell r="L67">
            <v>4.64906036542162E-2</v>
          </cell>
          <cell r="M67">
            <v>3.5212008758375046E-2</v>
          </cell>
          <cell r="N67">
            <v>5.7189987990410876E-2</v>
          </cell>
        </row>
        <row r="68">
          <cell r="D68" t="str">
            <v>1.3.18</v>
          </cell>
          <cell r="E68">
            <v>5.1386291662205701E-2</v>
          </cell>
          <cell r="F68">
            <v>4.2463341012229275E-2</v>
          </cell>
          <cell r="G68">
            <v>4.3280798163194127E-2</v>
          </cell>
          <cell r="H68">
            <v>3.9603961974889544E-2</v>
          </cell>
          <cell r="I68">
            <v>3.7115495993203303E-2</v>
          </cell>
          <cell r="J68">
            <v>5.419528032762732E-2</v>
          </cell>
          <cell r="K68">
            <v>4.3279420105516109E-2</v>
          </cell>
          <cell r="L68">
            <v>4.4111206243174966E-2</v>
          </cell>
          <cell r="M68">
            <v>3.6055151511535641E-2</v>
          </cell>
          <cell r="N68">
            <v>6.0669986692076933E-2</v>
          </cell>
        </row>
        <row r="69">
          <cell r="D69" t="str">
            <v>1.3.19</v>
          </cell>
          <cell r="E69">
            <v>5.2887456565786396E-2</v>
          </cell>
          <cell r="F69">
            <v>3.9495368102165501E-2</v>
          </cell>
          <cell r="G69">
            <v>4.2353218173299657E-2</v>
          </cell>
          <cell r="H69">
            <v>3.9555378656997639E-2</v>
          </cell>
          <cell r="I69">
            <v>4.050115493301798E-2</v>
          </cell>
          <cell r="J69">
            <v>5.4746172376110729E-2</v>
          </cell>
          <cell r="K69">
            <v>3.8867468899483636E-2</v>
          </cell>
          <cell r="L69">
            <v>4.2135448306350604E-2</v>
          </cell>
          <cell r="M69">
            <v>3.5573560207862252E-2</v>
          </cell>
          <cell r="N69">
            <v>5.1314331288457353E-2</v>
          </cell>
        </row>
        <row r="70">
          <cell r="D70" t="str">
            <v>1.3.20</v>
          </cell>
          <cell r="E70">
            <v>5.3234687141776489E-2</v>
          </cell>
          <cell r="F70">
            <v>3.7326138244579254E-2</v>
          </cell>
          <cell r="G70">
            <v>4.0451095487508207E-2</v>
          </cell>
          <cell r="H70">
            <v>3.8526890015979337E-2</v>
          </cell>
          <cell r="I70">
            <v>3.7862168551910214E-2</v>
          </cell>
          <cell r="J70">
            <v>5.1073899107048654E-2</v>
          </cell>
          <cell r="K70">
            <v>3.6577391544561154E-2</v>
          </cell>
          <cell r="L70">
            <v>4.0061242942983549E-2</v>
          </cell>
          <cell r="M70">
            <v>3.5206838055577103E-2</v>
          </cell>
          <cell r="N70">
            <v>4.8153351788223185E-2</v>
          </cell>
        </row>
        <row r="71">
          <cell r="D71" t="str">
            <v>1.3.21</v>
          </cell>
          <cell r="E71">
            <v>5.1382308240139681E-2</v>
          </cell>
          <cell r="F71">
            <v>3.6187082395929854E-2</v>
          </cell>
          <cell r="G71">
            <v>3.8724579098331879E-2</v>
          </cell>
          <cell r="H71">
            <v>3.9413881072502786E-2</v>
          </cell>
          <cell r="I71">
            <v>3.8643573047350645E-2</v>
          </cell>
          <cell r="J71">
            <v>4.9893468758599673E-2</v>
          </cell>
          <cell r="K71">
            <v>3.603899793786064E-2</v>
          </cell>
          <cell r="L71">
            <v>3.6598509245144302E-2</v>
          </cell>
          <cell r="M71">
            <v>3.439662870177574E-2</v>
          </cell>
          <cell r="N71">
            <v>4.3772402056931947E-2</v>
          </cell>
        </row>
        <row r="72">
          <cell r="D72" t="str">
            <v>1.3.22</v>
          </cell>
          <cell r="E72">
            <v>4.6865856805956486E-2</v>
          </cell>
          <cell r="F72">
            <v>3.5386261629105305E-2</v>
          </cell>
          <cell r="G72">
            <v>3.7466922901781864E-2</v>
          </cell>
          <cell r="H72">
            <v>4.0072307285552222E-2</v>
          </cell>
          <cell r="I72">
            <v>4.2573536545494922E-2</v>
          </cell>
          <cell r="J72">
            <v>4.4380067435115064E-2</v>
          </cell>
          <cell r="K72">
            <v>3.6339290140275489E-2</v>
          </cell>
          <cell r="L72">
            <v>3.1988604220401978E-2</v>
          </cell>
          <cell r="M72">
            <v>3.417675450895228E-2</v>
          </cell>
          <cell r="N72">
            <v>3.4710262866257696E-2</v>
          </cell>
        </row>
        <row r="73">
          <cell r="D73" t="str">
            <v>1.3.23</v>
          </cell>
          <cell r="E73">
            <v>4.0942400762962447E-2</v>
          </cell>
          <cell r="F73">
            <v>3.4732177936801778E-2</v>
          </cell>
          <cell r="G73">
            <v>3.5096941387405711E-2</v>
          </cell>
          <cell r="H73">
            <v>3.777060615715417E-2</v>
          </cell>
          <cell r="I73">
            <v>4.0068607750450909E-2</v>
          </cell>
          <cell r="J73">
            <v>4.020440012328947E-2</v>
          </cell>
          <cell r="K73">
            <v>3.6057758413312324E-2</v>
          </cell>
          <cell r="L73">
            <v>2.9076477581733193E-2</v>
          </cell>
          <cell r="M73">
            <v>3.3307678692528132E-2</v>
          </cell>
          <cell r="N73">
            <v>3.0570895989539142E-2</v>
          </cell>
        </row>
        <row r="74">
          <cell r="D74" t="str">
            <v>1.3.24</v>
          </cell>
          <cell r="E74">
            <v>3.5691142246136072E-2</v>
          </cell>
          <cell r="F74">
            <v>3.5140382751492845E-2</v>
          </cell>
          <cell r="G74">
            <v>3.3808775276321805E-2</v>
          </cell>
          <cell r="H74">
            <v>3.724554487254108E-2</v>
          </cell>
          <cell r="I74">
            <v>4.0397728095586387E-2</v>
          </cell>
          <cell r="J74">
            <v>3.6604422925903497E-2</v>
          </cell>
          <cell r="K74">
            <v>3.7129508421255258E-2</v>
          </cell>
          <cell r="L74">
            <v>2.7950199321489178E-2</v>
          </cell>
          <cell r="M74">
            <v>3.3972790170891727E-2</v>
          </cell>
          <cell r="N74">
            <v>2.8061633767811525E-2</v>
          </cell>
        </row>
        <row r="75">
          <cell r="D75" t="str">
            <v>1.4.1</v>
          </cell>
          <cell r="E75">
            <v>3.3973629375949041E-2</v>
          </cell>
          <cell r="F75">
            <v>3.5002192128448018E-2</v>
          </cell>
          <cell r="G75">
            <v>3.4161126786977164E-2</v>
          </cell>
          <cell r="H75">
            <v>3.5279603519907866E-2</v>
          </cell>
          <cell r="I75">
            <v>4.1224560918427883E-2</v>
          </cell>
          <cell r="J75">
            <v>3.4165749567415866E-2</v>
          </cell>
          <cell r="K75">
            <v>3.7944041132655683E-2</v>
          </cell>
          <cell r="L75">
            <v>2.8711702610945855E-2</v>
          </cell>
          <cell r="M75">
            <v>3.4848512385453841E-2</v>
          </cell>
          <cell r="N75">
            <v>2.9527868845696512E-2</v>
          </cell>
        </row>
        <row r="76">
          <cell r="D76" t="str">
            <v>1.4.2</v>
          </cell>
          <cell r="E76">
            <v>3.3525048547723028E-2</v>
          </cell>
          <cell r="F76">
            <v>3.435790073275341E-2</v>
          </cell>
          <cell r="G76">
            <v>3.3092678065454413E-2</v>
          </cell>
          <cell r="H76">
            <v>3.3940321635546195E-2</v>
          </cell>
          <cell r="I76">
            <v>3.775406165369357E-2</v>
          </cell>
          <cell r="J76">
            <v>3.3117442844284632E-2</v>
          </cell>
          <cell r="K76">
            <v>3.7243979396486458E-2</v>
          </cell>
          <cell r="L76">
            <v>2.715146165864419E-2</v>
          </cell>
          <cell r="M76">
            <v>3.4599396623249817E-2</v>
          </cell>
          <cell r="N76">
            <v>2.6883662123182495E-2</v>
          </cell>
        </row>
        <row r="77">
          <cell r="D77" t="str">
            <v>1.4.3</v>
          </cell>
          <cell r="E77">
            <v>3.2828928128139381E-2</v>
          </cell>
          <cell r="F77">
            <v>3.4035273876319529E-2</v>
          </cell>
          <cell r="G77">
            <v>3.2889012614659714E-2</v>
          </cell>
          <cell r="H77">
            <v>3.367005949897648E-2</v>
          </cell>
          <cell r="I77">
            <v>3.7284697175049182E-2</v>
          </cell>
          <cell r="J77">
            <v>3.2918453874926264E-2</v>
          </cell>
          <cell r="K77">
            <v>3.7637684392321319E-2</v>
          </cell>
          <cell r="L77">
            <v>2.6590630869665274E-2</v>
          </cell>
          <cell r="M77">
            <v>3.4229917072145503E-2</v>
          </cell>
          <cell r="N77">
            <v>2.7538113599823444E-2</v>
          </cell>
        </row>
        <row r="78">
          <cell r="D78" t="str">
            <v>1.4.4</v>
          </cell>
          <cell r="E78">
            <v>3.1879565208603695E-2</v>
          </cell>
          <cell r="F78">
            <v>3.4794081015618324E-2</v>
          </cell>
          <cell r="G78">
            <v>3.420629875960593E-2</v>
          </cell>
          <cell r="H78">
            <v>3.3701606725196828E-2</v>
          </cell>
          <cell r="I78">
            <v>3.6529476048113609E-2</v>
          </cell>
          <cell r="J78">
            <v>3.3122566195084302E-2</v>
          </cell>
          <cell r="K78">
            <v>3.8382923226895287E-2</v>
          </cell>
          <cell r="L78">
            <v>2.7292482856841226E-2</v>
          </cell>
          <cell r="M78">
            <v>3.5275111477972125E-2</v>
          </cell>
          <cell r="N78">
            <v>3.7591668067491216E-2</v>
          </cell>
        </row>
        <row r="79">
          <cell r="D79" t="str">
            <v>1.4.5</v>
          </cell>
          <cell r="E79">
            <v>3.3710925439903429E-2</v>
          </cell>
          <cell r="F79">
            <v>3.5105009703916161E-2</v>
          </cell>
          <cell r="G79">
            <v>3.5516108452309389E-2</v>
          </cell>
          <cell r="H79">
            <v>3.4384070820481616E-2</v>
          </cell>
          <cell r="I79">
            <v>3.3565886305789876E-2</v>
          </cell>
          <cell r="J79">
            <v>3.2643813534601419E-2</v>
          </cell>
          <cell r="K79">
            <v>3.8070994497793054E-2</v>
          </cell>
          <cell r="L79">
            <v>3.044110866194049E-2</v>
          </cell>
          <cell r="M79">
            <v>3.6165856774147936E-2</v>
          </cell>
          <cell r="N79">
            <v>3.7900433860283994E-2</v>
          </cell>
        </row>
        <row r="80">
          <cell r="D80" t="str">
            <v>1.4.6</v>
          </cell>
          <cell r="E80">
            <v>3.770815484992552E-2</v>
          </cell>
          <cell r="F80">
            <v>3.6884544663941754E-2</v>
          </cell>
          <cell r="G80">
            <v>3.8342343145715725E-2</v>
          </cell>
          <cell r="H80">
            <v>3.6777756327681356E-2</v>
          </cell>
          <cell r="I80">
            <v>3.5072316897450391E-2</v>
          </cell>
          <cell r="J80">
            <v>3.5228954868946123E-2</v>
          </cell>
          <cell r="K80">
            <v>3.9476132760022598E-2</v>
          </cell>
          <cell r="L80">
            <v>3.8113920345994999E-2</v>
          </cell>
          <cell r="M80">
            <v>4.343321996635538E-2</v>
          </cell>
          <cell r="N80">
            <v>4.1465575295436478E-2</v>
          </cell>
        </row>
        <row r="81">
          <cell r="D81" t="str">
            <v>1.4.7</v>
          </cell>
          <cell r="E81">
            <v>4.2724164554850223E-2</v>
          </cell>
          <cell r="F81">
            <v>4.2961958529562923E-2</v>
          </cell>
          <cell r="G81">
            <v>4.3149117187358671E-2</v>
          </cell>
          <cell r="H81">
            <v>4.3108308708718464E-2</v>
          </cell>
          <cell r="I81">
            <v>4.0140794942754611E-2</v>
          </cell>
          <cell r="J81">
            <v>4.1142612838501041E-2</v>
          </cell>
          <cell r="K81">
            <v>4.1803655110259304E-2</v>
          </cell>
          <cell r="L81">
            <v>4.4706715235941892E-2</v>
          </cell>
          <cell r="M81">
            <v>4.6244859490921081E-2</v>
          </cell>
          <cell r="N81">
            <v>3.4505041421436435E-2</v>
          </cell>
        </row>
        <row r="82">
          <cell r="D82" t="str">
            <v>1.4.8</v>
          </cell>
          <cell r="E82">
            <v>4.4922441608373581E-2</v>
          </cell>
          <cell r="F82">
            <v>4.7502411531751422E-2</v>
          </cell>
          <cell r="G82">
            <v>4.667364312246406E-2</v>
          </cell>
          <cell r="H82">
            <v>4.7463051502821339E-2</v>
          </cell>
          <cell r="I82">
            <v>4.4317141030293598E-2</v>
          </cell>
          <cell r="J82">
            <v>4.4379910480288665E-2</v>
          </cell>
          <cell r="K82">
            <v>4.5333568647216861E-2</v>
          </cell>
          <cell r="L82">
            <v>4.9044851830876021E-2</v>
          </cell>
          <cell r="M82">
            <v>5.1569093108780294E-2</v>
          </cell>
          <cell r="N82">
            <v>4.3821023093494983E-2</v>
          </cell>
        </row>
        <row r="83">
          <cell r="D83" t="str">
            <v>1.4.9</v>
          </cell>
          <cell r="E83">
            <v>4.3080123384438083E-2</v>
          </cell>
          <cell r="F83">
            <v>4.8488646296303339E-2</v>
          </cell>
          <cell r="G83">
            <v>4.7509648317240923E-2</v>
          </cell>
          <cell r="H83">
            <v>4.8990254993732989E-2</v>
          </cell>
          <cell r="I83">
            <v>4.714124836344754E-2</v>
          </cell>
          <cell r="J83">
            <v>4.3383506309211187E-2</v>
          </cell>
          <cell r="K83">
            <v>4.4504192782248084E-2</v>
          </cell>
          <cell r="L83">
            <v>5.2454465981232677E-2</v>
          </cell>
          <cell r="M83">
            <v>5.2356583849323172E-2</v>
          </cell>
          <cell r="N83">
            <v>5.29297171090694E-2</v>
          </cell>
        </row>
        <row r="84">
          <cell r="D84" t="str">
            <v>1.4.10</v>
          </cell>
          <cell r="E84">
            <v>4.3288951284964246E-2</v>
          </cell>
          <cell r="F84">
            <v>4.833626938641826E-2</v>
          </cell>
          <cell r="G84">
            <v>4.8059251092863374E-2</v>
          </cell>
          <cell r="H84">
            <v>4.7979427395602167E-2</v>
          </cell>
          <cell r="I84">
            <v>4.726077532469776E-2</v>
          </cell>
          <cell r="J84">
            <v>4.2134172052950281E-2</v>
          </cell>
          <cell r="K84">
            <v>4.5722816052037443E-2</v>
          </cell>
          <cell r="L84">
            <v>5.294248035384426E-2</v>
          </cell>
          <cell r="M84">
            <v>5.0760032751199988E-2</v>
          </cell>
          <cell r="N84">
            <v>5.339977538680804E-2</v>
          </cell>
        </row>
        <row r="85">
          <cell r="D85" t="str">
            <v>1.4.11</v>
          </cell>
          <cell r="E85">
            <v>4.1700789488640158E-2</v>
          </cell>
          <cell r="F85">
            <v>4.9540849907901745E-2</v>
          </cell>
          <cell r="G85">
            <v>4.9803827969653235E-2</v>
          </cell>
          <cell r="H85">
            <v>4.8971008916153962E-2</v>
          </cell>
          <cell r="I85">
            <v>3.9515181364162648E-2</v>
          </cell>
          <cell r="J85">
            <v>4.0093987309141252E-2</v>
          </cell>
          <cell r="K85">
            <v>4.8289625993597395E-2</v>
          </cell>
          <cell r="L85">
            <v>5.4719037135531917E-2</v>
          </cell>
          <cell r="M85">
            <v>5.0295021099945283E-2</v>
          </cell>
          <cell r="N85">
            <v>5.462266943187713E-2</v>
          </cell>
        </row>
        <row r="86">
          <cell r="D86" t="str">
            <v>1.4.12</v>
          </cell>
          <cell r="E86">
            <v>4.1890783624925994E-2</v>
          </cell>
          <cell r="F86">
            <v>4.8562253535911669E-2</v>
          </cell>
          <cell r="G86">
            <v>4.8297380273584378E-2</v>
          </cell>
          <cell r="H86">
            <v>5.0213606495696436E-2</v>
          </cell>
          <cell r="I86">
            <v>3.9005597400278307E-2</v>
          </cell>
          <cell r="J86">
            <v>4.098517195411136E-2</v>
          </cell>
          <cell r="K86">
            <v>4.684705276472477E-2</v>
          </cell>
          <cell r="L86">
            <v>5.4394768113546897E-2</v>
          </cell>
          <cell r="M86">
            <v>4.9325786363994338E-2</v>
          </cell>
          <cell r="N86">
            <v>5.5236075889970475E-2</v>
          </cell>
        </row>
        <row r="87">
          <cell r="D87" t="str">
            <v>1.4.13</v>
          </cell>
          <cell r="E87">
            <v>4.1236537085875213E-2</v>
          </cell>
          <cell r="F87">
            <v>4.7570375182104753E-2</v>
          </cell>
          <cell r="G87">
            <v>4.7785754951602893E-2</v>
          </cell>
          <cell r="H87">
            <v>4.907477432498808E-2</v>
          </cell>
          <cell r="I87">
            <v>4.2403166703285942E-2</v>
          </cell>
          <cell r="J87">
            <v>4.1538839588075048E-2</v>
          </cell>
          <cell r="K87">
            <v>4.6105450385978249E-2</v>
          </cell>
          <cell r="L87">
            <v>5.3826933673985153E-2</v>
          </cell>
          <cell r="M87">
            <v>5.1130311177009391E-2</v>
          </cell>
          <cell r="N87">
            <v>4.6823290882333835E-2</v>
          </cell>
        </row>
        <row r="88">
          <cell r="D88" t="str">
            <v>1.4.14</v>
          </cell>
          <cell r="E88">
            <v>4.0557916096149234E-2</v>
          </cell>
          <cell r="F88">
            <v>4.75061104383857E-2</v>
          </cell>
          <cell r="G88">
            <v>4.7348998571773118E-2</v>
          </cell>
          <cell r="H88">
            <v>5.0600933806974453E-2</v>
          </cell>
          <cell r="I88">
            <v>4.3287583926030701E-2</v>
          </cell>
          <cell r="J88">
            <v>4.0121278918396605E-2</v>
          </cell>
          <cell r="K88">
            <v>4.6573394800580786E-2</v>
          </cell>
          <cell r="L88">
            <v>5.4293753922448389E-2</v>
          </cell>
          <cell r="M88">
            <v>5.129001954513538E-2</v>
          </cell>
          <cell r="N88">
            <v>4.9692935822297758E-2</v>
          </cell>
        </row>
        <row r="89">
          <cell r="D89" t="str">
            <v>1.4.15</v>
          </cell>
          <cell r="E89">
            <v>4.0669095395910744E-2</v>
          </cell>
          <cell r="F89">
            <v>4.6958642184101521E-2</v>
          </cell>
          <cell r="G89">
            <v>4.6285635090812155E-2</v>
          </cell>
          <cell r="H89">
            <v>4.8014923699061601E-2</v>
          </cell>
          <cell r="I89">
            <v>4.4345736981436082E-2</v>
          </cell>
          <cell r="J89">
            <v>3.9968992816406597E-2</v>
          </cell>
          <cell r="K89">
            <v>4.5872409287326353E-2</v>
          </cell>
          <cell r="L89">
            <v>5.2710454797458638E-2</v>
          </cell>
          <cell r="M89">
            <v>5.287405493954548E-2</v>
          </cell>
          <cell r="N89">
            <v>4.184714958846697E-2</v>
          </cell>
        </row>
        <row r="90">
          <cell r="D90" t="str">
            <v>1.4.16</v>
          </cell>
          <cell r="E90">
            <v>4.1884002281693519E-2</v>
          </cell>
          <cell r="F90">
            <v>4.6354477409699599E-2</v>
          </cell>
          <cell r="G90">
            <v>4.484305049797898E-2</v>
          </cell>
          <cell r="H90">
            <v>4.3186927119961124E-2</v>
          </cell>
          <cell r="I90">
            <v>4.3976252605523174E-2</v>
          </cell>
          <cell r="J90">
            <v>4.2382513124533991E-2</v>
          </cell>
          <cell r="K90">
            <v>4.4619958180464714E-2</v>
          </cell>
          <cell r="L90">
            <v>4.8247319201891563E-2</v>
          </cell>
          <cell r="M90">
            <v>4.42611870252895E-2</v>
          </cell>
          <cell r="N90">
            <v>3.6728691396118458E-2</v>
          </cell>
        </row>
        <row r="91">
          <cell r="D91" t="str">
            <v>1.4.17</v>
          </cell>
          <cell r="E91">
            <v>4.6583872985148801E-2</v>
          </cell>
          <cell r="F91">
            <v>4.7015609355924227E-2</v>
          </cell>
          <cell r="G91">
            <v>4.5397399150060004E-2</v>
          </cell>
          <cell r="H91">
            <v>4.1107079774038331E-2</v>
          </cell>
          <cell r="I91">
            <v>4.5904730634369284E-2</v>
          </cell>
          <cell r="J91">
            <v>4.7704112005842035E-2</v>
          </cell>
          <cell r="K91">
            <v>4.6374328170284543E-2</v>
          </cell>
          <cell r="L91">
            <v>4.7503639258465548E-2</v>
          </cell>
          <cell r="M91">
            <v>3.6400393072984059E-2</v>
          </cell>
          <cell r="N91">
            <v>3.9079601553935528E-2</v>
          </cell>
        </row>
        <row r="92">
          <cell r="D92" t="str">
            <v>1.4.18</v>
          </cell>
          <cell r="E92">
            <v>5.1601212454817878E-2</v>
          </cell>
          <cell r="F92">
            <v>4.3387944264874835E-2</v>
          </cell>
          <cell r="G92">
            <v>4.4213175059484661E-2</v>
          </cell>
          <cell r="H92">
            <v>4.0706997397194959E-2</v>
          </cell>
          <cell r="I92">
            <v>4.8008281716612887E-2</v>
          </cell>
          <cell r="J92">
            <v>5.4291910441924156E-2</v>
          </cell>
          <cell r="K92">
            <v>4.4099857018369264E-2</v>
          </cell>
          <cell r="L92">
            <v>4.4525062089517391E-2</v>
          </cell>
          <cell r="M92">
            <v>3.6173046646493748E-2</v>
          </cell>
          <cell r="N92">
            <v>3.4184931528040037E-2</v>
          </cell>
        </row>
        <row r="93">
          <cell r="D93" t="str">
            <v>1.4.19</v>
          </cell>
          <cell r="E93">
            <v>5.2639898094141414E-2</v>
          </cell>
          <cell r="F93">
            <v>3.9787424537417897E-2</v>
          </cell>
          <cell r="G93">
            <v>4.2869575144075078E-2</v>
          </cell>
          <cell r="H93">
            <v>4.0264156046107606E-2</v>
          </cell>
          <cell r="I93">
            <v>4.443728517034546E-2</v>
          </cell>
          <cell r="J93">
            <v>5.389814882783571E-2</v>
          </cell>
          <cell r="K93">
            <v>3.8921793193261438E-2</v>
          </cell>
          <cell r="L93">
            <v>4.2185099330405748E-2</v>
          </cell>
          <cell r="M93">
            <v>3.5777071084337267E-2</v>
          </cell>
          <cell r="N93">
            <v>3.6637319822165754E-2</v>
          </cell>
        </row>
        <row r="94">
          <cell r="D94" t="str">
            <v>1.4.20</v>
          </cell>
          <cell r="E94">
            <v>5.1700405593326844E-2</v>
          </cell>
          <cell r="F94">
            <v>3.961574113924661E-2</v>
          </cell>
          <cell r="G94">
            <v>4.1544363542072631E-2</v>
          </cell>
          <cell r="H94">
            <v>3.9525633210704639E-2</v>
          </cell>
          <cell r="I94">
            <v>4.2125847695084047E-2</v>
          </cell>
          <cell r="J94">
            <v>5.2850807503847262E-2</v>
          </cell>
          <cell r="K94">
            <v>3.7334744160889347E-2</v>
          </cell>
          <cell r="L94">
            <v>4.0786427209626441E-2</v>
          </cell>
          <cell r="M94">
            <v>3.5494535730303624E-2</v>
          </cell>
          <cell r="N94">
            <v>4.3084275323384214E-2</v>
          </cell>
        </row>
        <row r="95">
          <cell r="D95" t="str">
            <v>1.4.21</v>
          </cell>
          <cell r="E95">
            <v>4.9321056622292178E-2</v>
          </cell>
          <cell r="F95">
            <v>3.8128580189524162E-2</v>
          </cell>
          <cell r="G95">
            <v>4.0435697563827804E-2</v>
          </cell>
          <cell r="H95">
            <v>3.880435921841497E-2</v>
          </cell>
          <cell r="I95">
            <v>4.2710110293966375E-2</v>
          </cell>
          <cell r="J95">
            <v>5.1247791413723855E-2</v>
          </cell>
          <cell r="K95">
            <v>3.7070353293854018E-2</v>
          </cell>
          <cell r="L95">
            <v>3.7816265196224733E-2</v>
          </cell>
          <cell r="M95">
            <v>3.4852040748734658E-2</v>
          </cell>
          <cell r="N95">
            <v>4.1834774205990306E-2</v>
          </cell>
        </row>
        <row r="96">
          <cell r="D96" t="str">
            <v>1.4.22</v>
          </cell>
          <cell r="E96">
            <v>4.6258078337958218E-2</v>
          </cell>
          <cell r="F96">
            <v>3.6414803569663437E-2</v>
          </cell>
          <cell r="G96">
            <v>3.8143178185028055E-2</v>
          </cell>
          <cell r="H96">
            <v>3.9731121402214735E-2</v>
          </cell>
          <cell r="I96">
            <v>4.2223464808876184E-2</v>
          </cell>
          <cell r="J96">
            <v>4.6251940654337291E-2</v>
          </cell>
          <cell r="K96">
            <v>3.7596862243032519E-2</v>
          </cell>
          <cell r="L96">
            <v>3.3545805415614832E-2</v>
          </cell>
          <cell r="M96">
            <v>3.4744858392468367E-2</v>
          </cell>
          <cell r="N96">
            <v>4.3680975015134064E-2</v>
          </cell>
        </row>
        <row r="97">
          <cell r="D97" t="str">
            <v>1.4.23</v>
          </cell>
          <cell r="E97">
            <v>4.1055149863321434E-2</v>
          </cell>
          <cell r="F97">
            <v>3.573394412138934E-2</v>
          </cell>
          <cell r="G97">
            <v>3.5753188214803597E-2</v>
          </cell>
          <cell r="H97">
            <v>3.8092617481529999E-2</v>
          </cell>
          <cell r="I97">
            <v>4.137710694556565E-2</v>
          </cell>
          <cell r="J97">
            <v>3.9773842992476535E-2</v>
          </cell>
          <cell r="K97">
            <v>3.6979691171349485E-2</v>
          </cell>
          <cell r="L97">
            <v>2.9862348527469534E-2</v>
          </cell>
          <cell r="M97">
            <v>3.4169069448774458E-2</v>
          </cell>
          <cell r="N97">
            <v>4.9409952076331358E-2</v>
          </cell>
        </row>
        <row r="98">
          <cell r="D98" t="str">
            <v>1.4.24</v>
          </cell>
          <cell r="E98">
            <v>3.5259269692928211E-2</v>
          </cell>
          <cell r="F98">
            <v>3.5954956298821499E-2</v>
          </cell>
          <cell r="G98">
            <v>3.3679548240594222E-2</v>
          </cell>
          <cell r="H98">
            <v>3.6411399978293686E-2</v>
          </cell>
          <cell r="I98">
            <v>4.0388695094745165E-2</v>
          </cell>
          <cell r="J98">
            <v>3.6653479883138378E-2</v>
          </cell>
          <cell r="K98">
            <v>3.7194491338350781E-2</v>
          </cell>
          <cell r="L98">
            <v>2.8133265721886416E-2</v>
          </cell>
          <cell r="M98">
            <v>3.3730021225435183E-2</v>
          </cell>
          <cell r="N98">
            <v>4.1574478661231123E-2</v>
          </cell>
        </row>
        <row r="99">
          <cell r="D99" t="str">
            <v>1.5.1</v>
          </cell>
          <cell r="E99">
            <v>3.3401224539033769E-2</v>
          </cell>
          <cell r="F99">
            <v>3.4130440136326406E-2</v>
          </cell>
          <cell r="G99">
            <v>3.2737213220976738E-2</v>
          </cell>
          <cell r="H99">
            <v>3.4295627686645042E-2</v>
          </cell>
          <cell r="I99">
            <v>3.8104608365981035E-2</v>
          </cell>
          <cell r="J99">
            <v>3.4269945014031668E-2</v>
          </cell>
          <cell r="K99">
            <v>3.6307664372468164E-2</v>
          </cell>
          <cell r="L99">
            <v>2.7046391359557467E-2</v>
          </cell>
          <cell r="M99">
            <v>3.283629766733169E-2</v>
          </cell>
          <cell r="N99">
            <v>3.9975251418324448E-2</v>
          </cell>
        </row>
        <row r="100">
          <cell r="D100" t="str">
            <v>1.5.2</v>
          </cell>
          <cell r="E100">
            <v>3.2509234760842123E-2</v>
          </cell>
          <cell r="F100">
            <v>3.3783390405358243E-2</v>
          </cell>
          <cell r="G100">
            <v>3.2575945485883342E-2</v>
          </cell>
          <cell r="H100">
            <v>3.3539097565908331E-2</v>
          </cell>
          <cell r="I100">
            <v>3.705915723474322E-2</v>
          </cell>
          <cell r="J100">
            <v>3.2465440855281018E-2</v>
          </cell>
          <cell r="K100">
            <v>3.6399249502060915E-2</v>
          </cell>
          <cell r="L100">
            <v>2.6027520557056753E-2</v>
          </cell>
          <cell r="M100">
            <v>3.3187023169277449E-2</v>
          </cell>
          <cell r="N100">
            <v>3.3331215433771537E-2</v>
          </cell>
        </row>
        <row r="101">
          <cell r="D101" t="str">
            <v>1.5.3</v>
          </cell>
          <cell r="E101">
            <v>3.2017762667481922E-2</v>
          </cell>
          <cell r="F101">
            <v>3.3605748196353424E-2</v>
          </cell>
          <cell r="G101">
            <v>3.2015197345263736E-2</v>
          </cell>
          <cell r="H101">
            <v>3.2979001804050036E-2</v>
          </cell>
          <cell r="I101">
            <v>3.824050317647943E-2</v>
          </cell>
          <cell r="J101">
            <v>3.2299749316627331E-2</v>
          </cell>
          <cell r="K101">
            <v>3.6466638312122712E-2</v>
          </cell>
          <cell r="L101">
            <v>2.5711706133193287E-2</v>
          </cell>
          <cell r="M101">
            <v>3.2144869227701676E-2</v>
          </cell>
          <cell r="N101">
            <v>3.0273626454745118E-2</v>
          </cell>
        </row>
        <row r="102">
          <cell r="D102" t="str">
            <v>1.5.4</v>
          </cell>
          <cell r="E102">
            <v>3.2260208436470185E-2</v>
          </cell>
          <cell r="F102">
            <v>3.4593670142294627E-2</v>
          </cell>
          <cell r="G102">
            <v>3.3404397457855839E-2</v>
          </cell>
          <cell r="H102">
            <v>3.3390720940097665E-2</v>
          </cell>
          <cell r="I102">
            <v>3.8925511853980778E-2</v>
          </cell>
          <cell r="J102">
            <v>3.1593962576197426E-2</v>
          </cell>
          <cell r="K102">
            <v>3.7763777001433796E-2</v>
          </cell>
          <cell r="L102">
            <v>2.641084252156763E-2</v>
          </cell>
          <cell r="M102">
            <v>3.357783892826921E-2</v>
          </cell>
          <cell r="N102">
            <v>2.6508288903707336E-2</v>
          </cell>
        </row>
        <row r="103">
          <cell r="D103" t="str">
            <v>1.5.5</v>
          </cell>
          <cell r="E103">
            <v>3.3904573507010635E-2</v>
          </cell>
          <cell r="F103">
            <v>3.4805453594652536E-2</v>
          </cell>
          <cell r="G103">
            <v>3.4442626369738709E-2</v>
          </cell>
          <cell r="H103">
            <v>3.4024701674796834E-2</v>
          </cell>
          <cell r="I103">
            <v>3.5579633370626168E-2</v>
          </cell>
          <cell r="J103">
            <v>3.294026048711967E-2</v>
          </cell>
          <cell r="K103">
            <v>3.7857450715272606E-2</v>
          </cell>
          <cell r="L103">
            <v>3.0743483217801997E-2</v>
          </cell>
          <cell r="M103">
            <v>3.5463622942394864E-2</v>
          </cell>
          <cell r="N103">
            <v>3.0079314310482847E-2</v>
          </cell>
        </row>
        <row r="104">
          <cell r="D104" t="str">
            <v>1.5.6</v>
          </cell>
          <cell r="E104">
            <v>3.7969402662569401E-2</v>
          </cell>
          <cell r="F104">
            <v>3.6153431459505933E-2</v>
          </cell>
          <cell r="G104">
            <v>3.698784244143296E-2</v>
          </cell>
          <cell r="H104">
            <v>3.5115079203607534E-2</v>
          </cell>
          <cell r="I104">
            <v>3.7683087371962389E-2</v>
          </cell>
          <cell r="J104">
            <v>3.7049520769765185E-2</v>
          </cell>
          <cell r="K104">
            <v>3.8539039582294508E-2</v>
          </cell>
          <cell r="L104">
            <v>3.824360875446934E-2</v>
          </cell>
          <cell r="M104">
            <v>4.3466126527549623E-2</v>
          </cell>
          <cell r="N104">
            <v>3.4941024722056534E-2</v>
          </cell>
        </row>
        <row r="105">
          <cell r="D105" t="str">
            <v>1.5.7</v>
          </cell>
          <cell r="E105">
            <v>4.3264858038861327E-2</v>
          </cell>
          <cell r="F105">
            <v>4.2688915841883245E-2</v>
          </cell>
          <cell r="G105">
            <v>4.215880696867607E-2</v>
          </cell>
          <cell r="H105">
            <v>4.1530028217992829E-2</v>
          </cell>
          <cell r="I105">
            <v>4.3290156669420807E-2</v>
          </cell>
          <cell r="J105">
            <v>4.418624420379183E-2</v>
          </cell>
          <cell r="K105">
            <v>4.1402886409219998E-2</v>
          </cell>
          <cell r="L105">
            <v>4.46868681663481E-2</v>
          </cell>
          <cell r="M105">
            <v>4.773548191412217E-2</v>
          </cell>
          <cell r="N105">
            <v>4.2832770856221565E-2</v>
          </cell>
        </row>
        <row r="106">
          <cell r="D106" t="str">
            <v>1.5.8</v>
          </cell>
          <cell r="E106">
            <v>4.5118692188599666E-2</v>
          </cell>
          <cell r="F106">
            <v>4.8069706625806216E-2</v>
          </cell>
          <cell r="G106">
            <v>4.7269069025498128E-2</v>
          </cell>
          <cell r="H106">
            <v>4.7864678783888892E-2</v>
          </cell>
          <cell r="I106">
            <v>4.4345589892193421E-2</v>
          </cell>
          <cell r="J106">
            <v>4.7145796029662991E-2</v>
          </cell>
          <cell r="K106">
            <v>4.5623503136890134E-2</v>
          </cell>
          <cell r="L106">
            <v>5.0888884844130421E-2</v>
          </cell>
          <cell r="M106">
            <v>5.3738483929107322E-2</v>
          </cell>
          <cell r="N106">
            <v>4.4158205863538601E-2</v>
          </cell>
        </row>
        <row r="107">
          <cell r="D107" t="str">
            <v>1.5.9</v>
          </cell>
          <cell r="E107">
            <v>4.4212176221286238E-2</v>
          </cell>
          <cell r="F107">
            <v>4.8837764351731962E-2</v>
          </cell>
          <cell r="G107">
            <v>4.7627052749330462E-2</v>
          </cell>
          <cell r="H107">
            <v>4.8935209205625614E-2</v>
          </cell>
          <cell r="I107">
            <v>4.591771989262828E-2</v>
          </cell>
          <cell r="J107">
            <v>4.4455244723699126E-2</v>
          </cell>
          <cell r="K107">
            <v>4.5888142389728256E-2</v>
          </cell>
          <cell r="L107">
            <v>5.3402507142064036E-2</v>
          </cell>
          <cell r="M107">
            <v>5.2527295586428914E-2</v>
          </cell>
          <cell r="N107">
            <v>4.3707689558693488E-2</v>
          </cell>
        </row>
        <row r="108">
          <cell r="D108" t="str">
            <v>1.5.10</v>
          </cell>
          <cell r="E108">
            <v>4.3564450006778166E-2</v>
          </cell>
          <cell r="F108">
            <v>5.0385087058727566E-2</v>
          </cell>
          <cell r="G108">
            <v>4.8928367984576344E-2</v>
          </cell>
          <cell r="H108">
            <v>4.9722723347231088E-2</v>
          </cell>
          <cell r="I108">
            <v>4.1023431230307612E-2</v>
          </cell>
          <cell r="J108">
            <v>4.2376121011329482E-2</v>
          </cell>
          <cell r="K108">
            <v>4.6607041612057407E-2</v>
          </cell>
          <cell r="L108">
            <v>5.5102700835520407E-2</v>
          </cell>
          <cell r="M108">
            <v>5.351393994132559E-2</v>
          </cell>
          <cell r="N108">
            <v>4.7582212028888168E-2</v>
          </cell>
        </row>
        <row r="109">
          <cell r="D109" t="str">
            <v>1.5.11</v>
          </cell>
          <cell r="E109">
            <v>4.2508593081624454E-2</v>
          </cell>
          <cell r="F109">
            <v>4.9855941076581443E-2</v>
          </cell>
          <cell r="G109">
            <v>4.9348718511379959E-2</v>
          </cell>
          <cell r="H109">
            <v>4.6708173121028228E-2</v>
          </cell>
          <cell r="I109">
            <v>4.2769901918538231E-2</v>
          </cell>
          <cell r="J109">
            <v>4.1938025939580847E-2</v>
          </cell>
          <cell r="K109">
            <v>4.7312841006666342E-2</v>
          </cell>
          <cell r="L109">
            <v>5.5434521886290743E-2</v>
          </cell>
          <cell r="M109">
            <v>5.219976332613957E-2</v>
          </cell>
          <cell r="N109">
            <v>4.891525502492234E-2</v>
          </cell>
        </row>
        <row r="110">
          <cell r="D110" t="str">
            <v>1.5.12</v>
          </cell>
          <cell r="E110">
            <v>4.0636539408942463E-2</v>
          </cell>
          <cell r="F110">
            <v>5.1011057953341654E-2</v>
          </cell>
          <cell r="G110">
            <v>4.9411460804011959E-2</v>
          </cell>
          <cell r="H110">
            <v>4.9603337364722805E-2</v>
          </cell>
          <cell r="I110">
            <v>4.4931568315062481E-2</v>
          </cell>
          <cell r="J110">
            <v>4.0735503079196621E-2</v>
          </cell>
          <cell r="K110">
            <v>4.8263288919186777E-2</v>
          </cell>
          <cell r="L110">
            <v>5.6607017515527117E-2</v>
          </cell>
          <cell r="M110">
            <v>5.2267094398870693E-2</v>
          </cell>
          <cell r="N110">
            <v>5.0233904528788946E-2</v>
          </cell>
        </row>
        <row r="111">
          <cell r="D111" t="str">
            <v>1.5.13</v>
          </cell>
          <cell r="E111">
            <v>4.0386124908443614E-2</v>
          </cell>
          <cell r="F111">
            <v>5.0048571185598696E-2</v>
          </cell>
          <cell r="G111">
            <v>4.9261645503570421E-2</v>
          </cell>
          <cell r="H111">
            <v>4.780860420626068E-2</v>
          </cell>
          <cell r="I111">
            <v>4.7948630773305717E-2</v>
          </cell>
          <cell r="J111">
            <v>4.0321599188728872E-2</v>
          </cell>
          <cell r="K111">
            <v>4.7140994568189105E-2</v>
          </cell>
          <cell r="L111">
            <v>5.605040952311819E-2</v>
          </cell>
          <cell r="M111">
            <v>5.3902571295286007E-2</v>
          </cell>
          <cell r="N111">
            <v>4.9245482859509866E-2</v>
          </cell>
        </row>
        <row r="112">
          <cell r="D112" t="str">
            <v>1.5.14</v>
          </cell>
          <cell r="E112">
            <v>3.912518055153421E-2</v>
          </cell>
          <cell r="F112">
            <v>4.9137224133174139E-2</v>
          </cell>
          <cell r="G112">
            <v>4.8005784814009737E-2</v>
          </cell>
          <cell r="H112">
            <v>4.9362268682075397E-2</v>
          </cell>
          <cell r="I112">
            <v>4.8999913027321283E-2</v>
          </cell>
          <cell r="J112">
            <v>3.8929987945705867E-2</v>
          </cell>
          <cell r="K112">
            <v>4.742865087190222E-2</v>
          </cell>
          <cell r="L112">
            <v>5.5960637662774405E-2</v>
          </cell>
          <cell r="M112">
            <v>5.3459394062748578E-2</v>
          </cell>
          <cell r="N112">
            <v>5.6443051428564386E-2</v>
          </cell>
        </row>
        <row r="113">
          <cell r="D113" t="str">
            <v>1.5.15</v>
          </cell>
          <cell r="E113">
            <v>3.9291904892953824E-2</v>
          </cell>
          <cell r="F113">
            <v>4.9457626570795422E-2</v>
          </cell>
          <cell r="G113">
            <v>4.7995108729602325E-2</v>
          </cell>
          <cell r="H113">
            <v>4.7747979527665733E-2</v>
          </cell>
          <cell r="I113">
            <v>4.5462991148553296E-2</v>
          </cell>
          <cell r="J113">
            <v>3.9483117500381193E-2</v>
          </cell>
          <cell r="K113">
            <v>4.7831889711953686E-2</v>
          </cell>
          <cell r="L113">
            <v>5.4128287214256575E-2</v>
          </cell>
          <cell r="M113">
            <v>5.5284400219237174E-2</v>
          </cell>
          <cell r="N113">
            <v>5.4056816048497033E-2</v>
          </cell>
        </row>
        <row r="114">
          <cell r="D114" t="str">
            <v>1.5.16</v>
          </cell>
          <cell r="E114">
            <v>4.2040040907910525E-2</v>
          </cell>
          <cell r="F114">
            <v>4.8395823320556745E-2</v>
          </cell>
          <cell r="G114">
            <v>4.5823276532014429E-2</v>
          </cell>
          <cell r="H114">
            <v>4.3864490019700213E-2</v>
          </cell>
          <cell r="I114">
            <v>4.3018169383245111E-2</v>
          </cell>
          <cell r="J114">
            <v>4.1704784137824372E-2</v>
          </cell>
          <cell r="K114">
            <v>4.566220588169477E-2</v>
          </cell>
          <cell r="L114">
            <v>4.8225128960789045E-2</v>
          </cell>
          <cell r="M114">
            <v>4.3879493056129766E-2</v>
          </cell>
          <cell r="N114">
            <v>5.6028930096771574E-2</v>
          </cell>
        </row>
        <row r="115">
          <cell r="D115" t="str">
            <v>1.5.17</v>
          </cell>
          <cell r="E115">
            <v>4.607334391379158E-2</v>
          </cell>
          <cell r="F115">
            <v>4.7801482859345004E-2</v>
          </cell>
          <cell r="G115">
            <v>4.6310723001840519E-2</v>
          </cell>
          <cell r="H115">
            <v>4.3003394245318315E-2</v>
          </cell>
          <cell r="I115">
            <v>3.9401983767735516E-2</v>
          </cell>
          <cell r="J115">
            <v>4.7509634104095505E-2</v>
          </cell>
          <cell r="K115">
            <v>4.7340930333567489E-2</v>
          </cell>
          <cell r="L115">
            <v>4.6781092339382505E-2</v>
          </cell>
          <cell r="M115">
            <v>3.5373548358454958E-2</v>
          </cell>
          <cell r="N115">
            <v>5.1502999295335757E-2</v>
          </cell>
        </row>
        <row r="116">
          <cell r="D116" t="str">
            <v>1.5.18</v>
          </cell>
          <cell r="E116">
            <v>5.1884198365970725E-2</v>
          </cell>
          <cell r="F116">
            <v>4.1402063212382205E-2</v>
          </cell>
          <cell r="G116">
            <v>4.4572784329765081E-2</v>
          </cell>
          <cell r="H116">
            <v>4.1550048662246486E-2</v>
          </cell>
          <cell r="I116">
            <v>3.820630710052856E-2</v>
          </cell>
          <cell r="J116">
            <v>5.354630418889484E-2</v>
          </cell>
          <cell r="K116">
            <v>4.2477285403119132E-2</v>
          </cell>
          <cell r="L116">
            <v>4.3337156310642777E-2</v>
          </cell>
          <cell r="M116">
            <v>3.4547522020569515E-2</v>
          </cell>
          <cell r="N116">
            <v>4.5897556581331773E-2</v>
          </cell>
        </row>
        <row r="117">
          <cell r="D117" t="str">
            <v>1.5.19</v>
          </cell>
          <cell r="E117">
            <v>5.2451181697169863E-2</v>
          </cell>
          <cell r="F117">
            <v>3.8775371205454295E-2</v>
          </cell>
          <cell r="G117">
            <v>4.3174080269409158E-2</v>
          </cell>
          <cell r="H117">
            <v>4.1670864676487174E-2</v>
          </cell>
          <cell r="I117">
            <v>3.7536222144034667E-2</v>
          </cell>
          <cell r="J117">
            <v>5.4367157005212087E-2</v>
          </cell>
          <cell r="K117">
            <v>3.8568691795366192E-2</v>
          </cell>
          <cell r="L117">
            <v>4.1448905167646599E-2</v>
          </cell>
          <cell r="M117">
            <v>3.4381378743773082E-2</v>
          </cell>
          <cell r="N117">
            <v>4.5849441193228729E-2</v>
          </cell>
        </row>
        <row r="118">
          <cell r="D118" t="str">
            <v>1.5.20</v>
          </cell>
          <cell r="E118">
            <v>5.2640109927288438E-2</v>
          </cell>
          <cell r="F118">
            <v>3.8352102519544878E-2</v>
          </cell>
          <cell r="G118">
            <v>4.1944930087605435E-2</v>
          </cell>
          <cell r="H118">
            <v>4.0702559856469894E-2</v>
          </cell>
          <cell r="I118">
            <v>4.1068301225919444E-2</v>
          </cell>
          <cell r="J118">
            <v>5.0617560012916091E-2</v>
          </cell>
          <cell r="K118">
            <v>3.7325430054769924E-2</v>
          </cell>
          <cell r="L118">
            <v>3.9483948798516355E-2</v>
          </cell>
          <cell r="M118">
            <v>3.4350026106852491E-2</v>
          </cell>
          <cell r="N118">
            <v>3.8154269037809448E-2</v>
          </cell>
        </row>
        <row r="119">
          <cell r="D119" t="str">
            <v>1.5.21</v>
          </cell>
          <cell r="E119">
            <v>5.0292004234163551E-2</v>
          </cell>
          <cell r="F119">
            <v>3.6965413929627294E-2</v>
          </cell>
          <cell r="G119">
            <v>4.0074732793819297E-2</v>
          </cell>
          <cell r="H119">
            <v>4.0414083455178544E-2</v>
          </cell>
          <cell r="I119">
            <v>4.2579550351251022E-2</v>
          </cell>
          <cell r="J119">
            <v>4.9893101832755027E-2</v>
          </cell>
          <cell r="K119">
            <v>3.7480056329259194E-2</v>
          </cell>
          <cell r="L119">
            <v>3.6508482231117995E-2</v>
          </cell>
          <cell r="M119">
            <v>3.3722909121233775E-2</v>
          </cell>
          <cell r="N119">
            <v>3.7397582592428334E-2</v>
          </cell>
        </row>
        <row r="120">
          <cell r="D120" t="str">
            <v>1.5.22</v>
          </cell>
          <cell r="E120">
            <v>4.6745655397342781E-2</v>
          </cell>
          <cell r="F120">
            <v>3.4933783881023403E-2</v>
          </cell>
          <cell r="G120">
            <v>3.8056156193834637E-2</v>
          </cell>
          <cell r="H120">
            <v>4.1108428862703134E-2</v>
          </cell>
          <cell r="I120">
            <v>4.1573039260257842E-2</v>
          </cell>
          <cell r="J120">
            <v>4.5234534743670174E-2</v>
          </cell>
          <cell r="K120">
            <v>3.7255966868518148E-2</v>
          </cell>
          <cell r="L120">
            <v>3.2228638903737158E-2</v>
          </cell>
          <cell r="M120">
            <v>3.3664636904662093E-2</v>
          </cell>
          <cell r="N120">
            <v>3.2846565990357596E-2</v>
          </cell>
        </row>
        <row r="121">
          <cell r="D121" t="str">
            <v>1.5.23</v>
          </cell>
          <cell r="E121">
            <v>4.1914763209454989E-2</v>
          </cell>
          <cell r="F121">
            <v>3.3581428933688838E-2</v>
          </cell>
          <cell r="G121">
            <v>3.4823885378350912E-2</v>
          </cell>
          <cell r="H121">
            <v>3.8261972366500148E-2</v>
          </cell>
          <cell r="I121">
            <v>4.1258257462848835E-2</v>
          </cell>
          <cell r="J121">
            <v>4.0457633963913026E-2</v>
          </cell>
          <cell r="K121">
            <v>3.6176580846929436E-2</v>
          </cell>
          <cell r="L121">
            <v>2.846605054151654E-2</v>
          </cell>
          <cell r="M121">
            <v>3.2404684932019062E-2</v>
          </cell>
          <cell r="N121">
            <v>2.9458337934110301E-2</v>
          </cell>
        </row>
        <row r="122">
          <cell r="D122" t="str">
            <v>1.5.24</v>
          </cell>
          <cell r="E122">
            <v>3.5787776474475702E-2</v>
          </cell>
          <cell r="F122">
            <v>3.3228501406245975E-2</v>
          </cell>
          <cell r="G122">
            <v>3.3050194001553679E-2</v>
          </cell>
          <cell r="H122">
            <v>3.6796926523799567E-2</v>
          </cell>
          <cell r="I122">
            <v>4.5075765063074959E-2</v>
          </cell>
          <cell r="J122">
            <v>3.6478771369619606E-2</v>
          </cell>
          <cell r="K122">
            <v>3.6879794375328956E-2</v>
          </cell>
          <cell r="L122">
            <v>2.7075209412974623E-2</v>
          </cell>
          <cell r="M122">
            <v>3.2371597620514753E-2</v>
          </cell>
          <cell r="N122">
            <v>3.0580207837914482E-2</v>
          </cell>
        </row>
        <row r="123">
          <cell r="D123" t="str">
            <v>1.6.1</v>
          </cell>
          <cell r="E123">
            <v>3.3774675350484472E-2</v>
          </cell>
          <cell r="F123">
            <v>3.4386011225147707E-2</v>
          </cell>
          <cell r="G123">
            <v>3.3881925775003853E-2</v>
          </cell>
          <cell r="H123">
            <v>3.5598767977658471E-2</v>
          </cell>
          <cell r="I123">
            <v>4.5993720895362661E-2</v>
          </cell>
          <cell r="J123">
            <v>3.3810114764849061E-2</v>
          </cell>
          <cell r="K123">
            <v>3.7692613228056997E-2</v>
          </cell>
          <cell r="L123">
            <v>2.793792696230174E-2</v>
          </cell>
          <cell r="M123">
            <v>3.3347843844823782E-2</v>
          </cell>
          <cell r="N123">
            <v>3.278706316260771E-2</v>
          </cell>
        </row>
        <row r="124">
          <cell r="D124" t="str">
            <v>1.6.2</v>
          </cell>
          <cell r="E124">
            <v>3.2640681297594391E-2</v>
          </cell>
          <cell r="F124">
            <v>3.3752951127718658E-2</v>
          </cell>
          <cell r="G124">
            <v>3.3552216951804666E-2</v>
          </cell>
          <cell r="H124">
            <v>3.4480773272017401E-2</v>
          </cell>
          <cell r="I124">
            <v>4.2689612167116947E-2</v>
          </cell>
          <cell r="J124">
            <v>3.2620328292399636E-2</v>
          </cell>
          <cell r="K124">
            <v>3.7523779390471808E-2</v>
          </cell>
          <cell r="L124">
            <v>2.665114863848423E-2</v>
          </cell>
          <cell r="M124">
            <v>3.3481669873370513E-2</v>
          </cell>
          <cell r="N124">
            <v>3.0523538896171314E-2</v>
          </cell>
        </row>
        <row r="125">
          <cell r="D125" t="str">
            <v>1.6.3</v>
          </cell>
          <cell r="E125">
            <v>3.2517267473167334E-2</v>
          </cell>
          <cell r="F125">
            <v>3.3118427111802254E-2</v>
          </cell>
          <cell r="G125">
            <v>3.3307096317913662E-2</v>
          </cell>
          <cell r="H125">
            <v>3.3807646229940029E-2</v>
          </cell>
          <cell r="I125">
            <v>4.5044404167304188E-2</v>
          </cell>
          <cell r="J125">
            <v>3.1965344970439243E-2</v>
          </cell>
          <cell r="K125">
            <v>3.7247021147616841E-2</v>
          </cell>
          <cell r="L125">
            <v>2.5679364129570604E-2</v>
          </cell>
          <cell r="M125">
            <v>3.2738177221949112E-2</v>
          </cell>
          <cell r="N125">
            <v>2.8011778771729768E-2</v>
          </cell>
        </row>
        <row r="126">
          <cell r="D126" t="str">
            <v>1.6.4</v>
          </cell>
          <cell r="E126">
            <v>3.2513955882075236E-2</v>
          </cell>
          <cell r="F126">
            <v>3.4418237349127641E-2</v>
          </cell>
          <cell r="G126">
            <v>3.4004054679633709E-2</v>
          </cell>
          <cell r="H126">
            <v>3.421671016833449E-2</v>
          </cell>
          <cell r="I126">
            <v>4.5843371529840055E-2</v>
          </cell>
          <cell r="J126">
            <v>3.1543368552160486E-2</v>
          </cell>
          <cell r="K126">
            <v>3.9072100978703103E-2</v>
          </cell>
          <cell r="L126">
            <v>2.667405211961996E-2</v>
          </cell>
          <cell r="M126">
            <v>3.3732105321150688E-2</v>
          </cell>
          <cell r="N126">
            <v>2.9632612903410401E-2</v>
          </cell>
        </row>
        <row r="127">
          <cell r="D127" t="str">
            <v>1.6.5</v>
          </cell>
          <cell r="E127">
            <v>3.3921563744678369E-2</v>
          </cell>
          <cell r="F127">
            <v>3.4381828600898147E-2</v>
          </cell>
          <cell r="G127">
            <v>3.5899596726748736E-2</v>
          </cell>
          <cell r="H127">
            <v>3.5101810571419791E-2</v>
          </cell>
          <cell r="I127">
            <v>3.9225137596243777E-2</v>
          </cell>
          <cell r="J127">
            <v>3.2630692479433718E-2</v>
          </cell>
          <cell r="K127">
            <v>3.9612075507192201E-2</v>
          </cell>
          <cell r="L127">
            <v>3.1302710065179179E-2</v>
          </cell>
          <cell r="M127">
            <v>3.6102170246308761E-2</v>
          </cell>
          <cell r="N127">
            <v>3.9822122629697816E-2</v>
          </cell>
        </row>
        <row r="128">
          <cell r="D128" t="str">
            <v>1.6.6</v>
          </cell>
          <cell r="E128">
            <v>3.8585224848220558E-2</v>
          </cell>
          <cell r="F128">
            <v>3.6871854361581316E-2</v>
          </cell>
          <cell r="G128">
            <v>3.8416790847612299E-2</v>
          </cell>
          <cell r="H128">
            <v>3.7866308890218033E-2</v>
          </cell>
          <cell r="I128">
            <v>3.9859241922350026E-2</v>
          </cell>
          <cell r="J128">
            <v>3.5136763078842101E-2</v>
          </cell>
          <cell r="K128">
            <v>3.9477948442831347E-2</v>
          </cell>
          <cell r="L128">
            <v>3.8815545894960425E-2</v>
          </cell>
          <cell r="M128">
            <v>4.3065560318523162E-2</v>
          </cell>
          <cell r="N128">
            <v>4.4576687811441779E-2</v>
          </cell>
        </row>
        <row r="129">
          <cell r="D129" t="str">
            <v>1.6.7</v>
          </cell>
          <cell r="E129">
            <v>4.405338134864064E-2</v>
          </cell>
          <cell r="F129">
            <v>4.1893762001330735E-2</v>
          </cell>
          <cell r="G129">
            <v>4.3373906607056603E-2</v>
          </cell>
          <cell r="H129">
            <v>4.4780680071774132E-2</v>
          </cell>
          <cell r="I129">
            <v>3.7322006946324662E-2</v>
          </cell>
          <cell r="J129">
            <v>4.3260741028828383E-2</v>
          </cell>
          <cell r="K129">
            <v>4.1812937307362165E-2</v>
          </cell>
          <cell r="L129">
            <v>4.5074418760311832E-2</v>
          </cell>
          <cell r="M129">
            <v>4.7540951691783483E-2</v>
          </cell>
          <cell r="N129">
            <v>4.7000835280116809E-2</v>
          </cell>
        </row>
        <row r="130">
          <cell r="D130" t="str">
            <v>1.6.8</v>
          </cell>
          <cell r="E130">
            <v>4.5524007252701219E-2</v>
          </cell>
          <cell r="F130">
            <v>4.514085270981321E-2</v>
          </cell>
          <cell r="G130">
            <v>4.717046571576524E-2</v>
          </cell>
          <cell r="H130">
            <v>4.8401958982538067E-2</v>
          </cell>
          <cell r="I130">
            <v>4.116506346818067E-2</v>
          </cell>
          <cell r="J130">
            <v>4.8498022338758766E-2</v>
          </cell>
          <cell r="K130">
            <v>4.447087688270842E-2</v>
          </cell>
          <cell r="L130">
            <v>5.0145810771459895E-2</v>
          </cell>
          <cell r="M130">
            <v>5.1991974941092707E-2</v>
          </cell>
          <cell r="N130">
            <v>5.3930720095126831E-2</v>
          </cell>
        </row>
        <row r="131">
          <cell r="D131" t="str">
            <v>1.6.9</v>
          </cell>
          <cell r="E131">
            <v>4.4630802201898814E-2</v>
          </cell>
          <cell r="F131">
            <v>4.9477507076676579E-2</v>
          </cell>
          <cell r="G131">
            <v>4.8822989283545511E-2</v>
          </cell>
          <cell r="H131">
            <v>4.939944566308456E-2</v>
          </cell>
          <cell r="I131">
            <v>4.37467593374775E-2</v>
          </cell>
          <cell r="J131">
            <v>4.6411093152429722E-2</v>
          </cell>
          <cell r="K131">
            <v>4.3936953640960084E-2</v>
          </cell>
          <cell r="L131">
            <v>5.1746952249847121E-2</v>
          </cell>
          <cell r="M131">
            <v>5.1191468825753081E-2</v>
          </cell>
          <cell r="N131">
            <v>5.2640209354782114E-2</v>
          </cell>
        </row>
        <row r="132">
          <cell r="D132" t="str">
            <v>1.6.10</v>
          </cell>
          <cell r="E132">
            <v>4.4313147956782893E-2</v>
          </cell>
          <cell r="F132">
            <v>4.9727140033971072E-2</v>
          </cell>
          <cell r="G132">
            <v>4.9000976931881469E-2</v>
          </cell>
          <cell r="H132">
            <v>5.101116608480652E-2</v>
          </cell>
          <cell r="I132">
            <v>4.3548473974381732E-2</v>
          </cell>
          <cell r="J132">
            <v>4.4951749945807695E-2</v>
          </cell>
          <cell r="K132">
            <v>4.6446622003568416E-2</v>
          </cell>
          <cell r="L132">
            <v>5.3207687715838246E-2</v>
          </cell>
          <cell r="M132">
            <v>5.1567386868335847E-2</v>
          </cell>
          <cell r="N132">
            <v>5.5112504318968476E-2</v>
          </cell>
        </row>
        <row r="133">
          <cell r="D133" t="str">
            <v>1.6.11</v>
          </cell>
          <cell r="E133">
            <v>4.2133534153930549E-2</v>
          </cell>
          <cell r="F133">
            <v>5.0031087354734848E-2</v>
          </cell>
          <cell r="G133">
            <v>4.9917840531297913E-2</v>
          </cell>
          <cell r="H133">
            <v>4.8273499298765753E-2</v>
          </cell>
          <cell r="I133">
            <v>4.3855509660330014E-2</v>
          </cell>
          <cell r="J133">
            <v>4.3615167551605293E-2</v>
          </cell>
          <cell r="K133">
            <v>4.7740921736990141E-2</v>
          </cell>
          <cell r="L133">
            <v>5.5009084872333754E-2</v>
          </cell>
          <cell r="M133">
            <v>5.037924217253479E-2</v>
          </cell>
          <cell r="N133">
            <v>5.1416986712672516E-2</v>
          </cell>
        </row>
        <row r="134">
          <cell r="D134" t="str">
            <v>1.6.12</v>
          </cell>
          <cell r="E134">
            <v>4.1441134485342111E-2</v>
          </cell>
          <cell r="F134">
            <v>5.057049650349045E-2</v>
          </cell>
          <cell r="G134">
            <v>4.8992965735910887E-2</v>
          </cell>
          <cell r="H134">
            <v>5.0035535835064059E-2</v>
          </cell>
          <cell r="I134">
            <v>4.1564598253923626E-2</v>
          </cell>
          <cell r="J134">
            <v>4.1808136162460104E-2</v>
          </cell>
          <cell r="K134">
            <v>4.7213314158587753E-2</v>
          </cell>
          <cell r="L134">
            <v>5.5789968498095879E-2</v>
          </cell>
          <cell r="M134">
            <v>5.0737082775338609E-2</v>
          </cell>
          <cell r="N134">
            <v>3.8904360327963378E-2</v>
          </cell>
        </row>
        <row r="135">
          <cell r="D135" t="str">
            <v>1.6.13</v>
          </cell>
          <cell r="E135">
            <v>4.1378845366537145E-2</v>
          </cell>
          <cell r="F135">
            <v>4.8288377043897844E-2</v>
          </cell>
          <cell r="G135">
            <v>4.7534729358137795E-2</v>
          </cell>
          <cell r="H135">
            <v>4.7890331403872569E-2</v>
          </cell>
          <cell r="I135">
            <v>4.1196543824795873E-2</v>
          </cell>
          <cell r="J135">
            <v>4.1412493381384377E-2</v>
          </cell>
          <cell r="K135">
            <v>4.5002876050274622E-2</v>
          </cell>
          <cell r="L135">
            <v>5.4273430103536781E-2</v>
          </cell>
          <cell r="M135">
            <v>5.0956197237714225E-2</v>
          </cell>
          <cell r="N135">
            <v>3.664182269053335E-2</v>
          </cell>
        </row>
        <row r="136">
          <cell r="D136" t="str">
            <v>1.6.14</v>
          </cell>
          <cell r="E136">
            <v>4.0442098249174135E-2</v>
          </cell>
          <cell r="F136">
            <v>4.7518515257620735E-2</v>
          </cell>
          <cell r="G136">
            <v>4.7118157626147919E-2</v>
          </cell>
          <cell r="H136">
            <v>5.00859246881823E-2</v>
          </cell>
          <cell r="I136">
            <v>4.2528428652889104E-2</v>
          </cell>
          <cell r="J136">
            <v>4.0902585553878129E-2</v>
          </cell>
          <cell r="K136">
            <v>4.504755569654989E-2</v>
          </cell>
          <cell r="L136">
            <v>5.3683016409697817E-2</v>
          </cell>
          <cell r="M136">
            <v>5.1098035611364438E-2</v>
          </cell>
          <cell r="N136">
            <v>3.8235228535836635E-2</v>
          </cell>
        </row>
        <row r="137">
          <cell r="D137" t="str">
            <v>1.6.15</v>
          </cell>
          <cell r="E137">
            <v>3.8935110050238586E-2</v>
          </cell>
          <cell r="F137">
            <v>4.7626397087371847E-2</v>
          </cell>
          <cell r="G137">
            <v>4.699336703826152E-2</v>
          </cell>
          <cell r="H137">
            <v>4.7109155352703679E-2</v>
          </cell>
          <cell r="I137">
            <v>4.4099891259898043E-2</v>
          </cell>
          <cell r="J137">
            <v>4.0804451825776411E-2</v>
          </cell>
          <cell r="K137">
            <v>4.4958519530961243E-2</v>
          </cell>
          <cell r="L137">
            <v>5.3213668478007244E-2</v>
          </cell>
          <cell r="M137">
            <v>5.2428747075825122E-2</v>
          </cell>
          <cell r="N137">
            <v>4.2544429384100795E-2</v>
          </cell>
        </row>
        <row r="138">
          <cell r="D138" t="str">
            <v>1.6.16</v>
          </cell>
          <cell r="E138">
            <v>4.0744284429568692E-2</v>
          </cell>
          <cell r="F138">
            <v>4.6455132835316243E-2</v>
          </cell>
          <cell r="G138">
            <v>4.4700977953152081E-2</v>
          </cell>
          <cell r="H138">
            <v>4.2773715439306179E-2</v>
          </cell>
          <cell r="I138">
            <v>3.9098296289232524E-2</v>
          </cell>
          <cell r="J138">
            <v>4.4105470832553111E-2</v>
          </cell>
          <cell r="K138">
            <v>4.4318610645714455E-2</v>
          </cell>
          <cell r="L138">
            <v>4.8362334879460213E-2</v>
          </cell>
          <cell r="M138">
            <v>4.4181130384295907E-2</v>
          </cell>
          <cell r="N138">
            <v>4.8083561951717931E-2</v>
          </cell>
        </row>
        <row r="139">
          <cell r="D139" t="str">
            <v>1.6.17</v>
          </cell>
          <cell r="E139">
            <v>4.4542313786479056E-2</v>
          </cell>
          <cell r="F139">
            <v>4.7204788563016326E-2</v>
          </cell>
          <cell r="G139">
            <v>4.4993491190882112E-2</v>
          </cell>
          <cell r="H139">
            <v>4.0391236914950335E-2</v>
          </cell>
          <cell r="I139">
            <v>3.9717989153381802E-2</v>
          </cell>
          <cell r="J139">
            <v>4.7810859626622966E-2</v>
          </cell>
          <cell r="K139">
            <v>4.5466739491650497E-2</v>
          </cell>
          <cell r="L139">
            <v>4.6421761498220242E-2</v>
          </cell>
          <cell r="M139">
            <v>3.683036660253259E-2</v>
          </cell>
          <cell r="N139">
            <v>4.7756001121599854E-2</v>
          </cell>
        </row>
        <row r="140">
          <cell r="D140" t="str">
            <v>1.6.18</v>
          </cell>
          <cell r="E140">
            <v>5.0092675528784082E-2</v>
          </cell>
          <cell r="F140">
            <v>4.3831631567926306E-2</v>
          </cell>
          <cell r="G140">
            <v>4.4043950069520388E-2</v>
          </cell>
          <cell r="H140">
            <v>4.0491972098947893E-2</v>
          </cell>
          <cell r="I140">
            <v>4.052002278441915E-2</v>
          </cell>
          <cell r="J140">
            <v>5.1523694356045278E-2</v>
          </cell>
          <cell r="K140">
            <v>4.4913516757724085E-2</v>
          </cell>
          <cell r="L140">
            <v>4.4098871311404358E-2</v>
          </cell>
          <cell r="M140">
            <v>3.679414550524656E-2</v>
          </cell>
          <cell r="N140">
            <v>4.5101574442835808E-2</v>
          </cell>
        </row>
        <row r="141">
          <cell r="D141" t="str">
            <v>1.6.19</v>
          </cell>
          <cell r="E141">
            <v>5.0028141421362526E-2</v>
          </cell>
          <cell r="F141">
            <v>4.1033734786588123E-2</v>
          </cell>
          <cell r="G141">
            <v>4.2419397707514697E-2</v>
          </cell>
          <cell r="H141">
            <v>4.110458999504446E-2</v>
          </cell>
          <cell r="I141">
            <v>3.9157781898161249E-2</v>
          </cell>
          <cell r="J141">
            <v>5.1648226468613979E-2</v>
          </cell>
          <cell r="K141">
            <v>4.0893626413208622E-2</v>
          </cell>
          <cell r="L141">
            <v>4.2610334235682147E-2</v>
          </cell>
          <cell r="M141">
            <v>3.7679013006221292E-2</v>
          </cell>
          <cell r="N141">
            <v>3.8391115918844636E-2</v>
          </cell>
        </row>
        <row r="142">
          <cell r="D142" t="str">
            <v>1.6.20</v>
          </cell>
          <cell r="E142">
            <v>4.9840936385124601E-2</v>
          </cell>
          <cell r="F142">
            <v>3.9328927018355463E-2</v>
          </cell>
          <cell r="G142">
            <v>4.0867688661351174E-2</v>
          </cell>
          <cell r="H142">
            <v>3.9301094275800773E-2</v>
          </cell>
          <cell r="I142">
            <v>4.0730879848370975E-2</v>
          </cell>
          <cell r="J142">
            <v>4.9517565130301811E-2</v>
          </cell>
          <cell r="K142">
            <v>3.8775866992599946E-2</v>
          </cell>
          <cell r="L142">
            <v>4.0776426538960485E-2</v>
          </cell>
          <cell r="M142">
            <v>3.6831889610279535E-2</v>
          </cell>
          <cell r="N142">
            <v>3.9102080780841875E-2</v>
          </cell>
        </row>
        <row r="143">
          <cell r="D143" t="str">
            <v>1.6.21</v>
          </cell>
          <cell r="E143">
            <v>4.8273878438910657E-2</v>
          </cell>
          <cell r="F143">
            <v>3.7730646706307394E-2</v>
          </cell>
          <cell r="G143">
            <v>3.9683396489394569E-2</v>
          </cell>
          <cell r="H143">
            <v>3.8320148746193515E-2</v>
          </cell>
          <cell r="I143">
            <v>4.0699808327555966E-2</v>
          </cell>
          <cell r="J143">
            <v>4.8138323538775764E-2</v>
          </cell>
          <cell r="K143">
            <v>3.7646215133848068E-2</v>
          </cell>
          <cell r="L143">
            <v>3.7558156342714956E-2</v>
          </cell>
          <cell r="M143">
            <v>3.5073544057568101E-2</v>
          </cell>
          <cell r="N143">
            <v>4.2946974018703725E-2</v>
          </cell>
        </row>
        <row r="144">
          <cell r="D144" t="str">
            <v>1.6.22</v>
          </cell>
          <cell r="E144">
            <v>4.7119164817844415E-2</v>
          </cell>
          <cell r="F144">
            <v>3.6745668571423799E-2</v>
          </cell>
          <cell r="G144">
            <v>3.7689858481125028E-2</v>
          </cell>
          <cell r="H144">
            <v>3.9296757007431099E-2</v>
          </cell>
          <cell r="I144">
            <v>3.9175157419669641E-2</v>
          </cell>
          <cell r="J144">
            <v>4.1859994096066985E-2</v>
          </cell>
          <cell r="K144">
            <v>3.7645510129567593E-2</v>
          </cell>
          <cell r="L144">
            <v>3.392092797547859E-2</v>
          </cell>
          <cell r="M144">
            <v>3.4866348786255524E-2</v>
          </cell>
          <cell r="N144">
            <v>4.3205470818375218E-2</v>
          </cell>
        </row>
        <row r="145">
          <cell r="D145" t="str">
            <v>1.6.23</v>
          </cell>
          <cell r="E145">
            <v>4.343497082251873E-2</v>
          </cell>
          <cell r="F145">
            <v>3.5598912505744762E-2</v>
          </cell>
          <cell r="G145">
            <v>3.5109683391417033E-2</v>
          </cell>
          <cell r="H145">
            <v>3.6538509457753859E-2</v>
          </cell>
          <cell r="I145">
            <v>4.032470148087481E-2</v>
          </cell>
          <cell r="J145">
            <v>4.0003172060956237E-2</v>
          </cell>
          <cell r="K145">
            <v>3.6553047246610924E-2</v>
          </cell>
          <cell r="L145">
            <v>2.9589584333455519E-2</v>
          </cell>
          <cell r="M145">
            <v>3.3889637296367243E-2</v>
          </cell>
          <cell r="N145">
            <v>4.1418093710417679E-2</v>
          </cell>
        </row>
        <row r="146">
          <cell r="D146" t="str">
            <v>1.6.24</v>
          </cell>
          <cell r="E146">
            <v>3.9118204707940946E-2</v>
          </cell>
          <cell r="F146">
            <v>3.4867112600138625E-2</v>
          </cell>
          <cell r="G146">
            <v>3.2504475928921042E-2</v>
          </cell>
          <cell r="H146">
            <v>3.3722261574191996E-2</v>
          </cell>
          <cell r="I146">
            <v>4.2892599141914983E-2</v>
          </cell>
          <cell r="J146">
            <v>3.6021640811010718E-2</v>
          </cell>
          <cell r="K146">
            <v>3.6530751486240819E-2</v>
          </cell>
          <cell r="L146">
            <v>2.7456817215379001E-2</v>
          </cell>
          <cell r="M146">
            <v>3.3495310725364887E-2</v>
          </cell>
          <cell r="N146">
            <v>3.2214226361503638E-2</v>
          </cell>
        </row>
        <row r="147">
          <cell r="D147" t="str">
            <v>1.7.1</v>
          </cell>
          <cell r="E147">
            <v>3.4540611270297374E-2</v>
          </cell>
          <cell r="F147">
            <v>3.9873904028341629E-2</v>
          </cell>
          <cell r="G147">
            <v>3.702791033211511E-2</v>
          </cell>
          <cell r="H147">
            <v>4.5757302514355544E-2</v>
          </cell>
          <cell r="I147">
            <v>4.3028971758749618E-2</v>
          </cell>
          <cell r="J147">
            <v>3.1729525863410428E-2</v>
          </cell>
          <cell r="K147">
            <v>4.107361198394123E-2</v>
          </cell>
          <cell r="L147">
            <v>3.4137307703445842E-2</v>
          </cell>
          <cell r="M147">
            <v>3.8258173473401567E-2</v>
          </cell>
          <cell r="N147">
            <v>2.74529344518692E-2</v>
          </cell>
        </row>
        <row r="148">
          <cell r="D148" t="str">
            <v>1.7.2</v>
          </cell>
          <cell r="E148">
            <v>3.2136555715965721E-2</v>
          </cell>
          <cell r="F148">
            <v>3.9529258110494167E-2</v>
          </cell>
          <cell r="G148">
            <v>3.7328480536183144E-2</v>
          </cell>
          <cell r="H148">
            <v>4.4000809371420944E-2</v>
          </cell>
          <cell r="I148">
            <v>3.9997931216154144E-2</v>
          </cell>
          <cell r="J148">
            <v>3.1840691199190529E-2</v>
          </cell>
          <cell r="K148">
            <v>4.1019970550832029E-2</v>
          </cell>
          <cell r="L148">
            <v>3.3982630986493172E-2</v>
          </cell>
          <cell r="M148">
            <v>3.9016498820699193E-2</v>
          </cell>
          <cell r="N148">
            <v>2.6119546565314573E-2</v>
          </cell>
        </row>
        <row r="149">
          <cell r="D149" t="str">
            <v>1.7.3</v>
          </cell>
          <cell r="E149">
            <v>3.1540853603503304E-2</v>
          </cell>
          <cell r="F149">
            <v>3.8933644109673454E-2</v>
          </cell>
          <cell r="G149">
            <v>3.6639287290542867E-2</v>
          </cell>
          <cell r="H149">
            <v>4.2864939090871593E-2</v>
          </cell>
          <cell r="I149">
            <v>4.3309222680453459E-2</v>
          </cell>
          <cell r="J149">
            <v>3.0469471319252078E-2</v>
          </cell>
          <cell r="K149">
            <v>4.1555515937333927E-2</v>
          </cell>
          <cell r="L149">
            <v>3.2835350378820405E-2</v>
          </cell>
          <cell r="M149">
            <v>3.7595243917070774E-2</v>
          </cell>
          <cell r="N149">
            <v>2.746121485153E-2</v>
          </cell>
        </row>
        <row r="150">
          <cell r="D150" t="str">
            <v>1.7.4</v>
          </cell>
          <cell r="E150">
            <v>3.1705597964428019E-2</v>
          </cell>
          <cell r="F150">
            <v>3.9169505719747311E-2</v>
          </cell>
          <cell r="G150">
            <v>3.7269677920608965E-2</v>
          </cell>
          <cell r="H150">
            <v>4.231692391712194E-2</v>
          </cell>
          <cell r="I150">
            <v>4.3750324020795241E-2</v>
          </cell>
          <cell r="J150">
            <v>2.9563494857344504E-2</v>
          </cell>
          <cell r="K150">
            <v>4.1717563506497468E-2</v>
          </cell>
          <cell r="L150">
            <v>3.2880425081961005E-2</v>
          </cell>
          <cell r="M150">
            <v>3.7650582967950048E-2</v>
          </cell>
          <cell r="N150">
            <v>3.1689820125365246E-2</v>
          </cell>
        </row>
        <row r="151">
          <cell r="D151" t="str">
            <v>1.7.5</v>
          </cell>
          <cell r="E151">
            <v>3.2222074679903338E-2</v>
          </cell>
          <cell r="F151">
            <v>3.9418246188064499E-2</v>
          </cell>
          <cell r="G151">
            <v>3.7341881851705831E-2</v>
          </cell>
          <cell r="H151">
            <v>4.3768841950585134E-2</v>
          </cell>
          <cell r="I151">
            <v>4.3790041701089702E-2</v>
          </cell>
          <cell r="J151">
            <v>3.0884205661514664E-2</v>
          </cell>
          <cell r="K151">
            <v>4.2358844613972005E-2</v>
          </cell>
          <cell r="L151">
            <v>3.5040592382850504E-2</v>
          </cell>
          <cell r="M151">
            <v>4.0101827650465265E-2</v>
          </cell>
          <cell r="N151">
            <v>3.614248327237498E-2</v>
          </cell>
        </row>
        <row r="152">
          <cell r="D152" t="str">
            <v>1.7.6</v>
          </cell>
          <cell r="E152">
            <v>3.4591776678329245E-2</v>
          </cell>
          <cell r="F152">
            <v>4.0216927180545599E-2</v>
          </cell>
          <cell r="G152">
            <v>3.9068279506176466E-2</v>
          </cell>
          <cell r="H152">
            <v>4.4769869380811227E-2</v>
          </cell>
          <cell r="I152">
            <v>4.3783360222161657E-2</v>
          </cell>
          <cell r="J152">
            <v>3.2040077283478158E-2</v>
          </cell>
          <cell r="K152">
            <v>4.267937919885683E-2</v>
          </cell>
          <cell r="L152">
            <v>3.7610745770160728E-2</v>
          </cell>
          <cell r="M152">
            <v>4.5969190861443916E-2</v>
          </cell>
          <cell r="N152">
            <v>3.9047442306315357E-2</v>
          </cell>
        </row>
        <row r="153">
          <cell r="D153" t="str">
            <v>1.7.7</v>
          </cell>
          <cell r="E153">
            <v>3.716137381616097E-2</v>
          </cell>
          <cell r="F153">
            <v>4.163711266206855E-2</v>
          </cell>
          <cell r="G153">
            <v>4.1011236073887743E-2</v>
          </cell>
          <cell r="H153">
            <v>4.4071138247317988E-2</v>
          </cell>
          <cell r="I153">
            <v>4.7888510367984936E-2</v>
          </cell>
          <cell r="J153">
            <v>3.6722958549333308E-2</v>
          </cell>
          <cell r="K153">
            <v>4.2516208359857345E-2</v>
          </cell>
          <cell r="L153">
            <v>4.1806599962074746E-2</v>
          </cell>
          <cell r="M153">
            <v>4.5742803835119618E-2</v>
          </cell>
          <cell r="N153">
            <v>4.4983027616107035E-2</v>
          </cell>
        </row>
        <row r="154">
          <cell r="D154" t="str">
            <v>1.7.8</v>
          </cell>
          <cell r="E154">
            <v>4.0484093646749146E-2</v>
          </cell>
          <cell r="F154">
            <v>4.1650139044461298E-2</v>
          </cell>
          <cell r="G154">
            <v>4.2617354277539751E-2</v>
          </cell>
          <cell r="H154">
            <v>4.4044106813453651E-2</v>
          </cell>
          <cell r="I154">
            <v>3.9314193205851548E-2</v>
          </cell>
          <cell r="J154">
            <v>4.3114306951604106E-2</v>
          </cell>
          <cell r="K154">
            <v>4.2336591154957914E-2</v>
          </cell>
          <cell r="L154">
            <v>4.4665628640801716E-2</v>
          </cell>
          <cell r="M154">
            <v>4.6385515179036538E-2</v>
          </cell>
          <cell r="N154">
            <v>4.2792374823493545E-2</v>
          </cell>
        </row>
        <row r="155">
          <cell r="D155" t="str">
            <v>1.7.9</v>
          </cell>
          <cell r="E155">
            <v>4.5816252278231932E-2</v>
          </cell>
          <cell r="F155">
            <v>3.8383069231667087E-2</v>
          </cell>
          <cell r="G155">
            <v>4.2513437425042516E-2</v>
          </cell>
          <cell r="H155">
            <v>4.199506126273729E-2</v>
          </cell>
          <cell r="I155">
            <v>3.7775102161668787E-2</v>
          </cell>
          <cell r="J155">
            <v>4.4419896570094035E-2</v>
          </cell>
          <cell r="K155">
            <v>3.9311053254943516E-2</v>
          </cell>
          <cell r="L155">
            <v>4.5235158665640991E-2</v>
          </cell>
          <cell r="M155">
            <v>4.5975360738471624E-2</v>
          </cell>
          <cell r="N155">
            <v>4.2043729277690997E-2</v>
          </cell>
        </row>
        <row r="156">
          <cell r="D156" t="str">
            <v>1.7.10</v>
          </cell>
          <cell r="E156">
            <v>4.7696532600553287E-2</v>
          </cell>
          <cell r="F156">
            <v>3.917581975334198E-2</v>
          </cell>
          <cell r="G156">
            <v>4.3762985451701063E-2</v>
          </cell>
          <cell r="H156">
            <v>4.1362101379663958E-2</v>
          </cell>
          <cell r="I156">
            <v>4.0970086400183722E-2</v>
          </cell>
          <cell r="J156">
            <v>4.7537472309294143E-2</v>
          </cell>
          <cell r="K156">
            <v>4.0247012547305554E-2</v>
          </cell>
          <cell r="L156">
            <v>4.6005644707190492E-2</v>
          </cell>
          <cell r="M156">
            <v>4.6580103608371885E-2</v>
          </cell>
          <cell r="N156">
            <v>4.4238278728968392E-2</v>
          </cell>
        </row>
        <row r="157">
          <cell r="D157" t="str">
            <v>1.7.11</v>
          </cell>
          <cell r="E157">
            <v>4.8245338937156781E-2</v>
          </cell>
          <cell r="F157">
            <v>4.0272174974498975E-2</v>
          </cell>
          <cell r="G157">
            <v>4.4510951095744121E-2</v>
          </cell>
          <cell r="H157">
            <v>4.1396440730241624E-2</v>
          </cell>
          <cell r="I157">
            <v>4.435771994779044E-2</v>
          </cell>
          <cell r="J157">
            <v>4.8786505484306866E-2</v>
          </cell>
          <cell r="K157">
            <v>4.2259276280211831E-2</v>
          </cell>
          <cell r="L157">
            <v>4.6692167108870301E-2</v>
          </cell>
          <cell r="M157">
            <v>4.4073994480902608E-2</v>
          </cell>
          <cell r="N157">
            <v>4.2510597693859987E-2</v>
          </cell>
        </row>
        <row r="158">
          <cell r="D158" t="str">
            <v>1.7.12</v>
          </cell>
          <cell r="E158">
            <v>4.7072253988734727E-2</v>
          </cell>
          <cell r="F158">
            <v>4.120175414474999E-2</v>
          </cell>
          <cell r="G158">
            <v>4.4782898084189018E-2</v>
          </cell>
          <cell r="H158">
            <v>4.1160544321925528E-2</v>
          </cell>
          <cell r="I158">
            <v>4.7857948788443724E-2</v>
          </cell>
          <cell r="J158">
            <v>4.7484949288561493E-2</v>
          </cell>
          <cell r="K158">
            <v>4.2501139589039227E-2</v>
          </cell>
          <cell r="L158">
            <v>4.6788941796544851E-2</v>
          </cell>
          <cell r="M158">
            <v>4.6225193297501216E-2</v>
          </cell>
          <cell r="N158">
            <v>5.6273352553602198E-2</v>
          </cell>
        </row>
        <row r="159">
          <cell r="D159" t="str">
            <v>1.7.13</v>
          </cell>
          <cell r="E159">
            <v>4.5093443693191286E-2</v>
          </cell>
          <cell r="F159">
            <v>4.1783722161750428E-2</v>
          </cell>
          <cell r="G159">
            <v>4.600465386743835E-2</v>
          </cell>
          <cell r="H159">
            <v>4.2422770839840723E-2</v>
          </cell>
          <cell r="I159">
            <v>4.7753519747420314E-2</v>
          </cell>
          <cell r="J159">
            <v>4.4741513621834081E-2</v>
          </cell>
          <cell r="K159">
            <v>4.268703015000358E-2</v>
          </cell>
          <cell r="L159">
            <v>4.8408131268083909E-2</v>
          </cell>
          <cell r="M159">
            <v>4.6162545315373733E-2</v>
          </cell>
          <cell r="N159">
            <v>7.0162505278754783E-2</v>
          </cell>
        </row>
        <row r="160">
          <cell r="D160" t="str">
            <v>1.7.14</v>
          </cell>
          <cell r="E160">
            <v>4.3829349050699913E-2</v>
          </cell>
          <cell r="F160">
            <v>3.9599951682890586E-2</v>
          </cell>
          <cell r="G160">
            <v>4.5130999898893333E-2</v>
          </cell>
          <cell r="H160">
            <v>4.1652139235458331E-2</v>
          </cell>
          <cell r="I160">
            <v>4.6705393673357104E-2</v>
          </cell>
          <cell r="J160">
            <v>4.3891601182794303E-2</v>
          </cell>
          <cell r="K160">
            <v>4.0060443785685546E-2</v>
          </cell>
          <cell r="L160">
            <v>4.7259564672130869E-2</v>
          </cell>
          <cell r="M160">
            <v>4.5830795773653225E-2</v>
          </cell>
          <cell r="N160">
            <v>5.7865137617806942E-2</v>
          </cell>
        </row>
        <row r="161">
          <cell r="D161" t="str">
            <v>1.7.15</v>
          </cell>
          <cell r="E161">
            <v>4.2603071952346652E-2</v>
          </cell>
          <cell r="F161">
            <v>4.0658658741118597E-2</v>
          </cell>
          <cell r="G161">
            <v>4.3831110064656877E-2</v>
          </cell>
          <cell r="H161">
            <v>4.1146399966996511E-2</v>
          </cell>
          <cell r="I161">
            <v>4.2277800303710346E-2</v>
          </cell>
          <cell r="J161">
            <v>4.4130735016048903E-2</v>
          </cell>
          <cell r="K161">
            <v>3.9470324440172913E-2</v>
          </cell>
          <cell r="L161">
            <v>4.6384897301545679E-2</v>
          </cell>
          <cell r="M161">
            <v>4.5467057792573672E-2</v>
          </cell>
          <cell r="N161">
            <v>5.6291374599922742E-2</v>
          </cell>
        </row>
        <row r="162">
          <cell r="D162" t="str">
            <v>1.7.16</v>
          </cell>
          <cell r="E162">
            <v>4.3953909463856133E-2</v>
          </cell>
          <cell r="F162">
            <v>4.0809487431473557E-2</v>
          </cell>
          <cell r="G162">
            <v>4.3656756985590572E-2</v>
          </cell>
          <cell r="H162">
            <v>4.0583376061072186E-2</v>
          </cell>
          <cell r="I162">
            <v>3.9510059523316078E-2</v>
          </cell>
          <cell r="J162">
            <v>4.375361828865635E-2</v>
          </cell>
          <cell r="K162">
            <v>3.8859625943514872E-2</v>
          </cell>
          <cell r="L162">
            <v>4.5538244941471503E-2</v>
          </cell>
          <cell r="M162">
            <v>4.303128526322024E-2</v>
          </cell>
          <cell r="N162">
            <v>4.4116021063388411E-2</v>
          </cell>
        </row>
        <row r="163">
          <cell r="D163" t="str">
            <v>1.7.17</v>
          </cell>
          <cell r="E163">
            <v>4.6544515100821596E-2</v>
          </cell>
          <cell r="F163">
            <v>4.7107337626954855E-2</v>
          </cell>
          <cell r="G163">
            <v>4.4398528109493483E-2</v>
          </cell>
          <cell r="H163">
            <v>4.0919697389384273E-2</v>
          </cell>
          <cell r="I163">
            <v>3.6977655278498278E-2</v>
          </cell>
          <cell r="J163">
            <v>4.5859585046004944E-2</v>
          </cell>
          <cell r="K163">
            <v>4.2947967852271618E-2</v>
          </cell>
          <cell r="L163">
            <v>4.8575879486164014E-2</v>
          </cell>
          <cell r="M163">
            <v>3.8550151038589636E-2</v>
          </cell>
          <cell r="N163">
            <v>4.5091403435196867E-2</v>
          </cell>
        </row>
        <row r="164">
          <cell r="D164" t="str">
            <v>1.7.18</v>
          </cell>
          <cell r="E164">
            <v>4.889315526480062E-2</v>
          </cell>
          <cell r="F164">
            <v>4.8770200334254311E-2</v>
          </cell>
          <cell r="G164">
            <v>4.542599503483525E-2</v>
          </cell>
          <cell r="H164">
            <v>4.1860611311162067E-2</v>
          </cell>
          <cell r="I164">
            <v>3.9162127694693044E-2</v>
          </cell>
          <cell r="J164">
            <v>5.2075155889160993E-2</v>
          </cell>
          <cell r="K164">
            <v>4.4586543023905141E-2</v>
          </cell>
          <cell r="L164">
            <v>4.8316614481859137E-2</v>
          </cell>
          <cell r="M164">
            <v>3.8685508648459009E-2</v>
          </cell>
          <cell r="N164">
            <v>3.853137857451458E-2</v>
          </cell>
        </row>
        <row r="165">
          <cell r="D165" t="str">
            <v>1.7.19</v>
          </cell>
          <cell r="E165">
            <v>4.9156233100425321E-2</v>
          </cell>
          <cell r="F165">
            <v>4.6900494017069611E-2</v>
          </cell>
          <cell r="G165">
            <v>4.4441625350224563E-2</v>
          </cell>
          <cell r="H165">
            <v>4.1503623508703701E-2</v>
          </cell>
          <cell r="I165">
            <v>4.0176970105207321E-2</v>
          </cell>
          <cell r="J165">
            <v>5.1294829674892566E-2</v>
          </cell>
          <cell r="K165">
            <v>4.3162385228314983E-2</v>
          </cell>
          <cell r="L165">
            <v>4.5921274109004248E-2</v>
          </cell>
          <cell r="M165">
            <v>3.8877818969353363E-2</v>
          </cell>
          <cell r="N165">
            <v>3.7904990694292026E-2</v>
          </cell>
        </row>
        <row r="166">
          <cell r="D166" t="str">
            <v>1.7.20</v>
          </cell>
          <cell r="E166">
            <v>4.7617694586366902E-2</v>
          </cell>
          <cell r="F166">
            <v>4.6242019976186058E-2</v>
          </cell>
          <cell r="G166">
            <v>4.3882698330555657E-2</v>
          </cell>
          <cell r="H166">
            <v>4.0314790476920152E-2</v>
          </cell>
          <cell r="I166">
            <v>4.0232772827365572E-2</v>
          </cell>
          <cell r="J166">
            <v>5.0430791957023081E-2</v>
          </cell>
          <cell r="K166">
            <v>4.2329915117253689E-2</v>
          </cell>
          <cell r="L166">
            <v>4.5512883299184376E-2</v>
          </cell>
          <cell r="M166">
            <v>3.9017163268994487E-2</v>
          </cell>
          <cell r="N166">
            <v>3.64171977081802E-2</v>
          </cell>
        </row>
        <row r="167">
          <cell r="D167" t="str">
            <v>1.7.21</v>
          </cell>
          <cell r="E167">
            <v>4.6459711952928737E-2</v>
          </cell>
          <cell r="F167">
            <v>4.3536707371923368E-2</v>
          </cell>
          <cell r="G167">
            <v>4.257507290043689E-2</v>
          </cell>
          <cell r="H167">
            <v>3.8981763604610281E-2</v>
          </cell>
          <cell r="I167">
            <v>3.8495217112801815E-2</v>
          </cell>
          <cell r="J167">
            <v>4.8721743874944635E-2</v>
          </cell>
          <cell r="K167">
            <v>4.1671191536666201E-2</v>
          </cell>
          <cell r="L167">
            <v>4.2156095764324129E-2</v>
          </cell>
          <cell r="M167">
            <v>3.7945787853429537E-2</v>
          </cell>
          <cell r="N167">
            <v>3.5918181858034005E-2</v>
          </cell>
        </row>
        <row r="168">
          <cell r="D168" t="str">
            <v>1.7.22</v>
          </cell>
          <cell r="E168">
            <v>4.3538115783980702E-2</v>
          </cell>
          <cell r="F168">
            <v>4.2995500277404411E-2</v>
          </cell>
          <cell r="G168">
            <v>4.1422174496550175E-2</v>
          </cell>
          <cell r="H168">
            <v>3.8470602333425676E-2</v>
          </cell>
          <cell r="I168">
            <v>3.8020955840002348E-2</v>
          </cell>
          <cell r="J168">
            <v>4.4192625093992174E-2</v>
          </cell>
          <cell r="K168">
            <v>4.2031358472366588E-2</v>
          </cell>
          <cell r="L168">
            <v>3.8384080519926048E-2</v>
          </cell>
          <cell r="M168">
            <v>3.7766766498441011E-2</v>
          </cell>
          <cell r="N168">
            <v>4.7394085164397588E-2</v>
          </cell>
        </row>
        <row r="169">
          <cell r="D169" t="str">
            <v>1.7.23</v>
          </cell>
          <cell r="E169">
            <v>4.1494376762493485E-2</v>
          </cell>
          <cell r="F169">
            <v>4.1154384140375005E-2</v>
          </cell>
          <cell r="G169">
            <v>3.8448547983327121E-2</v>
          </cell>
          <cell r="H169">
            <v>3.7711443372485706E-2</v>
          </cell>
          <cell r="I169">
            <v>3.740786828280919E-2</v>
          </cell>
          <cell r="J169">
            <v>4.0214735221980304E-2</v>
          </cell>
          <cell r="K169">
            <v>4.123407002031805E-2</v>
          </cell>
          <cell r="L169">
            <v>3.3312256690813898E-2</v>
          </cell>
          <cell r="M169">
            <v>3.7634351445307926E-2</v>
          </cell>
          <cell r="N169">
            <v>3.4212419527910057E-2</v>
          </cell>
        </row>
        <row r="170">
          <cell r="D170" t="str">
            <v>1.7.24</v>
          </cell>
          <cell r="E170">
            <v>3.7603108108074726E-2</v>
          </cell>
          <cell r="F170">
            <v>4.0979981090944625E-2</v>
          </cell>
          <cell r="G170">
            <v>3.6907457132560849E-2</v>
          </cell>
          <cell r="H170">
            <v>3.6924702919434151E-2</v>
          </cell>
          <cell r="I170">
            <v>3.745624713949184E-2</v>
          </cell>
          <cell r="J170">
            <v>3.609950979528332E-2</v>
          </cell>
          <cell r="K170">
            <v>4.1382977451778026E-2</v>
          </cell>
          <cell r="L170">
            <v>3.2548884280637617E-2</v>
          </cell>
          <cell r="M170">
            <v>3.7456279302169819E-2</v>
          </cell>
          <cell r="N170">
            <v>3.5340502211110243E-2</v>
          </cell>
        </row>
        <row r="171">
          <cell r="D171" t="str">
            <v>2.1.1</v>
          </cell>
          <cell r="E171">
            <v>3.3666790198623557E-2</v>
          </cell>
          <cell r="F171">
            <v>4.169178283045611E-2</v>
          </cell>
          <cell r="G171">
            <v>3.7576849100741105E-2</v>
          </cell>
          <cell r="H171">
            <v>4.120702221337131E-2</v>
          </cell>
          <cell r="I171">
            <v>3.7811749620090054E-2</v>
          </cell>
          <cell r="J171">
            <v>3.2645482933429476E-2</v>
          </cell>
          <cell r="K171">
            <v>4.1251794869626761E-2</v>
          </cell>
          <cell r="L171">
            <v>3.570384515145493E-2</v>
          </cell>
          <cell r="M171">
            <v>4.1597634487658922E-2</v>
          </cell>
          <cell r="N171">
            <v>2.3352905886034919E-2</v>
          </cell>
        </row>
        <row r="172">
          <cell r="D172" t="str">
            <v>2.1.2</v>
          </cell>
          <cell r="E172">
            <v>3.2482240996298005E-2</v>
          </cell>
          <cell r="F172">
            <v>4.163945728497187E-2</v>
          </cell>
          <cell r="G172">
            <v>3.8355138230151173E-2</v>
          </cell>
          <cell r="H172">
            <v>4.0606833671923165E-2</v>
          </cell>
          <cell r="I172">
            <v>3.4957724424278476E-2</v>
          </cell>
          <cell r="J172">
            <v>3.0863582981916545E-2</v>
          </cell>
          <cell r="K172">
            <v>4.104121382554976E-2</v>
          </cell>
          <cell r="L172">
            <v>3.5288954309945268E-2</v>
          </cell>
          <cell r="M172">
            <v>4.2472164432934736E-2</v>
          </cell>
          <cell r="N172">
            <v>2.8310972781734917E-2</v>
          </cell>
        </row>
        <row r="173">
          <cell r="D173" t="str">
            <v>2.1.3</v>
          </cell>
          <cell r="E173">
            <v>3.1229619706763412E-2</v>
          </cell>
          <cell r="F173">
            <v>4.2685144633513826E-2</v>
          </cell>
          <cell r="G173">
            <v>3.8284611665862708E-2</v>
          </cell>
          <cell r="H173">
            <v>4.1240262738464518E-2</v>
          </cell>
          <cell r="I173">
            <v>3.5199078968864331E-2</v>
          </cell>
          <cell r="J173">
            <v>3.1635073837306828E-2</v>
          </cell>
          <cell r="K173">
            <v>4.2361643955436998E-2</v>
          </cell>
          <cell r="L173">
            <v>3.6003332116361655E-2</v>
          </cell>
          <cell r="M173">
            <v>4.2676405790498563E-2</v>
          </cell>
          <cell r="N173">
            <v>2.8660853578161252E-2</v>
          </cell>
        </row>
        <row r="174">
          <cell r="D174" t="str">
            <v>2.1.4</v>
          </cell>
          <cell r="E174">
            <v>3.1538694196929638E-2</v>
          </cell>
          <cell r="F174">
            <v>4.1890437543328884E-2</v>
          </cell>
          <cell r="G174">
            <v>3.8843860972779143E-2</v>
          </cell>
          <cell r="H174">
            <v>4.1298638157252383E-2</v>
          </cell>
          <cell r="I174">
            <v>3.6875460438506986E-2</v>
          </cell>
          <cell r="J174">
            <v>3.1278704063734661E-2</v>
          </cell>
          <cell r="K174">
            <v>4.3022860342348132E-2</v>
          </cell>
          <cell r="L174">
            <v>3.6289639443811694E-2</v>
          </cell>
          <cell r="M174">
            <v>4.3498595046850039E-2</v>
          </cell>
          <cell r="N174">
            <v>3.5551699303354195E-2</v>
          </cell>
        </row>
        <row r="175">
          <cell r="D175" t="str">
            <v>2.1.5</v>
          </cell>
          <cell r="E175">
            <v>3.2419893283122475E-2</v>
          </cell>
          <cell r="F175">
            <v>4.2479121989700198E-2</v>
          </cell>
          <cell r="G175">
            <v>3.9618144303631128E-2</v>
          </cell>
          <cell r="H175">
            <v>4.1569470354991714E-2</v>
          </cell>
          <cell r="I175">
            <v>3.8279354785015665E-2</v>
          </cell>
          <cell r="J175">
            <v>3.1001130823480775E-2</v>
          </cell>
          <cell r="K175">
            <v>4.4083917739559546E-2</v>
          </cell>
          <cell r="L175">
            <v>3.689287991419106E-2</v>
          </cell>
          <cell r="M175">
            <v>4.2905025003177832E-2</v>
          </cell>
          <cell r="N175">
            <v>4.1485582351083856E-2</v>
          </cell>
        </row>
        <row r="176">
          <cell r="D176" t="str">
            <v>2.1.6</v>
          </cell>
          <cell r="E176">
            <v>3.4583578938131271E-2</v>
          </cell>
          <cell r="F176">
            <v>4.38952794945923E-2</v>
          </cell>
          <cell r="G176">
            <v>4.1140860926838843E-2</v>
          </cell>
          <cell r="H176">
            <v>4.0489487925620946E-2</v>
          </cell>
          <cell r="I176">
            <v>4.0057764804157577E-2</v>
          </cell>
          <cell r="J176">
            <v>3.2638995309616559E-2</v>
          </cell>
          <cell r="K176">
            <v>4.426209236359703E-2</v>
          </cell>
          <cell r="L176">
            <v>3.7244480858398939E-2</v>
          </cell>
          <cell r="M176">
            <v>4.3423105638362311E-2</v>
          </cell>
          <cell r="N176">
            <v>4.0795743639581904E-2</v>
          </cell>
        </row>
        <row r="177">
          <cell r="D177" t="str">
            <v>2.1.7</v>
          </cell>
          <cell r="E177">
            <v>3.7074064831679639E-2</v>
          </cell>
          <cell r="F177">
            <v>4.4469257491979851E-2</v>
          </cell>
          <cell r="G177">
            <v>4.2049855510156664E-2</v>
          </cell>
          <cell r="H177">
            <v>4.0589878773217895E-2</v>
          </cell>
          <cell r="I177">
            <v>3.6506339024533076E-2</v>
          </cell>
          <cell r="J177">
            <v>3.7106081890373843E-2</v>
          </cell>
          <cell r="K177">
            <v>4.5625306250278018E-2</v>
          </cell>
          <cell r="L177">
            <v>4.0396625211323312E-2</v>
          </cell>
          <cell r="M177">
            <v>4.3361853716685696E-2</v>
          </cell>
          <cell r="N177">
            <v>5.423469876811398E-2</v>
          </cell>
        </row>
        <row r="178">
          <cell r="D178" t="str">
            <v>2.1.8</v>
          </cell>
          <cell r="E178">
            <v>4.1257406615980735E-2</v>
          </cell>
          <cell r="F178">
            <v>3.9502992615303711E-2</v>
          </cell>
          <cell r="G178">
            <v>4.3805919473461283E-2</v>
          </cell>
          <cell r="H178">
            <v>3.9187307086902261E-2</v>
          </cell>
          <cell r="I178">
            <v>4.1665408006312812E-2</v>
          </cell>
          <cell r="J178">
            <v>4.1338209213434209E-2</v>
          </cell>
          <cell r="K178">
            <v>4.2175377840752946E-2</v>
          </cell>
          <cell r="L178">
            <v>4.1094351418122073E-2</v>
          </cell>
          <cell r="M178">
            <v>4.2819804938236457E-2</v>
          </cell>
          <cell r="N178">
            <v>6.4614826491473584E-2</v>
          </cell>
        </row>
        <row r="179">
          <cell r="D179" t="str">
            <v>2.1.9</v>
          </cell>
          <cell r="E179">
            <v>4.4812459249188752E-2</v>
          </cell>
          <cell r="F179">
            <v>3.7631714633710893E-2</v>
          </cell>
          <cell r="G179">
            <v>4.4300241142945763E-2</v>
          </cell>
          <cell r="H179">
            <v>3.8384998305625584E-2</v>
          </cell>
          <cell r="I179">
            <v>4.4568906260114227E-2</v>
          </cell>
          <cell r="J179">
            <v>4.4501819786142073E-2</v>
          </cell>
          <cell r="K179">
            <v>3.9189638020895014E-2</v>
          </cell>
          <cell r="L179">
            <v>4.3200105105449541E-2</v>
          </cell>
          <cell r="M179">
            <v>4.2159144579015449E-2</v>
          </cell>
          <cell r="N179">
            <v>5.5379402360732868E-2</v>
          </cell>
        </row>
        <row r="180">
          <cell r="D180" t="str">
            <v>2.1.10</v>
          </cell>
          <cell r="E180">
            <v>4.618801381714787E-2</v>
          </cell>
          <cell r="F180">
            <v>3.8111850780133003E-2</v>
          </cell>
          <cell r="G180">
            <v>4.5502256444115874E-2</v>
          </cell>
          <cell r="H180">
            <v>4.0689600348497536E-2</v>
          </cell>
          <cell r="I180">
            <v>4.7667368434031292E-2</v>
          </cell>
          <cell r="J180">
            <v>4.8150648428038782E-2</v>
          </cell>
          <cell r="K180">
            <v>4.1669639446615676E-2</v>
          </cell>
          <cell r="L180">
            <v>4.4851601773333166E-2</v>
          </cell>
          <cell r="M180">
            <v>4.3753435817972815E-2</v>
          </cell>
          <cell r="N180">
            <v>4.8726705787957167E-2</v>
          </cell>
        </row>
        <row r="181">
          <cell r="D181" t="str">
            <v>2.1.11</v>
          </cell>
          <cell r="E181">
            <v>4.6509584959917298E-2</v>
          </cell>
          <cell r="F181">
            <v>3.8198751187178102E-2</v>
          </cell>
          <cell r="G181">
            <v>4.5209419548759566E-2</v>
          </cell>
          <cell r="H181">
            <v>3.9115248767404888E-2</v>
          </cell>
          <cell r="I181">
            <v>5.2304119055912257E-2</v>
          </cell>
          <cell r="J181">
            <v>4.6799935366920051E-2</v>
          </cell>
          <cell r="K181">
            <v>4.1707790825014253E-2</v>
          </cell>
          <cell r="L181">
            <v>4.5846603944259559E-2</v>
          </cell>
          <cell r="M181">
            <v>4.1745233181866279E-2</v>
          </cell>
          <cell r="N181">
            <v>4.4747431908692036E-2</v>
          </cell>
        </row>
        <row r="182">
          <cell r="D182" t="str">
            <v>2.1.12</v>
          </cell>
          <cell r="E182">
            <v>4.7608907200027202E-2</v>
          </cell>
          <cell r="F182">
            <v>3.8585692566390058E-2</v>
          </cell>
          <cell r="G182">
            <v>4.451445562492011E-2</v>
          </cell>
          <cell r="H182">
            <v>3.9399912593035366E-2</v>
          </cell>
          <cell r="I182">
            <v>5.0432773666153945E-2</v>
          </cell>
          <cell r="J182">
            <v>4.5529117137639123E-2</v>
          </cell>
          <cell r="K182">
            <v>4.2507573989247906E-2</v>
          </cell>
          <cell r="L182">
            <v>4.5446723725226769E-2</v>
          </cell>
          <cell r="M182">
            <v>4.0725153101636512E-2</v>
          </cell>
          <cell r="N182">
            <v>4.0880683503944047E-2</v>
          </cell>
        </row>
        <row r="183">
          <cell r="D183" t="str">
            <v>2.1.13</v>
          </cell>
          <cell r="E183">
            <v>4.6118554950801388E-2</v>
          </cell>
          <cell r="F183">
            <v>3.9887742733617094E-2</v>
          </cell>
          <cell r="G183">
            <v>4.4758901248211413E-2</v>
          </cell>
          <cell r="H183">
            <v>4.0928976747323154E-2</v>
          </cell>
          <cell r="I183">
            <v>4.4612368572740792E-2</v>
          </cell>
          <cell r="J183">
            <v>4.6355017190849383E-2</v>
          </cell>
          <cell r="K183">
            <v>4.081908217857478E-2</v>
          </cell>
          <cell r="L183">
            <v>4.6089295826653116E-2</v>
          </cell>
          <cell r="M183">
            <v>4.0792038561259972E-2</v>
          </cell>
          <cell r="N183">
            <v>3.8840936013490368E-2</v>
          </cell>
        </row>
        <row r="184">
          <cell r="D184" t="str">
            <v>2.1.14</v>
          </cell>
          <cell r="E184">
            <v>4.673142009408196E-2</v>
          </cell>
          <cell r="F184">
            <v>3.73959408436031E-2</v>
          </cell>
          <cell r="G184">
            <v>4.2420556551099026E-2</v>
          </cell>
          <cell r="H184">
            <v>4.0501163009378512E-2</v>
          </cell>
          <cell r="I184">
            <v>4.5151177951969518E-2</v>
          </cell>
          <cell r="J184">
            <v>4.7299160573506555E-2</v>
          </cell>
          <cell r="K184">
            <v>3.847087090676015E-2</v>
          </cell>
          <cell r="L184">
            <v>4.5426133780471389E-2</v>
          </cell>
          <cell r="M184">
            <v>4.0586158356293423E-2</v>
          </cell>
          <cell r="N184">
            <v>3.1586912830861118E-2</v>
          </cell>
        </row>
        <row r="185">
          <cell r="D185" t="str">
            <v>2.1.15</v>
          </cell>
          <cell r="E185">
            <v>4.4189493036063072E-2</v>
          </cell>
          <cell r="F185">
            <v>3.7874753409616671E-2</v>
          </cell>
          <cell r="G185">
            <v>4.2467055983309639E-2</v>
          </cell>
          <cell r="H185">
            <v>4.1521059657372732E-2</v>
          </cell>
          <cell r="I185">
            <v>5.1229428609298466E-2</v>
          </cell>
          <cell r="J185">
            <v>4.7276745066978147E-2</v>
          </cell>
          <cell r="K185">
            <v>3.869108082470657E-2</v>
          </cell>
          <cell r="L185">
            <v>4.5601010123343444E-2</v>
          </cell>
          <cell r="M185">
            <v>4.0305198454689821E-2</v>
          </cell>
          <cell r="N185">
            <v>3.7390607675269347E-2</v>
          </cell>
        </row>
        <row r="186">
          <cell r="D186" t="str">
            <v>2.1.16</v>
          </cell>
          <cell r="E186">
            <v>4.3653088429736447E-2</v>
          </cell>
          <cell r="F186">
            <v>3.8260885934134521E-2</v>
          </cell>
          <cell r="G186">
            <v>4.1755073160051309E-2</v>
          </cell>
          <cell r="H186">
            <v>4.13479412179611E-2</v>
          </cell>
          <cell r="I186">
            <v>5.0650855837666708E-2</v>
          </cell>
          <cell r="J186">
            <v>4.6942259529952853E-2</v>
          </cell>
          <cell r="K186">
            <v>3.7361163422036221E-2</v>
          </cell>
          <cell r="L186">
            <v>4.4910521489407502E-2</v>
          </cell>
          <cell r="M186">
            <v>4.0720646271279033E-2</v>
          </cell>
          <cell r="N186">
            <v>3.8136212979962343E-2</v>
          </cell>
        </row>
        <row r="187">
          <cell r="D187" t="str">
            <v>2.1.17</v>
          </cell>
          <cell r="E187">
            <v>4.4850290688327334E-2</v>
          </cell>
          <cell r="F187">
            <v>3.8736463081371665E-2</v>
          </cell>
          <cell r="G187">
            <v>4.0405509668779885E-2</v>
          </cell>
          <cell r="H187">
            <v>4.0209434642620855E-2</v>
          </cell>
          <cell r="I187">
            <v>4.6488029369426573E-2</v>
          </cell>
          <cell r="J187">
            <v>4.8243651324997798E-2</v>
          </cell>
          <cell r="K187">
            <v>3.6113839910140756E-2</v>
          </cell>
          <cell r="L187">
            <v>4.6791564949115204E-2</v>
          </cell>
          <cell r="M187">
            <v>3.9273441586715668E-2</v>
          </cell>
          <cell r="N187">
            <v>4.2685457164012737E-2</v>
          </cell>
        </row>
        <row r="188">
          <cell r="D188" t="str">
            <v>2.1.18</v>
          </cell>
          <cell r="E188">
            <v>4.7993271806409193E-2</v>
          </cell>
          <cell r="F188">
            <v>4.5525665841830966E-2</v>
          </cell>
          <cell r="G188">
            <v>4.206895773119658E-2</v>
          </cell>
          <cell r="H188">
            <v>4.1683990284843049E-2</v>
          </cell>
          <cell r="I188">
            <v>4.1776067369666998E-2</v>
          </cell>
          <cell r="J188">
            <v>5.0818548349422572E-2</v>
          </cell>
          <cell r="K188">
            <v>4.138318044900046E-2</v>
          </cell>
          <cell r="L188">
            <v>4.822028601506078E-2</v>
          </cell>
          <cell r="M188">
            <v>4.0130866062225601E-2</v>
          </cell>
          <cell r="N188">
            <v>3.9526408657197996E-2</v>
          </cell>
        </row>
        <row r="189">
          <cell r="D189" t="str">
            <v>2.1.19</v>
          </cell>
          <cell r="E189">
            <v>4.8990939486325685E-2</v>
          </cell>
          <cell r="F189">
            <v>4.8084499726312992E-2</v>
          </cell>
          <cell r="G189">
            <v>4.311331460498681E-2</v>
          </cell>
          <cell r="H189">
            <v>4.3133187942598149E-2</v>
          </cell>
          <cell r="I189">
            <v>3.9026690791846341E-2</v>
          </cell>
          <cell r="J189">
            <v>4.9685993132834866E-2</v>
          </cell>
          <cell r="K189">
            <v>4.3356978219871653E-2</v>
          </cell>
          <cell r="L189">
            <v>4.5764261438681619E-2</v>
          </cell>
          <cell r="M189">
            <v>4.1531978163587495E-2</v>
          </cell>
          <cell r="N189">
            <v>4.1199406452929133E-2</v>
          </cell>
        </row>
        <row r="190">
          <cell r="D190" t="str">
            <v>2.1.20</v>
          </cell>
          <cell r="E190">
            <v>4.9303261959208561E-2</v>
          </cell>
          <cell r="F190">
            <v>4.7495329967125209E-2</v>
          </cell>
          <cell r="G190">
            <v>4.1746571369612545E-2</v>
          </cell>
          <cell r="H190">
            <v>4.3184498820258821E-2</v>
          </cell>
          <cell r="I190">
            <v>3.6234930753130973E-2</v>
          </cell>
          <cell r="J190">
            <v>4.8658195161547527E-2</v>
          </cell>
          <cell r="K190">
            <v>4.2825023396039483E-2</v>
          </cell>
          <cell r="L190">
            <v>4.3352076862125576E-2</v>
          </cell>
          <cell r="M190">
            <v>4.1046674476457393E-2</v>
          </cell>
          <cell r="N190">
            <v>5.1725202074517279E-2</v>
          </cell>
        </row>
        <row r="191">
          <cell r="D191" t="str">
            <v>2.1.21</v>
          </cell>
          <cell r="E191">
            <v>4.8988405746999385E-2</v>
          </cell>
          <cell r="F191">
            <v>4.5696363595185585E-2</v>
          </cell>
          <cell r="G191">
            <v>4.1605326759268965E-2</v>
          </cell>
          <cell r="H191">
            <v>4.503302896067736E-2</v>
          </cell>
          <cell r="I191">
            <v>3.7904684990706455E-2</v>
          </cell>
          <cell r="J191">
            <v>4.6600816399515597E-2</v>
          </cell>
          <cell r="K191">
            <v>4.3380888574732268E-2</v>
          </cell>
          <cell r="L191">
            <v>4.2481840774226141E-2</v>
          </cell>
          <cell r="M191">
            <v>4.1529519892483421E-2</v>
          </cell>
          <cell r="N191">
            <v>5.4412318344291839E-2</v>
          </cell>
        </row>
        <row r="192">
          <cell r="D192" t="str">
            <v>2.1.22</v>
          </cell>
          <cell r="E192">
            <v>4.4796894478080336E-2</v>
          </cell>
          <cell r="F192">
            <v>4.4208350380558779E-2</v>
          </cell>
          <cell r="G192">
            <v>4.1231485417353719E-2</v>
          </cell>
          <cell r="H192">
            <v>4.6954807238046264E-2</v>
          </cell>
          <cell r="I192">
            <v>3.6513428621628194E-2</v>
          </cell>
          <cell r="J192">
            <v>4.3050706915244548E-2</v>
          </cell>
          <cell r="K192">
            <v>4.3448351377998046E-2</v>
          </cell>
          <cell r="L192">
            <v>3.9602806837851556E-2</v>
          </cell>
          <cell r="M192">
            <v>4.1440305136997917E-2</v>
          </cell>
          <cell r="N192">
            <v>5.6685452004114435E-2</v>
          </cell>
        </row>
        <row r="193">
          <cell r="D193" t="str">
            <v>2.1.23</v>
          </cell>
          <cell r="E193">
            <v>3.9678957397339419E-2</v>
          </cell>
          <cell r="F193">
            <v>4.3314654182264087E-2</v>
          </cell>
          <cell r="G193">
            <v>4.087522210161592E-2</v>
          </cell>
          <cell r="H193">
            <v>4.7066278260674291E-2</v>
          </cell>
          <cell r="I193">
            <v>3.777707224299439E-2</v>
          </cell>
          <cell r="J193">
            <v>3.8185872802738233E-2</v>
          </cell>
          <cell r="K193">
            <v>4.3096594050865009E-2</v>
          </cell>
          <cell r="L193">
            <v>3.7079467651814906E-2</v>
          </cell>
          <cell r="M193">
            <v>4.0509849524104323E-2</v>
          </cell>
          <cell r="N193">
            <v>3.3549857219660251E-2</v>
          </cell>
        </row>
        <row r="194">
          <cell r="D194" t="str">
            <v>2.1.24</v>
          </cell>
          <cell r="E194">
            <v>3.5334167932817309E-2</v>
          </cell>
          <cell r="F194">
            <v>4.2737867253120641E-2</v>
          </cell>
          <cell r="G194">
            <v>3.8350412460150522E-2</v>
          </cell>
          <cell r="H194">
            <v>4.4656972281938261E-2</v>
          </cell>
          <cell r="I194">
            <v>3.6309217400953699E-2</v>
          </cell>
          <cell r="J194">
            <v>3.3394251780378935E-2</v>
          </cell>
          <cell r="K194">
            <v>4.2154097220352467E-2</v>
          </cell>
          <cell r="L194">
            <v>3.6421591279370724E-2</v>
          </cell>
          <cell r="M194">
            <v>4.0995767779010442E-2</v>
          </cell>
          <cell r="N194">
            <v>2.7519722222828627E-2</v>
          </cell>
        </row>
        <row r="195">
          <cell r="D195" t="str">
            <v>2.2.1</v>
          </cell>
          <cell r="E195">
            <v>3.3665980302765047E-2</v>
          </cell>
          <cell r="F195">
            <v>3.4371177997007729E-2</v>
          </cell>
          <cell r="G195">
            <v>3.2529603690019199E-2</v>
          </cell>
          <cell r="H195">
            <v>3.3257683077705352E-2</v>
          </cell>
          <cell r="I195">
            <v>3.4161725586739133E-2</v>
          </cell>
          <cell r="J195">
            <v>3.2244713651396119E-2</v>
          </cell>
          <cell r="K195">
            <v>3.5737305157159067E-2</v>
          </cell>
          <cell r="L195">
            <v>2.7217528411788903E-2</v>
          </cell>
          <cell r="M195">
            <v>3.2467372203684328E-2</v>
          </cell>
          <cell r="N195">
            <v>2.7939637750056142E-2</v>
          </cell>
        </row>
        <row r="196">
          <cell r="D196" t="str">
            <v>2.2.2</v>
          </cell>
          <cell r="E196">
            <v>3.2513033393595729E-2</v>
          </cell>
          <cell r="F196">
            <v>3.4154643775063574E-2</v>
          </cell>
          <cell r="G196">
            <v>3.2638694419565982E-2</v>
          </cell>
          <cell r="H196">
            <v>3.1698367971095383E-2</v>
          </cell>
          <cell r="I196">
            <v>3.9069020125528764E-2</v>
          </cell>
          <cell r="J196">
            <v>3.0786528474222762E-2</v>
          </cell>
          <cell r="K196">
            <v>3.6112971773099307E-2</v>
          </cell>
          <cell r="L196">
            <v>2.6706313714171516E-2</v>
          </cell>
          <cell r="M196">
            <v>3.3058831622036655E-2</v>
          </cell>
          <cell r="N196">
            <v>2.5692894989560591E-2</v>
          </cell>
        </row>
        <row r="197">
          <cell r="D197" t="str">
            <v>2.2.3</v>
          </cell>
          <cell r="E197">
            <v>3.2472338635897303E-2</v>
          </cell>
          <cell r="F197">
            <v>3.3175684577041155E-2</v>
          </cell>
          <cell r="G197">
            <v>3.2492320008752143E-2</v>
          </cell>
          <cell r="H197">
            <v>3.0546752884803085E-2</v>
          </cell>
          <cell r="I197">
            <v>3.8826657069811539E-2</v>
          </cell>
          <cell r="J197">
            <v>3.0995800596191413E-2</v>
          </cell>
          <cell r="K197">
            <v>3.6214182083481289E-2</v>
          </cell>
          <cell r="L197">
            <v>2.5993101339368246E-2</v>
          </cell>
          <cell r="M197">
            <v>3.2387279570104788E-2</v>
          </cell>
          <cell r="N197">
            <v>2.5406229246594646E-2</v>
          </cell>
        </row>
        <row r="198">
          <cell r="D198" t="str">
            <v>2.2.4</v>
          </cell>
          <cell r="E198">
            <v>3.2708283293996943E-2</v>
          </cell>
          <cell r="F198">
            <v>3.4477630239667538E-2</v>
          </cell>
          <cell r="G198">
            <v>3.30820617971639E-2</v>
          </cell>
          <cell r="H198">
            <v>3.1671659299244127E-2</v>
          </cell>
          <cell r="I198">
            <v>4.2047283089444221E-2</v>
          </cell>
          <cell r="J198">
            <v>3.1823743568378991E-2</v>
          </cell>
          <cell r="K198">
            <v>3.6900166925981276E-2</v>
          </cell>
          <cell r="L198">
            <v>2.7007368311916503E-2</v>
          </cell>
          <cell r="M198">
            <v>3.25699162514482E-2</v>
          </cell>
          <cell r="N198">
            <v>2.4107872319078086E-2</v>
          </cell>
        </row>
        <row r="199">
          <cell r="D199" t="str">
            <v>2.2.5</v>
          </cell>
          <cell r="E199">
            <v>3.4294211634396179E-2</v>
          </cell>
          <cell r="F199">
            <v>3.5007091027027842E-2</v>
          </cell>
          <cell r="G199">
            <v>3.5072624192013582E-2</v>
          </cell>
          <cell r="H199">
            <v>3.4618871460981748E-2</v>
          </cell>
          <cell r="I199">
            <v>3.6781061922805294E-2</v>
          </cell>
          <cell r="J199">
            <v>3.1826353648401591E-2</v>
          </cell>
          <cell r="K199">
            <v>3.7678630480706361E-2</v>
          </cell>
          <cell r="L199">
            <v>3.1026616552532398E-2</v>
          </cell>
          <cell r="M199">
            <v>3.539592830069227E-2</v>
          </cell>
          <cell r="N199">
            <v>2.4199844244946325E-2</v>
          </cell>
        </row>
        <row r="200">
          <cell r="D200" t="str">
            <v>2.2.6</v>
          </cell>
          <cell r="E200">
            <v>3.8318473380983667E-2</v>
          </cell>
          <cell r="F200">
            <v>3.7094742459910242E-2</v>
          </cell>
          <cell r="G200">
            <v>3.8474854061990992E-2</v>
          </cell>
          <cell r="H200">
            <v>3.6894158527301789E-2</v>
          </cell>
          <cell r="I200">
            <v>3.542163130082239E-2</v>
          </cell>
          <cell r="J200">
            <v>3.4224336521240732E-2</v>
          </cell>
          <cell r="K200">
            <v>3.9725168097124203E-2</v>
          </cell>
          <cell r="L200">
            <v>3.7966802395488969E-2</v>
          </cell>
          <cell r="M200">
            <v>4.4106599314547176E-2</v>
          </cell>
          <cell r="N200">
            <v>3.0908061518468439E-2</v>
          </cell>
        </row>
        <row r="201">
          <cell r="D201" t="str">
            <v>2.2.7</v>
          </cell>
          <cell r="E201">
            <v>4.288970247895979E-2</v>
          </cell>
          <cell r="F201">
            <v>4.4023416897282133E-2</v>
          </cell>
          <cell r="G201">
            <v>4.2944392484444434E-2</v>
          </cell>
          <cell r="H201">
            <v>4.2955568160502514E-2</v>
          </cell>
          <cell r="I201">
            <v>4.0029714156502513E-2</v>
          </cell>
          <cell r="J201">
            <v>4.1868293642477634E-2</v>
          </cell>
          <cell r="K201">
            <v>4.1691925932763371E-2</v>
          </cell>
          <cell r="L201">
            <v>4.3596047125881089E-2</v>
          </cell>
          <cell r="M201">
            <v>4.715736435046626E-2</v>
          </cell>
          <cell r="N201">
            <v>4.0697696640755274E-2</v>
          </cell>
        </row>
        <row r="202">
          <cell r="D202" t="str">
            <v>2.2.8</v>
          </cell>
          <cell r="E202">
            <v>4.4928956958477435E-2</v>
          </cell>
          <cell r="F202">
            <v>4.3902926467942104E-2</v>
          </cell>
          <cell r="G202">
            <v>4.5091333809377403E-2</v>
          </cell>
          <cell r="H202">
            <v>4.7278389143889994E-2</v>
          </cell>
          <cell r="I202">
            <v>4.0546288238464859E-2</v>
          </cell>
          <cell r="J202">
            <v>4.5262247227312001E-2</v>
          </cell>
          <cell r="K202">
            <v>4.106768596294421E-2</v>
          </cell>
          <cell r="L202">
            <v>4.833430166067991E-2</v>
          </cell>
          <cell r="M202">
            <v>5.2359006711221318E-2</v>
          </cell>
          <cell r="N202">
            <v>5.041662087977717E-2</v>
          </cell>
        </row>
        <row r="203">
          <cell r="D203" t="str">
            <v>2.2.9</v>
          </cell>
          <cell r="E203">
            <v>4.4297891737510649E-2</v>
          </cell>
          <cell r="F203">
            <v>4.7795097857999867E-2</v>
          </cell>
          <cell r="G203">
            <v>4.7252329410408411E-2</v>
          </cell>
          <cell r="H203">
            <v>4.9633633893798358E-2</v>
          </cell>
          <cell r="I203">
            <v>4.1045027456931588E-2</v>
          </cell>
          <cell r="J203">
            <v>4.3428543184142465E-2</v>
          </cell>
          <cell r="K203">
            <v>4.3733647310515315E-2</v>
          </cell>
          <cell r="L203">
            <v>5.2383232595963919E-2</v>
          </cell>
          <cell r="M203">
            <v>5.3248783324427076E-2</v>
          </cell>
          <cell r="N203">
            <v>6.4322537182935749E-2</v>
          </cell>
        </row>
        <row r="204">
          <cell r="D204" t="str">
            <v>2.2.10</v>
          </cell>
          <cell r="E204">
            <v>4.2022227852726156E-2</v>
          </cell>
          <cell r="F204">
            <v>4.8812722164370118E-2</v>
          </cell>
          <cell r="G204">
            <v>4.8349035957654822E-2</v>
          </cell>
          <cell r="H204">
            <v>5.0777898484266039E-2</v>
          </cell>
          <cell r="I204">
            <v>4.4049883476237818E-2</v>
          </cell>
          <cell r="J204">
            <v>4.4740205633772775E-2</v>
          </cell>
          <cell r="K204">
            <v>4.7055725891018023E-2</v>
          </cell>
          <cell r="L204">
            <v>5.5072349753674379E-2</v>
          </cell>
          <cell r="M204">
            <v>5.3387472556728842E-2</v>
          </cell>
          <cell r="N204">
            <v>6.0627176867985653E-2</v>
          </cell>
        </row>
        <row r="205">
          <cell r="D205" t="str">
            <v>2.2.11</v>
          </cell>
          <cell r="E205">
            <v>4.2657510520687295E-2</v>
          </cell>
          <cell r="F205">
            <v>5.0118766304443389E-2</v>
          </cell>
          <cell r="G205">
            <v>4.8809956601250724E-2</v>
          </cell>
          <cell r="H205">
            <v>4.8526458446384618E-2</v>
          </cell>
          <cell r="I205">
            <v>4.7849027880509591E-2</v>
          </cell>
          <cell r="J205">
            <v>4.2713253312851751E-2</v>
          </cell>
          <cell r="K205">
            <v>4.7455768218479556E-2</v>
          </cell>
          <cell r="L205">
            <v>5.4419788890970738E-2</v>
          </cell>
          <cell r="M205">
            <v>5.2454783488752328E-2</v>
          </cell>
          <cell r="N205">
            <v>5.1514789563455857E-2</v>
          </cell>
        </row>
        <row r="206">
          <cell r="D206" t="str">
            <v>2.2.12</v>
          </cell>
          <cell r="E206">
            <v>4.1334522238496506E-2</v>
          </cell>
          <cell r="F206">
            <v>5.0259292399190879E-2</v>
          </cell>
          <cell r="G206">
            <v>4.900278334279163E-2</v>
          </cell>
          <cell r="H206">
            <v>5.0813416528975801E-2</v>
          </cell>
          <cell r="I206">
            <v>4.3119604257118214E-2</v>
          </cell>
          <cell r="J206">
            <v>4.3033131414130919E-2</v>
          </cell>
          <cell r="K206">
            <v>4.7453152203952388E-2</v>
          </cell>
          <cell r="L206">
            <v>5.5313937090973167E-2</v>
          </cell>
          <cell r="M206">
            <v>5.1038911326149308E-2</v>
          </cell>
          <cell r="N206">
            <v>5.2197054031714783E-2</v>
          </cell>
        </row>
        <row r="207">
          <cell r="D207" t="str">
            <v>2.2.13</v>
          </cell>
          <cell r="E207">
            <v>4.2437730516932025E-2</v>
          </cell>
          <cell r="F207">
            <v>4.8778071400501055E-2</v>
          </cell>
          <cell r="G207">
            <v>4.8082620274829603E-2</v>
          </cell>
          <cell r="H207">
            <v>4.8704834219105486E-2</v>
          </cell>
          <cell r="I207">
            <v>5.0810252180192625E-2</v>
          </cell>
          <cell r="J207">
            <v>4.0560413249978097E-2</v>
          </cell>
          <cell r="K207">
            <v>4.6488916968599796E-2</v>
          </cell>
          <cell r="L207">
            <v>5.4438431304095619E-2</v>
          </cell>
          <cell r="M207">
            <v>5.2823161834251876E-2</v>
          </cell>
          <cell r="N207">
            <v>5.3157384270650684E-2</v>
          </cell>
        </row>
        <row r="208">
          <cell r="D208" t="str">
            <v>2.2.14</v>
          </cell>
          <cell r="E208">
            <v>4.1104541835709323E-2</v>
          </cell>
          <cell r="F208">
            <v>4.8413907857501194E-2</v>
          </cell>
          <cell r="G208">
            <v>4.8424076331786518E-2</v>
          </cell>
          <cell r="H208">
            <v>4.9283054520423072E-2</v>
          </cell>
          <cell r="I208">
            <v>4.6486412461473899E-2</v>
          </cell>
          <cell r="J208">
            <v>4.0716844045999082E-2</v>
          </cell>
          <cell r="K208">
            <v>4.6666598061252576E-2</v>
          </cell>
          <cell r="L208">
            <v>5.4228487680331915E-2</v>
          </cell>
          <cell r="M208">
            <v>5.1498846857152322E-2</v>
          </cell>
          <cell r="N208">
            <v>5.4854684357128182E-2</v>
          </cell>
        </row>
        <row r="209">
          <cell r="D209" t="str">
            <v>2.2.15</v>
          </cell>
          <cell r="E209">
            <v>4.0612134199174046E-2</v>
          </cell>
          <cell r="F209">
            <v>4.7859519673587154E-2</v>
          </cell>
          <cell r="G209">
            <v>4.724859067490423E-2</v>
          </cell>
          <cell r="H209">
            <v>4.6348242813473536E-2</v>
          </cell>
          <cell r="I209">
            <v>4.1513511103396815E-2</v>
          </cell>
          <cell r="J209">
            <v>4.120673047722069E-2</v>
          </cell>
          <cell r="K209">
            <v>4.7432310710732693E-2</v>
          </cell>
          <cell r="L209">
            <v>5.2427495593246796E-2</v>
          </cell>
          <cell r="M209">
            <v>5.4222712933352103E-2</v>
          </cell>
          <cell r="N209">
            <v>5.3683893685231465E-2</v>
          </cell>
        </row>
        <row r="210">
          <cell r="D210" t="str">
            <v>2.2.16</v>
          </cell>
          <cell r="E210">
            <v>4.1142218407781657E-2</v>
          </cell>
          <cell r="F210">
            <v>4.6204612171716009E-2</v>
          </cell>
          <cell r="G210">
            <v>4.4938862084682382E-2</v>
          </cell>
          <cell r="H210">
            <v>4.1431490545326549E-2</v>
          </cell>
          <cell r="I210">
            <v>4.1227516328056379E-2</v>
          </cell>
          <cell r="J210">
            <v>4.423379381354535E-2</v>
          </cell>
          <cell r="K210">
            <v>4.5086057522659886E-2</v>
          </cell>
          <cell r="L210">
            <v>4.8362316215922234E-2</v>
          </cell>
          <cell r="M210">
            <v>4.6229213334292966E-2</v>
          </cell>
          <cell r="N210">
            <v>5.1764188759836217E-2</v>
          </cell>
        </row>
        <row r="211">
          <cell r="D211" t="str">
            <v>2.2.17</v>
          </cell>
          <cell r="E211">
            <v>4.3474901962252822E-2</v>
          </cell>
          <cell r="F211">
            <v>4.3415279765736309E-2</v>
          </cell>
          <cell r="G211">
            <v>4.3823202675478019E-2</v>
          </cell>
          <cell r="H211">
            <v>3.9797323824746898E-2</v>
          </cell>
          <cell r="I211">
            <v>4.1225764689677355E-2</v>
          </cell>
          <cell r="J211">
            <v>4.824153074581123E-2</v>
          </cell>
          <cell r="K211">
            <v>4.3534674285055364E-2</v>
          </cell>
          <cell r="L211">
            <v>4.6732034641372815E-2</v>
          </cell>
          <cell r="M211">
            <v>3.5422360462072408E-2</v>
          </cell>
          <cell r="N211">
            <v>4.2345546886571148E-2</v>
          </cell>
        </row>
        <row r="212">
          <cell r="D212" t="str">
            <v>2.2.18</v>
          </cell>
          <cell r="E212">
            <v>4.953872000692057E-2</v>
          </cell>
          <cell r="F212">
            <v>4.2538638275940482E-2</v>
          </cell>
          <cell r="G212">
            <v>4.4463297520394164E-2</v>
          </cell>
          <cell r="H212">
            <v>4.0826393240192264E-2</v>
          </cell>
          <cell r="I212">
            <v>3.9076185918897548E-2</v>
          </cell>
          <cell r="J212">
            <v>5.3118127492971887E-2</v>
          </cell>
          <cell r="K212">
            <v>4.3913979066894308E-2</v>
          </cell>
          <cell r="L212">
            <v>4.4508328383458542E-2</v>
          </cell>
          <cell r="M212">
            <v>3.5366470771443337E-2</v>
          </cell>
          <cell r="N212">
            <v>4.0750968691323101E-2</v>
          </cell>
        </row>
        <row r="213">
          <cell r="D213" t="str">
            <v>2.2.19</v>
          </cell>
          <cell r="E213">
            <v>5.2442222592108748E-2</v>
          </cell>
          <cell r="F213">
            <v>4.1415198733669015E-2</v>
          </cell>
          <cell r="G213">
            <v>4.3937619645205803E-2</v>
          </cell>
          <cell r="H213">
            <v>4.1519191499325522E-2</v>
          </cell>
          <cell r="I213">
            <v>4.3767073497950178E-2</v>
          </cell>
          <cell r="J213">
            <v>5.3895455383936933E-2</v>
          </cell>
          <cell r="K213">
            <v>4.1738147964276405E-2</v>
          </cell>
          <cell r="L213">
            <v>4.2786159067714311E-2</v>
          </cell>
          <cell r="M213">
            <v>3.5043313714088094E-2</v>
          </cell>
          <cell r="N213">
            <v>3.7806433734824632E-2</v>
          </cell>
        </row>
        <row r="214">
          <cell r="D214" t="str">
            <v>2.2.20</v>
          </cell>
          <cell r="E214">
            <v>5.2752983531246099E-2</v>
          </cell>
          <cell r="F214">
            <v>3.9378243423575272E-2</v>
          </cell>
          <cell r="G214">
            <v>4.2443751825873371E-2</v>
          </cell>
          <cell r="H214">
            <v>4.0342494950181308E-2</v>
          </cell>
          <cell r="I214">
            <v>4.7243120241216525E-2</v>
          </cell>
          <cell r="J214">
            <v>5.2134751696536669E-2</v>
          </cell>
          <cell r="K214">
            <v>4.0074570620195718E-2</v>
          </cell>
          <cell r="L214">
            <v>4.0900741298239819E-2</v>
          </cell>
          <cell r="M214">
            <v>3.4404244559273961E-2</v>
          </cell>
          <cell r="N214">
            <v>3.7775139391217509E-2</v>
          </cell>
        </row>
        <row r="215">
          <cell r="D215" t="str">
            <v>2.2.21</v>
          </cell>
          <cell r="E215">
            <v>5.104424441643271E-2</v>
          </cell>
          <cell r="F215">
            <v>3.8191692136220062E-2</v>
          </cell>
          <cell r="G215">
            <v>4.046076409619595E-2</v>
          </cell>
          <cell r="H215">
            <v>4.0676970565528638E-2</v>
          </cell>
          <cell r="I215">
            <v>4.4219155439593552E-2</v>
          </cell>
          <cell r="J215">
            <v>4.992631181137773E-2</v>
          </cell>
          <cell r="K215">
            <v>3.8664919931244907E-2</v>
          </cell>
          <cell r="L215">
            <v>3.785955758446586E-2</v>
          </cell>
          <cell r="M215">
            <v>3.3258028211714606E-2</v>
          </cell>
          <cell r="N215">
            <v>3.3914707385942863E-2</v>
          </cell>
        </row>
        <row r="216">
          <cell r="D216" t="str">
            <v>2.2.22</v>
          </cell>
          <cell r="E216">
            <v>4.5985824068229077E-2</v>
          </cell>
          <cell r="F216">
            <v>3.7564276535979838E-2</v>
          </cell>
          <cell r="G216">
            <v>3.8555499299573505E-2</v>
          </cell>
          <cell r="H216">
            <v>4.2207613127357109E-2</v>
          </cell>
          <cell r="I216">
            <v>4.1136590372199258E-2</v>
          </cell>
          <cell r="J216">
            <v>4.6378291855954622E-2</v>
          </cell>
          <cell r="K216">
            <v>3.8356282190838364E-2</v>
          </cell>
          <cell r="L216">
            <v>3.3741150552180889E-2</v>
          </cell>
          <cell r="M216">
            <v>3.4042633484007274E-2</v>
          </cell>
          <cell r="N216">
            <v>3.9187923727801319E-2</v>
          </cell>
        </row>
        <row r="217">
          <cell r="D217" t="str">
            <v>2.2.23</v>
          </cell>
          <cell r="E217">
            <v>4.0533380922018747E-2</v>
          </cell>
          <cell r="F217">
            <v>3.6758102416480323E-2</v>
          </cell>
          <cell r="G217">
            <v>3.6935123556525742E-2</v>
          </cell>
          <cell r="H217">
            <v>4.0647231918299297E-2</v>
          </cell>
          <cell r="I217">
            <v>4.2400636322451141E-2</v>
          </cell>
          <cell r="J217">
            <v>4.1186586800810998E-2</v>
          </cell>
          <cell r="K217">
            <v>3.8140521628445834E-2</v>
          </cell>
          <cell r="L217">
            <v>3.0424430953709943E-2</v>
          </cell>
          <cell r="M217">
            <v>3.3775764192000679E-2</v>
          </cell>
          <cell r="N217">
            <v>3.9327912165616347E-2</v>
          </cell>
        </row>
        <row r="218">
          <cell r="D218" t="str">
            <v>2.2.24</v>
          </cell>
          <cell r="E218">
            <v>3.6827965112701533E-2</v>
          </cell>
          <cell r="F218">
            <v>3.6289265442146564E-2</v>
          </cell>
          <cell r="G218">
            <v>3.4946602239117691E-2</v>
          </cell>
          <cell r="H218">
            <v>3.9542300897091542E-2</v>
          </cell>
          <cell r="I218">
            <v>3.7946856883978634E-2</v>
          </cell>
          <cell r="J218">
            <v>3.5454011751337708E-2</v>
          </cell>
          <cell r="K218">
            <v>3.9076691012579885E-2</v>
          </cell>
          <cell r="L218">
            <v>2.8553478881851491E-2</v>
          </cell>
          <cell r="M218">
            <v>3.428100062609192E-2</v>
          </cell>
          <cell r="N218">
            <v>3.7400801708527824E-2</v>
          </cell>
        </row>
        <row r="219">
          <cell r="D219" t="str">
            <v>2.3.1</v>
          </cell>
          <cell r="E219">
            <v>3.4380576924096379E-2</v>
          </cell>
          <cell r="F219">
            <v>3.4738202400961836E-2</v>
          </cell>
          <cell r="G219">
            <v>3.3921165862757667E-2</v>
          </cell>
          <cell r="H219">
            <v>3.5199849678745947E-2</v>
          </cell>
          <cell r="I219">
            <v>3.8373973236732931E-2</v>
          </cell>
          <cell r="J219">
            <v>3.4870334166649856E-2</v>
          </cell>
          <cell r="K219">
            <v>3.7840234799527951E-2</v>
          </cell>
          <cell r="L219">
            <v>2.7632347791200464E-2</v>
          </cell>
          <cell r="M219">
            <v>3.3831467819189116E-2</v>
          </cell>
          <cell r="N219">
            <v>4.2117484157114971E-2</v>
          </cell>
        </row>
        <row r="220">
          <cell r="D220" t="str">
            <v>2.3.2</v>
          </cell>
          <cell r="E220">
            <v>3.3945027995223663E-2</v>
          </cell>
          <cell r="F220">
            <v>3.4705079358563345E-2</v>
          </cell>
          <cell r="G220">
            <v>3.2922829460733986E-2</v>
          </cell>
          <cell r="H220">
            <v>3.4021451649716088E-2</v>
          </cell>
          <cell r="I220">
            <v>3.7516871927784468E-2</v>
          </cell>
          <cell r="J220">
            <v>3.4029559581430051E-2</v>
          </cell>
          <cell r="K220">
            <v>3.703851903472765E-2</v>
          </cell>
          <cell r="L220">
            <v>2.6526875379770297E-2</v>
          </cell>
          <cell r="M220">
            <v>3.3077716087328991E-2</v>
          </cell>
          <cell r="N220">
            <v>3.8795332791323973E-2</v>
          </cell>
        </row>
        <row r="221">
          <cell r="D221" t="str">
            <v>2.3.3</v>
          </cell>
          <cell r="E221">
            <v>3.3985157396155513E-2</v>
          </cell>
          <cell r="F221">
            <v>3.4221737008336459E-2</v>
          </cell>
          <cell r="G221">
            <v>3.3047490677606227E-2</v>
          </cell>
          <cell r="H221">
            <v>3.3974733516268098E-2</v>
          </cell>
          <cell r="I221">
            <v>3.9829799484526029E-2</v>
          </cell>
          <cell r="J221">
            <v>3.3836983221872986E-2</v>
          </cell>
          <cell r="K221">
            <v>3.7668973777817978E-2</v>
          </cell>
          <cell r="L221">
            <v>2.6250124867676923E-2</v>
          </cell>
          <cell r="M221">
            <v>3.2761486912468142E-2</v>
          </cell>
          <cell r="N221">
            <v>3.8947999767710281E-2</v>
          </cell>
        </row>
        <row r="222">
          <cell r="D222" t="str">
            <v>2.3.4</v>
          </cell>
          <cell r="E222">
            <v>3.3966720644341919E-2</v>
          </cell>
          <cell r="F222">
            <v>3.4797085195793817E-2</v>
          </cell>
          <cell r="G222">
            <v>3.3637664992390577E-2</v>
          </cell>
          <cell r="H222">
            <v>3.3951786063054663E-2</v>
          </cell>
          <cell r="I222">
            <v>4.1143485939882582E-2</v>
          </cell>
          <cell r="J222">
            <v>3.3972875104756849E-2</v>
          </cell>
          <cell r="K222">
            <v>3.843642365244896E-2</v>
          </cell>
          <cell r="L222">
            <v>2.6957246950833097E-2</v>
          </cell>
          <cell r="M222">
            <v>3.2749453838843298E-2</v>
          </cell>
          <cell r="N222">
            <v>4.3708351178507396E-2</v>
          </cell>
        </row>
        <row r="223">
          <cell r="D223" t="str">
            <v>2.3.5</v>
          </cell>
          <cell r="E223">
            <v>3.5406840554373133E-2</v>
          </cell>
          <cell r="F223">
            <v>3.5028840630586977E-2</v>
          </cell>
          <cell r="G223">
            <v>3.4822206633579107E-2</v>
          </cell>
          <cell r="H223">
            <v>3.4045222329950629E-2</v>
          </cell>
          <cell r="I223">
            <v>3.9116313467589592E-2</v>
          </cell>
          <cell r="J223">
            <v>3.6358037406740061E-2</v>
          </cell>
          <cell r="K223">
            <v>3.7987271906869589E-2</v>
          </cell>
          <cell r="L223">
            <v>3.1185011762655264E-2</v>
          </cell>
          <cell r="M223">
            <v>3.4991295675642242E-2</v>
          </cell>
          <cell r="N223">
            <v>4.2667811177491126E-2</v>
          </cell>
        </row>
        <row r="224">
          <cell r="D224" t="str">
            <v>2.3.6</v>
          </cell>
          <cell r="E224">
            <v>4.0081189119186934E-2</v>
          </cell>
          <cell r="F224">
            <v>3.7877116453312598E-2</v>
          </cell>
          <cell r="G224">
            <v>3.8285539079994262E-2</v>
          </cell>
          <cell r="H224">
            <v>3.7724995662622635E-2</v>
          </cell>
          <cell r="I224">
            <v>3.9063851260461913E-2</v>
          </cell>
          <cell r="J224">
            <v>3.8231833592012363E-2</v>
          </cell>
          <cell r="K224">
            <v>4.0626720565104232E-2</v>
          </cell>
          <cell r="L224">
            <v>3.9293136817377707E-2</v>
          </cell>
          <cell r="M224">
            <v>4.4270239409230645E-2</v>
          </cell>
          <cell r="N224">
            <v>4.1152483685276464E-2</v>
          </cell>
        </row>
        <row r="225">
          <cell r="D225" t="str">
            <v>2.3.7</v>
          </cell>
          <cell r="E225">
            <v>4.6491202938804377E-2</v>
          </cell>
          <cell r="F225">
            <v>4.4326758578012264E-2</v>
          </cell>
          <cell r="G225">
            <v>4.3727795394734786E-2</v>
          </cell>
          <cell r="H225">
            <v>4.4776603970382765E-2</v>
          </cell>
          <cell r="I225">
            <v>4.4340401686725546E-2</v>
          </cell>
          <cell r="J225">
            <v>4.4858913447770848E-2</v>
          </cell>
          <cell r="K225">
            <v>4.374443756655589E-2</v>
          </cell>
          <cell r="L225">
            <v>4.4771575775597358E-2</v>
          </cell>
          <cell r="M225">
            <v>4.8887490200064297E-2</v>
          </cell>
          <cell r="N225">
            <v>4.4895433329219872E-2</v>
          </cell>
        </row>
        <row r="226">
          <cell r="D226" t="str">
            <v>2.3.8</v>
          </cell>
          <cell r="E226">
            <v>4.760227456079065E-2</v>
          </cell>
          <cell r="F226">
            <v>4.6215642415584908E-2</v>
          </cell>
          <cell r="G226">
            <v>4.6803550205811228E-2</v>
          </cell>
          <cell r="H226">
            <v>4.7089563189568397E-2</v>
          </cell>
          <cell r="I226">
            <v>4.6484630458672169E-2</v>
          </cell>
          <cell r="J226">
            <v>4.8297139569887897E-2</v>
          </cell>
          <cell r="K226">
            <v>4.4085283096128289E-2</v>
          </cell>
          <cell r="L226">
            <v>4.9628008729498976E-2</v>
          </cell>
          <cell r="M226">
            <v>5.353610720281337E-2</v>
          </cell>
          <cell r="N226">
            <v>4.7877543390994419E-2</v>
          </cell>
        </row>
        <row r="227">
          <cell r="D227" t="str">
            <v>2.3.9</v>
          </cell>
          <cell r="E227">
            <v>4.4323196653946607E-2</v>
          </cell>
          <cell r="F227">
            <v>4.8536701971838479E-2</v>
          </cell>
          <cell r="G227">
            <v>4.7792485634732693E-2</v>
          </cell>
          <cell r="H227">
            <v>4.8906065063336009E-2</v>
          </cell>
          <cell r="I227">
            <v>4.6363147660292134E-2</v>
          </cell>
          <cell r="J227">
            <v>4.5804462151433363E-2</v>
          </cell>
          <cell r="K227">
            <v>4.4855470136224616E-2</v>
          </cell>
          <cell r="L227">
            <v>5.2734246262799878E-2</v>
          </cell>
          <cell r="M227">
            <v>5.2354379152363024E-2</v>
          </cell>
          <cell r="N227">
            <v>5.1179051822385475E-2</v>
          </cell>
        </row>
        <row r="228">
          <cell r="D228" t="str">
            <v>2.3.10</v>
          </cell>
          <cell r="E228">
            <v>4.3210031764651435E-2</v>
          </cell>
          <cell r="F228">
            <v>4.8100609359294381E-2</v>
          </cell>
          <cell r="G228">
            <v>4.8721063264013431E-2</v>
          </cell>
          <cell r="H228">
            <v>4.8536333227480064E-2</v>
          </cell>
          <cell r="I228">
            <v>4.6647755133959794E-2</v>
          </cell>
          <cell r="J228">
            <v>4.1629529064985328E-2</v>
          </cell>
          <cell r="K228">
            <v>4.6314995191484562E-2</v>
          </cell>
          <cell r="L228">
            <v>5.4142435089477067E-2</v>
          </cell>
          <cell r="M228">
            <v>5.1995552896870231E-2</v>
          </cell>
          <cell r="N228">
            <v>4.3006945099775699E-2</v>
          </cell>
        </row>
        <row r="229">
          <cell r="D229" t="str">
            <v>2.3.11</v>
          </cell>
          <cell r="E229">
            <v>4.0089287530418911E-2</v>
          </cell>
          <cell r="F229">
            <v>4.9977883664605899E-2</v>
          </cell>
          <cell r="G229">
            <v>5.0083151353351611E-2</v>
          </cell>
          <cell r="H229">
            <v>4.7961772218434236E-2</v>
          </cell>
          <cell r="I229">
            <v>4.1439569521359423E-2</v>
          </cell>
          <cell r="J229">
            <v>3.8676337417664748E-2</v>
          </cell>
          <cell r="K229">
            <v>4.8311860042160558E-2</v>
          </cell>
          <cell r="L229">
            <v>5.4543440159553522E-2</v>
          </cell>
          <cell r="M229">
            <v>5.1063631454871611E-2</v>
          </cell>
          <cell r="N229">
            <v>4.632886962013371E-2</v>
          </cell>
        </row>
        <row r="230">
          <cell r="D230" t="str">
            <v>2.3.12</v>
          </cell>
          <cell r="E230">
            <v>3.8233660726029156E-2</v>
          </cell>
          <cell r="F230">
            <v>5.0378853619265807E-2</v>
          </cell>
          <cell r="G230">
            <v>4.8039270693820683E-2</v>
          </cell>
          <cell r="H230">
            <v>4.9419450014375615E-2</v>
          </cell>
          <cell r="I230">
            <v>4.204714745765685E-2</v>
          </cell>
          <cell r="J230">
            <v>3.8585555137996025E-2</v>
          </cell>
          <cell r="K230">
            <v>4.7070008070532375E-2</v>
          </cell>
          <cell r="L230">
            <v>5.4636798579606946E-2</v>
          </cell>
          <cell r="M230">
            <v>4.8863905375759603E-2</v>
          </cell>
          <cell r="N230">
            <v>4.9042394689276202E-2</v>
          </cell>
        </row>
        <row r="231">
          <cell r="D231" t="str">
            <v>2.3.13</v>
          </cell>
          <cell r="E231">
            <v>3.787715197079064E-2</v>
          </cell>
          <cell r="F231">
            <v>4.7782258811526188E-2</v>
          </cell>
          <cell r="G231">
            <v>4.7351267899156238E-2</v>
          </cell>
          <cell r="H231">
            <v>4.7606549758825362E-2</v>
          </cell>
          <cell r="I231">
            <v>4.5625725761353687E-2</v>
          </cell>
          <cell r="J231">
            <v>3.7754347485817963E-2</v>
          </cell>
          <cell r="K231">
            <v>4.4811641274210744E-2</v>
          </cell>
          <cell r="L231">
            <v>5.3089564490618635E-2</v>
          </cell>
          <cell r="M231">
            <v>5.1508935399481606E-2</v>
          </cell>
          <cell r="N231">
            <v>4.3864420836388182E-2</v>
          </cell>
        </row>
        <row r="232">
          <cell r="D232" t="str">
            <v>2.3.14</v>
          </cell>
          <cell r="E232">
            <v>3.7652889710988E-2</v>
          </cell>
          <cell r="F232">
            <v>4.7713236789937274E-2</v>
          </cell>
          <cell r="G232">
            <v>4.6492011345490178E-2</v>
          </cell>
          <cell r="H232">
            <v>4.8519199815103213E-2</v>
          </cell>
          <cell r="I232">
            <v>4.1953699151210687E-2</v>
          </cell>
          <cell r="J232">
            <v>3.6509270379365494E-2</v>
          </cell>
          <cell r="K232">
            <v>4.5235268951825752E-2</v>
          </cell>
          <cell r="L232">
            <v>5.2686903367322541E-2</v>
          </cell>
          <cell r="M232">
            <v>5.2173080843082059E-2</v>
          </cell>
          <cell r="N232">
            <v>4.0418865555063556E-2</v>
          </cell>
        </row>
        <row r="233">
          <cell r="D233" t="str">
            <v>2.3.15</v>
          </cell>
          <cell r="E233">
            <v>3.6499483424293488E-2</v>
          </cell>
          <cell r="F233">
            <v>4.8011673519956666E-2</v>
          </cell>
          <cell r="G233">
            <v>4.6937250819897122E-2</v>
          </cell>
          <cell r="H233">
            <v>4.7146365854024971E-2</v>
          </cell>
          <cell r="I233">
            <v>3.8805474890358092E-2</v>
          </cell>
          <cell r="J233">
            <v>3.8118119357906551E-2</v>
          </cell>
          <cell r="K233">
            <v>4.5877852759384413E-2</v>
          </cell>
          <cell r="L233">
            <v>5.2678559893086216E-2</v>
          </cell>
          <cell r="M233">
            <v>5.3776848895801053E-2</v>
          </cell>
          <cell r="N233">
            <v>3.8709358372229767E-2</v>
          </cell>
        </row>
        <row r="234">
          <cell r="D234" t="str">
            <v>2.3.16</v>
          </cell>
          <cell r="E234">
            <v>3.8454792417907419E-2</v>
          </cell>
          <cell r="F234">
            <v>4.7083534348600846E-2</v>
          </cell>
          <cell r="G234">
            <v>4.5947427309845898E-2</v>
          </cell>
          <cell r="H234">
            <v>4.2807908001087483E-2</v>
          </cell>
          <cell r="I234">
            <v>4.4081861372224446E-2</v>
          </cell>
          <cell r="J234">
            <v>3.9813655055108456E-2</v>
          </cell>
          <cell r="K234">
            <v>4.5846426678385378E-2</v>
          </cell>
          <cell r="L234">
            <v>4.9391724067451771E-2</v>
          </cell>
          <cell r="M234">
            <v>4.6391028525363677E-2</v>
          </cell>
          <cell r="N234">
            <v>4.0079277941913051E-2</v>
          </cell>
        </row>
        <row r="235">
          <cell r="D235" t="str">
            <v>2.3.17</v>
          </cell>
          <cell r="E235">
            <v>4.276903234102792E-2</v>
          </cell>
          <cell r="F235">
            <v>4.3601980301552601E-2</v>
          </cell>
          <cell r="G235">
            <v>4.3867382718023686E-2</v>
          </cell>
          <cell r="H235">
            <v>3.9923783584318105E-2</v>
          </cell>
          <cell r="I235">
            <v>4.2190762749668875E-2</v>
          </cell>
          <cell r="J235">
            <v>4.5248629184920994E-2</v>
          </cell>
          <cell r="K235">
            <v>4.3317799006928989E-2</v>
          </cell>
          <cell r="L235">
            <v>4.6387441260993256E-2</v>
          </cell>
          <cell r="M235">
            <v>3.591631815542929E-2</v>
          </cell>
          <cell r="N235">
            <v>3.7170438954986604E-2</v>
          </cell>
        </row>
        <row r="236">
          <cell r="D236" t="str">
            <v>2.3.18</v>
          </cell>
          <cell r="E236">
            <v>4.8058806827820912E-2</v>
          </cell>
          <cell r="F236">
            <v>4.2765176508117356E-2</v>
          </cell>
          <cell r="G236">
            <v>4.4280143796827855E-2</v>
          </cell>
          <cell r="H236">
            <v>4.1836397212800282E-2</v>
          </cell>
          <cell r="I236">
            <v>4.0492298793910267E-2</v>
          </cell>
          <cell r="J236">
            <v>5.2770751137256544E-2</v>
          </cell>
          <cell r="K236">
            <v>4.2649964847952505E-2</v>
          </cell>
          <cell r="L236">
            <v>4.5252374799279391E-2</v>
          </cell>
          <cell r="M236">
            <v>3.6580624040011417E-2</v>
          </cell>
          <cell r="N236">
            <v>4.0237842899556474E-2</v>
          </cell>
        </row>
        <row r="237">
          <cell r="D237" t="str">
            <v>2.3.19</v>
          </cell>
          <cell r="E237">
            <v>5.3111439461050826E-2</v>
          </cell>
          <cell r="F237">
            <v>3.9735065063076988E-2</v>
          </cell>
          <cell r="G237">
            <v>4.2948250465901644E-2</v>
          </cell>
          <cell r="H237">
            <v>4.1685335054426627E-2</v>
          </cell>
          <cell r="I237">
            <v>3.7214722403608486E-2</v>
          </cell>
          <cell r="J237">
            <v>5.2724148858758375E-2</v>
          </cell>
          <cell r="K237">
            <v>4.0225383678747645E-2</v>
          </cell>
          <cell r="L237">
            <v>4.2536624501866141E-2</v>
          </cell>
          <cell r="M237">
            <v>3.5038304883269963E-2</v>
          </cell>
          <cell r="N237">
            <v>4.2446410034916046E-2</v>
          </cell>
        </row>
        <row r="238">
          <cell r="D238" t="str">
            <v>2.3.20</v>
          </cell>
          <cell r="E238">
            <v>5.3896422701632765E-2</v>
          </cell>
          <cell r="F238">
            <v>3.8189809265500647E-2</v>
          </cell>
          <cell r="G238">
            <v>4.0888403376344917E-2</v>
          </cell>
          <cell r="H238">
            <v>3.9866826564795073E-2</v>
          </cell>
          <cell r="I238">
            <v>3.5933496938912186E-2</v>
          </cell>
          <cell r="J238">
            <v>5.1762642871999033E-2</v>
          </cell>
          <cell r="K238">
            <v>3.677493000041468E-2</v>
          </cell>
          <cell r="L238">
            <v>3.9863590264217354E-2</v>
          </cell>
          <cell r="M238">
            <v>3.4089216256233235E-2</v>
          </cell>
          <cell r="N238">
            <v>4.1242314476731108E-2</v>
          </cell>
        </row>
        <row r="239">
          <cell r="D239" t="str">
            <v>2.3.21</v>
          </cell>
          <cell r="E239">
            <v>5.1600268458732453E-2</v>
          </cell>
          <cell r="F239">
            <v>3.7360086463373604E-2</v>
          </cell>
          <cell r="G239">
            <v>3.9603311920957236E-2</v>
          </cell>
          <cell r="H239">
            <v>3.9608641990299516E-2</v>
          </cell>
          <cell r="I239">
            <v>3.7599335959613282E-2</v>
          </cell>
          <cell r="J239">
            <v>5.1022116571267706E-2</v>
          </cell>
          <cell r="K239">
            <v>3.7169766118791067E-2</v>
          </cell>
          <cell r="L239">
            <v>3.6824669398050444E-2</v>
          </cell>
          <cell r="M239">
            <v>3.3785020154997222E-2</v>
          </cell>
          <cell r="N239">
            <v>3.9338173912412254E-2</v>
          </cell>
        </row>
        <row r="240">
          <cell r="D240" t="str">
            <v>2.3.22</v>
          </cell>
          <cell r="E240">
            <v>4.7530116836741486E-2</v>
          </cell>
          <cell r="F240">
            <v>3.6635096462921339E-2</v>
          </cell>
          <cell r="G240">
            <v>3.874716365124535E-2</v>
          </cell>
          <cell r="H240">
            <v>4.0340902425576676E-2</v>
          </cell>
          <cell r="I240">
            <v>4.3254761887977132E-2</v>
          </cell>
          <cell r="J240">
            <v>4.626411052239502E-2</v>
          </cell>
          <cell r="K240">
            <v>3.7878144541223013E-2</v>
          </cell>
          <cell r="L240">
            <v>3.3452312961493674E-2</v>
          </cell>
          <cell r="M240">
            <v>3.4320572151793544E-2</v>
          </cell>
          <cell r="N240">
            <v>3.3006917878323744E-2</v>
          </cell>
        </row>
        <row r="241">
          <cell r="D241" t="str">
            <v>2.3.23</v>
          </cell>
          <cell r="E241">
            <v>4.2659131807437287E-2</v>
          </cell>
          <cell r="F241">
            <v>3.6132110831158408E-2</v>
          </cell>
          <cell r="G241">
            <v>3.6664727583809412E-2</v>
          </cell>
          <cell r="H241">
            <v>3.8179365526586427E-2</v>
          </cell>
          <cell r="I241">
            <v>4.6161496051645115E-2</v>
          </cell>
          <cell r="J241">
            <v>4.042598126587342E-2</v>
          </cell>
          <cell r="K241">
            <v>3.8082097582959717E-2</v>
          </cell>
          <cell r="L241">
            <v>3.0631788854276389E-2</v>
          </cell>
          <cell r="M241">
            <v>3.4406969620419905E-2</v>
          </cell>
          <cell r="N241">
            <v>3.6961060620358741E-2</v>
          </cell>
        </row>
        <row r="242">
          <cell r="D242" t="str">
            <v>2.3.24</v>
          </cell>
          <cell r="E242">
            <v>3.8175297233558197E-2</v>
          </cell>
          <cell r="F242">
            <v>3.6085460978121327E-2</v>
          </cell>
          <cell r="G242">
            <v>3.4468445858974441E-2</v>
          </cell>
          <cell r="H242">
            <v>3.6870897628221211E-2</v>
          </cell>
          <cell r="I242">
            <v>4.4319416803874474E-2</v>
          </cell>
          <cell r="J242">
            <v>3.8434667446130014E-2</v>
          </cell>
          <cell r="K242">
            <v>3.815052671959341E-2</v>
          </cell>
          <cell r="L242">
            <v>2.8903197975296693E-2</v>
          </cell>
          <cell r="M242">
            <v>3.3630355048672587E-2</v>
          </cell>
          <cell r="N242">
            <v>3.6805217807910913E-2</v>
          </cell>
        </row>
        <row r="243">
          <cell r="D243" t="str">
            <v>2.4.1</v>
          </cell>
          <cell r="E243">
            <v>3.5982754381023163E-2</v>
          </cell>
          <cell r="F243">
            <v>3.4232833530549192E-2</v>
          </cell>
          <cell r="G243">
            <v>3.326645408463666E-2</v>
          </cell>
          <cell r="H243">
            <v>3.5113101343539926E-2</v>
          </cell>
          <cell r="I243">
            <v>3.8783639861146003E-2</v>
          </cell>
          <cell r="J243">
            <v>3.5235070901647216E-2</v>
          </cell>
          <cell r="K243">
            <v>3.8366318251605872E-2</v>
          </cell>
          <cell r="L243">
            <v>2.7402523711264861E-2</v>
          </cell>
          <cell r="M243">
            <v>3.3991586451453872E-2</v>
          </cell>
          <cell r="N243">
            <v>3.1759360266520764E-2</v>
          </cell>
        </row>
        <row r="244">
          <cell r="D244" t="str">
            <v>2.4.2</v>
          </cell>
          <cell r="E244">
            <v>3.5079730011240595E-2</v>
          </cell>
          <cell r="F244">
            <v>3.4475436339875924E-2</v>
          </cell>
          <cell r="G244">
            <v>3.2862015511310384E-2</v>
          </cell>
          <cell r="H244">
            <v>3.4096852724949327E-2</v>
          </cell>
          <cell r="I244">
            <v>3.7433342656074967E-2</v>
          </cell>
          <cell r="J244">
            <v>3.5004653868717185E-2</v>
          </cell>
          <cell r="K244">
            <v>3.8287825844912478E-2</v>
          </cell>
          <cell r="L244">
            <v>2.6388257909003787E-2</v>
          </cell>
          <cell r="M244">
            <v>3.489521795983324E-2</v>
          </cell>
          <cell r="N244">
            <v>3.5499579810634056E-2</v>
          </cell>
        </row>
        <row r="245">
          <cell r="D245" t="str">
            <v>2.4.3</v>
          </cell>
          <cell r="E245">
            <v>3.5142249942731595E-2</v>
          </cell>
          <cell r="F245">
            <v>3.4570532058205816E-2</v>
          </cell>
          <cell r="G245">
            <v>3.2837196625490672E-2</v>
          </cell>
          <cell r="H245">
            <v>3.4601932535336902E-2</v>
          </cell>
          <cell r="I245">
            <v>3.6779767767505522E-2</v>
          </cell>
          <cell r="J245">
            <v>3.5042040315897457E-2</v>
          </cell>
          <cell r="K245">
            <v>3.9148388674319294E-2</v>
          </cell>
          <cell r="L245">
            <v>2.5854155960739107E-2</v>
          </cell>
          <cell r="M245">
            <v>3.4319074363107667E-2</v>
          </cell>
          <cell r="N245">
            <v>3.7997530009385792E-2</v>
          </cell>
        </row>
        <row r="246">
          <cell r="D246" t="str">
            <v>2.4.4</v>
          </cell>
          <cell r="E246">
            <v>3.553272266768772E-2</v>
          </cell>
          <cell r="F246">
            <v>3.5519291307518304E-2</v>
          </cell>
          <cell r="G246">
            <v>3.3551231287715186E-2</v>
          </cell>
          <cell r="H246">
            <v>3.4786342183461397E-2</v>
          </cell>
          <cell r="I246">
            <v>3.9858755808218078E-2</v>
          </cell>
          <cell r="J246">
            <v>3.5024918831958955E-2</v>
          </cell>
          <cell r="K246">
            <v>4.052798812994024E-2</v>
          </cell>
          <cell r="L246">
            <v>2.6963655820695993E-2</v>
          </cell>
          <cell r="M246">
            <v>3.4830638342142964E-2</v>
          </cell>
          <cell r="N246">
            <v>3.8139146441620052E-2</v>
          </cell>
        </row>
        <row r="247">
          <cell r="D247" t="str">
            <v>2.4.5</v>
          </cell>
          <cell r="E247">
            <v>3.7730238144277659E-2</v>
          </cell>
          <cell r="F247">
            <v>3.5819379443502053E-2</v>
          </cell>
          <cell r="G247">
            <v>3.5354637090696618E-2</v>
          </cell>
          <cell r="H247">
            <v>3.5552737219423841E-2</v>
          </cell>
          <cell r="I247">
            <v>4.1858282117750271E-2</v>
          </cell>
          <cell r="J247">
            <v>3.6624923601664888E-2</v>
          </cell>
          <cell r="K247">
            <v>4.0182198651044561E-2</v>
          </cell>
          <cell r="L247">
            <v>3.1315431685026186E-2</v>
          </cell>
          <cell r="M247">
            <v>3.6867634088665231E-2</v>
          </cell>
          <cell r="N247">
            <v>3.4915838240846597E-2</v>
          </cell>
        </row>
        <row r="248">
          <cell r="D248" t="str">
            <v>2.4.6</v>
          </cell>
          <cell r="E248">
            <v>4.2337958677146487E-2</v>
          </cell>
          <cell r="F248">
            <v>3.8454012516135082E-2</v>
          </cell>
          <cell r="G248">
            <v>3.8338691340547758E-2</v>
          </cell>
          <cell r="H248">
            <v>3.7989410874622619E-2</v>
          </cell>
          <cell r="I248">
            <v>4.3217581304188443E-2</v>
          </cell>
          <cell r="J248">
            <v>3.8498877353519034E-2</v>
          </cell>
          <cell r="K248">
            <v>4.1256647271971134E-2</v>
          </cell>
          <cell r="L248">
            <v>3.9709344807279695E-2</v>
          </cell>
          <cell r="M248">
            <v>4.5220790224224122E-2</v>
          </cell>
          <cell r="N248">
            <v>3.392293201933895E-2</v>
          </cell>
        </row>
        <row r="249">
          <cell r="D249" t="str">
            <v>2.4.7</v>
          </cell>
          <cell r="E249">
            <v>4.8654409685775939E-2</v>
          </cell>
          <cell r="F249">
            <v>4.3700855058283757E-2</v>
          </cell>
          <cell r="G249">
            <v>4.3412739282468339E-2</v>
          </cell>
          <cell r="H249">
            <v>4.401081569749777E-2</v>
          </cell>
          <cell r="I249">
            <v>4.4668762783201567E-2</v>
          </cell>
          <cell r="J249">
            <v>4.5360369672327809E-2</v>
          </cell>
          <cell r="K249">
            <v>4.3952309622735858E-2</v>
          </cell>
          <cell r="L249">
            <v>4.4797509193219016E-2</v>
          </cell>
          <cell r="M249">
            <v>4.7160272358498359E-2</v>
          </cell>
          <cell r="N249">
            <v>3.5541405530587676E-2</v>
          </cell>
        </row>
        <row r="250">
          <cell r="D250" t="str">
            <v>2.4.8</v>
          </cell>
          <cell r="E250">
            <v>5.0112823138261736E-2</v>
          </cell>
          <cell r="F250">
            <v>4.4613114574054827E-2</v>
          </cell>
          <cell r="G250">
            <v>4.5944665235750193E-2</v>
          </cell>
          <cell r="H250">
            <v>4.765674385162167E-2</v>
          </cell>
          <cell r="I250">
            <v>4.6590064978784825E-2</v>
          </cell>
          <cell r="J250">
            <v>4.9306269219952847E-2</v>
          </cell>
          <cell r="K250">
            <v>4.3157139941612382E-2</v>
          </cell>
          <cell r="L250">
            <v>4.9370603466562128E-2</v>
          </cell>
          <cell r="M250">
            <v>5.2694713385269189E-2</v>
          </cell>
          <cell r="N250">
            <v>4.2105997740047252E-2</v>
          </cell>
        </row>
        <row r="251">
          <cell r="D251" t="str">
            <v>2.4.9</v>
          </cell>
          <cell r="E251">
            <v>4.6907701093736785E-2</v>
          </cell>
          <cell r="F251">
            <v>4.9832938895763339E-2</v>
          </cell>
          <cell r="G251">
            <v>4.7861994407452764E-2</v>
          </cell>
          <cell r="H251">
            <v>5.0749954741860767E-2</v>
          </cell>
          <cell r="I251">
            <v>4.7262264656389726E-2</v>
          </cell>
          <cell r="J251">
            <v>4.4483852381667049E-2</v>
          </cell>
          <cell r="K251">
            <v>4.5387383234379491E-2</v>
          </cell>
          <cell r="L251">
            <v>5.3628243503713764E-2</v>
          </cell>
          <cell r="M251">
            <v>5.2749952310126448E-2</v>
          </cell>
          <cell r="N251">
            <v>5.6411757846357324E-2</v>
          </cell>
        </row>
        <row r="252">
          <cell r="D252" t="str">
            <v>2.4.10</v>
          </cell>
          <cell r="E252">
            <v>4.3819445338154454E-2</v>
          </cell>
          <cell r="F252">
            <v>4.9598812161650414E-2</v>
          </cell>
          <cell r="G252">
            <v>4.8597014296152756E-2</v>
          </cell>
          <cell r="H252">
            <v>5.0285604698373045E-2</v>
          </cell>
          <cell r="I252">
            <v>5.0124739524565018E-2</v>
          </cell>
          <cell r="J252">
            <v>4.1237780392197873E-2</v>
          </cell>
          <cell r="K252">
            <v>4.6416036022754334E-2</v>
          </cell>
          <cell r="L252">
            <v>5.3988537992729381E-2</v>
          </cell>
          <cell r="M252">
            <v>5.095251312548519E-2</v>
          </cell>
          <cell r="N252">
            <v>5.545317599285509E-2</v>
          </cell>
        </row>
        <row r="253">
          <cell r="D253" t="str">
            <v>2.4.11</v>
          </cell>
          <cell r="E253">
            <v>4.0479425045701289E-2</v>
          </cell>
          <cell r="F253">
            <v>5.0236785883502416E-2</v>
          </cell>
          <cell r="G253">
            <v>4.9703586953999804E-2</v>
          </cell>
          <cell r="H253">
            <v>4.9045291193784347E-2</v>
          </cell>
          <cell r="I253">
            <v>4.5025893112956558E-2</v>
          </cell>
          <cell r="J253">
            <v>4.1246079177558521E-2</v>
          </cell>
          <cell r="K253">
            <v>4.7800259757262833E-2</v>
          </cell>
          <cell r="L253">
            <v>5.5418546445235604E-2</v>
          </cell>
          <cell r="M253">
            <v>5.1525113700791346E-2</v>
          </cell>
          <cell r="N253">
            <v>4.8338484640527278E-2</v>
          </cell>
        </row>
        <row r="254">
          <cell r="D254" t="str">
            <v>2.4.12</v>
          </cell>
          <cell r="E254">
            <v>3.9495740683333835E-2</v>
          </cell>
          <cell r="F254">
            <v>4.9502208286489373E-2</v>
          </cell>
          <cell r="G254">
            <v>4.7927847184494395E-2</v>
          </cell>
          <cell r="H254">
            <v>4.8405588246821972E-2</v>
          </cell>
          <cell r="I254">
            <v>4.4559962973919405E-2</v>
          </cell>
          <cell r="J254">
            <v>3.909235576771293E-2</v>
          </cell>
          <cell r="K254">
            <v>4.7243059937255576E-2</v>
          </cell>
          <cell r="L254">
            <v>5.4822257193930926E-2</v>
          </cell>
          <cell r="M254">
            <v>4.8830001725612471E-2</v>
          </cell>
          <cell r="N254">
            <v>4.4075898224384548E-2</v>
          </cell>
        </row>
        <row r="255">
          <cell r="D255" t="str">
            <v>2.4.13</v>
          </cell>
          <cell r="E255">
            <v>3.8389832386072791E-2</v>
          </cell>
          <cell r="F255">
            <v>4.8427254891165963E-2</v>
          </cell>
          <cell r="G255">
            <v>4.7994305604787485E-2</v>
          </cell>
          <cell r="H255">
            <v>4.6933841657198022E-2</v>
          </cell>
          <cell r="I255">
            <v>4.6084091543321423E-2</v>
          </cell>
          <cell r="J255">
            <v>3.6938145118575343E-2</v>
          </cell>
          <cell r="K255">
            <v>4.5338802520118536E-2</v>
          </cell>
          <cell r="L255">
            <v>5.404789236023054E-2</v>
          </cell>
          <cell r="M255">
            <v>5.1744942075223316E-2</v>
          </cell>
          <cell r="N255">
            <v>4.2169418261063879E-2</v>
          </cell>
        </row>
        <row r="256">
          <cell r="D256" t="str">
            <v>2.4.14</v>
          </cell>
          <cell r="E256">
            <v>3.6106446922607061E-2</v>
          </cell>
          <cell r="F256">
            <v>4.8504439785733697E-2</v>
          </cell>
          <cell r="G256">
            <v>4.7669481022174956E-2</v>
          </cell>
          <cell r="H256">
            <v>4.8616809952553915E-2</v>
          </cell>
          <cell r="I256">
            <v>4.2857657256078138E-2</v>
          </cell>
          <cell r="J256">
            <v>3.6550884185808423E-2</v>
          </cell>
          <cell r="K256">
            <v>4.5810221107230452E-2</v>
          </cell>
          <cell r="L256">
            <v>5.503694878016354E-2</v>
          </cell>
          <cell r="M256">
            <v>5.3206921550017099E-2</v>
          </cell>
          <cell r="N256">
            <v>4.3559896135826309E-2</v>
          </cell>
        </row>
        <row r="257">
          <cell r="D257" t="str">
            <v>2.4.15</v>
          </cell>
          <cell r="E257">
            <v>3.5361048609855797E-2</v>
          </cell>
          <cell r="F257">
            <v>4.8302650739953754E-2</v>
          </cell>
          <cell r="G257">
            <v>4.6307164574849805E-2</v>
          </cell>
          <cell r="H257">
            <v>4.6477064484942938E-2</v>
          </cell>
          <cell r="I257">
            <v>4.6901564575402933E-2</v>
          </cell>
          <cell r="J257">
            <v>3.6385783413668271E-2</v>
          </cell>
          <cell r="K257">
            <v>4.4541690298049726E-2</v>
          </cell>
          <cell r="L257">
            <v>5.2628516775914187E-2</v>
          </cell>
          <cell r="M257">
            <v>5.4075525460272701E-2</v>
          </cell>
          <cell r="N257">
            <v>4.4390727692513676E-2</v>
          </cell>
        </row>
        <row r="258">
          <cell r="D258" t="str">
            <v>2.4.16</v>
          </cell>
          <cell r="E258">
            <v>3.6555645458717839E-2</v>
          </cell>
          <cell r="F258">
            <v>4.6028525605656193E-2</v>
          </cell>
          <cell r="G258">
            <v>4.57144646064956E-2</v>
          </cell>
          <cell r="H258">
            <v>4.2787643489280235E-2</v>
          </cell>
          <cell r="I258">
            <v>4.1866508066240933E-2</v>
          </cell>
          <cell r="J258">
            <v>3.7432886847853397E-2</v>
          </cell>
          <cell r="K258">
            <v>4.417179955892974E-2</v>
          </cell>
          <cell r="L258">
            <v>4.8703216269156926E-2</v>
          </cell>
          <cell r="M258">
            <v>4.4566297540201E-2</v>
          </cell>
          <cell r="N258">
            <v>4.9530517659205409E-2</v>
          </cell>
        </row>
        <row r="259">
          <cell r="D259" t="str">
            <v>2.4.17</v>
          </cell>
          <cell r="E259">
            <v>3.9332145280616973E-2</v>
          </cell>
          <cell r="F259">
            <v>4.3080114074176834E-2</v>
          </cell>
          <cell r="G259">
            <v>4.5013217133744989E-2</v>
          </cell>
          <cell r="H259">
            <v>4.0445630724489423E-2</v>
          </cell>
          <cell r="I259">
            <v>3.8917427929050737E-2</v>
          </cell>
          <cell r="J259">
            <v>4.2578652445538358E-2</v>
          </cell>
          <cell r="K259">
            <v>4.2093813656894873E-2</v>
          </cell>
          <cell r="L259">
            <v>4.5584591037113611E-2</v>
          </cell>
          <cell r="M259">
            <v>3.490995370800945E-2</v>
          </cell>
          <cell r="N259">
            <v>4.2316717535683147E-2</v>
          </cell>
        </row>
        <row r="260">
          <cell r="D260" t="str">
            <v>2.4.18</v>
          </cell>
          <cell r="E260">
            <v>4.5529430853025646E-2</v>
          </cell>
          <cell r="F260">
            <v>4.1420673914385156E-2</v>
          </cell>
          <cell r="G260">
            <v>4.4664279208481969E-2</v>
          </cell>
          <cell r="H260">
            <v>4.0537682044405068E-2</v>
          </cell>
          <cell r="I260">
            <v>3.8918824788228397E-2</v>
          </cell>
          <cell r="J260">
            <v>5.1600427567672233E-2</v>
          </cell>
          <cell r="K260">
            <v>4.1141899831174278E-2</v>
          </cell>
          <cell r="L260">
            <v>4.4060346918290909E-2</v>
          </cell>
          <cell r="M260">
            <v>3.4524569605433826E-2</v>
          </cell>
          <cell r="N260">
            <v>4.1821400993406324E-2</v>
          </cell>
        </row>
        <row r="261">
          <cell r="D261" t="str">
            <v>2.4.19</v>
          </cell>
          <cell r="E261">
            <v>5.0341780766925873E-2</v>
          </cell>
          <cell r="F261">
            <v>3.9579986038676553E-2</v>
          </cell>
          <cell r="G261">
            <v>4.4348439374723422E-2</v>
          </cell>
          <cell r="H261">
            <v>4.0864543540581333E-2</v>
          </cell>
          <cell r="I261">
            <v>3.6719702822866157E-2</v>
          </cell>
          <cell r="J261">
            <v>5.3359088976946599E-2</v>
          </cell>
          <cell r="K261">
            <v>3.9260712236591444E-2</v>
          </cell>
          <cell r="L261">
            <v>4.2153332024525432E-2</v>
          </cell>
          <cell r="M261">
            <v>3.4435430407449868E-2</v>
          </cell>
          <cell r="N261">
            <v>4.0544352652648545E-2</v>
          </cell>
        </row>
        <row r="262">
          <cell r="D262" t="str">
            <v>2.4.20</v>
          </cell>
          <cell r="E262">
            <v>5.099545575913441E-2</v>
          </cell>
          <cell r="F262">
            <v>3.9319168435993777E-2</v>
          </cell>
          <cell r="G262">
            <v>4.2214458500113128E-2</v>
          </cell>
          <cell r="H262">
            <v>3.9604376833031384E-2</v>
          </cell>
          <cell r="I262">
            <v>3.7771848196794494E-2</v>
          </cell>
          <cell r="J262">
            <v>5.1118773190560143E-2</v>
          </cell>
          <cell r="K262">
            <v>3.7478920852149045E-2</v>
          </cell>
          <cell r="L262">
            <v>4.0525579679450724E-2</v>
          </cell>
          <cell r="M262">
            <v>3.4039417240615995E-2</v>
          </cell>
          <cell r="N262">
            <v>4.3149367601933719E-2</v>
          </cell>
        </row>
        <row r="263">
          <cell r="D263" t="str">
            <v>2.4.21</v>
          </cell>
          <cell r="E263">
            <v>4.9862258271128945E-2</v>
          </cell>
          <cell r="F263">
            <v>3.7490382138999183E-2</v>
          </cell>
          <cell r="G263">
            <v>4.1077016767676722E-2</v>
          </cell>
          <cell r="H263">
            <v>3.9871627552275066E-2</v>
          </cell>
          <cell r="I263">
            <v>4.1330734968320793E-2</v>
          </cell>
          <cell r="J263">
            <v>5.0450207534075343E-2</v>
          </cell>
          <cell r="K263">
            <v>3.7229055076571184E-2</v>
          </cell>
          <cell r="L263">
            <v>3.7332761488030962E-2</v>
          </cell>
          <cell r="M263">
            <v>3.4329139764867372E-2</v>
          </cell>
          <cell r="N263">
            <v>4.3939282693449079E-2</v>
          </cell>
        </row>
        <row r="264">
          <cell r="D264" t="str">
            <v>2.4.22</v>
          </cell>
          <cell r="E264">
            <v>4.6457890857891461E-2</v>
          </cell>
          <cell r="F264">
            <v>3.6257668524454771E-2</v>
          </cell>
          <cell r="G264">
            <v>3.7386120649680131E-2</v>
          </cell>
          <cell r="H264">
            <v>3.8824064087776528E-2</v>
          </cell>
          <cell r="I264">
            <v>3.9238860746487761E-2</v>
          </cell>
          <cell r="J264">
            <v>4.6850488883855602E-2</v>
          </cell>
          <cell r="K264">
            <v>3.7319494969609721E-2</v>
          </cell>
          <cell r="L264">
            <v>3.2633819981323337E-2</v>
          </cell>
          <cell r="M264">
            <v>3.3460696901039942E-2</v>
          </cell>
          <cell r="N264">
            <v>3.9075451552973074E-2</v>
          </cell>
        </row>
        <row r="265">
          <cell r="D265" t="str">
            <v>2.4.23</v>
          </cell>
          <cell r="E265">
            <v>4.2258975585558078E-2</v>
          </cell>
          <cell r="F265">
            <v>3.5576542811410795E-2</v>
          </cell>
          <cell r="G265">
            <v>3.492858891640882E-2</v>
          </cell>
          <cell r="H265">
            <v>3.7091206944773199E-2</v>
          </cell>
          <cell r="I265">
            <v>3.7269754925713487E-2</v>
          </cell>
          <cell r="J265">
            <v>4.2283773130362509E-2</v>
          </cell>
          <cell r="K265">
            <v>3.6684009030443089E-2</v>
          </cell>
          <cell r="L265">
            <v>2.9556041436586852E-2</v>
          </cell>
          <cell r="M265">
            <v>3.3205116219557483E-2</v>
          </cell>
          <cell r="N265">
            <v>3.8304858125566728E-2</v>
          </cell>
        </row>
        <row r="266">
          <cell r="D266" t="str">
            <v>2.4.24</v>
          </cell>
          <cell r="E266">
            <v>3.7533890439393917E-2</v>
          </cell>
          <cell r="F266">
            <v>3.5456392983862682E-2</v>
          </cell>
          <cell r="G266">
            <v>3.302439034014748E-2</v>
          </cell>
          <cell r="H266">
            <v>3.5651133377399259E-2</v>
          </cell>
          <cell r="I266">
            <v>3.5959966636794578E-2</v>
          </cell>
          <cell r="J266">
            <v>3.8293697220262123E-2</v>
          </cell>
          <cell r="K266">
            <v>3.7204025522443812E-2</v>
          </cell>
          <cell r="L266">
            <v>2.8077885559812461E-2</v>
          </cell>
          <cell r="M266">
            <v>3.3464481492101593E-2</v>
          </cell>
          <cell r="N266">
            <v>3.7036902332624959E-2</v>
          </cell>
        </row>
        <row r="267">
          <cell r="D267" t="str">
            <v>2.5.1</v>
          </cell>
          <cell r="E267">
            <v>3.5891787745627492E-2</v>
          </cell>
          <cell r="F267">
            <v>3.5307532190774822E-2</v>
          </cell>
          <cell r="G267">
            <v>3.2524198033169235E-2</v>
          </cell>
          <cell r="H267">
            <v>3.6236917212425106E-2</v>
          </cell>
          <cell r="I267">
            <v>3.6560518042083996E-2</v>
          </cell>
          <cell r="J267">
            <v>3.6431528678117178E-2</v>
          </cell>
          <cell r="K267">
            <v>3.7140275630251171E-2</v>
          </cell>
          <cell r="L267">
            <v>2.7297503810254472E-2</v>
          </cell>
          <cell r="M267">
            <v>3.3051273299771963E-2</v>
          </cell>
          <cell r="N267">
            <v>3.9800678948087094E-2</v>
          </cell>
        </row>
        <row r="268">
          <cell r="D268" t="str">
            <v>2.5.2</v>
          </cell>
          <cell r="E268">
            <v>3.5350372126893001E-2</v>
          </cell>
          <cell r="F268">
            <v>3.5152818887941875E-2</v>
          </cell>
          <cell r="G268">
            <v>3.2536181409230792E-2</v>
          </cell>
          <cell r="H268">
            <v>3.6229176891656729E-2</v>
          </cell>
          <cell r="I268">
            <v>3.8702301256218499E-2</v>
          </cell>
          <cell r="J268">
            <v>3.5436342370864966E-2</v>
          </cell>
          <cell r="K268">
            <v>3.7079032773900136E-2</v>
          </cell>
          <cell r="L268">
            <v>2.6502150947688152E-2</v>
          </cell>
          <cell r="M268">
            <v>3.4044977822981173E-2</v>
          </cell>
          <cell r="N268">
            <v>3.7532077308049583E-2</v>
          </cell>
        </row>
        <row r="269">
          <cell r="D269" t="str">
            <v>2.5.3</v>
          </cell>
          <cell r="E269">
            <v>3.5085224108840303E-2</v>
          </cell>
          <cell r="F269">
            <v>3.5479521084740971E-2</v>
          </cell>
          <cell r="G269">
            <v>3.2580917668183294E-2</v>
          </cell>
          <cell r="H269">
            <v>3.6346808705238626E-2</v>
          </cell>
          <cell r="I269">
            <v>4.059059586601791E-2</v>
          </cell>
          <cell r="J269">
            <v>3.3729100674824292E-2</v>
          </cell>
          <cell r="K269">
            <v>3.8023802473569797E-2</v>
          </cell>
          <cell r="L269">
            <v>2.6649862902735386E-2</v>
          </cell>
          <cell r="M269">
            <v>3.3520965916257223E-2</v>
          </cell>
          <cell r="N269">
            <v>3.7759731614984499E-2</v>
          </cell>
        </row>
        <row r="270">
          <cell r="D270" t="str">
            <v>2.5.4</v>
          </cell>
          <cell r="E270">
            <v>3.5447238649001372E-2</v>
          </cell>
          <cell r="F270">
            <v>3.6234773584261769E-2</v>
          </cell>
          <cell r="G270">
            <v>3.3422032344453671E-2</v>
          </cell>
          <cell r="H270">
            <v>3.6872308033594675E-2</v>
          </cell>
          <cell r="I270">
            <v>3.8368171996905349E-2</v>
          </cell>
          <cell r="J270">
            <v>3.4432912211945541E-2</v>
          </cell>
          <cell r="K270">
            <v>3.9089445328939584E-2</v>
          </cell>
          <cell r="L270">
            <v>2.7310460123364074E-2</v>
          </cell>
          <cell r="M270">
            <v>3.4323424629768499E-2</v>
          </cell>
          <cell r="N270">
            <v>3.3862033989758643E-2</v>
          </cell>
        </row>
        <row r="271">
          <cell r="D271" t="str">
            <v>2.5.5</v>
          </cell>
          <cell r="E271">
            <v>3.725463392038475E-2</v>
          </cell>
          <cell r="F271">
            <v>3.5960960184907353E-2</v>
          </cell>
          <cell r="G271">
            <v>3.4943996629751006E-2</v>
          </cell>
          <cell r="H271">
            <v>3.7140481187834889E-2</v>
          </cell>
          <cell r="I271">
            <v>3.992917958478371E-2</v>
          </cell>
          <cell r="J271">
            <v>3.5935379392909285E-2</v>
          </cell>
          <cell r="K271">
            <v>3.9030140971963237E-2</v>
          </cell>
          <cell r="L271">
            <v>3.1133308928532381E-2</v>
          </cell>
          <cell r="M271">
            <v>3.4932703315531811E-2</v>
          </cell>
          <cell r="N271">
            <v>2.5866779434962892E-2</v>
          </cell>
        </row>
        <row r="272">
          <cell r="D272" t="str">
            <v>2.5.6</v>
          </cell>
          <cell r="E272">
            <v>4.0731244087249097E-2</v>
          </cell>
          <cell r="F272">
            <v>3.8263510916497954E-2</v>
          </cell>
          <cell r="G272">
            <v>3.7725782555209107E-2</v>
          </cell>
          <cell r="H272">
            <v>3.8766369791139288E-2</v>
          </cell>
          <cell r="I272">
            <v>4.3401940882091462E-2</v>
          </cell>
          <cell r="J272">
            <v>3.8405063238862176E-2</v>
          </cell>
          <cell r="K272">
            <v>3.9744057697426761E-2</v>
          </cell>
          <cell r="L272">
            <v>3.8445924443175614E-2</v>
          </cell>
          <cell r="M272">
            <v>4.3570679349764246E-2</v>
          </cell>
          <cell r="N272">
            <v>2.762404126543146E-2</v>
          </cell>
        </row>
        <row r="273">
          <cell r="D273" t="str">
            <v>2.5.7</v>
          </cell>
          <cell r="E273">
            <v>4.6401395529443924E-2</v>
          </cell>
          <cell r="F273">
            <v>4.3820339327538649E-2</v>
          </cell>
          <cell r="G273">
            <v>4.2757642443713231E-2</v>
          </cell>
          <cell r="H273">
            <v>4.4349194619624041E-2</v>
          </cell>
          <cell r="I273">
            <v>4.883386281933088E-2</v>
          </cell>
          <cell r="J273">
            <v>4.6496846896604167E-2</v>
          </cell>
          <cell r="K273">
            <v>4.2112440752039626E-2</v>
          </cell>
          <cell r="L273">
            <v>4.3752945127242981E-2</v>
          </cell>
          <cell r="M273">
            <v>4.7624075050884035E-2</v>
          </cell>
          <cell r="N273">
            <v>3.5198400066707998E-2</v>
          </cell>
        </row>
        <row r="274">
          <cell r="D274" t="str">
            <v>2.5.8</v>
          </cell>
          <cell r="E274">
            <v>4.808056694924645E-2</v>
          </cell>
          <cell r="F274">
            <v>4.5662797642268861E-2</v>
          </cell>
          <cell r="G274">
            <v>4.6380033248455903E-2</v>
          </cell>
          <cell r="H274">
            <v>4.6108143022803777E-2</v>
          </cell>
          <cell r="I274">
            <v>4.8521237734678556E-2</v>
          </cell>
          <cell r="J274">
            <v>4.850340463907598E-2</v>
          </cell>
          <cell r="K274">
            <v>4.3240355755463825E-2</v>
          </cell>
          <cell r="L274">
            <v>4.9856579355595433E-2</v>
          </cell>
          <cell r="M274">
            <v>5.3816796507769313E-2</v>
          </cell>
          <cell r="N274">
            <v>4.0880933929734665E-2</v>
          </cell>
        </row>
        <row r="275">
          <cell r="D275" t="str">
            <v>2.5.9</v>
          </cell>
          <cell r="E275">
            <v>4.6208788283085528E-2</v>
          </cell>
          <cell r="F275">
            <v>4.9510640560510799E-2</v>
          </cell>
          <cell r="G275">
            <v>4.746578124622667E-2</v>
          </cell>
          <cell r="H275">
            <v>4.6741796220943717E-2</v>
          </cell>
          <cell r="I275">
            <v>4.7203944126289456E-2</v>
          </cell>
          <cell r="J275">
            <v>4.4010516097123656E-2</v>
          </cell>
          <cell r="K275">
            <v>4.4490241825738401E-2</v>
          </cell>
          <cell r="L275">
            <v>5.2776530410189398E-2</v>
          </cell>
          <cell r="M275">
            <v>5.2949702674419126E-2</v>
          </cell>
          <cell r="N275">
            <v>4.2396643951972873E-2</v>
          </cell>
        </row>
        <row r="276">
          <cell r="D276" t="str">
            <v>2.5.10</v>
          </cell>
          <cell r="E276">
            <v>4.2855156228845122E-2</v>
          </cell>
          <cell r="F276">
            <v>4.9587885109389183E-2</v>
          </cell>
          <cell r="G276">
            <v>4.9195107028950545E-2</v>
          </cell>
          <cell r="H276">
            <v>4.7856402411589075E-2</v>
          </cell>
          <cell r="I276">
            <v>4.435056822337885E-2</v>
          </cell>
          <cell r="J276">
            <v>4.3119144990808787E-2</v>
          </cell>
          <cell r="K276">
            <v>4.6534037741690765E-2</v>
          </cell>
          <cell r="L276">
            <v>5.4754277904977652E-2</v>
          </cell>
          <cell r="M276">
            <v>5.2556250486073021E-2</v>
          </cell>
          <cell r="N276">
            <v>4.064798533659196E-2</v>
          </cell>
        </row>
        <row r="277">
          <cell r="D277" t="str">
            <v>2.5.11</v>
          </cell>
          <cell r="E277">
            <v>4.0510795300947415E-2</v>
          </cell>
          <cell r="F277">
            <v>5.1137956404243352E-2</v>
          </cell>
          <cell r="G277">
            <v>5.0217967477557933E-2</v>
          </cell>
          <cell r="H277">
            <v>4.6708096865217479E-2</v>
          </cell>
          <cell r="I277">
            <v>4.6684096994905624E-2</v>
          </cell>
          <cell r="J277">
            <v>4.1322144577549236E-2</v>
          </cell>
          <cell r="K277">
            <v>4.7757196537400945E-2</v>
          </cell>
          <cell r="L277">
            <v>5.5383308154648557E-2</v>
          </cell>
          <cell r="M277">
            <v>5.1360420176634405E-2</v>
          </cell>
          <cell r="N277">
            <v>4.3391528568519862E-2</v>
          </cell>
        </row>
        <row r="278">
          <cell r="D278" t="str">
            <v>2.5.12</v>
          </cell>
          <cell r="E278">
            <v>4.0351650599441971E-2</v>
          </cell>
          <cell r="F278">
            <v>4.999157224918898E-2</v>
          </cell>
          <cell r="G278">
            <v>4.8781951187794555E-2</v>
          </cell>
          <cell r="H278">
            <v>4.7206794674722496E-2</v>
          </cell>
          <cell r="I278">
            <v>4.5885347234587572E-2</v>
          </cell>
          <cell r="J278">
            <v>3.8500385096162999E-2</v>
          </cell>
          <cell r="K278">
            <v>4.7570362938375972E-2</v>
          </cell>
          <cell r="L278">
            <v>5.5145800711633615E-2</v>
          </cell>
          <cell r="M278">
            <v>4.8311447790417801E-2</v>
          </cell>
          <cell r="N278">
            <v>5.2361593571324722E-2</v>
          </cell>
        </row>
        <row r="279">
          <cell r="D279" t="str">
            <v>2.5.13</v>
          </cell>
          <cell r="E279">
            <v>3.8166948034956696E-2</v>
          </cell>
          <cell r="F279">
            <v>4.8410997263706845E-2</v>
          </cell>
          <cell r="G279">
            <v>4.9706829914486834E-2</v>
          </cell>
          <cell r="H279">
            <v>4.6953207022882547E-2</v>
          </cell>
          <cell r="I279">
            <v>4.3383857826126686E-2</v>
          </cell>
          <cell r="J279">
            <v>3.8656407818766191E-2</v>
          </cell>
          <cell r="K279">
            <v>4.7128625249009244E-2</v>
          </cell>
          <cell r="L279">
            <v>5.5050088756985797E-2</v>
          </cell>
          <cell r="M279">
            <v>5.2263700006004145E-2</v>
          </cell>
          <cell r="N279">
            <v>6.1717259086263541E-2</v>
          </cell>
        </row>
        <row r="280">
          <cell r="D280" t="str">
            <v>2.5.14</v>
          </cell>
          <cell r="E280">
            <v>3.7469956733459132E-2</v>
          </cell>
          <cell r="F280">
            <v>4.8213260186781237E-2</v>
          </cell>
          <cell r="G280">
            <v>4.8435075248584078E-2</v>
          </cell>
          <cell r="H280">
            <v>4.8030954543202338E-2</v>
          </cell>
          <cell r="I280">
            <v>4.4794662012207526E-2</v>
          </cell>
          <cell r="J280">
            <v>3.7428015528613738E-2</v>
          </cell>
          <cell r="K280">
            <v>4.6435362977060184E-2</v>
          </cell>
          <cell r="L280">
            <v>5.5286772388184524E-2</v>
          </cell>
          <cell r="M280">
            <v>5.1585756579464327E-2</v>
          </cell>
          <cell r="N280">
            <v>5.8574879626682216E-2</v>
          </cell>
        </row>
        <row r="281">
          <cell r="D281" t="str">
            <v>2.5.15</v>
          </cell>
          <cell r="E281">
            <v>3.693689277826942E-2</v>
          </cell>
          <cell r="F281">
            <v>4.775274296030281E-2</v>
          </cell>
          <cell r="G281">
            <v>4.75541901136304E-2</v>
          </cell>
          <cell r="H281">
            <v>4.5033028264650096E-2</v>
          </cell>
          <cell r="I281">
            <v>4.0726788972203082E-2</v>
          </cell>
          <cell r="J281">
            <v>3.7503675295395972E-2</v>
          </cell>
          <cell r="K281">
            <v>4.7525382890938328E-2</v>
          </cell>
          <cell r="L281">
            <v>5.2884075298197421E-2</v>
          </cell>
          <cell r="M281">
            <v>5.3007648623501637E-2</v>
          </cell>
          <cell r="N281">
            <v>4.9061047311285709E-2</v>
          </cell>
        </row>
        <row r="282">
          <cell r="D282" t="str">
            <v>2.5.16</v>
          </cell>
          <cell r="E282">
            <v>3.8323087947379257E-2</v>
          </cell>
          <cell r="F282">
            <v>4.5309603845678746E-2</v>
          </cell>
          <cell r="G282">
            <v>4.591168716324328E-2</v>
          </cell>
          <cell r="H282">
            <v>4.1204886764635962E-2</v>
          </cell>
          <cell r="I282">
            <v>3.9586253163109326E-2</v>
          </cell>
          <cell r="J282">
            <v>4.0173414542367746E-2</v>
          </cell>
          <cell r="K282">
            <v>4.5891450931271387E-2</v>
          </cell>
          <cell r="L282">
            <v>4.9558883722007757E-2</v>
          </cell>
          <cell r="M282">
            <v>4.4531743943378992E-2</v>
          </cell>
          <cell r="N282">
            <v>4.6974216164382285E-2</v>
          </cell>
        </row>
        <row r="283">
          <cell r="D283" t="str">
            <v>2.5.17</v>
          </cell>
          <cell r="E283">
            <v>4.2291387002044135E-2</v>
          </cell>
          <cell r="F283">
            <v>4.3079931564114556E-2</v>
          </cell>
          <cell r="G283">
            <v>4.4473744973755738E-2</v>
          </cell>
          <cell r="H283">
            <v>3.9120055060534835E-2</v>
          </cell>
          <cell r="I283">
            <v>3.9911422349647126E-2</v>
          </cell>
          <cell r="J283">
            <v>4.3501982455225734E-2</v>
          </cell>
          <cell r="K283">
            <v>4.4068832647513406E-2</v>
          </cell>
          <cell r="L283">
            <v>4.5617356087315271E-2</v>
          </cell>
          <cell r="M283">
            <v>3.5222916615456901E-2</v>
          </cell>
          <cell r="N283">
            <v>5.3316550446054635E-2</v>
          </cell>
        </row>
        <row r="284">
          <cell r="D284" t="str">
            <v>2.5.18</v>
          </cell>
          <cell r="E284">
            <v>4.7812533907840488E-2</v>
          </cell>
          <cell r="F284">
            <v>4.1285417734885851E-2</v>
          </cell>
          <cell r="G284">
            <v>4.4298343341686634E-2</v>
          </cell>
          <cell r="H284">
            <v>4.1275339480201123E-2</v>
          </cell>
          <cell r="I284">
            <v>3.7867548294384983E-2</v>
          </cell>
          <cell r="J284">
            <v>4.9768589032193951E-2</v>
          </cell>
          <cell r="K284">
            <v>4.2797245677159257E-2</v>
          </cell>
          <cell r="L284">
            <v>4.3377598988978201E-2</v>
          </cell>
          <cell r="M284">
            <v>3.5271997398476716E-2</v>
          </cell>
          <cell r="N284">
            <v>5.1773927802260172E-2</v>
          </cell>
        </row>
        <row r="285">
          <cell r="D285" t="str">
            <v>2.5.19</v>
          </cell>
          <cell r="E285">
            <v>5.0502842137906949E-2</v>
          </cell>
          <cell r="F285">
            <v>3.9400832466367698E-2</v>
          </cell>
          <cell r="G285">
            <v>4.3789289023088429E-2</v>
          </cell>
          <cell r="H285">
            <v>4.2366672053298055E-2</v>
          </cell>
          <cell r="I285">
            <v>3.5813085062206526E-2</v>
          </cell>
          <cell r="J285">
            <v>5.2003304526442022E-2</v>
          </cell>
          <cell r="K285">
            <v>3.9439044255992185E-2</v>
          </cell>
          <cell r="L285">
            <v>4.2413839019981484E-2</v>
          </cell>
          <cell r="M285">
            <v>3.6221053721697455E-2</v>
          </cell>
          <cell r="N285">
            <v>4.3418441190076124E-2</v>
          </cell>
        </row>
        <row r="286">
          <cell r="D286" t="str">
            <v>2.5.20</v>
          </cell>
          <cell r="E286">
            <v>5.039049123769037E-2</v>
          </cell>
          <cell r="F286">
            <v>3.8167999554044298E-2</v>
          </cell>
          <cell r="G286">
            <v>4.1409399348568812E-2</v>
          </cell>
          <cell r="H286">
            <v>4.0222971787162665E-2</v>
          </cell>
          <cell r="I286">
            <v>3.713461434136215E-2</v>
          </cell>
          <cell r="J286">
            <v>5.2683451484855967E-2</v>
          </cell>
          <cell r="K286">
            <v>3.7154548475204698E-2</v>
          </cell>
          <cell r="L286">
            <v>4.0016459260808143E-2</v>
          </cell>
          <cell r="M286">
            <v>3.5747089707018342E-2</v>
          </cell>
          <cell r="N286">
            <v>3.5689886302997728E-2</v>
          </cell>
        </row>
        <row r="287">
          <cell r="D287" t="str">
            <v>2.5.21</v>
          </cell>
          <cell r="E287">
            <v>4.9440945949973739E-2</v>
          </cell>
          <cell r="F287">
            <v>3.6150814683365083E-2</v>
          </cell>
          <cell r="G287">
            <v>3.9345206177855814E-2</v>
          </cell>
          <cell r="H287">
            <v>3.9527396022875756E-2</v>
          </cell>
          <cell r="I287">
            <v>4.1712885708732793E-2</v>
          </cell>
          <cell r="J287">
            <v>5.0256000790135764E-2</v>
          </cell>
          <cell r="K287">
            <v>3.7145542172800125E-2</v>
          </cell>
          <cell r="L287">
            <v>3.6883477959738668E-2</v>
          </cell>
          <cell r="M287">
            <v>3.4533932027548099E-2</v>
          </cell>
          <cell r="N287">
            <v>3.6046588836247499E-2</v>
          </cell>
        </row>
        <row r="288">
          <cell r="D288" t="str">
            <v>2.5.22</v>
          </cell>
          <cell r="E288">
            <v>4.6291722058649287E-2</v>
          </cell>
          <cell r="F288">
            <v>3.6024823230817807E-2</v>
          </cell>
          <cell r="G288">
            <v>3.7294752350599945E-2</v>
          </cell>
          <cell r="H288">
            <v>4.0267202191553345E-2</v>
          </cell>
          <cell r="I288">
            <v>4.153938611771938E-2</v>
          </cell>
          <cell r="J288">
            <v>4.5559919618358827E-2</v>
          </cell>
          <cell r="K288">
            <v>3.6822619055726757E-2</v>
          </cell>
          <cell r="L288">
            <v>3.2673475046939807E-2</v>
          </cell>
          <cell r="M288">
            <v>3.4228567352897678E-2</v>
          </cell>
          <cell r="N288">
            <v>3.3327090487513311E-2</v>
          </cell>
        </row>
        <row r="289">
          <cell r="D289" t="str">
            <v>2.5.23</v>
          </cell>
          <cell r="E289">
            <v>4.1300245745703706E-2</v>
          </cell>
          <cell r="F289">
            <v>3.5111482552054159E-2</v>
          </cell>
          <cell r="G289">
            <v>3.5772410437905716E-2</v>
          </cell>
          <cell r="H289">
            <v>3.8542900938479667E-2</v>
          </cell>
          <cell r="I289">
            <v>4.0471671263727034E-2</v>
          </cell>
          <cell r="J289">
            <v>3.9873259778252491E-2</v>
          </cell>
          <cell r="K289">
            <v>3.7192254861271805E-2</v>
          </cell>
          <cell r="L289">
            <v>2.9852356446297506E-2</v>
          </cell>
          <cell r="M289">
            <v>3.354441831011399E-2</v>
          </cell>
          <cell r="N289">
            <v>3.7832307455082932E-2</v>
          </cell>
        </row>
        <row r="290">
          <cell r="D290" t="str">
            <v>2.5.24</v>
          </cell>
          <cell r="E290">
            <v>3.6904092937120297E-2</v>
          </cell>
          <cell r="F290">
            <v>3.4981785815616291E-2</v>
          </cell>
          <cell r="G290">
            <v>3.3477480633898174E-2</v>
          </cell>
          <cell r="H290">
            <v>3.6892896233733673E-2</v>
          </cell>
          <cell r="I290">
            <v>3.8026060127301455E-2</v>
          </cell>
          <cell r="J290">
            <v>3.6269210264543397E-2</v>
          </cell>
          <cell r="K290">
            <v>3.6587700379292272E-2</v>
          </cell>
          <cell r="L290">
            <v>2.7376964204527812E-2</v>
          </cell>
          <cell r="M290">
            <v>3.3778458694169101E-2</v>
          </cell>
          <cell r="N290">
            <v>3.4945377305027427E-2</v>
          </cell>
        </row>
        <row r="291">
          <cell r="D291" t="str">
            <v>2.6.1</v>
          </cell>
          <cell r="E291">
            <v>3.5270297302311918E-2</v>
          </cell>
          <cell r="F291">
            <v>3.5433562571160857E-2</v>
          </cell>
          <cell r="G291">
            <v>3.3838504398280282E-2</v>
          </cell>
          <cell r="H291">
            <v>3.6128833012795653E-2</v>
          </cell>
          <cell r="I291">
            <v>3.9730849726355516E-2</v>
          </cell>
          <cell r="J291">
            <v>3.5224647191076604E-2</v>
          </cell>
          <cell r="K291">
            <v>3.843918822169165E-2</v>
          </cell>
          <cell r="L291">
            <v>2.829773487038556E-2</v>
          </cell>
          <cell r="M291">
            <v>3.4751271027241418E-2</v>
          </cell>
          <cell r="N291">
            <v>3.7631068589355721E-2</v>
          </cell>
        </row>
        <row r="292">
          <cell r="D292" t="str">
            <v>2.6.2</v>
          </cell>
          <cell r="E292">
            <v>3.4568645883042141E-2</v>
          </cell>
          <cell r="F292">
            <v>3.5384034316449785E-2</v>
          </cell>
          <cell r="G292">
            <v>3.3489736850943322E-2</v>
          </cell>
          <cell r="H292">
            <v>3.5691936162744284E-2</v>
          </cell>
          <cell r="I292">
            <v>4.1350704178942536E-2</v>
          </cell>
          <cell r="J292">
            <v>3.3425742912073765E-2</v>
          </cell>
          <cell r="K292">
            <v>3.8638342944610472E-2</v>
          </cell>
          <cell r="L292">
            <v>2.7826450301453722E-2</v>
          </cell>
          <cell r="M292">
            <v>3.4881567575785942E-2</v>
          </cell>
          <cell r="N292">
            <v>3.6563458531961843E-2</v>
          </cell>
        </row>
        <row r="293">
          <cell r="D293" t="str">
            <v>2.6.3</v>
          </cell>
          <cell r="E293">
            <v>3.4709444709078476E-2</v>
          </cell>
          <cell r="F293">
            <v>3.4974865483172211E-2</v>
          </cell>
          <cell r="G293">
            <v>3.3306290196515605E-2</v>
          </cell>
          <cell r="H293">
            <v>3.4879587552808747E-2</v>
          </cell>
          <cell r="I293">
            <v>3.9243721429195022E-2</v>
          </cell>
          <cell r="J293">
            <v>3.203961836847951E-2</v>
          </cell>
          <cell r="K293">
            <v>3.7709279857019232E-2</v>
          </cell>
          <cell r="L293">
            <v>2.6903665223455265E-2</v>
          </cell>
          <cell r="M293">
            <v>3.2984472803180093E-2</v>
          </cell>
          <cell r="N293">
            <v>3.176314795449061E-2</v>
          </cell>
        </row>
        <row r="294">
          <cell r="D294" t="str">
            <v>2.6.4</v>
          </cell>
          <cell r="E294">
            <v>3.471562859720987E-2</v>
          </cell>
          <cell r="F294">
            <v>3.5240793358071072E-2</v>
          </cell>
          <cell r="G294">
            <v>3.3538748083549418E-2</v>
          </cell>
          <cell r="H294">
            <v>3.4852669737402739E-2</v>
          </cell>
          <cell r="I294">
            <v>3.5962399402401604E-2</v>
          </cell>
          <cell r="J294">
            <v>3.2949847661301684E-2</v>
          </cell>
          <cell r="K294">
            <v>3.8897299143679093E-2</v>
          </cell>
          <cell r="L294">
            <v>2.7301374548589451E-2</v>
          </cell>
          <cell r="M294">
            <v>3.3475464331196761E-2</v>
          </cell>
          <cell r="N294">
            <v>3.6367380272035087E-2</v>
          </cell>
        </row>
        <row r="295">
          <cell r="D295" t="str">
            <v>2.6.5</v>
          </cell>
          <cell r="E295">
            <v>3.6613083276008172E-2</v>
          </cell>
          <cell r="F295">
            <v>3.5766790531835159E-2</v>
          </cell>
          <cell r="G295">
            <v>3.5005765987481834E-2</v>
          </cell>
          <cell r="H295">
            <v>3.5430574528157878E-2</v>
          </cell>
          <cell r="I295">
            <v>3.821800044364683E-2</v>
          </cell>
          <cell r="J295">
            <v>3.343524058600484E-2</v>
          </cell>
          <cell r="K295">
            <v>3.8613264333287774E-2</v>
          </cell>
          <cell r="L295">
            <v>3.1221366187992296E-2</v>
          </cell>
          <cell r="M295">
            <v>3.5701582504094533E-2</v>
          </cell>
          <cell r="N295">
            <v>3.1646419090721502E-2</v>
          </cell>
        </row>
        <row r="296">
          <cell r="D296" t="str">
            <v>2.6.6</v>
          </cell>
          <cell r="E296">
            <v>4.0821284300127915E-2</v>
          </cell>
          <cell r="F296">
            <v>3.7750212673663873E-2</v>
          </cell>
          <cell r="G296">
            <v>3.7642266806573184E-2</v>
          </cell>
          <cell r="H296">
            <v>3.8152483316001545E-2</v>
          </cell>
          <cell r="I296">
            <v>3.9731019575831514E-2</v>
          </cell>
          <cell r="J296">
            <v>3.68228919203255E-2</v>
          </cell>
          <cell r="K296">
            <v>3.9914190654068295E-2</v>
          </cell>
          <cell r="L296">
            <v>3.850014686916664E-2</v>
          </cell>
          <cell r="M296">
            <v>4.1769889895313939E-2</v>
          </cell>
          <cell r="N296">
            <v>3.3297892060338764E-2</v>
          </cell>
        </row>
        <row r="297">
          <cell r="D297" t="str">
            <v>2.6.7</v>
          </cell>
          <cell r="E297">
            <v>4.7017054292075637E-2</v>
          </cell>
          <cell r="F297">
            <v>4.1419801634008331E-2</v>
          </cell>
          <cell r="G297">
            <v>4.2842151951106494E-2</v>
          </cell>
          <cell r="H297">
            <v>4.4582269410993171E-2</v>
          </cell>
          <cell r="I297">
            <v>4.1013383119611745E-2</v>
          </cell>
          <cell r="J297">
            <v>4.388889339987391E-2</v>
          </cell>
          <cell r="K297">
            <v>4.0149897630600506E-2</v>
          </cell>
          <cell r="L297">
            <v>4.3411879932791247E-2</v>
          </cell>
          <cell r="M297">
            <v>4.6016999432947452E-2</v>
          </cell>
          <cell r="N297">
            <v>4.4877657658287835E-2</v>
          </cell>
        </row>
        <row r="298">
          <cell r="D298" t="str">
            <v>2.6.8</v>
          </cell>
          <cell r="E298">
            <v>4.7991285419444238E-2</v>
          </cell>
          <cell r="F298">
            <v>4.3805100030160637E-2</v>
          </cell>
          <cell r="G298">
            <v>4.6228253420669246E-2</v>
          </cell>
          <cell r="H298">
            <v>4.8096183152128991E-2</v>
          </cell>
          <cell r="I298">
            <v>4.9182123818229818E-2</v>
          </cell>
          <cell r="J298">
            <v>4.7628811655904137E-2</v>
          </cell>
          <cell r="K298">
            <v>4.1961507599653995E-2</v>
          </cell>
          <cell r="L298">
            <v>4.7811543431055564E-2</v>
          </cell>
          <cell r="M298">
            <v>5.2440750557350049E-2</v>
          </cell>
          <cell r="N298">
            <v>4.8525325354383579E-2</v>
          </cell>
        </row>
        <row r="299">
          <cell r="D299" t="str">
            <v>2.6.9</v>
          </cell>
          <cell r="E299">
            <v>4.3817076777757015E-2</v>
          </cell>
          <cell r="F299">
            <v>4.9027505793862058E-2</v>
          </cell>
          <cell r="G299">
            <v>4.8307207881801748E-2</v>
          </cell>
          <cell r="H299">
            <v>4.9585152464318244E-2</v>
          </cell>
          <cell r="I299">
            <v>4.8099503258222501E-2</v>
          </cell>
          <cell r="J299">
            <v>4.6831001577833209E-2</v>
          </cell>
          <cell r="K299">
            <v>4.4486081885786531E-2</v>
          </cell>
          <cell r="L299">
            <v>5.357400415357963E-2</v>
          </cell>
          <cell r="M299">
            <v>5.2266803024028634E-2</v>
          </cell>
          <cell r="N299">
            <v>5.5287730091389514E-2</v>
          </cell>
        </row>
        <row r="300">
          <cell r="D300" t="str">
            <v>2.6.10</v>
          </cell>
          <cell r="E300">
            <v>4.4484396487984794E-2</v>
          </cell>
          <cell r="F300">
            <v>4.8641354545921625E-2</v>
          </cell>
          <cell r="G300">
            <v>4.9276674600653214E-2</v>
          </cell>
          <cell r="H300">
            <v>5.0127805269897442E-2</v>
          </cell>
          <cell r="I300">
            <v>4.3418451699734656E-2</v>
          </cell>
          <cell r="J300">
            <v>4.2435623527624748E-2</v>
          </cell>
          <cell r="K300">
            <v>4.5018220889921974E-2</v>
          </cell>
          <cell r="L300">
            <v>5.4394152878679498E-2</v>
          </cell>
          <cell r="M300">
            <v>5.1695729990105507E-2</v>
          </cell>
          <cell r="N300">
            <v>5.3844795204236157E-2</v>
          </cell>
        </row>
        <row r="301">
          <cell r="D301" t="str">
            <v>2.6.11</v>
          </cell>
          <cell r="E301">
            <v>4.2783753957304965E-2</v>
          </cell>
          <cell r="F301">
            <v>4.9749471110307524E-2</v>
          </cell>
          <cell r="G301">
            <v>4.9997049317162132E-2</v>
          </cell>
          <cell r="H301">
            <v>4.8351902398486066E-2</v>
          </cell>
          <cell r="I301">
            <v>4.1097968158658439E-2</v>
          </cell>
          <cell r="J301">
            <v>4.1154126497370214E-2</v>
          </cell>
          <cell r="K301">
            <v>4.7432729910922254E-2</v>
          </cell>
          <cell r="L301">
            <v>5.4706746258427995E-2</v>
          </cell>
          <cell r="M301">
            <v>5.0665419058069185E-2</v>
          </cell>
          <cell r="N301">
            <v>4.6789693934296078E-2</v>
          </cell>
        </row>
        <row r="302">
          <cell r="D302" t="str">
            <v>2.6.12</v>
          </cell>
          <cell r="E302">
            <v>4.0822085110926311E-2</v>
          </cell>
          <cell r="F302">
            <v>4.975233911614825E-2</v>
          </cell>
          <cell r="G302">
            <v>4.8740792628121705E-2</v>
          </cell>
          <cell r="H302">
            <v>4.9584686579051594E-2</v>
          </cell>
          <cell r="I302">
            <v>4.0058829064506453E-2</v>
          </cell>
          <cell r="J302">
            <v>4.1821801492217439E-2</v>
          </cell>
          <cell r="K302">
            <v>4.6606521099655185E-2</v>
          </cell>
          <cell r="L302">
            <v>5.5453646857122181E-2</v>
          </cell>
          <cell r="M302">
            <v>4.8995768890353404E-2</v>
          </cell>
          <cell r="N302">
            <v>3.852249238420672E-2</v>
          </cell>
        </row>
        <row r="303">
          <cell r="D303" t="str">
            <v>2.6.13</v>
          </cell>
          <cell r="E303">
            <v>3.9187193218714611E-2</v>
          </cell>
          <cell r="F303">
            <v>4.8104939402223254E-2</v>
          </cell>
          <cell r="G303">
            <v>4.8373415018548818E-2</v>
          </cell>
          <cell r="H303">
            <v>4.843524409618543E-2</v>
          </cell>
          <cell r="I303">
            <v>4.0170759869188728E-2</v>
          </cell>
          <cell r="J303">
            <v>4.2171760976737076E-2</v>
          </cell>
          <cell r="K303">
            <v>4.6086139914709272E-2</v>
          </cell>
          <cell r="L303">
            <v>5.441868668307584E-2</v>
          </cell>
          <cell r="M303">
            <v>5.0918053235001558E-2</v>
          </cell>
          <cell r="N303">
            <v>3.4757877230964011E-2</v>
          </cell>
        </row>
        <row r="304">
          <cell r="D304" t="str">
            <v>2.6.14</v>
          </cell>
          <cell r="E304">
            <v>3.8060191822526776E-2</v>
          </cell>
          <cell r="F304">
            <v>4.7632392542439624E-2</v>
          </cell>
          <cell r="G304">
            <v>4.8025551499217764E-2</v>
          </cell>
          <cell r="H304">
            <v>4.8887773985184131E-2</v>
          </cell>
          <cell r="I304">
            <v>3.87975268557499E-2</v>
          </cell>
          <cell r="J304">
            <v>4.0299313972130921E-2</v>
          </cell>
          <cell r="K304">
            <v>4.606711782354312E-2</v>
          </cell>
          <cell r="L304">
            <v>5.4151942076983213E-2</v>
          </cell>
          <cell r="M304">
            <v>5.1216799918408752E-2</v>
          </cell>
          <cell r="N304">
            <v>3.3970722477344978E-2</v>
          </cell>
        </row>
        <row r="305">
          <cell r="D305" t="str">
            <v>2.6.15</v>
          </cell>
          <cell r="E305">
            <v>3.8004045484413725E-2</v>
          </cell>
          <cell r="F305">
            <v>4.672640910764915E-2</v>
          </cell>
          <cell r="G305">
            <v>4.6873367805686204E-2</v>
          </cell>
          <cell r="H305">
            <v>4.6423240924645601E-2</v>
          </cell>
          <cell r="I305">
            <v>3.8022503696773846E-2</v>
          </cell>
          <cell r="J305">
            <v>3.9232567168498711E-2</v>
          </cell>
          <cell r="K305">
            <v>4.5232827731715261E-2</v>
          </cell>
          <cell r="L305">
            <v>5.3284256652484985E-2</v>
          </cell>
          <cell r="M305">
            <v>5.1938107826629776E-2</v>
          </cell>
          <cell r="N305">
            <v>3.4559175850503117E-2</v>
          </cell>
        </row>
        <row r="306">
          <cell r="D306" t="str">
            <v>2.6.16</v>
          </cell>
          <cell r="E306">
            <v>3.866735571142374E-2</v>
          </cell>
          <cell r="F306">
            <v>4.5085174380638207E-2</v>
          </cell>
          <cell r="G306">
            <v>4.6378283325592809E-2</v>
          </cell>
          <cell r="H306">
            <v>4.3127257958239185E-2</v>
          </cell>
          <cell r="I306">
            <v>4.2493961001880909E-2</v>
          </cell>
          <cell r="J306">
            <v>4.0570678427816191E-2</v>
          </cell>
          <cell r="K306">
            <v>4.4738502016181805E-2</v>
          </cell>
          <cell r="L306">
            <v>5.0117380842223391E-2</v>
          </cell>
          <cell r="M306">
            <v>4.5445844348301047E-2</v>
          </cell>
          <cell r="N306">
            <v>4.4389101458804765E-2</v>
          </cell>
        </row>
        <row r="307">
          <cell r="D307" t="str">
            <v>2.6.17</v>
          </cell>
          <cell r="E307">
            <v>4.1554924717527766E-2</v>
          </cell>
          <cell r="F307">
            <v>4.2032574369107352E-2</v>
          </cell>
          <cell r="G307">
            <v>4.437680406456674E-2</v>
          </cell>
          <cell r="H307">
            <v>3.9907990765739899E-2</v>
          </cell>
          <cell r="I307">
            <v>4.2833490104399678E-2</v>
          </cell>
          <cell r="J307">
            <v>4.578579814512123E-2</v>
          </cell>
          <cell r="K307">
            <v>4.2427238014741603E-2</v>
          </cell>
          <cell r="L307">
            <v>4.6014766105242064E-2</v>
          </cell>
          <cell r="M307">
            <v>3.6707770523491001E-2</v>
          </cell>
          <cell r="N307">
            <v>4.6081014203323313E-2</v>
          </cell>
        </row>
        <row r="308">
          <cell r="D308" t="str">
            <v>2.6.18</v>
          </cell>
          <cell r="E308">
            <v>4.6858396027928489E-2</v>
          </cell>
          <cell r="F308">
            <v>4.1219776611270194E-2</v>
          </cell>
          <cell r="G308">
            <v>4.3621637184516095E-2</v>
          </cell>
          <cell r="H308">
            <v>3.9690318816158622E-2</v>
          </cell>
          <cell r="I308">
            <v>4.4925526100259433E-2</v>
          </cell>
          <cell r="J308">
            <v>5.0403165869438916E-2</v>
          </cell>
          <cell r="K308">
            <v>4.1829756084928955E-2</v>
          </cell>
          <cell r="L308">
            <v>4.354929540680208E-2</v>
          </cell>
          <cell r="M308">
            <v>3.6362090826376321E-2</v>
          </cell>
          <cell r="N308">
            <v>5.7030793686323751E-2</v>
          </cell>
        </row>
        <row r="309">
          <cell r="D309" t="str">
            <v>2.6.19</v>
          </cell>
          <cell r="E309">
            <v>5.0586569342583008E-2</v>
          </cell>
          <cell r="F309">
            <v>4.0190971439172198E-2</v>
          </cell>
          <cell r="G309">
            <v>4.2381950037355405E-2</v>
          </cell>
          <cell r="H309">
            <v>3.9900226011295857E-2</v>
          </cell>
          <cell r="I309">
            <v>4.3839678400208172E-2</v>
          </cell>
          <cell r="J309">
            <v>5.0370763327288334E-2</v>
          </cell>
          <cell r="K309">
            <v>4.0684079156196373E-2</v>
          </cell>
          <cell r="L309">
            <v>4.1443130451681215E-2</v>
          </cell>
          <cell r="M309">
            <v>3.65951148804484E-2</v>
          </cell>
          <cell r="N309">
            <v>4.8031960100587925E-2</v>
          </cell>
        </row>
        <row r="310">
          <cell r="D310" t="str">
            <v>2.6.20</v>
          </cell>
          <cell r="E310">
            <v>4.910480333347729E-2</v>
          </cell>
          <cell r="F310">
            <v>3.9845707659115007E-2</v>
          </cell>
          <cell r="G310">
            <v>4.0817058187097494E-2</v>
          </cell>
          <cell r="H310">
            <v>3.8557182317624943E-2</v>
          </cell>
          <cell r="I310">
            <v>4.1628917620626253E-2</v>
          </cell>
          <cell r="J310">
            <v>4.9273844868646541E-2</v>
          </cell>
          <cell r="K310">
            <v>3.8912733501497376E-2</v>
          </cell>
          <cell r="L310">
            <v>3.9674707661402041E-2</v>
          </cell>
          <cell r="M310">
            <v>3.5522711927377229E-2</v>
          </cell>
          <cell r="N310">
            <v>4.2725824446783883E-2</v>
          </cell>
        </row>
        <row r="311">
          <cell r="D311" t="str">
            <v>2.6.21</v>
          </cell>
          <cell r="E311">
            <v>4.8472010784418582E-2</v>
          </cell>
          <cell r="F311">
            <v>3.9288971345827185E-2</v>
          </cell>
          <cell r="G311">
            <v>3.9965818959390283E-2</v>
          </cell>
          <cell r="H311">
            <v>3.8536165715596406E-2</v>
          </cell>
          <cell r="I311">
            <v>4.388366941449149E-2</v>
          </cell>
          <cell r="J311">
            <v>4.7164027097951831E-2</v>
          </cell>
          <cell r="K311">
            <v>3.9438336436959487E-2</v>
          </cell>
          <cell r="L311">
            <v>3.7231873486485066E-2</v>
          </cell>
          <cell r="M311">
            <v>3.5139945303346853E-2</v>
          </cell>
          <cell r="N311">
            <v>4.2062393545024987E-2</v>
          </cell>
        </row>
        <row r="312">
          <cell r="D312" t="str">
            <v>2.6.22</v>
          </cell>
          <cell r="E312">
            <v>4.5432037982233567E-2</v>
          </cell>
          <cell r="F312">
            <v>3.8036853924079135E-2</v>
          </cell>
          <cell r="G312">
            <v>3.7639651582698934E-2</v>
          </cell>
          <cell r="H312">
            <v>3.8975702582158739E-2</v>
          </cell>
          <cell r="I312">
            <v>4.1882502888290339E-2</v>
          </cell>
          <cell r="J312">
            <v>4.5474835442683603E-2</v>
          </cell>
          <cell r="K312">
            <v>3.8605236335895528E-2</v>
          </cell>
          <cell r="L312">
            <v>3.3162546215308696E-2</v>
          </cell>
          <cell r="M312">
            <v>3.4866716394875014E-2</v>
          </cell>
          <cell r="N312">
            <v>4.6514047684833817E-2</v>
          </cell>
        </row>
        <row r="313">
          <cell r="D313" t="str">
            <v>2.6.23</v>
          </cell>
          <cell r="E313">
            <v>4.1671840379481594E-2</v>
          </cell>
          <cell r="F313">
            <v>3.7210218650882212E-2</v>
          </cell>
          <cell r="G313">
            <v>3.6066694511159743E-2</v>
          </cell>
          <cell r="H313">
            <v>3.6894127210800307E-2</v>
          </cell>
          <cell r="I313">
            <v>4.2315619052083669E-2</v>
          </cell>
          <cell r="J313">
            <v>4.3404949458240263E-2</v>
          </cell>
          <cell r="K313">
            <v>3.8719510971341853E-2</v>
          </cell>
          <cell r="L313">
            <v>2.9329463124599425E-2</v>
          </cell>
          <cell r="M313">
            <v>3.4469016539210438E-2</v>
          </cell>
          <cell r="N313">
            <v>4.2560567853133231E-2</v>
          </cell>
        </row>
        <row r="314">
          <cell r="D314" t="str">
            <v>2.6.24</v>
          </cell>
          <cell r="E314">
            <v>3.8786595081999373E-2</v>
          </cell>
          <cell r="F314">
            <v>3.76801794028351E-2</v>
          </cell>
          <cell r="G314">
            <v>3.3266325701311508E-2</v>
          </cell>
          <cell r="H314">
            <v>3.520068603158464E-2</v>
          </cell>
          <cell r="I314">
            <v>4.2098891120711003E-2</v>
          </cell>
          <cell r="J314">
            <v>3.8190048455360809E-2</v>
          </cell>
          <cell r="K314">
            <v>3.9391997841392273E-2</v>
          </cell>
          <cell r="L314">
            <v>2.8219239781012963E-2</v>
          </cell>
          <cell r="M314">
            <v>3.5172109186866668E-2</v>
          </cell>
          <cell r="N314">
            <v>3.2199460336668775E-2</v>
          </cell>
        </row>
        <row r="315">
          <cell r="D315" t="str">
            <v>2.7.1</v>
          </cell>
          <cell r="E315">
            <v>3.6169967451613216E-2</v>
          </cell>
          <cell r="F315">
            <v>4.147914210275562E-2</v>
          </cell>
          <cell r="G315">
            <v>3.784329573782802E-2</v>
          </cell>
          <cell r="H315">
            <v>4.4046066521751588E-2</v>
          </cell>
          <cell r="I315">
            <v>3.6730404474385255E-2</v>
          </cell>
          <cell r="J315">
            <v>3.2915486080376311E-2</v>
          </cell>
          <cell r="K315">
            <v>4.2084903493752816E-2</v>
          </cell>
          <cell r="L315">
            <v>3.3381265894973144E-2</v>
          </cell>
          <cell r="M315">
            <v>3.9440026049693745E-2</v>
          </cell>
          <cell r="N315">
            <v>3.3163748439504141E-2</v>
          </cell>
        </row>
        <row r="316">
          <cell r="D316" t="str">
            <v>2.7.2</v>
          </cell>
          <cell r="E316">
            <v>3.4141696010348228E-2</v>
          </cell>
          <cell r="F316">
            <v>4.1558078362720928E-2</v>
          </cell>
          <cell r="G316">
            <v>3.7389618734600089E-2</v>
          </cell>
          <cell r="H316">
            <v>4.1939819435218809E-2</v>
          </cell>
          <cell r="I316">
            <v>4.1959227683106594E-2</v>
          </cell>
          <cell r="J316">
            <v>3.3208204329279137E-2</v>
          </cell>
          <cell r="K316">
            <v>4.2496406771181008E-2</v>
          </cell>
          <cell r="L316">
            <v>3.3382346949088024E-2</v>
          </cell>
          <cell r="M316">
            <v>3.954469337150731E-2</v>
          </cell>
          <cell r="N316">
            <v>2.839160407962921E-2</v>
          </cell>
        </row>
        <row r="317">
          <cell r="D317" t="str">
            <v>2.7.3</v>
          </cell>
          <cell r="E317">
            <v>3.4404399725821405E-2</v>
          </cell>
          <cell r="F317">
            <v>4.1834469013608121E-2</v>
          </cell>
          <cell r="G317">
            <v>3.6743344068627205E-2</v>
          </cell>
          <cell r="H317">
            <v>4.1142539464610363E-2</v>
          </cell>
          <cell r="I317">
            <v>4.1981322685397109E-2</v>
          </cell>
          <cell r="J317">
            <v>3.285906990910821E-2</v>
          </cell>
          <cell r="K317">
            <v>4.2357191932401415E-2</v>
          </cell>
          <cell r="L317">
            <v>3.293216739951272E-2</v>
          </cell>
          <cell r="M317">
            <v>3.9072840237519252E-2</v>
          </cell>
          <cell r="N317">
            <v>2.7304945970507297E-2</v>
          </cell>
        </row>
        <row r="318">
          <cell r="D318" t="str">
            <v>2.7.4</v>
          </cell>
          <cell r="E318">
            <v>3.4399542646827666E-2</v>
          </cell>
          <cell r="F318">
            <v>4.1359799349486734E-2</v>
          </cell>
          <cell r="G318">
            <v>3.7114420081287507E-2</v>
          </cell>
          <cell r="H318">
            <v>4.0054607514369067E-2</v>
          </cell>
          <cell r="I318">
            <v>4.0512086866419654E-2</v>
          </cell>
          <cell r="J318">
            <v>3.3447730481493569E-2</v>
          </cell>
          <cell r="K318">
            <v>4.3652006717266975E-2</v>
          </cell>
          <cell r="L318">
            <v>3.3270203482523616E-2</v>
          </cell>
          <cell r="M318">
            <v>3.9951082196815937E-2</v>
          </cell>
          <cell r="N318">
            <v>2.7007895093571026E-2</v>
          </cell>
        </row>
        <row r="319">
          <cell r="D319" t="str">
            <v>2.7.5</v>
          </cell>
          <cell r="E319">
            <v>3.536220945968712E-2</v>
          </cell>
          <cell r="F319">
            <v>4.0769128074223969E-2</v>
          </cell>
          <cell r="G319">
            <v>3.7181772816102063E-2</v>
          </cell>
          <cell r="H319">
            <v>3.9912452402977174E-2</v>
          </cell>
          <cell r="I319">
            <v>4.3793440206586626E-2</v>
          </cell>
          <cell r="J319">
            <v>3.3421542576348551E-2</v>
          </cell>
          <cell r="K319">
            <v>4.2920897258764378E-2</v>
          </cell>
          <cell r="L319">
            <v>3.5445347953085238E-2</v>
          </cell>
          <cell r="M319">
            <v>4.0656736433230513E-2</v>
          </cell>
          <cell r="N319">
            <v>2.6283130103879719E-2</v>
          </cell>
        </row>
        <row r="320">
          <cell r="D320" t="str">
            <v>2.7.6</v>
          </cell>
          <cell r="E320">
            <v>3.7008350796466132E-2</v>
          </cell>
          <cell r="F320">
            <v>4.2277603983096379E-2</v>
          </cell>
          <cell r="G320">
            <v>3.9202859121711307E-2</v>
          </cell>
          <cell r="H320">
            <v>4.0336708810609911E-2</v>
          </cell>
          <cell r="I320">
            <v>4.6567099494122639E-2</v>
          </cell>
          <cell r="J320">
            <v>3.5285524866198854E-2</v>
          </cell>
          <cell r="K320">
            <v>4.462298692705411E-2</v>
          </cell>
          <cell r="L320">
            <v>3.874633079502357E-2</v>
          </cell>
          <cell r="M320">
            <v>4.607279801162318E-2</v>
          </cell>
          <cell r="N320">
            <v>3.5392119391941257E-2</v>
          </cell>
        </row>
        <row r="321">
          <cell r="D321" t="str">
            <v>2.7.7</v>
          </cell>
          <cell r="E321">
            <v>4.0352659107794342E-2</v>
          </cell>
          <cell r="F321">
            <v>4.4985862703512874E-2</v>
          </cell>
          <cell r="G321">
            <v>4.2549542681779531E-2</v>
          </cell>
          <cell r="H321">
            <v>3.9464752871711389E-2</v>
          </cell>
          <cell r="I321">
            <v>4.1313398949489016E-2</v>
          </cell>
          <cell r="J321">
            <v>3.863477876194879E-2</v>
          </cell>
          <cell r="K321">
            <v>4.519086024179244E-2</v>
          </cell>
          <cell r="L321">
            <v>4.3212356117857724E-2</v>
          </cell>
          <cell r="M321">
            <v>4.6730086120990326E-2</v>
          </cell>
          <cell r="N321">
            <v>4.4533162769688675E-2</v>
          </cell>
        </row>
        <row r="322">
          <cell r="D322" t="str">
            <v>2.7.8</v>
          </cell>
          <cell r="E322">
            <v>4.4579730469682118E-2</v>
          </cell>
          <cell r="F322">
            <v>3.9421510386757813E-2</v>
          </cell>
          <cell r="G322">
            <v>4.2907214378795092E-2</v>
          </cell>
          <cell r="H322">
            <v>4.061232583861183E-2</v>
          </cell>
          <cell r="I322">
            <v>3.7173613853664626E-2</v>
          </cell>
          <cell r="J322">
            <v>4.2605508970073688E-2</v>
          </cell>
          <cell r="K322">
            <v>4.1377150878319974E-2</v>
          </cell>
          <cell r="L322">
            <v>4.4485821967334388E-2</v>
          </cell>
          <cell r="M322">
            <v>4.5199751632380415E-2</v>
          </cell>
          <cell r="N322">
            <v>4.2972055195674312E-2</v>
          </cell>
        </row>
        <row r="323">
          <cell r="D323" t="str">
            <v>2.7.9</v>
          </cell>
          <cell r="E323">
            <v>4.7275901002656946E-2</v>
          </cell>
          <cell r="F323">
            <v>3.7976971142342185E-2</v>
          </cell>
          <cell r="G323">
            <v>4.4111977109011394E-2</v>
          </cell>
          <cell r="H323">
            <v>4.1787189736671726E-2</v>
          </cell>
          <cell r="I323">
            <v>4.0370678851760364E-2</v>
          </cell>
          <cell r="J323">
            <v>4.6006907651661301E-2</v>
          </cell>
          <cell r="K323">
            <v>4.0183877955179248E-2</v>
          </cell>
          <cell r="L323">
            <v>4.6813633535913862E-2</v>
          </cell>
          <cell r="M323">
            <v>4.5975310036793213E-2</v>
          </cell>
          <cell r="N323">
            <v>4.5375867234407403E-2</v>
          </cell>
        </row>
        <row r="324">
          <cell r="D324" t="str">
            <v>2.7.10</v>
          </cell>
          <cell r="E324">
            <v>4.817762149008175E-2</v>
          </cell>
          <cell r="F324">
            <v>3.7649126902691579E-2</v>
          </cell>
          <cell r="G324">
            <v>4.3986995601096479E-2</v>
          </cell>
          <cell r="H324">
            <v>4.1279136631797449E-2</v>
          </cell>
          <cell r="I324">
            <v>4.5307193363512369E-2</v>
          </cell>
          <cell r="J324">
            <v>4.7294725225060945E-2</v>
          </cell>
          <cell r="K324">
            <v>4.0760630897326004E-2</v>
          </cell>
          <cell r="L324">
            <v>4.6571286639924665E-2</v>
          </cell>
          <cell r="M324">
            <v>4.5118417188263552E-2</v>
          </cell>
          <cell r="N324">
            <v>5.0218971029464807E-2</v>
          </cell>
        </row>
        <row r="325">
          <cell r="D325" t="str">
            <v>2.7.11</v>
          </cell>
          <cell r="E325">
            <v>4.5363892475280811E-2</v>
          </cell>
          <cell r="F325">
            <v>4.0819856564057587E-2</v>
          </cell>
          <cell r="G325">
            <v>4.4727363896597983E-2</v>
          </cell>
          <cell r="H325">
            <v>4.2673396814556903E-2</v>
          </cell>
          <cell r="I325">
            <v>4.3637629523767582E-2</v>
          </cell>
          <cell r="J325">
            <v>4.7877610186137128E-2</v>
          </cell>
          <cell r="K325">
            <v>4.0857400714389168E-2</v>
          </cell>
          <cell r="L325">
            <v>4.7052657780285251E-2</v>
          </cell>
          <cell r="M325">
            <v>4.3210316797187516E-2</v>
          </cell>
          <cell r="N325">
            <v>5.7609273859865397E-2</v>
          </cell>
        </row>
        <row r="326">
          <cell r="D326" t="str">
            <v>2.7.12</v>
          </cell>
          <cell r="E326">
            <v>4.5382636585698556E-2</v>
          </cell>
          <cell r="F326">
            <v>3.9108537783981087E-2</v>
          </cell>
          <cell r="G326">
            <v>4.3173516961870682E-2</v>
          </cell>
          <cell r="H326">
            <v>4.1920794164671621E-2</v>
          </cell>
          <cell r="I326">
            <v>4.3262832818246992E-2</v>
          </cell>
          <cell r="J326">
            <v>4.5501421016004885E-2</v>
          </cell>
          <cell r="K326">
            <v>4.0597555835238081E-2</v>
          </cell>
          <cell r="L326">
            <v>4.6682857783722373E-2</v>
          </cell>
          <cell r="M326">
            <v>4.3459232314316358E-2</v>
          </cell>
          <cell r="N326">
            <v>6.1220375047530591E-2</v>
          </cell>
        </row>
        <row r="327">
          <cell r="D327" t="str">
            <v>2.7.13</v>
          </cell>
          <cell r="E327">
            <v>4.3050260488892662E-2</v>
          </cell>
          <cell r="F327">
            <v>3.9677470308976032E-2</v>
          </cell>
          <cell r="G327">
            <v>4.2750200996998097E-2</v>
          </cell>
          <cell r="H327">
            <v>4.1796951766877581E-2</v>
          </cell>
          <cell r="I327">
            <v>4.4853181983113187E-2</v>
          </cell>
          <cell r="J327">
            <v>4.4610642066443704E-2</v>
          </cell>
          <cell r="K327">
            <v>3.9439358447121077E-2</v>
          </cell>
          <cell r="L327">
            <v>4.6845524632302883E-2</v>
          </cell>
          <cell r="M327">
            <v>4.3870911184770794E-2</v>
          </cell>
          <cell r="N327">
            <v>6.3213111737620398E-2</v>
          </cell>
        </row>
        <row r="328">
          <cell r="D328" t="str">
            <v>2.7.14</v>
          </cell>
          <cell r="E328">
            <v>4.1793257810862676E-2</v>
          </cell>
          <cell r="F328">
            <v>3.8491834035376017E-2</v>
          </cell>
          <cell r="G328">
            <v>4.3309833056737301E-2</v>
          </cell>
          <cell r="H328">
            <v>4.3129219495045085E-2</v>
          </cell>
          <cell r="I328">
            <v>4.2035987357730682E-2</v>
          </cell>
          <cell r="J328">
            <v>4.3184009600431617E-2</v>
          </cell>
          <cell r="K328">
            <v>3.9956410492973139E-2</v>
          </cell>
          <cell r="L328">
            <v>4.8472177220253432E-2</v>
          </cell>
          <cell r="M328">
            <v>4.5171034244446004E-2</v>
          </cell>
          <cell r="N328">
            <v>5.8532480580360091E-2</v>
          </cell>
        </row>
        <row r="329">
          <cell r="D329" t="str">
            <v>2.7.15</v>
          </cell>
          <cell r="E329">
            <v>4.0518611474699019E-2</v>
          </cell>
          <cell r="F329">
            <v>3.9477371439604309E-2</v>
          </cell>
          <cell r="G329">
            <v>4.3000668274000411E-2</v>
          </cell>
          <cell r="H329">
            <v>4.3025186180442501E-2</v>
          </cell>
          <cell r="I329">
            <v>4.3597367519593762E-2</v>
          </cell>
          <cell r="J329">
            <v>4.2805642886221136E-2</v>
          </cell>
          <cell r="K329">
            <v>3.8803528800175471E-2</v>
          </cell>
          <cell r="L329">
            <v>4.6582605912421665E-2</v>
          </cell>
          <cell r="M329">
            <v>4.4882632318907351E-2</v>
          </cell>
          <cell r="N329">
            <v>5.1408153288040007E-2</v>
          </cell>
        </row>
        <row r="330">
          <cell r="D330" t="str">
            <v>2.7.16</v>
          </cell>
          <cell r="E330">
            <v>4.3409361743216537E-2</v>
          </cell>
          <cell r="F330">
            <v>4.0309799228636908E-2</v>
          </cell>
          <cell r="G330">
            <v>4.3135411375060315E-2</v>
          </cell>
          <cell r="H330">
            <v>4.309672689815551E-2</v>
          </cell>
          <cell r="I330">
            <v>4.3221916147338633E-2</v>
          </cell>
          <cell r="J330">
            <v>4.424273305911039E-2</v>
          </cell>
          <cell r="K330">
            <v>3.8567322657027746E-2</v>
          </cell>
          <cell r="L330">
            <v>4.529567458007288E-2</v>
          </cell>
          <cell r="M330">
            <v>4.3271246781456239E-2</v>
          </cell>
          <cell r="N330">
            <v>4.9372106873718138E-2</v>
          </cell>
        </row>
        <row r="331">
          <cell r="D331" t="str">
            <v>2.7.17</v>
          </cell>
          <cell r="E331">
            <v>4.4643837668698658E-2</v>
          </cell>
          <cell r="F331">
            <v>4.1141871577017659E-2</v>
          </cell>
          <cell r="G331">
            <v>4.3037930916761266E-2</v>
          </cell>
          <cell r="H331">
            <v>4.0873335449152434E-2</v>
          </cell>
          <cell r="I331">
            <v>4.162616598191253E-2</v>
          </cell>
          <cell r="J331">
            <v>4.730333987019588E-2</v>
          </cell>
          <cell r="K331">
            <v>3.9278397582035156E-2</v>
          </cell>
          <cell r="L331">
            <v>4.5970856466235367E-2</v>
          </cell>
          <cell r="M331">
            <v>3.8151994521780391E-2</v>
          </cell>
          <cell r="N331">
            <v>5.44493768048777E-2</v>
          </cell>
        </row>
        <row r="332">
          <cell r="D332" t="str">
            <v>2.7.18</v>
          </cell>
          <cell r="E332">
            <v>4.5630243552697874E-2</v>
          </cell>
          <cell r="F332">
            <v>4.7164315805891296E-2</v>
          </cell>
          <cell r="G332">
            <v>4.5454892347916484E-2</v>
          </cell>
          <cell r="H332">
            <v>4.2981862717923071E-2</v>
          </cell>
          <cell r="I332">
            <v>4.3724372866093313E-2</v>
          </cell>
          <cell r="J332">
            <v>5.1991046765427679E-2</v>
          </cell>
          <cell r="K332">
            <v>4.339483982098509E-2</v>
          </cell>
          <cell r="L332">
            <v>4.7222621744141227E-2</v>
          </cell>
          <cell r="M332">
            <v>3.8624508911411684E-2</v>
          </cell>
          <cell r="N332">
            <v>4.9724946547970286E-2</v>
          </cell>
        </row>
        <row r="333">
          <cell r="D333" t="str">
            <v>2.7.19</v>
          </cell>
          <cell r="E333">
            <v>4.7781495089405997E-2</v>
          </cell>
          <cell r="F333">
            <v>4.6351920651997579E-2</v>
          </cell>
          <cell r="G333">
            <v>4.5914530169780372E-2</v>
          </cell>
          <cell r="H333">
            <v>4.3465190096655497E-2</v>
          </cell>
          <cell r="I333">
            <v>4.400489756184104E-2</v>
          </cell>
          <cell r="J333">
            <v>4.9784193385003964E-2</v>
          </cell>
          <cell r="K333">
            <v>4.4029280138472238E-2</v>
          </cell>
          <cell r="L333">
            <v>4.6430129588659379E-2</v>
          </cell>
          <cell r="M333">
            <v>3.928066343967615E-2</v>
          </cell>
          <cell r="N333">
            <v>4.318664631517441E-2</v>
          </cell>
        </row>
        <row r="334">
          <cell r="D334" t="str">
            <v>2.7.20</v>
          </cell>
          <cell r="E334">
            <v>4.6734977974967847E-2</v>
          </cell>
          <cell r="F334">
            <v>4.5476598285098382E-2</v>
          </cell>
          <cell r="G334">
            <v>4.3485263260759265E-2</v>
          </cell>
          <cell r="H334">
            <v>4.1539291173998856E-2</v>
          </cell>
          <cell r="I334">
            <v>3.7722551910571209E-2</v>
          </cell>
          <cell r="J334">
            <v>4.733761363117376E-2</v>
          </cell>
          <cell r="K334">
            <v>4.1838227041642778E-2</v>
          </cell>
          <cell r="L334">
            <v>4.406527601879056E-2</v>
          </cell>
          <cell r="M334">
            <v>3.7947383132747738E-2</v>
          </cell>
          <cell r="N334">
            <v>3.3081533369775484E-2</v>
          </cell>
        </row>
        <row r="335">
          <cell r="D335" t="str">
            <v>2.7.21</v>
          </cell>
          <cell r="E335">
            <v>4.4885463690541777E-2</v>
          </cell>
          <cell r="F335">
            <v>4.418961877283973E-2</v>
          </cell>
          <cell r="G335">
            <v>4.3807538833980787E-2</v>
          </cell>
          <cell r="H335">
            <v>4.226061257380842E-2</v>
          </cell>
          <cell r="I335">
            <v>3.7571487561577535E-2</v>
          </cell>
          <cell r="J335">
            <v>4.5358719778715952E-2</v>
          </cell>
          <cell r="K335">
            <v>4.2140335725624409E-2</v>
          </cell>
          <cell r="L335">
            <v>4.1720724009285039E-2</v>
          </cell>
          <cell r="M335">
            <v>3.8265352632047799E-2</v>
          </cell>
          <cell r="N335">
            <v>2.9878571278263263E-2</v>
          </cell>
        </row>
        <row r="336">
          <cell r="D336" t="str">
            <v>2.7.22</v>
          </cell>
          <cell r="E336">
            <v>4.3015743229069939E-2</v>
          </cell>
          <cell r="F336">
            <v>4.3058137436957272E-2</v>
          </cell>
          <cell r="G336">
            <v>4.1645402399512484E-2</v>
          </cell>
          <cell r="H336">
            <v>4.1152372750511153E-2</v>
          </cell>
          <cell r="I336">
            <v>3.7025168171609092E-2</v>
          </cell>
          <cell r="J336">
            <v>4.2571142799314871E-2</v>
          </cell>
          <cell r="K336">
            <v>4.1936406323373948E-2</v>
          </cell>
          <cell r="L336">
            <v>3.8219921032494435E-2</v>
          </cell>
          <cell r="M336">
            <v>3.8417535895081782E-2</v>
          </cell>
          <cell r="N336">
            <v>2.8990599587652269E-2</v>
          </cell>
        </row>
        <row r="337">
          <cell r="D337" t="str">
            <v>2.7.23</v>
          </cell>
          <cell r="E337">
            <v>4.0145009225029067E-2</v>
          </cell>
          <cell r="F337">
            <v>4.3523579861756333E-2</v>
          </cell>
          <cell r="G337">
            <v>4.0118770515527119E-2</v>
          </cell>
          <cell r="H337">
            <v>4.1483355453476228E-2</v>
          </cell>
          <cell r="I337">
            <v>4.0695229885405498E-2</v>
          </cell>
          <cell r="J337">
            <v>3.7200373606583723E-2</v>
          </cell>
          <cell r="K337">
            <v>4.2015477291248909E-2</v>
          </cell>
          <cell r="L337">
            <v>3.4353562786327313E-2</v>
          </cell>
          <cell r="M337">
            <v>3.8980736772926988E-2</v>
          </cell>
          <cell r="N337">
            <v>2.9647096706943897E-2</v>
          </cell>
        </row>
        <row r="338">
          <cell r="D338" t="str">
            <v>2.7.24</v>
          </cell>
          <cell r="E338">
            <v>3.5773130829959796E-2</v>
          </cell>
          <cell r="F338">
            <v>4.1897396226613606E-2</v>
          </cell>
          <cell r="G338">
            <v>3.7407636663658761E-2</v>
          </cell>
          <cell r="H338">
            <v>4.0026105236395756E-2</v>
          </cell>
          <cell r="I338">
            <v>4.1312744282754478E-2</v>
          </cell>
          <cell r="J338">
            <v>3.4552032497686062E-2</v>
          </cell>
          <cell r="K338">
            <v>4.1498546056654102E-2</v>
          </cell>
          <cell r="L338">
            <v>3.2844649709771148E-2</v>
          </cell>
          <cell r="M338">
            <v>3.8704709774425868E-2</v>
          </cell>
          <cell r="N338">
            <v>2.9042228693940211E-2</v>
          </cell>
        </row>
        <row r="339">
          <cell r="D339" t="str">
            <v>3.1.1</v>
          </cell>
          <cell r="E339">
            <v>3.3947564686188481E-2</v>
          </cell>
          <cell r="F339">
            <v>4.4856643499949188E-2</v>
          </cell>
          <cell r="G339">
            <v>3.8111460707143476E-2</v>
          </cell>
          <cell r="H339">
            <v>4.1401144403838554E-2</v>
          </cell>
          <cell r="I339">
            <v>4.1297950721303961E-2</v>
          </cell>
          <cell r="J339">
            <v>3.3681394784623203E-2</v>
          </cell>
          <cell r="K339">
            <v>4.3916303578236754E-2</v>
          </cell>
          <cell r="L339">
            <v>3.6171394937867321E-2</v>
          </cell>
          <cell r="M339">
            <v>4.2532357604459191E-2</v>
          </cell>
          <cell r="N339">
            <v>3.2847330331991949E-2</v>
          </cell>
        </row>
        <row r="340">
          <cell r="D340" t="str">
            <v>3.1.2</v>
          </cell>
          <cell r="E340">
            <v>3.1824011540240414E-2</v>
          </cell>
          <cell r="F340">
            <v>4.4157891250695316E-2</v>
          </cell>
          <cell r="G340">
            <v>3.8169415699289957E-2</v>
          </cell>
          <cell r="H340">
            <v>4.1204271237099681E-2</v>
          </cell>
          <cell r="I340">
            <v>3.7064776712357028E-2</v>
          </cell>
          <cell r="J340">
            <v>3.2197829814979338E-2</v>
          </cell>
          <cell r="K340">
            <v>4.3794428155681832E-2</v>
          </cell>
          <cell r="L340">
            <v>3.6926373298865535E-2</v>
          </cell>
          <cell r="M340">
            <v>4.3953606984237489E-2</v>
          </cell>
          <cell r="N340">
            <v>3.5346758824607957E-2</v>
          </cell>
        </row>
        <row r="341">
          <cell r="D341" t="str">
            <v>3.1.3</v>
          </cell>
          <cell r="E341">
            <v>3.1741900119351414E-2</v>
          </cell>
          <cell r="F341">
            <v>4.4470191479916786E-2</v>
          </cell>
          <cell r="G341">
            <v>3.818190594232073E-2</v>
          </cell>
          <cell r="H341">
            <v>4.1206387463321947E-2</v>
          </cell>
          <cell r="I341">
            <v>3.7530287381226213E-2</v>
          </cell>
          <cell r="J341">
            <v>3.1218667408429934E-2</v>
          </cell>
          <cell r="K341">
            <v>4.3731250305058623E-2</v>
          </cell>
          <cell r="L341">
            <v>3.6334639172325663E-2</v>
          </cell>
          <cell r="M341">
            <v>4.2628908695573113E-2</v>
          </cell>
          <cell r="N341">
            <v>3.5812109730141733E-2</v>
          </cell>
        </row>
        <row r="342">
          <cell r="D342" t="str">
            <v>3.1.4</v>
          </cell>
          <cell r="E342">
            <v>3.1963221709697523E-2</v>
          </cell>
          <cell r="F342">
            <v>4.4309741520003262E-2</v>
          </cell>
          <cell r="G342">
            <v>3.7940862104477009E-2</v>
          </cell>
          <cell r="H342">
            <v>4.1101986969689745E-2</v>
          </cell>
          <cell r="I342">
            <v>3.8833282831738453E-2</v>
          </cell>
          <cell r="J342">
            <v>3.0738392173973048E-2</v>
          </cell>
          <cell r="K342">
            <v>4.3884152150974895E-2</v>
          </cell>
          <cell r="L342">
            <v>3.5530405827054946E-2</v>
          </cell>
          <cell r="M342">
            <v>4.2952419795484871E-2</v>
          </cell>
          <cell r="N342">
            <v>3.8810555121457313E-2</v>
          </cell>
        </row>
        <row r="343">
          <cell r="D343" t="str">
            <v>3.1.5</v>
          </cell>
          <cell r="E343">
            <v>3.2075603062582392E-2</v>
          </cell>
          <cell r="F343">
            <v>4.3863968067322102E-2</v>
          </cell>
          <cell r="G343">
            <v>3.8738928464100139E-2</v>
          </cell>
          <cell r="H343">
            <v>4.1190291318419198E-2</v>
          </cell>
          <cell r="I343">
            <v>3.8460629934087269E-2</v>
          </cell>
          <cell r="J343">
            <v>3.1121416023090317E-2</v>
          </cell>
          <cell r="K343">
            <v>4.3910737769465823E-2</v>
          </cell>
          <cell r="L343">
            <v>3.6358914522043158E-2</v>
          </cell>
          <cell r="M343">
            <v>4.2972076385334963E-2</v>
          </cell>
          <cell r="N343">
            <v>5.7348752358203282E-2</v>
          </cell>
        </row>
        <row r="344">
          <cell r="D344" t="str">
            <v>3.1.6</v>
          </cell>
          <cell r="E344">
            <v>3.3232523118573366E-2</v>
          </cell>
          <cell r="F344">
            <v>4.4377114892263612E-2</v>
          </cell>
          <cell r="G344">
            <v>4.0588621712591512E-2</v>
          </cell>
          <cell r="H344">
            <v>4.179559614605706E-2</v>
          </cell>
          <cell r="I344">
            <v>3.7135777610525174E-2</v>
          </cell>
          <cell r="J344">
            <v>3.4103046426721323E-2</v>
          </cell>
          <cell r="K344">
            <v>4.497582040958787E-2</v>
          </cell>
          <cell r="L344">
            <v>3.7356466562811129E-2</v>
          </cell>
          <cell r="M344">
            <v>4.2995716248899182E-2</v>
          </cell>
          <cell r="N344">
            <v>6.0378329743199066E-2</v>
          </cell>
        </row>
        <row r="345">
          <cell r="D345" t="str">
            <v>3.1.7</v>
          </cell>
          <cell r="E345">
            <v>3.6444455604818786E-2</v>
          </cell>
          <cell r="F345">
            <v>4.4737822615578647E-2</v>
          </cell>
          <cell r="G345">
            <v>4.1794039264589834E-2</v>
          </cell>
          <cell r="H345">
            <v>4.1438659323233422E-2</v>
          </cell>
          <cell r="I345">
            <v>3.3881411394680275E-2</v>
          </cell>
          <cell r="J345">
            <v>3.7979193026997454E-2</v>
          </cell>
          <cell r="K345">
            <v>4.6118449371202755E-2</v>
          </cell>
          <cell r="L345">
            <v>4.0343698193388011E-2</v>
          </cell>
          <cell r="M345">
            <v>4.2220363361155637E-2</v>
          </cell>
          <cell r="N345">
            <v>4.4998943865214407E-2</v>
          </cell>
        </row>
        <row r="346">
          <cell r="D346" t="str">
            <v>3.1.8</v>
          </cell>
          <cell r="E346">
            <v>4.0991029358268913E-2</v>
          </cell>
          <cell r="F346">
            <v>3.9025738312537764E-2</v>
          </cell>
          <cell r="G346">
            <v>4.3747535755717555E-2</v>
          </cell>
          <cell r="H346">
            <v>4.0376762656122979E-2</v>
          </cell>
          <cell r="I346">
            <v>3.8381347860415756E-2</v>
          </cell>
          <cell r="J346">
            <v>4.3016600188739693E-2</v>
          </cell>
          <cell r="K346">
            <v>4.1701407741064997E-2</v>
          </cell>
          <cell r="L346">
            <v>4.0385011242259107E-2</v>
          </cell>
          <cell r="M346">
            <v>4.1307154565740897E-2</v>
          </cell>
          <cell r="N346">
            <v>3.0994795708056477E-2</v>
          </cell>
        </row>
        <row r="347">
          <cell r="D347" t="str">
            <v>3.1.9</v>
          </cell>
          <cell r="E347">
            <v>4.5474559913759233E-2</v>
          </cell>
          <cell r="F347">
            <v>3.7552493545336518E-2</v>
          </cell>
          <cell r="G347">
            <v>4.4202269204079263E-2</v>
          </cell>
          <cell r="H347">
            <v>4.0052467019576245E-2</v>
          </cell>
          <cell r="I347">
            <v>4.1816678124555383E-2</v>
          </cell>
          <cell r="J347">
            <v>4.5273638578503438E-2</v>
          </cell>
          <cell r="K347">
            <v>3.9576650374307548E-2</v>
          </cell>
          <cell r="L347">
            <v>4.3251270713410429E-2</v>
          </cell>
          <cell r="M347">
            <v>4.1431155608319503E-2</v>
          </cell>
          <cell r="N347">
            <v>3.2860724329272971E-2</v>
          </cell>
        </row>
        <row r="348">
          <cell r="D348" t="str">
            <v>3.1.10</v>
          </cell>
          <cell r="E348">
            <v>4.7807829927468661E-2</v>
          </cell>
          <cell r="F348">
            <v>3.7813264099798689E-2</v>
          </cell>
          <cell r="G348">
            <v>4.5054091877011114E-2</v>
          </cell>
          <cell r="H348">
            <v>3.9614857088036803E-2</v>
          </cell>
          <cell r="I348">
            <v>4.2367987201918408E-2</v>
          </cell>
          <cell r="J348">
            <v>4.754202363175572E-2</v>
          </cell>
          <cell r="K348">
            <v>4.3771553076371532E-2</v>
          </cell>
          <cell r="L348">
            <v>4.4264287051035467E-2</v>
          </cell>
          <cell r="M348">
            <v>4.1722540739797837E-2</v>
          </cell>
          <cell r="N348">
            <v>3.7427172402284006E-2</v>
          </cell>
        </row>
        <row r="349">
          <cell r="D349" t="str">
            <v>3.1.11</v>
          </cell>
          <cell r="E349">
            <v>4.8190527430766336E-2</v>
          </cell>
          <cell r="F349">
            <v>3.8468675551653383E-2</v>
          </cell>
          <cell r="G349">
            <v>4.521543354995651E-2</v>
          </cell>
          <cell r="H349">
            <v>3.9498272261609679E-2</v>
          </cell>
          <cell r="I349">
            <v>3.9519127071787188E-2</v>
          </cell>
          <cell r="J349">
            <v>4.7352564936847349E-2</v>
          </cell>
          <cell r="K349">
            <v>4.2532844834271236E-2</v>
          </cell>
          <cell r="L349">
            <v>4.6072710696287017E-2</v>
          </cell>
          <cell r="M349">
            <v>4.0647056836986266E-2</v>
          </cell>
          <cell r="N349">
            <v>3.8660687151880514E-2</v>
          </cell>
        </row>
        <row r="350">
          <cell r="D350" t="str">
            <v>3.1.12</v>
          </cell>
          <cell r="E350">
            <v>4.6482060124501713E-2</v>
          </cell>
          <cell r="F350">
            <v>3.8888732095166863E-2</v>
          </cell>
          <cell r="G350">
            <v>4.5872087083905139E-2</v>
          </cell>
          <cell r="H350">
            <v>4.0552665944841138E-2</v>
          </cell>
          <cell r="I350">
            <v>4.3624418009846171E-2</v>
          </cell>
          <cell r="J350">
            <v>4.7137359393943562E-2</v>
          </cell>
          <cell r="K350">
            <v>4.3797645272099069E-2</v>
          </cell>
          <cell r="L350">
            <v>4.6417180905735184E-2</v>
          </cell>
          <cell r="M350">
            <v>4.1115351277115485E-2</v>
          </cell>
          <cell r="N350">
            <v>4.1275774621017759E-2</v>
          </cell>
        </row>
        <row r="351">
          <cell r="D351" t="str">
            <v>3.1.13</v>
          </cell>
          <cell r="E351">
            <v>4.6578920290100495E-2</v>
          </cell>
          <cell r="F351">
            <v>3.7990379383704267E-2</v>
          </cell>
          <cell r="G351">
            <v>4.5547565576255444E-2</v>
          </cell>
          <cell r="H351">
            <v>4.0538814282295346E-2</v>
          </cell>
          <cell r="I351">
            <v>4.410336861928639E-2</v>
          </cell>
          <cell r="J351">
            <v>4.580006259367108E-2</v>
          </cell>
          <cell r="K351">
            <v>4.1646183865387487E-2</v>
          </cell>
          <cell r="L351">
            <v>4.6620659284632715E-2</v>
          </cell>
          <cell r="M351">
            <v>4.0608003436006547E-2</v>
          </cell>
          <cell r="N351">
            <v>4.2140411445496483E-2</v>
          </cell>
        </row>
        <row r="352">
          <cell r="D352" t="str">
            <v>3.1.14</v>
          </cell>
          <cell r="E352">
            <v>4.5021074119378633E-2</v>
          </cell>
          <cell r="F352">
            <v>3.9528258768195927E-2</v>
          </cell>
          <cell r="G352">
            <v>4.5147117408615094E-2</v>
          </cell>
          <cell r="H352">
            <v>4.18429226597552E-2</v>
          </cell>
          <cell r="I352">
            <v>4.8934009077254391E-2</v>
          </cell>
          <cell r="J352">
            <v>4.4704184485537042E-2</v>
          </cell>
          <cell r="K352">
            <v>3.9588393836076E-2</v>
          </cell>
          <cell r="L352">
            <v>4.8249520265893596E-2</v>
          </cell>
          <cell r="M352">
            <v>4.2471829162585975E-2</v>
          </cell>
          <cell r="N352">
            <v>4.0485347781474404E-2</v>
          </cell>
        </row>
        <row r="353">
          <cell r="D353" t="str">
            <v>3.1.15</v>
          </cell>
          <cell r="E353">
            <v>4.3749080786875616E-2</v>
          </cell>
          <cell r="F353">
            <v>3.9740854622736979E-2</v>
          </cell>
          <cell r="G353">
            <v>4.3855663306952189E-2</v>
          </cell>
          <cell r="H353">
            <v>4.1686578431576249E-2</v>
          </cell>
          <cell r="I353">
            <v>4.5901062488392763E-2</v>
          </cell>
          <cell r="J353">
            <v>4.3980790815714751E-2</v>
          </cell>
          <cell r="K353">
            <v>3.7618808059946371E-2</v>
          </cell>
          <cell r="L353">
            <v>4.7863811931493222E-2</v>
          </cell>
          <cell r="M353">
            <v>4.1265416784649504E-2</v>
          </cell>
          <cell r="N353">
            <v>5.6160306599457761E-2</v>
          </cell>
        </row>
        <row r="354">
          <cell r="D354" t="str">
            <v>3.1.16</v>
          </cell>
          <cell r="E354">
            <v>4.382108070193276E-2</v>
          </cell>
          <cell r="F354">
            <v>3.8408737899136396E-2</v>
          </cell>
          <cell r="G354">
            <v>4.1476910076531662E-2</v>
          </cell>
          <cell r="H354">
            <v>4.0657451206877401E-2</v>
          </cell>
          <cell r="I354">
            <v>4.6252130026945039E-2</v>
          </cell>
          <cell r="J354">
            <v>4.3790003412974093E-2</v>
          </cell>
          <cell r="K354">
            <v>3.6520843726872657E-2</v>
          </cell>
          <cell r="L354">
            <v>4.5985034726412244E-2</v>
          </cell>
          <cell r="M354">
            <v>4.0227167831774227E-2</v>
          </cell>
          <cell r="N354">
            <v>6.549103570531975E-2</v>
          </cell>
        </row>
        <row r="355">
          <cell r="D355" t="str">
            <v>3.1.17</v>
          </cell>
          <cell r="E355">
            <v>4.5142515526160366E-2</v>
          </cell>
          <cell r="F355">
            <v>3.8391648068124014E-2</v>
          </cell>
          <cell r="G355">
            <v>4.1253441180972648E-2</v>
          </cell>
          <cell r="H355">
            <v>4.0046118340909417E-2</v>
          </cell>
          <cell r="I355">
            <v>4.9463868552493961E-2</v>
          </cell>
          <cell r="J355">
            <v>4.6086045645105184E-2</v>
          </cell>
          <cell r="K355">
            <v>3.6295842946771274E-2</v>
          </cell>
          <cell r="L355">
            <v>4.787055508419253E-2</v>
          </cell>
          <cell r="M355">
            <v>4.0399227937642716E-2</v>
          </cell>
          <cell r="N355">
            <v>6.3010250208919219E-2</v>
          </cell>
        </row>
        <row r="356">
          <cell r="D356" t="str">
            <v>3.1.18</v>
          </cell>
          <cell r="E356">
            <v>4.7115225362446708E-2</v>
          </cell>
          <cell r="F356">
            <v>3.8031268995405369E-2</v>
          </cell>
          <cell r="G356">
            <v>4.0852305355695874E-2</v>
          </cell>
          <cell r="H356">
            <v>3.9698223575580949E-2</v>
          </cell>
          <cell r="I356">
            <v>4.5357491558631252E-2</v>
          </cell>
          <cell r="J356">
            <v>4.6482557132218098E-2</v>
          </cell>
          <cell r="K356">
            <v>3.5929190359758688E-2</v>
          </cell>
          <cell r="L356">
            <v>4.6739683422167375E-2</v>
          </cell>
          <cell r="M356">
            <v>4.0557433178418624E-2</v>
          </cell>
          <cell r="N356">
            <v>5.236347037021552E-2</v>
          </cell>
        </row>
        <row r="357">
          <cell r="D357" t="str">
            <v>3.1.19</v>
          </cell>
          <cell r="E357">
            <v>4.8587521580275926E-2</v>
          </cell>
          <cell r="F357">
            <v>4.0975047162387618E-2</v>
          </cell>
          <cell r="G357">
            <v>4.1781317598316034E-2</v>
          </cell>
          <cell r="H357">
            <v>4.0695350894676317E-2</v>
          </cell>
          <cell r="I357">
            <v>4.3089942797440807E-2</v>
          </cell>
          <cell r="J357">
            <v>4.7864112438285228E-2</v>
          </cell>
          <cell r="K357">
            <v>3.6912917454654595E-2</v>
          </cell>
          <cell r="L357">
            <v>4.3780743063360029E-2</v>
          </cell>
          <cell r="M357">
            <v>4.0516128361861373E-2</v>
          </cell>
          <cell r="N357">
            <v>4.4222273022878573E-2</v>
          </cell>
        </row>
        <row r="358">
          <cell r="D358" t="str">
            <v>3.1.20</v>
          </cell>
          <cell r="E358">
            <v>5.0650664033231659E-2</v>
          </cell>
          <cell r="F358">
            <v>4.6440355948862679E-2</v>
          </cell>
          <cell r="G358">
            <v>4.1775148515866209E-2</v>
          </cell>
          <cell r="H358">
            <v>4.1312711798974409E-2</v>
          </cell>
          <cell r="I358">
            <v>4.431026224989492E-2</v>
          </cell>
          <cell r="J358">
            <v>5.0225176116337325E-2</v>
          </cell>
          <cell r="K358">
            <v>4.2362929771473615E-2</v>
          </cell>
          <cell r="L358">
            <v>4.2817041649142587E-2</v>
          </cell>
          <cell r="M358">
            <v>4.0758588500981525E-2</v>
          </cell>
          <cell r="N358">
            <v>3.8036237278643838E-2</v>
          </cell>
        </row>
        <row r="359">
          <cell r="D359" t="str">
            <v>3.1.21</v>
          </cell>
          <cell r="E359">
            <v>5.0505927928420867E-2</v>
          </cell>
          <cell r="F359">
            <v>4.5521394106251341E-2</v>
          </cell>
          <cell r="G359">
            <v>4.0719567595588549E-2</v>
          </cell>
          <cell r="H359">
            <v>4.3044682641737775E-2</v>
          </cell>
          <cell r="I359">
            <v>4.0687723116589171E-2</v>
          </cell>
          <cell r="J359">
            <v>4.9360663646742742E-2</v>
          </cell>
          <cell r="K359">
            <v>4.1686506373610918E-2</v>
          </cell>
          <cell r="L359">
            <v>4.0734186673813011E-2</v>
          </cell>
          <cell r="M359">
            <v>4.0327009453347641E-2</v>
          </cell>
          <cell r="N359">
            <v>3.3646807169698152E-2</v>
          </cell>
        </row>
        <row r="360">
          <cell r="D360" t="str">
            <v>3.1.22</v>
          </cell>
          <cell r="E360">
            <v>4.5509810679491378E-2</v>
          </cell>
          <cell r="F360">
            <v>4.5777097964019138E-2</v>
          </cell>
          <cell r="G360">
            <v>4.1337189946577604E-2</v>
          </cell>
          <cell r="H360">
            <v>4.7590849591722245E-2</v>
          </cell>
          <cell r="I360">
            <v>4.0634777896157846E-2</v>
          </cell>
          <cell r="J360">
            <v>4.5094518734727786E-2</v>
          </cell>
          <cell r="K360">
            <v>4.3705197583152146E-2</v>
          </cell>
          <cell r="L360">
            <v>3.8999173484281252E-2</v>
          </cell>
          <cell r="M360">
            <v>4.2583014454953945E-2</v>
          </cell>
          <cell r="N360">
            <v>2.7543669408635115E-2</v>
          </cell>
        </row>
        <row r="361">
          <cell r="D361" t="str">
            <v>3.1.23</v>
          </cell>
          <cell r="E361">
            <v>3.9321398604679356E-2</v>
          </cell>
          <cell r="F361">
            <v>4.3707256507942542E-2</v>
          </cell>
          <cell r="G361">
            <v>4.0141730206122064E-2</v>
          </cell>
          <cell r="H361">
            <v>4.7047620733271102E-2</v>
          </cell>
          <cell r="I361">
            <v>4.2055746158349103E-2</v>
          </cell>
          <cell r="J361">
            <v>3.9815778118708053E-2</v>
          </cell>
          <cell r="K361">
            <v>4.2935596230652719E-2</v>
          </cell>
          <cell r="L361">
            <v>3.54242386340003E-2</v>
          </cell>
          <cell r="M361">
            <v>4.1702364592506772E-2</v>
          </cell>
          <cell r="N361">
            <v>2.4884779948389675E-2</v>
          </cell>
        </row>
        <row r="362">
          <cell r="D362" t="str">
            <v>3.1.24</v>
          </cell>
          <cell r="E362">
            <v>3.3821493790788804E-2</v>
          </cell>
          <cell r="F362">
            <v>4.2965423643011612E-2</v>
          </cell>
          <cell r="G362">
            <v>3.8495391867324397E-2</v>
          </cell>
          <cell r="H362">
            <v>4.6405314010777104E-2</v>
          </cell>
          <cell r="I362">
            <v>3.9295942604122877E-2</v>
          </cell>
          <cell r="J362">
            <v>3.5433980471374298E-2</v>
          </cell>
          <cell r="K362">
            <v>4.308634675332066E-2</v>
          </cell>
          <cell r="L362">
            <v>3.5502998657528206E-2</v>
          </cell>
          <cell r="M362">
            <v>4.2105108202166723E-2</v>
          </cell>
          <cell r="N362">
            <v>2.5253476873544203E-2</v>
          </cell>
        </row>
        <row r="363">
          <cell r="D363" t="str">
            <v>3.2.1</v>
          </cell>
          <cell r="E363">
            <v>3.39324761184433E-2</v>
          </cell>
          <cell r="F363">
            <v>3.4579380793789811E-2</v>
          </cell>
          <cell r="G363">
            <v>3.1390769015298352E-2</v>
          </cell>
          <cell r="H363">
            <v>3.2864689858599132E-2</v>
          </cell>
          <cell r="I363">
            <v>3.649847156856998E-2</v>
          </cell>
          <cell r="J363">
            <v>3.3752457442076868E-2</v>
          </cell>
          <cell r="K363">
            <v>3.7194847938788307E-2</v>
          </cell>
          <cell r="L363">
            <v>2.5321947496958794E-2</v>
          </cell>
          <cell r="M363">
            <v>3.2159125871452643E-2</v>
          </cell>
          <cell r="N363">
            <v>2.5782425135855453E-2</v>
          </cell>
        </row>
        <row r="364">
          <cell r="D364" t="str">
            <v>3.2.2</v>
          </cell>
          <cell r="E364">
            <v>3.2389410371853909E-2</v>
          </cell>
          <cell r="F364">
            <v>3.4950402057296742E-2</v>
          </cell>
          <cell r="G364">
            <v>3.1654356542597878E-2</v>
          </cell>
          <cell r="H364">
            <v>3.2674106473968192E-2</v>
          </cell>
          <cell r="I364">
            <v>3.8104063608400893E-2</v>
          </cell>
          <cell r="J364">
            <v>3.1736834040432253E-2</v>
          </cell>
          <cell r="K364">
            <v>3.6940715110503529E-2</v>
          </cell>
          <cell r="L364">
            <v>2.5083337216206692E-2</v>
          </cell>
          <cell r="M364">
            <v>3.2834714139192742E-2</v>
          </cell>
          <cell r="N364">
            <v>2.5215151363174867E-2</v>
          </cell>
        </row>
        <row r="365">
          <cell r="D365" t="str">
            <v>3.2.3</v>
          </cell>
          <cell r="E365">
            <v>3.2235426471779398E-2</v>
          </cell>
          <cell r="F365">
            <v>3.4863609403448431E-2</v>
          </cell>
          <cell r="G365">
            <v>3.203439044584603E-2</v>
          </cell>
          <cell r="H365">
            <v>3.2464162380834612E-2</v>
          </cell>
          <cell r="I365">
            <v>4.2142845332559728E-2</v>
          </cell>
          <cell r="J365">
            <v>3.1605300815585345E-2</v>
          </cell>
          <cell r="K365">
            <v>3.7286371300023734E-2</v>
          </cell>
          <cell r="L365">
            <v>2.4871615282545275E-2</v>
          </cell>
          <cell r="M365">
            <v>3.2987358066940572E-2</v>
          </cell>
          <cell r="N365">
            <v>2.5647171904290469E-2</v>
          </cell>
        </row>
        <row r="366">
          <cell r="D366" t="str">
            <v>3.2.4</v>
          </cell>
          <cell r="E366">
            <v>3.3606723369870493E-2</v>
          </cell>
          <cell r="F366">
            <v>3.5391029642654441E-2</v>
          </cell>
          <cell r="G366">
            <v>3.2412573244670347E-2</v>
          </cell>
          <cell r="H366">
            <v>3.2209720249044602E-2</v>
          </cell>
          <cell r="I366">
            <v>4.1743263603190042E-2</v>
          </cell>
          <cell r="J366">
            <v>3.0790537098740536E-2</v>
          </cell>
          <cell r="K366">
            <v>3.7424032278013386E-2</v>
          </cell>
          <cell r="L366">
            <v>2.5342753704168625E-2</v>
          </cell>
          <cell r="M366">
            <v>3.3338611056658411E-2</v>
          </cell>
          <cell r="N366">
            <v>2.5506192623505942E-2</v>
          </cell>
        </row>
        <row r="367">
          <cell r="D367" t="str">
            <v>3.2.5</v>
          </cell>
          <cell r="E367">
            <v>3.4848557954246268E-2</v>
          </cell>
          <cell r="F367">
            <v>3.5866566615452809E-2</v>
          </cell>
          <cell r="G367">
            <v>3.4347670178592443E-2</v>
          </cell>
          <cell r="H367">
            <v>3.3970596995795702E-2</v>
          </cell>
          <cell r="I367">
            <v>3.769621467083735E-2</v>
          </cell>
          <cell r="J367">
            <v>3.2828620509388645E-2</v>
          </cell>
          <cell r="K367">
            <v>3.8148016924918274E-2</v>
          </cell>
          <cell r="L367">
            <v>3.0828209218630654E-2</v>
          </cell>
          <cell r="M367">
            <v>3.5824961065216522E-2</v>
          </cell>
          <cell r="N367">
            <v>2.4669202187587745E-2</v>
          </cell>
        </row>
        <row r="368">
          <cell r="D368" t="str">
            <v>3.2.6</v>
          </cell>
          <cell r="E368">
            <v>4.0770020648061588E-2</v>
          </cell>
          <cell r="F368">
            <v>3.7372321878596466E-2</v>
          </cell>
          <cell r="G368">
            <v>3.7359855495644065E-2</v>
          </cell>
          <cell r="H368">
            <v>3.636455537162632E-2</v>
          </cell>
          <cell r="I368">
            <v>3.6079599686747975E-2</v>
          </cell>
          <cell r="J368">
            <v>3.6630613346903491E-2</v>
          </cell>
          <cell r="K368">
            <v>3.9751469987189814E-2</v>
          </cell>
          <cell r="L368">
            <v>3.8572243578172599E-2</v>
          </cell>
          <cell r="M368">
            <v>4.4448549340363942E-2</v>
          </cell>
          <cell r="N368">
            <v>3.8877702250969176E-2</v>
          </cell>
        </row>
        <row r="369">
          <cell r="D369" t="str">
            <v>3.2.7</v>
          </cell>
          <cell r="E369">
            <v>4.7709388492891101E-2</v>
          </cell>
          <cell r="F369">
            <v>4.2684530999647863E-2</v>
          </cell>
          <cell r="G369">
            <v>4.3065933595395962E-2</v>
          </cell>
          <cell r="H369">
            <v>4.4222656271154619E-2</v>
          </cell>
          <cell r="I369">
            <v>4.0297128472916374E-2</v>
          </cell>
          <cell r="J369">
            <v>4.5708509157584121E-2</v>
          </cell>
          <cell r="K369">
            <v>4.1951260290012865E-2</v>
          </cell>
          <cell r="L369">
            <v>4.6336068692005135E-2</v>
          </cell>
          <cell r="M369">
            <v>4.8993542130120867E-2</v>
          </cell>
          <cell r="N369">
            <v>4.7275249606383477E-2</v>
          </cell>
        </row>
        <row r="370">
          <cell r="D370" t="str">
            <v>3.2.8</v>
          </cell>
          <cell r="E370">
            <v>5.1242941517995751E-2</v>
          </cell>
          <cell r="F370">
            <v>4.5756646548333751E-2</v>
          </cell>
          <cell r="G370">
            <v>4.5075783755042079E-2</v>
          </cell>
          <cell r="H370">
            <v>4.7690569845673943E-2</v>
          </cell>
          <cell r="I370">
            <v>3.8383269776038828E-2</v>
          </cell>
          <cell r="J370">
            <v>5.0979587861390702E-2</v>
          </cell>
          <cell r="K370">
            <v>4.3629729699525534E-2</v>
          </cell>
          <cell r="L370">
            <v>4.9525754398220115E-2</v>
          </cell>
          <cell r="M370">
            <v>5.2913012273153794E-2</v>
          </cell>
          <cell r="N370">
            <v>5.5076498043073317E-2</v>
          </cell>
        </row>
        <row r="371">
          <cell r="D371" t="str">
            <v>3.2.9</v>
          </cell>
          <cell r="E371">
            <v>4.7796844238639544E-2</v>
          </cell>
          <cell r="F371">
            <v>5.0119749709755614E-2</v>
          </cell>
          <cell r="G371">
            <v>4.8562999272835312E-2</v>
          </cell>
          <cell r="H371">
            <v>5.0781829636596339E-2</v>
          </cell>
          <cell r="I371">
            <v>4.4235200569986428E-2</v>
          </cell>
          <cell r="J371">
            <v>4.6670471662691747E-2</v>
          </cell>
          <cell r="K371">
            <v>4.8401179496210728E-2</v>
          </cell>
          <cell r="L371">
            <v>5.5220721120717305E-2</v>
          </cell>
          <cell r="M371">
            <v>5.4974631214122389E-2</v>
          </cell>
          <cell r="N371">
            <v>5.6412247111010713E-2</v>
          </cell>
        </row>
        <row r="372">
          <cell r="D372" t="str">
            <v>3.2.10</v>
          </cell>
          <cell r="E372">
            <v>4.4409080693016301E-2</v>
          </cell>
          <cell r="F372">
            <v>5.0751014753946062E-2</v>
          </cell>
          <cell r="G372">
            <v>4.9900757799391689E-2</v>
          </cell>
          <cell r="H372">
            <v>5.1937605265390638E-2</v>
          </cell>
          <cell r="I372">
            <v>4.7797490476426681E-2</v>
          </cell>
          <cell r="J372">
            <v>4.4335961926482842E-2</v>
          </cell>
          <cell r="K372">
            <v>5.0321239137453504E-2</v>
          </cell>
          <cell r="L372">
            <v>5.6571411012555167E-2</v>
          </cell>
          <cell r="M372">
            <v>5.5424494297545611E-2</v>
          </cell>
          <cell r="N372">
            <v>5.4676859297544074E-2</v>
          </cell>
        </row>
        <row r="373">
          <cell r="D373" t="str">
            <v>3.2.11</v>
          </cell>
          <cell r="E373">
            <v>4.3405955215408507E-2</v>
          </cell>
          <cell r="F373">
            <v>5.1139255894665871E-2</v>
          </cell>
          <cell r="G373">
            <v>5.000676870946559E-2</v>
          </cell>
          <cell r="H373">
            <v>4.9106835007049286E-2</v>
          </cell>
          <cell r="I373">
            <v>4.2971319802168215E-2</v>
          </cell>
          <cell r="J373">
            <v>4.5037355313386124E-2</v>
          </cell>
          <cell r="K373">
            <v>5.0315873503505054E-2</v>
          </cell>
          <cell r="L373">
            <v>5.4957316864520427E-2</v>
          </cell>
          <cell r="M373">
            <v>5.1652244857791144E-2</v>
          </cell>
          <cell r="N373">
            <v>5.2243683279185958E-2</v>
          </cell>
        </row>
        <row r="374">
          <cell r="D374" t="str">
            <v>3.2.12</v>
          </cell>
          <cell r="E374">
            <v>4.145509439432863E-2</v>
          </cell>
          <cell r="F374">
            <v>5.1339308377273449E-2</v>
          </cell>
          <cell r="G374">
            <v>4.9727625409902589E-2</v>
          </cell>
          <cell r="H374">
            <v>5.0863830586128526E-2</v>
          </cell>
          <cell r="I374">
            <v>4.2722050949050454E-2</v>
          </cell>
          <cell r="J374">
            <v>4.2846327654609204E-2</v>
          </cell>
          <cell r="K374">
            <v>5.0977572367791733E-2</v>
          </cell>
          <cell r="L374">
            <v>5.6529692821789747E-2</v>
          </cell>
          <cell r="M374">
            <v>5.196950348924971E-2</v>
          </cell>
          <cell r="N374">
            <v>5.1721428100369345E-2</v>
          </cell>
        </row>
        <row r="375">
          <cell r="D375" t="str">
            <v>3.2.13</v>
          </cell>
          <cell r="E375">
            <v>4.0648954601768907E-2</v>
          </cell>
          <cell r="F375">
            <v>5.0212815318874331E-2</v>
          </cell>
          <cell r="G375">
            <v>4.9671096361357109E-2</v>
          </cell>
          <cell r="H375">
            <v>4.9344579091878976E-2</v>
          </cell>
          <cell r="I375">
            <v>4.0014790787023191E-2</v>
          </cell>
          <cell r="J375">
            <v>4.3077860635047774E-2</v>
          </cell>
          <cell r="K375">
            <v>4.8943159789023277E-2</v>
          </cell>
          <cell r="L375">
            <v>5.6057761077573237E-2</v>
          </cell>
          <cell r="M375">
            <v>5.3765979663172786E-2</v>
          </cell>
          <cell r="N375">
            <v>5.2652997073396497E-2</v>
          </cell>
        </row>
        <row r="376">
          <cell r="D376" t="str">
            <v>3.2.14</v>
          </cell>
          <cell r="E376">
            <v>3.8946275671303793E-2</v>
          </cell>
          <cell r="F376">
            <v>4.9221431206165622E-2</v>
          </cell>
          <cell r="G376">
            <v>4.9275420084468925E-2</v>
          </cell>
          <cell r="H376">
            <v>5.0953864650144322E-2</v>
          </cell>
          <cell r="I376">
            <v>4.0995707565297169E-2</v>
          </cell>
          <cell r="J376">
            <v>4.0259901601198973E-2</v>
          </cell>
          <cell r="K376">
            <v>4.7528221611208295E-2</v>
          </cell>
          <cell r="L376">
            <v>5.5945902591938275E-2</v>
          </cell>
          <cell r="M376">
            <v>5.2588346310712672E-2</v>
          </cell>
          <cell r="N376">
            <v>4.4440855242711429E-2</v>
          </cell>
        </row>
        <row r="377">
          <cell r="D377" t="str">
            <v>3.2.15</v>
          </cell>
          <cell r="E377">
            <v>3.8179481993360673E-2</v>
          </cell>
          <cell r="F377">
            <v>4.8277770753161198E-2</v>
          </cell>
          <cell r="G377">
            <v>4.7924693001773613E-2</v>
          </cell>
          <cell r="H377">
            <v>4.7928765229070122E-2</v>
          </cell>
          <cell r="I377">
            <v>4.4914238988454473E-2</v>
          </cell>
          <cell r="J377">
            <v>3.8986001626332568E-2</v>
          </cell>
          <cell r="K377">
            <v>4.6444722401750724E-2</v>
          </cell>
          <cell r="L377">
            <v>5.4083710024937295E-2</v>
          </cell>
          <cell r="M377">
            <v>5.2843370134540935E-2</v>
          </cell>
          <cell r="N377">
            <v>4.3484012673129069E-2</v>
          </cell>
        </row>
        <row r="378">
          <cell r="D378" t="str">
            <v>3.2.16</v>
          </cell>
          <cell r="E378">
            <v>3.7319695798998097E-2</v>
          </cell>
          <cell r="F378">
            <v>4.787434481162639E-2</v>
          </cell>
          <cell r="G378">
            <v>4.7059328746559985E-2</v>
          </cell>
          <cell r="H378">
            <v>4.401541996942001E-2</v>
          </cell>
          <cell r="I378">
            <v>4.416242408573446E-2</v>
          </cell>
          <cell r="J378">
            <v>4.0918893600787216E-2</v>
          </cell>
          <cell r="K378">
            <v>4.625877071822497E-2</v>
          </cell>
          <cell r="L378">
            <v>4.972822090162804E-2</v>
          </cell>
          <cell r="M378">
            <v>4.5471753069214374E-2</v>
          </cell>
          <cell r="N378">
            <v>4.0562542871325401E-2</v>
          </cell>
        </row>
        <row r="379">
          <cell r="D379" t="str">
            <v>3.2.17</v>
          </cell>
          <cell r="E379">
            <v>4.0198031588036399E-2</v>
          </cell>
          <cell r="F379">
            <v>4.370738052435464E-2</v>
          </cell>
          <cell r="G379">
            <v>4.4083451056628545E-2</v>
          </cell>
          <cell r="H379">
            <v>4.023001785337129E-2</v>
          </cell>
          <cell r="I379">
            <v>4.2375955551480417E-2</v>
          </cell>
          <cell r="J379">
            <v>4.2288725183573711E-2</v>
          </cell>
          <cell r="K379">
            <v>4.2130086274951017E-2</v>
          </cell>
          <cell r="L379">
            <v>4.5029117319136586E-2</v>
          </cell>
          <cell r="M379">
            <v>3.4681917302969628E-2</v>
          </cell>
          <cell r="N379">
            <v>3.6026722089557782E-2</v>
          </cell>
        </row>
        <row r="380">
          <cell r="D380" t="str">
            <v>3.2.18</v>
          </cell>
          <cell r="E380">
            <v>4.4418124552350328E-2</v>
          </cell>
          <cell r="F380">
            <v>3.7509052176362134E-2</v>
          </cell>
          <cell r="G380">
            <v>4.4183973604463335E-2</v>
          </cell>
          <cell r="H380">
            <v>4.0153928915060193E-2</v>
          </cell>
          <cell r="I380">
            <v>4.1920883318627727E-2</v>
          </cell>
          <cell r="J380">
            <v>4.6016266658858385E-2</v>
          </cell>
          <cell r="K380">
            <v>3.7952342165861734E-2</v>
          </cell>
          <cell r="L380">
            <v>4.2785146187405323E-2</v>
          </cell>
          <cell r="M380">
            <v>3.5153208736735254E-2</v>
          </cell>
          <cell r="N380">
            <v>3.8435611761226118E-2</v>
          </cell>
        </row>
        <row r="381">
          <cell r="D381" t="str">
            <v>3.2.19</v>
          </cell>
          <cell r="E381">
            <v>4.7655128140315098E-2</v>
          </cell>
          <cell r="F381">
            <v>3.4269758456111431E-2</v>
          </cell>
          <cell r="G381">
            <v>4.2806670724338088E-2</v>
          </cell>
          <cell r="H381">
            <v>3.9681644965222931E-2</v>
          </cell>
          <cell r="I381">
            <v>4.1767188402660145E-2</v>
          </cell>
          <cell r="J381">
            <v>4.9096312379087438E-2</v>
          </cell>
          <cell r="K381">
            <v>3.3240905446969449E-2</v>
          </cell>
          <cell r="L381">
            <v>4.0649183282323573E-2</v>
          </cell>
          <cell r="M381">
            <v>3.3712945818812977E-2</v>
          </cell>
          <cell r="N381">
            <v>4.4943562874192378E-2</v>
          </cell>
        </row>
        <row r="382">
          <cell r="D382" t="str">
            <v>3.2.20</v>
          </cell>
          <cell r="E382">
            <v>5.0279607900086426E-2</v>
          </cell>
          <cell r="F382">
            <v>3.8595738245879536E-2</v>
          </cell>
          <cell r="G382">
            <v>4.262305415569994E-2</v>
          </cell>
          <cell r="H382">
            <v>3.961873394505349E-2</v>
          </cell>
          <cell r="I382">
            <v>4.3858541554245171E-2</v>
          </cell>
          <cell r="J382">
            <v>5.2684823310256146E-2</v>
          </cell>
          <cell r="K382">
            <v>3.7919088905786276E-2</v>
          </cell>
          <cell r="L382">
            <v>4.0441713557761459E-2</v>
          </cell>
          <cell r="M382">
            <v>3.3390065552233721E-2</v>
          </cell>
          <cell r="N382">
            <v>4.4492389685687285E-2</v>
          </cell>
        </row>
        <row r="383">
          <cell r="D383" t="str">
            <v>3.2.21</v>
          </cell>
          <cell r="E383">
            <v>5.1902902154555938E-2</v>
          </cell>
          <cell r="F383">
            <v>3.7875455381889245E-2</v>
          </cell>
          <cell r="G383">
            <v>4.0559565268450823E-2</v>
          </cell>
          <cell r="H383">
            <v>3.8589367044734514E-2</v>
          </cell>
          <cell r="I383">
            <v>4.3629564939421411E-2</v>
          </cell>
          <cell r="J383">
            <v>4.9733888030593164E-2</v>
          </cell>
          <cell r="K383">
            <v>3.7852941233765675E-2</v>
          </cell>
          <cell r="L383">
            <v>3.687724110327055E-2</v>
          </cell>
          <cell r="M383">
            <v>3.2097221748241221E-2</v>
          </cell>
          <cell r="N383">
            <v>3.9811838073646459E-2</v>
          </cell>
        </row>
        <row r="384">
          <cell r="D384" t="str">
            <v>3.2.22</v>
          </cell>
          <cell r="E384">
            <v>4.821713138913513E-2</v>
          </cell>
          <cell r="F384">
            <v>3.6400975441190024E-2</v>
          </cell>
          <cell r="G384">
            <v>3.7890440479444933E-2</v>
          </cell>
          <cell r="H384">
            <v>3.9532851827849456E-2</v>
          </cell>
          <cell r="I384">
            <v>4.4554740692751962E-2</v>
          </cell>
          <cell r="J384">
            <v>4.7239554403857992E-2</v>
          </cell>
          <cell r="K384">
            <v>3.6114202426367016E-2</v>
          </cell>
          <cell r="L384">
            <v>3.2546884439712473E-2</v>
          </cell>
          <cell r="M384">
            <v>3.2613221715437325E-2</v>
          </cell>
          <cell r="N384">
            <v>4.3960262008216289E-2</v>
          </cell>
        </row>
        <row r="385">
          <cell r="D385" t="str">
            <v>3.2.23</v>
          </cell>
          <cell r="E385">
            <v>4.1981754823984328E-2</v>
          </cell>
          <cell r="F385">
            <v>3.5637027888552775E-2</v>
          </cell>
          <cell r="G385">
            <v>3.5096885750089353E-2</v>
          </cell>
          <cell r="H385">
            <v>3.7761414694642365E-2</v>
          </cell>
          <cell r="I385">
            <v>4.1793743677464648E-2</v>
          </cell>
          <cell r="J385">
            <v>4.0619943319733863E-2</v>
          </cell>
          <cell r="K385">
            <v>3.6296753596657926E-2</v>
          </cell>
          <cell r="L385">
            <v>2.9508934901481754E-2</v>
          </cell>
          <cell r="M385">
            <v>3.2783458054268751E-2</v>
          </cell>
          <cell r="N385">
            <v>4.6432335671272647E-2</v>
          </cell>
        </row>
        <row r="386">
          <cell r="D386" t="str">
            <v>3.2.24</v>
          </cell>
          <cell r="E386">
            <v>3.6450991899569934E-2</v>
          </cell>
          <cell r="F386">
            <v>3.5604433120971245E-2</v>
          </cell>
          <cell r="G386">
            <v>3.3285937302043128E-2</v>
          </cell>
          <cell r="H386">
            <v>3.7038253871690401E-2</v>
          </cell>
          <cell r="I386">
            <v>4.1341301919946366E-2</v>
          </cell>
          <cell r="J386">
            <v>3.6155252421401177E-2</v>
          </cell>
          <cell r="K386">
            <v>3.6976497395497361E-2</v>
          </cell>
          <cell r="L386">
            <v>2.7185113206340719E-2</v>
          </cell>
          <cell r="M386">
            <v>3.3377764091851961E-2</v>
          </cell>
          <cell r="N386">
            <v>4.1653059072688049E-2</v>
          </cell>
        </row>
        <row r="387">
          <cell r="D387" t="str">
            <v>3.3.1</v>
          </cell>
          <cell r="E387">
            <v>3.4897683081830409E-2</v>
          </cell>
          <cell r="F387">
            <v>3.403254656226757E-2</v>
          </cell>
          <cell r="G387">
            <v>3.2848299856427614E-2</v>
          </cell>
          <cell r="H387">
            <v>3.5654164791755157E-2</v>
          </cell>
          <cell r="I387">
            <v>4.3523426512124729E-2</v>
          </cell>
          <cell r="J387">
            <v>3.4162418952636282E-2</v>
          </cell>
          <cell r="K387">
            <v>3.7772999648271445E-2</v>
          </cell>
          <cell r="L387">
            <v>2.6874364757545868E-2</v>
          </cell>
          <cell r="M387">
            <v>3.4039540067763857E-2</v>
          </cell>
          <cell r="N387">
            <v>3.3776446149819284E-2</v>
          </cell>
        </row>
        <row r="388">
          <cell r="D388" t="str">
            <v>3.3.2</v>
          </cell>
          <cell r="E388">
            <v>3.4260680700139587E-2</v>
          </cell>
          <cell r="F388">
            <v>3.4263777076640835E-2</v>
          </cell>
          <cell r="G388">
            <v>3.2401620321610057E-2</v>
          </cell>
          <cell r="H388">
            <v>3.462337500696936E-2</v>
          </cell>
          <cell r="I388">
            <v>4.0178690728950965E-2</v>
          </cell>
          <cell r="J388">
            <v>3.2544588521590284E-2</v>
          </cell>
          <cell r="K388">
            <v>3.7170598489159962E-2</v>
          </cell>
          <cell r="L388">
            <v>2.5928541536473313E-2</v>
          </cell>
          <cell r="M388">
            <v>3.4021827762935906E-2</v>
          </cell>
          <cell r="N388">
            <v>3.0109462720858161E-2</v>
          </cell>
        </row>
        <row r="389">
          <cell r="D389" t="str">
            <v>3.3.3</v>
          </cell>
          <cell r="E389">
            <v>3.4431084624934757E-2</v>
          </cell>
          <cell r="F389">
            <v>3.4038424266428162E-2</v>
          </cell>
          <cell r="G389">
            <v>3.2380422760433063E-2</v>
          </cell>
          <cell r="H389">
            <v>3.4081371078871187E-2</v>
          </cell>
          <cell r="I389">
            <v>3.8035730422297416E-2</v>
          </cell>
          <cell r="J389">
            <v>3.1494548305456449E-2</v>
          </cell>
          <cell r="K389">
            <v>3.6751625547893962E-2</v>
          </cell>
          <cell r="L389">
            <v>2.5492477008800161E-2</v>
          </cell>
          <cell r="M389">
            <v>3.2813881223079551E-2</v>
          </cell>
          <cell r="N389">
            <v>2.4278386972817336E-2</v>
          </cell>
        </row>
        <row r="390">
          <cell r="D390" t="str">
            <v>3.3.4</v>
          </cell>
          <cell r="E390">
            <v>3.5569336825956067E-2</v>
          </cell>
          <cell r="F390">
            <v>3.4821111325553579E-2</v>
          </cell>
          <cell r="G390">
            <v>3.2839614513464989E-2</v>
          </cell>
          <cell r="H390">
            <v>3.4189642327603006E-2</v>
          </cell>
          <cell r="I390">
            <v>3.7866894870133332E-2</v>
          </cell>
          <cell r="J390">
            <v>3.1140294433613647E-2</v>
          </cell>
          <cell r="K390">
            <v>3.7137965182681601E-2</v>
          </cell>
          <cell r="L390">
            <v>2.5876661160709392E-2</v>
          </cell>
          <cell r="M390">
            <v>3.3582448330268376E-2</v>
          </cell>
          <cell r="N390">
            <v>2.3812862844289139E-2</v>
          </cell>
        </row>
        <row r="391">
          <cell r="D391" t="str">
            <v>3.3.5</v>
          </cell>
          <cell r="E391">
            <v>3.6979934702785988E-2</v>
          </cell>
          <cell r="F391">
            <v>3.5079920789772956E-2</v>
          </cell>
          <cell r="G391">
            <v>3.4566480323798103E-2</v>
          </cell>
          <cell r="H391">
            <v>3.4802621675483009E-2</v>
          </cell>
          <cell r="I391">
            <v>4.0057277422454199E-2</v>
          </cell>
          <cell r="J391">
            <v>3.3887367992000497E-2</v>
          </cell>
          <cell r="K391">
            <v>3.7640551766723235E-2</v>
          </cell>
          <cell r="L391">
            <v>3.0799711366058094E-2</v>
          </cell>
          <cell r="M391">
            <v>3.6024379314313432E-2</v>
          </cell>
          <cell r="N391">
            <v>2.38457710208572E-2</v>
          </cell>
        </row>
        <row r="392">
          <cell r="D392" t="str">
            <v>3.3.6</v>
          </cell>
          <cell r="E392">
            <v>4.2572911778774529E-2</v>
          </cell>
          <cell r="F392">
            <v>3.7976077880124359E-2</v>
          </cell>
          <cell r="G392">
            <v>3.75651598721395E-2</v>
          </cell>
          <cell r="H392">
            <v>3.8749664620901403E-2</v>
          </cell>
          <cell r="I392">
            <v>4.1697283879294167E-2</v>
          </cell>
          <cell r="J392">
            <v>3.8545766631469899E-2</v>
          </cell>
          <cell r="K392">
            <v>4.0410448305255191E-2</v>
          </cell>
          <cell r="L392">
            <v>3.9140343361994394E-2</v>
          </cell>
          <cell r="M392">
            <v>4.5372313463718762E-2</v>
          </cell>
          <cell r="N392">
            <v>3.2083193895482615E-2</v>
          </cell>
        </row>
        <row r="393">
          <cell r="D393" t="str">
            <v>3.3.7</v>
          </cell>
          <cell r="E393">
            <v>5.0119603830748892E-2</v>
          </cell>
          <cell r="F393">
            <v>4.3318734086745248E-2</v>
          </cell>
          <cell r="G393">
            <v>4.423475785869465E-2</v>
          </cell>
          <cell r="H393">
            <v>4.5601842144081625E-2</v>
          </cell>
          <cell r="I393">
            <v>4.2536209665024388E-2</v>
          </cell>
          <cell r="J393">
            <v>4.6864565782707215E-2</v>
          </cell>
          <cell r="K393">
            <v>4.3458916718560496E-2</v>
          </cell>
          <cell r="L393">
            <v>4.6380791843480623E-2</v>
          </cell>
          <cell r="M393">
            <v>4.9292691347988034E-2</v>
          </cell>
          <cell r="N393">
            <v>4.0652736213625702E-2</v>
          </cell>
        </row>
        <row r="394">
          <cell r="D394" t="str">
            <v>3.3.8</v>
          </cell>
          <cell r="E394">
            <v>5.3232342592268299E-2</v>
          </cell>
          <cell r="F394">
            <v>4.5528995755467642E-2</v>
          </cell>
          <cell r="G394">
            <v>4.5920200240215953E-2</v>
          </cell>
          <cell r="H394">
            <v>4.7573609471434998E-2</v>
          </cell>
          <cell r="I394">
            <v>4.6866463126886949E-2</v>
          </cell>
          <cell r="J394">
            <v>5.2254715626553205E-2</v>
          </cell>
          <cell r="K394">
            <v>4.5265299629194317E-2</v>
          </cell>
          <cell r="L394">
            <v>4.857961394899965E-2</v>
          </cell>
          <cell r="M394">
            <v>5.3247432736094009E-2</v>
          </cell>
          <cell r="N394">
            <v>4.2670766856707162E-2</v>
          </cell>
        </row>
        <row r="395">
          <cell r="D395" t="str">
            <v>3.3.9</v>
          </cell>
          <cell r="E395">
            <v>4.8722095043953716E-2</v>
          </cell>
          <cell r="F395">
            <v>5.089312190923069E-2</v>
          </cell>
          <cell r="G395">
            <v>4.7905503255592646E-2</v>
          </cell>
          <cell r="H395">
            <v>4.9209768311941682E-2</v>
          </cell>
          <cell r="I395">
            <v>4.8441437774521902E-2</v>
          </cell>
          <cell r="J395">
            <v>4.9258047276156187E-2</v>
          </cell>
          <cell r="K395">
            <v>4.815003342546894E-2</v>
          </cell>
          <cell r="L395">
            <v>5.4177478764532966E-2</v>
          </cell>
          <cell r="M395">
            <v>5.2711655920929669E-2</v>
          </cell>
          <cell r="N395">
            <v>4.6629873637664777E-2</v>
          </cell>
        </row>
        <row r="396">
          <cell r="D396" t="str">
            <v>3.3.10</v>
          </cell>
          <cell r="E396">
            <v>4.4439006427156355E-2</v>
          </cell>
          <cell r="F396">
            <v>5.173789221855235E-2</v>
          </cell>
          <cell r="G396">
            <v>4.9100852698353688E-2</v>
          </cell>
          <cell r="H396">
            <v>5.1398348005274971E-2</v>
          </cell>
          <cell r="I396">
            <v>4.7547211780489061E-2</v>
          </cell>
          <cell r="J396">
            <v>4.4929375543538153E-2</v>
          </cell>
          <cell r="K396">
            <v>4.8591750792462286E-2</v>
          </cell>
          <cell r="L396">
            <v>5.5212617043296316E-2</v>
          </cell>
          <cell r="M396">
            <v>5.1633409161587658E-2</v>
          </cell>
          <cell r="N396">
            <v>5.5204731892022699E-2</v>
          </cell>
        </row>
        <row r="397">
          <cell r="D397" t="str">
            <v>3.3.11</v>
          </cell>
          <cell r="E397">
            <v>4.1888054971585265E-2</v>
          </cell>
          <cell r="F397">
            <v>5.2348180228097091E-2</v>
          </cell>
          <cell r="G397">
            <v>4.984163591556099E-2</v>
          </cell>
          <cell r="H397">
            <v>4.8896612885649539E-2</v>
          </cell>
          <cell r="I397">
            <v>4.2728988044805523E-2</v>
          </cell>
          <cell r="J397">
            <v>4.3728343079309041E-2</v>
          </cell>
          <cell r="K397">
            <v>5.007880701552548E-2</v>
          </cell>
          <cell r="L397">
            <v>5.3997501792870377E-2</v>
          </cell>
          <cell r="M397">
            <v>5.1326912826892016E-2</v>
          </cell>
          <cell r="N397">
            <v>5.3826891853099933E-2</v>
          </cell>
        </row>
        <row r="398">
          <cell r="D398" t="str">
            <v>3.3.12</v>
          </cell>
          <cell r="E398">
            <v>3.901217353400882E-2</v>
          </cell>
          <cell r="F398">
            <v>5.2890031080401606E-2</v>
          </cell>
          <cell r="G398">
            <v>4.9931411081249051E-2</v>
          </cell>
          <cell r="H398">
            <v>5.166184762457144E-2</v>
          </cell>
          <cell r="I398">
            <v>4.163719510546815E-2</v>
          </cell>
          <cell r="J398">
            <v>3.9238865638631854E-2</v>
          </cell>
          <cell r="K398">
            <v>5.1127049415305194E-2</v>
          </cell>
          <cell r="L398">
            <v>5.6297034416575062E-2</v>
          </cell>
          <cell r="M398">
            <v>5.0538184709138657E-2</v>
          </cell>
          <cell r="N398">
            <v>4.8737515776939265E-2</v>
          </cell>
        </row>
        <row r="399">
          <cell r="D399" t="str">
            <v>3.3.13</v>
          </cell>
          <cell r="E399">
            <v>3.8482544430488715E-2</v>
          </cell>
          <cell r="F399">
            <v>5.0234111541817714E-2</v>
          </cell>
          <cell r="G399">
            <v>4.9911770891913634E-2</v>
          </cell>
          <cell r="H399">
            <v>4.9424367756088099E-2</v>
          </cell>
          <cell r="I399">
            <v>4.2763743762314142E-2</v>
          </cell>
          <cell r="J399">
            <v>3.8340713449636327E-2</v>
          </cell>
          <cell r="K399">
            <v>4.7497304175386321E-2</v>
          </cell>
          <cell r="L399">
            <v>5.5723722592976699E-2</v>
          </cell>
          <cell r="M399">
            <v>5.1905378745397468E-2</v>
          </cell>
          <cell r="N399">
            <v>4.471841485869988E-2</v>
          </cell>
        </row>
        <row r="400">
          <cell r="D400" t="str">
            <v>3.3.14</v>
          </cell>
          <cell r="E400">
            <v>3.504534226405092E-2</v>
          </cell>
          <cell r="F400">
            <v>5.0684259324579671E-2</v>
          </cell>
          <cell r="G400">
            <v>4.9685592581383345E-2</v>
          </cell>
          <cell r="H400">
            <v>5.1137115281515245E-2</v>
          </cell>
          <cell r="I400">
            <v>4.6906779759196944E-2</v>
          </cell>
          <cell r="J400">
            <v>3.817181899051704E-2</v>
          </cell>
          <cell r="K400">
            <v>4.900295991033015E-2</v>
          </cell>
          <cell r="L400">
            <v>5.5866938310852876E-2</v>
          </cell>
          <cell r="M400">
            <v>5.3053740112330307E-2</v>
          </cell>
          <cell r="N400">
            <v>4.8510955638259134E-2</v>
          </cell>
        </row>
        <row r="401">
          <cell r="D401" t="str">
            <v>3.3.15</v>
          </cell>
          <cell r="E401">
            <v>3.4564807042718269E-2</v>
          </cell>
          <cell r="F401">
            <v>5.0010731572121908E-2</v>
          </cell>
          <cell r="G401">
            <v>4.8213343756277317E-2</v>
          </cell>
          <cell r="H401">
            <v>4.724571922415393E-2</v>
          </cell>
          <cell r="I401">
            <v>4.3998421318075832E-2</v>
          </cell>
          <cell r="J401">
            <v>3.723197296651154E-2</v>
          </cell>
          <cell r="K401">
            <v>4.6980915238636886E-2</v>
          </cell>
          <cell r="L401">
            <v>5.3641192284187837E-2</v>
          </cell>
          <cell r="M401">
            <v>5.3036435925125115E-2</v>
          </cell>
          <cell r="N401">
            <v>5.3601597413518574E-2</v>
          </cell>
        </row>
        <row r="402">
          <cell r="D402" t="str">
            <v>3.3.16</v>
          </cell>
          <cell r="E402">
            <v>3.6038795293545027E-2</v>
          </cell>
          <cell r="F402">
            <v>4.8444990097361029E-2</v>
          </cell>
          <cell r="G402">
            <v>4.7094019350038971E-2</v>
          </cell>
          <cell r="H402">
            <v>4.1596669520256362E-2</v>
          </cell>
          <cell r="I402">
            <v>4.2629046048236301E-2</v>
          </cell>
          <cell r="J402">
            <v>3.7636811614612242E-2</v>
          </cell>
          <cell r="K402">
            <v>4.723320793881871E-2</v>
          </cell>
          <cell r="L402">
            <v>5.0409555887213783E-2</v>
          </cell>
          <cell r="M402">
            <v>4.7018986448046224E-2</v>
          </cell>
          <cell r="N402">
            <v>5.4045857797187402E-2</v>
          </cell>
        </row>
        <row r="403">
          <cell r="D403" t="str">
            <v>3.3.17</v>
          </cell>
          <cell r="E403">
            <v>3.9492331219683326E-2</v>
          </cell>
          <cell r="F403">
            <v>4.3093857479415951E-2</v>
          </cell>
          <cell r="G403">
            <v>4.4168795840225199E-2</v>
          </cell>
          <cell r="H403">
            <v>3.821996669714562E-2</v>
          </cell>
          <cell r="I403">
            <v>4.0423370980211641E-2</v>
          </cell>
          <cell r="J403">
            <v>4.0715417007772967E-2</v>
          </cell>
          <cell r="K403">
            <v>4.346876351896789E-2</v>
          </cell>
          <cell r="L403">
            <v>4.5345204612623605E-2</v>
          </cell>
          <cell r="M403">
            <v>3.5507539156845319E-2</v>
          </cell>
          <cell r="N403">
            <v>4.7076412279711398E-2</v>
          </cell>
        </row>
        <row r="404">
          <cell r="D404" t="str">
            <v>3.3.18</v>
          </cell>
          <cell r="E404">
            <v>4.3719530312446617E-2</v>
          </cell>
          <cell r="F404">
            <v>3.5241421596222539E-2</v>
          </cell>
          <cell r="G404">
            <v>4.2659176746356581E-2</v>
          </cell>
          <cell r="H404">
            <v>3.8426200217287342E-2</v>
          </cell>
          <cell r="I404">
            <v>4.0386761624435899E-2</v>
          </cell>
          <cell r="J404">
            <v>4.8406488967234339E-2</v>
          </cell>
          <cell r="K404">
            <v>3.7829955393362945E-2</v>
          </cell>
          <cell r="L404">
            <v>4.250978164277408E-2</v>
          </cell>
          <cell r="M404">
            <v>3.4865080395090516E-2</v>
          </cell>
          <cell r="N404">
            <v>4.4902447507661272E-2</v>
          </cell>
        </row>
        <row r="405">
          <cell r="D405" t="str">
            <v>3.3.19</v>
          </cell>
          <cell r="E405">
            <v>4.7812490547139305E-2</v>
          </cell>
          <cell r="F405">
            <v>3.377614532405844E-2</v>
          </cell>
          <cell r="G405">
            <v>4.0552824675191133E-2</v>
          </cell>
          <cell r="H405">
            <v>3.795339057676355E-2</v>
          </cell>
          <cell r="I405">
            <v>4.2741036693541845E-2</v>
          </cell>
          <cell r="J405">
            <v>5.101568608709614E-2</v>
          </cell>
          <cell r="K405">
            <v>3.3528628909419086E-2</v>
          </cell>
          <cell r="L405">
            <v>3.9676088458932453E-2</v>
          </cell>
          <cell r="M405">
            <v>3.368766105341689E-2</v>
          </cell>
          <cell r="N405">
            <v>4.2174865949808439E-2</v>
          </cell>
        </row>
        <row r="406">
          <cell r="D406" t="str">
            <v>3.3.20</v>
          </cell>
          <cell r="E406">
            <v>5.207212208993154E-2</v>
          </cell>
          <cell r="F406">
            <v>3.8858400188249799E-2</v>
          </cell>
          <cell r="G406">
            <v>4.1253369131055859E-2</v>
          </cell>
          <cell r="H406">
            <v>3.926252274924126E-2</v>
          </cell>
          <cell r="I406">
            <v>4.4377799283414336E-2</v>
          </cell>
          <cell r="J406">
            <v>5.1901223835388789E-2</v>
          </cell>
          <cell r="K406">
            <v>3.5825226783069875E-2</v>
          </cell>
          <cell r="L406">
            <v>4.0609248590069251E-2</v>
          </cell>
          <cell r="M406">
            <v>3.4238456597098947E-2</v>
          </cell>
          <cell r="N406">
            <v>4.4633866158901934E-2</v>
          </cell>
        </row>
        <row r="407">
          <cell r="D407" t="str">
            <v>3.3.21</v>
          </cell>
          <cell r="E407">
            <v>5.1794832833995517E-2</v>
          </cell>
          <cell r="F407">
            <v>3.7164192781349324E-2</v>
          </cell>
          <cell r="G407">
            <v>3.9058426561671578E-2</v>
          </cell>
          <cell r="H407">
            <v>3.8156331701006636E-2</v>
          </cell>
          <cell r="I407">
            <v>3.9005492175715632E-2</v>
          </cell>
          <cell r="J407">
            <v>5.1719126662762266E-2</v>
          </cell>
          <cell r="K407">
            <v>3.5889651789154167E-2</v>
          </cell>
          <cell r="L407">
            <v>3.6766324304162885E-2</v>
          </cell>
          <cell r="M407">
            <v>3.2515710487888295E-2</v>
          </cell>
          <cell r="N407">
            <v>4.4406040321123039E-2</v>
          </cell>
        </row>
        <row r="408">
          <cell r="D408" t="str">
            <v>3.3.22</v>
          </cell>
          <cell r="E408">
            <v>4.7572826637360302E-2</v>
          </cell>
          <cell r="F408">
            <v>3.6655907429424858E-2</v>
          </cell>
          <cell r="G408">
            <v>3.8459038065721811E-2</v>
          </cell>
          <cell r="H408">
            <v>3.958506959989997E-2</v>
          </cell>
          <cell r="I408">
            <v>3.4655621042192664E-2</v>
          </cell>
          <cell r="J408">
            <v>4.8502664885831187E-2</v>
          </cell>
          <cell r="K408">
            <v>3.6657323497838505E-2</v>
          </cell>
          <cell r="L408">
            <v>3.3113887750699969E-2</v>
          </cell>
          <cell r="M408">
            <v>3.3704720370048416E-2</v>
          </cell>
          <cell r="N408">
            <v>3.8981507123607664E-2</v>
          </cell>
        </row>
        <row r="409">
          <cell r="D409" t="str">
            <v>3.3.23</v>
          </cell>
          <cell r="E409">
            <v>4.186596557392662E-2</v>
          </cell>
          <cell r="F409">
            <v>3.4717367125959811E-2</v>
          </cell>
          <cell r="G409">
            <v>3.618751805869154E-2</v>
          </cell>
          <cell r="H409">
            <v>3.7134663472071124E-2</v>
          </cell>
          <cell r="I409">
            <v>3.4096594634798506E-2</v>
          </cell>
          <cell r="J409">
            <v>4.0624488749987864E-2</v>
          </cell>
          <cell r="K409">
            <v>3.624154866268773E-2</v>
          </cell>
          <cell r="L409">
            <v>2.999809419836243E-2</v>
          </cell>
          <cell r="M409">
            <v>3.2931010980812761E-2</v>
          </cell>
          <cell r="N409">
            <v>4.2335609735352442E-2</v>
          </cell>
        </row>
        <row r="410">
          <cell r="D410" t="str">
            <v>3.3.24</v>
          </cell>
          <cell r="E410">
            <v>3.5413503640571005E-2</v>
          </cell>
          <cell r="F410">
            <v>3.4189802360156729E-2</v>
          </cell>
          <cell r="G410">
            <v>3.3220165643932591E-2</v>
          </cell>
          <cell r="H410">
            <v>3.5415115260033707E-2</v>
          </cell>
          <cell r="I410">
            <v>3.6898523345415449E-2</v>
          </cell>
          <cell r="J410">
            <v>3.7684688998986367E-2</v>
          </cell>
          <cell r="K410">
            <v>3.6288468245825545E-2</v>
          </cell>
          <cell r="L410">
            <v>2.7582824365807959E-2</v>
          </cell>
          <cell r="M410">
            <v>3.2930602863190002E-2</v>
          </cell>
          <cell r="N410">
            <v>3.8983785381985457E-2</v>
          </cell>
        </row>
        <row r="411">
          <cell r="D411" t="str">
            <v>3.4.1</v>
          </cell>
          <cell r="E411">
            <v>3.3340280934004325E-2</v>
          </cell>
          <cell r="F411">
            <v>3.346165584962954E-2</v>
          </cell>
          <cell r="G411">
            <v>3.3142942605727581E-2</v>
          </cell>
          <cell r="H411">
            <v>3.5401242131813372E-2</v>
          </cell>
          <cell r="I411">
            <v>4.2249111259857371E-2</v>
          </cell>
          <cell r="J411">
            <v>3.4808685834040856E-2</v>
          </cell>
          <cell r="K411">
            <v>3.7389312589738849E-2</v>
          </cell>
          <cell r="L411">
            <v>2.6911864801148759E-2</v>
          </cell>
          <cell r="M411">
            <v>3.3933493296886934E-2</v>
          </cell>
          <cell r="N411">
            <v>3.5436960895635375E-2</v>
          </cell>
        </row>
        <row r="412">
          <cell r="D412" t="str">
            <v>3.4.2</v>
          </cell>
          <cell r="E412">
            <v>3.3288318728112554E-2</v>
          </cell>
          <cell r="F412">
            <v>3.3283404151846399E-2</v>
          </cell>
          <cell r="G412">
            <v>3.1934199137917299E-2</v>
          </cell>
          <cell r="H412">
            <v>3.4183906482353234E-2</v>
          </cell>
          <cell r="I412">
            <v>4.1260052008540021E-2</v>
          </cell>
          <cell r="J412">
            <v>3.3123054491826939E-2</v>
          </cell>
          <cell r="K412">
            <v>3.6727372117057185E-2</v>
          </cell>
          <cell r="L412">
            <v>2.5453213083133142E-2</v>
          </cell>
          <cell r="M412">
            <v>3.4026872055785536E-2</v>
          </cell>
          <cell r="N412">
            <v>3.1775782386103311E-2</v>
          </cell>
        </row>
        <row r="413">
          <cell r="D413" t="str">
            <v>3.4.3</v>
          </cell>
          <cell r="E413">
            <v>3.3038911651813455E-2</v>
          </cell>
          <cell r="F413">
            <v>3.41448756983984E-2</v>
          </cell>
          <cell r="G413">
            <v>3.199266811793948E-2</v>
          </cell>
          <cell r="H413">
            <v>3.4645357311031105E-2</v>
          </cell>
          <cell r="I413">
            <v>4.3172504017418532E-2</v>
          </cell>
          <cell r="J413">
            <v>3.1961033000640848E-2</v>
          </cell>
          <cell r="K413">
            <v>3.6953647686800407E-2</v>
          </cell>
          <cell r="L413">
            <v>2.5576561605293362E-2</v>
          </cell>
          <cell r="M413">
            <v>3.3739202563611181E-2</v>
          </cell>
          <cell r="N413">
            <v>2.7025438753760039E-2</v>
          </cell>
        </row>
        <row r="414">
          <cell r="D414" t="str">
            <v>3.4.4</v>
          </cell>
          <cell r="E414">
            <v>3.3867004446427262E-2</v>
          </cell>
          <cell r="F414">
            <v>3.4346058504015162E-2</v>
          </cell>
          <cell r="G414">
            <v>3.3188441448187812E-2</v>
          </cell>
          <cell r="H414">
            <v>3.4836919404449156E-2</v>
          </cell>
          <cell r="I414">
            <v>3.8826329894586648E-2</v>
          </cell>
          <cell r="J414">
            <v>3.1680857015875988E-2</v>
          </cell>
          <cell r="K414">
            <v>3.7654683003338144E-2</v>
          </cell>
          <cell r="L414">
            <v>2.5954065638706871E-2</v>
          </cell>
          <cell r="M414">
            <v>3.450593489066698E-2</v>
          </cell>
          <cell r="N414">
            <v>2.7124544313631749E-2</v>
          </cell>
        </row>
        <row r="415">
          <cell r="D415" t="str">
            <v>3.4.5</v>
          </cell>
          <cell r="E415">
            <v>3.5365112544025822E-2</v>
          </cell>
          <cell r="F415">
            <v>3.4705395460223949E-2</v>
          </cell>
          <cell r="G415">
            <v>3.4541536878879037E-2</v>
          </cell>
          <cell r="H415">
            <v>3.4808665086570295E-2</v>
          </cell>
          <cell r="I415">
            <v>3.7267427642039747E-2</v>
          </cell>
          <cell r="J415">
            <v>3.3750076075249602E-2</v>
          </cell>
          <cell r="K415">
            <v>3.7354492742477215E-2</v>
          </cell>
          <cell r="L415">
            <v>2.9886895451157584E-2</v>
          </cell>
          <cell r="M415">
            <v>3.5420599701899917E-2</v>
          </cell>
          <cell r="N415">
            <v>2.7839448993007835E-2</v>
          </cell>
        </row>
        <row r="416">
          <cell r="D416" t="str">
            <v>3.4.6</v>
          </cell>
          <cell r="E416">
            <v>4.1322170774178199E-2</v>
          </cell>
          <cell r="F416">
            <v>3.7096810064508844E-2</v>
          </cell>
          <cell r="G416">
            <v>3.8151996395248682E-2</v>
          </cell>
          <cell r="H416">
            <v>3.872265174300505E-2</v>
          </cell>
          <cell r="I416">
            <v>3.7562080646239525E-2</v>
          </cell>
          <cell r="J416">
            <v>3.8575716594535535E-2</v>
          </cell>
          <cell r="K416">
            <v>4.0231928825239696E-2</v>
          </cell>
          <cell r="L416">
            <v>3.9330133039380849E-2</v>
          </cell>
          <cell r="M416">
            <v>4.5653934842653079E-2</v>
          </cell>
          <cell r="N416">
            <v>3.982101237076436E-2</v>
          </cell>
        </row>
        <row r="417">
          <cell r="D417" t="str">
            <v>3.4.7</v>
          </cell>
          <cell r="E417">
            <v>5.0083339010478935E-2</v>
          </cell>
          <cell r="F417">
            <v>4.2701496259623932E-2</v>
          </cell>
          <cell r="G417">
            <v>4.4359250831250779E-2</v>
          </cell>
          <cell r="H417">
            <v>4.4560222905840954E-2</v>
          </cell>
          <cell r="I417">
            <v>3.7471704595554475E-2</v>
          </cell>
          <cell r="J417">
            <v>4.6702497811712214E-2</v>
          </cell>
          <cell r="K417">
            <v>4.400563931900757E-2</v>
          </cell>
          <cell r="L417">
            <v>4.6552621998968674E-2</v>
          </cell>
          <cell r="M417">
            <v>4.8956463395402362E-2</v>
          </cell>
          <cell r="N417">
            <v>5.3250811769158753E-2</v>
          </cell>
        </row>
        <row r="418">
          <cell r="D418" t="str">
            <v>3.4.8</v>
          </cell>
          <cell r="E418">
            <v>5.2855298211167974E-2</v>
          </cell>
          <cell r="F418">
            <v>4.5435066767051197E-2</v>
          </cell>
          <cell r="G418">
            <v>4.6642895283063715E-2</v>
          </cell>
          <cell r="H418">
            <v>4.7894886955728695E-2</v>
          </cell>
          <cell r="I418">
            <v>4.1427264626661429E-2</v>
          </cell>
          <cell r="J418">
            <v>5.2838577183506291E-2</v>
          </cell>
          <cell r="K418">
            <v>4.3918023263804708E-2</v>
          </cell>
          <cell r="L418">
            <v>4.9679290542176818E-2</v>
          </cell>
          <cell r="M418">
            <v>5.3140792072077163E-2</v>
          </cell>
          <cell r="N418">
            <v>4.1877577242574564E-2</v>
          </cell>
        </row>
        <row r="419">
          <cell r="D419" t="str">
            <v>3.4.9</v>
          </cell>
          <cell r="E419">
            <v>4.9478179332516116E-2</v>
          </cell>
          <cell r="F419">
            <v>5.0376796527552975E-2</v>
          </cell>
          <cell r="G419">
            <v>4.7879566224452108E-2</v>
          </cell>
          <cell r="H419">
            <v>4.9747999302478335E-2</v>
          </cell>
          <cell r="I419">
            <v>4.6505078575544812E-2</v>
          </cell>
          <cell r="J419">
            <v>4.8426091388061296E-2</v>
          </cell>
          <cell r="K419">
            <v>4.7769025695999896E-2</v>
          </cell>
          <cell r="L419">
            <v>5.3666996190096294E-2</v>
          </cell>
          <cell r="M419">
            <v>5.2399805129788632E-2</v>
          </cell>
          <cell r="N419">
            <v>4.8302257017072067E-2</v>
          </cell>
        </row>
        <row r="420">
          <cell r="D420" t="str">
            <v>3.4.10</v>
          </cell>
          <cell r="E420">
            <v>4.4096533100977421E-2</v>
          </cell>
          <cell r="F420">
            <v>5.2581279062915785E-2</v>
          </cell>
          <cell r="G420">
            <v>4.9987877089161574E-2</v>
          </cell>
          <cell r="H420">
            <v>5.03583034776647E-2</v>
          </cell>
          <cell r="I420">
            <v>5.0651206833377184E-2</v>
          </cell>
          <cell r="J420">
            <v>4.6812148771777189E-2</v>
          </cell>
          <cell r="K420">
            <v>4.9308494719620385E-2</v>
          </cell>
          <cell r="L420">
            <v>5.5342841105361702E-2</v>
          </cell>
          <cell r="M420">
            <v>5.2579277779870356E-2</v>
          </cell>
          <cell r="N420">
            <v>4.875196717066077E-2</v>
          </cell>
        </row>
        <row r="421">
          <cell r="D421" t="str">
            <v>3.4.11</v>
          </cell>
          <cell r="E421">
            <v>4.2159778940890021E-2</v>
          </cell>
          <cell r="F421">
            <v>5.3497072040321371E-2</v>
          </cell>
          <cell r="G421">
            <v>5.0397486703425087E-2</v>
          </cell>
          <cell r="H421">
            <v>4.7524253577375726E-2</v>
          </cell>
          <cell r="I421">
            <v>4.1112302397588611E-2</v>
          </cell>
          <cell r="J421">
            <v>4.2752539828404469E-2</v>
          </cell>
          <cell r="K421">
            <v>4.9718466893026309E-2</v>
          </cell>
          <cell r="L421">
            <v>5.5313020438456748E-2</v>
          </cell>
          <cell r="M421">
            <v>5.0426185457003364E-2</v>
          </cell>
          <cell r="N421">
            <v>4.6441164166616873E-2</v>
          </cell>
        </row>
        <row r="422">
          <cell r="D422" t="str">
            <v>3.4.12</v>
          </cell>
          <cell r="E422">
            <v>3.9581645531466328E-2</v>
          </cell>
          <cell r="F422">
            <v>5.1433341446531604E-2</v>
          </cell>
          <cell r="G422">
            <v>4.9399312918799156E-2</v>
          </cell>
          <cell r="H422">
            <v>4.952611018060344E-2</v>
          </cell>
          <cell r="I422">
            <v>3.6598407926013488E-2</v>
          </cell>
          <cell r="J422">
            <v>4.1104170540331608E-2</v>
          </cell>
          <cell r="K422">
            <v>4.9169835205080024E-2</v>
          </cell>
          <cell r="L422">
            <v>5.5646222498371783E-2</v>
          </cell>
          <cell r="M422">
            <v>4.8548428020746985E-2</v>
          </cell>
          <cell r="N422">
            <v>4.8026604115619848E-2</v>
          </cell>
        </row>
        <row r="423">
          <cell r="D423" t="str">
            <v>3.4.13</v>
          </cell>
          <cell r="E423">
            <v>3.9139470327189896E-2</v>
          </cell>
          <cell r="F423">
            <v>4.9337418839393736E-2</v>
          </cell>
          <cell r="G423">
            <v>4.896217593802886E-2</v>
          </cell>
          <cell r="H423">
            <v>4.8316738103363989E-2</v>
          </cell>
          <cell r="I423">
            <v>4.2766488763498221E-2</v>
          </cell>
          <cell r="J423">
            <v>3.791694427474708E-2</v>
          </cell>
          <cell r="K423">
            <v>4.7838708140489121E-2</v>
          </cell>
          <cell r="L423">
            <v>5.48918084687341E-2</v>
          </cell>
          <cell r="M423">
            <v>5.0856406565155922E-2</v>
          </cell>
          <cell r="N423">
            <v>4.7851301818761328E-2</v>
          </cell>
        </row>
        <row r="424">
          <cell r="D424" t="str">
            <v>3.4.14</v>
          </cell>
          <cell r="E424">
            <v>3.6717640844766031E-2</v>
          </cell>
          <cell r="F424">
            <v>5.0062630674659589E-2</v>
          </cell>
          <cell r="G424">
            <v>4.9207068139481246E-2</v>
          </cell>
          <cell r="H424">
            <v>5.1796328258665113E-2</v>
          </cell>
          <cell r="I424">
            <v>4.552228133522998E-2</v>
          </cell>
          <cell r="J424">
            <v>3.6098562965138331E-2</v>
          </cell>
          <cell r="K424">
            <v>4.8789082633397041E-2</v>
          </cell>
          <cell r="L424">
            <v>5.6093756915995475E-2</v>
          </cell>
          <cell r="M424">
            <v>5.3089797998068705E-2</v>
          </cell>
          <cell r="N424">
            <v>4.3792705033964825E-2</v>
          </cell>
        </row>
        <row r="425">
          <cell r="D425" t="str">
            <v>3.4.15</v>
          </cell>
          <cell r="E425">
            <v>3.6162133781433375E-2</v>
          </cell>
          <cell r="F425">
            <v>4.9824680691925652E-2</v>
          </cell>
          <cell r="G425">
            <v>4.7891269356288207E-2</v>
          </cell>
          <cell r="H425">
            <v>4.9184876565448746E-2</v>
          </cell>
          <cell r="I425">
            <v>4.3969133363063774E-2</v>
          </cell>
          <cell r="J425">
            <v>3.6317615316161463E-2</v>
          </cell>
          <cell r="K425">
            <v>4.7361661270516588E-2</v>
          </cell>
          <cell r="L425">
            <v>5.3820297387425761E-2</v>
          </cell>
          <cell r="M425">
            <v>5.4304798037390425E-2</v>
          </cell>
          <cell r="N425">
            <v>5.4723450666347942E-2</v>
          </cell>
        </row>
        <row r="426">
          <cell r="D426" t="str">
            <v>3.4.16</v>
          </cell>
          <cell r="E426">
            <v>3.7284969273964123E-2</v>
          </cell>
          <cell r="F426">
            <v>4.7148721310146663E-2</v>
          </cell>
          <cell r="G426">
            <v>4.5646635343928932E-2</v>
          </cell>
          <cell r="H426">
            <v>4.2647001952329726E-2</v>
          </cell>
          <cell r="I426">
            <v>4.3469695674727443E-2</v>
          </cell>
          <cell r="J426">
            <v>3.9562360328389411E-2</v>
          </cell>
          <cell r="K426">
            <v>4.6948782099426448E-2</v>
          </cell>
          <cell r="L426">
            <v>4.9047776206600759E-2</v>
          </cell>
          <cell r="M426">
            <v>4.5340851096062174E-2</v>
          </cell>
          <cell r="N426">
            <v>4.7767883822386906E-2</v>
          </cell>
        </row>
        <row r="427">
          <cell r="D427" t="str">
            <v>3.4.17</v>
          </cell>
          <cell r="E427">
            <v>4.0142340181402135E-2</v>
          </cell>
          <cell r="F427">
            <v>4.3161472996505724E-2</v>
          </cell>
          <cell r="G427">
            <v>4.3767792553072483E-2</v>
          </cell>
          <cell r="H427">
            <v>3.9440845958277085E-2</v>
          </cell>
          <cell r="I427">
            <v>4.1532534108920056E-2</v>
          </cell>
          <cell r="J427">
            <v>4.3788078309766609E-2</v>
          </cell>
          <cell r="K427">
            <v>4.3931895627753639E-2</v>
          </cell>
          <cell r="L427">
            <v>4.5028916608306914E-2</v>
          </cell>
          <cell r="M427">
            <v>3.4723239183316677E-2</v>
          </cell>
          <cell r="N427">
            <v>4.4107203330743645E-2</v>
          </cell>
        </row>
        <row r="428">
          <cell r="D428" t="str">
            <v>3.4.18</v>
          </cell>
          <cell r="E428">
            <v>4.6615624435969137E-2</v>
          </cell>
          <cell r="F428">
            <v>3.7394859177357631E-2</v>
          </cell>
          <cell r="G428">
            <v>4.2792851652387859E-2</v>
          </cell>
          <cell r="H428">
            <v>3.9665953236049385E-2</v>
          </cell>
          <cell r="I428">
            <v>3.863203830996785E-2</v>
          </cell>
          <cell r="J428">
            <v>4.6868502862588861E-2</v>
          </cell>
          <cell r="K428">
            <v>3.6951018563894829E-2</v>
          </cell>
          <cell r="L428">
            <v>4.2434056558650422E-2</v>
          </cell>
          <cell r="M428">
            <v>3.4464046901302885E-2</v>
          </cell>
          <cell r="N428">
            <v>3.7013934540528703E-2</v>
          </cell>
        </row>
        <row r="429">
          <cell r="D429" t="str">
            <v>3.4.19</v>
          </cell>
          <cell r="E429">
            <v>4.8503553405087059E-2</v>
          </cell>
          <cell r="F429">
            <v>3.4403227317758266E-2</v>
          </cell>
          <cell r="G429">
            <v>4.1250752309656406E-2</v>
          </cell>
          <cell r="H429">
            <v>3.9015558474683555E-2</v>
          </cell>
          <cell r="I429">
            <v>4.0839651053667957E-2</v>
          </cell>
          <cell r="J429">
            <v>5.0042446505711193E-2</v>
          </cell>
          <cell r="K429">
            <v>3.3750456863542298E-2</v>
          </cell>
          <cell r="L429">
            <v>4.0293093724956791E-2</v>
          </cell>
          <cell r="M429">
            <v>3.4157751326901416E-2</v>
          </cell>
          <cell r="N429">
            <v>6.8870395824618028E-2</v>
          </cell>
        </row>
        <row r="430">
          <cell r="D430" t="str">
            <v>3.4.20</v>
          </cell>
          <cell r="E430">
            <v>5.0145751936954724E-2</v>
          </cell>
          <cell r="F430">
            <v>3.9830422038677211E-2</v>
          </cell>
          <cell r="G430">
            <v>4.1904520595741561E-2</v>
          </cell>
          <cell r="H430">
            <v>3.9093666936464488E-2</v>
          </cell>
          <cell r="I430">
            <v>4.2842817600312749E-2</v>
          </cell>
          <cell r="J430">
            <v>5.156221144655225E-2</v>
          </cell>
          <cell r="K430">
            <v>3.6491670179823243E-2</v>
          </cell>
          <cell r="L430">
            <v>4.0639932238573838E-2</v>
          </cell>
          <cell r="M430">
            <v>3.4644678507612083E-2</v>
          </cell>
          <cell r="N430">
            <v>4.4951592661208399E-2</v>
          </cell>
        </row>
        <row r="431">
          <cell r="D431" t="str">
            <v>3.4.21</v>
          </cell>
          <cell r="E431">
            <v>5.053448636523266E-2</v>
          </cell>
          <cell r="F431">
            <v>3.8887067500680779E-2</v>
          </cell>
          <cell r="G431">
            <v>4.0502965530262336E-2</v>
          </cell>
          <cell r="H431">
            <v>3.9143957440488243E-2</v>
          </cell>
          <cell r="I431">
            <v>4.1741719125112431E-2</v>
          </cell>
          <cell r="J431">
            <v>5.1465974825978075E-2</v>
          </cell>
          <cell r="K431">
            <v>3.6687251274018444E-2</v>
          </cell>
          <cell r="L431">
            <v>3.7887045095725991E-2</v>
          </cell>
          <cell r="M431">
            <v>3.4881685056128681E-2</v>
          </cell>
          <cell r="N431">
            <v>3.7604583756648539E-2</v>
          </cell>
        </row>
        <row r="432">
          <cell r="D432" t="str">
            <v>3.4.22</v>
          </cell>
          <cell r="E432">
            <v>4.7412073671802543E-2</v>
          </cell>
          <cell r="F432">
            <v>3.6525011349101487E-2</v>
          </cell>
          <cell r="G432">
            <v>3.804718834791649E-2</v>
          </cell>
          <cell r="H432">
            <v>3.797783956031045E-2</v>
          </cell>
          <cell r="I432">
            <v>4.0888223949822666E-2</v>
          </cell>
          <cell r="J432">
            <v>4.6522024685116063E-2</v>
          </cell>
          <cell r="K432">
            <v>3.7383434469421509E-2</v>
          </cell>
          <cell r="L432">
            <v>3.3194784939594268E-2</v>
          </cell>
          <cell r="M432">
            <v>3.3846571579827053E-2</v>
          </cell>
          <cell r="N432">
            <v>3.3814169604972209E-2</v>
          </cell>
        </row>
        <row r="433">
          <cell r="D433" t="str">
            <v>3.4.23</v>
          </cell>
          <cell r="E433">
            <v>4.2024930469161489E-2</v>
          </cell>
          <cell r="F433">
            <v>3.5414753178138893E-2</v>
          </cell>
          <cell r="G433">
            <v>3.5329954531365622E-2</v>
          </cell>
          <cell r="H433">
            <v>3.6147690664964274E-2</v>
          </cell>
          <cell r="I433">
            <v>4.3409783461351964E-2</v>
          </cell>
          <cell r="J433">
            <v>4.1538053364987754E-2</v>
          </cell>
          <cell r="K433">
            <v>3.6726153743027769E-2</v>
          </cell>
          <cell r="L433">
            <v>2.974340246786546E-2</v>
          </cell>
          <cell r="M433">
            <v>3.3386548740111113E-2</v>
          </cell>
          <cell r="N433">
            <v>2.98514412637702E-2</v>
          </cell>
        </row>
        <row r="434">
          <cell r="D434" t="str">
            <v>3.4.24</v>
          </cell>
          <cell r="E434">
            <v>3.684045210097852E-2</v>
          </cell>
          <cell r="F434">
            <v>3.4946483093035177E-2</v>
          </cell>
          <cell r="G434">
            <v>3.3078652067817696E-2</v>
          </cell>
          <cell r="H434">
            <v>3.535902429004071E-2</v>
          </cell>
          <cell r="I434">
            <v>4.028216283090285E-2</v>
          </cell>
          <cell r="J434">
            <v>3.5781776578900165E-2</v>
          </cell>
          <cell r="K434">
            <v>3.6938963073498539E-2</v>
          </cell>
          <cell r="L434">
            <v>2.7611402995317679E-2</v>
          </cell>
          <cell r="M434">
            <v>3.2972635801730744E-2</v>
          </cell>
          <cell r="N434">
            <v>3.3977768481443862E-2</v>
          </cell>
        </row>
        <row r="435">
          <cell r="D435" t="str">
            <v>3.5.1</v>
          </cell>
          <cell r="E435">
            <v>3.3445155001430263E-2</v>
          </cell>
          <cell r="F435">
            <v>3.4398439821212032E-2</v>
          </cell>
          <cell r="G435">
            <v>3.2186463651988934E-2</v>
          </cell>
          <cell r="H435">
            <v>3.6115132234747466E-2</v>
          </cell>
          <cell r="I435">
            <v>3.7282424542229693E-2</v>
          </cell>
          <cell r="J435">
            <v>3.3911025624516852E-2</v>
          </cell>
          <cell r="K435">
            <v>3.6917332474691381E-2</v>
          </cell>
          <cell r="L435">
            <v>2.6886894632700352E-2</v>
          </cell>
          <cell r="M435">
            <v>3.347196119551922E-2</v>
          </cell>
          <cell r="N435">
            <v>3.3843379171281163E-2</v>
          </cell>
        </row>
        <row r="436">
          <cell r="D436" t="str">
            <v>3.5.2</v>
          </cell>
          <cell r="E436">
            <v>3.2028331016452929E-2</v>
          </cell>
          <cell r="F436">
            <v>3.3932536233074059E-2</v>
          </cell>
          <cell r="G436">
            <v>3.1838032533559539E-2</v>
          </cell>
          <cell r="H436">
            <v>3.5832526514941253E-2</v>
          </cell>
          <cell r="I436">
            <v>4.0997643226229771E-2</v>
          </cell>
          <cell r="J436">
            <v>3.2616948353275464E-2</v>
          </cell>
          <cell r="K436">
            <v>3.6218776673315169E-2</v>
          </cell>
          <cell r="L436">
            <v>2.6010564697383286E-2</v>
          </cell>
          <cell r="M436">
            <v>3.394942571905607E-2</v>
          </cell>
          <cell r="N436">
            <v>2.8603549191875948E-2</v>
          </cell>
        </row>
        <row r="437">
          <cell r="D437" t="str">
            <v>3.5.3</v>
          </cell>
          <cell r="E437">
            <v>3.1831720225936527E-2</v>
          </cell>
          <cell r="F437">
            <v>3.4589611954930689E-2</v>
          </cell>
          <cell r="G437">
            <v>3.223219548173057E-2</v>
          </cell>
          <cell r="H437">
            <v>3.5129803681830794E-2</v>
          </cell>
          <cell r="I437">
            <v>4.2955053415079242E-2</v>
          </cell>
          <cell r="J437">
            <v>3.1309755505596927E-2</v>
          </cell>
          <cell r="K437">
            <v>3.6738258434014098E-2</v>
          </cell>
          <cell r="L437">
            <v>2.5665163469792536E-2</v>
          </cell>
          <cell r="M437">
            <v>3.2950129762804342E-2</v>
          </cell>
          <cell r="N437">
            <v>3.6382445875900289E-2</v>
          </cell>
        </row>
        <row r="438">
          <cell r="D438" t="str">
            <v>3.5.4</v>
          </cell>
          <cell r="E438">
            <v>3.2413038303868408E-2</v>
          </cell>
          <cell r="F438">
            <v>3.5396211250658775E-2</v>
          </cell>
          <cell r="G438">
            <v>3.2728268346758231E-2</v>
          </cell>
          <cell r="H438">
            <v>3.4632555692255845E-2</v>
          </cell>
          <cell r="I438">
            <v>4.1669496760237026E-2</v>
          </cell>
          <cell r="J438">
            <v>3.1480780644759759E-2</v>
          </cell>
          <cell r="K438">
            <v>3.6442339057549532E-2</v>
          </cell>
          <cell r="L438">
            <v>2.6399224646407472E-2</v>
          </cell>
          <cell r="M438">
            <v>3.3178873227009235E-2</v>
          </cell>
          <cell r="N438">
            <v>3.5566547945664224E-2</v>
          </cell>
        </row>
        <row r="439">
          <cell r="D439" t="str">
            <v>3.5.5</v>
          </cell>
          <cell r="E439">
            <v>3.4696884666961088E-2</v>
          </cell>
          <cell r="F439">
            <v>3.4999335527449757E-2</v>
          </cell>
          <cell r="G439">
            <v>3.4282914928108248E-2</v>
          </cell>
          <cell r="H439">
            <v>3.4795984871030451E-2</v>
          </cell>
          <cell r="I439">
            <v>4.1330205919744095E-2</v>
          </cell>
          <cell r="J439">
            <v>3.237775329285722E-2</v>
          </cell>
          <cell r="K439">
            <v>3.7005442231156392E-2</v>
          </cell>
          <cell r="L439">
            <v>3.0176563093271245E-2</v>
          </cell>
          <cell r="M439">
            <v>3.4918838522596904E-2</v>
          </cell>
          <cell r="N439">
            <v>2.8705685930724034E-2</v>
          </cell>
        </row>
        <row r="440">
          <cell r="D440" t="str">
            <v>3.5.6</v>
          </cell>
          <cell r="E440">
            <v>4.1227828842754506E-2</v>
          </cell>
          <cell r="F440">
            <v>3.7121231671287155E-2</v>
          </cell>
          <cell r="G440">
            <v>3.7064165501024267E-2</v>
          </cell>
          <cell r="H440">
            <v>3.8191837221821678E-2</v>
          </cell>
          <cell r="I440">
            <v>3.9495183928315108E-2</v>
          </cell>
          <cell r="J440">
            <v>3.9690283961199585E-2</v>
          </cell>
          <cell r="K440">
            <v>3.9413077801084107E-2</v>
          </cell>
          <cell r="L440">
            <v>3.8191748739712865E-2</v>
          </cell>
          <cell r="M440">
            <v>4.425020672648957E-2</v>
          </cell>
          <cell r="N440">
            <v>3.6052355244494315E-2</v>
          </cell>
        </row>
        <row r="441">
          <cell r="D441" t="str">
            <v>3.5.7</v>
          </cell>
          <cell r="E441">
            <v>4.868215348507459E-2</v>
          </cell>
          <cell r="F441">
            <v>4.3209166436780778E-2</v>
          </cell>
          <cell r="G441">
            <v>4.3172614500095116E-2</v>
          </cell>
          <cell r="H441">
            <v>4.6617211231591106E-2</v>
          </cell>
          <cell r="I441">
            <v>4.169785109393262E-2</v>
          </cell>
          <cell r="J441">
            <v>4.8046467025322011E-2</v>
          </cell>
          <cell r="K441">
            <v>4.3148618534380984E-2</v>
          </cell>
          <cell r="L441">
            <v>4.6254125718627317E-2</v>
          </cell>
          <cell r="M441">
            <v>4.9150211371280429E-2</v>
          </cell>
          <cell r="N441">
            <v>4.1629212542487221E-2</v>
          </cell>
        </row>
        <row r="442">
          <cell r="D442" t="str">
            <v>3.5.8</v>
          </cell>
          <cell r="E442">
            <v>5.1509119258227397E-2</v>
          </cell>
          <cell r="F442">
            <v>4.5235000411931577E-2</v>
          </cell>
          <cell r="G442">
            <v>4.6573754887118859E-2</v>
          </cell>
          <cell r="H442">
            <v>4.8543106398224074E-2</v>
          </cell>
          <cell r="I442">
            <v>4.0154061750292194E-2</v>
          </cell>
          <cell r="J442">
            <v>5.1092861586554489E-2</v>
          </cell>
          <cell r="K442">
            <v>4.6214613926073685E-2</v>
          </cell>
          <cell r="L442">
            <v>5.1065531129598607E-2</v>
          </cell>
          <cell r="M442">
            <v>5.511410619656721E-2</v>
          </cell>
          <cell r="N442">
            <v>4.4666046351422156E-2</v>
          </cell>
        </row>
        <row r="443">
          <cell r="D443" t="str">
            <v>3.5.9</v>
          </cell>
          <cell r="E443">
            <v>4.9608893407685713E-2</v>
          </cell>
          <cell r="F443">
            <v>4.9260793262924547E-2</v>
          </cell>
          <cell r="G443">
            <v>4.7376611291837407E-2</v>
          </cell>
          <cell r="H443">
            <v>4.7914911345046489E-2</v>
          </cell>
          <cell r="I443">
            <v>4.3181888084643925E-2</v>
          </cell>
          <cell r="J443">
            <v>4.5650801400565585E-2</v>
          </cell>
          <cell r="K443">
            <v>4.7665792398823945E-2</v>
          </cell>
          <cell r="L443">
            <v>5.5085406807965816E-2</v>
          </cell>
          <cell r="M443">
            <v>5.3531297982645776E-2</v>
          </cell>
          <cell r="N443">
            <v>4.2330296340060337E-2</v>
          </cell>
        </row>
        <row r="444">
          <cell r="D444" t="str">
            <v>3.5.10</v>
          </cell>
          <cell r="E444">
            <v>4.508823673821942E-2</v>
          </cell>
          <cell r="F444">
            <v>5.0922788841663576E-2</v>
          </cell>
          <cell r="G444">
            <v>4.8907374168202851E-2</v>
          </cell>
          <cell r="H444">
            <v>4.8825429172776186E-2</v>
          </cell>
          <cell r="I444">
            <v>4.5302856322663981E-2</v>
          </cell>
          <cell r="J444">
            <v>4.3150006343786081E-2</v>
          </cell>
          <cell r="K444">
            <v>4.8584633163687684E-2</v>
          </cell>
          <cell r="L444">
            <v>5.5292930692515098E-2</v>
          </cell>
          <cell r="M444">
            <v>5.2231921899589591E-2</v>
          </cell>
          <cell r="N444">
            <v>5.5749915683371343E-2</v>
          </cell>
        </row>
        <row r="445">
          <cell r="D445" t="str">
            <v>3.5.11</v>
          </cell>
          <cell r="E445">
            <v>4.4005827330881771E-2</v>
          </cell>
          <cell r="F445">
            <v>5.0505337239484326E-2</v>
          </cell>
          <cell r="G445">
            <v>4.9123499117117816E-2</v>
          </cell>
          <cell r="H445">
            <v>4.6144466301022195E-2</v>
          </cell>
          <cell r="I445">
            <v>4.4370527384198971E-2</v>
          </cell>
          <cell r="J445">
            <v>4.1153359354674658E-2</v>
          </cell>
          <cell r="K445">
            <v>4.9234704282660656E-2</v>
          </cell>
          <cell r="L445">
            <v>5.3480534460192436E-2</v>
          </cell>
          <cell r="M445">
            <v>5.1232126503459693E-2</v>
          </cell>
          <cell r="N445">
            <v>6.5362489744466817E-2</v>
          </cell>
        </row>
        <row r="446">
          <cell r="D446" t="str">
            <v>3.5.12</v>
          </cell>
          <cell r="E446">
            <v>4.017083014094746E-2</v>
          </cell>
          <cell r="F446">
            <v>5.12398174584194E-2</v>
          </cell>
          <cell r="G446">
            <v>4.9427684183013437E-2</v>
          </cell>
          <cell r="H446">
            <v>4.7973084889291744E-2</v>
          </cell>
          <cell r="I446">
            <v>3.8979038938670052E-2</v>
          </cell>
          <cell r="J446">
            <v>4.0088758763034318E-2</v>
          </cell>
          <cell r="K446">
            <v>5.0300669522082481E-2</v>
          </cell>
          <cell r="L446">
            <v>5.4040420293872231E-2</v>
          </cell>
          <cell r="M446">
            <v>5.0203613314334622E-2</v>
          </cell>
          <cell r="N446">
            <v>4.7679199745495351E-2</v>
          </cell>
        </row>
        <row r="447">
          <cell r="D447" t="str">
            <v>3.5.13</v>
          </cell>
          <cell r="E447">
            <v>3.8573696988420912E-2</v>
          </cell>
          <cell r="F447">
            <v>5.0569134884339693E-2</v>
          </cell>
          <cell r="G447">
            <v>5.0108693766138974E-2</v>
          </cell>
          <cell r="H447">
            <v>4.7290168223969066E-2</v>
          </cell>
          <cell r="I447">
            <v>4.0924754967294794E-2</v>
          </cell>
          <cell r="J447">
            <v>3.8318883410026143E-2</v>
          </cell>
          <cell r="K447">
            <v>4.8018929198133331E-2</v>
          </cell>
          <cell r="L447">
            <v>5.3923477550263853E-2</v>
          </cell>
          <cell r="M447">
            <v>5.2575037095896941E-2</v>
          </cell>
          <cell r="N447">
            <v>4.3575072895014444E-2</v>
          </cell>
        </row>
        <row r="448">
          <cell r="D448" t="str">
            <v>3.5.14</v>
          </cell>
          <cell r="E448">
            <v>3.6422918130102955E-2</v>
          </cell>
          <cell r="F448">
            <v>5.0206248691582481E-2</v>
          </cell>
          <cell r="G448">
            <v>4.9798742313811067E-2</v>
          </cell>
          <cell r="H448">
            <v>4.8958866154614998E-2</v>
          </cell>
          <cell r="I448">
            <v>4.8547425106112485E-2</v>
          </cell>
          <cell r="J448">
            <v>3.6088204250305601E-2</v>
          </cell>
          <cell r="K448">
            <v>4.8285415221826292E-2</v>
          </cell>
          <cell r="L448">
            <v>5.5654494951477812E-2</v>
          </cell>
          <cell r="M448">
            <v>5.0265127659330049E-2</v>
          </cell>
          <cell r="N448">
            <v>4.6094047126417549E-2</v>
          </cell>
        </row>
        <row r="449">
          <cell r="D449" t="str">
            <v>3.5.15</v>
          </cell>
          <cell r="E449">
            <v>3.5361598029594925E-2</v>
          </cell>
          <cell r="F449">
            <v>5.0549649209553668E-2</v>
          </cell>
          <cell r="G449">
            <v>4.8450232593185677E-2</v>
          </cell>
          <cell r="H449">
            <v>4.6686080106441763E-2</v>
          </cell>
          <cell r="I449">
            <v>5.105125694601078E-2</v>
          </cell>
          <cell r="J449">
            <v>3.7601404170422764E-2</v>
          </cell>
          <cell r="K449">
            <v>4.90191134314686E-2</v>
          </cell>
          <cell r="L449">
            <v>5.422154324964365E-2</v>
          </cell>
          <cell r="M449">
            <v>5.2476231239997666E-2</v>
          </cell>
          <cell r="N449">
            <v>4.6847754068127849E-2</v>
          </cell>
        </row>
        <row r="450">
          <cell r="D450" t="str">
            <v>3.5.16</v>
          </cell>
          <cell r="E450">
            <v>3.5640348439260401E-2</v>
          </cell>
          <cell r="F450">
            <v>4.7605242308919972E-2</v>
          </cell>
          <cell r="G450">
            <v>4.8424470394550639E-2</v>
          </cell>
          <cell r="H450">
            <v>4.428008343263299E-2</v>
          </cell>
          <cell r="I450">
            <v>4.4836371465480113E-2</v>
          </cell>
          <cell r="J450">
            <v>4.0265985020189514E-2</v>
          </cell>
          <cell r="K450">
            <v>4.830104111816122E-2</v>
          </cell>
          <cell r="L450">
            <v>5.0409479847301958E-2</v>
          </cell>
          <cell r="M450">
            <v>4.623356572270864E-2</v>
          </cell>
          <cell r="N450">
            <v>4.2994304740627709E-2</v>
          </cell>
        </row>
        <row r="451">
          <cell r="D451" t="str">
            <v>3.5.17</v>
          </cell>
          <cell r="E451">
            <v>4.0668947525622723E-2</v>
          </cell>
          <cell r="F451">
            <v>4.2937098392583632E-2</v>
          </cell>
          <cell r="G451">
            <v>4.5105879003762957E-2</v>
          </cell>
          <cell r="H451">
            <v>4.1407566623845746E-2</v>
          </cell>
          <cell r="I451">
            <v>3.7281623572351291E-2</v>
          </cell>
          <cell r="J451">
            <v>4.4179052917233334E-2</v>
          </cell>
          <cell r="K451">
            <v>4.3320291947565405E-2</v>
          </cell>
          <cell r="L451">
            <v>4.6090384903650049E-2</v>
          </cell>
          <cell r="M451">
            <v>3.5476463146581101E-2</v>
          </cell>
          <cell r="N451">
            <v>4.3166765135731838E-2</v>
          </cell>
        </row>
        <row r="452">
          <cell r="D452" t="str">
            <v>3.5.18</v>
          </cell>
          <cell r="E452">
            <v>4.4937376966575571E-2</v>
          </cell>
          <cell r="F452">
            <v>3.677908695813574E-2</v>
          </cell>
          <cell r="G452">
            <v>4.3875086036809154E-2</v>
          </cell>
          <cell r="H452">
            <v>4.0202559375637173E-2</v>
          </cell>
          <cell r="I452">
            <v>4.0956633568455372E-2</v>
          </cell>
          <cell r="J452">
            <v>4.8616426046808749E-2</v>
          </cell>
          <cell r="K452">
            <v>3.7905992873787771E-2</v>
          </cell>
          <cell r="L452">
            <v>4.3015384571016689E-2</v>
          </cell>
          <cell r="M452">
            <v>3.5482789385038002E-2</v>
          </cell>
          <cell r="N452">
            <v>4.1838987530706813E-2</v>
          </cell>
        </row>
        <row r="453">
          <cell r="D453" t="str">
            <v>3.5.19</v>
          </cell>
          <cell r="E453">
            <v>4.9186534511367418E-2</v>
          </cell>
          <cell r="F453">
            <v>3.3687778493693851E-2</v>
          </cell>
          <cell r="G453">
            <v>4.2273752015707149E-2</v>
          </cell>
          <cell r="H453">
            <v>3.9350724393610141E-2</v>
          </cell>
          <cell r="I453">
            <v>3.9848892226619366E-2</v>
          </cell>
          <cell r="J453">
            <v>5.0702233529696418E-2</v>
          </cell>
          <cell r="K453">
            <v>3.3621135278670722E-2</v>
          </cell>
          <cell r="L453">
            <v>4.0159142281801861E-2</v>
          </cell>
          <cell r="M453">
            <v>3.3945596679990045E-2</v>
          </cell>
          <cell r="N453">
            <v>4.3009374095539732E-2</v>
          </cell>
        </row>
        <row r="454">
          <cell r="D454" t="str">
            <v>3.5.20</v>
          </cell>
          <cell r="E454">
            <v>5.1373562451567156E-2</v>
          </cell>
          <cell r="F454">
            <v>3.9041039839510905E-2</v>
          </cell>
          <cell r="G454">
            <v>4.2097291427495541E-2</v>
          </cell>
          <cell r="H454">
            <v>3.9847972383185076E-2</v>
          </cell>
          <cell r="I454">
            <v>4.8229760452336519E-2</v>
          </cell>
          <cell r="J454">
            <v>5.2799150760422339E-2</v>
          </cell>
          <cell r="K454">
            <v>3.5772053653196058E-2</v>
          </cell>
          <cell r="L454">
            <v>4.0541746009825366E-2</v>
          </cell>
          <cell r="M454">
            <v>3.4416402005151212E-2</v>
          </cell>
          <cell r="N454">
            <v>4.326794509014107E-2</v>
          </cell>
        </row>
        <row r="455">
          <cell r="D455" t="str">
            <v>3.5.21</v>
          </cell>
          <cell r="E455">
            <v>5.2813843884548392E-2</v>
          </cell>
          <cell r="F455">
            <v>3.8607138574197848E-2</v>
          </cell>
          <cell r="G455">
            <v>3.9211113566388858E-2</v>
          </cell>
          <cell r="H455">
            <v>3.938467782410348E-2</v>
          </cell>
          <cell r="I455">
            <v>4.4011212296745879E-2</v>
          </cell>
          <cell r="J455">
            <v>5.1532674820746027E-2</v>
          </cell>
          <cell r="K455">
            <v>3.6283902195252356E-2</v>
          </cell>
          <cell r="L455">
            <v>3.7070312267013274E-2</v>
          </cell>
          <cell r="M455">
            <v>3.3132258838379419E-2</v>
          </cell>
          <cell r="N455">
            <v>3.9302551983294548E-2</v>
          </cell>
        </row>
        <row r="456">
          <cell r="D456" t="str">
            <v>3.5.22</v>
          </cell>
          <cell r="E456">
            <v>4.9454134464061876E-2</v>
          </cell>
          <cell r="F456">
            <v>3.795347146542348E-2</v>
          </cell>
          <cell r="G456">
            <v>3.8006259520469272E-2</v>
          </cell>
          <cell r="H456">
            <v>3.996296133445585E-2</v>
          </cell>
          <cell r="I456">
            <v>3.6902764819865076E-2</v>
          </cell>
          <cell r="J456">
            <v>4.8506571617135466E-2</v>
          </cell>
          <cell r="K456">
            <v>3.7030075748382629E-2</v>
          </cell>
          <cell r="L456">
            <v>3.3172072248094799E-2</v>
          </cell>
          <cell r="M456">
            <v>3.3823400389796171E-2</v>
          </cell>
          <cell r="N456">
            <v>3.1803993139855581E-2</v>
          </cell>
        </row>
        <row r="457">
          <cell r="D457" t="str">
            <v>3.5.23</v>
          </cell>
          <cell r="E457">
            <v>4.3957550294756648E-2</v>
          </cell>
          <cell r="F457">
            <v>3.5858499224920029E-2</v>
          </cell>
          <cell r="G457">
            <v>3.494316944724199E-2</v>
          </cell>
          <cell r="H457">
            <v>3.6559186516549512E-2</v>
          </cell>
          <cell r="I457">
            <v>3.6893633763251242E-2</v>
          </cell>
          <cell r="J457">
            <v>4.2630927566054411E-2</v>
          </cell>
          <cell r="K457">
            <v>3.7045828512617444E-2</v>
          </cell>
          <cell r="L457">
            <v>2.9519266484145452E-2</v>
          </cell>
          <cell r="M457">
            <v>3.3472543875377091E-2</v>
          </cell>
          <cell r="N457">
            <v>3.8252481061648025E-2</v>
          </cell>
        </row>
        <row r="458">
          <cell r="D458" t="str">
            <v>3.5.24</v>
          </cell>
          <cell r="E458">
            <v>3.6901469895680883E-2</v>
          </cell>
          <cell r="F458">
            <v>3.5395341847322008E-2</v>
          </cell>
          <cell r="G458">
            <v>3.2791731323883591E-2</v>
          </cell>
          <cell r="H458">
            <v>3.5353104076375312E-2</v>
          </cell>
          <cell r="I458">
            <v>3.3099439449240292E-2</v>
          </cell>
          <cell r="J458">
            <v>3.8189684034816332E-2</v>
          </cell>
          <cell r="K458">
            <v>3.7511962321417833E-2</v>
          </cell>
          <cell r="L458">
            <v>2.767358725372597E-2</v>
          </cell>
          <cell r="M458">
            <v>3.4517871540400764E-2</v>
          </cell>
          <cell r="N458">
            <v>4.3275599365651923E-2</v>
          </cell>
        </row>
        <row r="459">
          <cell r="D459" t="str">
            <v>3.6.1</v>
          </cell>
          <cell r="E459">
            <v>3.4596582281054646E-2</v>
          </cell>
          <cell r="F459">
            <v>3.5308697102662767E-2</v>
          </cell>
          <cell r="G459">
            <v>3.2857627582234136E-2</v>
          </cell>
          <cell r="H459">
            <v>3.4270047863354289E-2</v>
          </cell>
          <cell r="I459">
            <v>3.5040875414376067E-2</v>
          </cell>
          <cell r="J459">
            <v>3.3948892771391022E-2</v>
          </cell>
          <cell r="K459">
            <v>3.8217606543263012E-2</v>
          </cell>
          <cell r="L459">
            <v>2.7731871545417768E-2</v>
          </cell>
          <cell r="M459">
            <v>3.4092685734848568E-2</v>
          </cell>
          <cell r="N459">
            <v>3.4903183343408098E-2</v>
          </cell>
        </row>
        <row r="460">
          <cell r="D460" t="str">
            <v>3.6.2</v>
          </cell>
          <cell r="E460">
            <v>3.301335999444803E-2</v>
          </cell>
          <cell r="F460">
            <v>3.5440490572446283E-2</v>
          </cell>
          <cell r="G460">
            <v>3.2329887107006197E-2</v>
          </cell>
          <cell r="H460">
            <v>3.3707363070270654E-2</v>
          </cell>
          <cell r="I460">
            <v>4.0682219884726756E-2</v>
          </cell>
          <cell r="J460">
            <v>3.217063976292165E-2</v>
          </cell>
          <cell r="K460">
            <v>3.7298773138183375E-2</v>
          </cell>
          <cell r="L460">
            <v>2.6569208998244179E-2</v>
          </cell>
          <cell r="M460">
            <v>3.5266640722695954E-2</v>
          </cell>
          <cell r="N460">
            <v>3.8168133440928877E-2</v>
          </cell>
        </row>
        <row r="461">
          <cell r="D461" t="str">
            <v>3.6.3</v>
          </cell>
          <cell r="E461">
            <v>3.3084468633522227E-2</v>
          </cell>
          <cell r="F461">
            <v>3.5852329176341131E-2</v>
          </cell>
          <cell r="G461">
            <v>3.2771475244707325E-2</v>
          </cell>
          <cell r="H461">
            <v>3.4521487518562287E-2</v>
          </cell>
          <cell r="I461">
            <v>4.3936967316815956E-2</v>
          </cell>
          <cell r="J461">
            <v>3.07272769552395E-2</v>
          </cell>
          <cell r="K461">
            <v>3.815678002582866E-2</v>
          </cell>
          <cell r="L461">
            <v>2.6373311360937603E-2</v>
          </cell>
          <cell r="M461">
            <v>3.4394913343290784E-2</v>
          </cell>
          <cell r="N461">
            <v>4.1564582469281464E-2</v>
          </cell>
        </row>
        <row r="462">
          <cell r="D462" t="str">
            <v>3.6.4</v>
          </cell>
          <cell r="E462">
            <v>3.3575284452351521E-2</v>
          </cell>
          <cell r="F462">
            <v>3.6525594404111524E-2</v>
          </cell>
          <cell r="G462">
            <v>3.2999938330433215E-2</v>
          </cell>
          <cell r="H462">
            <v>3.4349212023713757E-2</v>
          </cell>
          <cell r="I462">
            <v>4.5180075066593321E-2</v>
          </cell>
          <cell r="J462">
            <v>3.0257864235000372E-2</v>
          </cell>
          <cell r="K462">
            <v>3.892324580284115E-2</v>
          </cell>
          <cell r="L462">
            <v>2.732377414733329E-2</v>
          </cell>
          <cell r="M462">
            <v>3.5083892655063717E-2</v>
          </cell>
          <cell r="N462">
            <v>3.5339996400842406E-2</v>
          </cell>
        </row>
        <row r="463">
          <cell r="D463" t="str">
            <v>3.6.5</v>
          </cell>
          <cell r="E463">
            <v>3.5252776271145418E-2</v>
          </cell>
          <cell r="F463">
            <v>3.7463725705739963E-2</v>
          </cell>
          <cell r="G463">
            <v>3.444196339610326E-2</v>
          </cell>
          <cell r="H463">
            <v>3.4498390998203711E-2</v>
          </cell>
          <cell r="I463">
            <v>4.3469413784549452E-2</v>
          </cell>
          <cell r="J463">
            <v>3.1959973188186157E-2</v>
          </cell>
          <cell r="K463">
            <v>3.9018984072320261E-2</v>
          </cell>
          <cell r="L463">
            <v>3.134272385540484E-2</v>
          </cell>
          <cell r="M463">
            <v>3.6877663328905907E-2</v>
          </cell>
          <cell r="N463">
            <v>3.471731028719776E-2</v>
          </cell>
        </row>
        <row r="464">
          <cell r="D464" t="str">
            <v>3.6.6</v>
          </cell>
          <cell r="E464">
            <v>4.1229348988015842E-2</v>
          </cell>
          <cell r="F464">
            <v>3.864469354621463E-2</v>
          </cell>
          <cell r="G464">
            <v>3.7556009741157546E-2</v>
          </cell>
          <cell r="H464">
            <v>3.8586140369492997E-2</v>
          </cell>
          <cell r="I464">
            <v>4.3719439791500204E-2</v>
          </cell>
          <cell r="J464">
            <v>3.6523534814379255E-2</v>
          </cell>
          <cell r="K464">
            <v>4.0342057684029264E-2</v>
          </cell>
          <cell r="L464">
            <v>3.8417722971919567E-2</v>
          </cell>
          <cell r="M464">
            <v>4.3855882930973443E-2</v>
          </cell>
          <cell r="N464">
            <v>3.4010674164077451E-2</v>
          </cell>
        </row>
        <row r="465">
          <cell r="D465" t="str">
            <v>3.6.7</v>
          </cell>
          <cell r="E465">
            <v>4.9610235591412373E-2</v>
          </cell>
          <cell r="F465">
            <v>4.2174464622250975E-2</v>
          </cell>
          <cell r="G465">
            <v>4.4126395204721454E-2</v>
          </cell>
          <cell r="H465">
            <v>4.5947068354207789E-2</v>
          </cell>
          <cell r="I465">
            <v>4.6022912572715367E-2</v>
          </cell>
          <cell r="J465">
            <v>4.3612297019652038E-2</v>
          </cell>
          <cell r="K465">
            <v>4.2127270770555308E-2</v>
          </cell>
          <cell r="L465">
            <v>4.6316591673950351E-2</v>
          </cell>
          <cell r="M465">
            <v>4.8260352146642156E-2</v>
          </cell>
          <cell r="N465">
            <v>4.7953655954660626E-2</v>
          </cell>
        </row>
        <row r="466">
          <cell r="D466" t="str">
            <v>3.6.8</v>
          </cell>
          <cell r="E466">
            <v>5.3972475992081236E-2</v>
          </cell>
          <cell r="F466">
            <v>4.2522801314898891E-2</v>
          </cell>
          <cell r="G466">
            <v>4.6484859344658562E-2</v>
          </cell>
          <cell r="H466">
            <v>4.9318267707415944E-2</v>
          </cell>
          <cell r="I466">
            <v>4.3108337689599673E-2</v>
          </cell>
          <cell r="J466">
            <v>4.9188063701799567E-2</v>
          </cell>
          <cell r="K466">
            <v>4.2585213086526033E-2</v>
          </cell>
          <cell r="L466">
            <v>4.9238985442380645E-2</v>
          </cell>
          <cell r="M466">
            <v>5.2133930338030772E-2</v>
          </cell>
          <cell r="N466">
            <v>4.805193889258335E-2</v>
          </cell>
        </row>
        <row r="467">
          <cell r="D467" t="str">
            <v>3.6.9</v>
          </cell>
          <cell r="E467">
            <v>4.8894972290773588E-2</v>
          </cell>
          <cell r="F467">
            <v>4.9408708093268854E-2</v>
          </cell>
          <cell r="G467">
            <v>4.8478168868671838E-2</v>
          </cell>
          <cell r="H467">
            <v>4.9940702194470686E-2</v>
          </cell>
          <cell r="I467">
            <v>3.8713693765991028E-2</v>
          </cell>
          <cell r="J467">
            <v>4.8687984671343894E-2</v>
          </cell>
          <cell r="K467">
            <v>4.6338764528626772E-2</v>
          </cell>
          <cell r="L467">
            <v>5.372138900787006E-2</v>
          </cell>
          <cell r="M467">
            <v>5.0965787419576511E-2</v>
          </cell>
          <cell r="N467">
            <v>4.59179251015761E-2</v>
          </cell>
        </row>
        <row r="468">
          <cell r="D468" t="str">
            <v>3.6.10</v>
          </cell>
          <cell r="E468">
            <v>4.7604299906162974E-2</v>
          </cell>
          <cell r="F468">
            <v>5.0627609371773526E-2</v>
          </cell>
          <cell r="G468">
            <v>5.0010743039799868E-2</v>
          </cell>
          <cell r="H468">
            <v>5.0984676072417731E-2</v>
          </cell>
          <cell r="I468">
            <v>3.6283493237294608E-2</v>
          </cell>
          <cell r="J468">
            <v>4.5579494068487873E-2</v>
          </cell>
          <cell r="K468">
            <v>4.7626151528196284E-2</v>
          </cell>
          <cell r="L468">
            <v>5.5232397180037467E-2</v>
          </cell>
          <cell r="M468">
            <v>5.0002229343760064E-2</v>
          </cell>
          <cell r="N468">
            <v>4.5987314675803942E-2</v>
          </cell>
        </row>
        <row r="469">
          <cell r="D469" t="str">
            <v>3.6.11</v>
          </cell>
          <cell r="E469">
            <v>4.460999749670852E-2</v>
          </cell>
          <cell r="F469">
            <v>5.0201543952042023E-2</v>
          </cell>
          <cell r="G469">
            <v>5.0974344372843171E-2</v>
          </cell>
          <cell r="H469">
            <v>5.0279060638854213E-2</v>
          </cell>
          <cell r="I469">
            <v>4.2751181009520432E-2</v>
          </cell>
          <cell r="J469">
            <v>4.6185766885957213E-2</v>
          </cell>
          <cell r="K469">
            <v>4.9087386999569514E-2</v>
          </cell>
          <cell r="L469">
            <v>5.5081922320817114E-2</v>
          </cell>
          <cell r="M469">
            <v>4.9793077875170524E-2</v>
          </cell>
          <cell r="N469">
            <v>4.0642724912654457E-2</v>
          </cell>
        </row>
        <row r="470">
          <cell r="D470" t="str">
            <v>3.6.12</v>
          </cell>
          <cell r="E470">
            <v>4.3876989555495884E-2</v>
          </cell>
          <cell r="F470">
            <v>4.9840216940038748E-2</v>
          </cell>
          <cell r="G470">
            <v>4.9397255459112499E-2</v>
          </cell>
          <cell r="H470">
            <v>5.159160130184038E-2</v>
          </cell>
          <cell r="I470">
            <v>4.4051120274920835E-2</v>
          </cell>
          <cell r="J470">
            <v>4.1547382444094359E-2</v>
          </cell>
          <cell r="K470">
            <v>4.8818402927249233E-2</v>
          </cell>
          <cell r="L470">
            <v>5.5701702383943348E-2</v>
          </cell>
          <cell r="M470">
            <v>5.0512196918224922E-2</v>
          </cell>
          <cell r="N470">
            <v>3.9601881299236745E-2</v>
          </cell>
        </row>
        <row r="471">
          <cell r="D471" t="str">
            <v>3.6.13</v>
          </cell>
          <cell r="E471">
            <v>4.131654378873427E-2</v>
          </cell>
          <cell r="F471">
            <v>4.8922864464337579E-2</v>
          </cell>
          <cell r="G471">
            <v>4.9141722871285057E-2</v>
          </cell>
          <cell r="H471">
            <v>4.8559931955642628E-2</v>
          </cell>
          <cell r="I471">
            <v>4.2294895795006775E-2</v>
          </cell>
          <cell r="J471">
            <v>4.2765023321031048E-2</v>
          </cell>
          <cell r="K471">
            <v>4.6705510116229004E-2</v>
          </cell>
          <cell r="L471">
            <v>5.4766725254067172E-2</v>
          </cell>
          <cell r="M471">
            <v>5.1759467009988368E-2</v>
          </cell>
          <cell r="N471">
            <v>4.4624093925727679E-2</v>
          </cell>
        </row>
        <row r="472">
          <cell r="D472" t="str">
            <v>3.6.14</v>
          </cell>
          <cell r="E472">
            <v>3.7800156548125921E-2</v>
          </cell>
          <cell r="F472">
            <v>4.9691965275710931E-2</v>
          </cell>
          <cell r="G472">
            <v>4.9535041115892409E-2</v>
          </cell>
          <cell r="H472">
            <v>5.1268640537695906E-2</v>
          </cell>
          <cell r="I472">
            <v>4.6307396768736415E-2</v>
          </cell>
          <cell r="J472">
            <v>3.9890073677199302E-2</v>
          </cell>
          <cell r="K472">
            <v>4.8663624623331889E-2</v>
          </cell>
          <cell r="L472">
            <v>5.5858382391997516E-2</v>
          </cell>
          <cell r="M472">
            <v>5.3018361240538048E-2</v>
          </cell>
          <cell r="N472">
            <v>4.5216976648474468E-2</v>
          </cell>
        </row>
        <row r="473">
          <cell r="D473" t="str">
            <v>3.6.15</v>
          </cell>
          <cell r="E473">
            <v>3.8858334756861082E-2</v>
          </cell>
          <cell r="F473">
            <v>4.8933339152920606E-2</v>
          </cell>
          <cell r="G473">
            <v>4.8859667844647015E-2</v>
          </cell>
          <cell r="H473">
            <v>4.7686225179469438E-2</v>
          </cell>
          <cell r="I473">
            <v>5.0550816601922843E-2</v>
          </cell>
          <cell r="J473">
            <v>3.7564048276008621E-2</v>
          </cell>
          <cell r="K473">
            <v>4.7700839431769247E-2</v>
          </cell>
          <cell r="L473">
            <v>5.4279117582657993E-2</v>
          </cell>
          <cell r="M473">
            <v>5.3332960253831337E-2</v>
          </cell>
          <cell r="N473">
            <v>4.8018495392873534E-2</v>
          </cell>
        </row>
        <row r="474">
          <cell r="D474" t="str">
            <v>3.6.16</v>
          </cell>
          <cell r="E474">
            <v>3.7846496400571382E-2</v>
          </cell>
          <cell r="F474">
            <v>4.665039712074262E-2</v>
          </cell>
          <cell r="G474">
            <v>4.6589733403698735E-2</v>
          </cell>
          <cell r="H474">
            <v>4.2983349640369324E-2</v>
          </cell>
          <cell r="I474">
            <v>5.106654627530658E-2</v>
          </cell>
          <cell r="J474">
            <v>4.1165937179785728E-2</v>
          </cell>
          <cell r="K474">
            <v>4.5866250538097286E-2</v>
          </cell>
          <cell r="L474">
            <v>4.9562551295386732E-2</v>
          </cell>
          <cell r="M474">
            <v>4.5956281780084075E-2</v>
          </cell>
          <cell r="N474">
            <v>4.9630836089767809E-2</v>
          </cell>
        </row>
        <row r="475">
          <cell r="D475" t="str">
            <v>3.6.17</v>
          </cell>
          <cell r="E475">
            <v>3.9518886319041463E-2</v>
          </cell>
          <cell r="F475">
            <v>4.2715211537472944E-2</v>
          </cell>
          <cell r="G475">
            <v>4.4721215094837778E-2</v>
          </cell>
          <cell r="H475">
            <v>3.9907105125653437E-2</v>
          </cell>
          <cell r="I475">
            <v>5.1111619546317946E-2</v>
          </cell>
          <cell r="J475">
            <v>4.2138728641721232E-2</v>
          </cell>
          <cell r="K475">
            <v>4.2463108049935416E-2</v>
          </cell>
          <cell r="L475">
            <v>4.5533654298285507E-2</v>
          </cell>
          <cell r="M475">
            <v>3.6803434899799495E-2</v>
          </cell>
          <cell r="N475">
            <v>4.7717048881883703E-2</v>
          </cell>
        </row>
        <row r="476">
          <cell r="D476" t="str">
            <v>3.6.18</v>
          </cell>
          <cell r="E476">
            <v>4.236672950206128E-2</v>
          </cell>
          <cell r="F476">
            <v>3.6488044706368829E-2</v>
          </cell>
          <cell r="G476">
            <v>4.1787118803175191E-2</v>
          </cell>
          <cell r="H476">
            <v>3.8528901166865213E-2</v>
          </cell>
          <cell r="I476">
            <v>4.3099355697187987E-2</v>
          </cell>
          <cell r="J476">
            <v>4.8532464605413626E-2</v>
          </cell>
          <cell r="K476">
            <v>3.7127636676711144E-2</v>
          </cell>
          <cell r="L476">
            <v>4.1672282711915122E-2</v>
          </cell>
          <cell r="M476">
            <v>3.4932612791717096E-2</v>
          </cell>
          <cell r="N476">
            <v>4.115734529594426E-2</v>
          </cell>
        </row>
        <row r="477">
          <cell r="D477" t="str">
            <v>3.6.19</v>
          </cell>
          <cell r="E477">
            <v>4.4889987763063167E-2</v>
          </cell>
          <cell r="F477">
            <v>3.46513926283235E-2</v>
          </cell>
          <cell r="G477">
            <v>4.0516554179085035E-2</v>
          </cell>
          <cell r="H477">
            <v>3.8571579519701721E-2</v>
          </cell>
          <cell r="I477">
            <v>4.0497354149998957E-2</v>
          </cell>
          <cell r="J477">
            <v>4.8337964583081289E-2</v>
          </cell>
          <cell r="K477">
            <v>3.4515863108049931E-2</v>
          </cell>
          <cell r="L477">
            <v>3.9921219648130238E-2</v>
          </cell>
          <cell r="M477">
            <v>3.430889471627261E-2</v>
          </cell>
          <cell r="N477">
            <v>4.9398551646205088E-2</v>
          </cell>
        </row>
        <row r="478">
          <cell r="D478" t="str">
            <v>3.6.20</v>
          </cell>
          <cell r="E478">
            <v>4.6673260908967638E-2</v>
          </cell>
          <cell r="F478">
            <v>3.9684956614678434E-2</v>
          </cell>
          <cell r="G478">
            <v>4.1134202142330913E-2</v>
          </cell>
          <cell r="H478">
            <v>3.8278019398622395E-2</v>
          </cell>
          <cell r="I478">
            <v>3.8807923031837263E-2</v>
          </cell>
          <cell r="J478">
            <v>5.1034282631122266E-2</v>
          </cell>
          <cell r="K478">
            <v>3.8041368919500641E-2</v>
          </cell>
          <cell r="L478">
            <v>3.9734194285033428E-2</v>
          </cell>
          <cell r="M478">
            <v>3.3998032033303476E-2</v>
          </cell>
          <cell r="N478">
            <v>4.1885822071936286E-2</v>
          </cell>
        </row>
        <row r="479">
          <cell r="D479" t="str">
            <v>3.6.21</v>
          </cell>
          <cell r="E479">
            <v>4.680600064848333E-2</v>
          </cell>
          <cell r="F479">
            <v>3.8599156365454752E-2</v>
          </cell>
          <cell r="G479">
            <v>3.994711532412281E-2</v>
          </cell>
          <cell r="H479">
            <v>3.7347519729393576E-2</v>
          </cell>
          <cell r="I479">
            <v>3.5583714373947785E-2</v>
          </cell>
          <cell r="J479">
            <v>5.0596532232500886E-2</v>
          </cell>
          <cell r="K479">
            <v>3.772085665088247E-2</v>
          </cell>
          <cell r="L479">
            <v>3.6631143595730525E-2</v>
          </cell>
          <cell r="M479">
            <v>3.3430026794470193E-2</v>
          </cell>
          <cell r="N479">
            <v>4.0384504693806562E-2</v>
          </cell>
        </row>
        <row r="480">
          <cell r="D480" t="str">
            <v>3.6.22</v>
          </cell>
          <cell r="E480">
            <v>4.4449681480088453E-2</v>
          </cell>
          <cell r="F480">
            <v>3.7404714977114804E-2</v>
          </cell>
          <cell r="G480">
            <v>3.7886854708709165E-2</v>
          </cell>
          <cell r="H480">
            <v>3.8044320548907211E-2</v>
          </cell>
          <cell r="I480">
            <v>3.2579482875668163E-2</v>
          </cell>
          <cell r="J480">
            <v>4.8466050294158083E-2</v>
          </cell>
          <cell r="K480">
            <v>3.7472277227722769E-2</v>
          </cell>
          <cell r="L480">
            <v>3.2825931327862802E-2</v>
          </cell>
          <cell r="M480">
            <v>3.3836041356360966E-2</v>
          </cell>
          <cell r="N480">
            <v>4.0260968501000916E-2</v>
          </cell>
        </row>
        <row r="481">
          <cell r="D481" t="str">
            <v>3.6.23</v>
          </cell>
          <cell r="E481">
            <v>4.2400043610408035E-2</v>
          </cell>
          <cell r="F481">
            <v>3.5879048870419962E-2</v>
          </cell>
          <cell r="G481">
            <v>3.5102910405749616E-2</v>
          </cell>
          <cell r="H481">
            <v>3.6436601892642681E-2</v>
          </cell>
          <cell r="I481">
            <v>3.2409641564610826E-2</v>
          </cell>
          <cell r="J481">
            <v>4.1602400216732088E-2</v>
          </cell>
          <cell r="K481">
            <v>3.7254520017219107E-2</v>
          </cell>
          <cell r="L481">
            <v>2.8948121540195777E-2</v>
          </cell>
          <cell r="M481">
            <v>3.3354469892359642E-2</v>
          </cell>
          <cell r="N481">
            <v>2.9545170679014521E-2</v>
          </cell>
        </row>
        <row r="482">
          <cell r="D482" t="str">
            <v>3.6.24</v>
          </cell>
          <cell r="E482">
            <v>3.775308682042168E-2</v>
          </cell>
          <cell r="F482">
            <v>3.6368033484665815E-2</v>
          </cell>
          <cell r="G482">
            <v>3.234919641501726E-2</v>
          </cell>
          <cell r="H482">
            <v>3.4393787192231885E-2</v>
          </cell>
          <cell r="I482">
            <v>3.2731523510855079E-2</v>
          </cell>
          <cell r="J482">
            <v>3.7517323822793124E-2</v>
          </cell>
          <cell r="K482">
            <v>3.7927507533362027E-2</v>
          </cell>
          <cell r="L482">
            <v>2.7215075180481045E-2</v>
          </cell>
          <cell r="M482">
            <v>3.4030164474091164E-2</v>
          </cell>
          <cell r="N482">
            <v>3.5300865231113927E-2</v>
          </cell>
        </row>
        <row r="483">
          <cell r="D483" t="str">
            <v>3.7.1</v>
          </cell>
          <cell r="E483">
            <v>3.3215203739798367E-2</v>
          </cell>
          <cell r="F483">
            <v>4.0792368387491916E-2</v>
          </cell>
          <cell r="G483">
            <v>3.7560401624964442E-2</v>
          </cell>
          <cell r="H483">
            <v>4.3011697416806369E-2</v>
          </cell>
          <cell r="I483">
            <v>3.6304934153576544E-2</v>
          </cell>
          <cell r="J483">
            <v>3.3367034296169301E-2</v>
          </cell>
          <cell r="K483">
            <v>4.2761385868443393E-2</v>
          </cell>
          <cell r="L483">
            <v>3.3873565796792182E-2</v>
          </cell>
          <cell r="M483">
            <v>3.9038301795808084E-2</v>
          </cell>
          <cell r="N483">
            <v>3.3214026586273142E-2</v>
          </cell>
        </row>
        <row r="484">
          <cell r="D484" t="str">
            <v>3.7.2</v>
          </cell>
          <cell r="E484">
            <v>3.2912671722617609E-2</v>
          </cell>
          <cell r="F484">
            <v>4.090974057402659E-2</v>
          </cell>
          <cell r="G484">
            <v>3.6694772362320195E-2</v>
          </cell>
          <cell r="H484">
            <v>4.1115395723987189E-2</v>
          </cell>
          <cell r="I484">
            <v>3.7126864722361638E-2</v>
          </cell>
          <cell r="J484">
            <v>3.1160198550392957E-2</v>
          </cell>
          <cell r="K484">
            <v>4.1579366945705389E-2</v>
          </cell>
          <cell r="L484">
            <v>3.3835879774191079E-2</v>
          </cell>
          <cell r="M484">
            <v>3.9398487538027806E-2</v>
          </cell>
          <cell r="N484">
            <v>2.9421284947183299E-2</v>
          </cell>
        </row>
        <row r="485">
          <cell r="D485" t="str">
            <v>3.7.3</v>
          </cell>
          <cell r="E485">
            <v>3.1861422618069749E-2</v>
          </cell>
          <cell r="F485">
            <v>4.1597391922123333E-2</v>
          </cell>
          <cell r="G485">
            <v>3.7386770848330503E-2</v>
          </cell>
          <cell r="H485">
            <v>4.0444991334706991E-2</v>
          </cell>
          <cell r="I485">
            <v>3.8798906336575865E-2</v>
          </cell>
          <cell r="J485">
            <v>3.1771156577228135E-2</v>
          </cell>
          <cell r="K485">
            <v>4.2548470510719499E-2</v>
          </cell>
          <cell r="L485">
            <v>3.3840158595525083E-2</v>
          </cell>
          <cell r="M485">
            <v>3.926759353959338E-2</v>
          </cell>
          <cell r="N485">
            <v>3.0306860801650744E-2</v>
          </cell>
        </row>
        <row r="486">
          <cell r="D486" t="str">
            <v>3.7.4</v>
          </cell>
          <cell r="E486">
            <v>3.22728052477722E-2</v>
          </cell>
          <cell r="F486">
            <v>4.1438237205794398E-2</v>
          </cell>
          <cell r="G486">
            <v>3.7460401405953601E-2</v>
          </cell>
          <cell r="H486">
            <v>4.1040712010388801E-2</v>
          </cell>
          <cell r="I486">
            <v>4.0428807700993656E-2</v>
          </cell>
          <cell r="J486">
            <v>3.1836761929056642E-2</v>
          </cell>
          <cell r="K486">
            <v>4.2992480499616959E-2</v>
          </cell>
          <cell r="L486">
            <v>3.4084564330209302E-2</v>
          </cell>
          <cell r="M486">
            <v>4.0148552568408394E-2</v>
          </cell>
          <cell r="N486">
            <v>2.877993659218429E-2</v>
          </cell>
        </row>
        <row r="487">
          <cell r="D487" t="str">
            <v>3.7.5</v>
          </cell>
          <cell r="E487">
            <v>3.421003507019009E-2</v>
          </cell>
          <cell r="F487">
            <v>4.1096430621074667E-2</v>
          </cell>
          <cell r="G487">
            <v>3.7939397658236486E-2</v>
          </cell>
          <cell r="H487">
            <v>4.1124957104963097E-2</v>
          </cell>
          <cell r="I487">
            <v>4.3802506522932314E-2</v>
          </cell>
          <cell r="J487">
            <v>3.2220811126791885E-2</v>
          </cell>
          <cell r="K487">
            <v>4.2850652874828747E-2</v>
          </cell>
          <cell r="L487">
            <v>3.5643459073134681E-2</v>
          </cell>
          <cell r="M487">
            <v>4.1193962332524987E-2</v>
          </cell>
          <cell r="N487">
            <v>2.9158059945886352E-2</v>
          </cell>
        </row>
        <row r="488">
          <cell r="D488" t="str">
            <v>3.7.6</v>
          </cell>
          <cell r="E488">
            <v>3.6015739469456513E-2</v>
          </cell>
          <cell r="F488">
            <v>4.3829633987310483E-2</v>
          </cell>
          <cell r="G488">
            <v>4.0754412659563206E-2</v>
          </cell>
          <cell r="H488">
            <v>4.3030295468826578E-2</v>
          </cell>
          <cell r="I488">
            <v>4.7361074490262799E-2</v>
          </cell>
          <cell r="J488">
            <v>3.47199330044222E-2</v>
          </cell>
          <cell r="K488">
            <v>4.5865409849706107E-2</v>
          </cell>
          <cell r="L488">
            <v>4.0059405157718234E-2</v>
          </cell>
          <cell r="M488">
            <v>4.8451761849883666E-2</v>
          </cell>
          <cell r="N488">
            <v>3.6840905420937153E-2</v>
          </cell>
        </row>
        <row r="489">
          <cell r="D489" t="str">
            <v>3.7.7</v>
          </cell>
          <cell r="E489">
            <v>3.9902161435684945E-2</v>
          </cell>
          <cell r="F489">
            <v>4.3542696155096143E-2</v>
          </cell>
          <cell r="G489">
            <v>4.3193095102272171E-2</v>
          </cell>
          <cell r="H489">
            <v>4.3069298907075858E-2</v>
          </cell>
          <cell r="I489">
            <v>4.0737227362042543E-2</v>
          </cell>
          <cell r="J489">
            <v>3.9202514133329265E-2</v>
          </cell>
          <cell r="K489">
            <v>4.4107567474991373E-2</v>
          </cell>
          <cell r="L489">
            <v>4.4082401568246055E-2</v>
          </cell>
          <cell r="M489">
            <v>4.7753736273741763E-2</v>
          </cell>
          <cell r="N489">
            <v>3.9619290063356676E-2</v>
          </cell>
        </row>
        <row r="490">
          <cell r="D490" t="str">
            <v>3.7.8</v>
          </cell>
          <cell r="E490">
            <v>4.4540008041505229E-2</v>
          </cell>
          <cell r="F490">
            <v>3.8458831134549266E-2</v>
          </cell>
          <cell r="G490">
            <v>4.3734114969312649E-2</v>
          </cell>
          <cell r="H490">
            <v>4.2742171415272118E-2</v>
          </cell>
          <cell r="I490">
            <v>4.0325348821462458E-2</v>
          </cell>
          <cell r="J490">
            <v>4.6489351653618546E-2</v>
          </cell>
          <cell r="K490">
            <v>4.0735962163677718E-2</v>
          </cell>
          <cell r="L490">
            <v>4.4569012886581549E-2</v>
          </cell>
          <cell r="M490">
            <v>4.6956858459198871E-2</v>
          </cell>
          <cell r="N490">
            <v>4.0721693174270671E-2</v>
          </cell>
        </row>
        <row r="491">
          <cell r="D491" t="str">
            <v>3.7.9</v>
          </cell>
          <cell r="E491">
            <v>4.8927870683498631E-2</v>
          </cell>
          <cell r="F491">
            <v>3.8275258056652266E-2</v>
          </cell>
          <cell r="G491">
            <v>4.3803396868080755E-2</v>
          </cell>
          <cell r="H491">
            <v>4.2741530103133488E-2</v>
          </cell>
          <cell r="I491">
            <v>4.165948564628727E-2</v>
          </cell>
          <cell r="J491">
            <v>4.8143794315727378E-2</v>
          </cell>
          <cell r="K491">
            <v>4.2162531675278628E-2</v>
          </cell>
          <cell r="L491">
            <v>4.6386337639793787E-2</v>
          </cell>
          <cell r="M491">
            <v>4.6734005366956918E-2</v>
          </cell>
          <cell r="N491">
            <v>4.9312034698206428E-2</v>
          </cell>
        </row>
        <row r="492">
          <cell r="D492" t="str">
            <v>3.7.10</v>
          </cell>
          <cell r="E492">
            <v>5.0396836737431117E-2</v>
          </cell>
          <cell r="F492">
            <v>4.137767714524393E-2</v>
          </cell>
          <cell r="G492">
            <v>4.4314298012253291E-2</v>
          </cell>
          <cell r="H492">
            <v>4.2230462629750568E-2</v>
          </cell>
          <cell r="I492">
            <v>4.3749276733715751E-2</v>
          </cell>
          <cell r="J492">
            <v>4.9193363494392288E-2</v>
          </cell>
          <cell r="K492">
            <v>4.3419208278910701E-2</v>
          </cell>
          <cell r="L492">
            <v>4.6649167952146527E-2</v>
          </cell>
          <cell r="M492">
            <v>4.6588113097868561E-2</v>
          </cell>
          <cell r="N492">
            <v>5.3764026184402909E-2</v>
          </cell>
        </row>
        <row r="493">
          <cell r="D493" t="str">
            <v>3.7.11</v>
          </cell>
          <cell r="E493">
            <v>4.8663595051776733E-2</v>
          </cell>
          <cell r="F493">
            <v>4.2963760148037621E-2</v>
          </cell>
          <cell r="G493">
            <v>4.5305987889281737E-2</v>
          </cell>
          <cell r="H493">
            <v>4.3726643849169453E-2</v>
          </cell>
          <cell r="I493">
            <v>4.4918114188596002E-2</v>
          </cell>
          <cell r="J493">
            <v>4.9112629269921125E-2</v>
          </cell>
          <cell r="K493">
            <v>4.5790202946049206E-2</v>
          </cell>
          <cell r="L493">
            <v>4.8203756878019699E-2</v>
          </cell>
          <cell r="M493">
            <v>4.4513503821756298E-2</v>
          </cell>
          <cell r="N493">
            <v>6.5176775407880028E-2</v>
          </cell>
        </row>
        <row r="494">
          <cell r="D494" t="str">
            <v>3.7.12</v>
          </cell>
          <cell r="E494">
            <v>4.8169578228735355E-2</v>
          </cell>
          <cell r="F494">
            <v>4.3130448591423981E-2</v>
          </cell>
          <cell r="G494">
            <v>4.4113268791367538E-2</v>
          </cell>
          <cell r="H494">
            <v>4.4038321548542605E-2</v>
          </cell>
          <cell r="I494">
            <v>4.195851181512146E-2</v>
          </cell>
          <cell r="J494">
            <v>4.7684464662876444E-2</v>
          </cell>
          <cell r="K494">
            <v>4.4775934962505017E-2</v>
          </cell>
          <cell r="L494">
            <v>4.7845645178295454E-2</v>
          </cell>
          <cell r="M494">
            <v>4.5059652970316603E-2</v>
          </cell>
          <cell r="N494">
            <v>5.8616791891866221E-2</v>
          </cell>
        </row>
        <row r="495">
          <cell r="D495" t="str">
            <v>3.7.13</v>
          </cell>
          <cell r="E495">
            <v>4.557823785237658E-2</v>
          </cell>
          <cell r="F495">
            <v>4.2496656451168346E-2</v>
          </cell>
          <cell r="G495">
            <v>4.433013369449882E-2</v>
          </cell>
          <cell r="H495">
            <v>4.436783938559033E-2</v>
          </cell>
          <cell r="I495">
            <v>4.0330567428248393E-2</v>
          </cell>
          <cell r="J495">
            <v>4.6512127448417963E-2</v>
          </cell>
          <cell r="K495">
            <v>4.3381092219170275E-2</v>
          </cell>
          <cell r="L495">
            <v>4.8520889077522972E-2</v>
          </cell>
          <cell r="M495">
            <v>4.6513954981857397E-2</v>
          </cell>
          <cell r="N495">
            <v>5.7765192338745927E-2</v>
          </cell>
        </row>
        <row r="496">
          <cell r="D496" t="str">
            <v>3.7.14</v>
          </cell>
          <cell r="E496">
            <v>4.2828201353019693E-2</v>
          </cell>
          <cell r="F496">
            <v>4.1401451922088502E-2</v>
          </cell>
          <cell r="G496">
            <v>4.4531118734525386E-2</v>
          </cell>
          <cell r="H496">
            <v>4.4130553894298007E-2</v>
          </cell>
          <cell r="I496">
            <v>4.382442467143325E-2</v>
          </cell>
          <cell r="J496">
            <v>4.4957366492393347E-2</v>
          </cell>
          <cell r="K496">
            <v>4.189540803086339E-2</v>
          </cell>
          <cell r="L496">
            <v>4.8671282223590871E-2</v>
          </cell>
          <cell r="M496">
            <v>4.5696094738167305E-2</v>
          </cell>
          <cell r="N496">
            <v>5.5612811915233165E-2</v>
          </cell>
        </row>
        <row r="497">
          <cell r="D497" t="str">
            <v>3.7.15</v>
          </cell>
          <cell r="E497">
            <v>4.2021015163770208E-2</v>
          </cell>
          <cell r="F497">
            <v>3.9935176632332148E-2</v>
          </cell>
          <cell r="G497">
            <v>4.2993763688689728E-2</v>
          </cell>
          <cell r="H497">
            <v>4.2472237306013287E-2</v>
          </cell>
          <cell r="I497">
            <v>4.6078993268127706E-2</v>
          </cell>
          <cell r="J497">
            <v>4.2973776234201476E-2</v>
          </cell>
          <cell r="K497">
            <v>4.0629925555600611E-2</v>
          </cell>
          <cell r="L497">
            <v>4.5979498668726408E-2</v>
          </cell>
          <cell r="M497">
            <v>4.4550848000707785E-2</v>
          </cell>
          <cell r="N497">
            <v>4.996342980898013E-2</v>
          </cell>
        </row>
        <row r="498">
          <cell r="D498" t="str">
            <v>3.7.16</v>
          </cell>
          <cell r="E498">
            <v>4.1660920736571419E-2</v>
          </cell>
          <cell r="F498">
            <v>4.0978629378057643E-2</v>
          </cell>
          <cell r="G498">
            <v>4.3787214050512981E-2</v>
          </cell>
          <cell r="H498">
            <v>4.3053849114645271E-2</v>
          </cell>
          <cell r="I498">
            <v>4.8468462850238633E-2</v>
          </cell>
          <cell r="J498">
            <v>4.1784805993630415E-2</v>
          </cell>
          <cell r="K498">
            <v>3.9533548769013292E-2</v>
          </cell>
          <cell r="L498">
            <v>4.5305834019013329E-2</v>
          </cell>
          <cell r="M498">
            <v>4.1646864656969089E-2</v>
          </cell>
          <cell r="N498">
            <v>4.6124107756753074E-2</v>
          </cell>
        </row>
        <row r="499">
          <cell r="D499" t="str">
            <v>3.7.17</v>
          </cell>
          <cell r="E499">
            <v>4.287683710611908E-2</v>
          </cell>
          <cell r="F499">
            <v>4.0116730620900508E-2</v>
          </cell>
          <cell r="G499">
            <v>4.2754555893908718E-2</v>
          </cell>
          <cell r="H499">
            <v>4.0534250324183285E-2</v>
          </cell>
          <cell r="I499">
            <v>4.6403068749534399E-2</v>
          </cell>
          <cell r="J499">
            <v>4.2814360226929402E-2</v>
          </cell>
          <cell r="K499">
            <v>3.8016632112926788E-2</v>
          </cell>
          <cell r="L499">
            <v>4.6478676493881967E-2</v>
          </cell>
          <cell r="M499">
            <v>3.8213624156366206E-2</v>
          </cell>
          <cell r="N499">
            <v>2.8922783192471734E-2</v>
          </cell>
        </row>
        <row r="500">
          <cell r="D500" t="str">
            <v>3.7.18</v>
          </cell>
          <cell r="E500">
            <v>4.5143842281100473E-2</v>
          </cell>
          <cell r="F500">
            <v>4.0280705913001535E-2</v>
          </cell>
          <cell r="G500">
            <v>4.2929638327344741E-2</v>
          </cell>
          <cell r="H500">
            <v>4.0074371219683581E-2</v>
          </cell>
          <cell r="I500">
            <v>4.0064418482165604E-2</v>
          </cell>
          <cell r="J500">
            <v>4.6308086604168838E-2</v>
          </cell>
          <cell r="K500">
            <v>3.5852877501629597E-2</v>
          </cell>
          <cell r="L500">
            <v>4.4965849944057446E-2</v>
          </cell>
          <cell r="M500">
            <v>3.7649522532326188E-2</v>
          </cell>
          <cell r="N500">
            <v>2.899329315118139E-2</v>
          </cell>
        </row>
        <row r="501">
          <cell r="D501" t="str">
            <v>3.7.19</v>
          </cell>
          <cell r="E501">
            <v>4.5653936604355301E-2</v>
          </cell>
          <cell r="F501">
            <v>4.1970910828610791E-2</v>
          </cell>
          <cell r="G501">
            <v>4.298554604887958E-2</v>
          </cell>
          <cell r="H501">
            <v>4.0250440552288685E-2</v>
          </cell>
          <cell r="I501">
            <v>4.0388493963572289E-2</v>
          </cell>
          <cell r="J501">
            <v>4.9545073392524168E-2</v>
          </cell>
          <cell r="K501">
            <v>3.6950609037698562E-2</v>
          </cell>
          <cell r="L501">
            <v>4.2920532852823948E-2</v>
          </cell>
          <cell r="M501">
            <v>3.7072013363307656E-2</v>
          </cell>
          <cell r="N501">
            <v>3.7540342291142566E-2</v>
          </cell>
        </row>
        <row r="502">
          <cell r="D502" t="str">
            <v>3.7.20</v>
          </cell>
          <cell r="E502">
            <v>4.7009896792166751E-2</v>
          </cell>
          <cell r="F502">
            <v>4.5423780728110368E-2</v>
          </cell>
          <cell r="G502">
            <v>4.2841169312583645E-2</v>
          </cell>
          <cell r="H502">
            <v>4.0508656139741687E-2</v>
          </cell>
          <cell r="I502">
            <v>4.1323668299612218E-2</v>
          </cell>
          <cell r="J502">
            <v>4.8590217361384788E-2</v>
          </cell>
          <cell r="K502">
            <v>4.0182675152402446E-2</v>
          </cell>
          <cell r="L502">
            <v>4.3668449225434128E-2</v>
          </cell>
          <cell r="M502">
            <v>3.7089132601528824E-2</v>
          </cell>
          <cell r="N502">
            <v>5.2290806451259365E-2</v>
          </cell>
        </row>
        <row r="503">
          <cell r="D503" t="str">
            <v>3.7.21</v>
          </cell>
          <cell r="E503">
            <v>4.5369688704881075E-2</v>
          </cell>
          <cell r="F503">
            <v>4.3343487754210618E-2</v>
          </cell>
          <cell r="G503">
            <v>4.2418655133005134E-2</v>
          </cell>
          <cell r="H503">
            <v>4.0411876307912382E-2</v>
          </cell>
          <cell r="I503">
            <v>4.0574145899982005E-2</v>
          </cell>
          <cell r="J503">
            <v>4.726646041358467E-2</v>
          </cell>
          <cell r="K503">
            <v>4.0804706546158642E-2</v>
          </cell>
          <cell r="L503">
            <v>4.0807402517483E-2</v>
          </cell>
          <cell r="M503">
            <v>3.5969110228350934E-2</v>
          </cell>
          <cell r="N503">
            <v>5.2519324478061916E-2</v>
          </cell>
        </row>
        <row r="504">
          <cell r="D504" t="str">
            <v>3.7.22</v>
          </cell>
          <cell r="E504">
            <v>4.4396359997846968E-2</v>
          </cell>
          <cell r="F504">
            <v>4.273017675133222E-2</v>
          </cell>
          <cell r="G504">
            <v>4.100538518599256E-2</v>
          </cell>
          <cell r="H504">
            <v>3.8828243433226058E-2</v>
          </cell>
          <cell r="I504">
            <v>4.0338264873257645E-2</v>
          </cell>
          <cell r="J504">
            <v>4.3280084958081506E-2</v>
          </cell>
          <cell r="K504">
            <v>4.0400057521930689E-2</v>
          </cell>
          <cell r="L504">
            <v>3.6952103508386479E-2</v>
          </cell>
          <cell r="M504">
            <v>3.6281271204941359E-2</v>
          </cell>
          <cell r="N504">
            <v>3.3279421832952051E-2</v>
          </cell>
        </row>
        <row r="505">
          <cell r="D505" t="str">
            <v>3.7.23</v>
          </cell>
          <cell r="E505">
            <v>4.0339883213579453E-2</v>
          </cell>
          <cell r="F505">
            <v>4.2779063951701578E-2</v>
          </cell>
          <cell r="G505">
            <v>4.0174576751944802E-2</v>
          </cell>
          <cell r="H505">
            <v>3.9221484376411979E-2</v>
          </cell>
          <cell r="I505">
            <v>3.964536435725486E-2</v>
          </cell>
          <cell r="J505">
            <v>3.7066451234366804E-2</v>
          </cell>
          <cell r="K505">
            <v>4.197535655770606E-2</v>
          </cell>
          <cell r="L505">
            <v>3.433581347945612E-2</v>
          </cell>
          <cell r="M505">
            <v>3.7409019959971278E-2</v>
          </cell>
          <cell r="N505">
            <v>2.9157877277599539E-2</v>
          </cell>
        </row>
        <row r="506">
          <cell r="D506" t="str">
            <v>3.7.24</v>
          </cell>
          <cell r="E506">
            <v>3.6033252147676255E-2</v>
          </cell>
          <cell r="F506">
            <v>4.1130755139661294E-2</v>
          </cell>
          <cell r="G506">
            <v>3.6987924986177555E-2</v>
          </cell>
          <cell r="H506">
            <v>3.7829720433382417E-2</v>
          </cell>
          <cell r="I506">
            <v>3.5389068662644595E-2</v>
          </cell>
          <cell r="J506">
            <v>3.399917662639057E-2</v>
          </cell>
          <cell r="K506">
            <v>4.0787936944466897E-2</v>
          </cell>
          <cell r="L506">
            <v>3.2320313158969702E-2</v>
          </cell>
          <cell r="M506">
            <v>3.6804013961420502E-2</v>
          </cell>
          <cell r="N506">
            <v>3.2898923791521414E-2</v>
          </cell>
        </row>
        <row r="507">
          <cell r="D507" t="str">
            <v>4.1.1</v>
          </cell>
          <cell r="E507">
            <v>3.3000468063582915E-2</v>
          </cell>
          <cell r="F507">
            <v>4.3709182766444164E-2</v>
          </cell>
          <cell r="G507">
            <v>3.8514056422615385E-2</v>
          </cell>
          <cell r="H507">
            <v>4.2274103546709983E-2</v>
          </cell>
          <cell r="I507">
            <v>4.1918603970002896E-2</v>
          </cell>
          <cell r="J507">
            <v>2.9919995279169803E-2</v>
          </cell>
          <cell r="K507">
            <v>4.5392876780800805E-2</v>
          </cell>
          <cell r="L507">
            <v>3.5879403653018491E-2</v>
          </cell>
          <cell r="M507">
            <v>4.2663573500205568E-2</v>
          </cell>
          <cell r="N507">
            <v>4.3333785365216634E-2</v>
          </cell>
        </row>
        <row r="508">
          <cell r="D508" t="str">
            <v>4.1.2</v>
          </cell>
          <cell r="E508">
            <v>3.065687280756553E-2</v>
          </cell>
          <cell r="F508">
            <v>4.4754855777476517E-2</v>
          </cell>
          <cell r="G508">
            <v>3.8431546611133842E-2</v>
          </cell>
          <cell r="H508">
            <v>4.1296523672068805E-2</v>
          </cell>
          <cell r="I508">
            <v>3.7501957096191141E-2</v>
          </cell>
          <cell r="J508">
            <v>2.9280273082225583E-2</v>
          </cell>
          <cell r="K508">
            <v>4.4386569422567745E-2</v>
          </cell>
          <cell r="L508">
            <v>3.6431434694336642E-2</v>
          </cell>
          <cell r="M508">
            <v>4.368768140681617E-2</v>
          </cell>
          <cell r="N508">
            <v>3.3306964806806588E-2</v>
          </cell>
        </row>
        <row r="509">
          <cell r="D509" t="str">
            <v>4.1.3</v>
          </cell>
          <cell r="E509">
            <v>2.9594304347177289E-2</v>
          </cell>
          <cell r="F509">
            <v>4.4178979873613904E-2</v>
          </cell>
          <cell r="G509">
            <v>3.7821148474734501E-2</v>
          </cell>
          <cell r="H509">
            <v>4.0717688592302646E-2</v>
          </cell>
          <cell r="I509">
            <v>3.7971527046270534E-2</v>
          </cell>
          <cell r="J509">
            <v>2.943501638231534E-2</v>
          </cell>
          <cell r="K509">
            <v>4.3563517579058499E-2</v>
          </cell>
          <cell r="L509">
            <v>3.5781687727056477E-2</v>
          </cell>
          <cell r="M509">
            <v>4.2639028673466507E-2</v>
          </cell>
          <cell r="N509">
            <v>2.7927283137703974E-2</v>
          </cell>
        </row>
        <row r="510">
          <cell r="D510" t="str">
            <v>4.1.4</v>
          </cell>
          <cell r="E510">
            <v>3.0506390915264577E-2</v>
          </cell>
          <cell r="F510">
            <v>4.5439766900752687E-2</v>
          </cell>
          <cell r="G510">
            <v>3.869590967088752E-2</v>
          </cell>
          <cell r="H510">
            <v>4.0965800594706829E-2</v>
          </cell>
          <cell r="I510">
            <v>3.9310340603967861E-2</v>
          </cell>
          <cell r="J510">
            <v>2.810833045337453E-2</v>
          </cell>
          <cell r="K510">
            <v>4.3848052606541232E-2</v>
          </cell>
          <cell r="L510">
            <v>3.5873348124119381E-2</v>
          </cell>
          <cell r="M510">
            <v>4.3665024643672418E-2</v>
          </cell>
          <cell r="N510">
            <v>1.8937624622678936E-2</v>
          </cell>
        </row>
        <row r="511">
          <cell r="D511" t="str">
            <v>4.1.5</v>
          </cell>
          <cell r="E511">
            <v>3.093297260295437E-2</v>
          </cell>
          <cell r="F511">
            <v>4.4693045005760122E-2</v>
          </cell>
          <cell r="G511">
            <v>3.8832409729576314E-2</v>
          </cell>
          <cell r="H511">
            <v>4.1222275923034735E-2</v>
          </cell>
          <cell r="I511">
            <v>3.9034882643459133E-2</v>
          </cell>
          <cell r="J511">
            <v>3.083235148869571E-2</v>
          </cell>
          <cell r="K511">
            <v>4.5335349761878085E-2</v>
          </cell>
          <cell r="L511">
            <v>3.714136083080051E-2</v>
          </cell>
          <cell r="M511">
            <v>4.3217331446454406E-2</v>
          </cell>
          <cell r="N511">
            <v>1.8902215458485888E-2</v>
          </cell>
        </row>
        <row r="512">
          <cell r="D512" t="str">
            <v>4.1.6</v>
          </cell>
          <cell r="E512">
            <v>3.330637219710187E-2</v>
          </cell>
          <cell r="F512">
            <v>4.6116591914203434E-2</v>
          </cell>
          <cell r="G512">
            <v>4.1767402828999135E-2</v>
          </cell>
          <cell r="H512">
            <v>4.259729963074059E-2</v>
          </cell>
          <cell r="I512">
            <v>4.2044949839757741E-2</v>
          </cell>
          <cell r="J512">
            <v>3.4923024834959501E-2</v>
          </cell>
          <cell r="K512">
            <v>4.6381734276627291E-2</v>
          </cell>
          <cell r="L512">
            <v>3.9046614521165812E-2</v>
          </cell>
          <cell r="M512">
            <v>4.4564076102734641E-2</v>
          </cell>
          <cell r="N512">
            <v>3.0489048271982552E-2</v>
          </cell>
        </row>
        <row r="513">
          <cell r="D513" t="str">
            <v>4.1.7</v>
          </cell>
          <cell r="E513">
            <v>3.7987506928403324E-2</v>
          </cell>
          <cell r="F513">
            <v>3.9501605866169194E-2</v>
          </cell>
          <cell r="G513">
            <v>4.0553809862258795E-2</v>
          </cell>
          <cell r="H513">
            <v>3.919714301352379E-2</v>
          </cell>
          <cell r="I513">
            <v>4.2121636057859742E-2</v>
          </cell>
          <cell r="J513">
            <v>3.8985941341083935E-2</v>
          </cell>
          <cell r="K513">
            <v>4.2962647866410741E-2</v>
          </cell>
          <cell r="L513">
            <v>3.9428018811857833E-2</v>
          </cell>
          <cell r="M513">
            <v>4.260637627952403E-2</v>
          </cell>
          <cell r="N513">
            <v>4.7861386934269529E-2</v>
          </cell>
        </row>
        <row r="514">
          <cell r="D514" t="str">
            <v>4.1.8</v>
          </cell>
          <cell r="E514">
            <v>4.5112439197862397E-2</v>
          </cell>
          <cell r="F514">
            <v>3.6905122716995545E-2</v>
          </cell>
          <cell r="G514">
            <v>4.3085841038236518E-2</v>
          </cell>
          <cell r="H514">
            <v>3.8744222451831664E-2</v>
          </cell>
          <cell r="I514">
            <v>4.6092810560544296E-2</v>
          </cell>
          <cell r="J514">
            <v>4.4363254763895923E-2</v>
          </cell>
          <cell r="K514">
            <v>3.973768318560341E-2</v>
          </cell>
          <cell r="L514">
            <v>3.9153112844630585E-2</v>
          </cell>
          <cell r="M514">
            <v>4.1858369908086834E-2</v>
          </cell>
          <cell r="N514">
            <v>3.5811723698022602E-2</v>
          </cell>
        </row>
        <row r="515">
          <cell r="D515" t="str">
            <v>4.1.9</v>
          </cell>
          <cell r="E515">
            <v>4.866850478202453E-2</v>
          </cell>
          <cell r="F515">
            <v>3.8646005383430396E-2</v>
          </cell>
          <cell r="G515">
            <v>4.4961904961790963E-2</v>
          </cell>
          <cell r="H515">
            <v>4.0203622825523658E-2</v>
          </cell>
          <cell r="I515">
            <v>5.1697827543346342E-2</v>
          </cell>
          <cell r="J515">
            <v>4.8464187015156562E-2</v>
          </cell>
          <cell r="K515">
            <v>3.9526111593787647E-2</v>
          </cell>
          <cell r="L515">
            <v>4.3138609965753159E-2</v>
          </cell>
          <cell r="M515">
            <v>4.2221655556337924E-2</v>
          </cell>
          <cell r="N515">
            <v>4.2568093580644978E-2</v>
          </cell>
        </row>
        <row r="516">
          <cell r="D516" t="str">
            <v>4.1.10</v>
          </cell>
          <cell r="E516">
            <v>4.9044044309802866E-2</v>
          </cell>
          <cell r="F516">
            <v>3.9153452827632329E-2</v>
          </cell>
          <cell r="G516">
            <v>4.5389162928332207E-2</v>
          </cell>
          <cell r="H516">
            <v>4.0675779036840373E-2</v>
          </cell>
          <cell r="I516">
            <v>5.2754659486564465E-2</v>
          </cell>
          <cell r="J516">
            <v>5.08913138949528E-2</v>
          </cell>
          <cell r="K516">
            <v>4.427720416770467E-2</v>
          </cell>
          <cell r="L516">
            <v>4.3548317271951881E-2</v>
          </cell>
          <cell r="M516">
            <v>4.1758635725228539E-2</v>
          </cell>
          <cell r="N516">
            <v>6.3840211751824444E-2</v>
          </cell>
        </row>
        <row r="517">
          <cell r="D517" t="str">
            <v>4.1.11</v>
          </cell>
          <cell r="E517">
            <v>5.011842417909624E-2</v>
          </cell>
          <cell r="F517">
            <v>3.8904623845135128E-2</v>
          </cell>
          <cell r="G517">
            <v>4.6546640931689781E-2</v>
          </cell>
          <cell r="H517">
            <v>4.0695386389839355E-2</v>
          </cell>
          <cell r="I517">
            <v>5.2963549549415199E-2</v>
          </cell>
          <cell r="J517">
            <v>4.6158606485830006E-2</v>
          </cell>
          <cell r="K517">
            <v>4.5852325905263544E-2</v>
          </cell>
          <cell r="L517">
            <v>4.5625758610144028E-2</v>
          </cell>
          <cell r="M517">
            <v>4.1087928898634739E-2</v>
          </cell>
          <cell r="N517">
            <v>6.4417305789523885E-2</v>
          </cell>
        </row>
        <row r="518">
          <cell r="D518" t="str">
            <v>4.1.12</v>
          </cell>
          <cell r="E518">
            <v>4.7256729096952776E-2</v>
          </cell>
          <cell r="F518">
            <v>3.9105269010972825E-2</v>
          </cell>
          <cell r="G518">
            <v>4.5615281096927057E-2</v>
          </cell>
          <cell r="H518">
            <v>4.0376464894614203E-2</v>
          </cell>
          <cell r="I518">
            <v>4.7091062753823382E-2</v>
          </cell>
          <cell r="J518">
            <v>4.7172251320747323E-2</v>
          </cell>
          <cell r="K518">
            <v>4.5649447285196099E-2</v>
          </cell>
          <cell r="L518">
            <v>4.5263780907504117E-2</v>
          </cell>
          <cell r="M518">
            <v>4.1141238929561223E-2</v>
          </cell>
          <cell r="N518">
            <v>6.9501157703878921E-2</v>
          </cell>
        </row>
        <row r="519">
          <cell r="D519" t="str">
            <v>4.1.13</v>
          </cell>
          <cell r="E519">
            <v>4.7552764700984719E-2</v>
          </cell>
          <cell r="F519">
            <v>3.765237324386532E-2</v>
          </cell>
          <cell r="G519">
            <v>4.4186642669465773E-2</v>
          </cell>
          <cell r="H519">
            <v>3.9676733292328265E-2</v>
          </cell>
          <cell r="I519">
            <v>3.9964969309536455E-2</v>
          </cell>
          <cell r="J519">
            <v>4.6641360211741485E-2</v>
          </cell>
          <cell r="K519">
            <v>4.1505584355463282E-2</v>
          </cell>
          <cell r="L519">
            <v>4.4752013491567939E-2</v>
          </cell>
          <cell r="M519">
            <v>3.960757597734501E-2</v>
          </cell>
          <cell r="N519">
            <v>6.2876379325066151E-2</v>
          </cell>
        </row>
        <row r="520">
          <cell r="D520" t="str">
            <v>4.1.14</v>
          </cell>
          <cell r="E520">
            <v>4.5235984425829906E-2</v>
          </cell>
          <cell r="F520">
            <v>3.8344156581545184E-2</v>
          </cell>
          <cell r="G520">
            <v>4.3112270434565787E-2</v>
          </cell>
          <cell r="H520">
            <v>4.0560922694154386E-2</v>
          </cell>
          <cell r="I520">
            <v>3.7716971405626416E-2</v>
          </cell>
          <cell r="J520">
            <v>4.5000462806657822E-2</v>
          </cell>
          <cell r="K520">
            <v>3.8319546290793642E-2</v>
          </cell>
          <cell r="L520">
            <v>4.6259915411407553E-2</v>
          </cell>
          <cell r="M520">
            <v>4.1854260593202922E-2</v>
          </cell>
          <cell r="N520">
            <v>6.0906273700282752E-2</v>
          </cell>
        </row>
        <row r="521">
          <cell r="D521" t="str">
            <v>4.1.15</v>
          </cell>
          <cell r="E521">
            <v>4.4042135724842946E-2</v>
          </cell>
          <cell r="F521">
            <v>3.7271327555191122E-2</v>
          </cell>
          <cell r="G521">
            <v>4.1429711150018186E-2</v>
          </cell>
          <cell r="H521">
            <v>3.9773562021356415E-2</v>
          </cell>
          <cell r="I521">
            <v>3.7841320238451527E-2</v>
          </cell>
          <cell r="J521">
            <v>4.2650321061823836E-2</v>
          </cell>
          <cell r="K521">
            <v>3.5865635420280415E-2</v>
          </cell>
          <cell r="L521">
            <v>4.5539758816182455E-2</v>
          </cell>
          <cell r="M521">
            <v>4.0296052814247633E-2</v>
          </cell>
          <cell r="N521">
            <v>5.9070019738725554E-2</v>
          </cell>
        </row>
        <row r="522">
          <cell r="D522" t="str">
            <v>4.1.16</v>
          </cell>
          <cell r="E522">
            <v>4.2427858463676173E-2</v>
          </cell>
          <cell r="F522">
            <v>3.8231929991909969E-2</v>
          </cell>
          <cell r="G522">
            <v>4.1704430041862965E-2</v>
          </cell>
          <cell r="H522">
            <v>4.0728653841847103E-2</v>
          </cell>
          <cell r="I522">
            <v>3.9329245886902731E-2</v>
          </cell>
          <cell r="J522">
            <v>4.2106830283582433E-2</v>
          </cell>
          <cell r="K522">
            <v>3.5268504963862642E-2</v>
          </cell>
          <cell r="L522">
            <v>4.5491088913105146E-2</v>
          </cell>
          <cell r="M522">
            <v>4.1161341253723088E-2</v>
          </cell>
          <cell r="N522">
            <v>6.3083811733743167E-2</v>
          </cell>
        </row>
        <row r="523">
          <cell r="D523" t="str">
            <v>4.1.17</v>
          </cell>
          <cell r="E523">
            <v>4.2821666736546783E-2</v>
          </cell>
          <cell r="F523">
            <v>3.7206364571169895E-2</v>
          </cell>
          <cell r="G523">
            <v>4.1307203124680163E-2</v>
          </cell>
          <cell r="H523">
            <v>4.0360202871984725E-2</v>
          </cell>
          <cell r="I523">
            <v>4.0346270227321374E-2</v>
          </cell>
          <cell r="J523">
            <v>4.331914387097037E-2</v>
          </cell>
          <cell r="K523">
            <v>3.3823522126888939E-2</v>
          </cell>
          <cell r="L523">
            <v>4.7029550567295859E-2</v>
          </cell>
          <cell r="M523">
            <v>4.042288626282689E-2</v>
          </cell>
          <cell r="N523">
            <v>4.9204423885364695E-2</v>
          </cell>
        </row>
        <row r="524">
          <cell r="D524" t="str">
            <v>4.1.18</v>
          </cell>
          <cell r="E524">
            <v>4.3637976244717568E-2</v>
          </cell>
          <cell r="F524">
            <v>3.5083848847308398E-2</v>
          </cell>
          <cell r="G524">
            <v>4.0043212926704125E-2</v>
          </cell>
          <cell r="H524">
            <v>3.9092043884415499E-2</v>
          </cell>
          <cell r="I524">
            <v>3.8741584486378065E-2</v>
          </cell>
          <cell r="J524">
            <v>4.9310900681864618E-2</v>
          </cell>
          <cell r="K524">
            <v>3.1471402120413959E-2</v>
          </cell>
          <cell r="L524">
            <v>4.5384477753698166E-2</v>
          </cell>
          <cell r="M524">
            <v>3.9048820215696819E-2</v>
          </cell>
          <cell r="N524">
            <v>2.9457411062726948E-2</v>
          </cell>
        </row>
        <row r="525">
          <cell r="D525" t="str">
            <v>4.1.19</v>
          </cell>
          <cell r="E525">
            <v>4.4579019422754627E-2</v>
          </cell>
          <cell r="F525">
            <v>3.9481028380874951E-2</v>
          </cell>
          <cell r="G525">
            <v>4.2676910907973278E-2</v>
          </cell>
          <cell r="H525">
            <v>4.1131766151371194E-2</v>
          </cell>
          <cell r="I525">
            <v>4.2576827342045022E-2</v>
          </cell>
          <cell r="J525">
            <v>4.8726027503748617E-2</v>
          </cell>
          <cell r="K525">
            <v>3.2126794663218453E-2</v>
          </cell>
          <cell r="L525">
            <v>4.4690085365279839E-2</v>
          </cell>
          <cell r="M525">
            <v>4.0373019171397746E-2</v>
          </cell>
          <cell r="N525">
            <v>2.3533784360701342E-2</v>
          </cell>
        </row>
        <row r="526">
          <cell r="D526" t="str">
            <v>4.1.20</v>
          </cell>
          <cell r="E526">
            <v>4.9585856188284511E-2</v>
          </cell>
          <cell r="F526">
            <v>4.4129131845489118E-2</v>
          </cell>
          <cell r="G526">
            <v>4.1518957866446396E-2</v>
          </cell>
          <cell r="H526">
            <v>4.1471224258031292E-2</v>
          </cell>
          <cell r="I526">
            <v>4.0557689870283117E-2</v>
          </cell>
          <cell r="J526">
            <v>4.8091868234161846E-2</v>
          </cell>
          <cell r="K526">
            <v>3.8870687091528196E-2</v>
          </cell>
          <cell r="L526">
            <v>4.4262418338277862E-2</v>
          </cell>
          <cell r="M526">
            <v>4.0659782712756436E-2</v>
          </cell>
          <cell r="N526">
            <v>2.5098819192269244E-2</v>
          </cell>
        </row>
        <row r="527">
          <cell r="D527" t="str">
            <v>4.1.21</v>
          </cell>
          <cell r="E527">
            <v>5.1651814381064476E-2</v>
          </cell>
          <cell r="F527">
            <v>4.9732649322842139E-2</v>
          </cell>
          <cell r="G527">
            <v>4.2144030363748822E-2</v>
          </cell>
          <cell r="H527">
            <v>4.4320516474404659E-2</v>
          </cell>
          <cell r="I527">
            <v>3.6213069461737295E-2</v>
          </cell>
          <cell r="J527">
            <v>5.2169139982700889E-2</v>
          </cell>
          <cell r="K527">
            <v>4.5324291790462941E-2</v>
          </cell>
          <cell r="L527">
            <v>4.3120781886882495E-2</v>
          </cell>
          <cell r="M527">
            <v>4.0298496190665098E-2</v>
          </cell>
          <cell r="N527">
            <v>2.5124685461147853E-2</v>
          </cell>
        </row>
        <row r="528">
          <cell r="D528" t="str">
            <v>4.1.22</v>
          </cell>
          <cell r="E528">
            <v>4.8069177182981503E-2</v>
          </cell>
          <cell r="F528">
            <v>4.918261764408742E-2</v>
          </cell>
          <cell r="G528">
            <v>4.1522835905319543E-2</v>
          </cell>
          <cell r="H528">
            <v>4.8448375372830123E-2</v>
          </cell>
          <cell r="I528">
            <v>3.6619399909041624E-2</v>
          </cell>
          <cell r="J528">
            <v>4.8247702445980145E-2</v>
          </cell>
          <cell r="K528">
            <v>4.8495756343672154E-2</v>
          </cell>
          <cell r="L528">
            <v>4.1536132720343295E-2</v>
          </cell>
          <cell r="M528">
            <v>4.2231317999443352E-2</v>
          </cell>
          <cell r="N528">
            <v>2.9739679860975077E-2</v>
          </cell>
        </row>
        <row r="529">
          <cell r="D529" t="str">
            <v>4.1.23</v>
          </cell>
          <cell r="E529">
            <v>4.0394195064063325E-2</v>
          </cell>
          <cell r="F529">
            <v>4.7155568921457822E-2</v>
          </cell>
          <cell r="G529">
            <v>4.1098074048431611E-2</v>
          </cell>
          <cell r="H529">
            <v>4.8438246455878034E-2</v>
          </cell>
          <cell r="I529">
            <v>4.0212735024619466E-2</v>
          </cell>
          <cell r="J529">
            <v>4.0898490215735515E-2</v>
          </cell>
          <cell r="K529">
            <v>4.6368630900094902E-2</v>
          </cell>
          <cell r="L529">
            <v>3.8526027095746151E-2</v>
          </cell>
          <cell r="M529">
            <v>4.1545950914344765E-2</v>
          </cell>
          <cell r="N529">
            <v>3.6433518666405477E-2</v>
          </cell>
        </row>
        <row r="530">
          <cell r="D530" t="str">
            <v>4.1.24</v>
          </cell>
          <cell r="E530">
            <v>3.3816522036464881E-2</v>
          </cell>
          <cell r="F530">
            <v>4.5420501205672252E-2</v>
          </cell>
          <cell r="G530">
            <v>3.9040606003601479E-2</v>
          </cell>
          <cell r="H530">
            <v>4.7031442109661988E-2</v>
          </cell>
          <cell r="I530">
            <v>3.9376109686853948E-2</v>
          </cell>
          <cell r="J530">
            <v>3.4303206358625361E-2</v>
          </cell>
          <cell r="K530">
            <v>4.5646123501880569E-2</v>
          </cell>
          <cell r="L530">
            <v>3.709630167787422E-2</v>
          </cell>
          <cell r="M530">
            <v>4.1389574823627082E-2</v>
          </cell>
          <cell r="N530">
            <v>3.8574391891552512E-2</v>
          </cell>
        </row>
        <row r="531">
          <cell r="D531" t="str">
            <v>4.2.1</v>
          </cell>
          <cell r="E531">
            <v>3.2930846562691178E-2</v>
          </cell>
          <cell r="F531">
            <v>3.4249172732692026E-2</v>
          </cell>
          <cell r="G531">
            <v>3.0137380269543042E-2</v>
          </cell>
          <cell r="H531">
            <v>2.9115478723203529E-2</v>
          </cell>
          <cell r="I531">
            <v>2.8965291947977832E-2</v>
          </cell>
          <cell r="J531">
            <v>3.372949495193539E-2</v>
          </cell>
          <cell r="K531">
            <v>3.6494730688028311E-2</v>
          </cell>
          <cell r="L531">
            <v>2.5224819983603611E-2</v>
          </cell>
          <cell r="M531">
            <v>3.1215212744484279E-2</v>
          </cell>
          <cell r="N531">
            <v>3.3728013831026166E-2</v>
          </cell>
        </row>
        <row r="532">
          <cell r="D532" t="str">
            <v>4.2.2</v>
          </cell>
          <cell r="E532">
            <v>3.1965086278296063E-2</v>
          </cell>
          <cell r="F532">
            <v>3.4313740990618673E-2</v>
          </cell>
          <cell r="G532">
            <v>3.0720462938673206E-2</v>
          </cell>
          <cell r="H532">
            <v>2.9146539104294083E-2</v>
          </cell>
          <cell r="I532">
            <v>2.6458390164981638E-2</v>
          </cell>
          <cell r="J532">
            <v>3.1812153819531612E-2</v>
          </cell>
          <cell r="K532">
            <v>3.434657755312049E-2</v>
          </cell>
          <cell r="L532">
            <v>2.5561537862660431E-2</v>
          </cell>
          <cell r="M532">
            <v>3.202729766048705E-2</v>
          </cell>
          <cell r="N532">
            <v>2.6512828516886581E-2</v>
          </cell>
        </row>
        <row r="533">
          <cell r="D533" t="str">
            <v>4.2.3</v>
          </cell>
          <cell r="E533">
            <v>3.1860981422438088E-2</v>
          </cell>
          <cell r="F533">
            <v>3.4949628815039657E-2</v>
          </cell>
          <cell r="G533">
            <v>3.1351954012998604E-2</v>
          </cell>
          <cell r="H533">
            <v>2.9438332516184058E-2</v>
          </cell>
          <cell r="I533">
            <v>2.7962594503100617E-2</v>
          </cell>
          <cell r="J533">
            <v>3.1088735993136052E-2</v>
          </cell>
          <cell r="K533">
            <v>3.5112992422697761E-2</v>
          </cell>
          <cell r="L533">
            <v>2.5166597276427512E-2</v>
          </cell>
          <cell r="M533">
            <v>3.2180923813803386E-2</v>
          </cell>
          <cell r="N533">
            <v>2.8295494111008394E-2</v>
          </cell>
        </row>
        <row r="534">
          <cell r="D534" t="str">
            <v>4.2.4</v>
          </cell>
          <cell r="E534">
            <v>3.1713331228719305E-2</v>
          </cell>
          <cell r="F534">
            <v>3.577556573308565E-2</v>
          </cell>
          <cell r="G534">
            <v>3.2031382499308023E-2</v>
          </cell>
          <cell r="H534">
            <v>3.0343205599693227E-2</v>
          </cell>
          <cell r="I534">
            <v>3.1205306862430091E-2</v>
          </cell>
          <cell r="J534">
            <v>3.2646695264231265E-2</v>
          </cell>
          <cell r="K534">
            <v>3.6291114397626792E-2</v>
          </cell>
          <cell r="L534">
            <v>2.5709677714326331E-2</v>
          </cell>
          <cell r="M534">
            <v>3.2403852431837986E-2</v>
          </cell>
          <cell r="N534">
            <v>3.2477218426960899E-2</v>
          </cell>
        </row>
        <row r="535">
          <cell r="D535" t="str">
            <v>4.2.5</v>
          </cell>
          <cell r="E535">
            <v>3.6096972545278001E-2</v>
          </cell>
          <cell r="F535">
            <v>3.6072169419581489E-2</v>
          </cell>
          <cell r="G535">
            <v>3.309448344075834E-2</v>
          </cell>
          <cell r="H535">
            <v>3.1206045569352751E-2</v>
          </cell>
          <cell r="I535">
            <v>3.2588352365323092E-2</v>
          </cell>
          <cell r="J535">
            <v>3.4412293713543728E-2</v>
          </cell>
          <cell r="K535">
            <v>3.6138192436487429E-2</v>
          </cell>
          <cell r="L535">
            <v>2.9763879283405043E-2</v>
          </cell>
          <cell r="M535">
            <v>3.4923918781266647E-2</v>
          </cell>
          <cell r="N535">
            <v>3.404473472524043E-2</v>
          </cell>
        </row>
        <row r="536">
          <cell r="D536" t="str">
            <v>4.2.6</v>
          </cell>
          <cell r="E536">
            <v>4.1900654864197667E-2</v>
          </cell>
          <cell r="F536">
            <v>3.8856394039871622E-2</v>
          </cell>
          <cell r="G536">
            <v>3.7622321265937765E-2</v>
          </cell>
          <cell r="H536">
            <v>3.4751167159133359E-2</v>
          </cell>
          <cell r="I536">
            <v>3.5207133629759475E-2</v>
          </cell>
          <cell r="J536">
            <v>4.3126335229692933E-2</v>
          </cell>
          <cell r="K536">
            <v>3.8733848873136759E-2</v>
          </cell>
          <cell r="L536">
            <v>3.8184241443108946E-2</v>
          </cell>
          <cell r="M536">
            <v>4.5354366460679599E-2</v>
          </cell>
          <cell r="N536">
            <v>4.0731651679052967E-2</v>
          </cell>
        </row>
        <row r="537">
          <cell r="D537" t="str">
            <v>4.2.7</v>
          </cell>
          <cell r="E537">
            <v>5.0255308841650831E-2</v>
          </cell>
          <cell r="F537">
            <v>3.830909090376234E-2</v>
          </cell>
          <cell r="G537">
            <v>4.233674166647123E-2</v>
          </cell>
          <cell r="H537">
            <v>3.8768058200767917E-2</v>
          </cell>
          <cell r="I537">
            <v>4.2958346562563567E-2</v>
          </cell>
          <cell r="J537">
            <v>5.2833141969080899E-2</v>
          </cell>
          <cell r="K537">
            <v>3.6505916999400111E-2</v>
          </cell>
          <cell r="L537">
            <v>4.4713566753521984E-2</v>
          </cell>
          <cell r="M537">
            <v>4.8537158965942351E-2</v>
          </cell>
          <cell r="N537">
            <v>4.5965830641966125E-2</v>
          </cell>
        </row>
        <row r="538">
          <cell r="D538" t="str">
            <v>4.2.8</v>
          </cell>
          <cell r="E538">
            <v>5.2949229129875354E-2</v>
          </cell>
          <cell r="F538">
            <v>4.3538163457552771E-2</v>
          </cell>
          <cell r="G538">
            <v>4.6117771270652551E-2</v>
          </cell>
          <cell r="H538">
            <v>4.6638236258031068E-2</v>
          </cell>
          <cell r="I538">
            <v>5.1126603179718184E-2</v>
          </cell>
          <cell r="J538">
            <v>5.3592776755336184E-2</v>
          </cell>
          <cell r="K538">
            <v>4.2574770576380795E-2</v>
          </cell>
          <cell r="L538">
            <v>4.9620922130926282E-2</v>
          </cell>
          <cell r="M538">
            <v>5.4172849052489348E-2</v>
          </cell>
          <cell r="N538">
            <v>5.6819344226867248E-2</v>
          </cell>
        </row>
        <row r="539">
          <cell r="D539" t="str">
            <v>4.2.9</v>
          </cell>
          <cell r="E539">
            <v>4.8916164257112996E-2</v>
          </cell>
          <cell r="F539">
            <v>4.8314625788614653E-2</v>
          </cell>
          <cell r="G539">
            <v>4.7909658016400729E-2</v>
          </cell>
          <cell r="H539">
            <v>4.9301243024839889E-2</v>
          </cell>
          <cell r="I539">
            <v>4.6539122651862157E-2</v>
          </cell>
          <cell r="J539">
            <v>4.8847669891837205E-2</v>
          </cell>
          <cell r="K539">
            <v>5.0083277003475993E-2</v>
          </cell>
          <cell r="L539">
            <v>5.4746263943937973E-2</v>
          </cell>
          <cell r="M539">
            <v>5.5140779166245255E-2</v>
          </cell>
          <cell r="N539">
            <v>5.3942923004886491E-2</v>
          </cell>
        </row>
        <row r="540">
          <cell r="D540" t="str">
            <v>4.2.10</v>
          </cell>
          <cell r="E540">
            <v>4.6439253827802597E-2</v>
          </cell>
          <cell r="F540">
            <v>4.9760593825599407E-2</v>
          </cell>
          <cell r="G540">
            <v>4.8571922955983317E-2</v>
          </cell>
          <cell r="H540">
            <v>5.1492190055859338E-2</v>
          </cell>
          <cell r="I540">
            <v>4.6139266861455766E-2</v>
          </cell>
          <cell r="J540">
            <v>4.6082478625418082E-2</v>
          </cell>
          <cell r="K540">
            <v>5.0538839534092155E-2</v>
          </cell>
          <cell r="L540">
            <v>5.5437200094292885E-2</v>
          </cell>
          <cell r="M540">
            <v>5.3500222544552639E-2</v>
          </cell>
          <cell r="N540">
            <v>5.1173115942899007E-2</v>
          </cell>
        </row>
        <row r="541">
          <cell r="D541" t="str">
            <v>4.2.11</v>
          </cell>
          <cell r="E541">
            <v>4.184926655854166E-2</v>
          </cell>
          <cell r="F541">
            <v>5.1984203698076784E-2</v>
          </cell>
          <cell r="G541">
            <v>5.040209175288532E-2</v>
          </cell>
          <cell r="H541">
            <v>4.9483076881990579E-2</v>
          </cell>
          <cell r="I541">
            <v>4.5462190376698519E-2</v>
          </cell>
          <cell r="J541">
            <v>4.5862586003073476E-2</v>
          </cell>
          <cell r="K541">
            <v>5.2023212206258891E-2</v>
          </cell>
          <cell r="L541">
            <v>5.5747893404813793E-2</v>
          </cell>
          <cell r="M541">
            <v>5.2300572982877928E-2</v>
          </cell>
          <cell r="N541">
            <v>4.527499969984753E-2</v>
          </cell>
        </row>
        <row r="542">
          <cell r="D542" t="str">
            <v>4.2.12</v>
          </cell>
          <cell r="E542">
            <v>4.0216710645476078E-2</v>
          </cell>
          <cell r="F542">
            <v>5.3146709987350577E-2</v>
          </cell>
          <cell r="G542">
            <v>5.065705146031653E-2</v>
          </cell>
          <cell r="H542">
            <v>5.1401157013709821E-2</v>
          </cell>
          <cell r="I542">
            <v>4.7052017842931955E-2</v>
          </cell>
          <cell r="J542">
            <v>4.1834817493690932E-2</v>
          </cell>
          <cell r="K542">
            <v>5.254090961185838E-2</v>
          </cell>
          <cell r="L542">
            <v>5.7312273486159242E-2</v>
          </cell>
          <cell r="M542">
            <v>5.2738322171966542E-2</v>
          </cell>
          <cell r="N542">
            <v>4.0020650490449151E-2</v>
          </cell>
        </row>
        <row r="543">
          <cell r="D543" t="str">
            <v>4.2.13</v>
          </cell>
          <cell r="E543">
            <v>3.9447243821727422E-2</v>
          </cell>
          <cell r="F543">
            <v>5.1710999449534785E-2</v>
          </cell>
          <cell r="G543">
            <v>5.0775395431008452E-2</v>
          </cell>
          <cell r="H543">
            <v>5.2261500541524675E-2</v>
          </cell>
          <cell r="I543">
            <v>4.8042483412364244E-2</v>
          </cell>
          <cell r="J543">
            <v>3.8985119987599133E-2</v>
          </cell>
          <cell r="K543">
            <v>5.0811505873779562E-2</v>
          </cell>
          <cell r="L543">
            <v>5.7062269727772411E-2</v>
          </cell>
          <cell r="M543">
            <v>5.2733542691641148E-2</v>
          </cell>
          <cell r="N543">
            <v>4.0659615084462919E-2</v>
          </cell>
        </row>
        <row r="544">
          <cell r="D544" t="str">
            <v>4.2.14</v>
          </cell>
          <cell r="E544">
            <v>3.7005795413469537E-2</v>
          </cell>
          <cell r="F544">
            <v>5.1542575940623857E-2</v>
          </cell>
          <cell r="G544">
            <v>5.0475144185221012E-2</v>
          </cell>
          <cell r="H544">
            <v>5.545294018438255E-2</v>
          </cell>
          <cell r="I544">
            <v>4.5181489924677999E-2</v>
          </cell>
          <cell r="J544">
            <v>3.8218563107906861E-2</v>
          </cell>
          <cell r="K544">
            <v>5.1269381936974903E-2</v>
          </cell>
          <cell r="L544">
            <v>5.6829830938719995E-2</v>
          </cell>
          <cell r="M544">
            <v>5.4023917031635456E-2</v>
          </cell>
          <cell r="N544">
            <v>4.5756204151709071E-2</v>
          </cell>
        </row>
        <row r="545">
          <cell r="D545" t="str">
            <v>4.2.15</v>
          </cell>
          <cell r="E545">
            <v>3.745820393912299E-2</v>
          </cell>
          <cell r="F545">
            <v>5.050568931034545E-2</v>
          </cell>
          <cell r="G545">
            <v>4.9167043657482819E-2</v>
          </cell>
          <cell r="H545">
            <v>5.2454423245008638E-2</v>
          </cell>
          <cell r="I545">
            <v>4.2696521159720981E-2</v>
          </cell>
          <cell r="J545">
            <v>3.6439364595607281E-2</v>
          </cell>
          <cell r="K545">
            <v>4.8843528622262357E-2</v>
          </cell>
          <cell r="L545">
            <v>5.5282215070754002E-2</v>
          </cell>
          <cell r="M545">
            <v>5.4266304962423462E-2</v>
          </cell>
          <cell r="N545">
            <v>5.7145189756396264E-2</v>
          </cell>
        </row>
        <row r="546">
          <cell r="D546" t="str">
            <v>4.2.16</v>
          </cell>
          <cell r="E546">
            <v>3.7047304109693195E-2</v>
          </cell>
          <cell r="F546">
            <v>4.8486627853626632E-2</v>
          </cell>
          <cell r="G546">
            <v>4.7095989538520434E-2</v>
          </cell>
          <cell r="H546">
            <v>4.6534953233806589E-2</v>
          </cell>
          <cell r="I546">
            <v>4.4158335722591181E-2</v>
          </cell>
          <cell r="J546">
            <v>3.8329544976857283E-2</v>
          </cell>
          <cell r="K546">
            <v>4.8935942808254307E-2</v>
          </cell>
          <cell r="L546">
            <v>5.0678862817021213E-2</v>
          </cell>
          <cell r="M546">
            <v>4.6641497581881665E-2</v>
          </cell>
          <cell r="N546">
            <v>5.3193262177186014E-2</v>
          </cell>
        </row>
        <row r="547">
          <cell r="D547" t="str">
            <v>4.2.17</v>
          </cell>
          <cell r="E547">
            <v>3.9354418502886741E-2</v>
          </cell>
          <cell r="F547">
            <v>4.3963317517092274E-2</v>
          </cell>
          <cell r="G547">
            <v>4.4790186861985146E-2</v>
          </cell>
          <cell r="H547">
            <v>4.3197442714642473E-2</v>
          </cell>
          <cell r="I547">
            <v>4.7187306603240865E-2</v>
          </cell>
          <cell r="J547">
            <v>4.2533689057011319E-2</v>
          </cell>
          <cell r="K547">
            <v>4.6298058046176475E-2</v>
          </cell>
          <cell r="L547">
            <v>4.6889220683123352E-2</v>
          </cell>
          <cell r="M547">
            <v>3.5586559589237801E-2</v>
          </cell>
          <cell r="N547">
            <v>4.2166380521304829E-2</v>
          </cell>
        </row>
        <row r="548">
          <cell r="D548" t="str">
            <v>4.2.18</v>
          </cell>
          <cell r="E548">
            <v>4.4331076734399379E-2</v>
          </cell>
          <cell r="F548">
            <v>3.6791690568053668E-2</v>
          </cell>
          <cell r="G548">
            <v>4.312030813705741E-2</v>
          </cell>
          <cell r="H548">
            <v>4.0444331814277493E-2</v>
          </cell>
          <cell r="I548">
            <v>4.7926596937243833E-2</v>
          </cell>
          <cell r="J548">
            <v>4.6358771740590547E-2</v>
          </cell>
          <cell r="K548">
            <v>4.0530548443490869E-2</v>
          </cell>
          <cell r="L548">
            <v>4.1929222059390349E-2</v>
          </cell>
          <cell r="M548">
            <v>3.462784704468088E-2</v>
          </cell>
          <cell r="N548">
            <v>4.7002917482080901E-2</v>
          </cell>
        </row>
        <row r="549">
          <cell r="D549" t="str">
            <v>4.2.19</v>
          </cell>
          <cell r="E549">
            <v>4.9419252691331267E-2</v>
          </cell>
          <cell r="F549">
            <v>3.2672834194991542E-2</v>
          </cell>
          <cell r="G549">
            <v>4.1961851849445578E-2</v>
          </cell>
          <cell r="H549">
            <v>4.0252976644044841E-2</v>
          </cell>
          <cell r="I549">
            <v>4.7842871858767386E-2</v>
          </cell>
          <cell r="J549">
            <v>4.5293336348709579E-2</v>
          </cell>
          <cell r="K549">
            <v>3.0629366284274474E-2</v>
          </cell>
          <cell r="L549">
            <v>3.9224694652381244E-2</v>
          </cell>
          <cell r="M549">
            <v>3.2917305175366382E-2</v>
          </cell>
          <cell r="N549">
            <v>4.5637824014599419E-2</v>
          </cell>
        </row>
        <row r="550">
          <cell r="D550" t="str">
            <v>4.2.20</v>
          </cell>
          <cell r="E550">
            <v>5.1605323948218818E-2</v>
          </cell>
          <cell r="F550">
            <v>3.4736966948810621E-2</v>
          </cell>
          <cell r="G550">
            <v>4.1488891548923094E-2</v>
          </cell>
          <cell r="H550">
            <v>4.046610310943443E-2</v>
          </cell>
          <cell r="I550">
            <v>4.7098098270254636E-2</v>
          </cell>
          <cell r="J550">
            <v>4.4974612927008703E-2</v>
          </cell>
          <cell r="K550">
            <v>3.3294810049822814E-2</v>
          </cell>
          <cell r="L550">
            <v>3.9160246713426335E-2</v>
          </cell>
          <cell r="M550">
            <v>3.2857561671298913E-2</v>
          </cell>
          <cell r="N550">
            <v>3.915885269717017E-2</v>
          </cell>
        </row>
        <row r="551">
          <cell r="D551" t="str">
            <v>4.2.21</v>
          </cell>
          <cell r="E551">
            <v>5.3843154575905348E-2</v>
          </cell>
          <cell r="F551">
            <v>3.9294767162249902E-2</v>
          </cell>
          <cell r="G551">
            <v>4.0568743973451386E-2</v>
          </cell>
          <cell r="H551">
            <v>4.026795529511281E-2</v>
          </cell>
          <cell r="I551">
            <v>4.8724515915620721E-2</v>
          </cell>
          <cell r="J551">
            <v>4.8905661127411668E-2</v>
          </cell>
          <cell r="K551">
            <v>3.6738948204022452E-2</v>
          </cell>
          <cell r="L551">
            <v>3.6395985495261615E-2</v>
          </cell>
          <cell r="M551">
            <v>3.2728771746102052E-2</v>
          </cell>
          <cell r="N551">
            <v>3.7976011814001523E-2</v>
          </cell>
        </row>
        <row r="552">
          <cell r="D552" t="str">
            <v>4.2.22</v>
          </cell>
          <cell r="E552">
            <v>4.8501536909655807E-2</v>
          </cell>
          <cell r="F552">
            <v>3.8685163215398673E-2</v>
          </cell>
          <cell r="G552">
            <v>3.8918252160262304E-2</v>
          </cell>
          <cell r="H552">
            <v>4.1283020160509602E-2</v>
          </cell>
          <cell r="I552">
            <v>4.5683524053930329E-2</v>
          </cell>
          <cell r="J552">
            <v>4.8238998167228105E-2</v>
          </cell>
          <cell r="K552">
            <v>3.6949555939031348E-2</v>
          </cell>
          <cell r="L552">
            <v>3.2659244916065013E-2</v>
          </cell>
          <cell r="M552">
            <v>3.2948115753892601E-2</v>
          </cell>
          <cell r="N552">
            <v>3.757092603042346E-2</v>
          </cell>
        </row>
        <row r="553">
          <cell r="D553" t="str">
            <v>4.2.23</v>
          </cell>
          <cell r="E553">
            <v>4.0925967933123808E-2</v>
          </cell>
          <cell r="F553">
            <v>3.7023741421433637E-2</v>
          </cell>
          <cell r="G553">
            <v>3.6551968414308682E-2</v>
          </cell>
          <cell r="H553">
            <v>3.9133061221172258E-2</v>
          </cell>
          <cell r="I553">
            <v>3.6847786647410591E-2</v>
          </cell>
          <cell r="J553">
            <v>4.1649787337382178E-2</v>
          </cell>
          <cell r="K553">
            <v>3.673401605764489E-2</v>
          </cell>
          <cell r="L553">
            <v>2.9428401284536537E-2</v>
          </cell>
          <cell r="M553">
            <v>3.2840833490160024E-2</v>
          </cell>
          <cell r="N553">
            <v>3.4233470603066363E-2</v>
          </cell>
        </row>
        <row r="554">
          <cell r="D554" t="str">
            <v>4.2.24</v>
          </cell>
          <cell r="E554">
            <v>3.3966915258385903E-2</v>
          </cell>
          <cell r="F554">
            <v>3.531556702599329E-2</v>
          </cell>
          <cell r="G554">
            <v>3.4133002692404983E-2</v>
          </cell>
          <cell r="H554">
            <v>3.7166561729024016E-2</v>
          </cell>
          <cell r="I554">
            <v>3.6945852545374192E-2</v>
          </cell>
          <cell r="J554">
            <v>3.4203370916179462E-2</v>
          </cell>
          <cell r="K554">
            <v>3.7579955431701617E-2</v>
          </cell>
          <cell r="L554">
            <v>2.7270932264363737E-2</v>
          </cell>
          <cell r="M554">
            <v>3.3332266485046405E-2</v>
          </cell>
          <cell r="N554">
            <v>3.0512540370508223E-2</v>
          </cell>
        </row>
        <row r="555">
          <cell r="D555" t="str">
            <v>4.3.1</v>
          </cell>
          <cell r="E555">
            <v>3.365451950974651E-2</v>
          </cell>
          <cell r="F555">
            <v>3.3208027284725189E-2</v>
          </cell>
          <cell r="G555">
            <v>3.1257344776382569E-2</v>
          </cell>
          <cell r="H555">
            <v>3.3651236841067154E-2</v>
          </cell>
          <cell r="I555">
            <v>3.7100200930085966E-2</v>
          </cell>
          <cell r="J555">
            <v>3.3251138015739048E-2</v>
          </cell>
          <cell r="K555">
            <v>3.5159920586080369E-2</v>
          </cell>
          <cell r="L555">
            <v>2.6071713561619719E-2</v>
          </cell>
          <cell r="M555">
            <v>3.1342151315923765E-2</v>
          </cell>
          <cell r="N555">
            <v>2.916068969389915E-2</v>
          </cell>
        </row>
        <row r="556">
          <cell r="D556" t="str">
            <v>4.3.2</v>
          </cell>
          <cell r="E556">
            <v>3.0920511325002956E-2</v>
          </cell>
          <cell r="F556">
            <v>3.3566546084666478E-2</v>
          </cell>
          <cell r="G556">
            <v>3.1360312875310048E-2</v>
          </cell>
          <cell r="H556">
            <v>3.3909961588852296E-2</v>
          </cell>
          <cell r="I556">
            <v>3.49179863799461E-2</v>
          </cell>
          <cell r="J556">
            <v>3.1500235455480419E-2</v>
          </cell>
          <cell r="K556">
            <v>3.4483121932590857E-2</v>
          </cell>
          <cell r="L556">
            <v>2.6174007277595678E-2</v>
          </cell>
          <cell r="M556">
            <v>3.2818229321453472E-2</v>
          </cell>
          <cell r="N556">
            <v>2.8561061722412694E-2</v>
          </cell>
        </row>
        <row r="557">
          <cell r="D557" t="str">
            <v>4.3.3</v>
          </cell>
          <cell r="E557">
            <v>3.1522520799035281E-2</v>
          </cell>
          <cell r="F557">
            <v>3.3451238882704494E-2</v>
          </cell>
          <cell r="G557">
            <v>3.1238032890439013E-2</v>
          </cell>
          <cell r="H557">
            <v>3.3318232627191718E-2</v>
          </cell>
          <cell r="I557">
            <v>3.3996418424865719E-2</v>
          </cell>
          <cell r="J557">
            <v>3.1025679643416251E-2</v>
          </cell>
          <cell r="K557">
            <v>3.4455437836342882E-2</v>
          </cell>
          <cell r="L557">
            <v>2.5250227272610844E-2</v>
          </cell>
          <cell r="M557">
            <v>3.1881654479904362E-2</v>
          </cell>
          <cell r="N557">
            <v>2.614900224968477E-2</v>
          </cell>
        </row>
        <row r="558">
          <cell r="D558" t="str">
            <v>4.3.4</v>
          </cell>
          <cell r="E558">
            <v>3.2107098143001229E-2</v>
          </cell>
          <cell r="F558">
            <v>3.3949474212686244E-2</v>
          </cell>
          <cell r="G558">
            <v>3.1940002232084749E-2</v>
          </cell>
          <cell r="H558">
            <v>3.3748604951146413E-2</v>
          </cell>
          <cell r="I558">
            <v>3.6820857768640032E-2</v>
          </cell>
          <cell r="J558">
            <v>3.0567929585138386E-2</v>
          </cell>
          <cell r="K558">
            <v>3.4533663556924499E-2</v>
          </cell>
          <cell r="L558">
            <v>2.5438494131112377E-2</v>
          </cell>
          <cell r="M558">
            <v>3.2182159067802162E-2</v>
          </cell>
          <cell r="N558">
            <v>3.4390058191793776E-2</v>
          </cell>
        </row>
        <row r="559">
          <cell r="D559" t="str">
            <v>4.3.5</v>
          </cell>
          <cell r="E559">
            <v>3.4379084590138657E-2</v>
          </cell>
          <cell r="F559">
            <v>3.4529186696164955E-2</v>
          </cell>
          <cell r="G559">
            <v>3.3710984830985932E-2</v>
          </cell>
          <cell r="H559">
            <v>3.3871128688581296E-2</v>
          </cell>
          <cell r="I559">
            <v>3.4771064462515676E-2</v>
          </cell>
          <cell r="J559">
            <v>3.3775296881560078E-2</v>
          </cell>
          <cell r="K559">
            <v>3.5597176269271176E-2</v>
          </cell>
          <cell r="L559">
            <v>2.9597877484853059E-2</v>
          </cell>
          <cell r="M559">
            <v>3.4714443758982326E-2</v>
          </cell>
          <cell r="N559">
            <v>3.7572366692727774E-2</v>
          </cell>
        </row>
        <row r="560">
          <cell r="D560" t="str">
            <v>4.3.6</v>
          </cell>
          <cell r="E560">
            <v>4.0619368923362868E-2</v>
          </cell>
          <cell r="F560">
            <v>3.7429741958255679E-2</v>
          </cell>
          <cell r="G560">
            <v>3.736551502934643E-2</v>
          </cell>
          <cell r="H560">
            <v>3.7777155532714171E-2</v>
          </cell>
          <cell r="I560">
            <v>3.9865543189754174E-2</v>
          </cell>
          <cell r="J560">
            <v>3.9436851276514993E-2</v>
          </cell>
          <cell r="K560">
            <v>3.8303860758138887E-2</v>
          </cell>
          <cell r="L560">
            <v>3.8774995530661674E-2</v>
          </cell>
          <cell r="M560">
            <v>4.522388585968834E-2</v>
          </cell>
          <cell r="N560">
            <v>4.3339515483320962E-2</v>
          </cell>
        </row>
        <row r="561">
          <cell r="D561" t="str">
            <v>4.3.7</v>
          </cell>
          <cell r="E561">
            <v>4.9781826524319318E-2</v>
          </cell>
          <cell r="F561">
            <v>3.9239583122977512E-2</v>
          </cell>
          <cell r="G561">
            <v>4.2426570995218731E-2</v>
          </cell>
          <cell r="H561">
            <v>4.4589668838919599E-2</v>
          </cell>
          <cell r="I561">
            <v>4.4288704577324527E-2</v>
          </cell>
          <cell r="J561">
            <v>4.8764922445485498E-2</v>
          </cell>
          <cell r="K561">
            <v>3.8346828986900797E-2</v>
          </cell>
          <cell r="L561">
            <v>4.4932744756926921E-2</v>
          </cell>
          <cell r="M561">
            <v>4.7908610019806529E-2</v>
          </cell>
          <cell r="N561">
            <v>4.6143080579868136E-2</v>
          </cell>
        </row>
        <row r="562">
          <cell r="D562" t="str">
            <v>4.3.8</v>
          </cell>
          <cell r="E562">
            <v>5.2914714178771277E-2</v>
          </cell>
          <cell r="F562">
            <v>4.1774179631590899E-2</v>
          </cell>
          <cell r="G562">
            <v>4.4875638029581985E-2</v>
          </cell>
          <cell r="H562">
            <v>4.712937569933854E-2</v>
          </cell>
          <cell r="I562">
            <v>4.5302110130699416E-2</v>
          </cell>
          <cell r="J562">
            <v>5.2641301228932506E-2</v>
          </cell>
          <cell r="K562">
            <v>4.3694901953074738E-2</v>
          </cell>
          <cell r="L562">
            <v>4.8884393662310448E-2</v>
          </cell>
          <cell r="M562">
            <v>5.2774941814517487E-2</v>
          </cell>
          <cell r="N562">
            <v>4.2805269343695988E-2</v>
          </cell>
        </row>
        <row r="563">
          <cell r="D563" t="str">
            <v>4.3.9</v>
          </cell>
          <cell r="E563">
            <v>4.7612503373828857E-2</v>
          </cell>
          <cell r="F563">
            <v>5.0372652296090441E-2</v>
          </cell>
          <cell r="G563">
            <v>4.8294974361861205E-2</v>
          </cell>
          <cell r="H563">
            <v>5.0223078080384641E-2</v>
          </cell>
          <cell r="I563">
            <v>4.7655870383313904E-2</v>
          </cell>
          <cell r="J563">
            <v>4.7211827805549639E-2</v>
          </cell>
          <cell r="K563">
            <v>5.0080314290422576E-2</v>
          </cell>
          <cell r="L563">
            <v>5.494911248334735E-2</v>
          </cell>
          <cell r="M563">
            <v>5.4673210870975493E-2</v>
          </cell>
          <cell r="N563">
            <v>4.3974092301868502E-2</v>
          </cell>
        </row>
        <row r="564">
          <cell r="D564" t="str">
            <v>4.3.10</v>
          </cell>
          <cell r="E564">
            <v>4.3878917169641901E-2</v>
          </cell>
          <cell r="F564">
            <v>5.1764551655355852E-2</v>
          </cell>
          <cell r="G564">
            <v>4.9471426757785937E-2</v>
          </cell>
          <cell r="H564">
            <v>5.1401874296538502E-2</v>
          </cell>
          <cell r="I564">
            <v>4.5883140258538804E-2</v>
          </cell>
          <cell r="J564">
            <v>4.5534044904554288E-2</v>
          </cell>
          <cell r="K564">
            <v>5.2332418463224228E-2</v>
          </cell>
          <cell r="L564">
            <v>5.5074459924152316E-2</v>
          </cell>
          <cell r="M564">
            <v>5.4191170758981534E-2</v>
          </cell>
          <cell r="N564">
            <v>4.3697053969266215E-2</v>
          </cell>
        </row>
        <row r="565">
          <cell r="D565" t="str">
            <v>4.3.11</v>
          </cell>
          <cell r="E565">
            <v>4.215172344704473E-2</v>
          </cell>
          <cell r="F565">
            <v>5.2712626383795126E-2</v>
          </cell>
          <cell r="G565">
            <v>5.0697731515201412E-2</v>
          </cell>
          <cell r="H565">
            <v>4.8256717223174088E-2</v>
          </cell>
          <cell r="I565">
            <v>4.1438273460448011E-2</v>
          </cell>
          <cell r="J565">
            <v>4.3654338518247626E-2</v>
          </cell>
          <cell r="K565">
            <v>5.2266592706376652E-2</v>
          </cell>
          <cell r="L565">
            <v>5.5159293449441454E-2</v>
          </cell>
          <cell r="M565">
            <v>5.1625481940694946E-2</v>
          </cell>
          <cell r="N565">
            <v>4.5610797858617394E-2</v>
          </cell>
        </row>
        <row r="566">
          <cell r="D566" t="str">
            <v>4.3.12</v>
          </cell>
          <cell r="E566">
            <v>4.0200287864214618E-2</v>
          </cell>
          <cell r="F566">
            <v>5.5028517245280871E-2</v>
          </cell>
          <cell r="G566">
            <v>5.1321986349738564E-2</v>
          </cell>
          <cell r="H566">
            <v>5.1543660559815623E-2</v>
          </cell>
          <cell r="I566">
            <v>4.2262805462613441E-2</v>
          </cell>
          <cell r="J566">
            <v>4.1243603389477544E-2</v>
          </cell>
          <cell r="K566">
            <v>5.4243562873731624E-2</v>
          </cell>
          <cell r="L566">
            <v>5.6285413017517306E-2</v>
          </cell>
          <cell r="M566">
            <v>5.2324516322820661E-2</v>
          </cell>
          <cell r="N566">
            <v>4.7143442241532663E-2</v>
          </cell>
        </row>
        <row r="567">
          <cell r="D567" t="str">
            <v>4.3.13</v>
          </cell>
          <cell r="E567">
            <v>3.9398655899125778E-2</v>
          </cell>
          <cell r="F567">
            <v>5.2239331807144421E-2</v>
          </cell>
          <cell r="G567">
            <v>5.0286669596083335E-2</v>
          </cell>
          <cell r="H567">
            <v>5.0367371110723431E-2</v>
          </cell>
          <cell r="I567">
            <v>4.0729108451174868E-2</v>
          </cell>
          <cell r="J567">
            <v>3.9314510223308334E-2</v>
          </cell>
          <cell r="K567">
            <v>5.1169863002571564E-2</v>
          </cell>
          <cell r="L567">
            <v>5.6174713317522079E-2</v>
          </cell>
          <cell r="M567">
            <v>5.3889208054424334E-2</v>
          </cell>
          <cell r="N567">
            <v>5.1548567705930193E-2</v>
          </cell>
        </row>
        <row r="568">
          <cell r="D568" t="str">
            <v>4.3.14</v>
          </cell>
          <cell r="E568">
            <v>3.738300611298058E-2</v>
          </cell>
          <cell r="F568">
            <v>5.2152624946048262E-2</v>
          </cell>
          <cell r="G568">
            <v>5.021138115135565E-2</v>
          </cell>
          <cell r="H568">
            <v>5.1699080117638622E-2</v>
          </cell>
          <cell r="I568">
            <v>4.4411914701749433E-2</v>
          </cell>
          <cell r="J568">
            <v>3.8547870155998296E-2</v>
          </cell>
          <cell r="K568">
            <v>5.1353409934109306E-2</v>
          </cell>
          <cell r="L568">
            <v>5.6070966328189545E-2</v>
          </cell>
          <cell r="M568">
            <v>5.3320277445135705E-2</v>
          </cell>
          <cell r="N568">
            <v>5.2644547842419183E-2</v>
          </cell>
        </row>
        <row r="569">
          <cell r="D569" t="str">
            <v>4.3.15</v>
          </cell>
          <cell r="E569">
            <v>3.5865303716364594E-2</v>
          </cell>
          <cell r="F569">
            <v>5.0470567398877265E-2</v>
          </cell>
          <cell r="G569">
            <v>4.9248212916559016E-2</v>
          </cell>
          <cell r="H569">
            <v>4.9135317089101641E-2</v>
          </cell>
          <cell r="I569">
            <v>4.2259248693662613E-2</v>
          </cell>
          <cell r="J569">
            <v>3.7093141971986508E-2</v>
          </cell>
          <cell r="K569">
            <v>5.2283681896902502E-2</v>
          </cell>
          <cell r="L569">
            <v>5.536370314292529E-2</v>
          </cell>
          <cell r="M569">
            <v>5.3541977455395538E-2</v>
          </cell>
          <cell r="N569">
            <v>4.8066052535578115E-2</v>
          </cell>
        </row>
        <row r="570">
          <cell r="D570" t="str">
            <v>4.3.16</v>
          </cell>
          <cell r="E570">
            <v>3.6068869523940159E-2</v>
          </cell>
          <cell r="F570">
            <v>4.9173611992122931E-2</v>
          </cell>
          <cell r="G570">
            <v>4.831057737810298E-2</v>
          </cell>
          <cell r="H570">
            <v>4.4267879109267383E-2</v>
          </cell>
          <cell r="I570">
            <v>4.345113108900605E-2</v>
          </cell>
          <cell r="J570">
            <v>3.8206176485998687E-2</v>
          </cell>
          <cell r="K570">
            <v>5.1423787576378242E-2</v>
          </cell>
          <cell r="L570">
            <v>5.053625316373167E-2</v>
          </cell>
          <cell r="M570">
            <v>4.8358704121353485E-2</v>
          </cell>
          <cell r="N570">
            <v>5.4976107161804129E-2</v>
          </cell>
        </row>
        <row r="571">
          <cell r="D571" t="str">
            <v>4.3.17</v>
          </cell>
          <cell r="E571">
            <v>3.9794027855566808E-2</v>
          </cell>
          <cell r="F571">
            <v>4.5199384474285634E-2</v>
          </cell>
          <cell r="G571">
            <v>4.561094962678118E-2</v>
          </cell>
          <cell r="H571">
            <v>4.1741585651546814E-2</v>
          </cell>
          <cell r="I571">
            <v>4.275382197623568E-2</v>
          </cell>
          <cell r="J571">
            <v>4.0462161282401904E-2</v>
          </cell>
          <cell r="K571">
            <v>4.5597491958221305E-2</v>
          </cell>
          <cell r="L571">
            <v>4.645157224260018E-2</v>
          </cell>
          <cell r="M571">
            <v>3.7119540910644226E-2</v>
          </cell>
          <cell r="N571">
            <v>4.986689986841171E-2</v>
          </cell>
        </row>
        <row r="572">
          <cell r="D572" t="str">
            <v>4.3.18</v>
          </cell>
          <cell r="E572">
            <v>4.3367867566224086E-2</v>
          </cell>
          <cell r="F572">
            <v>3.6756510708170528E-2</v>
          </cell>
          <cell r="G572">
            <v>4.3417585273449258E-2</v>
          </cell>
          <cell r="H572">
            <v>4.0324822478013125E-2</v>
          </cell>
          <cell r="I572">
            <v>4.3931750893387404E-2</v>
          </cell>
          <cell r="J572">
            <v>4.7253123397366717E-2</v>
          </cell>
          <cell r="K572">
            <v>3.7613484929168446E-2</v>
          </cell>
          <cell r="L572">
            <v>4.3316328397079537E-2</v>
          </cell>
          <cell r="M572">
            <v>3.6412553164921736E-2</v>
          </cell>
          <cell r="N572">
            <v>5.3909774642765848E-2</v>
          </cell>
        </row>
        <row r="573">
          <cell r="D573" t="str">
            <v>4.3.19</v>
          </cell>
          <cell r="E573">
            <v>4.7617444820375908E-2</v>
          </cell>
          <cell r="F573">
            <v>3.2631032316742595E-2</v>
          </cell>
          <cell r="G573">
            <v>4.2064873004678434E-2</v>
          </cell>
          <cell r="H573">
            <v>3.8909642525781558E-2</v>
          </cell>
          <cell r="I573">
            <v>4.4599420264900859E-2</v>
          </cell>
          <cell r="J573">
            <v>4.9615158733938465E-2</v>
          </cell>
          <cell r="K573">
            <v>3.1436831474937824E-2</v>
          </cell>
          <cell r="L573">
            <v>3.9947703487779741E-2</v>
          </cell>
          <cell r="M573">
            <v>3.4583544649785559E-2</v>
          </cell>
          <cell r="N573">
            <v>5.8081056978793899E-2</v>
          </cell>
        </row>
        <row r="574">
          <cell r="D574" t="str">
            <v>4.3.20</v>
          </cell>
          <cell r="E574">
            <v>5.1679556385467097E-2</v>
          </cell>
          <cell r="F574">
            <v>3.4782809397956062E-2</v>
          </cell>
          <cell r="G574">
            <v>4.0006112174329388E-2</v>
          </cell>
          <cell r="H574">
            <v>3.829249406654834E-2</v>
          </cell>
          <cell r="I574">
            <v>4.3124729138364522E-2</v>
          </cell>
          <cell r="J574">
            <v>5.1844052044582464E-2</v>
          </cell>
          <cell r="K574">
            <v>3.2636626067184142E-2</v>
          </cell>
          <cell r="L574">
            <v>3.9364271738739846E-2</v>
          </cell>
          <cell r="M574">
            <v>3.3489426930990517E-2</v>
          </cell>
          <cell r="N574">
            <v>4.0478422228409174E-2</v>
          </cell>
        </row>
        <row r="575">
          <cell r="D575" t="str">
            <v>4.3.21</v>
          </cell>
          <cell r="E575">
            <v>5.5608424620905733E-2</v>
          </cell>
          <cell r="F575">
            <v>3.9330046194381636E-2</v>
          </cell>
          <cell r="G575">
            <v>3.9920765232031329E-2</v>
          </cell>
          <cell r="H575">
            <v>3.7592842186127816E-2</v>
          </cell>
          <cell r="I575">
            <v>4.125888462644077E-2</v>
          </cell>
          <cell r="J575">
            <v>5.2603516907399332E-2</v>
          </cell>
          <cell r="K575">
            <v>3.6024092109285047E-2</v>
          </cell>
          <cell r="L575">
            <v>3.6815721665908373E-2</v>
          </cell>
          <cell r="M575">
            <v>3.2410619437119245E-2</v>
          </cell>
          <cell r="N575">
            <v>3.2098945290917738E-2</v>
          </cell>
        </row>
        <row r="576">
          <cell r="D576" t="str">
            <v>4.3.22</v>
          </cell>
          <cell r="E576">
            <v>5.2570415551790858E-2</v>
          </cell>
          <cell r="F576">
            <v>3.8136803256805851E-2</v>
          </cell>
          <cell r="G576">
            <v>3.804304125576511E-2</v>
          </cell>
          <cell r="H576">
            <v>3.7159523311416427E-2</v>
          </cell>
          <cell r="I576">
            <v>4.209317494342002E-2</v>
          </cell>
          <cell r="J576">
            <v>4.9720592257408582E-2</v>
          </cell>
          <cell r="K576">
            <v>3.5268106345620623E-2</v>
          </cell>
          <cell r="L576">
            <v>3.2120310458082328E-2</v>
          </cell>
          <cell r="M576">
            <v>3.1921885244098003E-2</v>
          </cell>
          <cell r="N576">
            <v>3.267697566028778E-2</v>
          </cell>
        </row>
        <row r="577">
          <cell r="D577" t="str">
            <v>4.3.23</v>
          </cell>
          <cell r="E577">
            <v>4.4670522145400231E-2</v>
          </cell>
          <cell r="F577">
            <v>3.7323082494494675E-2</v>
          </cell>
          <cell r="G577">
            <v>3.6257174871504989E-2</v>
          </cell>
          <cell r="H577">
            <v>3.6439729337763599E-2</v>
          </cell>
          <cell r="I577">
            <v>4.3664172429240367E-2</v>
          </cell>
          <cell r="J577">
            <v>4.1312963699578181E-2</v>
          </cell>
          <cell r="K577">
            <v>3.6068610333513704E-2</v>
          </cell>
          <cell r="L577">
            <v>3.0189004264039952E-2</v>
          </cell>
          <cell r="M577">
            <v>3.191167842748216E-2</v>
          </cell>
          <cell r="N577">
            <v>2.9188570234813058E-2</v>
          </cell>
        </row>
        <row r="578">
          <cell r="D578" t="str">
            <v>4.3.24</v>
          </cell>
          <cell r="E578">
            <v>3.6232829953749997E-2</v>
          </cell>
          <cell r="F578">
            <v>3.4777869558676448E-2</v>
          </cell>
          <cell r="G578">
            <v>3.2662136875423062E-2</v>
          </cell>
          <cell r="H578">
            <v>3.4649018088347361E-2</v>
          </cell>
          <cell r="I578">
            <v>4.3419667363671796E-2</v>
          </cell>
          <cell r="J578">
            <v>3.5419563689936179E-2</v>
          </cell>
          <cell r="K578">
            <v>3.5626214159028086E-2</v>
          </cell>
          <cell r="L578">
            <v>2.7056719241252466E-2</v>
          </cell>
          <cell r="M578">
            <v>3.1380128627098325E-2</v>
          </cell>
          <cell r="N578">
            <v>2.791764952118116E-2</v>
          </cell>
        </row>
        <row r="579">
          <cell r="D579" t="str">
            <v>4.4.1</v>
          </cell>
          <cell r="E579">
            <v>3.261290679626043E-2</v>
          </cell>
          <cell r="F579">
            <v>3.3235882634776184E-2</v>
          </cell>
          <cell r="G579">
            <v>3.1936221061196507E-2</v>
          </cell>
          <cell r="H579">
            <v>3.4478307888212455E-2</v>
          </cell>
          <cell r="I579">
            <v>4.0016251634573063E-2</v>
          </cell>
          <cell r="J579">
            <v>3.2645768757782585E-2</v>
          </cell>
          <cell r="K579">
            <v>3.6629151000845364E-2</v>
          </cell>
          <cell r="L579">
            <v>2.6557669357032705E-2</v>
          </cell>
          <cell r="M579">
            <v>3.4031058742718209E-2</v>
          </cell>
          <cell r="N579">
            <v>3.0914214678744598E-2</v>
          </cell>
        </row>
        <row r="580">
          <cell r="D580" t="str">
            <v>4.4.2</v>
          </cell>
          <cell r="E580">
            <v>3.1287239925753288E-2</v>
          </cell>
          <cell r="F580">
            <v>3.36549239065096E-2</v>
          </cell>
          <cell r="G580">
            <v>3.1755835766760825E-2</v>
          </cell>
          <cell r="H580">
            <v>3.4418518814310808E-2</v>
          </cell>
          <cell r="I580">
            <v>3.9853208521097007E-2</v>
          </cell>
          <cell r="J580">
            <v>3.0782124564428043E-2</v>
          </cell>
          <cell r="K580">
            <v>3.5243881757041927E-2</v>
          </cell>
          <cell r="L580">
            <v>2.6067024111150985E-2</v>
          </cell>
          <cell r="M580">
            <v>3.5026859334742318E-2</v>
          </cell>
          <cell r="N580">
            <v>2.5679631124604405E-2</v>
          </cell>
        </row>
        <row r="581">
          <cell r="D581" t="str">
            <v>4.4.3</v>
          </cell>
          <cell r="E581">
            <v>3.0853727880157923E-2</v>
          </cell>
          <cell r="F581">
            <v>3.4057478034138458E-2</v>
          </cell>
          <cell r="G581">
            <v>3.2179437664286457E-2</v>
          </cell>
          <cell r="H581">
            <v>3.442735871380246E-2</v>
          </cell>
          <cell r="I581">
            <v>4.1066303661384182E-2</v>
          </cell>
          <cell r="J581">
            <v>2.9614905687119657E-2</v>
          </cell>
          <cell r="K581">
            <v>3.4982099678148824E-2</v>
          </cell>
          <cell r="L581">
            <v>2.5271181828871454E-2</v>
          </cell>
          <cell r="M581">
            <v>3.3918832030095929E-2</v>
          </cell>
          <cell r="N581">
            <v>2.4150244414618324E-2</v>
          </cell>
        </row>
        <row r="582">
          <cell r="D582" t="str">
            <v>4.4.4</v>
          </cell>
          <cell r="E582">
            <v>3.1486677235674131E-2</v>
          </cell>
          <cell r="F582">
            <v>3.4245400391669505E-2</v>
          </cell>
          <cell r="G582">
            <v>3.1936088740185949E-2</v>
          </cell>
          <cell r="H582">
            <v>3.3910377005601185E-2</v>
          </cell>
          <cell r="I582">
            <v>4.2953066778092214E-2</v>
          </cell>
          <cell r="J582">
            <v>3.1063501743292608E-2</v>
          </cell>
          <cell r="K582">
            <v>3.538277688938582E-2</v>
          </cell>
          <cell r="L582">
            <v>2.5536382485422272E-2</v>
          </cell>
          <cell r="M582">
            <v>3.3433973154834574E-2</v>
          </cell>
          <cell r="N582">
            <v>2.4834704399463128E-2</v>
          </cell>
        </row>
        <row r="583">
          <cell r="D583" t="str">
            <v>4.4.5</v>
          </cell>
          <cell r="E583">
            <v>3.4168707947483633E-2</v>
          </cell>
          <cell r="F583">
            <v>3.4598636557419273E-2</v>
          </cell>
          <cell r="G583">
            <v>3.3052952169077464E-2</v>
          </cell>
          <cell r="H583">
            <v>3.372029739337927E-2</v>
          </cell>
          <cell r="I583">
            <v>4.193691480457809E-2</v>
          </cell>
          <cell r="J583">
            <v>3.3824159327040894E-2</v>
          </cell>
          <cell r="K583">
            <v>3.4574471803215011E-2</v>
          </cell>
          <cell r="L583">
            <v>2.8920172345529186E-2</v>
          </cell>
          <cell r="M583">
            <v>3.4764550542237593E-2</v>
          </cell>
          <cell r="N583">
            <v>2.993695241963043E-2</v>
          </cell>
        </row>
        <row r="584">
          <cell r="D584" t="str">
            <v>4.4.6</v>
          </cell>
          <cell r="E584">
            <v>4.1231622126241527E-2</v>
          </cell>
          <cell r="F584">
            <v>3.7032229891859399E-2</v>
          </cell>
          <cell r="G584">
            <v>3.7131953740362995E-2</v>
          </cell>
          <cell r="H584">
            <v>3.7564739199885455E-2</v>
          </cell>
          <cell r="I584">
            <v>4.4135575404126458E-2</v>
          </cell>
          <cell r="J584">
            <v>3.8523435151468118E-2</v>
          </cell>
          <cell r="K584">
            <v>3.8602981968619741E-2</v>
          </cell>
          <cell r="L584">
            <v>3.7571625439712035E-2</v>
          </cell>
          <cell r="M584">
            <v>4.5668165208154102E-2</v>
          </cell>
          <cell r="N584">
            <v>4.5557894319774549E-2</v>
          </cell>
        </row>
        <row r="585">
          <cell r="D585" t="str">
            <v>4.4.7</v>
          </cell>
          <cell r="E585">
            <v>5.0133106432935323E-2</v>
          </cell>
          <cell r="F585">
            <v>3.6544538017190299E-2</v>
          </cell>
          <cell r="G585">
            <v>4.0706351784298545E-2</v>
          </cell>
          <cell r="H585">
            <v>4.2488519670431123E-2</v>
          </cell>
          <cell r="I585">
            <v>4.3097503095397734E-2</v>
          </cell>
          <cell r="J585">
            <v>4.8815483525459433E-2</v>
          </cell>
          <cell r="K585">
            <v>3.7547623122097543E-2</v>
          </cell>
          <cell r="L585">
            <v>4.414936863290389E-2</v>
          </cell>
          <cell r="M585">
            <v>4.7437639274443014E-2</v>
          </cell>
          <cell r="N585">
            <v>5.418684469890199E-2</v>
          </cell>
        </row>
        <row r="586">
          <cell r="D586" t="str">
            <v>4.4.8</v>
          </cell>
          <cell r="E586">
            <v>5.4134214775448185E-2</v>
          </cell>
          <cell r="F586">
            <v>4.1463218616207088E-2</v>
          </cell>
          <cell r="G586">
            <v>4.3791585516396239E-2</v>
          </cell>
          <cell r="H586">
            <v>4.6783491526891013E-2</v>
          </cell>
          <cell r="I586">
            <v>4.2752215334497946E-2</v>
          </cell>
          <cell r="J586">
            <v>5.2379661441844062E-2</v>
          </cell>
          <cell r="K586">
            <v>4.2549068682934094E-2</v>
          </cell>
          <cell r="L586">
            <v>4.8084696868920813E-2</v>
          </cell>
          <cell r="M586">
            <v>5.3401234254158665E-2</v>
          </cell>
          <cell r="N586">
            <v>5.3136282817677093E-2</v>
          </cell>
        </row>
        <row r="587">
          <cell r="D587" t="str">
            <v>4.4.9</v>
          </cell>
          <cell r="E587">
            <v>4.8219137214929021E-2</v>
          </cell>
          <cell r="F587">
            <v>5.0037956299049106E-2</v>
          </cell>
          <cell r="G587">
            <v>4.847741653494992E-2</v>
          </cell>
          <cell r="H587">
            <v>5.0459365594815064E-2</v>
          </cell>
          <cell r="I587">
            <v>4.5101939329439955E-2</v>
          </cell>
          <cell r="J587">
            <v>4.6871069066866063E-2</v>
          </cell>
          <cell r="K587">
            <v>4.918204963730826E-2</v>
          </cell>
          <cell r="L587">
            <v>5.4501733604843422E-2</v>
          </cell>
          <cell r="M587">
            <v>5.4631568937196805E-2</v>
          </cell>
          <cell r="N587">
            <v>5.1502493672954917E-2</v>
          </cell>
        </row>
        <row r="588">
          <cell r="D588" t="str">
            <v>4.4.10</v>
          </cell>
          <cell r="E588">
            <v>4.630965956446275E-2</v>
          </cell>
          <cell r="F588">
            <v>5.0638655052671226E-2</v>
          </cell>
          <cell r="G588">
            <v>4.9856302028952158E-2</v>
          </cell>
          <cell r="H588">
            <v>5.1078158559230508E-2</v>
          </cell>
          <cell r="I588">
            <v>4.6342902182713135E-2</v>
          </cell>
          <cell r="J588">
            <v>4.3946522322629307E-2</v>
          </cell>
          <cell r="K588">
            <v>5.0898942331485342E-2</v>
          </cell>
          <cell r="L588">
            <v>5.4603364949350142E-2</v>
          </cell>
          <cell r="M588">
            <v>5.4340428030708092E-2</v>
          </cell>
          <cell r="N588">
            <v>5.1999940567873958E-2</v>
          </cell>
        </row>
        <row r="589">
          <cell r="D589" t="str">
            <v>4.4.11</v>
          </cell>
          <cell r="E589">
            <v>4.170653650452974E-2</v>
          </cell>
          <cell r="F589">
            <v>5.2215753804543005E-2</v>
          </cell>
          <cell r="G589">
            <v>5.1150375048025915E-2</v>
          </cell>
          <cell r="H589">
            <v>4.913738693093582E-2</v>
          </cell>
          <cell r="I589">
            <v>4.7792787920841774E-2</v>
          </cell>
          <cell r="J589">
            <v>4.3901527846619645E-2</v>
          </cell>
          <cell r="K589">
            <v>5.2370553389199728E-2</v>
          </cell>
          <cell r="L589">
            <v>5.4722560012384257E-2</v>
          </cell>
          <cell r="M589">
            <v>5.2534085515486113E-2</v>
          </cell>
          <cell r="N589">
            <v>5.5188474129690808E-2</v>
          </cell>
        </row>
        <row r="590">
          <cell r="D590" t="str">
            <v>4.4.12</v>
          </cell>
          <cell r="E590">
            <v>3.9725782774994174E-2</v>
          </cell>
          <cell r="F590">
            <v>5.3046208503239205E-2</v>
          </cell>
          <cell r="G590">
            <v>5.1233282100402323E-2</v>
          </cell>
          <cell r="H590">
            <v>5.2401051695470949E-2</v>
          </cell>
          <cell r="I590">
            <v>4.3745937197559918E-2</v>
          </cell>
          <cell r="J590">
            <v>4.2112757224439294E-2</v>
          </cell>
          <cell r="K590">
            <v>5.2934108476074472E-2</v>
          </cell>
          <cell r="L590">
            <v>5.7113628858378569E-2</v>
          </cell>
          <cell r="M590">
            <v>5.2146508589608405E-2</v>
          </cell>
          <cell r="N590">
            <v>4.8075241071561227E-2</v>
          </cell>
        </row>
        <row r="591">
          <cell r="D591" t="str">
            <v>4.4.13</v>
          </cell>
          <cell r="E591">
            <v>3.9272320453944826E-2</v>
          </cell>
          <cell r="F591">
            <v>5.1788462982822553E-2</v>
          </cell>
          <cell r="G591">
            <v>5.0439207837511067E-2</v>
          </cell>
          <cell r="H591">
            <v>5.0768370160296554E-2</v>
          </cell>
          <cell r="I591">
            <v>4.1201054249176271E-2</v>
          </cell>
          <cell r="J591">
            <v>4.0614412914400537E-2</v>
          </cell>
          <cell r="K591">
            <v>5.0958328172022498E-2</v>
          </cell>
          <cell r="L591">
            <v>5.6816560657801274E-2</v>
          </cell>
          <cell r="M591">
            <v>5.3592484927113604E-2</v>
          </cell>
          <cell r="N591">
            <v>5.726859854094131E-2</v>
          </cell>
        </row>
        <row r="592">
          <cell r="D592" t="str">
            <v>4.4.14</v>
          </cell>
          <cell r="E592">
            <v>3.8053094089666832E-2</v>
          </cell>
          <cell r="F592">
            <v>5.1475267024183827E-2</v>
          </cell>
          <cell r="G592">
            <v>5.046454466461308E-2</v>
          </cell>
          <cell r="H592">
            <v>5.2409543224539286E-2</v>
          </cell>
          <cell r="I592">
            <v>4.2147706865304557E-2</v>
          </cell>
          <cell r="J592">
            <v>3.7877756571030333E-2</v>
          </cell>
          <cell r="K592">
            <v>5.1543247196888888E-2</v>
          </cell>
          <cell r="L592">
            <v>5.5932126603128143E-2</v>
          </cell>
          <cell r="M592">
            <v>5.0693482835481203E-2</v>
          </cell>
          <cell r="N592">
            <v>4.5672796430110296E-2</v>
          </cell>
        </row>
        <row r="593">
          <cell r="D593" t="str">
            <v>4.4.15</v>
          </cell>
          <cell r="E593">
            <v>3.4947374914029022E-2</v>
          </cell>
          <cell r="F593">
            <v>5.2422446877261983E-2</v>
          </cell>
          <cell r="G593">
            <v>5.0200839476248031E-2</v>
          </cell>
          <cell r="H593">
            <v>5.0455881890581894E-2</v>
          </cell>
          <cell r="I593">
            <v>4.0443358321099444E-2</v>
          </cell>
          <cell r="J593">
            <v>3.8326357462618005E-2</v>
          </cell>
          <cell r="K593">
            <v>5.2076105159958093E-2</v>
          </cell>
          <cell r="L593">
            <v>5.5581803034713835E-2</v>
          </cell>
          <cell r="M593">
            <v>5.473265757155632E-2</v>
          </cell>
          <cell r="N593">
            <v>3.7463634967881888E-2</v>
          </cell>
        </row>
        <row r="594">
          <cell r="D594" t="str">
            <v>4.4.16</v>
          </cell>
          <cell r="E594">
            <v>3.6383884302510841E-2</v>
          </cell>
          <cell r="F594">
            <v>4.9754530455581043E-2</v>
          </cell>
          <cell r="G594">
            <v>4.7847684967174064E-2</v>
          </cell>
          <cell r="H594">
            <v>4.3664400488032121E-2</v>
          </cell>
          <cell r="I594">
            <v>3.9910048460083711E-2</v>
          </cell>
          <cell r="J594">
            <v>3.9454999778010508E-2</v>
          </cell>
          <cell r="K594">
            <v>5.0710250517868746E-2</v>
          </cell>
          <cell r="L594">
            <v>5.0906082043023451E-2</v>
          </cell>
          <cell r="M594">
            <v>4.7432140729477851E-2</v>
          </cell>
          <cell r="N594">
            <v>3.6310453615701961E-2</v>
          </cell>
        </row>
        <row r="595">
          <cell r="D595" t="str">
            <v>4.4.17</v>
          </cell>
          <cell r="E595">
            <v>4.2197009479887297E-2</v>
          </cell>
          <cell r="F595">
            <v>4.5889257610562562E-2</v>
          </cell>
          <cell r="G595">
            <v>4.5165368712231292E-2</v>
          </cell>
          <cell r="H595">
            <v>4.0051537920425394E-2</v>
          </cell>
          <cell r="I595">
            <v>3.7909435540323097E-2</v>
          </cell>
          <cell r="J595">
            <v>4.0316909313429523E-2</v>
          </cell>
          <cell r="K595">
            <v>4.6291853406682723E-2</v>
          </cell>
          <cell r="L595">
            <v>4.6318931926976475E-2</v>
          </cell>
          <cell r="M595">
            <v>3.5365513309263324E-2</v>
          </cell>
          <cell r="N595">
            <v>3.4960948140517353E-2</v>
          </cell>
        </row>
        <row r="596">
          <cell r="D596" t="str">
            <v>4.4.18</v>
          </cell>
          <cell r="E596">
            <v>4.4856902688184576E-2</v>
          </cell>
          <cell r="F596">
            <v>3.7723769342295418E-2</v>
          </cell>
          <cell r="G596">
            <v>4.3347447398031709E-2</v>
          </cell>
          <cell r="H596">
            <v>3.9281029636655737E-2</v>
          </cell>
          <cell r="I596">
            <v>4.1867415447192267E-2</v>
          </cell>
          <cell r="J596">
            <v>4.6660822722580902E-2</v>
          </cell>
          <cell r="K596">
            <v>3.8355337500305446E-2</v>
          </cell>
          <cell r="L596">
            <v>4.3841308741731241E-2</v>
          </cell>
          <cell r="M596">
            <v>3.4946214008586607E-2</v>
          </cell>
          <cell r="N596">
            <v>3.8659211236633961E-2</v>
          </cell>
        </row>
        <row r="597">
          <cell r="D597" t="str">
            <v>4.4.19</v>
          </cell>
          <cell r="E597">
            <v>4.9186419018074037E-2</v>
          </cell>
          <cell r="F597">
            <v>3.3319657412688136E-2</v>
          </cell>
          <cell r="G597">
            <v>4.2837884479205939E-2</v>
          </cell>
          <cell r="H597">
            <v>3.9250024668980595E-2</v>
          </cell>
          <cell r="I597">
            <v>3.9377928074622266E-2</v>
          </cell>
          <cell r="J597">
            <v>4.7325937158322222E-2</v>
          </cell>
          <cell r="K597">
            <v>3.1718713846826702E-2</v>
          </cell>
          <cell r="L597">
            <v>4.1558725374303114E-2</v>
          </cell>
          <cell r="M597">
            <v>3.4562443767684775E-2</v>
          </cell>
          <cell r="N597">
            <v>4.2481291261991669E-2</v>
          </cell>
        </row>
        <row r="598">
          <cell r="D598" t="str">
            <v>4.4.20</v>
          </cell>
          <cell r="E598">
            <v>5.0633464990225363E-2</v>
          </cell>
          <cell r="F598">
            <v>3.5215607249494102E-2</v>
          </cell>
          <cell r="G598">
            <v>4.0930974638984617E-2</v>
          </cell>
          <cell r="H598">
            <v>3.8435447526661441E-2</v>
          </cell>
          <cell r="I598">
            <v>3.8153617879109016E-2</v>
          </cell>
          <cell r="J598">
            <v>5.0635225920937707E-2</v>
          </cell>
          <cell r="K598">
            <v>3.2671368268865533E-2</v>
          </cell>
          <cell r="L598">
            <v>3.9759954015447428E-2</v>
          </cell>
          <cell r="M598">
            <v>3.2714791671057862E-2</v>
          </cell>
          <cell r="N598">
            <v>4.7115412236084217E-2</v>
          </cell>
        </row>
        <row r="599">
          <cell r="D599" t="str">
            <v>4.4.21</v>
          </cell>
          <cell r="E599">
            <v>5.3914809967805177E-2</v>
          </cell>
          <cell r="F599">
            <v>4.0238124575521804E-2</v>
          </cell>
          <cell r="G599">
            <v>4.0378936675769118E-2</v>
          </cell>
          <cell r="H599">
            <v>3.8206960075268907E-2</v>
          </cell>
          <cell r="I599">
            <v>4.0281844533336039E-2</v>
          </cell>
          <cell r="J599">
            <v>5.3732239976985945E-2</v>
          </cell>
          <cell r="K599">
            <v>3.6891543477966797E-2</v>
          </cell>
          <cell r="L599">
            <v>3.7338940126443315E-2</v>
          </cell>
          <cell r="M599">
            <v>3.2089508416686209E-2</v>
          </cell>
          <cell r="N599">
            <v>4.877475719500176E-2</v>
          </cell>
        </row>
        <row r="600">
          <cell r="D600" t="str">
            <v>4.4.22</v>
          </cell>
          <cell r="E600">
            <v>5.0296221979274962E-2</v>
          </cell>
          <cell r="F600">
            <v>3.9041808312834804E-2</v>
          </cell>
          <cell r="G600">
            <v>3.7828412147343997E-2</v>
          </cell>
          <cell r="H600">
            <v>3.7578848202029759E-2</v>
          </cell>
          <cell r="I600">
            <v>4.124311070627406E-2</v>
          </cell>
          <cell r="J600">
            <v>5.0205633861015238E-2</v>
          </cell>
          <cell r="K600">
            <v>3.6112320913836246E-2</v>
          </cell>
          <cell r="L600">
            <v>3.258133521916752E-2</v>
          </cell>
          <cell r="M600">
            <v>3.0958641002184536E-2</v>
          </cell>
          <cell r="N600">
            <v>4.8335949997771299E-2</v>
          </cell>
        </row>
        <row r="601">
          <cell r="D601" t="str">
            <v>4.4.23</v>
          </cell>
          <cell r="E601">
            <v>4.3210336739225169E-2</v>
          </cell>
          <cell r="F601">
            <v>3.6556625401301751E-2</v>
          </cell>
          <cell r="G601">
            <v>3.4742807916416735E-2</v>
          </cell>
          <cell r="H601">
            <v>3.5165642733415367E-2</v>
          </cell>
          <cell r="I601">
            <v>3.8235181917116841E-2</v>
          </cell>
          <cell r="J601">
            <v>4.3396157930171216E-2</v>
          </cell>
          <cell r="K601">
            <v>3.5890155648988488E-2</v>
          </cell>
          <cell r="L601">
            <v>2.9209414713163583E-2</v>
          </cell>
          <cell r="M601">
            <v>3.0664962305711904E-2</v>
          </cell>
          <cell r="N601">
            <v>3.9301870626166968E-2</v>
          </cell>
        </row>
        <row r="602">
          <cell r="D602" t="str">
            <v>4.4.24</v>
          </cell>
          <cell r="E602">
            <v>3.5178842198301849E-2</v>
          </cell>
          <cell r="F602">
            <v>3.580356104617971E-2</v>
          </cell>
          <cell r="G602">
            <v>3.2608088931575054E-2</v>
          </cell>
          <cell r="H602">
            <v>3.386474048014676E-2</v>
          </cell>
          <cell r="I602">
            <v>4.0434692142061107E-2</v>
          </cell>
          <cell r="J602">
            <v>3.6972629731508264E-2</v>
          </cell>
          <cell r="K602">
            <v>3.5883067153433659E-2</v>
          </cell>
          <cell r="L602">
            <v>2.7055409049600968E-2</v>
          </cell>
          <cell r="M602">
            <v>3.091225584081176E-2</v>
          </cell>
          <cell r="N602">
            <v>2.8492157435701871E-2</v>
          </cell>
        </row>
        <row r="603">
          <cell r="D603" t="str">
            <v>4.5.1</v>
          </cell>
          <cell r="E603">
            <v>3.2684984031601118E-2</v>
          </cell>
          <cell r="F603">
            <v>3.4807197414289968E-2</v>
          </cell>
          <cell r="G603">
            <v>3.2789970036971768E-2</v>
          </cell>
          <cell r="H603">
            <v>3.5444406843425355E-2</v>
          </cell>
          <cell r="I603">
            <v>3.8948138902291034E-2</v>
          </cell>
          <cell r="J603">
            <v>3.3513432621666256E-2</v>
          </cell>
          <cell r="K603">
            <v>3.6300325271620082E-2</v>
          </cell>
          <cell r="L603">
            <v>2.7035922363196515E-2</v>
          </cell>
          <cell r="M603">
            <v>3.1357237645068682E-2</v>
          </cell>
          <cell r="N603">
            <v>2.2933620265873155E-2</v>
          </cell>
        </row>
        <row r="604">
          <cell r="D604" t="str">
            <v>4.5.2</v>
          </cell>
          <cell r="E604">
            <v>3.1486877274281913E-2</v>
          </cell>
          <cell r="F604">
            <v>3.442743079632965E-2</v>
          </cell>
          <cell r="G604">
            <v>3.1709347264703806E-2</v>
          </cell>
          <cell r="H604">
            <v>3.5042903485636899E-2</v>
          </cell>
          <cell r="I604">
            <v>3.9007476090080172E-2</v>
          </cell>
          <cell r="J604">
            <v>3.1407825416711735E-2</v>
          </cell>
          <cell r="K604">
            <v>3.434293492332418E-2</v>
          </cell>
          <cell r="L604">
            <v>2.6483254050187539E-2</v>
          </cell>
          <cell r="M604">
            <v>3.1870908019207819E-2</v>
          </cell>
          <cell r="N604">
            <v>2.1753331016321067E-2</v>
          </cell>
        </row>
        <row r="605">
          <cell r="D605" t="str">
            <v>4.5.3</v>
          </cell>
          <cell r="E605">
            <v>3.0678069232326431E-2</v>
          </cell>
          <cell r="F605">
            <v>3.4706088692101796E-2</v>
          </cell>
          <cell r="G605">
            <v>3.1911586293977792E-2</v>
          </cell>
          <cell r="H605">
            <v>3.5163932155298512E-2</v>
          </cell>
          <cell r="I605">
            <v>3.946028476312001E-2</v>
          </cell>
          <cell r="J605">
            <v>3.0163851055333823E-2</v>
          </cell>
          <cell r="K605">
            <v>3.4600796165772163E-2</v>
          </cell>
          <cell r="L605">
            <v>2.5222833914554744E-2</v>
          </cell>
          <cell r="M605">
            <v>3.1288720169404191E-2</v>
          </cell>
          <cell r="N605">
            <v>1.9755774815214715E-2</v>
          </cell>
        </row>
        <row r="606">
          <cell r="D606" t="str">
            <v>4.5.4</v>
          </cell>
          <cell r="E606">
            <v>3.1451089647676081E-2</v>
          </cell>
          <cell r="F606">
            <v>3.5531636656301886E-2</v>
          </cell>
          <cell r="G606">
            <v>3.2566827421706593E-2</v>
          </cell>
          <cell r="H606">
            <v>3.5653430871149555E-2</v>
          </cell>
          <cell r="I606">
            <v>3.7310036938058698E-2</v>
          </cell>
          <cell r="J606">
            <v>2.9671450662140199E-2</v>
          </cell>
          <cell r="K606">
            <v>3.459537609129363E-2</v>
          </cell>
          <cell r="L606">
            <v>2.6611343944739706E-2</v>
          </cell>
          <cell r="M606">
            <v>3.199462715115798E-2</v>
          </cell>
          <cell r="N606">
            <v>1.8942508844167406E-2</v>
          </cell>
        </row>
        <row r="607">
          <cell r="D607" t="str">
            <v>4.5.5</v>
          </cell>
          <cell r="E607">
            <v>3.4294377538134045E-2</v>
          </cell>
          <cell r="F607">
            <v>3.5304706386760851E-2</v>
          </cell>
          <cell r="G607">
            <v>3.3565588366144872E-2</v>
          </cell>
          <cell r="H607">
            <v>3.46120122581067E-2</v>
          </cell>
          <cell r="I607">
            <v>4.0013307353314841E-2</v>
          </cell>
          <cell r="J607">
            <v>3.3093467552694884E-2</v>
          </cell>
          <cell r="K607">
            <v>3.5139829767451947E-2</v>
          </cell>
          <cell r="L607">
            <v>3.0357577540554365E-2</v>
          </cell>
          <cell r="M607">
            <v>3.4307702965534106E-2</v>
          </cell>
          <cell r="N607">
            <v>1.9010525512785668E-2</v>
          </cell>
        </row>
        <row r="608">
          <cell r="D608" t="str">
            <v>4.5.6</v>
          </cell>
          <cell r="E608">
            <v>4.0661929511970354E-2</v>
          </cell>
          <cell r="F608">
            <v>3.8402170902879049E-2</v>
          </cell>
          <cell r="G608">
            <v>3.7318458402846762E-2</v>
          </cell>
          <cell r="H608">
            <v>3.7789267213467988E-2</v>
          </cell>
          <cell r="I608">
            <v>4.0083720816157964E-2</v>
          </cell>
          <cell r="J608">
            <v>3.9470293869484689E-2</v>
          </cell>
          <cell r="K608">
            <v>3.8015706896186198E-2</v>
          </cell>
          <cell r="L608">
            <v>3.8185920574220628E-2</v>
          </cell>
          <cell r="M608">
            <v>4.4309821697807415E-2</v>
          </cell>
          <cell r="N608">
            <v>3.5372668662000097E-2</v>
          </cell>
        </row>
        <row r="609">
          <cell r="D609" t="str">
            <v>4.5.7</v>
          </cell>
          <cell r="E609">
            <v>4.9692495661128974E-2</v>
          </cell>
          <cell r="F609">
            <v>4.003272726565258E-2</v>
          </cell>
          <cell r="G609">
            <v>4.1083875921990913E-2</v>
          </cell>
          <cell r="H609">
            <v>4.3942324398785315E-2</v>
          </cell>
          <cell r="I609">
            <v>4.1952974091933347E-2</v>
          </cell>
          <cell r="J609">
            <v>4.9145343456850218E-2</v>
          </cell>
          <cell r="K609">
            <v>3.6500268461565101E-2</v>
          </cell>
          <cell r="L609">
            <v>4.415080870729407E-2</v>
          </cell>
          <cell r="M609">
            <v>4.6240784062413769E-2</v>
          </cell>
          <cell r="N609">
            <v>4.1231704516386809E-2</v>
          </cell>
        </row>
        <row r="610">
          <cell r="D610" t="str">
            <v>4.5.8</v>
          </cell>
          <cell r="E610">
            <v>5.436011190249352E-2</v>
          </cell>
          <cell r="F610">
            <v>4.2519663218252311E-2</v>
          </cell>
          <cell r="G610">
            <v>4.4493799208095944E-2</v>
          </cell>
          <cell r="H610">
            <v>4.5615021374066866E-2</v>
          </cell>
          <cell r="I610">
            <v>4.6404318059457703E-2</v>
          </cell>
          <cell r="J610">
            <v>5.1175959860955238E-2</v>
          </cell>
          <cell r="K610">
            <v>4.2920610490328713E-2</v>
          </cell>
          <cell r="L610">
            <v>4.8304113804873455E-2</v>
          </cell>
          <cell r="M610">
            <v>5.1498172951592938E-2</v>
          </cell>
          <cell r="N610">
            <v>4.5219881885720785E-2</v>
          </cell>
        </row>
        <row r="611">
          <cell r="D611" t="str">
            <v>4.5.9</v>
          </cell>
          <cell r="E611">
            <v>4.9084421769455801E-2</v>
          </cell>
          <cell r="F611">
            <v>4.83922562184129E-2</v>
          </cell>
          <cell r="G611">
            <v>4.7362021755921885E-2</v>
          </cell>
          <cell r="H611">
            <v>4.8080573911445823E-2</v>
          </cell>
          <cell r="I611">
            <v>4.5674338789233909E-2</v>
          </cell>
          <cell r="J611">
            <v>4.649285671538287E-2</v>
          </cell>
          <cell r="K611">
            <v>4.9699612757262882E-2</v>
          </cell>
          <cell r="L611">
            <v>5.2647646022447335E-2</v>
          </cell>
          <cell r="M611">
            <v>5.3413881118050129E-2</v>
          </cell>
          <cell r="N611">
            <v>6.3207490048894657E-2</v>
          </cell>
        </row>
        <row r="612">
          <cell r="D612" t="str">
            <v>4.5.10</v>
          </cell>
          <cell r="E612">
            <v>4.4810264603052055E-2</v>
          </cell>
          <cell r="F612">
            <v>5.0667187616189449E-2</v>
          </cell>
          <cell r="G612">
            <v>4.9358517456643304E-2</v>
          </cell>
          <cell r="H612">
            <v>4.9648001742633376E-2</v>
          </cell>
          <cell r="I612">
            <v>5.4336381462693317E-2</v>
          </cell>
          <cell r="J612">
            <v>4.6601867769975228E-2</v>
          </cell>
          <cell r="K612">
            <v>5.2545175841126009E-2</v>
          </cell>
          <cell r="L612">
            <v>5.5187680311346431E-2</v>
          </cell>
          <cell r="M612">
            <v>5.2924988281236172E-2</v>
          </cell>
          <cell r="N612">
            <v>6.7316497029538694E-2</v>
          </cell>
        </row>
        <row r="613">
          <cell r="D613" t="str">
            <v>4.5.11</v>
          </cell>
          <cell r="E613">
            <v>4.2601292872494978E-2</v>
          </cell>
          <cell r="F613">
            <v>5.1900734818925605E-2</v>
          </cell>
          <cell r="G613">
            <v>4.9831743458025525E-2</v>
          </cell>
          <cell r="H613">
            <v>4.7239766767994996E-2</v>
          </cell>
          <cell r="I613">
            <v>5.1740972868796108E-2</v>
          </cell>
          <cell r="J613">
            <v>4.469602496213692E-2</v>
          </cell>
          <cell r="K613">
            <v>5.3762318318384003E-2</v>
          </cell>
          <cell r="L613">
            <v>5.440923895927726E-2</v>
          </cell>
          <cell r="M613">
            <v>5.21418832580203E-2</v>
          </cell>
          <cell r="N613">
            <v>5.8371371544119741E-2</v>
          </cell>
        </row>
        <row r="614">
          <cell r="D614" t="str">
            <v>4.5.12</v>
          </cell>
          <cell r="E614">
            <v>4.0602199549262794E-2</v>
          </cell>
          <cell r="F614">
            <v>5.1716814370103871E-2</v>
          </cell>
          <cell r="G614">
            <v>5.0016750522564664E-2</v>
          </cell>
          <cell r="H614">
            <v>4.9207800617436896E-2</v>
          </cell>
          <cell r="I614">
            <v>4.7820498941358633E-2</v>
          </cell>
          <cell r="J614">
            <v>4.4276316194656183E-2</v>
          </cell>
          <cell r="K614">
            <v>5.4296651324498332E-2</v>
          </cell>
          <cell r="L614">
            <v>5.5821718800529885E-2</v>
          </cell>
          <cell r="M614">
            <v>5.1319673550046324E-2</v>
          </cell>
          <cell r="N614">
            <v>5.9484977785222562E-2</v>
          </cell>
        </row>
        <row r="615">
          <cell r="D615" t="str">
            <v>4.5.13</v>
          </cell>
          <cell r="E615">
            <v>4.1123447802903848E-2</v>
          </cell>
          <cell r="F615">
            <v>5.0409752453085772E-2</v>
          </cell>
          <cell r="G615">
            <v>4.9451654027060518E-2</v>
          </cell>
          <cell r="H615">
            <v>4.7221819977313013E-2</v>
          </cell>
          <cell r="I615">
            <v>4.3811942255158609E-2</v>
          </cell>
          <cell r="J615">
            <v>3.9013760608422342E-2</v>
          </cell>
          <cell r="K615">
            <v>5.1436338922917046E-2</v>
          </cell>
          <cell r="L615">
            <v>5.5073074246626039E-2</v>
          </cell>
          <cell r="M615">
            <v>5.2078253867950564E-2</v>
          </cell>
          <cell r="N615">
            <v>6.3682006337019662E-2</v>
          </cell>
        </row>
        <row r="616">
          <cell r="D616" t="str">
            <v>4.5.14</v>
          </cell>
          <cell r="E616">
            <v>3.7455734520618317E-2</v>
          </cell>
          <cell r="F616">
            <v>5.1183647048341892E-2</v>
          </cell>
          <cell r="G616">
            <v>5.0905689343725698E-2</v>
          </cell>
          <cell r="H616">
            <v>5.1839360968624182E-2</v>
          </cell>
          <cell r="I616">
            <v>4.1269541549019705E-2</v>
          </cell>
          <cell r="J616">
            <v>3.7143392942200218E-2</v>
          </cell>
          <cell r="K616">
            <v>5.2719745408069729E-2</v>
          </cell>
          <cell r="L616">
            <v>5.6710081267782118E-2</v>
          </cell>
          <cell r="M616">
            <v>5.3906482157729078E-2</v>
          </cell>
          <cell r="N616">
            <v>5.6165764356651667E-2</v>
          </cell>
        </row>
        <row r="617">
          <cell r="D617" t="str">
            <v>4.5.15</v>
          </cell>
          <cell r="E617">
            <v>3.6082764649157384E-2</v>
          </cell>
          <cell r="F617">
            <v>5.0917137644748048E-2</v>
          </cell>
          <cell r="G617">
            <v>5.040345686806242E-2</v>
          </cell>
          <cell r="H617">
            <v>4.9303872031306387E-2</v>
          </cell>
          <cell r="I617">
            <v>3.9480327546551001E-2</v>
          </cell>
          <cell r="J617">
            <v>3.6427128273491115E-2</v>
          </cell>
          <cell r="K617">
            <v>5.2190232910673047E-2</v>
          </cell>
          <cell r="L617">
            <v>5.6331314128734544E-2</v>
          </cell>
          <cell r="M617">
            <v>5.5814352531767072E-2</v>
          </cell>
          <cell r="N617">
            <v>4.6077958838446002E-2</v>
          </cell>
        </row>
        <row r="618">
          <cell r="D618" t="str">
            <v>4.5.16</v>
          </cell>
          <cell r="E618">
            <v>3.7350808118062316E-2</v>
          </cell>
          <cell r="F618">
            <v>4.8157454676433606E-2</v>
          </cell>
          <cell r="G618">
            <v>4.8376148868449313E-2</v>
          </cell>
          <cell r="H618">
            <v>4.4320440844966308E-2</v>
          </cell>
          <cell r="I618">
            <v>3.9136435578208589E-2</v>
          </cell>
          <cell r="J618">
            <v>3.7623754703612913E-2</v>
          </cell>
          <cell r="K618">
            <v>4.9627688848585275E-2</v>
          </cell>
          <cell r="L618">
            <v>5.1340129815149918E-2</v>
          </cell>
          <cell r="M618">
            <v>4.8168796720195695E-2</v>
          </cell>
          <cell r="N618">
            <v>4.4296722316749082E-2</v>
          </cell>
        </row>
        <row r="619">
          <cell r="D619" t="str">
            <v>4.5.17</v>
          </cell>
          <cell r="E619">
            <v>4.11293149766946E-2</v>
          </cell>
          <cell r="F619">
            <v>4.4995802161299919E-2</v>
          </cell>
          <cell r="G619">
            <v>4.5908179682480732E-2</v>
          </cell>
          <cell r="H619">
            <v>4.1228993982553253E-2</v>
          </cell>
          <cell r="I619">
            <v>3.5716108213624947E-2</v>
          </cell>
          <cell r="J619">
            <v>4.0965933679833345E-2</v>
          </cell>
          <cell r="K619">
            <v>4.5732693822103182E-2</v>
          </cell>
          <cell r="L619">
            <v>4.6342158164700983E-2</v>
          </cell>
          <cell r="M619">
            <v>3.6206218555071785E-2</v>
          </cell>
          <cell r="N619">
            <v>4.0547803581731094E-2</v>
          </cell>
        </row>
        <row r="620">
          <cell r="D620" t="str">
            <v>4.5.18</v>
          </cell>
          <cell r="E620">
            <v>4.5444619166272293E-2</v>
          </cell>
          <cell r="F620">
            <v>3.6277239225152538E-2</v>
          </cell>
          <cell r="G620">
            <v>4.2749765784214827E-2</v>
          </cell>
          <cell r="H620">
            <v>4.0063686430083845E-2</v>
          </cell>
          <cell r="I620">
            <v>3.8632465063252783E-2</v>
          </cell>
          <cell r="J620">
            <v>4.8535383600523486E-2</v>
          </cell>
          <cell r="K620">
            <v>3.6052872490781318E-2</v>
          </cell>
          <cell r="L620">
            <v>4.2244994595372121E-2</v>
          </cell>
          <cell r="M620">
            <v>3.5361169688542984E-2</v>
          </cell>
          <cell r="N620">
            <v>3.6942920144963524E-2</v>
          </cell>
        </row>
        <row r="621">
          <cell r="D621" t="str">
            <v>4.5.19</v>
          </cell>
          <cell r="E621">
            <v>4.7893522035069372E-2</v>
          </cell>
          <cell r="F621">
            <v>3.3430912854187388E-2</v>
          </cell>
          <cell r="G621">
            <v>4.2679591839658505E-2</v>
          </cell>
          <cell r="H621">
            <v>3.9577384486323031E-2</v>
          </cell>
          <cell r="I621">
            <v>3.9498919865391606E-2</v>
          </cell>
          <cell r="J621">
            <v>4.9325380177466301E-2</v>
          </cell>
          <cell r="K621">
            <v>3.1144827172051678E-2</v>
          </cell>
          <cell r="L621">
            <v>4.0816785782265677E-2</v>
          </cell>
          <cell r="M621">
            <v>3.5424967633288396E-2</v>
          </cell>
          <cell r="N621">
            <v>3.9068774454326272E-2</v>
          </cell>
        </row>
        <row r="622">
          <cell r="D622" t="str">
            <v>4.5.20</v>
          </cell>
          <cell r="E622">
            <v>4.9845827314217515E-2</v>
          </cell>
          <cell r="F622">
            <v>3.6697030520888581E-2</v>
          </cell>
          <cell r="G622">
            <v>4.1576539526285566E-2</v>
          </cell>
          <cell r="H622">
            <v>3.9384344319049962E-2</v>
          </cell>
          <cell r="I622">
            <v>4.1047620466688292E-2</v>
          </cell>
          <cell r="J622">
            <v>5.2951277365545717E-2</v>
          </cell>
          <cell r="K622">
            <v>3.3147160969784671E-2</v>
          </cell>
          <cell r="L622">
            <v>4.0111201235466611E-2</v>
          </cell>
          <cell r="M622">
            <v>3.488955370598637E-2</v>
          </cell>
          <cell r="N622">
            <v>3.2970213233589771E-2</v>
          </cell>
        </row>
        <row r="623">
          <cell r="D623" t="str">
            <v>4.5.21</v>
          </cell>
          <cell r="E623">
            <v>5.3121425637719745E-2</v>
          </cell>
          <cell r="F623">
            <v>3.9704391244774755E-2</v>
          </cell>
          <cell r="G623">
            <v>4.0369622311782684E-2</v>
          </cell>
          <cell r="H623">
            <v>3.9083511240243264E-2</v>
          </cell>
          <cell r="I623">
            <v>3.8165019883891628E-2</v>
          </cell>
          <cell r="J623">
            <v>5.3076284648465651E-2</v>
          </cell>
          <cell r="K623">
            <v>3.7050262125354137E-2</v>
          </cell>
          <cell r="L623">
            <v>3.7513143651882339E-2</v>
          </cell>
          <cell r="M623">
            <v>3.4105015968027196E-2</v>
          </cell>
          <cell r="N623">
            <v>3.3901641495609189E-2</v>
          </cell>
        </row>
        <row r="624">
          <cell r="D624" t="str">
            <v>4.5.22</v>
          </cell>
          <cell r="E624">
            <v>4.8600228451959368E-2</v>
          </cell>
          <cell r="F624">
            <v>3.8368458094511379E-2</v>
          </cell>
          <cell r="G624">
            <v>3.8495496216780785E-2</v>
          </cell>
          <cell r="H624">
            <v>3.8962538654302527E-2</v>
          </cell>
          <cell r="I624">
            <v>3.9103866055133218E-2</v>
          </cell>
          <cell r="J624">
            <v>4.8950554323964071E-2</v>
          </cell>
          <cell r="K624">
            <v>3.6863053712170642E-2</v>
          </cell>
          <cell r="L624">
            <v>3.3276911054182554E-2</v>
          </cell>
          <cell r="M624">
            <v>3.423800560713984E-2</v>
          </cell>
          <cell r="N624">
            <v>4.3660566416143042E-2</v>
          </cell>
        </row>
        <row r="625">
          <cell r="D625" t="str">
            <v>4.5.23</v>
          </cell>
          <cell r="E625">
            <v>4.3593007390479846E-2</v>
          </cell>
          <cell r="F625">
            <v>3.6463981450886099E-2</v>
          </cell>
          <cell r="G625">
            <v>3.504059390439572E-2</v>
          </cell>
          <cell r="H625">
            <v>3.6758841009717852E-2</v>
          </cell>
          <cell r="I625">
            <v>4.1020325360305289E-2</v>
          </cell>
          <cell r="J625">
            <v>4.0585469193537026E-2</v>
          </cell>
          <cell r="K625">
            <v>3.6050929897716001E-2</v>
          </cell>
          <cell r="L625">
            <v>2.9375464171757567E-2</v>
          </cell>
          <cell r="M625">
            <v>3.3994949764807228E-2</v>
          </cell>
          <cell r="N625">
            <v>4.7448161296061622E-2</v>
          </cell>
        </row>
        <row r="626">
          <cell r="D626" t="str">
            <v>4.5.24</v>
          </cell>
          <cell r="E626">
            <v>3.5951186342967192E-2</v>
          </cell>
          <cell r="F626">
            <v>3.4985578269490059E-2</v>
          </cell>
          <cell r="G626">
            <v>3.2034775517509523E-2</v>
          </cell>
          <cell r="H626">
            <v>3.4815764416068075E-2</v>
          </cell>
          <cell r="I626">
            <v>4.0364979086278507E-2</v>
          </cell>
          <cell r="J626">
            <v>3.5692990344949459E-2</v>
          </cell>
          <cell r="K626">
            <v>3.5264587410980076E-2</v>
          </cell>
          <cell r="L626">
            <v>2.6446682892857447E-2</v>
          </cell>
          <cell r="M626">
            <v>3.3143832929953897E-2</v>
          </cell>
          <cell r="N626">
            <v>4.2637115602463638E-2</v>
          </cell>
        </row>
        <row r="627">
          <cell r="D627" t="str">
            <v>4.6.1</v>
          </cell>
          <cell r="E627">
            <v>3.2871283563177825E-2</v>
          </cell>
          <cell r="F627">
            <v>3.5838407635079929E-2</v>
          </cell>
          <cell r="G627">
            <v>3.2984732240618812E-2</v>
          </cell>
          <cell r="H627">
            <v>3.5981026788086977E-2</v>
          </cell>
          <cell r="I627">
            <v>4.4634795758900378E-2</v>
          </cell>
          <cell r="J627">
            <v>3.3183107554507388E-2</v>
          </cell>
          <cell r="K627">
            <v>3.6512049788211855E-2</v>
          </cell>
          <cell r="L627">
            <v>2.7879319216957691E-2</v>
          </cell>
          <cell r="M627">
            <v>3.3878640027185193E-2</v>
          </cell>
          <cell r="N627">
            <v>3.539297872661093E-2</v>
          </cell>
        </row>
        <row r="628">
          <cell r="D628" t="str">
            <v>4.6.2</v>
          </cell>
          <cell r="E628">
            <v>3.2253079212295178E-2</v>
          </cell>
          <cell r="F628">
            <v>3.5691480772768881E-2</v>
          </cell>
          <cell r="G628">
            <v>3.1949550735137479E-2</v>
          </cell>
          <cell r="H628">
            <v>3.5707126078272165E-2</v>
          </cell>
          <cell r="I628">
            <v>4.2083430363871528E-2</v>
          </cell>
          <cell r="J628">
            <v>3.102447860822374E-2</v>
          </cell>
          <cell r="K628">
            <v>3.5421127303427564E-2</v>
          </cell>
          <cell r="L628">
            <v>2.7735616018626705E-2</v>
          </cell>
          <cell r="M628">
            <v>3.4910169626025299E-2</v>
          </cell>
          <cell r="N628">
            <v>2.7802364572740254E-2</v>
          </cell>
        </row>
        <row r="629">
          <cell r="D629" t="str">
            <v>4.6.3</v>
          </cell>
          <cell r="E629">
            <v>3.0373715756041583E-2</v>
          </cell>
          <cell r="F629">
            <v>3.5720955322271833E-2</v>
          </cell>
          <cell r="G629">
            <v>3.2816171688258386E-2</v>
          </cell>
          <cell r="H629">
            <v>3.5645646372062419E-2</v>
          </cell>
          <cell r="I629">
            <v>3.9868889531082967E-2</v>
          </cell>
          <cell r="J629">
            <v>3.0996521954884539E-2</v>
          </cell>
          <cell r="K629">
            <v>3.613888558993008E-2</v>
          </cell>
          <cell r="L629">
            <v>2.6825082704914967E-2</v>
          </cell>
          <cell r="M629">
            <v>3.4178059113592736E-2</v>
          </cell>
          <cell r="N629">
            <v>2.7038577383775984E-2</v>
          </cell>
        </row>
        <row r="630">
          <cell r="D630" t="str">
            <v>4.6.4</v>
          </cell>
          <cell r="E630">
            <v>3.1683570958177837E-2</v>
          </cell>
          <cell r="F630">
            <v>3.5838453761135487E-2</v>
          </cell>
          <cell r="G630">
            <v>3.2467026063347802E-2</v>
          </cell>
          <cell r="H630">
            <v>3.5253153032699096E-2</v>
          </cell>
          <cell r="I630">
            <v>3.5861364637489228E-2</v>
          </cell>
          <cell r="J630">
            <v>3.0442283217274033E-2</v>
          </cell>
          <cell r="K630">
            <v>3.5776137838436549E-2</v>
          </cell>
          <cell r="L630">
            <v>2.7065550323537815E-2</v>
          </cell>
          <cell r="M630">
            <v>3.4271189182241091E-2</v>
          </cell>
          <cell r="N630">
            <v>1.8878315928436973E-2</v>
          </cell>
        </row>
        <row r="631">
          <cell r="D631" t="str">
            <v>4.6.5</v>
          </cell>
          <cell r="E631">
            <v>3.3499277816833893E-2</v>
          </cell>
          <cell r="F631">
            <v>3.7159842250120013E-2</v>
          </cell>
          <cell r="G631">
            <v>3.5127724439875989E-2</v>
          </cell>
          <cell r="H631">
            <v>3.6260730722506636E-2</v>
          </cell>
          <cell r="I631">
            <v>3.6126503505725029E-2</v>
          </cell>
          <cell r="J631">
            <v>3.1660764378867008E-2</v>
          </cell>
          <cell r="K631">
            <v>3.700017049419755E-2</v>
          </cell>
          <cell r="L631">
            <v>3.1699648250574586E-2</v>
          </cell>
          <cell r="M631">
            <v>3.6363657875283957E-2</v>
          </cell>
          <cell r="N631">
            <v>1.9907768226606209E-2</v>
          </cell>
        </row>
        <row r="632">
          <cell r="D632" t="str">
            <v>4.6.6</v>
          </cell>
          <cell r="E632">
            <v>4.163964421572687E-2</v>
          </cell>
          <cell r="F632">
            <v>3.7344546351934856E-2</v>
          </cell>
          <cell r="G632">
            <v>3.6967292707592248E-2</v>
          </cell>
          <cell r="H632">
            <v>3.8075071547726318E-2</v>
          </cell>
          <cell r="I632">
            <v>3.7421896261962809E-2</v>
          </cell>
          <cell r="J632">
            <v>3.8079328589336922E-2</v>
          </cell>
          <cell r="K632">
            <v>3.8266545004571342E-2</v>
          </cell>
          <cell r="L632">
            <v>3.7768980679429756E-2</v>
          </cell>
          <cell r="M632">
            <v>4.3030908788055822E-2</v>
          </cell>
          <cell r="N632">
            <v>3.2249956126939899E-2</v>
          </cell>
        </row>
        <row r="633">
          <cell r="D633" t="str">
            <v>4.6.7</v>
          </cell>
          <cell r="E633">
            <v>5.1178326168928062E-2</v>
          </cell>
          <cell r="F633">
            <v>3.7418132785905209E-2</v>
          </cell>
          <cell r="G633">
            <v>4.0825683538636907E-2</v>
          </cell>
          <cell r="H633">
            <v>4.4358354980031441E-2</v>
          </cell>
          <cell r="I633">
            <v>4.9189011747475572E-2</v>
          </cell>
          <cell r="J633">
            <v>4.708867799121505E-2</v>
          </cell>
          <cell r="K633">
            <v>3.5272267264590741E-2</v>
          </cell>
          <cell r="L633">
            <v>4.385912031827733E-2</v>
          </cell>
          <cell r="M633">
            <v>4.4957484264441058E-2</v>
          </cell>
          <cell r="N633">
            <v>4.5976667961784075E-2</v>
          </cell>
        </row>
        <row r="634">
          <cell r="D634" t="str">
            <v>4.6.8</v>
          </cell>
          <cell r="E634">
            <v>5.4270299348951466E-2</v>
          </cell>
          <cell r="F634">
            <v>4.088656615840161E-2</v>
          </cell>
          <cell r="G634">
            <v>4.412257476766536E-2</v>
          </cell>
          <cell r="H634">
            <v>4.7397348569881474E-2</v>
          </cell>
          <cell r="I634">
            <v>5.6791623295185126E-2</v>
          </cell>
          <cell r="J634">
            <v>5.1333539640669383E-2</v>
          </cell>
          <cell r="K634">
            <v>4.003063036304598E-2</v>
          </cell>
          <cell r="L634">
            <v>4.6550903320919226E-2</v>
          </cell>
          <cell r="M634">
            <v>5.0375507704653953E-2</v>
          </cell>
          <cell r="N634">
            <v>4.6609921621129362E-2</v>
          </cell>
        </row>
        <row r="635">
          <cell r="D635" t="str">
            <v>4.6.9</v>
          </cell>
          <cell r="E635">
            <v>4.9829956013237704E-2</v>
          </cell>
          <cell r="F635">
            <v>4.8274161342976712E-2</v>
          </cell>
          <cell r="G635">
            <v>4.7395634226018502E-2</v>
          </cell>
          <cell r="H635">
            <v>4.946140042611756E-2</v>
          </cell>
          <cell r="I635">
            <v>5.3256438385374423E-2</v>
          </cell>
          <cell r="J635">
            <v>4.7777989490917855E-2</v>
          </cell>
          <cell r="K635">
            <v>4.6039843459834813E-2</v>
          </cell>
          <cell r="L635">
            <v>5.2101185734538695E-2</v>
          </cell>
          <cell r="M635">
            <v>5.2876582461140374E-2</v>
          </cell>
          <cell r="N635">
            <v>5.1523193458098866E-2</v>
          </cell>
        </row>
        <row r="636">
          <cell r="D636" t="str">
            <v>4.6.10</v>
          </cell>
          <cell r="E636">
            <v>4.7257959158721913E-2</v>
          </cell>
          <cell r="F636">
            <v>5.09960137555278E-2</v>
          </cell>
          <cell r="G636">
            <v>4.9335689731909819E-2</v>
          </cell>
          <cell r="H636">
            <v>5.1248793604409801E-2</v>
          </cell>
          <cell r="I636">
            <v>5.2706801302968148E-2</v>
          </cell>
          <cell r="J636">
            <v>4.5145981639709204E-2</v>
          </cell>
          <cell r="K636">
            <v>4.9655026562815695E-2</v>
          </cell>
          <cell r="L636">
            <v>5.4365195376774117E-2</v>
          </cell>
          <cell r="M636">
            <v>5.2746690523288731E-2</v>
          </cell>
          <cell r="N636">
            <v>6.5093571594064731E-2</v>
          </cell>
        </row>
        <row r="637">
          <cell r="D637" t="str">
            <v>4.6.11</v>
          </cell>
          <cell r="E637">
            <v>4.4684241735462552E-2</v>
          </cell>
          <cell r="F637">
            <v>5.239188044889017E-2</v>
          </cell>
          <cell r="G637">
            <v>5.0375922758012934E-2</v>
          </cell>
          <cell r="H637">
            <v>4.9197210062423724E-2</v>
          </cell>
          <cell r="I637">
            <v>5.041510365667181E-2</v>
          </cell>
          <cell r="J637">
            <v>4.4868069527446243E-2</v>
          </cell>
          <cell r="K637">
            <v>5.1701908435776961E-2</v>
          </cell>
          <cell r="L637">
            <v>5.3987982991957777E-2</v>
          </cell>
          <cell r="M637">
            <v>5.0839721377145257E-2</v>
          </cell>
          <cell r="N637">
            <v>6.8710193340337691E-2</v>
          </cell>
        </row>
        <row r="638">
          <cell r="D638" t="str">
            <v>4.6.12</v>
          </cell>
          <cell r="E638">
            <v>4.0715507626131964E-2</v>
          </cell>
          <cell r="F638">
            <v>5.2464621238508584E-2</v>
          </cell>
          <cell r="G638">
            <v>5.0432107345573657E-2</v>
          </cell>
          <cell r="H638">
            <v>5.1715062591224818E-2</v>
          </cell>
          <cell r="I638">
            <v>4.373837387105553E-2</v>
          </cell>
          <cell r="J638">
            <v>4.4020860381555012E-2</v>
          </cell>
          <cell r="K638">
            <v>5.1432533112344407E-2</v>
          </cell>
          <cell r="L638">
            <v>5.4962980528250667E-2</v>
          </cell>
          <cell r="M638">
            <v>4.9430347370930557E-2</v>
          </cell>
          <cell r="N638">
            <v>6.3352187892670289E-2</v>
          </cell>
        </row>
        <row r="639">
          <cell r="D639" t="str">
            <v>4.6.13</v>
          </cell>
          <cell r="E639">
            <v>3.9619603146595683E-2</v>
          </cell>
          <cell r="F639">
            <v>5.122184692355046E-2</v>
          </cell>
          <cell r="G639">
            <v>5.06616731570559E-2</v>
          </cell>
          <cell r="H639">
            <v>5.0485813213046078E-2</v>
          </cell>
          <cell r="I639">
            <v>4.4541927012460118E-2</v>
          </cell>
          <cell r="J639">
            <v>4.2797798924428664E-2</v>
          </cell>
          <cell r="K639">
            <v>5.0181032086086527E-2</v>
          </cell>
          <cell r="L639">
            <v>5.5031489084187674E-2</v>
          </cell>
          <cell r="M639">
            <v>5.0445482021206446E-2</v>
          </cell>
          <cell r="N639">
            <v>5.1460097994662682E-2</v>
          </cell>
        </row>
        <row r="640">
          <cell r="D640" t="str">
            <v>4.6.14</v>
          </cell>
          <cell r="E640">
            <v>3.9421235352797179E-2</v>
          </cell>
          <cell r="F640">
            <v>5.0872119170293127E-2</v>
          </cell>
          <cell r="G640">
            <v>4.9748828074374467E-2</v>
          </cell>
          <cell r="H640">
            <v>5.1627726933805372E-2</v>
          </cell>
          <cell r="I640">
            <v>3.9099986813199136E-2</v>
          </cell>
          <cell r="J640">
            <v>3.9744909401716065E-2</v>
          </cell>
          <cell r="K640">
            <v>5.1103363378021641E-2</v>
          </cell>
          <cell r="L640">
            <v>5.4940620947879264E-2</v>
          </cell>
          <cell r="M640">
            <v>5.2808298345470801E-2</v>
          </cell>
          <cell r="N640">
            <v>5.4459814703695278E-2</v>
          </cell>
        </row>
        <row r="641">
          <cell r="D641" t="str">
            <v>4.6.15</v>
          </cell>
          <cell r="E641">
            <v>3.5890823911237324E-2</v>
          </cell>
          <cell r="F641">
            <v>5.0117558402735879E-2</v>
          </cell>
          <cell r="G641">
            <v>5.0602589376880266E-2</v>
          </cell>
          <cell r="H641">
            <v>4.9120848819851071E-2</v>
          </cell>
          <cell r="I641">
            <v>3.9344924624807452E-2</v>
          </cell>
          <cell r="J641">
            <v>3.9391016467227098E-2</v>
          </cell>
          <cell r="K641">
            <v>5.2350482485558521E-2</v>
          </cell>
          <cell r="L641">
            <v>5.5619347235608955E-2</v>
          </cell>
          <cell r="M641">
            <v>5.3517084085719216E-2</v>
          </cell>
          <cell r="N641">
            <v>4.6096728155367091E-2</v>
          </cell>
        </row>
        <row r="642">
          <cell r="D642" t="str">
            <v>4.6.16</v>
          </cell>
          <cell r="E642">
            <v>3.7603052120006336E-2</v>
          </cell>
          <cell r="F642">
            <v>4.8055985100177029E-2</v>
          </cell>
          <cell r="G642">
            <v>4.7845022660686971E-2</v>
          </cell>
          <cell r="H642">
            <v>4.2772695678844265E-2</v>
          </cell>
          <cell r="I642">
            <v>3.8245229604648483E-2</v>
          </cell>
          <cell r="J642">
            <v>3.9336320998324285E-2</v>
          </cell>
          <cell r="K642">
            <v>4.9126216611563411E-2</v>
          </cell>
          <cell r="L642">
            <v>5.0942845086113867E-2</v>
          </cell>
          <cell r="M642">
            <v>4.6266967398475758E-2</v>
          </cell>
          <cell r="N642">
            <v>3.4246787048723748E-2</v>
          </cell>
        </row>
        <row r="643">
          <cell r="D643" t="str">
            <v>4.6.17</v>
          </cell>
          <cell r="E643">
            <v>4.06117444377447E-2</v>
          </cell>
          <cell r="F643">
            <v>4.3095127824678926E-2</v>
          </cell>
          <cell r="G643">
            <v>4.5255955389749802E-2</v>
          </cell>
          <cell r="H643">
            <v>3.99555461503735E-2</v>
          </cell>
          <cell r="I643">
            <v>3.7908264757292712E-2</v>
          </cell>
          <cell r="J643">
            <v>4.1189188410004872E-2</v>
          </cell>
          <cell r="K643">
            <v>4.5388965772782799E-2</v>
          </cell>
          <cell r="L643">
            <v>4.671545458109469E-2</v>
          </cell>
          <cell r="M643">
            <v>3.8219920994940128E-2</v>
          </cell>
          <cell r="N643">
            <v>2.7575016546593698E-2</v>
          </cell>
        </row>
        <row r="644">
          <cell r="D644" t="str">
            <v>4.6.18</v>
          </cell>
          <cell r="E644">
            <v>4.2897344399954428E-2</v>
          </cell>
          <cell r="F644">
            <v>3.6168931573872375E-2</v>
          </cell>
          <cell r="G644">
            <v>4.284451968132183E-2</v>
          </cell>
          <cell r="H644">
            <v>3.8676883176549541E-2</v>
          </cell>
          <cell r="I644">
            <v>3.5998984335764005E-2</v>
          </cell>
          <cell r="J644">
            <v>4.7531764138891694E-2</v>
          </cell>
          <cell r="K644">
            <v>3.7709340220006882E-2</v>
          </cell>
          <cell r="L644">
            <v>4.2644172620154588E-2</v>
          </cell>
          <cell r="M644">
            <v>3.6517804195805373E-2</v>
          </cell>
          <cell r="N644">
            <v>4.2754201276571938E-2</v>
          </cell>
        </row>
        <row r="645">
          <cell r="D645" t="str">
            <v>4.6.19</v>
          </cell>
          <cell r="E645">
            <v>4.6996361575076209E-2</v>
          </cell>
          <cell r="F645">
            <v>3.2918520690657121E-2</v>
          </cell>
          <cell r="G645">
            <v>4.1892389520256541E-2</v>
          </cell>
          <cell r="H645">
            <v>3.7068872841983305E-2</v>
          </cell>
          <cell r="I645">
            <v>3.4782992954881499E-2</v>
          </cell>
          <cell r="J645">
            <v>4.485710132810878E-2</v>
          </cell>
          <cell r="K645">
            <v>3.1793549630350103E-2</v>
          </cell>
          <cell r="L645">
            <v>4.0258655952551278E-2</v>
          </cell>
          <cell r="M645">
            <v>3.5391876877654722E-2</v>
          </cell>
          <cell r="N645">
            <v>4.19993547403213E-2</v>
          </cell>
        </row>
        <row r="646">
          <cell r="D646" t="str">
            <v>4.6.20</v>
          </cell>
          <cell r="E646">
            <v>4.7847318419144094E-2</v>
          </cell>
          <cell r="F646">
            <v>3.5228175295370506E-2</v>
          </cell>
          <cell r="G646">
            <v>3.9914203181284733E-2</v>
          </cell>
          <cell r="H646">
            <v>3.6527219392974659E-2</v>
          </cell>
          <cell r="I646">
            <v>3.8388320422426535E-2</v>
          </cell>
          <cell r="J646">
            <v>4.8625688835662158E-2</v>
          </cell>
          <cell r="K646">
            <v>3.4998785457328214E-2</v>
          </cell>
          <cell r="L646">
            <v>3.9886931333197609E-2</v>
          </cell>
          <cell r="M646">
            <v>3.4107662246819527E-2</v>
          </cell>
          <cell r="N646">
            <v>4.8359224186355902E-2</v>
          </cell>
        </row>
        <row r="647">
          <cell r="D647" t="str">
            <v>4.6.21</v>
          </cell>
          <cell r="E647">
            <v>5.0075308226886113E-2</v>
          </cell>
          <cell r="F647">
            <v>3.9865873425613943E-2</v>
          </cell>
          <cell r="G647">
            <v>4.0874453797543085E-2</v>
          </cell>
          <cell r="H647">
            <v>3.7078927934120411E-2</v>
          </cell>
          <cell r="I647">
            <v>3.87418389134076E-2</v>
          </cell>
          <cell r="J647">
            <v>4.9985860443863883E-2</v>
          </cell>
          <cell r="K647">
            <v>4.0004363890255426E-2</v>
          </cell>
          <cell r="L647">
            <v>3.8398140053303227E-2</v>
          </cell>
          <cell r="M647">
            <v>3.4375643596804943E-2</v>
          </cell>
          <cell r="N647">
            <v>3.8701531125094293E-2</v>
          </cell>
        </row>
        <row r="648">
          <cell r="D648" t="str">
            <v>4.6.22</v>
          </cell>
          <cell r="E648">
            <v>4.8046584287583946E-2</v>
          </cell>
          <cell r="F648">
            <v>3.8920981177463516E-2</v>
          </cell>
          <cell r="G648">
            <v>3.8300276291019293E-2</v>
          </cell>
          <cell r="H648">
            <v>3.7111506432644645E-2</v>
          </cell>
          <cell r="I648">
            <v>3.5938381165881529E-2</v>
          </cell>
          <cell r="J648">
            <v>4.907158596738688E-2</v>
          </cell>
          <cell r="K648">
            <v>3.7365572436459236E-2</v>
          </cell>
          <cell r="L648">
            <v>3.3206373493531782E-2</v>
          </cell>
          <cell r="M648">
            <v>3.3411722033281237E-2</v>
          </cell>
          <cell r="N648">
            <v>4.1787844441838883E-2</v>
          </cell>
        </row>
        <row r="649">
          <cell r="D649" t="str">
            <v>4.6.23</v>
          </cell>
          <cell r="E649">
            <v>4.3535937712743937E-2</v>
          </cell>
          <cell r="F649">
            <v>3.7687647328543378E-2</v>
          </cell>
          <cell r="G649">
            <v>3.5374447768308802E-2</v>
          </cell>
          <cell r="H649">
            <v>3.6150354539675869E-2</v>
          </cell>
          <cell r="I649">
            <v>3.6850935842005286E-2</v>
          </cell>
          <cell r="J649">
            <v>4.3091558246488547E-2</v>
          </cell>
          <cell r="K649">
            <v>3.8235721336310938E-2</v>
          </cell>
          <cell r="L649">
            <v>3.0067289945189483E-2</v>
          </cell>
          <cell r="M649">
            <v>3.3906105791532484E-2</v>
          </cell>
          <cell r="N649">
            <v>3.6870740896563545E-2</v>
          </cell>
        </row>
        <row r="650">
          <cell r="D650" t="str">
            <v>4.6.24</v>
          </cell>
          <cell r="E650">
            <v>3.7197824836543193E-2</v>
          </cell>
          <cell r="F650">
            <v>3.5822171263522738E-2</v>
          </cell>
          <cell r="G650">
            <v>3.1885530858870401E-2</v>
          </cell>
          <cell r="H650">
            <v>3.3122680110688744E-2</v>
          </cell>
          <cell r="I650">
            <v>3.8063981235462944E-2</v>
          </cell>
          <cell r="J650">
            <v>3.8755603863290869E-2</v>
          </cell>
          <cell r="K650">
            <v>3.84954814780928E-2</v>
          </cell>
          <cell r="L650">
            <v>2.7487114202428255E-2</v>
          </cell>
          <cell r="M650">
            <v>3.3172474098305288E-2</v>
          </cell>
          <cell r="N650">
            <v>3.3152962051016387E-2</v>
          </cell>
        </row>
        <row r="651">
          <cell r="D651" t="str">
            <v>4.7.1</v>
          </cell>
          <cell r="E651">
            <v>3.2125729606924426E-2</v>
          </cell>
          <cell r="F651">
            <v>4.2369743437213572E-2</v>
          </cell>
          <cell r="G651">
            <v>3.7654772537509609E-2</v>
          </cell>
          <cell r="H651">
            <v>4.4630158690424582E-2</v>
          </cell>
          <cell r="I651">
            <v>3.9517351306803825E-2</v>
          </cell>
          <cell r="J651">
            <v>3.2264834978408319E-2</v>
          </cell>
          <cell r="K651">
            <v>4.5066552729098784E-2</v>
          </cell>
          <cell r="L651">
            <v>3.3952661532390647E-2</v>
          </cell>
          <cell r="M651">
            <v>3.8590985720081065E-2</v>
          </cell>
          <cell r="N651">
            <v>3.9825426541045983E-2</v>
          </cell>
        </row>
        <row r="652">
          <cell r="D652" t="str">
            <v>4.7.2</v>
          </cell>
          <cell r="E652">
            <v>3.1618800731389916E-2</v>
          </cell>
          <cell r="F652">
            <v>4.2934993077768518E-2</v>
          </cell>
          <cell r="G652">
            <v>3.6719569441625056E-2</v>
          </cell>
          <cell r="H652">
            <v>4.3055754177104104E-2</v>
          </cell>
          <cell r="I652">
            <v>4.0447498905011266E-2</v>
          </cell>
          <cell r="J652">
            <v>3.0482609039849343E-2</v>
          </cell>
          <cell r="K652">
            <v>4.2206090706160486E-2</v>
          </cell>
          <cell r="L652">
            <v>3.3839697262570169E-2</v>
          </cell>
          <cell r="M652">
            <v>3.915610456659277E-2</v>
          </cell>
          <cell r="N652">
            <v>2.9326359949480546E-2</v>
          </cell>
        </row>
        <row r="653">
          <cell r="D653" t="str">
            <v>4.7.3</v>
          </cell>
          <cell r="E653">
            <v>3.0597302457019467E-2</v>
          </cell>
          <cell r="F653">
            <v>4.3021853368966231E-2</v>
          </cell>
          <cell r="G653">
            <v>3.6782473694136661E-2</v>
          </cell>
          <cell r="H653">
            <v>4.2717939198095474E-2</v>
          </cell>
          <cell r="I653">
            <v>3.8706990808826051E-2</v>
          </cell>
          <cell r="J653">
            <v>2.9664165841091782E-2</v>
          </cell>
          <cell r="K653">
            <v>4.272135891762955E-2</v>
          </cell>
          <cell r="L653">
            <v>3.3464131945128733E-2</v>
          </cell>
          <cell r="M653">
            <v>3.8563018103697583E-2</v>
          </cell>
          <cell r="N653">
            <v>2.6531930577385426E-2</v>
          </cell>
        </row>
        <row r="654">
          <cell r="D654" t="str">
            <v>4.7.4</v>
          </cell>
          <cell r="E654">
            <v>3.1926848604560534E-2</v>
          </cell>
          <cell r="F654">
            <v>4.2462786557447209E-2</v>
          </cell>
          <cell r="G654">
            <v>3.6317426802018958E-2</v>
          </cell>
          <cell r="H654">
            <v>4.2103114283988795E-2</v>
          </cell>
          <cell r="I654">
            <v>3.127942567057445E-2</v>
          </cell>
          <cell r="J654">
            <v>2.8770638130422369E-2</v>
          </cell>
          <cell r="K654">
            <v>4.1966030327409969E-2</v>
          </cell>
          <cell r="L654">
            <v>3.2891373118683731E-2</v>
          </cell>
          <cell r="M654">
            <v>3.8412511961922517E-2</v>
          </cell>
          <cell r="N654">
            <v>3.2637154134369704E-2</v>
          </cell>
        </row>
        <row r="655">
          <cell r="D655" t="str">
            <v>4.7.5</v>
          </cell>
          <cell r="E655">
            <v>3.2794775668158173E-2</v>
          </cell>
          <cell r="F655">
            <v>4.2141204276405386E-2</v>
          </cell>
          <cell r="G655">
            <v>3.6682535226505816E-2</v>
          </cell>
          <cell r="H655">
            <v>4.2912581431048355E-2</v>
          </cell>
          <cell r="I655">
            <v>2.8761601793716202E-2</v>
          </cell>
          <cell r="J655">
            <v>3.2020828663793528E-2</v>
          </cell>
          <cell r="K655">
            <v>4.248207101039482E-2</v>
          </cell>
          <cell r="L655">
            <v>3.5447956217965107E-2</v>
          </cell>
          <cell r="M655">
            <v>4.0070097803042819E-2</v>
          </cell>
          <cell r="N655">
            <v>3.5277727868367012E-2</v>
          </cell>
        </row>
        <row r="656">
          <cell r="D656" t="str">
            <v>4.7.6</v>
          </cell>
          <cell r="E656">
            <v>3.5367941017475417E-2</v>
          </cell>
          <cell r="F656">
            <v>4.3939242372667602E-2</v>
          </cell>
          <cell r="G656">
            <v>3.8920422023170295E-2</v>
          </cell>
          <cell r="H656">
            <v>4.4620492671215969E-2</v>
          </cell>
          <cell r="I656">
            <v>3.4099547516850119E-2</v>
          </cell>
          <cell r="J656">
            <v>3.8152260733000688E-2</v>
          </cell>
          <cell r="K656">
            <v>4.3732494421344414E-2</v>
          </cell>
          <cell r="L656">
            <v>3.8663894999506808E-2</v>
          </cell>
          <cell r="M656">
            <v>4.6375786156721874E-2</v>
          </cell>
          <cell r="N656">
            <v>3.0951064949736092E-2</v>
          </cell>
        </row>
        <row r="657">
          <cell r="D657" t="str">
            <v>4.7.7</v>
          </cell>
          <cell r="E657">
            <v>4.1420066503147883E-2</v>
          </cell>
          <cell r="F657">
            <v>3.7884185539219843E-2</v>
          </cell>
          <cell r="G657">
            <v>4.0278603133437979E-2</v>
          </cell>
          <cell r="H657">
            <v>4.3411579345749289E-2</v>
          </cell>
          <cell r="I657">
            <v>4.5339799898938229E-2</v>
          </cell>
          <cell r="J657">
            <v>4.100761536037989E-2</v>
          </cell>
          <cell r="K657">
            <v>3.9411853260478975E-2</v>
          </cell>
          <cell r="L657">
            <v>4.2516228691940022E-2</v>
          </cell>
          <cell r="M657">
            <v>4.5906775957576106E-2</v>
          </cell>
          <cell r="N657">
            <v>3.3316068482619837E-2</v>
          </cell>
        </row>
        <row r="658">
          <cell r="D658" t="str">
            <v>4.7.8</v>
          </cell>
          <cell r="E658">
            <v>4.5629994842233311E-2</v>
          </cell>
          <cell r="F658">
            <v>3.5632959229579667E-2</v>
          </cell>
          <cell r="G658">
            <v>4.2349500041413621E-2</v>
          </cell>
          <cell r="H658">
            <v>4.4574971503831828E-2</v>
          </cell>
          <cell r="I658">
            <v>4.547366160098288E-2</v>
          </cell>
          <cell r="J658">
            <v>4.9028512840633219E-2</v>
          </cell>
          <cell r="K658">
            <v>3.7078662467947263E-2</v>
          </cell>
          <cell r="L658">
            <v>4.38376994369961E-2</v>
          </cell>
          <cell r="M658">
            <v>4.6140800513912159E-2</v>
          </cell>
          <cell r="N658">
            <v>3.7083950907405773E-2</v>
          </cell>
        </row>
        <row r="659">
          <cell r="D659" t="str">
            <v>4.7.9</v>
          </cell>
          <cell r="E659">
            <v>5.0815896671018199E-2</v>
          </cell>
          <cell r="F659">
            <v>3.800942071458583E-2</v>
          </cell>
          <cell r="G659">
            <v>4.3764737896542505E-2</v>
          </cell>
          <cell r="H659">
            <v>4.4679314941955546E-2</v>
          </cell>
          <cell r="I659">
            <v>4.6737316068284449E-2</v>
          </cell>
          <cell r="J659">
            <v>4.9065394529035654E-2</v>
          </cell>
          <cell r="K659">
            <v>4.101395918420947E-2</v>
          </cell>
          <cell r="L659">
            <v>4.6480981591371894E-2</v>
          </cell>
          <cell r="M659">
            <v>4.6522351843954923E-2</v>
          </cell>
          <cell r="N659">
            <v>4.4573611755835303E-2</v>
          </cell>
        </row>
        <row r="660">
          <cell r="D660" t="str">
            <v>4.7.10</v>
          </cell>
          <cell r="E660">
            <v>5.1147329176111367E-2</v>
          </cell>
          <cell r="F660">
            <v>4.0007977916663627E-2</v>
          </cell>
          <cell r="G660">
            <v>4.4495079160572611E-2</v>
          </cell>
          <cell r="H660">
            <v>4.3617457293337818E-2</v>
          </cell>
          <cell r="I660">
            <v>4.3799242939407138E-2</v>
          </cell>
          <cell r="J660">
            <v>4.9323147988402247E-2</v>
          </cell>
          <cell r="K660">
            <v>4.3034893221708032E-2</v>
          </cell>
          <cell r="L660">
            <v>4.7226900063021188E-2</v>
          </cell>
          <cell r="M660">
            <v>4.6617787730789305E-2</v>
          </cell>
          <cell r="N660">
            <v>4.7122767841853257E-2</v>
          </cell>
        </row>
        <row r="661">
          <cell r="D661" t="str">
            <v>4.7.11</v>
          </cell>
          <cell r="E661">
            <v>4.9190830131693591E-2</v>
          </cell>
          <cell r="F661">
            <v>4.2214872026620671E-2</v>
          </cell>
          <cell r="G661">
            <v>4.4811607652707079E-2</v>
          </cell>
          <cell r="H661">
            <v>4.2824678487134157E-2</v>
          </cell>
          <cell r="I661">
            <v>4.3325143036965552E-2</v>
          </cell>
          <cell r="J661">
            <v>5.0000369183865995E-2</v>
          </cell>
          <cell r="K661">
            <v>4.4546530846763362E-2</v>
          </cell>
          <cell r="L661">
            <v>4.7596605955128143E-2</v>
          </cell>
          <cell r="M661">
            <v>4.4273313386944659E-2</v>
          </cell>
          <cell r="N661">
            <v>6.7095021136708621E-2</v>
          </cell>
        </row>
        <row r="662">
          <cell r="D662" t="str">
            <v>4.7.12</v>
          </cell>
          <cell r="E662">
            <v>4.6296626365800377E-2</v>
          </cell>
          <cell r="F662">
            <v>4.2882034985904566E-2</v>
          </cell>
          <cell r="G662">
            <v>4.460730983577494E-2</v>
          </cell>
          <cell r="H662">
            <v>4.1232594246372281E-2</v>
          </cell>
          <cell r="I662">
            <v>4.3237941699633603E-2</v>
          </cell>
          <cell r="J662">
            <v>4.8378404273419946E-2</v>
          </cell>
          <cell r="K662">
            <v>4.4292150034528001E-2</v>
          </cell>
          <cell r="L662">
            <v>4.7736329402856943E-2</v>
          </cell>
          <cell r="M662">
            <v>4.5075436157860763E-2</v>
          </cell>
          <cell r="N662">
            <v>6.4865431641465771E-2</v>
          </cell>
        </row>
        <row r="663">
          <cell r="D663" t="str">
            <v>4.7.13</v>
          </cell>
          <cell r="E663">
            <v>4.3573317291541964E-2</v>
          </cell>
          <cell r="F663">
            <v>4.3178716815661891E-2</v>
          </cell>
          <cell r="G663">
            <v>4.5412731439168838E-2</v>
          </cell>
          <cell r="H663">
            <v>4.2309322693772494E-2</v>
          </cell>
          <cell r="I663">
            <v>4.6838133053024367E-2</v>
          </cell>
          <cell r="J663">
            <v>4.4215008455925249E-2</v>
          </cell>
          <cell r="K663">
            <v>4.3768354925942415E-2</v>
          </cell>
          <cell r="L663">
            <v>4.8467309746545964E-2</v>
          </cell>
          <cell r="M663">
            <v>4.6320043141249628E-2</v>
          </cell>
          <cell r="N663">
            <v>7.400113705639387E-2</v>
          </cell>
        </row>
        <row r="664">
          <cell r="D664" t="str">
            <v>4.7.14</v>
          </cell>
          <cell r="E664">
            <v>4.333945443438731E-2</v>
          </cell>
          <cell r="F664">
            <v>4.1534554111941194E-2</v>
          </cell>
          <cell r="G664">
            <v>4.540641115430414E-2</v>
          </cell>
          <cell r="H664">
            <v>4.2295112819380337E-2</v>
          </cell>
          <cell r="I664">
            <v>4.4068649176322167E-2</v>
          </cell>
          <cell r="J664">
            <v>4.0913022086722033E-2</v>
          </cell>
          <cell r="K664">
            <v>4.4192382367220534E-2</v>
          </cell>
          <cell r="L664">
            <v>4.8454756268431112E-2</v>
          </cell>
          <cell r="M664">
            <v>4.642172609016279E-2</v>
          </cell>
          <cell r="N664">
            <v>6.4797724622645339E-2</v>
          </cell>
        </row>
        <row r="665">
          <cell r="D665" t="str">
            <v>4.7.15</v>
          </cell>
          <cell r="E665">
            <v>4.2235994182783392E-2</v>
          </cell>
          <cell r="F665">
            <v>4.13425481415459E-2</v>
          </cell>
          <cell r="G665">
            <v>4.5062494761089332E-2</v>
          </cell>
          <cell r="H665">
            <v>4.1859150568407361E-2</v>
          </cell>
          <cell r="I665">
            <v>4.2919733310773159E-2</v>
          </cell>
          <cell r="J665">
            <v>3.9184059911891729E-2</v>
          </cell>
          <cell r="K665">
            <v>4.4889805304199434E-2</v>
          </cell>
          <cell r="L665">
            <v>4.7404028446896805E-2</v>
          </cell>
          <cell r="M665">
            <v>4.7246049958620424E-2</v>
          </cell>
          <cell r="N665">
            <v>5.3880297152142667E-2</v>
          </cell>
        </row>
        <row r="666">
          <cell r="D666" t="str">
            <v>4.7.16</v>
          </cell>
          <cell r="E666">
            <v>4.0463285280312719E-2</v>
          </cell>
          <cell r="F666">
            <v>4.2233965504737694E-2</v>
          </cell>
          <cell r="G666">
            <v>4.4966678578993599E-2</v>
          </cell>
          <cell r="H666">
            <v>4.2031734449832901E-2</v>
          </cell>
          <cell r="I666">
            <v>4.288684157827076E-2</v>
          </cell>
          <cell r="J666">
            <v>4.1800817538955162E-2</v>
          </cell>
          <cell r="K666">
            <v>4.2059499380819522E-2</v>
          </cell>
          <cell r="L666">
            <v>4.6962237996605247E-2</v>
          </cell>
          <cell r="M666">
            <v>4.46323752935038E-2</v>
          </cell>
          <cell r="N666">
            <v>4.0867376966862545E-2</v>
          </cell>
        </row>
        <row r="667">
          <cell r="D667" t="str">
            <v>4.7.17</v>
          </cell>
          <cell r="E667">
            <v>4.1724558721535375E-2</v>
          </cell>
          <cell r="F667">
            <v>3.9489371989382752E-2</v>
          </cell>
          <cell r="G667">
            <v>4.4221448979881971E-2</v>
          </cell>
          <cell r="H667">
            <v>3.8882347114350402E-2</v>
          </cell>
          <cell r="I667">
            <v>3.9995734783710837E-2</v>
          </cell>
          <cell r="J667">
            <v>4.4489988049158609E-2</v>
          </cell>
          <cell r="K667">
            <v>3.8888236414550879E-2</v>
          </cell>
          <cell r="L667">
            <v>4.6680202052744063E-2</v>
          </cell>
          <cell r="M667">
            <v>3.9328619588614624E-2</v>
          </cell>
          <cell r="N667">
            <v>3.4464716739651485E-2</v>
          </cell>
        </row>
        <row r="668">
          <cell r="D668" t="str">
            <v>4.7.18</v>
          </cell>
          <cell r="E668">
            <v>4.5312855242471882E-2</v>
          </cell>
          <cell r="F668">
            <v>3.8483168243967754E-2</v>
          </cell>
          <cell r="G668">
            <v>4.4388422279896617E-2</v>
          </cell>
          <cell r="H668">
            <v>3.941926556594666E-2</v>
          </cell>
          <cell r="I668">
            <v>4.427273090263939E-2</v>
          </cell>
          <cell r="J668">
            <v>4.4853080014386267E-2</v>
          </cell>
          <cell r="K668">
            <v>3.4517384605159657E-2</v>
          </cell>
          <cell r="L668">
            <v>4.5875944825947743E-2</v>
          </cell>
          <cell r="M668">
            <v>3.9258844710626954E-2</v>
          </cell>
          <cell r="N668">
            <v>3.3844025158558236E-2</v>
          </cell>
        </row>
        <row r="669">
          <cell r="D669" t="str">
            <v>4.7.19</v>
          </cell>
          <cell r="E669">
            <v>4.5480950889585536E-2</v>
          </cell>
          <cell r="F669">
            <v>3.7743502687660753E-2</v>
          </cell>
          <cell r="G669">
            <v>4.3370143103690834E-2</v>
          </cell>
          <cell r="H669">
            <v>3.8431431449046163E-2</v>
          </cell>
          <cell r="I669">
            <v>4.2031350563603652E-2</v>
          </cell>
          <cell r="J669">
            <v>4.7383736330673762E-2</v>
          </cell>
          <cell r="K669">
            <v>3.2067194088429986E-2</v>
          </cell>
          <cell r="L669">
            <v>4.3331370141959404E-2</v>
          </cell>
          <cell r="M669">
            <v>3.8187425509791498E-2</v>
          </cell>
          <cell r="N669">
            <v>3.5232150770094887E-2</v>
          </cell>
        </row>
        <row r="670">
          <cell r="D670" t="str">
            <v>4.7.20</v>
          </cell>
          <cell r="E670">
            <v>4.6721014436578584E-2</v>
          </cell>
          <cell r="F670">
            <v>4.2293106425637571E-2</v>
          </cell>
          <cell r="G670">
            <v>4.2031843519434529E-2</v>
          </cell>
          <cell r="H670">
            <v>3.9263370025377012E-2</v>
          </cell>
          <cell r="I670">
            <v>4.1284937713002637E-2</v>
          </cell>
          <cell r="J670">
            <v>4.6987351760750889E-2</v>
          </cell>
          <cell r="K670">
            <v>3.8466615519148845E-2</v>
          </cell>
          <cell r="L670">
            <v>4.3477174446794033E-2</v>
          </cell>
          <cell r="M670">
            <v>3.7513703891756289E-2</v>
          </cell>
          <cell r="N670">
            <v>3.3472031732198447E-2</v>
          </cell>
        </row>
        <row r="671">
          <cell r="D671" t="str">
            <v>4.7.21</v>
          </cell>
          <cell r="E671">
            <v>4.7435928444514726E-2</v>
          </cell>
          <cell r="F671">
            <v>4.7025883521101215E-2</v>
          </cell>
          <cell r="G671">
            <v>4.3306202059042634E-2</v>
          </cell>
          <cell r="H671">
            <v>4.019750403556302E-2</v>
          </cell>
          <cell r="I671">
            <v>4.2072044521025226E-2</v>
          </cell>
          <cell r="J671">
            <v>4.9774315627426798E-2</v>
          </cell>
          <cell r="K671">
            <v>4.4441979798146652E-2</v>
          </cell>
          <cell r="L671">
            <v>4.1176106578450077E-2</v>
          </cell>
          <cell r="M671">
            <v>3.7278045488415019E-2</v>
          </cell>
          <cell r="N671">
            <v>2.614544732209519E-2</v>
          </cell>
        </row>
        <row r="672">
          <cell r="D672" t="str">
            <v>4.7.22</v>
          </cell>
          <cell r="E672">
            <v>4.6663838680769384E-2</v>
          </cell>
          <cell r="F672">
            <v>4.5630950843746632E-2</v>
          </cell>
          <cell r="G672">
            <v>4.1230718382654692E-2</v>
          </cell>
          <cell r="H672">
            <v>3.8871276630812343E-2</v>
          </cell>
          <cell r="I672">
            <v>3.9308527051614153E-2</v>
          </cell>
          <cell r="J672">
            <v>4.5571300436002472E-2</v>
          </cell>
          <cell r="K672">
            <v>4.2999151558881683E-2</v>
          </cell>
          <cell r="L672">
            <v>3.7480325148369083E-2</v>
          </cell>
          <cell r="M672">
            <v>3.5884470101608945E-2</v>
          </cell>
          <cell r="N672">
            <v>2.9904899300957952E-2</v>
          </cell>
        </row>
        <row r="673">
          <cell r="D673" t="str">
            <v>4.7.23</v>
          </cell>
          <cell r="E673">
            <v>4.1715958998338971E-2</v>
          </cell>
          <cell r="F673">
            <v>4.4677761568575843E-2</v>
          </cell>
          <cell r="G673">
            <v>3.943601460553136E-2</v>
          </cell>
          <cell r="H673">
            <v>3.8155165053887226E-2</v>
          </cell>
          <cell r="I673">
            <v>4.4876408932660213E-2</v>
          </cell>
          <cell r="J673">
            <v>4.0925059095474274E-2</v>
          </cell>
          <cell r="K673">
            <v>4.3731008899198683E-2</v>
          </cell>
          <cell r="L673">
            <v>3.405419651616625E-2</v>
          </cell>
          <cell r="M673">
            <v>3.6077552374167106E-2</v>
          </cell>
          <cell r="N673">
            <v>3.7788683496295605E-2</v>
          </cell>
        </row>
        <row r="674">
          <cell r="D674" t="str">
            <v>4.7.24</v>
          </cell>
          <cell r="E674">
            <v>3.6400701621647318E-2</v>
          </cell>
          <cell r="F674">
            <v>4.2865196642998211E-2</v>
          </cell>
          <cell r="G674">
            <v>3.7782853690896227E-2</v>
          </cell>
          <cell r="H674">
            <v>3.7903683323365765E-2</v>
          </cell>
          <cell r="I674">
            <v>4.8719387167359393E-2</v>
          </cell>
          <cell r="J674">
            <v>3.5743479130329631E-2</v>
          </cell>
          <cell r="K674">
            <v>4.2425740010628613E-2</v>
          </cell>
          <cell r="L674">
            <v>3.2981887613530839E-2</v>
          </cell>
          <cell r="M674">
            <v>3.6146173948386387E-2</v>
          </cell>
          <cell r="N674">
            <v>4.6994993895830242E-2</v>
          </cell>
        </row>
        <row r="675">
          <cell r="D675" t="str">
            <v>5.1.1</v>
          </cell>
          <cell r="E675">
            <v>2.9911093824657221E-2</v>
          </cell>
          <cell r="F675">
            <v>4.6395093553277922E-2</v>
          </cell>
          <cell r="G675">
            <v>3.6822513340641301E-2</v>
          </cell>
          <cell r="H675">
            <v>4.7341561431167613E-2</v>
          </cell>
          <cell r="I675">
            <v>3.9897424406518035E-2</v>
          </cell>
          <cell r="J675">
            <v>3.1281775762977054E-2</v>
          </cell>
          <cell r="K675">
            <v>4.6798969579718117E-2</v>
          </cell>
          <cell r="L675">
            <v>3.5912519247192506E-2</v>
          </cell>
          <cell r="M675">
            <v>4.1850075433929955E-2</v>
          </cell>
          <cell r="N675">
            <v>3.052869899587508E-2</v>
          </cell>
        </row>
        <row r="676">
          <cell r="D676" t="str">
            <v>5.1.2</v>
          </cell>
          <cell r="E676">
            <v>2.7550726225100193E-2</v>
          </cell>
          <cell r="F676">
            <v>4.5609829985998884E-2</v>
          </cell>
          <cell r="G676">
            <v>3.6707972205579163E-2</v>
          </cell>
          <cell r="H676">
            <v>4.7431264934705043E-2</v>
          </cell>
          <cell r="I676">
            <v>4.2141209338420048E-2</v>
          </cell>
          <cell r="J676">
            <v>2.8500402239159377E-2</v>
          </cell>
          <cell r="K676">
            <v>4.4607135306563593E-2</v>
          </cell>
          <cell r="L676">
            <v>3.6667175767141895E-2</v>
          </cell>
          <cell r="M676">
            <v>4.4314220143305133E-2</v>
          </cell>
          <cell r="N676">
            <v>3.2600759353019988E-2</v>
          </cell>
        </row>
        <row r="677">
          <cell r="D677" t="str">
            <v>5.1.3</v>
          </cell>
          <cell r="E677">
            <v>2.6318580105250421E-2</v>
          </cell>
          <cell r="F677">
            <v>4.4505907508040593E-2</v>
          </cell>
          <cell r="G677">
            <v>3.5643117902791982E-2</v>
          </cell>
          <cell r="H677">
            <v>4.5830673008841166E-2</v>
          </cell>
          <cell r="I677">
            <v>3.9977643043424084E-2</v>
          </cell>
          <cell r="J677">
            <v>2.7624456392036537E-2</v>
          </cell>
          <cell r="K677">
            <v>4.3001948953159654E-2</v>
          </cell>
          <cell r="L677">
            <v>3.5160886145155092E-2</v>
          </cell>
          <cell r="M677">
            <v>4.2308184973870573E-2</v>
          </cell>
          <cell r="N677">
            <v>3.2542371942058321E-2</v>
          </cell>
        </row>
        <row r="678">
          <cell r="D678" t="str">
            <v>5.1.4</v>
          </cell>
          <cell r="E678">
            <v>2.6443855152716231E-2</v>
          </cell>
          <cell r="F678">
            <v>4.3588690607513733E-2</v>
          </cell>
          <cell r="G678">
            <v>3.4816655430055785E-2</v>
          </cell>
          <cell r="H678">
            <v>4.4727945299233504E-2</v>
          </cell>
          <cell r="I678">
            <v>4.0083612536883167E-2</v>
          </cell>
          <cell r="J678">
            <v>2.753417108308966E-2</v>
          </cell>
          <cell r="K678">
            <v>4.110510723276338E-2</v>
          </cell>
          <cell r="L678">
            <v>3.4134255119578266E-2</v>
          </cell>
          <cell r="M678">
            <v>4.2278379982694902E-2</v>
          </cell>
          <cell r="N678">
            <v>3.1609360907233493E-2</v>
          </cell>
        </row>
        <row r="679">
          <cell r="D679" t="str">
            <v>5.1.5</v>
          </cell>
          <cell r="E679">
            <v>2.7413656895200287E-2</v>
          </cell>
          <cell r="F679">
            <v>4.4756349115260642E-2</v>
          </cell>
          <cell r="G679">
            <v>3.6224319599909668E-2</v>
          </cell>
          <cell r="H679">
            <v>4.5254733520987599E-2</v>
          </cell>
          <cell r="I679">
            <v>4.3008379544436343E-2</v>
          </cell>
          <cell r="J679">
            <v>2.8233149717110429E-2</v>
          </cell>
          <cell r="K679">
            <v>4.2618172590079717E-2</v>
          </cell>
          <cell r="L679">
            <v>3.5927179971784469E-2</v>
          </cell>
          <cell r="M679">
            <v>4.27441114096919E-2</v>
          </cell>
          <cell r="N679">
            <v>4.1154020250337507E-2</v>
          </cell>
        </row>
        <row r="680">
          <cell r="D680" t="str">
            <v>5.1.6</v>
          </cell>
          <cell r="E680">
            <v>2.8702569533163573E-2</v>
          </cell>
          <cell r="F680">
            <v>3.9659696749874497E-2</v>
          </cell>
          <cell r="G680">
            <v>3.7047502759194204E-2</v>
          </cell>
          <cell r="H680">
            <v>4.2477247263310272E-2</v>
          </cell>
          <cell r="I680">
            <v>4.307628450822628E-2</v>
          </cell>
          <cell r="J680">
            <v>2.9751302373771112E-2</v>
          </cell>
          <cell r="K680">
            <v>3.9040599431908289E-2</v>
          </cell>
          <cell r="L680">
            <v>3.5153261047150712E-2</v>
          </cell>
          <cell r="M680">
            <v>4.2097274845474771E-2</v>
          </cell>
          <cell r="N680">
            <v>5.0850486861941872E-2</v>
          </cell>
        </row>
        <row r="681">
          <cell r="D681" t="str">
            <v>5.1.7</v>
          </cell>
          <cell r="E681">
            <v>3.1625888402423571E-2</v>
          </cell>
          <cell r="F681">
            <v>3.4964383856302926E-2</v>
          </cell>
          <cell r="G681">
            <v>3.768639856688466E-2</v>
          </cell>
          <cell r="H681">
            <v>3.9092259173942136E-2</v>
          </cell>
          <cell r="I681">
            <v>4.4783930315036344E-2</v>
          </cell>
          <cell r="J681">
            <v>3.5939221953747331E-2</v>
          </cell>
          <cell r="K681">
            <v>3.8218441545249018E-2</v>
          </cell>
          <cell r="L681">
            <v>3.8498587398302857E-2</v>
          </cell>
          <cell r="M681">
            <v>4.1140216102112354E-2</v>
          </cell>
          <cell r="N681">
            <v>5.2895827556443314E-2</v>
          </cell>
        </row>
        <row r="682">
          <cell r="D682" t="str">
            <v>5.1.8</v>
          </cell>
          <cell r="E682">
            <v>3.8245360515622065E-2</v>
          </cell>
          <cell r="F682">
            <v>3.3820066200517925E-2</v>
          </cell>
          <cell r="G682">
            <v>4.1450706542760382E-2</v>
          </cell>
          <cell r="H682">
            <v>3.9509605212731176E-2</v>
          </cell>
          <cell r="I682">
            <v>4.4636705522597013E-2</v>
          </cell>
          <cell r="J682">
            <v>4.2585046927477284E-2</v>
          </cell>
          <cell r="K682">
            <v>3.8757965468195238E-2</v>
          </cell>
          <cell r="L682">
            <v>3.879840016696872E-2</v>
          </cell>
          <cell r="M682">
            <v>4.1137485873913061E-2</v>
          </cell>
          <cell r="N682">
            <v>4.5876077371434391E-2</v>
          </cell>
        </row>
        <row r="683">
          <cell r="D683" t="str">
            <v>5.1.9</v>
          </cell>
          <cell r="E683">
            <v>4.4676133613728693E-2</v>
          </cell>
          <cell r="F683">
            <v>3.6771717632694753E-2</v>
          </cell>
          <cell r="G683">
            <v>4.4502178998951231E-2</v>
          </cell>
          <cell r="H683">
            <v>4.1102086691107452E-2</v>
          </cell>
          <cell r="I683">
            <v>4.5580768774969742E-2</v>
          </cell>
          <cell r="J683">
            <v>4.2678307775229393E-2</v>
          </cell>
          <cell r="K683">
            <v>3.9462698422739653E-2</v>
          </cell>
          <cell r="L683">
            <v>4.4139011203151467E-2</v>
          </cell>
          <cell r="M683">
            <v>4.2075319260372078E-2</v>
          </cell>
          <cell r="N683">
            <v>5.4743244823956018E-2</v>
          </cell>
        </row>
        <row r="684">
          <cell r="D684" t="str">
            <v>5.1.10</v>
          </cell>
          <cell r="E684">
            <v>4.7791976799192358E-2</v>
          </cell>
          <cell r="F684">
            <v>3.6934339018929827E-2</v>
          </cell>
          <cell r="G684">
            <v>4.5135765841386191E-2</v>
          </cell>
          <cell r="H684">
            <v>4.0352505454031656E-2</v>
          </cell>
          <cell r="I684">
            <v>4.4055491163434039E-2</v>
          </cell>
          <cell r="J684">
            <v>4.768874204347065E-2</v>
          </cell>
          <cell r="K684">
            <v>4.2782061416319968E-2</v>
          </cell>
          <cell r="L684">
            <v>4.5275493079529501E-2</v>
          </cell>
          <cell r="M684">
            <v>4.3050465765554852E-2</v>
          </cell>
          <cell r="N684">
            <v>6.2944004097806636E-2</v>
          </cell>
        </row>
        <row r="685">
          <cell r="D685" t="str">
            <v>5.1.11</v>
          </cell>
          <cell r="E685">
            <v>4.8342368726238871E-2</v>
          </cell>
          <cell r="F685">
            <v>3.8756051099942422E-2</v>
          </cell>
          <cell r="G685">
            <v>4.6571174177219822E-2</v>
          </cell>
          <cell r="H685">
            <v>4.0490969358729395E-2</v>
          </cell>
          <cell r="I685">
            <v>4.242123305077948E-2</v>
          </cell>
          <cell r="J685">
            <v>4.7244549606840783E-2</v>
          </cell>
          <cell r="K685">
            <v>4.4831643562156083E-2</v>
          </cell>
          <cell r="L685">
            <v>4.7623205610976847E-2</v>
          </cell>
          <cell r="M685">
            <v>4.2408748379211401E-2</v>
          </cell>
          <cell r="N685">
            <v>5.6479033278647103E-2</v>
          </cell>
        </row>
        <row r="686">
          <cell r="D686" t="str">
            <v>5.1.12</v>
          </cell>
          <cell r="E686">
            <v>4.5588565343389675E-2</v>
          </cell>
          <cell r="F686">
            <v>4.1998454364110656E-2</v>
          </cell>
          <cell r="G686">
            <v>4.8927851531205366E-2</v>
          </cell>
          <cell r="H686">
            <v>4.1577183024657523E-2</v>
          </cell>
          <cell r="I686">
            <v>4.1248288275850725E-2</v>
          </cell>
          <cell r="J686">
            <v>4.6638240352613908E-2</v>
          </cell>
          <cell r="K686">
            <v>4.6586636551315549E-2</v>
          </cell>
          <cell r="L686">
            <v>4.8646946325090666E-2</v>
          </cell>
          <cell r="M686">
            <v>4.3477632719236749E-2</v>
          </cell>
          <cell r="N686">
            <v>5.8268063135198132E-2</v>
          </cell>
        </row>
        <row r="687">
          <cell r="D687" t="str">
            <v>5.1.13</v>
          </cell>
          <cell r="E687">
            <v>4.6774522734287206E-2</v>
          </cell>
          <cell r="F687">
            <v>3.9976656599446422E-2</v>
          </cell>
          <cell r="G687">
            <v>4.8143802071576688E-2</v>
          </cell>
          <cell r="H687">
            <v>4.0528883257828004E-2</v>
          </cell>
          <cell r="I687">
            <v>4.0918335764834383E-2</v>
          </cell>
          <cell r="J687">
            <v>4.8632060640789281E-2</v>
          </cell>
          <cell r="K687">
            <v>4.4721553104252021E-2</v>
          </cell>
          <cell r="L687">
            <v>4.8315530282401674E-2</v>
          </cell>
          <cell r="M687">
            <v>4.1479333196366888E-2</v>
          </cell>
          <cell r="N687">
            <v>4.5781272049906792E-2</v>
          </cell>
        </row>
        <row r="688">
          <cell r="D688" t="str">
            <v>5.1.14</v>
          </cell>
          <cell r="E688">
            <v>4.4911895712312633E-2</v>
          </cell>
          <cell r="F688">
            <v>4.1125625435012733E-2</v>
          </cell>
          <cell r="G688">
            <v>4.7108126110217426E-2</v>
          </cell>
          <cell r="H688">
            <v>4.2147552687128068E-2</v>
          </cell>
          <cell r="I688">
            <v>4.1857275810144201E-2</v>
          </cell>
          <cell r="J688">
            <v>4.7422226581492727E-2</v>
          </cell>
          <cell r="K688">
            <v>4.3498859580941143E-2</v>
          </cell>
          <cell r="L688">
            <v>4.9562889830758565E-2</v>
          </cell>
          <cell r="M688">
            <v>4.3649864614809172E-2</v>
          </cell>
          <cell r="N688">
            <v>3.7166654890222764E-2</v>
          </cell>
        </row>
        <row r="689">
          <cell r="D689" t="str">
            <v>5.1.15</v>
          </cell>
          <cell r="E689">
            <v>4.6160778118517327E-2</v>
          </cell>
          <cell r="F689">
            <v>3.9923603416370128E-2</v>
          </cell>
          <cell r="G689">
            <v>4.6252359491189436E-2</v>
          </cell>
          <cell r="H689">
            <v>4.0674089582726274E-2</v>
          </cell>
          <cell r="I689">
            <v>4.2049620777067379E-2</v>
          </cell>
          <cell r="J689">
            <v>4.6130560655298455E-2</v>
          </cell>
          <cell r="K689">
            <v>3.9809545708168234E-2</v>
          </cell>
          <cell r="L689">
            <v>4.8611311827184929E-2</v>
          </cell>
          <cell r="M689">
            <v>4.1825048342103051E-2</v>
          </cell>
          <cell r="N689">
            <v>3.0349974141304269E-2</v>
          </cell>
        </row>
        <row r="690">
          <cell r="D690" t="str">
            <v>5.1.16</v>
          </cell>
          <cell r="E690">
            <v>4.6927335197831023E-2</v>
          </cell>
          <cell r="F690">
            <v>4.0269277398655878E-2</v>
          </cell>
          <cell r="G690">
            <v>4.5778603534811377E-2</v>
          </cell>
          <cell r="H690">
            <v>4.0939486876416527E-2</v>
          </cell>
          <cell r="I690">
            <v>4.1627405598505862E-2</v>
          </cell>
          <cell r="J690">
            <v>4.3557192763129277E-2</v>
          </cell>
          <cell r="K690">
            <v>3.760883672121864E-2</v>
          </cell>
          <cell r="L690">
            <v>4.8175293130824921E-2</v>
          </cell>
          <cell r="M690">
            <v>4.2613515494158781E-2</v>
          </cell>
          <cell r="N690">
            <v>2.3965558156929138E-2</v>
          </cell>
        </row>
        <row r="691">
          <cell r="D691" t="str">
            <v>5.1.17</v>
          </cell>
          <cell r="E691">
            <v>4.8918644398820654E-2</v>
          </cell>
          <cell r="F691">
            <v>3.8073644444448211E-2</v>
          </cell>
          <cell r="G691">
            <v>4.4587013412157178E-2</v>
          </cell>
          <cell r="H691">
            <v>3.8285807088218424E-2</v>
          </cell>
          <cell r="I691">
            <v>4.0516029189157664E-2</v>
          </cell>
          <cell r="J691">
            <v>4.7376565255117464E-2</v>
          </cell>
          <cell r="K691">
            <v>3.613673440236962E-2</v>
          </cell>
          <cell r="L691">
            <v>4.6977278044616058E-2</v>
          </cell>
          <cell r="M691">
            <v>4.1626765519128993E-2</v>
          </cell>
          <cell r="N691">
            <v>3.8785668522990487E-2</v>
          </cell>
        </row>
        <row r="692">
          <cell r="D692" t="str">
            <v>5.1.18</v>
          </cell>
          <cell r="E692">
            <v>5.1902854458697315E-2</v>
          </cell>
          <cell r="F692">
            <v>3.7662811468696454E-2</v>
          </cell>
          <cell r="G692">
            <v>4.4266731002714908E-2</v>
          </cell>
          <cell r="H692">
            <v>3.8232844888962114E-2</v>
          </cell>
          <cell r="I692">
            <v>3.9958723129621593E-2</v>
          </cell>
          <cell r="J692">
            <v>4.9887446832376517E-2</v>
          </cell>
          <cell r="K692">
            <v>3.4742524199639253E-2</v>
          </cell>
          <cell r="L692">
            <v>4.6195543869907985E-2</v>
          </cell>
          <cell r="M692">
            <v>4.0969463080147893E-2</v>
          </cell>
          <cell r="N692">
            <v>3.7745976761018749E-2</v>
          </cell>
        </row>
        <row r="693">
          <cell r="D693" t="str">
            <v>5.1.19</v>
          </cell>
          <cell r="E693">
            <v>5.3501587975154065E-2</v>
          </cell>
          <cell r="F693">
            <v>3.8198270576670683E-2</v>
          </cell>
          <cell r="G693">
            <v>4.4056334948371433E-2</v>
          </cell>
          <cell r="H693">
            <v>3.8539478433733836E-2</v>
          </cell>
          <cell r="I693">
            <v>4.01683701554853E-2</v>
          </cell>
          <cell r="J693">
            <v>5.0467776993976567E-2</v>
          </cell>
          <cell r="K693">
            <v>3.3967270275558029E-2</v>
          </cell>
          <cell r="L693">
            <v>4.2450936202307193E-2</v>
          </cell>
          <cell r="M693">
            <v>3.9835849579897512E-2</v>
          </cell>
          <cell r="N693">
            <v>3.0576992312060326E-2</v>
          </cell>
        </row>
        <row r="694">
          <cell r="D694" t="str">
            <v>5.1.20</v>
          </cell>
          <cell r="E694">
            <v>5.3701862684045094E-2</v>
          </cell>
          <cell r="F694">
            <v>4.0072717266801949E-2</v>
          </cell>
          <cell r="G694">
            <v>4.2170922614459226E-2</v>
          </cell>
          <cell r="H694">
            <v>3.8063502654070658E-2</v>
          </cell>
          <cell r="I694">
            <v>4.0948041377716668E-2</v>
          </cell>
          <cell r="J694">
            <v>4.987356098461871E-2</v>
          </cell>
          <cell r="K694">
            <v>3.5699453049921906E-2</v>
          </cell>
          <cell r="L694">
            <v>4.1842525639344492E-2</v>
          </cell>
          <cell r="M694">
            <v>4.0547756582864587E-2</v>
          </cell>
          <cell r="N694">
            <v>2.7905026047712615E-2</v>
          </cell>
        </row>
        <row r="695">
          <cell r="D695" t="str">
            <v>5.1.21</v>
          </cell>
          <cell r="E695">
            <v>5.3506933892856871E-2</v>
          </cell>
          <cell r="F695">
            <v>4.8410519838789669E-2</v>
          </cell>
          <cell r="G695">
            <v>4.174497250635343E-2</v>
          </cell>
          <cell r="H695">
            <v>4.0626404060148641E-2</v>
          </cell>
          <cell r="I695">
            <v>4.1303160519919238E-2</v>
          </cell>
          <cell r="J695">
            <v>5.236879140975232E-2</v>
          </cell>
          <cell r="K695">
            <v>4.4296887047446887E-2</v>
          </cell>
          <cell r="L695">
            <v>4.1112189569139743E-2</v>
          </cell>
          <cell r="M695">
            <v>3.9674879875647204E-2</v>
          </cell>
          <cell r="N695">
            <v>4.0611116290107448E-2</v>
          </cell>
        </row>
        <row r="696">
          <cell r="D696" t="str">
            <v>5.1.22</v>
          </cell>
          <cell r="E696">
            <v>5.0981698191345362E-2</v>
          </cell>
          <cell r="F696">
            <v>5.092901687991723E-2</v>
          </cell>
          <cell r="G696">
            <v>3.9372770832165789E-2</v>
          </cell>
          <cell r="H696">
            <v>4.1509074809008735E-2</v>
          </cell>
          <cell r="I696">
            <v>4.0384533541209716E-2</v>
          </cell>
          <cell r="J696">
            <v>5.1755639326224082E-2</v>
          </cell>
          <cell r="K696">
            <v>4.7697259308685465E-2</v>
          </cell>
          <cell r="L696">
            <v>3.8654340958786282E-2</v>
          </cell>
          <cell r="M696">
            <v>3.8905865599511466E-2</v>
          </cell>
          <cell r="N696">
            <v>6.0442845750950186E-2</v>
          </cell>
        </row>
        <row r="697">
          <cell r="D697" t="str">
            <v>5.1.23</v>
          </cell>
          <cell r="E697">
            <v>4.4165444035488333E-2</v>
          </cell>
          <cell r="F697">
            <v>4.9051193305835156E-2</v>
          </cell>
          <cell r="G697">
            <v>3.8205326856384524E-2</v>
          </cell>
          <cell r="H697">
            <v>4.2437085890811493E-2</v>
          </cell>
          <cell r="I697">
            <v>4.0407273390102964E-2</v>
          </cell>
          <cell r="J697">
            <v>4.256055105449956E-2</v>
          </cell>
          <cell r="K697">
            <v>4.8038422376600672E-2</v>
          </cell>
          <cell r="L697">
            <v>3.6755121099486643E-2</v>
          </cell>
          <cell r="M697">
            <v>3.970980404469656E-2</v>
          </cell>
          <cell r="N697">
            <v>3.8964195454134314E-2</v>
          </cell>
        </row>
        <row r="698">
          <cell r="D698" t="str">
            <v>5.1.24</v>
          </cell>
          <cell r="E698">
            <v>3.5935667463960784E-2</v>
          </cell>
          <cell r="F698">
            <v>4.8546083676890568E-2</v>
          </cell>
          <cell r="G698">
            <v>3.6776879723018616E-2</v>
          </cell>
          <cell r="H698">
            <v>4.2827755397502804E-2</v>
          </cell>
          <cell r="I698">
            <v>3.8950260265659863E-2</v>
          </cell>
          <cell r="J698">
            <v>3.4268261275201453E-2</v>
          </cell>
          <cell r="K698">
            <v>4.5971274165029698E-2</v>
          </cell>
          <cell r="L698">
            <v>3.541011846321835E-2</v>
          </cell>
          <cell r="M698">
            <v>4.0279739181300123E-2</v>
          </cell>
          <cell r="N698">
            <v>3.7212771048711131E-2</v>
          </cell>
        </row>
        <row r="699">
          <cell r="D699" t="str">
            <v>5.2.1</v>
          </cell>
          <cell r="E699">
            <v>3.1137265603275097E-2</v>
          </cell>
          <cell r="F699">
            <v>3.626237105846207E-2</v>
          </cell>
          <cell r="G699">
            <v>3.0585594827604739E-2</v>
          </cell>
          <cell r="H699">
            <v>3.0301055306753057E-2</v>
          </cell>
          <cell r="I699">
            <v>4.1009798595084988E-2</v>
          </cell>
          <cell r="J699">
            <v>3.1578780602595787E-2</v>
          </cell>
          <cell r="K699">
            <v>3.7067841249503561E-2</v>
          </cell>
          <cell r="L699">
            <v>2.6910658526849051E-2</v>
          </cell>
          <cell r="M699">
            <v>3.4936525444910847E-2</v>
          </cell>
          <cell r="N699">
            <v>2.2463175816194447E-2</v>
          </cell>
        </row>
        <row r="700">
          <cell r="D700" t="str">
            <v>5.2.2</v>
          </cell>
          <cell r="E700">
            <v>2.7617294299542957E-2</v>
          </cell>
          <cell r="F700">
            <v>3.4899233887853903E-2</v>
          </cell>
          <cell r="G700">
            <v>3.0789046522133746E-2</v>
          </cell>
          <cell r="H700">
            <v>3.0247754941382432E-2</v>
          </cell>
          <cell r="I700">
            <v>4.1178816758719365E-2</v>
          </cell>
          <cell r="J700">
            <v>2.9074439926225604E-2</v>
          </cell>
          <cell r="K700">
            <v>3.5458300872103908E-2</v>
          </cell>
          <cell r="L700">
            <v>2.6821100666249625E-2</v>
          </cell>
          <cell r="M700">
            <v>3.5808499909920397E-2</v>
          </cell>
          <cell r="N700">
            <v>2.5152974245685408E-2</v>
          </cell>
        </row>
        <row r="701">
          <cell r="D701" t="str">
            <v>5.2.3</v>
          </cell>
          <cell r="E701">
            <v>2.755293892231165E-2</v>
          </cell>
          <cell r="F701">
            <v>3.5477886702210318E-2</v>
          </cell>
          <cell r="G701">
            <v>3.1069857771241445E-2</v>
          </cell>
          <cell r="H701">
            <v>3.054185151435785E-2</v>
          </cell>
          <cell r="I701">
            <v>3.8808549902623952E-2</v>
          </cell>
          <cell r="J701">
            <v>2.8438638584121264E-2</v>
          </cell>
          <cell r="K701">
            <v>3.659715034029213E-2</v>
          </cell>
          <cell r="L701">
            <v>2.6695599660448707E-2</v>
          </cell>
          <cell r="M701">
            <v>3.6389559170928308E-2</v>
          </cell>
          <cell r="N701">
            <v>2.2369860862707973E-2</v>
          </cell>
        </row>
        <row r="702">
          <cell r="D702" t="str">
            <v>5.2.4</v>
          </cell>
          <cell r="E702">
            <v>2.8787558274454162E-2</v>
          </cell>
          <cell r="F702">
            <v>3.4956995635656594E-2</v>
          </cell>
          <cell r="G702">
            <v>3.1493838991500045E-2</v>
          </cell>
          <cell r="H702">
            <v>3.0592250720600712E-2</v>
          </cell>
          <cell r="I702">
            <v>3.6153703004724744E-2</v>
          </cell>
          <cell r="J702">
            <v>2.7245586829262786E-2</v>
          </cell>
          <cell r="K702">
            <v>3.5286193596360566E-2</v>
          </cell>
          <cell r="L702">
            <v>2.621385294245001E-2</v>
          </cell>
          <cell r="M702">
            <v>3.6184048496663394E-2</v>
          </cell>
          <cell r="N702">
            <v>2.42816943626946E-2</v>
          </cell>
        </row>
        <row r="703">
          <cell r="D703" t="str">
            <v>5.2.5</v>
          </cell>
          <cell r="E703">
            <v>3.1369855776047541E-2</v>
          </cell>
          <cell r="F703">
            <v>3.5075625140250498E-2</v>
          </cell>
          <cell r="G703">
            <v>3.3244137551470057E-2</v>
          </cell>
          <cell r="H703">
            <v>3.2301505728574854E-2</v>
          </cell>
          <cell r="I703">
            <v>3.8372339479780714E-2</v>
          </cell>
          <cell r="J703">
            <v>3.0807190899735729E-2</v>
          </cell>
          <cell r="K703">
            <v>3.588353841550692E-2</v>
          </cell>
          <cell r="L703">
            <v>3.0126670015169686E-2</v>
          </cell>
          <cell r="M703">
            <v>3.9018784851626978E-2</v>
          </cell>
          <cell r="N703">
            <v>4.154679847012481E-2</v>
          </cell>
        </row>
        <row r="704">
          <cell r="D704" t="str">
            <v>5.2.6</v>
          </cell>
          <cell r="E704">
            <v>3.6104102686640396E-2</v>
          </cell>
          <cell r="F704">
            <v>3.2718698685099482E-2</v>
          </cell>
          <cell r="G704">
            <v>3.4786474352069122E-2</v>
          </cell>
          <cell r="H704">
            <v>3.2737894036444774E-2</v>
          </cell>
          <cell r="I704">
            <v>3.9066513261840109E-2</v>
          </cell>
          <cell r="J704">
            <v>3.5792822306604244E-2</v>
          </cell>
          <cell r="K704">
            <v>3.3397541144543574E-2</v>
          </cell>
          <cell r="L704">
            <v>3.5261382594794798E-2</v>
          </cell>
          <cell r="M704">
            <v>4.3213728113040903E-2</v>
          </cell>
          <cell r="N704">
            <v>5.2576952676658788E-2</v>
          </cell>
        </row>
        <row r="705">
          <cell r="D705" t="str">
            <v>5.2.7</v>
          </cell>
          <cell r="E705">
            <v>4.1795764050430943E-2</v>
          </cell>
          <cell r="F705">
            <v>3.1903438121504465E-2</v>
          </cell>
          <cell r="G705">
            <v>3.8729107001681772E-2</v>
          </cell>
          <cell r="H705">
            <v>3.7974486262066981E-2</v>
          </cell>
          <cell r="I705">
            <v>4.3450820351124408E-2</v>
          </cell>
          <cell r="J705">
            <v>4.5184727671611254E-2</v>
          </cell>
          <cell r="K705">
            <v>3.2818602571186829E-2</v>
          </cell>
          <cell r="L705">
            <v>4.1819706583648475E-2</v>
          </cell>
          <cell r="M705">
            <v>4.4093124867880834E-2</v>
          </cell>
          <cell r="N705">
            <v>6.7841808897100953E-2</v>
          </cell>
        </row>
        <row r="706">
          <cell r="D706" t="str">
            <v>5.2.8</v>
          </cell>
          <cell r="E706">
            <v>4.6585809048573075E-2</v>
          </cell>
          <cell r="F706">
            <v>3.7580237313113864E-2</v>
          </cell>
          <cell r="G706">
            <v>4.3792364314102106E-2</v>
          </cell>
          <cell r="H706">
            <v>4.486683072384192E-2</v>
          </cell>
          <cell r="I706">
            <v>4.4783839099344955E-2</v>
          </cell>
          <cell r="J706">
            <v>4.5452710132628298E-2</v>
          </cell>
          <cell r="K706">
            <v>4.0266118803675706E-2</v>
          </cell>
          <cell r="L706">
            <v>4.6829889593829464E-2</v>
          </cell>
          <cell r="M706">
            <v>4.9520553814637665E-2</v>
          </cell>
          <cell r="N706">
            <v>6.5717209135554372E-2</v>
          </cell>
        </row>
        <row r="707">
          <cell r="D707" t="str">
            <v>5.2.9</v>
          </cell>
          <cell r="E707">
            <v>4.4079525162928755E-2</v>
          </cell>
          <cell r="F707">
            <v>4.5722389391930601E-2</v>
          </cell>
          <cell r="G707">
            <v>4.8491837829364524E-2</v>
          </cell>
          <cell r="H707">
            <v>4.8236290909885841E-2</v>
          </cell>
          <cell r="I707">
            <v>4.6823113909325462E-2</v>
          </cell>
          <cell r="J707">
            <v>4.3058624563891333E-2</v>
          </cell>
          <cell r="K707">
            <v>4.724770844459323E-2</v>
          </cell>
          <cell r="L707">
            <v>5.3400442252115758E-2</v>
          </cell>
          <cell r="M707">
            <v>5.1341617444193299E-2</v>
          </cell>
          <cell r="N707">
            <v>5.3470693489372813E-2</v>
          </cell>
        </row>
        <row r="708">
          <cell r="D708" t="str">
            <v>5.2.10</v>
          </cell>
          <cell r="E708">
            <v>4.365363141979197E-2</v>
          </cell>
          <cell r="F708">
            <v>4.7564586701585782E-2</v>
          </cell>
          <cell r="G708">
            <v>4.925679259671592E-2</v>
          </cell>
          <cell r="H708">
            <v>4.8831163468712226E-2</v>
          </cell>
          <cell r="I708">
            <v>4.4578574096608828E-2</v>
          </cell>
          <cell r="J708">
            <v>4.2872759285494243E-2</v>
          </cell>
          <cell r="K708">
            <v>4.8318437048138881E-2</v>
          </cell>
          <cell r="L708">
            <v>5.3928803629411944E-2</v>
          </cell>
          <cell r="M708">
            <v>5.2218507971298303E-2</v>
          </cell>
          <cell r="N708">
            <v>4.6762226351856992E-2</v>
          </cell>
        </row>
        <row r="709">
          <cell r="D709" t="str">
            <v>5.2.11</v>
          </cell>
          <cell r="E709">
            <v>4.1990083858304689E-2</v>
          </cell>
          <cell r="F709">
            <v>5.1322356608506703E-2</v>
          </cell>
          <cell r="G709">
            <v>5.206112562535526E-2</v>
          </cell>
          <cell r="H709">
            <v>4.8633344897488572E-2</v>
          </cell>
          <cell r="I709">
            <v>4.4720574321134146E-2</v>
          </cell>
          <cell r="J709">
            <v>4.6217316700813534E-2</v>
          </cell>
          <cell r="K709">
            <v>5.1661508429720275E-2</v>
          </cell>
          <cell r="L709">
            <v>5.490351144099883E-2</v>
          </cell>
          <cell r="M709">
            <v>5.2297550538323266E-2</v>
          </cell>
          <cell r="N709">
            <v>4.5492775441954521E-2</v>
          </cell>
        </row>
        <row r="710">
          <cell r="D710" t="str">
            <v>5.2.12</v>
          </cell>
          <cell r="E710">
            <v>4.0816144332775341E-2</v>
          </cell>
          <cell r="F710">
            <v>5.1659208293003918E-2</v>
          </cell>
          <cell r="G710">
            <v>5.1284389894234485E-2</v>
          </cell>
          <cell r="H710">
            <v>4.9346018010665758E-2</v>
          </cell>
          <cell r="I710">
            <v>4.1179173431182846E-2</v>
          </cell>
          <cell r="J710">
            <v>4.631867484675542E-2</v>
          </cell>
          <cell r="K710">
            <v>5.2068043806983356E-2</v>
          </cell>
          <cell r="L710">
            <v>5.5108227367365044E-2</v>
          </cell>
          <cell r="M710">
            <v>4.945539189352928E-2</v>
          </cell>
          <cell r="N710">
            <v>4.3052497522661541E-2</v>
          </cell>
        </row>
        <row r="711">
          <cell r="D711" t="str">
            <v>5.2.13</v>
          </cell>
          <cell r="E711">
            <v>4.0698099323388116E-2</v>
          </cell>
          <cell r="F711">
            <v>5.1093296795089664E-2</v>
          </cell>
          <cell r="G711">
            <v>5.1653969335464983E-2</v>
          </cell>
          <cell r="H711">
            <v>5.079909392077625E-2</v>
          </cell>
          <cell r="I711">
            <v>4.2392483983845937E-2</v>
          </cell>
          <cell r="J711">
            <v>4.5807066874409316E-2</v>
          </cell>
          <cell r="K711">
            <v>5.0208332365427197E-2</v>
          </cell>
          <cell r="L711">
            <v>5.5653774596679265E-2</v>
          </cell>
          <cell r="M711">
            <v>5.2172431938325207E-2</v>
          </cell>
          <cell r="N711">
            <v>4.6390600060072777E-2</v>
          </cell>
        </row>
        <row r="712">
          <cell r="D712" t="str">
            <v>5.2.14</v>
          </cell>
          <cell r="E712">
            <v>4.0115244372781862E-2</v>
          </cell>
          <cell r="F712">
            <v>5.1498647667064953E-2</v>
          </cell>
          <cell r="G712">
            <v>5.1000986411596137E-2</v>
          </cell>
          <cell r="H712">
            <v>5.4104728606009247E-2</v>
          </cell>
          <cell r="I712">
            <v>4.065410698087369E-2</v>
          </cell>
          <cell r="J712">
            <v>4.324941911382358E-2</v>
          </cell>
          <cell r="K712">
            <v>5.1009714266115912E-2</v>
          </cell>
          <cell r="L712">
            <v>5.5303386074279828E-2</v>
          </cell>
          <cell r="M712">
            <v>5.1779436150812069E-2</v>
          </cell>
          <cell r="N712">
            <v>5.9115737699629169E-2</v>
          </cell>
        </row>
        <row r="713">
          <cell r="D713" t="str">
            <v>5.2.15</v>
          </cell>
          <cell r="E713">
            <v>4.1844695411631605E-2</v>
          </cell>
          <cell r="F713">
            <v>5.0485687961453155E-2</v>
          </cell>
          <cell r="G713">
            <v>5.0402475516986553E-2</v>
          </cell>
          <cell r="H713">
            <v>5.2324563871447093E-2</v>
          </cell>
          <cell r="I713">
            <v>3.7490199309464269E-2</v>
          </cell>
          <cell r="J713">
            <v>4.157335476296789E-2</v>
          </cell>
          <cell r="K713">
            <v>4.9991008460155681E-2</v>
          </cell>
          <cell r="L713">
            <v>5.4685852553761183E-2</v>
          </cell>
          <cell r="M713">
            <v>5.1932123255894427E-2</v>
          </cell>
          <cell r="N713">
            <v>5.627524685072241E-2</v>
          </cell>
        </row>
        <row r="714">
          <cell r="D714" t="str">
            <v>5.2.16</v>
          </cell>
          <cell r="E714">
            <v>4.2724961292035631E-2</v>
          </cell>
          <cell r="F714">
            <v>4.9892807622052546E-2</v>
          </cell>
          <cell r="G714">
            <v>4.7854267806217217E-2</v>
          </cell>
          <cell r="H714">
            <v>4.7411754498247249E-2</v>
          </cell>
          <cell r="I714">
            <v>3.9787080806197452E-2</v>
          </cell>
          <cell r="J714">
            <v>4.3907887636396456E-2</v>
          </cell>
          <cell r="K714">
            <v>5.0028886264996034E-2</v>
          </cell>
          <cell r="L714">
            <v>5.1255467918821462E-2</v>
          </cell>
          <cell r="M714">
            <v>4.7694574122986576E-2</v>
          </cell>
          <cell r="N714">
            <v>5.0666140128023215E-2</v>
          </cell>
        </row>
        <row r="715">
          <cell r="D715" t="str">
            <v>5.2.17</v>
          </cell>
          <cell r="E715">
            <v>4.6577038064087674E-2</v>
          </cell>
          <cell r="F715">
            <v>4.7772188334625106E-2</v>
          </cell>
          <cell r="G715">
            <v>4.5669583966750395E-2</v>
          </cell>
          <cell r="H715">
            <v>4.4271283476846265E-2</v>
          </cell>
          <cell r="I715">
            <v>4.0929636458916535E-2</v>
          </cell>
          <cell r="J715">
            <v>4.6570646511024723E-2</v>
          </cell>
          <cell r="K715">
            <v>4.7027721256168879E-2</v>
          </cell>
          <cell r="L715">
            <v>4.6780474912091793E-2</v>
          </cell>
          <cell r="M715">
            <v>3.643852700513401E-2</v>
          </cell>
          <cell r="N715">
            <v>4.1621736299292292E-2</v>
          </cell>
        </row>
        <row r="716">
          <cell r="D716" t="str">
            <v>5.2.18</v>
          </cell>
          <cell r="E716">
            <v>4.957727986213209E-2</v>
          </cell>
          <cell r="F716">
            <v>4.0701408969172057E-2</v>
          </cell>
          <cell r="G716">
            <v>4.5728889211915057E-2</v>
          </cell>
          <cell r="H716">
            <v>4.3801363166964695E-2</v>
          </cell>
          <cell r="I716">
            <v>4.1379801691893654E-2</v>
          </cell>
          <cell r="J716">
            <v>5.078978552991615E-2</v>
          </cell>
          <cell r="K716">
            <v>4.0231555306758884E-2</v>
          </cell>
          <cell r="L716">
            <v>4.413353941308016E-2</v>
          </cell>
          <cell r="M716">
            <v>3.5639329537812091E-2</v>
          </cell>
          <cell r="N716">
            <v>3.7156299280045525E-2</v>
          </cell>
        </row>
        <row r="717">
          <cell r="D717" t="str">
            <v>5.2.19</v>
          </cell>
          <cell r="E717">
            <v>5.2764632830016221E-2</v>
          </cell>
          <cell r="F717">
            <v>3.5413963033349753E-2</v>
          </cell>
          <cell r="G717">
            <v>4.3090817405416454E-2</v>
          </cell>
          <cell r="H717">
            <v>4.2018364742091689E-2</v>
          </cell>
          <cell r="I717">
            <v>4.0737479169213518E-2</v>
          </cell>
          <cell r="J717">
            <v>5.1704781558631729E-2</v>
          </cell>
          <cell r="K717">
            <v>3.2135292890273892E-2</v>
          </cell>
          <cell r="L717">
            <v>4.0791526914951422E-2</v>
          </cell>
          <cell r="M717">
            <v>3.3822989183603061E-2</v>
          </cell>
          <cell r="N717">
            <v>2.9365011139600185E-2</v>
          </cell>
        </row>
        <row r="718">
          <cell r="D718" t="str">
            <v>5.2.20</v>
          </cell>
          <cell r="E718">
            <v>5.3583055434321999E-2</v>
          </cell>
          <cell r="F718">
            <v>3.3693718323926744E-2</v>
          </cell>
          <cell r="G718">
            <v>4.0933313380394333E-2</v>
          </cell>
          <cell r="H718">
            <v>4.0410717772406374E-2</v>
          </cell>
          <cell r="I718">
            <v>4.2559317528641456E-2</v>
          </cell>
          <cell r="J718">
            <v>5.0476870144848404E-2</v>
          </cell>
          <cell r="K718">
            <v>3.2466901234837156E-2</v>
          </cell>
          <cell r="L718">
            <v>3.9517659562957358E-2</v>
          </cell>
          <cell r="M718">
            <v>3.3493034662961045E-2</v>
          </cell>
          <cell r="N718">
            <v>3.7615114817209881E-2</v>
          </cell>
        </row>
        <row r="719">
          <cell r="D719" t="str">
            <v>5.2.21</v>
          </cell>
          <cell r="E719">
            <v>5.6238384322163916E-2</v>
          </cell>
          <cell r="F719">
            <v>3.8422650406898864E-2</v>
          </cell>
          <cell r="G719">
            <v>3.9589321082517281E-2</v>
          </cell>
          <cell r="H719">
            <v>4.0209660697970322E-2</v>
          </cell>
          <cell r="I719">
            <v>4.3178768429600556E-2</v>
          </cell>
          <cell r="J719">
            <v>5.0660382816376442E-2</v>
          </cell>
          <cell r="K719">
            <v>3.847881907184169E-2</v>
          </cell>
          <cell r="L719">
            <v>3.7191298061688749E-2</v>
          </cell>
          <cell r="M719">
            <v>3.2953135372830782E-2</v>
          </cell>
          <cell r="N719">
            <v>3.4191252366309995E-2</v>
          </cell>
        </row>
        <row r="720">
          <cell r="D720" t="str">
            <v>5.2.22</v>
          </cell>
          <cell r="E720">
            <v>5.333594826123994E-2</v>
          </cell>
          <cell r="F720">
            <v>4.3824250522535919E-2</v>
          </cell>
          <cell r="G720">
            <v>3.9353814207499491E-2</v>
          </cell>
          <cell r="H720">
            <v>4.2120175186831296E-2</v>
          </cell>
          <cell r="I720">
            <v>4.3460227587348854E-2</v>
          </cell>
          <cell r="J720">
            <v>4.9256147252053878E-2</v>
          </cell>
          <cell r="K720">
            <v>4.1954521954434366E-2</v>
          </cell>
          <cell r="L720">
            <v>3.5385440731889296E-2</v>
          </cell>
          <cell r="M720">
            <v>3.3558485764192694E-2</v>
          </cell>
          <cell r="N720">
            <v>2.8266059105323992E-2</v>
          </cell>
        </row>
        <row r="721">
          <cell r="D721" t="str">
            <v>5.2.23</v>
          </cell>
          <cell r="E721">
            <v>4.4846309605191058E-2</v>
          </cell>
          <cell r="F721">
            <v>4.1201175834809214E-2</v>
          </cell>
          <cell r="G721">
            <v>3.589937148944667E-2</v>
          </cell>
          <cell r="H721">
            <v>3.9741764452596494E-2</v>
          </cell>
          <cell r="I721">
            <v>4.5155893062818662E-2</v>
          </cell>
          <cell r="J721">
            <v>3.9916876797871266E-2</v>
          </cell>
          <cell r="K721">
            <v>4.0397211518865356E-2</v>
          </cell>
          <cell r="L721">
            <v>3.2045842538823775E-2</v>
          </cell>
          <cell r="M721">
            <v>3.2864164288240488E-2</v>
          </cell>
          <cell r="N721">
            <v>3.3163358546067265E-2</v>
          </cell>
        </row>
        <row r="722">
          <cell r="D722" t="str">
            <v>5.2.24</v>
          </cell>
          <cell r="E722">
            <v>3.620437778593321E-2</v>
          </cell>
          <cell r="F722">
            <v>4.0857176989843778E-2</v>
          </cell>
          <cell r="G722">
            <v>3.3238622908322198E-2</v>
          </cell>
          <cell r="H722">
            <v>3.8176083087038425E-2</v>
          </cell>
          <cell r="I722">
            <v>4.2149188779690636E-2</v>
          </cell>
          <cell r="J722">
            <v>3.4044508651940482E-2</v>
          </cell>
          <cell r="K722">
            <v>3.9999050687516191E-2</v>
          </cell>
          <cell r="L722">
            <v>2.923589144764431E-2</v>
          </cell>
          <cell r="M722">
            <v>3.3173876200254158E-2</v>
          </cell>
          <cell r="N722">
            <v>3.5444776435136001E-2</v>
          </cell>
        </row>
        <row r="723">
          <cell r="D723" t="str">
            <v>5.3.1</v>
          </cell>
          <cell r="E723">
            <v>3.1125547019752554E-2</v>
          </cell>
          <cell r="F723">
            <v>3.5001438255703447E-2</v>
          </cell>
          <cell r="G723">
            <v>2.9261351983893631E-2</v>
          </cell>
          <cell r="H723">
            <v>3.1842013270179576E-2</v>
          </cell>
          <cell r="I723">
            <v>4.145464271933208E-2</v>
          </cell>
          <cell r="J723">
            <v>3.2430937646290174E-2</v>
          </cell>
          <cell r="K723">
            <v>3.5408876460794665E-2</v>
          </cell>
          <cell r="L723">
            <v>2.6172322276866663E-2</v>
          </cell>
          <cell r="M723">
            <v>3.0893191005720102E-2</v>
          </cell>
          <cell r="N723">
            <v>3.7857749510412694E-2</v>
          </cell>
        </row>
        <row r="724">
          <cell r="D724" t="str">
            <v>5.3.2</v>
          </cell>
          <cell r="E724">
            <v>2.9317539531009951E-2</v>
          </cell>
          <cell r="F724">
            <v>3.2784957483207672E-2</v>
          </cell>
          <cell r="G724">
            <v>2.9560155022647656E-2</v>
          </cell>
          <cell r="H724">
            <v>3.1643925503125343E-2</v>
          </cell>
          <cell r="I724">
            <v>4.3080953800820845E-2</v>
          </cell>
          <cell r="J724">
            <v>2.9573536021524953E-2</v>
          </cell>
          <cell r="K724">
            <v>3.3841963329237813E-2</v>
          </cell>
          <cell r="L724">
            <v>2.5872130165710897E-2</v>
          </cell>
          <cell r="M724">
            <v>3.186129532467618E-2</v>
          </cell>
          <cell r="N724">
            <v>3.7170386833683615E-2</v>
          </cell>
        </row>
        <row r="725">
          <cell r="D725" t="str">
            <v>5.3.3</v>
          </cell>
          <cell r="E725">
            <v>2.8840169425648307E-2</v>
          </cell>
          <cell r="F725">
            <v>3.2566195316218488E-2</v>
          </cell>
          <cell r="G725">
            <v>2.9255969182040171E-2</v>
          </cell>
          <cell r="H725">
            <v>3.0833375759114386E-2</v>
          </cell>
          <cell r="I725">
            <v>4.4529896165853997E-2</v>
          </cell>
          <cell r="J725">
            <v>2.8932402409428046E-2</v>
          </cell>
          <cell r="K725">
            <v>3.35175082860239E-2</v>
          </cell>
          <cell r="L725">
            <v>2.466573926242438E-2</v>
          </cell>
          <cell r="M725">
            <v>3.1158217107773261E-2</v>
          </cell>
          <cell r="N725">
            <v>3.1300376743408485E-2</v>
          </cell>
        </row>
        <row r="726">
          <cell r="D726" t="str">
            <v>5.3.4</v>
          </cell>
          <cell r="E726">
            <v>2.8637404840647418E-2</v>
          </cell>
          <cell r="F726">
            <v>3.2316247445187463E-2</v>
          </cell>
          <cell r="G726">
            <v>2.9398920289219862E-2</v>
          </cell>
          <cell r="H726">
            <v>3.040845652211626E-2</v>
          </cell>
          <cell r="I726">
            <v>4.4214359630967821E-2</v>
          </cell>
          <cell r="J726">
            <v>2.9871443858414587E-2</v>
          </cell>
          <cell r="K726">
            <v>3.2619522412787906E-2</v>
          </cell>
          <cell r="L726">
            <v>2.4381261202404858E-2</v>
          </cell>
          <cell r="M726">
            <v>3.0818383776086047E-2</v>
          </cell>
          <cell r="N726">
            <v>3.1716264747325182E-2</v>
          </cell>
        </row>
        <row r="727">
          <cell r="D727" t="str">
            <v>5.3.5</v>
          </cell>
          <cell r="E727">
            <v>3.1853578933335305E-2</v>
          </cell>
          <cell r="F727">
            <v>3.3203668702247745E-2</v>
          </cell>
          <cell r="G727">
            <v>3.1300251204238891E-2</v>
          </cell>
          <cell r="H727">
            <v>3.2245672371904274E-2</v>
          </cell>
          <cell r="I727">
            <v>4.2891833584733564E-2</v>
          </cell>
          <cell r="J727">
            <v>3.3139904146991729E-2</v>
          </cell>
          <cell r="K727">
            <v>3.3726308558300319E-2</v>
          </cell>
          <cell r="L727">
            <v>2.9238685414643677E-2</v>
          </cell>
          <cell r="M727">
            <v>3.5741668870644949E-2</v>
          </cell>
          <cell r="N727">
            <v>4.3695667749331299E-2</v>
          </cell>
        </row>
        <row r="728">
          <cell r="D728" t="str">
            <v>5.3.6</v>
          </cell>
          <cell r="E728">
            <v>3.8119849768517164E-2</v>
          </cell>
          <cell r="F728">
            <v>3.0158964041727639E-2</v>
          </cell>
          <cell r="G728">
            <v>3.3575507847536955E-2</v>
          </cell>
          <cell r="H728">
            <v>3.3047944836582126E-2</v>
          </cell>
          <cell r="I728">
            <v>4.3494931069561864E-2</v>
          </cell>
          <cell r="J728">
            <v>3.8671323366465712E-2</v>
          </cell>
          <cell r="K728">
            <v>3.082491730054155E-2</v>
          </cell>
          <cell r="L728">
            <v>3.6027509366537765E-2</v>
          </cell>
          <cell r="M728">
            <v>4.3721716374150281E-2</v>
          </cell>
          <cell r="N728">
            <v>6.1607771900076429E-2</v>
          </cell>
        </row>
        <row r="729">
          <cell r="D729" t="str">
            <v>5.3.7</v>
          </cell>
          <cell r="E729">
            <v>4.6151306720618325E-2</v>
          </cell>
          <cell r="F729">
            <v>3.1663027127571852E-2</v>
          </cell>
          <cell r="G729">
            <v>3.7787620619511651E-2</v>
          </cell>
          <cell r="H729">
            <v>4.0240050171651491E-2</v>
          </cell>
          <cell r="I729">
            <v>4.7494036552425713E-2</v>
          </cell>
          <cell r="J729">
            <v>5.0548262082508857E-2</v>
          </cell>
          <cell r="K729">
            <v>3.3467264380669916E-2</v>
          </cell>
          <cell r="L729">
            <v>4.2944457224943909E-2</v>
          </cell>
          <cell r="M729">
            <v>4.7860897328266198E-2</v>
          </cell>
          <cell r="N729">
            <v>6.9906500764233867E-2</v>
          </cell>
        </row>
        <row r="730">
          <cell r="D730" t="str">
            <v>5.3.8</v>
          </cell>
          <cell r="E730">
            <v>5.035046647123332E-2</v>
          </cell>
          <cell r="F730">
            <v>3.9386249936499952E-2</v>
          </cell>
          <cell r="G730">
            <v>4.2878696348296989E-2</v>
          </cell>
          <cell r="H730">
            <v>4.5612684783174394E-2</v>
          </cell>
          <cell r="I730">
            <v>4.8930481986880402E-2</v>
          </cell>
          <cell r="J730">
            <v>5.1189549314735648E-2</v>
          </cell>
          <cell r="K730">
            <v>4.078752002487597E-2</v>
          </cell>
          <cell r="L730">
            <v>4.7398584705268941E-2</v>
          </cell>
          <cell r="M730">
            <v>5.2457792444140589E-2</v>
          </cell>
          <cell r="N730">
            <v>5.7425942455578916E-2</v>
          </cell>
        </row>
        <row r="731">
          <cell r="D731" t="str">
            <v>5.3.9</v>
          </cell>
          <cell r="E731">
            <v>4.4396571174190921E-2</v>
          </cell>
          <cell r="F731">
            <v>4.8276024543210706E-2</v>
          </cell>
          <cell r="G731">
            <v>4.7960534370813615E-2</v>
          </cell>
          <cell r="H731">
            <v>4.9669742223977957E-2</v>
          </cell>
          <cell r="I731">
            <v>4.7850484091626608E-2</v>
          </cell>
          <cell r="J731">
            <v>4.3614924760172813E-2</v>
          </cell>
          <cell r="K731">
            <v>4.7353715137529367E-2</v>
          </cell>
          <cell r="L731">
            <v>5.3131185892257779E-2</v>
          </cell>
          <cell r="M731">
            <v>5.4900275927106668E-2</v>
          </cell>
          <cell r="N731">
            <v>4.4269029721532294E-2</v>
          </cell>
        </row>
        <row r="732">
          <cell r="D732" t="str">
            <v>5.3.10</v>
          </cell>
          <cell r="E732">
            <v>4.2845712392558903E-2</v>
          </cell>
          <cell r="F732">
            <v>4.9469786792247263E-2</v>
          </cell>
          <cell r="G732">
            <v>4.8278170823178458E-2</v>
          </cell>
          <cell r="H732">
            <v>5.1038894935586325E-2</v>
          </cell>
          <cell r="I732">
            <v>4.0017320307292936E-2</v>
          </cell>
          <cell r="J732">
            <v>4.331071849795768E-2</v>
          </cell>
          <cell r="K732">
            <v>4.9800017198153849E-2</v>
          </cell>
          <cell r="L732">
            <v>5.3775448882879717E-2</v>
          </cell>
          <cell r="M732">
            <v>5.3121638018607066E-2</v>
          </cell>
          <cell r="N732">
            <v>4.0071340931887661E-2</v>
          </cell>
        </row>
        <row r="733">
          <cell r="D733" t="str">
            <v>5.3.11</v>
          </cell>
          <cell r="E733">
            <v>4.1493066587870116E-2</v>
          </cell>
          <cell r="F733">
            <v>5.1293380080868041E-2</v>
          </cell>
          <cell r="G733">
            <v>5.1186060113289952E-2</v>
          </cell>
          <cell r="H733">
            <v>4.9345567681328813E-2</v>
          </cell>
          <cell r="I733">
            <v>3.7383405830146973E-2</v>
          </cell>
          <cell r="J733">
            <v>4.1350986500947928E-2</v>
          </cell>
          <cell r="K733">
            <v>5.1355139759920954E-2</v>
          </cell>
          <cell r="L733">
            <v>5.3277645042756172E-2</v>
          </cell>
          <cell r="M733">
            <v>5.0881079184824346E-2</v>
          </cell>
          <cell r="N733">
            <v>3.9587351034103935E-2</v>
          </cell>
        </row>
        <row r="734">
          <cell r="D734" t="str">
            <v>5.3.12</v>
          </cell>
          <cell r="E734">
            <v>3.9312949217135656E-2</v>
          </cell>
          <cell r="F734">
            <v>5.4034732892981115E-2</v>
          </cell>
          <cell r="G734">
            <v>5.2264404096473302E-2</v>
          </cell>
          <cell r="H734">
            <v>5.2669972513763243E-2</v>
          </cell>
          <cell r="I734">
            <v>3.7361656786052543E-2</v>
          </cell>
          <cell r="J734">
            <v>4.0970248610273097E-2</v>
          </cell>
          <cell r="K734">
            <v>5.3252054861842799E-2</v>
          </cell>
          <cell r="L734">
            <v>5.6223262931894114E-2</v>
          </cell>
          <cell r="M734">
            <v>5.0186140140827812E-2</v>
          </cell>
          <cell r="N734">
            <v>4.9527428830722212E-2</v>
          </cell>
        </row>
        <row r="735">
          <cell r="D735" t="str">
            <v>5.3.13</v>
          </cell>
          <cell r="E735">
            <v>3.9591983858792555E-2</v>
          </cell>
          <cell r="F735">
            <v>5.4625489354773786E-2</v>
          </cell>
          <cell r="G735">
            <v>5.341484693868679E-2</v>
          </cell>
          <cell r="H735">
            <v>5.1497546920551605E-2</v>
          </cell>
          <cell r="I735">
            <v>3.6846476304065665E-2</v>
          </cell>
          <cell r="J735">
            <v>3.9606668331076768E-2</v>
          </cell>
          <cell r="K735">
            <v>5.4150549873319714E-2</v>
          </cell>
          <cell r="L735">
            <v>5.7297794728857189E-2</v>
          </cell>
          <cell r="M735">
            <v>5.432961930984935E-2</v>
          </cell>
          <cell r="N735">
            <v>3.7000038808750475E-2</v>
          </cell>
        </row>
        <row r="736">
          <cell r="D736" t="str">
            <v>5.3.14</v>
          </cell>
          <cell r="E736">
            <v>3.8004222265653309E-2</v>
          </cell>
          <cell r="F736">
            <v>5.6125453924177726E-2</v>
          </cell>
          <cell r="G736">
            <v>5.3729088773730727E-2</v>
          </cell>
          <cell r="H736">
            <v>5.4229445956339266E-2</v>
          </cell>
          <cell r="I736">
            <v>3.9311747991721324E-2</v>
          </cell>
          <cell r="J736">
            <v>3.8216809408411087E-2</v>
          </cell>
          <cell r="K736">
            <v>5.6966647077349546E-2</v>
          </cell>
          <cell r="L736">
            <v>5.7974154225928394E-2</v>
          </cell>
          <cell r="M736">
            <v>5.3014182645966461E-2</v>
          </cell>
          <cell r="N736">
            <v>3.798910220433703E-2</v>
          </cell>
        </row>
        <row r="737">
          <cell r="D737" t="str">
            <v>5.3.15</v>
          </cell>
          <cell r="E737">
            <v>3.7671278750521363E-2</v>
          </cell>
          <cell r="F737">
            <v>5.5662059631164648E-2</v>
          </cell>
          <cell r="G737">
            <v>5.3264620738265725E-2</v>
          </cell>
          <cell r="H737">
            <v>5.1727156381504553E-2</v>
          </cell>
          <cell r="I737">
            <v>3.9340249763216047E-2</v>
          </cell>
          <cell r="J737">
            <v>3.7507958122806953E-2</v>
          </cell>
          <cell r="K737">
            <v>5.7407775167982802E-2</v>
          </cell>
          <cell r="L737">
            <v>5.6942819687134681E-2</v>
          </cell>
          <cell r="M737">
            <v>5.462180647205081E-2</v>
          </cell>
          <cell r="N737">
            <v>4.3644171522735954E-2</v>
          </cell>
        </row>
        <row r="738">
          <cell r="D738" t="str">
            <v>5.3.16</v>
          </cell>
          <cell r="E738">
            <v>3.8355225228902036E-2</v>
          </cell>
          <cell r="F738">
            <v>5.5278493960997807E-2</v>
          </cell>
          <cell r="G738">
            <v>5.2446032105331684E-2</v>
          </cell>
          <cell r="H738">
            <v>4.6831542511823178E-2</v>
          </cell>
          <cell r="I738">
            <v>4.0433314624478189E-2</v>
          </cell>
          <cell r="J738">
            <v>4.0993205218433568E-2</v>
          </cell>
          <cell r="K738">
            <v>5.8246861785769162E-2</v>
          </cell>
          <cell r="L738">
            <v>5.3910663116051256E-2</v>
          </cell>
          <cell r="M738">
            <v>5.1789557203387508E-2</v>
          </cell>
          <cell r="N738">
            <v>4.431735407909821E-2</v>
          </cell>
        </row>
        <row r="739">
          <cell r="D739" t="str">
            <v>5.3.17</v>
          </cell>
          <cell r="E739">
            <v>4.2279480591458196E-2</v>
          </cell>
          <cell r="F739">
            <v>4.9960098785339933E-2</v>
          </cell>
          <cell r="G739">
            <v>4.8789402748854974E-2</v>
          </cell>
          <cell r="H739">
            <v>4.2716203953523407E-2</v>
          </cell>
          <cell r="I739">
            <v>4.2050198196934077E-2</v>
          </cell>
          <cell r="J739">
            <v>4.541777219953215E-2</v>
          </cell>
          <cell r="K739">
            <v>5.226266527598683E-2</v>
          </cell>
          <cell r="L739">
            <v>4.8311637916702656E-2</v>
          </cell>
          <cell r="M739">
            <v>3.903711938392497E-2</v>
          </cell>
          <cell r="N739">
            <v>4.8161472762227743E-2</v>
          </cell>
        </row>
        <row r="740">
          <cell r="D740" t="str">
            <v>5.3.18</v>
          </cell>
          <cell r="E740">
            <v>4.8580630756847168E-2</v>
          </cell>
          <cell r="F740">
            <v>3.9640357955797435E-2</v>
          </cell>
          <cell r="G740">
            <v>4.5985915521770712E-2</v>
          </cell>
          <cell r="H740">
            <v>4.1618614036474225E-2</v>
          </cell>
          <cell r="I740">
            <v>4.2354772512014582E-2</v>
          </cell>
          <cell r="J740">
            <v>5.2527676658660795E-2</v>
          </cell>
          <cell r="K740">
            <v>4.0640432666749007E-2</v>
          </cell>
          <cell r="L740">
            <v>4.4570737010885257E-2</v>
          </cell>
          <cell r="M740">
            <v>3.6616767135153799E-2</v>
          </cell>
          <cell r="N740">
            <v>3.9044401688479176E-2</v>
          </cell>
        </row>
        <row r="741">
          <cell r="D741" t="str">
            <v>5.3.19</v>
          </cell>
          <cell r="E741">
            <v>5.4837303529397245E-2</v>
          </cell>
          <cell r="F741">
            <v>3.3490718932632911E-2</v>
          </cell>
          <cell r="G741">
            <v>4.3737764674029275E-2</v>
          </cell>
          <cell r="H741">
            <v>4.0421866848509791E-2</v>
          </cell>
          <cell r="I741">
            <v>3.898511769039182E-2</v>
          </cell>
          <cell r="J741">
            <v>5.2534368735569138E-2</v>
          </cell>
          <cell r="K741">
            <v>3.0963992430561388E-2</v>
          </cell>
          <cell r="L741">
            <v>4.1036045346583873E-2</v>
          </cell>
          <cell r="M741">
            <v>3.4661262255856827E-2</v>
          </cell>
          <cell r="N741">
            <v>3.9876550857374855E-2</v>
          </cell>
        </row>
        <row r="742">
          <cell r="D742" t="str">
            <v>5.3.20</v>
          </cell>
          <cell r="E742">
            <v>5.5892879741664632E-2</v>
          </cell>
          <cell r="F742">
            <v>3.291111783137695E-2</v>
          </cell>
          <cell r="G742">
            <v>4.1453033788039016E-2</v>
          </cell>
          <cell r="H742">
            <v>4.0191406982145898E-2</v>
          </cell>
          <cell r="I742">
            <v>3.928618409513452E-2</v>
          </cell>
          <cell r="J742">
            <v>5.0651187569535308E-2</v>
          </cell>
          <cell r="K742">
            <v>2.9992744244131894E-2</v>
          </cell>
          <cell r="L742">
            <v>3.9740062071681514E-2</v>
          </cell>
          <cell r="M742">
            <v>3.3816617301211216E-2</v>
          </cell>
          <cell r="N742">
            <v>3.3678532193351166E-2</v>
          </cell>
        </row>
        <row r="743">
          <cell r="D743" t="str">
            <v>5.3.21</v>
          </cell>
          <cell r="E743">
            <v>5.5593649482770249E-2</v>
          </cell>
          <cell r="F743">
            <v>3.7654364805219616E-2</v>
          </cell>
          <cell r="G743">
            <v>4.0080866816747537E-2</v>
          </cell>
          <cell r="H743">
            <v>4.0145485089955316E-2</v>
          </cell>
          <cell r="I743">
            <v>4.1973769600448997E-2</v>
          </cell>
          <cell r="J743">
            <v>4.9802849205990832E-2</v>
          </cell>
          <cell r="K743">
            <v>3.5754661716628187E-2</v>
          </cell>
          <cell r="L743">
            <v>3.713284017948932E-2</v>
          </cell>
          <cell r="M743">
            <v>3.3119940680976241E-2</v>
          </cell>
          <cell r="N743">
            <v>3.9348154793179213E-2</v>
          </cell>
        </row>
        <row r="744">
          <cell r="D744" t="str">
            <v>5.3.22</v>
          </cell>
          <cell r="E744">
            <v>5.4766173017254116E-2</v>
          </cell>
          <cell r="F744">
            <v>3.9467927514131293E-2</v>
          </cell>
          <cell r="G744">
            <v>3.7640923286813989E-2</v>
          </cell>
          <cell r="H744">
            <v>3.9057192938732367E-2</v>
          </cell>
          <cell r="I744">
            <v>3.8523564387694241E-2</v>
          </cell>
          <cell r="J744">
            <v>5.208686369594076E-2</v>
          </cell>
          <cell r="K744">
            <v>3.6315919635369134E-2</v>
          </cell>
          <cell r="L744">
            <v>3.2657232023757858E-2</v>
          </cell>
          <cell r="M744">
            <v>3.1825354931954687E-2</v>
          </cell>
          <cell r="N744">
            <v>3.5293013529327469E-2</v>
          </cell>
        </row>
        <row r="745">
          <cell r="D745" t="str">
            <v>5.3.23</v>
          </cell>
          <cell r="E745">
            <v>4.5832865638048975E-2</v>
          </cell>
          <cell r="F745">
            <v>3.7722283077658576E-2</v>
          </cell>
          <cell r="G745">
            <v>3.5304787282410779E-2</v>
          </cell>
          <cell r="H745">
            <v>3.7626470875372173E-2</v>
          </cell>
          <cell r="I745">
            <v>4.0206133581225656E-2</v>
          </cell>
          <cell r="J745">
            <v>4.0433903129277575E-2</v>
          </cell>
          <cell r="K745">
            <v>3.6535438607454389E-2</v>
          </cell>
          <cell r="L745">
            <v>3.0224096654703932E-2</v>
          </cell>
          <cell r="M745">
            <v>3.2153573938258607E-2</v>
          </cell>
          <cell r="N745">
            <v>3.2930717424531908E-2</v>
          </cell>
        </row>
        <row r="746">
          <cell r="D746" t="str">
            <v>5.3.24</v>
          </cell>
          <cell r="E746">
            <v>3.6150145056172187E-2</v>
          </cell>
          <cell r="F746">
            <v>3.7306961609057832E-2</v>
          </cell>
          <cell r="G746">
            <v>3.1445075424177571E-2</v>
          </cell>
          <cell r="H746">
            <v>3.5338766932563867E-2</v>
          </cell>
          <cell r="I746">
            <v>4.1984468726979335E-2</v>
          </cell>
          <cell r="J746">
            <v>3.6616500509053906E-2</v>
          </cell>
          <cell r="K746">
            <v>3.4807503808019086E-2</v>
          </cell>
          <cell r="L746">
            <v>2.7093684669635142E-2</v>
          </cell>
          <cell r="M746">
            <v>3.1411903238586045E-2</v>
          </cell>
          <cell r="N746">
            <v>2.4580678914310278E-2</v>
          </cell>
        </row>
        <row r="747">
          <cell r="D747" t="str">
            <v>5.4.1</v>
          </cell>
          <cell r="E747">
            <v>3.1016393028740485E-2</v>
          </cell>
          <cell r="F747">
            <v>3.4402818586912173E-2</v>
          </cell>
          <cell r="G747">
            <v>3.0091716756328109E-2</v>
          </cell>
          <cell r="H747">
            <v>3.345611258216101E-2</v>
          </cell>
          <cell r="I747">
            <v>4.082690735177974E-2</v>
          </cell>
          <cell r="J747">
            <v>3.1760795650011879E-2</v>
          </cell>
          <cell r="K747">
            <v>3.483703544181254E-2</v>
          </cell>
          <cell r="L747">
            <v>2.6683247156003048E-2</v>
          </cell>
          <cell r="M747">
            <v>3.2252698766341646E-2</v>
          </cell>
          <cell r="N747">
            <v>3.0143157867124844E-2</v>
          </cell>
        </row>
        <row r="748">
          <cell r="D748" t="str">
            <v>5.4.2</v>
          </cell>
          <cell r="E748">
            <v>2.9462675205596603E-2</v>
          </cell>
          <cell r="F748">
            <v>3.2773766254759785E-2</v>
          </cell>
          <cell r="G748">
            <v>3.0559164141038847E-2</v>
          </cell>
          <cell r="H748">
            <v>3.2874433355843696E-2</v>
          </cell>
          <cell r="I748">
            <v>3.783218489571756E-2</v>
          </cell>
          <cell r="J748">
            <v>2.9780436699782573E-2</v>
          </cell>
          <cell r="K748">
            <v>3.3801385700002622E-2</v>
          </cell>
          <cell r="L748">
            <v>2.6571286514924887E-2</v>
          </cell>
          <cell r="M748">
            <v>3.2851756842521049E-2</v>
          </cell>
          <cell r="N748">
            <v>3.4939496546563281E-2</v>
          </cell>
        </row>
        <row r="749">
          <cell r="D749" t="str">
            <v>5.4.3</v>
          </cell>
          <cell r="E749">
            <v>2.7909353430826438E-2</v>
          </cell>
          <cell r="F749">
            <v>3.2667844370814429E-2</v>
          </cell>
          <cell r="G749">
            <v>3.000178672334405E-2</v>
          </cell>
          <cell r="H749">
            <v>3.203457476057326E-2</v>
          </cell>
          <cell r="I749">
            <v>3.9268639464975871E-2</v>
          </cell>
          <cell r="J749">
            <v>2.8999162518418865E-2</v>
          </cell>
          <cell r="K749">
            <v>3.3363168031821266E-2</v>
          </cell>
          <cell r="L749">
            <v>2.5399502368402698E-2</v>
          </cell>
          <cell r="M749">
            <v>3.2090336367550008E-2</v>
          </cell>
          <cell r="N749">
            <v>3.2644249020512231E-2</v>
          </cell>
        </row>
        <row r="750">
          <cell r="D750" t="str">
            <v>5.4.4</v>
          </cell>
          <cell r="E750">
            <v>2.8411607941207048E-2</v>
          </cell>
          <cell r="F750">
            <v>3.1941533653862028E-2</v>
          </cell>
          <cell r="G750">
            <v>2.9613329738799203E-2</v>
          </cell>
          <cell r="H750">
            <v>3.130917937909191E-2</v>
          </cell>
          <cell r="I750">
            <v>4.0582941049020278E-2</v>
          </cell>
          <cell r="J750">
            <v>2.9763027925303328E-2</v>
          </cell>
          <cell r="K750">
            <v>3.2635766668264385E-2</v>
          </cell>
          <cell r="L750">
            <v>2.4932032716916908E-2</v>
          </cell>
          <cell r="M750">
            <v>3.1347038347113797E-2</v>
          </cell>
          <cell r="N750">
            <v>2.6973348168647503E-2</v>
          </cell>
        </row>
        <row r="751">
          <cell r="D751" t="str">
            <v>5.4.5</v>
          </cell>
          <cell r="E751">
            <v>3.259137213230083E-2</v>
          </cell>
          <cell r="F751">
            <v>3.2437721046702464E-2</v>
          </cell>
          <cell r="G751">
            <v>3.1211478817939044E-2</v>
          </cell>
          <cell r="H751">
            <v>3.1868586479589671E-2</v>
          </cell>
          <cell r="I751">
            <v>3.9537953467482526E-2</v>
          </cell>
          <cell r="J751">
            <v>3.2030785885000364E-2</v>
          </cell>
          <cell r="K751">
            <v>3.2635091573261645E-2</v>
          </cell>
          <cell r="L751">
            <v>2.8671254169432954E-2</v>
          </cell>
          <cell r="M751">
            <v>3.4845411764357792E-2</v>
          </cell>
          <cell r="N751">
            <v>3.362136868160253E-2</v>
          </cell>
        </row>
        <row r="752">
          <cell r="D752" t="str">
            <v>5.4.6</v>
          </cell>
          <cell r="E752">
            <v>3.6810224793898554E-2</v>
          </cell>
          <cell r="F752">
            <v>2.9790397890889112E-2</v>
          </cell>
          <cell r="G752">
            <v>3.3435587435715432E-2</v>
          </cell>
          <cell r="H752">
            <v>3.357977274342782E-2</v>
          </cell>
          <cell r="I752">
            <v>4.3852624482574688E-2</v>
          </cell>
          <cell r="J752">
            <v>3.6678437061048383E-2</v>
          </cell>
          <cell r="K752">
            <v>3.0846683899591762E-2</v>
          </cell>
          <cell r="L752">
            <v>3.5023517810921702E-2</v>
          </cell>
          <cell r="M752">
            <v>4.3501380265312736E-2</v>
          </cell>
          <cell r="N752">
            <v>5.8163940422660716E-2</v>
          </cell>
        </row>
        <row r="753">
          <cell r="D753" t="str">
            <v>5.4.7</v>
          </cell>
          <cell r="E753">
            <v>4.6065358920618381E-2</v>
          </cell>
          <cell r="F753">
            <v>3.013642747701447E-2</v>
          </cell>
          <cell r="G753">
            <v>3.6918941559143728E-2</v>
          </cell>
          <cell r="H753">
            <v>3.8256309729256817E-2</v>
          </cell>
          <cell r="I753">
            <v>4.5368688661591765E-2</v>
          </cell>
          <cell r="J753">
            <v>4.805641106122685E-2</v>
          </cell>
          <cell r="K753">
            <v>3.196728759654701E-2</v>
          </cell>
          <cell r="L753">
            <v>4.0764597616683586E-2</v>
          </cell>
          <cell r="M753">
            <v>4.5961873314426804E-2</v>
          </cell>
          <cell r="N753">
            <v>6.4377503368184652E-2</v>
          </cell>
        </row>
        <row r="754">
          <cell r="D754" t="str">
            <v>5.4.8</v>
          </cell>
          <cell r="E754">
            <v>4.980096739377355E-2</v>
          </cell>
          <cell r="F754">
            <v>3.808681277974451E-2</v>
          </cell>
          <cell r="G754">
            <v>4.2395277989385007E-2</v>
          </cell>
          <cell r="H754">
            <v>4.4337431127467644E-2</v>
          </cell>
          <cell r="I754">
            <v>4.8351522749263312E-2</v>
          </cell>
          <cell r="J754">
            <v>4.6218223769244719E-2</v>
          </cell>
          <cell r="K754">
            <v>3.996616423846245E-2</v>
          </cell>
          <cell r="L754">
            <v>4.6228415414696099E-2</v>
          </cell>
          <cell r="M754">
            <v>5.2553731228465725E-2</v>
          </cell>
          <cell r="N754">
            <v>5.8259575736246183E-2</v>
          </cell>
        </row>
        <row r="755">
          <cell r="D755" t="str">
            <v>5.4.9</v>
          </cell>
          <cell r="E755">
            <v>4.2043763415480669E-2</v>
          </cell>
          <cell r="F755">
            <v>4.716742364691956E-2</v>
          </cell>
          <cell r="G755">
            <v>4.808503727908052E-2</v>
          </cell>
          <cell r="H755">
            <v>5.0158323234697176E-2</v>
          </cell>
          <cell r="I755">
            <v>4.96967340911234E-2</v>
          </cell>
          <cell r="J755">
            <v>4.0566984698757212E-2</v>
          </cell>
          <cell r="K755">
            <v>4.7938442137269749E-2</v>
          </cell>
          <cell r="L755">
            <v>5.4537050132167253E-2</v>
          </cell>
          <cell r="M755">
            <v>5.5942722687981637E-2</v>
          </cell>
          <cell r="N755">
            <v>5.7377727063737206E-2</v>
          </cell>
        </row>
        <row r="756">
          <cell r="D756" t="str">
            <v>5.4.10</v>
          </cell>
          <cell r="E756">
            <v>3.9999868050719034E-2</v>
          </cell>
          <cell r="F756">
            <v>4.9780208697331393E-2</v>
          </cell>
          <cell r="G756">
            <v>4.9733183605808751E-2</v>
          </cell>
          <cell r="H756">
            <v>5.1416864553396502E-2</v>
          </cell>
          <cell r="I756">
            <v>4.6823782494148265E-2</v>
          </cell>
          <cell r="J756">
            <v>3.9991926415751486E-2</v>
          </cell>
          <cell r="K756">
            <v>5.0393168578648222E-2</v>
          </cell>
          <cell r="L756">
            <v>5.4515763497676561E-2</v>
          </cell>
          <cell r="M756">
            <v>5.4993512900968558E-2</v>
          </cell>
          <cell r="N756">
            <v>4.5673421980893338E-2</v>
          </cell>
        </row>
        <row r="757">
          <cell r="D757" t="str">
            <v>5.4.11</v>
          </cell>
          <cell r="E757">
            <v>3.7595688984375202E-2</v>
          </cell>
          <cell r="F757">
            <v>5.3001362113499165E-2</v>
          </cell>
          <cell r="G757">
            <v>5.241556281916613E-2</v>
          </cell>
          <cell r="H757">
            <v>5.0881724097448414E-2</v>
          </cell>
          <cell r="I757">
            <v>4.3824814192232282E-2</v>
          </cell>
          <cell r="J757">
            <v>4.3562074701398321E-2</v>
          </cell>
          <cell r="K757">
            <v>5.3035895476390905E-2</v>
          </cell>
          <cell r="L757">
            <v>5.4347456651611337E-2</v>
          </cell>
          <cell r="M757">
            <v>5.3652173880882961E-2</v>
          </cell>
          <cell r="N757">
            <v>4.3358683067121054E-2</v>
          </cell>
        </row>
        <row r="758">
          <cell r="D758" t="str">
            <v>5.4.12</v>
          </cell>
          <cell r="E758">
            <v>3.7385938757696413E-2</v>
          </cell>
          <cell r="F758">
            <v>5.5004029269671843E-2</v>
          </cell>
          <cell r="G758">
            <v>5.1706893405205505E-2</v>
          </cell>
          <cell r="H758">
            <v>5.2896243418157442E-2</v>
          </cell>
          <cell r="I758">
            <v>4.019966854379757E-2</v>
          </cell>
          <cell r="J758">
            <v>4.1827800249331061E-2</v>
          </cell>
          <cell r="K758">
            <v>5.4522157630632548E-2</v>
          </cell>
          <cell r="L758">
            <v>5.7082521303981323E-2</v>
          </cell>
          <cell r="M758">
            <v>5.3031942120578678E-2</v>
          </cell>
          <cell r="N758">
            <v>4.4009549687008397E-2</v>
          </cell>
        </row>
        <row r="759">
          <cell r="D759" t="str">
            <v>5.4.13</v>
          </cell>
          <cell r="E759">
            <v>3.9599959458683685E-2</v>
          </cell>
          <cell r="F759">
            <v>5.377159202823726E-2</v>
          </cell>
          <cell r="G759">
            <v>5.2567586208026075E-2</v>
          </cell>
          <cell r="H759">
            <v>5.2245199262670745E-2</v>
          </cell>
          <cell r="I759">
            <v>4.0287387719137126E-2</v>
          </cell>
          <cell r="J759">
            <v>4.1292678041999473E-2</v>
          </cell>
          <cell r="K759">
            <v>5.3773531280189392E-2</v>
          </cell>
          <cell r="L759">
            <v>5.7025613205020621E-2</v>
          </cell>
          <cell r="M759">
            <v>5.4636149192922034E-2</v>
          </cell>
          <cell r="N759">
            <v>4.3083435526496995E-2</v>
          </cell>
        </row>
        <row r="760">
          <cell r="D760" t="str">
            <v>5.4.14</v>
          </cell>
          <cell r="E760">
            <v>3.7993888051151885E-2</v>
          </cell>
          <cell r="F760">
            <v>5.6406849470373222E-2</v>
          </cell>
          <cell r="G760">
            <v>5.3187269523034389E-2</v>
          </cell>
          <cell r="H760">
            <v>5.4620449457039366E-2</v>
          </cell>
          <cell r="I760">
            <v>4.1443956129712793E-2</v>
          </cell>
          <cell r="J760">
            <v>3.8365488043473436E-2</v>
          </cell>
          <cell r="K760">
            <v>5.5442258111772759E-2</v>
          </cell>
          <cell r="L760">
            <v>5.8655184132459161E-2</v>
          </cell>
          <cell r="M760">
            <v>5.7908269312988848E-2</v>
          </cell>
          <cell r="N760">
            <v>3.9766620688851145E-2</v>
          </cell>
        </row>
        <row r="761">
          <cell r="D761" t="str">
            <v>5.4.15</v>
          </cell>
          <cell r="E761">
            <v>3.8670293554012421E-2</v>
          </cell>
          <cell r="F761">
            <v>5.646868625296983E-2</v>
          </cell>
          <cell r="G761">
            <v>5.2015722365271633E-2</v>
          </cell>
          <cell r="H761">
            <v>5.0256387072260912E-2</v>
          </cell>
          <cell r="I761">
            <v>4.1375215885339739E-2</v>
          </cell>
          <cell r="J761">
            <v>3.9292857122958651E-2</v>
          </cell>
          <cell r="K761">
            <v>5.6432325438997392E-2</v>
          </cell>
          <cell r="L761">
            <v>5.7180865816674406E-2</v>
          </cell>
          <cell r="M761">
            <v>5.746990932855197E-2</v>
          </cell>
          <cell r="N761">
            <v>5.2197025504936233E-2</v>
          </cell>
        </row>
        <row r="762">
          <cell r="D762" t="str">
            <v>5.4.16</v>
          </cell>
          <cell r="E762">
            <v>4.0108495597067563E-2</v>
          </cell>
          <cell r="F762">
            <v>5.5069093630677156E-2</v>
          </cell>
          <cell r="G762">
            <v>5.0165255343594922E-2</v>
          </cell>
          <cell r="H762">
            <v>4.4395438380534995E-2</v>
          </cell>
          <cell r="I762">
            <v>4.2070515602358353E-2</v>
          </cell>
          <cell r="J762">
            <v>4.1647668594461916E-2</v>
          </cell>
          <cell r="K762">
            <v>5.7041450158073478E-2</v>
          </cell>
          <cell r="L762">
            <v>5.3876458828663008E-2</v>
          </cell>
          <cell r="M762">
            <v>4.9385537837465993E-2</v>
          </cell>
          <cell r="N762">
            <v>4.5049697573814065E-2</v>
          </cell>
        </row>
        <row r="763">
          <cell r="D763" t="str">
            <v>5.4.17</v>
          </cell>
          <cell r="E763">
            <v>4.6012524062257337E-2</v>
          </cell>
          <cell r="F763">
            <v>5.0500954103850103E-2</v>
          </cell>
          <cell r="G763">
            <v>4.748391383255058E-2</v>
          </cell>
          <cell r="H763">
            <v>4.3902072011323096E-2</v>
          </cell>
          <cell r="I763">
            <v>3.8590917549791985E-2</v>
          </cell>
          <cell r="J763">
            <v>4.583017004044572E-2</v>
          </cell>
          <cell r="K763">
            <v>5.1787644816316765E-2</v>
          </cell>
          <cell r="L763">
            <v>4.7951887972245262E-2</v>
          </cell>
          <cell r="M763">
            <v>3.7595031932504581E-2</v>
          </cell>
          <cell r="N763">
            <v>3.3456511617231406E-2</v>
          </cell>
        </row>
        <row r="764">
          <cell r="D764" t="str">
            <v>5.4.18</v>
          </cell>
          <cell r="E764">
            <v>5.1129007829690855E-2</v>
          </cell>
          <cell r="F764">
            <v>3.9826281474187077E-2</v>
          </cell>
          <cell r="G764">
            <v>4.5457418742001481E-2</v>
          </cell>
          <cell r="H764">
            <v>4.2388121488573585E-2</v>
          </cell>
          <cell r="I764">
            <v>3.7761661396085909E-2</v>
          </cell>
          <cell r="J764">
            <v>5.467859898385774E-2</v>
          </cell>
          <cell r="K764">
            <v>4.2786495129527098E-2</v>
          </cell>
          <cell r="L764">
            <v>4.4087168154076241E-2</v>
          </cell>
          <cell r="M764">
            <v>3.5030242308312518E-2</v>
          </cell>
          <cell r="N764">
            <v>2.2718760770357935E-2</v>
          </cell>
        </row>
        <row r="765">
          <cell r="D765" t="str">
            <v>5.4.19</v>
          </cell>
          <cell r="E765">
            <v>5.6255793868111373E-2</v>
          </cell>
          <cell r="F765">
            <v>3.2961176952453798E-2</v>
          </cell>
          <cell r="G765">
            <v>4.4388479088854363E-2</v>
          </cell>
          <cell r="H765">
            <v>4.0808407251028515E-2</v>
          </cell>
          <cell r="I765">
            <v>3.9739716062455195E-2</v>
          </cell>
          <cell r="J765">
            <v>5.4065387916029835E-2</v>
          </cell>
          <cell r="K765">
            <v>3.2326303119006417E-2</v>
          </cell>
          <cell r="L765">
            <v>3.987135607347863E-2</v>
          </cell>
          <cell r="M765">
            <v>3.2750696420038555E-2</v>
          </cell>
          <cell r="N765">
            <v>2.5123670122653659E-2</v>
          </cell>
        </row>
        <row r="766">
          <cell r="D766" t="str">
            <v>5.4.20</v>
          </cell>
          <cell r="E766">
            <v>5.7999158703015377E-2</v>
          </cell>
          <cell r="F766">
            <v>3.146410844578993E-2</v>
          </cell>
          <cell r="G766">
            <v>4.1447955797082089E-2</v>
          </cell>
          <cell r="H766">
            <v>3.9396897426389368E-2</v>
          </cell>
          <cell r="I766">
            <v>3.9612637896050906E-2</v>
          </cell>
          <cell r="J766">
            <v>5.2601460357121446E-2</v>
          </cell>
          <cell r="K766">
            <v>2.9688301886282943E-2</v>
          </cell>
          <cell r="L766">
            <v>3.856576275741392E-2</v>
          </cell>
          <cell r="M766">
            <v>3.1252820075833229E-2</v>
          </cell>
          <cell r="N766">
            <v>3.7072437283272162E-2</v>
          </cell>
        </row>
        <row r="767">
          <cell r="D767" t="str">
            <v>5.4.21</v>
          </cell>
          <cell r="E767">
            <v>5.7329581274648399E-2</v>
          </cell>
          <cell r="F767">
            <v>3.7141464113121248E-2</v>
          </cell>
          <cell r="G767">
            <v>4.020573236009526E-2</v>
          </cell>
          <cell r="H767">
            <v>3.8568064087432609E-2</v>
          </cell>
          <cell r="I767">
            <v>4.0431576644332237E-2</v>
          </cell>
          <cell r="J767">
            <v>5.1711521106707611E-2</v>
          </cell>
          <cell r="K767">
            <v>3.4470539866722737E-2</v>
          </cell>
          <cell r="L767">
            <v>3.6451982964995057E-2</v>
          </cell>
          <cell r="M767">
            <v>3.0541328812335698E-2</v>
          </cell>
          <cell r="N767">
            <v>4.63297534758427E-2</v>
          </cell>
        </row>
        <row r="768">
          <cell r="D768" t="str">
            <v>5.4.22</v>
          </cell>
          <cell r="E768">
            <v>5.3463487395532389E-2</v>
          </cell>
          <cell r="F768">
            <v>4.2122296294141222E-2</v>
          </cell>
          <cell r="G768">
            <v>3.9263317374513627E-2</v>
          </cell>
          <cell r="H768">
            <v>3.8986248181178969E-2</v>
          </cell>
          <cell r="I768">
            <v>4.0654483551656843E-2</v>
          </cell>
          <cell r="J768">
            <v>5.2815243192337789E-2</v>
          </cell>
          <cell r="K768">
            <v>3.7217312406288366E-2</v>
          </cell>
          <cell r="L768">
            <v>3.354522703541616E-2</v>
          </cell>
          <cell r="M768">
            <v>3.0104818057953391E-2</v>
          </cell>
          <cell r="N768">
            <v>4.2906920061993543E-2</v>
          </cell>
        </row>
        <row r="769">
          <cell r="D769" t="str">
            <v>5.4.23</v>
          </cell>
          <cell r="E769">
            <v>4.6392860846052666E-2</v>
          </cell>
          <cell r="F769">
            <v>3.8835068013447653E-2</v>
          </cell>
          <cell r="G769">
            <v>3.5166306110955156E-2</v>
          </cell>
          <cell r="H769">
            <v>3.6376919052512738E-2</v>
          </cell>
          <cell r="I769">
            <v>4.0151520651815459E-2</v>
          </cell>
          <cell r="J769">
            <v>4.2460656434760685E-2</v>
          </cell>
          <cell r="K769">
            <v>3.5954317671354291E-2</v>
          </cell>
          <cell r="L769">
            <v>3.0200585825430021E-2</v>
          </cell>
          <cell r="M769">
            <v>2.9875790915694343E-2</v>
          </cell>
          <cell r="N769">
            <v>4.412412990080887E-2</v>
          </cell>
        </row>
        <row r="770">
          <cell r="D770" t="str">
            <v>5.4.24</v>
          </cell>
          <cell r="E770">
            <v>3.5951737304542791E-2</v>
          </cell>
          <cell r="F770">
            <v>3.8242083432630379E-2</v>
          </cell>
          <cell r="G770">
            <v>3.2483082983066083E-2</v>
          </cell>
          <cell r="H770">
            <v>3.4986240867943635E-2</v>
          </cell>
          <cell r="I770">
            <v>4.1713949467556063E-2</v>
          </cell>
          <cell r="J770">
            <v>3.6002203530570799E-2</v>
          </cell>
          <cell r="K770">
            <v>3.7137273142763008E-2</v>
          </cell>
          <cell r="L770">
            <v>2.7831261880709043E-2</v>
          </cell>
          <cell r="M770">
            <v>3.04248273188975E-2</v>
          </cell>
          <cell r="N770">
            <v>3.862901586343933E-2</v>
          </cell>
        </row>
        <row r="771">
          <cell r="D771" t="str">
            <v>5.5.1</v>
          </cell>
          <cell r="E771">
            <v>3.1279563922351643E-2</v>
          </cell>
          <cell r="F771">
            <v>3.4868046816565829E-2</v>
          </cell>
          <cell r="G771">
            <v>3.0519874565039736E-2</v>
          </cell>
          <cell r="H771">
            <v>3.3783613805438747E-2</v>
          </cell>
          <cell r="I771">
            <v>4.0293945841485372E-2</v>
          </cell>
          <cell r="J771">
            <v>3.1730127638818419E-2</v>
          </cell>
          <cell r="K771">
            <v>3.4056849975921635E-2</v>
          </cell>
          <cell r="L771">
            <v>2.6683926934339602E-2</v>
          </cell>
          <cell r="M771">
            <v>2.9777255316938377E-2</v>
          </cell>
          <cell r="N771">
            <v>3.2087185525538686E-2</v>
          </cell>
        </row>
        <row r="772">
          <cell r="D772" t="str">
            <v>5.5.2</v>
          </cell>
          <cell r="E772">
            <v>2.8514466345038073E-2</v>
          </cell>
          <cell r="F772">
            <v>3.279390007655917E-2</v>
          </cell>
          <cell r="G772">
            <v>3.0040749128792833E-2</v>
          </cell>
          <cell r="H772">
            <v>3.3553627507390188E-2</v>
          </cell>
          <cell r="I772">
            <v>4.0478879324000544E-2</v>
          </cell>
          <cell r="J772">
            <v>2.9985826473869468E-2</v>
          </cell>
          <cell r="K772">
            <v>3.2777289189960812E-2</v>
          </cell>
          <cell r="L772">
            <v>2.6317947271980707E-2</v>
          </cell>
          <cell r="M772">
            <v>3.0049105904385084E-2</v>
          </cell>
          <cell r="N772">
            <v>1.9734565539579304E-2</v>
          </cell>
        </row>
        <row r="773">
          <cell r="D773" t="str">
            <v>5.5.3</v>
          </cell>
          <cell r="E773">
            <v>2.7983737891892142E-2</v>
          </cell>
          <cell r="F773">
            <v>3.265536420556156E-2</v>
          </cell>
          <cell r="G773">
            <v>2.9667474889789786E-2</v>
          </cell>
          <cell r="H773">
            <v>3.3235701424855581E-2</v>
          </cell>
          <cell r="I773">
            <v>4.0777418407156492E-2</v>
          </cell>
          <cell r="J773">
            <v>2.8771904232926557E-2</v>
          </cell>
          <cell r="K773">
            <v>3.2515012615943494E-2</v>
          </cell>
          <cell r="L773">
            <v>2.5205575542721851E-2</v>
          </cell>
          <cell r="M773">
            <v>3.0059011098661739E-2</v>
          </cell>
          <cell r="N773">
            <v>2.2744754270686687E-2</v>
          </cell>
        </row>
        <row r="774">
          <cell r="D774" t="str">
            <v>5.5.4</v>
          </cell>
          <cell r="E774">
            <v>2.8918655696163972E-2</v>
          </cell>
          <cell r="F774">
            <v>3.3069349453466346E-2</v>
          </cell>
          <cell r="G774">
            <v>2.9501292555261439E-2</v>
          </cell>
          <cell r="H774">
            <v>3.2650424445707954E-2</v>
          </cell>
          <cell r="I774">
            <v>3.9893370763591465E-2</v>
          </cell>
          <cell r="J774">
            <v>2.8650683133619535E-2</v>
          </cell>
          <cell r="K774">
            <v>3.237196973943076E-2</v>
          </cell>
          <cell r="L774">
            <v>2.5783446219986791E-2</v>
          </cell>
          <cell r="M774">
            <v>3.0221109241495649E-2</v>
          </cell>
          <cell r="N774">
            <v>2.4413432930068087E-2</v>
          </cell>
        </row>
        <row r="775">
          <cell r="D775" t="str">
            <v>5.5.5</v>
          </cell>
          <cell r="E775">
            <v>3.2092845153498147E-2</v>
          </cell>
          <cell r="F775">
            <v>3.1410798570183779E-2</v>
          </cell>
          <cell r="G775">
            <v>3.0291231300271636E-2</v>
          </cell>
          <cell r="H775">
            <v>3.1923754942470947E-2</v>
          </cell>
          <cell r="I775">
            <v>4.0719894759116297E-2</v>
          </cell>
          <cell r="J775">
            <v>3.1827422101202575E-2</v>
          </cell>
          <cell r="K775">
            <v>3.2598689046988885E-2</v>
          </cell>
          <cell r="L775">
            <v>2.8653929943387849E-2</v>
          </cell>
          <cell r="M775">
            <v>3.2910839442078725E-2</v>
          </cell>
          <cell r="N775">
            <v>2.676765012870563E-2</v>
          </cell>
        </row>
        <row r="776">
          <cell r="D776" t="str">
            <v>5.5.6</v>
          </cell>
          <cell r="E776">
            <v>3.6870529843067518E-2</v>
          </cell>
          <cell r="F776">
            <v>3.0288063147904127E-2</v>
          </cell>
          <cell r="G776">
            <v>3.2318340942558824E-2</v>
          </cell>
          <cell r="H776">
            <v>3.2738451428790422E-2</v>
          </cell>
          <cell r="I776">
            <v>4.175910487436868E-2</v>
          </cell>
          <cell r="J776">
            <v>4.0085418710480533E-2</v>
          </cell>
          <cell r="K776">
            <v>3.0110494205521917E-2</v>
          </cell>
          <cell r="L776">
            <v>3.4899380378408548E-2</v>
          </cell>
          <cell r="M776">
            <v>4.2007495123137825E-2</v>
          </cell>
          <cell r="N776">
            <v>4.730290209829173E-2</v>
          </cell>
        </row>
        <row r="777">
          <cell r="D777" t="str">
            <v>5.5.7</v>
          </cell>
          <cell r="E777">
            <v>4.4034170008629803E-2</v>
          </cell>
          <cell r="F777">
            <v>2.992058569919033E-2</v>
          </cell>
          <cell r="G777">
            <v>3.6721695188087121E-2</v>
          </cell>
          <cell r="H777">
            <v>3.9614845543600195E-2</v>
          </cell>
          <cell r="I777">
            <v>4.5435860753990143E-2</v>
          </cell>
          <cell r="J777">
            <v>5.1898239859000585E-2</v>
          </cell>
          <cell r="K777">
            <v>3.3670039501535541E-2</v>
          </cell>
          <cell r="L777">
            <v>4.1841376370757341E-2</v>
          </cell>
          <cell r="M777">
            <v>4.5899368865602926E-2</v>
          </cell>
          <cell r="N777">
            <v>5.4430927980566014E-2</v>
          </cell>
        </row>
        <row r="778">
          <cell r="D778" t="str">
            <v>5.5.8</v>
          </cell>
          <cell r="E778">
            <v>4.8517354481042489E-2</v>
          </cell>
          <cell r="F778">
            <v>3.7067750506865643E-2</v>
          </cell>
          <cell r="G778">
            <v>4.2032048812476172E-2</v>
          </cell>
          <cell r="H778">
            <v>4.3910553598165064E-2</v>
          </cell>
          <cell r="I778">
            <v>4.5730723513775093E-2</v>
          </cell>
          <cell r="J778">
            <v>4.9672029709791406E-2</v>
          </cell>
          <cell r="K778">
            <v>4.0406868612186113E-2</v>
          </cell>
          <cell r="L778">
            <v>4.6597480010575586E-2</v>
          </cell>
          <cell r="M778">
            <v>5.1797948207691243E-2</v>
          </cell>
          <cell r="N778">
            <v>5.2637889599173912E-2</v>
          </cell>
        </row>
        <row r="779">
          <cell r="D779" t="str">
            <v>5.5.9</v>
          </cell>
          <cell r="E779">
            <v>4.4640895579722346E-2</v>
          </cell>
          <cell r="F779">
            <v>4.6166879153386874E-2</v>
          </cell>
          <cell r="G779">
            <v>4.5748756834490957E-2</v>
          </cell>
          <cell r="H779">
            <v>4.6237884136521794E-2</v>
          </cell>
          <cell r="I779">
            <v>4.5323480594473019E-2</v>
          </cell>
          <cell r="J779">
            <v>4.3485776150077864E-2</v>
          </cell>
          <cell r="K779">
            <v>4.6273462839964717E-2</v>
          </cell>
          <cell r="L779">
            <v>5.2265508560314394E-2</v>
          </cell>
          <cell r="M779">
            <v>5.3524488640730429E-2</v>
          </cell>
          <cell r="N779">
            <v>5.7909434326700558E-2</v>
          </cell>
        </row>
        <row r="780">
          <cell r="D780" t="str">
            <v>5.5.10</v>
          </cell>
          <cell r="E780">
            <v>4.0601817656544151E-2</v>
          </cell>
          <cell r="F780">
            <v>4.9332160465262329E-2</v>
          </cell>
          <cell r="G780">
            <v>4.9176899842572709E-2</v>
          </cell>
          <cell r="H780">
            <v>4.8465110686192345E-2</v>
          </cell>
          <cell r="I780">
            <v>4.1271811815782607E-2</v>
          </cell>
          <cell r="J780">
            <v>4.3279894531014447E-2</v>
          </cell>
          <cell r="K780">
            <v>5.0936389344054811E-2</v>
          </cell>
          <cell r="L780">
            <v>5.4190428374701768E-2</v>
          </cell>
          <cell r="M780">
            <v>5.3176216225908415E-2</v>
          </cell>
          <cell r="N780">
            <v>6.5641280890278916E-2</v>
          </cell>
        </row>
        <row r="781">
          <cell r="D781" t="str">
            <v>5.5.11</v>
          </cell>
          <cell r="E781">
            <v>4.0653563492623994E-2</v>
          </cell>
          <cell r="F781">
            <v>5.3264914513939061E-2</v>
          </cell>
          <cell r="G781">
            <v>5.1283888904852852E-2</v>
          </cell>
          <cell r="H781">
            <v>4.749707546807444E-2</v>
          </cell>
          <cell r="I781">
            <v>3.8698097117001978E-2</v>
          </cell>
          <cell r="J781">
            <v>4.0539423562762425E-2</v>
          </cell>
          <cell r="K781">
            <v>5.2773869515766375E-2</v>
          </cell>
          <cell r="L781">
            <v>5.3646951483046885E-2</v>
          </cell>
          <cell r="M781">
            <v>5.4469603236236647E-2</v>
          </cell>
          <cell r="N781">
            <v>5.1674213187033614E-2</v>
          </cell>
        </row>
        <row r="782">
          <cell r="D782" t="str">
            <v>5.5.12</v>
          </cell>
          <cell r="E782">
            <v>3.9719893100793061E-2</v>
          </cell>
          <cell r="F782">
            <v>5.4457058946942569E-2</v>
          </cell>
          <cell r="G782">
            <v>5.2562325149846767E-2</v>
          </cell>
          <cell r="H782">
            <v>5.0682701790958899E-2</v>
          </cell>
          <cell r="I782">
            <v>3.7909381584380758E-2</v>
          </cell>
          <cell r="J782">
            <v>4.0008096514935025E-2</v>
          </cell>
          <cell r="K782">
            <v>5.4840093088255847E-2</v>
          </cell>
          <cell r="L782">
            <v>5.7103251541776416E-2</v>
          </cell>
          <cell r="M782">
            <v>5.2762222485557404E-2</v>
          </cell>
          <cell r="N782">
            <v>4.793703267599983E-2</v>
          </cell>
        </row>
        <row r="783">
          <cell r="D783" t="str">
            <v>5.5.13</v>
          </cell>
          <cell r="E783">
            <v>3.7663416870815279E-2</v>
          </cell>
          <cell r="F783">
            <v>5.4657115372330083E-2</v>
          </cell>
          <cell r="G783">
            <v>5.3396273117708462E-2</v>
          </cell>
          <cell r="H783">
            <v>5.0123104798455928E-2</v>
          </cell>
          <cell r="I783">
            <v>4.1437066155547188E-2</v>
          </cell>
          <cell r="J783">
            <v>3.9400773103247272E-2</v>
          </cell>
          <cell r="K783">
            <v>5.4523729404694986E-2</v>
          </cell>
          <cell r="L783">
            <v>5.7513212818474144E-2</v>
          </cell>
          <cell r="M783">
            <v>5.5583829141327382E-2</v>
          </cell>
          <cell r="N783">
            <v>4.8193775327892908E-2</v>
          </cell>
        </row>
        <row r="784">
          <cell r="D784" t="str">
            <v>5.5.14</v>
          </cell>
          <cell r="E784">
            <v>3.9163262029311002E-2</v>
          </cell>
          <cell r="F784">
            <v>5.5758724779658708E-2</v>
          </cell>
          <cell r="G784">
            <v>5.2909364433522038E-2</v>
          </cell>
          <cell r="H784">
            <v>5.2631328825078705E-2</v>
          </cell>
          <cell r="I784">
            <v>4.1233895225721025E-2</v>
          </cell>
          <cell r="J784">
            <v>3.7044492699065013E-2</v>
          </cell>
          <cell r="K784">
            <v>5.5994201828469821E-2</v>
          </cell>
          <cell r="L784">
            <v>5.7360501146423826E-2</v>
          </cell>
          <cell r="M784">
            <v>5.3718977491855877E-2</v>
          </cell>
          <cell r="N784">
            <v>4.0301761762728483E-2</v>
          </cell>
        </row>
        <row r="785">
          <cell r="D785" t="str">
            <v>5.5.15</v>
          </cell>
          <cell r="E785">
            <v>3.8521288146674354E-2</v>
          </cell>
          <cell r="F785">
            <v>5.6654458408566588E-2</v>
          </cell>
          <cell r="G785">
            <v>5.3302201576237822E-2</v>
          </cell>
          <cell r="H785">
            <v>5.0594631208578218E-2</v>
          </cell>
          <cell r="I785">
            <v>3.9670160267154815E-2</v>
          </cell>
          <cell r="J785">
            <v>3.8942382214751117E-2</v>
          </cell>
          <cell r="K785">
            <v>5.7890505905198071E-2</v>
          </cell>
          <cell r="L785">
            <v>5.6876387194344992E-2</v>
          </cell>
          <cell r="M785">
            <v>5.53038808768078E-2</v>
          </cell>
          <cell r="N785">
            <v>3.4067134934755716E-2</v>
          </cell>
        </row>
        <row r="786">
          <cell r="D786" t="str">
            <v>5.5.16</v>
          </cell>
          <cell r="E786">
            <v>3.9758230243143185E-2</v>
          </cell>
          <cell r="F786">
            <v>5.5597417016084512E-2</v>
          </cell>
          <cell r="G786">
            <v>5.218116044220622E-2</v>
          </cell>
          <cell r="H786">
            <v>4.6412717322336892E-2</v>
          </cell>
          <cell r="I786">
            <v>3.9468863541400133E-2</v>
          </cell>
          <cell r="J786">
            <v>4.1613370352712321E-2</v>
          </cell>
          <cell r="K786">
            <v>5.7421709221939808E-2</v>
          </cell>
          <cell r="L786">
            <v>5.3272097979204965E-2</v>
          </cell>
          <cell r="M786">
            <v>4.9351871326176092E-2</v>
          </cell>
          <cell r="N786">
            <v>3.9051478536061723E-2</v>
          </cell>
        </row>
        <row r="787">
          <cell r="D787" t="str">
            <v>5.5.17</v>
          </cell>
          <cell r="E787">
            <v>4.5497424402192635E-2</v>
          </cell>
          <cell r="F787">
            <v>4.9595042390871431E-2</v>
          </cell>
          <cell r="G787">
            <v>4.86399532081076E-2</v>
          </cell>
          <cell r="H787">
            <v>4.3938675145509393E-2</v>
          </cell>
          <cell r="I787">
            <v>4.0951647301032602E-2</v>
          </cell>
          <cell r="J787">
            <v>4.5287103494136151E-2</v>
          </cell>
          <cell r="K787">
            <v>5.2018173268806624E-2</v>
          </cell>
          <cell r="L787">
            <v>4.7675886346571841E-2</v>
          </cell>
          <cell r="M787">
            <v>3.7498824210058949E-2</v>
          </cell>
          <cell r="N787">
            <v>3.4638565628726053E-2</v>
          </cell>
        </row>
        <row r="788">
          <cell r="D788" t="str">
            <v>5.5.18</v>
          </cell>
          <cell r="E788">
            <v>4.9719539310864577E-2</v>
          </cell>
          <cell r="F788">
            <v>4.0433076487859855E-2</v>
          </cell>
          <cell r="G788">
            <v>4.7223601903506586E-2</v>
          </cell>
          <cell r="H788">
            <v>4.4094935030287788E-2</v>
          </cell>
          <cell r="I788">
            <v>4.2588512260772718E-2</v>
          </cell>
          <cell r="J788">
            <v>5.1336565140565796E-2</v>
          </cell>
          <cell r="K788">
            <v>4.1815700093988863E-2</v>
          </cell>
          <cell r="L788">
            <v>4.4776761534797996E-2</v>
          </cell>
          <cell r="M788">
            <v>3.7156335850288991E-2</v>
          </cell>
          <cell r="N788">
            <v>4.3330968468050172E-2</v>
          </cell>
        </row>
        <row r="789">
          <cell r="D789" t="str">
            <v>5.5.19</v>
          </cell>
          <cell r="E789">
            <v>5.5396149005736646E-2</v>
          </cell>
          <cell r="F789">
            <v>3.3875947052681078E-2</v>
          </cell>
          <cell r="G789">
            <v>4.5477512836949313E-2</v>
          </cell>
          <cell r="H789">
            <v>4.28007334622739E-2</v>
          </cell>
          <cell r="I789">
            <v>4.14024654649967E-2</v>
          </cell>
          <cell r="J789">
            <v>5.042683647980558E-2</v>
          </cell>
          <cell r="K789">
            <v>3.1797795007100393E-2</v>
          </cell>
          <cell r="L789">
            <v>4.1054144233399911E-2</v>
          </cell>
          <cell r="M789">
            <v>3.4930414564192783E-2</v>
          </cell>
          <cell r="N789">
            <v>3.9201096505075791E-2</v>
          </cell>
        </row>
        <row r="790">
          <cell r="D790" t="str">
            <v>5.5.20</v>
          </cell>
          <cell r="E790">
            <v>5.4740524866961092E-2</v>
          </cell>
          <cell r="F790">
            <v>3.3195129772865831E-2</v>
          </cell>
          <cell r="G790">
            <v>4.2778329238737325E-2</v>
          </cell>
          <cell r="H790">
            <v>4.0996507303819832E-2</v>
          </cell>
          <cell r="I790">
            <v>4.2959820921242668E-2</v>
          </cell>
          <cell r="J790">
            <v>5.3715122600388222E-2</v>
          </cell>
          <cell r="K790">
            <v>3.1857015383984881E-2</v>
          </cell>
          <cell r="L790">
            <v>3.9642499650171754E-2</v>
          </cell>
          <cell r="M790">
            <v>3.4056371545138735E-2</v>
          </cell>
          <cell r="N790">
            <v>4.011366211151516E-2</v>
          </cell>
        </row>
        <row r="791">
          <cell r="D791" t="str">
            <v>5.5.21</v>
          </cell>
          <cell r="E791">
            <v>5.8175688847088132E-2</v>
          </cell>
          <cell r="F791">
            <v>3.7902821789002672E-2</v>
          </cell>
          <cell r="G791">
            <v>4.024994333873478E-2</v>
          </cell>
          <cell r="H791">
            <v>4.0573027320323043E-2</v>
          </cell>
          <cell r="I791">
            <v>4.3707159794747263E-2</v>
          </cell>
          <cell r="J791">
            <v>5.4407885072531206E-2</v>
          </cell>
          <cell r="K791">
            <v>3.5683782718893053E-2</v>
          </cell>
          <cell r="L791">
            <v>3.7205712179481057E-2</v>
          </cell>
          <cell r="M791">
            <v>3.3795221459538331E-2</v>
          </cell>
          <cell r="N791">
            <v>4.1444623150669158E-2</v>
          </cell>
        </row>
        <row r="792">
          <cell r="D792" t="str">
            <v>5.5.22</v>
          </cell>
          <cell r="E792">
            <v>5.4284807481927565E-2</v>
          </cell>
          <cell r="F792">
            <v>4.1303428332527745E-2</v>
          </cell>
          <cell r="G792">
            <v>3.7947334986663486E-2</v>
          </cell>
          <cell r="H792">
            <v>3.9523766609643143E-2</v>
          </cell>
          <cell r="I792">
            <v>4.1705834227875313E-2</v>
          </cell>
          <cell r="J792">
            <v>5.151868970582886E-2</v>
          </cell>
          <cell r="K792">
            <v>3.6116750865466778E-2</v>
          </cell>
          <cell r="L792">
            <v>3.3245490122511746E-2</v>
          </cell>
          <cell r="M792">
            <v>3.3757046696194754E-2</v>
          </cell>
          <cell r="N792">
            <v>4.4039982319227094E-2</v>
          </cell>
        </row>
        <row r="793">
          <cell r="D793" t="str">
            <v>5.5.23</v>
          </cell>
          <cell r="E793">
            <v>4.6707747113176747E-2</v>
          </cell>
          <cell r="F793">
            <v>3.8385169739712205E-2</v>
          </cell>
          <cell r="G793">
            <v>3.4907759788050795E-2</v>
          </cell>
          <cell r="H793">
            <v>3.8368516005018977E-2</v>
          </cell>
          <cell r="I793">
            <v>4.3260270250856089E-2</v>
          </cell>
          <cell r="J793">
            <v>4.1280625141356213E-2</v>
          </cell>
          <cell r="K793">
            <v>3.6641450082084283E-2</v>
          </cell>
          <cell r="L793">
            <v>3.076812777662628E-2</v>
          </cell>
          <cell r="M793">
            <v>3.4218541988660797E-2</v>
          </cell>
          <cell r="N793">
            <v>4.7184782649070084E-2</v>
          </cell>
        </row>
        <row r="794">
          <cell r="D794" t="str">
            <v>5.5.24</v>
          </cell>
          <cell r="E794">
            <v>3.6544428510741529E-2</v>
          </cell>
          <cell r="F794">
            <v>3.7346797302011556E-2</v>
          </cell>
          <cell r="G794">
            <v>3.1121987015534473E-2</v>
          </cell>
          <cell r="H794">
            <v>3.564831219050766E-2</v>
          </cell>
          <cell r="I794">
            <v>4.332233523953103E-2</v>
          </cell>
          <cell r="J794">
            <v>3.5091311377113549E-2</v>
          </cell>
          <cell r="K794">
            <v>3.4908158543841467E-2</v>
          </cell>
          <cell r="L794">
            <v>2.7419976385993826E-2</v>
          </cell>
          <cell r="M794">
            <v>3.3974021061335062E-2</v>
          </cell>
          <cell r="N794">
            <v>4.515089945360469E-2</v>
          </cell>
        </row>
        <row r="795">
          <cell r="D795" t="str">
            <v>5.6.1</v>
          </cell>
          <cell r="E795">
            <v>3.2881805011307566E-2</v>
          </cell>
          <cell r="F795">
            <v>3.5932418531314056E-2</v>
          </cell>
          <cell r="G795">
            <v>3.1485566333892066E-2</v>
          </cell>
          <cell r="H795">
            <v>3.505354518849027E-2</v>
          </cell>
          <cell r="I795">
            <v>4.2303939367015514E-2</v>
          </cell>
          <cell r="J795">
            <v>3.1974949550028713E-2</v>
          </cell>
          <cell r="K795">
            <v>3.5936051930606422E-2</v>
          </cell>
          <cell r="L795">
            <v>2.8162791225570076E-2</v>
          </cell>
          <cell r="M795">
            <v>3.2790141119111618E-2</v>
          </cell>
          <cell r="N795">
            <v>3.2488259290222025E-2</v>
          </cell>
        </row>
        <row r="796">
          <cell r="D796" t="str">
            <v>5.6.2</v>
          </cell>
          <cell r="E796">
            <v>3.0100493342865908E-2</v>
          </cell>
          <cell r="F796">
            <v>3.3546725576178084E-2</v>
          </cell>
          <cell r="G796">
            <v>3.0621811172371931E-2</v>
          </cell>
          <cell r="H796">
            <v>3.3622870307433807E-2</v>
          </cell>
          <cell r="I796">
            <v>4.2104738856061245E-2</v>
          </cell>
          <cell r="J796">
            <v>2.9170785015999377E-2</v>
          </cell>
          <cell r="K796">
            <v>3.3455962855920104E-2</v>
          </cell>
          <cell r="L796">
            <v>2.7049432128890934E-2</v>
          </cell>
          <cell r="M796">
            <v>3.2258801333655891E-2</v>
          </cell>
          <cell r="N796">
            <v>3.0486876083791997E-2</v>
          </cell>
        </row>
        <row r="797">
          <cell r="D797" t="str">
            <v>5.6.3</v>
          </cell>
          <cell r="E797">
            <v>2.7841291215972067E-2</v>
          </cell>
          <cell r="F797">
            <v>3.2984172685930187E-2</v>
          </cell>
          <cell r="G797">
            <v>3.0076759555757188E-2</v>
          </cell>
          <cell r="H797">
            <v>3.2754858195039191E-2</v>
          </cell>
          <cell r="I797">
            <v>4.0343180055827425E-2</v>
          </cell>
          <cell r="J797">
            <v>2.8924214870105949E-2</v>
          </cell>
          <cell r="K797">
            <v>3.3211451008716177E-2</v>
          </cell>
          <cell r="L797">
            <v>2.5249226958417487E-2</v>
          </cell>
          <cell r="M797">
            <v>3.1652391523466071E-2</v>
          </cell>
          <cell r="N797">
            <v>3.0907608209650109E-2</v>
          </cell>
        </row>
        <row r="798">
          <cell r="D798" t="str">
            <v>5.6.4</v>
          </cell>
          <cell r="E798">
            <v>2.7805214665842886E-2</v>
          </cell>
          <cell r="F798">
            <v>3.2859198368682722E-2</v>
          </cell>
          <cell r="G798">
            <v>2.9786644290289804E-2</v>
          </cell>
          <cell r="H798">
            <v>3.2234330663617299E-2</v>
          </cell>
          <cell r="I798">
            <v>4.0254331226589377E-2</v>
          </cell>
          <cell r="J798">
            <v>2.9451775950440223E-2</v>
          </cell>
          <cell r="K798">
            <v>3.304315769858595E-2</v>
          </cell>
          <cell r="L798">
            <v>2.5643899083273049E-2</v>
          </cell>
          <cell r="M798">
            <v>3.1794035707426345E-2</v>
          </cell>
          <cell r="N798">
            <v>2.9577454774372989E-2</v>
          </cell>
        </row>
        <row r="799">
          <cell r="D799" t="str">
            <v>5.6.5</v>
          </cell>
          <cell r="E799">
            <v>2.877490233184184E-2</v>
          </cell>
          <cell r="F799">
            <v>3.3714639147109877E-2</v>
          </cell>
          <cell r="G799">
            <v>3.189948774519575E-2</v>
          </cell>
          <cell r="H799">
            <v>3.3976517822484141E-2</v>
          </cell>
          <cell r="I799">
            <v>4.1728490216355968E-2</v>
          </cell>
          <cell r="J799">
            <v>3.1776901819275685E-2</v>
          </cell>
          <cell r="K799">
            <v>3.3906518887416144E-2</v>
          </cell>
          <cell r="L799">
            <v>3.0507582985778447E-2</v>
          </cell>
          <cell r="M799">
            <v>3.5781660713293362E-2</v>
          </cell>
          <cell r="N799">
            <v>3.8782559566343716E-2</v>
          </cell>
        </row>
        <row r="800">
          <cell r="D800" t="str">
            <v>5.6.6</v>
          </cell>
          <cell r="E800">
            <v>3.4274768137546451E-2</v>
          </cell>
          <cell r="F800">
            <v>3.1039801917890943E-2</v>
          </cell>
          <cell r="G800">
            <v>3.3195194339257869E-2</v>
          </cell>
          <cell r="H800">
            <v>3.4960576672297947E-2</v>
          </cell>
          <cell r="I800">
            <v>4.1572227038808009E-2</v>
          </cell>
          <cell r="J800">
            <v>3.6710107501907507E-2</v>
          </cell>
          <cell r="K800">
            <v>3.1112541502883156E-2</v>
          </cell>
          <cell r="L800">
            <v>3.5671414333194582E-2</v>
          </cell>
          <cell r="M800">
            <v>4.237612366526123E-2</v>
          </cell>
          <cell r="N800">
            <v>4.9468089033863939E-2</v>
          </cell>
        </row>
        <row r="801">
          <cell r="D801" t="str">
            <v>5.6.7</v>
          </cell>
          <cell r="E801">
            <v>4.3238059868314534E-2</v>
          </cell>
          <cell r="F801">
            <v>3.0598454773366913E-2</v>
          </cell>
          <cell r="G801">
            <v>3.7452907456286259E-2</v>
          </cell>
          <cell r="H801">
            <v>4.0466524493751009E-2</v>
          </cell>
          <cell r="I801">
            <v>4.4666757578037675E-2</v>
          </cell>
          <cell r="J801">
            <v>4.5044697629357124E-2</v>
          </cell>
          <cell r="K801">
            <v>3.2273196255956059E-2</v>
          </cell>
          <cell r="L801">
            <v>4.109982560021367E-2</v>
          </cell>
          <cell r="M801">
            <v>4.3764988761084138E-2</v>
          </cell>
          <cell r="N801">
            <v>7.1619628623567383E-2</v>
          </cell>
        </row>
        <row r="802">
          <cell r="D802" t="str">
            <v>5.6.8</v>
          </cell>
          <cell r="E802">
            <v>5.0447509331839509E-2</v>
          </cell>
          <cell r="F802">
            <v>3.6648010365817857E-2</v>
          </cell>
          <cell r="G802">
            <v>4.2669053719241193E-2</v>
          </cell>
          <cell r="H802">
            <v>4.5044316959612182E-2</v>
          </cell>
          <cell r="I802">
            <v>4.6407223755093395E-2</v>
          </cell>
          <cell r="J802">
            <v>4.7638074894972723E-2</v>
          </cell>
          <cell r="K802">
            <v>3.7581559970814971E-2</v>
          </cell>
          <cell r="L802">
            <v>4.601809238260185E-2</v>
          </cell>
          <cell r="M802">
            <v>5.0134659468300875E-2</v>
          </cell>
          <cell r="N802">
            <v>5.425065242877429E-2</v>
          </cell>
        </row>
        <row r="803">
          <cell r="D803" t="str">
            <v>5.6.9</v>
          </cell>
          <cell r="E803">
            <v>4.6602947987034626E-2</v>
          </cell>
          <cell r="F803">
            <v>4.6106388645917942E-2</v>
          </cell>
          <cell r="G803">
            <v>4.6658735800205943E-2</v>
          </cell>
          <cell r="H803">
            <v>4.9035363134281182E-2</v>
          </cell>
          <cell r="I803">
            <v>4.3050078092275151E-2</v>
          </cell>
          <cell r="J803">
            <v>4.5960381944799712E-2</v>
          </cell>
          <cell r="K803">
            <v>4.5221311676060846E-2</v>
          </cell>
          <cell r="L803">
            <v>5.197568472317031E-2</v>
          </cell>
          <cell r="M803">
            <v>5.2075825460381898E-2</v>
          </cell>
          <cell r="N803">
            <v>4.9585954192294127E-2</v>
          </cell>
        </row>
        <row r="804">
          <cell r="D804" t="str">
            <v>5.6.10</v>
          </cell>
          <cell r="E804">
            <v>4.5179082976142398E-2</v>
          </cell>
          <cell r="F804">
            <v>4.8876600683596422E-2</v>
          </cell>
          <cell r="G804">
            <v>4.9236646845306806E-2</v>
          </cell>
          <cell r="H804">
            <v>5.1081894335577339E-2</v>
          </cell>
          <cell r="I804">
            <v>4.4018082497317368E-2</v>
          </cell>
          <cell r="J804">
            <v>4.3883901404407434E-2</v>
          </cell>
          <cell r="K804">
            <v>4.7671577994576698E-2</v>
          </cell>
          <cell r="L804">
            <v>5.3047456358168675E-2</v>
          </cell>
          <cell r="M804">
            <v>5.2083764219954885E-2</v>
          </cell>
          <cell r="N804">
            <v>4.7368530440249607E-2</v>
          </cell>
        </row>
        <row r="805">
          <cell r="D805" t="str">
            <v>5.6.11</v>
          </cell>
          <cell r="E805">
            <v>4.5266411036568727E-2</v>
          </cell>
          <cell r="F805">
            <v>5.2508330633251665E-2</v>
          </cell>
          <cell r="G805">
            <v>5.1467510540928497E-2</v>
          </cell>
          <cell r="H805">
            <v>4.8855020822193965E-2</v>
          </cell>
          <cell r="I805">
            <v>4.3187949322870393E-2</v>
          </cell>
          <cell r="J805">
            <v>4.3207472016063161E-2</v>
          </cell>
          <cell r="K805">
            <v>5.1179650740989069E-2</v>
          </cell>
          <cell r="L805">
            <v>5.3563450904424846E-2</v>
          </cell>
          <cell r="M805">
            <v>5.0283476391173601E-2</v>
          </cell>
          <cell r="N805">
            <v>3.9037569450882346E-2</v>
          </cell>
        </row>
        <row r="806">
          <cell r="D806" t="str">
            <v>5.6.12</v>
          </cell>
          <cell r="E806">
            <v>4.2199750050264252E-2</v>
          </cell>
          <cell r="F806">
            <v>5.4395611286322657E-2</v>
          </cell>
          <cell r="G806">
            <v>5.2500508520450712E-2</v>
          </cell>
          <cell r="H806">
            <v>5.2509465895218828E-2</v>
          </cell>
          <cell r="I806">
            <v>4.2352927582597712E-2</v>
          </cell>
          <cell r="J806">
            <v>4.3927424151937587E-2</v>
          </cell>
          <cell r="K806">
            <v>5.3594685806403322E-2</v>
          </cell>
          <cell r="L806">
            <v>5.6577347444460573E-2</v>
          </cell>
          <cell r="M806">
            <v>5.0527836981889743E-2</v>
          </cell>
          <cell r="N806">
            <v>3.4753540125155837E-2</v>
          </cell>
        </row>
        <row r="807">
          <cell r="D807" t="str">
            <v>5.6.13</v>
          </cell>
          <cell r="E807">
            <v>4.1117928398044221E-2</v>
          </cell>
          <cell r="F807">
            <v>5.3761480494553891E-2</v>
          </cell>
          <cell r="G807">
            <v>5.3638197767360819E-2</v>
          </cell>
          <cell r="H807">
            <v>5.1542715711325175E-2</v>
          </cell>
          <cell r="I807">
            <v>4.2697520194648335E-2</v>
          </cell>
          <cell r="J807">
            <v>4.4175556693959228E-2</v>
          </cell>
          <cell r="K807">
            <v>5.2621395288382479E-2</v>
          </cell>
          <cell r="L807">
            <v>5.7452351035718906E-2</v>
          </cell>
          <cell r="M807">
            <v>5.1435014358709091E-2</v>
          </cell>
          <cell r="N807">
            <v>3.7728199663031439E-2</v>
          </cell>
        </row>
        <row r="808">
          <cell r="D808" t="str">
            <v>5.6.14</v>
          </cell>
          <cell r="E808">
            <v>4.0279811167649698E-2</v>
          </cell>
          <cell r="F808">
            <v>5.5215587560544385E-2</v>
          </cell>
          <cell r="G808">
            <v>5.4339575779983176E-2</v>
          </cell>
          <cell r="H808">
            <v>5.4447992769523335E-2</v>
          </cell>
          <cell r="I808">
            <v>4.1875420677327552E-2</v>
          </cell>
          <cell r="J808">
            <v>4.3298996380024324E-2</v>
          </cell>
          <cell r="K808">
            <v>5.5688317140532455E-2</v>
          </cell>
          <cell r="L808">
            <v>5.7918317468766051E-2</v>
          </cell>
          <cell r="M808">
            <v>5.2902988497294481E-2</v>
          </cell>
          <cell r="N808">
            <v>4.3788410436563237E-2</v>
          </cell>
        </row>
        <row r="809">
          <cell r="D809" t="str">
            <v>5.6.15</v>
          </cell>
          <cell r="E809">
            <v>4.1034654840214256E-2</v>
          </cell>
          <cell r="F809">
            <v>5.5104464615453153E-2</v>
          </cell>
          <cell r="G809">
            <v>5.2917740528874414E-2</v>
          </cell>
          <cell r="H809">
            <v>5.0517220964308593E-2</v>
          </cell>
          <cell r="I809">
            <v>4.1881061330203376E-2</v>
          </cell>
          <cell r="J809">
            <v>4.2703026386138425E-2</v>
          </cell>
          <cell r="K809">
            <v>5.6128208224264696E-2</v>
          </cell>
          <cell r="L809">
            <v>5.6036646739580163E-2</v>
          </cell>
          <cell r="M809">
            <v>5.4219847651025485E-2</v>
          </cell>
          <cell r="N809">
            <v>4.2458530470331199E-2</v>
          </cell>
        </row>
        <row r="810">
          <cell r="D810" t="str">
            <v>5.6.16</v>
          </cell>
          <cell r="E810">
            <v>4.195015259763802E-2</v>
          </cell>
          <cell r="F810">
            <v>5.2830867945073447E-2</v>
          </cell>
          <cell r="G810">
            <v>5.0767482233285845E-2</v>
          </cell>
          <cell r="H810">
            <v>4.5557982216919264E-2</v>
          </cell>
          <cell r="I810">
            <v>4.2301956592065225E-2</v>
          </cell>
          <cell r="J810">
            <v>4.3767210444350509E-2</v>
          </cell>
          <cell r="K810">
            <v>5.5045205585765311E-2</v>
          </cell>
          <cell r="L810">
            <v>5.1932557771588159E-2</v>
          </cell>
          <cell r="M810">
            <v>4.9727623944580211E-2</v>
          </cell>
          <cell r="N810">
            <v>4.199185554489937E-2</v>
          </cell>
        </row>
        <row r="811">
          <cell r="D811" t="str">
            <v>5.6.17</v>
          </cell>
          <cell r="E811">
            <v>4.5496872373337265E-2</v>
          </cell>
          <cell r="F811">
            <v>4.9193060861868559E-2</v>
          </cell>
          <cell r="G811">
            <v>4.7420055993606137E-2</v>
          </cell>
          <cell r="H811">
            <v>4.3016930191833766E-2</v>
          </cell>
          <cell r="I811">
            <v>4.0491785619774269E-2</v>
          </cell>
          <cell r="J811">
            <v>4.4683968406363246E-2</v>
          </cell>
          <cell r="K811">
            <v>5.1249331295828732E-2</v>
          </cell>
          <cell r="L811">
            <v>4.7825803893491003E-2</v>
          </cell>
          <cell r="M811">
            <v>4.0892272007529838E-2</v>
          </cell>
          <cell r="N811">
            <v>4.9778202930986518E-2</v>
          </cell>
        </row>
        <row r="812">
          <cell r="D812" t="str">
            <v>5.6.18</v>
          </cell>
          <cell r="E812">
            <v>4.9254056954981924E-2</v>
          </cell>
          <cell r="F812">
            <v>4.0813954047012185E-2</v>
          </cell>
          <cell r="G812">
            <v>4.5502772057193289E-2</v>
          </cell>
          <cell r="H812">
            <v>4.1784605628821851E-2</v>
          </cell>
          <cell r="I812">
            <v>3.933757129827968E-2</v>
          </cell>
          <cell r="J812">
            <v>4.9971709813491007E-2</v>
          </cell>
          <cell r="K812">
            <v>4.2603859811846424E-2</v>
          </cell>
          <cell r="L812">
            <v>4.4357046482041557E-2</v>
          </cell>
          <cell r="M812">
            <v>3.9209115701571165E-2</v>
          </cell>
          <cell r="N812">
            <v>3.7657781383922909E-2</v>
          </cell>
        </row>
        <row r="813">
          <cell r="D813" t="str">
            <v>5.6.19</v>
          </cell>
          <cell r="E813">
            <v>5.1296694258510585E-2</v>
          </cell>
          <cell r="F813">
            <v>3.437156854872498E-2</v>
          </cell>
          <cell r="G813">
            <v>4.3686853511369313E-2</v>
          </cell>
          <cell r="H813">
            <v>4.0646648262076618E-2</v>
          </cell>
          <cell r="I813">
            <v>4.0151534601149272E-2</v>
          </cell>
          <cell r="J813">
            <v>5.0060558073314637E-2</v>
          </cell>
          <cell r="K813">
            <v>3.4638599130656887E-2</v>
          </cell>
          <cell r="L813">
            <v>4.1362324554156824E-2</v>
          </cell>
          <cell r="M813">
            <v>3.6516553079730354E-2</v>
          </cell>
          <cell r="N813">
            <v>4.0261069958577637E-2</v>
          </cell>
        </row>
        <row r="814">
          <cell r="D814" t="str">
            <v>5.6.20</v>
          </cell>
          <cell r="E814">
            <v>4.9811678906658031E-2</v>
          </cell>
          <cell r="F814">
            <v>3.3638194547263849E-2</v>
          </cell>
          <cell r="G814">
            <v>4.1218884850011336E-2</v>
          </cell>
          <cell r="H814">
            <v>3.9193419664821171E-2</v>
          </cell>
          <cell r="I814">
            <v>4.053793641603104E-2</v>
          </cell>
          <cell r="J814">
            <v>5.0300197590229127E-2</v>
          </cell>
          <cell r="K814">
            <v>3.4900726604411611E-2</v>
          </cell>
          <cell r="L814">
            <v>3.9971942212602876E-2</v>
          </cell>
          <cell r="M814">
            <v>3.6039461484690095E-2</v>
          </cell>
          <cell r="N814">
            <v>3.5738028687449755E-2</v>
          </cell>
        </row>
        <row r="815">
          <cell r="D815" t="str">
            <v>5.6.21</v>
          </cell>
          <cell r="E815">
            <v>5.1400788235078626E-2</v>
          </cell>
          <cell r="F815">
            <v>3.9155345821655599E-2</v>
          </cell>
          <cell r="G815">
            <v>4.0530260276140581E-2</v>
          </cell>
          <cell r="H815">
            <v>3.7850293414668904E-2</v>
          </cell>
          <cell r="I815">
            <v>3.896563006622504E-2</v>
          </cell>
          <cell r="J815">
            <v>4.907670521295552E-2</v>
          </cell>
          <cell r="K815">
            <v>3.8019583059623205E-2</v>
          </cell>
          <cell r="L815">
            <v>3.8053068913662252E-2</v>
          </cell>
          <cell r="M815">
            <v>3.4658952977891386E-2</v>
          </cell>
          <cell r="N815">
            <v>4.0022604951266437E-2</v>
          </cell>
        </row>
        <row r="816">
          <cell r="D816" t="str">
            <v>5.6.22</v>
          </cell>
          <cell r="E816">
            <v>5.1254310704342616E-2</v>
          </cell>
          <cell r="F816">
            <v>4.1233912676332807E-2</v>
          </cell>
          <cell r="G816">
            <v>3.7875472072686371E-2</v>
          </cell>
          <cell r="H816">
            <v>3.7664137838522641E-2</v>
          </cell>
          <cell r="I816">
            <v>3.9205169791685222E-2</v>
          </cell>
          <cell r="J816">
            <v>4.6226253692092281E-2</v>
          </cell>
          <cell r="K816">
            <v>3.7797508872378573E-2</v>
          </cell>
          <cell r="L816">
            <v>3.3382575068022634E-2</v>
          </cell>
          <cell r="M816">
            <v>3.3239098864437044E-2</v>
          </cell>
          <cell r="N816">
            <v>3.8903432884269812E-2</v>
          </cell>
        </row>
        <row r="817">
          <cell r="D817" t="str">
            <v>5.6.23</v>
          </cell>
          <cell r="E817">
            <v>4.4497297462974338E-2</v>
          </cell>
          <cell r="F817">
            <v>3.7904604352088651E-2</v>
          </cell>
          <cell r="G817">
            <v>3.4701510935643359E-2</v>
          </cell>
          <cell r="H817">
            <v>3.5365494553823887E-2</v>
          </cell>
          <cell r="I817">
            <v>4.0674850444926171E-2</v>
          </cell>
          <cell r="J817">
            <v>4.3531296641280193E-2</v>
          </cell>
          <cell r="K817">
            <v>3.7153463320149419E-2</v>
          </cell>
          <cell r="L817">
            <v>3.0096454244735702E-2</v>
          </cell>
          <cell r="M817">
            <v>3.2628858950944452E-2</v>
          </cell>
          <cell r="N817">
            <v>4.5198827036571826E-2</v>
          </cell>
        </row>
        <row r="818">
          <cell r="D818" t="str">
            <v>5.6.24</v>
          </cell>
          <cell r="E818">
            <v>3.7993518145029416E-2</v>
          </cell>
          <cell r="F818">
            <v>3.7566605914049242E-2</v>
          </cell>
          <cell r="G818">
            <v>3.0350367674661489E-2</v>
          </cell>
          <cell r="H818">
            <v>3.2817274293357311E-2</v>
          </cell>
          <cell r="I818">
            <v>3.9889637378835795E-2</v>
          </cell>
          <cell r="J818">
            <v>3.4533833916506371E-2</v>
          </cell>
          <cell r="K818">
            <v>3.5966135337231406E-2</v>
          </cell>
          <cell r="L818">
            <v>2.7044707487469458E-2</v>
          </cell>
          <cell r="M818">
            <v>3.3006507136596655E-2</v>
          </cell>
          <cell r="N818">
            <v>3.8146333832961267E-2</v>
          </cell>
        </row>
        <row r="819">
          <cell r="D819" t="str">
            <v>5.7.1</v>
          </cell>
          <cell r="E819">
            <v>3.2804040766121124E-2</v>
          </cell>
          <cell r="F819">
            <v>4.4554821877802769E-2</v>
          </cell>
          <cell r="G819">
            <v>3.6442479515045027E-2</v>
          </cell>
          <cell r="H819">
            <v>4.2817465807010659E-2</v>
          </cell>
          <cell r="I819">
            <v>3.8928117347012549E-2</v>
          </cell>
          <cell r="J819">
            <v>2.8650266048327013E-2</v>
          </cell>
          <cell r="K819">
            <v>4.2405419346277895E-2</v>
          </cell>
          <cell r="L819">
            <v>3.4085965425914043E-2</v>
          </cell>
          <cell r="M819">
            <v>3.9177767472362901E-2</v>
          </cell>
          <cell r="N819">
            <v>3.1661773903393961E-2</v>
          </cell>
        </row>
        <row r="820">
          <cell r="D820" t="str">
            <v>5.7.2</v>
          </cell>
          <cell r="E820">
            <v>2.9076058437683776E-2</v>
          </cell>
          <cell r="F820">
            <v>4.2831638960219139E-2</v>
          </cell>
          <cell r="G820">
            <v>3.6216408880801333E-2</v>
          </cell>
          <cell r="H820">
            <v>4.1255021137083299E-2</v>
          </cell>
          <cell r="I820">
            <v>4.0355939131487016E-2</v>
          </cell>
          <cell r="J820">
            <v>2.7632943351436508E-2</v>
          </cell>
          <cell r="K820">
            <v>3.9742220409450066E-2</v>
          </cell>
          <cell r="L820">
            <v>3.4097698170958139E-2</v>
          </cell>
          <cell r="M820">
            <v>3.9358038962711089E-2</v>
          </cell>
          <cell r="N820">
            <v>2.9702254435556383E-2</v>
          </cell>
        </row>
        <row r="821">
          <cell r="D821" t="str">
            <v>5.7.3</v>
          </cell>
          <cell r="E821">
            <v>2.7726800705828301E-2</v>
          </cell>
          <cell r="F821">
            <v>4.1672890755605166E-2</v>
          </cell>
          <cell r="G821">
            <v>3.5614344650111381E-2</v>
          </cell>
          <cell r="H821">
            <v>4.0475177267597147E-2</v>
          </cell>
          <cell r="I821">
            <v>3.985962049026151E-2</v>
          </cell>
          <cell r="J821">
            <v>2.5987803945988073E-2</v>
          </cell>
          <cell r="K821">
            <v>3.9950949251595647E-2</v>
          </cell>
          <cell r="L821">
            <v>3.3424769796217828E-2</v>
          </cell>
          <cell r="M821">
            <v>3.9577876212257772E-2</v>
          </cell>
          <cell r="N821">
            <v>2.3963758157759547E-2</v>
          </cell>
        </row>
        <row r="822">
          <cell r="D822" t="str">
            <v>5.7.4</v>
          </cell>
          <cell r="E822">
            <v>2.752659185926119E-2</v>
          </cell>
          <cell r="F822">
            <v>4.1365041630389142E-2</v>
          </cell>
          <cell r="G822">
            <v>3.4999601999186281E-2</v>
          </cell>
          <cell r="H822">
            <v>4.0233179994875773E-2</v>
          </cell>
          <cell r="I822">
            <v>4.1215148729171661E-2</v>
          </cell>
          <cell r="J822">
            <v>2.5099460515705836E-2</v>
          </cell>
          <cell r="K822">
            <v>3.8878129598954432E-2</v>
          </cell>
          <cell r="L822">
            <v>3.3068789823479688E-2</v>
          </cell>
          <cell r="M822">
            <v>3.9840493938937835E-2</v>
          </cell>
          <cell r="N822">
            <v>2.6382254214599481E-2</v>
          </cell>
        </row>
        <row r="823">
          <cell r="D823" t="str">
            <v>5.7.5</v>
          </cell>
          <cell r="E823">
            <v>2.860390799546627E-2</v>
          </cell>
          <cell r="F823">
            <v>4.1269227825356462E-2</v>
          </cell>
          <cell r="G823">
            <v>3.5000495660653157E-2</v>
          </cell>
          <cell r="H823">
            <v>4.1164410006360543E-2</v>
          </cell>
          <cell r="I823">
            <v>4.1269910685610312E-2</v>
          </cell>
          <cell r="J823">
            <v>2.58901659464277E-2</v>
          </cell>
          <cell r="K823">
            <v>3.9628801540886931E-2</v>
          </cell>
          <cell r="L823">
            <v>3.4717493776134707E-2</v>
          </cell>
          <cell r="M823">
            <v>4.1325281481526671E-2</v>
          </cell>
          <cell r="N823">
            <v>3.385342087318486E-2</v>
          </cell>
        </row>
        <row r="824">
          <cell r="D824" t="str">
            <v>5.7.6</v>
          </cell>
          <cell r="E824">
            <v>3.0853203977732245E-2</v>
          </cell>
          <cell r="F824">
            <v>3.6836027074901141E-2</v>
          </cell>
          <cell r="G824">
            <v>3.5204951259992914E-2</v>
          </cell>
          <cell r="H824">
            <v>4.0399269768634671E-2</v>
          </cell>
          <cell r="I824">
            <v>4.1691865630526029E-2</v>
          </cell>
          <cell r="J824">
            <v>2.8119978054712103E-2</v>
          </cell>
          <cell r="K824">
            <v>3.5729114546782681E-2</v>
          </cell>
          <cell r="L824">
            <v>3.6043348728054751E-2</v>
          </cell>
          <cell r="M824">
            <v>4.5151043110026934E-2</v>
          </cell>
          <cell r="N824">
            <v>5.2320507808064555E-2</v>
          </cell>
        </row>
        <row r="825">
          <cell r="D825" t="str">
            <v>5.7.7</v>
          </cell>
          <cell r="E825">
            <v>3.4344742621759537E-2</v>
          </cell>
          <cell r="F825">
            <v>3.2043887009112038E-2</v>
          </cell>
          <cell r="G825">
            <v>3.587879772289658E-2</v>
          </cell>
          <cell r="H825">
            <v>3.8471562379728881E-2</v>
          </cell>
          <cell r="I825">
            <v>4.1184419929043647E-2</v>
          </cell>
          <cell r="J825">
            <v>3.4550464478748551E-2</v>
          </cell>
          <cell r="K825">
            <v>3.1864718717896597E-2</v>
          </cell>
          <cell r="L825">
            <v>3.8827021210051257E-2</v>
          </cell>
          <cell r="M825">
            <v>4.2739427658213168E-2</v>
          </cell>
          <cell r="N825">
            <v>5.9956164605527482E-2</v>
          </cell>
        </row>
        <row r="826">
          <cell r="D826" t="str">
            <v>5.7.8</v>
          </cell>
          <cell r="E826">
            <v>4.0155604874411992E-2</v>
          </cell>
          <cell r="F826">
            <v>3.4519807132483656E-2</v>
          </cell>
          <cell r="G826">
            <v>3.999302866905205E-2</v>
          </cell>
          <cell r="H826">
            <v>4.1973048488043917E-2</v>
          </cell>
          <cell r="I826">
            <v>4.2859074843809561E-2</v>
          </cell>
          <cell r="J826">
            <v>4.1824557894349572E-2</v>
          </cell>
          <cell r="K826">
            <v>3.4913949522726036E-2</v>
          </cell>
          <cell r="L826">
            <v>4.2588276413889903E-2</v>
          </cell>
          <cell r="M826">
            <v>4.5311202006115874E-2</v>
          </cell>
          <cell r="N826">
            <v>5.2031545280513999E-2</v>
          </cell>
        </row>
        <row r="827">
          <cell r="D827" t="str">
            <v>5.7.9</v>
          </cell>
          <cell r="E827">
            <v>4.7655969359093608E-2</v>
          </cell>
          <cell r="F827">
            <v>3.8487255085613188E-2</v>
          </cell>
          <cell r="G827">
            <v>4.1440644519451009E-2</v>
          </cell>
          <cell r="H827">
            <v>4.1579971398985609E-2</v>
          </cell>
          <cell r="I827">
            <v>4.2019434639890649E-2</v>
          </cell>
          <cell r="J827">
            <v>4.4202528719587623E-2</v>
          </cell>
          <cell r="K827">
            <v>3.8118164934597638E-2</v>
          </cell>
          <cell r="L827">
            <v>4.5150751741070236E-2</v>
          </cell>
          <cell r="M827">
            <v>4.4430451720624195E-2</v>
          </cell>
          <cell r="N827">
            <v>5.6517338672306801E-2</v>
          </cell>
        </row>
        <row r="828">
          <cell r="D828" t="str">
            <v>5.7.10</v>
          </cell>
          <cell r="E828">
            <v>4.9208524757531354E-2</v>
          </cell>
          <cell r="F828">
            <v>4.0935045662605966E-2</v>
          </cell>
          <cell r="G828">
            <v>4.4207221115114249E-2</v>
          </cell>
          <cell r="H828">
            <v>4.3079496778005419E-2</v>
          </cell>
          <cell r="I828">
            <v>4.1523148344770541E-2</v>
          </cell>
          <cell r="J828">
            <v>4.6143501584209323E-2</v>
          </cell>
          <cell r="K828">
            <v>4.5218969766432054E-2</v>
          </cell>
          <cell r="L828">
            <v>4.7457228702346761E-2</v>
          </cell>
          <cell r="M828">
            <v>4.6393820092184922E-2</v>
          </cell>
          <cell r="N828">
            <v>6.6916184295242612E-2</v>
          </cell>
        </row>
        <row r="829">
          <cell r="D829" t="str">
            <v>5.7.11</v>
          </cell>
          <cell r="E829">
            <v>4.869147667006795E-2</v>
          </cell>
          <cell r="F829">
            <v>4.2771377119685421E-2</v>
          </cell>
          <cell r="G829">
            <v>4.5298323903201092E-2</v>
          </cell>
          <cell r="H829">
            <v>4.3797646659230707E-2</v>
          </cell>
          <cell r="I829">
            <v>4.0087951648265348E-2</v>
          </cell>
          <cell r="J829">
            <v>5.0192520075252454E-2</v>
          </cell>
          <cell r="K829">
            <v>4.9173989495199466E-2</v>
          </cell>
          <cell r="L829">
            <v>4.8564254953234333E-2</v>
          </cell>
          <cell r="M829">
            <v>4.4594732049962983E-2</v>
          </cell>
          <cell r="N829">
            <v>4.8751685563596617E-2</v>
          </cell>
        </row>
        <row r="830">
          <cell r="D830" t="str">
            <v>5.7.12</v>
          </cell>
          <cell r="E830">
            <v>4.7401020193348999E-2</v>
          </cell>
          <cell r="F830">
            <v>4.4070741538494572E-2</v>
          </cell>
          <cell r="G830">
            <v>4.605619383164896E-2</v>
          </cell>
          <cell r="H830">
            <v>4.4922474488892562E-2</v>
          </cell>
          <cell r="I830">
            <v>4.0586728593501084E-2</v>
          </cell>
          <cell r="J830">
            <v>5.0172911292481769E-2</v>
          </cell>
          <cell r="K830">
            <v>5.0364675815170984E-2</v>
          </cell>
          <cell r="L830">
            <v>4.9959315303284957E-2</v>
          </cell>
          <cell r="M830">
            <v>4.6786922395555056E-2</v>
          </cell>
          <cell r="N830">
            <v>4.5363679718058991E-2</v>
          </cell>
        </row>
        <row r="831">
          <cell r="D831" t="str">
            <v>5.7.13</v>
          </cell>
          <cell r="E831">
            <v>4.6904292464970181E-2</v>
          </cell>
          <cell r="F831">
            <v>4.2039457354102729E-2</v>
          </cell>
          <cell r="G831">
            <v>4.6453526006574146E-2</v>
          </cell>
          <cell r="H831">
            <v>4.4933073356786438E-2</v>
          </cell>
          <cell r="I831">
            <v>4.0400188603671353E-2</v>
          </cell>
          <cell r="J831">
            <v>5.0547593603074877E-2</v>
          </cell>
          <cell r="K831">
            <v>4.959462417861004E-2</v>
          </cell>
          <cell r="L831">
            <v>4.955426863481982E-2</v>
          </cell>
          <cell r="M831">
            <v>4.5325132450500349E-2</v>
          </cell>
          <cell r="N831">
            <v>4.3506536948597456E-2</v>
          </cell>
        </row>
        <row r="832">
          <cell r="D832" t="str">
            <v>5.7.14</v>
          </cell>
          <cell r="E832">
            <v>4.4440856587489988E-2</v>
          </cell>
          <cell r="F832">
            <v>4.2745406535689721E-2</v>
          </cell>
          <cell r="G832">
            <v>4.7629848094973823E-2</v>
          </cell>
          <cell r="H832">
            <v>4.4359692983267633E-2</v>
          </cell>
          <cell r="I832">
            <v>4.0162056575731957E-2</v>
          </cell>
          <cell r="J832">
            <v>5.0538702518848844E-2</v>
          </cell>
          <cell r="K832">
            <v>4.975670408368555E-2</v>
          </cell>
          <cell r="L832">
            <v>4.9822971770152921E-2</v>
          </cell>
          <cell r="M832">
            <v>4.5185910435320616E-2</v>
          </cell>
          <cell r="N832">
            <v>3.4446935665328852E-2</v>
          </cell>
        </row>
        <row r="833">
          <cell r="D833" t="str">
            <v>5.7.15</v>
          </cell>
          <cell r="E833">
            <v>4.3463354807714252E-2</v>
          </cell>
          <cell r="F833">
            <v>4.3748252442081942E-2</v>
          </cell>
          <cell r="G833">
            <v>4.8854807226516951E-2</v>
          </cell>
          <cell r="H833">
            <v>4.4988089445622839E-2</v>
          </cell>
          <cell r="I833">
            <v>4.1187557501267243E-2</v>
          </cell>
          <cell r="J833">
            <v>4.6495374633952147E-2</v>
          </cell>
          <cell r="K833">
            <v>4.685753353726315E-2</v>
          </cell>
          <cell r="L833">
            <v>5.0335694097628343E-2</v>
          </cell>
          <cell r="M833">
            <v>4.6596264893417262E-2</v>
          </cell>
          <cell r="N833">
            <v>3.5634088003451837E-2</v>
          </cell>
        </row>
        <row r="834">
          <cell r="D834" t="str">
            <v>5.7.16</v>
          </cell>
          <cell r="E834">
            <v>4.4544112547946393E-2</v>
          </cell>
          <cell r="F834">
            <v>4.3204272715778799E-2</v>
          </cell>
          <cell r="G834">
            <v>4.7648184228092805E-2</v>
          </cell>
          <cell r="H834">
            <v>4.4087185674643668E-2</v>
          </cell>
          <cell r="I834">
            <v>4.0675615691134551E-2</v>
          </cell>
          <cell r="J834">
            <v>4.6790216725525142E-2</v>
          </cell>
          <cell r="K834">
            <v>4.6280246322272726E-2</v>
          </cell>
          <cell r="L834">
            <v>4.8081008238454286E-2</v>
          </cell>
          <cell r="M834">
            <v>4.3749261233089969E-2</v>
          </cell>
          <cell r="N834">
            <v>3.1941407139485796E-2</v>
          </cell>
        </row>
        <row r="835">
          <cell r="D835" t="str">
            <v>5.7.17</v>
          </cell>
          <cell r="E835">
            <v>4.5267551041829598E-2</v>
          </cell>
          <cell r="F835">
            <v>4.3092479437341E-2</v>
          </cell>
          <cell r="G835">
            <v>4.738937600975307E-2</v>
          </cell>
          <cell r="H835">
            <v>4.2347255916343189E-2</v>
          </cell>
          <cell r="I835">
            <v>4.1710496987235231E-2</v>
          </cell>
          <cell r="J835">
            <v>5.082801012515735E-2</v>
          </cell>
          <cell r="K835">
            <v>4.4215090994682155E-2</v>
          </cell>
          <cell r="L835">
            <v>4.7298391703511758E-2</v>
          </cell>
          <cell r="M835">
            <v>3.9462723367257126E-2</v>
          </cell>
          <cell r="N835">
            <v>3.207459505044262E-2</v>
          </cell>
        </row>
        <row r="836">
          <cell r="D836" t="str">
            <v>5.7.18</v>
          </cell>
          <cell r="E836">
            <v>4.9574534250039715E-2</v>
          </cell>
          <cell r="F836">
            <v>4.1114554717396633E-2</v>
          </cell>
          <cell r="G836">
            <v>4.5597346887550384E-2</v>
          </cell>
          <cell r="H836">
            <v>4.1098549989100931E-2</v>
          </cell>
          <cell r="I836">
            <v>4.2129896589824509E-2</v>
          </cell>
          <cell r="J836">
            <v>5.3313852673766413E-2</v>
          </cell>
          <cell r="K836">
            <v>3.7218809433876496E-2</v>
          </cell>
          <cell r="L836">
            <v>4.5266600619206912E-2</v>
          </cell>
          <cell r="M836">
            <v>3.8934438053292109E-2</v>
          </cell>
          <cell r="N836">
            <v>3.9598545858070787E-2</v>
          </cell>
        </row>
        <row r="837">
          <cell r="D837" t="str">
            <v>5.7.19</v>
          </cell>
          <cell r="E837">
            <v>5.1429006125671035E-2</v>
          </cell>
          <cell r="F837">
            <v>3.9099454871453568E-2</v>
          </cell>
          <cell r="G837">
            <v>4.4716723877180752E-2</v>
          </cell>
          <cell r="H837">
            <v>4.0450487419266323E-2</v>
          </cell>
          <cell r="I837">
            <v>4.3106554896208953E-2</v>
          </cell>
          <cell r="J837">
            <v>5.0964584672671599E-2</v>
          </cell>
          <cell r="K837">
            <v>3.2850382694695174E-2</v>
          </cell>
          <cell r="L837">
            <v>4.3209892853478211E-2</v>
          </cell>
          <cell r="M837">
            <v>3.8359250828943876E-2</v>
          </cell>
          <cell r="N837">
            <v>4.5114857694547955E-2</v>
          </cell>
        </row>
        <row r="838">
          <cell r="D838" t="str">
            <v>5.7.20</v>
          </cell>
          <cell r="E838">
            <v>4.931621795689279E-2</v>
          </cell>
          <cell r="F838">
            <v>3.924349075599283E-2</v>
          </cell>
          <cell r="G838">
            <v>4.3738498890345701E-2</v>
          </cell>
          <cell r="H838">
            <v>4.0546857472428539E-2</v>
          </cell>
          <cell r="I838">
            <v>4.4038672615460475E-2</v>
          </cell>
          <cell r="J838">
            <v>4.9768097651675745E-2</v>
          </cell>
          <cell r="K838">
            <v>3.5035840388940941E-2</v>
          </cell>
          <cell r="L838">
            <v>4.2503518625595857E-2</v>
          </cell>
          <cell r="M838">
            <v>3.8373923131313312E-2</v>
          </cell>
          <cell r="N838">
            <v>4.1383754880232146E-2</v>
          </cell>
        </row>
        <row r="839">
          <cell r="D839" t="str">
            <v>5.7.21</v>
          </cell>
          <cell r="E839">
            <v>4.9898507567620799E-2</v>
          </cell>
          <cell r="F839">
            <v>4.6061777621232876E-2</v>
          </cell>
          <cell r="G839">
            <v>4.3558313593433783E-2</v>
          </cell>
          <cell r="H839">
            <v>4.0964134288758981E-2</v>
          </cell>
          <cell r="I839">
            <v>4.3270193843416967E-2</v>
          </cell>
          <cell r="J839">
            <v>4.8955121577146259E-2</v>
          </cell>
          <cell r="K839">
            <v>4.1533438987969053E-2</v>
          </cell>
          <cell r="L839">
            <v>4.0568683551095316E-2</v>
          </cell>
          <cell r="M839">
            <v>3.7400440597700139E-2</v>
          </cell>
          <cell r="N839">
            <v>5.1263720042693785E-2</v>
          </cell>
        </row>
        <row r="840">
          <cell r="D840" t="str">
            <v>5.7.22</v>
          </cell>
          <cell r="E840">
            <v>4.9216677988028257E-2</v>
          </cell>
          <cell r="F840">
            <v>4.8126533601988104E-2</v>
          </cell>
          <cell r="G840">
            <v>4.2308190497995946E-2</v>
          </cell>
          <cell r="H840">
            <v>4.0524311903729439E-2</v>
          </cell>
          <cell r="I840">
            <v>4.4465899975556056E-2</v>
          </cell>
          <cell r="J840">
            <v>4.6805649274704146E-2</v>
          </cell>
          <cell r="K840">
            <v>4.5648023497509092E-2</v>
          </cell>
          <cell r="L840">
            <v>3.8786921781539981E-2</v>
          </cell>
          <cell r="M840">
            <v>3.7633466433646325E-2</v>
          </cell>
          <cell r="N840">
            <v>4.4115886985454288E-2</v>
          </cell>
        </row>
        <row r="841">
          <cell r="D841" t="str">
            <v>5.7.23</v>
          </cell>
          <cell r="E841">
            <v>4.4741942062344449E-2</v>
          </cell>
          <cell r="F841">
            <v>4.6027470605845347E-2</v>
          </cell>
          <cell r="G841">
            <v>3.9432780079949013E-2</v>
          </cell>
          <cell r="H841">
            <v>3.8794490892264159E-2</v>
          </cell>
          <cell r="I841">
            <v>4.3879335700270375E-2</v>
          </cell>
          <cell r="J841">
            <v>4.0448071302530017E-2</v>
          </cell>
          <cell r="K841">
            <v>4.3179389281752779E-2</v>
          </cell>
          <cell r="L841">
            <v>3.4543460339727994E-2</v>
          </cell>
          <cell r="M841">
            <v>3.6947659940872277E-2</v>
          </cell>
          <cell r="N841">
            <v>3.7705681722629114E-2</v>
          </cell>
        </row>
        <row r="842">
          <cell r="D842" t="str">
            <v>5.7.24</v>
          </cell>
          <cell r="E842">
            <v>3.7155004381146245E-2</v>
          </cell>
          <cell r="F842">
            <v>4.4139087668827903E-2</v>
          </cell>
          <cell r="G842">
            <v>3.6319912880479664E-2</v>
          </cell>
          <cell r="H842">
            <v>3.6737146483338513E-2</v>
          </cell>
          <cell r="I842">
            <v>4.3392171006872482E-2</v>
          </cell>
          <cell r="J842">
            <v>3.6077623333720846E-2</v>
          </cell>
          <cell r="K842">
            <v>4.1840813652772479E-2</v>
          </cell>
          <cell r="L842">
            <v>3.2043673740152011E-2</v>
          </cell>
          <cell r="M842">
            <v>3.7344471534167263E-2</v>
          </cell>
          <cell r="N842">
            <v>3.57934224812601E-2</v>
          </cell>
        </row>
        <row r="843">
          <cell r="D843" t="str">
            <v>6.1.1</v>
          </cell>
          <cell r="E843">
            <v>2.9896455158916521E-2</v>
          </cell>
          <cell r="F843">
            <v>4.610689978375395E-2</v>
          </cell>
          <cell r="G843">
            <v>3.5713812555079112E-2</v>
          </cell>
          <cell r="H843">
            <v>4.3015661614519772E-2</v>
          </cell>
          <cell r="I843">
            <v>4.0013763137972669E-2</v>
          </cell>
          <cell r="J843">
            <v>2.9745910438777747E-2</v>
          </cell>
          <cell r="K843">
            <v>4.3914339883539655E-2</v>
          </cell>
          <cell r="L843">
            <v>3.4538417783874349E-2</v>
          </cell>
          <cell r="M843">
            <v>4.2477933508679684E-2</v>
          </cell>
          <cell r="N843">
            <v>2.8958292071074997E-2</v>
          </cell>
        </row>
        <row r="844">
          <cell r="D844" t="str">
            <v>6.1.2</v>
          </cell>
          <cell r="E844">
            <v>2.6580861804500269E-2</v>
          </cell>
          <cell r="F844">
            <v>4.3653308193192242E-2</v>
          </cell>
          <cell r="G844">
            <v>3.5203714898313594E-2</v>
          </cell>
          <cell r="H844">
            <v>4.2708017224338479E-2</v>
          </cell>
          <cell r="I844">
            <v>3.9858231888067669E-2</v>
          </cell>
          <cell r="J844">
            <v>2.7266150149151291E-2</v>
          </cell>
          <cell r="K844">
            <v>4.1315982188311846E-2</v>
          </cell>
          <cell r="L844">
            <v>3.4755147916028392E-2</v>
          </cell>
          <cell r="M844">
            <v>4.301478944801769E-2</v>
          </cell>
          <cell r="N844">
            <v>3.4906656179293762E-2</v>
          </cell>
        </row>
        <row r="845">
          <cell r="D845" t="str">
            <v>6.1.3</v>
          </cell>
          <cell r="E845">
            <v>2.5025259920489654E-2</v>
          </cell>
          <cell r="F845">
            <v>4.25264716312014E-2</v>
          </cell>
          <cell r="G845">
            <v>3.4679087501579178E-2</v>
          </cell>
          <cell r="H845">
            <v>4.1595986166740082E-2</v>
          </cell>
          <cell r="I845">
            <v>4.04065816796539E-2</v>
          </cell>
          <cell r="J845">
            <v>2.5646244352507088E-2</v>
          </cell>
          <cell r="K845">
            <v>4.1114216579507236E-2</v>
          </cell>
          <cell r="L845">
            <v>3.381717413237794E-2</v>
          </cell>
          <cell r="M845">
            <v>4.1777103683043722E-2</v>
          </cell>
          <cell r="N845">
            <v>3.3235849768199675E-2</v>
          </cell>
        </row>
        <row r="846">
          <cell r="D846" t="str">
            <v>6.1.4</v>
          </cell>
          <cell r="E846">
            <v>2.5210364171418059E-2</v>
          </cell>
          <cell r="F846">
            <v>4.1606242138178963E-2</v>
          </cell>
          <cell r="G846">
            <v>3.4411126551985076E-2</v>
          </cell>
          <cell r="H846">
            <v>4.1262110209909462E-2</v>
          </cell>
          <cell r="I846">
            <v>4.1479196246423829E-2</v>
          </cell>
          <cell r="J846">
            <v>2.4038641859482152E-2</v>
          </cell>
          <cell r="K846">
            <v>4.0480253601022788E-2</v>
          </cell>
          <cell r="L846">
            <v>3.2826175971943178E-2</v>
          </cell>
          <cell r="M846">
            <v>4.1753458829826173E-2</v>
          </cell>
          <cell r="N846">
            <v>4.4125878170075634E-2</v>
          </cell>
        </row>
        <row r="847">
          <cell r="D847" t="str">
            <v>6.1.5</v>
          </cell>
          <cell r="E847">
            <v>2.5687914314778338E-2</v>
          </cell>
          <cell r="F847">
            <v>4.1448095279784158E-2</v>
          </cell>
          <cell r="G847">
            <v>3.493794494125449E-2</v>
          </cell>
          <cell r="H847">
            <v>4.1641170760940996E-2</v>
          </cell>
          <cell r="I847">
            <v>4.3200823622052041E-2</v>
          </cell>
          <cell r="J847">
            <v>2.4599094742655914E-2</v>
          </cell>
          <cell r="K847">
            <v>3.9631633726412048E-2</v>
          </cell>
          <cell r="L847">
            <v>3.3938374815539643E-2</v>
          </cell>
          <cell r="M847">
            <v>4.2405640049416819E-2</v>
          </cell>
          <cell r="N847">
            <v>4.4091508866501303E-2</v>
          </cell>
        </row>
        <row r="848">
          <cell r="D848" t="str">
            <v>6.1.6</v>
          </cell>
          <cell r="E848">
            <v>2.7151263546608909E-2</v>
          </cell>
          <cell r="F848">
            <v>3.4416203589480276E-2</v>
          </cell>
          <cell r="G848">
            <v>3.5181875443483786E-2</v>
          </cell>
          <cell r="H848">
            <v>3.866367175201138E-2</v>
          </cell>
          <cell r="I848">
            <v>4.3967506225050398E-2</v>
          </cell>
          <cell r="J848">
            <v>2.6533626094660773E-2</v>
          </cell>
          <cell r="K848">
            <v>3.399565337454323E-2</v>
          </cell>
          <cell r="L848">
            <v>3.2132551027553115E-2</v>
          </cell>
          <cell r="M848">
            <v>4.0724318858364875E-2</v>
          </cell>
          <cell r="N848">
            <v>5.3878511752331333E-2</v>
          </cell>
        </row>
        <row r="849">
          <cell r="D849" t="str">
            <v>6.1.7</v>
          </cell>
          <cell r="E849">
            <v>2.7951232951971779E-2</v>
          </cell>
          <cell r="F849">
            <v>3.2421745964791103E-2</v>
          </cell>
          <cell r="G849">
            <v>3.688176533009288E-2</v>
          </cell>
          <cell r="H849">
            <v>3.6675189283453771E-2</v>
          </cell>
          <cell r="I849">
            <v>4.6451944549166506E-2</v>
          </cell>
          <cell r="J849">
            <v>3.2308308182985329E-2</v>
          </cell>
          <cell r="K849">
            <v>3.6165828092195776E-2</v>
          </cell>
          <cell r="L849">
            <v>3.6327525762485088E-2</v>
          </cell>
          <cell r="M849">
            <v>4.068146822398977E-2</v>
          </cell>
          <cell r="N849">
            <v>6.0198889202438786E-2</v>
          </cell>
        </row>
        <row r="850">
          <cell r="D850" t="str">
            <v>6.1.8</v>
          </cell>
          <cell r="E850">
            <v>3.3513486044619366E-2</v>
          </cell>
          <cell r="F850">
            <v>3.22005236564692E-2</v>
          </cell>
          <cell r="G850">
            <v>4.1670474210224059E-2</v>
          </cell>
          <cell r="H850">
            <v>3.7784770139771731E-2</v>
          </cell>
          <cell r="I850">
            <v>4.6632819697001955E-2</v>
          </cell>
          <cell r="J850">
            <v>3.6512114651637409E-2</v>
          </cell>
          <cell r="K850">
            <v>3.5442304591265905E-2</v>
          </cell>
          <cell r="L850">
            <v>3.7160867136521072E-2</v>
          </cell>
          <cell r="M850">
            <v>4.1760434514491886E-2</v>
          </cell>
          <cell r="N850">
            <v>5.1410154195360082E-2</v>
          </cell>
        </row>
        <row r="851">
          <cell r="D851" t="str">
            <v>6.1.9</v>
          </cell>
          <cell r="E851">
            <v>3.8374246220163534E-2</v>
          </cell>
          <cell r="F851">
            <v>3.5051733364975565E-2</v>
          </cell>
          <cell r="G851">
            <v>4.3139182352336707E-2</v>
          </cell>
          <cell r="H851">
            <v>3.9145208368359802E-2</v>
          </cell>
          <cell r="I851">
            <v>4.5991003890086438E-2</v>
          </cell>
          <cell r="J851">
            <v>4.0186847232051535E-2</v>
          </cell>
          <cell r="K851">
            <v>3.7565239525772509E-2</v>
          </cell>
          <cell r="L851">
            <v>4.1382442581342334E-2</v>
          </cell>
          <cell r="M851">
            <v>4.1799842603187809E-2</v>
          </cell>
          <cell r="N851">
            <v>5.1337291271782479E-2</v>
          </cell>
        </row>
        <row r="852">
          <cell r="D852" t="str">
            <v>6.1.10</v>
          </cell>
          <cell r="E852">
            <v>4.2979174367408259E-2</v>
          </cell>
          <cell r="F852">
            <v>3.7477203884437989E-2</v>
          </cell>
          <cell r="G852">
            <v>4.5977920689145309E-2</v>
          </cell>
          <cell r="H852">
            <v>4.0374272569470598E-2</v>
          </cell>
          <cell r="I852">
            <v>4.5084941724711405E-2</v>
          </cell>
          <cell r="J852">
            <v>4.3983395251340214E-2</v>
          </cell>
          <cell r="K852">
            <v>4.3381810981612728E-2</v>
          </cell>
          <cell r="L852">
            <v>4.4354596108423842E-2</v>
          </cell>
          <cell r="M852">
            <v>4.2896202808700538E-2</v>
          </cell>
          <cell r="N852">
            <v>4.4898866720331672E-2</v>
          </cell>
        </row>
        <row r="853">
          <cell r="D853" t="str">
            <v>6.1.11</v>
          </cell>
          <cell r="E853">
            <v>4.5838411358586406E-2</v>
          </cell>
          <cell r="F853">
            <v>3.7651798916494651E-2</v>
          </cell>
          <cell r="G853">
            <v>4.7599658768928695E-2</v>
          </cell>
          <cell r="H853">
            <v>4.0537931602054739E-2</v>
          </cell>
          <cell r="I853">
            <v>4.0816240730831559E-2</v>
          </cell>
          <cell r="J853">
            <v>4.4000879312175604E-2</v>
          </cell>
          <cell r="K853">
            <v>4.7239839686664814E-2</v>
          </cell>
          <cell r="L853">
            <v>4.6620628406436306E-2</v>
          </cell>
          <cell r="M853">
            <v>4.2529481100560103E-2</v>
          </cell>
          <cell r="N853">
            <v>3.691803947594053E-2</v>
          </cell>
        </row>
        <row r="854">
          <cell r="D854" t="str">
            <v>6.1.12</v>
          </cell>
          <cell r="E854">
            <v>4.6423422188730815E-2</v>
          </cell>
          <cell r="F854">
            <v>4.1256328547364995E-2</v>
          </cell>
          <cell r="G854">
            <v>4.9470125752721243E-2</v>
          </cell>
          <cell r="H854">
            <v>4.1732260596778224E-2</v>
          </cell>
          <cell r="I854">
            <v>4.1058254766458004E-2</v>
          </cell>
          <cell r="J854">
            <v>4.4514434803222383E-2</v>
          </cell>
          <cell r="K854">
            <v>4.9459120031680896E-2</v>
          </cell>
          <cell r="L854">
            <v>4.8509632894564732E-2</v>
          </cell>
          <cell r="M854">
            <v>4.3297984126784241E-2</v>
          </cell>
          <cell r="N854">
            <v>3.5496525080105687E-2</v>
          </cell>
        </row>
        <row r="855">
          <cell r="D855" t="str">
            <v>6.1.13</v>
          </cell>
          <cell r="E855">
            <v>4.6207161555755154E-2</v>
          </cell>
          <cell r="F855">
            <v>4.1520367557995291E-2</v>
          </cell>
          <cell r="G855">
            <v>5.0186074205201436E-2</v>
          </cell>
          <cell r="H855">
            <v>4.2899421183186341E-2</v>
          </cell>
          <cell r="I855">
            <v>4.0121433137334198E-2</v>
          </cell>
          <cell r="J855">
            <v>4.728972904058814E-2</v>
          </cell>
          <cell r="K855">
            <v>4.7576313593907717E-2</v>
          </cell>
          <cell r="L855">
            <v>5.001784740918086E-2</v>
          </cell>
          <cell r="M855">
            <v>4.230689334440866E-2</v>
          </cell>
          <cell r="N855">
            <v>3.1217042701980845E-2</v>
          </cell>
        </row>
        <row r="856">
          <cell r="D856" t="str">
            <v>6.1.14</v>
          </cell>
          <cell r="E856">
            <v>4.7133092028549442E-2</v>
          </cell>
          <cell r="F856">
            <v>4.0587918502917139E-2</v>
          </cell>
          <cell r="G856">
            <v>4.6930240078967976E-2</v>
          </cell>
          <cell r="H856">
            <v>4.2823032555031698E-2</v>
          </cell>
          <cell r="I856">
            <v>3.8711818360782344E-2</v>
          </cell>
          <cell r="J856">
            <v>5.0843274876167764E-2</v>
          </cell>
          <cell r="K856">
            <v>4.3784522358580887E-2</v>
          </cell>
          <cell r="L856">
            <v>4.9824737763179215E-2</v>
          </cell>
          <cell r="M856">
            <v>4.2542526536818059E-2</v>
          </cell>
          <cell r="N856">
            <v>3.4875403025910155E-2</v>
          </cell>
        </row>
        <row r="857">
          <cell r="D857" t="str">
            <v>6.1.15</v>
          </cell>
          <cell r="E857">
            <v>4.7199563937136944E-2</v>
          </cell>
          <cell r="F857">
            <v>4.1630005970703113E-2</v>
          </cell>
          <cell r="G857">
            <v>4.7476777401052342E-2</v>
          </cell>
          <cell r="H857">
            <v>4.341266628669329E-2</v>
          </cell>
          <cell r="I857">
            <v>4.0512090203184435E-2</v>
          </cell>
          <cell r="J857">
            <v>5.1026336255956838E-2</v>
          </cell>
          <cell r="K857">
            <v>4.3896783985673933E-2</v>
          </cell>
          <cell r="L857">
            <v>5.1129220052137388E-2</v>
          </cell>
          <cell r="M857">
            <v>4.3018775553540944E-2</v>
          </cell>
          <cell r="N857">
            <v>4.3039808177126389E-2</v>
          </cell>
        </row>
        <row r="858">
          <cell r="D858" t="str">
            <v>6.1.16</v>
          </cell>
          <cell r="E858">
            <v>4.9381649050941265E-2</v>
          </cell>
          <cell r="F858">
            <v>4.2053703206614064E-2</v>
          </cell>
          <cell r="G858">
            <v>4.6656442889024805E-2</v>
          </cell>
          <cell r="H858">
            <v>4.3202525494524482E-2</v>
          </cell>
          <cell r="I858">
            <v>4.0109651906431183E-2</v>
          </cell>
          <cell r="J858">
            <v>5.1529363111370824E-2</v>
          </cell>
          <cell r="K858">
            <v>4.1479611072123126E-2</v>
          </cell>
          <cell r="L858">
            <v>4.9955351232203016E-2</v>
          </cell>
          <cell r="M858">
            <v>4.1769765625148621E-2</v>
          </cell>
          <cell r="N858">
            <v>4.7333313231109571E-2</v>
          </cell>
        </row>
        <row r="859">
          <cell r="D859" t="str">
            <v>6.1.17</v>
          </cell>
          <cell r="E859">
            <v>5.1916163997969084E-2</v>
          </cell>
          <cell r="F859">
            <v>4.1644074545438323E-2</v>
          </cell>
          <cell r="G859">
            <v>4.5354506436008531E-2</v>
          </cell>
          <cell r="H859">
            <v>4.251927966100167E-2</v>
          </cell>
          <cell r="I859">
            <v>3.8887325447762786E-2</v>
          </cell>
          <cell r="J859">
            <v>5.5032207557973528E-2</v>
          </cell>
          <cell r="K859">
            <v>3.9207974007546144E-2</v>
          </cell>
          <cell r="L859">
            <v>4.9013984124495695E-2</v>
          </cell>
          <cell r="M859">
            <v>4.0365478767963626E-2</v>
          </cell>
          <cell r="N859">
            <v>4.0586573113727861E-2</v>
          </cell>
        </row>
        <row r="860">
          <cell r="D860" t="str">
            <v>6.1.18</v>
          </cell>
          <cell r="E860">
            <v>5.5497652427065412E-2</v>
          </cell>
          <cell r="F860">
            <v>4.1530336148093372E-2</v>
          </cell>
          <cell r="G860">
            <v>4.4935911546428155E-2</v>
          </cell>
          <cell r="H860">
            <v>4.1710641173715597E-2</v>
          </cell>
          <cell r="I860">
            <v>3.8650726977954658E-2</v>
          </cell>
          <cell r="J860">
            <v>5.7086453396617831E-2</v>
          </cell>
          <cell r="K860">
            <v>3.8592075793532236E-2</v>
          </cell>
          <cell r="L860">
            <v>4.8706076850291824E-2</v>
          </cell>
          <cell r="M860">
            <v>4.1068573426283256E-2</v>
          </cell>
          <cell r="N860">
            <v>4.1720943434633589E-2</v>
          </cell>
        </row>
        <row r="861">
          <cell r="D861" t="str">
            <v>6.1.19</v>
          </cell>
          <cell r="E861">
            <v>5.7170592035989773E-2</v>
          </cell>
          <cell r="F861">
            <v>4.1495301377409942E-2</v>
          </cell>
          <cell r="G861">
            <v>4.440162968843573E-2</v>
          </cell>
          <cell r="H861">
            <v>4.1578618563546436E-2</v>
          </cell>
          <cell r="I861">
            <v>3.989476320485965E-2</v>
          </cell>
          <cell r="J861">
            <v>5.6202111668683136E-2</v>
          </cell>
          <cell r="K861">
            <v>3.6655188143815194E-2</v>
          </cell>
          <cell r="L861">
            <v>4.5298515585965253E-2</v>
          </cell>
          <cell r="M861">
            <v>4.1416632913110235E-2</v>
          </cell>
          <cell r="N861">
            <v>4.3711063588802362E-2</v>
          </cell>
        </row>
        <row r="862">
          <cell r="D862" t="str">
            <v>6.1.20</v>
          </cell>
          <cell r="E862">
            <v>5.6450866590120552E-2</v>
          </cell>
          <cell r="F862">
            <v>4.2311584201103127E-2</v>
          </cell>
          <cell r="G862">
            <v>4.1650537459437809E-2</v>
          </cell>
          <cell r="H862">
            <v>4.0656478105181512E-2</v>
          </cell>
          <cell r="I862">
            <v>3.9790964860008576E-2</v>
          </cell>
          <cell r="J862">
            <v>5.6331742013220124E-2</v>
          </cell>
          <cell r="K862">
            <v>3.8577375202726791E-2</v>
          </cell>
          <cell r="L862">
            <v>4.3911029639859434E-2</v>
          </cell>
          <cell r="M862">
            <v>4.0878780447391412E-2</v>
          </cell>
          <cell r="N862">
            <v>4.3876769457768798E-2</v>
          </cell>
        </row>
        <row r="863">
          <cell r="D863" t="str">
            <v>6.1.21</v>
          </cell>
          <cell r="E863">
            <v>5.7448168428834434E-2</v>
          </cell>
          <cell r="F863">
            <v>4.4929368117603001E-2</v>
          </cell>
          <cell r="G863">
            <v>3.9571535393754666E-2</v>
          </cell>
          <cell r="H863">
            <v>4.1511382157821644E-2</v>
          </cell>
          <cell r="I863">
            <v>3.9997825222779282E-2</v>
          </cell>
          <cell r="J863">
            <v>5.3224823606955053E-2</v>
          </cell>
          <cell r="K863">
            <v>4.063384650457267E-2</v>
          </cell>
          <cell r="L863">
            <v>4.0698982855540029E-2</v>
          </cell>
          <cell r="M863">
            <v>3.9195556796885175E-2</v>
          </cell>
          <cell r="N863">
            <v>4.1242797683307325E-2</v>
          </cell>
        </row>
        <row r="864">
          <cell r="D864" t="str">
            <v>6.1.22</v>
          </cell>
          <cell r="E864">
            <v>5.4522150755372062E-2</v>
          </cell>
          <cell r="F864">
            <v>5.4500211470776237E-2</v>
          </cell>
          <cell r="G864">
            <v>4.1231365992874532E-2</v>
          </cell>
          <cell r="H864">
            <v>4.5395743899485246E-2</v>
          </cell>
          <cell r="I864">
            <v>4.1669976179111202E-2</v>
          </cell>
          <cell r="J864">
            <v>4.7509238758395481E-2</v>
          </cell>
          <cell r="K864">
            <v>4.79847921257303E-2</v>
          </cell>
          <cell r="L864">
            <v>4.1332442689043479E-2</v>
          </cell>
          <cell r="M864">
            <v>4.1007875910360807E-2</v>
          </cell>
          <cell r="N864">
            <v>3.9005676800784254E-2</v>
          </cell>
        </row>
        <row r="865">
          <cell r="D865" t="str">
            <v>6.1.23</v>
          </cell>
          <cell r="E865">
            <v>4.6069046709201547E-2</v>
          </cell>
          <cell r="F865">
            <v>5.1366826349009499E-2</v>
          </cell>
          <cell r="G865">
            <v>3.9310025699958048E-2</v>
          </cell>
          <cell r="H865">
            <v>4.4954779733751032E-2</v>
          </cell>
          <cell r="I865">
            <v>4.3774921103756928E-2</v>
          </cell>
          <cell r="J865">
            <v>4.1843607232486681E-2</v>
          </cell>
          <cell r="K865">
            <v>4.6690829160815642E-2</v>
          </cell>
          <cell r="L865">
            <v>3.8010806291270016E-2</v>
          </cell>
          <cell r="M865">
            <v>4.0181483760741973E-2</v>
          </cell>
          <cell r="N865">
            <v>3.7831804693637082E-2</v>
          </cell>
        </row>
        <row r="866">
          <cell r="D866" t="str">
            <v>6.1.24</v>
          </cell>
          <cell r="E866">
            <v>3.6371800434872412E-2</v>
          </cell>
          <cell r="F866">
            <v>5.0613747602212419E-2</v>
          </cell>
          <cell r="G866">
            <v>3.7428264213711718E-2</v>
          </cell>
          <cell r="H866">
            <v>4.4199180897711951E-2</v>
          </cell>
          <cell r="I866">
            <v>4.2917195238558525E-2</v>
          </cell>
          <cell r="J866">
            <v>3.2745465410937057E-2</v>
          </cell>
          <cell r="K866">
            <v>4.5214465788445825E-2</v>
          </cell>
          <cell r="L866">
            <v>3.5737470969743855E-2</v>
          </cell>
          <cell r="M866">
            <v>4.1128999162283672E-2</v>
          </cell>
          <cell r="N866">
            <v>3.6102341337776116E-2</v>
          </cell>
        </row>
        <row r="867">
          <cell r="D867" t="str">
            <v>6.2.1</v>
          </cell>
          <cell r="E867">
            <v>2.8821356843806573E-2</v>
          </cell>
          <cell r="F867">
            <v>3.4878484888715464E-2</v>
          </cell>
          <cell r="G867">
            <v>2.8868806401363099E-2</v>
          </cell>
          <cell r="H867">
            <v>2.9168850374047865E-2</v>
          </cell>
          <cell r="I867">
            <v>3.9015097056815551E-2</v>
          </cell>
          <cell r="J867">
            <v>2.9992082301872357E-2</v>
          </cell>
          <cell r="K867">
            <v>3.3135639963049614E-2</v>
          </cell>
          <cell r="L867">
            <v>2.4968326411486403E-2</v>
          </cell>
          <cell r="M867">
            <v>3.1552316975337016E-2</v>
          </cell>
          <cell r="N867">
            <v>3.6872966547938764E-2</v>
          </cell>
        </row>
        <row r="868">
          <cell r="D868" t="str">
            <v>6.2.2</v>
          </cell>
          <cell r="E868">
            <v>2.6217906211447688E-2</v>
          </cell>
          <cell r="F868">
            <v>3.1824126310816755E-2</v>
          </cell>
          <cell r="G868">
            <v>2.9076949618699374E-2</v>
          </cell>
          <cell r="H868">
            <v>2.9017049358289606E-2</v>
          </cell>
          <cell r="I868">
            <v>3.8427643472449709E-2</v>
          </cell>
          <cell r="J868">
            <v>2.6932006097838815E-2</v>
          </cell>
          <cell r="K868">
            <v>3.1465051610013811E-2</v>
          </cell>
          <cell r="L868">
            <v>2.4786980537873496E-2</v>
          </cell>
          <cell r="M868">
            <v>3.2552059389359803E-2</v>
          </cell>
          <cell r="N868">
            <v>4.3954694079561228E-2</v>
          </cell>
        </row>
        <row r="869">
          <cell r="D869" t="str">
            <v>6.2.3</v>
          </cell>
          <cell r="E869">
            <v>2.5380841978588534E-2</v>
          </cell>
          <cell r="F869">
            <v>3.2039629828358653E-2</v>
          </cell>
          <cell r="G869">
            <v>2.8966343025542532E-2</v>
          </cell>
          <cell r="H869">
            <v>2.75198417396521E-2</v>
          </cell>
          <cell r="I869">
            <v>3.8684182590008297E-2</v>
          </cell>
          <cell r="J869">
            <v>2.5891935821573033E-2</v>
          </cell>
          <cell r="K869">
            <v>3.1472061554299199E-2</v>
          </cell>
          <cell r="L869">
            <v>2.3672271367670181E-2</v>
          </cell>
          <cell r="M869">
            <v>3.2293350421507515E-2</v>
          </cell>
          <cell r="N869">
            <v>3.8900860844942438E-2</v>
          </cell>
        </row>
        <row r="870">
          <cell r="D870" t="str">
            <v>6.2.4</v>
          </cell>
          <cell r="E870">
            <v>2.4851593118451643E-2</v>
          </cell>
          <cell r="F870">
            <v>3.1574057502177996E-2</v>
          </cell>
          <cell r="G870">
            <v>2.8892835311868679E-2</v>
          </cell>
          <cell r="H870">
            <v>2.7599121461806871E-2</v>
          </cell>
          <cell r="I870">
            <v>3.9235743926253237E-2</v>
          </cell>
          <cell r="J870">
            <v>2.5962741087480878E-2</v>
          </cell>
          <cell r="K870">
            <v>3.1216468201124066E-2</v>
          </cell>
          <cell r="L870">
            <v>2.3383770386267128E-2</v>
          </cell>
          <cell r="M870">
            <v>3.2309914533393887E-2</v>
          </cell>
          <cell r="N870">
            <v>4.29681706436459E-2</v>
          </cell>
        </row>
        <row r="871">
          <cell r="D871" t="str">
            <v>6.2.5</v>
          </cell>
          <cell r="E871">
            <v>2.8624980531752123E-2</v>
          </cell>
          <cell r="F871">
            <v>3.074529687884207E-2</v>
          </cell>
          <cell r="G871">
            <v>2.9872408274221666E-2</v>
          </cell>
          <cell r="H871">
            <v>2.8802648997226551E-2</v>
          </cell>
          <cell r="I871">
            <v>4.2108642551825823E-2</v>
          </cell>
          <cell r="J871">
            <v>2.5860624287714098E-2</v>
          </cell>
          <cell r="K871">
            <v>2.9185611849937676E-2</v>
          </cell>
          <cell r="L871">
            <v>2.8404355148078021E-2</v>
          </cell>
          <cell r="M871">
            <v>3.4081713009916706E-2</v>
          </cell>
          <cell r="N871">
            <v>4.4336597674663906E-2</v>
          </cell>
        </row>
        <row r="872">
          <cell r="D872" t="str">
            <v>6.2.6</v>
          </cell>
          <cell r="E872">
            <v>3.1975263562262976E-2</v>
          </cell>
          <cell r="F872">
            <v>2.6502624031535481E-2</v>
          </cell>
          <cell r="G872">
            <v>3.1509205930022294E-2</v>
          </cell>
          <cell r="H872">
            <v>2.9463920488669852E-2</v>
          </cell>
          <cell r="I872">
            <v>4.421572076447406E-2</v>
          </cell>
          <cell r="J872">
            <v>2.9160859956445653E-2</v>
          </cell>
          <cell r="K872">
            <v>2.7154669222513927E-2</v>
          </cell>
          <cell r="L872">
            <v>3.3192719768386225E-2</v>
          </cell>
          <cell r="M872">
            <v>4.2284387552491039E-2</v>
          </cell>
          <cell r="N872">
            <v>6.2553326139341683E-2</v>
          </cell>
        </row>
        <row r="873">
          <cell r="D873" t="str">
            <v>6.2.7</v>
          </cell>
          <cell r="E873">
            <v>3.5508599768491633E-2</v>
          </cell>
          <cell r="F873">
            <v>2.9472495024650092E-2</v>
          </cell>
          <cell r="G873">
            <v>3.7009623402312584E-2</v>
          </cell>
          <cell r="H873">
            <v>3.7459812514481487E-2</v>
          </cell>
          <cell r="I873">
            <v>4.8431954339163967E-2</v>
          </cell>
          <cell r="J873">
            <v>3.7811882446943633E-2</v>
          </cell>
          <cell r="K873">
            <v>2.9946266296610631E-2</v>
          </cell>
          <cell r="L873">
            <v>4.0865621783811402E-2</v>
          </cell>
          <cell r="M873">
            <v>4.8393526801224343E-2</v>
          </cell>
          <cell r="N873">
            <v>5.588506381286968E-2</v>
          </cell>
        </row>
        <row r="874">
          <cell r="D874" t="str">
            <v>6.2.8</v>
          </cell>
          <cell r="E874">
            <v>3.9694401273566153E-2</v>
          </cell>
          <cell r="F874">
            <v>3.6381942663475442E-2</v>
          </cell>
          <cell r="G874">
            <v>4.211677639545406E-2</v>
          </cell>
          <cell r="H874">
            <v>4.4451670477429775E-2</v>
          </cell>
          <cell r="I874">
            <v>4.8956289383897164E-2</v>
          </cell>
          <cell r="J874">
            <v>3.9625240491119755E-2</v>
          </cell>
          <cell r="K874">
            <v>3.7652977474913682E-2</v>
          </cell>
          <cell r="L874">
            <v>4.6038640381726233E-2</v>
          </cell>
          <cell r="M874">
            <v>5.2659698041855267E-2</v>
          </cell>
          <cell r="N874">
            <v>5.3773924755174417E-2</v>
          </cell>
        </row>
        <row r="875">
          <cell r="D875" t="str">
            <v>6.2.9</v>
          </cell>
          <cell r="E875">
            <v>4.0027750550842525E-2</v>
          </cell>
          <cell r="F875">
            <v>4.5243378463062749E-2</v>
          </cell>
          <cell r="G875">
            <v>4.6918668685701707E-2</v>
          </cell>
          <cell r="H875">
            <v>4.8194785388258297E-2</v>
          </cell>
          <cell r="I875">
            <v>4.7048974872053735E-2</v>
          </cell>
          <cell r="J875">
            <v>3.627746073018661E-2</v>
          </cell>
          <cell r="K875">
            <v>4.5018573979759766E-2</v>
          </cell>
          <cell r="L875">
            <v>5.2504218123497058E-2</v>
          </cell>
          <cell r="M875">
            <v>5.3709975034514412E-2</v>
          </cell>
          <cell r="N875">
            <v>5.0089897850727393E-2</v>
          </cell>
        </row>
        <row r="876">
          <cell r="D876" t="str">
            <v>6.2.10</v>
          </cell>
          <cell r="E876">
            <v>3.933093137903642E-2</v>
          </cell>
          <cell r="F876">
            <v>5.0299298472624536E-2</v>
          </cell>
          <cell r="G876">
            <v>5.0254797435108807E-2</v>
          </cell>
          <cell r="H876">
            <v>5.1368562608787929E-2</v>
          </cell>
          <cell r="I876">
            <v>4.4576541715558769E-2</v>
          </cell>
          <cell r="J876">
            <v>4.0856418242330335E-2</v>
          </cell>
          <cell r="K876">
            <v>5.0253406250558103E-2</v>
          </cell>
          <cell r="L876">
            <v>5.4956156270381591E-2</v>
          </cell>
          <cell r="M876">
            <v>5.3736435501383732E-2</v>
          </cell>
          <cell r="N876">
            <v>4.2377019253393496E-2</v>
          </cell>
        </row>
        <row r="877">
          <cell r="D877" t="str">
            <v>6.2.11</v>
          </cell>
          <cell r="E877">
            <v>4.1224232480082938E-2</v>
          </cell>
          <cell r="F877">
            <v>5.3248396592329265E-2</v>
          </cell>
          <cell r="G877">
            <v>5.1571961000153071E-2</v>
          </cell>
          <cell r="H877">
            <v>5.0111303169779679E-2</v>
          </cell>
          <cell r="I877">
            <v>4.1403729519502414E-2</v>
          </cell>
          <cell r="J877">
            <v>4.1615830056814775E-2</v>
          </cell>
          <cell r="K877">
            <v>5.3838378034346053E-2</v>
          </cell>
          <cell r="L877">
            <v>5.527182658841253E-2</v>
          </cell>
          <cell r="M877">
            <v>5.2917985888218916E-2</v>
          </cell>
          <cell r="N877">
            <v>3.6542746103479906E-2</v>
          </cell>
        </row>
        <row r="878">
          <cell r="D878" t="str">
            <v>6.2.12</v>
          </cell>
          <cell r="E878">
            <v>4.1999820316432908E-2</v>
          </cell>
          <cell r="F878">
            <v>5.6006639424355034E-2</v>
          </cell>
          <cell r="G878">
            <v>5.3045601280217007E-2</v>
          </cell>
          <cell r="H878">
            <v>5.3834909708832514E-2</v>
          </cell>
          <cell r="I878">
            <v>4.1368105290658076E-2</v>
          </cell>
          <cell r="J878">
            <v>4.0840745995646209E-2</v>
          </cell>
          <cell r="K878">
            <v>5.6314872720549455E-2</v>
          </cell>
          <cell r="L878">
            <v>5.8313406528590017E-2</v>
          </cell>
          <cell r="M878">
            <v>5.2006187678406361E-2</v>
          </cell>
          <cell r="N878">
            <v>2.9233515346731478E-2</v>
          </cell>
        </row>
        <row r="879">
          <cell r="D879" t="str">
            <v>6.2.13</v>
          </cell>
          <cell r="E879">
            <v>4.3215378636600438E-2</v>
          </cell>
          <cell r="F879">
            <v>5.6020708653217219E-2</v>
          </cell>
          <cell r="G879">
            <v>5.2582371319893899E-2</v>
          </cell>
          <cell r="H879">
            <v>5.3451404837635219E-2</v>
          </cell>
          <cell r="I879">
            <v>4.1386844305078385E-2</v>
          </cell>
          <cell r="J879">
            <v>4.5372241814361648E-2</v>
          </cell>
          <cell r="K879">
            <v>5.5375173512297857E-2</v>
          </cell>
          <cell r="L879">
            <v>5.8165539408650352E-2</v>
          </cell>
          <cell r="M879">
            <v>5.2595547201752996E-2</v>
          </cell>
          <cell r="N879">
            <v>2.7504847830849249E-2</v>
          </cell>
        </row>
        <row r="880">
          <cell r="D880" t="str">
            <v>6.2.14</v>
          </cell>
          <cell r="E880">
            <v>4.3970907730956979E-2</v>
          </cell>
          <cell r="F880">
            <v>5.7458682532135277E-2</v>
          </cell>
          <cell r="G880">
            <v>5.2759155812288301E-2</v>
          </cell>
          <cell r="H880">
            <v>5.5417340632180526E-2</v>
          </cell>
          <cell r="I880">
            <v>4.1145358936887234E-2</v>
          </cell>
          <cell r="J880">
            <v>4.5137570107966277E-2</v>
          </cell>
          <cell r="K880">
            <v>5.7162989702844794E-2</v>
          </cell>
          <cell r="L880">
            <v>5.8536346262991062E-2</v>
          </cell>
          <cell r="M880">
            <v>5.3803674565736009E-2</v>
          </cell>
          <cell r="N880">
            <v>2.9787263389343701E-2</v>
          </cell>
        </row>
        <row r="881">
          <cell r="D881" t="str">
            <v>6.2.15</v>
          </cell>
          <cell r="E881">
            <v>4.4891356233737661E-2</v>
          </cell>
          <cell r="F881">
            <v>5.6633580630419643E-2</v>
          </cell>
          <cell r="G881">
            <v>5.1763584022051348E-2</v>
          </cell>
          <cell r="H881">
            <v>5.3682389711313477E-2</v>
          </cell>
          <cell r="I881">
            <v>3.9139435666205119E-2</v>
          </cell>
          <cell r="J881">
            <v>4.76268205699968E-2</v>
          </cell>
          <cell r="K881">
            <v>5.7583715774324487E-2</v>
          </cell>
          <cell r="L881">
            <v>5.7698642547294531E-2</v>
          </cell>
          <cell r="M881">
            <v>5.5346382952440654E-2</v>
          </cell>
          <cell r="N881">
            <v>3.622453367518317E-2</v>
          </cell>
        </row>
        <row r="882">
          <cell r="D882" t="str">
            <v>6.2.16</v>
          </cell>
          <cell r="E882">
            <v>4.7489389488892697E-2</v>
          </cell>
          <cell r="F882">
            <v>5.499436502711768E-2</v>
          </cell>
          <cell r="G882">
            <v>5.0812890733035215E-2</v>
          </cell>
          <cell r="H882">
            <v>5.0920301447003526E-2</v>
          </cell>
          <cell r="I882">
            <v>4.0175531184612367E-2</v>
          </cell>
          <cell r="J882">
            <v>5.0388679133655988E-2</v>
          </cell>
          <cell r="K882">
            <v>5.901033649716924E-2</v>
          </cell>
          <cell r="L882">
            <v>5.4462216050774823E-2</v>
          </cell>
          <cell r="M882">
            <v>4.9252053142724385E-2</v>
          </cell>
          <cell r="N882">
            <v>3.3213442487282058E-2</v>
          </cell>
        </row>
        <row r="883">
          <cell r="D883" t="str">
            <v>6.2.17</v>
          </cell>
          <cell r="E883">
            <v>5.0803061884260002E-2</v>
          </cell>
          <cell r="F883">
            <v>5.2126131876382237E-2</v>
          </cell>
          <cell r="G883">
            <v>4.9522163569849037E-2</v>
          </cell>
          <cell r="H883">
            <v>4.7428207034920178E-2</v>
          </cell>
          <cell r="I883">
            <v>4.0367634001095165E-2</v>
          </cell>
          <cell r="J883">
            <v>5.4585347537014141E-2</v>
          </cell>
          <cell r="K883">
            <v>5.4415069973910928E-2</v>
          </cell>
          <cell r="L883">
            <v>4.8142941197429928E-2</v>
          </cell>
          <cell r="M883">
            <v>3.6389178019985029E-2</v>
          </cell>
          <cell r="N883">
            <v>4.1808666866800279E-2</v>
          </cell>
        </row>
        <row r="884">
          <cell r="D884" t="str">
            <v>6.2.18</v>
          </cell>
          <cell r="E884">
            <v>5.5797883666201788E-2</v>
          </cell>
          <cell r="F884">
            <v>4.2084746318986059E-2</v>
          </cell>
          <cell r="G884">
            <v>4.837345283922765E-2</v>
          </cell>
          <cell r="H884">
            <v>4.5037592680343873E-2</v>
          </cell>
          <cell r="I884">
            <v>3.9861903961143988E-2</v>
          </cell>
          <cell r="J884">
            <v>5.8216603797775941E-2</v>
          </cell>
          <cell r="K884">
            <v>4.5493028578054588E-2</v>
          </cell>
          <cell r="L884">
            <v>4.4233832160814085E-2</v>
          </cell>
          <cell r="M884">
            <v>3.4854120006990619E-2</v>
          </cell>
          <cell r="N884">
            <v>4.2164120372248509E-2</v>
          </cell>
        </row>
        <row r="885">
          <cell r="D885" t="str">
            <v>6.2.19</v>
          </cell>
          <cell r="E885">
            <v>5.9643654462115191E-2</v>
          </cell>
          <cell r="F885">
            <v>3.5870648352309763E-2</v>
          </cell>
          <cell r="G885">
            <v>4.6108013699412961E-2</v>
          </cell>
          <cell r="H885">
            <v>4.4034996581002066E-2</v>
          </cell>
          <cell r="I885">
            <v>4.0392425784178058E-2</v>
          </cell>
          <cell r="J885">
            <v>5.736136220992849E-2</v>
          </cell>
          <cell r="K885">
            <v>3.5835029308469213E-2</v>
          </cell>
          <cell r="L885">
            <v>4.1535301839257008E-2</v>
          </cell>
          <cell r="M885">
            <v>3.4047110860933753E-2</v>
          </cell>
          <cell r="N885">
            <v>3.9459395866970663E-2</v>
          </cell>
        </row>
        <row r="886">
          <cell r="D886" t="str">
            <v>6.2.20</v>
          </cell>
          <cell r="E886">
            <v>5.920965031639145E-2</v>
          </cell>
          <cell r="F886">
            <v>3.4189321344569118E-2</v>
          </cell>
          <cell r="G886">
            <v>4.2888226586257211E-2</v>
          </cell>
          <cell r="H886">
            <v>4.2645492430128634E-2</v>
          </cell>
          <cell r="I886">
            <v>4.0385412613107761E-2</v>
          </cell>
          <cell r="J886">
            <v>5.6346547157683155E-2</v>
          </cell>
          <cell r="K886">
            <v>3.3800355233779701E-2</v>
          </cell>
          <cell r="L886">
            <v>4.0270436941932844E-2</v>
          </cell>
          <cell r="M886">
            <v>3.3473824141070085E-2</v>
          </cell>
          <cell r="N886">
            <v>4.4746817470040813E-2</v>
          </cell>
        </row>
        <row r="887">
          <cell r="D887" t="str">
            <v>6.2.21</v>
          </cell>
          <cell r="E887">
            <v>5.6742677862136534E-2</v>
          </cell>
          <cell r="F887">
            <v>3.4068258578850701E-2</v>
          </cell>
          <cell r="G887">
            <v>4.0041207051351002E-2</v>
          </cell>
          <cell r="H887">
            <v>3.9466874065743118E-2</v>
          </cell>
          <cell r="I887">
            <v>3.997141217056327E-2</v>
          </cell>
          <cell r="J887">
            <v>5.3429927217987519E-2</v>
          </cell>
          <cell r="K887">
            <v>3.4334663971742119E-2</v>
          </cell>
          <cell r="L887">
            <v>3.6352876855863581E-2</v>
          </cell>
          <cell r="M887">
            <v>3.1619836787348393E-2</v>
          </cell>
          <cell r="N887">
            <v>4.4445400037322225E-2</v>
          </cell>
        </row>
        <row r="888">
          <cell r="D888" t="str">
            <v>6.2.22</v>
          </cell>
          <cell r="E888">
            <v>5.4018986736945981E-2</v>
          </cell>
          <cell r="F888">
            <v>4.0626661506424945E-2</v>
          </cell>
          <cell r="G888">
            <v>3.8266778584175494E-2</v>
          </cell>
          <cell r="H888">
            <v>3.9267093000482478E-2</v>
          </cell>
          <cell r="I888">
            <v>3.986802373462571E-2</v>
          </cell>
          <cell r="J888">
            <v>5.2287674222936301E-2</v>
          </cell>
          <cell r="K888">
            <v>3.7607531466884975E-2</v>
          </cell>
          <cell r="L888">
            <v>3.4143153135052735E-2</v>
          </cell>
          <cell r="M888">
            <v>3.2808171441365504E-2</v>
          </cell>
          <cell r="N888">
            <v>4.100388637820384E-2</v>
          </cell>
        </row>
        <row r="889">
          <cell r="D889" t="str">
            <v>6.2.23</v>
          </cell>
          <cell r="E889">
            <v>4.5309324942938038E-2</v>
          </cell>
          <cell r="F889">
            <v>3.947134794321052E-2</v>
          </cell>
          <cell r="G889">
            <v>3.5621027370917414E-2</v>
          </cell>
          <cell r="H889">
            <v>3.7107367655349673E-2</v>
          </cell>
          <cell r="I889">
            <v>4.2034378877275728E-2</v>
          </cell>
          <cell r="J889">
            <v>4.3104487494873764E-2</v>
          </cell>
          <cell r="K889">
            <v>3.7147592845525768E-2</v>
          </cell>
          <cell r="L889">
            <v>3.1370746993615264E-2</v>
          </cell>
          <cell r="M889">
            <v>3.3284459845013256E-2</v>
          </cell>
          <cell r="N889">
            <v>3.9798378917818122E-2</v>
          </cell>
        </row>
        <row r="890">
          <cell r="D890" t="str">
            <v>6.2.24</v>
          </cell>
          <cell r="E890">
            <v>3.5250050024061098E-2</v>
          </cell>
          <cell r="F890">
            <v>3.8239177155433242E-2</v>
          </cell>
          <cell r="G890">
            <v>3.3157151650875606E-2</v>
          </cell>
          <cell r="H890">
            <v>3.454846363663467E-2</v>
          </cell>
          <cell r="I890">
            <v>4.1799013282566307E-2</v>
          </cell>
          <cell r="J890">
            <v>3.5314911219853681E-2</v>
          </cell>
          <cell r="K890">
            <v>3.5580535977320402E-2</v>
          </cell>
          <cell r="L890">
            <v>2.8729673310143373E-2</v>
          </cell>
          <cell r="M890">
            <v>3.4028090207030341E-2</v>
          </cell>
          <cell r="N890">
            <v>4.2354463655467307E-2</v>
          </cell>
        </row>
        <row r="891">
          <cell r="D891" t="str">
            <v>6.3.1</v>
          </cell>
          <cell r="E891">
            <v>3.1719739373745025E-2</v>
          </cell>
          <cell r="F891">
            <v>3.5090447023756681E-2</v>
          </cell>
          <cell r="G891">
            <v>3.2048393921043028E-2</v>
          </cell>
          <cell r="H891">
            <v>3.2120386443748788E-2</v>
          </cell>
          <cell r="I891">
            <v>4.5630598842366532E-2</v>
          </cell>
          <cell r="J891">
            <v>3.1452394308601521E-2</v>
          </cell>
          <cell r="K891">
            <v>3.44510183184445E-2</v>
          </cell>
          <cell r="L891">
            <v>2.7283846682130151E-2</v>
          </cell>
          <cell r="M891">
            <v>3.2255578974287526E-2</v>
          </cell>
          <cell r="N891">
            <v>3.928102729803095E-2</v>
          </cell>
        </row>
        <row r="892">
          <cell r="D892" t="str">
            <v>6.3.2</v>
          </cell>
          <cell r="E892">
            <v>2.9251925407215433E-2</v>
          </cell>
          <cell r="F892">
            <v>3.2512785349248827E-2</v>
          </cell>
          <cell r="G892">
            <v>3.1361108622264357E-2</v>
          </cell>
          <cell r="H892">
            <v>3.2031094698022317E-2</v>
          </cell>
          <cell r="I892">
            <v>4.4446270500629027E-2</v>
          </cell>
          <cell r="J892">
            <v>2.6948802799100769E-2</v>
          </cell>
          <cell r="K892">
            <v>3.1795046457873413E-2</v>
          </cell>
          <cell r="L892">
            <v>2.6082169460052169E-2</v>
          </cell>
          <cell r="M892">
            <v>3.3218245410760863E-2</v>
          </cell>
          <cell r="N892">
            <v>3.6081015216280439E-2</v>
          </cell>
        </row>
        <row r="893">
          <cell r="D893" t="str">
            <v>6.3.3</v>
          </cell>
          <cell r="E893">
            <v>2.7227736505483522E-2</v>
          </cell>
          <cell r="F893">
            <v>3.2567329530186345E-2</v>
          </cell>
          <cell r="G893">
            <v>3.1568013865471825E-2</v>
          </cell>
          <cell r="H893">
            <v>3.2431570169454561E-2</v>
          </cell>
          <cell r="I893">
            <v>4.4979601527365083E-2</v>
          </cell>
          <cell r="J893">
            <v>2.5689601721714788E-2</v>
          </cell>
          <cell r="K893">
            <v>3.1732880309433213E-2</v>
          </cell>
          <cell r="L893">
            <v>2.5347835441203549E-2</v>
          </cell>
          <cell r="M893">
            <v>3.2546644105620609E-2</v>
          </cell>
          <cell r="N893">
            <v>4.0833839000999697E-2</v>
          </cell>
        </row>
        <row r="894">
          <cell r="D894" t="str">
            <v>6.3.4</v>
          </cell>
          <cell r="E894">
            <v>2.7589910357659991E-2</v>
          </cell>
          <cell r="F894">
            <v>3.1576083773098625E-2</v>
          </cell>
          <cell r="G894">
            <v>3.1024698007220523E-2</v>
          </cell>
          <cell r="H894">
            <v>3.1615025894321705E-2</v>
          </cell>
          <cell r="I894">
            <v>4.4225523175039104E-2</v>
          </cell>
          <cell r="J894">
            <v>2.4421249443095695E-2</v>
          </cell>
          <cell r="K894">
            <v>3.1451838636627892E-2</v>
          </cell>
          <cell r="L894">
            <v>2.5252387913428962E-2</v>
          </cell>
          <cell r="M894">
            <v>3.2180101447742922E-2</v>
          </cell>
          <cell r="N894">
            <v>3.8622548298390451E-2</v>
          </cell>
        </row>
        <row r="895">
          <cell r="D895" t="str">
            <v>6.3.5</v>
          </cell>
          <cell r="E895">
            <v>2.9340317811535208E-2</v>
          </cell>
          <cell r="F895">
            <v>3.1658511458656023E-2</v>
          </cell>
          <cell r="G895">
            <v>3.2137831047259639E-2</v>
          </cell>
          <cell r="H895">
            <v>3.2298856115258172E-2</v>
          </cell>
          <cell r="I895">
            <v>4.5727386448303473E-2</v>
          </cell>
          <cell r="J895">
            <v>2.6838009026749106E-2</v>
          </cell>
          <cell r="K895">
            <v>3.0986023858267864E-2</v>
          </cell>
          <cell r="L895">
            <v>2.9880308190874762E-2</v>
          </cell>
          <cell r="M895">
            <v>3.466088944361518E-2</v>
          </cell>
          <cell r="N895">
            <v>4.212849767561986E-2</v>
          </cell>
        </row>
        <row r="896">
          <cell r="D896" t="str">
            <v>6.3.6</v>
          </cell>
          <cell r="E896">
            <v>3.1537231043213397E-2</v>
          </cell>
          <cell r="F896">
            <v>2.8841884979260227E-2</v>
          </cell>
          <cell r="G896">
            <v>3.4575597826550696E-2</v>
          </cell>
          <cell r="H896">
            <v>3.3792799784516082E-2</v>
          </cell>
          <cell r="I896">
            <v>4.7308946634684483E-2</v>
          </cell>
          <cell r="J896">
            <v>3.0132294040500815E-2</v>
          </cell>
          <cell r="K896">
            <v>2.8968886004456282E-2</v>
          </cell>
          <cell r="L896">
            <v>3.5482479371790492E-2</v>
          </cell>
          <cell r="M896">
            <v>4.4396003556801913E-2</v>
          </cell>
          <cell r="N896">
            <v>6.6650321694305056E-2</v>
          </cell>
        </row>
        <row r="897">
          <cell r="D897" t="str">
            <v>6.3.7</v>
          </cell>
          <cell r="E897">
            <v>3.6971942504436639E-2</v>
          </cell>
          <cell r="F897">
            <v>3.1351113558780598E-2</v>
          </cell>
          <cell r="G897">
            <v>3.8694352722857386E-2</v>
          </cell>
          <cell r="H897">
            <v>4.1928080250799964E-2</v>
          </cell>
          <cell r="I897">
            <v>4.9762132154900725E-2</v>
          </cell>
          <cell r="J897">
            <v>3.952143703640254E-2</v>
          </cell>
          <cell r="K897">
            <v>3.2114746524808509E-2</v>
          </cell>
          <cell r="L897">
            <v>4.2315150120112756E-2</v>
          </cell>
          <cell r="M897">
            <v>4.8519367944370874E-2</v>
          </cell>
          <cell r="N897">
            <v>6.7451209608578422E-2</v>
          </cell>
        </row>
        <row r="898">
          <cell r="D898" t="str">
            <v>6.3.8</v>
          </cell>
          <cell r="E898">
            <v>4.0608492060501475E-2</v>
          </cell>
          <cell r="F898">
            <v>3.874188781742962E-2</v>
          </cell>
          <cell r="G898">
            <v>4.3143354385211968E-2</v>
          </cell>
          <cell r="H898">
            <v>4.7523980866184569E-2</v>
          </cell>
          <cell r="I898">
            <v>4.8926597114804696E-2</v>
          </cell>
          <cell r="J898">
            <v>4.2769913390356719E-2</v>
          </cell>
          <cell r="K898">
            <v>4.0274525280176977E-2</v>
          </cell>
          <cell r="L898">
            <v>4.6723697381321698E-2</v>
          </cell>
          <cell r="M898">
            <v>5.1301278911150529E-2</v>
          </cell>
          <cell r="N898">
            <v>5.8285007314532448E-2</v>
          </cell>
        </row>
        <row r="899">
          <cell r="D899" t="str">
            <v>6.3.9</v>
          </cell>
          <cell r="E899">
            <v>3.9744088638326236E-2</v>
          </cell>
          <cell r="F899">
            <v>4.8784055768216969E-2</v>
          </cell>
          <cell r="G899">
            <v>4.785074072490144E-2</v>
          </cell>
          <cell r="H899">
            <v>5.1045626830046847E-2</v>
          </cell>
          <cell r="I899">
            <v>4.8511916657072399E-2</v>
          </cell>
          <cell r="J899">
            <v>3.8994626918004635E-2</v>
          </cell>
          <cell r="K899">
            <v>4.8133609664469119E-2</v>
          </cell>
          <cell r="L899">
            <v>5.2879201961180448E-2</v>
          </cell>
          <cell r="M899">
            <v>5.2941843734932374E-2</v>
          </cell>
          <cell r="N899">
            <v>5.5446149903611464E-2</v>
          </cell>
        </row>
        <row r="900">
          <cell r="D900" t="str">
            <v>6.3.10</v>
          </cell>
          <cell r="E900">
            <v>4.0546769941554546E-2</v>
          </cell>
          <cell r="F900">
            <v>5.2462051561687609E-2</v>
          </cell>
          <cell r="G900">
            <v>4.9709254147292554E-2</v>
          </cell>
          <cell r="H900">
            <v>5.1526857551438217E-2</v>
          </cell>
          <cell r="I900">
            <v>4.6358608668470969E-2</v>
          </cell>
          <cell r="J900">
            <v>3.9597468880940026E-2</v>
          </cell>
          <cell r="K900">
            <v>5.2453779562989224E-2</v>
          </cell>
          <cell r="L900">
            <v>5.3551427534603728E-2</v>
          </cell>
          <cell r="M900">
            <v>5.2407203966951865E-2</v>
          </cell>
          <cell r="N900">
            <v>5.1688654705340384E-2</v>
          </cell>
        </row>
        <row r="901">
          <cell r="D901" t="str">
            <v>6.3.11</v>
          </cell>
          <cell r="E901">
            <v>4.1617916640021249E-2</v>
          </cell>
          <cell r="F901">
            <v>5.5288204024524203E-2</v>
          </cell>
          <cell r="G901">
            <v>5.1981100438480095E-2</v>
          </cell>
          <cell r="H901">
            <v>5.0060003028748697E-2</v>
          </cell>
          <cell r="I901">
            <v>4.2776512794754785E-2</v>
          </cell>
          <cell r="J901">
            <v>4.0407671377225556E-2</v>
          </cell>
          <cell r="K901">
            <v>5.6197362478491546E-2</v>
          </cell>
          <cell r="L901">
            <v>5.4572302820222782E-2</v>
          </cell>
          <cell r="M901">
            <v>5.1765338883161753E-2</v>
          </cell>
          <cell r="N901">
            <v>4.8362279783845219E-2</v>
          </cell>
        </row>
        <row r="902">
          <cell r="D902" t="str">
            <v>6.3.12</v>
          </cell>
          <cell r="E902">
            <v>4.1609326619168344E-2</v>
          </cell>
          <cell r="F902">
            <v>5.667618963077832E-2</v>
          </cell>
          <cell r="G902">
            <v>5.2930468723991229E-2</v>
          </cell>
          <cell r="H902">
            <v>5.416719569227936E-2</v>
          </cell>
          <cell r="I902">
            <v>4.4512933150634898E-2</v>
          </cell>
          <cell r="J902">
            <v>4.1965323771237191E-2</v>
          </cell>
          <cell r="K902">
            <v>5.6718873381169627E-2</v>
          </cell>
          <cell r="L902">
            <v>5.7732945844097945E-2</v>
          </cell>
          <cell r="M902">
            <v>5.2585883673476351E-2</v>
          </cell>
          <cell r="N902">
            <v>3.5446133385593208E-2</v>
          </cell>
        </row>
        <row r="903">
          <cell r="D903" t="str">
            <v>6.3.13</v>
          </cell>
          <cell r="E903">
            <v>4.3273350587003788E-2</v>
          </cell>
          <cell r="F903">
            <v>5.5016041695727713E-2</v>
          </cell>
          <cell r="G903">
            <v>5.2172605740635904E-2</v>
          </cell>
          <cell r="H903">
            <v>5.1272811437401908E-2</v>
          </cell>
          <cell r="I903">
            <v>4.2784416867350558E-2</v>
          </cell>
          <cell r="J903">
            <v>4.2991490404333657E-2</v>
          </cell>
          <cell r="K903">
            <v>5.6072383179198937E-2</v>
          </cell>
          <cell r="L903">
            <v>5.599286297270252E-2</v>
          </cell>
          <cell r="M903">
            <v>5.1886820093324515E-2</v>
          </cell>
          <cell r="N903">
            <v>3.3329703302176029E-2</v>
          </cell>
        </row>
        <row r="904">
          <cell r="D904" t="str">
            <v>6.3.14</v>
          </cell>
          <cell r="E904">
            <v>4.2263130020995708E-2</v>
          </cell>
          <cell r="F904">
            <v>5.5677923933437082E-2</v>
          </cell>
          <cell r="G904">
            <v>5.2442007894657798E-2</v>
          </cell>
          <cell r="H904">
            <v>5.3175653253915843E-2</v>
          </cell>
          <cell r="I904">
            <v>4.1643188091276817E-2</v>
          </cell>
          <cell r="J904">
            <v>4.4756671823317662E-2</v>
          </cell>
          <cell r="K904">
            <v>5.6630988886843932E-2</v>
          </cell>
          <cell r="L904">
            <v>5.6695142728823623E-2</v>
          </cell>
          <cell r="M904">
            <v>5.4033600355855117E-2</v>
          </cell>
          <cell r="N904">
            <v>3.2620726360975572E-2</v>
          </cell>
        </row>
        <row r="905">
          <cell r="D905" t="str">
            <v>6.3.15</v>
          </cell>
          <cell r="E905">
            <v>4.2912039053522977E-2</v>
          </cell>
          <cell r="F905">
            <v>5.5845813730338874E-2</v>
          </cell>
          <cell r="G905">
            <v>5.2378394391302749E-2</v>
          </cell>
          <cell r="H905">
            <v>5.0756239623533712E-2</v>
          </cell>
          <cell r="I905">
            <v>3.787801600022906E-2</v>
          </cell>
          <cell r="J905">
            <v>4.5044181715223855E-2</v>
          </cell>
          <cell r="K905">
            <v>5.8656969106955774E-2</v>
          </cell>
          <cell r="L905">
            <v>5.6015499640058447E-2</v>
          </cell>
          <cell r="M905">
            <v>5.5493823743095839E-2</v>
          </cell>
          <cell r="N905">
            <v>3.2723374045922217E-2</v>
          </cell>
        </row>
        <row r="906">
          <cell r="D906" t="str">
            <v>6.3.16</v>
          </cell>
          <cell r="E906">
            <v>4.5116059307418126E-2</v>
          </cell>
          <cell r="F906">
            <v>5.3689484340853272E-2</v>
          </cell>
          <cell r="G906">
            <v>5.0134456459338762E-2</v>
          </cell>
          <cell r="H906">
            <v>4.5852136625135098E-2</v>
          </cell>
          <cell r="I906">
            <v>3.6395390941395919E-2</v>
          </cell>
          <cell r="J906">
            <v>4.6398959665327609E-2</v>
          </cell>
          <cell r="K906">
            <v>5.7038869990876991E-2</v>
          </cell>
          <cell r="L906">
            <v>5.2721288357776536E-2</v>
          </cell>
          <cell r="M906">
            <v>4.7828263176403922E-2</v>
          </cell>
          <cell r="N906">
            <v>3.3561781458831257E-2</v>
          </cell>
        </row>
        <row r="907">
          <cell r="D907" t="str">
            <v>6.3.17</v>
          </cell>
          <cell r="E907">
            <v>4.8825095752081174E-2</v>
          </cell>
          <cell r="F907">
            <v>4.9938284912351888E-2</v>
          </cell>
          <cell r="G907">
            <v>4.7070513619272863E-2</v>
          </cell>
          <cell r="H907">
            <v>4.3103043528217928E-2</v>
          </cell>
          <cell r="I907">
            <v>3.5854364628887379E-2</v>
          </cell>
          <cell r="J907">
            <v>5.3447827743348206E-2</v>
          </cell>
          <cell r="K907">
            <v>5.1616747150621596E-2</v>
          </cell>
          <cell r="L907">
            <v>4.795541554053441E-2</v>
          </cell>
          <cell r="M907">
            <v>3.7546527347222074E-2</v>
          </cell>
          <cell r="N907">
            <v>3.195540418233863E-2</v>
          </cell>
        </row>
        <row r="908">
          <cell r="D908" t="str">
            <v>6.3.18</v>
          </cell>
          <cell r="E908">
            <v>5.4009218347949077E-2</v>
          </cell>
          <cell r="F908">
            <v>3.9536967760207299E-2</v>
          </cell>
          <cell r="G908">
            <v>4.3884713743559282E-2</v>
          </cell>
          <cell r="H908">
            <v>4.0880936770005122E-2</v>
          </cell>
          <cell r="I908">
            <v>3.5408067880771978E-2</v>
          </cell>
          <cell r="J908">
            <v>6.0616830348028596E-2</v>
          </cell>
          <cell r="K908">
            <v>4.1107486969034435E-2</v>
          </cell>
          <cell r="L908">
            <v>4.3291851452758129E-2</v>
          </cell>
          <cell r="M908">
            <v>3.5623380961139393E-2</v>
          </cell>
          <cell r="N908">
            <v>2.8319552390021561E-2</v>
          </cell>
        </row>
        <row r="909">
          <cell r="D909" t="str">
            <v>6.3.19</v>
          </cell>
          <cell r="E909">
            <v>5.6099535722402429E-2</v>
          </cell>
          <cell r="F909">
            <v>3.4020698708995246E-2</v>
          </cell>
          <cell r="G909">
            <v>4.2841074067016913E-2</v>
          </cell>
          <cell r="H909">
            <v>4.0001051696278538E-2</v>
          </cell>
          <cell r="I909">
            <v>3.6520484075232444E-2</v>
          </cell>
          <cell r="J909">
            <v>6.2013699611514123E-2</v>
          </cell>
          <cell r="K909">
            <v>3.2629544777459878E-2</v>
          </cell>
          <cell r="L909">
            <v>4.097709658024859E-2</v>
          </cell>
          <cell r="M909">
            <v>3.5226314946640538E-2</v>
          </cell>
          <cell r="N909">
            <v>3.185924571885413E-2</v>
          </cell>
        </row>
        <row r="910">
          <cell r="D910" t="str">
            <v>6.3.20</v>
          </cell>
          <cell r="E910">
            <v>5.6702324918756417E-2</v>
          </cell>
          <cell r="F910">
            <v>3.2551266699154653E-2</v>
          </cell>
          <cell r="G910">
            <v>3.9489340794615538E-2</v>
          </cell>
          <cell r="H910">
            <v>3.8577733302002488E-2</v>
          </cell>
          <cell r="I910">
            <v>3.7231373381827547E-2</v>
          </cell>
          <cell r="J910">
            <v>5.8052988108882764E-2</v>
          </cell>
          <cell r="K910">
            <v>3.0284511492825156E-2</v>
          </cell>
          <cell r="L910">
            <v>3.906994742133986E-2</v>
          </cell>
          <cell r="M910">
            <v>3.3247194496839959E-2</v>
          </cell>
          <cell r="N910">
            <v>3.272372800345652E-2</v>
          </cell>
        </row>
        <row r="911">
          <cell r="D911" t="str">
            <v>6.3.21</v>
          </cell>
          <cell r="E911">
            <v>5.6527075226915725E-2</v>
          </cell>
          <cell r="F911">
            <v>3.4158787727272454E-2</v>
          </cell>
          <cell r="G911">
            <v>3.7135118372815128E-2</v>
          </cell>
          <cell r="H911">
            <v>3.7200227435011231E-2</v>
          </cell>
          <cell r="I911">
            <v>3.6570712219576917E-2</v>
          </cell>
          <cell r="J911">
            <v>5.318046313102652E-2</v>
          </cell>
          <cell r="K911">
            <v>3.2205919948062961E-2</v>
          </cell>
          <cell r="L911">
            <v>3.5809075221407201E-2</v>
          </cell>
          <cell r="M911">
            <v>3.1728898018491901E-2</v>
          </cell>
          <cell r="N911">
            <v>4.062606592836631E-2</v>
          </cell>
        </row>
        <row r="912">
          <cell r="D912" t="str">
            <v>6.3.22</v>
          </cell>
          <cell r="E912">
            <v>5.349816659437167E-2</v>
          </cell>
          <cell r="F912">
            <v>3.9901083758001978E-2</v>
          </cell>
          <cell r="G912">
            <v>3.7580967965424726E-2</v>
          </cell>
          <cell r="H912">
            <v>3.8553034374248965E-2</v>
          </cell>
          <cell r="I912">
            <v>3.531527705116648E-2</v>
          </cell>
          <cell r="J912">
            <v>4.8758905980105696E-2</v>
          </cell>
          <cell r="K912">
            <v>3.7004898590055034E-2</v>
          </cell>
          <cell r="L912">
            <v>3.4059535017950851E-2</v>
          </cell>
          <cell r="M912">
            <v>3.3151513831672176E-2</v>
          </cell>
          <cell r="N912">
            <v>3.9006238265570328E-2</v>
          </cell>
        </row>
        <row r="913">
          <cell r="D913" t="str">
            <v>6.3.23</v>
          </cell>
          <cell r="E913">
            <v>4.6756165776486072E-2</v>
          </cell>
          <cell r="F913">
            <v>3.7945600142995424E-2</v>
          </cell>
          <cell r="G913">
            <v>3.4889605593568407E-2</v>
          </cell>
          <cell r="H913">
            <v>3.5827729645536814E-2</v>
          </cell>
          <cell r="I913">
            <v>3.5360882058709658E-2</v>
          </cell>
          <cell r="J913">
            <v>4.1254573454981056E-2</v>
          </cell>
          <cell r="K913">
            <v>3.6230140159862971E-2</v>
          </cell>
          <cell r="L913">
            <v>3.1085733907313031E-2</v>
          </cell>
          <cell r="M913">
            <v>3.2460758901603458E-2</v>
          </cell>
          <cell r="N913">
            <v>4.004935111914884E-2</v>
          </cell>
        </row>
        <row r="914">
          <cell r="D914" t="str">
            <v>6.3.24</v>
          </cell>
          <cell r="E914">
            <v>3.6252441789235673E-2</v>
          </cell>
          <cell r="F914">
            <v>3.6167502115040058E-2</v>
          </cell>
          <cell r="G914">
            <v>3.2956286925247387E-2</v>
          </cell>
          <cell r="H914">
            <v>3.4257924983893052E-2</v>
          </cell>
          <cell r="I914">
            <v>3.5870799134548784E-2</v>
          </cell>
          <cell r="J914">
            <v>3.4744615299980741E-2</v>
          </cell>
          <cell r="K914">
            <v>3.5242949270994077E-2</v>
          </cell>
          <cell r="L914">
            <v>2.9222798438067299E-2</v>
          </cell>
          <cell r="M914">
            <v>3.2994524074838376E-2</v>
          </cell>
          <cell r="N914">
            <v>4.2948145339211076E-2</v>
          </cell>
        </row>
        <row r="915">
          <cell r="D915" t="str">
            <v>6.4.1</v>
          </cell>
          <cell r="E915">
            <v>3.0960947032726588E-2</v>
          </cell>
          <cell r="F915">
            <v>3.3627465024661449E-2</v>
          </cell>
          <cell r="G915">
            <v>3.1011826502633795E-2</v>
          </cell>
          <cell r="H915">
            <v>3.2633445620290198E-2</v>
          </cell>
          <cell r="I915">
            <v>3.9893254157897809E-2</v>
          </cell>
          <cell r="J915">
            <v>2.9436289381076609E-2</v>
          </cell>
          <cell r="K915">
            <v>3.4407016607400913E-2</v>
          </cell>
          <cell r="L915">
            <v>2.7398772569854825E-2</v>
          </cell>
          <cell r="M915">
            <v>3.3744174036261829E-2</v>
          </cell>
          <cell r="N915">
            <v>4.1893157427540129E-2</v>
          </cell>
        </row>
        <row r="916">
          <cell r="D916" t="str">
            <v>6.4.2</v>
          </cell>
          <cell r="E916">
            <v>2.9074949733962838E-2</v>
          </cell>
          <cell r="F916">
            <v>3.1534599533299443E-2</v>
          </cell>
          <cell r="G916">
            <v>3.0173260266710477E-2</v>
          </cell>
          <cell r="H916">
            <v>3.2548703552287138E-2</v>
          </cell>
          <cell r="I916">
            <v>4.035421262896919E-2</v>
          </cell>
          <cell r="J916">
            <v>2.6437951775412513E-2</v>
          </cell>
          <cell r="K916">
            <v>3.2709457283195111E-2</v>
          </cell>
          <cell r="L916">
            <v>2.6405324039485697E-2</v>
          </cell>
          <cell r="M916">
            <v>3.3276016235872577E-2</v>
          </cell>
          <cell r="N916">
            <v>3.8697347699008927E-2</v>
          </cell>
        </row>
        <row r="917">
          <cell r="D917" t="str">
            <v>6.4.3</v>
          </cell>
          <cell r="E917">
            <v>2.7403151561248045E-2</v>
          </cell>
          <cell r="F917">
            <v>3.0927359627508873E-2</v>
          </cell>
          <cell r="G917">
            <v>2.9716925628364057E-2</v>
          </cell>
          <cell r="H917">
            <v>3.2081785907862405E-2</v>
          </cell>
          <cell r="I917">
            <v>4.0014107751730518E-2</v>
          </cell>
          <cell r="J917">
            <v>2.5962049482777864E-2</v>
          </cell>
          <cell r="K917">
            <v>3.2952186079775445E-2</v>
          </cell>
          <cell r="L917">
            <v>2.5254583928836678E-2</v>
          </cell>
          <cell r="M917">
            <v>3.1773198575021915E-2</v>
          </cell>
          <cell r="N917">
            <v>3.649491732221221E-2</v>
          </cell>
        </row>
        <row r="918">
          <cell r="D918" t="str">
            <v>6.4.4</v>
          </cell>
          <cell r="E918">
            <v>2.8104015885283568E-2</v>
          </cell>
          <cell r="F918">
            <v>3.0680287887755574E-2</v>
          </cell>
          <cell r="G918">
            <v>3.0246934966203873E-2</v>
          </cell>
          <cell r="H918">
            <v>3.1948484404839175E-2</v>
          </cell>
          <cell r="I918">
            <v>4.0583466996999822E-2</v>
          </cell>
          <cell r="J918">
            <v>2.5370134634801086E-2</v>
          </cell>
          <cell r="K918">
            <v>3.2534939309954318E-2</v>
          </cell>
          <cell r="L918">
            <v>2.5456237137108314E-2</v>
          </cell>
          <cell r="M918">
            <v>3.2701956072660229E-2</v>
          </cell>
          <cell r="N918">
            <v>3.4514146300010234E-2</v>
          </cell>
        </row>
        <row r="919">
          <cell r="D919" t="str">
            <v>6.4.5</v>
          </cell>
          <cell r="E919">
            <v>2.9694222300329091E-2</v>
          </cell>
          <cell r="F919">
            <v>3.0044836453158842E-2</v>
          </cell>
          <cell r="G919">
            <v>3.0484305323677342E-2</v>
          </cell>
          <cell r="H919">
            <v>3.1355512934259894E-2</v>
          </cell>
          <cell r="I919">
            <v>4.1223630388881147E-2</v>
          </cell>
          <cell r="J919">
            <v>2.6533374826204735E-2</v>
          </cell>
          <cell r="K919">
            <v>3.0460718791099666E-2</v>
          </cell>
          <cell r="L919">
            <v>2.9259142891271184E-2</v>
          </cell>
          <cell r="M919">
            <v>3.2999478579802191E-2</v>
          </cell>
          <cell r="N919">
            <v>4.0828156196035296E-2</v>
          </cell>
        </row>
        <row r="920">
          <cell r="D920" t="str">
            <v>6.4.6</v>
          </cell>
          <cell r="E920">
            <v>3.4191668373435437E-2</v>
          </cell>
          <cell r="F920">
            <v>2.6419404690508266E-2</v>
          </cell>
          <cell r="G920">
            <v>3.2514831946599453E-2</v>
          </cell>
          <cell r="H920">
            <v>3.2436977825788374E-2</v>
          </cell>
          <cell r="I920">
            <v>4.4420364456604203E-2</v>
          </cell>
          <cell r="J920">
            <v>3.1601826242796574E-2</v>
          </cell>
          <cell r="K920">
            <v>2.7921414637820826E-2</v>
          </cell>
          <cell r="L920">
            <v>3.4120689029584976E-2</v>
          </cell>
          <cell r="M920">
            <v>4.2843863460465967E-2</v>
          </cell>
          <cell r="N920">
            <v>5.6485366970591387E-2</v>
          </cell>
        </row>
        <row r="921">
          <cell r="D921" t="str">
            <v>6.4.7</v>
          </cell>
          <cell r="E921">
            <v>3.8210004304578583E-2</v>
          </cell>
          <cell r="F921">
            <v>2.8993942280949512E-2</v>
          </cell>
          <cell r="G921">
            <v>3.8281067718740035E-2</v>
          </cell>
          <cell r="H921">
            <v>4.1132238770588837E-2</v>
          </cell>
          <cell r="I921">
            <v>4.7932059593614816E-2</v>
          </cell>
          <cell r="J921">
            <v>3.972010444542718E-2</v>
          </cell>
          <cell r="K921">
            <v>3.2629693099456528E-2</v>
          </cell>
          <cell r="L921">
            <v>4.1988865283319771E-2</v>
          </cell>
          <cell r="M921">
            <v>4.8062778138195567E-2</v>
          </cell>
          <cell r="N921">
            <v>5.4477651382688015E-2</v>
          </cell>
        </row>
        <row r="922">
          <cell r="D922" t="str">
            <v>6.4.8</v>
          </cell>
          <cell r="E922">
            <v>4.4456189582627467E-2</v>
          </cell>
          <cell r="F922">
            <v>3.6810405731110239E-2</v>
          </cell>
          <cell r="G922">
            <v>4.1943278544284701E-2</v>
          </cell>
          <cell r="H922">
            <v>4.5279638231651591E-2</v>
          </cell>
          <cell r="I922">
            <v>4.6846180526280652E-2</v>
          </cell>
          <cell r="J922">
            <v>4.1258303876704573E-2</v>
          </cell>
          <cell r="K922">
            <v>3.8684222146606786E-2</v>
          </cell>
          <cell r="L922">
            <v>4.4259515731534547E-2</v>
          </cell>
          <cell r="M922">
            <v>5.0924009230489078E-2</v>
          </cell>
          <cell r="N922">
            <v>5.247304478313481E-2</v>
          </cell>
        </row>
        <row r="923">
          <cell r="D923" t="str">
            <v>6.4.9</v>
          </cell>
          <cell r="E923">
            <v>4.1755878732884597E-2</v>
          </cell>
          <cell r="F923">
            <v>4.66426241421748E-2</v>
          </cell>
          <cell r="G923">
            <v>4.5886997776152877E-2</v>
          </cell>
          <cell r="H923">
            <v>4.8436001507962796E-2</v>
          </cell>
          <cell r="I923">
            <v>4.3819532921274294E-2</v>
          </cell>
          <cell r="J923">
            <v>3.9825076996831917E-2</v>
          </cell>
          <cell r="K923">
            <v>4.6393830949282538E-2</v>
          </cell>
          <cell r="L923">
            <v>5.0795843190787497E-2</v>
          </cell>
          <cell r="M923">
            <v>5.3380570588770902E-2</v>
          </cell>
          <cell r="N923">
            <v>4.9246145171102013E-2</v>
          </cell>
        </row>
        <row r="924">
          <cell r="D924" t="str">
            <v>6.4.10</v>
          </cell>
          <cell r="E924">
            <v>4.2007630094054643E-2</v>
          </cell>
          <cell r="F924">
            <v>5.0712681967121573E-2</v>
          </cell>
          <cell r="G924">
            <v>4.8516975416738273E-2</v>
          </cell>
          <cell r="H924">
            <v>4.9334992196482075E-2</v>
          </cell>
          <cell r="I924">
            <v>4.037510342474996E-2</v>
          </cell>
          <cell r="J924">
            <v>4.057398810191843E-2</v>
          </cell>
          <cell r="K924">
            <v>5.0303682919079072E-2</v>
          </cell>
          <cell r="L924">
            <v>5.2624085096614988E-2</v>
          </cell>
          <cell r="M924">
            <v>5.3396664902516482E-2</v>
          </cell>
          <cell r="N924">
            <v>4.1576501206690493E-2</v>
          </cell>
        </row>
        <row r="925">
          <cell r="D925" t="str">
            <v>6.4.11</v>
          </cell>
          <cell r="E925">
            <v>4.1005735701721904E-2</v>
          </cell>
          <cell r="F925">
            <v>5.418406935901536E-2</v>
          </cell>
          <cell r="G925">
            <v>5.1356304856029454E-2</v>
          </cell>
          <cell r="H925">
            <v>4.9938946685085438E-2</v>
          </cell>
          <cell r="I925">
            <v>4.1596466447782844E-2</v>
          </cell>
          <cell r="J925">
            <v>4.0682599537302529E-2</v>
          </cell>
          <cell r="K925">
            <v>5.4158419677791669E-2</v>
          </cell>
          <cell r="L925">
            <v>5.4887683916024263E-2</v>
          </cell>
          <cell r="M925">
            <v>5.1730325457256365E-2</v>
          </cell>
          <cell r="N925">
            <v>3.922368791191936E-2</v>
          </cell>
        </row>
        <row r="926">
          <cell r="D926" t="str">
            <v>6.4.12</v>
          </cell>
          <cell r="E926">
            <v>4.1366181160353517E-2</v>
          </cell>
          <cell r="F926">
            <v>5.5705725012952491E-2</v>
          </cell>
          <cell r="G926">
            <v>5.1904650979969248E-2</v>
          </cell>
          <cell r="H926">
            <v>5.2470783220758335E-2</v>
          </cell>
          <cell r="I926">
            <v>4.076420300219108E-2</v>
          </cell>
          <cell r="J926">
            <v>4.3558417769661392E-2</v>
          </cell>
          <cell r="K926">
            <v>5.4853921150993933E-2</v>
          </cell>
          <cell r="L926">
            <v>5.6677161343059203E-2</v>
          </cell>
          <cell r="M926">
            <v>5.1486421022979491E-2</v>
          </cell>
          <cell r="N926">
            <v>3.1263065667476192E-2</v>
          </cell>
        </row>
        <row r="927">
          <cell r="D927" t="str">
            <v>6.4.13</v>
          </cell>
          <cell r="E927">
            <v>4.3427885713680427E-2</v>
          </cell>
          <cell r="F927">
            <v>5.5196872077664404E-2</v>
          </cell>
          <cell r="G927">
            <v>5.129497016477029E-2</v>
          </cell>
          <cell r="H927">
            <v>5.0634110399513148E-2</v>
          </cell>
          <cell r="I927">
            <v>3.9579551980212672E-2</v>
          </cell>
          <cell r="J927">
            <v>4.4374874373698199E-2</v>
          </cell>
          <cell r="K927">
            <v>5.3290267167806535E-2</v>
          </cell>
          <cell r="L927">
            <v>5.623764877345943E-2</v>
          </cell>
          <cell r="M927">
            <v>5.2710300218526997E-2</v>
          </cell>
          <cell r="N927">
            <v>3.2436075457219916E-2</v>
          </cell>
        </row>
        <row r="928">
          <cell r="D928" t="str">
            <v>6.4.14</v>
          </cell>
          <cell r="E928">
            <v>4.1663656745634735E-2</v>
          </cell>
          <cell r="F928">
            <v>5.7099295025404874E-2</v>
          </cell>
          <cell r="G928">
            <v>5.2554778550079902E-2</v>
          </cell>
          <cell r="H928">
            <v>5.2868736432209525E-2</v>
          </cell>
          <cell r="I928">
            <v>4.0532907188318687E-2</v>
          </cell>
          <cell r="J928">
            <v>4.5211766292285793E-2</v>
          </cell>
          <cell r="K928">
            <v>5.5972892515543743E-2</v>
          </cell>
          <cell r="L928">
            <v>5.7532707025757253E-2</v>
          </cell>
          <cell r="M928">
            <v>5.6005277512206797E-2</v>
          </cell>
          <cell r="N928">
            <v>3.2088905091452041E-2</v>
          </cell>
        </row>
        <row r="929">
          <cell r="D929" t="str">
            <v>6.4.15</v>
          </cell>
          <cell r="E929">
            <v>4.1819774005685095E-2</v>
          </cell>
          <cell r="F929">
            <v>5.8262505242360214E-2</v>
          </cell>
          <cell r="G929">
            <v>5.2249906646798343E-2</v>
          </cell>
          <cell r="H929">
            <v>5.0378267406048644E-2</v>
          </cell>
          <cell r="I929">
            <v>4.0775737171197077E-2</v>
          </cell>
          <cell r="J929">
            <v>4.6096991635932651E-2</v>
          </cell>
          <cell r="K929">
            <v>5.7595341468630719E-2</v>
          </cell>
          <cell r="L929">
            <v>5.7237434679255947E-2</v>
          </cell>
          <cell r="M929">
            <v>5.7236536973173546E-2</v>
          </cell>
          <cell r="N929">
            <v>3.0926604039358867E-2</v>
          </cell>
        </row>
        <row r="930">
          <cell r="D930" t="str">
            <v>6.4.16</v>
          </cell>
          <cell r="E930">
            <v>4.397325920190874E-2</v>
          </cell>
          <cell r="F930">
            <v>5.6183274341642525E-2</v>
          </cell>
          <cell r="G930">
            <v>5.1376159734005111E-2</v>
          </cell>
          <cell r="H930">
            <v>4.5891342159368381E-2</v>
          </cell>
          <cell r="I930">
            <v>3.9036595434496904E-2</v>
          </cell>
          <cell r="J930">
            <v>4.8086813574649036E-2</v>
          </cell>
          <cell r="K930">
            <v>5.7987912208747092E-2</v>
          </cell>
          <cell r="L930">
            <v>5.4071032576369346E-2</v>
          </cell>
          <cell r="M930">
            <v>4.761204843445898E-2</v>
          </cell>
          <cell r="N930">
            <v>4.008798667326386E-2</v>
          </cell>
        </row>
        <row r="931">
          <cell r="D931" t="str">
            <v>6.4.17</v>
          </cell>
          <cell r="E931">
            <v>4.7975725718892276E-2</v>
          </cell>
          <cell r="F931">
            <v>5.1554963957636937E-2</v>
          </cell>
          <cell r="G931">
            <v>4.8717117878007386E-2</v>
          </cell>
          <cell r="H931">
            <v>4.428040659690239E-2</v>
          </cell>
          <cell r="I931">
            <v>3.8684446026791802E-2</v>
          </cell>
          <cell r="J931">
            <v>5.3355568079438351E-2</v>
          </cell>
          <cell r="K931">
            <v>5.3783003107448095E-2</v>
          </cell>
          <cell r="L931">
            <v>4.8582670659871166E-2</v>
          </cell>
          <cell r="M931">
            <v>3.6537471119154126E-2</v>
          </cell>
          <cell r="N931">
            <v>4.2667756117596677E-2</v>
          </cell>
        </row>
        <row r="932">
          <cell r="D932" t="str">
            <v>6.4.18</v>
          </cell>
          <cell r="E932">
            <v>5.277825463532345E-2</v>
          </cell>
          <cell r="F932">
            <v>4.0977893454862004E-2</v>
          </cell>
          <cell r="G932">
            <v>4.7227485500647801E-2</v>
          </cell>
          <cell r="H932">
            <v>4.3071940106090376E-2</v>
          </cell>
          <cell r="I932">
            <v>4.0826467100365034E-2</v>
          </cell>
          <cell r="J932">
            <v>5.6607291250332245E-2</v>
          </cell>
          <cell r="K932">
            <v>4.4494723658771204E-2</v>
          </cell>
          <cell r="L932">
            <v>4.4378653194999507E-2</v>
          </cell>
          <cell r="M932">
            <v>3.5791619717508341E-2</v>
          </cell>
          <cell r="N932">
            <v>3.6232380528198695E-2</v>
          </cell>
        </row>
        <row r="933">
          <cell r="D933" t="str">
            <v>6.4.19</v>
          </cell>
          <cell r="E933">
            <v>5.6107428986246155E-2</v>
          </cell>
          <cell r="F933">
            <v>3.5720418861103234E-2</v>
          </cell>
          <cell r="G933">
            <v>4.619553577682714E-2</v>
          </cell>
          <cell r="H933">
            <v>4.2511583181420169E-2</v>
          </cell>
          <cell r="I933">
            <v>4.2480820786437071E-2</v>
          </cell>
          <cell r="J933">
            <v>5.61887990340387E-2</v>
          </cell>
          <cell r="K933">
            <v>3.3865929719204102E-2</v>
          </cell>
          <cell r="L933">
            <v>4.1634491716388007E-2</v>
          </cell>
          <cell r="M933">
            <v>3.428862421893674E-2</v>
          </cell>
          <cell r="N933">
            <v>4.0737765238447313E-2</v>
          </cell>
        </row>
        <row r="934">
          <cell r="D934" t="str">
            <v>6.4.20</v>
          </cell>
          <cell r="E934">
            <v>5.4811732132603333E-2</v>
          </cell>
          <cell r="F934">
            <v>3.4586701176610689E-2</v>
          </cell>
          <cell r="G934">
            <v>4.1659080406712561E-2</v>
          </cell>
          <cell r="H934">
            <v>4.052861879014865E-2</v>
          </cell>
          <cell r="I934">
            <v>4.2233329502219974E-2</v>
          </cell>
          <cell r="J934">
            <v>5.4213059781909129E-2</v>
          </cell>
          <cell r="K934">
            <v>3.1537670556821107E-2</v>
          </cell>
          <cell r="L934">
            <v>4.0290422695928335E-2</v>
          </cell>
          <cell r="M934">
            <v>3.3346439973367024E-2</v>
          </cell>
          <cell r="N934">
            <v>4.5826833724509318E-2</v>
          </cell>
        </row>
        <row r="935">
          <cell r="D935" t="str">
            <v>6.4.21</v>
          </cell>
          <cell r="E935">
            <v>5.3857778177423779E-2</v>
          </cell>
          <cell r="F935">
            <v>3.639827593398897E-2</v>
          </cell>
          <cell r="G935">
            <v>3.9514356739748409E-2</v>
          </cell>
          <cell r="H935">
            <v>3.9154403504485923E-2</v>
          </cell>
          <cell r="I935">
            <v>4.2992032849313334E-2</v>
          </cell>
          <cell r="J935">
            <v>5.3932341469500988E-2</v>
          </cell>
          <cell r="K935">
            <v>3.3043503623913069E-2</v>
          </cell>
          <cell r="L935">
            <v>3.6497958027510602E-2</v>
          </cell>
          <cell r="M935">
            <v>3.2389228440377421E-2</v>
          </cell>
          <cell r="N935">
            <v>5.1906172573955633E-2</v>
          </cell>
        </row>
        <row r="936">
          <cell r="D936" t="str">
            <v>6.4.22</v>
          </cell>
          <cell r="E936">
            <v>5.346645285098816E-2</v>
          </cell>
          <cell r="F936">
            <v>4.0987007722258141E-2</v>
          </cell>
          <cell r="G936">
            <v>3.8869205487404496E-2</v>
          </cell>
          <cell r="H936">
            <v>3.9386496418365342E-2</v>
          </cell>
          <cell r="I936">
            <v>4.2706400551952517E-2</v>
          </cell>
          <cell r="J936">
            <v>4.9830959448091898E-2</v>
          </cell>
          <cell r="K936">
            <v>3.7562788590496533E-2</v>
          </cell>
          <cell r="L936">
            <v>3.4087404822166101E-2</v>
          </cell>
          <cell r="M936">
            <v>3.2779137643550622E-2</v>
          </cell>
          <cell r="N936">
            <v>4.2622387917227667E-2</v>
          </cell>
        </row>
        <row r="937">
          <cell r="D937" t="str">
            <v>6.4.23</v>
          </cell>
          <cell r="E937">
            <v>4.6138048508338178E-2</v>
          </cell>
          <cell r="F937">
            <v>3.8937961390461441E-2</v>
          </cell>
          <cell r="G937">
            <v>3.5125376751348893E-2</v>
          </cell>
          <cell r="H937">
            <v>3.6520040216801435E-2</v>
          </cell>
          <cell r="I937">
            <v>4.145152379301726E-2</v>
          </cell>
          <cell r="J937">
            <v>4.5535267189784664E-2</v>
          </cell>
          <cell r="K937">
            <v>3.7197843098547408E-2</v>
          </cell>
          <cell r="L937">
            <v>3.1197016197422545E-2</v>
          </cell>
          <cell r="M937">
            <v>3.2246869344760482E-2</v>
          </cell>
          <cell r="N937">
            <v>4.5835815246409777E-2</v>
          </cell>
        </row>
        <row r="938">
          <cell r="D938" t="str">
            <v>6.4.24</v>
          </cell>
          <cell r="E938">
            <v>3.5749428860069127E-2</v>
          </cell>
          <cell r="F938">
            <v>3.7811429105790099E-2</v>
          </cell>
          <cell r="G938">
            <v>3.3178666437546078E-2</v>
          </cell>
          <cell r="H938">
            <v>3.5176543930789818E-2</v>
          </cell>
          <cell r="I938">
            <v>4.0877605318701341E-2</v>
          </cell>
          <cell r="J938">
            <v>3.5606150799422712E-2</v>
          </cell>
          <cell r="K938">
            <v>3.5658621631613721E-2</v>
          </cell>
          <cell r="L938">
            <v>2.9124655473389868E-2</v>
          </cell>
          <cell r="M938">
            <v>3.2736990103686504E-2</v>
          </cell>
          <cell r="N938">
            <v>4.1458129353951066E-2</v>
          </cell>
        </row>
        <row r="939">
          <cell r="D939" t="str">
            <v>6.5.1</v>
          </cell>
          <cell r="E939">
            <v>3.2800802022308541E-2</v>
          </cell>
          <cell r="F939">
            <v>3.5780152545007445E-2</v>
          </cell>
          <cell r="G939">
            <v>3.1175401504174537E-2</v>
          </cell>
          <cell r="H939">
            <v>3.5832929285658538E-2</v>
          </cell>
          <cell r="I939">
            <v>4.0517751680834338E-2</v>
          </cell>
          <cell r="J939">
            <v>3.1701306640894975E-2</v>
          </cell>
          <cell r="K939">
            <v>3.4569430460181662E-2</v>
          </cell>
          <cell r="L939">
            <v>2.8290390083724477E-2</v>
          </cell>
          <cell r="M939">
            <v>3.2601873804833141E-2</v>
          </cell>
          <cell r="N939">
            <v>3.6495769922215919E-2</v>
          </cell>
        </row>
        <row r="940">
          <cell r="D940" t="str">
            <v>6.5.2</v>
          </cell>
          <cell r="E940">
            <v>2.9046454611178291E-2</v>
          </cell>
          <cell r="F940">
            <v>3.3459799667650718E-2</v>
          </cell>
          <cell r="G940">
            <v>3.1074417458053099E-2</v>
          </cell>
          <cell r="H940">
            <v>3.4998221574025705E-2</v>
          </cell>
          <cell r="I940">
            <v>4.123293111522644E-2</v>
          </cell>
          <cell r="J940">
            <v>3.0082567902016983E-2</v>
          </cell>
          <cell r="K940">
            <v>3.2694175568907337E-2</v>
          </cell>
          <cell r="L940">
            <v>2.7021747710258254E-2</v>
          </cell>
          <cell r="M940">
            <v>3.304263737549927E-2</v>
          </cell>
          <cell r="N940">
            <v>3.8176232142843873E-2</v>
          </cell>
        </row>
        <row r="941">
          <cell r="D941" t="str">
            <v>6.5.3</v>
          </cell>
          <cell r="E941">
            <v>2.8312041893050546E-2</v>
          </cell>
          <cell r="F941">
            <v>3.2504022967309636E-2</v>
          </cell>
          <cell r="G941">
            <v>3.0149911560335592E-2</v>
          </cell>
          <cell r="H941">
            <v>3.3757511661731542E-2</v>
          </cell>
          <cell r="I941">
            <v>4.1349653604660926E-2</v>
          </cell>
          <cell r="J941">
            <v>2.7523217234360915E-2</v>
          </cell>
          <cell r="K941">
            <v>3.1372998407694495E-2</v>
          </cell>
          <cell r="L941">
            <v>2.5395946512869756E-2</v>
          </cell>
          <cell r="M941">
            <v>3.1845762892466649E-2</v>
          </cell>
          <cell r="N941">
            <v>3.3183524013628007E-2</v>
          </cell>
        </row>
        <row r="942">
          <cell r="D942" t="str">
            <v>6.5.4</v>
          </cell>
          <cell r="E942">
            <v>2.8067356940631553E-2</v>
          </cell>
          <cell r="F942">
            <v>3.1639837179011858E-2</v>
          </cell>
          <cell r="G942">
            <v>3.0117878142833402E-2</v>
          </cell>
          <cell r="H942">
            <v>3.3315692533863316E-2</v>
          </cell>
          <cell r="I942">
            <v>4.236792514794168E-2</v>
          </cell>
          <cell r="J942">
            <v>2.7117794568538512E-2</v>
          </cell>
          <cell r="K942">
            <v>3.1603751675693799E-2</v>
          </cell>
          <cell r="L942">
            <v>2.5815130061872211E-2</v>
          </cell>
          <cell r="M942">
            <v>3.1126492446514567E-2</v>
          </cell>
          <cell r="N942">
            <v>4.028575908907478E-2</v>
          </cell>
        </row>
        <row r="943">
          <cell r="D943" t="str">
            <v>6.5.5</v>
          </cell>
          <cell r="E943">
            <v>3.1271048354823389E-2</v>
          </cell>
          <cell r="F943">
            <v>3.1148465523726368E-2</v>
          </cell>
          <cell r="G943">
            <v>3.1189042228499889E-2</v>
          </cell>
          <cell r="H943">
            <v>3.3451103626400337E-2</v>
          </cell>
          <cell r="I943">
            <v>4.2286551542502597E-2</v>
          </cell>
          <cell r="J943">
            <v>2.7989803773991354E-2</v>
          </cell>
          <cell r="K943">
            <v>3.1602186331887487E-2</v>
          </cell>
          <cell r="L943">
            <v>2.9921776383940731E-2</v>
          </cell>
          <cell r="M943">
            <v>3.3941703399167605E-2</v>
          </cell>
          <cell r="N943">
            <v>4.1444382484943719E-2</v>
          </cell>
        </row>
        <row r="944">
          <cell r="D944" t="str">
            <v>6.5.6</v>
          </cell>
          <cell r="E944">
            <v>3.3628611591752927E-2</v>
          </cell>
          <cell r="F944">
            <v>2.7929419750518544E-2</v>
          </cell>
          <cell r="G944">
            <v>3.3249331455420535E-2</v>
          </cell>
          <cell r="H944">
            <v>3.3127249281365137E-2</v>
          </cell>
          <cell r="I944">
            <v>4.707298700645518E-2</v>
          </cell>
          <cell r="J944">
            <v>3.1279063373061841E-2</v>
          </cell>
          <cell r="K944">
            <v>2.8114735274858041E-2</v>
          </cell>
          <cell r="L944">
            <v>3.5073360129444626E-2</v>
          </cell>
          <cell r="M944">
            <v>4.3041386738613102E-2</v>
          </cell>
          <cell r="N944">
            <v>6.0460967124773363E-2</v>
          </cell>
        </row>
        <row r="945">
          <cell r="D945" t="str">
            <v>6.5.7</v>
          </cell>
          <cell r="E945">
            <v>3.8512232504258205E-2</v>
          </cell>
          <cell r="F945">
            <v>3.0021168639713703E-2</v>
          </cell>
          <cell r="G945">
            <v>3.8058129334668934E-2</v>
          </cell>
          <cell r="H945">
            <v>4.0026744846160811E-2</v>
          </cell>
          <cell r="I945">
            <v>4.8019679601511302E-2</v>
          </cell>
          <cell r="J945">
            <v>3.8094165894953125E-2</v>
          </cell>
          <cell r="K945">
            <v>3.1532447566447699E-2</v>
          </cell>
          <cell r="L945">
            <v>4.2768363079085228E-2</v>
          </cell>
          <cell r="M945">
            <v>4.8413660973756989E-2</v>
          </cell>
          <cell r="N945">
            <v>6.7922407657566727E-2</v>
          </cell>
        </row>
        <row r="946">
          <cell r="D946" t="str">
            <v>6.5.8</v>
          </cell>
          <cell r="E946">
            <v>4.1545026008820318E-2</v>
          </cell>
          <cell r="F946">
            <v>3.7503566804550761E-2</v>
          </cell>
          <cell r="G946">
            <v>4.2376419824106726E-2</v>
          </cell>
          <cell r="H946">
            <v>4.385389905669191E-2</v>
          </cell>
          <cell r="I946">
            <v>5.0074151316676446E-2</v>
          </cell>
          <cell r="J946">
            <v>4.2665151073533872E-2</v>
          </cell>
          <cell r="K946">
            <v>3.9446798862470059E-2</v>
          </cell>
          <cell r="L946">
            <v>4.7111048664923667E-2</v>
          </cell>
          <cell r="M946">
            <v>5.2384322918498226E-2</v>
          </cell>
          <cell r="N946">
            <v>5.8995037266946888E-2</v>
          </cell>
        </row>
        <row r="947">
          <cell r="D947" t="str">
            <v>6.5.9</v>
          </cell>
          <cell r="E947">
            <v>4.1611346332900284E-2</v>
          </cell>
          <cell r="F947">
            <v>4.5799592096424008E-2</v>
          </cell>
          <cell r="G947">
            <v>4.5562341873449978E-2</v>
          </cell>
          <cell r="H947">
            <v>4.5598010103955172E-2</v>
          </cell>
          <cell r="I947">
            <v>4.9414621803205196E-2</v>
          </cell>
          <cell r="J947">
            <v>3.8578023875958975E-2</v>
          </cell>
          <cell r="K947">
            <v>4.591822703330941E-2</v>
          </cell>
          <cell r="L947">
            <v>5.1515078822804719E-2</v>
          </cell>
          <cell r="M947">
            <v>5.1807214368063945E-2</v>
          </cell>
          <cell r="N947">
            <v>5.654971515007233E-2</v>
          </cell>
        </row>
        <row r="948">
          <cell r="D948" t="str">
            <v>6.5.10</v>
          </cell>
          <cell r="E948">
            <v>4.0398115769664948E-2</v>
          </cell>
          <cell r="F948">
            <v>5.0825938295438487E-2</v>
          </cell>
          <cell r="G948">
            <v>4.8902341961709797E-2</v>
          </cell>
          <cell r="H948">
            <v>4.8327779880257091E-2</v>
          </cell>
          <cell r="I948">
            <v>4.7910786059538898E-2</v>
          </cell>
          <cell r="J948">
            <v>4.094794687055598E-2</v>
          </cell>
          <cell r="K948">
            <v>4.9930473095747795E-2</v>
          </cell>
          <cell r="L948">
            <v>5.336297614669288E-2</v>
          </cell>
          <cell r="M948">
            <v>5.1691933674116466E-2</v>
          </cell>
          <cell r="N948">
            <v>5.0779389137676517E-2</v>
          </cell>
        </row>
        <row r="949">
          <cell r="D949" t="str">
            <v>6.5.11</v>
          </cell>
          <cell r="E949">
            <v>4.1083559579987987E-2</v>
          </cell>
          <cell r="F949">
            <v>5.3784769718437833E-2</v>
          </cell>
          <cell r="G949">
            <v>5.0436600163772813E-2</v>
          </cell>
          <cell r="H949">
            <v>4.6348952421313823E-2</v>
          </cell>
          <cell r="I949">
            <v>4.3496039196523582E-2</v>
          </cell>
          <cell r="J949">
            <v>4.0632176832681076E-2</v>
          </cell>
          <cell r="K949">
            <v>5.3682413278671182E-2</v>
          </cell>
          <cell r="L949">
            <v>5.4215286381968028E-2</v>
          </cell>
          <cell r="M949">
            <v>5.1203224616059327E-2</v>
          </cell>
          <cell r="N949">
            <v>4.6493572575728566E-2</v>
          </cell>
        </row>
        <row r="950">
          <cell r="D950" t="str">
            <v>6.5.12</v>
          </cell>
          <cell r="E950">
            <v>4.1356370462467436E-2</v>
          </cell>
          <cell r="F950">
            <v>5.466442472500703E-2</v>
          </cell>
          <cell r="G950">
            <v>5.0601688709116743E-2</v>
          </cell>
          <cell r="H950">
            <v>4.8621825298778162E-2</v>
          </cell>
          <cell r="I950">
            <v>4.2318612946394878E-2</v>
          </cell>
          <cell r="J950">
            <v>4.133540036741476E-2</v>
          </cell>
          <cell r="K950">
            <v>5.5351960402847171E-2</v>
          </cell>
          <cell r="L950">
            <v>5.5766898578796673E-2</v>
          </cell>
          <cell r="M950">
            <v>5.0134851090041538E-2</v>
          </cell>
          <cell r="N950">
            <v>4.6791589241375421E-2</v>
          </cell>
        </row>
        <row r="951">
          <cell r="D951" t="str">
            <v>6.5.13</v>
          </cell>
          <cell r="E951">
            <v>4.3951151933106641E-2</v>
          </cell>
          <cell r="F951">
            <v>5.4882113656646976E-2</v>
          </cell>
          <cell r="G951">
            <v>5.0889813700285266E-2</v>
          </cell>
          <cell r="H951">
            <v>4.8919163563832781E-2</v>
          </cell>
          <cell r="I951">
            <v>3.98221954524186E-2</v>
          </cell>
          <cell r="J951">
            <v>4.010611169972484E-2</v>
          </cell>
          <cell r="K951">
            <v>5.5740867372656523E-2</v>
          </cell>
          <cell r="L951">
            <v>5.6433108479099055E-2</v>
          </cell>
          <cell r="M951">
            <v>5.2830110189129975E-2</v>
          </cell>
          <cell r="N951">
            <v>3.223262046326604E-2</v>
          </cell>
        </row>
        <row r="952">
          <cell r="D952" t="str">
            <v>6.5.14</v>
          </cell>
          <cell r="E952">
            <v>4.2002923500860247E-2</v>
          </cell>
          <cell r="F952">
            <v>5.5468839006798547E-2</v>
          </cell>
          <cell r="G952">
            <v>5.1652206525889505E-2</v>
          </cell>
          <cell r="H952">
            <v>5.1736338196366999E-2</v>
          </cell>
          <cell r="I952">
            <v>3.8826834595217311E-2</v>
          </cell>
          <cell r="J952">
            <v>4.2850403115334362E-2</v>
          </cell>
          <cell r="K952">
            <v>5.7016406665309494E-2</v>
          </cell>
          <cell r="L952">
            <v>5.6328770387162198E-2</v>
          </cell>
          <cell r="M952">
            <v>5.328885331756774E-2</v>
          </cell>
          <cell r="N952">
            <v>2.9866571274909354E-2</v>
          </cell>
        </row>
        <row r="953">
          <cell r="D953" t="str">
            <v>6.5.15</v>
          </cell>
          <cell r="E953">
            <v>4.0977777840967636E-2</v>
          </cell>
          <cell r="F953">
            <v>5.5056276747301215E-2</v>
          </cell>
          <cell r="G953">
            <v>5.2155256100330602E-2</v>
          </cell>
          <cell r="H953">
            <v>5.0066691696151605E-2</v>
          </cell>
          <cell r="I953">
            <v>3.8771184674296459E-2</v>
          </cell>
          <cell r="J953">
            <v>4.4511810579797993E-2</v>
          </cell>
          <cell r="K953">
            <v>5.8195434415697508E-2</v>
          </cell>
          <cell r="L953">
            <v>5.5920129210242121E-2</v>
          </cell>
          <cell r="M953">
            <v>5.4048665903593092E-2</v>
          </cell>
          <cell r="N953">
            <v>3.4714730173530925E-2</v>
          </cell>
        </row>
        <row r="954">
          <cell r="D954" t="str">
            <v>6.5.16</v>
          </cell>
          <cell r="E954">
            <v>4.280776710712425E-2</v>
          </cell>
          <cell r="F954">
            <v>5.4639862114913902E-2</v>
          </cell>
          <cell r="G954">
            <v>5.1345029717727225E-2</v>
          </cell>
          <cell r="H954">
            <v>4.6843514862956064E-2</v>
          </cell>
          <cell r="I954">
            <v>3.8887771597541122E-2</v>
          </cell>
          <cell r="J954">
            <v>4.6115038297676943E-2</v>
          </cell>
          <cell r="K954">
            <v>5.7767987601829322E-2</v>
          </cell>
          <cell r="L954">
            <v>5.3487038676719355E-2</v>
          </cell>
          <cell r="M954">
            <v>4.808667980055735E-2</v>
          </cell>
          <cell r="N954">
            <v>3.2525930298782153E-2</v>
          </cell>
        </row>
        <row r="955">
          <cell r="D955" t="str">
            <v>6.5.17</v>
          </cell>
          <cell r="E955">
            <v>4.7411207137595036E-2</v>
          </cell>
          <cell r="F955">
            <v>5.171220803530327E-2</v>
          </cell>
          <cell r="G955">
            <v>4.989664593295403E-2</v>
          </cell>
          <cell r="H955">
            <v>4.5298245530928469E-2</v>
          </cell>
          <cell r="I955">
            <v>3.8318156359467566E-2</v>
          </cell>
          <cell r="J955">
            <v>4.9841451066426706E-2</v>
          </cell>
          <cell r="K955">
            <v>5.3897054300940002E-2</v>
          </cell>
          <cell r="L955">
            <v>4.90101536646214E-2</v>
          </cell>
          <cell r="M955">
            <v>3.8309149506104194E-2</v>
          </cell>
          <cell r="N955">
            <v>3.1503804976704915E-2</v>
          </cell>
        </row>
        <row r="956">
          <cell r="D956" t="str">
            <v>6.5.18</v>
          </cell>
          <cell r="E956">
            <v>5.3814687348104094E-2</v>
          </cell>
          <cell r="F956">
            <v>4.0002786251090203E-2</v>
          </cell>
          <cell r="G956">
            <v>4.6923733869129444E-2</v>
          </cell>
          <cell r="H956">
            <v>4.2848656556164329E-2</v>
          </cell>
          <cell r="I956">
            <v>3.7265518787067603E-2</v>
          </cell>
          <cell r="J956">
            <v>5.8294152440618377E-2</v>
          </cell>
          <cell r="K956">
            <v>4.2930228605238457E-2</v>
          </cell>
          <cell r="L956">
            <v>4.3610130942277996E-2</v>
          </cell>
          <cell r="M956">
            <v>3.6772954937675718E-2</v>
          </cell>
          <cell r="N956">
            <v>2.9469835040467594E-2</v>
          </cell>
        </row>
        <row r="957">
          <cell r="D957" t="str">
            <v>6.5.19</v>
          </cell>
          <cell r="E957">
            <v>5.6288279718448429E-2</v>
          </cell>
          <cell r="F957">
            <v>3.4451054034606556E-2</v>
          </cell>
          <cell r="G957">
            <v>4.621165416154991E-2</v>
          </cell>
          <cell r="H957">
            <v>4.29337506428994E-2</v>
          </cell>
          <cell r="I957">
            <v>3.7555257626259053E-2</v>
          </cell>
          <cell r="J957">
            <v>5.7791595360248943E-2</v>
          </cell>
          <cell r="K957">
            <v>3.4124333045463008E-2</v>
          </cell>
          <cell r="L957">
            <v>4.1098757410103846E-2</v>
          </cell>
          <cell r="M957">
            <v>3.5853000898360944E-2</v>
          </cell>
          <cell r="N957">
            <v>2.9782467652309928E-2</v>
          </cell>
        </row>
        <row r="958">
          <cell r="D958" t="str">
            <v>6.5.20</v>
          </cell>
          <cell r="E958">
            <v>5.407301453723224E-2</v>
          </cell>
          <cell r="F958">
            <v>3.3926907346400449E-2</v>
          </cell>
          <cell r="G958">
            <v>4.1929125847207156E-2</v>
          </cell>
          <cell r="H958">
            <v>4.0193351326910279E-2</v>
          </cell>
          <cell r="I958">
            <v>3.7638427483713238E-2</v>
          </cell>
          <cell r="J958">
            <v>5.7580237572379449E-2</v>
          </cell>
          <cell r="K958">
            <v>3.1784683828754302E-2</v>
          </cell>
          <cell r="L958">
            <v>3.8496413409154349E-2</v>
          </cell>
          <cell r="M958">
            <v>3.4138949724132769E-2</v>
          </cell>
          <cell r="N958">
            <v>3.7894441654753024E-2</v>
          </cell>
        </row>
        <row r="959">
          <cell r="D959" t="str">
            <v>6.5.21</v>
          </cell>
          <cell r="E959">
            <v>5.339261463080415E-2</v>
          </cell>
          <cell r="F959">
            <v>3.5800444695230277E-2</v>
          </cell>
          <cell r="G959">
            <v>4.0417033037501618E-2</v>
          </cell>
          <cell r="H959">
            <v>4.0558164061283687E-2</v>
          </cell>
          <cell r="I959">
            <v>3.8725736109159518E-2</v>
          </cell>
          <cell r="J959">
            <v>5.3182922157635197E-2</v>
          </cell>
          <cell r="K959">
            <v>3.4211290592772226E-2</v>
          </cell>
          <cell r="L959">
            <v>3.610629023579362E-2</v>
          </cell>
          <cell r="M959">
            <v>3.3518126170489049E-2</v>
          </cell>
          <cell r="N959">
            <v>4.7526102469673773E-2</v>
          </cell>
        </row>
        <row r="960">
          <cell r="D960" t="str">
            <v>6.5.22</v>
          </cell>
          <cell r="E960">
            <v>5.3380742354618052E-2</v>
          </cell>
          <cell r="F960">
            <v>4.1270052683439036E-2</v>
          </cell>
          <cell r="G960">
            <v>3.81317001073763E-2</v>
          </cell>
          <cell r="H960">
            <v>4.0044595540526827E-2</v>
          </cell>
          <cell r="I960">
            <v>3.7755760021001908E-2</v>
          </cell>
          <cell r="J960">
            <v>5.3545558020895487E-2</v>
          </cell>
          <cell r="K960">
            <v>3.7109821525706604E-2</v>
          </cell>
          <cell r="L960">
            <v>3.36471969284498E-2</v>
          </cell>
          <cell r="M960">
            <v>3.3740843535630678E-2</v>
          </cell>
          <cell r="N960">
            <v>4.2317251746295921E-2</v>
          </cell>
        </row>
        <row r="961">
          <cell r="D961" t="str">
            <v>6.5.23</v>
          </cell>
          <cell r="E961">
            <v>4.6461676512507315E-2</v>
          </cell>
          <cell r="F961">
            <v>3.9341118809718321E-2</v>
          </cell>
          <cell r="G961">
            <v>3.5062819615808531E-2</v>
          </cell>
          <cell r="H961">
            <v>3.765110049530767E-2</v>
          </cell>
          <cell r="I961">
            <v>3.926044305335457E-2</v>
          </cell>
          <cell r="J961">
            <v>4.4548350036878126E-2</v>
          </cell>
          <cell r="K961">
            <v>3.5986390469128951E-2</v>
          </cell>
          <cell r="L961">
            <v>3.1037135806497088E-2</v>
          </cell>
          <cell r="M961">
            <v>3.3589515591052846E-2</v>
          </cell>
          <cell r="N961">
            <v>4.3962288876992453E-2</v>
          </cell>
        </row>
        <row r="962">
          <cell r="D962" t="str">
            <v>6.5.24</v>
          </cell>
          <cell r="E962">
            <v>3.7805191306787639E-2</v>
          </cell>
          <cell r="F962">
            <v>3.8387178705755011E-2</v>
          </cell>
          <cell r="G962">
            <v>3.2491477168098505E-2</v>
          </cell>
          <cell r="H962">
            <v>3.5646507956470418E-2</v>
          </cell>
          <cell r="I962">
            <v>4.1111023219031373E-2</v>
          </cell>
          <cell r="J962">
            <v>3.3685751244421309E-2</v>
          </cell>
          <cell r="K962">
            <v>3.5415903617787521E-2</v>
          </cell>
          <cell r="L962">
            <v>2.8566872293497754E-2</v>
          </cell>
          <cell r="M962">
            <v>3.4588086128074916E-2</v>
          </cell>
          <cell r="N962">
            <v>3.0625609565467924E-2</v>
          </cell>
        </row>
        <row r="963">
          <cell r="D963" t="str">
            <v>6.6.1</v>
          </cell>
          <cell r="E963">
            <v>3.2693070117807144E-2</v>
          </cell>
          <cell r="F963">
            <v>3.7814298761220139E-2</v>
          </cell>
          <cell r="G963">
            <v>3.2342712723786513E-2</v>
          </cell>
          <cell r="H963">
            <v>3.4406358697214486E-2</v>
          </cell>
          <cell r="I963">
            <v>3.899066047983589E-2</v>
          </cell>
          <cell r="J963">
            <v>3.1296403296322176E-2</v>
          </cell>
          <cell r="K963">
            <v>3.5506776520746346E-2</v>
          </cell>
          <cell r="L963">
            <v>2.870039815449656E-2</v>
          </cell>
          <cell r="M963">
            <v>3.3508212691786748E-2</v>
          </cell>
          <cell r="N963">
            <v>3.3356560925928397E-2</v>
          </cell>
        </row>
        <row r="964">
          <cell r="D964" t="str">
            <v>6.6.2</v>
          </cell>
          <cell r="E964">
            <v>2.9984175013201782E-2</v>
          </cell>
          <cell r="F964">
            <v>3.4506273998653261E-2</v>
          </cell>
          <cell r="G964">
            <v>3.1731878420743154E-2</v>
          </cell>
          <cell r="H964">
            <v>3.406513927616639E-2</v>
          </cell>
          <cell r="I964">
            <v>3.8705211086299068E-2</v>
          </cell>
          <cell r="J964">
            <v>3.005749971599617E-2</v>
          </cell>
          <cell r="K964">
            <v>3.3741917631205078E-2</v>
          </cell>
          <cell r="L964">
            <v>2.786258372233737E-2</v>
          </cell>
          <cell r="M964">
            <v>3.4402269245287199E-2</v>
          </cell>
          <cell r="N964">
            <v>2.9722205977781833E-2</v>
          </cell>
        </row>
        <row r="965">
          <cell r="D965" t="str">
            <v>6.6.3</v>
          </cell>
          <cell r="E965">
            <v>2.8419196093942205E-2</v>
          </cell>
          <cell r="F965">
            <v>3.3583646863997126E-2</v>
          </cell>
          <cell r="G965">
            <v>3.0920702314008602E-2</v>
          </cell>
          <cell r="H965">
            <v>3.2891942392272985E-2</v>
          </cell>
          <cell r="I965">
            <v>3.8993269824252601E-2</v>
          </cell>
          <cell r="J965">
            <v>2.7606453375778117E-2</v>
          </cell>
          <cell r="K965">
            <v>3.3476252012335735E-2</v>
          </cell>
          <cell r="L965">
            <v>2.5879429326482309E-2</v>
          </cell>
          <cell r="M965">
            <v>3.2830297866198899E-2</v>
          </cell>
          <cell r="N965">
            <v>3.0576718342775852E-2</v>
          </cell>
        </row>
        <row r="966">
          <cell r="D966" t="str">
            <v>6.6.4</v>
          </cell>
          <cell r="E966">
            <v>2.8228912443433125E-2</v>
          </cell>
          <cell r="F966">
            <v>3.3691292285440211E-2</v>
          </cell>
          <cell r="G966">
            <v>3.1264219406783186E-2</v>
          </cell>
          <cell r="H966">
            <v>3.3178371230632137E-2</v>
          </cell>
          <cell r="I966">
            <v>3.9429803480929879E-2</v>
          </cell>
          <cell r="J966">
            <v>2.731409450075584E-2</v>
          </cell>
          <cell r="K966">
            <v>3.3976927367322711E-2</v>
          </cell>
          <cell r="L966">
            <v>2.6699515372470901E-2</v>
          </cell>
          <cell r="M966">
            <v>3.3262581322024108E-2</v>
          </cell>
          <cell r="N966">
            <v>3.3108690337204053E-2</v>
          </cell>
        </row>
        <row r="967">
          <cell r="D967" t="str">
            <v>6.6.5</v>
          </cell>
          <cell r="E967">
            <v>2.9005826300356349E-2</v>
          </cell>
          <cell r="F967">
            <v>3.3585850553087639E-2</v>
          </cell>
          <cell r="G967">
            <v>3.2443378386939996E-2</v>
          </cell>
          <cell r="H967">
            <v>3.3954523241440777E-2</v>
          </cell>
          <cell r="I967">
            <v>4.151180261243697E-2</v>
          </cell>
          <cell r="J967">
            <v>3.0426794546030252E-2</v>
          </cell>
          <cell r="K967">
            <v>3.3153537843130625E-2</v>
          </cell>
          <cell r="L967">
            <v>3.1317423184458675E-2</v>
          </cell>
          <cell r="M967">
            <v>3.5172295834536044E-2</v>
          </cell>
          <cell r="N967">
            <v>4.4545825409765032E-2</v>
          </cell>
        </row>
        <row r="968">
          <cell r="D968" t="str">
            <v>6.6.6</v>
          </cell>
          <cell r="E968">
            <v>3.2685878687482572E-2</v>
          </cell>
          <cell r="F968">
            <v>2.933996445736935E-2</v>
          </cell>
          <cell r="G968">
            <v>3.3828377994451493E-2</v>
          </cell>
          <cell r="H968">
            <v>3.4985080633570018E-2</v>
          </cell>
          <cell r="I968">
            <v>4.5213141560478162E-2</v>
          </cell>
          <cell r="J968">
            <v>3.4030004820316651E-2</v>
          </cell>
          <cell r="K968">
            <v>3.0176439330156901E-2</v>
          </cell>
          <cell r="L968">
            <v>3.5882846351673929E-2</v>
          </cell>
          <cell r="M968">
            <v>4.3959515231920411E-2</v>
          </cell>
          <cell r="N968">
            <v>5.8081616922275862E-2</v>
          </cell>
        </row>
        <row r="969">
          <cell r="D969" t="str">
            <v>6.6.7</v>
          </cell>
          <cell r="E969">
            <v>3.7769731188972491E-2</v>
          </cell>
          <cell r="F969">
            <v>3.12567907158387E-2</v>
          </cell>
          <cell r="G969">
            <v>3.8871934920492193E-2</v>
          </cell>
          <cell r="H969">
            <v>4.2709747894328347E-2</v>
          </cell>
          <cell r="I969">
            <v>4.7559811972574181E-2</v>
          </cell>
          <cell r="J969">
            <v>3.995214181568315E-2</v>
          </cell>
          <cell r="K969">
            <v>3.1091628217794879E-2</v>
          </cell>
          <cell r="L969">
            <v>4.2764383483583419E-2</v>
          </cell>
          <cell r="M969">
            <v>4.8374374819592773E-2</v>
          </cell>
          <cell r="N969">
            <v>6.9391505183229077E-2</v>
          </cell>
        </row>
        <row r="970">
          <cell r="D970" t="str">
            <v>6.6.8</v>
          </cell>
          <cell r="E970">
            <v>4.3982643238542646E-2</v>
          </cell>
          <cell r="F970">
            <v>3.6809592192323166E-2</v>
          </cell>
          <cell r="G970">
            <v>4.3595205291409096E-2</v>
          </cell>
          <cell r="H970">
            <v>4.7223675510966748E-2</v>
          </cell>
          <cell r="I970">
            <v>4.662740623433588E-2</v>
          </cell>
          <cell r="J970">
            <v>4.11603765749411E-2</v>
          </cell>
          <cell r="K970">
            <v>3.7743393825551821E-2</v>
          </cell>
          <cell r="L970">
            <v>4.6632472166197966E-2</v>
          </cell>
          <cell r="M970">
            <v>5.0932427781601786E-2</v>
          </cell>
          <cell r="N970">
            <v>6.1966378940441311E-2</v>
          </cell>
        </row>
        <row r="971">
          <cell r="D971" t="str">
            <v>6.6.9</v>
          </cell>
          <cell r="E971">
            <v>4.3665417377574713E-2</v>
          </cell>
          <cell r="F971">
            <v>4.6176340734023928E-2</v>
          </cell>
          <cell r="G971">
            <v>4.7161278771366215E-2</v>
          </cell>
          <cell r="H971">
            <v>4.9463707706902012E-2</v>
          </cell>
          <cell r="I971">
            <v>4.4574335390312823E-2</v>
          </cell>
          <cell r="J971">
            <v>3.7907336633332928E-2</v>
          </cell>
          <cell r="K971">
            <v>4.5466264196716871E-2</v>
          </cell>
          <cell r="L971">
            <v>5.2087938453401733E-2</v>
          </cell>
          <cell r="M971">
            <v>5.1722056309256824E-2</v>
          </cell>
          <cell r="N971">
            <v>5.9680586547207794E-2</v>
          </cell>
        </row>
        <row r="972">
          <cell r="D972" t="str">
            <v>6.6.10</v>
          </cell>
          <cell r="E972">
            <v>4.4228737774462464E-2</v>
          </cell>
          <cell r="F972">
            <v>4.9918731778844663E-2</v>
          </cell>
          <cell r="G972">
            <v>4.8862779511914312E-2</v>
          </cell>
          <cell r="H972">
            <v>5.0541409147095186E-2</v>
          </cell>
          <cell r="I972">
            <v>4.1626710409158087E-2</v>
          </cell>
          <cell r="J972">
            <v>4.2987647618547516E-2</v>
          </cell>
          <cell r="K972">
            <v>5.0212512861867738E-2</v>
          </cell>
          <cell r="L972">
            <v>5.4199852663100651E-2</v>
          </cell>
          <cell r="M972">
            <v>5.1533235867175869E-2</v>
          </cell>
          <cell r="N972">
            <v>5.000672872121182E-2</v>
          </cell>
        </row>
        <row r="973">
          <cell r="D973" t="str">
            <v>6.6.11</v>
          </cell>
          <cell r="E973">
            <v>4.4169969525540989E-2</v>
          </cell>
          <cell r="F973">
            <v>5.2833302226185881E-2</v>
          </cell>
          <cell r="G973">
            <v>5.0854110762512846E-2</v>
          </cell>
          <cell r="H973">
            <v>5.0020524908730289E-2</v>
          </cell>
          <cell r="I973">
            <v>3.9648279701104433E-2</v>
          </cell>
          <cell r="J973">
            <v>4.4134443666687437E-2</v>
          </cell>
          <cell r="K973">
            <v>5.3679011647608695E-2</v>
          </cell>
          <cell r="L973">
            <v>5.3821009444339714E-2</v>
          </cell>
          <cell r="M973">
            <v>5.2648985139995996E-2</v>
          </cell>
          <cell r="N973">
            <v>4.2974757079072688E-2</v>
          </cell>
        </row>
        <row r="974">
          <cell r="D974" t="str">
            <v>6.6.12</v>
          </cell>
          <cell r="E974">
            <v>4.4064461966632065E-2</v>
          </cell>
          <cell r="F974">
            <v>5.5147654834069887E-2</v>
          </cell>
          <cell r="G974">
            <v>5.0947809920807642E-2</v>
          </cell>
          <cell r="H974">
            <v>5.1997125362922947E-2</v>
          </cell>
          <cell r="I974">
            <v>3.9464691382205173E-2</v>
          </cell>
          <cell r="J974">
            <v>4.4546524365732629E-2</v>
          </cell>
          <cell r="K974">
            <v>5.4435732339869571E-2</v>
          </cell>
          <cell r="L974">
            <v>5.5650037346138728E-2</v>
          </cell>
          <cell r="M974">
            <v>5.1205553905677541E-2</v>
          </cell>
          <cell r="N974">
            <v>3.9484981564713043E-2</v>
          </cell>
        </row>
        <row r="975">
          <cell r="D975" t="str">
            <v>6.6.13</v>
          </cell>
          <cell r="E975">
            <v>4.5043857975155838E-2</v>
          </cell>
          <cell r="F975">
            <v>5.3316548887469173E-2</v>
          </cell>
          <cell r="G975">
            <v>5.113773849321341E-2</v>
          </cell>
          <cell r="H975">
            <v>5.1359990801161361E-2</v>
          </cell>
          <cell r="I975">
            <v>3.9794628487340493E-2</v>
          </cell>
          <cell r="J975">
            <v>4.3765890009187396E-2</v>
          </cell>
          <cell r="K975">
            <v>5.3660472271122979E-2</v>
          </cell>
          <cell r="L975">
            <v>5.582195958345567E-2</v>
          </cell>
          <cell r="M975">
            <v>5.118248259764193E-2</v>
          </cell>
          <cell r="N975">
            <v>3.8810418456001562E-2</v>
          </cell>
        </row>
        <row r="976">
          <cell r="D976" t="str">
            <v>6.6.14</v>
          </cell>
          <cell r="E976">
            <v>4.4936076288488246E-2</v>
          </cell>
          <cell r="F976">
            <v>5.3357301166882122E-2</v>
          </cell>
          <cell r="G976">
            <v>5.1152229354606789E-2</v>
          </cell>
          <cell r="H976">
            <v>5.3004915629401801E-2</v>
          </cell>
          <cell r="I976">
            <v>3.7901114222280062E-2</v>
          </cell>
          <cell r="J976">
            <v>4.3479584043193208E-2</v>
          </cell>
          <cell r="K976">
            <v>5.6146768137919051E-2</v>
          </cell>
          <cell r="L976">
            <v>5.6086901962495973E-2</v>
          </cell>
          <cell r="M976">
            <v>5.2828698486799733E-2</v>
          </cell>
          <cell r="N976">
            <v>3.1991652158228523E-2</v>
          </cell>
        </row>
        <row r="977">
          <cell r="D977" t="str">
            <v>6.6.15</v>
          </cell>
          <cell r="E977">
            <v>4.5821160827616725E-2</v>
          </cell>
          <cell r="F977">
            <v>5.2792086852688692E-2</v>
          </cell>
          <cell r="G977">
            <v>5.0447802150730733E-2</v>
          </cell>
          <cell r="H977">
            <v>4.9011354816454425E-2</v>
          </cell>
          <cell r="I977">
            <v>4.0433015873834008E-2</v>
          </cell>
          <cell r="J977">
            <v>4.3027648475612489E-2</v>
          </cell>
          <cell r="K977">
            <v>5.5608649412873939E-2</v>
          </cell>
          <cell r="L977">
            <v>5.519343710231954E-2</v>
          </cell>
          <cell r="M977">
            <v>5.2022850656127183E-2</v>
          </cell>
          <cell r="N977">
            <v>2.7070173868746952E-2</v>
          </cell>
        </row>
        <row r="978">
          <cell r="D978" t="str">
            <v>6.6.16</v>
          </cell>
          <cell r="E978">
            <v>4.4787589709789327E-2</v>
          </cell>
          <cell r="F978">
            <v>5.0063233101888496E-2</v>
          </cell>
          <cell r="G978">
            <v>4.8150847874777705E-2</v>
          </cell>
          <cell r="H978">
            <v>4.309563917555409E-2</v>
          </cell>
          <cell r="I978">
            <v>3.8813160631242294E-2</v>
          </cell>
          <cell r="J978">
            <v>4.8657089699350328E-2</v>
          </cell>
          <cell r="K978">
            <v>5.3790668618546082E-2</v>
          </cell>
          <cell r="L978">
            <v>5.0697728523579066E-2</v>
          </cell>
          <cell r="M978">
            <v>4.4685654295357147E-2</v>
          </cell>
          <cell r="N978">
            <v>2.8754397448299818E-2</v>
          </cell>
        </row>
        <row r="979">
          <cell r="D979" t="str">
            <v>6.6.17</v>
          </cell>
          <cell r="E979">
            <v>4.5963283838289182E-2</v>
          </cell>
          <cell r="F979">
            <v>4.8362799530850563E-2</v>
          </cell>
          <cell r="G979">
            <v>4.8421844249671567E-2</v>
          </cell>
          <cell r="H979">
            <v>4.3335671371489352E-2</v>
          </cell>
          <cell r="I979">
            <v>4.0026956782813629E-2</v>
          </cell>
          <cell r="J979">
            <v>5.0047439534133986E-2</v>
          </cell>
          <cell r="K979">
            <v>5.2456674935621249E-2</v>
          </cell>
          <cell r="L979">
            <v>4.7536377375373057E-2</v>
          </cell>
          <cell r="M979">
            <v>3.8710705919577225E-2</v>
          </cell>
          <cell r="N979">
            <v>2.9731929156077443E-2</v>
          </cell>
        </row>
        <row r="980">
          <cell r="D980" t="str">
            <v>6.6.18</v>
          </cell>
          <cell r="E980">
            <v>4.9736321120284803E-2</v>
          </cell>
          <cell r="F980">
            <v>4.0848091982110389E-2</v>
          </cell>
          <cell r="G980">
            <v>4.6719792298538836E-2</v>
          </cell>
          <cell r="H980">
            <v>4.1972460976801684E-2</v>
          </cell>
          <cell r="I980">
            <v>3.9772561809248548E-2</v>
          </cell>
          <cell r="J980">
            <v>5.4790258728957382E-2</v>
          </cell>
          <cell r="K980">
            <v>4.2815413833942495E-2</v>
          </cell>
          <cell r="L980">
            <v>4.3978831821941268E-2</v>
          </cell>
          <cell r="M980">
            <v>3.7163887470302193E-2</v>
          </cell>
          <cell r="N980">
            <v>2.9093863194881379E-2</v>
          </cell>
        </row>
        <row r="981">
          <cell r="D981" t="str">
            <v>6.6.19</v>
          </cell>
          <cell r="E981">
            <v>4.9787184780395982E-2</v>
          </cell>
          <cell r="F981">
            <v>3.575779374568764E-2</v>
          </cell>
          <cell r="G981">
            <v>4.540854865190494E-2</v>
          </cell>
          <cell r="H981">
            <v>4.0484031391036894E-2</v>
          </cell>
          <cell r="I981">
            <v>4.1623005784368929E-2</v>
          </cell>
          <cell r="J981">
            <v>5.8853063353676349E-2</v>
          </cell>
          <cell r="K981">
            <v>3.3457965063063894E-2</v>
          </cell>
          <cell r="L981">
            <v>4.0869695890146517E-2</v>
          </cell>
          <cell r="M981">
            <v>3.5694869634966798E-2</v>
          </cell>
          <cell r="N981">
            <v>3.3187744004216195E-2</v>
          </cell>
        </row>
        <row r="982">
          <cell r="D982" t="str">
            <v>6.6.20</v>
          </cell>
          <cell r="E982">
            <v>5.0982468325202999E-2</v>
          </cell>
          <cell r="F982">
            <v>3.4775986380818177E-2</v>
          </cell>
          <cell r="G982">
            <v>4.1178903962247791E-2</v>
          </cell>
          <cell r="H982">
            <v>3.9021243567999547E-2</v>
          </cell>
          <cell r="I982">
            <v>4.1335462472473029E-2</v>
          </cell>
          <cell r="J982">
            <v>5.5028994894129796E-2</v>
          </cell>
          <cell r="K982">
            <v>3.3837419260454457E-2</v>
          </cell>
          <cell r="L982">
            <v>3.9009225698589015E-2</v>
          </cell>
          <cell r="M982">
            <v>3.4256989392055417E-2</v>
          </cell>
          <cell r="N982">
            <v>3.3261724708639327E-2</v>
          </cell>
        </row>
        <row r="983">
          <cell r="D983" t="str">
            <v>6.6.21</v>
          </cell>
          <cell r="E983">
            <v>4.9704353666484166E-2</v>
          </cell>
          <cell r="F983">
            <v>3.6103054338629474E-2</v>
          </cell>
          <cell r="G983">
            <v>3.9870330034349054E-2</v>
          </cell>
          <cell r="H983">
            <v>3.769695575933539E-2</v>
          </cell>
          <cell r="I983">
            <v>4.2907028736291285E-2</v>
          </cell>
          <cell r="J983">
            <v>4.9728420907659658E-2</v>
          </cell>
          <cell r="K983">
            <v>3.5710569424748116E-2</v>
          </cell>
          <cell r="L983">
            <v>3.6289252091791277E-2</v>
          </cell>
          <cell r="M983">
            <v>3.3877527088838059E-2</v>
          </cell>
          <cell r="N983">
            <v>5.4456280574287544E-2</v>
          </cell>
        </row>
        <row r="984">
          <cell r="D984" t="str">
            <v>6.6.22</v>
          </cell>
          <cell r="E984">
            <v>4.9503856389550176E-2</v>
          </cell>
          <cell r="F984">
            <v>4.1483409159400561E-2</v>
          </cell>
          <cell r="G984">
            <v>3.8776183664960655E-2</v>
          </cell>
          <cell r="H984">
            <v>3.7886969270129647E-2</v>
          </cell>
          <cell r="I984">
            <v>4.3296884120625156E-2</v>
          </cell>
          <cell r="J984">
            <v>4.5837849058012387E-2</v>
          </cell>
          <cell r="K984">
            <v>3.8201605313671387E-2</v>
          </cell>
          <cell r="L984">
            <v>3.4501581443444937E-2</v>
          </cell>
          <cell r="M984">
            <v>3.4239035404223191E-2</v>
          </cell>
          <cell r="N984">
            <v>5.2262928832676074E-2</v>
          </cell>
        </row>
        <row r="985">
          <cell r="D985" t="str">
            <v>6.6.23</v>
          </cell>
          <cell r="E985">
            <v>4.6258376850588291E-2</v>
          </cell>
          <cell r="F985">
            <v>4.0435235621631309E-2</v>
          </cell>
          <cell r="G985">
            <v>3.4952515532516583E-2</v>
          </cell>
          <cell r="H985">
            <v>3.5415413804007249E-2</v>
          </cell>
          <cell r="I985">
            <v>4.6153536402609607E-2</v>
          </cell>
          <cell r="J985">
            <v>3.9707745787523452E-2</v>
          </cell>
          <cell r="K985">
            <v>3.6949117573359981E-2</v>
          </cell>
          <cell r="L985">
            <v>3.1249877494291999E-2</v>
          </cell>
          <cell r="M985">
            <v>3.2922236161378418E-2</v>
          </cell>
          <cell r="N985">
            <v>4.1835454230956484E-2</v>
          </cell>
        </row>
        <row r="986">
          <cell r="D986" t="str">
            <v>6.6.24</v>
          </cell>
          <cell r="E986">
            <v>3.8577450500205619E-2</v>
          </cell>
          <cell r="F986">
            <v>3.8040719830889545E-2</v>
          </cell>
          <cell r="G986">
            <v>3.0958875307266695E-2</v>
          </cell>
          <cell r="H986">
            <v>3.2277747434386411E-2</v>
          </cell>
          <cell r="I986">
            <v>4.5597520542949799E-2</v>
          </cell>
          <cell r="J986">
            <v>3.5656294578439704E-2</v>
          </cell>
          <cell r="K986">
            <v>3.4704282360369473E-2</v>
          </cell>
          <cell r="L986">
            <v>2.7267241343889814E-2</v>
          </cell>
          <cell r="M986">
            <v>3.2863256877678354E-2</v>
          </cell>
          <cell r="N986">
            <v>4.664687741538192E-2</v>
          </cell>
        </row>
        <row r="987">
          <cell r="D987" t="str">
            <v>6.7.1</v>
          </cell>
          <cell r="E987">
            <v>3.2267114850044167E-2</v>
          </cell>
          <cell r="F987">
            <v>4.3954461197767983E-2</v>
          </cell>
          <cell r="G987">
            <v>3.6109613941742759E-2</v>
          </cell>
          <cell r="H987">
            <v>4.1404284683447111E-2</v>
          </cell>
          <cell r="I987">
            <v>4.3412840674021326E-2</v>
          </cell>
          <cell r="J987">
            <v>2.9223287903281044E-2</v>
          </cell>
          <cell r="K987">
            <v>4.1123838914697897E-2</v>
          </cell>
          <cell r="L987">
            <v>3.4174969286580058E-2</v>
          </cell>
          <cell r="M987">
            <v>3.8295743823375826E-2</v>
          </cell>
          <cell r="N987">
            <v>3.5150451794017011E-2</v>
          </cell>
        </row>
        <row r="988">
          <cell r="D988" t="str">
            <v>6.7.2</v>
          </cell>
          <cell r="E988">
            <v>2.8585845653192325E-2</v>
          </cell>
          <cell r="F988">
            <v>4.1650524678993661E-2</v>
          </cell>
          <cell r="G988">
            <v>3.5608603237333648E-2</v>
          </cell>
          <cell r="H988">
            <v>4.0426821812170603E-2</v>
          </cell>
          <cell r="I988">
            <v>4.3222123987197186E-2</v>
          </cell>
          <cell r="J988">
            <v>2.7070539504756314E-2</v>
          </cell>
          <cell r="K988">
            <v>3.8786549936529427E-2</v>
          </cell>
          <cell r="L988">
            <v>3.3704645850971097E-2</v>
          </cell>
          <cell r="M988">
            <v>3.9352408517627779E-2</v>
          </cell>
          <cell r="N988">
            <v>3.1607544521449239E-2</v>
          </cell>
        </row>
        <row r="989">
          <cell r="D989" t="str">
            <v>6.7.3</v>
          </cell>
          <cell r="E989">
            <v>2.7345047145422907E-2</v>
          </cell>
          <cell r="F989">
            <v>4.0534491817235008E-2</v>
          </cell>
          <cell r="G989">
            <v>3.4810711704738373E-2</v>
          </cell>
          <cell r="H989">
            <v>3.9238431099519328E-2</v>
          </cell>
          <cell r="I989">
            <v>4.2923902194897987E-2</v>
          </cell>
          <cell r="J989">
            <v>2.456518110016195E-2</v>
          </cell>
          <cell r="K989">
            <v>3.8444520620880288E-2</v>
          </cell>
          <cell r="L989">
            <v>3.2401822521080828E-2</v>
          </cell>
          <cell r="M989">
            <v>3.7515796736705291E-2</v>
          </cell>
          <cell r="N989">
            <v>3.8372067725239052E-2</v>
          </cell>
        </row>
        <row r="990">
          <cell r="D990" t="str">
            <v>6.7.4</v>
          </cell>
          <cell r="E990">
            <v>2.7352829132944002E-2</v>
          </cell>
          <cell r="F990">
            <v>4.0172320891659362E-2</v>
          </cell>
          <cell r="G990">
            <v>3.487604850403335E-2</v>
          </cell>
          <cell r="H990">
            <v>3.8517078171044147E-2</v>
          </cell>
          <cell r="I990">
            <v>4.4577395833767054E-2</v>
          </cell>
          <cell r="J990">
            <v>2.4071616586589867E-2</v>
          </cell>
          <cell r="K990">
            <v>3.8772553596921312E-2</v>
          </cell>
          <cell r="L990">
            <v>3.2152463445484163E-2</v>
          </cell>
          <cell r="M990">
            <v>3.8174429573952562E-2</v>
          </cell>
          <cell r="N990">
            <v>3.4486674269672772E-2</v>
          </cell>
        </row>
        <row r="991">
          <cell r="D991" t="str">
            <v>6.7.5</v>
          </cell>
          <cell r="E991">
            <v>2.8210433709619516E-2</v>
          </cell>
          <cell r="F991">
            <v>3.9794637450812145E-2</v>
          </cell>
          <cell r="G991">
            <v>3.5484096632554703E-2</v>
          </cell>
          <cell r="H991">
            <v>3.8959925192798443E-2</v>
          </cell>
          <cell r="I991">
            <v>4.4675102133763467E-2</v>
          </cell>
          <cell r="J991">
            <v>2.5905388420776082E-2</v>
          </cell>
          <cell r="K991">
            <v>3.9057134753798906E-2</v>
          </cell>
          <cell r="L991">
            <v>3.4829452251214442E-2</v>
          </cell>
          <cell r="M991">
            <v>3.9664387352296E-2</v>
          </cell>
          <cell r="N991">
            <v>3.9797315553995953E-2</v>
          </cell>
        </row>
        <row r="992">
          <cell r="D992" t="str">
            <v>6.7.6</v>
          </cell>
          <cell r="E992">
            <v>2.9295695898446827E-2</v>
          </cell>
          <cell r="F992">
            <v>3.40237695338792E-2</v>
          </cell>
          <cell r="G992">
            <v>3.4852205969402382E-2</v>
          </cell>
          <cell r="H992">
            <v>3.8234904632601249E-2</v>
          </cell>
          <cell r="I992">
            <v>4.5963879849864768E-2</v>
          </cell>
          <cell r="J992">
            <v>2.858537640015071E-2</v>
          </cell>
          <cell r="K992">
            <v>3.3589818750061715E-2</v>
          </cell>
          <cell r="L992">
            <v>3.4930441323090179E-2</v>
          </cell>
          <cell r="M992">
            <v>4.4196382959977819E-2</v>
          </cell>
          <cell r="N992">
            <v>6.306616369857003E-2</v>
          </cell>
        </row>
        <row r="993">
          <cell r="D993" t="str">
            <v>6.7.7</v>
          </cell>
          <cell r="E993">
            <v>3.2973906478684381E-2</v>
          </cell>
          <cell r="F993">
            <v>3.275122233893267E-2</v>
          </cell>
          <cell r="G993">
            <v>3.8005198624981029E-2</v>
          </cell>
          <cell r="H993">
            <v>4.1399602600397725E-2</v>
          </cell>
          <cell r="I993">
            <v>5.1000090192838923E-2</v>
          </cell>
          <cell r="J993">
            <v>3.1282909547458083E-2</v>
          </cell>
          <cell r="K993">
            <v>3.2614496623973178E-2</v>
          </cell>
          <cell r="L993">
            <v>4.0756976042660979E-2</v>
          </cell>
          <cell r="M993">
            <v>4.5952802310323421E-2</v>
          </cell>
          <cell r="N993">
            <v>6.5685902272129115E-2</v>
          </cell>
        </row>
        <row r="994">
          <cell r="D994" t="str">
            <v>6.7.8</v>
          </cell>
          <cell r="E994">
            <v>3.7564604348855363E-2</v>
          </cell>
          <cell r="F994">
            <v>3.2983736420447343E-2</v>
          </cell>
          <cell r="G994">
            <v>3.9858154062712349E-2</v>
          </cell>
          <cell r="H994">
            <v>4.3058152485924692E-2</v>
          </cell>
          <cell r="I994">
            <v>4.973823571223808E-2</v>
          </cell>
          <cell r="J994">
            <v>3.9730158647237987E-2</v>
          </cell>
          <cell r="K994">
            <v>3.348891877212673E-2</v>
          </cell>
          <cell r="L994">
            <v>4.2059494780846522E-2</v>
          </cell>
          <cell r="M994">
            <v>4.487591857450092E-2</v>
          </cell>
          <cell r="N994">
            <v>4.7323870514957442E-2</v>
          </cell>
        </row>
        <row r="995">
          <cell r="D995" t="str">
            <v>6.7.9</v>
          </cell>
          <cell r="E995">
            <v>4.2133497878041618E-2</v>
          </cell>
          <cell r="F995">
            <v>3.701521532712141E-2</v>
          </cell>
          <cell r="G995">
            <v>4.2006974401721436E-2</v>
          </cell>
          <cell r="H995">
            <v>4.3657381081528418E-2</v>
          </cell>
          <cell r="I995">
            <v>4.6578480965382064E-2</v>
          </cell>
          <cell r="J995">
            <v>4.3711434061065133E-2</v>
          </cell>
          <cell r="K995">
            <v>4.1219286636823553E-2</v>
          </cell>
          <cell r="L995">
            <v>4.589728257326111E-2</v>
          </cell>
          <cell r="M995">
            <v>4.5802380455160906E-2</v>
          </cell>
          <cell r="N995">
            <v>5.0224896920782518E-2</v>
          </cell>
        </row>
        <row r="996">
          <cell r="D996" t="str">
            <v>6.7.10</v>
          </cell>
          <cell r="E996">
            <v>4.7357078196636676E-2</v>
          </cell>
          <cell r="F996">
            <v>3.8633070340246364E-2</v>
          </cell>
          <cell r="G996">
            <v>4.3848373670869974E-2</v>
          </cell>
          <cell r="H996">
            <v>4.3960780063128535E-2</v>
          </cell>
          <cell r="I996">
            <v>4.5228343317209978E-2</v>
          </cell>
          <cell r="J996">
            <v>4.7135291372687106E-2</v>
          </cell>
          <cell r="K996">
            <v>4.5414199063787845E-2</v>
          </cell>
          <cell r="L996">
            <v>4.6557129736250827E-2</v>
          </cell>
          <cell r="M996">
            <v>4.6501353699019934E-2</v>
          </cell>
          <cell r="N996">
            <v>4.591251864198613E-2</v>
          </cell>
        </row>
        <row r="997">
          <cell r="D997" t="str">
            <v>6.7.11</v>
          </cell>
          <cell r="E997">
            <v>4.7310563582618217E-2</v>
          </cell>
          <cell r="F997">
            <v>4.1097804498664146E-2</v>
          </cell>
          <cell r="G997">
            <v>4.4945066768462556E-2</v>
          </cell>
          <cell r="H997">
            <v>4.3936667335424208E-2</v>
          </cell>
          <cell r="I997">
            <v>4.3444334598339289E-2</v>
          </cell>
          <cell r="J997">
            <v>4.8185233349796922E-2</v>
          </cell>
          <cell r="K997">
            <v>5.2376064823066157E-2</v>
          </cell>
          <cell r="L997">
            <v>4.7365820712279912E-2</v>
          </cell>
          <cell r="M997">
            <v>4.4966855423303705E-2</v>
          </cell>
          <cell r="N997">
            <v>4.4599140275462752E-2</v>
          </cell>
        </row>
        <row r="998">
          <cell r="D998" t="str">
            <v>6.7.12</v>
          </cell>
          <cell r="E998">
            <v>4.8549313162027652E-2</v>
          </cell>
          <cell r="F998">
            <v>4.3223038385043731E-2</v>
          </cell>
          <cell r="G998">
            <v>4.6331926052331232E-2</v>
          </cell>
          <cell r="H998">
            <v>4.5865607517053132E-2</v>
          </cell>
          <cell r="I998">
            <v>4.2894286635847489E-2</v>
          </cell>
          <cell r="J998">
            <v>4.8014152352872576E-2</v>
          </cell>
          <cell r="K998">
            <v>5.1085409487516886E-2</v>
          </cell>
          <cell r="L998">
            <v>4.8871874396263275E-2</v>
          </cell>
          <cell r="M998">
            <v>4.6766252446552865E-2</v>
          </cell>
          <cell r="N998">
            <v>3.7004930257040089E-2</v>
          </cell>
        </row>
        <row r="999">
          <cell r="D999" t="str">
            <v>6.7.13</v>
          </cell>
          <cell r="E999">
            <v>4.8754289728271456E-2</v>
          </cell>
          <cell r="F999">
            <v>4.293337496244147E-2</v>
          </cell>
          <cell r="G999">
            <v>4.574137091526348E-2</v>
          </cell>
          <cell r="H999">
            <v>4.4966101328548877E-2</v>
          </cell>
          <cell r="I999">
            <v>4.2573743602953164E-2</v>
          </cell>
          <cell r="J999">
            <v>4.8598845594550903E-2</v>
          </cell>
          <cell r="K999">
            <v>4.7479673142583508E-2</v>
          </cell>
          <cell r="L999">
            <v>4.9401863962474431E-2</v>
          </cell>
          <cell r="M999">
            <v>4.8283852682695645E-2</v>
          </cell>
          <cell r="N999">
            <v>3.6550995701377313E-2</v>
          </cell>
        </row>
        <row r="1000">
          <cell r="D1000" t="str">
            <v>6.7.14</v>
          </cell>
          <cell r="E1000">
            <v>4.5675183830369601E-2</v>
          </cell>
          <cell r="F1000">
            <v>4.3199480199538016E-2</v>
          </cell>
          <cell r="G1000">
            <v>4.7284167042639005E-2</v>
          </cell>
          <cell r="H1000">
            <v>4.6417312969705603E-2</v>
          </cell>
          <cell r="I1000">
            <v>4.2933387939498739E-2</v>
          </cell>
          <cell r="J1000">
            <v>4.9456789737521163E-2</v>
          </cell>
          <cell r="K1000">
            <v>4.7648194390739175E-2</v>
          </cell>
          <cell r="L1000">
            <v>5.0440200162100317E-2</v>
          </cell>
          <cell r="M1000">
            <v>4.7533892290528283E-2</v>
          </cell>
          <cell r="N1000">
            <v>3.6395192560750939E-2</v>
          </cell>
        </row>
        <row r="1001">
          <cell r="D1001" t="str">
            <v>6.7.15</v>
          </cell>
          <cell r="E1001">
            <v>4.7382694726445039E-2</v>
          </cell>
          <cell r="F1001">
            <v>4.2718785167851291E-2</v>
          </cell>
          <cell r="G1001">
            <v>4.6684349509461286E-2</v>
          </cell>
          <cell r="H1001">
            <v>4.4604254343548949E-2</v>
          </cell>
          <cell r="I1001">
            <v>4.0536938225168351E-2</v>
          </cell>
          <cell r="J1001">
            <v>4.8004224659985363E-2</v>
          </cell>
          <cell r="K1001">
            <v>4.7122217932449417E-2</v>
          </cell>
          <cell r="L1001">
            <v>4.9930381335446104E-2</v>
          </cell>
          <cell r="M1001">
            <v>4.7634889821851684E-2</v>
          </cell>
          <cell r="N1001">
            <v>3.9792683568734097E-2</v>
          </cell>
        </row>
        <row r="1002">
          <cell r="D1002" t="str">
            <v>6.7.16</v>
          </cell>
          <cell r="E1002">
            <v>4.6486638265859928E-2</v>
          </cell>
          <cell r="F1002">
            <v>4.3885426645974814E-2</v>
          </cell>
          <cell r="G1002">
            <v>4.6942728295205766E-2</v>
          </cell>
          <cell r="H1002">
            <v>4.338496188277173E-2</v>
          </cell>
          <cell r="I1002">
            <v>3.9381680973496612E-2</v>
          </cell>
          <cell r="J1002">
            <v>4.9543017057503837E-2</v>
          </cell>
          <cell r="K1002">
            <v>4.5818929321244359E-2</v>
          </cell>
          <cell r="L1002">
            <v>4.9075003219788131E-2</v>
          </cell>
          <cell r="M1002">
            <v>4.5042066350884959E-2</v>
          </cell>
          <cell r="N1002">
            <v>4.066770769365733E-2</v>
          </cell>
        </row>
        <row r="1003">
          <cell r="D1003" t="str">
            <v>6.7.17</v>
          </cell>
          <cell r="E1003">
            <v>4.7127810008586526E-2</v>
          </cell>
          <cell r="F1003">
            <v>4.4411057807098739E-2</v>
          </cell>
          <cell r="G1003">
            <v>4.7076156008148885E-2</v>
          </cell>
          <cell r="H1003">
            <v>4.2312140586722759E-2</v>
          </cell>
          <cell r="I1003">
            <v>3.5129030701848994E-2</v>
          </cell>
          <cell r="J1003">
            <v>5.6143746499421603E-2</v>
          </cell>
          <cell r="K1003">
            <v>4.3383466493045572E-2</v>
          </cell>
          <cell r="L1003">
            <v>4.803392569481979E-2</v>
          </cell>
          <cell r="M1003">
            <v>3.9498239575911955E-2</v>
          </cell>
          <cell r="N1003">
            <v>3.4738345468900776E-2</v>
          </cell>
        </row>
        <row r="1004">
          <cell r="D1004" t="str">
            <v>6.7.18</v>
          </cell>
          <cell r="E1004">
            <v>4.987462011402926E-2</v>
          </cell>
          <cell r="F1004">
            <v>4.3399946659328698E-2</v>
          </cell>
          <cell r="G1004">
            <v>4.6491204342935154E-2</v>
          </cell>
          <cell r="H1004">
            <v>4.1644553578598018E-2</v>
          </cell>
          <cell r="I1004">
            <v>3.3688543684311414E-2</v>
          </cell>
          <cell r="J1004">
            <v>5.4952693919009213E-2</v>
          </cell>
          <cell r="K1004">
            <v>3.9364289579545637E-2</v>
          </cell>
          <cell r="L1004">
            <v>4.6384646222572976E-2</v>
          </cell>
          <cell r="M1004">
            <v>3.8210960595920607E-2</v>
          </cell>
          <cell r="N1004">
            <v>3.5230178085796995E-2</v>
          </cell>
        </row>
        <row r="1005">
          <cell r="D1005" t="str">
            <v>6.7.19</v>
          </cell>
          <cell r="E1005">
            <v>5.3886604079293222E-2</v>
          </cell>
          <cell r="F1005">
            <v>4.0461637019143612E-2</v>
          </cell>
          <cell r="G1005">
            <v>4.5829621628499725E-2</v>
          </cell>
          <cell r="H1005">
            <v>4.0612544439796186E-2</v>
          </cell>
          <cell r="I1005">
            <v>3.5296299128917498E-2</v>
          </cell>
          <cell r="J1005">
            <v>4.9127448412055109E-2</v>
          </cell>
          <cell r="K1005">
            <v>3.5517623369671625E-2</v>
          </cell>
          <cell r="L1005">
            <v>4.4574914608984703E-2</v>
          </cell>
          <cell r="M1005">
            <v>3.7681260777384061E-2</v>
          </cell>
          <cell r="N1005">
            <v>4.2387998947276066E-2</v>
          </cell>
        </row>
        <row r="1006">
          <cell r="D1006" t="str">
            <v>6.7.20</v>
          </cell>
          <cell r="E1006">
            <v>5.2410686116907169E-2</v>
          </cell>
          <cell r="F1006">
            <v>4.0945592766105078E-2</v>
          </cell>
          <cell r="G1006">
            <v>4.3919266320445127E-2</v>
          </cell>
          <cell r="H1006">
            <v>4.0335521192707599E-2</v>
          </cell>
          <cell r="I1006">
            <v>3.5555576148004413E-2</v>
          </cell>
          <cell r="J1006">
            <v>4.9890184523342845E-2</v>
          </cell>
          <cell r="K1006">
            <v>3.6937038380523111E-2</v>
          </cell>
          <cell r="L1006">
            <v>4.3318439983495861E-2</v>
          </cell>
          <cell r="M1006">
            <v>3.7540313545566202E-2</v>
          </cell>
          <cell r="N1006">
            <v>4.0337152381787866E-2</v>
          </cell>
        </row>
        <row r="1007">
          <cell r="D1007" t="str">
            <v>6.7.21</v>
          </cell>
          <cell r="E1007">
            <v>4.9371588500419124E-2</v>
          </cell>
          <cell r="F1007">
            <v>4.3841763931970354E-2</v>
          </cell>
          <cell r="G1007">
            <v>4.2636698283264489E-2</v>
          </cell>
          <cell r="H1007">
            <v>3.9621893701263913E-2</v>
          </cell>
          <cell r="I1007">
            <v>3.7111739159930567E-2</v>
          </cell>
          <cell r="J1007">
            <v>5.0323350368657691E-2</v>
          </cell>
          <cell r="K1007">
            <v>3.8755565165710514E-2</v>
          </cell>
          <cell r="L1007">
            <v>3.8908324377914166E-2</v>
          </cell>
          <cell r="M1007">
            <v>3.610192897470705E-2</v>
          </cell>
          <cell r="N1007">
            <v>4.591813316957627E-2</v>
          </cell>
        </row>
        <row r="1008">
          <cell r="D1008" t="str">
            <v>6.7.22</v>
          </cell>
          <cell r="E1008">
            <v>4.8147614846682646E-2</v>
          </cell>
          <cell r="F1008">
            <v>5.0988692283193152E-2</v>
          </cell>
          <cell r="G1008">
            <v>4.2684859568264719E-2</v>
          </cell>
          <cell r="H1008">
            <v>4.009673495718899E-2</v>
          </cell>
          <cell r="I1008">
            <v>3.720171285624254E-2</v>
          </cell>
          <cell r="J1008">
            <v>4.9675500766253468E-2</v>
          </cell>
          <cell r="K1008">
            <v>4.4495693432688062E-2</v>
          </cell>
          <cell r="L1008">
            <v>3.8858219042487881E-2</v>
          </cell>
          <cell r="M1008">
            <v>3.6356278657072749E-2</v>
          </cell>
          <cell r="N1008">
            <v>3.8899271865953149E-2</v>
          </cell>
        </row>
        <row r="1009">
          <cell r="D1009" t="str">
            <v>6.7.23</v>
          </cell>
          <cell r="E1009">
            <v>4.4408384618724352E-2</v>
          </cell>
          <cell r="F1009">
            <v>4.9413400216198916E-2</v>
          </cell>
          <cell r="G1009">
            <v>4.0567151990824661E-2</v>
          </cell>
          <cell r="H1009">
            <v>3.9322318420820797E-2</v>
          </cell>
          <cell r="I1009">
            <v>3.8397699328130662E-2</v>
          </cell>
          <cell r="J1009">
            <v>4.2166730835915697E-2</v>
          </cell>
          <cell r="K1009">
            <v>4.473662329762871E-2</v>
          </cell>
          <cell r="L1009">
            <v>3.5339271077868648E-2</v>
          </cell>
          <cell r="M1009">
            <v>3.6847005540408095E-2</v>
          </cell>
          <cell r="N1009">
            <v>4.0184437231336072E-2</v>
          </cell>
        </row>
        <row r="1010">
          <cell r="D1010" t="str">
            <v>6.7.24</v>
          </cell>
          <cell r="E1010">
            <v>3.752795512787787E-2</v>
          </cell>
          <cell r="F1010">
            <v>4.7966549460352573E-2</v>
          </cell>
          <cell r="G1010">
            <v>3.7405452524164065E-2</v>
          </cell>
          <cell r="H1010">
            <v>3.8022025923289231E-2</v>
          </cell>
          <cell r="I1010">
            <v>3.853463215612947E-2</v>
          </cell>
          <cell r="J1010">
            <v>3.4636898378949274E-2</v>
          </cell>
          <cell r="K1010">
            <v>4.2767893513986521E-2</v>
          </cell>
          <cell r="L1010">
            <v>3.2032437392063483E-2</v>
          </cell>
          <cell r="M1010">
            <v>3.720459931427169E-2</v>
          </cell>
          <cell r="N1010">
            <v>3.5666426879550829E-2</v>
          </cell>
        </row>
        <row r="1011">
          <cell r="D1011" t="str">
            <v>7.1.1</v>
          </cell>
          <cell r="E1011">
            <v>3.0032430954148641E-2</v>
          </cell>
          <cell r="F1011">
            <v>4.4169549780075854E-2</v>
          </cell>
          <cell r="G1011">
            <v>3.3865419044476958E-2</v>
          </cell>
          <cell r="H1011">
            <v>3.7604225487263047E-2</v>
          </cell>
          <cell r="I1011">
            <v>4.1490307986688325E-2</v>
          </cell>
          <cell r="J1011">
            <v>2.5365209585895845E-2</v>
          </cell>
          <cell r="K1011">
            <v>3.9863872561275653E-2</v>
          </cell>
          <cell r="L1011">
            <v>3.4018874200541484E-2</v>
          </cell>
          <cell r="M1011">
            <v>4.0260043786508812E-2</v>
          </cell>
          <cell r="N1011">
            <v>4.0700155278863545E-2</v>
          </cell>
        </row>
        <row r="1012">
          <cell r="D1012" t="str">
            <v>7.1.2</v>
          </cell>
          <cell r="E1012">
            <v>2.6528521279984622E-2</v>
          </cell>
          <cell r="F1012">
            <v>4.3824401274606482E-2</v>
          </cell>
          <cell r="G1012">
            <v>3.2362293495252888E-2</v>
          </cell>
          <cell r="H1012">
            <v>3.6473143913261348E-2</v>
          </cell>
          <cell r="I1012">
            <v>4.0277408084987282E-2</v>
          </cell>
          <cell r="J1012">
            <v>2.2756566962298646E-2</v>
          </cell>
          <cell r="K1012">
            <v>3.7209674157285474E-2</v>
          </cell>
          <cell r="L1012">
            <v>3.3074495573068477E-2</v>
          </cell>
          <cell r="M1012">
            <v>4.0326802047319137E-2</v>
          </cell>
          <cell r="N1012">
            <v>4.2410968646300562E-2</v>
          </cell>
        </row>
        <row r="1013">
          <cell r="D1013" t="str">
            <v>7.1.3</v>
          </cell>
          <cell r="E1013">
            <v>2.4129676375022668E-2</v>
          </cell>
          <cell r="F1013">
            <v>4.3066394728387365E-2</v>
          </cell>
          <cell r="G1013">
            <v>3.1696392156708851E-2</v>
          </cell>
          <cell r="H1013">
            <v>3.5381920097278023E-2</v>
          </cell>
          <cell r="I1013">
            <v>4.0293587693133716E-2</v>
          </cell>
          <cell r="J1013">
            <v>2.0379989772338975E-2</v>
          </cell>
          <cell r="K1013">
            <v>3.6578054307649918E-2</v>
          </cell>
          <cell r="L1013">
            <v>3.2674229392365459E-2</v>
          </cell>
          <cell r="M1013">
            <v>3.9402675216989029E-2</v>
          </cell>
          <cell r="N1013">
            <v>4.4425612362998329E-2</v>
          </cell>
        </row>
        <row r="1014">
          <cell r="D1014" t="str">
            <v>7.1.4</v>
          </cell>
          <cell r="E1014">
            <v>2.2929220874450335E-2</v>
          </cell>
          <cell r="F1014">
            <v>4.05167224263763E-2</v>
          </cell>
          <cell r="G1014">
            <v>3.1760357928013565E-2</v>
          </cell>
          <cell r="H1014">
            <v>3.4884796564198482E-2</v>
          </cell>
          <cell r="I1014">
            <v>4.0483034639314013E-2</v>
          </cell>
          <cell r="J1014">
            <v>1.9689480684938837E-2</v>
          </cell>
          <cell r="K1014">
            <v>3.5674498081826149E-2</v>
          </cell>
          <cell r="L1014">
            <v>3.2258239440652016E-2</v>
          </cell>
          <cell r="M1014">
            <v>3.9910457551988153E-2</v>
          </cell>
          <cell r="N1014">
            <v>4.0445064095435405E-2</v>
          </cell>
        </row>
        <row r="1015">
          <cell r="D1015" t="str">
            <v>7.1.5</v>
          </cell>
          <cell r="E1015">
            <v>2.2660835695227408E-2</v>
          </cell>
          <cell r="F1015">
            <v>3.9858902174947655E-2</v>
          </cell>
          <cell r="G1015">
            <v>3.2993612112347671E-2</v>
          </cell>
          <cell r="H1015">
            <v>3.6045771456713956E-2</v>
          </cell>
          <cell r="I1015">
            <v>4.0990737616635846E-2</v>
          </cell>
          <cell r="J1015">
            <v>1.9942650681387085E-2</v>
          </cell>
          <cell r="K1015">
            <v>3.7314047020341079E-2</v>
          </cell>
          <cell r="L1015">
            <v>3.3192938911186583E-2</v>
          </cell>
          <cell r="M1015">
            <v>4.0719207351158082E-2</v>
          </cell>
          <cell r="N1015">
            <v>4.2475702496131758E-2</v>
          </cell>
        </row>
        <row r="1016">
          <cell r="D1016" t="str">
            <v>7.1.6</v>
          </cell>
          <cell r="E1016">
            <v>2.3073014734557959E-2</v>
          </cell>
          <cell r="F1016">
            <v>3.5620846677116277E-2</v>
          </cell>
          <cell r="G1016">
            <v>3.3988627435261293E-2</v>
          </cell>
          <cell r="H1016">
            <v>3.4294383908512943E-2</v>
          </cell>
          <cell r="I1016">
            <v>4.2894737923449153E-2</v>
          </cell>
          <cell r="J1016">
            <v>2.0209475075702022E-2</v>
          </cell>
          <cell r="K1016">
            <v>2.8999062013787914E-2</v>
          </cell>
          <cell r="L1016">
            <v>3.1101599622567293E-2</v>
          </cell>
          <cell r="M1016">
            <v>4.0848404946478629E-2</v>
          </cell>
          <cell r="N1016">
            <v>4.9998009245339224E-2</v>
          </cell>
        </row>
        <row r="1017">
          <cell r="D1017" t="str">
            <v>7.1.7</v>
          </cell>
          <cell r="E1017">
            <v>2.382106308777153E-2</v>
          </cell>
          <cell r="F1017">
            <v>3.0972774217025562E-2</v>
          </cell>
          <cell r="G1017">
            <v>3.6257071763596861E-2</v>
          </cell>
          <cell r="H1017">
            <v>3.5721260261509256E-2</v>
          </cell>
          <cell r="I1017">
            <v>4.5008588033276446E-2</v>
          </cell>
          <cell r="J1017">
            <v>2.2942922794635688E-2</v>
          </cell>
          <cell r="K1017">
            <v>3.1056516456163866E-2</v>
          </cell>
          <cell r="L1017">
            <v>3.3938428356027069E-2</v>
          </cell>
          <cell r="M1017">
            <v>4.0894802554731283E-2</v>
          </cell>
          <cell r="N1017">
            <v>5.2522492095331066E-2</v>
          </cell>
        </row>
        <row r="1018">
          <cell r="D1018" t="str">
            <v>7.1.8</v>
          </cell>
          <cell r="E1018">
            <v>2.6295971073480993E-2</v>
          </cell>
          <cell r="F1018">
            <v>3.2313388990684748E-2</v>
          </cell>
          <cell r="G1018">
            <v>4.1688416056698006E-2</v>
          </cell>
          <cell r="H1018">
            <v>3.6311437536734055E-2</v>
          </cell>
          <cell r="I1018">
            <v>4.7111309312103555E-2</v>
          </cell>
          <cell r="J1018">
            <v>2.753931010879317E-2</v>
          </cell>
          <cell r="K1018">
            <v>3.1993801965471268E-2</v>
          </cell>
          <cell r="L1018">
            <v>3.8263340006509522E-2</v>
          </cell>
          <cell r="M1018">
            <v>4.2448011850146586E-2</v>
          </cell>
          <cell r="N1018">
            <v>4.6241935727456072E-2</v>
          </cell>
        </row>
        <row r="1019">
          <cell r="D1019" t="str">
            <v>7.1.9</v>
          </cell>
          <cell r="E1019">
            <v>3.3352425897002901E-2</v>
          </cell>
          <cell r="F1019">
            <v>3.2900607591004466E-2</v>
          </cell>
          <cell r="G1019">
            <v>4.3704606236298307E-2</v>
          </cell>
          <cell r="H1019">
            <v>3.7366883522685142E-2</v>
          </cell>
          <cell r="I1019">
            <v>4.6207277273854153E-2</v>
          </cell>
          <cell r="J1019">
            <v>3.1588029780148505E-2</v>
          </cell>
          <cell r="K1019">
            <v>3.3943061529666002E-2</v>
          </cell>
          <cell r="L1019">
            <v>4.0958732545107887E-2</v>
          </cell>
          <cell r="M1019">
            <v>4.105645379624985E-2</v>
          </cell>
          <cell r="N1019">
            <v>4.340710109052167E-2</v>
          </cell>
        </row>
        <row r="1020">
          <cell r="D1020" t="str">
            <v>7.1.10</v>
          </cell>
          <cell r="E1020">
            <v>3.7207486132768149E-2</v>
          </cell>
          <cell r="F1020">
            <v>3.4736165457606299E-2</v>
          </cell>
          <cell r="G1020">
            <v>4.6233489641161002E-2</v>
          </cell>
          <cell r="H1020">
            <v>3.9266090000229882E-2</v>
          </cell>
          <cell r="I1020">
            <v>4.4746261511776915E-2</v>
          </cell>
          <cell r="J1020">
            <v>3.6207581259029557E-2</v>
          </cell>
          <cell r="K1020">
            <v>4.0447844622345089E-2</v>
          </cell>
          <cell r="L1020">
            <v>4.2899733924251691E-2</v>
          </cell>
          <cell r="M1020">
            <v>4.2163209510127635E-2</v>
          </cell>
          <cell r="N1020">
            <v>4.6456319410407114E-2</v>
          </cell>
        </row>
        <row r="1021">
          <cell r="D1021" t="str">
            <v>7.1.11</v>
          </cell>
          <cell r="E1021">
            <v>3.9942010899887026E-2</v>
          </cell>
          <cell r="F1021">
            <v>3.741310786852E-2</v>
          </cell>
          <cell r="G1021">
            <v>4.9140841864672317E-2</v>
          </cell>
          <cell r="H1021">
            <v>4.1852685883284398E-2</v>
          </cell>
          <cell r="I1021">
            <v>4.3753341502846467E-2</v>
          </cell>
          <cell r="J1021">
            <v>3.899229018112757E-2</v>
          </cell>
          <cell r="K1021">
            <v>4.6078118804155167E-2</v>
          </cell>
          <cell r="L1021">
            <v>4.6694002316233919E-2</v>
          </cell>
          <cell r="M1021">
            <v>4.1364454940395111E-2</v>
          </cell>
          <cell r="N1021">
            <v>4.2308410457914759E-2</v>
          </cell>
        </row>
        <row r="1022">
          <cell r="D1022" t="str">
            <v>7.1.12</v>
          </cell>
          <cell r="E1022">
            <v>4.380114970960465E-2</v>
          </cell>
          <cell r="F1022">
            <v>4.0533768897318745E-2</v>
          </cell>
          <cell r="G1022">
            <v>5.0271476115287518E-2</v>
          </cell>
          <cell r="H1022">
            <v>4.3672726065867445E-2</v>
          </cell>
          <cell r="I1022">
            <v>4.3325423683156811E-2</v>
          </cell>
          <cell r="J1022">
            <v>4.22155756504708E-2</v>
          </cell>
          <cell r="K1022">
            <v>4.7779679938083339E-2</v>
          </cell>
          <cell r="L1022">
            <v>4.871364198648797E-2</v>
          </cell>
          <cell r="M1022">
            <v>4.3223197422069912E-2</v>
          </cell>
          <cell r="N1022">
            <v>3.8035976369055709E-2</v>
          </cell>
        </row>
        <row r="1023">
          <cell r="D1023" t="str">
            <v>7.1.13</v>
          </cell>
          <cell r="E1023">
            <v>4.6918559989726438E-2</v>
          </cell>
          <cell r="F1023">
            <v>4.0539536116529808E-2</v>
          </cell>
          <cell r="G1023">
            <v>5.0229381199837546E-2</v>
          </cell>
          <cell r="H1023">
            <v>4.4534924693552289E-2</v>
          </cell>
          <cell r="I1023">
            <v>4.0730522719479946E-2</v>
          </cell>
          <cell r="J1023">
            <v>4.908020339882626E-2</v>
          </cell>
          <cell r="K1023">
            <v>4.7624537974109024E-2</v>
          </cell>
          <cell r="L1023">
            <v>5.0288293106329505E-2</v>
          </cell>
          <cell r="M1023">
            <v>4.1808440564046839E-2</v>
          </cell>
          <cell r="N1023">
            <v>3.2755739894860691E-2</v>
          </cell>
        </row>
        <row r="1024">
          <cell r="D1024" t="str">
            <v>7.1.14</v>
          </cell>
          <cell r="E1024">
            <v>5.032942026988986E-2</v>
          </cell>
          <cell r="F1024">
            <v>4.1939983662948058E-2</v>
          </cell>
          <cell r="G1024">
            <v>4.8861145783374679E-2</v>
          </cell>
          <cell r="H1024">
            <v>4.607046835925617E-2</v>
          </cell>
          <cell r="I1024">
            <v>4.0607763152908531E-2</v>
          </cell>
          <cell r="J1024">
            <v>5.289912913165784E-2</v>
          </cell>
          <cell r="K1024">
            <v>4.7371138371280097E-2</v>
          </cell>
          <cell r="L1024">
            <v>5.186422700600625E-2</v>
          </cell>
          <cell r="M1024">
            <v>4.2970355136671814E-2</v>
          </cell>
          <cell r="N1024">
            <v>3.2340839164871557E-2</v>
          </cell>
        </row>
        <row r="1025">
          <cell r="D1025" t="str">
            <v>7.1.15</v>
          </cell>
          <cell r="E1025">
            <v>5.2637435583151357E-2</v>
          </cell>
          <cell r="F1025">
            <v>4.3255811302711895E-2</v>
          </cell>
          <cell r="G1025">
            <v>4.8253316787819488E-2</v>
          </cell>
          <cell r="H1025">
            <v>4.6199456851740824E-2</v>
          </cell>
          <cell r="I1025">
            <v>3.9903707647093459E-2</v>
          </cell>
          <cell r="J1025">
            <v>5.8741558651635405E-2</v>
          </cell>
          <cell r="K1025">
            <v>4.6822042198231981E-2</v>
          </cell>
          <cell r="L1025">
            <v>5.2121540979315324E-2</v>
          </cell>
          <cell r="M1025">
            <v>4.2731086619645482E-2</v>
          </cell>
          <cell r="N1025">
            <v>3.3160892791683313E-2</v>
          </cell>
        </row>
        <row r="1026">
          <cell r="D1026" t="str">
            <v>7.1.16</v>
          </cell>
          <cell r="E1026">
            <v>5.659968617571793E-2</v>
          </cell>
          <cell r="F1026">
            <v>4.4734039752472317E-2</v>
          </cell>
          <cell r="G1026">
            <v>4.7874721831585025E-2</v>
          </cell>
          <cell r="H1026">
            <v>4.6641658277314729E-2</v>
          </cell>
          <cell r="I1026">
            <v>3.8642440133737722E-2</v>
          </cell>
          <cell r="J1026">
            <v>6.104770254161232E-2</v>
          </cell>
          <cell r="K1026">
            <v>4.5466277882794719E-2</v>
          </cell>
          <cell r="L1026">
            <v>5.2656557350890157E-2</v>
          </cell>
          <cell r="M1026">
            <v>4.3027858555410463E-2</v>
          </cell>
          <cell r="N1026">
            <v>3.3585884588401171E-2</v>
          </cell>
        </row>
        <row r="1027">
          <cell r="D1027" t="str">
            <v>7.1.17</v>
          </cell>
          <cell r="E1027">
            <v>6.0422353740881452E-2</v>
          </cell>
          <cell r="F1027">
            <v>4.4972009847824526E-2</v>
          </cell>
          <cell r="G1027">
            <v>4.7555775938162313E-2</v>
          </cell>
          <cell r="H1027">
            <v>4.6344765056170016E-2</v>
          </cell>
          <cell r="I1027">
            <v>3.8061315407278681E-2</v>
          </cell>
          <cell r="J1027">
            <v>6.4644581151345443E-2</v>
          </cell>
          <cell r="K1027">
            <v>4.5815673765528926E-2</v>
          </cell>
          <cell r="L1027">
            <v>5.1266043445576177E-2</v>
          </cell>
          <cell r="M1027">
            <v>4.2705173061844799E-2</v>
          </cell>
          <cell r="N1027">
            <v>3.3431704072260274E-2</v>
          </cell>
        </row>
        <row r="1028">
          <cell r="D1028" t="str">
            <v>7.1.18</v>
          </cell>
          <cell r="E1028">
            <v>6.2914155101261374E-2</v>
          </cell>
          <cell r="F1028">
            <v>4.5898847908647247E-2</v>
          </cell>
          <cell r="G1028">
            <v>4.7077840625440612E-2</v>
          </cell>
          <cell r="H1028">
            <v>4.6900419863819841E-2</v>
          </cell>
          <cell r="I1028">
            <v>3.9624916162806459E-2</v>
          </cell>
          <cell r="J1028">
            <v>6.8040601958071156E-2</v>
          </cell>
          <cell r="K1028">
            <v>4.4443188133917032E-2</v>
          </cell>
          <cell r="L1028">
            <v>5.082117151151231E-2</v>
          </cell>
          <cell r="M1028">
            <v>4.3421621236086581E-2</v>
          </cell>
          <cell r="N1028">
            <v>3.5251940299327128E-2</v>
          </cell>
        </row>
        <row r="1029">
          <cell r="D1029" t="str">
            <v>7.1.19</v>
          </cell>
          <cell r="E1029">
            <v>6.3325844425752773E-2</v>
          </cell>
          <cell r="F1029">
            <v>4.4859064218496288E-2</v>
          </cell>
          <cell r="G1029">
            <v>4.6338141791540541E-2</v>
          </cell>
          <cell r="H1029">
            <v>4.6811367589507144E-2</v>
          </cell>
          <cell r="I1029">
            <v>4.0265194906351165E-2</v>
          </cell>
          <cell r="J1029">
            <v>6.9307579212141229E-2</v>
          </cell>
          <cell r="K1029">
            <v>4.5649862009328884E-2</v>
          </cell>
          <cell r="L1029">
            <v>4.582550205961964E-2</v>
          </cell>
          <cell r="M1029">
            <v>4.3080549456271863E-2</v>
          </cell>
          <cell r="N1029">
            <v>3.8084715534888319E-2</v>
          </cell>
        </row>
        <row r="1030">
          <cell r="D1030" t="str">
            <v>7.1.20</v>
          </cell>
          <cell r="E1030">
            <v>6.2177641855974498E-2</v>
          </cell>
          <cell r="F1030">
            <v>4.3905839853849479E-2</v>
          </cell>
          <cell r="G1030">
            <v>4.3725320830949571E-2</v>
          </cell>
          <cell r="H1030">
            <v>4.5063824588831514E-2</v>
          </cell>
          <cell r="I1030">
            <v>4.0939116962073391E-2</v>
          </cell>
          <cell r="J1030">
            <v>6.2721014673477016E-2</v>
          </cell>
          <cell r="K1030">
            <v>4.4752898759596829E-2</v>
          </cell>
          <cell r="L1030">
            <v>4.3681413309291706E-2</v>
          </cell>
          <cell r="M1030">
            <v>4.2049066457910338E-2</v>
          </cell>
          <cell r="N1030">
            <v>4.1165236755646532E-2</v>
          </cell>
        </row>
        <row r="1031">
          <cell r="D1031" t="str">
            <v>7.1.21</v>
          </cell>
          <cell r="E1031">
            <v>5.7023182274762114E-2</v>
          </cell>
          <cell r="F1031">
            <v>4.7050216232442411E-2</v>
          </cell>
          <cell r="G1031">
            <v>4.1668072867160594E-2</v>
          </cell>
          <cell r="H1031">
            <v>4.5576090931551898E-2</v>
          </cell>
          <cell r="I1031">
            <v>4.127332431764856E-2</v>
          </cell>
          <cell r="J1031">
            <v>5.9819349180204262E-2</v>
          </cell>
          <cell r="K1031">
            <v>4.7518986656389678E-2</v>
          </cell>
          <cell r="L1031">
            <v>4.0806839750983669E-2</v>
          </cell>
          <cell r="M1031">
            <v>4.1398019167641721E-2</v>
          </cell>
          <cell r="N1031">
            <v>4.9099629719633088E-2</v>
          </cell>
        </row>
        <row r="1032">
          <cell r="D1032" t="str">
            <v>7.1.22</v>
          </cell>
          <cell r="E1032">
            <v>5.2692769785415157E-2</v>
          </cell>
          <cell r="F1032">
            <v>5.2111503994649928E-2</v>
          </cell>
          <cell r="G1032">
            <v>4.0684634171568985E-2</v>
          </cell>
          <cell r="H1032">
            <v>4.6561550460510095E-2</v>
          </cell>
          <cell r="I1032">
            <v>4.2286475970628089E-2</v>
          </cell>
          <cell r="J1032">
            <v>5.1875134048936219E-2</v>
          </cell>
          <cell r="K1032">
            <v>5.0022565814304205E-2</v>
          </cell>
          <cell r="L1032">
            <v>4.0002497922188213E-2</v>
          </cell>
          <cell r="M1032">
            <v>4.1881985709043064E-2</v>
          </cell>
          <cell r="N1032">
            <v>4.7265664150078192E-2</v>
          </cell>
        </row>
        <row r="1033">
          <cell r="D1033" t="str">
            <v>7.1.23</v>
          </cell>
          <cell r="E1033">
            <v>4.393824126808149E-2</v>
          </cell>
          <cell r="F1033">
            <v>4.9009233420031599E-2</v>
          </cell>
          <cell r="G1033">
            <v>3.8444402616598081E-2</v>
          </cell>
          <cell r="H1033">
            <v>4.6386113557106395E-2</v>
          </cell>
          <cell r="I1033">
            <v>4.1778230819488303E-2</v>
          </cell>
          <cell r="J1033">
            <v>4.1758996656876199E-2</v>
          </cell>
          <cell r="K1033">
            <v>4.6224151632080081E-2</v>
          </cell>
          <cell r="L1033">
            <v>3.8013470043456309E-2</v>
          </cell>
          <cell r="M1033">
            <v>4.2115948116614954E-2</v>
          </cell>
          <cell r="N1033">
            <v>5.092583821068225E-2</v>
          </cell>
        </row>
        <row r="1034">
          <cell r="D1034" t="str">
            <v>7.1.24</v>
          </cell>
          <cell r="E1034">
            <v>3.7246902815478926E-2</v>
          </cell>
          <cell r="F1034">
            <v>4.5797283605726699E-2</v>
          </cell>
          <cell r="G1034">
            <v>3.5324641706187446E-2</v>
          </cell>
          <cell r="H1034">
            <v>4.4034035073100927E-2</v>
          </cell>
          <cell r="I1034">
            <v>3.9304976539282832E-2</v>
          </cell>
          <cell r="J1034">
            <v>3.2235066858449783E-2</v>
          </cell>
          <cell r="K1034">
            <v>4.1350445344387442E-2</v>
          </cell>
          <cell r="L1034">
            <v>3.4864187239831354E-2</v>
          </cell>
          <cell r="M1034">
            <v>4.0192174944649876E-2</v>
          </cell>
          <cell r="N1034">
            <v>4.3504167541912248E-2</v>
          </cell>
        </row>
        <row r="1035">
          <cell r="D1035" t="str">
            <v>7.2.1</v>
          </cell>
          <cell r="E1035">
            <v>3.074623403486304E-2</v>
          </cell>
          <cell r="F1035">
            <v>3.3233258494085323E-2</v>
          </cell>
          <cell r="G1035">
            <v>2.8401931885959231E-2</v>
          </cell>
          <cell r="H1035">
            <v>3.03003247151282E-2</v>
          </cell>
          <cell r="I1035">
            <v>3.828482519904941E-2</v>
          </cell>
          <cell r="J1035">
            <v>2.5705529657441398E-2</v>
          </cell>
          <cell r="K1035">
            <v>3.0263888987730608E-2</v>
          </cell>
          <cell r="L1035">
            <v>2.3235403401232421E-2</v>
          </cell>
          <cell r="M1035">
            <v>3.0175738787538063E-2</v>
          </cell>
          <cell r="N1035">
            <v>3.8419149598405755E-2</v>
          </cell>
        </row>
        <row r="1036">
          <cell r="D1036" t="str">
            <v>7.2.2</v>
          </cell>
          <cell r="E1036">
            <v>2.6674218215808714E-2</v>
          </cell>
          <cell r="F1036">
            <v>3.3297214997893163E-2</v>
          </cell>
          <cell r="G1036">
            <v>2.85282222088541E-2</v>
          </cell>
          <cell r="H1036">
            <v>2.9711604316982512E-2</v>
          </cell>
          <cell r="I1036">
            <v>3.7239244495513614E-2</v>
          </cell>
          <cell r="J1036">
            <v>2.2642893974623927E-2</v>
          </cell>
          <cell r="K1036">
            <v>2.8739309886958515E-2</v>
          </cell>
          <cell r="L1036">
            <v>2.2568574083229254E-2</v>
          </cell>
          <cell r="M1036">
            <v>3.1021617371704106E-2</v>
          </cell>
          <cell r="N1036">
            <v>3.7135695200675861E-2</v>
          </cell>
        </row>
        <row r="1037">
          <cell r="D1037" t="str">
            <v>7.2.3</v>
          </cell>
          <cell r="E1037">
            <v>2.4082540021480903E-2</v>
          </cell>
          <cell r="F1037">
            <v>3.3045747515442953E-2</v>
          </cell>
          <cell r="G1037">
            <v>2.8635244049875015E-2</v>
          </cell>
          <cell r="H1037">
            <v>2.8824547670249251E-2</v>
          </cell>
          <cell r="I1037">
            <v>3.8330022243762758E-2</v>
          </cell>
          <cell r="J1037">
            <v>2.1370681805482676E-2</v>
          </cell>
          <cell r="K1037">
            <v>2.8391954626989395E-2</v>
          </cell>
          <cell r="L1037">
            <v>2.1782717809230918E-2</v>
          </cell>
          <cell r="M1037">
            <v>3.0522062714902348E-2</v>
          </cell>
          <cell r="N1037">
            <v>3.5706316772370635E-2</v>
          </cell>
        </row>
        <row r="1038">
          <cell r="D1038" t="str">
            <v>7.2.4</v>
          </cell>
          <cell r="E1038">
            <v>2.3387961317125526E-2</v>
          </cell>
          <cell r="F1038">
            <v>3.1723314318633081E-2</v>
          </cell>
          <cell r="G1038">
            <v>2.8925209816584755E-2</v>
          </cell>
          <cell r="H1038">
            <v>2.8704691866544521E-2</v>
          </cell>
          <cell r="I1038">
            <v>3.870782441252963E-2</v>
          </cell>
          <cell r="J1038">
            <v>2.0738178455227577E-2</v>
          </cell>
          <cell r="K1038">
            <v>2.7993099650115677E-2</v>
          </cell>
          <cell r="L1038">
            <v>2.2283104034645451E-2</v>
          </cell>
          <cell r="M1038">
            <v>3.140353278879103E-2</v>
          </cell>
          <cell r="N1038">
            <v>3.6951723803402746E-2</v>
          </cell>
        </row>
        <row r="1039">
          <cell r="D1039" t="str">
            <v>7.2.5</v>
          </cell>
          <cell r="E1039">
            <v>2.3288993389803118E-2</v>
          </cell>
          <cell r="F1039">
            <v>3.0981485768010786E-2</v>
          </cell>
          <cell r="G1039">
            <v>2.9982397708547579E-2</v>
          </cell>
          <cell r="H1039">
            <v>3.0683041570083645E-2</v>
          </cell>
          <cell r="I1039">
            <v>3.9966236871494649E-2</v>
          </cell>
          <cell r="J1039">
            <v>2.1654193971120742E-2</v>
          </cell>
          <cell r="K1039">
            <v>2.8100594787295079E-2</v>
          </cell>
          <cell r="L1039">
            <v>2.6957847441767057E-2</v>
          </cell>
          <cell r="M1039">
            <v>3.3917565763894153E-2</v>
          </cell>
          <cell r="N1039">
            <v>4.1950127127721934E-2</v>
          </cell>
        </row>
        <row r="1040">
          <cell r="D1040" t="str">
            <v>7.2.6</v>
          </cell>
          <cell r="E1040">
            <v>2.3921763914658604E-2</v>
          </cell>
          <cell r="F1040">
            <v>2.8831966102363136E-2</v>
          </cell>
          <cell r="G1040">
            <v>3.1526573371916493E-2</v>
          </cell>
          <cell r="H1040">
            <v>3.3825401858219993E-2</v>
          </cell>
          <cell r="I1040">
            <v>4.1890579658939213E-2</v>
          </cell>
          <cell r="J1040">
            <v>2.5425721806973611E-2</v>
          </cell>
          <cell r="K1040">
            <v>2.5357813987766951E-2</v>
          </cell>
          <cell r="L1040">
            <v>3.374335716251458E-2</v>
          </cell>
          <cell r="M1040">
            <v>4.2249196325429707E-2</v>
          </cell>
          <cell r="N1040">
            <v>5.092051384661405E-2</v>
          </cell>
        </row>
        <row r="1041">
          <cell r="D1041" t="str">
            <v>7.2.7</v>
          </cell>
          <cell r="E1041">
            <v>2.7792923487328119E-2</v>
          </cell>
          <cell r="F1041">
            <v>2.9309774178040815E-2</v>
          </cell>
          <cell r="G1041">
            <v>3.6560169190637912E-2</v>
          </cell>
          <cell r="H1041">
            <v>4.0069080767835247E-2</v>
          </cell>
          <cell r="I1041">
            <v>4.3661473319005974E-2</v>
          </cell>
          <cell r="J1041">
            <v>2.869520319831249E-2</v>
          </cell>
          <cell r="K1041">
            <v>2.6251846777552528E-2</v>
          </cell>
          <cell r="L1041">
            <v>4.0783486618299773E-2</v>
          </cell>
          <cell r="M1041">
            <v>4.6392345446953059E-2</v>
          </cell>
          <cell r="N1041">
            <v>6.324786065669856E-2</v>
          </cell>
        </row>
        <row r="1042">
          <cell r="D1042" t="str">
            <v>7.2.8</v>
          </cell>
          <cell r="E1042">
            <v>3.1427656062595906E-2</v>
          </cell>
          <cell r="F1042">
            <v>3.7652204511388711E-2</v>
          </cell>
          <cell r="G1042">
            <v>4.204344350134849E-2</v>
          </cell>
          <cell r="H1042">
            <v>4.5565659973635264E-2</v>
          </cell>
          <cell r="I1042">
            <v>4.5405003924918079E-2</v>
          </cell>
          <cell r="J1042">
            <v>2.9341697618296685E-2</v>
          </cell>
          <cell r="K1042">
            <v>3.4410496208572484E-2</v>
          </cell>
          <cell r="L1042">
            <v>4.6404846990293444E-2</v>
          </cell>
          <cell r="M1042">
            <v>5.1321429591004331E-2</v>
          </cell>
          <cell r="N1042">
            <v>6.5996163936149155E-2</v>
          </cell>
        </row>
        <row r="1043">
          <cell r="D1043" t="str">
            <v>7.2.9</v>
          </cell>
          <cell r="E1043">
            <v>3.3685951338393701E-2</v>
          </cell>
          <cell r="F1043">
            <v>4.4883752495625838E-2</v>
          </cell>
          <cell r="G1043">
            <v>4.4829898244924747E-2</v>
          </cell>
          <cell r="H1043">
            <v>4.9300407461136439E-2</v>
          </cell>
          <cell r="I1043">
            <v>4.617608999046037E-2</v>
          </cell>
          <cell r="J1043">
            <v>3.1494236563025059E-2</v>
          </cell>
          <cell r="K1043">
            <v>4.2894213689236953E-2</v>
          </cell>
          <cell r="L1043">
            <v>5.2626626880506094E-2</v>
          </cell>
          <cell r="M1043">
            <v>5.1716083014939358E-2</v>
          </cell>
          <cell r="N1043">
            <v>5.6434956687645775E-2</v>
          </cell>
        </row>
        <row r="1044">
          <cell r="D1044" t="str">
            <v>7.2.10</v>
          </cell>
          <cell r="E1044">
            <v>3.6191831840014829E-2</v>
          </cell>
          <cell r="F1044">
            <v>4.903698479503367E-2</v>
          </cell>
          <cell r="G1044">
            <v>4.7731826417020388E-2</v>
          </cell>
          <cell r="H1044">
            <v>5.2401284299335923E-2</v>
          </cell>
          <cell r="I1044">
            <v>4.6184970981721092E-2</v>
          </cell>
          <cell r="J1044">
            <v>3.5271005970983593E-2</v>
          </cell>
          <cell r="K1044">
            <v>4.8394410237562163E-2</v>
          </cell>
          <cell r="L1044">
            <v>5.5113781670154356E-2</v>
          </cell>
          <cell r="M1044">
            <v>5.3035590665498664E-2</v>
          </cell>
          <cell r="N1044">
            <v>4.159148143207661E-2</v>
          </cell>
        </row>
        <row r="1045">
          <cell r="D1045" t="str">
            <v>7.2.11</v>
          </cell>
          <cell r="E1045">
            <v>4.0370947670726048E-2</v>
          </cell>
          <cell r="F1045">
            <v>5.2797646032745352E-2</v>
          </cell>
          <cell r="G1045">
            <v>4.9095978052568705E-2</v>
          </cell>
          <cell r="H1045">
            <v>5.1213196526010675E-2</v>
          </cell>
          <cell r="I1045">
            <v>4.3967531479993674E-2</v>
          </cell>
          <cell r="J1045">
            <v>4.1280854397382043E-2</v>
          </cell>
          <cell r="K1045">
            <v>5.4151340144304824E-2</v>
          </cell>
          <cell r="L1045">
            <v>5.6424333965485705E-2</v>
          </cell>
          <cell r="M1045">
            <v>5.3314852733280307E-2</v>
          </cell>
          <cell r="N1045">
            <v>3.4303111698579969E-2</v>
          </cell>
        </row>
        <row r="1046">
          <cell r="D1046" t="str">
            <v>7.2.12</v>
          </cell>
          <cell r="E1046">
            <v>4.4439617377053223E-2</v>
          </cell>
          <cell r="F1046">
            <v>5.4392910839114975E-2</v>
          </cell>
          <cell r="G1046">
            <v>4.9396940837223721E-2</v>
          </cell>
          <cell r="H1046">
            <v>5.3703838120357054E-2</v>
          </cell>
          <cell r="I1046">
            <v>4.2793104395140169E-2</v>
          </cell>
          <cell r="J1046">
            <v>4.2967482593663432E-2</v>
          </cell>
          <cell r="K1046">
            <v>5.5862347455045473E-2</v>
          </cell>
          <cell r="L1046">
            <v>5.7793635806355735E-2</v>
          </cell>
          <cell r="M1046">
            <v>5.1285913030733744E-2</v>
          </cell>
          <cell r="N1046">
            <v>3.4752404108509272E-2</v>
          </cell>
        </row>
        <row r="1047">
          <cell r="D1047" t="str">
            <v>7.2.13</v>
          </cell>
          <cell r="E1047">
            <v>4.7326282253106679E-2</v>
          </cell>
          <cell r="F1047">
            <v>5.4391343021567798E-2</v>
          </cell>
          <cell r="G1047">
            <v>5.1027670615972305E-2</v>
          </cell>
          <cell r="H1047">
            <v>5.2678503307167557E-2</v>
          </cell>
          <cell r="I1047">
            <v>4.3256596128233453E-2</v>
          </cell>
          <cell r="J1047">
            <v>4.5089852024527775E-2</v>
          </cell>
          <cell r="K1047">
            <v>5.7071997752071814E-2</v>
          </cell>
          <cell r="L1047">
            <v>5.931328583403625E-2</v>
          </cell>
          <cell r="M1047">
            <v>5.5643660102921592E-2</v>
          </cell>
          <cell r="N1047">
            <v>3.1244719854156819E-2</v>
          </cell>
        </row>
        <row r="1048">
          <cell r="D1048" t="str">
            <v>7.2.14</v>
          </cell>
          <cell r="E1048">
            <v>5.0002540632349844E-2</v>
          </cell>
          <cell r="F1048">
            <v>5.5230595754571662E-2</v>
          </cell>
          <cell r="G1048">
            <v>5.1709599490834264E-2</v>
          </cell>
          <cell r="H1048">
            <v>5.4596593771394746E-2</v>
          </cell>
          <cell r="I1048">
            <v>4.1342382471361926E-2</v>
          </cell>
          <cell r="J1048">
            <v>4.8203623509631949E-2</v>
          </cell>
          <cell r="K1048">
            <v>5.8346940966555585E-2</v>
          </cell>
          <cell r="L1048">
            <v>5.9644822056375169E-2</v>
          </cell>
          <cell r="M1048">
            <v>5.4023535490747072E-2</v>
          </cell>
          <cell r="N1048">
            <v>3.3035270363678267E-2</v>
          </cell>
        </row>
        <row r="1049">
          <cell r="D1049" t="str">
            <v>7.2.15</v>
          </cell>
          <cell r="E1049">
            <v>5.1258542278029909E-2</v>
          </cell>
          <cell r="F1049">
            <v>5.5877174163144458E-2</v>
          </cell>
          <cell r="G1049">
            <v>5.2183025853472502E-2</v>
          </cell>
          <cell r="H1049">
            <v>5.1638457110773583E-2</v>
          </cell>
          <cell r="I1049">
            <v>3.9602788304819433E-2</v>
          </cell>
          <cell r="J1049">
            <v>5.396408416553506E-2</v>
          </cell>
          <cell r="K1049">
            <v>6.1016776587570626E-2</v>
          </cell>
          <cell r="L1049">
            <v>5.8726847326298161E-2</v>
          </cell>
          <cell r="M1049">
            <v>5.3480072175045384E-2</v>
          </cell>
          <cell r="N1049">
            <v>3.0996881429651284E-2</v>
          </cell>
        </row>
        <row r="1050">
          <cell r="D1050" t="str">
            <v>7.2.16</v>
          </cell>
          <cell r="E1050">
            <v>5.3345865836102555E-2</v>
          </cell>
          <cell r="F1050">
            <v>5.5326577544809838E-2</v>
          </cell>
          <cell r="G1050">
            <v>5.189411712771181E-2</v>
          </cell>
          <cell r="H1050">
            <v>4.771016436856159E-2</v>
          </cell>
          <cell r="I1050">
            <v>3.8992520189133427E-2</v>
          </cell>
          <cell r="J1050">
            <v>5.9393377690803204E-2</v>
          </cell>
          <cell r="K1050">
            <v>6.0059497860159995E-2</v>
          </cell>
          <cell r="L1050">
            <v>5.6827784487244258E-2</v>
          </cell>
          <cell r="M1050">
            <v>4.9548598755556679E-2</v>
          </cell>
          <cell r="N1050">
            <v>3.5415226626891255E-2</v>
          </cell>
        </row>
        <row r="1051">
          <cell r="D1051" t="str">
            <v>7.2.17</v>
          </cell>
          <cell r="E1051">
            <v>5.6477328414572925E-2</v>
          </cell>
          <cell r="F1051">
            <v>5.1923086048579051E-2</v>
          </cell>
          <cell r="G1051">
            <v>5.185676044735546E-2</v>
          </cell>
          <cell r="H1051">
            <v>4.6398156385361024E-2</v>
          </cell>
          <cell r="I1051">
            <v>3.989823728165242E-2</v>
          </cell>
          <cell r="J1051">
            <v>6.2022811660406733E-2</v>
          </cell>
          <cell r="K1051">
            <v>5.7123516599629047E-2</v>
          </cell>
          <cell r="L1051">
            <v>5.1600466756453502E-2</v>
          </cell>
          <cell r="M1051">
            <v>3.9881725358531808E-2</v>
          </cell>
          <cell r="N1051">
            <v>3.2605380594933495E-2</v>
          </cell>
        </row>
        <row r="1052">
          <cell r="D1052" t="str">
            <v>7.2.18</v>
          </cell>
          <cell r="E1052">
            <v>6.0567324844238109E-2</v>
          </cell>
          <cell r="F1052">
            <v>4.3015886026270059E-2</v>
          </cell>
          <cell r="G1052">
            <v>4.9733762432549455E-2</v>
          </cell>
          <cell r="H1052">
            <v>4.2039610907328759E-2</v>
          </cell>
          <cell r="I1052">
            <v>4.0288256814072561E-2</v>
          </cell>
          <cell r="J1052">
            <v>6.826644503800923E-2</v>
          </cell>
          <cell r="K1052">
            <v>4.8167520697261795E-2</v>
          </cell>
          <cell r="L1052">
            <v>4.5859849202244174E-2</v>
          </cell>
          <cell r="M1052">
            <v>3.8036138025145882E-2</v>
          </cell>
          <cell r="N1052">
            <v>3.7361402487580291E-2</v>
          </cell>
        </row>
        <row r="1053">
          <cell r="D1053" t="str">
            <v>7.2.19</v>
          </cell>
          <cell r="E1053">
            <v>6.1222029490527956E-2</v>
          </cell>
          <cell r="F1053">
            <v>3.7264326450217121E-2</v>
          </cell>
          <cell r="G1053">
            <v>4.8073587190233608E-2</v>
          </cell>
          <cell r="H1053">
            <v>4.03570351093566E-2</v>
          </cell>
          <cell r="I1053">
            <v>4.0874834285503613E-2</v>
          </cell>
          <cell r="J1053">
            <v>6.8135121308974159E-2</v>
          </cell>
          <cell r="K1053">
            <v>4.1614813032688262E-2</v>
          </cell>
          <cell r="L1053">
            <v>4.1106085877352268E-2</v>
          </cell>
          <cell r="M1053">
            <v>3.612513728012233E-2</v>
          </cell>
          <cell r="N1053">
            <v>4.1715223797339412E-2</v>
          </cell>
        </row>
        <row r="1054">
          <cell r="D1054" t="str">
            <v>7.2.20</v>
          </cell>
          <cell r="E1054">
            <v>6.0136587399579097E-2</v>
          </cell>
          <cell r="F1054">
            <v>3.502839913348605E-2</v>
          </cell>
          <cell r="G1054">
            <v>4.6261046368248328E-2</v>
          </cell>
          <cell r="H1054">
            <v>3.9418952493851148E-2</v>
          </cell>
          <cell r="I1054">
            <v>4.1762045312449585E-2</v>
          </cell>
          <cell r="J1054">
            <v>6.326050665510019E-2</v>
          </cell>
          <cell r="K1054">
            <v>3.7761536108762511E-2</v>
          </cell>
          <cell r="L1054">
            <v>3.9173682095639623E-2</v>
          </cell>
          <cell r="M1054">
            <v>3.5211447541853159E-2</v>
          </cell>
          <cell r="N1054">
            <v>4.517743311141563E-2</v>
          </cell>
        </row>
        <row r="1055">
          <cell r="D1055" t="str">
            <v>7.2.21</v>
          </cell>
          <cell r="E1055">
            <v>5.6577733489176857E-2</v>
          </cell>
          <cell r="F1055">
            <v>3.5823606645531234E-2</v>
          </cell>
          <cell r="G1055">
            <v>4.2892830414990993E-2</v>
          </cell>
          <cell r="H1055">
            <v>3.81083582171447E-2</v>
          </cell>
          <cell r="I1055">
            <v>4.2010521046317105E-2</v>
          </cell>
          <cell r="J1055">
            <v>5.8069162896081293E-2</v>
          </cell>
          <cell r="K1055">
            <v>3.8508473310405647E-2</v>
          </cell>
          <cell r="L1055">
            <v>3.5890928276934859E-2</v>
          </cell>
          <cell r="M1055">
            <v>3.3585478432418922E-2</v>
          </cell>
          <cell r="N1055">
            <v>4.8060948546620914E-2</v>
          </cell>
        </row>
        <row r="1056">
          <cell r="D1056" t="str">
            <v>7.2.22</v>
          </cell>
          <cell r="E1056">
            <v>5.3791397762965286E-2</v>
          </cell>
          <cell r="F1056">
            <v>4.1647139499116574E-2</v>
          </cell>
          <cell r="G1056">
            <v>3.9542565197491761E-2</v>
          </cell>
          <cell r="H1056">
            <v>3.9644659571303233E-2</v>
          </cell>
          <cell r="I1056">
            <v>4.2937072464280177E-2</v>
          </cell>
          <cell r="J1056">
            <v>5.1112601219480878E-2</v>
          </cell>
          <cell r="K1056">
            <v>3.9920908525407008E-2</v>
          </cell>
          <cell r="L1056">
            <v>3.4369970145728811E-2</v>
          </cell>
          <cell r="M1056">
            <v>3.3987474942654618E-2</v>
          </cell>
          <cell r="N1056">
            <v>4.2597235527852897E-2</v>
          </cell>
        </row>
        <row r="1057">
          <cell r="D1057" t="str">
            <v>7.2.23</v>
          </cell>
          <cell r="E1057">
            <v>4.578568748330486E-2</v>
          </cell>
          <cell r="F1057">
            <v>3.8691479407061434E-2</v>
          </cell>
          <cell r="G1057">
            <v>3.6148572613378213E-2</v>
          </cell>
          <cell r="H1057">
            <v>3.7752325072265808E-2</v>
          </cell>
          <cell r="I1057">
            <v>4.2478693301831572E-2</v>
          </cell>
          <cell r="J1057">
            <v>4.1746257241555243E-2</v>
          </cell>
          <cell r="K1057">
            <v>3.6373167254781201E-2</v>
          </cell>
          <cell r="L1057">
            <v>3.0768426265437906E-2</v>
          </cell>
          <cell r="M1057">
            <v>3.2917782085222218E-2</v>
          </cell>
          <cell r="N1057">
            <v>4.2614819171426385E-2</v>
          </cell>
        </row>
        <row r="1058">
          <cell r="D1058" t="str">
            <v>7.2.24</v>
          </cell>
          <cell r="E1058">
            <v>3.7498041446194154E-2</v>
          </cell>
          <cell r="F1058">
            <v>3.6594126257266858E-2</v>
          </cell>
          <cell r="G1058">
            <v>3.3018626962299936E-2</v>
          </cell>
          <cell r="H1058">
            <v>3.5354104539972619E-2</v>
          </cell>
          <cell r="I1058">
            <v>4.3949145427816069E-2</v>
          </cell>
          <cell r="J1058">
            <v>3.4148476577361232E-2</v>
          </cell>
          <cell r="K1058">
            <v>3.3223534865576179E-2</v>
          </cell>
          <cell r="L1058">
            <v>2.7000135812540443E-2</v>
          </cell>
          <cell r="M1058">
            <v>3.1203021575111491E-2</v>
          </cell>
          <cell r="N1058">
            <v>4.1765953619603141E-2</v>
          </cell>
        </row>
        <row r="1059">
          <cell r="D1059" t="str">
            <v>7.3.1</v>
          </cell>
          <cell r="E1059">
            <v>3.0167345165709781E-2</v>
          </cell>
          <cell r="F1059">
            <v>3.3064270420114478E-2</v>
          </cell>
          <cell r="G1059">
            <v>3.0488935937644488E-2</v>
          </cell>
          <cell r="H1059">
            <v>3.1369392054548834E-2</v>
          </cell>
          <cell r="I1059">
            <v>4.1940896428256033E-2</v>
          </cell>
          <cell r="J1059">
            <v>2.6183377673209399E-2</v>
          </cell>
          <cell r="K1059">
            <v>2.998782250403537E-2</v>
          </cell>
          <cell r="L1059">
            <v>2.4832328499101643E-2</v>
          </cell>
          <cell r="M1059">
            <v>3.0102930018227066E-2</v>
          </cell>
          <cell r="N1059">
            <v>3.8568656742400502E-2</v>
          </cell>
        </row>
        <row r="1060">
          <cell r="D1060" t="str">
            <v>7.3.2</v>
          </cell>
          <cell r="E1060">
            <v>2.6453745267192012E-2</v>
          </cell>
          <cell r="F1060">
            <v>3.1732590596470732E-2</v>
          </cell>
          <cell r="G1060">
            <v>2.9954370064677546E-2</v>
          </cell>
          <cell r="H1060">
            <v>3.052774559267811E-2</v>
          </cell>
          <cell r="I1060">
            <v>4.0701154218320615E-2</v>
          </cell>
          <cell r="J1060">
            <v>2.2891214242927466E-2</v>
          </cell>
          <cell r="K1060">
            <v>2.827965563240991E-2</v>
          </cell>
          <cell r="L1060">
            <v>2.3631927967051606E-2</v>
          </cell>
          <cell r="M1060">
            <v>2.9943927756681452E-2</v>
          </cell>
          <cell r="N1060">
            <v>3.6913935103483772E-2</v>
          </cell>
        </row>
        <row r="1061">
          <cell r="D1061" t="str">
            <v>7.3.3</v>
          </cell>
          <cell r="E1061">
            <v>2.3988253062210762E-2</v>
          </cell>
          <cell r="F1061">
            <v>3.1889774704310377E-2</v>
          </cell>
          <cell r="G1061">
            <v>2.9864843426018039E-2</v>
          </cell>
          <cell r="H1061">
            <v>2.9694642501810895E-2</v>
          </cell>
          <cell r="I1061">
            <v>4.0632560375568408E-2</v>
          </cell>
          <cell r="J1061">
            <v>2.1115318784660157E-2</v>
          </cell>
          <cell r="K1061">
            <v>2.7534815640826112E-2</v>
          </cell>
          <cell r="L1061">
            <v>2.2391909921324785E-2</v>
          </cell>
          <cell r="M1061">
            <v>2.9026459656233874E-2</v>
          </cell>
          <cell r="N1061">
            <v>3.9127324819848271E-2</v>
          </cell>
        </row>
        <row r="1062">
          <cell r="D1062" t="str">
            <v>7.3.4</v>
          </cell>
          <cell r="E1062">
            <v>2.2493556913736199E-2</v>
          </cell>
          <cell r="F1062">
            <v>3.0871334359425111E-2</v>
          </cell>
          <cell r="G1062">
            <v>2.9944503672915068E-2</v>
          </cell>
          <cell r="H1062">
            <v>2.9415199619181303E-2</v>
          </cell>
          <cell r="I1062">
            <v>4.2131896632738884E-2</v>
          </cell>
          <cell r="J1062">
            <v>2.0232150808411495E-2</v>
          </cell>
          <cell r="K1062">
            <v>2.733468327105653E-2</v>
          </cell>
          <cell r="L1062">
            <v>2.3329193421364934E-2</v>
          </cell>
          <cell r="M1062">
            <v>3.0023355207073558E-2</v>
          </cell>
          <cell r="N1062">
            <v>4.1741157896025539E-2</v>
          </cell>
        </row>
        <row r="1063">
          <cell r="D1063" t="str">
            <v>7.3.5</v>
          </cell>
          <cell r="E1063">
            <v>2.3019643671822649E-2</v>
          </cell>
          <cell r="F1063">
            <v>2.9690395853232313E-2</v>
          </cell>
          <cell r="G1063">
            <v>3.1203564628726609E-2</v>
          </cell>
          <cell r="H1063">
            <v>3.0593355364171133E-2</v>
          </cell>
          <cell r="I1063">
            <v>4.2590495467139423E-2</v>
          </cell>
          <cell r="J1063">
            <v>2.1577101701754337E-2</v>
          </cell>
          <cell r="K1063">
            <v>2.7432788817786557E-2</v>
          </cell>
          <cell r="L1063">
            <v>2.7095967854085957E-2</v>
          </cell>
          <cell r="M1063">
            <v>3.3101353110719364E-2</v>
          </cell>
          <cell r="N1063">
            <v>4.3859499136892695E-2</v>
          </cell>
        </row>
        <row r="1064">
          <cell r="D1064" t="str">
            <v>7.3.6</v>
          </cell>
          <cell r="E1064">
            <v>2.3248647250785646E-2</v>
          </cell>
          <cell r="F1064">
            <v>2.7748848483569913E-2</v>
          </cell>
          <cell r="G1064">
            <v>3.2089151575558542E-2</v>
          </cell>
          <cell r="H1064">
            <v>3.3579470893274128E-2</v>
          </cell>
          <cell r="I1064">
            <v>4.4996828862966742E-2</v>
          </cell>
          <cell r="J1064">
            <v>2.5468651255848764E-2</v>
          </cell>
          <cell r="K1064">
            <v>2.3594890256639068E-2</v>
          </cell>
          <cell r="L1064">
            <v>3.3329930550295879E-2</v>
          </cell>
          <cell r="M1064">
            <v>4.1553155900170169E-2</v>
          </cell>
          <cell r="N1064">
            <v>5.1430626778058659E-2</v>
          </cell>
        </row>
        <row r="1065">
          <cell r="D1065" t="str">
            <v>7.3.7</v>
          </cell>
          <cell r="E1065">
            <v>2.7068849738213038E-2</v>
          </cell>
          <cell r="F1065">
            <v>2.8970591328891137E-2</v>
          </cell>
          <cell r="G1065">
            <v>3.7127779036795636E-2</v>
          </cell>
          <cell r="H1065">
            <v>3.9908615790588194E-2</v>
          </cell>
          <cell r="I1065">
            <v>4.8076656984033815E-2</v>
          </cell>
          <cell r="J1065">
            <v>2.7019962228961338E-2</v>
          </cell>
          <cell r="K1065">
            <v>2.7318151317413528E-2</v>
          </cell>
          <cell r="L1065">
            <v>3.916037215131965E-2</v>
          </cell>
          <cell r="M1065">
            <v>4.5788377863053821E-2</v>
          </cell>
          <cell r="N1065">
            <v>5.206207925875414E-2</v>
          </cell>
        </row>
        <row r="1066">
          <cell r="D1066" t="str">
            <v>7.3.8</v>
          </cell>
          <cell r="E1066">
            <v>3.0753489388806392E-2</v>
          </cell>
          <cell r="F1066">
            <v>3.6304714298605573E-2</v>
          </cell>
          <cell r="G1066">
            <v>4.1457853746927502E-2</v>
          </cell>
          <cell r="H1066">
            <v>4.4722224733623077E-2</v>
          </cell>
          <cell r="I1066">
            <v>4.8186477969452246E-2</v>
          </cell>
          <cell r="J1066">
            <v>2.9775214995265684E-2</v>
          </cell>
          <cell r="K1066">
            <v>3.6458830492411602E-2</v>
          </cell>
          <cell r="L1066">
            <v>4.445239046352744E-2</v>
          </cell>
          <cell r="M1066">
            <v>5.0217821309456581E-2</v>
          </cell>
          <cell r="N1066">
            <v>5.7151150269935086E-2</v>
          </cell>
        </row>
        <row r="1067">
          <cell r="D1067" t="str">
            <v>7.3.9</v>
          </cell>
          <cell r="E1067">
            <v>3.3540486903950679E-2</v>
          </cell>
          <cell r="F1067">
            <v>4.3542305289534906E-2</v>
          </cell>
          <cell r="G1067">
            <v>4.3746281758424148E-2</v>
          </cell>
          <cell r="H1067">
            <v>4.7051910766397601E-2</v>
          </cell>
          <cell r="I1067">
            <v>4.5954757815329796E-2</v>
          </cell>
          <cell r="J1067">
            <v>3.2809859653803015E-2</v>
          </cell>
          <cell r="K1067">
            <v>4.3667038426979825E-2</v>
          </cell>
          <cell r="L1067">
            <v>4.9319153775987279E-2</v>
          </cell>
          <cell r="M1067">
            <v>4.9741477648246032E-2</v>
          </cell>
          <cell r="N1067">
            <v>5.5713955332278881E-2</v>
          </cell>
        </row>
        <row r="1068">
          <cell r="D1068" t="str">
            <v>7.3.10</v>
          </cell>
          <cell r="E1068">
            <v>3.5670210772040946E-2</v>
          </cell>
          <cell r="F1068">
            <v>4.8920726728376406E-2</v>
          </cell>
          <cell r="G1068">
            <v>4.7318350239838866E-2</v>
          </cell>
          <cell r="H1068">
            <v>5.0989450927499035E-2</v>
          </cell>
          <cell r="I1068">
            <v>4.4650648371197289E-2</v>
          </cell>
          <cell r="J1068">
            <v>3.4328159659798151E-2</v>
          </cell>
          <cell r="K1068">
            <v>5.005503686193033E-2</v>
          </cell>
          <cell r="L1068">
            <v>5.3558774886650597E-2</v>
          </cell>
          <cell r="M1068">
            <v>5.1990497588662192E-2</v>
          </cell>
          <cell r="N1068">
            <v>5.0186628198206865E-2</v>
          </cell>
        </row>
        <row r="1069">
          <cell r="D1069" t="str">
            <v>7.3.11</v>
          </cell>
          <cell r="E1069">
            <v>3.9323099298216452E-2</v>
          </cell>
          <cell r="F1069">
            <v>5.3579153855252887E-2</v>
          </cell>
          <cell r="G1069">
            <v>4.9537732204198104E-2</v>
          </cell>
          <cell r="H1069">
            <v>5.0515957399600235E-2</v>
          </cell>
          <cell r="I1069">
            <v>4.1855136415562037E-2</v>
          </cell>
          <cell r="J1069">
            <v>3.6968723917038676E-2</v>
          </cell>
          <cell r="K1069">
            <v>5.6116041354111329E-2</v>
          </cell>
          <cell r="L1069">
            <v>5.5016658860530386E-2</v>
          </cell>
          <cell r="M1069">
            <v>5.2585540343176695E-2</v>
          </cell>
          <cell r="N1069">
            <v>3.715765179228623E-2</v>
          </cell>
        </row>
        <row r="1070">
          <cell r="D1070" t="str">
            <v>7.3.12</v>
          </cell>
          <cell r="E1070">
            <v>4.1605646541079101E-2</v>
          </cell>
          <cell r="F1070">
            <v>5.5992633123681933E-2</v>
          </cell>
          <cell r="G1070">
            <v>5.0847910510415241E-2</v>
          </cell>
          <cell r="H1070">
            <v>5.3639845154303631E-2</v>
          </cell>
          <cell r="I1070">
            <v>4.0037009979046405E-2</v>
          </cell>
          <cell r="J1070">
            <v>4.3923781958255297E-2</v>
          </cell>
          <cell r="K1070">
            <v>5.7540293093128331E-2</v>
          </cell>
          <cell r="L1070">
            <v>5.711697476207328E-2</v>
          </cell>
          <cell r="M1070">
            <v>5.1168813983121605E-2</v>
          </cell>
          <cell r="N1070">
            <v>3.2946487759951779E-2</v>
          </cell>
        </row>
        <row r="1071">
          <cell r="D1071" t="str">
            <v>7.3.13</v>
          </cell>
          <cell r="E1071">
            <v>4.6197948803078738E-2</v>
          </cell>
          <cell r="F1071">
            <v>5.6030251028494085E-2</v>
          </cell>
          <cell r="G1071">
            <v>5.1388926227357655E-2</v>
          </cell>
          <cell r="H1071">
            <v>5.2737275333189379E-2</v>
          </cell>
          <cell r="I1071">
            <v>4.0085580558922945E-2</v>
          </cell>
          <cell r="J1071">
            <v>4.66544841756504E-2</v>
          </cell>
          <cell r="K1071">
            <v>5.6796391998689084E-2</v>
          </cell>
          <cell r="L1071">
            <v>5.8692079967596726E-2</v>
          </cell>
          <cell r="M1071">
            <v>5.4004845516556217E-2</v>
          </cell>
          <cell r="N1071">
            <v>3.0851856981178802E-2</v>
          </cell>
        </row>
        <row r="1072">
          <cell r="D1072" t="str">
            <v>7.3.14</v>
          </cell>
          <cell r="E1072">
            <v>4.9372736906827225E-2</v>
          </cell>
          <cell r="F1072">
            <v>5.7820188053164745E-2</v>
          </cell>
          <cell r="G1072">
            <v>5.1813695191142164E-2</v>
          </cell>
          <cell r="H1072">
            <v>5.4589901188034522E-2</v>
          </cell>
          <cell r="I1072">
            <v>3.8276072625885643E-2</v>
          </cell>
          <cell r="J1072">
            <v>4.9144901569871502E-2</v>
          </cell>
          <cell r="K1072">
            <v>5.9303173735607922E-2</v>
          </cell>
          <cell r="L1072">
            <v>5.9549692748956426E-2</v>
          </cell>
          <cell r="M1072">
            <v>5.369546159800663E-2</v>
          </cell>
          <cell r="N1072">
            <v>3.4445980774482875E-2</v>
          </cell>
        </row>
        <row r="1073">
          <cell r="D1073" t="str">
            <v>7.3.15</v>
          </cell>
          <cell r="E1073">
            <v>5.1046349948254618E-2</v>
          </cell>
          <cell r="F1073">
            <v>5.8550021355103211E-2</v>
          </cell>
          <cell r="G1073">
            <v>5.2514054770878567E-2</v>
          </cell>
          <cell r="H1073">
            <v>5.2097808160843626E-2</v>
          </cell>
          <cell r="I1073">
            <v>3.6747858478978178E-2</v>
          </cell>
          <cell r="J1073">
            <v>5.4038128855568822E-2</v>
          </cell>
          <cell r="K1073">
            <v>6.1825438070537635E-2</v>
          </cell>
          <cell r="L1073">
            <v>5.8880379679660477E-2</v>
          </cell>
          <cell r="M1073">
            <v>5.5581974065390179E-2</v>
          </cell>
          <cell r="N1073">
            <v>3.1185456467462454E-2</v>
          </cell>
        </row>
        <row r="1074">
          <cell r="D1074" t="str">
            <v>7.3.16</v>
          </cell>
          <cell r="E1074">
            <v>5.3697598916882555E-2</v>
          </cell>
          <cell r="F1074">
            <v>5.7045714704331556E-2</v>
          </cell>
          <cell r="G1074">
            <v>5.0893648317041296E-2</v>
          </cell>
          <cell r="H1074">
            <v>4.7813017293856529E-2</v>
          </cell>
          <cell r="I1074">
            <v>3.7232360048490294E-2</v>
          </cell>
          <cell r="J1074">
            <v>5.8805101652627687E-2</v>
          </cell>
          <cell r="K1074">
            <v>5.9163664665778666E-2</v>
          </cell>
          <cell r="L1074">
            <v>5.6017553294295051E-2</v>
          </cell>
          <cell r="M1074">
            <v>4.9671039204299057E-2</v>
          </cell>
          <cell r="N1074">
            <v>3.4215126623940662E-2</v>
          </cell>
        </row>
        <row r="1075">
          <cell r="D1075" t="str">
            <v>7.3.17</v>
          </cell>
          <cell r="E1075">
            <v>5.8053395975005244E-2</v>
          </cell>
          <cell r="F1075">
            <v>5.2438919799965435E-2</v>
          </cell>
          <cell r="G1075">
            <v>4.9760644420550323E-2</v>
          </cell>
          <cell r="H1075">
            <v>4.6355418666237103E-2</v>
          </cell>
          <cell r="I1075">
            <v>3.8647187746896516E-2</v>
          </cell>
          <cell r="J1075">
            <v>6.1774388941502389E-2</v>
          </cell>
          <cell r="K1075">
            <v>5.6536096572677476E-2</v>
          </cell>
          <cell r="L1075">
            <v>5.1105052524869243E-2</v>
          </cell>
          <cell r="M1075">
            <v>4.067694881291329E-2</v>
          </cell>
          <cell r="N1075">
            <v>3.4400161210479528E-2</v>
          </cell>
        </row>
        <row r="1076">
          <cell r="D1076" t="str">
            <v>7.3.18</v>
          </cell>
          <cell r="E1076">
            <v>6.2164438134349131E-2</v>
          </cell>
          <cell r="F1076">
            <v>4.1612185132592919E-2</v>
          </cell>
          <cell r="G1076">
            <v>4.8254671285477849E-2</v>
          </cell>
          <cell r="H1076">
            <v>4.1801428667289683E-2</v>
          </cell>
          <cell r="I1076">
            <v>3.9182290557378686E-2</v>
          </cell>
          <cell r="J1076">
            <v>6.6565279673118066E-2</v>
          </cell>
          <cell r="K1076">
            <v>4.665094560105424E-2</v>
          </cell>
          <cell r="L1076">
            <v>4.6164333142760597E-2</v>
          </cell>
          <cell r="M1076">
            <v>3.9223750664412839E-2</v>
          </cell>
          <cell r="N1076">
            <v>3.9206359693495535E-2</v>
          </cell>
        </row>
        <row r="1077">
          <cell r="D1077" t="str">
            <v>7.3.19</v>
          </cell>
          <cell r="E1077">
            <v>6.4233126292060405E-2</v>
          </cell>
          <cell r="F1077">
            <v>3.6467771833962354E-2</v>
          </cell>
          <cell r="G1077">
            <v>4.6045655809479169E-2</v>
          </cell>
          <cell r="H1077">
            <v>4.0932327294718338E-2</v>
          </cell>
          <cell r="I1077">
            <v>3.9415131825323475E-2</v>
          </cell>
          <cell r="J1077">
            <v>6.8501686645714238E-2</v>
          </cell>
          <cell r="K1077">
            <v>4.0594543545856253E-2</v>
          </cell>
          <cell r="L1077">
            <v>4.2261947251459001E-2</v>
          </cell>
          <cell r="M1077">
            <v>3.7215002445451839E-2</v>
          </cell>
          <cell r="N1077">
            <v>3.8762111384105721E-2</v>
          </cell>
        </row>
        <row r="1078">
          <cell r="D1078" t="str">
            <v>7.3.20</v>
          </cell>
          <cell r="E1078">
            <v>6.1709975154163176E-2</v>
          </cell>
          <cell r="F1078">
            <v>3.4643143629415812E-2</v>
          </cell>
          <cell r="G1078">
            <v>4.410215891047068E-2</v>
          </cell>
          <cell r="H1078">
            <v>3.9866686916391329E-2</v>
          </cell>
          <cell r="I1078">
            <v>4.0245129128794438E-2</v>
          </cell>
          <cell r="J1078">
            <v>6.4592449449927772E-2</v>
          </cell>
          <cell r="K1078">
            <v>3.6461978559307988E-2</v>
          </cell>
          <cell r="L1078">
            <v>4.0594951705389577E-2</v>
          </cell>
          <cell r="M1078">
            <v>3.6359352184409624E-2</v>
          </cell>
          <cell r="N1078">
            <v>4.0123784109165658E-2</v>
          </cell>
        </row>
        <row r="1079">
          <cell r="D1079" t="str">
            <v>7.3.21</v>
          </cell>
          <cell r="E1079">
            <v>5.7473013983319179E-2</v>
          </cell>
          <cell r="F1079">
            <v>3.6425998579070043E-2</v>
          </cell>
          <cell r="G1079">
            <v>4.1604120317371221E-2</v>
          </cell>
          <cell r="H1079">
            <v>3.8460058206069583E-2</v>
          </cell>
          <cell r="I1079">
            <v>4.1221475705029001E-2</v>
          </cell>
          <cell r="J1079">
            <v>5.9338548912776838E-2</v>
          </cell>
          <cell r="K1079">
            <v>3.7014473504497471E-2</v>
          </cell>
          <cell r="L1079">
            <v>3.7506335889135808E-2</v>
          </cell>
          <cell r="M1079">
            <v>3.5255767442319688E-2</v>
          </cell>
          <cell r="N1079">
            <v>4.5694244654672624E-2</v>
          </cell>
        </row>
        <row r="1080">
          <cell r="D1080" t="str">
            <v>7.3.22</v>
          </cell>
          <cell r="E1080">
            <v>5.4220847717147642E-2</v>
          </cell>
          <cell r="F1080">
            <v>4.1458686900184949E-2</v>
          </cell>
          <cell r="G1080">
            <v>4.0091902985522482E-2</v>
          </cell>
          <cell r="H1080">
            <v>4.0094952518349367E-2</v>
          </cell>
          <cell r="I1080">
            <v>4.3008126894594996E-2</v>
          </cell>
          <cell r="J1080">
            <v>5.1057869861208124E-2</v>
          </cell>
          <cell r="K1080">
            <v>4.0100517960099051E-2</v>
          </cell>
          <cell r="L1080">
            <v>3.5692015880442254E-2</v>
          </cell>
          <cell r="M1080">
            <v>3.5629179611695566E-2</v>
          </cell>
          <cell r="N1080">
            <v>4.6896452899373685E-2</v>
          </cell>
        </row>
        <row r="1081">
          <cell r="D1081" t="str">
            <v>7.3.23</v>
          </cell>
          <cell r="E1081">
            <v>4.6538414810243588E-2</v>
          </cell>
          <cell r="F1081">
            <v>3.8793928817774333E-2</v>
          </cell>
          <cell r="G1081">
            <v>3.6754047968817011E-2</v>
          </cell>
          <cell r="H1081">
            <v>3.8124005122372996E-2</v>
          </cell>
          <cell r="I1081">
            <v>4.2762912761382686E-2</v>
          </cell>
          <cell r="J1081">
            <v>4.2397641368316481E-2</v>
          </cell>
          <cell r="K1081">
            <v>3.6960882728267204E-2</v>
          </cell>
          <cell r="L1081">
            <v>3.2129783327156825E-2</v>
          </cell>
          <cell r="M1081">
            <v>3.4403580159170263E-2</v>
          </cell>
          <cell r="N1081">
            <v>4.5431208330089727E-2</v>
          </cell>
        </row>
        <row r="1082">
          <cell r="D1082" t="str">
            <v>7.3.24</v>
          </cell>
          <cell r="E1082">
            <v>3.7959179384904888E-2</v>
          </cell>
          <cell r="F1082">
            <v>3.640585112447469E-2</v>
          </cell>
          <cell r="G1082">
            <v>3.3195196993752035E-2</v>
          </cell>
          <cell r="H1082">
            <v>3.5119309834971087E-2</v>
          </cell>
          <cell r="I1082">
            <v>4.1421354148711453E-2</v>
          </cell>
          <cell r="J1082">
            <v>3.4836002013784027E-2</v>
          </cell>
          <cell r="K1082">
            <v>3.327184538889847E-2</v>
          </cell>
          <cell r="L1082">
            <v>2.8170291474964599E-2</v>
          </cell>
          <cell r="M1082">
            <v>3.3039387910552616E-2</v>
          </cell>
          <cell r="N1082">
            <v>4.1928103783430398E-2</v>
          </cell>
        </row>
        <row r="1083">
          <cell r="D1083" t="str">
            <v>7.4.1</v>
          </cell>
          <cell r="E1083">
            <v>3.280051311548645E-2</v>
          </cell>
          <cell r="F1083">
            <v>3.3752903634409019E-2</v>
          </cell>
          <cell r="G1083">
            <v>3.0514772051890297E-2</v>
          </cell>
          <cell r="H1083">
            <v>3.3044998080750204E-2</v>
          </cell>
          <cell r="I1083">
            <v>4.0010180632579523E-2</v>
          </cell>
          <cell r="J1083">
            <v>2.8642037933787976E-2</v>
          </cell>
          <cell r="K1083">
            <v>3.0616492071564413E-2</v>
          </cell>
          <cell r="L1083">
            <v>2.6547542449504833E-2</v>
          </cell>
          <cell r="M1083">
            <v>3.1153872652046062E-2</v>
          </cell>
          <cell r="N1083">
            <v>3.6345419190678255E-2</v>
          </cell>
        </row>
        <row r="1084">
          <cell r="D1084" t="str">
            <v>7.4.2</v>
          </cell>
          <cell r="E1084">
            <v>2.8284151613220281E-2</v>
          </cell>
          <cell r="F1084">
            <v>3.3371379650614805E-2</v>
          </cell>
          <cell r="G1084">
            <v>3.0323637240091142E-2</v>
          </cell>
          <cell r="H1084">
            <v>3.2210893558465424E-2</v>
          </cell>
          <cell r="I1084">
            <v>3.8927591569328152E-2</v>
          </cell>
          <cell r="J1084">
            <v>2.5148930351807524E-2</v>
          </cell>
          <cell r="K1084">
            <v>2.8833432914309117E-2</v>
          </cell>
          <cell r="L1084">
            <v>2.5261153311275254E-2</v>
          </cell>
          <cell r="M1084">
            <v>3.1538273944510725E-2</v>
          </cell>
          <cell r="N1084">
            <v>3.4840142274630177E-2</v>
          </cell>
        </row>
        <row r="1085">
          <cell r="D1085" t="str">
            <v>7.4.3</v>
          </cell>
          <cell r="E1085">
            <v>2.5714549184849795E-2</v>
          </cell>
          <cell r="F1085">
            <v>3.280515521516076E-2</v>
          </cell>
          <cell r="G1085">
            <v>3.0029888662500306E-2</v>
          </cell>
          <cell r="H1085">
            <v>3.154837310419522E-2</v>
          </cell>
          <cell r="I1085">
            <v>4.031758099883237E-2</v>
          </cell>
          <cell r="J1085">
            <v>2.2426898168896831E-2</v>
          </cell>
          <cell r="K1085">
            <v>2.8293638255026191E-2</v>
          </cell>
          <cell r="L1085">
            <v>2.3975029477348891E-2</v>
          </cell>
          <cell r="M1085">
            <v>3.0931115922573194E-2</v>
          </cell>
          <cell r="N1085">
            <v>3.9407598133049178E-2</v>
          </cell>
        </row>
        <row r="1086">
          <cell r="D1086" t="str">
            <v>7.4.4</v>
          </cell>
          <cell r="E1086">
            <v>2.4526233027156417E-2</v>
          </cell>
          <cell r="F1086">
            <v>3.1305722100945559E-2</v>
          </cell>
          <cell r="G1086">
            <v>2.9763741394121298E-2</v>
          </cell>
          <cell r="H1086">
            <v>3.0723294861605951E-2</v>
          </cell>
          <cell r="I1086">
            <v>4.075883202305481E-2</v>
          </cell>
          <cell r="J1086">
            <v>2.1095453235844146E-2</v>
          </cell>
          <cell r="K1086">
            <v>2.7865232121688149E-2</v>
          </cell>
          <cell r="L1086">
            <v>2.4303547632816232E-2</v>
          </cell>
          <cell r="M1086">
            <v>3.1477089711795594E-2</v>
          </cell>
          <cell r="N1086">
            <v>3.9228872895649455E-2</v>
          </cell>
        </row>
        <row r="1087">
          <cell r="D1087" t="str">
            <v>7.4.5</v>
          </cell>
          <cell r="E1087">
            <v>2.4746963084296383E-2</v>
          </cell>
          <cell r="F1087">
            <v>3.0149424873205658E-2</v>
          </cell>
          <cell r="G1087">
            <v>3.1340240234785814E-2</v>
          </cell>
          <cell r="H1087">
            <v>3.1637745986250736E-2</v>
          </cell>
          <cell r="I1087">
            <v>4.168260112739125E-2</v>
          </cell>
          <cell r="J1087">
            <v>2.1974984423505924E-2</v>
          </cell>
          <cell r="K1087">
            <v>2.7306384161914658E-2</v>
          </cell>
          <cell r="L1087">
            <v>2.7331302381273466E-2</v>
          </cell>
          <cell r="M1087">
            <v>3.2955456437258702E-2</v>
          </cell>
          <cell r="N1087">
            <v>4.137268137294968E-2</v>
          </cell>
        </row>
        <row r="1088">
          <cell r="D1088" t="str">
            <v>7.4.6</v>
          </cell>
          <cell r="E1088">
            <v>2.4977990553725609E-2</v>
          </cell>
          <cell r="F1088">
            <v>2.8415287329786702E-2</v>
          </cell>
          <cell r="G1088">
            <v>3.2193999644637171E-2</v>
          </cell>
          <cell r="H1088">
            <v>3.4669643672141461E-2</v>
          </cell>
          <cell r="I1088">
            <v>4.3950055981362771E-2</v>
          </cell>
          <cell r="J1088">
            <v>2.4673253116961509E-2</v>
          </cell>
          <cell r="K1088">
            <v>2.4230760091667625E-2</v>
          </cell>
          <cell r="L1088">
            <v>3.4587395482349348E-2</v>
          </cell>
          <cell r="M1088">
            <v>4.2475550088771179E-2</v>
          </cell>
          <cell r="N1088">
            <v>5.2546412290850594E-2</v>
          </cell>
        </row>
        <row r="1089">
          <cell r="D1089" t="str">
            <v>7.4.7</v>
          </cell>
          <cell r="E1089">
            <v>2.8227632001484038E-2</v>
          </cell>
          <cell r="F1089">
            <v>2.8977782351641116E-2</v>
          </cell>
          <cell r="G1089">
            <v>3.7261611054612731E-2</v>
          </cell>
          <cell r="H1089">
            <v>4.0904599342937699E-2</v>
          </cell>
          <cell r="I1089">
            <v>4.5773456407199827E-2</v>
          </cell>
          <cell r="J1089">
            <v>2.8112559055577878E-2</v>
          </cell>
          <cell r="K1089">
            <v>2.8182084844750131E-2</v>
          </cell>
          <cell r="L1089">
            <v>3.9995950231851478E-2</v>
          </cell>
          <cell r="M1089">
            <v>4.5216805499864364E-2</v>
          </cell>
          <cell r="N1089">
            <v>6.3703647023370169E-2</v>
          </cell>
        </row>
        <row r="1090">
          <cell r="D1090" t="str">
            <v>7.4.8</v>
          </cell>
          <cell r="E1090">
            <v>3.2376891408198882E-2</v>
          </cell>
          <cell r="F1090">
            <v>3.719583859897526E-2</v>
          </cell>
          <cell r="G1090">
            <v>4.1828613550086609E-2</v>
          </cell>
          <cell r="H1090">
            <v>4.6486993130958776E-2</v>
          </cell>
          <cell r="I1090">
            <v>4.6574018285368314E-2</v>
          </cell>
          <cell r="J1090">
            <v>3.0739468328311485E-2</v>
          </cell>
          <cell r="K1090">
            <v>3.6676632458847301E-2</v>
          </cell>
          <cell r="L1090">
            <v>4.4920977684724452E-2</v>
          </cell>
          <cell r="M1090">
            <v>5.0653770462126164E-2</v>
          </cell>
          <cell r="N1090">
            <v>5.8822366144262603E-2</v>
          </cell>
        </row>
        <row r="1091">
          <cell r="D1091" t="str">
            <v>7.4.9</v>
          </cell>
          <cell r="E1091">
            <v>3.4390966062709992E-2</v>
          </cell>
          <cell r="F1091">
            <v>4.5099122393397209E-2</v>
          </cell>
          <cell r="G1091">
            <v>4.5098050948797194E-2</v>
          </cell>
          <cell r="H1091">
            <v>4.9336966785240063E-2</v>
          </cell>
          <cell r="I1091">
            <v>4.6678171867998525E-2</v>
          </cell>
          <cell r="J1091">
            <v>3.3795261259319642E-2</v>
          </cell>
          <cell r="K1091">
            <v>4.551939745989092E-2</v>
          </cell>
          <cell r="L1091">
            <v>5.0545163608674032E-2</v>
          </cell>
          <cell r="M1091">
            <v>5.1395764407985968E-2</v>
          </cell>
          <cell r="N1091">
            <v>5.1983007935311083E-2</v>
          </cell>
        </row>
        <row r="1092">
          <cell r="D1092" t="str">
            <v>7.4.10</v>
          </cell>
          <cell r="E1092">
            <v>3.6522775769517013E-2</v>
          </cell>
          <cell r="F1092">
            <v>4.9769143828375918E-2</v>
          </cell>
          <cell r="G1092">
            <v>4.7261885963836459E-2</v>
          </cell>
          <cell r="H1092">
            <v>5.0342146852739682E-2</v>
          </cell>
          <cell r="I1092">
            <v>4.5764119646713133E-2</v>
          </cell>
          <cell r="J1092">
            <v>3.9158087212231969E-2</v>
          </cell>
          <cell r="K1092">
            <v>5.0328578747080237E-2</v>
          </cell>
          <cell r="L1092">
            <v>5.3501551499565238E-2</v>
          </cell>
          <cell r="M1092">
            <v>5.2817847404649891E-2</v>
          </cell>
          <cell r="N1092">
            <v>4.5751474532895846E-2</v>
          </cell>
        </row>
        <row r="1093">
          <cell r="D1093" t="str">
            <v>7.4.11</v>
          </cell>
          <cell r="E1093">
            <v>3.9013661071801972E-2</v>
          </cell>
          <cell r="F1093">
            <v>5.4052907410564607E-2</v>
          </cell>
          <cell r="G1093">
            <v>4.9441497097955305E-2</v>
          </cell>
          <cell r="H1093">
            <v>5.0861645269581084E-2</v>
          </cell>
          <cell r="I1093">
            <v>4.4737551146381942E-2</v>
          </cell>
          <cell r="J1093">
            <v>4.1072098069708241E-2</v>
          </cell>
          <cell r="K1093">
            <v>5.5729529898833015E-2</v>
          </cell>
          <cell r="L1093">
            <v>5.6346266686824353E-2</v>
          </cell>
          <cell r="M1093">
            <v>5.3500026376241662E-2</v>
          </cell>
          <cell r="N1093">
            <v>3.833181828458055E-2</v>
          </cell>
        </row>
        <row r="1094">
          <cell r="D1094" t="str">
            <v>7.4.12</v>
          </cell>
          <cell r="E1094">
            <v>4.2903297786874933E-2</v>
          </cell>
          <cell r="F1094">
            <v>5.5534817253412978E-2</v>
          </cell>
          <cell r="G1094">
            <v>5.0442356169731785E-2</v>
          </cell>
          <cell r="H1094">
            <v>5.2990999739721087E-2</v>
          </cell>
          <cell r="I1094">
            <v>4.2919805043689495E-2</v>
          </cell>
          <cell r="J1094">
            <v>4.5015395588163698E-2</v>
          </cell>
          <cell r="K1094">
            <v>5.7025960433366586E-2</v>
          </cell>
          <cell r="L1094">
            <v>5.74008921081684E-2</v>
          </cell>
          <cell r="M1094">
            <v>5.0845682843422266E-2</v>
          </cell>
          <cell r="N1094">
            <v>3.4598214784805514E-2</v>
          </cell>
        </row>
        <row r="1095">
          <cell r="D1095" t="str">
            <v>7.4.13</v>
          </cell>
          <cell r="E1095">
            <v>4.7529976028198445E-2</v>
          </cell>
          <cell r="F1095">
            <v>5.6180403610267278E-2</v>
          </cell>
          <cell r="G1095">
            <v>5.1051907695463486E-2</v>
          </cell>
          <cell r="H1095">
            <v>5.2744705197043683E-2</v>
          </cell>
          <cell r="I1095">
            <v>4.1584553263450806E-2</v>
          </cell>
          <cell r="J1095">
            <v>4.7536287478371762E-2</v>
          </cell>
          <cell r="K1095">
            <v>5.6869503523568989E-2</v>
          </cell>
          <cell r="L1095">
            <v>5.8030734728023094E-2</v>
          </cell>
          <cell r="M1095">
            <v>5.3986545522366335E-2</v>
          </cell>
          <cell r="N1095">
            <v>3.4267247643765861E-2</v>
          </cell>
        </row>
        <row r="1096">
          <cell r="D1096" t="str">
            <v>7.4.14</v>
          </cell>
          <cell r="E1096">
            <v>4.9757673045638204E-2</v>
          </cell>
          <cell r="F1096">
            <v>5.6674615555388094E-2</v>
          </cell>
          <cell r="G1096">
            <v>5.192764328518721E-2</v>
          </cell>
          <cell r="H1096">
            <v>5.5103572957469447E-2</v>
          </cell>
          <cell r="I1096">
            <v>3.8128241331833519E-2</v>
          </cell>
          <cell r="J1096">
            <v>5.1993054391505707E-2</v>
          </cell>
          <cell r="K1096">
            <v>5.8381822609045744E-2</v>
          </cell>
          <cell r="L1096">
            <v>5.9075125525669868E-2</v>
          </cell>
          <cell r="M1096">
            <v>5.3679399232811689E-2</v>
          </cell>
          <cell r="N1096">
            <v>3.0313032508167963E-2</v>
          </cell>
        </row>
        <row r="1097">
          <cell r="D1097" t="str">
            <v>7.4.15</v>
          </cell>
          <cell r="E1097">
            <v>5.2022174502438831E-2</v>
          </cell>
          <cell r="F1097">
            <v>5.7152696543552622E-2</v>
          </cell>
          <cell r="G1097">
            <v>5.2193303011693795E-2</v>
          </cell>
          <cell r="H1097">
            <v>5.1929712656649397E-2</v>
          </cell>
          <cell r="I1097">
            <v>3.6093112637656924E-2</v>
          </cell>
          <cell r="J1097">
            <v>5.3888654969760225E-2</v>
          </cell>
          <cell r="K1097">
            <v>6.1213179702907364E-2</v>
          </cell>
          <cell r="L1097">
            <v>5.8350640697647463E-2</v>
          </cell>
          <cell r="M1097">
            <v>5.3627655676758139E-2</v>
          </cell>
          <cell r="N1097">
            <v>3.1442275897209875E-2</v>
          </cell>
        </row>
        <row r="1098">
          <cell r="D1098" t="str">
            <v>7.4.16</v>
          </cell>
          <cell r="E1098">
            <v>5.506092651265946E-2</v>
          </cell>
          <cell r="F1098">
            <v>5.5759099214743618E-2</v>
          </cell>
          <cell r="G1098">
            <v>5.0437862505492502E-2</v>
          </cell>
          <cell r="H1098">
            <v>4.7194390722306634E-2</v>
          </cell>
          <cell r="I1098">
            <v>3.723100953402033E-2</v>
          </cell>
          <cell r="J1098">
            <v>5.6456948470957356E-2</v>
          </cell>
          <cell r="K1098">
            <v>5.9633038195876689E-2</v>
          </cell>
          <cell r="L1098">
            <v>5.5762331915438293E-2</v>
          </cell>
          <cell r="M1098">
            <v>4.7919361343268477E-2</v>
          </cell>
          <cell r="N1098">
            <v>3.2879878703350136E-2</v>
          </cell>
        </row>
        <row r="1099">
          <cell r="D1099" t="str">
            <v>7.4.17</v>
          </cell>
          <cell r="E1099">
            <v>5.7005083173360616E-2</v>
          </cell>
          <cell r="F1099">
            <v>5.2778889999414318E-2</v>
          </cell>
          <cell r="G1099">
            <v>5.0028207746908811E-2</v>
          </cell>
          <cell r="H1099">
            <v>4.5699842213850629E-2</v>
          </cell>
          <cell r="I1099">
            <v>3.8155158760921119E-2</v>
          </cell>
          <cell r="J1099">
            <v>6.2152739085667812E-2</v>
          </cell>
          <cell r="K1099">
            <v>5.5564389080927229E-2</v>
          </cell>
          <cell r="L1099">
            <v>4.9974402216343992E-2</v>
          </cell>
          <cell r="M1099">
            <v>3.9667128947536073E-2</v>
          </cell>
          <cell r="N1099">
            <v>3.6379454994853629E-2</v>
          </cell>
        </row>
        <row r="1100">
          <cell r="D1100" t="str">
            <v>7.4.18</v>
          </cell>
          <cell r="E1100">
            <v>6.0261487763132102E-2</v>
          </cell>
          <cell r="F1100">
            <v>4.1900697729526037E-2</v>
          </cell>
          <cell r="G1100">
            <v>4.8311917772953981E-2</v>
          </cell>
          <cell r="H1100">
            <v>4.1232554171874443E-2</v>
          </cell>
          <cell r="I1100">
            <v>3.9724518525475101E-2</v>
          </cell>
          <cell r="J1100">
            <v>6.4575931754919033E-2</v>
          </cell>
          <cell r="K1100">
            <v>4.7451603654928676E-2</v>
          </cell>
          <cell r="L1100">
            <v>4.4863855627438963E-2</v>
          </cell>
          <cell r="M1100">
            <v>3.8667714413621553E-2</v>
          </cell>
          <cell r="N1100">
            <v>4.0794370825800522E-2</v>
          </cell>
        </row>
        <row r="1101">
          <cell r="D1101" t="str">
            <v>7.4.19</v>
          </cell>
          <cell r="E1101">
            <v>6.1196174349238394E-2</v>
          </cell>
          <cell r="F1101">
            <v>3.6237150566501397E-2</v>
          </cell>
          <cell r="G1101">
            <v>4.6687874400824274E-2</v>
          </cell>
          <cell r="H1101">
            <v>3.9481667795446033E-2</v>
          </cell>
          <cell r="I1101">
            <v>3.9672655553102426E-2</v>
          </cell>
          <cell r="J1101">
            <v>6.4041557259387802E-2</v>
          </cell>
          <cell r="K1101">
            <v>3.9839407058357451E-2</v>
          </cell>
          <cell r="L1101">
            <v>4.1370910191309708E-2</v>
          </cell>
          <cell r="M1101">
            <v>3.6629537181996935E-2</v>
          </cell>
          <cell r="N1101">
            <v>4.1361153918104875E-2</v>
          </cell>
        </row>
        <row r="1102">
          <cell r="D1102" t="str">
            <v>7.4.20</v>
          </cell>
          <cell r="E1102">
            <v>5.9058496814085044E-2</v>
          </cell>
          <cell r="F1102">
            <v>3.4750516799760156E-2</v>
          </cell>
          <cell r="G1102">
            <v>4.4277081029592588E-2</v>
          </cell>
          <cell r="H1102">
            <v>3.8584167430792807E-2</v>
          </cell>
          <cell r="I1102">
            <v>4.1096167041249729E-2</v>
          </cell>
          <cell r="J1102">
            <v>6.0250494007592019E-2</v>
          </cell>
          <cell r="K1102">
            <v>3.6043110217535743E-2</v>
          </cell>
          <cell r="L1102">
            <v>3.9318587529685513E-2</v>
          </cell>
          <cell r="M1102">
            <v>3.5494421929351448E-2</v>
          </cell>
          <cell r="N1102">
            <v>4.1904335540360618E-2</v>
          </cell>
        </row>
        <row r="1103">
          <cell r="D1103" t="str">
            <v>7.4.21</v>
          </cell>
          <cell r="E1103">
            <v>5.3586193509420704E-2</v>
          </cell>
          <cell r="F1103">
            <v>3.5853219867797548E-2</v>
          </cell>
          <cell r="G1103">
            <v>4.1731141971213567E-2</v>
          </cell>
          <cell r="H1103">
            <v>3.6334335434012772E-2</v>
          </cell>
          <cell r="I1103">
            <v>4.1169958334052979E-2</v>
          </cell>
          <cell r="J1103">
            <v>5.6327217746145179E-2</v>
          </cell>
          <cell r="K1103">
            <v>3.7625157054615499E-2</v>
          </cell>
          <cell r="L1103">
            <v>3.5887060039751562E-2</v>
          </cell>
          <cell r="M1103">
            <v>3.4135685152424405E-2</v>
          </cell>
          <cell r="N1103">
            <v>4.7360101044104173E-2</v>
          </cell>
        </row>
        <row r="1104">
          <cell r="D1104" t="str">
            <v>7.4.22</v>
          </cell>
          <cell r="E1104">
            <v>5.041681445215216E-2</v>
          </cell>
          <cell r="F1104">
            <v>4.013538228841413E-2</v>
          </cell>
          <cell r="G1104">
            <v>3.9722837412931172E-2</v>
          </cell>
          <cell r="H1104">
            <v>3.7553773107805742E-2</v>
          </cell>
          <cell r="I1104">
            <v>4.2680446616454211E-2</v>
          </cell>
          <cell r="J1104">
            <v>4.8899594668586233E-2</v>
          </cell>
          <cell r="K1104">
            <v>3.8831817231068474E-2</v>
          </cell>
          <cell r="L1104">
            <v>3.465643582525639E-2</v>
          </cell>
          <cell r="M1104">
            <v>3.4846474418937151E-2</v>
          </cell>
          <cell r="N1104">
            <v>4.498022817901242E-2</v>
          </cell>
        </row>
        <row r="1105">
          <cell r="D1105" t="str">
            <v>7.4.23</v>
          </cell>
          <cell r="E1105">
            <v>4.4001696261795023E-2</v>
          </cell>
          <cell r="F1105">
            <v>3.7131036308267994E-2</v>
          </cell>
          <cell r="G1105">
            <v>3.5815364084564733E-2</v>
          </cell>
          <cell r="H1105">
            <v>3.6086642453636068E-2</v>
          </cell>
          <cell r="I1105">
            <v>4.3442354781360978E-2</v>
          </cell>
          <cell r="J1105">
            <v>3.949499469515045E-2</v>
          </cell>
          <cell r="K1105">
            <v>3.5609006414531776E-2</v>
          </cell>
          <cell r="L1105">
            <v>3.1011981223965486E-2</v>
          </cell>
          <cell r="M1105">
            <v>3.3784001930222012E-2</v>
          </cell>
          <cell r="N1105">
            <v>4.3145574115696375E-2</v>
          </cell>
        </row>
        <row r="1106">
          <cell r="D1106" t="str">
            <v>7.4.24</v>
          </cell>
          <cell r="E1106">
            <v>3.5617678908559283E-2</v>
          </cell>
          <cell r="F1106">
            <v>3.5016806875877077E-2</v>
          </cell>
          <cell r="G1106">
            <v>3.2314565070127865E-2</v>
          </cell>
          <cell r="H1106">
            <v>3.3296335474525082E-2</v>
          </cell>
          <cell r="I1106">
            <v>4.2927858890521531E-2</v>
          </cell>
          <cell r="J1106">
            <v>3.2528098727839676E-2</v>
          </cell>
          <cell r="K1106">
            <v>3.2329841797697947E-2</v>
          </cell>
          <cell r="L1106">
            <v>2.6981161925093741E-2</v>
          </cell>
          <cell r="M1106">
            <v>3.2600818499459935E-2</v>
          </cell>
          <cell r="N1106">
            <v>3.8240691766540214E-2</v>
          </cell>
        </row>
        <row r="1107">
          <cell r="D1107" t="str">
            <v>7.5.1</v>
          </cell>
          <cell r="E1107">
            <v>3.3665213396014533E-2</v>
          </cell>
          <cell r="F1107">
            <v>3.5875757900561446E-2</v>
          </cell>
          <cell r="G1107">
            <v>3.1347468342632176E-2</v>
          </cell>
          <cell r="H1107">
            <v>3.3743439948260186E-2</v>
          </cell>
          <cell r="I1107">
            <v>4.1665319807954911E-2</v>
          </cell>
          <cell r="J1107">
            <v>2.8894739443621611E-2</v>
          </cell>
          <cell r="K1107">
            <v>3.2045638773711659E-2</v>
          </cell>
          <cell r="L1107">
            <v>2.7707046087971834E-2</v>
          </cell>
          <cell r="M1107">
            <v>3.3279850082244745E-2</v>
          </cell>
          <cell r="N1107">
            <v>3.6636899495987037E-2</v>
          </cell>
        </row>
        <row r="1108">
          <cell r="D1108" t="str">
            <v>7.5.2</v>
          </cell>
          <cell r="E1108">
            <v>2.8729833899110133E-2</v>
          </cell>
          <cell r="F1108">
            <v>3.5606352759609612E-2</v>
          </cell>
          <cell r="G1108">
            <v>3.1549934267335336E-2</v>
          </cell>
          <cell r="H1108">
            <v>3.2794996565370847E-2</v>
          </cell>
          <cell r="I1108">
            <v>4.1234146431193497E-2</v>
          </cell>
          <cell r="J1108">
            <v>2.4549934708513556E-2</v>
          </cell>
          <cell r="K1108">
            <v>3.0059285666782398E-2</v>
          </cell>
          <cell r="L1108">
            <v>2.6662777623934462E-2</v>
          </cell>
          <cell r="M1108">
            <v>3.3692820809282868E-2</v>
          </cell>
          <cell r="N1108">
            <v>3.4956368480251916E-2</v>
          </cell>
        </row>
        <row r="1109">
          <cell r="D1109" t="str">
            <v>7.5.3</v>
          </cell>
          <cell r="E1109">
            <v>2.5941702406768106E-2</v>
          </cell>
          <cell r="F1109">
            <v>3.5202458671051075E-2</v>
          </cell>
          <cell r="G1109">
            <v>3.0944941609087815E-2</v>
          </cell>
          <cell r="H1109">
            <v>3.1422224314415936E-2</v>
          </cell>
          <cell r="I1109">
            <v>4.0429781573151212E-2</v>
          </cell>
          <cell r="J1109">
            <v>2.2198278165607151E-2</v>
          </cell>
          <cell r="K1109">
            <v>2.9542965036745E-2</v>
          </cell>
          <cell r="L1109">
            <v>2.5067851037862611E-2</v>
          </cell>
          <cell r="M1109">
            <v>3.2465204535862165E-2</v>
          </cell>
          <cell r="N1109">
            <v>3.6585874059679779E-2</v>
          </cell>
        </row>
        <row r="1110">
          <cell r="D1110" t="str">
            <v>7.5.4</v>
          </cell>
          <cell r="E1110">
            <v>2.5271315956075562E-2</v>
          </cell>
          <cell r="F1110">
            <v>3.3681864385046258E-2</v>
          </cell>
          <cell r="G1110">
            <v>3.0678270601500027E-2</v>
          </cell>
          <cell r="H1110">
            <v>3.1238724266891824E-2</v>
          </cell>
          <cell r="I1110">
            <v>3.9761471768621034E-2</v>
          </cell>
          <cell r="J1110">
            <v>2.1227540553841018E-2</v>
          </cell>
          <cell r="K1110">
            <v>2.9689290120143742E-2</v>
          </cell>
          <cell r="L1110">
            <v>2.5704352618781619E-2</v>
          </cell>
          <cell r="M1110">
            <v>3.2328887819287687E-2</v>
          </cell>
          <cell r="N1110">
            <v>3.981771830917992E-2</v>
          </cell>
        </row>
        <row r="1111">
          <cell r="D1111" t="str">
            <v>7.5.5</v>
          </cell>
          <cell r="E1111">
            <v>2.4654791765954608E-2</v>
          </cell>
          <cell r="F1111">
            <v>3.249242560062874E-2</v>
          </cell>
          <cell r="G1111">
            <v>3.2200230342247442E-2</v>
          </cell>
          <cell r="H1111">
            <v>3.2444067716314931E-2</v>
          </cell>
          <cell r="I1111">
            <v>4.0301584435659052E-2</v>
          </cell>
          <cell r="J1111">
            <v>2.1351468860852655E-2</v>
          </cell>
          <cell r="K1111">
            <v>2.9654292882673201E-2</v>
          </cell>
          <cell r="L1111">
            <v>2.8251892110257179E-2</v>
          </cell>
          <cell r="M1111">
            <v>3.4961312952069647E-2</v>
          </cell>
          <cell r="N1111">
            <v>3.6401940722567264E-2</v>
          </cell>
        </row>
        <row r="1112">
          <cell r="D1112" t="str">
            <v>7.5.6</v>
          </cell>
          <cell r="E1112">
            <v>2.5230090941309114E-2</v>
          </cell>
          <cell r="F1112">
            <v>3.0471032552013038E-2</v>
          </cell>
          <cell r="G1112">
            <v>3.2886136671659988E-2</v>
          </cell>
          <cell r="H1112">
            <v>3.5054026071998583E-2</v>
          </cell>
          <cell r="I1112">
            <v>4.4001769936053821E-2</v>
          </cell>
          <cell r="J1112">
            <v>2.3502715533673287E-2</v>
          </cell>
          <cell r="K1112">
            <v>2.5649757498102443E-2</v>
          </cell>
          <cell r="L1112">
            <v>3.4586007619342204E-2</v>
          </cell>
          <cell r="M1112">
            <v>4.3201869070665581E-2</v>
          </cell>
          <cell r="N1112">
            <v>4.7203554780545783E-2</v>
          </cell>
        </row>
        <row r="1113">
          <cell r="D1113" t="str">
            <v>7.5.7</v>
          </cell>
          <cell r="E1113">
            <v>2.8294277270889158E-2</v>
          </cell>
          <cell r="F1113">
            <v>3.0626576703667759E-2</v>
          </cell>
          <cell r="G1113">
            <v>3.7176415060670744E-2</v>
          </cell>
          <cell r="H1113">
            <v>4.2543226704414114E-2</v>
          </cell>
          <cell r="I1113">
            <v>4.6600835189319512E-2</v>
          </cell>
          <cell r="J1113">
            <v>2.7861116263073808E-2</v>
          </cell>
          <cell r="K1113">
            <v>2.8418301337550363E-2</v>
          </cell>
          <cell r="L1113">
            <v>4.0220873170840221E-2</v>
          </cell>
          <cell r="M1113">
            <v>4.6878974209049538E-2</v>
          </cell>
          <cell r="N1113">
            <v>5.8932597498188508E-2</v>
          </cell>
        </row>
        <row r="1114">
          <cell r="D1114" t="str">
            <v>7.5.8</v>
          </cell>
          <cell r="E1114">
            <v>3.1225099886366629E-2</v>
          </cell>
          <cell r="F1114">
            <v>3.7328460168440575E-2</v>
          </cell>
          <cell r="G1114">
            <v>4.1571573464297316E-2</v>
          </cell>
          <cell r="H1114">
            <v>4.5632683877092149E-2</v>
          </cell>
          <cell r="I1114">
            <v>4.6813088216358427E-2</v>
          </cell>
          <cell r="J1114">
            <v>3.1236829648375233E-2</v>
          </cell>
          <cell r="K1114">
            <v>3.6819593621681697E-2</v>
          </cell>
          <cell r="L1114">
            <v>4.5172587026646296E-2</v>
          </cell>
          <cell r="M1114">
            <v>5.0835988110961433E-2</v>
          </cell>
          <cell r="N1114">
            <v>6.0529146499053846E-2</v>
          </cell>
        </row>
        <row r="1115">
          <cell r="D1115" t="str">
            <v>7.5.9</v>
          </cell>
          <cell r="E1115">
            <v>3.4408591725214023E-2</v>
          </cell>
          <cell r="F1115">
            <v>4.4664643337660806E-2</v>
          </cell>
          <cell r="G1115">
            <v>4.4652381486053001E-2</v>
          </cell>
          <cell r="H1115">
            <v>4.7132646847262302E-2</v>
          </cell>
          <cell r="I1115">
            <v>4.513527432193179E-2</v>
          </cell>
          <cell r="J1115">
            <v>3.4062380305596184E-2</v>
          </cell>
          <cell r="K1115">
            <v>4.5020084924484553E-2</v>
          </cell>
          <cell r="L1115">
            <v>5.0630720144525874E-2</v>
          </cell>
          <cell r="M1115">
            <v>5.1590707909748769E-2</v>
          </cell>
          <cell r="N1115">
            <v>5.8325254836107517E-2</v>
          </cell>
        </row>
        <row r="1116">
          <cell r="D1116" t="str">
            <v>7.5.10</v>
          </cell>
          <cell r="E1116">
            <v>3.8134188035487813E-2</v>
          </cell>
          <cell r="F1116">
            <v>4.7595175263411699E-2</v>
          </cell>
          <cell r="G1116">
            <v>4.675405896470497E-2</v>
          </cell>
          <cell r="H1116">
            <v>4.9933901004123059E-2</v>
          </cell>
          <cell r="I1116">
            <v>4.2821951469391599E-2</v>
          </cell>
          <cell r="J1116">
            <v>3.6709381158253396E-2</v>
          </cell>
          <cell r="K1116">
            <v>4.9431172376022105E-2</v>
          </cell>
          <cell r="L1116">
            <v>5.3671396089775399E-2</v>
          </cell>
          <cell r="M1116">
            <v>5.1735544421109149E-2</v>
          </cell>
          <cell r="N1116">
            <v>5.1519975853898267E-2</v>
          </cell>
        </row>
        <row r="1117">
          <cell r="D1117" t="str">
            <v>7.5.11</v>
          </cell>
          <cell r="E1117">
            <v>4.2137614521642545E-2</v>
          </cell>
          <cell r="F1117">
            <v>5.0353420345132321E-2</v>
          </cell>
          <cell r="G1117">
            <v>4.8105394818458373E-2</v>
          </cell>
          <cell r="H1117">
            <v>4.7757686388224342E-2</v>
          </cell>
          <cell r="I1117">
            <v>4.218724616178008E-2</v>
          </cell>
          <cell r="J1117">
            <v>4.0389358153175826E-2</v>
          </cell>
          <cell r="K1117">
            <v>5.3700835347427658E-2</v>
          </cell>
          <cell r="L1117">
            <v>5.4819487889619059E-2</v>
          </cell>
          <cell r="M1117">
            <v>5.1021030395468778E-2</v>
          </cell>
          <cell r="N1117">
            <v>3.7869780923370809E-2</v>
          </cell>
        </row>
        <row r="1118">
          <cell r="D1118" t="str">
            <v>7.5.12</v>
          </cell>
          <cell r="E1118">
            <v>4.5279905429774836E-2</v>
          </cell>
          <cell r="F1118">
            <v>5.2073685256716233E-2</v>
          </cell>
          <cell r="G1118">
            <v>4.9207083280674725E-2</v>
          </cell>
          <cell r="H1118">
            <v>5.1319266395594323E-2</v>
          </cell>
          <cell r="I1118">
            <v>4.2492395233888196E-2</v>
          </cell>
          <cell r="J1118">
            <v>4.3753154567576336E-2</v>
          </cell>
          <cell r="K1118">
            <v>5.587487165926433E-2</v>
          </cell>
          <cell r="L1118">
            <v>5.5726175450482328E-2</v>
          </cell>
          <cell r="M1118">
            <v>4.9621199393735244E-2</v>
          </cell>
          <cell r="N1118">
            <v>3.1662746551631669E-2</v>
          </cell>
        </row>
        <row r="1119">
          <cell r="D1119" t="str">
            <v>7.5.13</v>
          </cell>
          <cell r="E1119">
            <v>4.7487649130768396E-2</v>
          </cell>
          <cell r="F1119">
            <v>5.1999224335361853E-2</v>
          </cell>
          <cell r="G1119">
            <v>5.0096285511800752E-2</v>
          </cell>
          <cell r="H1119">
            <v>5.0261022820869479E-2</v>
          </cell>
          <cell r="I1119">
            <v>4.1532181708116872E-2</v>
          </cell>
          <cell r="J1119">
            <v>4.7504445009670153E-2</v>
          </cell>
          <cell r="K1119">
            <v>5.4950018920536206E-2</v>
          </cell>
          <cell r="L1119">
            <v>5.6211353369587831E-2</v>
          </cell>
          <cell r="M1119">
            <v>5.1672651104543534E-2</v>
          </cell>
          <cell r="N1119">
            <v>3.4962476263151542E-2</v>
          </cell>
        </row>
        <row r="1120">
          <cell r="D1120" t="str">
            <v>7.5.14</v>
          </cell>
          <cell r="E1120">
            <v>4.9492866603318281E-2</v>
          </cell>
          <cell r="F1120">
            <v>5.3670142364154697E-2</v>
          </cell>
          <cell r="G1120">
            <v>5.1598780171277329E-2</v>
          </cell>
          <cell r="H1120">
            <v>5.2581458879348425E-2</v>
          </cell>
          <cell r="I1120">
            <v>4.0639385530016725E-2</v>
          </cell>
          <cell r="J1120">
            <v>4.9550683102476491E-2</v>
          </cell>
          <cell r="K1120">
            <v>5.7012108623405944E-2</v>
          </cell>
          <cell r="L1120">
            <v>5.7170210449302351E-2</v>
          </cell>
          <cell r="M1120">
            <v>5.2264537522085659E-2</v>
          </cell>
          <cell r="N1120">
            <v>3.8128025619095375E-2</v>
          </cell>
        </row>
        <row r="1121">
          <cell r="D1121" t="str">
            <v>7.5.15</v>
          </cell>
          <cell r="E1121">
            <v>5.132662283309683E-2</v>
          </cell>
          <cell r="F1121">
            <v>5.3709902920689265E-2</v>
          </cell>
          <cell r="G1121">
            <v>5.1683062216294394E-2</v>
          </cell>
          <cell r="H1121">
            <v>5.0430730381161387E-2</v>
          </cell>
          <cell r="I1121">
            <v>3.7945429987843442E-2</v>
          </cell>
          <cell r="J1121">
            <v>5.4419105615362687E-2</v>
          </cell>
          <cell r="K1121">
            <v>5.906511488486714E-2</v>
          </cell>
          <cell r="L1121">
            <v>5.6612653072170005E-2</v>
          </cell>
          <cell r="M1121">
            <v>5.1187022801746966E-2</v>
          </cell>
          <cell r="N1121">
            <v>3.6651214612158013E-2</v>
          </cell>
        </row>
        <row r="1122">
          <cell r="D1122" t="str">
            <v>7.5.16</v>
          </cell>
          <cell r="E1122">
            <v>5.4365273187080433E-2</v>
          </cell>
          <cell r="F1122">
            <v>5.3233964519484478E-2</v>
          </cell>
          <cell r="G1122">
            <v>5.1167567735953511E-2</v>
          </cell>
          <cell r="H1122">
            <v>4.7319025326904442E-2</v>
          </cell>
          <cell r="I1122">
            <v>3.8376514070104631E-2</v>
          </cell>
          <cell r="J1122">
            <v>5.5970023617306838E-2</v>
          </cell>
          <cell r="K1122">
            <v>5.7189124353525661E-2</v>
          </cell>
          <cell r="L1122">
            <v>5.47866084092637E-2</v>
          </cell>
          <cell r="M1122">
            <v>4.6066913319512126E-2</v>
          </cell>
          <cell r="N1122">
            <v>3.683661127225691E-2</v>
          </cell>
        </row>
        <row r="1123">
          <cell r="D1123" t="str">
            <v>7.5.17</v>
          </cell>
          <cell r="E1123">
            <v>5.7647808966846015E-2</v>
          </cell>
          <cell r="F1123">
            <v>4.9898376930823642E-2</v>
          </cell>
          <cell r="G1123">
            <v>4.9538831755741912E-2</v>
          </cell>
          <cell r="H1123">
            <v>4.5624408384752832E-2</v>
          </cell>
          <cell r="I1123">
            <v>3.8325824558809264E-2</v>
          </cell>
          <cell r="J1123">
            <v>6.2009331520588705E-2</v>
          </cell>
          <cell r="K1123">
            <v>5.3123380929163792E-2</v>
          </cell>
          <cell r="L1123">
            <v>4.9942174485757405E-2</v>
          </cell>
          <cell r="M1123">
            <v>3.9637627281187027E-2</v>
          </cell>
          <cell r="N1123">
            <v>3.3562394278890663E-2</v>
          </cell>
        </row>
        <row r="1124">
          <cell r="D1124" t="str">
            <v>7.5.18</v>
          </cell>
          <cell r="E1124">
            <v>6.062633176632632E-2</v>
          </cell>
          <cell r="F1124">
            <v>4.2460442518705496E-2</v>
          </cell>
          <cell r="G1124">
            <v>4.8506316122019291E-2</v>
          </cell>
          <cell r="H1124">
            <v>4.2008737840498286E-2</v>
          </cell>
          <cell r="I1124">
            <v>3.8786494885478903E-2</v>
          </cell>
          <cell r="J1124">
            <v>6.4652360049612279E-2</v>
          </cell>
          <cell r="K1124">
            <v>4.6580085547207675E-2</v>
          </cell>
          <cell r="L1124">
            <v>4.5000454096426445E-2</v>
          </cell>
          <cell r="M1124">
            <v>3.9001610241214547E-2</v>
          </cell>
          <cell r="N1124">
            <v>3.4363659048034602E-2</v>
          </cell>
        </row>
        <row r="1125">
          <cell r="D1125" t="str">
            <v>7.5.19</v>
          </cell>
          <cell r="E1125">
            <v>5.9807109318823409E-2</v>
          </cell>
          <cell r="F1125">
            <v>3.7506087584201465E-2</v>
          </cell>
          <cell r="G1125">
            <v>4.6848512771768019E-2</v>
          </cell>
          <cell r="H1125">
            <v>4.0738689635755408E-2</v>
          </cell>
          <cell r="I1125">
            <v>4.0344267206767419E-2</v>
          </cell>
          <cell r="J1125">
            <v>6.6923628228674953E-2</v>
          </cell>
          <cell r="K1125">
            <v>4.0332756901936627E-2</v>
          </cell>
          <cell r="L1125">
            <v>4.1254074950942812E-2</v>
          </cell>
          <cell r="M1125">
            <v>3.733891006552488E-2</v>
          </cell>
          <cell r="N1125">
            <v>3.8789129495240736E-2</v>
          </cell>
        </row>
        <row r="1126">
          <cell r="D1126" t="str">
            <v>7.5.20</v>
          </cell>
          <cell r="E1126">
            <v>5.7671452624121523E-2</v>
          </cell>
          <cell r="F1126">
            <v>3.4983922475833519E-2</v>
          </cell>
          <cell r="G1126">
            <v>4.4434963858711658E-2</v>
          </cell>
          <cell r="H1126">
            <v>3.961736042377717E-2</v>
          </cell>
          <cell r="I1126">
            <v>4.0984419478892774E-2</v>
          </cell>
          <cell r="J1126">
            <v>6.1380844398882389E-2</v>
          </cell>
          <cell r="K1126">
            <v>3.6702127646409302E-2</v>
          </cell>
          <cell r="L1126">
            <v>3.9184646868805829E-2</v>
          </cell>
          <cell r="M1126">
            <v>3.6134172791585428E-2</v>
          </cell>
          <cell r="N1126">
            <v>4.2981549851183236E-2</v>
          </cell>
        </row>
        <row r="1127">
          <cell r="D1127" t="str">
            <v>7.5.21</v>
          </cell>
          <cell r="E1127">
            <v>5.3011821752945013E-2</v>
          </cell>
          <cell r="F1127">
            <v>3.6787153169252823E-2</v>
          </cell>
          <cell r="G1127">
            <v>4.178493207998242E-2</v>
          </cell>
          <cell r="H1127">
            <v>3.8261978700202003E-2</v>
          </cell>
          <cell r="I1127">
            <v>3.9605384982224733E-2</v>
          </cell>
          <cell r="J1127">
            <v>5.6978993820252025E-2</v>
          </cell>
          <cell r="K1127">
            <v>3.6883771724058718E-2</v>
          </cell>
          <cell r="L1127">
            <v>3.6781880231273066E-2</v>
          </cell>
          <cell r="M1127">
            <v>3.4341473949387254E-2</v>
          </cell>
          <cell r="N1127">
            <v>4.2376815721382285E-2</v>
          </cell>
        </row>
        <row r="1128">
          <cell r="D1128" t="str">
            <v>7.5.22</v>
          </cell>
          <cell r="E1128">
            <v>4.7983405565646738E-2</v>
          </cell>
          <cell r="F1128">
            <v>4.2385060348727591E-2</v>
          </cell>
          <cell r="G1128">
            <v>3.9539759451943282E-2</v>
          </cell>
          <cell r="H1128">
            <v>3.9557572989992358E-2</v>
          </cell>
          <cell r="I1128">
            <v>4.2101196028394933E-2</v>
          </cell>
          <cell r="J1128">
            <v>5.0714131647801336E-2</v>
          </cell>
          <cell r="K1128">
            <v>4.1171502576195167E-2</v>
          </cell>
          <cell r="L1128">
            <v>3.568390908058492E-2</v>
          </cell>
          <cell r="M1128">
            <v>3.4197307534245991E-2</v>
          </cell>
          <cell r="N1128">
            <v>4.4892013443993635E-2</v>
          </cell>
        </row>
        <row r="1129">
          <cell r="D1129" t="str">
            <v>7.5.23</v>
          </cell>
          <cell r="E1129">
            <v>4.1453930234021906E-2</v>
          </cell>
          <cell r="F1129">
            <v>3.9954419288393397E-2</v>
          </cell>
          <cell r="G1129">
            <v>3.5368379813328236E-2</v>
          </cell>
          <cell r="H1129">
            <v>3.766092609355684E-2</v>
          </cell>
          <cell r="I1129">
            <v>4.328919982424461E-2</v>
          </cell>
          <cell r="J1129">
            <v>4.168003571978935E-2</v>
          </cell>
          <cell r="K1129">
            <v>3.6939732653281404E-2</v>
          </cell>
          <cell r="L1129">
            <v>3.147341216640568E-2</v>
          </cell>
          <cell r="M1129">
            <v>3.3595561129479735E-2</v>
          </cell>
          <cell r="N1129">
            <v>4.4227028580797481E-2</v>
          </cell>
        </row>
        <row r="1130">
          <cell r="D1130" t="str">
            <v>7.5.24</v>
          </cell>
          <cell r="E1130">
            <v>3.6153102782398111E-2</v>
          </cell>
          <cell r="F1130">
            <v>3.7439450600432481E-2</v>
          </cell>
          <cell r="G1130">
            <v>3.2358719601857246E-2</v>
          </cell>
          <cell r="H1130">
            <v>3.4921198423218877E-2</v>
          </cell>
          <cell r="I1130">
            <v>4.4624837193802461E-2</v>
          </cell>
          <cell r="J1130">
            <v>3.2479519907422746E-2</v>
          </cell>
          <cell r="K1130">
            <v>3.4144185994823335E-2</v>
          </cell>
          <cell r="L1130">
            <v>2.7677455949440922E-2</v>
          </cell>
          <cell r="M1130">
            <v>3.2948822550001387E-2</v>
          </cell>
          <cell r="N1130">
            <v>4.1787223803353327E-2</v>
          </cell>
        </row>
        <row r="1131">
          <cell r="D1131" t="str">
            <v>7.6.1</v>
          </cell>
          <cell r="E1131">
            <v>3.2740237776296324E-2</v>
          </cell>
          <cell r="F1131">
            <v>3.5694913217128373E-2</v>
          </cell>
          <cell r="G1131">
            <v>3.082966401271842E-2</v>
          </cell>
          <cell r="H1131">
            <v>3.279378496396191E-2</v>
          </cell>
          <cell r="I1131">
            <v>4.2746741091432935E-2</v>
          </cell>
          <cell r="J1131">
            <v>2.902035652037371E-2</v>
          </cell>
          <cell r="K1131">
            <v>3.151536167445293E-2</v>
          </cell>
          <cell r="L1131">
            <v>2.6539471847106456E-2</v>
          </cell>
          <cell r="M1131">
            <v>3.3290784438692406E-2</v>
          </cell>
          <cell r="N1131">
            <v>3.6204488779614803E-2</v>
          </cell>
        </row>
        <row r="1132">
          <cell r="D1132" t="str">
            <v>7.6.2</v>
          </cell>
          <cell r="E1132">
            <v>2.8323100572551649E-2</v>
          </cell>
          <cell r="F1132">
            <v>3.5107456459245352E-2</v>
          </cell>
          <cell r="G1132">
            <v>3.042088497474078E-2</v>
          </cell>
          <cell r="H1132">
            <v>3.2252702126042705E-2</v>
          </cell>
          <cell r="I1132">
            <v>4.1138721970496776E-2</v>
          </cell>
          <cell r="J1132">
            <v>2.4291031376151368E-2</v>
          </cell>
          <cell r="K1132">
            <v>2.983209610410836E-2</v>
          </cell>
          <cell r="L1132">
            <v>2.5499677631888228E-2</v>
          </cell>
          <cell r="M1132">
            <v>3.2852832214678988E-2</v>
          </cell>
          <cell r="N1132">
            <v>3.3401026691283572E-2</v>
          </cell>
        </row>
        <row r="1133">
          <cell r="D1133" t="str">
            <v>7.6.3</v>
          </cell>
          <cell r="E1133">
            <v>2.6539488951724553E-2</v>
          </cell>
          <cell r="F1133">
            <v>3.4196733934622255E-2</v>
          </cell>
          <cell r="G1133">
            <v>2.9865851503703897E-2</v>
          </cell>
          <cell r="H1133">
            <v>3.0931049751854508E-2</v>
          </cell>
          <cell r="I1133">
            <v>4.1128915556386099E-2</v>
          </cell>
          <cell r="J1133">
            <v>2.1879234850516228E-2</v>
          </cell>
          <cell r="K1133">
            <v>2.9062722311227581E-2</v>
          </cell>
          <cell r="L1133">
            <v>2.3789199630635461E-2</v>
          </cell>
          <cell r="M1133">
            <v>3.2101727610757601E-2</v>
          </cell>
          <cell r="N1133">
            <v>3.8080344394780405E-2</v>
          </cell>
        </row>
        <row r="1134">
          <cell r="D1134" t="str">
            <v>7.6.4</v>
          </cell>
          <cell r="E1134">
            <v>2.5458118889445023E-2</v>
          </cell>
          <cell r="F1134">
            <v>3.3869361219854954E-2</v>
          </cell>
          <cell r="G1134">
            <v>3.0189933815416851E-2</v>
          </cell>
          <cell r="H1134">
            <v>3.05139422299384E-2</v>
          </cell>
          <cell r="I1134">
            <v>4.1416968058705088E-2</v>
          </cell>
          <cell r="J1134">
            <v>2.0932484350954482E-2</v>
          </cell>
          <cell r="K1134">
            <v>2.9637230242298279E-2</v>
          </cell>
          <cell r="L1134">
            <v>2.4417319814436813E-2</v>
          </cell>
          <cell r="M1134">
            <v>3.3017928875917278E-2</v>
          </cell>
          <cell r="N1134">
            <v>3.7251572517851994E-2</v>
          </cell>
        </row>
        <row r="1135">
          <cell r="D1135" t="str">
            <v>7.6.5</v>
          </cell>
          <cell r="E1135">
            <v>2.4423656791885521E-2</v>
          </cell>
          <cell r="F1135">
            <v>3.301371531612695E-2</v>
          </cell>
          <cell r="G1135">
            <v>3.1888512221956503E-2</v>
          </cell>
          <cell r="H1135">
            <v>3.2406088089211561E-2</v>
          </cell>
          <cell r="I1135">
            <v>4.3074950423047834E-2</v>
          </cell>
          <cell r="J1135">
            <v>2.1721742598037757E-2</v>
          </cell>
          <cell r="K1135">
            <v>3.0076130206939312E-2</v>
          </cell>
          <cell r="L1135">
            <v>2.8107068847297186E-2</v>
          </cell>
          <cell r="M1135">
            <v>3.5445160542719935E-2</v>
          </cell>
          <cell r="N1135">
            <v>4.5012903231860017E-2</v>
          </cell>
        </row>
        <row r="1136">
          <cell r="D1136" t="str">
            <v>7.6.6</v>
          </cell>
          <cell r="E1136">
            <v>2.5329328304877132E-2</v>
          </cell>
          <cell r="F1136">
            <v>3.0569469277465313E-2</v>
          </cell>
          <cell r="G1136">
            <v>3.2827812952996784E-2</v>
          </cell>
          <cell r="H1136">
            <v>3.494435481199594E-2</v>
          </cell>
          <cell r="I1136">
            <v>4.4650844080547258E-2</v>
          </cell>
          <cell r="J1136">
            <v>2.3665168519661727E-2</v>
          </cell>
          <cell r="K1136">
            <v>2.4194564477308712E-2</v>
          </cell>
          <cell r="L1136">
            <v>3.3560983901076265E-2</v>
          </cell>
          <cell r="M1136">
            <v>4.2086817788418447E-2</v>
          </cell>
          <cell r="N1136">
            <v>5.6138175769822989E-2</v>
          </cell>
        </row>
        <row r="1137">
          <cell r="D1137" t="str">
            <v>7.6.7</v>
          </cell>
          <cell r="E1137">
            <v>2.9414937609993738E-2</v>
          </cell>
          <cell r="F1137">
            <v>3.0129169091114592E-2</v>
          </cell>
          <cell r="G1137">
            <v>3.6967304386164385E-2</v>
          </cell>
          <cell r="H1137">
            <v>4.0282113260341333E-2</v>
          </cell>
          <cell r="I1137">
            <v>4.5090532262185797E-2</v>
          </cell>
          <cell r="J1137">
            <v>2.7113339071183587E-2</v>
          </cell>
          <cell r="K1137">
            <v>2.6655963266831294E-2</v>
          </cell>
          <cell r="L1137">
            <v>3.8961860330115679E-2</v>
          </cell>
          <cell r="M1137">
            <v>4.389847046513954E-2</v>
          </cell>
          <cell r="N1137">
            <v>6.2935931724060062E-2</v>
          </cell>
        </row>
        <row r="1138">
          <cell r="D1138" t="str">
            <v>7.6.8</v>
          </cell>
          <cell r="E1138">
            <v>3.2905064082111989E-2</v>
          </cell>
          <cell r="F1138">
            <v>3.6084950887225208E-2</v>
          </cell>
          <cell r="G1138">
            <v>4.1059268693824924E-2</v>
          </cell>
          <cell r="H1138">
            <v>4.5093159290500714E-2</v>
          </cell>
          <cell r="I1138">
            <v>4.6267418352072549E-2</v>
          </cell>
          <cell r="J1138">
            <v>3.1033317936560157E-2</v>
          </cell>
          <cell r="K1138">
            <v>3.449828516033715E-2</v>
          </cell>
          <cell r="L1138">
            <v>4.4615139626261929E-2</v>
          </cell>
          <cell r="M1138">
            <v>4.7777389957110956E-2</v>
          </cell>
          <cell r="N1138">
            <v>5.2474727587144117E-2</v>
          </cell>
        </row>
        <row r="1139">
          <cell r="D1139" t="str">
            <v>7.6.9</v>
          </cell>
          <cell r="E1139">
            <v>3.4339183365418857E-2</v>
          </cell>
          <cell r="F1139">
            <v>4.3869208501224666E-2</v>
          </cell>
          <cell r="G1139">
            <v>4.5112560786689564E-2</v>
          </cell>
          <cell r="H1139">
            <v>4.8037207695919973E-2</v>
          </cell>
          <cell r="I1139">
            <v>4.6885949919836203E-2</v>
          </cell>
          <cell r="J1139">
            <v>3.3694843247723254E-2</v>
          </cell>
          <cell r="K1139">
            <v>4.2060380708259591E-2</v>
          </cell>
          <cell r="L1139">
            <v>5.0587398886739458E-2</v>
          </cell>
          <cell r="M1139">
            <v>4.9651292194626807E-2</v>
          </cell>
          <cell r="N1139">
            <v>4.941948749257568E-2</v>
          </cell>
        </row>
        <row r="1140">
          <cell r="D1140" t="str">
            <v>7.6.10</v>
          </cell>
          <cell r="E1140">
            <v>3.7063253257239963E-2</v>
          </cell>
          <cell r="F1140">
            <v>4.7956206552450621E-2</v>
          </cell>
          <cell r="G1140">
            <v>4.7747985036313945E-2</v>
          </cell>
          <cell r="H1140">
            <v>5.0350906164569068E-2</v>
          </cell>
          <cell r="I1140">
            <v>4.5238355952637407E-2</v>
          </cell>
          <cell r="J1140">
            <v>3.7252968427725554E-2</v>
          </cell>
          <cell r="K1140">
            <v>4.7328435216086255E-2</v>
          </cell>
          <cell r="L1140">
            <v>5.3414497346445274E-2</v>
          </cell>
          <cell r="M1140">
            <v>5.0301454274038801E-2</v>
          </cell>
          <cell r="N1140">
            <v>5.0283351906522486E-2</v>
          </cell>
        </row>
        <row r="1141">
          <cell r="D1141" t="str">
            <v>7.6.11</v>
          </cell>
          <cell r="E1141">
            <v>4.0404049410002842E-2</v>
          </cell>
          <cell r="F1141">
            <v>5.088832265891758E-2</v>
          </cell>
          <cell r="G1141">
            <v>4.9175517841454741E-2</v>
          </cell>
          <cell r="H1141">
            <v>4.9836372068190797E-2</v>
          </cell>
          <cell r="I1141">
            <v>4.2676670334226743E-2</v>
          </cell>
          <cell r="J1141">
            <v>4.260650702219948E-2</v>
          </cell>
          <cell r="K1141">
            <v>5.2873453245947208E-2</v>
          </cell>
          <cell r="L1141">
            <v>5.5197255826448924E-2</v>
          </cell>
          <cell r="M1141">
            <v>5.0231185446152925E-2</v>
          </cell>
          <cell r="N1141">
            <v>3.929701078516893E-2</v>
          </cell>
        </row>
        <row r="1142">
          <cell r="D1142" t="str">
            <v>7.6.12</v>
          </cell>
          <cell r="E1142">
            <v>4.3746827693225937E-2</v>
          </cell>
          <cell r="F1142">
            <v>5.2440109852428252E-2</v>
          </cell>
          <cell r="G1142">
            <v>4.9702218071654591E-2</v>
          </cell>
          <cell r="H1142">
            <v>5.2561576030724436E-2</v>
          </cell>
          <cell r="I1142">
            <v>4.2575754476257027E-2</v>
          </cell>
          <cell r="J1142">
            <v>4.4027861145135183E-2</v>
          </cell>
          <cell r="K1142">
            <v>5.5227731028488158E-2</v>
          </cell>
          <cell r="L1142">
            <v>5.720236148229757E-2</v>
          </cell>
          <cell r="M1142">
            <v>4.8897481088062175E-2</v>
          </cell>
          <cell r="N1142">
            <v>3.8788137721631116E-2</v>
          </cell>
        </row>
        <row r="1143">
          <cell r="D1143" t="str">
            <v>7.6.13</v>
          </cell>
          <cell r="E1143">
            <v>4.7523084644770223E-2</v>
          </cell>
          <cell r="F1143">
            <v>5.2719205529127011E-2</v>
          </cell>
          <cell r="G1143">
            <v>5.000193082812121E-2</v>
          </cell>
          <cell r="H1143">
            <v>5.1546025775174538E-2</v>
          </cell>
          <cell r="I1143">
            <v>4.0543731616429067E-2</v>
          </cell>
          <cell r="J1143">
            <v>4.8123250023386847E-2</v>
          </cell>
          <cell r="K1143">
            <v>5.5210237274536375E-2</v>
          </cell>
          <cell r="L1143">
            <v>5.6942391752571493E-2</v>
          </cell>
          <cell r="M1143">
            <v>5.0350071080778679E-2</v>
          </cell>
          <cell r="N1143">
            <v>3.8987183092027838E-2</v>
          </cell>
        </row>
        <row r="1144">
          <cell r="D1144" t="str">
            <v>7.6.14</v>
          </cell>
          <cell r="E1144">
            <v>4.937041549665553E-2</v>
          </cell>
          <cell r="F1144">
            <v>5.4711102520669262E-2</v>
          </cell>
          <cell r="G1144">
            <v>5.1136361141844437E-2</v>
          </cell>
          <cell r="H1144">
            <v>5.3750667372035058E-2</v>
          </cell>
          <cell r="I1144">
            <v>3.9464909667648984E-2</v>
          </cell>
          <cell r="J1144">
            <v>5.1350703976999715E-2</v>
          </cell>
          <cell r="K1144">
            <v>5.6424534706302709E-2</v>
          </cell>
          <cell r="L1144">
            <v>5.7719590423796534E-2</v>
          </cell>
          <cell r="M1144">
            <v>5.2467257833671177E-2</v>
          </cell>
          <cell r="N1144">
            <v>3.6232637873479828E-2</v>
          </cell>
        </row>
        <row r="1145">
          <cell r="D1145" t="str">
            <v>7.6.15</v>
          </cell>
          <cell r="E1145">
            <v>5.1622893077756062E-2</v>
          </cell>
          <cell r="F1145">
            <v>5.5682028551638674E-2</v>
          </cell>
          <cell r="G1145">
            <v>5.1151956173138856E-2</v>
          </cell>
          <cell r="H1145">
            <v>5.0821415627612242E-2</v>
          </cell>
          <cell r="I1145">
            <v>3.7470890299893818E-2</v>
          </cell>
          <cell r="J1145">
            <v>5.3768221337955294E-2</v>
          </cell>
          <cell r="K1145">
            <v>5.8381450777847087E-2</v>
          </cell>
          <cell r="L1145">
            <v>5.7341713163108099E-2</v>
          </cell>
          <cell r="M1145">
            <v>5.2298552502241878E-2</v>
          </cell>
          <cell r="N1145">
            <v>3.2553050876985019E-2</v>
          </cell>
        </row>
        <row r="1146">
          <cell r="D1146" t="str">
            <v>7.6.16</v>
          </cell>
          <cell r="E1146">
            <v>5.5490022237109006E-2</v>
          </cell>
          <cell r="F1146">
            <v>5.2929122250148411E-2</v>
          </cell>
          <cell r="G1146">
            <v>4.9233173698627251E-2</v>
          </cell>
          <cell r="H1146">
            <v>4.6751420479455651E-2</v>
          </cell>
          <cell r="I1146">
            <v>3.6946465388610586E-2</v>
          </cell>
          <cell r="J1146">
            <v>5.8602370589149161E-2</v>
          </cell>
          <cell r="K1146">
            <v>5.5770966050772738E-2</v>
          </cell>
          <cell r="L1146">
            <v>5.3667973126908568E-2</v>
          </cell>
          <cell r="M1146">
            <v>4.5110983649315838E-2</v>
          </cell>
          <cell r="N1146">
            <v>3.3105210991533067E-2</v>
          </cell>
        </row>
        <row r="1147">
          <cell r="D1147" t="str">
            <v>7.6.17</v>
          </cell>
          <cell r="E1147">
            <v>5.6496215027937682E-2</v>
          </cell>
          <cell r="F1147">
            <v>5.0533819608672315E-2</v>
          </cell>
          <cell r="G1147">
            <v>4.9812681846057187E-2</v>
          </cell>
          <cell r="H1147">
            <v>4.5983090156603464E-2</v>
          </cell>
          <cell r="I1147">
            <v>3.8035559337927953E-2</v>
          </cell>
          <cell r="J1147">
            <v>6.4180376010452317E-2</v>
          </cell>
          <cell r="K1147">
            <v>5.4530842115683043E-2</v>
          </cell>
          <cell r="L1147">
            <v>5.0365856395911811E-2</v>
          </cell>
          <cell r="M1147">
            <v>4.1361475080027271E-2</v>
          </cell>
          <cell r="N1147">
            <v>3.2697862326535113E-2</v>
          </cell>
        </row>
        <row r="1148">
          <cell r="D1148" t="str">
            <v>7.6.18</v>
          </cell>
          <cell r="E1148">
            <v>5.9335985337923093E-2</v>
          </cell>
          <cell r="F1148">
            <v>4.2626380752186992E-2</v>
          </cell>
          <cell r="G1148">
            <v>4.9366795043290591E-2</v>
          </cell>
          <cell r="H1148">
            <v>4.3295638991673921E-2</v>
          </cell>
          <cell r="I1148">
            <v>4.029251864011632E-2</v>
          </cell>
          <cell r="J1148">
            <v>6.3668634703465579E-2</v>
          </cell>
          <cell r="K1148">
            <v>5.0142971908193577E-2</v>
          </cell>
          <cell r="L1148">
            <v>4.749739430285832E-2</v>
          </cell>
          <cell r="M1148">
            <v>4.1522963071074559E-2</v>
          </cell>
          <cell r="N1148">
            <v>3.731337541727122E-2</v>
          </cell>
        </row>
        <row r="1149">
          <cell r="D1149" t="str">
            <v>7.6.19</v>
          </cell>
          <cell r="E1149">
            <v>5.9638337602509542E-2</v>
          </cell>
          <cell r="F1149">
            <v>3.7589875355895259E-2</v>
          </cell>
          <cell r="G1149">
            <v>4.8174906747494528E-2</v>
          </cell>
          <cell r="H1149">
            <v>4.1904631074790477E-2</v>
          </cell>
          <cell r="I1149">
            <v>4.0305933349033297E-2</v>
          </cell>
          <cell r="J1149">
            <v>6.147674743479134E-2</v>
          </cell>
          <cell r="K1149">
            <v>4.3489321732272164E-2</v>
          </cell>
          <cell r="L1149">
            <v>4.3977617333310556E-2</v>
          </cell>
          <cell r="M1149">
            <v>4.050211037037587E-2</v>
          </cell>
          <cell r="N1149">
            <v>3.8625435959091237E-2</v>
          </cell>
        </row>
        <row r="1150">
          <cell r="D1150" t="str">
            <v>7.6.20</v>
          </cell>
          <cell r="E1150">
            <v>5.6851093749719653E-2</v>
          </cell>
          <cell r="F1150">
            <v>3.5331897089184265E-2</v>
          </cell>
          <cell r="G1150">
            <v>4.5064569891417584E-2</v>
          </cell>
          <cell r="H1150">
            <v>3.9629233428226815E-2</v>
          </cell>
          <cell r="I1150">
            <v>3.9727587709717217E-2</v>
          </cell>
          <cell r="J1150">
            <v>5.9907728048121826E-2</v>
          </cell>
          <cell r="K1150">
            <v>3.9700154547402194E-2</v>
          </cell>
          <cell r="L1150">
            <v>4.1651936460376959E-2</v>
          </cell>
          <cell r="M1150">
            <v>3.7835503580903478E-2</v>
          </cell>
          <cell r="N1150">
            <v>3.7229366010469583E-2</v>
          </cell>
        </row>
        <row r="1151">
          <cell r="D1151" t="str">
            <v>7.6.21</v>
          </cell>
          <cell r="E1151">
            <v>5.2042474727311633E-2</v>
          </cell>
          <cell r="F1151">
            <v>3.6533002597998208E-2</v>
          </cell>
          <cell r="G1151">
            <v>4.258523199386835E-2</v>
          </cell>
          <cell r="H1151">
            <v>3.7780929527461628E-2</v>
          </cell>
          <cell r="I1151">
            <v>3.9020361927682608E-2</v>
          </cell>
          <cell r="J1151">
            <v>5.6844633085589048E-2</v>
          </cell>
          <cell r="K1151">
            <v>4.0133306922868248E-2</v>
          </cell>
          <cell r="L1151">
            <v>3.7043138316742941E-2</v>
          </cell>
          <cell r="M1151">
            <v>3.6059035438544648E-2</v>
          </cell>
          <cell r="N1151">
            <v>4.2788874602354955E-2</v>
          </cell>
        </row>
        <row r="1152">
          <cell r="D1152" t="str">
            <v>7.6.22</v>
          </cell>
          <cell r="E1152">
            <v>4.9741648636862916E-2</v>
          </cell>
          <cell r="F1152">
            <v>4.1402673430057581E-2</v>
          </cell>
          <cell r="G1152">
            <v>4.004509697193899E-2</v>
          </cell>
          <cell r="H1152">
            <v>3.8607228662118791E-2</v>
          </cell>
          <cell r="I1152">
            <v>4.174392612679844E-2</v>
          </cell>
          <cell r="J1152">
            <v>4.9999484343523477E-2</v>
          </cell>
          <cell r="K1152">
            <v>4.1275370460985762E-2</v>
          </cell>
          <cell r="L1152">
            <v>3.4334822659421865E-2</v>
          </cell>
          <cell r="M1152">
            <v>3.5524451046083316E-2</v>
          </cell>
          <cell r="N1152">
            <v>4.3386761356048187E-2</v>
          </cell>
        </row>
        <row r="1153">
          <cell r="D1153" t="str">
            <v>7.6.23</v>
          </cell>
          <cell r="E1153">
            <v>4.4350699580235242E-2</v>
          </cell>
          <cell r="F1153">
            <v>3.8243736839662423E-2</v>
          </cell>
          <cell r="G1153">
            <v>3.5437649478792355E-2</v>
          </cell>
          <cell r="H1153">
            <v>3.6035836904017286E-2</v>
          </cell>
          <cell r="I1153">
            <v>4.1826596816675027E-2</v>
          </cell>
          <cell r="J1153">
            <v>4.1489216598707662E-2</v>
          </cell>
          <cell r="K1153">
            <v>3.6997708393528242E-2</v>
          </cell>
          <cell r="L1153">
            <v>3.0261605922594668E-2</v>
          </cell>
          <cell r="M1153">
            <v>3.3606041876211787E-2</v>
          </cell>
          <cell r="N1153">
            <v>4.3644982377103403E-2</v>
          </cell>
        </row>
        <row r="1154">
          <cell r="D1154" t="str">
            <v>7.6.24</v>
          </cell>
          <cell r="E1154">
            <v>3.6849883176435991E-2</v>
          </cell>
          <cell r="F1154">
            <v>3.7877538506955487E-2</v>
          </cell>
          <cell r="G1154">
            <v>3.220213188777328E-2</v>
          </cell>
          <cell r="H1154">
            <v>3.3890625517578675E-2</v>
          </cell>
          <cell r="I1154">
            <v>4.1729696641634895E-2</v>
          </cell>
          <cell r="J1154">
            <v>3.3349778781635357E-2</v>
          </cell>
          <cell r="K1154">
            <v>3.498078146732287E-2</v>
          </cell>
          <cell r="L1154">
            <v>2.7303724971648971E-2</v>
          </cell>
          <cell r="M1154">
            <v>3.3809029574455585E-2</v>
          </cell>
          <cell r="N1154">
            <v>4.4148100514784371E-2</v>
          </cell>
        </row>
        <row r="1155">
          <cell r="D1155" t="str">
            <v>7.7.1</v>
          </cell>
          <cell r="E1155">
            <v>3.2160529509960581E-2</v>
          </cell>
          <cell r="F1155">
            <v>4.2440177727521324E-2</v>
          </cell>
          <cell r="G1155">
            <v>3.3943937177529068E-2</v>
          </cell>
          <cell r="H1155">
            <v>3.934019216987434E-2</v>
          </cell>
          <cell r="I1155">
            <v>3.9302195879382544E-2</v>
          </cell>
          <cell r="J1155">
            <v>2.7290792041655118E-2</v>
          </cell>
          <cell r="K1155">
            <v>3.890876683374702E-2</v>
          </cell>
          <cell r="L1155">
            <v>3.1755170054603037E-2</v>
          </cell>
          <cell r="M1155">
            <v>3.6710684279021681E-2</v>
          </cell>
          <cell r="N1155">
            <v>4.2542769421781222E-2</v>
          </cell>
        </row>
        <row r="1156">
          <cell r="D1156" t="str">
            <v>7.7.2</v>
          </cell>
          <cell r="E1156">
            <v>2.7981525885389217E-2</v>
          </cell>
          <cell r="F1156">
            <v>4.1964429080770603E-2</v>
          </cell>
          <cell r="G1156">
            <v>3.2851654332710076E-2</v>
          </cell>
          <cell r="H1156">
            <v>3.779864157673176E-2</v>
          </cell>
          <cell r="I1156">
            <v>3.8524507979247252E-2</v>
          </cell>
          <cell r="J1156">
            <v>2.4544950538272943E-2</v>
          </cell>
          <cell r="K1156">
            <v>3.6471658387056592E-2</v>
          </cell>
          <cell r="L1156">
            <v>3.0980074081179958E-2</v>
          </cell>
          <cell r="M1156">
            <v>3.7082500498926252E-2</v>
          </cell>
          <cell r="N1156">
            <v>3.816505088294548E-2</v>
          </cell>
        </row>
        <row r="1157">
          <cell r="D1157" t="str">
            <v>7.7.3</v>
          </cell>
          <cell r="E1157">
            <v>2.5281120094705387E-2</v>
          </cell>
          <cell r="F1157">
            <v>4.0948351702490053E-2</v>
          </cell>
          <cell r="G1157">
            <v>3.2013732433319335E-2</v>
          </cell>
          <cell r="H1157">
            <v>3.6592026386661612E-2</v>
          </cell>
          <cell r="I1157">
            <v>3.7914819041773656E-2</v>
          </cell>
          <cell r="J1157">
            <v>2.2022211694329247E-2</v>
          </cell>
          <cell r="K1157">
            <v>3.5896922154863641E-2</v>
          </cell>
          <cell r="L1157">
            <v>3.0267060168093791E-2</v>
          </cell>
          <cell r="M1157">
            <v>3.5904658400347275E-2</v>
          </cell>
          <cell r="N1157">
            <v>3.6799748845925871E-2</v>
          </cell>
        </row>
        <row r="1158">
          <cell r="D1158" t="str">
            <v>7.7.4</v>
          </cell>
          <cell r="E1158">
            <v>2.3959209883286432E-2</v>
          </cell>
          <cell r="F1158">
            <v>3.9484742808346136E-2</v>
          </cell>
          <cell r="G1158">
            <v>3.2408913675211197E-2</v>
          </cell>
          <cell r="H1158">
            <v>3.6712986184208977E-2</v>
          </cell>
          <cell r="I1158">
            <v>4.0429405463414697E-2</v>
          </cell>
          <cell r="J1158">
            <v>2.1140465805483923E-2</v>
          </cell>
          <cell r="K1158">
            <v>3.5413094817196927E-2</v>
          </cell>
          <cell r="L1158">
            <v>3.0892197001543959E-2</v>
          </cell>
          <cell r="M1158">
            <v>3.7306187614858134E-2</v>
          </cell>
          <cell r="N1158">
            <v>3.9782072064477432E-2</v>
          </cell>
        </row>
        <row r="1159">
          <cell r="D1159" t="str">
            <v>7.7.5</v>
          </cell>
          <cell r="E1159">
            <v>2.3851643651594607E-2</v>
          </cell>
          <cell r="F1159">
            <v>3.7829609323722056E-2</v>
          </cell>
          <cell r="G1159">
            <v>3.2377239392364948E-2</v>
          </cell>
          <cell r="H1159">
            <v>3.7169195362239664E-2</v>
          </cell>
          <cell r="I1159">
            <v>4.2254107920627074E-2</v>
          </cell>
          <cell r="J1159">
            <v>2.0610868688595855E-2</v>
          </cell>
          <cell r="K1159">
            <v>3.6420383370308958E-2</v>
          </cell>
          <cell r="L1159">
            <v>3.2956225050420132E-2</v>
          </cell>
          <cell r="M1159">
            <v>3.9013599557139331E-2</v>
          </cell>
          <cell r="N1159">
            <v>4.0985212042333241E-2</v>
          </cell>
        </row>
        <row r="1160">
          <cell r="D1160" t="str">
            <v>7.7.6</v>
          </cell>
          <cell r="E1160">
            <v>2.4019864478770657E-2</v>
          </cell>
          <cell r="F1160">
            <v>3.4368139587865679E-2</v>
          </cell>
          <cell r="G1160">
            <v>3.3459498903521345E-2</v>
          </cell>
          <cell r="H1160">
            <v>3.5882594426743963E-2</v>
          </cell>
          <cell r="I1160">
            <v>4.4153033129246136E-2</v>
          </cell>
          <cell r="J1160">
            <v>2.0742494839790116E-2</v>
          </cell>
          <cell r="K1160">
            <v>2.7324453424523065E-2</v>
          </cell>
          <cell r="L1160">
            <v>3.5283799037214549E-2</v>
          </cell>
          <cell r="M1160">
            <v>4.4049657212216889E-2</v>
          </cell>
          <cell r="N1160">
            <v>4.8570099248042446E-2</v>
          </cell>
        </row>
        <row r="1161">
          <cell r="D1161" t="str">
            <v>7.7.7</v>
          </cell>
          <cell r="E1161">
            <v>2.4966522590917185E-2</v>
          </cell>
          <cell r="F1161">
            <v>3.0069767996534189E-2</v>
          </cell>
          <cell r="G1161">
            <v>3.6196328339071368E-2</v>
          </cell>
          <cell r="H1161">
            <v>3.6482369775906472E-2</v>
          </cell>
          <cell r="I1161">
            <v>4.4382420193458082E-2</v>
          </cell>
          <cell r="J1161">
            <v>2.5353085803126899E-2</v>
          </cell>
          <cell r="K1161">
            <v>2.7750045064409104E-2</v>
          </cell>
          <cell r="L1161">
            <v>4.0211159529279797E-2</v>
          </cell>
          <cell r="M1161">
            <v>4.5778530727441119E-2</v>
          </cell>
          <cell r="N1161">
            <v>5.195224261651768E-2</v>
          </cell>
        </row>
        <row r="1162">
          <cell r="D1162" t="str">
            <v>7.7.8</v>
          </cell>
          <cell r="E1162">
            <v>2.8782466893535301E-2</v>
          </cell>
          <cell r="F1162">
            <v>3.1543184461575446E-2</v>
          </cell>
          <cell r="G1162">
            <v>4.0140873498289341E-2</v>
          </cell>
          <cell r="H1162">
            <v>3.9109261784160944E-2</v>
          </cell>
          <cell r="I1162">
            <v>4.5413211982819598E-2</v>
          </cell>
          <cell r="J1162">
            <v>3.0563200000056554E-2</v>
          </cell>
          <cell r="K1162">
            <v>2.9504226693539699E-2</v>
          </cell>
          <cell r="L1162">
            <v>4.3893671497392511E-2</v>
          </cell>
          <cell r="M1162">
            <v>4.5671886622713945E-2</v>
          </cell>
          <cell r="N1162">
            <v>5.690942112284348E-2</v>
          </cell>
        </row>
        <row r="1163">
          <cell r="D1163" t="str">
            <v>7.7.9</v>
          </cell>
          <cell r="E1163">
            <v>3.486720310365507E-2</v>
          </cell>
          <cell r="F1163">
            <v>3.5756187827820508E-2</v>
          </cell>
          <cell r="G1163">
            <v>4.1899845149778771E-2</v>
          </cell>
          <cell r="H1163">
            <v>4.0756073304306126E-2</v>
          </cell>
          <cell r="I1163">
            <v>4.4567187468236388E-2</v>
          </cell>
          <cell r="J1163">
            <v>3.5559948532823016E-2</v>
          </cell>
          <cell r="K1163">
            <v>3.5372470842547243E-2</v>
          </cell>
          <cell r="L1163">
            <v>4.6851125052666968E-2</v>
          </cell>
          <cell r="M1163">
            <v>4.5943917591099941E-2</v>
          </cell>
          <cell r="N1163">
            <v>5.3360056344087921E-2</v>
          </cell>
        </row>
        <row r="1164">
          <cell r="D1164" t="str">
            <v>7.7.10</v>
          </cell>
          <cell r="E1164">
            <v>3.9091884926386142E-2</v>
          </cell>
          <cell r="F1164">
            <v>3.9610237357552369E-2</v>
          </cell>
          <cell r="G1164">
            <v>4.5154507974432635E-2</v>
          </cell>
          <cell r="H1164">
            <v>4.1628930506594705E-2</v>
          </cell>
          <cell r="I1164">
            <v>4.4893911138741818E-2</v>
          </cell>
          <cell r="J1164">
            <v>3.9665982891622174E-2</v>
          </cell>
          <cell r="K1164">
            <v>4.0836635456413063E-2</v>
          </cell>
          <cell r="L1164">
            <v>4.9140996001993793E-2</v>
          </cell>
          <cell r="M1164">
            <v>4.5786495847296257E-2</v>
          </cell>
          <cell r="N1164">
            <v>4.5144721424571356E-2</v>
          </cell>
        </row>
        <row r="1165">
          <cell r="D1165" t="str">
            <v>7.7.11</v>
          </cell>
          <cell r="E1165">
            <v>4.2499024633710455E-2</v>
          </cell>
          <cell r="F1165">
            <v>4.228319142657995E-2</v>
          </cell>
          <cell r="G1165">
            <v>4.7678063905484604E-2</v>
          </cell>
          <cell r="H1165">
            <v>4.3429590958078523E-2</v>
          </cell>
          <cell r="I1165">
            <v>4.4257031119805113E-2</v>
          </cell>
          <cell r="J1165">
            <v>4.3501572648437452E-2</v>
          </cell>
          <cell r="K1165">
            <v>4.6381117928578144E-2</v>
          </cell>
          <cell r="L1165">
            <v>4.9568353960619628E-2</v>
          </cell>
          <cell r="M1165">
            <v>4.6394610622903336E-2</v>
          </cell>
          <cell r="N1165">
            <v>4.0969902577266314E-2</v>
          </cell>
        </row>
        <row r="1166">
          <cell r="D1166" t="str">
            <v>7.7.12</v>
          </cell>
          <cell r="E1166">
            <v>4.6818513498175861E-2</v>
          </cell>
          <cell r="F1166">
            <v>4.2272683314904233E-2</v>
          </cell>
          <cell r="G1166">
            <v>4.6948245922093776E-2</v>
          </cell>
          <cell r="H1166">
            <v>4.3435242551474636E-2</v>
          </cell>
          <cell r="I1166">
            <v>4.3405034329673513E-2</v>
          </cell>
          <cell r="J1166">
            <v>4.7215184891844876E-2</v>
          </cell>
          <cell r="K1166">
            <v>4.6684177579934434E-2</v>
          </cell>
          <cell r="L1166">
            <v>5.0906965332500616E-2</v>
          </cell>
          <cell r="M1166">
            <v>4.6515304314041654E-2</v>
          </cell>
          <cell r="N1166">
            <v>3.9981423639640697E-2</v>
          </cell>
        </row>
        <row r="1167">
          <cell r="D1167" t="str">
            <v>7.7.13</v>
          </cell>
          <cell r="E1167">
            <v>4.9398884526327409E-2</v>
          </cell>
          <cell r="F1167">
            <v>4.3307773044077125E-2</v>
          </cell>
          <cell r="G1167">
            <v>4.7802889374701403E-2</v>
          </cell>
          <cell r="H1167">
            <v>4.5005522077714119E-2</v>
          </cell>
          <cell r="I1167">
            <v>4.1251368598625063E-2</v>
          </cell>
          <cell r="J1167">
            <v>5.0144650928631039E-2</v>
          </cell>
          <cell r="K1167">
            <v>4.9281771728545934E-2</v>
          </cell>
          <cell r="L1167">
            <v>5.148748974831379E-2</v>
          </cell>
          <cell r="M1167">
            <v>4.7101404383382457E-2</v>
          </cell>
          <cell r="N1167">
            <v>3.4830281438561449E-2</v>
          </cell>
        </row>
        <row r="1168">
          <cell r="D1168" t="str">
            <v>7.7.14</v>
          </cell>
          <cell r="E1168">
            <v>5.1316172674976922E-2</v>
          </cell>
          <cell r="F1168">
            <v>4.3988470597619303E-2</v>
          </cell>
          <cell r="G1168">
            <v>4.8346891754632963E-2</v>
          </cell>
          <cell r="H1168">
            <v>4.5297678058552074E-2</v>
          </cell>
          <cell r="I1168">
            <v>3.958697005673318E-2</v>
          </cell>
          <cell r="J1168">
            <v>5.2913995524057025E-2</v>
          </cell>
          <cell r="K1168">
            <v>4.9595752448419565E-2</v>
          </cell>
          <cell r="L1168">
            <v>5.2467018073761369E-2</v>
          </cell>
          <cell r="M1168">
            <v>4.7562053815004772E-2</v>
          </cell>
          <cell r="N1168">
            <v>3.3966577926524168E-2</v>
          </cell>
        </row>
        <row r="1169">
          <cell r="D1169" t="str">
            <v>7.7.15</v>
          </cell>
          <cell r="E1169">
            <v>5.3140613867732528E-2</v>
          </cell>
          <cell r="F1169">
            <v>4.4660989744865015E-2</v>
          </cell>
          <cell r="G1169">
            <v>4.8916871160041689E-2</v>
          </cell>
          <cell r="H1169">
            <v>4.5747136722248519E-2</v>
          </cell>
          <cell r="I1169">
            <v>4.0129729310056317E-2</v>
          </cell>
          <cell r="J1169">
            <v>5.5568475383930525E-2</v>
          </cell>
          <cell r="K1169">
            <v>5.1984916204201433E-2</v>
          </cell>
          <cell r="L1169">
            <v>5.2224473239518517E-2</v>
          </cell>
          <cell r="M1169">
            <v>4.6935353759735683E-2</v>
          </cell>
          <cell r="N1169">
            <v>3.2367297326829421E-2</v>
          </cell>
        </row>
        <row r="1170">
          <cell r="D1170" t="str">
            <v>7.7.16</v>
          </cell>
          <cell r="E1170">
            <v>5.5610206508309272E-2</v>
          </cell>
          <cell r="F1170">
            <v>4.6259118760104093E-2</v>
          </cell>
          <cell r="G1170">
            <v>4.8687746802309757E-2</v>
          </cell>
          <cell r="H1170">
            <v>4.5957894059311902E-2</v>
          </cell>
          <cell r="I1170">
            <v>4.0432764868410673E-2</v>
          </cell>
          <cell r="J1170">
            <v>5.9260775801018524E-2</v>
          </cell>
          <cell r="K1170">
            <v>5.0521433017006394E-2</v>
          </cell>
          <cell r="L1170">
            <v>5.0474574615479779E-2</v>
          </cell>
          <cell r="M1170">
            <v>4.3367201317961825E-2</v>
          </cell>
          <cell r="N1170">
            <v>3.3584695476013657E-2</v>
          </cell>
        </row>
        <row r="1171">
          <cell r="D1171" t="str">
            <v>7.7.17</v>
          </cell>
          <cell r="E1171">
            <v>5.8092096265375412E-2</v>
          </cell>
          <cell r="F1171">
            <v>4.5934605463253619E-2</v>
          </cell>
          <cell r="G1171">
            <v>4.855016249318455E-2</v>
          </cell>
          <cell r="H1171">
            <v>4.6017392778676537E-2</v>
          </cell>
          <cell r="I1171">
            <v>4.0836726140960171E-2</v>
          </cell>
          <cell r="J1171">
            <v>6.156210844931035E-2</v>
          </cell>
          <cell r="K1171">
            <v>5.0791459436391267E-2</v>
          </cell>
          <cell r="L1171">
            <v>4.8374720150910419E-2</v>
          </cell>
          <cell r="M1171">
            <v>4.0778979871699608E-2</v>
          </cell>
          <cell r="N1171">
            <v>3.4726400476025807E-2</v>
          </cell>
        </row>
        <row r="1172">
          <cell r="D1172" t="str">
            <v>7.7.18</v>
          </cell>
          <cell r="E1172">
            <v>6.0227866910052191E-2</v>
          </cell>
          <cell r="F1172">
            <v>4.4772457186857635E-2</v>
          </cell>
          <cell r="G1172">
            <v>4.8441894035455575E-2</v>
          </cell>
          <cell r="H1172">
            <v>4.5835364374710058E-2</v>
          </cell>
          <cell r="I1172">
            <v>4.1104272600382748E-2</v>
          </cell>
          <cell r="J1172">
            <v>6.2289882578022003E-2</v>
          </cell>
          <cell r="K1172">
            <v>4.6490148596138654E-2</v>
          </cell>
          <cell r="L1172">
            <v>4.6440059583082546E-2</v>
          </cell>
          <cell r="M1172">
            <v>4.0381940772253766E-2</v>
          </cell>
          <cell r="N1172">
            <v>3.8094219967313971E-2</v>
          </cell>
        </row>
        <row r="1173">
          <cell r="D1173" t="str">
            <v>7.7.19</v>
          </cell>
          <cell r="E1173">
            <v>6.1013440248985459E-2</v>
          </cell>
          <cell r="F1173">
            <v>4.2683102461159424E-2</v>
          </cell>
          <cell r="G1173">
            <v>4.7408729662710862E-2</v>
          </cell>
          <cell r="H1173">
            <v>4.538072508373385E-2</v>
          </cell>
          <cell r="I1173">
            <v>3.9695820521175221E-2</v>
          </cell>
          <cell r="J1173">
            <v>6.3696675173077755E-2</v>
          </cell>
          <cell r="K1173">
            <v>4.3722077768088841E-2</v>
          </cell>
          <cell r="L1173">
            <v>4.3332527466449541E-2</v>
          </cell>
          <cell r="M1173">
            <v>3.9530668587735567E-2</v>
          </cell>
          <cell r="N1173">
            <v>4.297386556042531E-2</v>
          </cell>
        </row>
        <row r="1174">
          <cell r="D1174" t="str">
            <v>7.7.20</v>
          </cell>
          <cell r="E1174">
            <v>5.5670410209522229E-2</v>
          </cell>
          <cell r="F1174">
            <v>4.2485370753549898E-2</v>
          </cell>
          <cell r="G1174">
            <v>4.6064142644076995E-2</v>
          </cell>
          <cell r="H1174">
            <v>4.5110390532953105E-2</v>
          </cell>
          <cell r="I1174">
            <v>4.1692369464719874E-2</v>
          </cell>
          <cell r="J1174">
            <v>6.3031502325242184E-2</v>
          </cell>
          <cell r="K1174">
            <v>4.3770352491287759E-2</v>
          </cell>
          <cell r="L1174">
            <v>4.2386727152347412E-2</v>
          </cell>
          <cell r="M1174">
            <v>3.9002758144003162E-2</v>
          </cell>
          <cell r="N1174">
            <v>4.2591851698197493E-2</v>
          </cell>
        </row>
        <row r="1175">
          <cell r="D1175" t="str">
            <v>7.7.21</v>
          </cell>
          <cell r="E1175">
            <v>5.1182324151588209E-2</v>
          </cell>
          <cell r="F1175">
            <v>4.5491195733830488E-2</v>
          </cell>
          <cell r="G1175">
            <v>4.4684405398570257E-2</v>
          </cell>
          <cell r="H1175">
            <v>4.4341852325434444E-2</v>
          </cell>
          <cell r="I1175">
            <v>4.1802598146596169E-2</v>
          </cell>
          <cell r="J1175">
            <v>5.478662647202031E-2</v>
          </cell>
          <cell r="K1175">
            <v>4.6092099651029866E-2</v>
          </cell>
          <cell r="L1175">
            <v>3.9283494205597597E-2</v>
          </cell>
          <cell r="M1175">
            <v>3.8062652747767219E-2</v>
          </cell>
          <cell r="N1175">
            <v>4.5186050409666174E-2</v>
          </cell>
        </row>
        <row r="1176">
          <cell r="D1176" t="str">
            <v>7.7.22</v>
          </cell>
          <cell r="E1176">
            <v>4.7787190901636287E-2</v>
          </cell>
          <cell r="F1176">
            <v>5.1246480352796261E-2</v>
          </cell>
          <cell r="G1176">
            <v>4.2378195379810857E-2</v>
          </cell>
          <cell r="H1176">
            <v>4.3261456054544158E-2</v>
          </cell>
          <cell r="I1176">
            <v>4.1675744716919309E-2</v>
          </cell>
          <cell r="J1176">
            <v>4.8571808104710845E-2</v>
          </cell>
          <cell r="K1176">
            <v>4.8545709712238254E-2</v>
          </cell>
          <cell r="L1176">
            <v>3.7461976870568389E-2</v>
          </cell>
          <cell r="M1176">
            <v>3.7581869263177733E-2</v>
          </cell>
          <cell r="N1176">
            <v>4.5093010913808837E-2</v>
          </cell>
        </row>
        <row r="1177">
          <cell r="D1177" t="str">
            <v>7.7.23</v>
          </cell>
          <cell r="E1177">
            <v>4.4963881021239306E-2</v>
          </cell>
          <cell r="F1177">
            <v>4.6135872458047074E-2</v>
          </cell>
          <cell r="G1177">
            <v>3.8506336529410164E-2</v>
          </cell>
          <cell r="H1177">
            <v>4.0863218095774104E-2</v>
          </cell>
          <cell r="I1177">
            <v>4.1351978471324866E-2</v>
          </cell>
          <cell r="J1177">
            <v>3.8225870687507324E-2</v>
          </cell>
          <cell r="K1177">
            <v>4.3198766567320954E-2</v>
          </cell>
          <cell r="L1177">
            <v>3.3035333188310277E-2</v>
          </cell>
          <cell r="M1177">
            <v>3.7337052454296797E-2</v>
          </cell>
          <cell r="N1177">
            <v>4.1170305446168079E-2</v>
          </cell>
        </row>
        <row r="1178">
          <cell r="D1178" t="str">
            <v>7.7.24</v>
          </cell>
          <cell r="E1178">
            <v>3.7317403564167927E-2</v>
          </cell>
          <cell r="F1178">
            <v>4.4463860828157821E-2</v>
          </cell>
          <cell r="G1178">
            <v>3.5138894061288617E-2</v>
          </cell>
          <cell r="H1178">
            <v>3.8844264849365408E-2</v>
          </cell>
          <cell r="I1178">
            <v>4.0942791457670519E-2</v>
          </cell>
          <cell r="J1178">
            <v>3.1736870196434071E-2</v>
          </cell>
          <cell r="K1178">
            <v>3.9041559826213407E-2</v>
          </cell>
          <cell r="L1178">
            <v>3.0324808938151614E-2</v>
          </cell>
          <cell r="M1178">
            <v>3.6200031594975417E-2</v>
          </cell>
          <cell r="N1178">
            <v>4.0252723130032621E-2</v>
          </cell>
        </row>
        <row r="1179">
          <cell r="D1179" t="str">
            <v>8.1.1</v>
          </cell>
          <cell r="E1179">
            <v>2.9862224806152311E-2</v>
          </cell>
          <cell r="F1179">
            <v>4.4460452967305976E-2</v>
          </cell>
          <cell r="G1179">
            <v>3.5426072456252997E-2</v>
          </cell>
          <cell r="H1179">
            <v>4.202488775549193E-2</v>
          </cell>
          <cell r="I1179">
            <v>4.258641621656465E-2</v>
          </cell>
          <cell r="J1179">
            <v>2.6220676705945363E-2</v>
          </cell>
          <cell r="K1179">
            <v>4.0264387404558247E-2</v>
          </cell>
          <cell r="L1179">
            <v>3.4956994925432354E-2</v>
          </cell>
          <cell r="M1179">
            <v>4.1172798669473425E-2</v>
          </cell>
          <cell r="N1179">
            <v>3.4477007030763868E-2</v>
          </cell>
        </row>
        <row r="1180">
          <cell r="D1180" t="str">
            <v>8.1.2</v>
          </cell>
          <cell r="E1180">
            <v>2.6653890101212385E-2</v>
          </cell>
          <cell r="F1180">
            <v>4.2702887178168565E-2</v>
          </cell>
          <cell r="G1180">
            <v>3.4639760308384018E-2</v>
          </cell>
          <cell r="H1180">
            <v>4.1473613676669414E-2</v>
          </cell>
          <cell r="I1180">
            <v>3.9614127466007294E-2</v>
          </cell>
          <cell r="J1180">
            <v>2.3936741932293757E-2</v>
          </cell>
          <cell r="K1180">
            <v>3.8294853191683575E-2</v>
          </cell>
          <cell r="L1180">
            <v>3.4865622499385858E-2</v>
          </cell>
          <cell r="M1180">
            <v>4.2285183225558777E-2</v>
          </cell>
          <cell r="N1180">
            <v>3.831513899762392E-2</v>
          </cell>
        </row>
        <row r="1181">
          <cell r="D1181" t="str">
            <v>8.1.3</v>
          </cell>
          <cell r="E1181">
            <v>2.5053138690203525E-2</v>
          </cell>
          <cell r="F1181">
            <v>4.1335777977893284E-2</v>
          </cell>
          <cell r="G1181">
            <v>3.3809110512444972E-2</v>
          </cell>
          <cell r="H1181">
            <v>4.0848508248004588E-2</v>
          </cell>
          <cell r="I1181">
            <v>4.0003939683322859E-2</v>
          </cell>
          <cell r="J1181">
            <v>2.1376728675500042E-2</v>
          </cell>
          <cell r="K1181">
            <v>3.7363162966883259E-2</v>
          </cell>
          <cell r="L1181">
            <v>3.4039972876509825E-2</v>
          </cell>
          <cell r="M1181">
            <v>4.1359079131506771E-2</v>
          </cell>
          <cell r="N1181">
            <v>3.936275386532416E-2</v>
          </cell>
        </row>
        <row r="1182">
          <cell r="D1182" t="str">
            <v>8.1.4</v>
          </cell>
          <cell r="E1182">
            <v>2.3282372017413743E-2</v>
          </cell>
          <cell r="F1182">
            <v>4.1398370118590953E-2</v>
          </cell>
          <cell r="G1182">
            <v>3.3845466957060123E-2</v>
          </cell>
          <cell r="H1182">
            <v>4.0485107841323163E-2</v>
          </cell>
          <cell r="I1182">
            <v>4.0001351913624326E-2</v>
          </cell>
          <cell r="J1182">
            <v>2.0548989264553345E-2</v>
          </cell>
          <cell r="K1182">
            <v>3.6388793005835612E-2</v>
          </cell>
          <cell r="L1182">
            <v>3.4020878499142586E-2</v>
          </cell>
          <cell r="M1182">
            <v>4.1855546064256267E-2</v>
          </cell>
          <cell r="N1182">
            <v>4.3719749231636344E-2</v>
          </cell>
        </row>
        <row r="1183">
          <cell r="D1183" t="str">
            <v>8.1.5</v>
          </cell>
          <cell r="E1183">
            <v>2.2818481787561126E-2</v>
          </cell>
          <cell r="F1183">
            <v>4.09667713031499E-2</v>
          </cell>
          <cell r="G1183">
            <v>3.4621983991598028E-2</v>
          </cell>
          <cell r="H1183">
            <v>4.0492449263680362E-2</v>
          </cell>
          <cell r="I1183">
            <v>4.2228441408267411E-2</v>
          </cell>
          <cell r="J1183">
            <v>2.0292785389828122E-2</v>
          </cell>
          <cell r="K1183">
            <v>3.7735464946624449E-2</v>
          </cell>
          <cell r="L1183">
            <v>3.3932093288350042E-2</v>
          </cell>
          <cell r="M1183">
            <v>4.078651054910952E-2</v>
          </cell>
          <cell r="N1183">
            <v>4.8213876499408545E-2</v>
          </cell>
        </row>
        <row r="1184">
          <cell r="D1184" t="str">
            <v>8.1.6</v>
          </cell>
          <cell r="E1184">
            <v>2.2540476153836253E-2</v>
          </cell>
          <cell r="F1184">
            <v>4.0420964249324121E-2</v>
          </cell>
          <cell r="G1184">
            <v>3.7668406504999502E-2</v>
          </cell>
          <cell r="H1184">
            <v>4.0937773269847821E-2</v>
          </cell>
          <cell r="I1184">
            <v>4.7057964629736423E-2</v>
          </cell>
          <cell r="J1184">
            <v>2.0787716050179844E-2</v>
          </cell>
          <cell r="K1184">
            <v>3.4411683061837416E-2</v>
          </cell>
          <cell r="L1184">
            <v>3.4071310976769048E-2</v>
          </cell>
          <cell r="M1184">
            <v>4.2034962928141004E-2</v>
          </cell>
          <cell r="N1184">
            <v>5.7042187185305709E-2</v>
          </cell>
        </row>
        <row r="1185">
          <cell r="D1185" t="str">
            <v>8.1.7</v>
          </cell>
          <cell r="E1185">
            <v>2.4202040288578301E-2</v>
          </cell>
          <cell r="F1185">
            <v>3.5111554528900975E-2</v>
          </cell>
          <cell r="G1185">
            <v>3.6756749628004425E-2</v>
          </cell>
          <cell r="H1185">
            <v>3.8650836780325791E-2</v>
          </cell>
          <cell r="I1185">
            <v>4.7658170365269183E-2</v>
          </cell>
          <cell r="J1185">
            <v>2.4749848208091577E-2</v>
          </cell>
          <cell r="K1185">
            <v>3.1179121709015101E-2</v>
          </cell>
          <cell r="L1185">
            <v>3.4480072767068798E-2</v>
          </cell>
          <cell r="M1185">
            <v>4.0196000280323788E-2</v>
          </cell>
          <cell r="N1185">
            <v>5.8648564677424311E-2</v>
          </cell>
        </row>
        <row r="1186">
          <cell r="D1186" t="str">
            <v>8.1.8</v>
          </cell>
          <cell r="E1186">
            <v>2.7204676143770975E-2</v>
          </cell>
          <cell r="F1186">
            <v>3.1183834928634833E-2</v>
          </cell>
          <cell r="G1186">
            <v>4.1094818240646411E-2</v>
          </cell>
          <cell r="H1186">
            <v>3.7910521075805358E-2</v>
          </cell>
          <cell r="I1186">
            <v>4.7368575410824121E-2</v>
          </cell>
          <cell r="J1186">
            <v>2.9061406405665659E-2</v>
          </cell>
          <cell r="K1186">
            <v>3.2659070401051093E-2</v>
          </cell>
          <cell r="L1186">
            <v>3.7761645579678052E-2</v>
          </cell>
          <cell r="M1186">
            <v>4.151754395893785E-2</v>
          </cell>
          <cell r="N1186">
            <v>5.2343012596185332E-2</v>
          </cell>
        </row>
        <row r="1187">
          <cell r="D1187" t="str">
            <v>8.1.9</v>
          </cell>
          <cell r="E1187">
            <v>3.3174436408121871E-2</v>
          </cell>
          <cell r="F1187">
            <v>3.2303516858690928E-2</v>
          </cell>
          <cell r="G1187">
            <v>4.3165549301739665E-2</v>
          </cell>
          <cell r="H1187">
            <v>3.8674696402986687E-2</v>
          </cell>
          <cell r="I1187">
            <v>4.71809228990486E-2</v>
          </cell>
          <cell r="J1187">
            <v>3.6088320577235343E-2</v>
          </cell>
          <cell r="K1187">
            <v>3.3861460516162303E-2</v>
          </cell>
          <cell r="L1187">
            <v>4.0565275923682753E-2</v>
          </cell>
          <cell r="M1187">
            <v>4.0924625410099988E-2</v>
          </cell>
          <cell r="N1187">
            <v>5.6155296804262907E-2</v>
          </cell>
        </row>
        <row r="1188">
          <cell r="D1188" t="str">
            <v>8.1.10</v>
          </cell>
          <cell r="E1188">
            <v>3.7663804748472786E-2</v>
          </cell>
          <cell r="F1188">
            <v>3.631789698155051E-2</v>
          </cell>
          <cell r="G1188">
            <v>4.5809561244152384E-2</v>
          </cell>
          <cell r="H1188">
            <v>3.9908639335774806E-2</v>
          </cell>
          <cell r="I1188">
            <v>4.549024669600623E-2</v>
          </cell>
          <cell r="J1188">
            <v>4.0637348929620877E-2</v>
          </cell>
          <cell r="K1188">
            <v>4.1254095882942404E-2</v>
          </cell>
          <cell r="L1188">
            <v>4.289870722501906E-2</v>
          </cell>
          <cell r="M1188">
            <v>4.1993299683238915E-2</v>
          </cell>
          <cell r="N1188">
            <v>4.621778766430458E-2</v>
          </cell>
        </row>
        <row r="1189">
          <cell r="D1189" t="str">
            <v>8.1.11</v>
          </cell>
          <cell r="E1189">
            <v>4.1795530293854556E-2</v>
          </cell>
          <cell r="F1189">
            <v>3.7328195110427516E-2</v>
          </cell>
          <cell r="G1189">
            <v>4.8780994589263327E-2</v>
          </cell>
          <cell r="H1189">
            <v>4.0694004677487142E-2</v>
          </cell>
          <cell r="I1189">
            <v>4.518081217387241E-2</v>
          </cell>
          <cell r="J1189">
            <v>4.2022453710887836E-2</v>
          </cell>
          <cell r="K1189">
            <v>4.7478291633350073E-2</v>
          </cell>
          <cell r="L1189">
            <v>4.6259682038168819E-2</v>
          </cell>
          <cell r="M1189">
            <v>4.2206673295858886E-2</v>
          </cell>
          <cell r="N1189">
            <v>4.0895578003591976E-2</v>
          </cell>
        </row>
        <row r="1190">
          <cell r="D1190" t="str">
            <v>8.1.12</v>
          </cell>
          <cell r="E1190">
            <v>4.5528116079809049E-2</v>
          </cell>
          <cell r="F1190">
            <v>3.9819326440772886E-2</v>
          </cell>
          <cell r="G1190">
            <v>4.8644780627624624E-2</v>
          </cell>
          <cell r="H1190">
            <v>4.1029457624058775E-2</v>
          </cell>
          <cell r="I1190">
            <v>4.1933474871266307E-2</v>
          </cell>
          <cell r="J1190">
            <v>4.6455144505185827E-2</v>
          </cell>
          <cell r="K1190">
            <v>4.8660604502191521E-2</v>
          </cell>
          <cell r="L1190">
            <v>4.7935013234061512E-2</v>
          </cell>
          <cell r="M1190">
            <v>4.2014131305689956E-2</v>
          </cell>
          <cell r="N1190">
            <v>3.51893816713022E-2</v>
          </cell>
        </row>
        <row r="1191">
          <cell r="D1191" t="str">
            <v>8.1.13</v>
          </cell>
          <cell r="E1191">
            <v>4.9057280310323699E-2</v>
          </cell>
          <cell r="F1191">
            <v>4.0918688343490751E-2</v>
          </cell>
          <cell r="G1191">
            <v>4.9938005895463169E-2</v>
          </cell>
          <cell r="H1191">
            <v>4.2592596609364083E-2</v>
          </cell>
          <cell r="I1191">
            <v>3.856004260880435E-2</v>
          </cell>
          <cell r="J1191">
            <v>4.9120326186967572E-2</v>
          </cell>
          <cell r="K1191">
            <v>4.8229255465874414E-2</v>
          </cell>
          <cell r="L1191">
            <v>5.0349978255548967E-2</v>
          </cell>
          <cell r="M1191">
            <v>4.167685168438718E-2</v>
          </cell>
          <cell r="N1191">
            <v>3.0014712405519072E-2</v>
          </cell>
        </row>
        <row r="1192">
          <cell r="D1192" t="str">
            <v>8.1.14</v>
          </cell>
          <cell r="E1192">
            <v>5.2896579748893904E-2</v>
          </cell>
          <cell r="F1192">
            <v>4.1321035645614353E-2</v>
          </cell>
          <cell r="G1192">
            <v>4.7429012868182532E-2</v>
          </cell>
          <cell r="H1192">
            <v>4.32493202093173E-2</v>
          </cell>
          <cell r="I1192">
            <v>4.0040246876365933E-2</v>
          </cell>
          <cell r="J1192">
            <v>5.4399283429426182E-2</v>
          </cell>
          <cell r="K1192">
            <v>4.5480262695179505E-2</v>
          </cell>
          <cell r="L1192">
            <v>5.1165880271658339E-2</v>
          </cell>
          <cell r="M1192">
            <v>4.2825360441254692E-2</v>
          </cell>
          <cell r="N1192">
            <v>2.90472429375336E-2</v>
          </cell>
        </row>
        <row r="1193">
          <cell r="D1193" t="str">
            <v>8.1.15</v>
          </cell>
          <cell r="E1193">
            <v>5.566646536699961E-2</v>
          </cell>
          <cell r="F1193">
            <v>4.1736421482490731E-2</v>
          </cell>
          <cell r="G1193">
            <v>4.6752531184969776E-2</v>
          </cell>
          <cell r="H1193">
            <v>4.4130541167943543E-2</v>
          </cell>
          <cell r="I1193">
            <v>4.0243308380437277E-2</v>
          </cell>
          <cell r="J1193">
            <v>5.9236559742320567E-2</v>
          </cell>
          <cell r="K1193">
            <v>4.525601481875359E-2</v>
          </cell>
          <cell r="L1193">
            <v>5.1613924006236503E-2</v>
          </cell>
          <cell r="M1193">
            <v>4.228614653757963E-2</v>
          </cell>
          <cell r="N1193">
            <v>3.2576155910905388E-2</v>
          </cell>
        </row>
        <row r="1194">
          <cell r="D1194" t="str">
            <v>8.1.16</v>
          </cell>
          <cell r="E1194">
            <v>5.7395591623721341E-2</v>
          </cell>
          <cell r="F1194">
            <v>4.3908332895278027E-2</v>
          </cell>
          <cell r="G1194">
            <v>4.6829163542206904E-2</v>
          </cell>
          <cell r="H1194">
            <v>4.4135713533695206E-2</v>
          </cell>
          <cell r="I1194">
            <v>4.0966080298964244E-2</v>
          </cell>
          <cell r="J1194">
            <v>6.0567406181224782E-2</v>
          </cell>
          <cell r="K1194">
            <v>4.626957282104513E-2</v>
          </cell>
          <cell r="L1194">
            <v>5.185305921897037E-2</v>
          </cell>
          <cell r="M1194">
            <v>4.3343381480470893E-2</v>
          </cell>
          <cell r="N1194">
            <v>3.5523841261453901E-2</v>
          </cell>
        </row>
        <row r="1195">
          <cell r="D1195" t="str">
            <v>8.1.17</v>
          </cell>
          <cell r="E1195">
            <v>6.1207212074158461E-2</v>
          </cell>
          <cell r="F1195">
            <v>4.4961136288754873E-2</v>
          </cell>
          <cell r="G1195">
            <v>4.7365817670772838E-2</v>
          </cell>
          <cell r="H1195">
            <v>4.4522890137783482E-2</v>
          </cell>
          <cell r="I1195">
            <v>4.046946376863645E-2</v>
          </cell>
          <cell r="J1195">
            <v>6.3377712187528204E-2</v>
          </cell>
          <cell r="K1195">
            <v>4.687385428757699E-2</v>
          </cell>
          <cell r="L1195">
            <v>5.1776645269849923E-2</v>
          </cell>
          <cell r="M1195">
            <v>4.3232721012074857E-2</v>
          </cell>
          <cell r="N1195">
            <v>3.6821953871985599E-2</v>
          </cell>
        </row>
        <row r="1196">
          <cell r="D1196" t="str">
            <v>8.1.18</v>
          </cell>
          <cell r="E1196">
            <v>6.193227747760268E-2</v>
          </cell>
          <cell r="F1196">
            <v>4.398616954015707E-2</v>
          </cell>
          <cell r="G1196">
            <v>4.5905250325146904E-2</v>
          </cell>
          <cell r="H1196">
            <v>4.4035269527808056E-2</v>
          </cell>
          <cell r="I1196">
            <v>3.8340160601692527E-2</v>
          </cell>
          <cell r="J1196">
            <v>6.8186491089768264E-2</v>
          </cell>
          <cell r="K1196">
            <v>4.3203365794457875E-2</v>
          </cell>
          <cell r="L1196">
            <v>5.0382773941866771E-2</v>
          </cell>
          <cell r="M1196">
            <v>4.2819821397134764E-2</v>
          </cell>
          <cell r="N1196">
            <v>3.4514911294481788E-2</v>
          </cell>
        </row>
        <row r="1197">
          <cell r="D1197" t="str">
            <v>8.1.19</v>
          </cell>
          <cell r="E1197">
            <v>6.2514041895322392E-2</v>
          </cell>
          <cell r="F1197">
            <v>4.288650274735558E-2</v>
          </cell>
          <cell r="G1197">
            <v>4.432021319515863E-2</v>
          </cell>
          <cell r="H1197">
            <v>4.3360359222469953E-2</v>
          </cell>
          <cell r="I1197">
            <v>3.6553736919804396E-2</v>
          </cell>
          <cell r="J1197">
            <v>6.5903680670003795E-2</v>
          </cell>
          <cell r="K1197">
            <v>4.1450534902733843E-2</v>
          </cell>
          <cell r="L1197">
            <v>4.4107683761472817E-2</v>
          </cell>
          <cell r="M1197">
            <v>4.1744885595860245E-2</v>
          </cell>
          <cell r="N1197">
            <v>3.863927683175173E-2</v>
          </cell>
        </row>
        <row r="1198">
          <cell r="D1198" t="str">
            <v>8.1.20</v>
          </cell>
          <cell r="E1198">
            <v>6.039321025885723E-2</v>
          </cell>
          <cell r="F1198">
            <v>4.3204018867387506E-2</v>
          </cell>
          <cell r="G1198">
            <v>4.1012900647966311E-2</v>
          </cell>
          <cell r="H1198">
            <v>4.1955561369368809E-2</v>
          </cell>
          <cell r="I1198">
            <v>3.7980617448123456E-2</v>
          </cell>
          <cell r="J1198">
            <v>5.83803725245675E-2</v>
          </cell>
          <cell r="K1198">
            <v>4.2360713792245132E-2</v>
          </cell>
          <cell r="L1198">
            <v>4.1831736010321308E-2</v>
          </cell>
          <cell r="M1198">
            <v>4.1258413025327151E-2</v>
          </cell>
          <cell r="N1198">
            <v>4.2111203303378274E-2</v>
          </cell>
        </row>
        <row r="1199">
          <cell r="D1199" t="str">
            <v>8.1.21</v>
          </cell>
          <cell r="E1199">
            <v>5.602517329017237E-2</v>
          </cell>
          <cell r="F1199">
            <v>5.0216383182557119E-2</v>
          </cell>
          <cell r="G1199">
            <v>4.0786979951238263E-2</v>
          </cell>
          <cell r="H1199">
            <v>4.2523520499003153E-2</v>
          </cell>
          <cell r="I1199">
            <v>3.9132057338075794E-2</v>
          </cell>
          <cell r="J1199">
            <v>5.2608336498747778E-2</v>
          </cell>
          <cell r="K1199">
            <v>4.7996496582877621E-2</v>
          </cell>
          <cell r="L1199">
            <v>4.1785257234878713E-2</v>
          </cell>
          <cell r="M1199">
            <v>4.0979172953281046E-2</v>
          </cell>
          <cell r="N1199">
            <v>4.9049938737342202E-2</v>
          </cell>
        </row>
        <row r="1200">
          <cell r="D1200" t="str">
            <v>8.1.22</v>
          </cell>
          <cell r="E1200">
            <v>4.8363885436058442E-2</v>
          </cell>
          <cell r="F1200">
            <v>5.0896628828551865E-2</v>
          </cell>
          <cell r="G1200">
            <v>4.0594292928789605E-2</v>
          </cell>
          <cell r="H1200">
            <v>4.2677440092742193E-2</v>
          </cell>
          <cell r="I1200">
            <v>4.0613006569641508E-2</v>
          </cell>
          <cell r="J1200">
            <v>4.5643559414058843E-2</v>
          </cell>
          <cell r="K1200">
            <v>4.8017010291022802E-2</v>
          </cell>
          <cell r="L1200">
            <v>3.890652476920628E-2</v>
          </cell>
          <cell r="M1200">
            <v>4.2015215031713432E-2</v>
          </cell>
          <cell r="N1200">
            <v>3.8060217645067951E-2</v>
          </cell>
        </row>
        <row r="1201">
          <cell r="D1201" t="str">
            <v>8.1.23</v>
          </cell>
          <cell r="E1201">
            <v>4.1308877879798679E-2</v>
          </cell>
          <cell r="F1201">
            <v>4.7230397311773385E-2</v>
          </cell>
          <cell r="G1201">
            <v>3.8266946970515484E-2</v>
          </cell>
          <cell r="H1201">
            <v>4.1991684504376403E-2</v>
          </cell>
          <cell r="I1201">
            <v>4.0872685338026245E-2</v>
          </cell>
          <cell r="J1201">
            <v>3.7547682318901841E-2</v>
          </cell>
          <cell r="K1201">
            <v>4.4376855898246005E-2</v>
          </cell>
          <cell r="L1201">
            <v>3.6207512664555318E-2</v>
          </cell>
          <cell r="M1201">
            <v>3.991760310629594E-2</v>
          </cell>
          <cell r="N1201">
            <v>4.1968173255618905E-2</v>
          </cell>
        </row>
        <row r="1202">
          <cell r="D1202" t="str">
            <v>8.1.24</v>
          </cell>
          <cell r="E1202">
            <v>3.346021711910413E-2</v>
          </cell>
          <cell r="F1202">
            <v>4.5384736223178401E-2</v>
          </cell>
          <cell r="G1202">
            <v>3.6535630457419054E-2</v>
          </cell>
          <cell r="H1202">
            <v>4.1694607174671952E-2</v>
          </cell>
          <cell r="I1202">
            <v>3.9924150117618053E-2</v>
          </cell>
          <cell r="J1202">
            <v>3.2850429401497003E-2</v>
          </cell>
          <cell r="K1202">
            <v>4.093507342785184E-2</v>
          </cell>
          <cell r="L1202">
            <v>3.4231754762165952E-2</v>
          </cell>
          <cell r="M1202">
            <v>3.955407323242479E-2</v>
          </cell>
          <cell r="N1202">
            <v>4.1092038317827859E-2</v>
          </cell>
        </row>
        <row r="1203">
          <cell r="D1203" t="str">
            <v>8.2.1</v>
          </cell>
          <cell r="E1203">
            <v>2.9799398439990674E-2</v>
          </cell>
          <cell r="F1203">
            <v>3.2516106329341231E-2</v>
          </cell>
          <cell r="G1203">
            <v>2.8959336148547361E-2</v>
          </cell>
          <cell r="H1203">
            <v>2.8384160372572718E-2</v>
          </cell>
          <cell r="I1203">
            <v>3.644174669090499E-2</v>
          </cell>
          <cell r="J1203">
            <v>2.7380921116542299E-2</v>
          </cell>
          <cell r="K1203">
            <v>2.941178349361143E-2</v>
          </cell>
          <cell r="L1203">
            <v>2.3019789107815367E-2</v>
          </cell>
          <cell r="M1203">
            <v>3.1071293889861684E-2</v>
          </cell>
          <cell r="N1203">
            <v>4.1695797408693128E-2</v>
          </cell>
        </row>
        <row r="1204">
          <cell r="D1204" t="str">
            <v>8.2.2</v>
          </cell>
          <cell r="E1204">
            <v>2.7010200202022855E-2</v>
          </cell>
          <cell r="F1204">
            <v>3.089324232618916E-2</v>
          </cell>
          <cell r="G1204">
            <v>2.8588378099178951E-2</v>
          </cell>
          <cell r="H1204">
            <v>2.7640352870023949E-2</v>
          </cell>
          <cell r="I1204">
            <v>3.6707543852928612E-2</v>
          </cell>
          <cell r="J1204">
            <v>2.4505128359486521E-2</v>
          </cell>
          <cell r="K1204">
            <v>2.7356369749149293E-2</v>
          </cell>
          <cell r="L1204">
            <v>2.2454259709503578E-2</v>
          </cell>
          <cell r="M1204">
            <v>3.1260037015568766E-2</v>
          </cell>
          <cell r="N1204">
            <v>3.7454990161374345E-2</v>
          </cell>
        </row>
        <row r="1205">
          <cell r="D1205" t="str">
            <v>8.2.3</v>
          </cell>
          <cell r="E1205">
            <v>2.4846149327746658E-2</v>
          </cell>
          <cell r="F1205">
            <v>3.0154311416419905E-2</v>
          </cell>
          <cell r="G1205">
            <v>2.8654949898468868E-2</v>
          </cell>
          <cell r="H1205">
            <v>2.7029991308622953E-2</v>
          </cell>
          <cell r="I1205">
            <v>3.6240464507848569E-2</v>
          </cell>
          <cell r="J1205">
            <v>2.3089155167266003E-2</v>
          </cell>
          <cell r="K1205">
            <v>2.6725276012719731E-2</v>
          </cell>
          <cell r="L1205">
            <v>2.1819103828360019E-2</v>
          </cell>
          <cell r="M1205">
            <v>3.1218094098744969E-2</v>
          </cell>
          <cell r="N1205">
            <v>3.830520641239564E-2</v>
          </cell>
        </row>
        <row r="1206">
          <cell r="D1206" t="str">
            <v>8.2.4</v>
          </cell>
          <cell r="E1206">
            <v>2.3844612300961084E-2</v>
          </cell>
          <cell r="F1206">
            <v>3.051383402008925E-2</v>
          </cell>
          <cell r="G1206">
            <v>2.9373963627137067E-2</v>
          </cell>
          <cell r="H1206">
            <v>2.6824721075085028E-2</v>
          </cell>
          <cell r="I1206">
            <v>3.7457222321044904E-2</v>
          </cell>
          <cell r="J1206">
            <v>2.231833998108056E-2</v>
          </cell>
          <cell r="K1206">
            <v>2.6635775446462447E-2</v>
          </cell>
          <cell r="L1206">
            <v>2.2600606458530067E-2</v>
          </cell>
          <cell r="M1206">
            <v>3.1752488424132828E-2</v>
          </cell>
          <cell r="N1206">
            <v>4.0146106496322491E-2</v>
          </cell>
        </row>
        <row r="1207">
          <cell r="D1207" t="str">
            <v>8.2.5</v>
          </cell>
          <cell r="E1207">
            <v>2.3864490191041997E-2</v>
          </cell>
          <cell r="F1207">
            <v>3.0000428768433229E-2</v>
          </cell>
          <cell r="G1207">
            <v>3.0572116754948041E-2</v>
          </cell>
          <cell r="H1207">
            <v>2.8251583974916339E-2</v>
          </cell>
          <cell r="I1207">
            <v>3.9369194457856103E-2</v>
          </cell>
          <cell r="J1207">
            <v>2.2576564958761512E-2</v>
          </cell>
          <cell r="K1207">
            <v>2.6570856188252036E-2</v>
          </cell>
          <cell r="L1207">
            <v>2.6666917946457626E-2</v>
          </cell>
          <cell r="M1207">
            <v>3.4067283995867684E-2</v>
          </cell>
          <cell r="N1207">
            <v>4.4097641475192566E-2</v>
          </cell>
        </row>
        <row r="1208">
          <cell r="D1208" t="str">
            <v>8.2.6</v>
          </cell>
          <cell r="E1208">
            <v>2.5493901697547266E-2</v>
          </cell>
          <cell r="F1208">
            <v>3.0686335678502347E-2</v>
          </cell>
          <cell r="G1208">
            <v>3.1965354905327335E-2</v>
          </cell>
          <cell r="H1208">
            <v>3.1769119275918391E-2</v>
          </cell>
          <cell r="I1208">
            <v>4.4502440077114555E-2</v>
          </cell>
          <cell r="J1208">
            <v>2.48206077142413E-2</v>
          </cell>
          <cell r="K1208">
            <v>2.6802687023238847E-2</v>
          </cell>
          <cell r="L1208">
            <v>3.4516439018665995E-2</v>
          </cell>
          <cell r="M1208">
            <v>4.2071485089104139E-2</v>
          </cell>
          <cell r="N1208">
            <v>5.947488367212575E-2</v>
          </cell>
        </row>
        <row r="1209">
          <cell r="D1209" t="str">
            <v>8.2.7</v>
          </cell>
          <cell r="E1209">
            <v>2.8209104920382609E-2</v>
          </cell>
          <cell r="F1209">
            <v>3.0115180167732909E-2</v>
          </cell>
          <cell r="G1209">
            <v>3.6301428658780693E-2</v>
          </cell>
          <cell r="H1209">
            <v>3.7266431198153843E-2</v>
          </cell>
          <cell r="I1209">
            <v>4.8158630234351338E-2</v>
          </cell>
          <cell r="J1209">
            <v>2.9198123347117265E-2</v>
          </cell>
          <cell r="K1209">
            <v>2.7183590834167284E-2</v>
          </cell>
          <cell r="L1209">
            <v>3.9880038628148227E-2</v>
          </cell>
          <cell r="M1209">
            <v>4.6553992625603925E-2</v>
          </cell>
          <cell r="N1209">
            <v>6.0334026520077348E-2</v>
          </cell>
        </row>
        <row r="1210">
          <cell r="D1210" t="str">
            <v>8.2.8</v>
          </cell>
          <cell r="E1210">
            <v>3.1003669418921777E-2</v>
          </cell>
          <cell r="F1210">
            <v>3.6540264243393149E-2</v>
          </cell>
          <cell r="G1210">
            <v>4.3016546303793632E-2</v>
          </cell>
          <cell r="H1210">
            <v>4.4549031847378191E-2</v>
          </cell>
          <cell r="I1210">
            <v>4.9593889396066231E-2</v>
          </cell>
          <cell r="J1210">
            <v>3.0122651413275327E-2</v>
          </cell>
          <cell r="K1210">
            <v>3.5346075598902051E-2</v>
          </cell>
          <cell r="L1210">
            <v>4.6332683852505857E-2</v>
          </cell>
          <cell r="M1210">
            <v>5.3606165079763346E-2</v>
          </cell>
          <cell r="N1210">
            <v>5.2621109919588203E-2</v>
          </cell>
        </row>
        <row r="1211">
          <cell r="D1211" t="str">
            <v>8.2.9</v>
          </cell>
          <cell r="E1211">
            <v>3.3805469572083802E-2</v>
          </cell>
          <cell r="F1211">
            <v>4.5003864364036715E-2</v>
          </cell>
          <cell r="G1211">
            <v>4.6752023244808955E-2</v>
          </cell>
          <cell r="H1211">
            <v>4.7637882207117038E-2</v>
          </cell>
          <cell r="I1211">
            <v>4.7448813755003143E-2</v>
          </cell>
          <cell r="J1211">
            <v>3.1725096977019009E-2</v>
          </cell>
          <cell r="K1211">
            <v>4.2955658372245659E-2</v>
          </cell>
          <cell r="L1211">
            <v>5.1639220968704075E-2</v>
          </cell>
          <cell r="M1211">
            <v>5.3485154096764957E-2</v>
          </cell>
          <cell r="N1211">
            <v>4.9119862806626488E-2</v>
          </cell>
        </row>
        <row r="1212">
          <cell r="D1212" t="str">
            <v>8.2.10</v>
          </cell>
          <cell r="E1212">
            <v>3.7277693079768984E-2</v>
          </cell>
          <cell r="F1212">
            <v>4.8489187843940941E-2</v>
          </cell>
          <cell r="G1212">
            <v>4.8118163835466826E-2</v>
          </cell>
          <cell r="H1212">
            <v>5.0057415956737558E-2</v>
          </cell>
          <cell r="I1212">
            <v>4.401541077381186E-2</v>
          </cell>
          <cell r="J1212">
            <v>3.673095126345121E-2</v>
          </cell>
          <cell r="K1212">
            <v>4.6631238195974256E-2</v>
          </cell>
          <cell r="L1212">
            <v>5.3556965353412533E-2</v>
          </cell>
          <cell r="M1212">
            <v>5.2576107500829423E-2</v>
          </cell>
          <cell r="N1212">
            <v>4.2505843973528086E-2</v>
          </cell>
        </row>
        <row r="1213">
          <cell r="D1213" t="str">
            <v>8.2.11</v>
          </cell>
          <cell r="E1213">
            <v>4.0749264132275392E-2</v>
          </cell>
          <cell r="F1213">
            <v>5.2297708469718387E-2</v>
          </cell>
          <cell r="G1213">
            <v>5.0102384096687061E-2</v>
          </cell>
          <cell r="H1213">
            <v>4.9862754153794764E-2</v>
          </cell>
          <cell r="I1213">
            <v>4.2320119457012209E-2</v>
          </cell>
          <cell r="J1213">
            <v>3.9612142390826915E-2</v>
          </cell>
          <cell r="K1213">
            <v>5.3780376871908606E-2</v>
          </cell>
          <cell r="L1213">
            <v>5.5463931683469199E-2</v>
          </cell>
          <cell r="M1213">
            <v>5.2906927533975662E-2</v>
          </cell>
          <cell r="N1213">
            <v>4.0376766392474166E-2</v>
          </cell>
        </row>
        <row r="1214">
          <cell r="D1214" t="str">
            <v>8.2.12</v>
          </cell>
          <cell r="E1214">
            <v>4.3179989566215361E-2</v>
          </cell>
          <cell r="F1214">
            <v>5.418866170639159E-2</v>
          </cell>
          <cell r="G1214">
            <v>5.134825678148925E-2</v>
          </cell>
          <cell r="H1214">
            <v>5.3012298649233756E-2</v>
          </cell>
          <cell r="I1214">
            <v>4.3435534516651587E-2</v>
          </cell>
          <cell r="J1214">
            <v>4.2153025176829825E-2</v>
          </cell>
          <cell r="K1214">
            <v>5.5556122048110806E-2</v>
          </cell>
          <cell r="L1214">
            <v>5.830853881201209E-2</v>
          </cell>
          <cell r="M1214">
            <v>5.132717213297492E-2</v>
          </cell>
          <cell r="N1214">
            <v>3.3282227162354419E-2</v>
          </cell>
        </row>
        <row r="1215">
          <cell r="D1215" t="str">
            <v>8.2.13</v>
          </cell>
          <cell r="E1215">
            <v>4.6279686825179682E-2</v>
          </cell>
          <cell r="F1215">
            <v>5.5250571836527984E-2</v>
          </cell>
          <cell r="G1215">
            <v>5.1832241247520131E-2</v>
          </cell>
          <cell r="H1215">
            <v>5.4474291106117873E-2</v>
          </cell>
          <cell r="I1215">
            <v>4.1903559778001725E-2</v>
          </cell>
          <cell r="J1215">
            <v>4.7677676918421022E-2</v>
          </cell>
          <cell r="K1215">
            <v>5.6524824317580664E-2</v>
          </cell>
          <cell r="L1215">
            <v>5.869076634691188E-2</v>
          </cell>
          <cell r="M1215">
            <v>5.3500552059472795E-2</v>
          </cell>
          <cell r="N1215">
            <v>2.9028956364604661E-2</v>
          </cell>
        </row>
        <row r="1216">
          <cell r="D1216" t="str">
            <v>8.2.14</v>
          </cell>
          <cell r="E1216">
            <v>4.9164242487166492E-2</v>
          </cell>
          <cell r="F1216">
            <v>5.6130105558756638E-2</v>
          </cell>
          <cell r="G1216">
            <v>5.2269486774888026E-2</v>
          </cell>
          <cell r="H1216">
            <v>5.7082689702071802E-2</v>
          </cell>
          <cell r="I1216">
            <v>4.020504460863758E-2</v>
          </cell>
          <cell r="J1216">
            <v>5.0056379999340421E-2</v>
          </cell>
          <cell r="K1216">
            <v>5.744448226406576E-2</v>
          </cell>
          <cell r="L1216">
            <v>5.8481799475030065E-2</v>
          </cell>
          <cell r="M1216">
            <v>5.4415266617141286E-2</v>
          </cell>
          <cell r="N1216">
            <v>2.6731536639553952E-2</v>
          </cell>
        </row>
        <row r="1217">
          <cell r="D1217" t="str">
            <v>8.2.15</v>
          </cell>
          <cell r="E1217">
            <v>5.0076972300070383E-2</v>
          </cell>
          <cell r="F1217">
            <v>5.6864133144638902E-2</v>
          </cell>
          <cell r="G1217">
            <v>5.3911041856376178E-2</v>
          </cell>
          <cell r="H1217">
            <v>5.5915936245303097E-2</v>
          </cell>
          <cell r="I1217">
            <v>3.9459120980567003E-2</v>
          </cell>
          <cell r="J1217">
            <v>5.4647702748567943E-2</v>
          </cell>
          <cell r="K1217">
            <v>6.0087883736043693E-2</v>
          </cell>
          <cell r="L1217">
            <v>5.8860804833684E-2</v>
          </cell>
          <cell r="M1217">
            <v>5.6531872460280824E-2</v>
          </cell>
          <cell r="N1217">
            <v>3.0673639742422203E-2</v>
          </cell>
        </row>
        <row r="1218">
          <cell r="D1218" t="str">
            <v>8.2.16</v>
          </cell>
          <cell r="E1218">
            <v>5.3874019518856481E-2</v>
          </cell>
          <cell r="F1218">
            <v>5.6045999933750652E-2</v>
          </cell>
          <cell r="G1218">
            <v>5.1525075611765711E-2</v>
          </cell>
          <cell r="H1218">
            <v>5.1326543667227796E-2</v>
          </cell>
          <cell r="I1218">
            <v>4.1727992560106848E-2</v>
          </cell>
          <cell r="J1218">
            <v>5.8550645360664733E-2</v>
          </cell>
          <cell r="K1218">
            <v>6.0259763623397432E-2</v>
          </cell>
          <cell r="L1218">
            <v>5.5717996533737657E-2</v>
          </cell>
          <cell r="M1218">
            <v>4.8978085392755749E-2</v>
          </cell>
          <cell r="N1218">
            <v>3.2263416127800572E-2</v>
          </cell>
        </row>
        <row r="1219">
          <cell r="D1219" t="str">
            <v>8.2.17</v>
          </cell>
          <cell r="E1219">
            <v>5.8666346792573425E-2</v>
          </cell>
          <cell r="F1219">
            <v>5.2235109368094494E-2</v>
          </cell>
          <cell r="G1219">
            <v>5.0834105246295294E-2</v>
          </cell>
          <cell r="H1219">
            <v>4.8705739584129812E-2</v>
          </cell>
          <cell r="I1219">
            <v>4.2063121516105806E-2</v>
          </cell>
          <cell r="J1219">
            <v>6.034611343581487E-2</v>
          </cell>
          <cell r="K1219">
            <v>5.8052130306294698E-2</v>
          </cell>
          <cell r="L1219">
            <v>5.0752785296605318E-2</v>
          </cell>
          <cell r="M1219">
            <v>3.8134802267486993E-2</v>
          </cell>
          <cell r="N1219">
            <v>3.1941553359238428E-2</v>
          </cell>
        </row>
        <row r="1220">
          <cell r="D1220" t="str">
            <v>8.2.18</v>
          </cell>
          <cell r="E1220">
            <v>6.2212176774666644E-2</v>
          </cell>
          <cell r="F1220">
            <v>4.1948657731430361E-2</v>
          </cell>
          <cell r="G1220">
            <v>4.8035246463214325E-2</v>
          </cell>
          <cell r="H1220">
            <v>4.3376017677471367E-2</v>
          </cell>
          <cell r="I1220">
            <v>4.0614473884328928E-2</v>
          </cell>
          <cell r="J1220">
            <v>6.5239973518443864E-2</v>
          </cell>
          <cell r="K1220">
            <v>4.9296098037921891E-2</v>
          </cell>
          <cell r="L1220">
            <v>4.5281917191868915E-2</v>
          </cell>
          <cell r="M1220">
            <v>3.5684070080190325E-2</v>
          </cell>
          <cell r="N1220">
            <v>4.00537246394118E-2</v>
          </cell>
        </row>
        <row r="1221">
          <cell r="D1221" t="str">
            <v>8.2.19</v>
          </cell>
          <cell r="E1221">
            <v>6.2011601789376668E-2</v>
          </cell>
          <cell r="F1221">
            <v>3.6975298034922131E-2</v>
          </cell>
          <cell r="G1221">
            <v>4.6373742471592906E-2</v>
          </cell>
          <cell r="H1221">
            <v>4.2180801163750635E-2</v>
          </cell>
          <cell r="I1221">
            <v>3.9571045556070952E-2</v>
          </cell>
          <cell r="J1221">
            <v>6.5348213480998521E-2</v>
          </cell>
          <cell r="K1221">
            <v>4.3012462723179781E-2</v>
          </cell>
          <cell r="L1221">
            <v>4.2462525465808046E-2</v>
          </cell>
          <cell r="M1221">
            <v>3.4730718916708932E-2</v>
          </cell>
          <cell r="N1221">
            <v>3.9550466684171774E-2</v>
          </cell>
        </row>
        <row r="1222">
          <cell r="D1222" t="str">
            <v>8.2.20</v>
          </cell>
          <cell r="E1222">
            <v>6.0910151148756406E-2</v>
          </cell>
          <cell r="F1222">
            <v>3.562462298887447E-2</v>
          </cell>
          <cell r="G1222">
            <v>4.2367081044251985E-2</v>
          </cell>
          <cell r="H1222">
            <v>3.8306753031272095E-2</v>
          </cell>
          <cell r="I1222">
            <v>3.916051637773995E-2</v>
          </cell>
          <cell r="J1222">
            <v>6.0821337074515341E-2</v>
          </cell>
          <cell r="K1222">
            <v>3.7593904914437537E-2</v>
          </cell>
          <cell r="L1222">
            <v>3.9734840872201652E-2</v>
          </cell>
          <cell r="M1222">
            <v>3.3829418535141743E-2</v>
          </cell>
          <cell r="N1222">
            <v>4.1481138016473108E-2</v>
          </cell>
        </row>
        <row r="1223">
          <cell r="D1223" t="str">
            <v>8.2.21</v>
          </cell>
          <cell r="E1223">
            <v>5.8240403525200685E-2</v>
          </cell>
          <cell r="F1223">
            <v>4.000534789191941E-2</v>
          </cell>
          <cell r="G1223">
            <v>4.1197748811331023E-2</v>
          </cell>
          <cell r="H1223">
            <v>3.692539624082436E-2</v>
          </cell>
          <cell r="I1223">
            <v>3.9039830508796003E-2</v>
          </cell>
          <cell r="J1223">
            <v>5.7156124975578759E-2</v>
          </cell>
          <cell r="K1223">
            <v>4.0938027446793007E-2</v>
          </cell>
          <cell r="L1223">
            <v>3.7624402854558411E-2</v>
          </cell>
          <cell r="M1223">
            <v>3.2653033077468946E-2</v>
          </cell>
          <cell r="N1223">
            <v>4.5400671987479851E-2</v>
          </cell>
        </row>
        <row r="1224">
          <cell r="D1224" t="str">
            <v>8.2.22</v>
          </cell>
          <cell r="E1224">
            <v>5.0729746375460294E-2</v>
          </cell>
          <cell r="F1224">
            <v>4.2484958781569777E-2</v>
          </cell>
          <cell r="G1224">
            <v>3.9303495929871098E-2</v>
          </cell>
          <cell r="H1224">
            <v>4.2313551470105307E-2</v>
          </cell>
          <cell r="I1224">
            <v>4.3422108118912381E-2</v>
          </cell>
          <cell r="J1224">
            <v>5.0655528767779165E-2</v>
          </cell>
          <cell r="K1224">
            <v>4.0463009638356917E-2</v>
          </cell>
          <cell r="L1224">
            <v>3.6165668716220539E-2</v>
          </cell>
          <cell r="M1224">
            <v>3.4554634238872096E-2</v>
          </cell>
          <cell r="N1224">
            <v>5.0878907680966118E-2</v>
          </cell>
        </row>
        <row r="1225">
          <cell r="D1225" t="str">
            <v>8.2.23</v>
          </cell>
          <cell r="E1225">
            <v>4.3294172887976476E-2</v>
          </cell>
          <cell r="F1225">
            <v>3.8184471325797761E-2</v>
          </cell>
          <cell r="G1225">
            <v>3.5727865578835609E-2</v>
          </cell>
          <cell r="H1225">
            <v>3.9448347696356106E-2</v>
          </cell>
          <cell r="I1225">
            <v>4.3688322485385525E-2</v>
          </cell>
          <cell r="J1225">
            <v>4.1082143246917009E-2</v>
          </cell>
          <cell r="K1225">
            <v>3.7527495163053932E-2</v>
          </cell>
          <cell r="L1225">
            <v>3.1861253390591149E-2</v>
          </cell>
          <cell r="M1225">
            <v>3.3024095638919101E-2</v>
          </cell>
          <cell r="N1225">
            <v>4.6368112983095212E-2</v>
          </cell>
        </row>
        <row r="1226">
          <cell r="D1226" t="str">
            <v>8.2.24</v>
          </cell>
          <cell r="E1226">
            <v>3.5456536725758159E-2</v>
          </cell>
          <cell r="F1226">
            <v>3.6851598069528702E-2</v>
          </cell>
          <cell r="G1226">
            <v>3.2869966609423706E-2</v>
          </cell>
          <cell r="H1226">
            <v>3.765818952581533E-2</v>
          </cell>
          <cell r="I1226">
            <v>4.3453853584753378E-2</v>
          </cell>
          <cell r="J1226">
            <v>3.418545260706074E-2</v>
          </cell>
          <cell r="K1226">
            <v>3.3844107994132379E-2</v>
          </cell>
          <cell r="L1226">
            <v>2.8106743655197768E-2</v>
          </cell>
          <cell r="M1226">
            <v>3.2067249232369054E-2</v>
          </cell>
          <cell r="N1226">
            <v>4.6213413374029629E-2</v>
          </cell>
        </row>
        <row r="1227">
          <cell r="D1227" t="str">
            <v>8.3.1</v>
          </cell>
          <cell r="E1227">
            <v>3.0711202310471968E-2</v>
          </cell>
          <cell r="F1227">
            <v>3.3653861058818665E-2</v>
          </cell>
          <cell r="G1227">
            <v>3.1396032530741788E-2</v>
          </cell>
          <cell r="H1227">
            <v>3.3648067389960901E-2</v>
          </cell>
          <cell r="I1227">
            <v>4.0249181502669637E-2</v>
          </cell>
          <cell r="J1227">
            <v>2.7714616143678646E-2</v>
          </cell>
          <cell r="K1227">
            <v>3.1651242931317491E-2</v>
          </cell>
          <cell r="L1227">
            <v>2.6830805636483025E-2</v>
          </cell>
          <cell r="M1227">
            <v>3.2040872341583863E-2</v>
          </cell>
          <cell r="N1227">
            <v>3.7310191122994961E-2</v>
          </cell>
        </row>
        <row r="1228">
          <cell r="D1228" t="str">
            <v>8.3.2</v>
          </cell>
          <cell r="E1228">
            <v>2.7267330754521393E-2</v>
          </cell>
          <cell r="F1228">
            <v>3.1690647594482708E-2</v>
          </cell>
          <cell r="G1228">
            <v>3.0973383917472723E-2</v>
          </cell>
          <cell r="H1228">
            <v>3.2622501742250398E-2</v>
          </cell>
          <cell r="I1228">
            <v>3.8326380805966856E-2</v>
          </cell>
          <cell r="J1228">
            <v>2.450987654458725E-2</v>
          </cell>
          <cell r="K1228">
            <v>2.9234997729168894E-2</v>
          </cell>
          <cell r="L1228">
            <v>2.5392154877201048E-2</v>
          </cell>
          <cell r="M1228">
            <v>3.1937272413933987E-2</v>
          </cell>
          <cell r="N1228">
            <v>3.4151043179600042E-2</v>
          </cell>
        </row>
        <row r="1229">
          <cell r="D1229" t="str">
            <v>8.3.3</v>
          </cell>
          <cell r="E1229">
            <v>2.5737560153880127E-2</v>
          </cell>
          <cell r="F1229">
            <v>3.0535684996038898E-2</v>
          </cell>
          <cell r="G1229">
            <v>2.9781385420408712E-2</v>
          </cell>
          <cell r="H1229">
            <v>3.1043296155825024E-2</v>
          </cell>
          <cell r="I1229">
            <v>3.8673592962644505E-2</v>
          </cell>
          <cell r="J1229">
            <v>2.2228568007175108E-2</v>
          </cell>
          <cell r="K1229">
            <v>2.7887145087323779E-2</v>
          </cell>
          <cell r="L1229">
            <v>2.3504324415659347E-2</v>
          </cell>
          <cell r="M1229">
            <v>3.0757006935817011E-2</v>
          </cell>
          <cell r="N1229">
            <v>3.3430901202212863E-2</v>
          </cell>
        </row>
        <row r="1230">
          <cell r="D1230" t="str">
            <v>8.3.4</v>
          </cell>
          <cell r="E1230">
            <v>2.5317116709157917E-2</v>
          </cell>
          <cell r="F1230">
            <v>3.0567914240079219E-2</v>
          </cell>
          <cell r="G1230">
            <v>3.0148059724095948E-2</v>
          </cell>
          <cell r="H1230">
            <v>3.0664648527971031E-2</v>
          </cell>
          <cell r="I1230">
            <v>3.9632979698175037E-2</v>
          </cell>
          <cell r="J1230">
            <v>2.096033353667117E-2</v>
          </cell>
          <cell r="K1230">
            <v>2.7686215590213371E-2</v>
          </cell>
          <cell r="L1230">
            <v>2.367736457944291E-2</v>
          </cell>
          <cell r="M1230">
            <v>3.1082997600689832E-2</v>
          </cell>
          <cell r="N1230">
            <v>3.4196672010123198E-2</v>
          </cell>
        </row>
        <row r="1231">
          <cell r="D1231" t="str">
            <v>8.3.5</v>
          </cell>
          <cell r="E1231">
            <v>2.5326578331360209E-2</v>
          </cell>
          <cell r="F1231">
            <v>3.0177574955320682E-2</v>
          </cell>
          <cell r="G1231">
            <v>3.1041748690491949E-2</v>
          </cell>
          <cell r="H1231">
            <v>3.0926725956889514E-2</v>
          </cell>
          <cell r="I1231">
            <v>4.1123016904297774E-2</v>
          </cell>
          <cell r="J1231">
            <v>2.1747211447403981E-2</v>
          </cell>
          <cell r="K1231">
            <v>2.7655272959106816E-2</v>
          </cell>
          <cell r="L1231">
            <v>2.6447533586966731E-2</v>
          </cell>
          <cell r="M1231">
            <v>3.2231654722010158E-2</v>
          </cell>
          <cell r="N1231">
            <v>3.705099189676226E-2</v>
          </cell>
        </row>
        <row r="1232">
          <cell r="D1232" t="str">
            <v>8.3.6</v>
          </cell>
          <cell r="E1232">
            <v>2.6213823473649724E-2</v>
          </cell>
          <cell r="F1232">
            <v>3.0813149367981626E-2</v>
          </cell>
          <cell r="G1232">
            <v>3.2940611831005343E-2</v>
          </cell>
          <cell r="H1232">
            <v>3.4806754341486328E-2</v>
          </cell>
          <cell r="I1232">
            <v>4.4530194922437628E-2</v>
          </cell>
          <cell r="J1232">
            <v>2.5494271768722737E-2</v>
          </cell>
          <cell r="K1232">
            <v>2.6395947394086468E-2</v>
          </cell>
          <cell r="L1232">
            <v>3.4839038397046461E-2</v>
          </cell>
          <cell r="M1232">
            <v>4.2266222941949226E-2</v>
          </cell>
          <cell r="N1232">
            <v>5.0931617872431403E-2</v>
          </cell>
        </row>
        <row r="1233">
          <cell r="D1233" t="str">
            <v>8.3.7</v>
          </cell>
          <cell r="E1233">
            <v>2.8884466130794637E-2</v>
          </cell>
          <cell r="F1233">
            <v>3.0186374343685353E-2</v>
          </cell>
          <cell r="G1233">
            <v>3.6866726252109912E-2</v>
          </cell>
          <cell r="H1233">
            <v>4.0668804937885113E-2</v>
          </cell>
          <cell r="I1233">
            <v>4.6906947395979573E-2</v>
          </cell>
          <cell r="J1233">
            <v>2.9431567260617089E-2</v>
          </cell>
          <cell r="K1233">
            <v>2.7702047244445947E-2</v>
          </cell>
          <cell r="L1233">
            <v>3.9089790372216049E-2</v>
          </cell>
          <cell r="M1233">
            <v>4.6523821425804857E-2</v>
          </cell>
          <cell r="N1233">
            <v>4.8946534837497654E-2</v>
          </cell>
        </row>
        <row r="1234">
          <cell r="D1234" t="str">
            <v>8.3.8</v>
          </cell>
          <cell r="E1234">
            <v>3.1652097807405438E-2</v>
          </cell>
          <cell r="F1234">
            <v>3.5631493910684736E-2</v>
          </cell>
          <cell r="G1234">
            <v>4.3226272082945459E-2</v>
          </cell>
          <cell r="H1234">
            <v>4.5489506051456602E-2</v>
          </cell>
          <cell r="I1234">
            <v>4.8892006824224558E-2</v>
          </cell>
          <cell r="J1234">
            <v>3.1169404808585714E-2</v>
          </cell>
          <cell r="K1234">
            <v>3.6960426536846794E-2</v>
          </cell>
          <cell r="L1234">
            <v>4.5124330300811914E-2</v>
          </cell>
          <cell r="M1234">
            <v>5.3266025460484222E-2</v>
          </cell>
          <cell r="N1234">
            <v>4.6166914992802018E-2</v>
          </cell>
        </row>
        <row r="1235">
          <cell r="D1235" t="str">
            <v>8.3.9</v>
          </cell>
          <cell r="E1235">
            <v>3.2822899636016201E-2</v>
          </cell>
          <cell r="F1235">
            <v>4.4276530185602597E-2</v>
          </cell>
          <cell r="G1235">
            <v>4.50508561619078E-2</v>
          </cell>
          <cell r="H1235">
            <v>4.8479501511411817E-2</v>
          </cell>
          <cell r="I1235">
            <v>4.5874707785777291E-2</v>
          </cell>
          <cell r="J1235">
            <v>3.3803231328933897E-2</v>
          </cell>
          <cell r="K1235">
            <v>4.4526818124840294E-2</v>
          </cell>
          <cell r="L1235">
            <v>5.0321665581566845E-2</v>
          </cell>
          <cell r="M1235">
            <v>5.3827710678425726E-2</v>
          </cell>
          <cell r="N1235">
            <v>4.3586902206047135E-2</v>
          </cell>
        </row>
        <row r="1236">
          <cell r="D1236" t="str">
            <v>8.3.10</v>
          </cell>
          <cell r="E1236">
            <v>3.4274456623749262E-2</v>
          </cell>
          <cell r="F1236">
            <v>4.943948885553507E-2</v>
          </cell>
          <cell r="G1236">
            <v>4.8905529916545162E-2</v>
          </cell>
          <cell r="H1236">
            <v>5.1783419914245531E-2</v>
          </cell>
          <cell r="I1236">
            <v>4.2191574107899685E-2</v>
          </cell>
          <cell r="J1236">
            <v>3.6666393456581257E-2</v>
          </cell>
          <cell r="K1236">
            <v>4.9300980158403951E-2</v>
          </cell>
          <cell r="L1236">
            <v>5.3834105412136402E-2</v>
          </cell>
          <cell r="M1236">
            <v>5.2865873098769132E-2</v>
          </cell>
          <cell r="N1236">
            <v>4.5688041179485432E-2</v>
          </cell>
        </row>
        <row r="1237">
          <cell r="D1237" t="str">
            <v>8.3.11</v>
          </cell>
          <cell r="E1237">
            <v>3.7369449340721006E-2</v>
          </cell>
          <cell r="F1237">
            <v>5.3338646915016899E-2</v>
          </cell>
          <cell r="G1237">
            <v>5.0442659877874406E-2</v>
          </cell>
          <cell r="H1237">
            <v>5.0701350329016216E-2</v>
          </cell>
          <cell r="I1237">
            <v>4.066039389386969E-2</v>
          </cell>
          <cell r="J1237">
            <v>4.0316347008704581E-2</v>
          </cell>
          <cell r="K1237">
            <v>5.3503714789564075E-2</v>
          </cell>
          <cell r="L1237">
            <v>5.5258187241966142E-2</v>
          </cell>
          <cell r="M1237">
            <v>5.1463311236733096E-2</v>
          </cell>
          <cell r="N1237">
            <v>4.1129507363524206E-2</v>
          </cell>
        </row>
        <row r="1238">
          <cell r="D1238" t="str">
            <v>8.3.12</v>
          </cell>
          <cell r="E1238">
            <v>4.1209031069605606E-2</v>
          </cell>
          <cell r="F1238">
            <v>5.3623090112214375E-2</v>
          </cell>
          <cell r="G1238">
            <v>5.0489968393485983E-2</v>
          </cell>
          <cell r="H1238">
            <v>5.2701896625087209E-2</v>
          </cell>
          <cell r="I1238">
            <v>3.9778685447518558E-2</v>
          </cell>
          <cell r="J1238">
            <v>4.3631339288033193E-2</v>
          </cell>
          <cell r="K1238">
            <v>5.481634723146446E-2</v>
          </cell>
          <cell r="L1238">
            <v>5.564096290547043E-2</v>
          </cell>
          <cell r="M1238">
            <v>4.9566715475630754E-2</v>
          </cell>
          <cell r="N1238">
            <v>4.2866455019091247E-2</v>
          </cell>
        </row>
        <row r="1239">
          <cell r="D1239" t="str">
            <v>8.3.13</v>
          </cell>
          <cell r="E1239">
            <v>4.5170497711375886E-2</v>
          </cell>
          <cell r="F1239">
            <v>5.5394313323370289E-2</v>
          </cell>
          <cell r="G1239">
            <v>5.2577509502715038E-2</v>
          </cell>
          <cell r="H1239">
            <v>5.3655941769924713E-2</v>
          </cell>
          <cell r="I1239">
            <v>3.973115692868389E-2</v>
          </cell>
          <cell r="J1239">
            <v>4.5406651331096573E-2</v>
          </cell>
          <cell r="K1239">
            <v>5.6496153163745705E-2</v>
          </cell>
          <cell r="L1239">
            <v>5.8028542394244466E-2</v>
          </cell>
          <cell r="M1239">
            <v>5.3712505294399762E-2</v>
          </cell>
          <cell r="N1239">
            <v>3.5427200688796956E-2</v>
          </cell>
        </row>
        <row r="1240">
          <cell r="D1240" t="str">
            <v>8.3.14</v>
          </cell>
          <cell r="E1240">
            <v>4.7438692485713814E-2</v>
          </cell>
          <cell r="F1240">
            <v>5.6506070529168971E-2</v>
          </cell>
          <cell r="G1240">
            <v>5.2269503087617755E-2</v>
          </cell>
          <cell r="H1240">
            <v>5.4826302182838613E-2</v>
          </cell>
          <cell r="I1240">
            <v>3.8592975887186021E-2</v>
          </cell>
          <cell r="J1240">
            <v>4.9015714180979421E-2</v>
          </cell>
          <cell r="K1240">
            <v>5.8093406666981595E-2</v>
          </cell>
          <cell r="L1240">
            <v>5.7579362691984742E-2</v>
          </cell>
          <cell r="M1240">
            <v>5.3893569284527383E-2</v>
          </cell>
          <cell r="N1240">
            <v>3.296263342140919E-2</v>
          </cell>
        </row>
        <row r="1241">
          <cell r="D1241" t="str">
            <v>8.3.15</v>
          </cell>
          <cell r="E1241">
            <v>5.0869546919243891E-2</v>
          </cell>
          <cell r="F1241">
            <v>5.6885486435267911E-2</v>
          </cell>
          <cell r="G1241">
            <v>5.2629996641193867E-2</v>
          </cell>
          <cell r="H1241">
            <v>5.1537290735392975E-2</v>
          </cell>
          <cell r="I1241">
            <v>4.0004210083454644E-2</v>
          </cell>
          <cell r="J1241">
            <v>5.2332453482696474E-2</v>
          </cell>
          <cell r="K1241">
            <v>6.0945475689832371E-2</v>
          </cell>
          <cell r="L1241">
            <v>5.7464759571463998E-2</v>
          </cell>
          <cell r="M1241">
            <v>5.4789831317993934E-2</v>
          </cell>
          <cell r="N1241">
            <v>3.0867674941737405E-2</v>
          </cell>
        </row>
        <row r="1242">
          <cell r="D1242" t="str">
            <v>8.3.16</v>
          </cell>
          <cell r="E1242">
            <v>5.4151706046350993E-2</v>
          </cell>
          <cell r="F1242">
            <v>5.632448914768267E-2</v>
          </cell>
          <cell r="G1242">
            <v>5.1096492874400296E-2</v>
          </cell>
          <cell r="H1242">
            <v>4.7050132748629916E-2</v>
          </cell>
          <cell r="I1242">
            <v>4.0539178030185252E-2</v>
          </cell>
          <cell r="J1242">
            <v>5.7103917570571296E-2</v>
          </cell>
          <cell r="K1242">
            <v>5.9933226220529878E-2</v>
          </cell>
          <cell r="L1242">
            <v>5.5392087368703422E-2</v>
          </cell>
          <cell r="M1242">
            <v>4.8932095153797289E-2</v>
          </cell>
          <cell r="N1242">
            <v>3.3754118135483908E-2</v>
          </cell>
        </row>
        <row r="1243">
          <cell r="D1243" t="str">
            <v>8.3.17</v>
          </cell>
          <cell r="E1243">
            <v>5.7790775303470356E-2</v>
          </cell>
          <cell r="F1243">
            <v>5.1565339291024984E-2</v>
          </cell>
          <cell r="G1243">
            <v>4.9537443551852224E-2</v>
          </cell>
          <cell r="H1243">
            <v>4.4864729244750053E-2</v>
          </cell>
          <cell r="I1243">
            <v>3.83503990345688E-2</v>
          </cell>
          <cell r="J1243">
            <v>6.4477632046416961E-2</v>
          </cell>
          <cell r="K1243">
            <v>5.5335141939033113E-2</v>
          </cell>
          <cell r="L1243">
            <v>4.9639010718562436E-2</v>
          </cell>
          <cell r="M1243">
            <v>3.9512710475094359E-2</v>
          </cell>
          <cell r="N1243">
            <v>3.8166075056068907E-2</v>
          </cell>
        </row>
        <row r="1244">
          <cell r="D1244" t="str">
            <v>8.3.18</v>
          </cell>
          <cell r="E1244">
            <v>6.1645709992756662E-2</v>
          </cell>
          <cell r="F1244">
            <v>4.2221721288858954E-2</v>
          </cell>
          <cell r="G1244">
            <v>4.8369762570220735E-2</v>
          </cell>
          <cell r="H1244">
            <v>4.0994291732186015E-2</v>
          </cell>
          <cell r="I1244">
            <v>3.9475591366339345E-2</v>
          </cell>
          <cell r="J1244">
            <v>6.8719177541297249E-2</v>
          </cell>
          <cell r="K1244">
            <v>4.8652812241137336E-2</v>
          </cell>
          <cell r="L1244">
            <v>4.6597852177436956E-2</v>
          </cell>
          <cell r="M1244">
            <v>3.8196670592707635E-2</v>
          </cell>
          <cell r="N1244">
            <v>3.5716844569509153E-2</v>
          </cell>
        </row>
        <row r="1245">
          <cell r="D1245" t="str">
            <v>8.3.19</v>
          </cell>
          <cell r="E1245">
            <v>6.4682328935875638E-2</v>
          </cell>
          <cell r="F1245">
            <v>3.6217121570199282E-2</v>
          </cell>
          <cell r="G1245">
            <v>4.4732880608158929E-2</v>
          </cell>
          <cell r="H1245">
            <v>3.9005418897503488E-2</v>
          </cell>
          <cell r="I1245">
            <v>3.9486149228156804E-2</v>
          </cell>
          <cell r="J1245">
            <v>6.6998697785079178E-2</v>
          </cell>
          <cell r="K1245">
            <v>3.9976786749802769E-2</v>
          </cell>
          <cell r="L1245">
            <v>4.2414013036685114E-2</v>
          </cell>
          <cell r="M1245">
            <v>3.6345458770767045E-2</v>
          </cell>
          <cell r="N1245">
            <v>4.1039470540752764E-2</v>
          </cell>
        </row>
        <row r="1246">
          <cell r="D1246" t="str">
            <v>8.3.20</v>
          </cell>
          <cell r="E1246">
            <v>6.2238887177809545E-2</v>
          </cell>
          <cell r="F1246">
            <v>3.559861823481552E-2</v>
          </cell>
          <cell r="G1246">
            <v>4.2082543680235722E-2</v>
          </cell>
          <cell r="H1246">
            <v>3.8140322240147094E-2</v>
          </cell>
          <cell r="I1246">
            <v>4.0528910418864479E-2</v>
          </cell>
          <cell r="J1246">
            <v>6.0118249026573388E-2</v>
          </cell>
          <cell r="K1246">
            <v>3.5552246225789425E-2</v>
          </cell>
          <cell r="L1246">
            <v>4.0301394169608748E-2</v>
          </cell>
          <cell r="M1246">
            <v>3.4945821861150993E-2</v>
          </cell>
          <cell r="N1246">
            <v>4.5374667254805504E-2</v>
          </cell>
        </row>
        <row r="1247">
          <cell r="D1247" t="str">
            <v>8.3.21</v>
          </cell>
          <cell r="E1247">
            <v>5.7487445305124771E-2</v>
          </cell>
          <cell r="F1247">
            <v>4.0067981937322687E-2</v>
          </cell>
          <cell r="G1247">
            <v>4.0841991249309061E-2</v>
          </cell>
          <cell r="H1247">
            <v>3.7313205436040491E-2</v>
          </cell>
          <cell r="I1247">
            <v>4.1150554420172201E-2</v>
          </cell>
          <cell r="J1247">
            <v>5.8161428276250975E-2</v>
          </cell>
          <cell r="K1247">
            <v>3.9900115977909892E-2</v>
          </cell>
          <cell r="L1247">
            <v>3.8397356704775211E-2</v>
          </cell>
          <cell r="M1247">
            <v>3.4358661251164435E-2</v>
          </cell>
          <cell r="N1247">
            <v>5.602617599345143E-2</v>
          </cell>
        </row>
        <row r="1248">
          <cell r="D1248" t="str">
            <v>8.3.22</v>
          </cell>
          <cell r="E1248">
            <v>5.2560937550074301E-2</v>
          </cell>
          <cell r="F1248">
            <v>4.0641472509437671E-2</v>
          </cell>
          <cell r="G1248">
            <v>3.7890135666480189E-2</v>
          </cell>
          <cell r="H1248">
            <v>3.7471043787208468E-2</v>
          </cell>
          <cell r="I1248">
            <v>4.3764187580333631E-2</v>
          </cell>
          <cell r="J1248">
            <v>4.9708979367293696E-2</v>
          </cell>
          <cell r="K1248">
            <v>3.8323669127446634E-2</v>
          </cell>
          <cell r="L1248">
            <v>3.4783356296150245E-2</v>
          </cell>
          <cell r="M1248">
            <v>3.3456454959554037E-2</v>
          </cell>
          <cell r="N1248">
            <v>5.2917006116933875E-2</v>
          </cell>
        </row>
        <row r="1249">
          <cell r="D1249" t="str">
            <v>8.3.23</v>
          </cell>
          <cell r="E1249">
            <v>4.3982228841152597E-2</v>
          </cell>
          <cell r="F1249">
            <v>3.8233184134668481E-2</v>
          </cell>
          <cell r="G1249">
            <v>3.4896028545403385E-2</v>
          </cell>
          <cell r="H1249">
            <v>3.6664698071675703E-2</v>
          </cell>
          <cell r="I1249">
            <v>4.6644306977777952E-2</v>
          </cell>
          <cell r="J1249">
            <v>3.8149338708350411E-2</v>
          </cell>
          <cell r="K1249">
            <v>3.6505562885283414E-2</v>
          </cell>
          <cell r="L1249">
            <v>3.1554129504727878E-2</v>
          </cell>
          <cell r="M1249">
            <v>3.2916376648198895E-2</v>
          </cell>
          <cell r="N1249">
            <v>5.3002846308135461E-2</v>
          </cell>
        </row>
        <row r="1250">
          <cell r="D1250" t="str">
            <v>8.3.24</v>
          </cell>
          <cell r="E1250">
            <v>3.5195231389718161E-2</v>
          </cell>
          <cell r="F1250">
            <v>3.6409745062721897E-2</v>
          </cell>
          <cell r="G1250">
            <v>3.1812477223327612E-2</v>
          </cell>
          <cell r="H1250">
            <v>3.4940149670216476E-2</v>
          </cell>
          <cell r="I1250">
            <v>4.4892717792816221E-2</v>
          </cell>
          <cell r="J1250">
            <v>3.2134600083699665E-2</v>
          </cell>
          <cell r="K1250">
            <v>3.2964247335725547E-2</v>
          </cell>
          <cell r="L1250">
            <v>2.7887872058689506E-2</v>
          </cell>
          <cell r="M1250">
            <v>3.1110360058812299E-2</v>
          </cell>
          <cell r="N1250">
            <v>4.9289514090343108E-2</v>
          </cell>
        </row>
        <row r="1251">
          <cell r="D1251" t="str">
            <v>8.4.1</v>
          </cell>
          <cell r="E1251">
            <v>3.0832409707313307E-2</v>
          </cell>
          <cell r="F1251">
            <v>3.370521895183496E-2</v>
          </cell>
          <cell r="G1251">
            <v>3.0392836642049129E-2</v>
          </cell>
          <cell r="H1251">
            <v>3.2842383779709966E-2</v>
          </cell>
          <cell r="I1251">
            <v>4.1041188566056215E-2</v>
          </cell>
          <cell r="J1251">
            <v>2.6075881790928963E-2</v>
          </cell>
          <cell r="K1251">
            <v>3.0809591872231701E-2</v>
          </cell>
          <cell r="L1251">
            <v>2.6098547296283397E-2</v>
          </cell>
          <cell r="M1251">
            <v>3.078639211198957E-2</v>
          </cell>
          <cell r="N1251">
            <v>4.5082957720589033E-2</v>
          </cell>
        </row>
        <row r="1252">
          <cell r="D1252" t="str">
            <v>8.4.2</v>
          </cell>
          <cell r="E1252">
            <v>2.7781062372614525E-2</v>
          </cell>
          <cell r="F1252">
            <v>3.2582199546301205E-2</v>
          </cell>
          <cell r="G1252">
            <v>3.0098858504373889E-2</v>
          </cell>
          <cell r="H1252">
            <v>3.1874811388132522E-2</v>
          </cell>
          <cell r="I1252">
            <v>3.9203537141564507E-2</v>
          </cell>
          <cell r="J1252">
            <v>2.4063874878059891E-2</v>
          </cell>
          <cell r="K1252">
            <v>2.9009759843779313E-2</v>
          </cell>
          <cell r="L1252">
            <v>2.4950407171588321E-2</v>
          </cell>
          <cell r="M1252">
            <v>3.1236946312527606E-2</v>
          </cell>
          <cell r="N1252">
            <v>4.4030215228153709E-2</v>
          </cell>
        </row>
        <row r="1253">
          <cell r="D1253" t="str">
            <v>8.4.3</v>
          </cell>
          <cell r="E1253">
            <v>2.5144748146797593E-2</v>
          </cell>
          <cell r="F1253">
            <v>3.0913891685109513E-2</v>
          </cell>
          <cell r="G1253">
            <v>2.974179285197252E-2</v>
          </cell>
          <cell r="H1253">
            <v>3.1036026444428818E-2</v>
          </cell>
          <cell r="I1253">
            <v>3.8401959016310466E-2</v>
          </cell>
          <cell r="J1253">
            <v>2.2959242602744553E-2</v>
          </cell>
          <cell r="K1253">
            <v>2.84797280299523E-2</v>
          </cell>
          <cell r="L1253">
            <v>2.3594599136834E-2</v>
          </cell>
          <cell r="M1253">
            <v>3.0844987747284672E-2</v>
          </cell>
          <cell r="N1253">
            <v>4.3683163590871751E-2</v>
          </cell>
        </row>
        <row r="1254">
          <cell r="D1254" t="str">
            <v>8.4.4</v>
          </cell>
          <cell r="E1254">
            <v>2.4413595185661646E-2</v>
          </cell>
          <cell r="F1254">
            <v>3.0223702946029132E-2</v>
          </cell>
          <cell r="G1254">
            <v>2.934315674549421E-2</v>
          </cell>
          <cell r="H1254">
            <v>2.9036897740416852E-2</v>
          </cell>
          <cell r="I1254">
            <v>3.9979961569376679E-2</v>
          </cell>
          <cell r="J1254">
            <v>2.0721192361892474E-2</v>
          </cell>
          <cell r="K1254">
            <v>2.742043557860693E-2</v>
          </cell>
          <cell r="L1254">
            <v>2.3374332977827914E-2</v>
          </cell>
          <cell r="M1254">
            <v>3.068788350772533E-2</v>
          </cell>
          <cell r="N1254">
            <v>4.3821638777543359E-2</v>
          </cell>
        </row>
        <row r="1255">
          <cell r="D1255" t="str">
            <v>8.4.5</v>
          </cell>
          <cell r="E1255">
            <v>2.5199319833945317E-2</v>
          </cell>
          <cell r="F1255">
            <v>2.9900161146206576E-2</v>
          </cell>
          <cell r="G1255">
            <v>3.0568799406908209E-2</v>
          </cell>
          <cell r="H1255">
            <v>2.9568330374281894E-2</v>
          </cell>
          <cell r="I1255">
            <v>4.2776180184728355E-2</v>
          </cell>
          <cell r="J1255">
            <v>2.2511949188419783E-2</v>
          </cell>
          <cell r="K1255">
            <v>2.7697334611367218E-2</v>
          </cell>
          <cell r="L1255">
            <v>2.6531185696822522E-2</v>
          </cell>
          <cell r="M1255">
            <v>3.2965092947680324E-2</v>
          </cell>
          <cell r="N1255">
            <v>4.3450980143781008E-2</v>
          </cell>
        </row>
        <row r="1256">
          <cell r="D1256" t="str">
            <v>8.4.6</v>
          </cell>
          <cell r="E1256">
            <v>2.6800294540386745E-2</v>
          </cell>
          <cell r="F1256">
            <v>3.0542829034068634E-2</v>
          </cell>
          <cell r="G1256">
            <v>3.2214445411245941E-2</v>
          </cell>
          <cell r="H1256">
            <v>3.2605025835898561E-2</v>
          </cell>
          <cell r="I1256">
            <v>4.5255762148000339E-2</v>
          </cell>
          <cell r="J1256">
            <v>2.6306875802796906E-2</v>
          </cell>
          <cell r="K1256">
            <v>2.7130987404096921E-2</v>
          </cell>
          <cell r="L1256">
            <v>3.4133841013620388E-2</v>
          </cell>
          <cell r="M1256">
            <v>4.0957688572973598E-2</v>
          </cell>
          <cell r="N1256">
            <v>5.2607256013414538E-2</v>
          </cell>
        </row>
        <row r="1257">
          <cell r="D1257" t="str">
            <v>8.4.7</v>
          </cell>
          <cell r="E1257">
            <v>2.8745307182360638E-2</v>
          </cell>
          <cell r="F1257">
            <v>2.9778469324420388E-2</v>
          </cell>
          <cell r="G1257">
            <v>3.6593495714111537E-2</v>
          </cell>
          <cell r="H1257">
            <v>3.7595880943572135E-2</v>
          </cell>
          <cell r="I1257">
            <v>4.6857350552868396E-2</v>
          </cell>
          <cell r="J1257">
            <v>2.9457067682470021E-2</v>
          </cell>
          <cell r="K1257">
            <v>2.7193546161013063E-2</v>
          </cell>
          <cell r="L1257">
            <v>3.8186992028411804E-2</v>
          </cell>
          <cell r="M1257">
            <v>4.5100900079910862E-2</v>
          </cell>
          <cell r="N1257">
            <v>5.6469590949768486E-2</v>
          </cell>
        </row>
        <row r="1258">
          <cell r="D1258" t="str">
            <v>8.4.8</v>
          </cell>
          <cell r="E1258">
            <v>3.1079856899418258E-2</v>
          </cell>
          <cell r="F1258">
            <v>3.5060959355723752E-2</v>
          </cell>
          <cell r="G1258">
            <v>4.1755694417493688E-2</v>
          </cell>
          <cell r="H1258">
            <v>4.3502563973948978E-2</v>
          </cell>
          <cell r="I1258">
            <v>4.672670811073476E-2</v>
          </cell>
          <cell r="J1258">
            <v>3.1514864047879093E-2</v>
          </cell>
          <cell r="K1258">
            <v>3.454594108759837E-2</v>
          </cell>
          <cell r="L1258">
            <v>4.3764580425786591E-2</v>
          </cell>
          <cell r="M1258">
            <v>5.1684086680400636E-2</v>
          </cell>
          <cell r="N1258">
            <v>5.2113380373632535E-2</v>
          </cell>
        </row>
        <row r="1259">
          <cell r="D1259" t="str">
            <v>8.4.9</v>
          </cell>
          <cell r="E1259">
            <v>3.274920934369769E-2</v>
          </cell>
          <cell r="F1259">
            <v>4.2916900239421192E-2</v>
          </cell>
          <cell r="G1259">
            <v>4.529980324509314E-2</v>
          </cell>
          <cell r="H1259">
            <v>4.7052059689403146E-2</v>
          </cell>
          <cell r="I1259">
            <v>4.4532133217935352E-2</v>
          </cell>
          <cell r="J1259">
            <v>3.1830798150218075E-2</v>
          </cell>
          <cell r="K1259">
            <v>4.1361573934390335E-2</v>
          </cell>
          <cell r="L1259">
            <v>5.0980618511463079E-2</v>
          </cell>
          <cell r="M1259">
            <v>5.2716822957864277E-2</v>
          </cell>
          <cell r="N1259">
            <v>4.7039747416653274E-2</v>
          </cell>
        </row>
        <row r="1260">
          <cell r="D1260" t="str">
            <v>8.4.10</v>
          </cell>
          <cell r="E1260">
            <v>3.5414831474184248E-2</v>
          </cell>
          <cell r="F1260">
            <v>4.8599310897006531E-2</v>
          </cell>
          <cell r="G1260">
            <v>4.882493049856873E-2</v>
          </cell>
          <cell r="H1260">
            <v>5.0765421996360624E-2</v>
          </cell>
          <cell r="I1260">
            <v>4.293402134035601E-2</v>
          </cell>
          <cell r="J1260">
            <v>3.3008536107353707E-2</v>
          </cell>
          <cell r="K1260">
            <v>4.7801316753167337E-2</v>
          </cell>
          <cell r="L1260">
            <v>5.3681027927460843E-2</v>
          </cell>
          <cell r="M1260">
            <v>5.4052256172568973E-2</v>
          </cell>
          <cell r="N1260">
            <v>4.4359201755324137E-2</v>
          </cell>
        </row>
        <row r="1261">
          <cell r="D1261" t="str">
            <v>8.4.11</v>
          </cell>
          <cell r="E1261">
            <v>3.8950887313771901E-2</v>
          </cell>
          <cell r="F1261">
            <v>5.19754991893987E-2</v>
          </cell>
          <cell r="G1261">
            <v>4.9197698880019125E-2</v>
          </cell>
          <cell r="H1261">
            <v>4.8372062729595593E-2</v>
          </cell>
          <cell r="I1261">
            <v>4.1613895311470091E-2</v>
          </cell>
          <cell r="J1261">
            <v>3.778152892670162E-2</v>
          </cell>
          <cell r="K1261">
            <v>5.1407010006666934E-2</v>
          </cell>
          <cell r="L1261">
            <v>5.3595475595658588E-2</v>
          </cell>
          <cell r="M1261">
            <v>5.1407054820132636E-2</v>
          </cell>
          <cell r="N1261">
            <v>4.0534436490198139E-2</v>
          </cell>
        </row>
        <row r="1262">
          <cell r="D1262" t="str">
            <v>8.4.12</v>
          </cell>
          <cell r="E1262">
            <v>4.1037676483768985E-2</v>
          </cell>
          <cell r="F1262">
            <v>5.3803772703625644E-2</v>
          </cell>
          <cell r="G1262">
            <v>5.0388184715771438E-2</v>
          </cell>
          <cell r="H1262">
            <v>5.1363078807918905E-2</v>
          </cell>
          <cell r="I1262">
            <v>4.1728245792387993E-2</v>
          </cell>
          <cell r="J1262">
            <v>4.3733081901568875E-2</v>
          </cell>
          <cell r="K1262">
            <v>5.4110497085993477E-2</v>
          </cell>
          <cell r="L1262">
            <v>5.6741897506385371E-2</v>
          </cell>
          <cell r="M1262">
            <v>5.2020374674268191E-2</v>
          </cell>
          <cell r="N1262">
            <v>3.6657203235943438E-2</v>
          </cell>
        </row>
        <row r="1263">
          <cell r="D1263" t="str">
            <v>8.4.13</v>
          </cell>
          <cell r="E1263">
            <v>4.5925335469612923E-2</v>
          </cell>
          <cell r="F1263">
            <v>5.4674434180757348E-2</v>
          </cell>
          <cell r="G1263">
            <v>5.1217110173009256E-2</v>
          </cell>
          <cell r="H1263">
            <v>5.1544758173290205E-2</v>
          </cell>
          <cell r="I1263">
            <v>4.0199698544183746E-2</v>
          </cell>
          <cell r="J1263">
            <v>4.317334848487512E-2</v>
          </cell>
          <cell r="K1263">
            <v>5.5114194736179539E-2</v>
          </cell>
          <cell r="L1263">
            <v>5.7506573040946751E-2</v>
          </cell>
          <cell r="M1263">
            <v>5.4419398872944572E-2</v>
          </cell>
          <cell r="N1263">
            <v>2.9464122619345966E-2</v>
          </cell>
        </row>
        <row r="1264">
          <cell r="D1264" t="str">
            <v>8.4.14</v>
          </cell>
          <cell r="E1264">
            <v>4.7919205678956182E-2</v>
          </cell>
          <cell r="F1264">
            <v>5.7396110087798775E-2</v>
          </cell>
          <cell r="G1264">
            <v>5.2783009363655459E-2</v>
          </cell>
          <cell r="H1264">
            <v>5.4669643257676578E-2</v>
          </cell>
          <cell r="I1264">
            <v>4.0119193078929478E-2</v>
          </cell>
          <cell r="J1264">
            <v>4.7627004700062078E-2</v>
          </cell>
          <cell r="K1264">
            <v>5.9219984141343447E-2</v>
          </cell>
          <cell r="L1264">
            <v>5.9161315479352737E-2</v>
          </cell>
          <cell r="M1264">
            <v>5.5015640128064959E-2</v>
          </cell>
          <cell r="N1264">
            <v>3.0177010729523848E-2</v>
          </cell>
        </row>
        <row r="1265">
          <cell r="D1265" t="str">
            <v>8.4.15</v>
          </cell>
          <cell r="E1265">
            <v>4.9533728379065646E-2</v>
          </cell>
          <cell r="F1265">
            <v>5.8036998703560001E-2</v>
          </cell>
          <cell r="G1265">
            <v>5.3522656882854194E-2</v>
          </cell>
          <cell r="H1265">
            <v>5.3570660678514792E-2</v>
          </cell>
          <cell r="I1265">
            <v>3.8657586022833361E-2</v>
          </cell>
          <cell r="J1265">
            <v>5.5015926638701945E-2</v>
          </cell>
          <cell r="K1265">
            <v>6.252963916824103E-2</v>
          </cell>
          <cell r="L1265">
            <v>5.8745043718941035E-2</v>
          </cell>
          <cell r="M1265">
            <v>5.5908256408083785E-2</v>
          </cell>
          <cell r="N1265">
            <v>2.9609219280640121E-2</v>
          </cell>
        </row>
        <row r="1266">
          <cell r="D1266" t="str">
            <v>8.4.16</v>
          </cell>
          <cell r="E1266">
            <v>5.5130594419567761E-2</v>
          </cell>
          <cell r="F1266">
            <v>5.7331536796665264E-2</v>
          </cell>
          <cell r="G1266">
            <v>5.0985793127326352E-2</v>
          </cell>
          <cell r="H1266">
            <v>4.9298982655658366E-2</v>
          </cell>
          <cell r="I1266">
            <v>3.8526125574278855E-2</v>
          </cell>
          <cell r="J1266">
            <v>5.8230704825453443E-2</v>
          </cell>
          <cell r="K1266">
            <v>6.1575881026284238E-2</v>
          </cell>
          <cell r="L1266">
            <v>5.5955264319945006E-2</v>
          </cell>
          <cell r="M1266">
            <v>4.9721934931670042E-2</v>
          </cell>
          <cell r="N1266">
            <v>2.9097998256249057E-2</v>
          </cell>
        </row>
        <row r="1267">
          <cell r="D1267" t="str">
            <v>8.4.17</v>
          </cell>
          <cell r="E1267">
            <v>5.8978980359711365E-2</v>
          </cell>
          <cell r="F1267">
            <v>5.3164858170779185E-2</v>
          </cell>
          <cell r="G1267">
            <v>5.0256028243107098E-2</v>
          </cell>
          <cell r="H1267">
            <v>4.6825356625666142E-2</v>
          </cell>
          <cell r="I1267">
            <v>3.9568027169265267E-2</v>
          </cell>
          <cell r="J1267">
            <v>6.2405425865568694E-2</v>
          </cell>
          <cell r="K1267">
            <v>5.7704202053240568E-2</v>
          </cell>
          <cell r="L1267">
            <v>5.0677730991572967E-2</v>
          </cell>
          <cell r="M1267">
            <v>3.9657733552908137E-2</v>
          </cell>
          <cell r="N1267">
            <v>2.8729786689195035E-2</v>
          </cell>
        </row>
        <row r="1268">
          <cell r="D1268" t="str">
            <v>8.4.18</v>
          </cell>
          <cell r="E1268">
            <v>6.2473743389210398E-2</v>
          </cell>
          <cell r="F1268">
            <v>4.2297090153730281E-2</v>
          </cell>
          <cell r="G1268">
            <v>4.8465208347785123E-2</v>
          </cell>
          <cell r="H1268">
            <v>4.280699154652743E-2</v>
          </cell>
          <cell r="I1268">
            <v>4.0366708188445365E-2</v>
          </cell>
          <cell r="J1268">
            <v>6.945303051347014E-2</v>
          </cell>
          <cell r="K1268">
            <v>4.8377081658994674E-2</v>
          </cell>
          <cell r="L1268">
            <v>4.6038570518193586E-2</v>
          </cell>
          <cell r="M1268">
            <v>3.7727285722791319E-2</v>
          </cell>
          <cell r="N1268">
            <v>3.4335728627787193E-2</v>
          </cell>
        </row>
        <row r="1269">
          <cell r="D1269" t="str">
            <v>8.4.19</v>
          </cell>
          <cell r="E1269">
            <v>6.2057902930501806E-2</v>
          </cell>
          <cell r="F1269">
            <v>3.6649784404820307E-2</v>
          </cell>
          <cell r="G1269">
            <v>4.6594952812117896E-2</v>
          </cell>
          <cell r="H1269">
            <v>4.1902037065541124E-2</v>
          </cell>
          <cell r="I1269">
            <v>4.0416129409706458E-2</v>
          </cell>
          <cell r="J1269">
            <v>6.8097776426573456E-2</v>
          </cell>
          <cell r="K1269">
            <v>4.0921442582967649E-2</v>
          </cell>
          <cell r="L1269">
            <v>4.3555841110391701E-2</v>
          </cell>
          <cell r="M1269">
            <v>3.6707759411416761E-2</v>
          </cell>
          <cell r="N1269">
            <v>3.9991331626048482E-2</v>
          </cell>
        </row>
        <row r="1270">
          <cell r="D1270" t="str">
            <v>8.4.20</v>
          </cell>
          <cell r="E1270">
            <v>5.9966612508730935E-2</v>
          </cell>
          <cell r="F1270">
            <v>3.6061949267393804E-2</v>
          </cell>
          <cell r="G1270">
            <v>4.3376861451923078E-2</v>
          </cell>
          <cell r="H1270">
            <v>4.0689347791841669E-2</v>
          </cell>
          <cell r="I1270">
            <v>4.1600295954723081E-2</v>
          </cell>
          <cell r="J1270">
            <v>6.2877761343431565E-2</v>
          </cell>
          <cell r="K1270">
            <v>3.6966523306548822E-2</v>
          </cell>
          <cell r="L1270">
            <v>4.1215313052139359E-2</v>
          </cell>
          <cell r="M1270">
            <v>3.5520089103108415E-2</v>
          </cell>
          <cell r="N1270">
            <v>3.9095345348047025E-2</v>
          </cell>
        </row>
        <row r="1271">
          <cell r="D1271" t="str">
            <v>8.4.21</v>
          </cell>
          <cell r="E1271">
            <v>5.7392866051222534E-2</v>
          </cell>
          <cell r="F1271">
            <v>4.0693251684571323E-2</v>
          </cell>
          <cell r="G1271">
            <v>4.2474326210878918E-2</v>
          </cell>
          <cell r="H1271">
            <v>3.950479832962079E-2</v>
          </cell>
          <cell r="I1271">
            <v>4.0605838732147313E-2</v>
          </cell>
          <cell r="J1271">
            <v>5.8175311396048333E-2</v>
          </cell>
          <cell r="K1271">
            <v>4.1270154488347782E-2</v>
          </cell>
          <cell r="L1271">
            <v>3.8609532125787285E-2</v>
          </cell>
          <cell r="M1271">
            <v>3.4018399029482664E-2</v>
          </cell>
          <cell r="N1271">
            <v>4.6412002833415358E-2</v>
          </cell>
        </row>
        <row r="1272">
          <cell r="D1272" t="str">
            <v>8.4.22</v>
          </cell>
          <cell r="E1272">
            <v>5.196765954191996E-2</v>
          </cell>
          <cell r="F1272">
            <v>4.0176418595138964E-2</v>
          </cell>
          <cell r="G1272">
            <v>3.9168368717642073E-2</v>
          </cell>
          <cell r="H1272">
            <v>3.9811057831246693E-2</v>
          </cell>
          <cell r="I1272">
            <v>4.1322787276441827E-2</v>
          </cell>
          <cell r="J1272">
            <v>5.0966048551041976E-2</v>
          </cell>
          <cell r="K1272">
            <v>3.9437208616581919E-2</v>
          </cell>
          <cell r="L1272">
            <v>3.4694222949179648E-2</v>
          </cell>
          <cell r="M1272">
            <v>3.3344124617536101E-2</v>
          </cell>
          <cell r="N1272">
            <v>4.8687774872165961E-2</v>
          </cell>
        </row>
        <row r="1273">
          <cell r="D1273" t="str">
            <v>8.4.23</v>
          </cell>
          <cell r="E1273">
            <v>4.452490424821838E-2</v>
          </cell>
          <cell r="F1273">
            <v>3.7597058481388147E-2</v>
          </cell>
          <cell r="G1273">
            <v>3.4856779643758842E-2</v>
          </cell>
          <cell r="H1273">
            <v>3.8129389913041427E-2</v>
          </cell>
          <cell r="I1273">
            <v>4.3208223909352889E-2</v>
          </cell>
          <cell r="J1273">
            <v>4.1193468536510222E-2</v>
          </cell>
          <cell r="K1273">
            <v>3.6833109805153898E-2</v>
          </cell>
          <cell r="L1273">
            <v>3.0920216126839917E-2</v>
          </cell>
          <cell r="M1273">
            <v>3.2028128924362471E-2</v>
          </cell>
          <cell r="N1273">
            <v>4.6062792019626056E-2</v>
          </cell>
        </row>
        <row r="1274">
          <cell r="D1274" t="str">
            <v>8.4.24</v>
          </cell>
          <cell r="E1274">
            <v>3.5979268539361162E-2</v>
          </cell>
          <cell r="F1274">
            <v>3.5917594454250433E-2</v>
          </cell>
          <cell r="G1274">
            <v>3.187920799284006E-2</v>
          </cell>
          <cell r="H1274">
            <v>3.5632432427706771E-2</v>
          </cell>
          <cell r="I1274">
            <v>4.4358443187903267E-2</v>
          </cell>
          <cell r="J1274">
            <v>3.2819299277229014E-2</v>
          </cell>
          <cell r="K1274">
            <v>3.308285604725264E-2</v>
          </cell>
          <cell r="L1274">
            <v>2.7286871278567479E-2</v>
          </cell>
          <cell r="M1274">
            <v>3.1470762712304201E-2</v>
          </cell>
          <cell r="N1274">
            <v>4.8487115402082573E-2</v>
          </cell>
        </row>
        <row r="1275">
          <cell r="D1275" t="str">
            <v>8.5.1</v>
          </cell>
          <cell r="E1275">
            <v>3.3035611540322266E-2</v>
          </cell>
          <cell r="F1275">
            <v>3.496022063895874E-2</v>
          </cell>
          <cell r="G1275">
            <v>3.0959465147802637E-2</v>
          </cell>
          <cell r="H1275">
            <v>3.4303276605358639E-2</v>
          </cell>
          <cell r="I1275">
            <v>4.3426133264762176E-2</v>
          </cell>
          <cell r="J1275">
            <v>2.929314973852179E-2</v>
          </cell>
          <cell r="K1275">
            <v>3.1706728625970709E-2</v>
          </cell>
          <cell r="L1275">
            <v>2.6324626260821306E-2</v>
          </cell>
          <cell r="M1275">
            <v>3.2353794971984665E-2</v>
          </cell>
          <cell r="N1275">
            <v>4.582943505369378E-2</v>
          </cell>
        </row>
        <row r="1276">
          <cell r="D1276" t="str">
            <v>8.5.2</v>
          </cell>
          <cell r="E1276">
            <v>2.9470933915413909E-2</v>
          </cell>
          <cell r="F1276">
            <v>3.4203485424494515E-2</v>
          </cell>
          <cell r="G1276">
            <v>3.0530694855236028E-2</v>
          </cell>
          <cell r="H1276">
            <v>3.3408021579096558E-2</v>
          </cell>
          <cell r="I1276">
            <v>4.1159584864675039E-2</v>
          </cell>
          <cell r="J1276">
            <v>2.5248403053475896E-2</v>
          </cell>
          <cell r="K1276">
            <v>2.956905037664509E-2</v>
          </cell>
          <cell r="L1276">
            <v>2.5325563294578014E-2</v>
          </cell>
          <cell r="M1276">
            <v>3.1986247296765948E-2</v>
          </cell>
          <cell r="N1276">
            <v>4.3957846221130713E-2</v>
          </cell>
        </row>
        <row r="1277">
          <cell r="D1277" t="str">
            <v>8.5.3</v>
          </cell>
          <cell r="E1277">
            <v>2.7067734557391039E-2</v>
          </cell>
          <cell r="F1277">
            <v>3.2538461023626043E-2</v>
          </cell>
          <cell r="G1277">
            <v>2.9969543434076731E-2</v>
          </cell>
          <cell r="H1277">
            <v>3.2198068379992242E-2</v>
          </cell>
          <cell r="I1277">
            <v>4.2349998713751183E-2</v>
          </cell>
          <cell r="J1277">
            <v>2.3704478273617238E-2</v>
          </cell>
          <cell r="K1277">
            <v>2.9090771199179178E-2</v>
          </cell>
          <cell r="L1277">
            <v>2.3934426612103689E-2</v>
          </cell>
          <cell r="M1277">
            <v>3.1122901921753661E-2</v>
          </cell>
          <cell r="N1277">
            <v>4.0527932688901994E-2</v>
          </cell>
        </row>
        <row r="1278">
          <cell r="D1278" t="str">
            <v>8.5.4</v>
          </cell>
          <cell r="E1278">
            <v>2.6439170392364379E-2</v>
          </cell>
          <cell r="F1278">
            <v>3.1963941923767829E-2</v>
          </cell>
          <cell r="G1278">
            <v>2.9923656997059844E-2</v>
          </cell>
          <cell r="H1278">
            <v>3.1647176995947955E-2</v>
          </cell>
          <cell r="I1278">
            <v>4.0915548138037543E-2</v>
          </cell>
          <cell r="J1278">
            <v>2.2959817498099475E-2</v>
          </cell>
          <cell r="K1278">
            <v>2.800586450801601E-2</v>
          </cell>
          <cell r="L1278">
            <v>2.4195826001420891E-2</v>
          </cell>
          <cell r="M1278">
            <v>3.0846588395753462E-2</v>
          </cell>
          <cell r="N1278">
            <v>4.2472669792239945E-2</v>
          </cell>
        </row>
        <row r="1279">
          <cell r="D1279" t="str">
            <v>8.5.5</v>
          </cell>
          <cell r="E1279">
            <v>2.7013150937113165E-2</v>
          </cell>
          <cell r="F1279">
            <v>3.1368449702774984E-2</v>
          </cell>
          <cell r="G1279">
            <v>3.1126941970944864E-2</v>
          </cell>
          <cell r="H1279">
            <v>3.2414002246254875E-2</v>
          </cell>
          <cell r="I1279">
            <v>4.2692351231031815E-2</v>
          </cell>
          <cell r="J1279">
            <v>2.3145831452013977E-2</v>
          </cell>
          <cell r="K1279">
            <v>2.8970821818163923E-2</v>
          </cell>
          <cell r="L1279">
            <v>2.7310173292645495E-2</v>
          </cell>
          <cell r="M1279">
            <v>3.3171062493856283E-2</v>
          </cell>
          <cell r="N1279">
            <v>4.1125320105125013E-2</v>
          </cell>
        </row>
        <row r="1280">
          <cell r="D1280" t="str">
            <v>8.5.6</v>
          </cell>
          <cell r="E1280">
            <v>2.8940736198883266E-2</v>
          </cell>
          <cell r="F1280">
            <v>3.2305256298491784E-2</v>
          </cell>
          <cell r="G1280">
            <v>3.2922517767470759E-2</v>
          </cell>
          <cell r="H1280">
            <v>3.5416364811471424E-2</v>
          </cell>
          <cell r="I1280">
            <v>4.6874655348683736E-2</v>
          </cell>
          <cell r="J1280">
            <v>2.7483356303260886E-2</v>
          </cell>
          <cell r="K1280">
            <v>2.7535080965639985E-2</v>
          </cell>
          <cell r="L1280">
            <v>3.4743297955983812E-2</v>
          </cell>
          <cell r="M1280">
            <v>4.266041236606704E-2</v>
          </cell>
          <cell r="N1280">
            <v>5.2078488864523223E-2</v>
          </cell>
        </row>
        <row r="1281">
          <cell r="D1281" t="str">
            <v>8.5.7</v>
          </cell>
          <cell r="E1281">
            <v>3.0893752500593032E-2</v>
          </cell>
          <cell r="F1281">
            <v>3.0775619537753488E-2</v>
          </cell>
          <cell r="G1281">
            <v>3.6692813498174444E-2</v>
          </cell>
          <cell r="H1281">
            <v>4.0180069399109647E-2</v>
          </cell>
          <cell r="I1281">
            <v>4.8644878887943256E-2</v>
          </cell>
          <cell r="J1281">
            <v>3.2835376433397317E-2</v>
          </cell>
          <cell r="K1281">
            <v>2.8616316717566832E-2</v>
          </cell>
          <cell r="L1281">
            <v>3.8949290334802981E-2</v>
          </cell>
          <cell r="M1281">
            <v>4.6756963899537998E-2</v>
          </cell>
          <cell r="N1281">
            <v>5.8848050370550763E-2</v>
          </cell>
        </row>
        <row r="1282">
          <cell r="D1282" t="str">
            <v>8.5.8</v>
          </cell>
          <cell r="E1282">
            <v>3.2544987950564847E-2</v>
          </cell>
          <cell r="F1282">
            <v>3.6761354776111546E-2</v>
          </cell>
          <cell r="G1282">
            <v>4.2386102037457657E-2</v>
          </cell>
          <cell r="H1282">
            <v>4.3968295572265892E-2</v>
          </cell>
          <cell r="I1282">
            <v>4.9083147276676883E-2</v>
          </cell>
          <cell r="J1282">
            <v>3.6859382704485903E-2</v>
          </cell>
          <cell r="K1282">
            <v>3.7361185883274389E-2</v>
          </cell>
          <cell r="L1282">
            <v>4.5302570985418664E-2</v>
          </cell>
          <cell r="M1282">
            <v>5.2939920623218319E-2</v>
          </cell>
          <cell r="N1282">
            <v>5.5553594405335929E-2</v>
          </cell>
        </row>
        <row r="1283">
          <cell r="D1283" t="str">
            <v>8.5.9</v>
          </cell>
          <cell r="E1283">
            <v>3.4378079385827806E-2</v>
          </cell>
          <cell r="F1283">
            <v>4.4165707185892453E-2</v>
          </cell>
          <cell r="G1283">
            <v>4.5221962595958447E-2</v>
          </cell>
          <cell r="H1283">
            <v>4.712929604383833E-2</v>
          </cell>
          <cell r="I1283">
            <v>4.7476765411566466E-2</v>
          </cell>
          <cell r="J1283">
            <v>3.6313873221071657E-2</v>
          </cell>
          <cell r="K1283">
            <v>4.4158304661087638E-2</v>
          </cell>
          <cell r="L1283">
            <v>5.147932257365511E-2</v>
          </cell>
          <cell r="M1283">
            <v>5.1594600904354672E-2</v>
          </cell>
          <cell r="N1283">
            <v>4.9088057250634282E-2</v>
          </cell>
        </row>
        <row r="1284">
          <cell r="D1284" t="str">
            <v>8.5.10</v>
          </cell>
          <cell r="E1284">
            <v>3.7649026649454388E-2</v>
          </cell>
          <cell r="F1284">
            <v>4.857929898840687E-2</v>
          </cell>
          <cell r="G1284">
            <v>4.729940552337232E-2</v>
          </cell>
          <cell r="H1284">
            <v>4.9722085200313376E-2</v>
          </cell>
          <cell r="I1284">
            <v>4.4270500338927925E-2</v>
          </cell>
          <cell r="J1284">
            <v>3.654792546903491E-2</v>
          </cell>
          <cell r="K1284">
            <v>4.8751437648395547E-2</v>
          </cell>
          <cell r="L1284">
            <v>5.3123862732291798E-2</v>
          </cell>
          <cell r="M1284">
            <v>5.0322468175562768E-2</v>
          </cell>
          <cell r="N1284">
            <v>4.8649345314092159E-2</v>
          </cell>
        </row>
        <row r="1285">
          <cell r="D1285" t="str">
            <v>8.5.11</v>
          </cell>
          <cell r="E1285">
            <v>4.0114712119918725E-2</v>
          </cell>
          <cell r="F1285">
            <v>5.1817544580572972E-2</v>
          </cell>
          <cell r="G1285">
            <v>4.8813807946562447E-2</v>
          </cell>
          <cell r="H1285">
            <v>4.7546692815692605E-2</v>
          </cell>
          <cell r="I1285">
            <v>4.414206421417937E-2</v>
          </cell>
          <cell r="J1285">
            <v>3.7728672679753578E-2</v>
          </cell>
          <cell r="K1285">
            <v>5.3334960847126689E-2</v>
          </cell>
          <cell r="L1285">
            <v>5.4232808621826729E-2</v>
          </cell>
          <cell r="M1285">
            <v>5.1927820578983583E-2</v>
          </cell>
          <cell r="N1285">
            <v>4.1562018243119496E-2</v>
          </cell>
        </row>
        <row r="1286">
          <cell r="D1286" t="str">
            <v>8.5.12</v>
          </cell>
          <cell r="E1286">
            <v>4.080584564642642E-2</v>
          </cell>
          <cell r="F1286">
            <v>5.4326893381651406E-2</v>
          </cell>
          <cell r="G1286">
            <v>5.0557394114632503E-2</v>
          </cell>
          <cell r="H1286">
            <v>5.1564464602492664E-2</v>
          </cell>
          <cell r="I1286">
            <v>4.4056044638712676E-2</v>
          </cell>
          <cell r="J1286">
            <v>4.038477508425168E-2</v>
          </cell>
          <cell r="K1286">
            <v>5.6185512432654364E-2</v>
          </cell>
          <cell r="L1286">
            <v>5.7212240099210207E-2</v>
          </cell>
          <cell r="M1286">
            <v>5.2263574535535241E-2</v>
          </cell>
          <cell r="N1286">
            <v>4.1352997799747389E-2</v>
          </cell>
        </row>
        <row r="1287">
          <cell r="D1287" t="str">
            <v>8.5.13</v>
          </cell>
          <cell r="E1287">
            <v>4.2847512925384627E-2</v>
          </cell>
          <cell r="F1287">
            <v>5.3964659773565515E-2</v>
          </cell>
          <cell r="G1287">
            <v>5.1342366722295245E-2</v>
          </cell>
          <cell r="H1287">
            <v>5.0479232995671558E-2</v>
          </cell>
          <cell r="I1287">
            <v>4.2339185594703496E-2</v>
          </cell>
          <cell r="J1287">
            <v>4.6301894941162103E-2</v>
          </cell>
          <cell r="K1287">
            <v>5.6208422168621375E-2</v>
          </cell>
          <cell r="L1287">
            <v>5.7057709945104701E-2</v>
          </cell>
          <cell r="M1287">
            <v>5.4315958910842427E-2</v>
          </cell>
          <cell r="N1287">
            <v>3.3612430017538997E-2</v>
          </cell>
        </row>
        <row r="1288">
          <cell r="D1288" t="str">
            <v>8.5.14</v>
          </cell>
          <cell r="E1288">
            <v>4.5002707227933827E-2</v>
          </cell>
          <cell r="F1288">
            <v>5.5173394847878414E-2</v>
          </cell>
          <cell r="G1288">
            <v>5.2177271123512378E-2</v>
          </cell>
          <cell r="H1288">
            <v>5.3485936849089415E-2</v>
          </cell>
          <cell r="I1288">
            <v>4.0151160393286908E-2</v>
          </cell>
          <cell r="J1288">
            <v>4.8229252242502192E-2</v>
          </cell>
          <cell r="K1288">
            <v>5.9113076863836253E-2</v>
          </cell>
          <cell r="L1288">
            <v>5.848521382649649E-2</v>
          </cell>
          <cell r="M1288">
            <v>5.5084307111963035E-2</v>
          </cell>
          <cell r="N1288">
            <v>2.8478842913999661E-2</v>
          </cell>
        </row>
        <row r="1289">
          <cell r="D1289" t="str">
            <v>8.5.15</v>
          </cell>
          <cell r="E1289">
            <v>4.863696563343365E-2</v>
          </cell>
          <cell r="F1289">
            <v>5.4764990196143622E-2</v>
          </cell>
          <cell r="G1289">
            <v>5.2035505517760851E-2</v>
          </cell>
          <cell r="H1289">
            <v>5.0175568930340961E-2</v>
          </cell>
          <cell r="I1289">
            <v>3.854351115512103E-2</v>
          </cell>
          <cell r="J1289">
            <v>4.978584383621449E-2</v>
          </cell>
          <cell r="K1289">
            <v>6.041078271324346E-2</v>
          </cell>
          <cell r="L1289">
            <v>5.6737964742792107E-2</v>
          </cell>
          <cell r="M1289">
            <v>5.4607478128379044E-2</v>
          </cell>
          <cell r="N1289">
            <v>2.9908225277246743E-2</v>
          </cell>
        </row>
        <row r="1290">
          <cell r="D1290" t="str">
            <v>8.5.16</v>
          </cell>
          <cell r="E1290">
            <v>5.2918664152858119E-2</v>
          </cell>
          <cell r="F1290">
            <v>5.3356870362842639E-2</v>
          </cell>
          <cell r="G1290">
            <v>4.9795043628232748E-2</v>
          </cell>
          <cell r="H1290">
            <v>4.6198903716196969E-2</v>
          </cell>
          <cell r="I1290">
            <v>3.9157863502411884E-2</v>
          </cell>
          <cell r="J1290">
            <v>5.1793264960969157E-2</v>
          </cell>
          <cell r="K1290">
            <v>5.7516487370114333E-2</v>
          </cell>
          <cell r="L1290">
            <v>5.4622984830748178E-2</v>
          </cell>
          <cell r="M1290">
            <v>4.7113299297159149E-2</v>
          </cell>
          <cell r="N1290">
            <v>2.9321203000607213E-2</v>
          </cell>
        </row>
        <row r="1291">
          <cell r="D1291" t="str">
            <v>8.5.17</v>
          </cell>
          <cell r="E1291">
            <v>5.6076734968721453E-2</v>
          </cell>
          <cell r="F1291">
            <v>4.9699604227719935E-2</v>
          </cell>
          <cell r="G1291">
            <v>4.9762376085115918E-2</v>
          </cell>
          <cell r="H1291">
            <v>4.5027027232358234E-2</v>
          </cell>
          <cell r="I1291">
            <v>3.9391383729227437E-2</v>
          </cell>
          <cell r="J1291">
            <v>5.8886845029098245E-2</v>
          </cell>
          <cell r="K1291">
            <v>5.4395766188539321E-2</v>
          </cell>
          <cell r="L1291">
            <v>4.9441420017352543E-2</v>
          </cell>
          <cell r="M1291">
            <v>3.8133340091418458E-2</v>
          </cell>
          <cell r="N1291">
            <v>2.7656561583499547E-2</v>
          </cell>
        </row>
        <row r="1292">
          <cell r="D1292" t="str">
            <v>8.5.18</v>
          </cell>
          <cell r="E1292">
            <v>5.8974097542332342E-2</v>
          </cell>
          <cell r="F1292">
            <v>4.1159858002270115E-2</v>
          </cell>
          <cell r="G1292">
            <v>4.8908683979377018E-2</v>
          </cell>
          <cell r="H1292">
            <v>4.1938110233628242E-2</v>
          </cell>
          <cell r="I1292">
            <v>3.719227575492156E-2</v>
          </cell>
          <cell r="J1292">
            <v>6.4136843533503032E-2</v>
          </cell>
          <cell r="K1292">
            <v>4.5544728078635591E-2</v>
          </cell>
          <cell r="L1292">
            <v>4.6097758460409234E-2</v>
          </cell>
          <cell r="M1292">
            <v>3.7124695886169276E-2</v>
          </cell>
          <cell r="N1292">
            <v>3.0067907656201463E-2</v>
          </cell>
        </row>
        <row r="1293">
          <cell r="D1293" t="str">
            <v>8.5.19</v>
          </cell>
          <cell r="E1293">
            <v>5.9318585151369535E-2</v>
          </cell>
          <cell r="F1293">
            <v>3.6324303384409708E-2</v>
          </cell>
          <cell r="G1293">
            <v>4.6825761304810955E-2</v>
          </cell>
          <cell r="H1293">
            <v>4.0833388051653381E-2</v>
          </cell>
          <cell r="I1293">
            <v>3.5383545647083209E-2</v>
          </cell>
          <cell r="J1293">
            <v>6.469212946699654E-2</v>
          </cell>
          <cell r="K1293">
            <v>3.880519115397435E-2</v>
          </cell>
          <cell r="L1293">
            <v>4.2502012550032164E-2</v>
          </cell>
          <cell r="M1293">
            <v>3.615944165929421E-2</v>
          </cell>
          <cell r="N1293">
            <v>3.4568036657767247E-2</v>
          </cell>
        </row>
        <row r="1294">
          <cell r="D1294" t="str">
            <v>8.5.20</v>
          </cell>
          <cell r="E1294">
            <v>5.7920713528381483E-2</v>
          </cell>
          <cell r="F1294">
            <v>3.5701058960476623E-2</v>
          </cell>
          <cell r="G1294">
            <v>4.3648032962258831E-2</v>
          </cell>
          <cell r="H1294">
            <v>3.9214991987609971E-2</v>
          </cell>
          <cell r="I1294">
            <v>3.5893757680752619E-2</v>
          </cell>
          <cell r="J1294">
            <v>5.8700166366202039E-2</v>
          </cell>
          <cell r="K1294">
            <v>3.5719142089584328E-2</v>
          </cell>
          <cell r="L1294">
            <v>3.996358409501255E-2</v>
          </cell>
          <cell r="M1294">
            <v>3.4692476408139182E-2</v>
          </cell>
          <cell r="N1294">
            <v>3.8249023485392497E-2</v>
          </cell>
        </row>
        <row r="1295">
          <cell r="D1295" t="str">
            <v>8.5.21</v>
          </cell>
          <cell r="E1295">
            <v>5.637167706602364E-2</v>
          </cell>
          <cell r="F1295">
            <v>4.1018596594915711E-2</v>
          </cell>
          <cell r="G1295">
            <v>4.2727505753957173E-2</v>
          </cell>
          <cell r="H1295">
            <v>3.9277759779520451E-2</v>
          </cell>
          <cell r="I1295">
            <v>3.6306139300693763E-2</v>
          </cell>
          <cell r="J1295">
            <v>5.7284403452928651E-2</v>
          </cell>
          <cell r="K1295">
            <v>4.0253309414185166E-2</v>
          </cell>
          <cell r="L1295">
            <v>3.888213684081978E-2</v>
          </cell>
          <cell r="M1295">
            <v>3.4350348348569738E-2</v>
          </cell>
          <cell r="N1295">
            <v>4.3324625036633362E-2</v>
          </cell>
        </row>
        <row r="1296">
          <cell r="D1296" t="str">
            <v>8.5.22</v>
          </cell>
          <cell r="E1296">
            <v>5.1475119640123898E-2</v>
          </cell>
          <cell r="F1296">
            <v>4.0936654847748874E-2</v>
          </cell>
          <cell r="G1296">
            <v>3.8703083819351523E-2</v>
          </cell>
          <cell r="H1296">
            <v>3.9549859061887419E-2</v>
          </cell>
          <cell r="I1296">
            <v>3.8370177665748011E-2</v>
          </cell>
          <cell r="J1296">
            <v>5.1543244760164461E-2</v>
          </cell>
          <cell r="K1296">
            <v>3.8498734996261115E-2</v>
          </cell>
          <cell r="L1296">
            <v>3.5049121339960798E-2</v>
          </cell>
          <cell r="M1296">
            <v>3.4612454536518233E-2</v>
          </cell>
          <cell r="N1296">
            <v>4.5092266326516334E-2</v>
          </cell>
        </row>
        <row r="1297">
          <cell r="D1297" t="str">
            <v>8.5.23</v>
          </cell>
          <cell r="E1297">
            <v>4.4662927814578958E-2</v>
          </cell>
          <cell r="F1297">
            <v>3.7971868146923542E-2</v>
          </cell>
          <cell r="G1297">
            <v>3.5055409735999424E-2</v>
          </cell>
          <cell r="H1297">
            <v>3.8064414949008862E-2</v>
          </cell>
          <cell r="I1297">
            <v>4.0880547069399371E-2</v>
          </cell>
          <cell r="J1297">
            <v>4.0298751285922474E-2</v>
          </cell>
          <cell r="K1297">
            <v>3.6635147136722168E-2</v>
          </cell>
          <cell r="L1297">
            <v>3.1185400720819389E-2</v>
          </cell>
          <cell r="M1297">
            <v>3.3107014277990766E-2</v>
          </cell>
          <cell r="N1297">
            <v>4.9572198113236605E-2</v>
          </cell>
        </row>
        <row r="1298">
          <cell r="D1298" t="str">
            <v>8.5.24</v>
          </cell>
          <cell r="E1298">
            <v>3.7440552554585269E-2</v>
          </cell>
          <cell r="F1298">
            <v>3.6161907192602559E-2</v>
          </cell>
          <cell r="G1298">
            <v>3.261465347857935E-2</v>
          </cell>
          <cell r="H1298">
            <v>3.6256991961200455E-2</v>
          </cell>
          <cell r="I1298">
            <v>4.1298780177702971E-2</v>
          </cell>
          <cell r="J1298">
            <v>3.5842318213352486E-2</v>
          </cell>
          <cell r="K1298">
            <v>3.3613176142562061E-2</v>
          </cell>
          <cell r="L1298">
            <v>2.7840683865693206E-2</v>
          </cell>
          <cell r="M1298">
            <v>3.2752829180182838E-2</v>
          </cell>
          <cell r="N1298">
            <v>4.910292382226545E-2</v>
          </cell>
        </row>
        <row r="1299">
          <cell r="D1299" t="str">
            <v>8.6.1</v>
          </cell>
          <cell r="E1299">
            <v>3.2586708902416786E-2</v>
          </cell>
          <cell r="F1299">
            <v>3.5551986892752296E-2</v>
          </cell>
          <cell r="G1299">
            <v>3.2045472055394777E-2</v>
          </cell>
          <cell r="H1299">
            <v>3.4347514563853869E-2</v>
          </cell>
          <cell r="I1299">
            <v>4.4967732066230739E-2</v>
          </cell>
          <cell r="J1299">
            <v>2.8716676812423899E-2</v>
          </cell>
          <cell r="K1299">
            <v>3.2493813148794334E-2</v>
          </cell>
          <cell r="L1299">
            <v>2.738716609608766E-2</v>
          </cell>
          <cell r="M1299">
            <v>3.2068972668410071E-2</v>
          </cell>
          <cell r="N1299">
            <v>4.86873300552308E-2</v>
          </cell>
        </row>
        <row r="1300">
          <cell r="D1300" t="str">
            <v>8.6.2</v>
          </cell>
          <cell r="E1300">
            <v>2.9864514098100987E-2</v>
          </cell>
          <cell r="F1300">
            <v>3.4141079096475874E-2</v>
          </cell>
          <cell r="G1300">
            <v>3.1713410813201996E-2</v>
          </cell>
          <cell r="H1300">
            <v>3.3769848458149052E-2</v>
          </cell>
          <cell r="I1300">
            <v>4.3016703728194029E-2</v>
          </cell>
          <cell r="J1300">
            <v>2.5651814024650835E-2</v>
          </cell>
          <cell r="K1300">
            <v>3.0519703312340454E-2</v>
          </cell>
          <cell r="L1300">
            <v>2.6479897900137928E-2</v>
          </cell>
          <cell r="M1300">
            <v>3.2754257817052664E-2</v>
          </cell>
          <cell r="N1300">
            <v>4.0831548120654461E-2</v>
          </cell>
        </row>
        <row r="1301">
          <cell r="D1301" t="str">
            <v>8.6.3</v>
          </cell>
          <cell r="E1301">
            <v>2.7466379520758824E-2</v>
          </cell>
          <cell r="F1301">
            <v>3.2729580453783866E-2</v>
          </cell>
          <cell r="G1301">
            <v>3.1250586868776423E-2</v>
          </cell>
          <cell r="H1301">
            <v>3.2689685408159648E-2</v>
          </cell>
          <cell r="I1301">
            <v>4.2670037336758573E-2</v>
          </cell>
          <cell r="J1301">
            <v>2.5603719857239093E-2</v>
          </cell>
          <cell r="K1301">
            <v>2.9601200248157523E-2</v>
          </cell>
          <cell r="L1301">
            <v>2.4916913223798635E-2</v>
          </cell>
          <cell r="M1301">
            <v>3.1925181401598286E-2</v>
          </cell>
          <cell r="N1301">
            <v>3.9050830600646937E-2</v>
          </cell>
        </row>
        <row r="1302">
          <cell r="D1302" t="str">
            <v>8.6.4</v>
          </cell>
          <cell r="E1302">
            <v>2.6644025718488375E-2</v>
          </cell>
          <cell r="F1302">
            <v>3.2820581949829286E-2</v>
          </cell>
          <cell r="G1302">
            <v>3.1310089033581609E-2</v>
          </cell>
          <cell r="H1302">
            <v>3.2355691526390833E-2</v>
          </cell>
          <cell r="I1302">
            <v>4.3394869022120294E-2</v>
          </cell>
          <cell r="J1302">
            <v>2.3232607000667097E-2</v>
          </cell>
          <cell r="K1302">
            <v>2.9089282614269532E-2</v>
          </cell>
          <cell r="L1302">
            <v>2.5649197087993597E-2</v>
          </cell>
          <cell r="M1302">
            <v>3.203667894057901E-2</v>
          </cell>
          <cell r="N1302">
            <v>3.7756288309462559E-2</v>
          </cell>
        </row>
        <row r="1303">
          <cell r="D1303" t="str">
            <v>8.6.5</v>
          </cell>
          <cell r="E1303">
            <v>2.5766648568517191E-2</v>
          </cell>
          <cell r="F1303">
            <v>3.3332355278134711E-2</v>
          </cell>
          <cell r="G1303">
            <v>3.2943830921090392E-2</v>
          </cell>
          <cell r="H1303">
            <v>3.4137707256598988E-2</v>
          </cell>
          <cell r="I1303">
            <v>4.5136350836977E-2</v>
          </cell>
          <cell r="J1303">
            <v>2.3357506629393766E-2</v>
          </cell>
          <cell r="K1303">
            <v>3.0760889453715645E-2</v>
          </cell>
          <cell r="L1303">
            <v>2.9181511988169258E-2</v>
          </cell>
          <cell r="M1303">
            <v>3.4491537933689656E-2</v>
          </cell>
          <cell r="N1303">
            <v>4.4395331220122132E-2</v>
          </cell>
        </row>
        <row r="1304">
          <cell r="D1304" t="str">
            <v>8.6.6</v>
          </cell>
          <cell r="E1304">
            <v>2.8034448494834645E-2</v>
          </cell>
          <cell r="F1304">
            <v>3.3892366199651996E-2</v>
          </cell>
          <cell r="G1304">
            <v>3.5364327920432891E-2</v>
          </cell>
          <cell r="H1304">
            <v>3.7130690418478635E-2</v>
          </cell>
          <cell r="I1304">
            <v>4.814561142507727E-2</v>
          </cell>
          <cell r="J1304">
            <v>2.5812252588308483E-2</v>
          </cell>
          <cell r="K1304">
            <v>2.9186003119348582E-2</v>
          </cell>
          <cell r="L1304">
            <v>3.6328364599148351E-2</v>
          </cell>
          <cell r="M1304">
            <v>4.1307886794107511E-2</v>
          </cell>
          <cell r="N1304">
            <v>5.5093851619015546E-2</v>
          </cell>
        </row>
        <row r="1305">
          <cell r="D1305" t="str">
            <v>8.6.7</v>
          </cell>
          <cell r="E1305">
            <v>3.1475735852185445E-2</v>
          </cell>
          <cell r="F1305">
            <v>3.3622460868186148E-2</v>
          </cell>
          <cell r="G1305">
            <v>3.9089567541308975E-2</v>
          </cell>
          <cell r="H1305">
            <v>4.2402298688473845E-2</v>
          </cell>
          <cell r="I1305">
            <v>4.7560308872467483E-2</v>
          </cell>
          <cell r="J1305">
            <v>2.8990977840740711E-2</v>
          </cell>
          <cell r="K1305">
            <v>2.8915486431107102E-2</v>
          </cell>
          <cell r="L1305">
            <v>4.0008117102645117E-2</v>
          </cell>
          <cell r="M1305">
            <v>4.4730562791671862E-2</v>
          </cell>
          <cell r="N1305">
            <v>5.7890453888142124E-2</v>
          </cell>
        </row>
        <row r="1306">
          <cell r="D1306" t="str">
            <v>8.6.8</v>
          </cell>
          <cell r="E1306">
            <v>3.4570946805194833E-2</v>
          </cell>
          <cell r="F1306">
            <v>3.769321430282653E-2</v>
          </cell>
          <cell r="G1306">
            <v>4.4273493277692783E-2</v>
          </cell>
          <cell r="H1306">
            <v>4.7126135085144481E-2</v>
          </cell>
          <cell r="I1306">
            <v>4.8234337795360585E-2</v>
          </cell>
          <cell r="J1306">
            <v>3.2740496816562874E-2</v>
          </cell>
          <cell r="K1306">
            <v>3.5570591420600241E-2</v>
          </cell>
          <cell r="L1306">
            <v>4.5568194680910376E-2</v>
          </cell>
          <cell r="M1306">
            <v>5.1519668602071099E-2</v>
          </cell>
          <cell r="N1306">
            <v>5.3169839011332438E-2</v>
          </cell>
        </row>
        <row r="1307">
          <cell r="D1307" t="str">
            <v>8.6.9</v>
          </cell>
          <cell r="E1307">
            <v>3.5501563131497389E-2</v>
          </cell>
          <cell r="F1307">
            <v>4.5555484926493459E-2</v>
          </cell>
          <cell r="G1307">
            <v>4.712286372026453E-2</v>
          </cell>
          <cell r="H1307">
            <v>4.9726522541780158E-2</v>
          </cell>
          <cell r="I1307">
            <v>4.5956571549994961E-2</v>
          </cell>
          <cell r="J1307">
            <v>3.6755047069617908E-2</v>
          </cell>
          <cell r="K1307">
            <v>4.2898150945304789E-2</v>
          </cell>
          <cell r="L1307">
            <v>5.1420298883673006E-2</v>
          </cell>
          <cell r="M1307">
            <v>5.2106924685899496E-2</v>
          </cell>
          <cell r="N1307">
            <v>5.3181135081131488E-2</v>
          </cell>
        </row>
        <row r="1308">
          <cell r="D1308" t="str">
            <v>8.6.10</v>
          </cell>
          <cell r="E1308">
            <v>3.9505433291378886E-2</v>
          </cell>
          <cell r="F1308">
            <v>4.9315152149306388E-2</v>
          </cell>
          <cell r="G1308">
            <v>4.8194809761217351E-2</v>
          </cell>
          <cell r="H1308">
            <v>5.0946891823635349E-2</v>
          </cell>
          <cell r="I1308">
            <v>4.1940268146379418E-2</v>
          </cell>
          <cell r="J1308">
            <v>3.8706050993560746E-2</v>
          </cell>
          <cell r="K1308">
            <v>4.8326977405129264E-2</v>
          </cell>
          <cell r="L1308">
            <v>5.3262705469377877E-2</v>
          </cell>
          <cell r="M1308">
            <v>5.1340752166836437E-2</v>
          </cell>
          <cell r="N1308">
            <v>4.919127438261426E-2</v>
          </cell>
        </row>
        <row r="1309">
          <cell r="D1309" t="str">
            <v>8.6.11</v>
          </cell>
          <cell r="E1309">
            <v>4.2214638457798319E-2</v>
          </cell>
          <cell r="F1309">
            <v>5.1889726387051534E-2</v>
          </cell>
          <cell r="G1309">
            <v>4.9601082330843677E-2</v>
          </cell>
          <cell r="H1309">
            <v>4.9209466421725655E-2</v>
          </cell>
          <cell r="I1309">
            <v>4.0420527897215654E-2</v>
          </cell>
          <cell r="J1309">
            <v>4.542624651255868E-2</v>
          </cell>
          <cell r="K1309">
            <v>5.3376225189862576E-2</v>
          </cell>
          <cell r="L1309">
            <v>5.4431938878985044E-2</v>
          </cell>
          <cell r="M1309">
            <v>4.9876973906285281E-2</v>
          </cell>
          <cell r="N1309">
            <v>4.5209409778449158E-2</v>
          </cell>
        </row>
        <row r="1310">
          <cell r="D1310" t="str">
            <v>8.6.12</v>
          </cell>
          <cell r="E1310">
            <v>4.3645351180641993E-2</v>
          </cell>
          <cell r="F1310">
            <v>5.3363787861521919E-2</v>
          </cell>
          <cell r="G1310">
            <v>5.0752380589322632E-2</v>
          </cell>
          <cell r="H1310">
            <v>5.2329283280986481E-2</v>
          </cell>
          <cell r="I1310">
            <v>3.9628920918093967E-2</v>
          </cell>
          <cell r="J1310">
            <v>4.639528018303006E-2</v>
          </cell>
          <cell r="K1310">
            <v>5.6475967991039162E-2</v>
          </cell>
          <cell r="L1310">
            <v>5.7128460996002883E-2</v>
          </cell>
          <cell r="M1310">
            <v>4.8698482416715663E-2</v>
          </cell>
          <cell r="N1310">
            <v>3.8902204783403255E-2</v>
          </cell>
        </row>
        <row r="1311">
          <cell r="D1311" t="str">
            <v>8.6.13</v>
          </cell>
          <cell r="E1311">
            <v>4.7142084616192174E-2</v>
          </cell>
          <cell r="F1311">
            <v>5.3392750483931072E-2</v>
          </cell>
          <cell r="G1311">
            <v>5.1169174104433272E-2</v>
          </cell>
          <cell r="H1311">
            <v>5.0651053023194587E-2</v>
          </cell>
          <cell r="I1311">
            <v>3.8747338320431521E-2</v>
          </cell>
          <cell r="J1311">
            <v>4.8015242521586156E-2</v>
          </cell>
          <cell r="K1311">
            <v>5.6098166333101676E-2</v>
          </cell>
          <cell r="L1311">
            <v>5.6970515985283035E-2</v>
          </cell>
          <cell r="M1311">
            <v>5.0492008718082113E-2</v>
          </cell>
          <cell r="N1311">
            <v>3.3524514026260062E-2</v>
          </cell>
        </row>
        <row r="1312">
          <cell r="D1312" t="str">
            <v>8.6.14</v>
          </cell>
          <cell r="E1312">
            <v>4.9429041072386458E-2</v>
          </cell>
          <cell r="F1312">
            <v>5.4025000740787622E-2</v>
          </cell>
          <cell r="G1312">
            <v>5.1344916181448624E-2</v>
          </cell>
          <cell r="H1312">
            <v>5.2767473395616479E-2</v>
          </cell>
          <cell r="I1312">
            <v>3.7004101609213198E-2</v>
          </cell>
          <cell r="J1312">
            <v>4.9772659721349678E-2</v>
          </cell>
          <cell r="K1312">
            <v>5.7857999145079005E-2</v>
          </cell>
          <cell r="L1312">
            <v>5.66809936088251E-2</v>
          </cell>
          <cell r="M1312">
            <v>5.1833040202706661E-2</v>
          </cell>
          <cell r="N1312">
            <v>3.2576976845531895E-2</v>
          </cell>
        </row>
        <row r="1313">
          <cell r="D1313" t="str">
            <v>8.6.15</v>
          </cell>
          <cell r="E1313">
            <v>5.0424490580608682E-2</v>
          </cell>
          <cell r="F1313">
            <v>5.4158955656441403E-2</v>
          </cell>
          <cell r="G1313">
            <v>5.0628946472801847E-2</v>
          </cell>
          <cell r="H1313">
            <v>4.9773805632995313E-2</v>
          </cell>
          <cell r="I1313">
            <v>3.7158978649127782E-2</v>
          </cell>
          <cell r="J1313">
            <v>5.1283577812384365E-2</v>
          </cell>
          <cell r="K1313">
            <v>5.9848238829543252E-2</v>
          </cell>
          <cell r="L1313">
            <v>5.6177556277966188E-2</v>
          </cell>
          <cell r="M1313">
            <v>5.3668885062107652E-2</v>
          </cell>
          <cell r="N1313">
            <v>3.1673418183740476E-2</v>
          </cell>
        </row>
        <row r="1314">
          <cell r="D1314" t="str">
            <v>8.6.16</v>
          </cell>
          <cell r="E1314">
            <v>5.4194084119794671E-2</v>
          </cell>
          <cell r="F1314">
            <v>5.2342939031940726E-2</v>
          </cell>
          <cell r="G1314">
            <v>4.7749968927900427E-2</v>
          </cell>
          <cell r="H1314">
            <v>4.488799270087817E-2</v>
          </cell>
          <cell r="I1314">
            <v>3.8587464287487237E-2</v>
          </cell>
          <cell r="J1314">
            <v>5.5247225104779918E-2</v>
          </cell>
          <cell r="K1314">
            <v>5.6053994763852984E-2</v>
          </cell>
          <cell r="L1314">
            <v>5.272290437011317E-2</v>
          </cell>
          <cell r="M1314">
            <v>4.6828124592262987E-2</v>
          </cell>
          <cell r="N1314">
            <v>3.244123362474443E-2</v>
          </cell>
        </row>
        <row r="1315">
          <cell r="D1315" t="str">
            <v>8.6.17</v>
          </cell>
          <cell r="E1315">
            <v>5.6013121430345945E-2</v>
          </cell>
          <cell r="F1315">
            <v>4.7584273148877622E-2</v>
          </cell>
          <cell r="G1315">
            <v>4.7012330218278067E-2</v>
          </cell>
          <cell r="H1315">
            <v>4.2596907859266717E-2</v>
          </cell>
          <cell r="I1315">
            <v>3.8254926298963134E-2</v>
          </cell>
          <cell r="J1315">
            <v>6.133033791300839E-2</v>
          </cell>
          <cell r="K1315">
            <v>5.2264866945352435E-2</v>
          </cell>
          <cell r="L1315">
            <v>4.831851639330851E-2</v>
          </cell>
          <cell r="M1315">
            <v>3.9637642946617473E-2</v>
          </cell>
          <cell r="N1315">
            <v>2.849566875049539E-2</v>
          </cell>
        </row>
        <row r="1316">
          <cell r="D1316" t="str">
            <v>8.6.18</v>
          </cell>
          <cell r="E1316">
            <v>5.8146378050527019E-2</v>
          </cell>
          <cell r="F1316">
            <v>4.0177545111625489E-2</v>
          </cell>
          <cell r="G1316">
            <v>4.6095047571664001E-2</v>
          </cell>
          <cell r="H1316">
            <v>4.0493312340736193E-2</v>
          </cell>
          <cell r="I1316">
            <v>3.9001292644762375E-2</v>
          </cell>
          <cell r="J1316">
            <v>6.1125472013855119E-2</v>
          </cell>
          <cell r="K1316">
            <v>4.5845480352146223E-2</v>
          </cell>
          <cell r="L1316">
            <v>4.5578368188570535E-2</v>
          </cell>
          <cell r="M1316">
            <v>3.9870050651411172E-2</v>
          </cell>
          <cell r="N1316">
            <v>2.6473101106868881E-2</v>
          </cell>
        </row>
        <row r="1317">
          <cell r="D1317" t="str">
            <v>8.6.19</v>
          </cell>
          <cell r="E1317">
            <v>5.6348063859347618E-2</v>
          </cell>
          <cell r="F1317">
            <v>3.474732096300117E-2</v>
          </cell>
          <cell r="G1317">
            <v>4.4392651186047613E-2</v>
          </cell>
          <cell r="H1317">
            <v>3.9748831854344718E-2</v>
          </cell>
          <cell r="I1317">
            <v>3.8599867538043106E-2</v>
          </cell>
          <cell r="J1317">
            <v>6.0257657571596138E-2</v>
          </cell>
          <cell r="K1317">
            <v>3.9248470154215807E-2</v>
          </cell>
          <cell r="L1317">
            <v>4.2780142298051584E-2</v>
          </cell>
          <cell r="M1317">
            <v>3.8563149504731303E-2</v>
          </cell>
          <cell r="N1317">
            <v>3.1919964426264678E-2</v>
          </cell>
        </row>
        <row r="1318">
          <cell r="D1318" t="str">
            <v>8.6.20</v>
          </cell>
          <cell r="E1318">
            <v>5.3074743492339836E-2</v>
          </cell>
          <cell r="F1318">
            <v>3.4450125215962725E-2</v>
          </cell>
          <cell r="G1318">
            <v>4.1216412382579989E-2</v>
          </cell>
          <cell r="H1318">
            <v>3.7917798711042852E-2</v>
          </cell>
          <cell r="I1318">
            <v>3.6632836924708909E-2</v>
          </cell>
          <cell r="J1318">
            <v>5.6383642318558067E-2</v>
          </cell>
          <cell r="K1318">
            <v>3.633336138807302E-2</v>
          </cell>
          <cell r="L1318">
            <v>4.0146821140928719E-2</v>
          </cell>
          <cell r="M1318">
            <v>3.6493060330422995E-2</v>
          </cell>
          <cell r="N1318">
            <v>3.5870606185816667E-2</v>
          </cell>
        </row>
        <row r="1319">
          <cell r="D1319" t="str">
            <v>8.6.21</v>
          </cell>
          <cell r="E1319">
            <v>5.1273280580607906E-2</v>
          </cell>
          <cell r="F1319">
            <v>4.0243719910170825E-2</v>
          </cell>
          <cell r="G1319">
            <v>4.1084387455041199E-2</v>
          </cell>
          <cell r="H1319">
            <v>3.7313661376665454E-2</v>
          </cell>
          <cell r="I1319">
            <v>3.8049543936641221E-2</v>
          </cell>
          <cell r="J1319">
            <v>5.3759100040935794E-2</v>
          </cell>
          <cell r="K1319">
            <v>4.0678285494794804E-2</v>
          </cell>
          <cell r="L1319">
            <v>3.7908597283859181E-2</v>
          </cell>
          <cell r="M1319">
            <v>3.5598707730513893E-2</v>
          </cell>
          <cell r="N1319">
            <v>4.5478992388035475E-2</v>
          </cell>
        </row>
        <row r="1320">
          <cell r="D1320" t="str">
            <v>8.6.22</v>
          </cell>
          <cell r="E1320">
            <v>4.7904121614591164E-2</v>
          </cell>
          <cell r="F1320">
            <v>4.045788501375145E-2</v>
          </cell>
          <cell r="G1320">
            <v>3.9147548316676897E-2</v>
          </cell>
          <cell r="H1320">
            <v>3.8163570377252883E-2</v>
          </cell>
          <cell r="I1320">
            <v>4.0568653047738927E-2</v>
          </cell>
          <cell r="J1320">
            <v>4.8241148702274098E-2</v>
          </cell>
          <cell r="K1320">
            <v>3.8523915819377738E-2</v>
          </cell>
          <cell r="L1320">
            <v>3.4132556443246559E-2</v>
          </cell>
          <cell r="M1320">
            <v>3.6471939314116429E-2</v>
          </cell>
          <cell r="N1320">
            <v>4.4561853058058688E-2</v>
          </cell>
        </row>
        <row r="1321">
          <cell r="D1321" t="str">
            <v>8.6.23</v>
          </cell>
          <cell r="E1321">
            <v>4.267087034847835E-2</v>
          </cell>
          <cell r="F1321">
            <v>3.8414437111433476E-2</v>
          </cell>
          <cell r="G1321">
            <v>3.5291867549064222E-2</v>
          </cell>
          <cell r="H1321">
            <v>3.6550879230450348E-2</v>
          </cell>
          <cell r="I1321">
            <v>4.3088832943057265E-2</v>
          </cell>
          <cell r="J1321">
            <v>3.9030565618136823E-2</v>
          </cell>
          <cell r="K1321">
            <v>3.6586400819693103E-2</v>
          </cell>
          <cell r="L1321">
            <v>3.0214785597969356E-2</v>
          </cell>
          <cell r="M1321">
            <v>3.46321151328026E-2</v>
          </cell>
          <cell r="N1321">
            <v>4.7371211001508914E-2</v>
          </cell>
        </row>
        <row r="1322">
          <cell r="D1322" t="str">
            <v>8.6.24</v>
          </cell>
          <cell r="E1322">
            <v>3.6103326212966497E-2</v>
          </cell>
          <cell r="F1322">
            <v>3.6097271246062317E-2</v>
          </cell>
          <cell r="G1322">
            <v>3.1204834800935815E-2</v>
          </cell>
          <cell r="H1322">
            <v>3.2962978024179267E-2</v>
          </cell>
          <cell r="I1322">
            <v>4.3233924204955358E-2</v>
          </cell>
          <cell r="J1322">
            <v>3.4164694332781471E-2</v>
          </cell>
          <cell r="K1322">
            <v>3.344652867510093E-2</v>
          </cell>
          <cell r="L1322">
            <v>2.6605475504948222E-2</v>
          </cell>
          <cell r="M1322">
            <v>3.3053395689307707E-2</v>
          </cell>
          <cell r="N1322">
            <v>4.6252963552469259E-2</v>
          </cell>
        </row>
        <row r="1323">
          <cell r="D1323" t="str">
            <v>8.7.1</v>
          </cell>
          <cell r="E1323">
            <v>3.0432839700733978E-2</v>
          </cell>
          <cell r="F1323">
            <v>4.2523953750044481E-2</v>
          </cell>
          <cell r="G1323">
            <v>3.5433559703663964E-2</v>
          </cell>
          <cell r="H1323">
            <v>3.944292766119676E-2</v>
          </cell>
          <cell r="I1323">
            <v>4.4018568464791664E-2</v>
          </cell>
          <cell r="J1323">
            <v>2.927507106579422E-2</v>
          </cell>
          <cell r="K1323">
            <v>3.8275897321700406E-2</v>
          </cell>
          <cell r="L1323">
            <v>3.0543697716176224E-2</v>
          </cell>
          <cell r="M1323">
            <v>3.6344083649328993E-2</v>
          </cell>
          <cell r="N1323">
            <v>4.3708643261812528E-2</v>
          </cell>
        </row>
        <row r="1324">
          <cell r="D1324" t="str">
            <v>8.7.2</v>
          </cell>
          <cell r="E1324">
            <v>2.8078310349615221E-2</v>
          </cell>
          <cell r="F1324">
            <v>4.1631299624038651E-2</v>
          </cell>
          <cell r="G1324">
            <v>3.4423135273151953E-2</v>
          </cell>
          <cell r="H1324">
            <v>3.7423167431392818E-2</v>
          </cell>
          <cell r="I1324">
            <v>4.2603118635446205E-2</v>
          </cell>
          <cell r="J1324">
            <v>2.5385759384475119E-2</v>
          </cell>
          <cell r="K1324">
            <v>3.6506032034900368E-2</v>
          </cell>
          <cell r="L1324">
            <v>3.0752984832926988E-2</v>
          </cell>
          <cell r="M1324">
            <v>3.7915602312362684E-2</v>
          </cell>
          <cell r="N1324">
            <v>4.1236427366150935E-2</v>
          </cell>
        </row>
        <row r="1325">
          <cell r="D1325" t="str">
            <v>8.7.3</v>
          </cell>
          <cell r="E1325">
            <v>2.6133430629236325E-2</v>
          </cell>
          <cell r="F1325">
            <v>3.9934735413384582E-2</v>
          </cell>
          <cell r="G1325">
            <v>3.3732283665987135E-2</v>
          </cell>
          <cell r="H1325">
            <v>3.652808823996307E-2</v>
          </cell>
          <cell r="I1325">
            <v>4.2004673285550916E-2</v>
          </cell>
          <cell r="J1325">
            <v>2.2931726321319582E-2</v>
          </cell>
          <cell r="K1325">
            <v>3.5647901376542945E-2</v>
          </cell>
          <cell r="L1325">
            <v>3.0018306543549245E-2</v>
          </cell>
          <cell r="M1325">
            <v>3.7623118525219872E-2</v>
          </cell>
          <cell r="N1325">
            <v>3.4456978276755916E-2</v>
          </cell>
        </row>
        <row r="1326">
          <cell r="D1326" t="str">
            <v>8.7.4</v>
          </cell>
          <cell r="E1326">
            <v>2.5201089658047238E-2</v>
          </cell>
          <cell r="F1326">
            <v>3.9533348887575426E-2</v>
          </cell>
          <cell r="G1326">
            <v>3.3292459271787436E-2</v>
          </cell>
          <cell r="H1326">
            <v>3.6273037451548001E-2</v>
          </cell>
          <cell r="I1326">
            <v>4.1871868799505677E-2</v>
          </cell>
          <cell r="J1326">
            <v>2.2130261922315885E-2</v>
          </cell>
          <cell r="K1326">
            <v>3.4405970963745432E-2</v>
          </cell>
          <cell r="L1326">
            <v>3.0367609777839664E-2</v>
          </cell>
          <cell r="M1326">
            <v>3.8172925997810067E-2</v>
          </cell>
          <cell r="N1326">
            <v>3.9358820958728634E-2</v>
          </cell>
        </row>
        <row r="1327">
          <cell r="D1327" t="str">
            <v>8.7.5</v>
          </cell>
          <cell r="E1327">
            <v>2.526900386132484E-2</v>
          </cell>
          <cell r="F1327">
            <v>3.8814854942733887E-2</v>
          </cell>
          <cell r="G1327">
            <v>3.3342467068573738E-2</v>
          </cell>
          <cell r="H1327">
            <v>3.6774718422744483E-2</v>
          </cell>
          <cell r="I1327">
            <v>4.2686101977840236E-2</v>
          </cell>
          <cell r="J1327">
            <v>2.1295001795471943E-2</v>
          </cell>
          <cell r="K1327">
            <v>3.5493349102009707E-2</v>
          </cell>
          <cell r="L1327">
            <v>3.2636997260179525E-2</v>
          </cell>
          <cell r="M1327">
            <v>3.88698371311701E-2</v>
          </cell>
          <cell r="N1327">
            <v>4.1023550071176369E-2</v>
          </cell>
        </row>
        <row r="1328">
          <cell r="D1328" t="str">
            <v>8.7.6</v>
          </cell>
          <cell r="E1328">
            <v>2.5059734107332518E-2</v>
          </cell>
          <cell r="F1328">
            <v>3.929419756237313E-2</v>
          </cell>
          <cell r="G1328">
            <v>3.5334424429058056E-2</v>
          </cell>
          <cell r="H1328">
            <v>3.7778891238272529E-2</v>
          </cell>
          <cell r="I1328">
            <v>4.6587938257528549E-2</v>
          </cell>
          <cell r="J1328">
            <v>2.1810805700932401E-2</v>
          </cell>
          <cell r="K1328">
            <v>3.2250390660829041E-2</v>
          </cell>
          <cell r="L1328">
            <v>3.6673311794059159E-2</v>
          </cell>
          <cell r="M1328">
            <v>4.3140324482926741E-2</v>
          </cell>
          <cell r="N1328">
            <v>5.4835252834957042E-2</v>
          </cell>
        </row>
        <row r="1329">
          <cell r="D1329" t="str">
            <v>8.7.7</v>
          </cell>
          <cell r="E1329">
            <v>2.6122181265241091E-2</v>
          </cell>
          <cell r="F1329">
            <v>3.3244252804152247E-2</v>
          </cell>
          <cell r="G1329">
            <v>3.6545601340320269E-2</v>
          </cell>
          <cell r="H1329">
            <v>3.7196933826701827E-2</v>
          </cell>
          <cell r="I1329">
            <v>4.8040504838894146E-2</v>
          </cell>
          <cell r="J1329">
            <v>2.5543588702472815E-2</v>
          </cell>
          <cell r="K1329">
            <v>2.7874835220344899E-2</v>
          </cell>
          <cell r="L1329">
            <v>3.8243072263813793E-2</v>
          </cell>
          <cell r="M1329">
            <v>4.2509597070405164E-2</v>
          </cell>
          <cell r="N1329">
            <v>5.3077906060027581E-2</v>
          </cell>
        </row>
        <row r="1330">
          <cell r="D1330" t="str">
            <v>8.7.8</v>
          </cell>
          <cell r="E1330">
            <v>3.0508256576447713E-2</v>
          </cell>
          <cell r="F1330">
            <v>3.1879688371970874E-2</v>
          </cell>
          <cell r="G1330">
            <v>4.0038036821913592E-2</v>
          </cell>
          <cell r="H1330">
            <v>4.0077404701978875E-2</v>
          </cell>
          <cell r="I1330">
            <v>4.8935821928521042E-2</v>
          </cell>
          <cell r="J1330">
            <v>2.9608855173440491E-2</v>
          </cell>
          <cell r="K1330">
            <v>2.9173242495741995E-2</v>
          </cell>
          <cell r="L1330">
            <v>4.2743973706553078E-2</v>
          </cell>
          <cell r="M1330">
            <v>4.5333780533058157E-2</v>
          </cell>
          <cell r="N1330">
            <v>5.0516826349663563E-2</v>
          </cell>
        </row>
        <row r="1331">
          <cell r="D1331" t="str">
            <v>8.7.9</v>
          </cell>
          <cell r="E1331">
            <v>3.5422983873765787E-2</v>
          </cell>
          <cell r="F1331">
            <v>3.5094011416199881E-2</v>
          </cell>
          <cell r="G1331">
            <v>4.225399276334646E-2</v>
          </cell>
          <cell r="H1331">
            <v>4.1533046729184168E-2</v>
          </cell>
          <cell r="I1331">
            <v>4.6716912743155592E-2</v>
          </cell>
          <cell r="J1331">
            <v>3.4600621194550797E-2</v>
          </cell>
          <cell r="K1331">
            <v>3.461426734946213E-2</v>
          </cell>
          <cell r="L1331">
            <v>4.5966020118021755E-2</v>
          </cell>
          <cell r="M1331">
            <v>4.5562924431117306E-2</v>
          </cell>
          <cell r="N1331">
            <v>5.4268421820284483E-2</v>
          </cell>
        </row>
        <row r="1332">
          <cell r="D1332" t="str">
            <v>8.7.10</v>
          </cell>
          <cell r="E1332">
            <v>3.9700550662405631E-2</v>
          </cell>
          <cell r="F1332">
            <v>3.8232111648656579E-2</v>
          </cell>
          <cell r="G1332">
            <v>4.4809087327096271E-2</v>
          </cell>
          <cell r="H1332">
            <v>4.2203950686188922E-2</v>
          </cell>
          <cell r="I1332">
            <v>4.3398513193837661E-2</v>
          </cell>
          <cell r="J1332">
            <v>4.0564144802654203E-2</v>
          </cell>
          <cell r="K1332">
            <v>4.0711689750591591E-2</v>
          </cell>
          <cell r="L1332">
            <v>4.8243319966222761E-2</v>
          </cell>
          <cell r="M1332">
            <v>4.6527672809745416E-2</v>
          </cell>
          <cell r="N1332">
            <v>5.0023365996131636E-2</v>
          </cell>
        </row>
        <row r="1333">
          <cell r="D1333" t="str">
            <v>8.7.11</v>
          </cell>
          <cell r="E1333">
            <v>4.2583245858664937E-2</v>
          </cell>
          <cell r="F1333">
            <v>4.0548483656911216E-2</v>
          </cell>
          <cell r="G1333">
            <v>4.6898106953006821E-2</v>
          </cell>
          <cell r="H1333">
            <v>4.3780724684805837E-2</v>
          </cell>
          <cell r="I1333">
            <v>4.350279507514259E-2</v>
          </cell>
          <cell r="J1333">
            <v>4.4282606873216411E-2</v>
          </cell>
          <cell r="K1333">
            <v>4.659665824675592E-2</v>
          </cell>
          <cell r="L1333">
            <v>4.9032817847737192E-2</v>
          </cell>
          <cell r="M1333">
            <v>4.678094618936024E-2</v>
          </cell>
          <cell r="N1333">
            <v>4.5233797488648537E-2</v>
          </cell>
        </row>
        <row r="1334">
          <cell r="D1334" t="str">
            <v>8.7.12</v>
          </cell>
          <cell r="E1334">
            <v>4.6093013364346617E-2</v>
          </cell>
          <cell r="F1334">
            <v>4.1520494368649796E-2</v>
          </cell>
          <cell r="G1334">
            <v>4.7219071248269122E-2</v>
          </cell>
          <cell r="H1334">
            <v>4.4240988751256004E-2</v>
          </cell>
          <cell r="I1334">
            <v>4.1005136591048652E-2</v>
          </cell>
          <cell r="J1334">
            <v>4.8654698768745612E-2</v>
          </cell>
          <cell r="K1334">
            <v>4.783008676625887E-2</v>
          </cell>
          <cell r="L1334">
            <v>5.1535456331967794E-2</v>
          </cell>
          <cell r="M1334">
            <v>4.6447442283572768E-2</v>
          </cell>
          <cell r="N1334">
            <v>3.7677916174941053E-2</v>
          </cell>
        </row>
        <row r="1335">
          <cell r="D1335" t="str">
            <v>8.7.13</v>
          </cell>
          <cell r="E1335">
            <v>4.8748733366667338E-2</v>
          </cell>
          <cell r="F1335">
            <v>4.2614042818278922E-2</v>
          </cell>
          <cell r="G1335">
            <v>4.7127035320168952E-2</v>
          </cell>
          <cell r="H1335">
            <v>4.482070066799107E-2</v>
          </cell>
          <cell r="I1335">
            <v>3.8267651576703747E-2</v>
          </cell>
          <cell r="J1335">
            <v>5.3267867783573161E-2</v>
          </cell>
          <cell r="K1335">
            <v>4.940197939491419E-2</v>
          </cell>
          <cell r="L1335">
            <v>5.2355532735687646E-2</v>
          </cell>
          <cell r="M1335">
            <v>4.6023538998671322E-2</v>
          </cell>
          <cell r="N1335">
            <v>3.2194500094289841E-2</v>
          </cell>
        </row>
        <row r="1336">
          <cell r="D1336" t="str">
            <v>8.7.14</v>
          </cell>
          <cell r="E1336">
            <v>5.1388293052255014E-2</v>
          </cell>
          <cell r="F1336">
            <v>4.2617010197161811E-2</v>
          </cell>
          <cell r="G1336">
            <v>4.6985781042613896E-2</v>
          </cell>
          <cell r="H1336">
            <v>4.4703124063402565E-2</v>
          </cell>
          <cell r="I1336">
            <v>3.8374081994828634E-2</v>
          </cell>
          <cell r="J1336">
            <v>5.4508294103847367E-2</v>
          </cell>
          <cell r="K1336">
            <v>4.9909663880217857E-2</v>
          </cell>
          <cell r="L1336">
            <v>5.3148558423636985E-2</v>
          </cell>
          <cell r="M1336">
            <v>4.5520784015114696E-2</v>
          </cell>
          <cell r="N1336">
            <v>3.0240383443947853E-2</v>
          </cell>
        </row>
        <row r="1337">
          <cell r="D1337" t="str">
            <v>8.7.15</v>
          </cell>
          <cell r="E1337">
            <v>5.3411413600993857E-2</v>
          </cell>
          <cell r="F1337">
            <v>4.3671677663671124E-2</v>
          </cell>
          <cell r="G1337">
            <v>4.7735619700025461E-2</v>
          </cell>
          <cell r="H1337">
            <v>4.5146422168872331E-2</v>
          </cell>
          <cell r="I1337">
            <v>3.7553091823886366E-2</v>
          </cell>
          <cell r="J1337">
            <v>5.6555957709337946E-2</v>
          </cell>
          <cell r="K1337">
            <v>5.1953948794264529E-2</v>
          </cell>
          <cell r="L1337">
            <v>5.3396223034676046E-2</v>
          </cell>
          <cell r="M1337">
            <v>4.4816978744167339E-2</v>
          </cell>
          <cell r="N1337">
            <v>3.055557015385248E-2</v>
          </cell>
        </row>
        <row r="1338">
          <cell r="D1338" t="str">
            <v>8.7.16</v>
          </cell>
          <cell r="E1338">
            <v>5.6306150849710475E-2</v>
          </cell>
          <cell r="F1338">
            <v>4.4334027136097506E-2</v>
          </cell>
          <cell r="G1338">
            <v>4.7216106561168335E-2</v>
          </cell>
          <cell r="H1338">
            <v>4.3619672805205026E-2</v>
          </cell>
          <cell r="I1338">
            <v>3.7891034868915437E-2</v>
          </cell>
          <cell r="J1338">
            <v>5.7940316688991855E-2</v>
          </cell>
          <cell r="K1338">
            <v>5.0697163425051248E-2</v>
          </cell>
          <cell r="L1338">
            <v>5.0569139752212423E-2</v>
          </cell>
          <cell r="M1338">
            <v>4.3511746145444577E-2</v>
          </cell>
          <cell r="N1338">
            <v>3.8707630746688787E-2</v>
          </cell>
        </row>
        <row r="1339">
          <cell r="D1339" t="str">
            <v>8.7.17</v>
          </cell>
          <cell r="E1339">
            <v>5.9213831214722214E-2</v>
          </cell>
          <cell r="F1339">
            <v>4.4698959273667745E-2</v>
          </cell>
          <cell r="G1339">
            <v>4.7566501907304756E-2</v>
          </cell>
          <cell r="H1339">
            <v>4.4775977895847856E-2</v>
          </cell>
          <cell r="I1339">
            <v>3.8829478386015401E-2</v>
          </cell>
          <cell r="J1339">
            <v>5.9944676692602776E-2</v>
          </cell>
          <cell r="K1339">
            <v>4.9969060349031216E-2</v>
          </cell>
          <cell r="L1339">
            <v>4.8030114464467512E-2</v>
          </cell>
          <cell r="M1339">
            <v>4.0607590686778473E-2</v>
          </cell>
          <cell r="N1339">
            <v>3.0575704428305026E-2</v>
          </cell>
        </row>
        <row r="1340">
          <cell r="D1340" t="str">
            <v>8.7.18</v>
          </cell>
          <cell r="E1340">
            <v>5.9108409842142579E-2</v>
          </cell>
          <cell r="F1340">
            <v>4.4239958452258442E-2</v>
          </cell>
          <cell r="G1340">
            <v>4.7212676156936771E-2</v>
          </cell>
          <cell r="H1340">
            <v>4.4888502137056162E-2</v>
          </cell>
          <cell r="I1340">
            <v>3.8162186443237107E-2</v>
          </cell>
          <cell r="J1340">
            <v>6.2722492164158997E-2</v>
          </cell>
          <cell r="K1340">
            <v>4.5322261812861045E-2</v>
          </cell>
          <cell r="L1340">
            <v>4.6295328249411481E-2</v>
          </cell>
          <cell r="M1340">
            <v>4.0578549132191805E-2</v>
          </cell>
          <cell r="N1340">
            <v>3.5095337154568376E-2</v>
          </cell>
        </row>
        <row r="1341">
          <cell r="D1341" t="str">
            <v>8.7.19</v>
          </cell>
          <cell r="E1341">
            <v>5.7921913132795197E-2</v>
          </cell>
          <cell r="F1341">
            <v>4.2041879477882203E-2</v>
          </cell>
          <cell r="G1341">
            <v>4.6814976445163421E-2</v>
          </cell>
          <cell r="H1341">
            <v>4.4561346014474347E-2</v>
          </cell>
          <cell r="I1341">
            <v>3.8430597854657959E-2</v>
          </cell>
          <cell r="J1341">
            <v>6.2246389023158738E-2</v>
          </cell>
          <cell r="K1341">
            <v>4.2800446106486728E-2</v>
          </cell>
          <cell r="L1341">
            <v>4.4250145465318545E-2</v>
          </cell>
          <cell r="M1341">
            <v>4.0312004537721359E-2</v>
          </cell>
          <cell r="N1341">
            <v>3.5500274952286894E-2</v>
          </cell>
        </row>
        <row r="1342">
          <cell r="D1342" t="str">
            <v>8.7.20</v>
          </cell>
          <cell r="E1342">
            <v>5.5723503154997626E-2</v>
          </cell>
          <cell r="F1342">
            <v>4.1907085598813877E-2</v>
          </cell>
          <cell r="G1342">
            <v>4.3130216826991495E-2</v>
          </cell>
          <cell r="H1342">
            <v>4.2336559631204938E-2</v>
          </cell>
          <cell r="I1342">
            <v>3.8795849114050839E-2</v>
          </cell>
          <cell r="J1342">
            <v>5.5267567746506367E-2</v>
          </cell>
          <cell r="K1342">
            <v>4.1612656871317752E-2</v>
          </cell>
          <cell r="L1342">
            <v>4.1763004130784154E-2</v>
          </cell>
          <cell r="M1342">
            <v>3.873376409054001E-2</v>
          </cell>
          <cell r="N1342">
            <v>3.94962800392284E-2</v>
          </cell>
        </row>
        <row r="1343">
          <cell r="D1343" t="str">
            <v>8.7.21</v>
          </cell>
          <cell r="E1343">
            <v>5.1117905779259662E-2</v>
          </cell>
          <cell r="F1343">
            <v>4.9815205786754899E-2</v>
          </cell>
          <cell r="G1343">
            <v>4.4063366290658025E-2</v>
          </cell>
          <cell r="H1343">
            <v>4.4196952102534798E-2</v>
          </cell>
          <cell r="I1343">
            <v>3.910452223718483E-2</v>
          </cell>
          <cell r="J1343">
            <v>5.4265255594293633E-2</v>
          </cell>
          <cell r="K1343">
            <v>4.7380163770288843E-2</v>
          </cell>
          <cell r="L1343">
            <v>4.0636550337501458E-2</v>
          </cell>
          <cell r="M1343">
            <v>3.9013579899866091E-2</v>
          </cell>
          <cell r="N1343">
            <v>4.9484176951470199E-2</v>
          </cell>
        </row>
        <row r="1344">
          <cell r="D1344" t="str">
            <v>8.7.22</v>
          </cell>
          <cell r="E1344">
            <v>4.779569269872401E-2</v>
          </cell>
          <cell r="F1344">
            <v>5.005944602807879E-2</v>
          </cell>
          <cell r="G1344">
            <v>4.2803487862366554E-2</v>
          </cell>
          <cell r="H1344">
            <v>4.4370104704305462E-2</v>
          </cell>
          <cell r="I1344">
            <v>4.0645147689953927E-2</v>
          </cell>
          <cell r="J1344">
            <v>4.6521060890393706E-2</v>
          </cell>
          <cell r="K1344">
            <v>4.6921014818683229E-2</v>
          </cell>
          <cell r="L1344">
            <v>3.816583850150676E-2</v>
          </cell>
          <cell r="M1344">
            <v>3.942257461223491E-2</v>
          </cell>
          <cell r="N1344">
            <v>4.4514765009470283E-2</v>
          </cell>
        </row>
        <row r="1345">
          <cell r="D1345" t="str">
            <v>8.7.23</v>
          </cell>
          <cell r="E1345">
            <v>4.2316555734199811E-2</v>
          </cell>
          <cell r="F1345">
            <v>4.7099762917520265E-2</v>
          </cell>
          <cell r="G1345">
            <v>3.9391490816421668E-2</v>
          </cell>
          <cell r="H1345">
            <v>4.2911655808555611E-2</v>
          </cell>
          <cell r="I1345">
            <v>4.089381747320299E-2</v>
          </cell>
          <cell r="J1345">
            <v>3.8541242010316785E-2</v>
          </cell>
          <cell r="K1345">
            <v>4.4086684463184742E-2</v>
          </cell>
          <cell r="L1345">
            <v>3.3623812915183439E-2</v>
          </cell>
          <cell r="M1345">
            <v>3.8275217764262202E-2</v>
          </cell>
          <cell r="N1345">
            <v>4.5990846208064318E-2</v>
          </cell>
        </row>
        <row r="1346">
          <cell r="D1346" t="str">
            <v>8.7.24</v>
          </cell>
          <cell r="E1346">
            <v>3.6342957666370503E-2</v>
          </cell>
          <cell r="F1346">
            <v>4.4649512203123805E-2</v>
          </cell>
          <cell r="G1346">
            <v>3.6630515204005919E-2</v>
          </cell>
          <cell r="H1346">
            <v>4.0415102175316894E-2</v>
          </cell>
          <cell r="I1346">
            <v>4.168058674609984E-2</v>
          </cell>
          <cell r="J1346">
            <v>3.2135737887429267E-2</v>
          </cell>
          <cell r="K1346">
            <v>4.0564635024815374E-2</v>
          </cell>
          <cell r="L1346">
            <v>3.1008183830566308E-2</v>
          </cell>
          <cell r="M1346">
            <v>3.7955415956929563E-2</v>
          </cell>
          <cell r="N1346">
            <v>4.2226624158549435E-2</v>
          </cell>
        </row>
        <row r="1347">
          <cell r="D1347" t="str">
            <v>9.1.1</v>
          </cell>
          <cell r="E1347">
            <v>2.8989057014209795E-2</v>
          </cell>
          <cell r="F1347">
            <v>4.2660040390023156E-2</v>
          </cell>
          <cell r="G1347">
            <v>3.6338300853071694E-2</v>
          </cell>
          <cell r="H1347">
            <v>4.3768087385934018E-2</v>
          </cell>
          <cell r="I1347">
            <v>4.0375453810048326E-2</v>
          </cell>
          <cell r="J1347">
            <v>2.8354185160821679E-2</v>
          </cell>
          <cell r="K1347">
            <v>4.2386141789293924E-2</v>
          </cell>
          <cell r="L1347">
            <v>3.4098123115524848E-2</v>
          </cell>
          <cell r="M1347">
            <v>4.1213387090825435E-2</v>
          </cell>
          <cell r="N1347">
            <v>4.1001383987426573E-2</v>
          </cell>
        </row>
        <row r="1348">
          <cell r="D1348" t="str">
            <v>9.1.2</v>
          </cell>
          <cell r="E1348">
            <v>2.6582833249234293E-2</v>
          </cell>
          <cell r="F1348">
            <v>4.1855002027121752E-2</v>
          </cell>
          <cell r="G1348">
            <v>3.4977120768471974E-2</v>
          </cell>
          <cell r="H1348">
            <v>4.3320480046013944E-2</v>
          </cell>
          <cell r="I1348">
            <v>4.2022043429334917E-2</v>
          </cell>
          <cell r="J1348">
            <v>2.4553313762857795E-2</v>
          </cell>
          <cell r="K1348">
            <v>4.1468714032245176E-2</v>
          </cell>
          <cell r="L1348">
            <v>3.4073645029415837E-2</v>
          </cell>
          <cell r="M1348">
            <v>4.1630641770503123E-2</v>
          </cell>
          <cell r="N1348">
            <v>4.4610218356683481E-2</v>
          </cell>
        </row>
        <row r="1349">
          <cell r="D1349" t="str">
            <v>9.1.3</v>
          </cell>
          <cell r="E1349">
            <v>2.5348306372017685E-2</v>
          </cell>
          <cell r="F1349">
            <v>4.0992196059367575E-2</v>
          </cell>
          <cell r="G1349">
            <v>3.4375859192444402E-2</v>
          </cell>
          <cell r="H1349">
            <v>4.2723646112755906E-2</v>
          </cell>
          <cell r="I1349">
            <v>4.3056387279308293E-2</v>
          </cell>
          <cell r="J1349">
            <v>2.3144137101150843E-2</v>
          </cell>
          <cell r="K1349">
            <v>4.0592479260719731E-2</v>
          </cell>
          <cell r="L1349">
            <v>3.3823180956377173E-2</v>
          </cell>
          <cell r="M1349">
            <v>4.0279878016822188E-2</v>
          </cell>
          <cell r="N1349">
            <v>4.2203305937422837E-2</v>
          </cell>
        </row>
        <row r="1350">
          <cell r="D1350" t="str">
            <v>9.1.4</v>
          </cell>
          <cell r="E1350">
            <v>2.479404565022985E-2</v>
          </cell>
          <cell r="F1350">
            <v>4.1176053834327327E-2</v>
          </cell>
          <cell r="G1350">
            <v>3.4639527585939987E-2</v>
          </cell>
          <cell r="H1350">
            <v>4.2436421140627234E-2</v>
          </cell>
          <cell r="I1350">
            <v>4.3705173178869204E-2</v>
          </cell>
          <cell r="J1350">
            <v>2.1924392277639971E-2</v>
          </cell>
          <cell r="K1350">
            <v>3.9175864796712874E-2</v>
          </cell>
          <cell r="L1350">
            <v>3.3067567348858441E-2</v>
          </cell>
          <cell r="M1350">
            <v>4.0932790840779339E-2</v>
          </cell>
          <cell r="N1350">
            <v>3.954733203756583E-2</v>
          </cell>
        </row>
        <row r="1351">
          <cell r="D1351" t="str">
            <v>9.1.5</v>
          </cell>
          <cell r="E1351">
            <v>2.4816207393382552E-2</v>
          </cell>
          <cell r="F1351">
            <v>4.0247976458613409E-2</v>
          </cell>
          <cell r="G1351">
            <v>3.5930844956115114E-2</v>
          </cell>
          <cell r="H1351">
            <v>4.2897502338004025E-2</v>
          </cell>
          <cell r="I1351">
            <v>4.4178457230025787E-2</v>
          </cell>
          <cell r="J1351">
            <v>2.0874803090541925E-2</v>
          </cell>
          <cell r="K1351">
            <v>3.9846841703946138E-2</v>
          </cell>
          <cell r="L1351">
            <v>3.3002784699271939E-2</v>
          </cell>
          <cell r="M1351">
            <v>4.0212034094725249E-2</v>
          </cell>
          <cell r="N1351">
            <v>4.2156851965169238E-2</v>
          </cell>
        </row>
        <row r="1352">
          <cell r="D1352" t="str">
            <v>9.1.6</v>
          </cell>
          <cell r="E1352">
            <v>2.520957175425298E-2</v>
          </cell>
          <cell r="F1352">
            <v>4.1480571011386663E-2</v>
          </cell>
          <cell r="G1352">
            <v>3.8462095073738267E-2</v>
          </cell>
          <cell r="H1352">
            <v>4.3521718626738655E-2</v>
          </cell>
          <cell r="I1352">
            <v>4.5934518299307156E-2</v>
          </cell>
          <cell r="J1352">
            <v>2.2731791813079195E-2</v>
          </cell>
          <cell r="K1352">
            <v>4.0451616534000201E-2</v>
          </cell>
          <cell r="L1352">
            <v>3.4116112495078454E-2</v>
          </cell>
          <cell r="M1352">
            <v>4.1639765273617735E-2</v>
          </cell>
          <cell r="N1352">
            <v>4.7291678013795212E-2</v>
          </cell>
        </row>
        <row r="1353">
          <cell r="D1353" t="str">
            <v>9.1.7</v>
          </cell>
          <cell r="E1353">
            <v>2.6426516630963643E-2</v>
          </cell>
          <cell r="F1353">
            <v>3.8668980660465771E-2</v>
          </cell>
          <cell r="G1353">
            <v>3.8348058850691022E-2</v>
          </cell>
          <cell r="H1353">
            <v>3.9161984018266496E-2</v>
          </cell>
          <cell r="I1353">
            <v>4.6943939397399638E-2</v>
          </cell>
          <cell r="J1353">
            <v>2.8007307032687025E-2</v>
          </cell>
          <cell r="K1353">
            <v>3.8591201990105663E-2</v>
          </cell>
          <cell r="L1353">
            <v>3.6331148081158948E-2</v>
          </cell>
          <cell r="M1353">
            <v>4.1047416980974576E-2</v>
          </cell>
          <cell r="N1353">
            <v>4.7398650004947987E-2</v>
          </cell>
        </row>
        <row r="1354">
          <cell r="D1354" t="str">
            <v>9.1.8</v>
          </cell>
          <cell r="E1354">
            <v>2.9994205243732943E-2</v>
          </cell>
          <cell r="F1354">
            <v>3.528456107547543E-2</v>
          </cell>
          <cell r="G1354">
            <v>4.1913554157895473E-2</v>
          </cell>
          <cell r="H1354">
            <v>4.0452359410076855E-2</v>
          </cell>
          <cell r="I1354">
            <v>4.947444271088447E-2</v>
          </cell>
          <cell r="J1354">
            <v>3.2929003252995713E-2</v>
          </cell>
          <cell r="K1354">
            <v>3.626349715143827E-2</v>
          </cell>
          <cell r="L1354">
            <v>3.9484465551717932E-2</v>
          </cell>
          <cell r="M1354">
            <v>4.2484562838612988E-2</v>
          </cell>
          <cell r="N1354">
            <v>5.0540984208803187E-2</v>
          </cell>
        </row>
        <row r="1355">
          <cell r="D1355" t="str">
            <v>9.1.9</v>
          </cell>
          <cell r="E1355">
            <v>3.8504906822470902E-2</v>
          </cell>
          <cell r="F1355">
            <v>3.4045820411597032E-2</v>
          </cell>
          <cell r="G1355">
            <v>4.4267023294457544E-2</v>
          </cell>
          <cell r="H1355">
            <v>4.1926587760087106E-2</v>
          </cell>
          <cell r="I1355">
            <v>4.9029804930316091E-2</v>
          </cell>
          <cell r="J1355">
            <v>3.709812922375836E-2</v>
          </cell>
          <cell r="K1355">
            <v>3.5346776457713829E-2</v>
          </cell>
          <cell r="L1355">
            <v>4.197008765944224E-2</v>
          </cell>
          <cell r="M1355">
            <v>4.2558424390423809E-2</v>
          </cell>
          <cell r="N1355">
            <v>5.194508748391051E-2</v>
          </cell>
        </row>
        <row r="1356">
          <cell r="D1356" t="str">
            <v>9.1.10</v>
          </cell>
          <cell r="E1356">
            <v>4.3439036666926459E-2</v>
          </cell>
          <cell r="F1356">
            <v>3.4323198347458166E-2</v>
          </cell>
          <cell r="G1356">
            <v>4.5535229074983495E-2</v>
          </cell>
          <cell r="H1356">
            <v>3.9984541283971685E-2</v>
          </cell>
          <cell r="I1356">
            <v>4.6278422487113904E-2</v>
          </cell>
          <cell r="J1356">
            <v>4.3525793093608788E-2</v>
          </cell>
          <cell r="K1356">
            <v>3.9148132201881868E-2</v>
          </cell>
          <cell r="L1356">
            <v>4.4136539987474549E-2</v>
          </cell>
          <cell r="M1356">
            <v>4.2820094224434294E-2</v>
          </cell>
          <cell r="N1356">
            <v>4.6640725745720507E-2</v>
          </cell>
        </row>
        <row r="1357">
          <cell r="D1357" t="str">
            <v>9.1.11</v>
          </cell>
          <cell r="E1357">
            <v>4.5452030962876734E-2</v>
          </cell>
          <cell r="F1357">
            <v>3.6762722694518177E-2</v>
          </cell>
          <cell r="G1357">
            <v>4.7417758423752066E-2</v>
          </cell>
          <cell r="H1357">
            <v>4.0748784274124907E-2</v>
          </cell>
          <cell r="I1357">
            <v>4.5960533283342195E-2</v>
          </cell>
          <cell r="J1357">
            <v>4.4798159070942888E-2</v>
          </cell>
          <cell r="K1357">
            <v>4.3419554119058928E-2</v>
          </cell>
          <cell r="L1357">
            <v>4.7095748174342734E-2</v>
          </cell>
          <cell r="M1357">
            <v>4.3152228561223555E-2</v>
          </cell>
          <cell r="N1357">
            <v>4.4584988309367773E-2</v>
          </cell>
        </row>
        <row r="1358">
          <cell r="D1358" t="str">
            <v>9.1.12</v>
          </cell>
          <cell r="E1358">
            <v>4.7533606246953207E-2</v>
          </cell>
          <cell r="F1358">
            <v>3.8854955267041302E-2</v>
          </cell>
          <cell r="G1358">
            <v>4.7757923011313541E-2</v>
          </cell>
          <cell r="H1358">
            <v>4.033348521606344E-2</v>
          </cell>
          <cell r="I1358">
            <v>4.3808289823603519E-2</v>
          </cell>
          <cell r="J1358">
            <v>4.6073121581427658E-2</v>
          </cell>
          <cell r="K1358">
            <v>4.6835769851725939E-2</v>
          </cell>
          <cell r="L1358">
            <v>4.9147149022692641E-2</v>
          </cell>
          <cell r="M1358">
            <v>4.3348189761100095E-2</v>
          </cell>
          <cell r="N1358">
            <v>4.3170230453468336E-2</v>
          </cell>
        </row>
        <row r="1359">
          <cell r="D1359" t="str">
            <v>9.1.13</v>
          </cell>
          <cell r="E1359">
            <v>4.7097635803269908E-2</v>
          </cell>
          <cell r="F1359">
            <v>3.9849311370587302E-2</v>
          </cell>
          <cell r="G1359">
            <v>4.8395643880875278E-2</v>
          </cell>
          <cell r="H1359">
            <v>4.1365032152535654E-2</v>
          </cell>
          <cell r="I1359">
            <v>4.0822871817918154E-2</v>
          </cell>
          <cell r="J1359">
            <v>5.1799484144385399E-2</v>
          </cell>
          <cell r="K1359">
            <v>4.4941913831344917E-2</v>
          </cell>
          <cell r="L1359">
            <v>4.9943559440393054E-2</v>
          </cell>
          <cell r="M1359">
            <v>4.2411089520977253E-2</v>
          </cell>
          <cell r="N1359">
            <v>4.045791513038266E-2</v>
          </cell>
        </row>
        <row r="1360">
          <cell r="D1360" t="str">
            <v>9.1.14</v>
          </cell>
          <cell r="E1360">
            <v>5.0340550913429989E-2</v>
          </cell>
          <cell r="F1360">
            <v>4.0742716504318578E-2</v>
          </cell>
          <cell r="G1360">
            <v>4.7089519192849122E-2</v>
          </cell>
          <cell r="H1360">
            <v>4.2424540965235277E-2</v>
          </cell>
          <cell r="I1360">
            <v>4.0001711825667044E-2</v>
          </cell>
          <cell r="J1360">
            <v>5.1770346870719755E-2</v>
          </cell>
          <cell r="K1360">
            <v>4.3170903516678953E-2</v>
          </cell>
          <cell r="L1360">
            <v>5.127590718643641E-2</v>
          </cell>
          <cell r="M1360">
            <v>4.3788544374195625E-2</v>
          </cell>
          <cell r="N1360">
            <v>3.8793499137362519E-2</v>
          </cell>
        </row>
        <row r="1361">
          <cell r="D1361" t="str">
            <v>9.1.15</v>
          </cell>
          <cell r="E1361">
            <v>5.0745680475237781E-2</v>
          </cell>
          <cell r="F1361">
            <v>4.0547165059536476E-2</v>
          </cell>
          <cell r="G1361">
            <v>4.6464680192927925E-2</v>
          </cell>
          <cell r="H1361">
            <v>4.2437580182128884E-2</v>
          </cell>
          <cell r="I1361">
            <v>3.7491514100866055E-2</v>
          </cell>
          <cell r="J1361">
            <v>5.5620214345753601E-2</v>
          </cell>
          <cell r="K1361">
            <v>4.223778942884289E-2</v>
          </cell>
          <cell r="L1361">
            <v>5.0163131303601269E-2</v>
          </cell>
          <cell r="M1361">
            <v>4.2686735785290961E-2</v>
          </cell>
          <cell r="N1361">
            <v>3.5896049818433161E-2</v>
          </cell>
        </row>
        <row r="1362">
          <cell r="D1362" t="str">
            <v>9.1.16</v>
          </cell>
          <cell r="E1362">
            <v>5.4062203762291469E-2</v>
          </cell>
          <cell r="F1362">
            <v>4.39584173101117E-2</v>
          </cell>
          <cell r="G1362">
            <v>4.6042298966778396E-2</v>
          </cell>
          <cell r="H1362">
            <v>4.2629908631309624E-2</v>
          </cell>
          <cell r="I1362">
            <v>3.8265559169740719E-2</v>
          </cell>
          <cell r="J1362">
            <v>5.4282417171545527E-2</v>
          </cell>
          <cell r="K1362">
            <v>4.0575457365875395E-2</v>
          </cell>
          <cell r="L1362">
            <v>5.0062533977142297E-2</v>
          </cell>
          <cell r="M1362">
            <v>4.231781626041195E-2</v>
          </cell>
          <cell r="N1362">
            <v>3.4953076800008316E-2</v>
          </cell>
        </row>
        <row r="1363">
          <cell r="D1363" t="str">
            <v>9.1.17</v>
          </cell>
          <cell r="E1363">
            <v>5.6767282055327939E-2</v>
          </cell>
          <cell r="F1363">
            <v>4.308756738221755E-2</v>
          </cell>
          <cell r="G1363">
            <v>4.5545732084415577E-2</v>
          </cell>
          <cell r="H1363">
            <v>4.2070598666667632E-2</v>
          </cell>
          <cell r="I1363">
            <v>3.7924236621571052E-2</v>
          </cell>
          <cell r="J1363">
            <v>5.7305544175843451E-2</v>
          </cell>
          <cell r="K1363">
            <v>3.8833881835524865E-2</v>
          </cell>
          <cell r="L1363">
            <v>4.8930993053280254E-2</v>
          </cell>
          <cell r="M1363">
            <v>4.0922696752227004E-2</v>
          </cell>
          <cell r="N1363">
            <v>3.3256270881380168E-2</v>
          </cell>
        </row>
        <row r="1364">
          <cell r="D1364" t="str">
            <v>9.1.18</v>
          </cell>
          <cell r="E1364">
            <v>6.0697961333482854E-2</v>
          </cell>
          <cell r="F1364">
            <v>4.0941114722652945E-2</v>
          </cell>
          <cell r="G1364">
            <v>4.372079848163378E-2</v>
          </cell>
          <cell r="H1364">
            <v>4.1160678647775256E-2</v>
          </cell>
          <cell r="I1364">
            <v>3.90624914669363E-2</v>
          </cell>
          <cell r="J1364">
            <v>6.1110788682271593E-2</v>
          </cell>
          <cell r="K1364">
            <v>3.8481397674594423E-2</v>
          </cell>
          <cell r="L1364">
            <v>4.7766904180673621E-2</v>
          </cell>
          <cell r="M1364">
            <v>4.0596774162239176E-2</v>
          </cell>
          <cell r="N1364">
            <v>3.7548276971027118E-2</v>
          </cell>
        </row>
        <row r="1365">
          <cell r="D1365" t="str">
            <v>9.1.19</v>
          </cell>
          <cell r="E1365">
            <v>5.9013310238972078E-2</v>
          </cell>
          <cell r="F1365">
            <v>4.3230621402928243E-2</v>
          </cell>
          <cell r="G1365">
            <v>4.3314019597112514E-2</v>
          </cell>
          <cell r="H1365">
            <v>4.0802245063388705E-2</v>
          </cell>
          <cell r="I1365">
            <v>3.8869613197897876E-2</v>
          </cell>
          <cell r="J1365">
            <v>6.2534710199820209E-2</v>
          </cell>
          <cell r="K1365">
            <v>3.965273972765964E-2</v>
          </cell>
          <cell r="L1365">
            <v>4.4117223033476281E-2</v>
          </cell>
          <cell r="M1365">
            <v>4.0182237121787118E-2</v>
          </cell>
          <cell r="N1365">
            <v>4.0372081827521424E-2</v>
          </cell>
        </row>
        <row r="1366">
          <cell r="D1366" t="str">
            <v>9.1.20</v>
          </cell>
          <cell r="E1366">
            <v>5.8170545470708532E-2</v>
          </cell>
          <cell r="F1366">
            <v>4.9857501465102962E-2</v>
          </cell>
          <cell r="G1366">
            <v>4.2029018939292444E-2</v>
          </cell>
          <cell r="H1366">
            <v>4.0408388273107845E-2</v>
          </cell>
          <cell r="I1366">
            <v>3.7121197753695503E-2</v>
          </cell>
          <cell r="J1366">
            <v>6.0457534027584921E-2</v>
          </cell>
          <cell r="K1366">
            <v>4.605734550672911E-2</v>
          </cell>
          <cell r="L1366">
            <v>4.5026387779572817E-2</v>
          </cell>
          <cell r="M1366">
            <v>4.0675682758326163E-2</v>
          </cell>
          <cell r="N1366">
            <v>3.8181500016663761E-2</v>
          </cell>
        </row>
        <row r="1367">
          <cell r="D1367" t="str">
            <v>9.1.21</v>
          </cell>
          <cell r="E1367">
            <v>5.4357531362107241E-2</v>
          </cell>
          <cell r="F1367">
            <v>5.1729539753068522E-2</v>
          </cell>
          <cell r="G1367">
            <v>4.0602578582603535E-2</v>
          </cell>
          <cell r="H1367">
            <v>4.0898155747650586E-2</v>
          </cell>
          <cell r="I1367">
            <v>3.8085042982810548E-2</v>
          </cell>
          <cell r="J1367">
            <v>5.3981773157240245E-2</v>
          </cell>
          <cell r="K1367">
            <v>4.6987002840535246E-2</v>
          </cell>
          <cell r="L1367">
            <v>4.2775701598854583E-2</v>
          </cell>
          <cell r="M1367">
            <v>4.087639982684755E-2</v>
          </cell>
          <cell r="N1367">
            <v>3.6809019537347415E-2</v>
          </cell>
        </row>
        <row r="1368">
          <cell r="D1368" t="str">
            <v>9.1.22</v>
          </cell>
          <cell r="E1368">
            <v>4.8446472004135183E-2</v>
          </cell>
          <cell r="F1368">
            <v>4.8823918281890699E-2</v>
          </cell>
          <cell r="G1368">
            <v>4.0450573763070014E-2</v>
          </cell>
          <cell r="H1368">
            <v>4.2376585623104333E-2</v>
          </cell>
          <cell r="I1368">
            <v>3.8980673349207774E-2</v>
          </cell>
          <cell r="J1368">
            <v>4.6387359633557688E-2</v>
          </cell>
          <cell r="K1368">
            <v>4.6291592967317725E-2</v>
          </cell>
          <cell r="L1368">
            <v>3.8863190544746296E-2</v>
          </cell>
          <cell r="M1368">
            <v>4.1851644074672956E-2</v>
          </cell>
          <cell r="N1368">
            <v>3.9665810975974096E-2</v>
          </cell>
        </row>
        <row r="1369">
          <cell r="D1369" t="str">
            <v>9.1.23</v>
          </cell>
          <cell r="E1369">
            <v>4.0009223970175596E-2</v>
          </cell>
          <cell r="F1369">
            <v>4.6625260175029271E-2</v>
          </cell>
          <cell r="G1369">
            <v>3.8894178074419368E-2</v>
          </cell>
          <cell r="H1369">
            <v>4.2039956506967652E-2</v>
          </cell>
          <cell r="I1369">
            <v>3.8343455181097552E-2</v>
          </cell>
          <cell r="J1369">
            <v>3.8177920191187702E-2</v>
          </cell>
          <cell r="K1369">
            <v>4.5560149052091263E-2</v>
          </cell>
          <cell r="L1369">
            <v>3.6086874383339802E-2</v>
          </cell>
          <cell r="M1369">
            <v>4.1499806853497891E-2</v>
          </cell>
          <cell r="N1369">
            <v>4.0230333284663203E-2</v>
          </cell>
        </row>
        <row r="1370">
          <cell r="D1370" t="str">
            <v>9.1.24</v>
          </cell>
          <cell r="E1370">
            <v>3.3201278603610142E-2</v>
          </cell>
          <cell r="F1370">
            <v>4.4254788335159959E-2</v>
          </cell>
          <cell r="G1370">
            <v>3.7487663001147434E-2</v>
          </cell>
          <cell r="H1370">
            <v>4.011073192746429E-2</v>
          </cell>
          <cell r="I1370">
            <v>3.426416667303802E-2</v>
          </cell>
          <cell r="J1370">
            <v>3.2557770938578194E-2</v>
          </cell>
          <cell r="K1370">
            <v>4.3683236363962985E-2</v>
          </cell>
          <cell r="L1370">
            <v>3.4641041397127405E-2</v>
          </cell>
          <cell r="M1370">
            <v>4.0871158665483839E-2</v>
          </cell>
          <cell r="N1370">
            <v>4.2744729114954659E-2</v>
          </cell>
        </row>
        <row r="1371">
          <cell r="D1371" t="str">
            <v>9.2.1</v>
          </cell>
          <cell r="E1371">
            <v>3.1141486082995849E-2</v>
          </cell>
          <cell r="F1371">
            <v>3.5191428564366467E-2</v>
          </cell>
          <cell r="G1371">
            <v>3.1045382511264596E-2</v>
          </cell>
          <cell r="H1371">
            <v>2.9223192627475737E-2</v>
          </cell>
          <cell r="I1371">
            <v>4.0469278480747078E-2</v>
          </cell>
          <cell r="J1371">
            <v>2.9403313830409037E-2</v>
          </cell>
          <cell r="K1371">
            <v>3.4533240695771954E-2</v>
          </cell>
          <cell r="L1371">
            <v>2.4957723751484948E-2</v>
          </cell>
          <cell r="M1371">
            <v>3.3235584597446015E-2</v>
          </cell>
          <cell r="N1371">
            <v>4.1173572571779352E-2</v>
          </cell>
        </row>
        <row r="1372">
          <cell r="D1372" t="str">
            <v>9.2.2</v>
          </cell>
          <cell r="E1372">
            <v>2.8427577321948398E-2</v>
          </cell>
          <cell r="F1372">
            <v>3.4613274602905059E-2</v>
          </cell>
          <cell r="G1372">
            <v>3.0258665599303902E-2</v>
          </cell>
          <cell r="H1372">
            <v>2.8971033008874304E-2</v>
          </cell>
          <cell r="I1372">
            <v>4.2335824859237425E-2</v>
          </cell>
          <cell r="J1372">
            <v>2.7000432774844426E-2</v>
          </cell>
          <cell r="K1372">
            <v>3.3469353561510352E-2</v>
          </cell>
          <cell r="L1372">
            <v>2.4285531836428047E-2</v>
          </cell>
          <cell r="M1372">
            <v>3.3049481991002931E-2</v>
          </cell>
          <cell r="N1372">
            <v>4.4320660433343081E-2</v>
          </cell>
        </row>
        <row r="1373">
          <cell r="D1373" t="str">
            <v>9.2.3</v>
          </cell>
          <cell r="E1373">
            <v>2.7438112856501769E-2</v>
          </cell>
          <cell r="F1373">
            <v>3.532206353426133E-2</v>
          </cell>
          <cell r="G1373">
            <v>3.0644589705067178E-2</v>
          </cell>
          <cell r="H1373">
            <v>2.8918704094648612E-2</v>
          </cell>
          <cell r="I1373">
            <v>4.3570692676592276E-2</v>
          </cell>
          <cell r="J1373">
            <v>2.680843715125154E-2</v>
          </cell>
          <cell r="K1373">
            <v>3.3235309375995947E-2</v>
          </cell>
          <cell r="L1373">
            <v>2.3991432874663592E-2</v>
          </cell>
          <cell r="M1373">
            <v>3.3531319976238164E-2</v>
          </cell>
          <cell r="N1373">
            <v>4.3326352446636671E-2</v>
          </cell>
        </row>
        <row r="1374">
          <cell r="D1374" t="str">
            <v>9.2.4</v>
          </cell>
          <cell r="E1374">
            <v>2.7396106477169987E-2</v>
          </cell>
          <cell r="F1374">
            <v>3.478006790326444E-2</v>
          </cell>
          <cell r="G1374">
            <v>3.09518744428962E-2</v>
          </cell>
          <cell r="H1374">
            <v>2.8267152526174288E-2</v>
          </cell>
          <cell r="I1374">
            <v>4.2680677957118072E-2</v>
          </cell>
          <cell r="J1374">
            <v>2.6189210273825578E-2</v>
          </cell>
          <cell r="K1374">
            <v>3.2112193009226908E-2</v>
          </cell>
          <cell r="L1374">
            <v>2.4366755117066676E-2</v>
          </cell>
          <cell r="M1374">
            <v>3.3577670059352291E-2</v>
          </cell>
          <cell r="N1374">
            <v>4.3465707837701345E-2</v>
          </cell>
        </row>
        <row r="1375">
          <cell r="D1375" t="str">
            <v>9.2.5</v>
          </cell>
          <cell r="E1375">
            <v>2.839737392327063E-2</v>
          </cell>
          <cell r="F1375">
            <v>3.4177612607013672E-2</v>
          </cell>
          <cell r="G1375">
            <v>3.239907550257784E-2</v>
          </cell>
          <cell r="H1375">
            <v>2.9508334012818806E-2</v>
          </cell>
          <cell r="I1375">
            <v>4.2791598526064942E-2</v>
          </cell>
          <cell r="J1375">
            <v>2.588107252331345E-2</v>
          </cell>
          <cell r="K1375">
            <v>3.2079853510307905E-2</v>
          </cell>
          <cell r="L1375">
            <v>2.7631819733971611E-2</v>
          </cell>
          <cell r="M1375">
            <v>3.5176747926789653E-2</v>
          </cell>
          <cell r="N1375">
            <v>4.4962088746543158E-2</v>
          </cell>
        </row>
        <row r="1376">
          <cell r="D1376" t="str">
            <v>9.2.6</v>
          </cell>
          <cell r="E1376">
            <v>3.2378303483988922E-2</v>
          </cell>
          <cell r="F1376">
            <v>3.5763623437186177E-2</v>
          </cell>
          <cell r="G1376">
            <v>3.5365402092905132E-2</v>
          </cell>
          <cell r="H1376">
            <v>3.2414825261036936E-2</v>
          </cell>
          <cell r="I1376">
            <v>4.7250671651926937E-2</v>
          </cell>
          <cell r="J1376">
            <v>2.7945255809222271E-2</v>
          </cell>
          <cell r="K1376">
            <v>3.4214809640119463E-2</v>
          </cell>
          <cell r="L1376">
            <v>3.7548870322265532E-2</v>
          </cell>
          <cell r="M1376">
            <v>4.3053452960244813E-2</v>
          </cell>
          <cell r="N1376">
            <v>5.6678977105765603E-2</v>
          </cell>
        </row>
        <row r="1377">
          <cell r="D1377" t="str">
            <v>9.2.7</v>
          </cell>
          <cell r="E1377">
            <v>3.7860246705634502E-2</v>
          </cell>
          <cell r="F1377">
            <v>3.811141870776466E-2</v>
          </cell>
          <cell r="G1377">
            <v>4.0745442191996779E-2</v>
          </cell>
          <cell r="H1377">
            <v>4.0096127838190158E-2</v>
          </cell>
          <cell r="I1377">
            <v>5.4809613042359616E-2</v>
          </cell>
          <cell r="J1377">
            <v>3.7732207346278808E-2</v>
          </cell>
          <cell r="K1377">
            <v>3.4624365841648234E-2</v>
          </cell>
          <cell r="L1377">
            <v>4.2998804100093609E-2</v>
          </cell>
          <cell r="M1377">
            <v>4.7589986852650659E-2</v>
          </cell>
          <cell r="N1377">
            <v>5.6730903884388229E-2</v>
          </cell>
        </row>
        <row r="1378">
          <cell r="D1378" t="str">
            <v>9.2.8</v>
          </cell>
          <cell r="E1378">
            <v>4.3171587999941197E-2</v>
          </cell>
          <cell r="F1378">
            <v>4.0247109578927867E-2</v>
          </cell>
          <cell r="G1378">
            <v>4.4682723073191467E-2</v>
          </cell>
          <cell r="H1378">
            <v>4.4810095352335537E-2</v>
          </cell>
          <cell r="I1378">
            <v>5.3158558441171233E-2</v>
          </cell>
          <cell r="J1378">
            <v>3.8120118146252033E-2</v>
          </cell>
          <cell r="K1378">
            <v>3.8224738521104362E-2</v>
          </cell>
          <cell r="L1378">
            <v>4.6933366279340187E-2</v>
          </cell>
          <cell r="M1378">
            <v>5.1231667625270656E-2</v>
          </cell>
          <cell r="N1378">
            <v>5.1485614870802818E-2</v>
          </cell>
        </row>
        <row r="1379">
          <cell r="D1379" t="str">
            <v>9.2.9</v>
          </cell>
          <cell r="E1379">
            <v>4.2327312850121562E-2</v>
          </cell>
          <cell r="F1379">
            <v>4.2520140924248051E-2</v>
          </cell>
          <cell r="G1379">
            <v>4.7600293672473856E-2</v>
          </cell>
          <cell r="H1379">
            <v>4.8520490218992997E-2</v>
          </cell>
          <cell r="I1379">
            <v>4.7338844946405868E-2</v>
          </cell>
          <cell r="J1379">
            <v>3.8203264197315095E-2</v>
          </cell>
          <cell r="K1379">
            <v>4.3973839605548508E-2</v>
          </cell>
          <cell r="L1379">
            <v>5.2567083273955754E-2</v>
          </cell>
          <cell r="M1379">
            <v>5.1909362022318106E-2</v>
          </cell>
          <cell r="N1379">
            <v>5.2648962914442196E-2</v>
          </cell>
        </row>
        <row r="1380">
          <cell r="D1380" t="str">
            <v>9.2.10</v>
          </cell>
          <cell r="E1380">
            <v>4.0416962822009857E-2</v>
          </cell>
          <cell r="F1380">
            <v>4.5465313417594119E-2</v>
          </cell>
          <cell r="G1380">
            <v>4.96829231385418E-2</v>
          </cell>
          <cell r="H1380">
            <v>5.0707364586000406E-2</v>
          </cell>
          <cell r="I1380">
            <v>4.2962644779224443E-2</v>
          </cell>
          <cell r="J1380">
            <v>4.0306767937083772E-2</v>
          </cell>
          <cell r="K1380">
            <v>4.8303889391900813E-2</v>
          </cell>
          <cell r="L1380">
            <v>5.4603032178730831E-2</v>
          </cell>
          <cell r="M1380">
            <v>5.1325304156814341E-2</v>
          </cell>
          <cell r="N1380">
            <v>5.0713642465052278E-2</v>
          </cell>
        </row>
        <row r="1381">
          <cell r="D1381" t="str">
            <v>9.2.11</v>
          </cell>
          <cell r="E1381">
            <v>4.1382631522409535E-2</v>
          </cell>
          <cell r="F1381">
            <v>4.7594935073220816E-2</v>
          </cell>
          <cell r="G1381">
            <v>5.0284526815469237E-2</v>
          </cell>
          <cell r="H1381">
            <v>4.8597663241826357E-2</v>
          </cell>
          <cell r="I1381">
            <v>4.0667654590366857E-2</v>
          </cell>
          <cell r="J1381">
            <v>4.397452459338231E-2</v>
          </cell>
          <cell r="K1381">
            <v>5.0691837147155146E-2</v>
          </cell>
          <cell r="L1381">
            <v>5.3627632862568463E-2</v>
          </cell>
          <cell r="M1381">
            <v>5.0600245280894379E-2</v>
          </cell>
          <cell r="N1381">
            <v>4.1469991497524658E-2</v>
          </cell>
        </row>
        <row r="1382">
          <cell r="D1382" t="str">
            <v>9.2.12</v>
          </cell>
          <cell r="E1382">
            <v>4.1725058556738123E-2</v>
          </cell>
          <cell r="F1382">
            <v>4.9234369683700638E-2</v>
          </cell>
          <cell r="G1382">
            <v>5.0897938909817177E-2</v>
          </cell>
          <cell r="H1382">
            <v>5.1914755929267468E-2</v>
          </cell>
          <cell r="I1382">
            <v>3.8780017292345544E-2</v>
          </cell>
          <cell r="J1382">
            <v>4.4148163905016399E-2</v>
          </cell>
          <cell r="K1382">
            <v>5.0922142540175325E-2</v>
          </cell>
          <cell r="L1382">
            <v>5.6019094517718721E-2</v>
          </cell>
          <cell r="M1382">
            <v>4.8938196845993889E-2</v>
          </cell>
          <cell r="N1382">
            <v>4.2324858546578872E-2</v>
          </cell>
        </row>
        <row r="1383">
          <cell r="D1383" t="str">
            <v>9.2.13</v>
          </cell>
          <cell r="E1383">
            <v>4.2929760462127958E-2</v>
          </cell>
          <cell r="F1383">
            <v>4.9887140734560589E-2</v>
          </cell>
          <cell r="G1383">
            <v>5.1944399297594666E-2</v>
          </cell>
          <cell r="H1383">
            <v>5.1592860352882262E-2</v>
          </cell>
          <cell r="I1383">
            <v>3.8503240382375056E-2</v>
          </cell>
          <cell r="J1383">
            <v>4.3702115674653874E-2</v>
          </cell>
          <cell r="K1383">
            <v>5.1228744647823489E-2</v>
          </cell>
          <cell r="L1383">
            <v>5.6645536978169327E-2</v>
          </cell>
          <cell r="M1383">
            <v>5.1557444724599749E-2</v>
          </cell>
          <cell r="N1383">
            <v>3.7279748547782515E-2</v>
          </cell>
        </row>
        <row r="1384">
          <cell r="D1384" t="str">
            <v>9.2.14</v>
          </cell>
          <cell r="E1384">
            <v>4.3563132024043237E-2</v>
          </cell>
          <cell r="F1384">
            <v>5.046068160276139E-2</v>
          </cell>
          <cell r="G1384">
            <v>5.1472000039622066E-2</v>
          </cell>
          <cell r="H1384">
            <v>5.3823279274672738E-2</v>
          </cell>
          <cell r="I1384">
            <v>3.635345730965997E-2</v>
          </cell>
          <cell r="J1384">
            <v>4.5927469097293262E-2</v>
          </cell>
          <cell r="K1384">
            <v>5.121588066686876E-2</v>
          </cell>
          <cell r="L1384">
            <v>5.6194543785216926E-2</v>
          </cell>
          <cell r="M1384">
            <v>5.1502511292760768E-2</v>
          </cell>
          <cell r="N1384">
            <v>3.3089933330977941E-2</v>
          </cell>
        </row>
        <row r="1385">
          <cell r="D1385" t="str">
            <v>9.2.15</v>
          </cell>
          <cell r="E1385">
            <v>4.4242460694967234E-2</v>
          </cell>
          <cell r="F1385">
            <v>4.9358237967725142E-2</v>
          </cell>
          <cell r="G1385">
            <v>5.105294459050011E-2</v>
          </cell>
          <cell r="H1385">
            <v>5.1203546165069315E-2</v>
          </cell>
          <cell r="I1385">
            <v>3.4621406952052937E-2</v>
          </cell>
          <cell r="J1385">
            <v>4.7793535386331569E-2</v>
          </cell>
          <cell r="K1385">
            <v>5.2151212484068926E-2</v>
          </cell>
          <cell r="L1385">
            <v>5.4373554048889994E-2</v>
          </cell>
          <cell r="M1385">
            <v>4.9790523374370316E-2</v>
          </cell>
          <cell r="N1385">
            <v>2.9034340709987057E-2</v>
          </cell>
        </row>
        <row r="1386">
          <cell r="D1386" t="str">
            <v>9.2.16</v>
          </cell>
          <cell r="E1386">
            <v>4.5131926709071776E-2</v>
          </cell>
          <cell r="F1386">
            <v>4.9965636737920989E-2</v>
          </cell>
          <cell r="G1386">
            <v>4.8880972586094251E-2</v>
          </cell>
          <cell r="H1386">
            <v>4.8883882462683846E-2</v>
          </cell>
          <cell r="I1386">
            <v>3.5004632272640439E-2</v>
          </cell>
          <cell r="J1386">
            <v>5.0140301250893263E-2</v>
          </cell>
          <cell r="K1386">
            <v>5.306033050756663E-2</v>
          </cell>
          <cell r="L1386">
            <v>5.261649792091963E-2</v>
          </cell>
          <cell r="M1386">
            <v>4.628406935938801E-2</v>
          </cell>
          <cell r="N1386">
            <v>2.6804312266602171E-2</v>
          </cell>
        </row>
        <row r="1387">
          <cell r="D1387" t="str">
            <v>9.2.17</v>
          </cell>
          <cell r="E1387">
            <v>4.9884295992238516E-2</v>
          </cell>
          <cell r="F1387">
            <v>4.6251313538537925E-2</v>
          </cell>
          <cell r="G1387">
            <v>4.661117579383911E-2</v>
          </cell>
          <cell r="H1387">
            <v>4.5915954590143075E-2</v>
          </cell>
          <cell r="I1387">
            <v>3.440039399162767E-2</v>
          </cell>
          <cell r="J1387">
            <v>5.3947725158709867E-2</v>
          </cell>
          <cell r="K1387">
            <v>4.9023744247329103E-2</v>
          </cell>
          <cell r="L1387">
            <v>4.7794010168116262E-2</v>
          </cell>
          <cell r="M1387">
            <v>3.8064498559597038E-2</v>
          </cell>
          <cell r="N1387">
            <v>2.4931184186336889E-2</v>
          </cell>
        </row>
        <row r="1388">
          <cell r="D1388" t="str">
            <v>9.2.18</v>
          </cell>
          <cell r="E1388">
            <v>5.4016572945446761E-2</v>
          </cell>
          <cell r="F1388">
            <v>3.9482853401549368E-2</v>
          </cell>
          <cell r="G1388">
            <v>4.4404211251805638E-2</v>
          </cell>
          <cell r="H1388">
            <v>4.3390693763379638E-2</v>
          </cell>
          <cell r="I1388">
            <v>3.7369962334488728E-2</v>
          </cell>
          <cell r="J1388">
            <v>6.0076953157658868E-2</v>
          </cell>
          <cell r="K1388">
            <v>4.3820908206349568E-2</v>
          </cell>
          <cell r="L1388">
            <v>4.429309696798707E-2</v>
          </cell>
          <cell r="M1388">
            <v>3.7518363489368468E-2</v>
          </cell>
          <cell r="N1388">
            <v>3.5792606670392503E-2</v>
          </cell>
        </row>
        <row r="1389">
          <cell r="D1389" t="str">
            <v>9.2.19</v>
          </cell>
          <cell r="E1389">
            <v>5.8183548834038083E-2</v>
          </cell>
          <cell r="F1389">
            <v>3.6864305041905368E-2</v>
          </cell>
          <cell r="G1389">
            <v>4.221872603859006E-2</v>
          </cell>
          <cell r="H1389">
            <v>4.116092154289782E-2</v>
          </cell>
          <cell r="I1389">
            <v>3.6361683872513671E-2</v>
          </cell>
          <cell r="J1389">
            <v>5.914982276594314E-2</v>
          </cell>
          <cell r="K1389">
            <v>3.7365196463617696E-2</v>
          </cell>
          <cell r="L1389">
            <v>4.0960837157859739E-2</v>
          </cell>
          <cell r="M1389">
            <v>3.5714377678736337E-2</v>
          </cell>
          <cell r="N1389">
            <v>3.393504806905525E-2</v>
          </cell>
        </row>
        <row r="1390">
          <cell r="D1390" t="str">
            <v>9.2.20</v>
          </cell>
          <cell r="E1390">
            <v>5.9147653411033639E-2</v>
          </cell>
          <cell r="F1390">
            <v>4.2260767614313494E-2</v>
          </cell>
          <cell r="G1390">
            <v>4.1400921447566005E-2</v>
          </cell>
          <cell r="H1390">
            <v>4.0988090618158605E-2</v>
          </cell>
          <cell r="I1390">
            <v>3.7550284175295351E-2</v>
          </cell>
          <cell r="J1390">
            <v>6.0035735390397922E-2</v>
          </cell>
          <cell r="K1390">
            <v>4.1014215691741671E-2</v>
          </cell>
          <cell r="L1390">
            <v>4.1154710561941185E-2</v>
          </cell>
          <cell r="M1390">
            <v>3.5759791396535026E-2</v>
          </cell>
          <cell r="N1390">
            <v>3.6774168215558921E-2</v>
          </cell>
        </row>
        <row r="1391">
          <cell r="D1391" t="str">
            <v>9.2.21</v>
          </cell>
          <cell r="E1391">
            <v>5.5566914489190725E-2</v>
          </cell>
          <cell r="F1391">
            <v>4.3255286892430231E-2</v>
          </cell>
          <cell r="G1391">
            <v>4.1193140221828815E-2</v>
          </cell>
          <cell r="H1391">
            <v>4.0716853310951713E-2</v>
          </cell>
          <cell r="I1391">
            <v>4.0067943679515182E-2</v>
          </cell>
          <cell r="J1391">
            <v>5.7398094984911906E-2</v>
          </cell>
          <cell r="K1391">
            <v>4.1424130986334858E-2</v>
          </cell>
          <cell r="L1391">
            <v>3.9796953143046432E-2</v>
          </cell>
          <cell r="M1391">
            <v>3.5662799555944348E-2</v>
          </cell>
          <cell r="N1391">
            <v>4.4332123676070312E-2</v>
          </cell>
        </row>
        <row r="1392">
          <cell r="D1392" t="str">
            <v>9.2.22</v>
          </cell>
          <cell r="E1392">
            <v>4.9991542134500376E-2</v>
          </cell>
          <cell r="F1392">
            <v>4.196419588657449E-2</v>
          </cell>
          <cell r="G1392">
            <v>3.7777202273107317E-2</v>
          </cell>
          <cell r="H1392">
            <v>4.0970791358151966E-2</v>
          </cell>
          <cell r="I1392">
            <v>4.1042156441619557E-2</v>
          </cell>
          <cell r="J1392">
            <v>4.7033727736120336E-2</v>
          </cell>
          <cell r="K1392">
            <v>3.8675696040648314E-2</v>
          </cell>
          <cell r="L1392">
            <v>3.5740457868046617E-2</v>
          </cell>
          <cell r="M1392">
            <v>3.5479896197662349E-2</v>
          </cell>
          <cell r="N1392">
            <v>4.3136267929174604E-2</v>
          </cell>
        </row>
        <row r="1393">
          <cell r="D1393" t="str">
            <v>9.2.23</v>
          </cell>
          <cell r="E1393">
            <v>4.1826438357513519E-2</v>
          </cell>
          <cell r="F1393">
            <v>3.9167376556866973E-2</v>
          </cell>
          <cell r="G1393">
            <v>3.5265580561624488E-2</v>
          </cell>
          <cell r="H1393">
            <v>4.0530926684712143E-2</v>
          </cell>
          <cell r="I1393">
            <v>4.4360001015897689E-2</v>
          </cell>
          <cell r="J1393">
            <v>3.7080687101663734E-2</v>
          </cell>
          <cell r="K1393">
            <v>3.8160249631359278E-2</v>
          </cell>
          <cell r="L1393">
            <v>3.1852801424328649E-2</v>
          </cell>
          <cell r="M1393">
            <v>3.5234412424131972E-2</v>
          </cell>
          <cell r="N1393">
            <v>4.2856958320932635E-2</v>
          </cell>
        </row>
        <row r="1394">
          <cell r="D1394" t="str">
            <v>9.2.24</v>
          </cell>
          <cell r="E1394">
            <v>3.3452993343097821E-2</v>
          </cell>
          <cell r="F1394">
            <v>3.806084599040091E-2</v>
          </cell>
          <cell r="G1394">
            <v>3.3219888242322283E-2</v>
          </cell>
          <cell r="H1394">
            <v>3.8872461178655171E-2</v>
          </cell>
          <cell r="I1394">
            <v>4.7548760328753326E-2</v>
          </cell>
          <cell r="J1394">
            <v>3.2001063807227455E-2</v>
          </cell>
          <cell r="K1394">
            <v>3.6474117585826617E-2</v>
          </cell>
          <cell r="L1394">
            <v>2.9045853127190116E-2</v>
          </cell>
          <cell r="M1394">
            <v>3.4212291651889645E-2</v>
          </cell>
          <cell r="N1394">
            <v>4.2731974756570763E-2</v>
          </cell>
        </row>
        <row r="1395">
          <cell r="D1395" t="str">
            <v>9.3.1</v>
          </cell>
          <cell r="E1395">
            <v>2.964101320685468E-2</v>
          </cell>
          <cell r="F1395">
            <v>3.2470013056679792E-2</v>
          </cell>
          <cell r="G1395">
            <v>3.0045491533001522E-2</v>
          </cell>
          <cell r="H1395">
            <v>3.1585448030801502E-2</v>
          </cell>
          <cell r="I1395">
            <v>4.3912077603841727E-2</v>
          </cell>
          <cell r="J1395">
            <v>2.8289085006617316E-2</v>
          </cell>
          <cell r="K1395">
            <v>3.3246023945468973E-2</v>
          </cell>
          <cell r="L1395">
            <v>2.6542805739967524E-2</v>
          </cell>
          <cell r="M1395">
            <v>3.2167624809884512E-2</v>
          </cell>
          <cell r="N1395">
            <v>4.7235766619081181E-2</v>
          </cell>
        </row>
        <row r="1396">
          <cell r="D1396" t="str">
            <v>9.3.2</v>
          </cell>
          <cell r="E1396">
            <v>2.7491047173287517E-2</v>
          </cell>
          <cell r="F1396">
            <v>3.1555780020079048E-2</v>
          </cell>
          <cell r="G1396">
            <v>2.8568972471862932E-2</v>
          </cell>
          <cell r="H1396">
            <v>3.0162033022022406E-2</v>
          </cell>
          <cell r="I1396">
            <v>4.3415810127123186E-2</v>
          </cell>
          <cell r="J1396">
            <v>2.6299568080812723E-2</v>
          </cell>
          <cell r="K1396">
            <v>3.1501218812401595E-2</v>
          </cell>
          <cell r="L1396">
            <v>2.5085109080786528E-2</v>
          </cell>
          <cell r="M1396">
            <v>3.1943845200038429E-2</v>
          </cell>
          <cell r="N1396">
            <v>4.3226915367394418E-2</v>
          </cell>
        </row>
        <row r="1397">
          <cell r="D1397" t="str">
            <v>9.3.3</v>
          </cell>
          <cell r="E1397">
            <v>2.6516211830380759E-2</v>
          </cell>
          <cell r="F1397">
            <v>3.2047327925613489E-2</v>
          </cell>
          <cell r="G1397">
            <v>2.876094490091027E-2</v>
          </cell>
          <cell r="H1397">
            <v>2.9969454026373465E-2</v>
          </cell>
          <cell r="I1397">
            <v>4.3370968858884341E-2</v>
          </cell>
          <cell r="J1397">
            <v>2.4714431290487664E-2</v>
          </cell>
          <cell r="K1397">
            <v>3.0845904906521077E-2</v>
          </cell>
          <cell r="L1397">
            <v>2.4535512415900712E-2</v>
          </cell>
          <cell r="M1397">
            <v>3.1517942071621695E-2</v>
          </cell>
          <cell r="N1397">
            <v>4.2822578714271635E-2</v>
          </cell>
        </row>
        <row r="1398">
          <cell r="D1398" t="str">
            <v>9.3.4</v>
          </cell>
          <cell r="E1398">
            <v>2.6940332616166175E-2</v>
          </cell>
          <cell r="F1398">
            <v>3.1225188140529665E-2</v>
          </cell>
          <cell r="G1398">
            <v>2.8615032322034665E-2</v>
          </cell>
          <cell r="H1398">
            <v>2.908661672211767E-2</v>
          </cell>
          <cell r="I1398">
            <v>4.2977884515532583E-2</v>
          </cell>
          <cell r="J1398">
            <v>2.3472148594722173E-2</v>
          </cell>
          <cell r="K1398">
            <v>2.9362865520346261E-2</v>
          </cell>
          <cell r="L1398">
            <v>2.4051643530210779E-2</v>
          </cell>
          <cell r="M1398">
            <v>3.1577357501531199E-2</v>
          </cell>
          <cell r="N1398">
            <v>3.8451472501635331E-2</v>
          </cell>
        </row>
        <row r="1399">
          <cell r="D1399" t="str">
            <v>9.3.5</v>
          </cell>
          <cell r="E1399">
            <v>2.752500664721683E-2</v>
          </cell>
          <cell r="F1399">
            <v>3.1110552618357771E-2</v>
          </cell>
          <cell r="G1399">
            <v>3.0035450678989793E-2</v>
          </cell>
          <cell r="H1399">
            <v>3.0145801198186856E-2</v>
          </cell>
          <cell r="I1399">
            <v>4.2308218747519492E-2</v>
          </cell>
          <cell r="J1399">
            <v>2.5718018879181785E-2</v>
          </cell>
          <cell r="K1399">
            <v>2.9470085529883869E-2</v>
          </cell>
          <cell r="L1399">
            <v>2.6627011730697397E-2</v>
          </cell>
          <cell r="M1399">
            <v>3.3609420732875449E-2</v>
          </cell>
          <cell r="N1399">
            <v>3.9081972337817315E-2</v>
          </cell>
        </row>
        <row r="1400">
          <cell r="D1400" t="str">
            <v>9.3.6</v>
          </cell>
          <cell r="E1400">
            <v>3.1371375010793609E-2</v>
          </cell>
          <cell r="F1400">
            <v>3.3151477836853821E-2</v>
          </cell>
          <cell r="G1400">
            <v>3.3028960330162609E-2</v>
          </cell>
          <cell r="H1400">
            <v>3.2771762469982715E-2</v>
          </cell>
          <cell r="I1400">
            <v>4.8125047350028712E-2</v>
          </cell>
          <cell r="J1400">
            <v>3.0221778584377072E-2</v>
          </cell>
          <cell r="K1400">
            <v>3.1842943550326637E-2</v>
          </cell>
          <cell r="L1400">
            <v>3.4708197288585312E-2</v>
          </cell>
          <cell r="M1400">
            <v>4.2539319225037703E-2</v>
          </cell>
          <cell r="N1400">
            <v>5.1364333029536691E-2</v>
          </cell>
        </row>
        <row r="1401">
          <cell r="D1401" t="str">
            <v>9.3.7</v>
          </cell>
          <cell r="E1401">
            <v>3.8073504365437848E-2</v>
          </cell>
          <cell r="F1401">
            <v>3.4865055577371386E-2</v>
          </cell>
          <cell r="G1401">
            <v>3.9032943963473905E-2</v>
          </cell>
          <cell r="H1401">
            <v>4.060205225905248E-2</v>
          </cell>
          <cell r="I1401">
            <v>5.3361952991524332E-2</v>
          </cell>
          <cell r="J1401">
            <v>3.7408244493599412E-2</v>
          </cell>
          <cell r="K1401">
            <v>3.2249659955650253E-2</v>
          </cell>
          <cell r="L1401">
            <v>4.0261394341898751E-2</v>
          </cell>
          <cell r="M1401">
            <v>4.8281144929781507E-2</v>
          </cell>
          <cell r="N1401">
            <v>5.930201812808817E-2</v>
          </cell>
        </row>
        <row r="1402">
          <cell r="D1402" t="str">
            <v>9.3.8</v>
          </cell>
          <cell r="E1402">
            <v>4.1379668368676528E-2</v>
          </cell>
          <cell r="F1402">
            <v>3.8738140711550073E-2</v>
          </cell>
          <cell r="G1402">
            <v>4.3900130137805159E-2</v>
          </cell>
          <cell r="H1402">
            <v>4.4460588667960876E-2</v>
          </cell>
          <cell r="I1402">
            <v>5.2478628223636664E-2</v>
          </cell>
          <cell r="J1402">
            <v>4.1361511292781178E-2</v>
          </cell>
          <cell r="K1402">
            <v>3.8796002500217711E-2</v>
          </cell>
          <cell r="L1402">
            <v>4.4302201832455604E-2</v>
          </cell>
          <cell r="M1402">
            <v>5.2459659977155605E-2</v>
          </cell>
          <cell r="N1402">
            <v>5.8815383781404891E-2</v>
          </cell>
        </row>
        <row r="1403">
          <cell r="D1403" t="str">
            <v>9.3.9</v>
          </cell>
          <cell r="E1403">
            <v>3.8976025424026839E-2</v>
          </cell>
          <cell r="F1403">
            <v>4.5767115647368156E-2</v>
          </cell>
          <cell r="G1403">
            <v>4.7484944594271529E-2</v>
          </cell>
          <cell r="H1403">
            <v>4.8990253021669948E-2</v>
          </cell>
          <cell r="I1403">
            <v>5.1545640545764035E-2</v>
          </cell>
          <cell r="J1403">
            <v>3.6575764951136659E-2</v>
          </cell>
          <cell r="K1403">
            <v>4.51508682484471E-2</v>
          </cell>
          <cell r="L1403">
            <v>5.2033823871725608E-2</v>
          </cell>
          <cell r="M1403">
            <v>5.2405797391162877E-2</v>
          </cell>
          <cell r="N1403">
            <v>5.6616978138560918E-2</v>
          </cell>
        </row>
        <row r="1404">
          <cell r="D1404" t="str">
            <v>9.3.10</v>
          </cell>
          <cell r="E1404">
            <v>3.8010824802306276E-2</v>
          </cell>
          <cell r="F1404">
            <v>4.6917684377620755E-2</v>
          </cell>
          <cell r="G1404">
            <v>5.040193955467507E-2</v>
          </cell>
          <cell r="H1404">
            <v>5.0784333321893763E-2</v>
          </cell>
          <cell r="I1404">
            <v>4.5336270034599488E-2</v>
          </cell>
          <cell r="J1404">
            <v>3.9000625694830593E-2</v>
          </cell>
          <cell r="K1404">
            <v>4.9726746394942706E-2</v>
          </cell>
          <cell r="L1404">
            <v>5.3768147165265373E-2</v>
          </cell>
          <cell r="M1404">
            <v>5.2894725298035017E-2</v>
          </cell>
          <cell r="N1404">
            <v>4.7350195653956234E-2</v>
          </cell>
        </row>
        <row r="1405">
          <cell r="D1405" t="str">
            <v>9.3.11</v>
          </cell>
          <cell r="E1405">
            <v>3.7718173513489696E-2</v>
          </cell>
          <cell r="F1405">
            <v>5.0274530446257883E-2</v>
          </cell>
          <cell r="G1405">
            <v>5.2595908446236496E-2</v>
          </cell>
          <cell r="H1405">
            <v>5.0521145892560154E-2</v>
          </cell>
          <cell r="I1405">
            <v>4.2214980250254053E-2</v>
          </cell>
          <cell r="J1405">
            <v>4.1778908729107639E-2</v>
          </cell>
          <cell r="K1405">
            <v>5.2043932967879111E-2</v>
          </cell>
          <cell r="L1405">
            <v>5.4956764628601475E-2</v>
          </cell>
          <cell r="M1405">
            <v>4.9545342394834227E-2</v>
          </cell>
          <cell r="N1405">
            <v>3.8149541542766667E-2</v>
          </cell>
        </row>
        <row r="1406">
          <cell r="D1406" t="str">
            <v>9.3.12</v>
          </cell>
          <cell r="E1406">
            <v>3.9207995029920548E-2</v>
          </cell>
          <cell r="F1406">
            <v>5.2950908931740613E-2</v>
          </cell>
          <cell r="G1406">
            <v>5.323563530020875E-2</v>
          </cell>
          <cell r="H1406">
            <v>5.3909133322635784E-2</v>
          </cell>
          <cell r="I1406">
            <v>3.7350847786254693E-2</v>
          </cell>
          <cell r="J1406">
            <v>3.9313833272599651E-2</v>
          </cell>
          <cell r="K1406">
            <v>5.4242455400686382E-2</v>
          </cell>
          <cell r="L1406">
            <v>5.7054223817259123E-2</v>
          </cell>
          <cell r="M1406">
            <v>4.9111295095339562E-2</v>
          </cell>
          <cell r="N1406">
            <v>3.4970404443412102E-2</v>
          </cell>
        </row>
        <row r="1407">
          <cell r="D1407" t="str">
            <v>9.3.13</v>
          </cell>
          <cell r="E1407">
            <v>4.0843922199455825E-2</v>
          </cell>
          <cell r="F1407">
            <v>5.3518496621278798E-2</v>
          </cell>
          <cell r="G1407">
            <v>5.4251821682479932E-2</v>
          </cell>
          <cell r="H1407">
            <v>5.3178527337637692E-2</v>
          </cell>
          <cell r="I1407">
            <v>3.5687260842802486E-2</v>
          </cell>
          <cell r="J1407">
            <v>4.044314843579791E-2</v>
          </cell>
          <cell r="K1407">
            <v>5.5570349357073501E-2</v>
          </cell>
          <cell r="L1407">
            <v>5.7807640360494808E-2</v>
          </cell>
          <cell r="M1407">
            <v>5.1961569877820774E-2</v>
          </cell>
          <cell r="N1407">
            <v>3.5043684631506901E-2</v>
          </cell>
        </row>
        <row r="1408">
          <cell r="D1408" t="str">
            <v>9.3.14</v>
          </cell>
          <cell r="E1408">
            <v>4.1797000851370836E-2</v>
          </cell>
          <cell r="F1408">
            <v>5.48721143277675E-2</v>
          </cell>
          <cell r="G1408">
            <v>5.4517656615226048E-2</v>
          </cell>
          <cell r="H1408">
            <v>5.6467964408711754E-2</v>
          </cell>
          <cell r="I1408">
            <v>3.5210159392024723E-2</v>
          </cell>
          <cell r="J1408">
            <v>4.0062981508929292E-2</v>
          </cell>
          <cell r="K1408">
            <v>5.6731503829973211E-2</v>
          </cell>
          <cell r="L1408">
            <v>5.8056914036653272E-2</v>
          </cell>
          <cell r="M1408">
            <v>5.4874776891358792E-2</v>
          </cell>
          <cell r="N1408">
            <v>3.6704460379516746E-2</v>
          </cell>
        </row>
        <row r="1409">
          <cell r="D1409" t="str">
            <v>9.3.15</v>
          </cell>
          <cell r="E1409">
            <v>4.2563872578217317E-2</v>
          </cell>
          <cell r="F1409">
            <v>5.5126778783540699E-2</v>
          </cell>
          <cell r="G1409">
            <v>5.4143202841158117E-2</v>
          </cell>
          <cell r="H1409">
            <v>5.3127049267759234E-2</v>
          </cell>
          <cell r="I1409">
            <v>3.5115534672757277E-2</v>
          </cell>
          <cell r="J1409">
            <v>4.4917920207012331E-2</v>
          </cell>
          <cell r="K1409">
            <v>5.7744359361692386E-2</v>
          </cell>
          <cell r="L1409">
            <v>5.5402362795896033E-2</v>
          </cell>
          <cell r="M1409">
            <v>5.4248045907951993E-2</v>
          </cell>
          <cell r="N1409">
            <v>3.1298828626040012E-2</v>
          </cell>
        </row>
        <row r="1410">
          <cell r="D1410" t="str">
            <v>9.3.16</v>
          </cell>
          <cell r="E1410">
            <v>4.7642026127630854E-2</v>
          </cell>
          <cell r="F1410">
            <v>5.349057510472921E-2</v>
          </cell>
          <cell r="G1410">
            <v>4.9947285818509837E-2</v>
          </cell>
          <cell r="H1410">
            <v>4.7137332360042264E-2</v>
          </cell>
          <cell r="I1410">
            <v>3.4145360082917769E-2</v>
          </cell>
          <cell r="J1410">
            <v>5.0146223906383111E-2</v>
          </cell>
          <cell r="K1410">
            <v>5.6271839580275276E-2</v>
          </cell>
          <cell r="L1410">
            <v>5.2387174122425495E-2</v>
          </cell>
          <cell r="M1410">
            <v>4.7726045632901115E-2</v>
          </cell>
          <cell r="N1410">
            <v>2.9635461640827369E-2</v>
          </cell>
        </row>
        <row r="1411">
          <cell r="D1411" t="str">
            <v>9.3.17</v>
          </cell>
          <cell r="E1411">
            <v>5.3413955925963444E-2</v>
          </cell>
          <cell r="F1411">
            <v>4.8613762012695273E-2</v>
          </cell>
          <cell r="G1411">
            <v>4.7537825217114277E-2</v>
          </cell>
          <cell r="H1411">
            <v>4.3007434639083075E-2</v>
          </cell>
          <cell r="I1411">
            <v>3.5622470031839104E-2</v>
          </cell>
          <cell r="J1411">
            <v>5.4441881734086407E-2</v>
          </cell>
          <cell r="K1411">
            <v>5.1577996934822061E-2</v>
          </cell>
          <cell r="L1411">
            <v>4.7651572865365768E-2</v>
          </cell>
          <cell r="M1411">
            <v>4.0037300303536964E-2</v>
          </cell>
          <cell r="N1411">
            <v>2.9370429899726377E-2</v>
          </cell>
        </row>
        <row r="1412">
          <cell r="D1412" t="str">
            <v>9.3.18</v>
          </cell>
          <cell r="E1412">
            <v>6.0200916621154288E-2</v>
          </cell>
          <cell r="F1412">
            <v>3.9298719931893961E-2</v>
          </cell>
          <cell r="G1412">
            <v>4.4739097259197849E-2</v>
          </cell>
          <cell r="H1412">
            <v>4.0705240282007067E-2</v>
          </cell>
          <cell r="I1412">
            <v>3.5397359632817517E-2</v>
          </cell>
          <cell r="J1412">
            <v>6.2092864621594156E-2</v>
          </cell>
          <cell r="K1412">
            <v>4.3748387545737497E-2</v>
          </cell>
          <cell r="L1412">
            <v>4.5031271380071514E-2</v>
          </cell>
          <cell r="M1412">
            <v>3.7172588126872123E-2</v>
          </cell>
          <cell r="N1412">
            <v>2.9018436238099871E-2</v>
          </cell>
        </row>
        <row r="1413">
          <cell r="D1413" t="str">
            <v>9.3.19</v>
          </cell>
          <cell r="E1413">
            <v>6.0212167604981208E-2</v>
          </cell>
          <cell r="F1413">
            <v>3.6675445698963555E-2</v>
          </cell>
          <cell r="G1413">
            <v>4.2973290440238829E-2</v>
          </cell>
          <cell r="H1413">
            <v>4.0109590318041718E-2</v>
          </cell>
          <cell r="I1413">
            <v>3.7197881201859295E-2</v>
          </cell>
          <cell r="J1413">
            <v>6.6123175319148186E-2</v>
          </cell>
          <cell r="K1413">
            <v>3.6317573624427377E-2</v>
          </cell>
          <cell r="L1413">
            <v>4.2893524485139771E-2</v>
          </cell>
          <cell r="M1413">
            <v>3.5573554173637799E-2</v>
          </cell>
          <cell r="N1413">
            <v>3.4876498007183121E-2</v>
          </cell>
        </row>
        <row r="1414">
          <cell r="D1414" t="str">
            <v>9.3.20</v>
          </cell>
          <cell r="E1414">
            <v>6.0813978509642153E-2</v>
          </cell>
          <cell r="F1414">
            <v>4.1426977137263933E-2</v>
          </cell>
          <cell r="G1414">
            <v>4.1541302747885103E-2</v>
          </cell>
          <cell r="H1414">
            <v>3.9624664580954594E-2</v>
          </cell>
          <cell r="I1414">
            <v>3.818137557702244E-2</v>
          </cell>
          <cell r="J1414">
            <v>6.3505010230466535E-2</v>
          </cell>
          <cell r="K1414">
            <v>3.7152695311392175E-2</v>
          </cell>
          <cell r="L1414">
            <v>4.2742172317286407E-2</v>
          </cell>
          <cell r="M1414">
            <v>3.5337650854573431E-2</v>
          </cell>
          <cell r="N1414">
            <v>4.2569984911744012E-2</v>
          </cell>
        </row>
        <row r="1415">
          <cell r="D1415" t="str">
            <v>9.3.21</v>
          </cell>
          <cell r="E1415">
            <v>5.9232456536441561E-2</v>
          </cell>
          <cell r="F1415">
            <v>4.2039494872799163E-2</v>
          </cell>
          <cell r="G1415">
            <v>4.0200764157321711E-2</v>
          </cell>
          <cell r="H1415">
            <v>3.9030579828573386E-2</v>
          </cell>
          <cell r="I1415">
            <v>3.9480205322381293E-2</v>
          </cell>
          <cell r="J1415">
            <v>5.8725242585890826E-2</v>
          </cell>
          <cell r="K1415">
            <v>3.8066951412294436E-2</v>
          </cell>
          <cell r="L1415">
            <v>3.985074862261849E-2</v>
          </cell>
          <cell r="M1415">
            <v>3.4071047157156781E-2</v>
          </cell>
          <cell r="N1415">
            <v>4.3103779775518013E-2</v>
          </cell>
        </row>
        <row r="1416">
          <cell r="D1416" t="str">
            <v>9.3.22</v>
          </cell>
          <cell r="E1416">
            <v>5.1858680262201078E-2</v>
          </cell>
          <cell r="F1416">
            <v>4.0241731231779466E-2</v>
          </cell>
          <cell r="G1416">
            <v>3.7587949075760831E-2</v>
          </cell>
          <cell r="H1416">
            <v>4.018622771486529E-2</v>
          </cell>
          <cell r="I1416">
            <v>4.0880530626495791E-2</v>
          </cell>
          <cell r="J1416">
            <v>5.0361961228324439E-2</v>
          </cell>
          <cell r="K1416">
            <v>3.7771902735384597E-2</v>
          </cell>
          <cell r="L1416">
            <v>3.523628375370657E-2</v>
          </cell>
          <cell r="M1416">
            <v>3.4296862809772337E-2</v>
          </cell>
          <cell r="N1416">
            <v>4.1875015093956712E-2</v>
          </cell>
        </row>
        <row r="1417">
          <cell r="D1417" t="str">
            <v>9.3.23</v>
          </cell>
          <cell r="E1417">
            <v>4.3070939064801791E-2</v>
          </cell>
          <cell r="F1417">
            <v>3.7641659385840957E-2</v>
          </cell>
          <cell r="G1417">
            <v>3.4820648628415413E-2</v>
          </cell>
          <cell r="H1417">
            <v>3.8532784574016654E-2</v>
          </cell>
          <cell r="I1417">
            <v>4.4121397126144817E-2</v>
          </cell>
          <cell r="J1417">
            <v>4.038076829529668E-2</v>
          </cell>
          <cell r="K1417">
            <v>3.6523642936628888E-2</v>
          </cell>
          <cell r="L1417">
            <v>3.1202529214312692E-2</v>
          </cell>
          <cell r="M1417">
            <v>3.3674018817107278E-2</v>
          </cell>
          <cell r="N1417">
            <v>4.3325175082124086E-2</v>
          </cell>
        </row>
        <row r="1418">
          <cell r="D1418" t="str">
            <v>9.3.24</v>
          </cell>
          <cell r="E1418">
            <v>3.5498905729582371E-2</v>
          </cell>
          <cell r="F1418">
            <v>3.598046960142498E-2</v>
          </cell>
          <cell r="G1418">
            <v>3.2032801283059228E-2</v>
          </cell>
          <cell r="H1418">
            <v>3.5903982733049573E-2</v>
          </cell>
          <cell r="I1418">
            <v>4.2562138455974098E-2</v>
          </cell>
          <cell r="J1418">
            <v>3.4644903056816223E-2</v>
          </cell>
          <cell r="K1418">
            <v>3.4044089637527163E-2</v>
          </cell>
          <cell r="L1418">
            <v>2.7810970602674939E-2</v>
          </cell>
          <cell r="M1418">
            <v>3.2973064820012901E-2</v>
          </cell>
          <cell r="N1418">
            <v>4.5790685455831273E-2</v>
          </cell>
        </row>
        <row r="1419">
          <cell r="D1419" t="str">
            <v>9.4.1</v>
          </cell>
          <cell r="E1419">
            <v>2.8675099091984211E-2</v>
          </cell>
          <cell r="F1419">
            <v>3.3611241612756089E-2</v>
          </cell>
          <cell r="G1419">
            <v>3.0363756911629489E-2</v>
          </cell>
          <cell r="H1419">
            <v>3.3685326554354432E-2</v>
          </cell>
          <cell r="I1419">
            <v>4.1172560133697821E-2</v>
          </cell>
          <cell r="J1419">
            <v>2.8246315535694597E-2</v>
          </cell>
          <cell r="K1419">
            <v>3.3181146406468708E-2</v>
          </cell>
          <cell r="L1419">
            <v>2.7188477594729935E-2</v>
          </cell>
          <cell r="M1419">
            <v>3.2279101227880212E-2</v>
          </cell>
          <cell r="N1419">
            <v>4.7277162971561773E-2</v>
          </cell>
        </row>
        <row r="1420">
          <cell r="D1420" t="str">
            <v>9.4.2</v>
          </cell>
          <cell r="E1420">
            <v>2.6707187437270793E-2</v>
          </cell>
          <cell r="F1420">
            <v>3.1950932361201265E-2</v>
          </cell>
          <cell r="G1420">
            <v>2.9599347676466246E-2</v>
          </cell>
          <cell r="H1420">
            <v>3.1509044245414855E-2</v>
          </cell>
          <cell r="I1420">
            <v>4.1104318735284015E-2</v>
          </cell>
          <cell r="J1420">
            <v>2.4910362926129186E-2</v>
          </cell>
          <cell r="K1420">
            <v>3.1762556732455913E-2</v>
          </cell>
          <cell r="L1420">
            <v>2.5735416227427733E-2</v>
          </cell>
          <cell r="M1420">
            <v>3.228648908567143E-2</v>
          </cell>
          <cell r="N1420">
            <v>4.3571269606516479E-2</v>
          </cell>
        </row>
        <row r="1421">
          <cell r="D1421" t="str">
            <v>9.4.3</v>
          </cell>
          <cell r="E1421">
            <v>2.5778077471979785E-2</v>
          </cell>
          <cell r="F1421">
            <v>3.1233276400605248E-2</v>
          </cell>
          <cell r="G1421">
            <v>2.929540932120988E-2</v>
          </cell>
          <cell r="H1421">
            <v>3.0821069516308197E-2</v>
          </cell>
          <cell r="I1421">
            <v>4.2566840259566308E-2</v>
          </cell>
          <cell r="J1421">
            <v>2.3914574612126867E-2</v>
          </cell>
          <cell r="K1421">
            <v>3.0854387248909626E-2</v>
          </cell>
          <cell r="L1421">
            <v>2.4302409239782073E-2</v>
          </cell>
          <cell r="M1421">
            <v>3.1551169215143178E-2</v>
          </cell>
          <cell r="N1421">
            <v>4.4825404418919246E-2</v>
          </cell>
        </row>
        <row r="1422">
          <cell r="D1422" t="str">
            <v>9.4.4</v>
          </cell>
          <cell r="E1422">
            <v>2.6125704949372809E-2</v>
          </cell>
          <cell r="F1422">
            <v>3.09059162369274E-2</v>
          </cell>
          <cell r="G1422">
            <v>2.9001840870097172E-2</v>
          </cell>
          <cell r="H1422">
            <v>2.9839248547015799E-2</v>
          </cell>
          <cell r="I1422">
            <v>4.1961486030224947E-2</v>
          </cell>
          <cell r="J1422">
            <v>2.3114136552317595E-2</v>
          </cell>
          <cell r="K1422">
            <v>3.0059556525369034E-2</v>
          </cell>
          <cell r="L1422">
            <v>2.3782796275159467E-2</v>
          </cell>
          <cell r="M1422">
            <v>3.0963059251713984E-2</v>
          </cell>
          <cell r="N1422">
            <v>4.8958624236920711E-2</v>
          </cell>
        </row>
        <row r="1423">
          <cell r="D1423" t="str">
            <v>9.4.5</v>
          </cell>
          <cell r="E1423">
            <v>2.7007017994300584E-2</v>
          </cell>
          <cell r="F1423">
            <v>3.1208958775081445E-2</v>
          </cell>
          <cell r="G1423">
            <v>3.1151433619215088E-2</v>
          </cell>
          <cell r="H1423">
            <v>3.0985406395125585E-2</v>
          </cell>
          <cell r="I1423">
            <v>4.1437571915713574E-2</v>
          </cell>
          <cell r="J1423">
            <v>2.3661348610204202E-2</v>
          </cell>
          <cell r="K1423">
            <v>2.9208699548792013E-2</v>
          </cell>
          <cell r="L1423">
            <v>2.5845438747762857E-2</v>
          </cell>
          <cell r="M1423">
            <v>3.2745995598660926E-2</v>
          </cell>
          <cell r="N1423">
            <v>5.0998057457581243E-2</v>
          </cell>
        </row>
        <row r="1424">
          <cell r="D1424" t="str">
            <v>9.4.6</v>
          </cell>
          <cell r="E1424">
            <v>2.9743727146778979E-2</v>
          </cell>
          <cell r="F1424">
            <v>3.3048769214237675E-2</v>
          </cell>
          <cell r="G1424">
            <v>3.3501041786495038E-2</v>
          </cell>
          <cell r="H1424">
            <v>3.3032821055748639E-2</v>
          </cell>
          <cell r="I1424">
            <v>4.8642111444197791E-2</v>
          </cell>
          <cell r="J1424">
            <v>2.9670005994707999E-2</v>
          </cell>
          <cell r="K1424">
            <v>3.143057953951911E-2</v>
          </cell>
          <cell r="L1424">
            <v>3.4274311240113188E-2</v>
          </cell>
          <cell r="M1424">
            <v>4.2412961914407389E-2</v>
          </cell>
          <cell r="N1424">
            <v>5.8864604197478042E-2</v>
          </cell>
        </row>
        <row r="1425">
          <cell r="D1425" t="str">
            <v>9.4.7</v>
          </cell>
          <cell r="E1425">
            <v>3.6948386765613662E-2</v>
          </cell>
          <cell r="F1425">
            <v>3.5324901753584027E-2</v>
          </cell>
          <cell r="G1425">
            <v>3.89834981594245E-2</v>
          </cell>
          <cell r="H1425">
            <v>4.053806355969429E-2</v>
          </cell>
          <cell r="I1425">
            <v>5.483916816501877E-2</v>
          </cell>
          <cell r="J1425">
            <v>3.9116163222979623E-2</v>
          </cell>
          <cell r="K1425">
            <v>3.2598572317500102E-2</v>
          </cell>
          <cell r="L1425">
            <v>4.0285441099232135E-2</v>
          </cell>
          <cell r="M1425">
            <v>4.8350154543040029E-2</v>
          </cell>
          <cell r="N1425">
            <v>5.8811894779260555E-2</v>
          </cell>
        </row>
        <row r="1426">
          <cell r="D1426" t="str">
            <v>9.4.8</v>
          </cell>
          <cell r="E1426">
            <v>4.1132808414214718E-2</v>
          </cell>
          <cell r="F1426">
            <v>3.8687821484799337E-2</v>
          </cell>
          <cell r="G1426">
            <v>4.2959178000323776E-2</v>
          </cell>
          <cell r="H1426">
            <v>4.4799038223812933E-2</v>
          </cell>
          <cell r="I1426">
            <v>5.417848307209866E-2</v>
          </cell>
          <cell r="J1426">
            <v>4.1056010460610082E-2</v>
          </cell>
          <cell r="K1426">
            <v>3.715000659452497E-2</v>
          </cell>
          <cell r="L1426">
            <v>4.4606677529562849E-2</v>
          </cell>
          <cell r="M1426">
            <v>5.1724672599329301E-2</v>
          </cell>
          <cell r="N1426">
            <v>5.7068168587118384E-2</v>
          </cell>
        </row>
        <row r="1427">
          <cell r="D1427" t="str">
            <v>9.4.9</v>
          </cell>
          <cell r="E1427">
            <v>3.796779112630301E-2</v>
          </cell>
          <cell r="F1427">
            <v>4.5832362186240212E-2</v>
          </cell>
          <cell r="G1427">
            <v>4.8288701855098065E-2</v>
          </cell>
          <cell r="H1427">
            <v>5.0785520946739091E-2</v>
          </cell>
          <cell r="I1427">
            <v>5.1175976814523814E-2</v>
          </cell>
          <cell r="J1427">
            <v>3.7318319386706073E-2</v>
          </cell>
          <cell r="K1427">
            <v>4.4239986686282359E-2</v>
          </cell>
          <cell r="L1427">
            <v>5.2517789418208172E-2</v>
          </cell>
          <cell r="M1427">
            <v>5.4091614544265858E-2</v>
          </cell>
          <cell r="N1427">
            <v>5.1894014819874552E-2</v>
          </cell>
        </row>
        <row r="1428">
          <cell r="D1428" t="str">
            <v>9.4.10</v>
          </cell>
          <cell r="E1428">
            <v>3.835957215539619E-2</v>
          </cell>
          <cell r="F1428">
            <v>4.8255363138603805E-2</v>
          </cell>
          <cell r="G1428">
            <v>5.0306602713582373E-2</v>
          </cell>
          <cell r="H1428">
            <v>5.171507147108282E-2</v>
          </cell>
          <cell r="I1428">
            <v>4.333196235749133E-2</v>
          </cell>
          <cell r="J1428">
            <v>3.8940359757569237E-2</v>
          </cell>
          <cell r="K1428">
            <v>4.8928332800197573E-2</v>
          </cell>
          <cell r="L1428">
            <v>5.4136173997406445E-2</v>
          </cell>
          <cell r="M1428">
            <v>5.3279041395352916E-2</v>
          </cell>
          <cell r="N1428">
            <v>4.8219767655240525E-2</v>
          </cell>
        </row>
        <row r="1429">
          <cell r="D1429" t="str">
            <v>9.4.11</v>
          </cell>
          <cell r="E1429">
            <v>3.9795309943325495E-2</v>
          </cell>
          <cell r="F1429">
            <v>5.072560418277669E-2</v>
          </cell>
          <cell r="G1429">
            <v>5.1392508437154337E-2</v>
          </cell>
          <cell r="H1429">
            <v>4.9462541984076402E-2</v>
          </cell>
          <cell r="I1429">
            <v>4.1419589385050484E-2</v>
          </cell>
          <cell r="J1429">
            <v>3.9563445509125772E-2</v>
          </cell>
          <cell r="K1429">
            <v>5.125598244124862E-2</v>
          </cell>
          <cell r="L1429">
            <v>5.5718977810645755E-2</v>
          </cell>
          <cell r="M1429">
            <v>5.0777385055877748E-2</v>
          </cell>
          <cell r="N1429">
            <v>4.6097828269222027E-2</v>
          </cell>
        </row>
        <row r="1430">
          <cell r="D1430" t="str">
            <v>9.4.12</v>
          </cell>
          <cell r="E1430">
            <v>4.1097941630890041E-2</v>
          </cell>
          <cell r="F1430">
            <v>5.277877632424819E-2</v>
          </cell>
          <cell r="G1430">
            <v>5.2703888871959231E-2</v>
          </cell>
          <cell r="H1430">
            <v>5.2611194579181488E-2</v>
          </cell>
          <cell r="I1430">
            <v>4.0084847573845381E-2</v>
          </cell>
          <cell r="J1430">
            <v>4.2154316486291997E-2</v>
          </cell>
          <cell r="K1430">
            <v>5.2077799761726405E-2</v>
          </cell>
          <cell r="L1430">
            <v>5.640009349277187E-2</v>
          </cell>
          <cell r="M1430">
            <v>4.9781574792118456E-2</v>
          </cell>
          <cell r="N1430">
            <v>3.8370401514250141E-2</v>
          </cell>
        </row>
        <row r="1431">
          <cell r="D1431" t="str">
            <v>9.4.13</v>
          </cell>
          <cell r="E1431">
            <v>4.3508505592766235E-2</v>
          </cell>
          <cell r="F1431">
            <v>5.2190786463261023E-2</v>
          </cell>
          <cell r="G1431">
            <v>5.2736200550552351E-2</v>
          </cell>
          <cell r="H1431">
            <v>5.2392253753408793E-2</v>
          </cell>
          <cell r="I1431">
            <v>3.729571095894612E-2</v>
          </cell>
          <cell r="J1431">
            <v>4.4731492947946989E-2</v>
          </cell>
          <cell r="K1431">
            <v>5.3327568607053281E-2</v>
          </cell>
          <cell r="L1431">
            <v>5.6202546919080006E-2</v>
          </cell>
          <cell r="M1431">
            <v>5.1456703140186154E-2</v>
          </cell>
          <cell r="N1431">
            <v>3.4498365597045638E-2</v>
          </cell>
        </row>
        <row r="1432">
          <cell r="D1432" t="str">
            <v>9.4.14</v>
          </cell>
          <cell r="E1432">
            <v>4.4899423151978965E-2</v>
          </cell>
          <cell r="F1432">
            <v>5.3469896356131481E-2</v>
          </cell>
          <cell r="G1432">
            <v>5.3060666602420398E-2</v>
          </cell>
          <cell r="H1432">
            <v>5.5678407954254938E-2</v>
          </cell>
          <cell r="I1432">
            <v>3.8486650161162671E-2</v>
          </cell>
          <cell r="J1432">
            <v>4.4862174112070212E-2</v>
          </cell>
          <cell r="K1432">
            <v>5.4850072757448416E-2</v>
          </cell>
          <cell r="L1432">
            <v>5.721555679589415E-2</v>
          </cell>
          <cell r="M1432">
            <v>5.4734996628947867E-2</v>
          </cell>
          <cell r="N1432">
            <v>3.1110886436787843E-2</v>
          </cell>
        </row>
        <row r="1433">
          <cell r="D1433" t="str">
            <v>9.4.15</v>
          </cell>
          <cell r="E1433">
            <v>4.6573555299015607E-2</v>
          </cell>
          <cell r="F1433">
            <v>5.3846031286780768E-2</v>
          </cell>
          <cell r="G1433">
            <v>5.2622644208188171E-2</v>
          </cell>
          <cell r="H1433">
            <v>5.2629104207082431E-2</v>
          </cell>
          <cell r="I1433">
            <v>3.5826273076716479E-2</v>
          </cell>
          <cell r="J1433">
            <v>4.7316776327517372E-2</v>
          </cell>
          <cell r="K1433">
            <v>5.7051298478292337E-2</v>
          </cell>
          <cell r="L1433">
            <v>5.586274159963972E-2</v>
          </cell>
          <cell r="M1433">
            <v>5.2974953520341608E-2</v>
          </cell>
          <cell r="N1433">
            <v>3.5525223151949233E-2</v>
          </cell>
        </row>
        <row r="1434">
          <cell r="D1434" t="str">
            <v>9.4.16</v>
          </cell>
          <cell r="E1434">
            <v>4.8983002470730515E-2</v>
          </cell>
          <cell r="F1434">
            <v>5.3277713171053814E-2</v>
          </cell>
          <cell r="G1434">
            <v>4.8848435107225627E-2</v>
          </cell>
          <cell r="H1434">
            <v>4.8281031580566069E-2</v>
          </cell>
          <cell r="I1434">
            <v>3.5241783193849616E-2</v>
          </cell>
          <cell r="J1434">
            <v>5.0814053662757964E-2</v>
          </cell>
          <cell r="K1434">
            <v>5.6897986903758219E-2</v>
          </cell>
          <cell r="L1434">
            <v>5.3057675443984542E-2</v>
          </cell>
          <cell r="M1434">
            <v>4.7765875320687753E-2</v>
          </cell>
          <cell r="N1434">
            <v>4.2213873653161343E-2</v>
          </cell>
        </row>
        <row r="1435">
          <cell r="D1435" t="str">
            <v>9.4.17</v>
          </cell>
          <cell r="E1435">
            <v>5.2468079929088002E-2</v>
          </cell>
          <cell r="F1435">
            <v>4.9212707456342056E-2</v>
          </cell>
          <cell r="G1435">
            <v>4.7688060509521936E-2</v>
          </cell>
          <cell r="H1435">
            <v>4.4258832509276536E-2</v>
          </cell>
          <cell r="I1435">
            <v>3.5681605922984513E-2</v>
          </cell>
          <cell r="J1435">
            <v>5.5385179030695141E-2</v>
          </cell>
          <cell r="K1435">
            <v>5.3535348088512874E-2</v>
          </cell>
          <cell r="L1435">
            <v>4.8569906621714336E-2</v>
          </cell>
          <cell r="M1435">
            <v>3.9212560160876542E-2</v>
          </cell>
          <cell r="N1435">
            <v>3.3931097179933097E-2</v>
          </cell>
        </row>
        <row r="1436">
          <cell r="D1436" t="str">
            <v>9.4.18</v>
          </cell>
          <cell r="E1436">
            <v>5.754879150055936E-2</v>
          </cell>
          <cell r="F1436">
            <v>4.0893889127197595E-2</v>
          </cell>
          <cell r="G1436">
            <v>4.5337297512007817E-2</v>
          </cell>
          <cell r="H1436">
            <v>4.1221371284787693E-2</v>
          </cell>
          <cell r="I1436">
            <v>3.7370926351623493E-2</v>
          </cell>
          <cell r="J1436">
            <v>6.157976617590144E-2</v>
          </cell>
          <cell r="K1436">
            <v>4.4665044139782548E-2</v>
          </cell>
          <cell r="L1436">
            <v>4.6212687308742131E-2</v>
          </cell>
          <cell r="M1436">
            <v>3.8086595908622602E-2</v>
          </cell>
          <cell r="N1436">
            <v>2.9504328028895858E-2</v>
          </cell>
        </row>
        <row r="1437">
          <cell r="D1437" t="str">
            <v>9.4.19</v>
          </cell>
          <cell r="E1437">
            <v>5.9624815237046755E-2</v>
          </cell>
          <cell r="F1437">
            <v>3.6188477418915233E-2</v>
          </cell>
          <cell r="G1437">
            <v>4.3333325320225588E-2</v>
          </cell>
          <cell r="H1437">
            <v>3.9493996424374865E-2</v>
          </cell>
          <cell r="I1437">
            <v>3.6804476635735946E-2</v>
          </cell>
          <cell r="J1437">
            <v>6.4268723997881777E-2</v>
          </cell>
          <cell r="K1437">
            <v>3.7514387492308454E-2</v>
          </cell>
          <cell r="L1437">
            <v>4.2296294647847545E-2</v>
          </cell>
          <cell r="M1437">
            <v>3.5707705699850857E-2</v>
          </cell>
          <cell r="N1437">
            <v>2.7130760250646129E-2</v>
          </cell>
        </row>
        <row r="1438">
          <cell r="D1438" t="str">
            <v>9.4.20</v>
          </cell>
          <cell r="E1438">
            <v>5.9261408321481218E-2</v>
          </cell>
          <cell r="F1438">
            <v>4.0956448067443564E-2</v>
          </cell>
          <cell r="G1438">
            <v>4.26273646356903E-2</v>
          </cell>
          <cell r="H1438">
            <v>3.9360111746744086E-2</v>
          </cell>
          <cell r="I1438">
            <v>3.8450800372468931E-2</v>
          </cell>
          <cell r="J1438">
            <v>6.2487711574015357E-2</v>
          </cell>
          <cell r="K1438">
            <v>3.9691891722352386E-2</v>
          </cell>
          <cell r="L1438">
            <v>4.2306173906074759E-2</v>
          </cell>
          <cell r="M1438">
            <v>3.5721751750466262E-2</v>
          </cell>
          <cell r="N1438">
            <v>2.730676655358287E-2</v>
          </cell>
        </row>
        <row r="1439">
          <cell r="D1439" t="str">
            <v>9.4.21</v>
          </cell>
          <cell r="E1439">
            <v>5.8077627735910846E-2</v>
          </cell>
          <cell r="F1439">
            <v>4.2429708319917728E-2</v>
          </cell>
          <cell r="G1439">
            <v>4.1584134602864142E-2</v>
          </cell>
          <cell r="H1439">
            <v>3.8872701515107841E-2</v>
          </cell>
          <cell r="I1439">
            <v>3.771374716054688E-2</v>
          </cell>
          <cell r="J1439">
            <v>5.7954277982843166E-2</v>
          </cell>
          <cell r="K1439">
            <v>3.9925866259867424E-2</v>
          </cell>
          <cell r="L1439">
            <v>3.9879568240397352E-2</v>
          </cell>
          <cell r="M1439">
            <v>3.4489073996783644E-2</v>
          </cell>
          <cell r="N1439">
            <v>3.132377905773643E-2</v>
          </cell>
        </row>
        <row r="1440">
          <cell r="D1440" t="str">
            <v>9.4.22</v>
          </cell>
          <cell r="E1440">
            <v>5.0696018448592145E-2</v>
          </cell>
          <cell r="F1440">
            <v>4.0534579816962374E-2</v>
          </cell>
          <cell r="G1440">
            <v>3.8732864646661182E-2</v>
          </cell>
          <cell r="H1440">
            <v>3.9448959835646773E-2</v>
          </cell>
          <cell r="I1440">
            <v>4.0325594466729217E-2</v>
          </cell>
          <cell r="J1440">
            <v>4.9033325520172741E-2</v>
          </cell>
          <cell r="K1440">
            <v>3.8517591352969942E-2</v>
          </cell>
          <cell r="L1440">
            <v>3.5124544901292971E-2</v>
          </cell>
          <cell r="M1440">
            <v>3.4435261205464904E-2</v>
          </cell>
          <cell r="N1440">
            <v>3.5850521432800216E-2</v>
          </cell>
        </row>
        <row r="1441">
          <cell r="D1441" t="str">
            <v>9.4.23</v>
          </cell>
          <cell r="E1441">
            <v>4.30177761061123E-2</v>
          </cell>
          <cell r="F1441">
            <v>3.7386235576599647E-2</v>
          </cell>
          <cell r="G1441">
            <v>3.4166671792698826E-2</v>
          </cell>
          <cell r="H1441">
            <v>3.5943106420875774E-2</v>
          </cell>
          <cell r="I1441">
            <v>4.1956586943345586E-2</v>
          </cell>
          <cell r="J1441">
            <v>3.8483666780735351E-2</v>
          </cell>
          <cell r="K1441">
            <v>3.6114473235974463E-2</v>
          </cell>
          <cell r="L1441">
            <v>3.0679097380542985E-2</v>
          </cell>
          <cell r="M1441">
            <v>3.2749917547858734E-2</v>
          </cell>
          <cell r="N1441">
            <v>3.7101060086065334E-2</v>
          </cell>
        </row>
        <row r="1442">
          <cell r="D1442" t="str">
            <v>9.4.24</v>
          </cell>
          <cell r="E1442">
            <v>3.6002372079288004E-2</v>
          </cell>
          <cell r="F1442">
            <v>3.6049603268333522E-2</v>
          </cell>
          <cell r="G1442">
            <v>3.1715126289288409E-2</v>
          </cell>
          <cell r="H1442">
            <v>3.2635775689319399E-2</v>
          </cell>
          <cell r="I1442">
            <v>4.2930928869177785E-2</v>
          </cell>
          <cell r="J1442">
            <v>3.1417492832999327E-2</v>
          </cell>
          <cell r="K1442">
            <v>3.5160864358685165E-2</v>
          </cell>
          <cell r="L1442">
            <v>2.7799203561987139E-2</v>
          </cell>
          <cell r="M1442">
            <v>3.2421385896451785E-2</v>
          </cell>
          <cell r="N1442">
            <v>3.9546140057452231E-2</v>
          </cell>
        </row>
        <row r="1443">
          <cell r="D1443" t="str">
            <v>9.5.1</v>
          </cell>
          <cell r="E1443">
            <v>3.1525311205128186E-2</v>
          </cell>
          <cell r="F1443">
            <v>3.4517479748225416E-2</v>
          </cell>
          <cell r="G1443">
            <v>3.1066830513087854E-2</v>
          </cell>
          <cell r="H1443">
            <v>3.1270661757765668E-2</v>
          </cell>
          <cell r="I1443">
            <v>4.8124866605065361E-2</v>
          </cell>
          <cell r="J1443">
            <v>2.8728460307156659E-2</v>
          </cell>
          <cell r="K1443">
            <v>3.4403139632237421E-2</v>
          </cell>
          <cell r="L1443">
            <v>2.6848771804689763E-2</v>
          </cell>
          <cell r="M1443">
            <v>3.2253266158791309E-2</v>
          </cell>
          <cell r="N1443">
            <v>3.7045710909608537E-2</v>
          </cell>
        </row>
        <row r="1444">
          <cell r="D1444" t="str">
            <v>9.5.2</v>
          </cell>
          <cell r="E1444">
            <v>2.8993445020321168E-2</v>
          </cell>
          <cell r="F1444">
            <v>3.3315912073945263E-2</v>
          </cell>
          <cell r="G1444">
            <v>2.9972719734830466E-2</v>
          </cell>
          <cell r="H1444">
            <v>3.1155059652264425E-2</v>
          </cell>
          <cell r="I1444">
            <v>4.6803058594084485E-2</v>
          </cell>
          <cell r="J1444">
            <v>2.596049855243043E-2</v>
          </cell>
          <cell r="K1444">
            <v>3.2991067604681235E-2</v>
          </cell>
          <cell r="L1444">
            <v>2.5498246395421205E-2</v>
          </cell>
          <cell r="M1444">
            <v>3.2463563396727631E-2</v>
          </cell>
          <cell r="N1444">
            <v>3.6892334383410164E-2</v>
          </cell>
        </row>
        <row r="1445">
          <cell r="D1445" t="str">
            <v>9.5.3</v>
          </cell>
          <cell r="E1445">
            <v>2.7837446916129587E-2</v>
          </cell>
          <cell r="F1445">
            <v>3.2698998395945679E-2</v>
          </cell>
          <cell r="G1445">
            <v>2.9451948263554701E-2</v>
          </cell>
          <cell r="H1445">
            <v>3.1390705602406491E-2</v>
          </cell>
          <cell r="I1445">
            <v>4.572126561279876E-2</v>
          </cell>
          <cell r="J1445">
            <v>2.4791049539280054E-2</v>
          </cell>
          <cell r="K1445">
            <v>3.2076909404092732E-2</v>
          </cell>
          <cell r="L1445">
            <v>2.4504570739357565E-2</v>
          </cell>
          <cell r="M1445">
            <v>3.2201130160794809E-2</v>
          </cell>
          <cell r="N1445">
            <v>3.5679541129217167E-2</v>
          </cell>
        </row>
        <row r="1446">
          <cell r="D1446" t="str">
            <v>9.5.4</v>
          </cell>
          <cell r="E1446">
            <v>2.7175376313234058E-2</v>
          </cell>
          <cell r="F1446">
            <v>3.2034960832401038E-2</v>
          </cell>
          <cell r="G1446">
            <v>2.9181938853621022E-2</v>
          </cell>
          <cell r="H1446">
            <v>3.0060404730101516E-2</v>
          </cell>
          <cell r="I1446">
            <v>4.5447574352898777E-2</v>
          </cell>
          <cell r="J1446">
            <v>2.4949386506712544E-2</v>
          </cell>
          <cell r="K1446">
            <v>3.0706476667391191E-2</v>
          </cell>
          <cell r="L1446">
            <v>2.372672958221175E-2</v>
          </cell>
          <cell r="M1446">
            <v>3.139131508395003E-2</v>
          </cell>
          <cell r="N1446">
            <v>3.8503676593205201E-2</v>
          </cell>
        </row>
        <row r="1447">
          <cell r="D1447" t="str">
            <v>9.5.5</v>
          </cell>
          <cell r="E1447">
            <v>2.7646696375609667E-2</v>
          </cell>
          <cell r="F1447">
            <v>3.2185585702014054E-2</v>
          </cell>
          <cell r="G1447">
            <v>3.1041006987060801E-2</v>
          </cell>
          <cell r="H1447">
            <v>3.128188299348672E-2</v>
          </cell>
          <cell r="I1447">
            <v>4.4559148112789167E-2</v>
          </cell>
          <cell r="J1447">
            <v>2.5930994454265492E-2</v>
          </cell>
          <cell r="K1447">
            <v>3.1382805696017334E-2</v>
          </cell>
          <cell r="L1447">
            <v>2.6792847589635262E-2</v>
          </cell>
          <cell r="M1447">
            <v>3.4224283711367001E-2</v>
          </cell>
          <cell r="N1447">
            <v>4.5152920160460915E-2</v>
          </cell>
        </row>
        <row r="1448">
          <cell r="D1448" t="str">
            <v>9.5.6</v>
          </cell>
          <cell r="E1448">
            <v>3.0931067313053999E-2</v>
          </cell>
          <cell r="F1448">
            <v>3.3882059644270206E-2</v>
          </cell>
          <cell r="G1448">
            <v>3.3627814994532858E-2</v>
          </cell>
          <cell r="H1448">
            <v>3.3157582676983578E-2</v>
          </cell>
          <cell r="I1448">
            <v>4.9869959908032585E-2</v>
          </cell>
          <cell r="J1448">
            <v>3.3383668712832583E-2</v>
          </cell>
          <cell r="K1448">
            <v>3.1965458698130986E-2</v>
          </cell>
          <cell r="L1448">
            <v>3.5386801608796377E-2</v>
          </cell>
          <cell r="M1448">
            <v>4.2474228668671773E-2</v>
          </cell>
          <cell r="N1448">
            <v>5.3556636451734967E-2</v>
          </cell>
        </row>
        <row r="1449">
          <cell r="D1449" t="str">
            <v>9.5.7</v>
          </cell>
          <cell r="E1449">
            <v>3.864334134379268E-2</v>
          </cell>
          <cell r="F1449">
            <v>3.5918441505807128E-2</v>
          </cell>
          <cell r="G1449">
            <v>3.907510573239862E-2</v>
          </cell>
          <cell r="H1449">
            <v>4.2090855189660804E-2</v>
          </cell>
          <cell r="I1449">
            <v>5.2476512906239503E-2</v>
          </cell>
          <cell r="J1449">
            <v>4.0765035476316706E-2</v>
          </cell>
          <cell r="K1449">
            <v>3.4163627064449809E-2</v>
          </cell>
          <cell r="L1449">
            <v>4.1639991175387137E-2</v>
          </cell>
          <cell r="M1449">
            <v>4.8315305966332892E-2</v>
          </cell>
          <cell r="N1449">
            <v>6.7067466956872768E-2</v>
          </cell>
        </row>
        <row r="1450">
          <cell r="D1450" t="str">
            <v>9.5.8</v>
          </cell>
          <cell r="E1450">
            <v>4.3767342640954353E-2</v>
          </cell>
          <cell r="F1450">
            <v>3.8454862496622326E-2</v>
          </cell>
          <cell r="G1450">
            <v>4.2759107658226533E-2</v>
          </cell>
          <cell r="H1450">
            <v>4.5674695792007378E-2</v>
          </cell>
          <cell r="I1450">
            <v>5.2933857839021221E-2</v>
          </cell>
          <cell r="J1450">
            <v>4.3193532522931087E-2</v>
          </cell>
          <cell r="K1450">
            <v>3.9893683651305349E-2</v>
          </cell>
          <cell r="L1450">
            <v>4.4976384193118266E-2</v>
          </cell>
          <cell r="M1450">
            <v>5.2631059287211415E-2</v>
          </cell>
          <cell r="N1450">
            <v>6.4524469515343769E-2</v>
          </cell>
        </row>
        <row r="1451">
          <cell r="D1451" t="str">
            <v>9.5.9</v>
          </cell>
          <cell r="E1451">
            <v>3.9818537096311453E-2</v>
          </cell>
          <cell r="F1451">
            <v>4.3939036514120601E-2</v>
          </cell>
          <cell r="G1451">
            <v>4.7017203339576555E-2</v>
          </cell>
          <cell r="H1451">
            <v>5.0001241933641E-2</v>
          </cell>
          <cell r="I1451">
            <v>5.1863439371922331E-2</v>
          </cell>
          <cell r="J1451">
            <v>4.022569446807199E-2</v>
          </cell>
          <cell r="K1451">
            <v>4.5274287069490084E-2</v>
          </cell>
          <cell r="L1451">
            <v>5.2017204824796347E-2</v>
          </cell>
          <cell r="M1451">
            <v>5.2073527075008119E-2</v>
          </cell>
          <cell r="N1451">
            <v>6.3010987175024999E-2</v>
          </cell>
        </row>
        <row r="1452">
          <cell r="D1452" t="str">
            <v>9.5.10</v>
          </cell>
          <cell r="E1452">
            <v>3.8424697310120791E-2</v>
          </cell>
          <cell r="F1452">
            <v>4.7649771795095892E-2</v>
          </cell>
          <cell r="G1452">
            <v>5.0010831386014511E-2</v>
          </cell>
          <cell r="H1452">
            <v>5.1502432874947796E-2</v>
          </cell>
          <cell r="I1452">
            <v>4.2664652483030883E-2</v>
          </cell>
          <cell r="J1452">
            <v>3.9321101865229788E-2</v>
          </cell>
          <cell r="K1452">
            <v>4.9117529250240252E-2</v>
          </cell>
          <cell r="L1452">
            <v>5.4009768121591986E-2</v>
          </cell>
          <cell r="M1452">
            <v>5.1389207497765543E-2</v>
          </cell>
          <cell r="N1452">
            <v>4.7329047642596524E-2</v>
          </cell>
        </row>
        <row r="1453">
          <cell r="D1453" t="str">
            <v>9.5.11</v>
          </cell>
          <cell r="E1453">
            <v>3.870969604449967E-2</v>
          </cell>
          <cell r="F1453">
            <v>5.1783089218902956E-2</v>
          </cell>
          <cell r="G1453">
            <v>5.3143664098979269E-2</v>
          </cell>
          <cell r="H1453">
            <v>5.0508067747041786E-2</v>
          </cell>
          <cell r="I1453">
            <v>3.851142116247535E-2</v>
          </cell>
          <cell r="J1453">
            <v>3.7774904307697872E-2</v>
          </cell>
          <cell r="K1453">
            <v>5.2854049086832035E-2</v>
          </cell>
          <cell r="L1453">
            <v>5.6234258395515005E-2</v>
          </cell>
          <cell r="M1453">
            <v>5.3000255973908755E-2</v>
          </cell>
          <cell r="N1453">
            <v>3.6966147490087767E-2</v>
          </cell>
        </row>
        <row r="1454">
          <cell r="D1454" t="str">
            <v>9.5.12</v>
          </cell>
          <cell r="E1454">
            <v>4.0472043676183483E-2</v>
          </cell>
          <cell r="F1454">
            <v>5.2397837251311988E-2</v>
          </cell>
          <cell r="G1454">
            <v>5.2605094770795967E-2</v>
          </cell>
          <cell r="H1454">
            <v>5.2707897499856084E-2</v>
          </cell>
          <cell r="I1454">
            <v>3.8432246875523192E-2</v>
          </cell>
          <cell r="J1454">
            <v>3.9216633998198962E-2</v>
          </cell>
          <cell r="K1454">
            <v>5.4196780059879386E-2</v>
          </cell>
          <cell r="L1454">
            <v>5.6508705529802875E-2</v>
          </cell>
          <cell r="M1454">
            <v>5.0521166200149466E-2</v>
          </cell>
          <cell r="N1454">
            <v>3.3210670447793592E-2</v>
          </cell>
        </row>
        <row r="1455">
          <cell r="D1455" t="str">
            <v>9.5.13</v>
          </cell>
          <cell r="E1455">
            <v>4.1787278122267693E-2</v>
          </cell>
          <cell r="F1455">
            <v>5.1573921605176508E-2</v>
          </cell>
          <cell r="G1455">
            <v>5.2347328813160829E-2</v>
          </cell>
          <cell r="H1455">
            <v>5.0167924039247434E-2</v>
          </cell>
          <cell r="I1455">
            <v>3.8201178092941282E-2</v>
          </cell>
          <cell r="J1455">
            <v>4.256858392658576E-2</v>
          </cell>
          <cell r="K1455">
            <v>5.3406178161702046E-2</v>
          </cell>
          <cell r="L1455">
            <v>5.6155051446029641E-2</v>
          </cell>
          <cell r="M1455">
            <v>5.2619986154893571E-2</v>
          </cell>
          <cell r="N1455">
            <v>3.2917613595077812E-2</v>
          </cell>
        </row>
        <row r="1456">
          <cell r="D1456" t="str">
            <v>9.5.14</v>
          </cell>
          <cell r="E1456">
            <v>4.3074271944456552E-2</v>
          </cell>
          <cell r="F1456">
            <v>5.311842066498397E-2</v>
          </cell>
          <cell r="G1456">
            <v>5.235266341780135E-2</v>
          </cell>
          <cell r="H1456">
            <v>5.3041086379260818E-2</v>
          </cell>
          <cell r="I1456">
            <v>3.4823011281217606E-2</v>
          </cell>
          <cell r="J1456">
            <v>4.2589008278189788E-2</v>
          </cell>
          <cell r="K1456">
            <v>5.5272321457305866E-2</v>
          </cell>
          <cell r="L1456">
            <v>5.6656720821892693E-2</v>
          </cell>
          <cell r="M1456">
            <v>5.3602357543691373E-2</v>
          </cell>
          <cell r="N1456">
            <v>3.2873702115184616E-2</v>
          </cell>
        </row>
        <row r="1457">
          <cell r="D1457" t="str">
            <v>9.5.15</v>
          </cell>
          <cell r="E1457">
            <v>4.2861221549219203E-2</v>
          </cell>
          <cell r="F1457">
            <v>5.3902918748844661E-2</v>
          </cell>
          <cell r="G1457">
            <v>5.2547008173719247E-2</v>
          </cell>
          <cell r="H1457">
            <v>5.0851484315254776E-2</v>
          </cell>
          <cell r="I1457">
            <v>3.594065315272138E-2</v>
          </cell>
          <cell r="J1457">
            <v>4.5062284522328862E-2</v>
          </cell>
          <cell r="K1457">
            <v>5.7014834183035629E-2</v>
          </cell>
          <cell r="L1457">
            <v>5.6200133211226647E-2</v>
          </cell>
          <cell r="M1457">
            <v>5.3417251681778126E-2</v>
          </cell>
          <cell r="N1457">
            <v>3.7066098382416091E-2</v>
          </cell>
        </row>
        <row r="1458">
          <cell r="D1458" t="str">
            <v>9.5.16</v>
          </cell>
          <cell r="E1458">
            <v>4.8028223117960157E-2</v>
          </cell>
          <cell r="F1458">
            <v>5.2663227274590566E-2</v>
          </cell>
          <cell r="G1458">
            <v>5.0068151653471393E-2</v>
          </cell>
          <cell r="H1458">
            <v>4.725642247718715E-2</v>
          </cell>
          <cell r="I1458">
            <v>3.644336833872025E-2</v>
          </cell>
          <cell r="J1458">
            <v>4.8724174748030431E-2</v>
          </cell>
          <cell r="K1458">
            <v>5.6463967655034565E-2</v>
          </cell>
          <cell r="L1458">
            <v>5.3740647103023578E-2</v>
          </cell>
          <cell r="M1458">
            <v>4.8358768010680425E-2</v>
          </cell>
          <cell r="N1458">
            <v>3.9326389534346987E-2</v>
          </cell>
        </row>
        <row r="1459">
          <cell r="D1459" t="str">
            <v>9.5.17</v>
          </cell>
          <cell r="E1459">
            <v>5.1768297628387826E-2</v>
          </cell>
          <cell r="F1459">
            <v>4.8629360796344438E-2</v>
          </cell>
          <cell r="G1459">
            <v>4.8559266453604852E-2</v>
          </cell>
          <cell r="H1459">
            <v>4.520229345693836E-2</v>
          </cell>
          <cell r="I1459">
            <v>3.6534620059275276E-2</v>
          </cell>
          <cell r="J1459">
            <v>5.3881227043044037E-2</v>
          </cell>
          <cell r="K1459">
            <v>5.3012436829333862E-2</v>
          </cell>
          <cell r="L1459">
            <v>4.8711031173159294E-2</v>
          </cell>
          <cell r="M1459">
            <v>3.9924916780796842E-2</v>
          </cell>
          <cell r="N1459">
            <v>3.8114746342722619E-2</v>
          </cell>
        </row>
        <row r="1460">
          <cell r="D1460" t="str">
            <v>9.5.18</v>
          </cell>
          <cell r="E1460">
            <v>5.6524406248462361E-2</v>
          </cell>
          <cell r="F1460">
            <v>4.168894480817055E-2</v>
          </cell>
          <cell r="G1460">
            <v>4.6535675073484765E-2</v>
          </cell>
          <cell r="H1460">
            <v>4.2249530476028779E-2</v>
          </cell>
          <cell r="I1460">
            <v>3.5587915409399443E-2</v>
          </cell>
          <cell r="J1460">
            <v>5.784295203157705E-2</v>
          </cell>
          <cell r="K1460">
            <v>4.3402227132676843E-2</v>
          </cell>
          <cell r="L1460">
            <v>4.5865515806345326E-2</v>
          </cell>
          <cell r="M1460">
            <v>3.7416206378087312E-2</v>
          </cell>
          <cell r="N1460">
            <v>3.043661498111231E-2</v>
          </cell>
        </row>
        <row r="1461">
          <cell r="D1461" t="str">
            <v>9.5.19</v>
          </cell>
          <cell r="E1461">
            <v>5.808418771217104E-2</v>
          </cell>
          <cell r="F1461">
            <v>3.669094416311755E-2</v>
          </cell>
          <cell r="G1461">
            <v>4.4214331963084483E-2</v>
          </cell>
          <cell r="H1461">
            <v>4.0192713034721834E-2</v>
          </cell>
          <cell r="I1461">
            <v>3.2471042915147401E-2</v>
          </cell>
          <cell r="J1461">
            <v>5.9961986127731653E-2</v>
          </cell>
          <cell r="K1461">
            <v>3.4832603614250841E-2</v>
          </cell>
          <cell r="L1461">
            <v>4.2728129298104059E-2</v>
          </cell>
          <cell r="M1461">
            <v>3.5327075414121313E-2</v>
          </cell>
          <cell r="N1461">
            <v>3.0567199358223267E-2</v>
          </cell>
        </row>
        <row r="1462">
          <cell r="D1462" t="str">
            <v>9.5.20</v>
          </cell>
          <cell r="E1462">
            <v>5.982652918847977E-2</v>
          </cell>
          <cell r="F1462">
            <v>4.1381760637521053E-2</v>
          </cell>
          <cell r="G1462">
            <v>4.227367645755923E-2</v>
          </cell>
          <cell r="H1462">
            <v>3.9615871385936585E-2</v>
          </cell>
          <cell r="I1462">
            <v>3.4694760438672832E-2</v>
          </cell>
          <cell r="J1462">
            <v>6.1555410554959597E-2</v>
          </cell>
          <cell r="K1462">
            <v>3.6876939309124446E-2</v>
          </cell>
          <cell r="L1462">
            <v>4.1642616189563157E-2</v>
          </cell>
          <cell r="M1462">
            <v>3.4293306236148215E-2</v>
          </cell>
          <cell r="N1462">
            <v>3.0391762540935698E-2</v>
          </cell>
        </row>
        <row r="1463">
          <cell r="D1463" t="str">
            <v>9.5.21</v>
          </cell>
          <cell r="E1463">
            <v>5.6698147382556428E-2</v>
          </cell>
          <cell r="F1463">
            <v>4.2007983779033267E-2</v>
          </cell>
          <cell r="G1463">
            <v>4.0398521342642282E-2</v>
          </cell>
          <cell r="H1463">
            <v>3.8843067219585269E-2</v>
          </cell>
          <cell r="I1463">
            <v>3.7739935152488781E-2</v>
          </cell>
          <cell r="J1463">
            <v>5.857513101292252E-2</v>
          </cell>
          <cell r="K1463">
            <v>3.6794527181148735E-2</v>
          </cell>
          <cell r="L1463">
            <v>3.8584690255365317E-2</v>
          </cell>
          <cell r="M1463">
            <v>3.3459868477025381E-2</v>
          </cell>
          <cell r="N1463">
            <v>3.6862537307768353E-2</v>
          </cell>
        </row>
        <row r="1464">
          <cell r="D1464" t="str">
            <v>9.5.22</v>
          </cell>
          <cell r="E1464">
            <v>5.1128834464412728E-2</v>
          </cell>
          <cell r="F1464">
            <v>3.8197347548218484E-2</v>
          </cell>
          <cell r="G1464">
            <v>3.6990136696214232E-2</v>
          </cell>
          <cell r="H1464">
            <v>3.9166262185925935E-2</v>
          </cell>
          <cell r="I1464">
            <v>3.8776869094678132E-2</v>
          </cell>
          <cell r="J1464">
            <v>5.0391852001999825E-2</v>
          </cell>
          <cell r="K1464">
            <v>3.5401467624089793E-2</v>
          </cell>
          <cell r="L1464">
            <v>3.3577025531002017E-2</v>
          </cell>
          <cell r="M1464">
            <v>3.3448795344707537E-2</v>
          </cell>
          <cell r="N1464">
            <v>4.0414139621986978E-2</v>
          </cell>
        </row>
        <row r="1465">
          <cell r="D1465" t="str">
            <v>9.5.23</v>
          </cell>
          <cell r="E1465">
            <v>4.1944238341058142E-2</v>
          </cell>
          <cell r="F1465">
            <v>3.6464465447300379E-2</v>
          </cell>
          <cell r="G1465">
            <v>3.3993633428566906E-2</v>
          </cell>
          <cell r="H1465">
            <v>3.7291848269022113E-2</v>
          </cell>
          <cell r="I1465">
            <v>4.2573784173066433E-2</v>
          </cell>
          <cell r="J1465">
            <v>4.0067032498525459E-2</v>
          </cell>
          <cell r="K1465">
            <v>3.4837505266800912E-2</v>
          </cell>
          <cell r="L1465">
            <v>3.0347484539585898E-2</v>
          </cell>
          <cell r="M1465">
            <v>3.3076738098828086E-2</v>
          </cell>
          <cell r="N1465">
            <v>4.4184672028815965E-2</v>
          </cell>
        </row>
        <row r="1466">
          <cell r="D1466" t="str">
            <v>9.5.24</v>
          </cell>
          <cell r="E1466">
            <v>3.4329363045229148E-2</v>
          </cell>
          <cell r="F1466">
            <v>3.4902669348035903E-2</v>
          </cell>
          <cell r="G1466">
            <v>3.0766340194011133E-2</v>
          </cell>
          <cell r="H1466">
            <v>3.5320008310727707E-2</v>
          </cell>
          <cell r="I1466">
            <v>3.8804858067789549E-2</v>
          </cell>
          <cell r="J1466">
            <v>3.4539396542980952E-2</v>
          </cell>
          <cell r="K1466">
            <v>3.3659177700748666E-2</v>
          </cell>
          <cell r="L1466">
            <v>2.7646674664378944E-2</v>
          </cell>
          <cell r="M1466">
            <v>3.2116420698563325E-2</v>
          </cell>
          <cell r="N1466">
            <v>4.790491533605299E-2</v>
          </cell>
        </row>
        <row r="1467">
          <cell r="D1467" t="str">
            <v>9.6.1</v>
          </cell>
          <cell r="E1467">
            <v>3.0760817287404769E-2</v>
          </cell>
          <cell r="F1467">
            <v>3.3966772188642511E-2</v>
          </cell>
          <cell r="G1467">
            <v>3.1211253251022527E-2</v>
          </cell>
          <cell r="H1467">
            <v>3.3536437079446042E-2</v>
          </cell>
          <cell r="I1467">
            <v>4.0582144479435762E-2</v>
          </cell>
          <cell r="J1467">
            <v>3.0127193126943553E-2</v>
          </cell>
          <cell r="K1467">
            <v>3.4715164066679974E-2</v>
          </cell>
          <cell r="L1467">
            <v>2.8357705522813182E-2</v>
          </cell>
          <cell r="M1467">
            <v>3.2231456372388091E-2</v>
          </cell>
          <cell r="N1467">
            <v>5.4418700745957678E-2</v>
          </cell>
        </row>
        <row r="1468">
          <cell r="D1468" t="str">
            <v>9.6.2</v>
          </cell>
          <cell r="E1468">
            <v>2.8441762227315346E-2</v>
          </cell>
          <cell r="F1468">
            <v>3.3026475620255E-2</v>
          </cell>
          <cell r="G1468">
            <v>3.053726816679184E-2</v>
          </cell>
          <cell r="H1468">
            <v>3.2653404874904826E-2</v>
          </cell>
          <cell r="I1468">
            <v>4.3141191726875479E-2</v>
          </cell>
          <cell r="J1468">
            <v>2.7031521396726477E-2</v>
          </cell>
          <cell r="K1468">
            <v>3.40100332323846E-2</v>
          </cell>
          <cell r="L1468">
            <v>2.6609513668572917E-2</v>
          </cell>
          <cell r="M1468">
            <v>3.2397476198828039E-2</v>
          </cell>
          <cell r="N1468">
            <v>4.7360319663703153E-2</v>
          </cell>
        </row>
        <row r="1469">
          <cell r="D1469" t="str">
            <v>9.6.3</v>
          </cell>
          <cell r="E1469">
            <v>2.7317644249818206E-2</v>
          </cell>
          <cell r="F1469">
            <v>3.2910628023730647E-2</v>
          </cell>
          <cell r="G1469">
            <v>3.0332782625492341E-2</v>
          </cell>
          <cell r="H1469">
            <v>3.2081736176278651E-2</v>
          </cell>
          <cell r="I1469">
            <v>4.2479011113050705E-2</v>
          </cell>
          <cell r="J1469">
            <v>2.5023126455698208E-2</v>
          </cell>
          <cell r="K1469">
            <v>3.288669762600839E-2</v>
          </cell>
          <cell r="L1469">
            <v>2.498753361428838E-2</v>
          </cell>
          <cell r="M1469">
            <v>3.2256378084483471E-2</v>
          </cell>
          <cell r="N1469">
            <v>4.773530776105242E-2</v>
          </cell>
        </row>
        <row r="1470">
          <cell r="D1470" t="str">
            <v>9.6.4</v>
          </cell>
          <cell r="E1470">
            <v>2.7494578301725747E-2</v>
          </cell>
          <cell r="F1470">
            <v>3.2035487518198708E-2</v>
          </cell>
          <cell r="G1470">
            <v>2.9732623266773804E-2</v>
          </cell>
          <cell r="H1470">
            <v>3.1070654793476614E-2</v>
          </cell>
          <cell r="I1470">
            <v>4.2042569293145635E-2</v>
          </cell>
          <cell r="J1470">
            <v>2.5080682268487857E-2</v>
          </cell>
          <cell r="K1470">
            <v>3.1458511069296036E-2</v>
          </cell>
          <cell r="L1470">
            <v>2.4412953074782834E-2</v>
          </cell>
          <cell r="M1470">
            <v>3.2551691003749127E-2</v>
          </cell>
          <cell r="N1470">
            <v>4.6369232892724127E-2</v>
          </cell>
        </row>
        <row r="1471">
          <cell r="D1471" t="str">
            <v>9.6.5</v>
          </cell>
          <cell r="E1471">
            <v>2.7845221566394251E-2</v>
          </cell>
          <cell r="F1471">
            <v>3.2561552665474836E-2</v>
          </cell>
          <cell r="G1471">
            <v>3.1408374722458908E-2</v>
          </cell>
          <cell r="H1471">
            <v>3.2451822505167489E-2</v>
          </cell>
          <cell r="I1471">
            <v>4.0850293578425796E-2</v>
          </cell>
          <cell r="J1471">
            <v>2.5831445857792377E-2</v>
          </cell>
          <cell r="K1471">
            <v>3.2547275422119611E-2</v>
          </cell>
          <cell r="L1471">
            <v>2.7622046513510596E-2</v>
          </cell>
          <cell r="M1471">
            <v>3.4861071761039371E-2</v>
          </cell>
          <cell r="N1471">
            <v>4.2462433487114121E-2</v>
          </cell>
        </row>
        <row r="1472">
          <cell r="D1472" t="str">
            <v>9.6.6</v>
          </cell>
          <cell r="E1472">
            <v>3.2393036190468502E-2</v>
          </cell>
          <cell r="F1472">
            <v>3.3377915513049923E-2</v>
          </cell>
          <cell r="G1472">
            <v>3.4352836998355042E-2</v>
          </cell>
          <cell r="H1472">
            <v>3.4870349918871453E-2</v>
          </cell>
          <cell r="I1472">
            <v>4.4875699036787134E-2</v>
          </cell>
          <cell r="J1472">
            <v>3.1146281014884591E-2</v>
          </cell>
          <cell r="K1472">
            <v>3.2547812401649646E-2</v>
          </cell>
          <cell r="L1472">
            <v>3.6422718752410627E-2</v>
          </cell>
          <cell r="M1472">
            <v>4.1771787572572772E-2</v>
          </cell>
          <cell r="N1472">
            <v>5.547683547610166E-2</v>
          </cell>
        </row>
        <row r="1473">
          <cell r="D1473" t="str">
            <v>9.6.7</v>
          </cell>
          <cell r="E1473">
            <v>3.9690023912796309E-2</v>
          </cell>
          <cell r="F1473">
            <v>3.5317096561182981E-2</v>
          </cell>
          <cell r="G1473">
            <v>3.9945780216201821E-2</v>
          </cell>
          <cell r="H1473">
            <v>4.3162081676243268E-2</v>
          </cell>
          <cell r="I1473">
            <v>5.0057644976661188E-2</v>
          </cell>
          <cell r="J1473">
            <v>3.7549314017913671E-2</v>
          </cell>
          <cell r="K1473">
            <v>3.2206728118263146E-2</v>
          </cell>
          <cell r="L1473">
            <v>4.1710319864928035E-2</v>
          </cell>
          <cell r="M1473">
            <v>4.5636245688356419E-2</v>
          </cell>
          <cell r="N1473">
            <v>6.0777773798094341E-2</v>
          </cell>
        </row>
        <row r="1474">
          <cell r="D1474" t="str">
            <v>9.6.8</v>
          </cell>
          <cell r="E1474">
            <v>4.5861342641902031E-2</v>
          </cell>
          <cell r="F1474">
            <v>3.8432896268584975E-2</v>
          </cell>
          <cell r="G1474">
            <v>4.4050077327975994E-2</v>
          </cell>
          <cell r="H1474">
            <v>4.6327985234350735E-2</v>
          </cell>
          <cell r="I1474">
            <v>5.2198050595831082E-2</v>
          </cell>
          <cell r="J1474">
            <v>4.0001443398263836E-2</v>
          </cell>
          <cell r="K1474">
            <v>3.7880556114412031E-2</v>
          </cell>
          <cell r="L1474">
            <v>4.5878583377105916E-2</v>
          </cell>
          <cell r="M1474">
            <v>5.0815839415730139E-2</v>
          </cell>
          <cell r="N1474">
            <v>6.4143493989270564E-2</v>
          </cell>
        </row>
        <row r="1475">
          <cell r="D1475" t="str">
            <v>9.6.9</v>
          </cell>
          <cell r="E1475">
            <v>4.2454629844934769E-2</v>
          </cell>
          <cell r="F1475">
            <v>4.3731190547373254E-2</v>
          </cell>
          <cell r="G1475">
            <v>4.7160317521670034E-2</v>
          </cell>
          <cell r="H1475">
            <v>4.7864056722443551E-2</v>
          </cell>
          <cell r="I1475">
            <v>5.0561983739659797E-2</v>
          </cell>
          <cell r="J1475">
            <v>3.9550227931354952E-2</v>
          </cell>
          <cell r="K1475">
            <v>4.2831763085858732E-2</v>
          </cell>
          <cell r="L1475">
            <v>5.1301202071019472E-2</v>
          </cell>
          <cell r="M1475">
            <v>5.0434986935776173E-2</v>
          </cell>
          <cell r="N1475">
            <v>5.6553424774810575E-2</v>
          </cell>
        </row>
        <row r="1476">
          <cell r="D1476" t="str">
            <v>9.6.10</v>
          </cell>
          <cell r="E1476">
            <v>3.9487614086474006E-2</v>
          </cell>
          <cell r="F1476">
            <v>4.649336097814781E-2</v>
          </cell>
          <cell r="G1476">
            <v>4.8903912167048841E-2</v>
          </cell>
          <cell r="H1476">
            <v>5.0253482050179141E-2</v>
          </cell>
          <cell r="I1476">
            <v>4.5983963240986088E-2</v>
          </cell>
          <cell r="J1476">
            <v>4.3548095214220865E-2</v>
          </cell>
          <cell r="K1476">
            <v>4.7129875096515686E-2</v>
          </cell>
          <cell r="L1476">
            <v>5.27422213363926E-2</v>
          </cell>
          <cell r="M1476">
            <v>4.9582402048302388E-2</v>
          </cell>
          <cell r="N1476">
            <v>4.5001301647676288E-2</v>
          </cell>
        </row>
        <row r="1477">
          <cell r="D1477" t="str">
            <v>9.6.11</v>
          </cell>
          <cell r="E1477">
            <v>4.0887253405726923E-2</v>
          </cell>
          <cell r="F1477">
            <v>4.8907185845277389E-2</v>
          </cell>
          <cell r="G1477">
            <v>5.0611660938018568E-2</v>
          </cell>
          <cell r="H1477">
            <v>4.8126033124051872E-2</v>
          </cell>
          <cell r="I1477">
            <v>4.455772288621207E-2</v>
          </cell>
          <cell r="J1477">
            <v>4.3656084000948524E-2</v>
          </cell>
          <cell r="K1477">
            <v>4.8607566051806363E-2</v>
          </cell>
          <cell r="L1477">
            <v>5.3587272707037566E-2</v>
          </cell>
          <cell r="M1477">
            <v>4.9662694932760099E-2</v>
          </cell>
          <cell r="N1477">
            <v>3.9720346675076415E-2</v>
          </cell>
        </row>
        <row r="1478">
          <cell r="D1478" t="str">
            <v>9.6.12</v>
          </cell>
          <cell r="E1478">
            <v>4.0315024120318579E-2</v>
          </cell>
          <cell r="F1478">
            <v>5.1945510556792869E-2</v>
          </cell>
          <cell r="G1478">
            <v>5.285508719968434E-2</v>
          </cell>
          <cell r="H1478">
            <v>5.2795102643345353E-2</v>
          </cell>
          <cell r="I1478">
            <v>4.3149215298105004E-2</v>
          </cell>
          <cell r="J1478">
            <v>4.2147403281596246E-2</v>
          </cell>
          <cell r="K1478">
            <v>5.1977317166396871E-2</v>
          </cell>
          <cell r="L1478">
            <v>5.6781593028176362E-2</v>
          </cell>
          <cell r="M1478">
            <v>5.0263158289223772E-2</v>
          </cell>
          <cell r="N1478">
            <v>3.4627650141565103E-2</v>
          </cell>
        </row>
        <row r="1479">
          <cell r="D1479" t="str">
            <v>9.6.13</v>
          </cell>
          <cell r="E1479">
            <v>4.2607252521329575E-2</v>
          </cell>
          <cell r="F1479">
            <v>5.2759143972523424E-2</v>
          </cell>
          <cell r="G1479">
            <v>5.3238012665003658E-2</v>
          </cell>
          <cell r="H1479">
            <v>5.1663751847838391E-2</v>
          </cell>
          <cell r="I1479">
            <v>3.9386227816426901E-2</v>
          </cell>
          <cell r="J1479">
            <v>4.23103075184358E-2</v>
          </cell>
          <cell r="K1479">
            <v>5.213570055730294E-2</v>
          </cell>
          <cell r="L1479">
            <v>5.7003559450002267E-2</v>
          </cell>
          <cell r="M1479">
            <v>5.2658640751084181E-2</v>
          </cell>
          <cell r="N1479">
            <v>3.0257520946481306E-2</v>
          </cell>
        </row>
        <row r="1480">
          <cell r="D1480" t="str">
            <v>9.6.14</v>
          </cell>
          <cell r="E1480">
            <v>4.464617412838727E-2</v>
          </cell>
          <cell r="F1480">
            <v>5.3321333953036003E-2</v>
          </cell>
          <cell r="G1480">
            <v>5.3493719814521903E-2</v>
          </cell>
          <cell r="H1480">
            <v>5.3936077296984429E-2</v>
          </cell>
          <cell r="I1480">
            <v>3.6809582652256874E-2</v>
          </cell>
          <cell r="J1480">
            <v>4.3071612090523625E-2</v>
          </cell>
          <cell r="K1480">
            <v>5.369895025104561E-2</v>
          </cell>
          <cell r="L1480">
            <v>5.6855445414050042E-2</v>
          </cell>
          <cell r="M1480">
            <v>5.5272703492337594E-2</v>
          </cell>
          <cell r="N1480">
            <v>3.0080728363601733E-2</v>
          </cell>
        </row>
        <row r="1481">
          <cell r="D1481" t="str">
            <v>9.6.15</v>
          </cell>
          <cell r="E1481">
            <v>4.5987716310236203E-2</v>
          </cell>
          <cell r="F1481">
            <v>5.2961661977030838E-2</v>
          </cell>
          <cell r="G1481">
            <v>5.199729641188533E-2</v>
          </cell>
          <cell r="H1481">
            <v>5.1320865884448702E-2</v>
          </cell>
          <cell r="I1481">
            <v>3.6296074093567381E-2</v>
          </cell>
          <cell r="J1481">
            <v>4.4867324794461837E-2</v>
          </cell>
          <cell r="K1481">
            <v>5.4926869013509294E-2</v>
          </cell>
          <cell r="L1481">
            <v>5.6215290187266245E-2</v>
          </cell>
          <cell r="M1481">
            <v>5.3764096694743871E-2</v>
          </cell>
          <cell r="N1481">
            <v>2.6404010472585459E-2</v>
          </cell>
        </row>
        <row r="1482">
          <cell r="D1482" t="str">
            <v>9.6.16</v>
          </cell>
          <cell r="E1482">
            <v>4.8593340856350892E-2</v>
          </cell>
          <cell r="F1482">
            <v>5.2142423738689048E-2</v>
          </cell>
          <cell r="G1482">
            <v>4.8696928762856063E-2</v>
          </cell>
          <cell r="H1482">
            <v>4.6856029617970869E-2</v>
          </cell>
          <cell r="I1482">
            <v>3.6398425195470048E-2</v>
          </cell>
          <cell r="J1482">
            <v>5.1829991877609893E-2</v>
          </cell>
          <cell r="K1482">
            <v>5.5005293595347983E-2</v>
          </cell>
          <cell r="L1482">
            <v>5.3172608855070067E-2</v>
          </cell>
          <cell r="M1482">
            <v>4.6947914746008394E-2</v>
          </cell>
          <cell r="N1482">
            <v>2.9001955092281574E-2</v>
          </cell>
        </row>
        <row r="1483">
          <cell r="D1483" t="str">
            <v>9.6.17</v>
          </cell>
          <cell r="E1483">
            <v>5.1851961216401496E-2</v>
          </cell>
          <cell r="F1483">
            <v>4.8684934194492935E-2</v>
          </cell>
          <cell r="G1483">
            <v>4.6318889277712605E-2</v>
          </cell>
          <cell r="H1483">
            <v>4.3916546051486607E-2</v>
          </cell>
          <cell r="I1483">
            <v>3.639053647417715E-2</v>
          </cell>
          <cell r="J1483">
            <v>5.5278940040525873E-2</v>
          </cell>
          <cell r="K1483">
            <v>5.229561817543766E-2</v>
          </cell>
          <cell r="L1483">
            <v>4.8041452285384804E-2</v>
          </cell>
          <cell r="M1483">
            <v>4.0326703033628189E-2</v>
          </cell>
          <cell r="N1483">
            <v>3.2496311270259613E-2</v>
          </cell>
        </row>
        <row r="1484">
          <cell r="D1484" t="str">
            <v>9.6.18</v>
          </cell>
          <cell r="E1484">
            <v>5.3778027098628098E-2</v>
          </cell>
          <cell r="F1484">
            <v>4.067924786841956E-2</v>
          </cell>
          <cell r="G1484">
            <v>4.4479247178415615E-2</v>
          </cell>
          <cell r="H1484">
            <v>4.1303812638350167E-2</v>
          </cell>
          <cell r="I1484">
            <v>3.9530382398685053E-2</v>
          </cell>
          <cell r="J1484">
            <v>6.086189481697727E-2</v>
          </cell>
          <cell r="K1484">
            <v>4.5592758406567964E-2</v>
          </cell>
          <cell r="L1484">
            <v>4.5666109244418947E-2</v>
          </cell>
          <cell r="M1484">
            <v>3.8914691293065844E-2</v>
          </cell>
          <cell r="N1484">
            <v>3.6395357573099744E-2</v>
          </cell>
        </row>
        <row r="1485">
          <cell r="D1485" t="str">
            <v>9.6.19</v>
          </cell>
          <cell r="E1485">
            <v>5.4302843516245071E-2</v>
          </cell>
          <cell r="F1485">
            <v>3.8873400295686505E-2</v>
          </cell>
          <cell r="G1485">
            <v>4.3479516102652008E-2</v>
          </cell>
          <cell r="H1485">
            <v>4.0580985976367494E-2</v>
          </cell>
          <cell r="I1485">
            <v>3.7261060240096268E-2</v>
          </cell>
          <cell r="J1485">
            <v>5.8959953568096572E-2</v>
          </cell>
          <cell r="K1485">
            <v>3.9105125147426451E-2</v>
          </cell>
          <cell r="L1485">
            <v>4.264717843817678E-2</v>
          </cell>
          <cell r="M1485">
            <v>3.7393623639424424E-2</v>
          </cell>
          <cell r="N1485">
            <v>3.7941719380485586E-2</v>
          </cell>
        </row>
        <row r="1486">
          <cell r="D1486" t="str">
            <v>9.6.20</v>
          </cell>
          <cell r="E1486">
            <v>5.4126723633882295E-2</v>
          </cell>
          <cell r="F1486">
            <v>4.2201541043057782E-2</v>
          </cell>
          <cell r="G1486">
            <v>4.1649859287365393E-2</v>
          </cell>
          <cell r="H1486">
            <v>3.9433384115032645E-2</v>
          </cell>
          <cell r="I1486">
            <v>3.5010010247920935E-2</v>
          </cell>
          <cell r="J1486">
            <v>5.763373419053424E-2</v>
          </cell>
          <cell r="K1486">
            <v>4.1120153619103962E-2</v>
          </cell>
          <cell r="L1486">
            <v>4.2196987812811698E-2</v>
          </cell>
          <cell r="M1486">
            <v>3.6050755596329719E-2</v>
          </cell>
          <cell r="N1486">
            <v>4.0242425327792444E-2</v>
          </cell>
        </row>
        <row r="1487">
          <cell r="D1487" t="str">
            <v>9.6.21</v>
          </cell>
          <cell r="E1487">
            <v>5.3194663248719243E-2</v>
          </cell>
          <cell r="F1487">
            <v>4.2146295591017381E-2</v>
          </cell>
          <cell r="G1487">
            <v>4.0813241742313516E-2</v>
          </cell>
          <cell r="H1487">
            <v>3.7535928109895006E-2</v>
          </cell>
          <cell r="I1487">
            <v>3.8990780377257533E-2</v>
          </cell>
          <cell r="J1487">
            <v>5.1639855062919481E-2</v>
          </cell>
          <cell r="K1487">
            <v>3.9936804157633052E-2</v>
          </cell>
          <cell r="L1487">
            <v>3.7668109727852388E-2</v>
          </cell>
          <cell r="M1487">
            <v>3.4935368444090661E-2</v>
          </cell>
          <cell r="N1487">
            <v>3.9495506694749639E-2</v>
          </cell>
        </row>
        <row r="1488">
          <cell r="D1488" t="str">
            <v>9.6.22</v>
          </cell>
          <cell r="E1488">
            <v>4.9095719852938056E-2</v>
          </cell>
          <cell r="F1488">
            <v>3.9085215883535994E-2</v>
          </cell>
          <cell r="G1488">
            <v>3.7714590398931713E-2</v>
          </cell>
          <cell r="H1488">
            <v>3.7372092010077046E-2</v>
          </cell>
          <cell r="I1488">
            <v>3.875250053923119E-2</v>
          </cell>
          <cell r="J1488">
            <v>4.5946199499315596E-2</v>
          </cell>
          <cell r="K1488">
            <v>3.6529132060040652E-2</v>
          </cell>
          <cell r="L1488">
            <v>3.3107955936397766E-2</v>
          </cell>
          <cell r="M1488">
            <v>3.3943090801976945E-2</v>
          </cell>
          <cell r="N1488">
            <v>3.8522328499182752E-2</v>
          </cell>
        </row>
        <row r="1489">
          <cell r="D1489" t="str">
            <v>9.6.23</v>
          </cell>
          <cell r="E1489">
            <v>4.2705216675827898E-2</v>
          </cell>
          <cell r="F1489">
            <v>3.7647505904293839E-2</v>
          </cell>
          <cell r="G1489">
            <v>3.4552172624800523E-2</v>
          </cell>
          <cell r="H1489">
            <v>3.6764232994642682E-2</v>
          </cell>
          <cell r="I1489">
            <v>4.0815637144711717E-2</v>
          </cell>
          <cell r="J1489">
            <v>4.2246652263181236E-2</v>
          </cell>
          <cell r="K1489">
            <v>3.5908307011960537E-2</v>
          </cell>
          <cell r="L1489">
            <v>2.9734430701807191E-2</v>
          </cell>
          <cell r="M1489">
            <v>3.3837126680248061E-2</v>
          </cell>
          <cell r="N1489">
            <v>3.2867368216908659E-2</v>
          </cell>
        </row>
        <row r="1490">
          <cell r="D1490" t="str">
            <v>9.6.24</v>
          </cell>
          <cell r="E1490">
            <v>3.616141310577449E-2</v>
          </cell>
          <cell r="F1490">
            <v>3.6791223291505935E-2</v>
          </cell>
          <cell r="G1490">
            <v>3.2464551332047689E-2</v>
          </cell>
          <cell r="H1490">
            <v>3.4123146658146954E-2</v>
          </cell>
          <cell r="I1490">
            <v>4.3879292855023309E-2</v>
          </cell>
          <cell r="J1490">
            <v>3.4660716312587381E-2</v>
          </cell>
          <cell r="K1490">
            <v>3.4945988553232929E-2</v>
          </cell>
          <cell r="L1490">
            <v>2.7277208415723616E-2</v>
          </cell>
          <cell r="M1490">
            <v>3.3490096523852139E-2</v>
          </cell>
          <cell r="N1490">
            <v>3.1647947109424888E-2</v>
          </cell>
        </row>
        <row r="1491">
          <cell r="D1491" t="str">
            <v>9.7.1</v>
          </cell>
          <cell r="E1491">
            <v>3.1273053108277972E-2</v>
          </cell>
          <cell r="F1491">
            <v>4.1343100944582246E-2</v>
          </cell>
          <cell r="G1491">
            <v>3.7460661456011013E-2</v>
          </cell>
          <cell r="H1491">
            <v>4.2631508924555583E-2</v>
          </cell>
          <cell r="I1491">
            <v>4.5850131366581073E-2</v>
          </cell>
          <cell r="J1491">
            <v>2.8088889266892628E-2</v>
          </cell>
          <cell r="K1491">
            <v>4.1658954734816005E-2</v>
          </cell>
          <cell r="L1491">
            <v>3.2213674438104807E-2</v>
          </cell>
          <cell r="M1491">
            <v>4.0279900478804448E-2</v>
          </cell>
          <cell r="N1491">
            <v>3.9815755713221587E-2</v>
          </cell>
        </row>
        <row r="1492">
          <cell r="D1492" t="str">
            <v>9.7.2</v>
          </cell>
          <cell r="E1492">
            <v>2.8506968327271738E-2</v>
          </cell>
          <cell r="F1492">
            <v>4.0601595647461013E-2</v>
          </cell>
          <cell r="G1492">
            <v>3.6015271672019497E-2</v>
          </cell>
          <cell r="H1492">
            <v>4.0277646587840166E-2</v>
          </cell>
          <cell r="I1492">
            <v>4.0707189682050629E-2</v>
          </cell>
          <cell r="J1492">
            <v>2.6197261278971682E-2</v>
          </cell>
          <cell r="K1492">
            <v>4.1226541686428496E-2</v>
          </cell>
          <cell r="L1492">
            <v>3.20024371753376E-2</v>
          </cell>
          <cell r="M1492">
            <v>4.0969789526743725E-2</v>
          </cell>
          <cell r="N1492">
            <v>3.6893649321673758E-2</v>
          </cell>
        </row>
        <row r="1493">
          <cell r="D1493" t="str">
            <v>9.7.3</v>
          </cell>
          <cell r="E1493">
            <v>2.6848173227647903E-2</v>
          </cell>
          <cell r="F1493">
            <v>3.9879477255417933E-2</v>
          </cell>
          <cell r="G1493">
            <v>3.5556449100986855E-2</v>
          </cell>
          <cell r="H1493">
            <v>3.9243606383025764E-2</v>
          </cell>
          <cell r="I1493">
            <v>4.0755939621113207E-2</v>
          </cell>
          <cell r="J1493">
            <v>2.4284656625912567E-2</v>
          </cell>
          <cell r="K1493">
            <v>3.9659908834906478E-2</v>
          </cell>
          <cell r="L1493">
            <v>3.1341509373126866E-2</v>
          </cell>
          <cell r="M1493">
            <v>4.0366871945473268E-2</v>
          </cell>
          <cell r="N1493">
            <v>4.1385625549539853E-2</v>
          </cell>
        </row>
        <row r="1494">
          <cell r="D1494" t="str">
            <v>9.7.4</v>
          </cell>
          <cell r="E1494">
            <v>2.6808009728062514E-2</v>
          </cell>
          <cell r="F1494">
            <v>3.9283531506008267E-2</v>
          </cell>
          <cell r="G1494">
            <v>3.48483993985979E-2</v>
          </cell>
          <cell r="H1494">
            <v>3.878346130548882E-2</v>
          </cell>
          <cell r="I1494">
            <v>4.3028790553634448E-2</v>
          </cell>
          <cell r="J1494">
            <v>2.3572203264190301E-2</v>
          </cell>
          <cell r="K1494">
            <v>3.8138604539343673E-2</v>
          </cell>
          <cell r="L1494">
            <v>3.0300191820027737E-2</v>
          </cell>
          <cell r="M1494">
            <v>4.0684306264137188E-2</v>
          </cell>
          <cell r="N1494">
            <v>3.8947626677436981E-2</v>
          </cell>
        </row>
        <row r="1495">
          <cell r="D1495" t="str">
            <v>9.7.5</v>
          </cell>
          <cell r="E1495">
            <v>2.6552986138014628E-2</v>
          </cell>
          <cell r="F1495">
            <v>3.9079302906491468E-2</v>
          </cell>
          <cell r="G1495">
            <v>3.5556711761318006E-2</v>
          </cell>
          <cell r="H1495">
            <v>3.9931733892410143E-2</v>
          </cell>
          <cell r="I1495">
            <v>4.2571998671794113E-2</v>
          </cell>
          <cell r="J1495">
            <v>2.2700155620157751E-2</v>
          </cell>
          <cell r="K1495">
            <v>3.836917663224295E-2</v>
          </cell>
          <cell r="L1495">
            <v>3.1973382901074814E-2</v>
          </cell>
          <cell r="M1495">
            <v>4.1178451838685223E-2</v>
          </cell>
          <cell r="N1495">
            <v>4.7763925588144455E-2</v>
          </cell>
        </row>
        <row r="1496">
          <cell r="D1496" t="str">
            <v>9.7.6</v>
          </cell>
          <cell r="E1496">
            <v>2.7236013936991526E-2</v>
          </cell>
          <cell r="F1496">
            <v>3.9508707078010047E-2</v>
          </cell>
          <cell r="G1496">
            <v>3.7283478301198526E-2</v>
          </cell>
          <cell r="H1496">
            <v>4.04914806036068E-2</v>
          </cell>
          <cell r="I1496">
            <v>4.9563334272247253E-2</v>
          </cell>
          <cell r="J1496">
            <v>2.3859783808386784E-2</v>
          </cell>
          <cell r="K1496">
            <v>3.8192043197548008E-2</v>
          </cell>
          <cell r="L1496">
            <v>3.8142682254810802E-2</v>
          </cell>
          <cell r="M1496">
            <v>4.3734536323275473E-2</v>
          </cell>
          <cell r="N1496">
            <v>5.2510735204448121E-2</v>
          </cell>
        </row>
        <row r="1497">
          <cell r="D1497" t="str">
            <v>9.7.7</v>
          </cell>
          <cell r="E1497">
            <v>2.8799592544001468E-2</v>
          </cell>
          <cell r="F1497">
            <v>3.934467212527825E-2</v>
          </cell>
          <cell r="G1497">
            <v>3.9474425682867145E-2</v>
          </cell>
          <cell r="H1497">
            <v>3.9961397332943176E-2</v>
          </cell>
          <cell r="I1497">
            <v>5.646226432782997E-2</v>
          </cell>
          <cell r="J1497">
            <v>3.1110930669413818E-2</v>
          </cell>
          <cell r="K1497">
            <v>3.5271683395691013E-2</v>
          </cell>
          <cell r="L1497">
            <v>4.0845624489740405E-2</v>
          </cell>
          <cell r="M1497">
            <v>4.2529854628462274E-2</v>
          </cell>
          <cell r="N1497">
            <v>5.7104189276170683E-2</v>
          </cell>
        </row>
        <row r="1498">
          <cell r="D1498" t="str">
            <v>9.7.8</v>
          </cell>
          <cell r="E1498">
            <v>3.3817440515054802E-2</v>
          </cell>
          <cell r="F1498">
            <v>3.6824269292034577E-2</v>
          </cell>
          <cell r="G1498">
            <v>4.1613501401424197E-2</v>
          </cell>
          <cell r="H1498">
            <v>4.0638833141539231E-2</v>
          </cell>
          <cell r="I1498">
            <v>5.5705472820989158E-2</v>
          </cell>
          <cell r="J1498">
            <v>3.5612046265674956E-2</v>
          </cell>
          <cell r="K1498">
            <v>3.1602836599420293E-2</v>
          </cell>
          <cell r="L1498">
            <v>4.3475410469709361E-2</v>
          </cell>
          <cell r="M1498">
            <v>4.2821912657116719E-2</v>
          </cell>
          <cell r="N1498">
            <v>4.5743605472363544E-2</v>
          </cell>
        </row>
        <row r="1499">
          <cell r="D1499" t="str">
            <v>9.7.9</v>
          </cell>
          <cell r="E1499">
            <v>4.1030579791553827E-2</v>
          </cell>
          <cell r="F1499">
            <v>3.7292920552585686E-2</v>
          </cell>
          <cell r="G1499">
            <v>4.2652863340944099E-2</v>
          </cell>
          <cell r="H1499">
            <v>4.0803630033389458E-2</v>
          </cell>
          <cell r="I1499">
            <v>5.3560404747607274E-2</v>
          </cell>
          <cell r="J1499">
            <v>4.0841881673988223E-2</v>
          </cell>
          <cell r="K1499">
            <v>3.6306601598079927E-2</v>
          </cell>
          <cell r="L1499">
            <v>4.6492190923607402E-2</v>
          </cell>
          <cell r="M1499">
            <v>4.3181448547841797E-2</v>
          </cell>
          <cell r="N1499">
            <v>4.6347917420316805E-2</v>
          </cell>
        </row>
        <row r="1500">
          <cell r="D1500" t="str">
            <v>9.7.10</v>
          </cell>
          <cell r="E1500">
            <v>4.5527397474929912E-2</v>
          </cell>
          <cell r="F1500">
            <v>3.9012938690735688E-2</v>
          </cell>
          <cell r="G1500">
            <v>4.4789500070711918E-2</v>
          </cell>
          <cell r="H1500">
            <v>4.2270161593401051E-2</v>
          </cell>
          <cell r="I1500">
            <v>5.0636540477909303E-2</v>
          </cell>
          <cell r="J1500">
            <v>4.3177089850799086E-2</v>
          </cell>
          <cell r="K1500">
            <v>4.16829392619983E-2</v>
          </cell>
          <cell r="L1500">
            <v>4.9225017090127568E-2</v>
          </cell>
          <cell r="M1500">
            <v>4.4289238953527932E-2</v>
          </cell>
          <cell r="N1500">
            <v>4.7464932888602249E-2</v>
          </cell>
        </row>
        <row r="1501">
          <cell r="D1501" t="str">
            <v>9.7.11</v>
          </cell>
          <cell r="E1501">
            <v>4.7447179943243982E-2</v>
          </cell>
          <cell r="F1501">
            <v>4.0287548819811635E-2</v>
          </cell>
          <cell r="G1501">
            <v>4.5410376561482835E-2</v>
          </cell>
          <cell r="H1501">
            <v>4.2672667953154275E-2</v>
          </cell>
          <cell r="I1501">
            <v>4.5455462048596969E-2</v>
          </cell>
          <cell r="J1501">
            <v>4.7261198878961248E-2</v>
          </cell>
          <cell r="K1501">
            <v>4.5393248170134598E-2</v>
          </cell>
          <cell r="L1501">
            <v>4.9652469559628626E-2</v>
          </cell>
          <cell r="M1501">
            <v>4.2595371595395809E-2</v>
          </cell>
          <cell r="N1501">
            <v>4.5636180672570352E-2</v>
          </cell>
        </row>
        <row r="1502">
          <cell r="D1502" t="str">
            <v>9.7.12</v>
          </cell>
          <cell r="E1502">
            <v>4.7499408455235176E-2</v>
          </cell>
          <cell r="F1502">
            <v>4.3632140522738616E-2</v>
          </cell>
          <cell r="G1502">
            <v>4.682513264628145E-2</v>
          </cell>
          <cell r="H1502">
            <v>4.4588411723731278E-2</v>
          </cell>
          <cell r="I1502">
            <v>4.2739616386800267E-2</v>
          </cell>
          <cell r="J1502">
            <v>4.9631094832032409E-2</v>
          </cell>
          <cell r="K1502">
            <v>4.6769387922410588E-2</v>
          </cell>
          <cell r="L1502">
            <v>5.1937508518221931E-2</v>
          </cell>
          <cell r="M1502">
            <v>4.4363752968737555E-2</v>
          </cell>
          <cell r="N1502">
            <v>4.4369858650979858E-2</v>
          </cell>
        </row>
        <row r="1503">
          <cell r="D1503" t="str">
            <v>9.7.13</v>
          </cell>
          <cell r="E1503">
            <v>4.8311391328007845E-2</v>
          </cell>
          <cell r="F1503">
            <v>4.3923224560467225E-2</v>
          </cell>
          <cell r="G1503">
            <v>4.7543958926828424E-2</v>
          </cell>
          <cell r="H1503">
            <v>4.5383134686088053E-2</v>
          </cell>
          <cell r="I1503">
            <v>3.8561131043869212E-2</v>
          </cell>
          <cell r="J1503">
            <v>4.9290119140211502E-2</v>
          </cell>
          <cell r="K1503">
            <v>4.7653420501634347E-2</v>
          </cell>
          <cell r="L1503">
            <v>5.3986192745144462E-2</v>
          </cell>
          <cell r="M1503">
            <v>4.4017366610108292E-2</v>
          </cell>
          <cell r="N1503">
            <v>4.2279819966664148E-2</v>
          </cell>
        </row>
        <row r="1504">
          <cell r="D1504" t="str">
            <v>9.7.14</v>
          </cell>
          <cell r="E1504">
            <v>4.7776721945086094E-2</v>
          </cell>
          <cell r="F1504">
            <v>4.1916381894474691E-2</v>
          </cell>
          <cell r="G1504">
            <v>4.6949926321900967E-2</v>
          </cell>
          <cell r="H1504">
            <v>4.2931600045178465E-2</v>
          </cell>
          <cell r="I1504">
            <v>3.6496227964620702E-2</v>
          </cell>
          <cell r="J1504">
            <v>5.0684352258315343E-2</v>
          </cell>
          <cell r="K1504">
            <v>4.717303839888224E-2</v>
          </cell>
          <cell r="L1504">
            <v>5.2576653748630943E-2</v>
          </cell>
          <cell r="M1504">
            <v>4.4875661946292229E-2</v>
          </cell>
          <cell r="N1504">
            <v>4.5749425897322886E-2</v>
          </cell>
        </row>
        <row r="1505">
          <cell r="D1505" t="str">
            <v>9.7.15</v>
          </cell>
          <cell r="E1505">
            <v>4.797295908365428E-2</v>
          </cell>
          <cell r="F1505">
            <v>4.1616901538904835E-2</v>
          </cell>
          <cell r="G1505">
            <v>4.5908530640959871E-2</v>
          </cell>
          <cell r="H1505">
            <v>4.2582712966822367E-2</v>
          </cell>
          <cell r="I1505">
            <v>3.5212809757572704E-2</v>
          </cell>
          <cell r="J1505">
            <v>5.448505700561309E-2</v>
          </cell>
          <cell r="K1505">
            <v>4.6704790014992996E-2</v>
          </cell>
          <cell r="L1505">
            <v>5.1437794522250932E-2</v>
          </cell>
          <cell r="M1505">
            <v>4.3451013955806035E-2</v>
          </cell>
          <cell r="N1505">
            <v>4.9120211134650087E-2</v>
          </cell>
        </row>
        <row r="1506">
          <cell r="D1506" t="str">
            <v>9.7.16</v>
          </cell>
          <cell r="E1506">
            <v>5.0697492511755378E-2</v>
          </cell>
          <cell r="F1506">
            <v>4.1616533433112203E-2</v>
          </cell>
          <cell r="G1506">
            <v>4.5129990410271305E-2</v>
          </cell>
          <cell r="H1506">
            <v>4.1969346974228577E-2</v>
          </cell>
          <cell r="I1506">
            <v>3.455613605011295E-2</v>
          </cell>
          <cell r="J1506">
            <v>5.4290765412194707E-2</v>
          </cell>
          <cell r="K1506">
            <v>4.5191941601228407E-2</v>
          </cell>
          <cell r="L1506">
            <v>4.8840267571320678E-2</v>
          </cell>
          <cell r="M1506">
            <v>4.2518089257639696E-2</v>
          </cell>
          <cell r="N1506">
            <v>4.6535562859767107E-2</v>
          </cell>
        </row>
        <row r="1507">
          <cell r="D1507" t="str">
            <v>9.7.17</v>
          </cell>
          <cell r="E1507">
            <v>5.2843503939259802E-2</v>
          </cell>
          <cell r="F1507">
            <v>4.2579936407796143E-2</v>
          </cell>
          <cell r="G1507">
            <v>4.5760772947817004E-2</v>
          </cell>
          <cell r="H1507">
            <v>4.3209905820586023E-2</v>
          </cell>
          <cell r="I1507">
            <v>3.2730100596808212E-2</v>
          </cell>
          <cell r="J1507">
            <v>5.6520375149730483E-2</v>
          </cell>
          <cell r="K1507">
            <v>4.3457228452401367E-2</v>
          </cell>
          <cell r="L1507">
            <v>4.5966399659079171E-2</v>
          </cell>
          <cell r="M1507">
            <v>4.1409837464862487E-2</v>
          </cell>
          <cell r="N1507">
            <v>3.8763144512421098E-2</v>
          </cell>
        </row>
        <row r="1508">
          <cell r="D1508" t="str">
            <v>9.7.18</v>
          </cell>
          <cell r="E1508">
            <v>5.5916463929231087E-2</v>
          </cell>
          <cell r="F1508">
            <v>4.0995784364818648E-2</v>
          </cell>
          <cell r="G1508">
            <v>4.3726866425852169E-2</v>
          </cell>
          <cell r="H1508">
            <v>4.2188888589664186E-2</v>
          </cell>
          <cell r="I1508">
            <v>3.1507319106417152E-2</v>
          </cell>
          <cell r="J1508">
            <v>5.7846500850069815E-2</v>
          </cell>
          <cell r="K1508">
            <v>3.9179400994135076E-2</v>
          </cell>
          <cell r="L1508">
            <v>4.4195618101378981E-2</v>
          </cell>
          <cell r="M1508">
            <v>4.023283899551415E-2</v>
          </cell>
          <cell r="N1508">
            <v>3.0437026608072699E-2</v>
          </cell>
        </row>
        <row r="1509">
          <cell r="D1509" t="str">
            <v>9.7.19</v>
          </cell>
          <cell r="E1509">
            <v>5.5239355568534862E-2</v>
          </cell>
          <cell r="F1509">
            <v>4.0346323044700469E-2</v>
          </cell>
          <cell r="G1509">
            <v>4.3447350806023882E-2</v>
          </cell>
          <cell r="H1509">
            <v>4.1252922632682605E-2</v>
          </cell>
          <cell r="I1509">
            <v>3.0847602949930272E-2</v>
          </cell>
          <cell r="J1509">
            <v>5.7353987822321234E-2</v>
          </cell>
          <cell r="K1509">
            <v>3.8954204201561059E-2</v>
          </cell>
          <cell r="L1509">
            <v>4.2350753024645929E-2</v>
          </cell>
          <cell r="M1509">
            <v>3.9402342231567869E-2</v>
          </cell>
          <cell r="N1509">
            <v>2.6837599894624999E-2</v>
          </cell>
        </row>
        <row r="1510">
          <cell r="D1510" t="str">
            <v>9.7.20</v>
          </cell>
          <cell r="E1510">
            <v>5.4654541670619596E-2</v>
          </cell>
          <cell r="F1510">
            <v>4.7769702218365018E-2</v>
          </cell>
          <cell r="G1510">
            <v>4.2673230773479523E-2</v>
          </cell>
          <cell r="H1510">
            <v>4.1995714476924621E-2</v>
          </cell>
          <cell r="I1510">
            <v>3.4517079495160058E-2</v>
          </cell>
          <cell r="J1510">
            <v>5.5490134846012777E-2</v>
          </cell>
          <cell r="K1510">
            <v>4.4337928974113559E-2</v>
          </cell>
          <cell r="L1510">
            <v>4.3187682054879654E-2</v>
          </cell>
          <cell r="M1510">
            <v>3.9555638092579622E-2</v>
          </cell>
          <cell r="N1510">
            <v>2.9885731139640468E-2</v>
          </cell>
        </row>
        <row r="1511">
          <cell r="D1511" t="str">
            <v>9.7.21</v>
          </cell>
          <cell r="E1511">
            <v>5.1378214611926321E-2</v>
          </cell>
          <cell r="F1511">
            <v>4.8362703121433696E-2</v>
          </cell>
          <cell r="G1511">
            <v>4.2881317792396956E-2</v>
          </cell>
          <cell r="H1511">
            <v>4.2746545193939819E-2</v>
          </cell>
          <cell r="I1511">
            <v>3.7184741254922479E-2</v>
          </cell>
          <cell r="J1511">
            <v>5.1736932710405199E-2</v>
          </cell>
          <cell r="K1511">
            <v>4.5168302853599206E-2</v>
          </cell>
          <cell r="L1511">
            <v>4.0623097380199195E-2</v>
          </cell>
          <cell r="M1511">
            <v>3.9565903955356176E-2</v>
          </cell>
          <cell r="N1511">
            <v>3.0550777956734755E-2</v>
          </cell>
        </row>
        <row r="1512">
          <cell r="D1512" t="str">
            <v>9.7.22</v>
          </cell>
          <cell r="E1512">
            <v>4.6454953500351413E-2</v>
          </cell>
          <cell r="F1512">
            <v>4.7302786313693418E-2</v>
          </cell>
          <cell r="G1512">
            <v>4.1993188166971972E-2</v>
          </cell>
          <cell r="H1512">
            <v>4.249139137211902E-2</v>
          </cell>
          <cell r="I1512">
            <v>3.9125045433315853E-2</v>
          </cell>
          <cell r="J1512">
            <v>4.597021862757613E-2</v>
          </cell>
          <cell r="K1512">
            <v>4.3966813210136894E-2</v>
          </cell>
          <cell r="L1512">
            <v>3.6804298574996841E-2</v>
          </cell>
          <cell r="M1512">
            <v>3.9399112521930298E-2</v>
          </cell>
          <cell r="N1512">
            <v>3.5232677181643947E-2</v>
          </cell>
        </row>
        <row r="1513">
          <cell r="D1513" t="str">
            <v>9.7.23</v>
          </cell>
          <cell r="E1513">
            <v>4.1717842095068604E-2</v>
          </cell>
          <cell r="F1513">
            <v>4.4608181796302625E-2</v>
          </cell>
          <cell r="G1513">
            <v>3.9499866212084185E-2</v>
          </cell>
          <cell r="H1513">
            <v>4.1212245936450294E-2</v>
          </cell>
          <cell r="I1513">
            <v>4.2133107710973852E-2</v>
          </cell>
          <cell r="J1513">
            <v>3.7535291808867798E-2</v>
          </cell>
          <cell r="K1513">
            <v>4.2892539007705725E-2</v>
          </cell>
          <cell r="L1513">
            <v>3.2341376595418844E-2</v>
          </cell>
          <cell r="M1513">
            <v>3.9326790095403311E-2</v>
          </cell>
          <cell r="N1513">
            <v>3.9809429164352726E-2</v>
          </cell>
        </row>
        <row r="1514">
          <cell r="D1514" t="str">
            <v>9.7.24</v>
          </cell>
          <cell r="E1514">
            <v>3.5689756626219211E-2</v>
          </cell>
          <cell r="F1514">
            <v>4.2871335964775568E-2</v>
          </cell>
          <cell r="G1514">
            <v>3.6998229181570294E-2</v>
          </cell>
          <cell r="H1514">
            <v>3.9741051830230259E-2</v>
          </cell>
          <cell r="I1514">
            <v>4.0091553659142826E-2</v>
          </cell>
          <cell r="J1514">
            <v>3.2459072333300448E-2</v>
          </cell>
          <cell r="K1514">
            <v>4.1048465216588767E-2</v>
          </cell>
          <cell r="L1514">
            <v>3.0087767008536458E-2</v>
          </cell>
          <cell r="M1514">
            <v>3.924996914473828E-2</v>
          </cell>
          <cell r="N1514">
            <v>4.0814591248636782E-2</v>
          </cell>
        </row>
        <row r="1515">
          <cell r="D1515" t="str">
            <v>10.1.1</v>
          </cell>
          <cell r="E1515">
            <v>3.1961778509514108E-2</v>
          </cell>
          <cell r="F1515">
            <v>4.2288259584026933E-2</v>
          </cell>
          <cell r="G1515">
            <v>3.7516702128944562E-2</v>
          </cell>
          <cell r="H1515">
            <v>4.0959115656449045E-2</v>
          </cell>
          <cell r="I1515">
            <v>3.7737908369587521E-2</v>
          </cell>
          <cell r="J1515">
            <v>2.9498864425188471E-2</v>
          </cell>
          <cell r="K1515">
            <v>4.372519491142756E-2</v>
          </cell>
          <cell r="L1515">
            <v>3.594199212808908E-2</v>
          </cell>
          <cell r="M1515">
            <v>4.2346342708925046E-2</v>
          </cell>
          <cell r="N1515">
            <v>2.8330639570213683E-2</v>
          </cell>
        </row>
        <row r="1516">
          <cell r="D1516" t="str">
            <v>10.1.2</v>
          </cell>
          <cell r="E1516">
            <v>2.9321004389343333E-2</v>
          </cell>
          <cell r="F1516">
            <v>4.2423343944707849E-2</v>
          </cell>
          <cell r="G1516">
            <v>3.6954113934397133E-2</v>
          </cell>
          <cell r="H1516">
            <v>4.0439731843617481E-2</v>
          </cell>
          <cell r="I1516">
            <v>3.6122605676542331E-2</v>
          </cell>
          <cell r="J1516">
            <v>2.906345269818443E-2</v>
          </cell>
          <cell r="K1516">
            <v>4.4408148333929046E-2</v>
          </cell>
          <cell r="L1516">
            <v>3.61963276797043E-2</v>
          </cell>
          <cell r="M1516">
            <v>4.1931446903970743E-2</v>
          </cell>
          <cell r="N1516">
            <v>3.3846807179001792E-2</v>
          </cell>
        </row>
        <row r="1517">
          <cell r="D1517" t="str">
            <v>10.1.3</v>
          </cell>
          <cell r="E1517">
            <v>2.8554260622623055E-2</v>
          </cell>
          <cell r="F1517">
            <v>4.2676911168107498E-2</v>
          </cell>
          <cell r="G1517">
            <v>3.7092163666075803E-2</v>
          </cell>
          <cell r="H1517">
            <v>4.016998762324886E-2</v>
          </cell>
          <cell r="I1517">
            <v>4.1153632038640871E-2</v>
          </cell>
          <cell r="J1517">
            <v>2.7884596815611545E-2</v>
          </cell>
          <cell r="K1517">
            <v>4.4083379389199089E-2</v>
          </cell>
          <cell r="L1517">
            <v>3.5749918725140779E-2</v>
          </cell>
          <cell r="M1517">
            <v>4.2355372514531156E-2</v>
          </cell>
          <cell r="N1517">
            <v>4.8088969312933084E-2</v>
          </cell>
        </row>
        <row r="1518">
          <cell r="D1518" t="str">
            <v>10.1.4</v>
          </cell>
          <cell r="E1518">
            <v>2.9186065434061801E-2</v>
          </cell>
          <cell r="F1518">
            <v>4.3450965400581472E-2</v>
          </cell>
          <cell r="G1518">
            <v>3.7233243262415637E-2</v>
          </cell>
          <cell r="H1518">
            <v>4.0305843576926424E-2</v>
          </cell>
          <cell r="I1518">
            <v>4.1217056341399355E-2</v>
          </cell>
          <cell r="J1518">
            <v>2.7681294472632349E-2</v>
          </cell>
          <cell r="K1518">
            <v>4.4468753097507266E-2</v>
          </cell>
          <cell r="L1518">
            <v>3.5518880643151153E-2</v>
          </cell>
          <cell r="M1518">
            <v>4.347970212572317E-2</v>
          </cell>
          <cell r="N1518">
            <v>4.0250193550679457E-2</v>
          </cell>
        </row>
        <row r="1519">
          <cell r="D1519" t="str">
            <v>10.1.5</v>
          </cell>
          <cell r="E1519">
            <v>3.0091105357794395E-2</v>
          </cell>
          <cell r="F1519">
            <v>4.3567682945643595E-2</v>
          </cell>
          <cell r="G1519">
            <v>3.7903501312414718E-2</v>
          </cell>
          <cell r="H1519">
            <v>4.1098821432491536E-2</v>
          </cell>
          <cell r="I1519">
            <v>4.4645778630806009E-2</v>
          </cell>
          <cell r="J1519">
            <v>2.9255716389862754E-2</v>
          </cell>
          <cell r="K1519">
            <v>4.4340441205181873E-2</v>
          </cell>
          <cell r="L1519">
            <v>3.6445008317661461E-2</v>
          </cell>
          <cell r="M1519">
            <v>4.3575584403672228E-2</v>
          </cell>
          <cell r="N1519">
            <v>3.4902907872873215E-2</v>
          </cell>
        </row>
        <row r="1520">
          <cell r="D1520" t="str">
            <v>10.1.6</v>
          </cell>
          <cell r="E1520">
            <v>3.232083161525743E-2</v>
          </cell>
          <cell r="F1520">
            <v>4.5319216100553394E-2</v>
          </cell>
          <cell r="G1520">
            <v>3.9631864457924028E-2</v>
          </cell>
          <cell r="H1520">
            <v>4.1444278826036886E-2</v>
          </cell>
          <cell r="I1520">
            <v>3.9588194742640762E-2</v>
          </cell>
          <cell r="J1520">
            <v>3.1923427014713485E-2</v>
          </cell>
          <cell r="K1520">
            <v>4.5625531269429802E-2</v>
          </cell>
          <cell r="L1520">
            <v>3.6950367810496258E-2</v>
          </cell>
          <cell r="M1520">
            <v>4.3616812595058008E-2</v>
          </cell>
          <cell r="N1520">
            <v>4.3527872903183135E-2</v>
          </cell>
        </row>
        <row r="1521">
          <cell r="D1521" t="str">
            <v>10.1.7</v>
          </cell>
          <cell r="E1521">
            <v>3.5219459382649344E-2</v>
          </cell>
          <cell r="F1521">
            <v>4.62748726919575E-2</v>
          </cell>
          <cell r="G1521">
            <v>4.1560011842953035E-2</v>
          </cell>
          <cell r="H1521">
            <v>4.1625733786836705E-2</v>
          </cell>
          <cell r="I1521">
            <v>4.3076643451429537E-2</v>
          </cell>
          <cell r="J1521">
            <v>3.8454595085387178E-2</v>
          </cell>
          <cell r="K1521">
            <v>4.9067049581141907E-2</v>
          </cell>
          <cell r="L1521">
            <v>4.0925404155420349E-2</v>
          </cell>
          <cell r="M1521">
            <v>4.3214154552964623E-2</v>
          </cell>
          <cell r="N1521">
            <v>4.335321174262393E-2</v>
          </cell>
        </row>
        <row r="1522">
          <cell r="D1522" t="str">
            <v>10.1.8</v>
          </cell>
          <cell r="E1522">
            <v>4.0262771909693233E-2</v>
          </cell>
          <cell r="F1522">
            <v>4.2778435713337719E-2</v>
          </cell>
          <cell r="G1522">
            <v>4.3834132406661556E-2</v>
          </cell>
          <cell r="H1522">
            <v>4.1948434452624993E-2</v>
          </cell>
          <cell r="I1522">
            <v>4.7341423555113699E-2</v>
          </cell>
          <cell r="J1522">
            <v>4.4970666292287423E-2</v>
          </cell>
          <cell r="K1522">
            <v>4.3913266792619435E-2</v>
          </cell>
          <cell r="L1522">
            <v>4.2537538701541588E-2</v>
          </cell>
          <cell r="M1522">
            <v>4.3209877276624897E-2</v>
          </cell>
          <cell r="N1522">
            <v>3.923797219248773E-2</v>
          </cell>
        </row>
        <row r="1523">
          <cell r="D1523" t="str">
            <v>10.1.9</v>
          </cell>
          <cell r="E1523">
            <v>4.8228444803665865E-2</v>
          </cell>
          <cell r="F1523">
            <v>3.7845649901413578E-2</v>
          </cell>
          <cell r="G1523">
            <v>4.4073109935698726E-2</v>
          </cell>
          <cell r="H1523">
            <v>4.1752863476487129E-2</v>
          </cell>
          <cell r="I1523">
            <v>4.4653622625846816E-2</v>
          </cell>
          <cell r="J1523">
            <v>4.6941962586806468E-2</v>
          </cell>
          <cell r="K1523">
            <v>3.7940772156625981E-2</v>
          </cell>
          <cell r="L1523">
            <v>4.3697454450299898E-2</v>
          </cell>
          <cell r="M1523">
            <v>4.2189509243134762E-2</v>
          </cell>
          <cell r="N1523">
            <v>4.3204878183472566E-2</v>
          </cell>
        </row>
        <row r="1524">
          <cell r="D1524" t="str">
            <v>10.1.10</v>
          </cell>
          <cell r="E1524">
            <v>4.9535621922020288E-2</v>
          </cell>
          <cell r="F1524">
            <v>3.6657159179087476E-2</v>
          </cell>
          <cell r="G1524">
            <v>4.4100183766571627E-2</v>
          </cell>
          <cell r="H1524">
            <v>4.0663107092390863E-2</v>
          </cell>
          <cell r="I1524">
            <v>4.5906420690934938E-2</v>
          </cell>
          <cell r="J1524">
            <v>5.1029757704737701E-2</v>
          </cell>
          <cell r="K1524">
            <v>3.9989757575939602E-2</v>
          </cell>
          <cell r="L1524">
            <v>4.4041920029876544E-2</v>
          </cell>
          <cell r="M1524">
            <v>4.2315094828998645E-2</v>
          </cell>
          <cell r="N1524">
            <v>4.7713747481486671E-2</v>
          </cell>
        </row>
        <row r="1525">
          <cell r="D1525" t="str">
            <v>10.1.11</v>
          </cell>
          <cell r="E1525">
            <v>4.9645636889849187E-2</v>
          </cell>
          <cell r="F1525">
            <v>3.5808041386257379E-2</v>
          </cell>
          <cell r="G1525">
            <v>4.5337676345129342E-2</v>
          </cell>
          <cell r="H1525">
            <v>4.0290615390682967E-2</v>
          </cell>
          <cell r="I1525">
            <v>4.7914035193092272E-2</v>
          </cell>
          <cell r="J1525">
            <v>4.8384563108161416E-2</v>
          </cell>
          <cell r="K1525">
            <v>4.0463394597646939E-2</v>
          </cell>
          <cell r="L1525">
            <v>4.6220126926086354E-2</v>
          </cell>
          <cell r="M1525">
            <v>4.0646719430038676E-2</v>
          </cell>
          <cell r="N1525">
            <v>5.2722199069629661E-2</v>
          </cell>
        </row>
        <row r="1526">
          <cell r="D1526" t="str">
            <v>10.1.12</v>
          </cell>
          <cell r="E1526">
            <v>4.8278650575580999E-2</v>
          </cell>
          <cell r="F1526">
            <v>3.7396827277207667E-2</v>
          </cell>
          <cell r="G1526">
            <v>4.5664276260492957E-2</v>
          </cell>
          <cell r="H1526">
            <v>4.0616224811146968E-2</v>
          </cell>
          <cell r="I1526">
            <v>4.3497978042192624E-2</v>
          </cell>
          <cell r="J1526">
            <v>4.6615104126250202E-2</v>
          </cell>
          <cell r="K1526">
            <v>4.3408498258387419E-2</v>
          </cell>
          <cell r="L1526">
            <v>4.6355922318451093E-2</v>
          </cell>
          <cell r="M1526">
            <v>4.0791077506504729E-2</v>
          </cell>
          <cell r="N1526">
            <v>5.016670936875188E-2</v>
          </cell>
        </row>
        <row r="1527">
          <cell r="D1527" t="str">
            <v>10.1.13</v>
          </cell>
          <cell r="E1527">
            <v>4.5471082147197861E-2</v>
          </cell>
          <cell r="F1527">
            <v>3.7733458330343403E-2</v>
          </cell>
          <cell r="G1527">
            <v>4.5849609751400913E-2</v>
          </cell>
          <cell r="H1527">
            <v>4.055958964657861E-2</v>
          </cell>
          <cell r="I1527">
            <v>4.2424695406466859E-2</v>
          </cell>
          <cell r="J1527">
            <v>4.734572339027926E-2</v>
          </cell>
          <cell r="K1527">
            <v>4.047143560138447E-2</v>
          </cell>
          <cell r="L1527">
            <v>4.6492879679375702E-2</v>
          </cell>
          <cell r="M1527">
            <v>4.0257130843427802E-2</v>
          </cell>
          <cell r="N1527">
            <v>5.5093823651732501E-2</v>
          </cell>
        </row>
        <row r="1528">
          <cell r="D1528" t="str">
            <v>10.1.14</v>
          </cell>
          <cell r="E1528">
            <v>4.4420049624389828E-2</v>
          </cell>
          <cell r="F1528">
            <v>3.6891758627666089E-2</v>
          </cell>
          <cell r="G1528">
            <v>4.4214506327539309E-2</v>
          </cell>
          <cell r="H1528">
            <v>4.0771672083081564E-2</v>
          </cell>
          <cell r="I1528">
            <v>4.1681644961958871E-2</v>
          </cell>
          <cell r="J1528">
            <v>4.6138342504593199E-2</v>
          </cell>
          <cell r="K1528">
            <v>3.7835050165851168E-2</v>
          </cell>
          <cell r="L1528">
            <v>4.6578071340957629E-2</v>
          </cell>
          <cell r="M1528">
            <v>4.0905494648592645E-2</v>
          </cell>
          <cell r="N1528">
            <v>6.1258549246420574E-2</v>
          </cell>
        </row>
        <row r="1529">
          <cell r="D1529" t="str">
            <v>10.1.15</v>
          </cell>
          <cell r="E1529">
            <v>4.4084679635618143E-2</v>
          </cell>
          <cell r="F1529">
            <v>3.7027256147798553E-2</v>
          </cell>
          <cell r="G1529">
            <v>4.4955157962400259E-2</v>
          </cell>
          <cell r="H1529">
            <v>4.1822074727447547E-2</v>
          </cell>
          <cell r="I1529">
            <v>4.5131433980903683E-2</v>
          </cell>
          <cell r="J1529">
            <v>4.1730959237253479E-2</v>
          </cell>
          <cell r="K1529">
            <v>3.7093494408717759E-2</v>
          </cell>
          <cell r="L1529">
            <v>4.6996651148512009E-2</v>
          </cell>
          <cell r="M1529">
            <v>4.1754177562335071E-2</v>
          </cell>
          <cell r="N1529">
            <v>6.0309471322499635E-2</v>
          </cell>
        </row>
        <row r="1530">
          <cell r="D1530" t="str">
            <v>10.1.16</v>
          </cell>
          <cell r="E1530">
            <v>4.3241188410283397E-2</v>
          </cell>
          <cell r="F1530">
            <v>3.6397169204213771E-2</v>
          </cell>
          <cell r="G1530">
            <v>4.3207973914961E-2</v>
          </cell>
          <cell r="H1530">
            <v>4.0383866643522108E-2</v>
          </cell>
          <cell r="I1530">
            <v>4.4720072469549607E-2</v>
          </cell>
          <cell r="J1530">
            <v>4.2448393227940188E-2</v>
          </cell>
          <cell r="K1530">
            <v>3.3818772170642983E-2</v>
          </cell>
          <cell r="L1530">
            <v>4.527387782934747E-2</v>
          </cell>
          <cell r="M1530">
            <v>4.1319558760925322E-2</v>
          </cell>
          <cell r="N1530">
            <v>6.0994203004642866E-2</v>
          </cell>
        </row>
        <row r="1531">
          <cell r="D1531" t="str">
            <v>10.1.17</v>
          </cell>
          <cell r="E1531">
            <v>4.5380224544801041E-2</v>
          </cell>
          <cell r="F1531">
            <v>3.672503000899166E-2</v>
          </cell>
          <cell r="G1531">
            <v>4.3045035429068519E-2</v>
          </cell>
          <cell r="H1531">
            <v>3.9926849953002233E-2</v>
          </cell>
          <cell r="I1531">
            <v>4.5208865417663599E-2</v>
          </cell>
          <cell r="J1531">
            <v>4.424268721668162E-2</v>
          </cell>
          <cell r="K1531">
            <v>3.3219733036172872E-2</v>
          </cell>
          <cell r="L1531">
            <v>4.5641563413979062E-2</v>
          </cell>
          <cell r="M1531">
            <v>4.0010949827429726E-2</v>
          </cell>
          <cell r="N1531">
            <v>4.1663964341725417E-2</v>
          </cell>
        </row>
        <row r="1532">
          <cell r="D1532" t="str">
            <v>10.1.18</v>
          </cell>
          <cell r="E1532">
            <v>4.9196525515454448E-2</v>
          </cell>
          <cell r="F1532">
            <v>3.8406551416839255E-2</v>
          </cell>
          <cell r="G1532">
            <v>4.2137635639344376E-2</v>
          </cell>
          <cell r="H1532">
            <v>3.9370336742251232E-2</v>
          </cell>
          <cell r="I1532">
            <v>4.1338414150387762E-2</v>
          </cell>
          <cell r="J1532">
            <v>4.9682055113267412E-2</v>
          </cell>
          <cell r="K1532">
            <v>3.2594286869973267E-2</v>
          </cell>
          <cell r="L1532">
            <v>4.5251219442429789E-2</v>
          </cell>
          <cell r="M1532">
            <v>3.9651064548733683E-2</v>
          </cell>
          <cell r="N1532">
            <v>2.6762327899359215E-2</v>
          </cell>
        </row>
        <row r="1533">
          <cell r="D1533" t="str">
            <v>10.1.19</v>
          </cell>
          <cell r="E1533">
            <v>5.2585993685103541E-2</v>
          </cell>
          <cell r="F1533">
            <v>4.6920547014850662E-2</v>
          </cell>
          <cell r="G1533">
            <v>4.3312069667327119E-2</v>
          </cell>
          <cell r="H1533">
            <v>4.1115332892856626E-2</v>
          </cell>
          <cell r="I1533">
            <v>3.6529709019159966E-2</v>
          </cell>
          <cell r="J1533">
            <v>5.5704528600820383E-2</v>
          </cell>
          <cell r="K1533">
            <v>4.0432231797169954E-2</v>
          </cell>
          <cell r="L1533">
            <v>4.3774996485529273E-2</v>
          </cell>
          <cell r="M1533">
            <v>3.9913047724542454E-2</v>
          </cell>
          <cell r="N1533">
            <v>2.5256089435076026E-2</v>
          </cell>
        </row>
        <row r="1534">
          <cell r="D1534" t="str">
            <v>10.1.20</v>
          </cell>
          <cell r="E1534">
            <v>5.3609669962062123E-2</v>
          </cell>
          <cell r="F1534">
            <v>4.9199083830184183E-2</v>
          </cell>
          <cell r="G1534">
            <v>4.1901809819391719E-2</v>
          </cell>
          <cell r="H1534">
            <v>4.2337694269522302E-2</v>
          </cell>
          <cell r="I1534">
            <v>3.6674934984486811E-2</v>
          </cell>
          <cell r="J1534">
            <v>5.4544796456945467E-2</v>
          </cell>
          <cell r="K1534">
            <v>4.2688061869047146E-2</v>
          </cell>
          <cell r="L1534">
            <v>4.3488958558371954E-2</v>
          </cell>
          <cell r="M1534">
            <v>4.0020336072730811E-2</v>
          </cell>
          <cell r="N1534">
            <v>2.8813954399310091E-2</v>
          </cell>
        </row>
        <row r="1535">
          <cell r="D1535" t="str">
            <v>10.1.21</v>
          </cell>
          <cell r="E1535">
            <v>5.1598709931668867E-2</v>
          </cell>
          <cell r="F1535">
            <v>4.8598857046961222E-2</v>
          </cell>
          <cell r="G1535">
            <v>4.1246546756428755E-2</v>
          </cell>
          <cell r="H1535">
            <v>4.3621995010459123E-2</v>
          </cell>
          <cell r="I1535">
            <v>3.7841673218270144E-2</v>
          </cell>
          <cell r="J1535">
            <v>5.0936779199671142E-2</v>
          </cell>
          <cell r="K1535">
            <v>4.4649691325577917E-2</v>
          </cell>
          <cell r="L1535">
            <v>4.2427074223782259E-2</v>
          </cell>
          <cell r="M1535">
            <v>4.0925692897974722E-2</v>
          </cell>
          <cell r="N1535">
            <v>2.7273468648642753E-2</v>
          </cell>
        </row>
        <row r="1536">
          <cell r="D1536" t="str">
            <v>10.1.22</v>
          </cell>
          <cell r="E1536">
            <v>4.6158946898649189E-2</v>
          </cell>
          <cell r="F1536">
            <v>4.5948589405085498E-2</v>
          </cell>
          <cell r="G1536">
            <v>4.0423885701677958E-2</v>
          </cell>
          <cell r="H1536">
            <v>4.5545280712364286E-2</v>
          </cell>
          <cell r="I1536">
            <v>3.6342013423540771E-2</v>
          </cell>
          <cell r="J1536">
            <v>4.5813991047880989E-2</v>
          </cell>
          <cell r="K1536">
            <v>4.4330835803830036E-2</v>
          </cell>
          <cell r="L1536">
            <v>3.9424295705195733E-2</v>
          </cell>
          <cell r="M1536">
            <v>4.1506808414020394E-2</v>
          </cell>
          <cell r="N1536">
            <v>2.77221081002752E-2</v>
          </cell>
        </row>
        <row r="1537">
          <cell r="D1537" t="str">
            <v>10.1.23</v>
          </cell>
          <cell r="E1537">
            <v>3.8713548920521278E-2</v>
          </cell>
          <cell r="F1537">
            <v>4.5226236443980168E-2</v>
          </cell>
          <cell r="G1537">
            <v>4.0399857981389307E-2</v>
          </cell>
          <cell r="H1537">
            <v>4.7970412147438621E-2</v>
          </cell>
          <cell r="I1537">
            <v>4.0783395472714992E-2</v>
          </cell>
          <cell r="J1537">
            <v>3.7758000564154209E-2</v>
          </cell>
          <cell r="K1537">
            <v>4.6049608174715921E-2</v>
          </cell>
          <cell r="L1537">
            <v>3.8049435139002143E-2</v>
          </cell>
          <cell r="M1537">
            <v>4.2523136797634101E-2</v>
          </cell>
          <cell r="N1537">
            <v>3.451398712687314E-2</v>
          </cell>
        </row>
        <row r="1538">
          <cell r="D1538" t="str">
            <v>10.1.24</v>
          </cell>
          <cell r="E1538">
            <v>3.29337493121971E-2</v>
          </cell>
          <cell r="F1538">
            <v>4.4438097230203449E-2</v>
          </cell>
          <cell r="G1538">
            <v>3.8404931729391759E-2</v>
          </cell>
          <cell r="H1538">
            <v>4.5260137202535994E-2</v>
          </cell>
          <cell r="I1538">
            <v>3.8467848136670188E-2</v>
          </cell>
          <cell r="J1538">
            <v>3.1949742720689095E-2</v>
          </cell>
          <cell r="K1538">
            <v>4.5382611607880353E-2</v>
          </cell>
          <cell r="L1538">
            <v>3.6020115147598383E-2</v>
          </cell>
          <cell r="M1538">
            <v>4.1540907811506607E-2</v>
          </cell>
          <cell r="N1538">
            <v>4.4991944396105828E-2</v>
          </cell>
        </row>
        <row r="1539">
          <cell r="D1539" t="str">
            <v>10.2.1</v>
          </cell>
          <cell r="E1539">
            <v>3.0687219444840722E-2</v>
          </cell>
          <cell r="F1539">
            <v>3.4636592527383846E-2</v>
          </cell>
          <cell r="G1539">
            <v>3.083614913140692E-2</v>
          </cell>
          <cell r="H1539">
            <v>3.221142791676828E-2</v>
          </cell>
          <cell r="I1539">
            <v>3.784728067239982E-2</v>
          </cell>
          <cell r="J1539">
            <v>3.102247805627031E-2</v>
          </cell>
          <cell r="K1539">
            <v>3.4997507282741792E-2</v>
          </cell>
          <cell r="L1539">
            <v>2.4612300455471026E-2</v>
          </cell>
          <cell r="M1539">
            <v>3.137135812023014E-2</v>
          </cell>
          <cell r="N1539">
            <v>4.8740789050283437E-2</v>
          </cell>
        </row>
        <row r="1540">
          <cell r="D1540" t="str">
            <v>10.2.2</v>
          </cell>
          <cell r="E1540">
            <v>2.9136755181490795E-2</v>
          </cell>
          <cell r="F1540">
            <v>3.481537051200001E-2</v>
          </cell>
          <cell r="G1540">
            <v>3.0652094957251626E-2</v>
          </cell>
          <cell r="H1540">
            <v>3.1130489298547278E-2</v>
          </cell>
          <cell r="I1540">
            <v>3.6696762144571307E-2</v>
          </cell>
          <cell r="J1540">
            <v>2.9722809942403585E-2</v>
          </cell>
          <cell r="K1540">
            <v>3.5279661450707892E-2</v>
          </cell>
          <cell r="L1540">
            <v>2.3770494145953038E-2</v>
          </cell>
          <cell r="M1540">
            <v>3.2081465452171769E-2</v>
          </cell>
          <cell r="N1540">
            <v>5.0166111884183386E-2</v>
          </cell>
        </row>
        <row r="1541">
          <cell r="D1541" t="str">
            <v>10.2.3</v>
          </cell>
          <cell r="E1541">
            <v>3.0538404561761084E-2</v>
          </cell>
          <cell r="F1541">
            <v>3.4564825829061674E-2</v>
          </cell>
          <cell r="G1541">
            <v>2.9845891384747747E-2</v>
          </cell>
          <cell r="H1541">
            <v>2.988970181554626E-2</v>
          </cell>
          <cell r="I1541">
            <v>3.5612550759312356E-2</v>
          </cell>
          <cell r="J1541">
            <v>2.972711593659378E-2</v>
          </cell>
          <cell r="K1541">
            <v>3.5028306674252947E-2</v>
          </cell>
          <cell r="L1541">
            <v>2.2738599955814884E-2</v>
          </cell>
          <cell r="M1541">
            <v>3.129732640110737E-2</v>
          </cell>
          <cell r="N1541">
            <v>3.4826995037629434E-2</v>
          </cell>
        </row>
        <row r="1542">
          <cell r="D1542" t="str">
            <v>10.2.4</v>
          </cell>
          <cell r="E1542">
            <v>3.2175984799423796E-2</v>
          </cell>
          <cell r="F1542">
            <v>3.4180787572406585E-2</v>
          </cell>
          <cell r="G1542">
            <v>3.0691368877737109E-2</v>
          </cell>
          <cell r="H1542">
            <v>2.9040855605392563E-2</v>
          </cell>
          <cell r="I1542">
            <v>3.4152598899492584E-2</v>
          </cell>
          <cell r="J1542">
            <v>2.9380328453733968E-2</v>
          </cell>
          <cell r="K1542">
            <v>3.4133537234232493E-2</v>
          </cell>
          <cell r="L1542">
            <v>2.3717873739176994E-2</v>
          </cell>
          <cell r="M1542">
            <v>3.1416145993009049E-2</v>
          </cell>
          <cell r="N1542">
            <v>2.5252665484996124E-2</v>
          </cell>
        </row>
        <row r="1543">
          <cell r="D1543" t="str">
            <v>10.2.5</v>
          </cell>
          <cell r="E1543">
            <v>3.3478645275602258E-2</v>
          </cell>
          <cell r="F1543">
            <v>3.5203617077666657E-2</v>
          </cell>
          <cell r="G1543">
            <v>3.2718693518876678E-2</v>
          </cell>
          <cell r="H1543">
            <v>3.145055719143755E-2</v>
          </cell>
          <cell r="I1543">
            <v>4.0434692900559947E-2</v>
          </cell>
          <cell r="J1543">
            <v>3.0631896655226046E-2</v>
          </cell>
          <cell r="K1543">
            <v>3.4809363173728014E-2</v>
          </cell>
          <cell r="L1543">
            <v>2.8532894712415723E-2</v>
          </cell>
          <cell r="M1543">
            <v>3.4733083159399776E-2</v>
          </cell>
          <cell r="N1543">
            <v>2.4995668284199309E-2</v>
          </cell>
        </row>
        <row r="1544">
          <cell r="D1544" t="str">
            <v>10.2.6</v>
          </cell>
          <cell r="E1544">
            <v>3.9032000733066168E-2</v>
          </cell>
          <cell r="F1544">
            <v>3.7531172673261268E-2</v>
          </cell>
          <cell r="G1544">
            <v>3.6072389127398123E-2</v>
          </cell>
          <cell r="H1544">
            <v>3.4239614497101341E-2</v>
          </cell>
          <cell r="I1544">
            <v>4.4908095313590364E-2</v>
          </cell>
          <cell r="J1544">
            <v>3.5174614507093423E-2</v>
          </cell>
          <cell r="K1544">
            <v>3.6333437089093465E-2</v>
          </cell>
          <cell r="L1544">
            <v>3.8447781338009808E-2</v>
          </cell>
          <cell r="M1544">
            <v>4.4264557222259637E-2</v>
          </cell>
          <cell r="N1544">
            <v>3.989117438465422E-2</v>
          </cell>
        </row>
        <row r="1545">
          <cell r="D1545" t="str">
            <v>10.2.7</v>
          </cell>
          <cell r="E1545">
            <v>4.9211638238173233E-2</v>
          </cell>
          <cell r="F1545">
            <v>4.3002680783018415E-2</v>
          </cell>
          <cell r="G1545">
            <v>4.2271106472584731E-2</v>
          </cell>
          <cell r="H1545">
            <v>4.1698775764987248E-2</v>
          </cell>
          <cell r="I1545">
            <v>4.612563781796216E-2</v>
          </cell>
          <cell r="J1545">
            <v>4.5957223568670005E-2</v>
          </cell>
          <cell r="K1545">
            <v>4.1367773698966256E-2</v>
          </cell>
          <cell r="L1545">
            <v>4.4452904962977803E-2</v>
          </cell>
          <cell r="M1545">
            <v>4.8081625634681477E-2</v>
          </cell>
          <cell r="N1545">
            <v>4.3622369088015096E-2</v>
          </cell>
        </row>
        <row r="1546">
          <cell r="D1546" t="str">
            <v>10.2.8</v>
          </cell>
          <cell r="E1546">
            <v>5.1581047720678216E-2</v>
          </cell>
          <cell r="F1546">
            <v>4.880052822694713E-2</v>
          </cell>
          <cell r="G1546">
            <v>4.7092987868014413E-2</v>
          </cell>
          <cell r="H1546">
            <v>4.8323650580376E-2</v>
          </cell>
          <cell r="I1546">
            <v>5.0764628878923024E-2</v>
          </cell>
          <cell r="J1546">
            <v>5.0803636340327064E-2</v>
          </cell>
          <cell r="K1546">
            <v>4.4944371636865155E-2</v>
          </cell>
          <cell r="L1546">
            <v>5.0059342196301523E-2</v>
          </cell>
          <cell r="M1546">
            <v>5.4850917418100324E-2</v>
          </cell>
          <cell r="N1546">
            <v>4.658192646737546E-2</v>
          </cell>
        </row>
        <row r="1547">
          <cell r="D1547" t="str">
            <v>10.2.9</v>
          </cell>
          <cell r="E1547">
            <v>5.1692770361345598E-2</v>
          </cell>
          <cell r="F1547">
            <v>4.8338410808452539E-2</v>
          </cell>
          <cell r="G1547">
            <v>4.7666559378442906E-2</v>
          </cell>
          <cell r="H1547">
            <v>4.9611510500207262E-2</v>
          </cell>
          <cell r="I1547">
            <v>4.948782809938998E-2</v>
          </cell>
          <cell r="J1547">
            <v>4.6543809258288764E-2</v>
          </cell>
          <cell r="K1547">
            <v>4.6125957310555472E-2</v>
          </cell>
          <cell r="L1547">
            <v>5.2570283835275483E-2</v>
          </cell>
          <cell r="M1547">
            <v>5.3729464211459875E-2</v>
          </cell>
          <cell r="N1547">
            <v>5.1689153921736397E-2</v>
          </cell>
        </row>
        <row r="1548">
          <cell r="D1548" t="str">
            <v>10.2.10</v>
          </cell>
          <cell r="E1548">
            <v>4.5568517754907924E-2</v>
          </cell>
          <cell r="F1548">
            <v>4.7879194117240897E-2</v>
          </cell>
          <cell r="G1548">
            <v>5.0331281404136625E-2</v>
          </cell>
          <cell r="H1548">
            <v>5.1496875728951841E-2</v>
          </cell>
          <cell r="I1548">
            <v>4.1843271658929433E-2</v>
          </cell>
          <cell r="J1548">
            <v>4.7630534542041136E-2</v>
          </cell>
          <cell r="K1548">
            <v>4.9603585545136337E-2</v>
          </cell>
          <cell r="L1548">
            <v>5.5095075058469431E-2</v>
          </cell>
          <cell r="M1548">
            <v>5.5594747383663719E-2</v>
          </cell>
          <cell r="N1548">
            <v>5.8135177514251631E-2</v>
          </cell>
        </row>
        <row r="1549">
          <cell r="D1549" t="str">
            <v>10.2.11</v>
          </cell>
          <cell r="E1549">
            <v>4.3219364374677834E-2</v>
          </cell>
          <cell r="F1549">
            <v>4.948265002869616E-2</v>
          </cell>
          <cell r="G1549">
            <v>5.1796745040855512E-2</v>
          </cell>
          <cell r="H1549">
            <v>4.9257449274822271E-2</v>
          </cell>
          <cell r="I1549">
            <v>4.0379018795267313E-2</v>
          </cell>
          <cell r="J1549">
            <v>4.3325486365713671E-2</v>
          </cell>
          <cell r="K1549">
            <v>5.0060542378772409E-2</v>
          </cell>
          <cell r="L1549">
            <v>5.5872441402836544E-2</v>
          </cell>
          <cell r="M1549">
            <v>5.3880074411098752E-2</v>
          </cell>
          <cell r="N1549">
            <v>5.457983432935893E-2</v>
          </cell>
        </row>
        <row r="1550">
          <cell r="D1550" t="str">
            <v>10.2.12</v>
          </cell>
          <cell r="E1550">
            <v>4.1565874721311853E-2</v>
          </cell>
          <cell r="F1550">
            <v>4.8535825590119902E-2</v>
          </cell>
          <cell r="G1550">
            <v>5.0709752333844359E-2</v>
          </cell>
          <cell r="H1550">
            <v>5.0757289395110546E-2</v>
          </cell>
          <cell r="I1550">
            <v>4.5576901411075725E-2</v>
          </cell>
          <cell r="J1550">
            <v>4.2744576759345641E-2</v>
          </cell>
          <cell r="K1550">
            <v>5.0396558284550273E-2</v>
          </cell>
          <cell r="L1550">
            <v>5.561915561235236E-2</v>
          </cell>
          <cell r="M1550">
            <v>5.0592117632976732E-2</v>
          </cell>
          <cell r="N1550">
            <v>4.4521644050267289E-2</v>
          </cell>
        </row>
        <row r="1551">
          <cell r="D1551" t="str">
            <v>10.2.13</v>
          </cell>
          <cell r="E1551">
            <v>4.083909011449785E-2</v>
          </cell>
          <cell r="F1551">
            <v>4.674412299877246E-2</v>
          </cell>
          <cell r="G1551">
            <v>4.977712658334376E-2</v>
          </cell>
          <cell r="H1551">
            <v>4.8114940156002858E-2</v>
          </cell>
          <cell r="I1551">
            <v>4.7453931171274444E-2</v>
          </cell>
          <cell r="J1551">
            <v>4.015258844972841E-2</v>
          </cell>
          <cell r="K1551">
            <v>4.701328728402733E-2</v>
          </cell>
          <cell r="L1551">
            <v>5.5872574957168457E-2</v>
          </cell>
          <cell r="M1551">
            <v>5.1166544056205784E-2</v>
          </cell>
          <cell r="N1551">
            <v>3.8728875486578149E-2</v>
          </cell>
        </row>
        <row r="1552">
          <cell r="D1552" t="str">
            <v>10.2.14</v>
          </cell>
          <cell r="E1552">
            <v>3.7525441493846894E-2</v>
          </cell>
          <cell r="F1552">
            <v>4.6914243890564845E-2</v>
          </cell>
          <cell r="G1552">
            <v>5.1010641983155587E-2</v>
          </cell>
          <cell r="H1552">
            <v>5.1254110278195632E-2</v>
          </cell>
          <cell r="I1552">
            <v>4.8450808284067927E-2</v>
          </cell>
          <cell r="J1552">
            <v>3.8661140488557129E-2</v>
          </cell>
          <cell r="K1552">
            <v>4.8800619122325473E-2</v>
          </cell>
          <cell r="L1552">
            <v>5.6451332654538999E-2</v>
          </cell>
          <cell r="M1552">
            <v>5.4025591087950998E-2</v>
          </cell>
          <cell r="N1552">
            <v>4.7918354959626264E-2</v>
          </cell>
        </row>
        <row r="1553">
          <cell r="D1553" t="str">
            <v>10.2.15</v>
          </cell>
          <cell r="E1553">
            <v>3.5999172880993781E-2</v>
          </cell>
          <cell r="F1553">
            <v>4.6937855510054721E-2</v>
          </cell>
          <cell r="G1553">
            <v>4.9771215440782834E-2</v>
          </cell>
          <cell r="H1553">
            <v>4.9819357210143141E-2</v>
          </cell>
          <cell r="I1553">
            <v>4.2681967408187603E-2</v>
          </cell>
          <cell r="J1553">
            <v>3.7882261168236127E-2</v>
          </cell>
          <cell r="K1553">
            <v>4.7748777745242513E-2</v>
          </cell>
          <cell r="L1553">
            <v>5.4395317136380378E-2</v>
          </cell>
          <cell r="M1553">
            <v>5.4687836869570065E-2</v>
          </cell>
          <cell r="N1553">
            <v>5.3020201400570177E-2</v>
          </cell>
        </row>
        <row r="1554">
          <cell r="D1554" t="str">
            <v>10.2.16</v>
          </cell>
          <cell r="E1554">
            <v>3.634453864927905E-2</v>
          </cell>
          <cell r="F1554">
            <v>4.6368922191041655E-2</v>
          </cell>
          <cell r="G1554">
            <v>4.7909757854417534E-2</v>
          </cell>
          <cell r="H1554">
            <v>4.516011137227504E-2</v>
          </cell>
          <cell r="I1554">
            <v>4.2397384320618799E-2</v>
          </cell>
          <cell r="J1554">
            <v>3.9508809697125016E-2</v>
          </cell>
          <cell r="K1554">
            <v>4.7570255346298239E-2</v>
          </cell>
          <cell r="L1554">
            <v>5.1256883824318686E-2</v>
          </cell>
          <cell r="M1554">
            <v>4.8674933219964397E-2</v>
          </cell>
          <cell r="N1554">
            <v>5.1456694142121187E-2</v>
          </cell>
        </row>
        <row r="1555">
          <cell r="D1555" t="str">
            <v>10.2.17</v>
          </cell>
          <cell r="E1555">
            <v>4.1072465694057349E-2</v>
          </cell>
          <cell r="F1555">
            <v>4.2956674947717023E-2</v>
          </cell>
          <cell r="G1555">
            <v>4.601740320587891E-2</v>
          </cell>
          <cell r="H1555">
            <v>4.1949006176236855E-2</v>
          </cell>
          <cell r="I1555">
            <v>4.0430511369046553E-2</v>
          </cell>
          <cell r="J1555">
            <v>4.2202086733716331E-2</v>
          </cell>
          <cell r="K1555">
            <v>4.4278217003882805E-2</v>
          </cell>
          <cell r="L1555">
            <v>4.6539811598109271E-2</v>
          </cell>
          <cell r="M1555">
            <v>3.5181664442055949E-2</v>
          </cell>
          <cell r="N1555">
            <v>4.8413192953455329E-2</v>
          </cell>
        </row>
        <row r="1556">
          <cell r="D1556" t="str">
            <v>10.2.18</v>
          </cell>
          <cell r="E1556">
            <v>4.8005523835988349E-2</v>
          </cell>
          <cell r="F1556">
            <v>3.7948877402008849E-2</v>
          </cell>
          <cell r="G1556">
            <v>4.2624900519054217E-2</v>
          </cell>
          <cell r="H1556">
            <v>4.1070731981328219E-2</v>
          </cell>
          <cell r="I1556">
            <v>4.0615574006596544E-2</v>
          </cell>
          <cell r="J1556">
            <v>4.7999341313373585E-2</v>
          </cell>
          <cell r="K1556">
            <v>3.8121512874046456E-2</v>
          </cell>
          <cell r="L1556">
            <v>4.2551077921019552E-2</v>
          </cell>
          <cell r="M1556">
            <v>3.4141092864492704E-2</v>
          </cell>
          <cell r="N1556">
            <v>3.6501566413005705E-2</v>
          </cell>
        </row>
        <row r="1557">
          <cell r="D1557" t="str">
            <v>10.2.19</v>
          </cell>
          <cell r="E1557">
            <v>5.4239990732445453E-2</v>
          </cell>
          <cell r="F1557">
            <v>4.0760719186783957E-2</v>
          </cell>
          <cell r="G1557">
            <v>4.2837701651247763E-2</v>
          </cell>
          <cell r="H1557">
            <v>4.1816734479560531E-2</v>
          </cell>
          <cell r="I1557">
            <v>4.0964433207142673E-2</v>
          </cell>
          <cell r="J1557">
            <v>5.4765795263383571E-2</v>
          </cell>
          <cell r="K1557">
            <v>3.9538160892450311E-2</v>
          </cell>
          <cell r="L1557">
            <v>4.1529814655702137E-2</v>
          </cell>
          <cell r="M1557">
            <v>3.3507300554992001E-2</v>
          </cell>
          <cell r="N1557">
            <v>3.6055157539929814E-2</v>
          </cell>
        </row>
        <row r="1558">
          <cell r="D1558" t="str">
            <v>10.2.20</v>
          </cell>
          <cell r="E1558">
            <v>5.4901396675312887E-2</v>
          </cell>
          <cell r="F1558">
            <v>4.0943059204384923E-2</v>
          </cell>
          <cell r="G1558">
            <v>4.100999478208521E-2</v>
          </cell>
          <cell r="H1558">
            <v>4.1345208090709261E-2</v>
          </cell>
          <cell r="I1558">
            <v>4.0024305450602427E-2</v>
          </cell>
          <cell r="J1558">
            <v>5.5804069957204133E-2</v>
          </cell>
          <cell r="K1558">
            <v>4.0531329676686739E-2</v>
          </cell>
          <cell r="L1558">
            <v>4.1060384534440421E-2</v>
          </cell>
          <cell r="M1558">
            <v>3.3978627051471186E-2</v>
          </cell>
          <cell r="N1558">
            <v>3.6175046518861005E-2</v>
          </cell>
        </row>
        <row r="1559">
          <cell r="D1559" t="str">
            <v>10.2.21</v>
          </cell>
          <cell r="E1559">
            <v>5.102911158627646E-2</v>
          </cell>
          <cell r="F1559">
            <v>4.1609520084740913E-2</v>
          </cell>
          <cell r="G1559">
            <v>4.1017700965713041E-2</v>
          </cell>
          <cell r="H1559">
            <v>4.0373159185470388E-2</v>
          </cell>
          <cell r="I1559">
            <v>3.6892218874740305E-2</v>
          </cell>
          <cell r="J1559">
            <v>5.4366610029250917E-2</v>
          </cell>
          <cell r="K1559">
            <v>3.9964987886564607E-2</v>
          </cell>
          <cell r="L1559">
            <v>3.8914727348697838E-2</v>
          </cell>
          <cell r="M1559">
            <v>3.2867360890403985E-2</v>
          </cell>
          <cell r="N1559">
            <v>3.6551717458052316E-2</v>
          </cell>
        </row>
        <row r="1560">
          <cell r="D1560" t="str">
            <v>10.2.22</v>
          </cell>
          <cell r="E1560">
            <v>4.5962247681630153E-2</v>
          </cell>
          <cell r="F1560">
            <v>3.8232472340362984E-2</v>
          </cell>
          <cell r="G1560">
            <v>3.8599892427725782E-2</v>
          </cell>
          <cell r="H1560">
            <v>4.1898355493880858E-2</v>
          </cell>
          <cell r="I1560">
            <v>3.9832791307288923E-2</v>
          </cell>
          <cell r="J1560">
            <v>5.0257492743869703E-2</v>
          </cell>
          <cell r="K1560">
            <v>3.8323172013956838E-2</v>
          </cell>
          <cell r="L1560">
            <v>3.5479536311112364E-2</v>
          </cell>
          <cell r="M1560">
            <v>3.3751614010033008E-2</v>
          </cell>
          <cell r="N1560">
            <v>3.0727093294934432E-2</v>
          </cell>
        </row>
        <row r="1561">
          <cell r="D1561" t="str">
            <v>10.2.23</v>
          </cell>
          <cell r="E1561">
            <v>4.0714924550361825E-2</v>
          </cell>
          <cell r="F1561">
            <v>3.6576322388212956E-2</v>
          </cell>
          <cell r="G1561">
            <v>3.5458018240339395E-2</v>
          </cell>
          <cell r="H1561">
            <v>3.9426774937795589E-2</v>
          </cell>
          <cell r="I1561">
            <v>3.7858152654334648E-2</v>
          </cell>
          <cell r="J1561">
            <v>4.069638332208203E-2</v>
          </cell>
          <cell r="K1561">
            <v>3.731549626995067E-2</v>
          </cell>
          <cell r="L1561">
            <v>3.1665865652301929E-2</v>
          </cell>
          <cell r="M1561">
            <v>3.2965894210517578E-2</v>
          </cell>
          <cell r="N1561">
            <v>3.1808892232291899E-2</v>
          </cell>
        </row>
        <row r="1562">
          <cell r="D1562" t="str">
            <v>10.2.24</v>
          </cell>
          <cell r="E1562">
            <v>3.5477872938030369E-2</v>
          </cell>
          <cell r="F1562">
            <v>3.703555410909963E-2</v>
          </cell>
          <cell r="G1562">
            <v>3.3280626850959394E-2</v>
          </cell>
          <cell r="H1562">
            <v>3.8663313069153112E-2</v>
          </cell>
          <cell r="I1562">
            <v>3.8568654594625003E-2</v>
          </cell>
          <cell r="J1562">
            <v>3.5038910447765831E-2</v>
          </cell>
          <cell r="K1562">
            <v>3.7713582124965589E-2</v>
          </cell>
          <cell r="L1562">
            <v>2.8793525991155446E-2</v>
          </cell>
          <cell r="M1562">
            <v>3.3158657702183653E-2</v>
          </cell>
          <cell r="N1562">
            <v>2.9639698103623258E-2</v>
          </cell>
        </row>
        <row r="1563">
          <cell r="D1563" t="str">
            <v>10.3.1</v>
          </cell>
          <cell r="E1563">
            <v>3.3152671955056022E-2</v>
          </cell>
          <cell r="F1563">
            <v>3.3270691035572154E-2</v>
          </cell>
          <cell r="G1563">
            <v>3.216362233138479E-2</v>
          </cell>
          <cell r="H1563">
            <v>3.4593399124687958E-2</v>
          </cell>
          <cell r="I1563">
            <v>3.7358475999687231E-2</v>
          </cell>
          <cell r="J1563">
            <v>3.1060449720493592E-2</v>
          </cell>
          <cell r="K1563">
            <v>3.5887758930069388E-2</v>
          </cell>
          <cell r="L1563">
            <v>2.7461071451108092E-2</v>
          </cell>
          <cell r="M1563">
            <v>3.2733009534886864E-2</v>
          </cell>
          <cell r="N1563">
            <v>2.6319387136635387E-2</v>
          </cell>
        </row>
        <row r="1564">
          <cell r="D1564" t="str">
            <v>10.3.2</v>
          </cell>
          <cell r="E1564">
            <v>3.1223890270756827E-2</v>
          </cell>
          <cell r="F1564">
            <v>3.2529815799885821E-2</v>
          </cell>
          <cell r="G1564">
            <v>3.0923657170025886E-2</v>
          </cell>
          <cell r="H1564">
            <v>3.2783735862602033E-2</v>
          </cell>
          <cell r="I1564">
            <v>3.2116483444698377E-2</v>
          </cell>
          <cell r="J1564">
            <v>3.0572866654760399E-2</v>
          </cell>
          <cell r="K1564">
            <v>3.5237183263306902E-2</v>
          </cell>
          <cell r="L1564">
            <v>2.5567866341609534E-2</v>
          </cell>
          <cell r="M1564">
            <v>3.2264257846204659E-2</v>
          </cell>
          <cell r="N1564">
            <v>3.3967434930603342E-2</v>
          </cell>
        </row>
        <row r="1565">
          <cell r="D1565" t="str">
            <v>10.3.3</v>
          </cell>
          <cell r="E1565">
            <v>3.0720995027606116E-2</v>
          </cell>
          <cell r="F1565">
            <v>3.2979661926602018E-2</v>
          </cell>
          <cell r="G1565">
            <v>3.0890587874863828E-2</v>
          </cell>
          <cell r="H1565">
            <v>3.2032366096204273E-2</v>
          </cell>
          <cell r="I1565">
            <v>3.289631916352994E-2</v>
          </cell>
          <cell r="J1565">
            <v>2.9580039321147226E-2</v>
          </cell>
          <cell r="K1565">
            <v>3.5290453530605496E-2</v>
          </cell>
          <cell r="L1565">
            <v>2.4514409663935699E-2</v>
          </cell>
          <cell r="M1565">
            <v>3.1503136772432709E-2</v>
          </cell>
          <cell r="N1565">
            <v>4.2016513255523809E-2</v>
          </cell>
        </row>
        <row r="1566">
          <cell r="D1566" t="str">
            <v>10.3.4</v>
          </cell>
          <cell r="E1566">
            <v>3.1751247772626279E-2</v>
          </cell>
          <cell r="F1566">
            <v>3.3776126600819703E-2</v>
          </cell>
          <cell r="G1566">
            <v>3.1501446448145301E-2</v>
          </cell>
          <cell r="H1566">
            <v>3.2143082025238676E-2</v>
          </cell>
          <cell r="I1566">
            <v>3.4963739965021716E-2</v>
          </cell>
          <cell r="J1566">
            <v>2.9423602154900311E-2</v>
          </cell>
          <cell r="K1566">
            <v>3.4716545419311115E-2</v>
          </cell>
          <cell r="L1566">
            <v>2.4908986481811158E-2</v>
          </cell>
          <cell r="M1566">
            <v>3.2497009023752556E-2</v>
          </cell>
          <cell r="N1566">
            <v>4.4272909965583869E-2</v>
          </cell>
        </row>
        <row r="1567">
          <cell r="D1567" t="str">
            <v>10.3.5</v>
          </cell>
          <cell r="E1567">
            <v>3.374002940646003E-2</v>
          </cell>
          <cell r="F1567">
            <v>3.3940248353042456E-2</v>
          </cell>
          <cell r="G1567">
            <v>3.2772754458312292E-2</v>
          </cell>
          <cell r="H1567">
            <v>3.2931682873278932E-2</v>
          </cell>
          <cell r="I1567">
            <v>4.366367394770676E-2</v>
          </cell>
          <cell r="J1567">
            <v>3.1262368912335886E-2</v>
          </cell>
          <cell r="K1567">
            <v>3.4309752535131834E-2</v>
          </cell>
          <cell r="L1567">
            <v>2.829452943715292E-2</v>
          </cell>
          <cell r="M1567">
            <v>3.5066878702165308E-2</v>
          </cell>
          <cell r="N1567">
            <v>3.7104840933383253E-2</v>
          </cell>
        </row>
        <row r="1568">
          <cell r="D1568" t="str">
            <v>10.3.6</v>
          </cell>
          <cell r="E1568">
            <v>4.0042293768600426E-2</v>
          </cell>
          <cell r="F1568">
            <v>3.7353583814769907E-2</v>
          </cell>
          <cell r="G1568">
            <v>3.6650175093050241E-2</v>
          </cell>
          <cell r="H1568">
            <v>3.6965670569244151E-2</v>
          </cell>
          <cell r="I1568">
            <v>4.2594035083204584E-2</v>
          </cell>
          <cell r="J1568">
            <v>3.5291406947674096E-2</v>
          </cell>
          <cell r="K1568">
            <v>3.7434273423137945E-2</v>
          </cell>
          <cell r="L1568">
            <v>3.8089817571960748E-2</v>
          </cell>
          <cell r="M1568">
            <v>4.4634117621213741E-2</v>
          </cell>
          <cell r="N1568">
            <v>3.7061146315070632E-2</v>
          </cell>
        </row>
        <row r="1569">
          <cell r="D1569" t="str">
            <v>10.3.7</v>
          </cell>
          <cell r="E1569">
            <v>4.8808196508033773E-2</v>
          </cell>
          <cell r="F1569">
            <v>4.2950705505309154E-2</v>
          </cell>
          <cell r="G1569">
            <v>4.3839830142790727E-2</v>
          </cell>
          <cell r="H1569">
            <v>4.6074533926194865E-2</v>
          </cell>
          <cell r="I1569">
            <v>4.4505172016180677E-2</v>
          </cell>
          <cell r="J1569">
            <v>4.7207658275283268E-2</v>
          </cell>
          <cell r="K1569">
            <v>4.2108816470149045E-2</v>
          </cell>
          <cell r="L1569">
            <v>4.4233601034745995E-2</v>
          </cell>
          <cell r="M1569">
            <v>4.8722768200524E-2</v>
          </cell>
          <cell r="N1569">
            <v>3.9939032766660477E-2</v>
          </cell>
        </row>
        <row r="1570">
          <cell r="D1570" t="str">
            <v>10.3.8</v>
          </cell>
          <cell r="E1570">
            <v>5.2379124483689851E-2</v>
          </cell>
          <cell r="F1570">
            <v>4.8380199907932096E-2</v>
          </cell>
          <cell r="G1570">
            <v>4.7915776413268996E-2</v>
          </cell>
          <cell r="H1570">
            <v>4.9761248708139638E-2</v>
          </cell>
          <cell r="I1570">
            <v>4.6233895288818327E-2</v>
          </cell>
          <cell r="J1570">
            <v>4.9515585581013911E-2</v>
          </cell>
          <cell r="K1570">
            <v>4.6690367824064737E-2</v>
          </cell>
          <cell r="L1570">
            <v>4.8717051064889536E-2</v>
          </cell>
          <cell r="M1570">
            <v>5.4538934044814961E-2</v>
          </cell>
          <cell r="N1570">
            <v>4.2499636705730315E-2</v>
          </cell>
        </row>
        <row r="1571">
          <cell r="D1571" t="str">
            <v>10.3.9</v>
          </cell>
          <cell r="E1571">
            <v>4.8532800270967368E-2</v>
          </cell>
          <cell r="F1571">
            <v>5.0851242732136516E-2</v>
          </cell>
          <cell r="G1571">
            <v>4.9172414861082814E-2</v>
          </cell>
          <cell r="H1571">
            <v>5.0778262242056657E-2</v>
          </cell>
          <cell r="I1571">
            <v>4.823529877536397E-2</v>
          </cell>
          <cell r="J1571">
            <v>4.8441842245443269E-2</v>
          </cell>
          <cell r="K1571">
            <v>4.8048721094399491E-2</v>
          </cell>
          <cell r="L1571">
            <v>5.2751824357067149E-2</v>
          </cell>
          <cell r="M1571">
            <v>5.3784099725155833E-2</v>
          </cell>
          <cell r="N1571">
            <v>5.3292869468617166E-2</v>
          </cell>
        </row>
        <row r="1572">
          <cell r="D1572" t="str">
            <v>10.3.10</v>
          </cell>
          <cell r="E1572">
            <v>4.5669881330629519E-2</v>
          </cell>
          <cell r="F1572">
            <v>4.9681635838033943E-2</v>
          </cell>
          <cell r="G1572">
            <v>5.0149327146307654E-2</v>
          </cell>
          <cell r="H1572">
            <v>5.1471504982240068E-2</v>
          </cell>
          <cell r="I1572">
            <v>5.0333897169371526E-2</v>
          </cell>
          <cell r="J1572">
            <v>4.3416518142366529E-2</v>
          </cell>
          <cell r="K1572">
            <v>4.9908034588284356E-2</v>
          </cell>
          <cell r="L1572">
            <v>5.5113923259127735E-2</v>
          </cell>
          <cell r="M1572">
            <v>5.3270705018503901E-2</v>
          </cell>
          <cell r="N1572">
            <v>5.5739106054452092E-2</v>
          </cell>
        </row>
        <row r="1573">
          <cell r="D1573" t="str">
            <v>10.3.11</v>
          </cell>
          <cell r="E1573">
            <v>4.1514074232143032E-2</v>
          </cell>
          <cell r="F1573">
            <v>5.1227669940767356E-2</v>
          </cell>
          <cell r="G1573">
            <v>5.1910490766964905E-2</v>
          </cell>
          <cell r="H1573">
            <v>4.9295999804164499E-2</v>
          </cell>
          <cell r="I1573">
            <v>4.7858891206038361E-2</v>
          </cell>
          <cell r="J1573">
            <v>4.2730061145956455E-2</v>
          </cell>
          <cell r="K1573">
            <v>5.0678237081791554E-2</v>
          </cell>
          <cell r="L1573">
            <v>5.6205675503066925E-2</v>
          </cell>
          <cell r="M1573">
            <v>5.1798474353115964E-2</v>
          </cell>
          <cell r="N1573">
            <v>6.4158264555686961E-2</v>
          </cell>
        </row>
        <row r="1574">
          <cell r="D1574" t="str">
            <v>10.3.12</v>
          </cell>
          <cell r="E1574">
            <v>3.9261511118729019E-2</v>
          </cell>
          <cell r="F1574">
            <v>5.0193351187421277E-2</v>
          </cell>
          <cell r="G1574">
            <v>5.023661732029578E-2</v>
          </cell>
          <cell r="H1574">
            <v>5.0454491448323049E-2</v>
          </cell>
          <cell r="I1574">
            <v>4.7265230253943968E-2</v>
          </cell>
          <cell r="J1574">
            <v>4.1897831960441216E-2</v>
          </cell>
          <cell r="K1574">
            <v>4.9533234701107848E-2</v>
          </cell>
          <cell r="L1574">
            <v>5.5265540736681718E-2</v>
          </cell>
          <cell r="M1574">
            <v>4.9253257227347899E-2</v>
          </cell>
          <cell r="N1574">
            <v>5.635182377033579E-2</v>
          </cell>
        </row>
        <row r="1575">
          <cell r="D1575" t="str">
            <v>10.3.13</v>
          </cell>
          <cell r="E1575">
            <v>3.7804767560677056E-2</v>
          </cell>
          <cell r="F1575">
            <v>4.9228620799912637E-2</v>
          </cell>
          <cell r="G1575">
            <v>5.0452470199443274E-2</v>
          </cell>
          <cell r="H1575">
            <v>4.9565552835256224E-2</v>
          </cell>
          <cell r="I1575">
            <v>4.5417339294357054E-2</v>
          </cell>
          <cell r="J1575">
            <v>3.9726554186445218E-2</v>
          </cell>
          <cell r="K1575">
            <v>4.8887862714580746E-2</v>
          </cell>
          <cell r="L1575">
            <v>5.5263297874587725E-2</v>
          </cell>
          <cell r="M1575">
            <v>5.1055295251755894E-2</v>
          </cell>
          <cell r="N1575">
            <v>4.6763006679649256E-2</v>
          </cell>
        </row>
        <row r="1576">
          <cell r="D1576" t="str">
            <v>10.3.14</v>
          </cell>
          <cell r="E1576">
            <v>3.7124797025050345E-2</v>
          </cell>
          <cell r="F1576">
            <v>4.9141899418566282E-2</v>
          </cell>
          <cell r="G1576">
            <v>4.9325325691488862E-2</v>
          </cell>
          <cell r="H1576">
            <v>5.0717389423571173E-2</v>
          </cell>
          <cell r="I1576">
            <v>4.1609021112673845E-2</v>
          </cell>
          <cell r="J1576">
            <v>3.8272192583576212E-2</v>
          </cell>
          <cell r="K1576">
            <v>4.8693630531572323E-2</v>
          </cell>
          <cell r="L1576">
            <v>5.4201433072040596E-2</v>
          </cell>
          <cell r="M1576">
            <v>5.2697480191250125E-2</v>
          </cell>
          <cell r="N1576">
            <v>4.1970998028114832E-2</v>
          </cell>
        </row>
        <row r="1577">
          <cell r="D1577" t="str">
            <v>10.3.15</v>
          </cell>
          <cell r="E1577">
            <v>3.5678114453720759E-2</v>
          </cell>
          <cell r="F1577">
            <v>4.7998676904038091E-2</v>
          </cell>
          <cell r="G1577">
            <v>4.9199310802615498E-2</v>
          </cell>
          <cell r="H1577">
            <v>4.8262464977768621E-2</v>
          </cell>
          <cell r="I1577">
            <v>3.9377992182837281E-2</v>
          </cell>
          <cell r="J1577">
            <v>3.6586325501507914E-2</v>
          </cell>
          <cell r="K1577">
            <v>4.9911041159087011E-2</v>
          </cell>
          <cell r="L1577">
            <v>5.392211850196299E-2</v>
          </cell>
          <cell r="M1577">
            <v>5.291638638221248E-2</v>
          </cell>
          <cell r="N1577">
            <v>3.3616388394841781E-2</v>
          </cell>
        </row>
        <row r="1578">
          <cell r="D1578" t="str">
            <v>10.3.16</v>
          </cell>
          <cell r="E1578">
            <v>3.7411564039069742E-2</v>
          </cell>
          <cell r="F1578">
            <v>4.7108224406937065E-2</v>
          </cell>
          <cell r="G1578">
            <v>4.6346457604127748E-2</v>
          </cell>
          <cell r="H1578">
            <v>4.3556735491268539E-2</v>
          </cell>
          <cell r="I1578">
            <v>3.7031754625418543E-2</v>
          </cell>
          <cell r="J1578">
            <v>3.9554667570234153E-2</v>
          </cell>
          <cell r="K1578">
            <v>4.9244507539602661E-2</v>
          </cell>
          <cell r="L1578">
            <v>5.0602672170935385E-2</v>
          </cell>
          <cell r="M1578">
            <v>4.7741540095116476E-2</v>
          </cell>
          <cell r="N1578">
            <v>3.6356736104697598E-2</v>
          </cell>
        </row>
        <row r="1579">
          <cell r="D1579" t="str">
            <v>10.3.17</v>
          </cell>
          <cell r="E1579">
            <v>4.1164151573008956E-2</v>
          </cell>
          <cell r="F1579">
            <v>4.3212134892363446E-2</v>
          </cell>
          <cell r="G1579">
            <v>4.4718287900938403E-2</v>
          </cell>
          <cell r="H1579">
            <v>4.0214733986481302E-2</v>
          </cell>
          <cell r="I1579">
            <v>3.6678210623937856E-2</v>
          </cell>
          <cell r="J1579">
            <v>4.1921248968713111E-2</v>
          </cell>
          <cell r="K1579">
            <v>4.4209946911861517E-2</v>
          </cell>
          <cell r="L1579">
            <v>4.6373510542667168E-2</v>
          </cell>
          <cell r="M1579">
            <v>3.6311232190384957E-2</v>
          </cell>
          <cell r="N1579">
            <v>3.6161930931387205E-2</v>
          </cell>
        </row>
        <row r="1580">
          <cell r="D1580" t="str">
            <v>10.3.18</v>
          </cell>
          <cell r="E1580">
            <v>4.7620887715336832E-2</v>
          </cell>
          <cell r="F1580">
            <v>3.6849761724560122E-2</v>
          </cell>
          <cell r="G1580">
            <v>4.2412456613879969E-2</v>
          </cell>
          <cell r="H1580">
            <v>3.8663454430994358E-2</v>
          </cell>
          <cell r="I1580">
            <v>4.0226022699266874E-2</v>
          </cell>
          <cell r="J1580">
            <v>4.9756804393240768E-2</v>
          </cell>
          <cell r="K1580">
            <v>3.7453816133355293E-2</v>
          </cell>
          <cell r="L1580">
            <v>4.2582197322813403E-2</v>
          </cell>
          <cell r="M1580">
            <v>3.5562331436405352E-2</v>
          </cell>
          <cell r="N1580">
            <v>3.0147135006771009E-2</v>
          </cell>
        </row>
        <row r="1581">
          <cell r="D1581" t="str">
            <v>10.3.19</v>
          </cell>
          <cell r="E1581">
            <v>5.3142353376254961E-2</v>
          </cell>
          <cell r="F1581">
            <v>3.9641108363096131E-2</v>
          </cell>
          <cell r="G1581">
            <v>4.3081758012071321E-2</v>
          </cell>
          <cell r="H1581">
            <v>3.9794441613589492E-2</v>
          </cell>
          <cell r="I1581">
            <v>3.887271723111306E-2</v>
          </cell>
          <cell r="J1581">
            <v>5.6959477103455745E-2</v>
          </cell>
          <cell r="K1581">
            <v>3.8609669150974288E-2</v>
          </cell>
          <cell r="L1581">
            <v>4.2084094163445877E-2</v>
          </cell>
          <cell r="M1581">
            <v>3.5612413556247981E-2</v>
          </cell>
          <cell r="N1581">
            <v>2.9890760144020114E-2</v>
          </cell>
        </row>
        <row r="1582">
          <cell r="D1582" t="str">
            <v>10.3.20</v>
          </cell>
          <cell r="E1582">
            <v>5.4497543247652241E-2</v>
          </cell>
          <cell r="F1582">
            <v>4.0880489346781484E-2</v>
          </cell>
          <cell r="G1582">
            <v>4.1463915597072118E-2</v>
          </cell>
          <cell r="H1582">
            <v>3.9379268514423527E-2</v>
          </cell>
          <cell r="I1582">
            <v>4.2204562617967595E-2</v>
          </cell>
          <cell r="J1582">
            <v>5.7337903307760049E-2</v>
          </cell>
          <cell r="K1582">
            <v>3.6857339468151118E-2</v>
          </cell>
          <cell r="L1582">
            <v>4.1137814998114794E-2</v>
          </cell>
          <cell r="M1582">
            <v>3.4818445958178679E-2</v>
          </cell>
          <cell r="N1582">
            <v>3.1575320087905631E-2</v>
          </cell>
        </row>
        <row r="1583">
          <cell r="D1583" t="str">
            <v>10.3.21</v>
          </cell>
          <cell r="E1583">
            <v>5.1936627263575161E-2</v>
          </cell>
          <cell r="F1583">
            <v>4.0417178248527114E-2</v>
          </cell>
          <cell r="G1583">
            <v>4.0235983243634858E-2</v>
          </cell>
          <cell r="H1583">
            <v>3.8313296108146606E-2</v>
          </cell>
          <cell r="I1583">
            <v>4.3899930815437561E-2</v>
          </cell>
          <cell r="J1583">
            <v>5.5281538201318071E-2</v>
          </cell>
          <cell r="K1583">
            <v>3.7067471785212129E-2</v>
          </cell>
          <cell r="L1583">
            <v>3.8516378646488221E-2</v>
          </cell>
          <cell r="M1583">
            <v>3.4133189759880604E-2</v>
          </cell>
          <cell r="N1583">
            <v>3.3428534638081119E-2</v>
          </cell>
        </row>
        <row r="1584">
          <cell r="D1584" t="str">
            <v>10.3.22</v>
          </cell>
          <cell r="E1584">
            <v>4.8662048958405063E-2</v>
          </cell>
          <cell r="F1584">
            <v>3.7685623048261077E-2</v>
          </cell>
          <cell r="G1584">
            <v>3.744352950925816E-2</v>
          </cell>
          <cell r="H1584">
            <v>3.9029901352060685E-2</v>
          </cell>
          <cell r="I1584">
            <v>4.2780308826425924E-2</v>
          </cell>
          <cell r="J1584">
            <v>4.8941022243243856E-2</v>
          </cell>
          <cell r="K1584">
            <v>3.6511236913828314E-2</v>
          </cell>
          <cell r="L1584">
            <v>3.4393925094310523E-2</v>
          </cell>
          <cell r="M1584">
            <v>3.3551276497167541E-2</v>
          </cell>
          <cell r="N1584">
            <v>4.2708344712140182E-2</v>
          </cell>
        </row>
        <row r="1585">
          <cell r="D1585" t="str">
            <v>10.3.23</v>
          </cell>
          <cell r="E1585">
            <v>4.2372250075346653E-2</v>
          </cell>
          <cell r="F1585">
            <v>3.5694606459392923E-2</v>
          </cell>
          <cell r="G1585">
            <v>3.485612528517755E-2</v>
          </cell>
          <cell r="H1585">
            <v>3.7460052794604543E-2</v>
          </cell>
          <cell r="I1585">
            <v>4.0400320287902795E-2</v>
          </cell>
          <cell r="J1585">
            <v>4.0032471672311207E-2</v>
          </cell>
          <cell r="K1585">
            <v>3.6244423027981067E-2</v>
          </cell>
          <cell r="L1585">
            <v>3.1205795730907083E-2</v>
          </cell>
          <cell r="M1585">
            <v>3.2964559871761522E-2</v>
          </cell>
          <cell r="N1585">
            <v>5.3065458841490158E-2</v>
          </cell>
        </row>
        <row r="1586">
          <cell r="D1586" t="str">
            <v>10.3.24</v>
          </cell>
          <cell r="E1586">
            <v>3.5788178566604233E-2</v>
          </cell>
          <cell r="F1586">
            <v>3.500674374527115E-2</v>
          </cell>
          <cell r="G1586">
            <v>3.2337679513799227E-2</v>
          </cell>
          <cell r="H1586">
            <v>3.575673080946002E-2</v>
          </cell>
          <cell r="I1586">
            <v>4.3476707369096181E-2</v>
          </cell>
          <cell r="J1586">
            <v>3.5229563206377532E-2</v>
          </cell>
          <cell r="K1586">
            <v>3.6465675802433997E-2</v>
          </cell>
          <cell r="L1586">
            <v>2.8592464978569033E-2</v>
          </cell>
          <cell r="M1586">
            <v>3.256920073952007E-2</v>
          </cell>
          <cell r="N1586">
            <v>5.1592420572617967E-2</v>
          </cell>
        </row>
        <row r="1587">
          <cell r="D1587" t="str">
            <v>10.4.1</v>
          </cell>
          <cell r="E1587">
            <v>3.3007214688599427E-2</v>
          </cell>
          <cell r="F1587">
            <v>3.3538972099258817E-2</v>
          </cell>
          <cell r="G1587">
            <v>3.1233762805317349E-2</v>
          </cell>
          <cell r="H1587">
            <v>3.4145512744426815E-2</v>
          </cell>
          <cell r="I1587">
            <v>3.871562378021489E-2</v>
          </cell>
          <cell r="J1587">
            <v>3.3497544927685689E-2</v>
          </cell>
          <cell r="K1587">
            <v>3.5884054623123454E-2</v>
          </cell>
          <cell r="L1587">
            <v>2.784977391995359E-2</v>
          </cell>
          <cell r="M1587">
            <v>3.3052499011330942E-2</v>
          </cell>
          <cell r="N1587">
            <v>4.1740252453729185E-2</v>
          </cell>
        </row>
        <row r="1588">
          <cell r="D1588" t="str">
            <v>10.4.2</v>
          </cell>
          <cell r="E1588">
            <v>3.2528572950119745E-2</v>
          </cell>
          <cell r="F1588">
            <v>3.3104433579236862E-2</v>
          </cell>
          <cell r="G1588">
            <v>3.0294674142053259E-2</v>
          </cell>
          <cell r="H1588">
            <v>3.2879812290877983E-2</v>
          </cell>
          <cell r="I1588">
            <v>4.0037270111403275E-2</v>
          </cell>
          <cell r="J1588">
            <v>3.1553279544909503E-2</v>
          </cell>
          <cell r="K1588">
            <v>3.5745311552673013E-2</v>
          </cell>
          <cell r="L1588">
            <v>2.594457959691247E-2</v>
          </cell>
          <cell r="M1588">
            <v>3.3266140787339055E-2</v>
          </cell>
          <cell r="N1588">
            <v>3.441743076183619E-2</v>
          </cell>
        </row>
        <row r="1589">
          <cell r="D1589" t="str">
            <v>10.4.3</v>
          </cell>
          <cell r="E1589">
            <v>3.2289803489293854E-2</v>
          </cell>
          <cell r="F1589">
            <v>3.3049060796895853E-2</v>
          </cell>
          <cell r="G1589">
            <v>3.0755233758158047E-2</v>
          </cell>
          <cell r="H1589">
            <v>3.2408741931738719E-2</v>
          </cell>
          <cell r="I1589">
            <v>3.7300311958605802E-2</v>
          </cell>
          <cell r="J1589">
            <v>3.1229664494612262E-2</v>
          </cell>
          <cell r="K1589">
            <v>3.6036679799554876E-2</v>
          </cell>
          <cell r="L1589">
            <v>2.4652949206159618E-2</v>
          </cell>
          <cell r="M1589">
            <v>3.254963464233071E-2</v>
          </cell>
          <cell r="N1589">
            <v>2.3288865726119073E-2</v>
          </cell>
        </row>
        <row r="1590">
          <cell r="D1590" t="str">
            <v>10.4.4</v>
          </cell>
          <cell r="E1590">
            <v>3.2895894306240389E-2</v>
          </cell>
          <cell r="F1590">
            <v>3.3697879539948822E-2</v>
          </cell>
          <cell r="G1590">
            <v>3.1525941623359949E-2</v>
          </cell>
          <cell r="H1590">
            <v>3.2364034723185477E-2</v>
          </cell>
          <cell r="I1590">
            <v>4.0587357907481428E-2</v>
          </cell>
          <cell r="J1590">
            <v>3.0676299397588858E-2</v>
          </cell>
          <cell r="K1590">
            <v>3.5411517094253733E-2</v>
          </cell>
          <cell r="L1590">
            <v>2.5337429297802794E-2</v>
          </cell>
          <cell r="M1590">
            <v>3.2870313251534264E-2</v>
          </cell>
          <cell r="N1590">
            <v>2.1108148240908352E-2</v>
          </cell>
        </row>
        <row r="1591">
          <cell r="D1591" t="str">
            <v>10.4.5</v>
          </cell>
          <cell r="E1591">
            <v>3.5438605207800497E-2</v>
          </cell>
          <cell r="F1591">
            <v>3.4706417834571797E-2</v>
          </cell>
          <cell r="G1591">
            <v>3.3490578764134304E-2</v>
          </cell>
          <cell r="H1591">
            <v>3.3833396201397588E-2</v>
          </cell>
          <cell r="I1591">
            <v>3.8521902536942945E-2</v>
          </cell>
          <cell r="J1591">
            <v>3.0921830068860248E-2</v>
          </cell>
          <cell r="K1591">
            <v>3.5092833074226691E-2</v>
          </cell>
          <cell r="L1591">
            <v>2.9006247192596868E-2</v>
          </cell>
          <cell r="M1591">
            <v>3.5993168645852343E-2</v>
          </cell>
          <cell r="N1591">
            <v>2.3474249731899124E-2</v>
          </cell>
        </row>
        <row r="1592">
          <cell r="D1592" t="str">
            <v>10.4.6</v>
          </cell>
          <cell r="E1592">
            <v>4.0813843426253639E-2</v>
          </cell>
          <cell r="F1592">
            <v>3.5898101519558932E-2</v>
          </cell>
          <cell r="G1592">
            <v>3.5703286998793902E-2</v>
          </cell>
          <cell r="H1592">
            <v>3.5830163754397404E-2</v>
          </cell>
          <cell r="I1592">
            <v>3.9963125559640364E-2</v>
          </cell>
          <cell r="J1592">
            <v>3.9819117859522427E-2</v>
          </cell>
          <cell r="K1592">
            <v>3.6621833963461366E-2</v>
          </cell>
          <cell r="L1592">
            <v>3.638200904956318E-2</v>
          </cell>
          <cell r="M1592">
            <v>4.3524689085712547E-2</v>
          </cell>
          <cell r="N1592">
            <v>3.4744461652827324E-2</v>
          </cell>
        </row>
        <row r="1593">
          <cell r="D1593" t="str">
            <v>10.4.7</v>
          </cell>
          <cell r="E1593">
            <v>5.092675067867556E-2</v>
          </cell>
          <cell r="F1593">
            <v>4.2175439722812756E-2</v>
          </cell>
          <cell r="G1593">
            <v>4.3562894105962063E-2</v>
          </cell>
          <cell r="H1593">
            <v>4.4512025683156264E-2</v>
          </cell>
          <cell r="I1593">
            <v>4.501405901503646E-2</v>
          </cell>
          <cell r="J1593">
            <v>4.718075940155303E-2</v>
          </cell>
          <cell r="K1593">
            <v>4.1582132700142931E-2</v>
          </cell>
          <cell r="L1593">
            <v>4.4761645745388275E-2</v>
          </cell>
          <cell r="M1593">
            <v>4.6572467535159846E-2</v>
          </cell>
          <cell r="N1593">
            <v>4.3124340490260892E-2</v>
          </cell>
        </row>
        <row r="1594">
          <cell r="D1594" t="str">
            <v>10.4.8</v>
          </cell>
          <cell r="E1594">
            <v>5.2846588071155456E-2</v>
          </cell>
          <cell r="F1594">
            <v>4.7149092583036192E-2</v>
          </cell>
          <cell r="G1594">
            <v>4.7123552360301552E-2</v>
          </cell>
          <cell r="H1594">
            <v>4.7569767104630518E-2</v>
          </cell>
          <cell r="I1594">
            <v>4.8380501786165882E-2</v>
          </cell>
          <cell r="J1594">
            <v>5.1915937180885982E-2</v>
          </cell>
          <cell r="K1594">
            <v>4.4308816182355354E-2</v>
          </cell>
          <cell r="L1594">
            <v>4.844470337061639E-2</v>
          </cell>
          <cell r="M1594">
            <v>5.3149726174299167E-2</v>
          </cell>
          <cell r="N1594">
            <v>5.0217120274319217E-2</v>
          </cell>
        </row>
        <row r="1595">
          <cell r="D1595" t="str">
            <v>10.4.9</v>
          </cell>
          <cell r="E1595">
            <v>4.9782780189104953E-2</v>
          </cell>
          <cell r="F1595">
            <v>4.9006540640958843E-2</v>
          </cell>
          <cell r="G1595">
            <v>4.7849925301643108E-2</v>
          </cell>
          <cell r="H1595">
            <v>4.9704455237799261E-2</v>
          </cell>
          <cell r="I1595">
            <v>4.8479069395711394E-2</v>
          </cell>
          <cell r="J1595">
            <v>4.8153856097620455E-2</v>
          </cell>
          <cell r="K1595">
            <v>4.6973303150411379E-2</v>
          </cell>
          <cell r="L1595">
            <v>5.1841281892968043E-2</v>
          </cell>
          <cell r="M1595">
            <v>5.2958686661655784E-2</v>
          </cell>
          <cell r="N1595">
            <v>5.9429078647629807E-2</v>
          </cell>
        </row>
        <row r="1596">
          <cell r="D1596" t="str">
            <v>10.4.10</v>
          </cell>
          <cell r="E1596">
            <v>4.5768302525199527E-2</v>
          </cell>
          <cell r="F1596">
            <v>4.977560706236165E-2</v>
          </cell>
          <cell r="G1596">
            <v>5.0034450445872965E-2</v>
          </cell>
          <cell r="H1596">
            <v>5.0619354672524097E-2</v>
          </cell>
          <cell r="I1596">
            <v>4.7272447788273275E-2</v>
          </cell>
          <cell r="J1596">
            <v>4.3879980968434755E-2</v>
          </cell>
          <cell r="K1596">
            <v>4.8791937023280302E-2</v>
          </cell>
          <cell r="L1596">
            <v>5.4481124939122806E-2</v>
          </cell>
          <cell r="M1596">
            <v>5.1524954554334479E-2</v>
          </cell>
          <cell r="N1596">
            <v>5.4594822384320695E-2</v>
          </cell>
        </row>
        <row r="1597">
          <cell r="D1597" t="str">
            <v>10.4.11</v>
          </cell>
          <cell r="E1597">
            <v>4.1990055278725562E-2</v>
          </cell>
          <cell r="F1597">
            <v>5.2541129206996842E-2</v>
          </cell>
          <cell r="G1597">
            <v>5.186019627730705E-2</v>
          </cell>
          <cell r="H1597">
            <v>5.0672540035652726E-2</v>
          </cell>
          <cell r="I1597">
            <v>4.4955933888270724E-2</v>
          </cell>
          <cell r="J1597">
            <v>4.1897228028974845E-2</v>
          </cell>
          <cell r="K1597">
            <v>5.0508619306016377E-2</v>
          </cell>
          <cell r="L1597">
            <v>5.6583582948867589E-2</v>
          </cell>
          <cell r="M1597">
            <v>5.1569367282028884E-2</v>
          </cell>
          <cell r="N1597">
            <v>5.2987598301096776E-2</v>
          </cell>
        </row>
        <row r="1598">
          <cell r="D1598" t="str">
            <v>10.4.12</v>
          </cell>
          <cell r="E1598">
            <v>3.986816517289006E-2</v>
          </cell>
          <cell r="F1598">
            <v>5.1285000954282033E-2</v>
          </cell>
          <cell r="G1598">
            <v>5.0788299060387225E-2</v>
          </cell>
          <cell r="H1598">
            <v>5.1357741708712289E-2</v>
          </cell>
          <cell r="I1598">
            <v>4.0750003217015669E-2</v>
          </cell>
          <cell r="J1598">
            <v>4.1619469228663615E-2</v>
          </cell>
          <cell r="K1598">
            <v>4.9817243634547495E-2</v>
          </cell>
          <cell r="L1598">
            <v>5.5959755110954176E-2</v>
          </cell>
          <cell r="M1598">
            <v>5.0620576092823041E-2</v>
          </cell>
          <cell r="N1598">
            <v>4.9564439664565439E-2</v>
          </cell>
        </row>
        <row r="1599">
          <cell r="D1599" t="str">
            <v>10.4.13</v>
          </cell>
          <cell r="E1599">
            <v>3.7948372662490376E-2</v>
          </cell>
          <cell r="F1599">
            <v>4.8738562426735146E-2</v>
          </cell>
          <cell r="G1599">
            <v>5.0655624761101456E-2</v>
          </cell>
          <cell r="H1599">
            <v>4.9455114101598675E-2</v>
          </cell>
          <cell r="I1599">
            <v>3.909019820405614E-2</v>
          </cell>
          <cell r="J1599">
            <v>3.7531983743949476E-2</v>
          </cell>
          <cell r="K1599">
            <v>4.9141816787084847E-2</v>
          </cell>
          <cell r="L1599">
            <v>5.6191116726742776E-2</v>
          </cell>
          <cell r="M1599">
            <v>5.1342408885885503E-2</v>
          </cell>
          <cell r="N1599">
            <v>4.6630062533339962E-2</v>
          </cell>
        </row>
        <row r="1600">
          <cell r="D1600" t="str">
            <v>10.4.14</v>
          </cell>
          <cell r="E1600">
            <v>3.5521220294005777E-2</v>
          </cell>
          <cell r="F1600">
            <v>4.8252244947044602E-2</v>
          </cell>
          <cell r="G1600">
            <v>4.9395007209072396E-2</v>
          </cell>
          <cell r="H1600">
            <v>5.1108678544792868E-2</v>
          </cell>
          <cell r="I1600">
            <v>3.7164190615050503E-2</v>
          </cell>
          <cell r="J1600">
            <v>3.823517893811941E-2</v>
          </cell>
          <cell r="K1600">
            <v>4.9302903809015926E-2</v>
          </cell>
          <cell r="L1600">
            <v>5.5340185590665066E-2</v>
          </cell>
          <cell r="M1600">
            <v>5.2124634350804701E-2</v>
          </cell>
          <cell r="N1600">
            <v>5.2517846279827952E-2</v>
          </cell>
        </row>
        <row r="1601">
          <cell r="D1601" t="str">
            <v>10.4.15</v>
          </cell>
          <cell r="E1601">
            <v>3.5400189353008177E-2</v>
          </cell>
          <cell r="F1601">
            <v>4.8225692529047431E-2</v>
          </cell>
          <cell r="G1601">
            <v>4.8482965637723106E-2</v>
          </cell>
          <cell r="H1601">
            <v>4.8138359405743444E-2</v>
          </cell>
          <cell r="I1601">
            <v>3.3197851016021088E-2</v>
          </cell>
          <cell r="J1601">
            <v>3.7100459594513094E-2</v>
          </cell>
          <cell r="K1601">
            <v>4.9415656925431727E-2</v>
          </cell>
          <cell r="L1601">
            <v>5.3779486024620071E-2</v>
          </cell>
          <cell r="M1601">
            <v>5.348724850843059E-2</v>
          </cell>
          <cell r="N1601">
            <v>4.3249106381568161E-2</v>
          </cell>
        </row>
        <row r="1602">
          <cell r="D1602" t="str">
            <v>10.4.16</v>
          </cell>
          <cell r="E1602">
            <v>3.6420820680313534E-2</v>
          </cell>
          <cell r="F1602">
            <v>4.7131518906473026E-2</v>
          </cell>
          <cell r="G1602">
            <v>4.62624138496808E-2</v>
          </cell>
          <cell r="H1602">
            <v>4.3447994119589051E-2</v>
          </cell>
          <cell r="I1602">
            <v>3.8086664388932025E-2</v>
          </cell>
          <cell r="J1602">
            <v>3.8960367965075994E-2</v>
          </cell>
          <cell r="K1602">
            <v>4.8264183027924408E-2</v>
          </cell>
          <cell r="L1602">
            <v>5.0968776675953495E-2</v>
          </cell>
          <cell r="M1602">
            <v>4.7561856420345675E-2</v>
          </cell>
          <cell r="N1602">
            <v>3.8767355963686828E-2</v>
          </cell>
        </row>
        <row r="1603">
          <cell r="D1603" t="str">
            <v>10.4.17</v>
          </cell>
          <cell r="E1603">
            <v>3.9376837835026809E-2</v>
          </cell>
          <cell r="F1603">
            <v>4.3053251263914856E-2</v>
          </cell>
          <cell r="G1603">
            <v>4.5583365573745739E-2</v>
          </cell>
          <cell r="H1603">
            <v>4.0075495418414535E-2</v>
          </cell>
          <cell r="I1603">
            <v>3.9414175755501907E-2</v>
          </cell>
          <cell r="J1603">
            <v>4.2517895178713502E-2</v>
          </cell>
          <cell r="K1603">
            <v>4.4655049943605904E-2</v>
          </cell>
          <cell r="L1603">
            <v>4.6320985160840746E-2</v>
          </cell>
          <cell r="M1603">
            <v>3.6673827889091133E-2</v>
          </cell>
          <cell r="N1603">
            <v>3.7870514796651544E-2</v>
          </cell>
        </row>
        <row r="1604">
          <cell r="D1604" t="str">
            <v>10.4.18</v>
          </cell>
          <cell r="E1604">
            <v>4.5665721325028899E-2</v>
          </cell>
          <cell r="F1604">
            <v>3.815002104537904E-2</v>
          </cell>
          <cell r="G1604">
            <v>4.3800555322546772E-2</v>
          </cell>
          <cell r="H1604">
            <v>3.9941049491760104E-2</v>
          </cell>
          <cell r="I1604">
            <v>4.285712660011514E-2</v>
          </cell>
          <cell r="J1604">
            <v>4.6469574853533861E-2</v>
          </cell>
          <cell r="K1604">
            <v>3.8341772301954215E-2</v>
          </cell>
          <cell r="L1604">
            <v>4.3128554779730308E-2</v>
          </cell>
          <cell r="M1604">
            <v>3.6508053963839555E-2</v>
          </cell>
          <cell r="N1604">
            <v>3.5358622903764216E-2</v>
          </cell>
        </row>
        <row r="1605">
          <cell r="D1605" t="str">
            <v>10.4.19</v>
          </cell>
          <cell r="E1605">
            <v>5.2617311170292835E-2</v>
          </cell>
          <cell r="F1605">
            <v>4.0703565804812158E-2</v>
          </cell>
          <cell r="G1605">
            <v>4.4062960652238706E-2</v>
          </cell>
          <cell r="H1605">
            <v>4.133396859265321E-2</v>
          </cell>
          <cell r="I1605">
            <v>4.3244569086659045E-2</v>
          </cell>
          <cell r="J1605">
            <v>5.2740775239489633E-2</v>
          </cell>
          <cell r="K1605">
            <v>3.8978282459054429E-2</v>
          </cell>
          <cell r="L1605">
            <v>4.2221826081268454E-2</v>
          </cell>
          <cell r="M1605">
            <v>3.6642083945957853E-2</v>
          </cell>
          <cell r="N1605">
            <v>4.1537527063302493E-2</v>
          </cell>
        </row>
        <row r="1606">
          <cell r="D1606" t="str">
            <v>10.4.20</v>
          </cell>
          <cell r="E1606">
            <v>5.332428728595083E-2</v>
          </cell>
          <cell r="F1606">
            <v>4.0431319199259082E-2</v>
          </cell>
          <cell r="G1606">
            <v>4.1939996300259387E-2</v>
          </cell>
          <cell r="H1606">
            <v>3.9704634066633472E-2</v>
          </cell>
          <cell r="I1606">
            <v>4.1038352866964972E-2</v>
          </cell>
          <cell r="J1606">
            <v>5.6050374975700985E-2</v>
          </cell>
          <cell r="K1606">
            <v>3.7883565317882298E-2</v>
          </cell>
          <cell r="L1606">
            <v>4.0377535116681879E-2</v>
          </cell>
          <cell r="M1606">
            <v>3.4962174320460081E-2</v>
          </cell>
          <cell r="N1606">
            <v>4.8696756577909464E-2</v>
          </cell>
        </row>
        <row r="1607">
          <cell r="D1607" t="str">
            <v>10.4.21</v>
          </cell>
          <cell r="E1607">
            <v>5.2383135710962175E-2</v>
          </cell>
          <cell r="F1607">
            <v>3.9899049637436783E-2</v>
          </cell>
          <cell r="G1607">
            <v>4.0712911358939508E-2</v>
          </cell>
          <cell r="H1607">
            <v>3.858320122700671E-2</v>
          </cell>
          <cell r="I1607">
            <v>4.1876877850833938E-2</v>
          </cell>
          <cell r="J1607">
            <v>5.2114337267218543E-2</v>
          </cell>
          <cell r="K1607">
            <v>3.7378954664941337E-2</v>
          </cell>
          <cell r="L1607">
            <v>3.8031400896937718E-2</v>
          </cell>
          <cell r="M1607">
            <v>3.3840267069495639E-2</v>
          </cell>
          <cell r="N1607">
            <v>4.7008196796785369E-2</v>
          </cell>
        </row>
        <row r="1608">
          <cell r="D1608" t="str">
            <v>10.4.22</v>
          </cell>
          <cell r="E1608">
            <v>4.7062448455134923E-2</v>
          </cell>
          <cell r="F1608">
            <v>3.7577905410819859E-2</v>
          </cell>
          <cell r="G1608">
            <v>3.7306093121670984E-2</v>
          </cell>
          <cell r="H1608">
            <v>3.8617947762151723E-2</v>
          </cell>
          <cell r="I1608">
            <v>4.4229982568589614E-2</v>
          </cell>
          <cell r="J1608">
            <v>4.9488210245881487E-2</v>
          </cell>
          <cell r="K1608">
            <v>3.6561177739153988E-2</v>
          </cell>
          <cell r="L1608">
            <v>3.3621457869670204E-2</v>
          </cell>
          <cell r="M1608">
            <v>3.3232957209596556E-2</v>
          </cell>
          <cell r="N1608">
            <v>4.7693872076442052E-2</v>
          </cell>
        </row>
        <row r="1609">
          <cell r="D1609" t="str">
            <v>10.4.23</v>
          </cell>
          <cell r="E1609">
            <v>4.1067581060827793E-2</v>
          </cell>
          <cell r="F1609">
            <v>3.5791240539901487E-2</v>
          </cell>
          <cell r="G1609">
            <v>3.4814424960779008E-2</v>
          </cell>
          <cell r="H1609">
            <v>3.7456811215032589E-2</v>
          </cell>
          <cell r="I1609">
            <v>4.4070226007825355E-2</v>
          </cell>
          <cell r="J1609">
            <v>4.1067233205613944E-2</v>
          </cell>
          <cell r="K1609">
            <v>3.6731779462937202E-2</v>
          </cell>
          <cell r="L1609">
            <v>3.0798130508583751E-2</v>
          </cell>
          <cell r="M1609">
            <v>3.3125200559096506E-2</v>
          </cell>
          <cell r="N1609">
            <v>3.852473004221476E-2</v>
          </cell>
        </row>
        <row r="1610">
          <cell r="D1610" t="str">
            <v>10.4.24</v>
          </cell>
          <cell r="E1610">
            <v>3.505549818289929E-2</v>
          </cell>
          <cell r="F1610">
            <v>3.6117952749256894E-2</v>
          </cell>
          <cell r="G1610">
            <v>3.2760885608951358E-2</v>
          </cell>
          <cell r="H1610">
            <v>3.6239199966124437E-2</v>
          </cell>
          <cell r="I1610">
            <v>4.5752178094688109E-2</v>
          </cell>
          <cell r="J1610">
            <v>3.5378641592878554E-2</v>
          </cell>
          <cell r="K1610">
            <v>3.6570575456966958E-2</v>
          </cell>
          <cell r="L1610">
            <v>2.7975462297399813E-2</v>
          </cell>
          <cell r="M1610">
            <v>3.2847063152595377E-2</v>
          </cell>
          <cell r="N1610">
            <v>3.3454600254995089E-2</v>
          </cell>
        </row>
        <row r="1611">
          <cell r="D1611" t="str">
            <v>10.5.1</v>
          </cell>
          <cell r="E1611">
            <v>3.3512172482039193E-2</v>
          </cell>
          <cell r="F1611">
            <v>3.4626812152154574E-2</v>
          </cell>
          <cell r="G1611">
            <v>3.1748856635735907E-2</v>
          </cell>
          <cell r="H1611">
            <v>3.6041968046412111E-2</v>
          </cell>
          <cell r="I1611">
            <v>4.3297778692766208E-2</v>
          </cell>
          <cell r="J1611">
            <v>3.243677787915461E-2</v>
          </cell>
          <cell r="K1611">
            <v>3.6287873181072287E-2</v>
          </cell>
          <cell r="L1611">
            <v>2.763343970536673E-2</v>
          </cell>
          <cell r="M1611">
            <v>3.2822793417439607E-2</v>
          </cell>
          <cell r="N1611">
            <v>2.8277858708623812E-2</v>
          </cell>
        </row>
        <row r="1612">
          <cell r="D1612" t="str">
            <v>10.5.2</v>
          </cell>
          <cell r="E1612">
            <v>3.1797288321982267E-2</v>
          </cell>
          <cell r="F1612">
            <v>3.3895845975784135E-2</v>
          </cell>
          <cell r="G1612">
            <v>3.1255190563990815E-2</v>
          </cell>
          <cell r="H1612">
            <v>3.451888284743744E-2</v>
          </cell>
          <cell r="I1612">
            <v>4.2054854682574652E-2</v>
          </cell>
          <cell r="J1612">
            <v>3.1547446359586069E-2</v>
          </cell>
          <cell r="K1612">
            <v>3.5777304862220291E-2</v>
          </cell>
          <cell r="L1612">
            <v>2.5503608797302218E-2</v>
          </cell>
          <cell r="M1612">
            <v>3.2578545474302806E-2</v>
          </cell>
          <cell r="N1612">
            <v>2.3045845208783444E-2</v>
          </cell>
        </row>
        <row r="1613">
          <cell r="D1613" t="str">
            <v>10.5.3</v>
          </cell>
          <cell r="E1613">
            <v>3.1606424345208481E-2</v>
          </cell>
          <cell r="F1613">
            <v>3.4122992198406282E-2</v>
          </cell>
          <cell r="G1613">
            <v>3.0997484379259695E-2</v>
          </cell>
          <cell r="H1613">
            <v>3.3976808581818542E-2</v>
          </cell>
          <cell r="I1613">
            <v>4.2611216969757552E-2</v>
          </cell>
          <cell r="J1613">
            <v>3.0312862819911246E-2</v>
          </cell>
          <cell r="K1613">
            <v>3.5768436963036741E-2</v>
          </cell>
          <cell r="L1613">
            <v>2.4935440247549345E-2</v>
          </cell>
          <cell r="M1613">
            <v>3.2837106489326043E-2</v>
          </cell>
          <cell r="N1613">
            <v>2.8740621411338076E-2</v>
          </cell>
        </row>
        <row r="1614">
          <cell r="D1614" t="str">
            <v>10.5.4</v>
          </cell>
          <cell r="E1614">
            <v>3.2128479715934535E-2</v>
          </cell>
          <cell r="F1614">
            <v>3.4220644500988884E-2</v>
          </cell>
          <cell r="G1614">
            <v>3.085196407968786E-2</v>
          </cell>
          <cell r="H1614">
            <v>3.28680553295174E-2</v>
          </cell>
          <cell r="I1614">
            <v>3.6327302856645524E-2</v>
          </cell>
          <cell r="J1614">
            <v>3.1122675495231213E-2</v>
          </cell>
          <cell r="K1614">
            <v>3.5106528373536852E-2</v>
          </cell>
          <cell r="L1614">
            <v>2.5323547563156492E-2</v>
          </cell>
          <cell r="M1614">
            <v>3.2486400623451775E-2</v>
          </cell>
          <cell r="N1614">
            <v>3.4019342618100148E-2</v>
          </cell>
        </row>
        <row r="1615">
          <cell r="D1615" t="str">
            <v>10.5.5</v>
          </cell>
          <cell r="E1615">
            <v>3.4650187711935711E-2</v>
          </cell>
          <cell r="F1615">
            <v>3.4429239825334926E-2</v>
          </cell>
          <cell r="G1615">
            <v>3.2566892595819727E-2</v>
          </cell>
          <cell r="H1615">
            <v>3.3417255815718243E-2</v>
          </cell>
          <cell r="I1615">
            <v>3.6234415608133605E-2</v>
          </cell>
          <cell r="J1615">
            <v>3.1406393710545988E-2</v>
          </cell>
          <cell r="K1615">
            <v>3.5173486872217934E-2</v>
          </cell>
          <cell r="L1615">
            <v>2.8481467304560422E-2</v>
          </cell>
          <cell r="M1615">
            <v>3.4775993660092458E-2</v>
          </cell>
          <cell r="N1615">
            <v>3.6431823817779159E-2</v>
          </cell>
        </row>
        <row r="1616">
          <cell r="D1616" t="str">
            <v>10.5.6</v>
          </cell>
          <cell r="E1616">
            <v>3.9306644675721036E-2</v>
          </cell>
          <cell r="F1616">
            <v>3.6920939905633311E-2</v>
          </cell>
          <cell r="G1616">
            <v>3.5580018195752058E-2</v>
          </cell>
          <cell r="H1616">
            <v>3.6922778540368975E-2</v>
          </cell>
          <cell r="I1616">
            <v>4.2247270224647332E-2</v>
          </cell>
          <cell r="J1616">
            <v>3.8868369709757156E-2</v>
          </cell>
          <cell r="K1616">
            <v>3.7591630156412363E-2</v>
          </cell>
          <cell r="L1616">
            <v>3.8079846882483781E-2</v>
          </cell>
          <cell r="M1616">
            <v>4.3108551405326476E-2</v>
          </cell>
          <cell r="N1616">
            <v>4.2133728104121033E-2</v>
          </cell>
        </row>
        <row r="1617">
          <cell r="D1617" t="str">
            <v>10.5.7</v>
          </cell>
          <cell r="E1617">
            <v>4.8539448991333459E-2</v>
          </cell>
          <cell r="F1617">
            <v>4.1460638114897683E-2</v>
          </cell>
          <cell r="G1617">
            <v>4.1453133022887292E-2</v>
          </cell>
          <cell r="H1617">
            <v>4.5089571777701211E-2</v>
          </cell>
          <cell r="I1617">
            <v>4.742859609531018E-2</v>
          </cell>
          <cell r="J1617">
            <v>4.9531223827001369E-2</v>
          </cell>
          <cell r="K1617">
            <v>4.1064330729198566E-2</v>
          </cell>
          <cell r="L1617">
            <v>4.3896602102260651E-2</v>
          </cell>
          <cell r="M1617">
            <v>4.6363386677891152E-2</v>
          </cell>
          <cell r="N1617">
            <v>4.1926075768529358E-2</v>
          </cell>
        </row>
        <row r="1618">
          <cell r="D1618" t="str">
            <v>10.5.8</v>
          </cell>
          <cell r="E1618">
            <v>5.134324620131675E-2</v>
          </cell>
          <cell r="F1618">
            <v>4.704154786357357E-2</v>
          </cell>
          <cell r="G1618">
            <v>4.6079876965259503E-2</v>
          </cell>
          <cell r="H1618">
            <v>4.7232541867027418E-2</v>
          </cell>
          <cell r="I1618">
            <v>4.9808187394912017E-2</v>
          </cell>
          <cell r="J1618">
            <v>5.3869863210378933E-2</v>
          </cell>
          <cell r="K1618">
            <v>4.5532267423571172E-2</v>
          </cell>
          <cell r="L1618">
            <v>4.8840147590773271E-2</v>
          </cell>
          <cell r="M1618">
            <v>5.3389751997189802E-2</v>
          </cell>
          <cell r="N1618">
            <v>5.0858877822017742E-2</v>
          </cell>
        </row>
        <row r="1619">
          <cell r="D1619" t="str">
            <v>10.5.9</v>
          </cell>
          <cell r="E1619">
            <v>4.8064675870164761E-2</v>
          </cell>
          <cell r="F1619">
            <v>4.9453597143082159E-2</v>
          </cell>
          <cell r="G1619">
            <v>4.8667137995332281E-2</v>
          </cell>
          <cell r="H1619">
            <v>4.9214883092425346E-2</v>
          </cell>
          <cell r="I1619">
            <v>5.0313693258168361E-2</v>
          </cell>
          <cell r="J1619">
            <v>4.9191600145697033E-2</v>
          </cell>
          <cell r="K1619">
            <v>4.8740591310345596E-2</v>
          </cell>
          <cell r="L1619">
            <v>5.3654905669700451E-2</v>
          </cell>
          <cell r="M1619">
            <v>5.3287780261163008E-2</v>
          </cell>
          <cell r="N1619">
            <v>6.145890115711309E-2</v>
          </cell>
        </row>
        <row r="1620">
          <cell r="D1620" t="str">
            <v>10.5.10</v>
          </cell>
          <cell r="E1620">
            <v>4.5697214328251363E-2</v>
          </cell>
          <cell r="F1620">
            <v>5.0778133617853674E-2</v>
          </cell>
          <cell r="G1620">
            <v>5.0182198405860551E-2</v>
          </cell>
          <cell r="H1620">
            <v>5.0828201652012003E-2</v>
          </cell>
          <cell r="I1620">
            <v>4.6823736702836481E-2</v>
          </cell>
          <cell r="J1620">
            <v>4.5776386247868131E-2</v>
          </cell>
          <cell r="K1620">
            <v>5.0711745596926913E-2</v>
          </cell>
          <cell r="L1620">
            <v>5.5637461823845463E-2</v>
          </cell>
          <cell r="M1620">
            <v>5.2687129707122513E-2</v>
          </cell>
          <cell r="N1620">
            <v>6.4387605687910715E-2</v>
          </cell>
        </row>
        <row r="1621">
          <cell r="D1621" t="str">
            <v>10.5.11</v>
          </cell>
          <cell r="E1621">
            <v>4.2951413105390128E-2</v>
          </cell>
          <cell r="F1621">
            <v>5.0896826636817515E-2</v>
          </cell>
          <cell r="G1621">
            <v>5.0737592596791468E-2</v>
          </cell>
          <cell r="H1621">
            <v>4.8638381477373378E-2</v>
          </cell>
          <cell r="I1621">
            <v>4.2617508486119601E-2</v>
          </cell>
          <cell r="J1621">
            <v>4.1296606483550699E-2</v>
          </cell>
          <cell r="K1621">
            <v>5.1840996379963381E-2</v>
          </cell>
          <cell r="L1621">
            <v>5.6575884921908098E-2</v>
          </cell>
          <cell r="M1621">
            <v>5.2237656524300499E-2</v>
          </cell>
          <cell r="N1621">
            <v>6.2100241116813157E-2</v>
          </cell>
        </row>
        <row r="1622">
          <cell r="D1622" t="str">
            <v>10.5.12</v>
          </cell>
          <cell r="E1622">
            <v>4.1787481020854049E-2</v>
          </cell>
          <cell r="F1622">
            <v>5.1491916542512783E-2</v>
          </cell>
          <cell r="G1622">
            <v>5.0931566702306738E-2</v>
          </cell>
          <cell r="H1622">
            <v>5.0837879829964523E-2</v>
          </cell>
          <cell r="I1622">
            <v>4.449945831791767E-2</v>
          </cell>
          <cell r="J1622">
            <v>3.839675001091418E-2</v>
          </cell>
          <cell r="K1622">
            <v>5.1880960524742122E-2</v>
          </cell>
          <cell r="L1622">
            <v>5.5852414218722286E-2</v>
          </cell>
          <cell r="M1622">
            <v>5.0487474032633956E-2</v>
          </cell>
          <cell r="N1622">
            <v>5.0619336690535741E-2</v>
          </cell>
        </row>
        <row r="1623">
          <cell r="D1623" t="str">
            <v>10.5.13</v>
          </cell>
          <cell r="E1623">
            <v>4.0046431685311301E-2</v>
          </cell>
          <cell r="F1623">
            <v>4.9087558813770221E-2</v>
          </cell>
          <cell r="G1623">
            <v>5.0255591520003778E-2</v>
          </cell>
          <cell r="H1623">
            <v>4.7711780201163567E-2</v>
          </cell>
          <cell r="I1623">
            <v>4.0725072793718127E-2</v>
          </cell>
          <cell r="J1623">
            <v>3.7754910180654619E-2</v>
          </cell>
          <cell r="K1623">
            <v>4.9365133619805546E-2</v>
          </cell>
          <cell r="L1623">
            <v>5.5036369302175092E-2</v>
          </cell>
          <cell r="M1623">
            <v>5.1758061802135387E-2</v>
          </cell>
          <cell r="N1623">
            <v>4.367058048488226E-2</v>
          </cell>
        </row>
        <row r="1624">
          <cell r="D1624" t="str">
            <v>10.5.14</v>
          </cell>
          <cell r="E1624">
            <v>3.7041148247617096E-2</v>
          </cell>
          <cell r="F1624">
            <v>4.9018521885466057E-2</v>
          </cell>
          <cell r="G1624">
            <v>5.0418891198972457E-2</v>
          </cell>
          <cell r="H1624">
            <v>4.9633933752727462E-2</v>
          </cell>
          <cell r="I1624">
            <v>3.9792705021731073E-2</v>
          </cell>
          <cell r="J1624">
            <v>3.7898628529726794E-2</v>
          </cell>
          <cell r="K1624">
            <v>4.9854059576773455E-2</v>
          </cell>
          <cell r="L1624">
            <v>5.5246107589067547E-2</v>
          </cell>
          <cell r="M1624">
            <v>5.3439954562761648E-2</v>
          </cell>
          <cell r="N1624">
            <v>4.083172732603442E-2</v>
          </cell>
        </row>
        <row r="1625">
          <cell r="D1625" t="str">
            <v>10.5.15</v>
          </cell>
          <cell r="E1625">
            <v>3.6137792950065306E-2</v>
          </cell>
          <cell r="F1625">
            <v>4.8075313327243512E-2</v>
          </cell>
          <cell r="G1625">
            <v>4.9929289424679571E-2</v>
          </cell>
          <cell r="H1625">
            <v>4.7700127867509309E-2</v>
          </cell>
          <cell r="I1625">
            <v>4.2701133224431843E-2</v>
          </cell>
          <cell r="J1625">
            <v>3.6928914344127144E-2</v>
          </cell>
          <cell r="K1625">
            <v>4.9657754760045102E-2</v>
          </cell>
          <cell r="L1625">
            <v>5.3790726308108633E-2</v>
          </cell>
          <cell r="M1625">
            <v>5.4028357114988879E-2</v>
          </cell>
          <cell r="N1625">
            <v>5.0830177905716457E-2</v>
          </cell>
        </row>
        <row r="1626">
          <cell r="D1626" t="str">
            <v>10.5.16</v>
          </cell>
          <cell r="E1626">
            <v>3.6983671773844477E-2</v>
          </cell>
          <cell r="F1626">
            <v>4.5739910701796949E-2</v>
          </cell>
          <cell r="G1626">
            <v>4.7919363641518671E-2</v>
          </cell>
          <cell r="H1626">
            <v>4.3349329451533317E-2</v>
          </cell>
          <cell r="I1626">
            <v>4.0773482516837233E-2</v>
          </cell>
          <cell r="J1626">
            <v>3.6377276404067557E-2</v>
          </cell>
          <cell r="K1626">
            <v>4.8118353873360664E-2</v>
          </cell>
          <cell r="L1626">
            <v>5.0320573512111451E-2</v>
          </cell>
          <cell r="M1626">
            <v>4.5036116295346894E-2</v>
          </cell>
          <cell r="N1626">
            <v>4.9151701754971737E-2</v>
          </cell>
        </row>
        <row r="1627">
          <cell r="D1627" t="str">
            <v>10.5.17</v>
          </cell>
          <cell r="E1627">
            <v>4.0342835289129006E-2</v>
          </cell>
          <cell r="F1627">
            <v>4.2494111346395663E-2</v>
          </cell>
          <cell r="G1627">
            <v>4.6447472937724214E-2</v>
          </cell>
          <cell r="H1627">
            <v>4.0267287199978893E-2</v>
          </cell>
          <cell r="I1627">
            <v>4.1957860471993055E-2</v>
          </cell>
          <cell r="J1627">
            <v>4.1637404422590701E-2</v>
          </cell>
          <cell r="K1627">
            <v>4.2016750914638835E-2</v>
          </cell>
          <cell r="L1627">
            <v>4.5827112363117498E-2</v>
          </cell>
          <cell r="M1627">
            <v>3.6840209221506326E-2</v>
          </cell>
          <cell r="N1627">
            <v>4.6858709749305283E-2</v>
          </cell>
        </row>
        <row r="1628">
          <cell r="D1628" t="str">
            <v>10.5.18</v>
          </cell>
          <cell r="E1628">
            <v>4.4221551362399573E-2</v>
          </cell>
          <cell r="F1628">
            <v>3.781528724470392E-2</v>
          </cell>
          <cell r="G1628">
            <v>4.4054380771430507E-2</v>
          </cell>
          <cell r="H1628">
            <v>3.9564487770153575E-2</v>
          </cell>
          <cell r="I1628">
            <v>4.0430070582075373E-2</v>
          </cell>
          <cell r="J1628">
            <v>4.9302621490578062E-2</v>
          </cell>
          <cell r="K1628">
            <v>3.7082116609709947E-2</v>
          </cell>
          <cell r="L1628">
            <v>4.2232127687729881E-2</v>
          </cell>
          <cell r="M1628">
            <v>3.57475735248617E-2</v>
          </cell>
          <cell r="N1628">
            <v>4.0361273796076021E-2</v>
          </cell>
        </row>
        <row r="1629">
          <cell r="D1629" t="str">
            <v>10.5.19</v>
          </cell>
          <cell r="E1629">
            <v>5.015997449718769E-2</v>
          </cell>
          <cell r="F1629">
            <v>3.9425708608661812E-2</v>
          </cell>
          <cell r="G1629">
            <v>4.3064952413995862E-2</v>
          </cell>
          <cell r="H1629">
            <v>3.87940373949388E-2</v>
          </cell>
          <cell r="I1629">
            <v>3.8191514107589475E-2</v>
          </cell>
          <cell r="J1629">
            <v>5.4383607718336703E-2</v>
          </cell>
          <cell r="K1629">
            <v>3.771773402674055E-2</v>
          </cell>
          <cell r="L1629">
            <v>4.1006590209440877E-2</v>
          </cell>
          <cell r="M1629">
            <v>3.5205670653937197E-2</v>
          </cell>
          <cell r="N1629">
            <v>3.7381734773006166E-2</v>
          </cell>
        </row>
        <row r="1630">
          <cell r="D1630" t="str">
            <v>10.5.20</v>
          </cell>
          <cell r="E1630">
            <v>5.303712437820704E-2</v>
          </cell>
          <cell r="F1630">
            <v>4.0178112937167332E-2</v>
          </cell>
          <cell r="G1630">
            <v>4.1749242462106907E-2</v>
          </cell>
          <cell r="H1630">
            <v>3.8852443513627356E-2</v>
          </cell>
          <cell r="I1630">
            <v>3.4385496237236308E-2</v>
          </cell>
          <cell r="J1630">
            <v>5.4279341729739534E-2</v>
          </cell>
          <cell r="K1630">
            <v>3.7412436087888384E-2</v>
          </cell>
          <cell r="L1630">
            <v>4.0534084147961023E-2</v>
          </cell>
          <cell r="M1630">
            <v>3.5161236042707648E-2</v>
          </cell>
          <cell r="N1630">
            <v>3.5910348214396252E-2</v>
          </cell>
        </row>
        <row r="1631">
          <cell r="D1631" t="str">
            <v>10.5.21</v>
          </cell>
          <cell r="E1631">
            <v>5.1000119069845778E-2</v>
          </cell>
          <cell r="F1631">
            <v>4.1089304538629794E-2</v>
          </cell>
          <cell r="G1631">
            <v>4.1033741602689931E-2</v>
          </cell>
          <cell r="H1631">
            <v>3.9841110319094826E-2</v>
          </cell>
          <cell r="I1631">
            <v>3.7150705060528755E-2</v>
          </cell>
          <cell r="J1631">
            <v>5.1165331689714426E-2</v>
          </cell>
          <cell r="K1631">
            <v>3.6721853322173842E-2</v>
          </cell>
          <cell r="L1631">
            <v>3.8897467665338616E-2</v>
          </cell>
          <cell r="M1631">
            <v>3.4696381648306178E-2</v>
          </cell>
          <cell r="N1631">
            <v>3.8657474189771349E-2</v>
          </cell>
        </row>
        <row r="1632">
          <cell r="D1632" t="str">
            <v>10.5.22</v>
          </cell>
          <cell r="E1632">
            <v>4.840160804999722E-2</v>
          </cell>
          <cell r="F1632">
            <v>3.7460821309401648E-2</v>
          </cell>
          <cell r="G1632">
            <v>3.7728048088808454E-2</v>
          </cell>
          <cell r="H1632">
            <v>3.9933703036521107E-2</v>
          </cell>
          <cell r="I1632">
            <v>4.1674043178327264E-2</v>
          </cell>
          <cell r="J1632">
            <v>4.8975381504359532E-2</v>
          </cell>
          <cell r="K1632">
            <v>3.5957143513724567E-2</v>
          </cell>
          <cell r="L1632">
            <v>3.4477331892928072E-2</v>
          </cell>
          <cell r="M1632">
            <v>3.393600860550304E-2</v>
          </cell>
          <cell r="N1632">
            <v>3.53761170926572E-2</v>
          </cell>
        </row>
        <row r="1633">
          <cell r="D1633" t="str">
            <v>10.5.23</v>
          </cell>
          <cell r="E1633">
            <v>4.2835267564306875E-2</v>
          </cell>
          <cell r="F1633">
            <v>3.5027719624224948E-2</v>
          </cell>
          <cell r="G1633">
            <v>3.4054615096373149E-2</v>
          </cell>
          <cell r="H1633">
            <v>3.7969081062299924E-2</v>
          </cell>
          <cell r="I1633">
            <v>3.9588055975621074E-2</v>
          </cell>
          <cell r="J1633">
            <v>4.2923736285926571E-2</v>
          </cell>
          <cell r="K1633">
            <v>3.4847913868712631E-2</v>
          </cell>
          <cell r="L1633">
            <v>3.0192096622222581E-2</v>
          </cell>
          <cell r="M1633">
            <v>3.3522567334992183E-2</v>
          </cell>
          <cell r="N1633">
            <v>2.8813215317276635E-2</v>
          </cell>
        </row>
        <row r="1634">
          <cell r="D1634" t="str">
            <v>10.5.24</v>
          </cell>
          <cell r="E1634">
            <v>3.8407798361956756E-2</v>
          </cell>
          <cell r="F1634">
            <v>3.5248495185498344E-2</v>
          </cell>
          <cell r="G1634">
            <v>3.2292498703012464E-2</v>
          </cell>
          <cell r="H1634">
            <v>3.6795469572675217E-2</v>
          </cell>
          <cell r="I1634">
            <v>3.8365841540121265E-2</v>
          </cell>
          <cell r="J1634">
            <v>3.4615889800581542E-2</v>
          </cell>
          <cell r="K1634">
            <v>3.5772597453182328E-2</v>
          </cell>
          <cell r="L1634">
            <v>2.8024645872169445E-2</v>
          </cell>
          <cell r="M1634">
            <v>3.3565292922712903E-2</v>
          </cell>
          <cell r="N1634">
            <v>2.8156681284240585E-2</v>
          </cell>
        </row>
        <row r="1635">
          <cell r="D1635" t="str">
            <v>10.6.1</v>
          </cell>
          <cell r="E1635">
            <v>3.3072473923666704E-2</v>
          </cell>
          <cell r="F1635">
            <v>3.3964435930259919E-2</v>
          </cell>
          <cell r="G1635">
            <v>3.2610574114027548E-2</v>
          </cell>
          <cell r="H1635">
            <v>3.4748539803016863E-2</v>
          </cell>
          <cell r="I1635">
            <v>4.0605092190881341E-2</v>
          </cell>
          <cell r="J1635">
            <v>3.3414565493359125E-2</v>
          </cell>
          <cell r="K1635">
            <v>3.6594806924128212E-2</v>
          </cell>
          <cell r="L1635">
            <v>2.8505235339609716E-2</v>
          </cell>
          <cell r="M1635">
            <v>3.3583132625545221E-2</v>
          </cell>
          <cell r="N1635">
            <v>2.5117046113639876E-2</v>
          </cell>
        </row>
        <row r="1636">
          <cell r="D1636" t="str">
            <v>10.6.2</v>
          </cell>
          <cell r="E1636">
            <v>3.1610433065697989E-2</v>
          </cell>
          <cell r="F1636">
            <v>3.4615911630486648E-2</v>
          </cell>
          <cell r="G1636">
            <v>3.236556829930487E-2</v>
          </cell>
          <cell r="H1636">
            <v>3.4077200435343048E-2</v>
          </cell>
          <cell r="I1636">
            <v>3.7136695545518676E-2</v>
          </cell>
          <cell r="J1636">
            <v>3.1939575196713858E-2</v>
          </cell>
          <cell r="K1636">
            <v>3.7030856354829625E-2</v>
          </cell>
          <cell r="L1636">
            <v>2.6828625401894089E-2</v>
          </cell>
          <cell r="M1636">
            <v>3.4310233461598942E-2</v>
          </cell>
          <cell r="N1636">
            <v>2.5466930955984783E-2</v>
          </cell>
        </row>
        <row r="1637">
          <cell r="D1637" t="str">
            <v>10.6.3</v>
          </cell>
          <cell r="E1637">
            <v>3.1402972083666124E-2</v>
          </cell>
          <cell r="F1637">
            <v>3.5451723037200594E-2</v>
          </cell>
          <cell r="G1637">
            <v>3.2730881913161126E-2</v>
          </cell>
          <cell r="H1637">
            <v>3.4122423541594567E-2</v>
          </cell>
          <cell r="I1637">
            <v>3.7840724902291747E-2</v>
          </cell>
          <cell r="J1637">
            <v>3.1558718632626992E-2</v>
          </cell>
          <cell r="K1637">
            <v>3.7829722443735017E-2</v>
          </cell>
          <cell r="L1637">
            <v>2.6081798316392752E-2</v>
          </cell>
          <cell r="M1637">
            <v>3.4258239959798875E-2</v>
          </cell>
          <cell r="N1637">
            <v>3.1701143168804978E-2</v>
          </cell>
        </row>
        <row r="1638">
          <cell r="D1638" t="str">
            <v>10.6.4</v>
          </cell>
          <cell r="E1638">
            <v>3.3324037152522377E-2</v>
          </cell>
          <cell r="F1638">
            <v>3.420405883104187E-2</v>
          </cell>
          <cell r="G1638">
            <v>3.1802106497262506E-2</v>
          </cell>
          <cell r="H1638">
            <v>3.2788695212692565E-2</v>
          </cell>
          <cell r="I1638">
            <v>3.7312987226132285E-2</v>
          </cell>
          <cell r="J1638">
            <v>3.135755738224047E-2</v>
          </cell>
          <cell r="K1638">
            <v>3.6363393391645016E-2</v>
          </cell>
          <cell r="L1638">
            <v>2.5823561874755693E-2</v>
          </cell>
          <cell r="M1638">
            <v>3.3775122447390706E-2</v>
          </cell>
          <cell r="N1638">
            <v>3.4763401870329343E-2</v>
          </cell>
        </row>
        <row r="1639">
          <cell r="D1639" t="str">
            <v>10.6.5</v>
          </cell>
          <cell r="E1639">
            <v>3.427351378522886E-2</v>
          </cell>
          <cell r="F1639">
            <v>3.5153433529269688E-2</v>
          </cell>
          <cell r="G1639">
            <v>3.3937814567439058E-2</v>
          </cell>
          <cell r="H1639">
            <v>3.4271341817258723E-2</v>
          </cell>
          <cell r="I1639">
            <v>4.0509667210213714E-2</v>
          </cell>
          <cell r="J1639">
            <v>3.4396415864789719E-2</v>
          </cell>
          <cell r="K1639">
            <v>3.6873918117645919E-2</v>
          </cell>
          <cell r="L1639">
            <v>2.9118795469702516E-2</v>
          </cell>
          <cell r="M1639">
            <v>3.6349743673832105E-2</v>
          </cell>
          <cell r="N1639">
            <v>3.9683027979620845E-2</v>
          </cell>
        </row>
        <row r="1640">
          <cell r="D1640" t="str">
            <v>10.6.6</v>
          </cell>
          <cell r="E1640">
            <v>4.1260516001142243E-2</v>
          </cell>
          <cell r="F1640">
            <v>3.726562664159673E-2</v>
          </cell>
          <cell r="G1640">
            <v>3.6055783253955712E-2</v>
          </cell>
          <cell r="H1640">
            <v>3.6429861876974418E-2</v>
          </cell>
          <cell r="I1640">
            <v>4.5096549266643658E-2</v>
          </cell>
          <cell r="J1640">
            <v>3.9472502694250261E-2</v>
          </cell>
          <cell r="K1640">
            <v>3.8386676950360146E-2</v>
          </cell>
          <cell r="L1640">
            <v>3.8046954596344641E-2</v>
          </cell>
          <cell r="M1640">
            <v>4.2196094165529899E-2</v>
          </cell>
          <cell r="N1640">
            <v>4.5992559582783109E-2</v>
          </cell>
        </row>
        <row r="1641">
          <cell r="D1641" t="str">
            <v>10.6.7</v>
          </cell>
          <cell r="E1641">
            <v>4.9715853616948566E-2</v>
          </cell>
          <cell r="F1641">
            <v>4.2544299559085758E-2</v>
          </cell>
          <cell r="G1641">
            <v>4.3602538893912739E-2</v>
          </cell>
          <cell r="H1641">
            <v>4.4842655093320048E-2</v>
          </cell>
          <cell r="I1641">
            <v>4.5752354318526298E-2</v>
          </cell>
          <cell r="J1641">
            <v>4.6719331279021933E-2</v>
          </cell>
          <cell r="K1641">
            <v>4.144896314768657E-2</v>
          </cell>
          <cell r="L1641">
            <v>4.5032765334309346E-2</v>
          </cell>
          <cell r="M1641">
            <v>4.5619583392862449E-2</v>
          </cell>
          <cell r="N1641">
            <v>4.453258953975691E-2</v>
          </cell>
        </row>
        <row r="1642">
          <cell r="D1642" t="str">
            <v>10.6.8</v>
          </cell>
          <cell r="E1642">
            <v>5.3342844725989012E-2</v>
          </cell>
          <cell r="F1642">
            <v>4.6021159660390332E-2</v>
          </cell>
          <cell r="G1642">
            <v>4.7943286073049915E-2</v>
          </cell>
          <cell r="H1642">
            <v>4.8582806186780007E-2</v>
          </cell>
          <cell r="I1642">
            <v>4.9719372078605155E-2</v>
          </cell>
          <cell r="J1642">
            <v>5.2800106069859222E-2</v>
          </cell>
          <cell r="K1642">
            <v>4.4354640756735945E-2</v>
          </cell>
          <cell r="L1642">
            <v>4.9348477919796761E-2</v>
          </cell>
          <cell r="M1642">
            <v>5.2831773543245801E-2</v>
          </cell>
          <cell r="N1642">
            <v>5.9980727869947917E-2</v>
          </cell>
        </row>
        <row r="1643">
          <cell r="D1643" t="str">
            <v>10.6.9</v>
          </cell>
          <cell r="E1643">
            <v>5.0871953847253563E-2</v>
          </cell>
          <cell r="F1643">
            <v>4.9496112270883887E-2</v>
          </cell>
          <cell r="G1643">
            <v>4.9007774716307066E-2</v>
          </cell>
          <cell r="H1643">
            <v>5.0892835429288866E-2</v>
          </cell>
          <cell r="I1643">
            <v>5.0891768622969749E-2</v>
          </cell>
          <cell r="J1643">
            <v>4.9011521136032223E-2</v>
          </cell>
          <cell r="K1643">
            <v>4.7097370375456929E-2</v>
          </cell>
          <cell r="L1643">
            <v>5.3344017913536497E-2</v>
          </cell>
          <cell r="M1643">
            <v>5.306462181641948E-2</v>
          </cell>
          <cell r="N1643">
            <v>5.5024098920633709E-2</v>
          </cell>
        </row>
        <row r="1644">
          <cell r="D1644" t="str">
            <v>10.6.10</v>
          </cell>
          <cell r="E1644">
            <v>4.8410464328050171E-2</v>
          </cell>
          <cell r="F1644">
            <v>4.9935225667352555E-2</v>
          </cell>
          <cell r="G1644">
            <v>4.9681487812620294E-2</v>
          </cell>
          <cell r="H1644">
            <v>5.1914536101906016E-2</v>
          </cell>
          <cell r="I1644">
            <v>4.957811126097799E-2</v>
          </cell>
          <cell r="J1644">
            <v>4.6874729983066458E-2</v>
          </cell>
          <cell r="K1644">
            <v>4.6789123290111118E-2</v>
          </cell>
          <cell r="L1644">
            <v>5.4577707574940647E-2</v>
          </cell>
          <cell r="M1644">
            <v>5.2026996750271434E-2</v>
          </cell>
          <cell r="N1644">
            <v>5.024285029592418E-2</v>
          </cell>
        </row>
        <row r="1645">
          <cell r="D1645" t="str">
            <v>10.6.11</v>
          </cell>
          <cell r="E1645">
            <v>4.4127194407372318E-2</v>
          </cell>
          <cell r="F1645">
            <v>4.9552315661552437E-2</v>
          </cell>
          <cell r="G1645">
            <v>5.0962637605020573E-2</v>
          </cell>
          <cell r="H1645">
            <v>4.9744710265627441E-2</v>
          </cell>
          <cell r="I1645">
            <v>4.1887926942907765E-2</v>
          </cell>
          <cell r="J1645">
            <v>4.8138843880120852E-2</v>
          </cell>
          <cell r="K1645">
            <v>4.8940082406140846E-2</v>
          </cell>
          <cell r="L1645">
            <v>5.6706618729329951E-2</v>
          </cell>
          <cell r="M1645">
            <v>5.2363562630662858E-2</v>
          </cell>
          <cell r="N1645">
            <v>4.9821587194127173E-2</v>
          </cell>
        </row>
        <row r="1646">
          <cell r="D1646" t="str">
            <v>10.6.12</v>
          </cell>
          <cell r="E1646">
            <v>4.1532172411063197E-2</v>
          </cell>
          <cell r="F1646">
            <v>5.004269099611619E-2</v>
          </cell>
          <cell r="G1646">
            <v>5.0301427369125108E-2</v>
          </cell>
          <cell r="H1646">
            <v>5.1461716196861594E-2</v>
          </cell>
          <cell r="I1646">
            <v>4.2428630587834935E-2</v>
          </cell>
          <cell r="J1646">
            <v>4.3315761552286537E-2</v>
          </cell>
          <cell r="K1646">
            <v>4.9599152001009443E-2</v>
          </cell>
          <cell r="L1646">
            <v>5.6089520174363694E-2</v>
          </cell>
          <cell r="M1646">
            <v>5.0113204849817357E-2</v>
          </cell>
          <cell r="N1646">
            <v>4.2770466128497935E-2</v>
          </cell>
        </row>
        <row r="1647">
          <cell r="D1647" t="str">
            <v>10.6.13</v>
          </cell>
          <cell r="E1647">
            <v>3.9786359363570035E-2</v>
          </cell>
          <cell r="F1647">
            <v>4.7290346971527154E-2</v>
          </cell>
          <cell r="G1647">
            <v>4.963399545599375E-2</v>
          </cell>
          <cell r="H1647">
            <v>4.9008362682717084E-2</v>
          </cell>
          <cell r="I1647">
            <v>4.5463690908592529E-2</v>
          </cell>
          <cell r="J1647">
            <v>4.1211846394335075E-2</v>
          </cell>
          <cell r="K1647">
            <v>4.7870346346384526E-2</v>
          </cell>
          <cell r="L1647">
            <v>5.4853800718846095E-2</v>
          </cell>
          <cell r="M1647">
            <v>5.2252032528355988E-2</v>
          </cell>
          <cell r="N1647">
            <v>4.9095543303504068E-2</v>
          </cell>
        </row>
        <row r="1648">
          <cell r="D1648" t="str">
            <v>10.6.14</v>
          </cell>
          <cell r="E1648">
            <v>3.6868940315080666E-2</v>
          </cell>
          <cell r="F1648">
            <v>4.8509308697844186E-2</v>
          </cell>
          <cell r="G1648">
            <v>5.0079146213977181E-2</v>
          </cell>
          <cell r="H1648">
            <v>5.0896015178947172E-2</v>
          </cell>
          <cell r="I1648">
            <v>4.7350125627726329E-2</v>
          </cell>
          <cell r="J1648">
            <v>3.7941021251242373E-2</v>
          </cell>
          <cell r="K1648">
            <v>4.9030507637001584E-2</v>
          </cell>
          <cell r="L1648">
            <v>5.4820981142403503E-2</v>
          </cell>
          <cell r="M1648">
            <v>5.3070907732008434E-2</v>
          </cell>
          <cell r="N1648">
            <v>5.4007287151015583E-2</v>
          </cell>
        </row>
        <row r="1649">
          <cell r="D1649" t="str">
            <v>10.6.15</v>
          </cell>
          <cell r="E1649">
            <v>3.5890434355350928E-2</v>
          </cell>
          <cell r="F1649">
            <v>4.7469425813574495E-2</v>
          </cell>
          <cell r="G1649">
            <v>4.9263756072168555E-2</v>
          </cell>
          <cell r="H1649">
            <v>4.7858765412732381E-2</v>
          </cell>
          <cell r="I1649">
            <v>4.7913690322849194E-2</v>
          </cell>
          <cell r="J1649">
            <v>3.5446071337816409E-2</v>
          </cell>
          <cell r="K1649">
            <v>4.8624709832889308E-2</v>
          </cell>
          <cell r="L1649">
            <v>5.3364713584598704E-2</v>
          </cell>
          <cell r="M1649">
            <v>5.2320998002246225E-2</v>
          </cell>
          <cell r="N1649">
            <v>5.5020157789743722E-2</v>
          </cell>
        </row>
        <row r="1650">
          <cell r="D1650" t="str">
            <v>10.6.16</v>
          </cell>
          <cell r="E1650">
            <v>3.6212523962038744E-2</v>
          </cell>
          <cell r="F1650">
            <v>4.6584605410668278E-2</v>
          </cell>
          <cell r="G1650">
            <v>4.6040603287148138E-2</v>
          </cell>
          <cell r="H1650">
            <v>4.3577644687589297E-2</v>
          </cell>
          <cell r="I1650">
            <v>4.183913395517664E-2</v>
          </cell>
          <cell r="J1650">
            <v>3.7631936225567028E-2</v>
          </cell>
          <cell r="K1650">
            <v>4.7710390553824374E-2</v>
          </cell>
          <cell r="L1650">
            <v>4.913027505260012E-2</v>
          </cell>
          <cell r="M1650">
            <v>4.3175080619112405E-2</v>
          </cell>
          <cell r="N1650">
            <v>5.4349070779864402E-2</v>
          </cell>
        </row>
        <row r="1651">
          <cell r="D1651" t="str">
            <v>10.6.17</v>
          </cell>
          <cell r="E1651">
            <v>3.9370862961875676E-2</v>
          </cell>
          <cell r="F1651">
            <v>4.3339137462394088E-2</v>
          </cell>
          <cell r="G1651">
            <v>4.4263901200558918E-2</v>
          </cell>
          <cell r="H1651">
            <v>4.1260843755993308E-2</v>
          </cell>
          <cell r="I1651">
            <v>3.2782632244066835E-2</v>
          </cell>
          <cell r="J1651">
            <v>4.0342987052274681E-2</v>
          </cell>
          <cell r="K1651">
            <v>4.2306937821318939E-2</v>
          </cell>
          <cell r="L1651">
            <v>4.5299271815476237E-2</v>
          </cell>
          <cell r="M1651">
            <v>3.7647964840539345E-2</v>
          </cell>
          <cell r="N1651">
            <v>4.3399952312316213E-2</v>
          </cell>
        </row>
        <row r="1652">
          <cell r="D1652" t="str">
            <v>10.6.18</v>
          </cell>
          <cell r="E1652">
            <v>4.4382519798174987E-2</v>
          </cell>
          <cell r="F1652">
            <v>3.7590050275600126E-2</v>
          </cell>
          <cell r="G1652">
            <v>4.2430780865453169E-2</v>
          </cell>
          <cell r="H1652">
            <v>3.9232045705486038E-2</v>
          </cell>
          <cell r="I1652">
            <v>3.2898643543567412E-2</v>
          </cell>
          <cell r="J1652">
            <v>4.3737112465799748E-2</v>
          </cell>
          <cell r="K1652">
            <v>3.6058594941015161E-2</v>
          </cell>
          <cell r="L1652">
            <v>4.2559255484685407E-2</v>
          </cell>
          <cell r="M1652">
            <v>3.6094625299714703E-2</v>
          </cell>
          <cell r="N1652">
            <v>4.4969398213397772E-2</v>
          </cell>
        </row>
        <row r="1653">
          <cell r="D1653" t="str">
            <v>10.6.19</v>
          </cell>
          <cell r="E1653">
            <v>4.9429836266262198E-2</v>
          </cell>
          <cell r="F1653">
            <v>4.08485552476852E-2</v>
          </cell>
          <cell r="G1653">
            <v>4.1478566718628589E-2</v>
          </cell>
          <cell r="H1653">
            <v>3.9557263434427579E-2</v>
          </cell>
          <cell r="I1653">
            <v>3.388860663263895E-2</v>
          </cell>
          <cell r="J1653">
            <v>4.9846770604901003E-2</v>
          </cell>
          <cell r="K1653">
            <v>3.9262680883426618E-2</v>
          </cell>
          <cell r="L1653">
            <v>4.1260639841300815E-2</v>
          </cell>
          <cell r="M1653">
            <v>3.5481479133409308E-2</v>
          </cell>
          <cell r="N1653">
            <v>3.7437240227473308E-2</v>
          </cell>
        </row>
        <row r="1654">
          <cell r="D1654" t="str">
            <v>10.6.20</v>
          </cell>
          <cell r="E1654">
            <v>4.986791777564481E-2</v>
          </cell>
          <cell r="F1654">
            <v>4.2010847975340437E-2</v>
          </cell>
          <cell r="G1654">
            <v>4.1360698663278274E-2</v>
          </cell>
          <cell r="H1654">
            <v>3.9020886774473129E-2</v>
          </cell>
          <cell r="I1654">
            <v>3.7190492942247862E-2</v>
          </cell>
          <cell r="J1654">
            <v>5.0092392641529329E-2</v>
          </cell>
          <cell r="K1654">
            <v>3.8756669811686288E-2</v>
          </cell>
          <cell r="L1654">
            <v>4.1075009683695117E-2</v>
          </cell>
          <cell r="M1654">
            <v>3.4836633992776762E-2</v>
          </cell>
          <cell r="N1654">
            <v>3.5475432851121362E-2</v>
          </cell>
        </row>
        <row r="1655">
          <cell r="D1655" t="str">
            <v>10.6.21</v>
          </cell>
          <cell r="E1655">
            <v>4.9090707706756387E-2</v>
          </cell>
          <cell r="F1655">
            <v>3.9560563381466338E-2</v>
          </cell>
          <cell r="G1655">
            <v>3.9916343896498278E-2</v>
          </cell>
          <cell r="H1655">
            <v>3.7435016074517775E-2</v>
          </cell>
          <cell r="I1655">
            <v>3.77040135473901E-2</v>
          </cell>
          <cell r="J1655">
            <v>4.9045777520951475E-2</v>
          </cell>
          <cell r="K1655">
            <v>3.834536940659343E-2</v>
          </cell>
          <cell r="L1655">
            <v>3.7396789598084165E-2</v>
          </cell>
          <cell r="M1655">
            <v>3.368137250632116E-2</v>
          </cell>
          <cell r="N1655">
            <v>3.1717126644081058E-2</v>
          </cell>
        </row>
        <row r="1656">
          <cell r="D1656" t="str">
            <v>10.6.22</v>
          </cell>
          <cell r="E1656">
            <v>4.6017126574783351E-2</v>
          </cell>
          <cell r="F1656">
            <v>3.7333875761638928E-2</v>
          </cell>
          <cell r="G1656">
            <v>3.783442258967365E-2</v>
          </cell>
          <cell r="H1656">
            <v>3.8340420347594911E-2</v>
          </cell>
          <cell r="I1656">
            <v>4.0554820627764436E-2</v>
          </cell>
          <cell r="J1656">
            <v>4.5845570679134529E-2</v>
          </cell>
          <cell r="K1656">
            <v>3.7179654799779367E-2</v>
          </cell>
          <cell r="L1656">
            <v>3.3660075783460405E-2</v>
          </cell>
          <cell r="M1656">
            <v>3.4138089173255726E-2</v>
          </cell>
          <cell r="N1656">
            <v>2.7615504146179165E-2</v>
          </cell>
        </row>
        <row r="1657">
          <cell r="D1657" t="str">
            <v>10.6.23</v>
          </cell>
          <cell r="E1657">
            <v>4.3285279198331028E-2</v>
          </cell>
          <cell r="F1657">
            <v>3.5397006588187889E-2</v>
          </cell>
          <cell r="G1657">
            <v>3.4202278826481927E-2</v>
          </cell>
          <cell r="H1657">
            <v>3.6091689612387921E-2</v>
          </cell>
          <cell r="I1657">
            <v>4.3233089334273694E-2</v>
          </cell>
          <cell r="J1657">
            <v>4.2023227349151468E-2</v>
          </cell>
          <cell r="K1657">
            <v>3.6241676872258717E-2</v>
          </cell>
          <cell r="L1657">
            <v>2.9595591363988587E-2</v>
          </cell>
          <cell r="M1657">
            <v>3.386411305237147E-2</v>
          </cell>
          <cell r="N1657">
            <v>3.1515472113543094E-2</v>
          </cell>
        </row>
        <row r="1658">
          <cell r="D1658" t="str">
            <v>10.6.24</v>
          </cell>
          <cell r="E1658">
            <v>3.6853062373530178E-2</v>
          </cell>
          <cell r="F1658">
            <v>3.5819282998836292E-2</v>
          </cell>
          <cell r="G1658">
            <v>3.2493625094953314E-2</v>
          </cell>
          <cell r="H1658">
            <v>3.384372437246904E-2</v>
          </cell>
          <cell r="I1658">
            <v>4.0421180160202498E-2</v>
          </cell>
          <cell r="J1658">
            <v>3.7835657312929163E-2</v>
          </cell>
          <cell r="K1658">
            <v>3.7303754934336984E-2</v>
          </cell>
          <cell r="L1658">
            <v>2.7479517285884388E-2</v>
          </cell>
          <cell r="M1658">
            <v>3.2944393802913384E-2</v>
          </cell>
          <cell r="N1658">
            <v>3.0301384847709219E-2</v>
          </cell>
        </row>
        <row r="1659">
          <cell r="D1659" t="str">
            <v>10.7.1</v>
          </cell>
          <cell r="E1659">
            <v>3.3557929847100737E-2</v>
          </cell>
          <cell r="F1659">
            <v>4.0967115354155023E-2</v>
          </cell>
          <cell r="G1659">
            <v>3.7036203291156804E-2</v>
          </cell>
          <cell r="H1659">
            <v>4.4397611264373867E-2</v>
          </cell>
          <cell r="I1659">
            <v>3.5243113093748231E-2</v>
          </cell>
          <cell r="J1659">
            <v>3.1953874921851963E-2</v>
          </cell>
          <cell r="K1659">
            <v>4.3994552338607003E-2</v>
          </cell>
          <cell r="L1659">
            <v>3.4168651376284526E-2</v>
          </cell>
          <cell r="M1659">
            <v>3.8853223736598601E-2</v>
          </cell>
          <cell r="N1659">
            <v>2.6295876105409139E-2</v>
          </cell>
        </row>
        <row r="1660">
          <cell r="D1660" t="str">
            <v>10.7.2</v>
          </cell>
          <cell r="E1660">
            <v>3.2499773117594284E-2</v>
          </cell>
          <cell r="F1660">
            <v>4.0235133821515258E-2</v>
          </cell>
          <cell r="G1660">
            <v>3.6291982841195163E-2</v>
          </cell>
          <cell r="H1660">
            <v>4.2093012698488315E-2</v>
          </cell>
          <cell r="I1660">
            <v>3.9023141568372111E-2</v>
          </cell>
          <cell r="J1660">
            <v>2.9988993664216292E-2</v>
          </cell>
          <cell r="K1660">
            <v>4.3235748343293356E-2</v>
          </cell>
          <cell r="L1660">
            <v>3.3785321051585916E-2</v>
          </cell>
          <cell r="M1660">
            <v>3.921015230473042E-2</v>
          </cell>
          <cell r="N1660">
            <v>2.8862473951950685E-2</v>
          </cell>
        </row>
        <row r="1661">
          <cell r="D1661" t="str">
            <v>10.7.3</v>
          </cell>
          <cell r="E1661">
            <v>3.1404312013069771E-2</v>
          </cell>
          <cell r="F1661">
            <v>4.1555252110454778E-2</v>
          </cell>
          <cell r="G1661">
            <v>3.6255282291410548E-2</v>
          </cell>
          <cell r="H1661">
            <v>4.1324591865129739E-2</v>
          </cell>
          <cell r="I1661">
            <v>4.0460279535775689E-2</v>
          </cell>
          <cell r="J1661">
            <v>2.9485528759412311E-2</v>
          </cell>
          <cell r="K1661">
            <v>4.3343829286642196E-2</v>
          </cell>
          <cell r="L1661">
            <v>3.3442406526025502E-2</v>
          </cell>
          <cell r="M1661">
            <v>3.9509042844690978E-2</v>
          </cell>
          <cell r="N1661">
            <v>3.1439566448516421E-2</v>
          </cell>
        </row>
        <row r="1662">
          <cell r="D1662" t="str">
            <v>10.7.4</v>
          </cell>
          <cell r="E1662">
            <v>3.1162128749482251E-2</v>
          </cell>
          <cell r="F1662">
            <v>4.0761074767489108E-2</v>
          </cell>
          <cell r="G1662">
            <v>3.5498241032158519E-2</v>
          </cell>
          <cell r="H1662">
            <v>4.1551989325266096E-2</v>
          </cell>
          <cell r="I1662">
            <v>4.2904857012782224E-2</v>
          </cell>
          <cell r="J1662">
            <v>3.0290177935693812E-2</v>
          </cell>
          <cell r="K1662">
            <v>4.1700062226342732E-2</v>
          </cell>
          <cell r="L1662">
            <v>3.2331679107982278E-2</v>
          </cell>
          <cell r="M1662">
            <v>3.9978333884181774E-2</v>
          </cell>
          <cell r="N1662">
            <v>3.9713942076965575E-2</v>
          </cell>
        </row>
        <row r="1663">
          <cell r="D1663" t="str">
            <v>10.7.5</v>
          </cell>
          <cell r="E1663">
            <v>3.1695795363611959E-2</v>
          </cell>
          <cell r="F1663">
            <v>4.1774629418741348E-2</v>
          </cell>
          <cell r="G1663">
            <v>3.7358682039682213E-2</v>
          </cell>
          <cell r="H1663">
            <v>4.385542600631883E-2</v>
          </cell>
          <cell r="I1663">
            <v>4.5346594071638303E-2</v>
          </cell>
          <cell r="J1663">
            <v>3.0901827878168323E-2</v>
          </cell>
          <cell r="K1663">
            <v>4.2977732312649085E-2</v>
          </cell>
          <cell r="L1663">
            <v>3.4401945684657598E-2</v>
          </cell>
          <cell r="M1663">
            <v>4.3262628443620624E-2</v>
          </cell>
          <cell r="N1663">
            <v>4.3968210830522554E-2</v>
          </cell>
        </row>
        <row r="1664">
          <cell r="D1664" t="str">
            <v>10.7.6</v>
          </cell>
          <cell r="E1664">
            <v>3.5284874624891036E-2</v>
          </cell>
          <cell r="F1664">
            <v>4.2883694540432969E-2</v>
          </cell>
          <cell r="G1664">
            <v>3.7637467784767092E-2</v>
          </cell>
          <cell r="H1664">
            <v>4.3848786664417036E-2</v>
          </cell>
          <cell r="I1664">
            <v>4.3066192763728001E-2</v>
          </cell>
          <cell r="J1664">
            <v>3.38106201201787E-2</v>
          </cell>
          <cell r="K1664">
            <v>4.2742388519638019E-2</v>
          </cell>
          <cell r="L1664">
            <v>3.6711058286391061E-2</v>
          </cell>
          <cell r="M1664">
            <v>4.7270859869992708E-2</v>
          </cell>
          <cell r="N1664">
            <v>4.9684952792659172E-2</v>
          </cell>
        </row>
        <row r="1665">
          <cell r="D1665" t="str">
            <v>10.7.7</v>
          </cell>
          <cell r="E1665">
            <v>3.8499331858523396E-2</v>
          </cell>
          <cell r="F1665">
            <v>4.5150412433139747E-2</v>
          </cell>
          <cell r="G1665">
            <v>4.0855058312658794E-2</v>
          </cell>
          <cell r="H1665">
            <v>4.4192123632513423E-2</v>
          </cell>
          <cell r="I1665">
            <v>4.4893490568277912E-2</v>
          </cell>
          <cell r="J1665">
            <v>4.0925992414051773E-2</v>
          </cell>
          <cell r="K1665">
            <v>4.4393345065818539E-2</v>
          </cell>
          <cell r="L1665">
            <v>4.1526788429663758E-2</v>
          </cell>
          <cell r="M1665">
            <v>4.6029037051498405E-2</v>
          </cell>
          <cell r="N1665">
            <v>4.6606303480353904E-2</v>
          </cell>
        </row>
        <row r="1666">
          <cell r="D1666" t="str">
            <v>10.7.8</v>
          </cell>
          <cell r="E1666">
            <v>4.5131759783470934E-2</v>
          </cell>
          <cell r="F1666">
            <v>4.2921949397293296E-2</v>
          </cell>
          <cell r="G1666">
            <v>4.1935640166604449E-2</v>
          </cell>
          <cell r="H1666">
            <v>4.4437530307558384E-2</v>
          </cell>
          <cell r="I1666">
            <v>4.474181223904368E-2</v>
          </cell>
          <cell r="J1666">
            <v>4.6904095315091564E-2</v>
          </cell>
          <cell r="K1666">
            <v>4.0387667818187624E-2</v>
          </cell>
          <cell r="L1666">
            <v>4.4880217347962388E-2</v>
          </cell>
          <cell r="M1666">
            <v>4.7058336706506367E-2</v>
          </cell>
          <cell r="N1666">
            <v>4.696749435201987E-2</v>
          </cell>
        </row>
        <row r="1667">
          <cell r="D1667" t="str">
            <v>10.7.9</v>
          </cell>
          <cell r="E1667">
            <v>5.1275018077300942E-2</v>
          </cell>
          <cell r="F1667">
            <v>4.0126413301166695E-2</v>
          </cell>
          <cell r="G1667">
            <v>4.1570899940583807E-2</v>
          </cell>
          <cell r="H1667">
            <v>4.2928905843923844E-2</v>
          </cell>
          <cell r="I1667">
            <v>4.827086136589346E-2</v>
          </cell>
          <cell r="J1667">
            <v>4.9170764910664244E-2</v>
          </cell>
          <cell r="K1667">
            <v>4.029975323357568E-2</v>
          </cell>
          <cell r="L1667">
            <v>4.7740556058546518E-2</v>
          </cell>
          <cell r="M1667">
            <v>4.7050166819542584E-2</v>
          </cell>
          <cell r="N1667">
            <v>5.3067509678581669E-2</v>
          </cell>
        </row>
        <row r="1668">
          <cell r="D1668" t="str">
            <v>10.7.10</v>
          </cell>
          <cell r="E1668">
            <v>5.2283232164141366E-2</v>
          </cell>
          <cell r="F1668">
            <v>4.1375667815524812E-2</v>
          </cell>
          <cell r="G1668">
            <v>4.3435934415975951E-2</v>
          </cell>
          <cell r="H1668">
            <v>4.2301820001299652E-2</v>
          </cell>
          <cell r="I1668">
            <v>4.8161902925642062E-2</v>
          </cell>
          <cell r="J1668">
            <v>5.0327837887696486E-2</v>
          </cell>
          <cell r="K1668">
            <v>4.241731039662603E-2</v>
          </cell>
          <cell r="L1668">
            <v>4.8340839789677216E-2</v>
          </cell>
          <cell r="M1668">
            <v>4.7008786872583197E-2</v>
          </cell>
          <cell r="N1668">
            <v>5.6760970571470871E-2</v>
          </cell>
        </row>
        <row r="1669">
          <cell r="D1669" t="str">
            <v>10.7.11</v>
          </cell>
          <cell r="E1669">
            <v>5.045567520987055E-2</v>
          </cell>
          <cell r="F1669">
            <v>4.2466220771384768E-2</v>
          </cell>
          <cell r="G1669">
            <v>4.4941356989063617E-2</v>
          </cell>
          <cell r="H1669">
            <v>4.3070323826432007E-2</v>
          </cell>
          <cell r="I1669">
            <v>4.7614724773138647E-2</v>
          </cell>
          <cell r="J1669">
            <v>5.0766765638058223E-2</v>
          </cell>
          <cell r="K1669">
            <v>4.3700827533690416E-2</v>
          </cell>
          <cell r="L1669">
            <v>4.9030946106797563E-2</v>
          </cell>
          <cell r="M1669">
            <v>4.5748820538883628E-2</v>
          </cell>
          <cell r="N1669">
            <v>5.6468213563504337E-2</v>
          </cell>
        </row>
        <row r="1670">
          <cell r="D1670" t="str">
            <v>10.7.12</v>
          </cell>
          <cell r="E1670">
            <v>4.7035620228466621E-2</v>
          </cell>
          <cell r="F1670">
            <v>4.1936190138726709E-2</v>
          </cell>
          <cell r="G1670">
            <v>4.5102238481839987E-2</v>
          </cell>
          <cell r="H1670">
            <v>4.2891476553952493E-2</v>
          </cell>
          <cell r="I1670">
            <v>4.6595355507303794E-2</v>
          </cell>
          <cell r="J1670">
            <v>4.795320365708039E-2</v>
          </cell>
          <cell r="K1670">
            <v>4.3974564971219827E-2</v>
          </cell>
          <cell r="L1670">
            <v>4.9717979775689689E-2</v>
          </cell>
          <cell r="M1670">
            <v>4.5774921736196475E-2</v>
          </cell>
          <cell r="N1670">
            <v>4.8558308384853685E-2</v>
          </cell>
        </row>
        <row r="1671">
          <cell r="D1671" t="str">
            <v>10.7.13</v>
          </cell>
          <cell r="E1671">
            <v>4.4869564925447511E-2</v>
          </cell>
          <cell r="F1671">
            <v>3.9308403580488128E-2</v>
          </cell>
          <cell r="G1671">
            <v>4.4508265331918165E-2</v>
          </cell>
          <cell r="H1671">
            <v>4.1952922584360515E-2</v>
          </cell>
          <cell r="I1671">
            <v>4.5233999896154314E-2</v>
          </cell>
          <cell r="J1671">
            <v>4.6616673963218086E-2</v>
          </cell>
          <cell r="K1671">
            <v>4.2834240913944152E-2</v>
          </cell>
          <cell r="L1671">
            <v>4.8878151690358057E-2</v>
          </cell>
          <cell r="M1671">
            <v>4.3598124321276036E-2</v>
          </cell>
          <cell r="N1671">
            <v>3.9052779125441466E-2</v>
          </cell>
        </row>
        <row r="1672">
          <cell r="D1672" t="str">
            <v>10.7.14</v>
          </cell>
          <cell r="E1672">
            <v>4.147275038092911E-2</v>
          </cell>
          <cell r="F1672">
            <v>3.9406357005362769E-2</v>
          </cell>
          <cell r="G1672">
            <v>4.5804598596192167E-2</v>
          </cell>
          <cell r="H1672">
            <v>4.2026785263017945E-2</v>
          </cell>
          <cell r="I1672">
            <v>4.1199356338523771E-2</v>
          </cell>
          <cell r="J1672">
            <v>4.3848474108123835E-2</v>
          </cell>
          <cell r="K1672">
            <v>4.3110185911453623E-2</v>
          </cell>
          <cell r="L1672">
            <v>4.9444985455549782E-2</v>
          </cell>
          <cell r="M1672">
            <v>4.4548059360064424E-2</v>
          </cell>
          <cell r="N1672">
            <v>5.8121995496483309E-2</v>
          </cell>
        </row>
        <row r="1673">
          <cell r="D1673" t="str">
            <v>10.7.15</v>
          </cell>
          <cell r="E1673">
            <v>4.128678672611303E-2</v>
          </cell>
          <cell r="F1673">
            <v>3.8818907895496649E-2</v>
          </cell>
          <cell r="G1673">
            <v>4.5051757528450011E-2</v>
          </cell>
          <cell r="H1673">
            <v>4.0542560380872485E-2</v>
          </cell>
          <cell r="I1673">
            <v>4.8523658581283845E-2</v>
          </cell>
          <cell r="J1673">
            <v>3.8990628782328465E-2</v>
          </cell>
          <cell r="K1673">
            <v>4.0487395831882135E-2</v>
          </cell>
          <cell r="L1673">
            <v>4.7531458854970648E-2</v>
          </cell>
          <cell r="M1673">
            <v>4.3273450891286931E-2</v>
          </cell>
          <cell r="N1673">
            <v>5.7159111356763666E-2</v>
          </cell>
        </row>
        <row r="1674">
          <cell r="D1674" t="str">
            <v>10.7.16</v>
          </cell>
          <cell r="E1674">
            <v>4.0950501178595763E-2</v>
          </cell>
          <cell r="F1674">
            <v>3.8495279768680092E-2</v>
          </cell>
          <cell r="G1674">
            <v>4.5334342323158958E-2</v>
          </cell>
          <cell r="H1674">
            <v>3.8447848010857322E-2</v>
          </cell>
          <cell r="I1674">
            <v>4.1743807689602744E-2</v>
          </cell>
          <cell r="J1674">
            <v>3.7388097606723784E-2</v>
          </cell>
          <cell r="K1674">
            <v>3.8947443754429475E-2</v>
          </cell>
          <cell r="L1674">
            <v>4.6357672315334705E-2</v>
          </cell>
          <cell r="M1674">
            <v>4.1677670372647642E-2</v>
          </cell>
          <cell r="N1674">
            <v>5.5544028445748891E-2</v>
          </cell>
        </row>
        <row r="1675">
          <cell r="D1675" t="str">
            <v>10.7.17</v>
          </cell>
          <cell r="E1675">
            <v>4.2182822633668314E-2</v>
          </cell>
          <cell r="F1675">
            <v>3.7024204991600133E-2</v>
          </cell>
          <cell r="G1675">
            <v>4.5343780955765377E-2</v>
          </cell>
          <cell r="H1675">
            <v>3.8320953588759331E-2</v>
          </cell>
          <cell r="I1675">
            <v>3.544330576499221E-2</v>
          </cell>
          <cell r="J1675">
            <v>4.1372928126531879E-2</v>
          </cell>
          <cell r="K1675">
            <v>3.7138229023190798E-2</v>
          </cell>
          <cell r="L1675">
            <v>4.5072397528054489E-2</v>
          </cell>
          <cell r="M1675">
            <v>3.8427328590201121E-2</v>
          </cell>
          <cell r="N1675">
            <v>4.6232868850326396E-2</v>
          </cell>
        </row>
        <row r="1676">
          <cell r="D1676" t="str">
            <v>10.7.18</v>
          </cell>
          <cell r="E1676">
            <v>4.4248767756856391E-2</v>
          </cell>
          <cell r="F1676">
            <v>3.7275793106514618E-2</v>
          </cell>
          <cell r="G1676">
            <v>4.3775127409741897E-2</v>
          </cell>
          <cell r="H1676">
            <v>3.8761805891038267E-2</v>
          </cell>
          <cell r="I1676">
            <v>3.4627310438729852E-2</v>
          </cell>
          <cell r="J1676">
            <v>4.9119468239969197E-2</v>
          </cell>
          <cell r="K1676">
            <v>3.2611328965128993E-2</v>
          </cell>
          <cell r="L1676">
            <v>4.3467130869325507E-2</v>
          </cell>
          <cell r="M1676">
            <v>3.7298398755206325E-2</v>
          </cell>
          <cell r="N1676">
            <v>3.5986373571497754E-2</v>
          </cell>
        </row>
        <row r="1677">
          <cell r="D1677" t="str">
            <v>10.7.19</v>
          </cell>
          <cell r="E1677">
            <v>4.8350574348021008E-2</v>
          </cell>
          <cell r="F1677">
            <v>4.5013733656476505E-2</v>
          </cell>
          <cell r="G1677">
            <v>4.5079570032530249E-2</v>
          </cell>
          <cell r="H1677">
            <v>4.0769293906818667E-2</v>
          </cell>
          <cell r="I1677">
            <v>3.6329629844659803E-2</v>
          </cell>
          <cell r="J1677">
            <v>5.0845139179646892E-2</v>
          </cell>
          <cell r="K1677">
            <v>4.0526505441799428E-2</v>
          </cell>
          <cell r="L1677">
            <v>4.4248491347178162E-2</v>
          </cell>
          <cell r="M1677">
            <v>3.7372882659733223E-2</v>
          </cell>
          <cell r="N1677">
            <v>3.4936689930536349E-2</v>
          </cell>
        </row>
        <row r="1678">
          <cell r="D1678" t="str">
            <v>10.7.20</v>
          </cell>
          <cell r="E1678">
            <v>4.8887783050509621E-2</v>
          </cell>
          <cell r="F1678">
            <v>4.6423209789870287E-2</v>
          </cell>
          <cell r="G1678">
            <v>4.3866894515257791E-2</v>
          </cell>
          <cell r="H1678">
            <v>4.0275492852872935E-2</v>
          </cell>
          <cell r="I1678">
            <v>3.7072910466270551E-2</v>
          </cell>
          <cell r="J1678">
            <v>5.0537808123791057E-2</v>
          </cell>
          <cell r="K1678">
            <v>4.1606897228805201E-2</v>
          </cell>
          <cell r="L1678">
            <v>4.3591782621311109E-2</v>
          </cell>
          <cell r="M1678">
            <v>3.6961629648413694E-2</v>
          </cell>
          <cell r="N1678">
            <v>3.6988394010265956E-2</v>
          </cell>
        </row>
        <row r="1679">
          <cell r="D1679" t="str">
            <v>10.7.21</v>
          </cell>
          <cell r="E1679">
            <v>4.6556655185240256E-2</v>
          </cell>
          <cell r="F1679">
            <v>4.7070809866720201E-2</v>
          </cell>
          <cell r="G1679">
            <v>4.3744719281694891E-2</v>
          </cell>
          <cell r="H1679">
            <v>4.0668707877006521E-2</v>
          </cell>
          <cell r="I1679">
            <v>3.6670593639440273E-2</v>
          </cell>
          <cell r="J1679">
            <v>4.8973088243326336E-2</v>
          </cell>
          <cell r="K1679">
            <v>4.2156728823302209E-2</v>
          </cell>
          <cell r="L1679">
            <v>4.0787432449749104E-2</v>
          </cell>
          <cell r="M1679">
            <v>3.6798656318850528E-2</v>
          </cell>
          <cell r="N1679">
            <v>2.75084454602877E-2</v>
          </cell>
        </row>
        <row r="1680">
          <cell r="D1680" t="str">
            <v>10.7.22</v>
          </cell>
          <cell r="E1680">
            <v>4.3834018125034804E-2</v>
          </cell>
          <cell r="F1680">
            <v>4.4677402166596582E-2</v>
          </cell>
          <cell r="G1680">
            <v>4.2120307013549005E-2</v>
          </cell>
          <cell r="H1680">
            <v>4.0276156787063117E-2</v>
          </cell>
          <cell r="I1680">
            <v>3.8498232294168253E-2</v>
          </cell>
          <cell r="J1680">
            <v>4.5239247337436263E-2</v>
          </cell>
          <cell r="K1680">
            <v>4.2025110517463098E-2</v>
          </cell>
          <cell r="L1680">
            <v>3.7766792284440631E-2</v>
          </cell>
          <cell r="M1680">
            <v>3.7504237465722283E-2</v>
          </cell>
          <cell r="N1680">
            <v>2.4957370950240275E-2</v>
          </cell>
        </row>
        <row r="1681">
          <cell r="D1681" t="str">
            <v>10.7.23</v>
          </cell>
          <cell r="E1681">
            <v>4.0398059889774546E-2</v>
          </cell>
          <cell r="F1681">
            <v>4.164770436386038E-2</v>
          </cell>
          <cell r="G1681">
            <v>3.9591013037425911E-2</v>
          </cell>
          <cell r="H1681">
            <v>4.0660740666724371E-2</v>
          </cell>
          <cell r="I1681">
            <v>3.9287641306542359E-2</v>
          </cell>
          <cell r="J1681">
            <v>4.0038733067904904E-2</v>
          </cell>
          <cell r="K1681">
            <v>4.2466741841044757E-2</v>
          </cell>
          <cell r="L1681">
            <v>3.4074411858466838E-2</v>
          </cell>
          <cell r="M1681">
            <v>3.7745832694508298E-2</v>
          </cell>
          <cell r="N1681">
            <v>2.9057936808651267E-2</v>
          </cell>
        </row>
        <row r="1682">
          <cell r="D1682" t="str">
            <v>10.7.24</v>
          </cell>
          <cell r="E1682">
            <v>3.6676264762285748E-2</v>
          </cell>
          <cell r="F1682">
            <v>4.2684439938309442E-2</v>
          </cell>
          <cell r="G1682">
            <v>3.7860636387218642E-2</v>
          </cell>
          <cell r="H1682">
            <v>4.0403134200934866E-2</v>
          </cell>
          <cell r="I1682">
            <v>3.9047228314287953E-2</v>
          </cell>
          <cell r="J1682">
            <v>3.4550030118835305E-2</v>
          </cell>
          <cell r="K1682">
            <v>4.2921409701265525E-2</v>
          </cell>
          <cell r="L1682">
            <v>3.27009031839968E-2</v>
          </cell>
          <cell r="M1682">
            <v>3.8039418113063814E-2</v>
          </cell>
          <cell r="N1682">
            <v>2.6060183756949153E-2</v>
          </cell>
        </row>
        <row r="1683">
          <cell r="D1683" t="str">
            <v>11.1.1</v>
          </cell>
          <cell r="E1683">
            <v>3.2498497291027606E-2</v>
          </cell>
          <cell r="F1683">
            <v>4.2264495810747149E-2</v>
          </cell>
          <cell r="G1683">
            <v>3.8831302431606152E-2</v>
          </cell>
          <cell r="H1683">
            <v>4.2645674555132622E-2</v>
          </cell>
          <cell r="I1683">
            <v>4.3393724672353445E-2</v>
          </cell>
          <cell r="J1683">
            <v>3.0912864059531964E-2</v>
          </cell>
          <cell r="K1683">
            <v>4.3086991095021419E-2</v>
          </cell>
          <cell r="L1683">
            <v>3.5644129954979231E-2</v>
          </cell>
          <cell r="M1683">
            <v>4.294698934962652E-2</v>
          </cell>
          <cell r="N1683">
            <v>3.9370253110829451E-2</v>
          </cell>
        </row>
        <row r="1684">
          <cell r="D1684" t="str">
            <v>11.1.2</v>
          </cell>
          <cell r="E1684">
            <v>3.0867499303692453E-2</v>
          </cell>
          <cell r="F1684">
            <v>4.2121148364606752E-2</v>
          </cell>
          <cell r="G1684">
            <v>3.8554605724975509E-2</v>
          </cell>
          <cell r="H1684">
            <v>4.2031893082007409E-2</v>
          </cell>
          <cell r="I1684">
            <v>4.4037812889706693E-2</v>
          </cell>
          <cell r="J1684">
            <v>2.8359224084324359E-2</v>
          </cell>
          <cell r="K1684">
            <v>4.2575046509342712E-2</v>
          </cell>
          <cell r="L1684">
            <v>3.57964348451386E-2</v>
          </cell>
          <cell r="M1684">
            <v>4.3043582905822345E-2</v>
          </cell>
          <cell r="N1684">
            <v>3.7184780231042026E-2</v>
          </cell>
        </row>
        <row r="1685">
          <cell r="D1685" t="str">
            <v>11.1.3</v>
          </cell>
          <cell r="E1685">
            <v>3.014805856795701E-2</v>
          </cell>
          <cell r="F1685">
            <v>4.3044166460264752E-2</v>
          </cell>
          <cell r="G1685">
            <v>3.8349202661981885E-2</v>
          </cell>
          <cell r="H1685">
            <v>4.1918686813697016E-2</v>
          </cell>
          <cell r="I1685">
            <v>4.2163642469016049E-2</v>
          </cell>
          <cell r="J1685">
            <v>2.8227380612657098E-2</v>
          </cell>
          <cell r="K1685">
            <v>4.2060674071445571E-2</v>
          </cell>
          <cell r="L1685">
            <v>3.5257630277521886E-2</v>
          </cell>
          <cell r="M1685">
            <v>4.2803433180473582E-2</v>
          </cell>
          <cell r="N1685">
            <v>3.065247511816243E-2</v>
          </cell>
        </row>
        <row r="1686">
          <cell r="D1686" t="str">
            <v>11.1.4</v>
          </cell>
          <cell r="E1686">
            <v>3.0650817415038521E-2</v>
          </cell>
          <cell r="F1686">
            <v>4.2214410558481234E-2</v>
          </cell>
          <cell r="G1686">
            <v>3.8440766755220998E-2</v>
          </cell>
          <cell r="H1686">
            <v>4.1256674502976022E-2</v>
          </cell>
          <cell r="I1686">
            <v>3.7184658127375952E-2</v>
          </cell>
          <cell r="J1686">
            <v>2.8489052467347897E-2</v>
          </cell>
          <cell r="K1686">
            <v>4.2379923859998808E-2</v>
          </cell>
          <cell r="L1686">
            <v>3.531872302285622E-2</v>
          </cell>
          <cell r="M1686">
            <v>4.3549284860801216E-2</v>
          </cell>
          <cell r="N1686">
            <v>2.9646596584884895E-2</v>
          </cell>
        </row>
        <row r="1687">
          <cell r="D1687" t="str">
            <v>11.1.5</v>
          </cell>
          <cell r="E1687">
            <v>3.2856252368833383E-2</v>
          </cell>
          <cell r="F1687">
            <v>4.4664584973149186E-2</v>
          </cell>
          <cell r="G1687">
            <v>4.0541367163754394E-2</v>
          </cell>
          <cell r="H1687">
            <v>4.3363128293787662E-2</v>
          </cell>
          <cell r="I1687">
            <v>3.720486481654782E-2</v>
          </cell>
          <cell r="J1687">
            <v>2.862111004218355E-2</v>
          </cell>
          <cell r="K1687">
            <v>4.4851145185946011E-2</v>
          </cell>
          <cell r="L1687">
            <v>3.7303561205359499E-2</v>
          </cell>
          <cell r="M1687">
            <v>4.4996907405203568E-2</v>
          </cell>
          <cell r="N1687">
            <v>2.4960206529893756E-2</v>
          </cell>
        </row>
        <row r="1688">
          <cell r="D1688" t="str">
            <v>11.1.6</v>
          </cell>
          <cell r="E1688">
            <v>3.5104306256538702E-2</v>
          </cell>
          <cell r="F1688">
            <v>4.4213527166326372E-2</v>
          </cell>
          <cell r="G1688">
            <v>4.2038650670029605E-2</v>
          </cell>
          <cell r="H1688">
            <v>4.3334686520786821E-2</v>
          </cell>
          <cell r="I1688">
            <v>3.5425272927119944E-2</v>
          </cell>
          <cell r="J1688">
            <v>3.125684598816663E-2</v>
          </cell>
          <cell r="K1688">
            <v>4.5513003257027659E-2</v>
          </cell>
          <cell r="L1688">
            <v>3.7525284817794533E-2</v>
          </cell>
          <cell r="M1688">
            <v>4.4696133215855645E-2</v>
          </cell>
          <cell r="N1688">
            <v>3.0356223221375208E-2</v>
          </cell>
        </row>
        <row r="1689">
          <cell r="D1689" t="str">
            <v>11.1.7</v>
          </cell>
          <cell r="E1689">
            <v>3.7428992902935485E-2</v>
          </cell>
          <cell r="F1689">
            <v>4.4225536005413013E-2</v>
          </cell>
          <cell r="G1689">
            <v>4.3922422002230767E-2</v>
          </cell>
          <cell r="H1689">
            <v>4.3336048521184035E-2</v>
          </cell>
          <cell r="I1689">
            <v>3.3578044758658464E-2</v>
          </cell>
          <cell r="J1689">
            <v>3.8319038997676774E-2</v>
          </cell>
          <cell r="K1689">
            <v>4.7715806352973685E-2</v>
          </cell>
          <cell r="L1689">
            <v>4.0603227703727575E-2</v>
          </cell>
          <cell r="M1689">
            <v>4.3950815201584344E-2</v>
          </cell>
          <cell r="N1689">
            <v>3.1219635103290781E-2</v>
          </cell>
        </row>
        <row r="1690">
          <cell r="D1690" t="str">
            <v>11.1.8</v>
          </cell>
          <cell r="E1690">
            <v>4.1593206107010706E-2</v>
          </cell>
          <cell r="F1690">
            <v>3.8154615901559157E-2</v>
          </cell>
          <cell r="G1690">
            <v>4.5428003991913678E-2</v>
          </cell>
          <cell r="H1690">
            <v>4.2593357716345155E-2</v>
          </cell>
          <cell r="I1690">
            <v>3.9460155846896716E-2</v>
          </cell>
          <cell r="J1690">
            <v>4.4828253900438632E-2</v>
          </cell>
          <cell r="K1690">
            <v>4.0310039283926714E-2</v>
          </cell>
          <cell r="L1690">
            <v>4.2316760013677367E-2</v>
          </cell>
          <cell r="M1690">
            <v>4.3190981470580862E-2</v>
          </cell>
          <cell r="N1690">
            <v>3.6909689184025325E-2</v>
          </cell>
        </row>
        <row r="1691">
          <cell r="D1691" t="str">
            <v>11.1.9</v>
          </cell>
          <cell r="E1691">
            <v>4.6690433614641681E-2</v>
          </cell>
          <cell r="F1691">
            <v>3.5542015481879283E-2</v>
          </cell>
          <cell r="G1691">
            <v>4.5459474274385556E-2</v>
          </cell>
          <cell r="H1691">
            <v>4.2469976503890797E-2</v>
          </cell>
          <cell r="I1691">
            <v>4.3238666397805443E-2</v>
          </cell>
          <cell r="J1691">
            <v>4.6281605098960156E-2</v>
          </cell>
          <cell r="K1691">
            <v>3.8050628896782686E-2</v>
          </cell>
          <cell r="L1691">
            <v>4.4054736537980504E-2</v>
          </cell>
          <cell r="M1691">
            <v>4.2672044597404986E-2</v>
          </cell>
          <cell r="N1691">
            <v>4.2401175755866771E-2</v>
          </cell>
        </row>
        <row r="1692">
          <cell r="D1692" t="str">
            <v>11.1.10</v>
          </cell>
          <cell r="E1692">
            <v>4.9077166200159006E-2</v>
          </cell>
          <cell r="F1692">
            <v>3.6209103264959623E-2</v>
          </cell>
          <cell r="G1692">
            <v>4.4864346664963917E-2</v>
          </cell>
          <cell r="H1692">
            <v>4.0372976598189295E-2</v>
          </cell>
          <cell r="I1692">
            <v>4.9372378831079512E-2</v>
          </cell>
          <cell r="J1692">
            <v>4.5912535316711203E-2</v>
          </cell>
          <cell r="K1692">
            <v>3.9623596014591145E-2</v>
          </cell>
          <cell r="L1692">
            <v>4.3569623847305845E-2</v>
          </cell>
          <cell r="M1692">
            <v>4.1774738490290751E-2</v>
          </cell>
          <cell r="N1692">
            <v>4.4373563799592966E-2</v>
          </cell>
        </row>
        <row r="1693">
          <cell r="D1693" t="str">
            <v>11.1.11</v>
          </cell>
          <cell r="E1693">
            <v>4.7525861101328247E-2</v>
          </cell>
          <cell r="F1693">
            <v>3.7680799407757627E-2</v>
          </cell>
          <cell r="G1693">
            <v>4.499283276990608E-2</v>
          </cell>
          <cell r="H1693">
            <v>3.9603927079780617E-2</v>
          </cell>
          <cell r="I1693">
            <v>4.9260400095252094E-2</v>
          </cell>
          <cell r="J1693">
            <v>4.5576361856570942E-2</v>
          </cell>
          <cell r="K1693">
            <v>4.1278317861312662E-2</v>
          </cell>
          <cell r="L1693">
            <v>4.6018919893071671E-2</v>
          </cell>
          <cell r="M1693">
            <v>4.1189520292918634E-2</v>
          </cell>
          <cell r="N1693">
            <v>5.5481287534364841E-2</v>
          </cell>
        </row>
        <row r="1694">
          <cell r="D1694" t="str">
            <v>11.1.12</v>
          </cell>
          <cell r="E1694">
            <v>4.6110999841725613E-2</v>
          </cell>
          <cell r="F1694">
            <v>3.7845000913172139E-2</v>
          </cell>
          <cell r="G1694">
            <v>4.4011264130517536E-2</v>
          </cell>
          <cell r="H1694">
            <v>3.8037145916951148E-2</v>
          </cell>
          <cell r="I1694">
            <v>4.9399180759078308E-2</v>
          </cell>
          <cell r="J1694">
            <v>4.6533220401888391E-2</v>
          </cell>
          <cell r="K1694">
            <v>4.1154701848886144E-2</v>
          </cell>
          <cell r="L1694">
            <v>4.6023723341307048E-2</v>
          </cell>
          <cell r="M1694">
            <v>4.0464161389154089E-2</v>
          </cell>
          <cell r="N1694">
            <v>5.8604973439442681E-2</v>
          </cell>
        </row>
        <row r="1695">
          <cell r="D1695" t="str">
            <v>11.1.13</v>
          </cell>
          <cell r="E1695">
            <v>4.4832763137678672E-2</v>
          </cell>
          <cell r="F1695">
            <v>3.7523554635738747E-2</v>
          </cell>
          <cell r="G1695">
            <v>4.4026348027989819E-2</v>
          </cell>
          <cell r="H1695">
            <v>3.9037014443853983E-2</v>
          </cell>
          <cell r="I1695">
            <v>4.5894302457371951E-2</v>
          </cell>
          <cell r="J1695">
            <v>4.512547317823503E-2</v>
          </cell>
          <cell r="K1695">
            <v>3.9931575457583073E-2</v>
          </cell>
          <cell r="L1695">
            <v>4.6748848328809191E-2</v>
          </cell>
          <cell r="M1695">
            <v>4.0140226092961424E-2</v>
          </cell>
          <cell r="N1695">
            <v>6.9433423168522287E-2</v>
          </cell>
        </row>
        <row r="1696">
          <cell r="D1696" t="str">
            <v>11.1.14</v>
          </cell>
          <cell r="E1696">
            <v>4.5430837799780036E-2</v>
          </cell>
          <cell r="F1696">
            <v>3.6173173593176206E-2</v>
          </cell>
          <cell r="G1696">
            <v>4.1951984553839403E-2</v>
          </cell>
          <cell r="H1696">
            <v>3.893590594377775E-2</v>
          </cell>
          <cell r="I1696">
            <v>3.9321375183070502E-2</v>
          </cell>
          <cell r="J1696">
            <v>4.6053509658795302E-2</v>
          </cell>
          <cell r="K1696">
            <v>3.8117254272924075E-2</v>
          </cell>
          <cell r="L1696">
            <v>4.6412909391666403E-2</v>
          </cell>
          <cell r="M1696">
            <v>4.0697480188981824E-2</v>
          </cell>
          <cell r="N1696">
            <v>5.8461768618902683E-2</v>
          </cell>
        </row>
        <row r="1697">
          <cell r="D1697" t="str">
            <v>11.1.15</v>
          </cell>
          <cell r="E1697">
            <v>4.3717384976067981E-2</v>
          </cell>
          <cell r="F1697">
            <v>3.7226400431995384E-2</v>
          </cell>
          <cell r="G1697">
            <v>4.1932369247664247E-2</v>
          </cell>
          <cell r="H1697">
            <v>3.9427107381152848E-2</v>
          </cell>
          <cell r="I1697">
            <v>3.9149898973570345E-2</v>
          </cell>
          <cell r="J1697">
            <v>4.7117356816790169E-2</v>
          </cell>
          <cell r="K1697">
            <v>3.7196561599019254E-2</v>
          </cell>
          <cell r="L1697">
            <v>4.6617571867591336E-2</v>
          </cell>
          <cell r="M1697">
            <v>4.0652545507038791E-2</v>
          </cell>
          <cell r="N1697">
            <v>4.7656448190735029E-2</v>
          </cell>
        </row>
        <row r="1698">
          <cell r="D1698" t="str">
            <v>11.1.16</v>
          </cell>
          <cell r="E1698">
            <v>4.6524725778107949E-2</v>
          </cell>
          <cell r="F1698">
            <v>3.9058926679338891E-2</v>
          </cell>
          <cell r="G1698">
            <v>4.1642554073842097E-2</v>
          </cell>
          <cell r="H1698">
            <v>3.9298919108473003E-2</v>
          </cell>
          <cell r="I1698">
            <v>3.9202099587264339E-2</v>
          </cell>
          <cell r="J1698">
            <v>4.7521986616448721E-2</v>
          </cell>
          <cell r="K1698">
            <v>3.5937886339970623E-2</v>
          </cell>
          <cell r="L1698">
            <v>4.6082396571974674E-2</v>
          </cell>
          <cell r="M1698">
            <v>4.0324447615606746E-2</v>
          </cell>
          <cell r="N1698">
            <v>3.828735892664295E-2</v>
          </cell>
        </row>
        <row r="1699">
          <cell r="D1699" t="str">
            <v>11.1.17</v>
          </cell>
          <cell r="E1699">
            <v>4.9372501858433997E-2</v>
          </cell>
          <cell r="F1699">
            <v>4.6482342285325662E-2</v>
          </cell>
          <cell r="G1699">
            <v>4.3407058105037095E-2</v>
          </cell>
          <cell r="H1699">
            <v>4.0956313356553045E-2</v>
          </cell>
          <cell r="I1699">
            <v>4.7291089846377241E-2</v>
          </cell>
          <cell r="J1699">
            <v>5.4535773418445559E-2</v>
          </cell>
          <cell r="K1699">
            <v>4.2854530634192069E-2</v>
          </cell>
          <cell r="L1699">
            <v>4.8941658029355115E-2</v>
          </cell>
          <cell r="M1699">
            <v>4.0293815183973361E-2</v>
          </cell>
          <cell r="N1699">
            <v>2.4547569959368701E-2</v>
          </cell>
        </row>
        <row r="1700">
          <cell r="D1700" t="str">
            <v>11.1.18</v>
          </cell>
          <cell r="E1700">
            <v>5.1537390092207452E-2</v>
          </cell>
          <cell r="F1700">
            <v>4.6957643743100262E-2</v>
          </cell>
          <cell r="G1700">
            <v>4.3389540817693403E-2</v>
          </cell>
          <cell r="H1700">
            <v>4.1480363038802356E-2</v>
          </cell>
          <cell r="I1700">
            <v>4.9304882876276268E-2</v>
          </cell>
          <cell r="J1700">
            <v>5.7270771371587786E-2</v>
          </cell>
          <cell r="K1700">
            <v>4.4101807765983679E-2</v>
          </cell>
          <cell r="L1700">
            <v>4.8840305271588731E-2</v>
          </cell>
          <cell r="M1700">
            <v>4.0433102024675642E-2</v>
          </cell>
          <cell r="N1700">
            <v>2.4549538410510149E-2</v>
          </cell>
        </row>
        <row r="1701">
          <cell r="D1701" t="str">
            <v>11.1.19</v>
          </cell>
          <cell r="E1701">
            <v>4.9296709430665588E-2</v>
          </cell>
          <cell r="F1701">
            <v>4.8930240831295747E-2</v>
          </cell>
          <cell r="G1701">
            <v>4.3571904670173536E-2</v>
          </cell>
          <cell r="H1701">
            <v>4.325953614592825E-2</v>
          </cell>
          <cell r="I1701">
            <v>3.9421286035086947E-2</v>
          </cell>
          <cell r="J1701">
            <v>5.5483318475937835E-2</v>
          </cell>
          <cell r="K1701">
            <v>4.3603152476658441E-2</v>
          </cell>
          <cell r="L1701">
            <v>4.4977923707721197E-2</v>
          </cell>
          <cell r="M1701">
            <v>4.1317386680015437E-2</v>
          </cell>
          <cell r="N1701">
            <v>3.0327188567038917E-2</v>
          </cell>
        </row>
        <row r="1702">
          <cell r="D1702" t="str">
            <v>11.1.20</v>
          </cell>
          <cell r="E1702">
            <v>5.0121917409030006E-2</v>
          </cell>
          <cell r="F1702">
            <v>4.6622090307922616E-2</v>
          </cell>
          <cell r="G1702">
            <v>4.0849034995960216E-2</v>
          </cell>
          <cell r="H1702">
            <v>4.2211837369781756E-2</v>
          </cell>
          <cell r="I1702">
            <v>3.730210950818743E-2</v>
          </cell>
          <cell r="J1702">
            <v>5.0278489343710632E-2</v>
          </cell>
          <cell r="K1702">
            <v>4.3567118038469195E-2</v>
          </cell>
          <cell r="L1702">
            <v>4.2391266832972715E-2</v>
          </cell>
          <cell r="M1702">
            <v>4.0671330552221621E-2</v>
          </cell>
          <cell r="N1702">
            <v>4.0556983092727081E-2</v>
          </cell>
        </row>
        <row r="1703">
          <cell r="D1703" t="str">
            <v>11.1.21</v>
          </cell>
          <cell r="E1703">
            <v>4.6079850370736072E-2</v>
          </cell>
          <cell r="F1703">
            <v>4.6696968002173864E-2</v>
          </cell>
          <cell r="G1703">
            <v>3.9850908386388828E-2</v>
          </cell>
          <cell r="H1703">
            <v>4.3624712487724981E-2</v>
          </cell>
          <cell r="I1703">
            <v>3.9226235354886299E-2</v>
          </cell>
          <cell r="J1703">
            <v>4.7675372645147734E-2</v>
          </cell>
          <cell r="K1703">
            <v>4.3094376877033255E-2</v>
          </cell>
          <cell r="L1703">
            <v>4.0709366119180301E-2</v>
          </cell>
          <cell r="M1703">
            <v>4.1167426518186542E-2</v>
          </cell>
          <cell r="N1703">
            <v>5.2005002818575966E-2</v>
          </cell>
        </row>
        <row r="1704">
          <cell r="D1704" t="str">
            <v>11.1.22</v>
          </cell>
          <cell r="E1704">
            <v>4.2013329401387786E-2</v>
          </cell>
          <cell r="F1704">
            <v>4.3482763482443891E-2</v>
          </cell>
          <cell r="G1704">
            <v>3.9168646701186326E-2</v>
          </cell>
          <cell r="H1704">
            <v>4.4790825180759483E-2</v>
          </cell>
          <cell r="I1704">
            <v>4.1360005601743272E-2</v>
          </cell>
          <cell r="J1704">
            <v>4.2313165089846165E-2</v>
          </cell>
          <cell r="K1704">
            <v>4.1666365314834301E-2</v>
          </cell>
          <cell r="L1704">
            <v>3.8296878719336652E-2</v>
          </cell>
          <cell r="M1704">
            <v>4.0601420298842318E-2</v>
          </cell>
          <cell r="N1704">
            <v>5.9791211308554949E-2</v>
          </cell>
        </row>
        <row r="1705">
          <cell r="D1705" t="str">
            <v>11.1.23</v>
          </cell>
          <cell r="E1705">
            <v>3.7512239879214745E-2</v>
          </cell>
          <cell r="F1705">
            <v>4.1391627531006087E-2</v>
          </cell>
          <cell r="G1705">
            <v>3.7889931521055298E-2</v>
          </cell>
          <cell r="H1705">
            <v>4.2918955928951973E-2</v>
          </cell>
          <cell r="I1705">
            <v>4.0234464950024224E-2</v>
          </cell>
          <cell r="J1705">
            <v>3.5011730681110603E-2</v>
          </cell>
          <cell r="K1705">
            <v>4.0851884786400769E-2</v>
          </cell>
          <cell r="L1705">
            <v>3.5812748778589851E-2</v>
          </cell>
          <cell r="M1705">
            <v>3.9203108498044911E-2</v>
          </cell>
          <cell r="N1705">
            <v>4.9469637748396994E-2</v>
          </cell>
        </row>
        <row r="1706">
          <cell r="D1706" t="str">
            <v>11.1.24</v>
          </cell>
          <cell r="E1706">
            <v>3.3008258895801126E-2</v>
          </cell>
          <cell r="F1706">
            <v>4.1274864168166357E-2</v>
          </cell>
          <cell r="G1706">
            <v>3.6885479657683497E-2</v>
          </cell>
          <cell r="H1706">
            <v>4.3094333509512098E-2</v>
          </cell>
          <cell r="I1706">
            <v>3.8573447035250709E-2</v>
          </cell>
          <cell r="J1706">
            <v>2.8295559877486894E-2</v>
          </cell>
          <cell r="K1706">
            <v>4.0477612199676292E-2</v>
          </cell>
          <cell r="L1706">
            <v>3.4735370920493676E-2</v>
          </cell>
          <cell r="M1706">
            <v>3.9219118479734832E-2</v>
          </cell>
          <cell r="N1706">
            <v>4.3753009577252963E-2</v>
          </cell>
        </row>
        <row r="1707">
          <cell r="D1707" t="str">
            <v>11.2.1</v>
          </cell>
          <cell r="E1707">
            <v>3.3658701932889522E-2</v>
          </cell>
          <cell r="F1707">
            <v>3.4783625817948374E-2</v>
          </cell>
          <cell r="G1707">
            <v>3.1490635694412947E-2</v>
          </cell>
          <cell r="H1707">
            <v>3.3334122067626322E-2</v>
          </cell>
          <cell r="I1707">
            <v>3.9355460535039327E-2</v>
          </cell>
          <cell r="J1707">
            <v>2.8488878078838941E-2</v>
          </cell>
          <cell r="K1707">
            <v>3.5959113607780167E-2</v>
          </cell>
          <cell r="L1707">
            <v>2.5478991938808336E-2</v>
          </cell>
          <cell r="M1707">
            <v>3.2028680750114988E-2</v>
          </cell>
          <cell r="N1707">
            <v>4.8510929247685436E-2</v>
          </cell>
        </row>
        <row r="1708">
          <cell r="D1708" t="str">
            <v>11.2.2</v>
          </cell>
          <cell r="E1708">
            <v>3.2069169479130098E-2</v>
          </cell>
          <cell r="F1708">
            <v>3.4370516800465628E-2</v>
          </cell>
          <cell r="G1708">
            <v>3.116971448139657E-2</v>
          </cell>
          <cell r="H1708">
            <v>3.2337627991558635E-2</v>
          </cell>
          <cell r="I1708">
            <v>3.7279377902359523E-2</v>
          </cell>
          <cell r="J1708">
            <v>2.8562537967469877E-2</v>
          </cell>
          <cell r="K1708">
            <v>3.5145672352629352E-2</v>
          </cell>
          <cell r="L1708">
            <v>2.420661158360829E-2</v>
          </cell>
          <cell r="M1708">
            <v>3.1568510998606657E-2</v>
          </cell>
          <cell r="N1708">
            <v>3.6798459509805974E-2</v>
          </cell>
        </row>
        <row r="1709">
          <cell r="D1709" t="str">
            <v>11.2.3</v>
          </cell>
          <cell r="E1709">
            <v>3.2001742490723351E-2</v>
          </cell>
          <cell r="F1709">
            <v>3.3674880266447112E-2</v>
          </cell>
          <cell r="G1709">
            <v>3.0821982615276015E-2</v>
          </cell>
          <cell r="H1709">
            <v>3.1680946940051538E-2</v>
          </cell>
          <cell r="I1709">
            <v>3.939566761576288E-2</v>
          </cell>
          <cell r="J1709">
            <v>2.9600145189130584E-2</v>
          </cell>
          <cell r="K1709">
            <v>3.4401657186206386E-2</v>
          </cell>
          <cell r="L1709">
            <v>2.3374907146355935E-2</v>
          </cell>
          <cell r="M1709">
            <v>3.0706046627203862E-2</v>
          </cell>
          <cell r="N1709">
            <v>2.4106997090650315E-2</v>
          </cell>
        </row>
        <row r="1710">
          <cell r="D1710" t="str">
            <v>11.2.4</v>
          </cell>
          <cell r="E1710">
            <v>3.2538819350376467E-2</v>
          </cell>
          <cell r="F1710">
            <v>3.3800739085210113E-2</v>
          </cell>
          <cell r="G1710">
            <v>3.2335043231601968E-2</v>
          </cell>
          <cell r="H1710">
            <v>3.2027751018572664E-2</v>
          </cell>
          <cell r="I1710">
            <v>3.7564391924935367E-2</v>
          </cell>
          <cell r="J1710">
            <v>2.8625674041792063E-2</v>
          </cell>
          <cell r="K1710">
            <v>3.5253986594149765E-2</v>
          </cell>
          <cell r="L1710">
            <v>2.4736630085631466E-2</v>
          </cell>
          <cell r="M1710">
            <v>3.192850264460205E-2</v>
          </cell>
          <cell r="N1710">
            <v>2.4818357508145476E-2</v>
          </cell>
        </row>
        <row r="1711">
          <cell r="D1711" t="str">
            <v>11.2.5</v>
          </cell>
          <cell r="E1711">
            <v>3.3594727211437025E-2</v>
          </cell>
          <cell r="F1711">
            <v>3.551356463460853E-2</v>
          </cell>
          <cell r="G1711">
            <v>3.4499632166545835E-2</v>
          </cell>
          <cell r="H1711">
            <v>3.3105508627856883E-2</v>
          </cell>
          <cell r="I1711">
            <v>3.6806588258106641E-2</v>
          </cell>
          <cell r="J1711">
            <v>3.0496746922114674E-2</v>
          </cell>
          <cell r="K1711">
            <v>3.543129314689894E-2</v>
          </cell>
          <cell r="L1711">
            <v>2.9997776665464989E-2</v>
          </cell>
          <cell r="M1711">
            <v>3.5225053486614429E-2</v>
          </cell>
          <cell r="N1711">
            <v>2.370903712386015E-2</v>
          </cell>
        </row>
        <row r="1712">
          <cell r="D1712" t="str">
            <v>11.2.6</v>
          </cell>
          <cell r="E1712">
            <v>3.7598079571780414E-2</v>
          </cell>
          <cell r="F1712">
            <v>3.7351349444258705E-2</v>
          </cell>
          <cell r="G1712">
            <v>3.771414497024593E-2</v>
          </cell>
          <cell r="H1712">
            <v>3.5307511367633007E-2</v>
          </cell>
          <cell r="I1712">
            <v>3.5803549914524301E-2</v>
          </cell>
          <cell r="J1712">
            <v>3.6858109993245139E-2</v>
          </cell>
          <cell r="K1712">
            <v>3.6730261556770616E-2</v>
          </cell>
          <cell r="L1712">
            <v>3.8227082427361975E-2</v>
          </cell>
          <cell r="M1712">
            <v>4.3445237467910514E-2</v>
          </cell>
          <cell r="N1712">
            <v>3.0609428525580649E-2</v>
          </cell>
        </row>
        <row r="1713">
          <cell r="D1713" t="str">
            <v>11.2.7</v>
          </cell>
          <cell r="E1713">
            <v>4.6248122122016282E-2</v>
          </cell>
          <cell r="F1713">
            <v>4.1238460830517132E-2</v>
          </cell>
          <cell r="G1713">
            <v>4.2844550373696201E-2</v>
          </cell>
          <cell r="H1713">
            <v>4.2712113058607622E-2</v>
          </cell>
          <cell r="I1713">
            <v>3.7335553752732148E-2</v>
          </cell>
          <cell r="J1713">
            <v>4.3982166923252464E-2</v>
          </cell>
          <cell r="K1713">
            <v>4.0562013406023743E-2</v>
          </cell>
          <cell r="L1713">
            <v>4.4237625610065619E-2</v>
          </cell>
          <cell r="M1713">
            <v>4.8418002013888017E-2</v>
          </cell>
          <cell r="N1713">
            <v>3.7210931340742756E-2</v>
          </cell>
        </row>
        <row r="1714">
          <cell r="D1714" t="str">
            <v>11.2.8</v>
          </cell>
          <cell r="E1714">
            <v>4.9457678300667961E-2</v>
          </cell>
          <cell r="F1714">
            <v>4.1732596258019151E-2</v>
          </cell>
          <cell r="G1714">
            <v>4.502367134840761E-2</v>
          </cell>
          <cell r="H1714">
            <v>4.622048684743741E-2</v>
          </cell>
          <cell r="I1714">
            <v>3.9192350959338089E-2</v>
          </cell>
          <cell r="J1714">
            <v>4.6380350075602539E-2</v>
          </cell>
          <cell r="K1714">
            <v>3.9614903614531259E-2</v>
          </cell>
          <cell r="L1714">
            <v>4.8117056416217115E-2</v>
          </cell>
          <cell r="M1714">
            <v>5.2613824145538203E-2</v>
          </cell>
          <cell r="N1714">
            <v>4.7023742246966815E-2</v>
          </cell>
        </row>
        <row r="1715">
          <cell r="D1715" t="str">
            <v>11.2.9</v>
          </cell>
          <cell r="E1715">
            <v>4.7430702119382717E-2</v>
          </cell>
          <cell r="F1715">
            <v>4.5588990366879252E-2</v>
          </cell>
          <cell r="G1715">
            <v>4.7577226012089982E-2</v>
          </cell>
          <cell r="H1715">
            <v>4.9966795481317335E-2</v>
          </cell>
          <cell r="I1715">
            <v>4.0392432514125935E-2</v>
          </cell>
          <cell r="J1715">
            <v>4.4742292835207392E-2</v>
          </cell>
          <cell r="K1715">
            <v>4.4845544520569262E-2</v>
          </cell>
          <cell r="L1715">
            <v>5.3614934321455067E-2</v>
          </cell>
          <cell r="M1715">
            <v>5.4268136900417784E-2</v>
          </cell>
          <cell r="N1715">
            <v>4.816403987971897E-2</v>
          </cell>
        </row>
        <row r="1716">
          <cell r="D1716" t="str">
            <v>11.2.10</v>
          </cell>
          <cell r="E1716">
            <v>4.3875967506259599E-2</v>
          </cell>
          <cell r="F1716">
            <v>4.7428481691940451E-2</v>
          </cell>
          <cell r="G1716">
            <v>4.8814126658595469E-2</v>
          </cell>
          <cell r="H1716">
            <v>5.1017066895543028E-2</v>
          </cell>
          <cell r="I1716">
            <v>4.5115766451040741E-2</v>
          </cell>
          <cell r="J1716">
            <v>4.254553344526766E-2</v>
          </cell>
          <cell r="K1716">
            <v>4.7300291387866115E-2</v>
          </cell>
          <cell r="L1716">
            <v>5.5734111619981853E-2</v>
          </cell>
          <cell r="M1716">
            <v>5.3862178243413959E-2</v>
          </cell>
          <cell r="N1716">
            <v>4.6575827978595004E-2</v>
          </cell>
        </row>
        <row r="1717">
          <cell r="D1717" t="str">
            <v>11.2.11</v>
          </cell>
          <cell r="E1717">
            <v>4.0243381538530465E-2</v>
          </cell>
          <cell r="F1717">
            <v>4.946869362422162E-2</v>
          </cell>
          <cell r="G1717">
            <v>5.1001653169965383E-2</v>
          </cell>
          <cell r="H1717">
            <v>4.9637319656202682E-2</v>
          </cell>
          <cell r="I1717">
            <v>4.4115294516866292E-2</v>
          </cell>
          <cell r="J1717">
            <v>4.3252754201406375E-2</v>
          </cell>
          <cell r="K1717">
            <v>4.8056582457513063E-2</v>
          </cell>
          <cell r="L1717">
            <v>5.7092651871783966E-2</v>
          </cell>
          <cell r="M1717">
            <v>5.2235678861137308E-2</v>
          </cell>
          <cell r="N1717">
            <v>5.9102636554548567E-2</v>
          </cell>
        </row>
        <row r="1718">
          <cell r="D1718" t="str">
            <v>11.2.12</v>
          </cell>
          <cell r="E1718">
            <v>3.8790475847317818E-2</v>
          </cell>
          <cell r="F1718">
            <v>5.0236175779924175E-2</v>
          </cell>
          <cell r="G1718">
            <v>4.9806332082178065E-2</v>
          </cell>
          <cell r="H1718">
            <v>5.1064450705720014E-2</v>
          </cell>
          <cell r="I1718">
            <v>4.6854936559785218E-2</v>
          </cell>
          <cell r="J1718">
            <v>4.0859359554855056E-2</v>
          </cell>
          <cell r="K1718">
            <v>4.8041747267044514E-2</v>
          </cell>
          <cell r="L1718">
            <v>5.6071552270438307E-2</v>
          </cell>
          <cell r="M1718">
            <v>5.1772261440372946E-2</v>
          </cell>
          <cell r="N1718">
            <v>5.8805701488163761E-2</v>
          </cell>
        </row>
        <row r="1719">
          <cell r="D1719" t="str">
            <v>11.2.13</v>
          </cell>
          <cell r="E1719">
            <v>3.8133139123530169E-2</v>
          </cell>
          <cell r="F1719">
            <v>4.8864891431158831E-2</v>
          </cell>
          <cell r="G1719">
            <v>4.9601129437812863E-2</v>
          </cell>
          <cell r="H1719">
            <v>4.9808809612328739E-2</v>
          </cell>
          <cell r="I1719">
            <v>4.2011266537300619E-2</v>
          </cell>
          <cell r="J1719">
            <v>4.1034885879076478E-2</v>
          </cell>
          <cell r="K1719">
            <v>4.7070085669104068E-2</v>
          </cell>
          <cell r="L1719">
            <v>5.6147848361815182E-2</v>
          </cell>
          <cell r="M1719">
            <v>5.4077440423589328E-2</v>
          </cell>
          <cell r="N1719">
            <v>5.9408222924559231E-2</v>
          </cell>
        </row>
        <row r="1720">
          <cell r="D1720" t="str">
            <v>11.2.14</v>
          </cell>
          <cell r="E1720">
            <v>3.5922649053580322E-2</v>
          </cell>
          <cell r="F1720">
            <v>4.9920073564836742E-2</v>
          </cell>
          <cell r="G1720">
            <v>4.9284177328169129E-2</v>
          </cell>
          <cell r="H1720">
            <v>5.1950103712584281E-2</v>
          </cell>
          <cell r="I1720">
            <v>4.1075382573224642E-2</v>
          </cell>
          <cell r="J1720">
            <v>4.0777464526095132E-2</v>
          </cell>
          <cell r="K1720">
            <v>4.8835104623987886E-2</v>
          </cell>
          <cell r="L1720">
            <v>5.6620452192194713E-2</v>
          </cell>
          <cell r="M1720">
            <v>5.4891606124004996E-2</v>
          </cell>
          <cell r="N1720">
            <v>5.7197675310993436E-2</v>
          </cell>
        </row>
        <row r="1721">
          <cell r="D1721" t="str">
            <v>11.2.15</v>
          </cell>
          <cell r="E1721">
            <v>3.7188913546268583E-2</v>
          </cell>
          <cell r="F1721">
            <v>4.8322669309710686E-2</v>
          </cell>
          <cell r="G1721">
            <v>4.8212301757050366E-2</v>
          </cell>
          <cell r="H1721">
            <v>4.8072160105413153E-2</v>
          </cell>
          <cell r="I1721">
            <v>4.7159768966121951E-2</v>
          </cell>
          <cell r="J1721">
            <v>4.063570976908585E-2</v>
          </cell>
          <cell r="K1721">
            <v>4.8789406164459752E-2</v>
          </cell>
          <cell r="L1721">
            <v>5.4124947359359563E-2</v>
          </cell>
          <cell r="M1721">
            <v>5.4173038482715555E-2</v>
          </cell>
          <cell r="N1721">
            <v>3.6979578737328281E-2</v>
          </cell>
        </row>
        <row r="1722">
          <cell r="D1722" t="str">
            <v>11.2.16</v>
          </cell>
          <cell r="E1722">
            <v>4.0101619810411472E-2</v>
          </cell>
          <cell r="F1722">
            <v>4.5814171028323823E-2</v>
          </cell>
          <cell r="G1722">
            <v>4.5431887228503401E-2</v>
          </cell>
          <cell r="H1722">
            <v>4.2843807784496764E-2</v>
          </cell>
          <cell r="I1722">
            <v>4.7763873225078385E-2</v>
          </cell>
          <cell r="J1722">
            <v>4.2917449811009999E-2</v>
          </cell>
          <cell r="K1722">
            <v>4.6742475212923483E-2</v>
          </cell>
          <cell r="L1722">
            <v>4.9575043021851617E-2</v>
          </cell>
          <cell r="M1722">
            <v>4.5292828180309247E-2</v>
          </cell>
          <cell r="N1722">
            <v>2.6399871625817164E-2</v>
          </cell>
        </row>
        <row r="1723">
          <cell r="D1723" t="str">
            <v>11.2.17</v>
          </cell>
          <cell r="E1723">
            <v>4.6087110707795392E-2</v>
          </cell>
          <cell r="F1723">
            <v>4.9233710420764916E-2</v>
          </cell>
          <cell r="G1723">
            <v>4.5947851461606959E-2</v>
          </cell>
          <cell r="H1723">
            <v>4.2580896353502116E-2</v>
          </cell>
          <cell r="I1723">
            <v>5.1109045309958093E-2</v>
          </cell>
          <cell r="J1723">
            <v>5.1330929426225025E-2</v>
          </cell>
          <cell r="K1723">
            <v>5.162353483245246E-2</v>
          </cell>
          <cell r="L1723">
            <v>4.7504793228372678E-2</v>
          </cell>
          <cell r="M1723">
            <v>3.7236026944662694E-2</v>
          </cell>
          <cell r="N1723">
            <v>2.8248180784338345E-2</v>
          </cell>
        </row>
        <row r="1724">
          <cell r="D1724" t="str">
            <v>11.2.18</v>
          </cell>
          <cell r="E1724">
            <v>5.2099521565669785E-2</v>
          </cell>
          <cell r="F1724">
            <v>4.4963638455951735E-2</v>
          </cell>
          <cell r="G1724">
            <v>4.5044592364249174E-2</v>
          </cell>
          <cell r="H1724">
            <v>4.2838250792887105E-2</v>
          </cell>
          <cell r="I1724">
            <v>4.8554612479308312E-2</v>
          </cell>
          <cell r="J1724">
            <v>5.7941901025086257E-2</v>
          </cell>
          <cell r="K1724">
            <v>4.6350123465005111E-2</v>
          </cell>
          <cell r="L1724">
            <v>4.4801188627681739E-2</v>
          </cell>
          <cell r="M1724">
            <v>3.6042466856286128E-2</v>
          </cell>
          <cell r="N1724">
            <v>2.5649998953471337E-2</v>
          </cell>
        </row>
        <row r="1725">
          <cell r="D1725" t="str">
            <v>11.2.19</v>
          </cell>
          <cell r="E1725">
            <v>5.4300912836974115E-2</v>
          </cell>
          <cell r="F1725">
            <v>4.2021777861777729E-2</v>
          </cell>
          <cell r="G1725">
            <v>4.3540692694578442E-2</v>
          </cell>
          <cell r="H1725">
            <v>4.2194297044744068E-2</v>
          </cell>
          <cell r="I1725">
            <v>4.1865408935952399E-2</v>
          </cell>
          <cell r="J1725">
            <v>5.4901928676629741E-2</v>
          </cell>
          <cell r="K1725">
            <v>4.1018520846056117E-2</v>
          </cell>
          <cell r="L1725">
            <v>4.160579566378534E-2</v>
          </cell>
          <cell r="M1725">
            <v>3.4442365195911054E-2</v>
          </cell>
          <cell r="N1725">
            <v>4.0148746607502915E-2</v>
          </cell>
        </row>
        <row r="1726">
          <cell r="D1726" t="str">
            <v>11.2.20</v>
          </cell>
          <cell r="E1726">
            <v>5.2398414527257742E-2</v>
          </cell>
          <cell r="F1726">
            <v>3.9745418591495892E-2</v>
          </cell>
          <cell r="G1726">
            <v>4.1719277558656238E-2</v>
          </cell>
          <cell r="H1726">
            <v>4.0548053218531874E-2</v>
          </cell>
          <cell r="I1726">
            <v>3.5676512648833918E-2</v>
          </cell>
          <cell r="J1726">
            <v>5.6764752793762779E-2</v>
          </cell>
          <cell r="K1726">
            <v>3.8641810550843855E-2</v>
          </cell>
          <cell r="L1726">
            <v>3.991245437137577E-2</v>
          </cell>
          <cell r="M1726">
            <v>3.3544676104115934E-2</v>
          </cell>
          <cell r="N1726">
            <v>4.4060531217950054E-2</v>
          </cell>
        </row>
        <row r="1727">
          <cell r="D1727" t="str">
            <v>11.2.21</v>
          </cell>
          <cell r="E1727">
            <v>5.1475108465128129E-2</v>
          </cell>
          <cell r="F1727">
            <v>3.7752711285888862E-2</v>
          </cell>
          <cell r="G1727">
            <v>4.026298792411822E-2</v>
          </cell>
          <cell r="H1727">
            <v>3.8633699485303083E-2</v>
          </cell>
          <cell r="I1727">
            <v>3.6111376465170257E-2</v>
          </cell>
          <cell r="J1727">
            <v>5.1761888136581093E-2</v>
          </cell>
          <cell r="K1727">
            <v>3.7827480051819927E-2</v>
          </cell>
          <cell r="L1727">
            <v>3.684066840074298E-2</v>
          </cell>
          <cell r="M1727">
            <v>3.3158203462648299E-2</v>
          </cell>
          <cell r="N1727">
            <v>5.0329377454981818E-2</v>
          </cell>
        </row>
        <row r="1728">
          <cell r="D1728" t="str">
            <v>11.2.22</v>
          </cell>
          <cell r="E1728">
            <v>4.7371054796861711E-2</v>
          </cell>
          <cell r="F1728">
            <v>3.6523954045947625E-2</v>
          </cell>
          <cell r="G1728">
            <v>3.7878081743094996E-2</v>
          </cell>
          <cell r="H1728">
            <v>3.836833819779234E-2</v>
          </cell>
          <cell r="I1728">
            <v>4.0792079490254055E-2</v>
          </cell>
          <cell r="J1728">
            <v>4.5255228312686947E-2</v>
          </cell>
          <cell r="K1728">
            <v>3.7325122330134734E-2</v>
          </cell>
          <cell r="L1728">
            <v>3.3760029001860703E-2</v>
          </cell>
          <cell r="M1728">
            <v>3.2929450964024803E-2</v>
          </cell>
          <cell r="N1728">
            <v>4.7975943794433866E-2</v>
          </cell>
        </row>
        <row r="1729">
          <cell r="D1729" t="str">
            <v>11.2.23</v>
          </cell>
          <cell r="E1729">
            <v>4.1804304898387476E-2</v>
          </cell>
          <cell r="F1729">
            <v>3.569397903131756E-2</v>
          </cell>
          <cell r="G1729">
            <v>3.5648290682586174E-2</v>
          </cell>
          <cell r="H1729">
            <v>3.7148907178760779E-2</v>
          </cell>
          <cell r="I1729">
            <v>4.3284063025311917E-2</v>
          </cell>
          <cell r="J1729">
            <v>3.8279867089061469E-2</v>
          </cell>
          <cell r="K1729">
            <v>3.7136472495784598E-2</v>
          </cell>
          <cell r="L1729">
            <v>3.0280429624414584E-2</v>
          </cell>
          <cell r="M1729">
            <v>3.2818613841466435E-2</v>
          </cell>
          <cell r="N1729">
            <v>4.6742714416281195E-2</v>
          </cell>
        </row>
        <row r="1730">
          <cell r="D1730" t="str">
            <v>11.2.24</v>
          </cell>
          <cell r="E1730">
            <v>3.5609683197623365E-2</v>
          </cell>
          <cell r="F1730">
            <v>3.5954930372385348E-2</v>
          </cell>
          <cell r="G1730">
            <v>3.4330017015162043E-2</v>
          </cell>
          <cell r="H1730">
            <v>3.6600975855528739E-2</v>
          </cell>
          <cell r="I1730">
            <v>4.5385239438868838E-2</v>
          </cell>
          <cell r="J1730">
            <v>3.4003445326516418E-2</v>
          </cell>
          <cell r="K1730">
            <v>3.7296796659444777E-2</v>
          </cell>
          <cell r="L1730">
            <v>2.7936418189372123E-2</v>
          </cell>
          <cell r="M1730">
            <v>3.3321169840444496E-2</v>
          </cell>
          <cell r="N1730">
            <v>5.1423069677878477E-2</v>
          </cell>
        </row>
        <row r="1731">
          <cell r="D1731" t="str">
            <v>11.3.1</v>
          </cell>
          <cell r="E1731">
            <v>3.2937911016139097E-2</v>
          </cell>
          <cell r="F1731">
            <v>3.3876528893429375E-2</v>
          </cell>
          <cell r="G1731">
            <v>3.295920118295606E-2</v>
          </cell>
          <cell r="H1731">
            <v>3.3456247892070863E-2</v>
          </cell>
          <cell r="I1731">
            <v>4.0636501560760367E-2</v>
          </cell>
          <cell r="J1731">
            <v>3.2077579268823389E-2</v>
          </cell>
          <cell r="K1731">
            <v>3.6635893501714208E-2</v>
          </cell>
          <cell r="L1731">
            <v>2.7635195743181434E-2</v>
          </cell>
          <cell r="M1731">
            <v>3.3535679284837389E-2</v>
          </cell>
          <cell r="N1731">
            <v>5.0741858764626079E-2</v>
          </cell>
        </row>
        <row r="1732">
          <cell r="D1732" t="str">
            <v>11.3.2</v>
          </cell>
          <cell r="E1732">
            <v>3.2138420351702411E-2</v>
          </cell>
          <cell r="F1732">
            <v>3.4045599143613554E-2</v>
          </cell>
          <cell r="G1732">
            <v>3.2080552835797645E-2</v>
          </cell>
          <cell r="H1732">
            <v>3.2019532048076262E-2</v>
          </cell>
          <cell r="I1732">
            <v>3.9986167362400508E-2</v>
          </cell>
          <cell r="J1732">
            <v>3.0376785673431973E-2</v>
          </cell>
          <cell r="K1732">
            <v>3.586347205010737E-2</v>
          </cell>
          <cell r="L1732">
            <v>2.6328329798115384E-2</v>
          </cell>
          <cell r="M1732">
            <v>3.3409776249698174E-2</v>
          </cell>
          <cell r="N1732">
            <v>4.4116284853512121E-2</v>
          </cell>
        </row>
        <row r="1733">
          <cell r="D1733" t="str">
            <v>11.3.3</v>
          </cell>
          <cell r="E1733">
            <v>3.2243627559830304E-2</v>
          </cell>
          <cell r="F1733">
            <v>3.3474946941101667E-2</v>
          </cell>
          <cell r="G1733">
            <v>3.2145306080171368E-2</v>
          </cell>
          <cell r="H1733">
            <v>3.2659046842888652E-2</v>
          </cell>
          <cell r="I1733">
            <v>4.1830240943467094E-2</v>
          </cell>
          <cell r="J1733">
            <v>3.0784080600639595E-2</v>
          </cell>
          <cell r="K1733">
            <v>3.4356076159212323E-2</v>
          </cell>
          <cell r="L1733">
            <v>2.5431956444659846E-2</v>
          </cell>
          <cell r="M1733">
            <v>3.2773586294140532E-2</v>
          </cell>
          <cell r="N1733">
            <v>2.7537904567312341E-2</v>
          </cell>
        </row>
        <row r="1734">
          <cell r="D1734" t="str">
            <v>11.3.4</v>
          </cell>
          <cell r="E1734">
            <v>3.2620861946065324E-2</v>
          </cell>
          <cell r="F1734">
            <v>3.3161102347785507E-2</v>
          </cell>
          <cell r="G1734">
            <v>3.2254110299775554E-2</v>
          </cell>
          <cell r="H1734">
            <v>3.1852227328244338E-2</v>
          </cell>
          <cell r="I1734">
            <v>4.0897358297156149E-2</v>
          </cell>
          <cell r="J1734">
            <v>3.221658594028147E-2</v>
          </cell>
          <cell r="K1734">
            <v>3.4643381844556759E-2</v>
          </cell>
          <cell r="L1734">
            <v>2.5202600701650611E-2</v>
          </cell>
          <cell r="M1734">
            <v>3.2971827256029707E-2</v>
          </cell>
          <cell r="N1734">
            <v>2.3906869658326495E-2</v>
          </cell>
        </row>
        <row r="1735">
          <cell r="D1735" t="str">
            <v>11.3.5</v>
          </cell>
          <cell r="E1735">
            <v>3.3646163048129542E-2</v>
          </cell>
          <cell r="F1735">
            <v>3.4307887129096291E-2</v>
          </cell>
          <cell r="G1735">
            <v>3.4166971189392166E-2</v>
          </cell>
          <cell r="H1735">
            <v>3.2335244032067514E-2</v>
          </cell>
          <cell r="I1735">
            <v>4.4117604117086859E-2</v>
          </cell>
          <cell r="J1735">
            <v>3.4113564201890684E-2</v>
          </cell>
          <cell r="K1735">
            <v>3.4824089639712917E-2</v>
          </cell>
          <cell r="L1735">
            <v>2.9081662458328134E-2</v>
          </cell>
          <cell r="M1735">
            <v>3.5157150182713759E-2</v>
          </cell>
          <cell r="N1735">
            <v>2.1628649166255891E-2</v>
          </cell>
        </row>
        <row r="1736">
          <cell r="D1736" t="str">
            <v>11.3.6</v>
          </cell>
          <cell r="E1736">
            <v>3.7789120242821758E-2</v>
          </cell>
          <cell r="F1736">
            <v>3.634472609015145E-2</v>
          </cell>
          <cell r="G1736">
            <v>3.7440926506688045E-2</v>
          </cell>
          <cell r="H1736">
            <v>3.5234249522344184E-2</v>
          </cell>
          <cell r="I1736">
            <v>4.1228156898374474E-2</v>
          </cell>
          <cell r="J1736">
            <v>3.8753886094826898E-2</v>
          </cell>
          <cell r="K1736">
            <v>3.7051031885590592E-2</v>
          </cell>
          <cell r="L1736">
            <v>3.8375682279209643E-2</v>
          </cell>
          <cell r="M1736">
            <v>4.3358201894402648E-2</v>
          </cell>
          <cell r="N1736">
            <v>2.9623716844207424E-2</v>
          </cell>
        </row>
        <row r="1737">
          <cell r="D1737" t="str">
            <v>11.3.7</v>
          </cell>
          <cell r="E1737">
            <v>4.7006608630654624E-2</v>
          </cell>
          <cell r="F1737">
            <v>4.0313622297959519E-2</v>
          </cell>
          <cell r="G1737">
            <v>4.3406377015874076E-2</v>
          </cell>
          <cell r="H1737">
            <v>4.3709136020208289E-2</v>
          </cell>
          <cell r="I1737">
            <v>4.006278360000929E-2</v>
          </cell>
          <cell r="J1737">
            <v>4.5581531830482733E-2</v>
          </cell>
          <cell r="K1737">
            <v>4.0212411660707187E-2</v>
          </cell>
          <cell r="L1737">
            <v>4.4312801036452173E-2</v>
          </cell>
          <cell r="M1737">
            <v>4.7587676153698154E-2</v>
          </cell>
          <cell r="N1737">
            <v>4.4368560021087466E-2</v>
          </cell>
        </row>
        <row r="1738">
          <cell r="D1738" t="str">
            <v>11.3.8</v>
          </cell>
          <cell r="E1738">
            <v>4.8721037815977246E-2</v>
          </cell>
          <cell r="F1738">
            <v>4.3065862135448781E-2</v>
          </cell>
          <cell r="G1738">
            <v>4.7279784710915651E-2</v>
          </cell>
          <cell r="H1738">
            <v>4.8192472509718476E-2</v>
          </cell>
          <cell r="I1738">
            <v>4.5024206420551952E-2</v>
          </cell>
          <cell r="J1738">
            <v>4.6795402036724325E-2</v>
          </cell>
          <cell r="K1738">
            <v>4.2855551911636078E-2</v>
          </cell>
          <cell r="L1738">
            <v>4.885531373217545E-2</v>
          </cell>
          <cell r="M1738">
            <v>5.224750684456958E-2</v>
          </cell>
          <cell r="N1738">
            <v>4.9161788205018993E-2</v>
          </cell>
        </row>
        <row r="1739">
          <cell r="D1739" t="str">
            <v>11.3.9</v>
          </cell>
          <cell r="E1739">
            <v>4.4984198478905585E-2</v>
          </cell>
          <cell r="F1739">
            <v>4.805531478549821E-2</v>
          </cell>
          <cell r="G1739">
            <v>4.8912529947358875E-2</v>
          </cell>
          <cell r="H1739">
            <v>5.1245316868180117E-2</v>
          </cell>
          <cell r="I1739">
            <v>4.6876066769869162E-2</v>
          </cell>
          <cell r="J1739">
            <v>4.6540797875257438E-2</v>
          </cell>
          <cell r="K1739">
            <v>4.6486259097510058E-2</v>
          </cell>
          <cell r="L1739">
            <v>5.2277678859309902E-2</v>
          </cell>
          <cell r="M1739">
            <v>5.2700390658178345E-2</v>
          </cell>
          <cell r="N1739">
            <v>4.9046521983234267E-2</v>
          </cell>
        </row>
        <row r="1740">
          <cell r="D1740" t="str">
            <v>11.3.10</v>
          </cell>
          <cell r="E1740">
            <v>4.3360953759563281E-2</v>
          </cell>
          <cell r="F1740">
            <v>4.866474032937549E-2</v>
          </cell>
          <cell r="G1740">
            <v>4.9692959822688988E-2</v>
          </cell>
          <cell r="H1740">
            <v>5.158586712474704E-2</v>
          </cell>
          <cell r="I1740">
            <v>4.3039136714375918E-2</v>
          </cell>
          <cell r="J1740">
            <v>4.0574415515191635E-2</v>
          </cell>
          <cell r="K1740">
            <v>4.7504830548030785E-2</v>
          </cell>
          <cell r="L1740">
            <v>5.4360026769308033E-2</v>
          </cell>
          <cell r="M1740">
            <v>5.0754191720035709E-2</v>
          </cell>
          <cell r="N1740">
            <v>4.6667629700560986E-2</v>
          </cell>
        </row>
        <row r="1741">
          <cell r="D1741" t="str">
            <v>11.3.11</v>
          </cell>
          <cell r="E1741">
            <v>4.0023668578947895E-2</v>
          </cell>
          <cell r="F1741">
            <v>5.1272565192669636E-2</v>
          </cell>
          <cell r="G1741">
            <v>5.1353783567417155E-2</v>
          </cell>
          <cell r="H1741">
            <v>5.0402173501614231E-2</v>
          </cell>
          <cell r="I1741">
            <v>3.8867931821838189E-2</v>
          </cell>
          <cell r="J1741">
            <v>4.1419746301168278E-2</v>
          </cell>
          <cell r="K1741">
            <v>4.9966521268981136E-2</v>
          </cell>
          <cell r="L1741">
            <v>5.5047155400598763E-2</v>
          </cell>
          <cell r="M1741">
            <v>5.2470277622450094E-2</v>
          </cell>
          <cell r="N1741">
            <v>4.3164370525801618E-2</v>
          </cell>
        </row>
        <row r="1742">
          <cell r="D1742" t="str">
            <v>11.3.12</v>
          </cell>
          <cell r="E1742">
            <v>3.9175373928718338E-2</v>
          </cell>
          <cell r="F1742">
            <v>5.0186423919452695E-2</v>
          </cell>
          <cell r="G1742">
            <v>5.0057867816055319E-2</v>
          </cell>
          <cell r="H1742">
            <v>5.1707965056907092E-2</v>
          </cell>
          <cell r="I1742">
            <v>3.787748271024588E-2</v>
          </cell>
          <cell r="J1742">
            <v>4.0922490869057034E-2</v>
          </cell>
          <cell r="K1742">
            <v>4.9086908539328115E-2</v>
          </cell>
          <cell r="L1742">
            <v>5.5741742755239382E-2</v>
          </cell>
          <cell r="M1742">
            <v>5.0736420118654223E-2</v>
          </cell>
          <cell r="N1742">
            <v>4.0709527631874839E-2</v>
          </cell>
        </row>
        <row r="1743">
          <cell r="D1743" t="str">
            <v>11.3.13</v>
          </cell>
          <cell r="E1743">
            <v>3.9215068389448736E-2</v>
          </cell>
          <cell r="F1743">
            <v>5.0146020583266573E-2</v>
          </cell>
          <cell r="G1743">
            <v>5.0082542868790582E-2</v>
          </cell>
          <cell r="H1743">
            <v>5.0407888001682902E-2</v>
          </cell>
          <cell r="I1743">
            <v>3.8196740208521318E-2</v>
          </cell>
          <cell r="J1743">
            <v>3.8980108175662144E-2</v>
          </cell>
          <cell r="K1743">
            <v>4.8210072017153154E-2</v>
          </cell>
          <cell r="L1743">
            <v>5.5056516348695607E-2</v>
          </cell>
          <cell r="M1743">
            <v>5.2234991632329093E-2</v>
          </cell>
          <cell r="N1743">
            <v>4.2906138447539724E-2</v>
          </cell>
        </row>
        <row r="1744">
          <cell r="D1744" t="str">
            <v>11.3.14</v>
          </cell>
          <cell r="E1744">
            <v>3.7191852113236321E-2</v>
          </cell>
          <cell r="F1744">
            <v>5.0747565679742881E-2</v>
          </cell>
          <cell r="G1744">
            <v>5.0360393722498918E-2</v>
          </cell>
          <cell r="H1744">
            <v>5.2977545918695586E-2</v>
          </cell>
          <cell r="I1744">
            <v>4.0170129762321413E-2</v>
          </cell>
          <cell r="J1744">
            <v>3.9272405671430817E-2</v>
          </cell>
          <cell r="K1744">
            <v>5.0148606571664568E-2</v>
          </cell>
          <cell r="L1744">
            <v>5.585148360264746E-2</v>
          </cell>
          <cell r="M1744">
            <v>5.3260404688565625E-2</v>
          </cell>
          <cell r="N1744">
            <v>4.8342415140084201E-2</v>
          </cell>
        </row>
        <row r="1745">
          <cell r="D1745" t="str">
            <v>11.3.15</v>
          </cell>
          <cell r="E1745">
            <v>3.8046806052511185E-2</v>
          </cell>
          <cell r="F1745">
            <v>4.7983915878508566E-2</v>
          </cell>
          <cell r="G1745">
            <v>4.8071964015514737E-2</v>
          </cell>
          <cell r="H1745">
            <v>4.7483761342787575E-2</v>
          </cell>
          <cell r="I1745">
            <v>4.4711623295062765E-2</v>
          </cell>
          <cell r="J1745">
            <v>4.0335743943338137E-2</v>
          </cell>
          <cell r="K1745">
            <v>5.0049892263017058E-2</v>
          </cell>
          <cell r="L1745">
            <v>5.3670332637536226E-2</v>
          </cell>
          <cell r="M1745">
            <v>5.2998586448494818E-2</v>
          </cell>
          <cell r="N1745">
            <v>5.1996086309678932E-2</v>
          </cell>
        </row>
        <row r="1746">
          <cell r="D1746" t="str">
            <v>11.3.16</v>
          </cell>
          <cell r="E1746">
            <v>4.1660378444465074E-2</v>
          </cell>
          <cell r="F1746">
            <v>4.6139814179050297E-2</v>
          </cell>
          <cell r="G1746">
            <v>4.4829015179292886E-2</v>
          </cell>
          <cell r="H1746">
            <v>4.2785593598220976E-2</v>
          </cell>
          <cell r="I1746">
            <v>4.3924742553450954E-2</v>
          </cell>
          <cell r="J1746">
            <v>4.2385281923414224E-2</v>
          </cell>
          <cell r="K1746">
            <v>4.8852647489995855E-2</v>
          </cell>
          <cell r="L1746">
            <v>4.9557735249260763E-2</v>
          </cell>
          <cell r="M1746">
            <v>4.5709893709136792E-2</v>
          </cell>
          <cell r="N1746">
            <v>4.7563549067817935E-2</v>
          </cell>
        </row>
        <row r="1747">
          <cell r="D1747" t="str">
            <v>11.3.17</v>
          </cell>
          <cell r="E1747">
            <v>4.73756989294256E-2</v>
          </cell>
          <cell r="F1747">
            <v>4.8422166297000108E-2</v>
          </cell>
          <cell r="G1747">
            <v>4.4836547827237436E-2</v>
          </cell>
          <cell r="H1747">
            <v>4.1361834392995921E-2</v>
          </cell>
          <cell r="I1747">
            <v>4.3954081983823827E-2</v>
          </cell>
          <cell r="J1747">
            <v>4.83197715153535E-2</v>
          </cell>
          <cell r="K1747">
            <v>5.0329568675902686E-2</v>
          </cell>
          <cell r="L1747">
            <v>4.6932514922827982E-2</v>
          </cell>
          <cell r="M1747">
            <v>3.6516469101526242E-2</v>
          </cell>
          <cell r="N1747">
            <v>3.9263487562715103E-2</v>
          </cell>
        </row>
        <row r="1748">
          <cell r="D1748" t="str">
            <v>11.3.18</v>
          </cell>
          <cell r="E1748">
            <v>5.2996059227105007E-2</v>
          </cell>
          <cell r="F1748">
            <v>4.3917091635408204E-2</v>
          </cell>
          <cell r="G1748">
            <v>4.3182005460031113E-2</v>
          </cell>
          <cell r="H1748">
            <v>4.0602597992784685E-2</v>
          </cell>
          <cell r="I1748">
            <v>4.1407947815303978E-2</v>
          </cell>
          <cell r="J1748">
            <v>5.5443446145471018E-2</v>
          </cell>
          <cell r="K1748">
            <v>4.4750218149509385E-2</v>
          </cell>
          <cell r="L1748">
            <v>4.3885313568484012E-2</v>
          </cell>
          <cell r="M1748">
            <v>3.5873687800855272E-2</v>
          </cell>
          <cell r="N1748">
            <v>4.6477306404125757E-2</v>
          </cell>
        </row>
        <row r="1749">
          <cell r="D1749" t="str">
            <v>11.3.19</v>
          </cell>
          <cell r="E1749">
            <v>5.4156489730323228E-2</v>
          </cell>
          <cell r="F1749">
            <v>4.0274232895559509E-2</v>
          </cell>
          <cell r="G1749">
            <v>4.2084021920481003E-2</v>
          </cell>
          <cell r="H1749">
            <v>4.0388162792188473E-2</v>
          </cell>
          <cell r="I1749">
            <v>4.5697761874230615E-2</v>
          </cell>
          <cell r="J1749">
            <v>5.5130525947129173E-2</v>
          </cell>
          <cell r="K1749">
            <v>3.8873643883575192E-2</v>
          </cell>
          <cell r="L1749">
            <v>4.1546340522558151E-2</v>
          </cell>
          <cell r="M1749">
            <v>3.5248177493076169E-2</v>
          </cell>
          <cell r="N1749">
            <v>4.1435675044565141E-2</v>
          </cell>
        </row>
        <row r="1750">
          <cell r="D1750" t="str">
            <v>11.3.20</v>
          </cell>
          <cell r="E1750">
            <v>5.3093743668995573E-2</v>
          </cell>
          <cell r="F1750">
            <v>3.9338603033859311E-2</v>
          </cell>
          <cell r="G1750">
            <v>4.0357099815674737E-2</v>
          </cell>
          <cell r="H1750">
            <v>3.9701404358194595E-2</v>
          </cell>
          <cell r="I1750">
            <v>4.4384579028536701E-2</v>
          </cell>
          <cell r="J1750">
            <v>5.1630467075865695E-2</v>
          </cell>
          <cell r="K1750">
            <v>3.6528914147902991E-2</v>
          </cell>
          <cell r="L1750">
            <v>4.0427644651802513E-2</v>
          </cell>
          <cell r="M1750">
            <v>3.4526216616297116E-2</v>
          </cell>
          <cell r="N1750">
            <v>4.3841075579793568E-2</v>
          </cell>
        </row>
        <row r="1751">
          <cell r="D1751" t="str">
            <v>11.3.21</v>
          </cell>
          <cell r="E1751">
            <v>4.9751025910474804E-2</v>
          </cell>
          <cell r="F1751">
            <v>3.7758483487728936E-2</v>
          </cell>
          <cell r="G1751">
            <v>3.923891451515045E-2</v>
          </cell>
          <cell r="H1751">
            <v>3.7570970837548262E-2</v>
          </cell>
          <cell r="I1751">
            <v>3.9086239431721653E-2</v>
          </cell>
          <cell r="J1751">
            <v>5.1878291265215704E-2</v>
          </cell>
          <cell r="K1751">
            <v>3.5785674663451075E-2</v>
          </cell>
          <cell r="L1751">
            <v>3.7271866311244309E-2</v>
          </cell>
          <cell r="M1751">
            <v>3.3452661710308883E-2</v>
          </cell>
          <cell r="N1751">
            <v>4.2067703268407974E-2</v>
          </cell>
        </row>
        <row r="1752">
          <cell r="D1752" t="str">
            <v>11.3.22</v>
          </cell>
          <cell r="E1752">
            <v>4.6113416352703752E-2</v>
          </cell>
          <cell r="F1752">
            <v>3.6583757771577873E-2</v>
          </cell>
          <cell r="G1752">
            <v>3.7515139355457222E-2</v>
          </cell>
          <cell r="H1752">
            <v>3.8583116300204084E-2</v>
          </cell>
          <cell r="I1752">
            <v>3.845565025285444E-2</v>
          </cell>
          <cell r="J1752">
            <v>4.4614106368603003E-2</v>
          </cell>
          <cell r="K1752">
            <v>3.6044328192228005E-2</v>
          </cell>
          <cell r="L1752">
            <v>3.3893552704565615E-2</v>
          </cell>
          <cell r="M1752">
            <v>3.4096277358462553E-2</v>
          </cell>
          <cell r="N1752">
            <v>4.1200972763515115E-2</v>
          </cell>
        </row>
        <row r="1753">
          <cell r="D1753" t="str">
            <v>11.3.23</v>
          </cell>
          <cell r="E1753">
            <v>4.0590399566805914E-2</v>
          </cell>
          <cell r="F1753">
            <v>3.6140809887697474E-2</v>
          </cell>
          <cell r="G1753">
            <v>3.4390085218460334E-2</v>
          </cell>
          <cell r="H1753">
            <v>3.6719623485735285E-2</v>
          </cell>
          <cell r="I1753">
            <v>3.8844571517086333E-2</v>
          </cell>
          <cell r="J1753">
            <v>3.8358150916620162E-2</v>
          </cell>
          <cell r="K1753">
            <v>3.535309491503693E-2</v>
          </cell>
          <cell r="L1753">
            <v>3.0612665542985792E-2</v>
          </cell>
          <cell r="M1753">
            <v>3.4044297510290429E-2</v>
          </cell>
          <cell r="N1753">
            <v>4.5301114389066685E-2</v>
          </cell>
        </row>
        <row r="1754">
          <cell r="D1754" t="str">
            <v>11.3.24</v>
          </cell>
          <cell r="E1754">
            <v>3.5161116257049277E-2</v>
          </cell>
          <cell r="F1754">
            <v>3.5778219465018253E-2</v>
          </cell>
          <cell r="G1754">
            <v>3.3301899126319826E-2</v>
          </cell>
          <cell r="H1754">
            <v>3.7018022231894758E-2</v>
          </cell>
          <cell r="I1754">
            <v>4.072229506095023E-2</v>
          </cell>
          <cell r="J1754">
            <v>3.3494834844121024E-2</v>
          </cell>
          <cell r="K1754">
            <v>3.5586910923475754E-2</v>
          </cell>
          <cell r="L1754">
            <v>2.8643887959162635E-2</v>
          </cell>
          <cell r="M1754">
            <v>3.4335651651248765E-2</v>
          </cell>
          <cell r="N1754">
            <v>3.8930794100871344E-2</v>
          </cell>
        </row>
        <row r="1755">
          <cell r="D1755" t="str">
            <v>11.4.1</v>
          </cell>
          <cell r="E1755">
            <v>3.3229843614190659E-2</v>
          </cell>
          <cell r="F1755">
            <v>3.3711812253938198E-2</v>
          </cell>
          <cell r="G1755">
            <v>3.1645818362991268E-2</v>
          </cell>
          <cell r="H1755">
            <v>3.4818174163318449E-2</v>
          </cell>
          <cell r="I1755">
            <v>3.9671263918777615E-2</v>
          </cell>
          <cell r="J1755">
            <v>2.9366415199622586E-2</v>
          </cell>
          <cell r="K1755">
            <v>3.5272936550343525E-2</v>
          </cell>
          <cell r="L1755">
            <v>2.6915497413222796E-2</v>
          </cell>
          <cell r="M1755">
            <v>3.2424412552916407E-2</v>
          </cell>
          <cell r="N1755">
            <v>3.4824144999311003E-2</v>
          </cell>
        </row>
        <row r="1756">
          <cell r="D1756" t="str">
            <v>11.4.2</v>
          </cell>
          <cell r="E1756">
            <v>3.2349050580861391E-2</v>
          </cell>
          <cell r="F1756">
            <v>3.3516079756680063E-2</v>
          </cell>
          <cell r="G1756">
            <v>3.1656181904383088E-2</v>
          </cell>
          <cell r="H1756">
            <v>3.349420494883696E-2</v>
          </cell>
          <cell r="I1756">
            <v>3.9810667338919491E-2</v>
          </cell>
          <cell r="J1756">
            <v>2.8882525672765197E-2</v>
          </cell>
          <cell r="K1756">
            <v>3.4841269122506957E-2</v>
          </cell>
          <cell r="L1756">
            <v>2.5544683294966126E-2</v>
          </cell>
          <cell r="M1756">
            <v>3.2727997720053373E-2</v>
          </cell>
          <cell r="N1756">
            <v>3.2440520998044474E-2</v>
          </cell>
        </row>
        <row r="1757">
          <cell r="D1757" t="str">
            <v>11.4.3</v>
          </cell>
          <cell r="E1757">
            <v>3.2113078848510175E-2</v>
          </cell>
          <cell r="F1757">
            <v>3.3694650994429483E-2</v>
          </cell>
          <cell r="G1757">
            <v>3.1181930980341326E-2</v>
          </cell>
          <cell r="H1757">
            <v>3.2823895613762782E-2</v>
          </cell>
          <cell r="I1757">
            <v>3.7077414252984102E-2</v>
          </cell>
          <cell r="J1757">
            <v>2.8557439816999427E-2</v>
          </cell>
          <cell r="K1757">
            <v>3.4470732478321761E-2</v>
          </cell>
          <cell r="L1757">
            <v>2.503589151555706E-2</v>
          </cell>
          <cell r="M1757">
            <v>3.1935153621188817E-2</v>
          </cell>
          <cell r="N1757">
            <v>3.1851615870826827E-2</v>
          </cell>
        </row>
        <row r="1758">
          <cell r="D1758" t="str">
            <v>11.4.4</v>
          </cell>
          <cell r="E1758">
            <v>3.2052646721305256E-2</v>
          </cell>
          <cell r="F1758">
            <v>3.416441662072945E-2</v>
          </cell>
          <cell r="G1758">
            <v>3.2459306296831428E-2</v>
          </cell>
          <cell r="H1758">
            <v>3.2876993877781403E-2</v>
          </cell>
          <cell r="I1758">
            <v>3.3187752755652243E-2</v>
          </cell>
          <cell r="J1758">
            <v>2.9491282078031086E-2</v>
          </cell>
          <cell r="K1758">
            <v>3.5717390769963248E-2</v>
          </cell>
          <cell r="L1758">
            <v>2.5818901424804263E-2</v>
          </cell>
          <cell r="M1758">
            <v>3.2854063438128515E-2</v>
          </cell>
          <cell r="N1758">
            <v>2.7344162644283843E-2</v>
          </cell>
        </row>
        <row r="1759">
          <cell r="D1759" t="str">
            <v>11.4.5</v>
          </cell>
          <cell r="E1759">
            <v>3.3967131773582696E-2</v>
          </cell>
          <cell r="F1759">
            <v>3.5264098426298518E-2</v>
          </cell>
          <cell r="G1759">
            <v>3.4525969176049269E-2</v>
          </cell>
          <cell r="H1759">
            <v>3.3587126910869562E-2</v>
          </cell>
          <cell r="I1759">
            <v>3.555009813889478E-2</v>
          </cell>
          <cell r="J1759">
            <v>3.1317072074998099E-2</v>
          </cell>
          <cell r="K1759">
            <v>3.5240505968822666E-2</v>
          </cell>
          <cell r="L1759">
            <v>2.9612528751832491E-2</v>
          </cell>
          <cell r="M1759">
            <v>3.4621511328994409E-2</v>
          </cell>
          <cell r="N1759">
            <v>2.4493351665916676E-2</v>
          </cell>
        </row>
        <row r="1760">
          <cell r="D1760" t="str">
            <v>11.4.6</v>
          </cell>
          <cell r="E1760">
            <v>3.7212117891663239E-2</v>
          </cell>
          <cell r="F1760">
            <v>3.7077072908408851E-2</v>
          </cell>
          <cell r="G1760">
            <v>3.7864650372100572E-2</v>
          </cell>
          <cell r="H1760">
            <v>3.7232457731335045E-2</v>
          </cell>
          <cell r="I1760">
            <v>3.6852727103753431E-2</v>
          </cell>
          <cell r="J1760">
            <v>3.7819558640266919E-2</v>
          </cell>
          <cell r="K1760">
            <v>3.8530851531331532E-2</v>
          </cell>
          <cell r="L1760">
            <v>3.8796711841053329E-2</v>
          </cell>
          <cell r="M1760">
            <v>4.3795931730439525E-2</v>
          </cell>
          <cell r="N1760">
            <v>3.2244773813573831E-2</v>
          </cell>
        </row>
        <row r="1761">
          <cell r="D1761" t="str">
            <v>11.4.7</v>
          </cell>
          <cell r="E1761">
            <v>4.6585674109968764E-2</v>
          </cell>
          <cell r="F1761">
            <v>4.0646754822364815E-2</v>
          </cell>
          <cell r="G1761">
            <v>4.2867355844672494E-2</v>
          </cell>
          <cell r="H1761">
            <v>4.4447521843832716E-2</v>
          </cell>
          <cell r="I1761">
            <v>4.0569734265360674E-2</v>
          </cell>
          <cell r="J1761">
            <v>4.4289080349635898E-2</v>
          </cell>
          <cell r="K1761">
            <v>4.0849099037907136E-2</v>
          </cell>
          <cell r="L1761">
            <v>4.3502162214227418E-2</v>
          </cell>
          <cell r="M1761">
            <v>4.6393815114757715E-2</v>
          </cell>
          <cell r="N1761">
            <v>4.7287085427010295E-2</v>
          </cell>
        </row>
        <row r="1762">
          <cell r="D1762" t="str">
            <v>11.4.8</v>
          </cell>
          <cell r="E1762">
            <v>4.9220018034138627E-2</v>
          </cell>
          <cell r="F1762">
            <v>4.3771808729582883E-2</v>
          </cell>
          <cell r="G1762">
            <v>4.584549719584223E-2</v>
          </cell>
          <cell r="H1762">
            <v>4.7553657792600547E-2</v>
          </cell>
          <cell r="I1762">
            <v>4.7347216912278244E-2</v>
          </cell>
          <cell r="J1762">
            <v>4.7290799111844174E-2</v>
          </cell>
          <cell r="K1762">
            <v>4.0618872097150302E-2</v>
          </cell>
          <cell r="L1762">
            <v>4.7520709747311922E-2</v>
          </cell>
          <cell r="M1762">
            <v>5.1790911933799998E-2</v>
          </cell>
          <cell r="N1762">
            <v>4.8724413195134715E-2</v>
          </cell>
        </row>
        <row r="1763">
          <cell r="D1763" t="str">
            <v>11.4.9</v>
          </cell>
          <cell r="E1763">
            <v>4.6455378341972761E-2</v>
          </cell>
          <cell r="F1763">
            <v>4.7197509075622063E-2</v>
          </cell>
          <cell r="G1763">
            <v>4.7223529033918049E-2</v>
          </cell>
          <cell r="H1763">
            <v>4.9457433051048189E-2</v>
          </cell>
          <cell r="I1763">
            <v>4.7714924736065645E-2</v>
          </cell>
          <cell r="J1763">
            <v>4.4572683403526075E-2</v>
          </cell>
          <cell r="K1763">
            <v>4.3810136195504661E-2</v>
          </cell>
          <cell r="L1763">
            <v>5.0875708734643074E-2</v>
          </cell>
          <cell r="M1763">
            <v>5.0852676389057064E-2</v>
          </cell>
          <cell r="N1763">
            <v>5.2110894938937155E-2</v>
          </cell>
        </row>
        <row r="1764">
          <cell r="D1764" t="str">
            <v>11.4.10</v>
          </cell>
          <cell r="E1764">
            <v>4.2279312329955153E-2</v>
          </cell>
          <cell r="F1764">
            <v>5.0109503846997187E-2</v>
          </cell>
          <cell r="G1764">
            <v>5.0555689209359295E-2</v>
          </cell>
          <cell r="H1764">
            <v>5.2266747454025424E-2</v>
          </cell>
          <cell r="I1764">
            <v>4.8679618663474589E-2</v>
          </cell>
          <cell r="J1764">
            <v>4.2229323570336347E-2</v>
          </cell>
          <cell r="K1764">
            <v>4.8070056956208806E-2</v>
          </cell>
          <cell r="L1764">
            <v>5.4792568301538051E-2</v>
          </cell>
          <cell r="M1764">
            <v>5.29110702579903E-2</v>
          </cell>
          <cell r="N1764">
            <v>5.4493964415601781E-2</v>
          </cell>
        </row>
        <row r="1765">
          <cell r="D1765" t="str">
            <v>11.4.11</v>
          </cell>
          <cell r="E1765">
            <v>4.0875182498307391E-2</v>
          </cell>
          <cell r="F1765">
            <v>5.0771783439305711E-2</v>
          </cell>
          <cell r="G1765">
            <v>5.0769925388384658E-2</v>
          </cell>
          <cell r="H1765">
            <v>5.0367303303977609E-2</v>
          </cell>
          <cell r="I1765">
            <v>4.2548094179948946E-2</v>
          </cell>
          <cell r="J1765">
            <v>4.0531188020468775E-2</v>
          </cell>
          <cell r="K1765">
            <v>5.0242625600580314E-2</v>
          </cell>
          <cell r="L1765">
            <v>5.6128426395817839E-2</v>
          </cell>
          <cell r="M1765">
            <v>5.2506779294072735E-2</v>
          </cell>
          <cell r="N1765">
            <v>4.4532761729373697E-2</v>
          </cell>
        </row>
        <row r="1766">
          <cell r="D1766" t="str">
            <v>11.4.12</v>
          </cell>
          <cell r="E1766">
            <v>3.9020976848791494E-2</v>
          </cell>
          <cell r="F1766">
            <v>5.0783143709684724E-2</v>
          </cell>
          <cell r="G1766">
            <v>5.0180023350260318E-2</v>
          </cell>
          <cell r="H1766">
            <v>5.2012168277173393E-2</v>
          </cell>
          <cell r="I1766">
            <v>3.9748895763527282E-2</v>
          </cell>
          <cell r="J1766">
            <v>3.8768722404757358E-2</v>
          </cell>
          <cell r="K1766">
            <v>4.9725051632332089E-2</v>
          </cell>
          <cell r="L1766">
            <v>5.676002304910472E-2</v>
          </cell>
          <cell r="M1766">
            <v>5.1641280243846642E-2</v>
          </cell>
          <cell r="N1766">
            <v>5.2771888264401781E-2</v>
          </cell>
        </row>
        <row r="1767">
          <cell r="D1767" t="str">
            <v>11.4.13</v>
          </cell>
          <cell r="E1767">
            <v>3.8497923681582162E-2</v>
          </cell>
          <cell r="F1767">
            <v>4.8042888748070729E-2</v>
          </cell>
          <cell r="G1767">
            <v>4.9984123630340042E-2</v>
          </cell>
          <cell r="H1767">
            <v>5.0286699689212039E-2</v>
          </cell>
          <cell r="I1767">
            <v>4.0049823505809594E-2</v>
          </cell>
          <cell r="J1767">
            <v>3.6975249305834651E-2</v>
          </cell>
          <cell r="K1767">
            <v>4.8523395085128124E-2</v>
          </cell>
          <cell r="L1767">
            <v>5.5909577300721956E-2</v>
          </cell>
          <cell r="M1767">
            <v>5.3815057677512296E-2</v>
          </cell>
          <cell r="N1767">
            <v>5.9888934267485483E-2</v>
          </cell>
        </row>
        <row r="1768">
          <cell r="D1768" t="str">
            <v>11.4.14</v>
          </cell>
          <cell r="E1768">
            <v>3.6821878887353304E-2</v>
          </cell>
          <cell r="F1768">
            <v>4.8235822522503143E-2</v>
          </cell>
          <cell r="G1768">
            <v>4.8959960420283659E-2</v>
          </cell>
          <cell r="H1768">
            <v>5.2357588234099681E-2</v>
          </cell>
          <cell r="I1768">
            <v>4.2485766103877533E-2</v>
          </cell>
          <cell r="J1768">
            <v>3.8459113292353242E-2</v>
          </cell>
          <cell r="K1768">
            <v>4.7968215442563161E-2</v>
          </cell>
          <cell r="L1768">
            <v>5.5627327204209515E-2</v>
          </cell>
          <cell r="M1768">
            <v>5.3363716312993609E-2</v>
          </cell>
          <cell r="N1768">
            <v>5.054658103697765E-2</v>
          </cell>
        </row>
        <row r="1769">
          <cell r="D1769" t="str">
            <v>11.4.15</v>
          </cell>
          <cell r="E1769">
            <v>3.820166942964405E-2</v>
          </cell>
          <cell r="F1769">
            <v>4.7057611098737372E-2</v>
          </cell>
          <cell r="G1769">
            <v>4.6674054820305268E-2</v>
          </cell>
          <cell r="H1769">
            <v>4.7580488165415047E-2</v>
          </cell>
          <cell r="I1769">
            <v>4.3800359833339179E-2</v>
          </cell>
          <cell r="J1769">
            <v>3.8762006591567276E-2</v>
          </cell>
          <cell r="K1769">
            <v>4.6365101071718602E-2</v>
          </cell>
          <cell r="L1769">
            <v>5.2772082462580354E-2</v>
          </cell>
          <cell r="M1769">
            <v>5.4115707291058905E-2</v>
          </cell>
          <cell r="N1769">
            <v>4.6463339130888057E-2</v>
          </cell>
        </row>
        <row r="1770">
          <cell r="D1770" t="str">
            <v>11.4.16</v>
          </cell>
          <cell r="E1770">
            <v>4.0218975434232758E-2</v>
          </cell>
          <cell r="F1770">
            <v>4.4580028995786197E-2</v>
          </cell>
          <cell r="G1770">
            <v>4.4041139554484618E-2</v>
          </cell>
          <cell r="H1770">
            <v>4.1586065395574474E-2</v>
          </cell>
          <cell r="I1770">
            <v>4.7244959912473572E-2</v>
          </cell>
          <cell r="J1770">
            <v>4.1453299544491028E-2</v>
          </cell>
          <cell r="K1770">
            <v>4.5788423231164069E-2</v>
          </cell>
          <cell r="L1770">
            <v>4.9303504678897103E-2</v>
          </cell>
          <cell r="M1770">
            <v>4.6323688001210096E-2</v>
          </cell>
          <cell r="N1770">
            <v>3.6429216459510153E-2</v>
          </cell>
        </row>
        <row r="1771">
          <cell r="D1771" t="str">
            <v>11.4.17</v>
          </cell>
          <cell r="E1771">
            <v>4.7266416823399084E-2</v>
          </cell>
          <cell r="F1771">
            <v>4.9515932900060518E-2</v>
          </cell>
          <cell r="G1771">
            <v>4.5706778440714829E-2</v>
          </cell>
          <cell r="H1771">
            <v>3.9973880603941005E-2</v>
          </cell>
          <cell r="I1771">
            <v>4.5532607322547242E-2</v>
          </cell>
          <cell r="J1771">
            <v>4.9242947640199597E-2</v>
          </cell>
          <cell r="K1771">
            <v>5.0048171488775023E-2</v>
          </cell>
          <cell r="L1771">
            <v>4.7938334305611889E-2</v>
          </cell>
          <cell r="M1771">
            <v>3.6404860135141458E-2</v>
          </cell>
          <cell r="N1771">
            <v>3.1823335116129933E-2</v>
          </cell>
        </row>
        <row r="1772">
          <cell r="D1772" t="str">
            <v>11.4.18</v>
          </cell>
          <cell r="E1772">
            <v>5.2219918822470103E-2</v>
          </cell>
          <cell r="F1772">
            <v>4.4397145180591673E-2</v>
          </cell>
          <cell r="G1772">
            <v>4.502787886507055E-2</v>
          </cell>
          <cell r="H1772">
            <v>4.015944328720103E-2</v>
          </cell>
          <cell r="I1772">
            <v>3.9728026988056941E-2</v>
          </cell>
          <cell r="J1772">
            <v>5.6402125992921173E-2</v>
          </cell>
          <cell r="K1772">
            <v>4.571569161449527E-2</v>
          </cell>
          <cell r="L1772">
            <v>4.4777447464370332E-2</v>
          </cell>
          <cell r="M1772">
            <v>3.5637375957571459E-2</v>
          </cell>
          <cell r="N1772">
            <v>2.9924088354622926E-2</v>
          </cell>
        </row>
        <row r="1773">
          <cell r="D1773" t="str">
            <v>11.4.19</v>
          </cell>
          <cell r="E1773">
            <v>5.3369363502212351E-2</v>
          </cell>
          <cell r="F1773">
            <v>4.053984361042165E-2</v>
          </cell>
          <cell r="G1773">
            <v>4.3924530939295187E-2</v>
          </cell>
          <cell r="H1773">
            <v>3.9192087413692123E-2</v>
          </cell>
          <cell r="I1773">
            <v>3.7865558339913959E-2</v>
          </cell>
          <cell r="J1773">
            <v>5.6878334519366198E-2</v>
          </cell>
          <cell r="K1773">
            <v>4.0174223811550724E-2</v>
          </cell>
          <cell r="L1773">
            <v>4.1786614577959166E-2</v>
          </cell>
          <cell r="M1773">
            <v>3.5031999572713864E-2</v>
          </cell>
          <cell r="N1773">
            <v>3.2894676647000451E-2</v>
          </cell>
        </row>
        <row r="1774">
          <cell r="D1774" t="str">
            <v>11.4.20</v>
          </cell>
          <cell r="E1774">
            <v>5.1866127974100874E-2</v>
          </cell>
          <cell r="F1774">
            <v>3.9584614067062804E-2</v>
          </cell>
          <cell r="G1774">
            <v>4.1944243421363478E-2</v>
          </cell>
          <cell r="H1774">
            <v>3.8943808030876194E-2</v>
          </cell>
          <cell r="I1774">
            <v>3.9743191631565387E-2</v>
          </cell>
          <cell r="J1774">
            <v>5.6832498250648789E-2</v>
          </cell>
          <cell r="K1774">
            <v>3.8610073576881836E-2</v>
          </cell>
          <cell r="L1774">
            <v>4.0133148136376945E-2</v>
          </cell>
          <cell r="M1774">
            <v>3.5013978535395222E-2</v>
          </cell>
          <cell r="N1774">
            <v>3.627755398089054E-2</v>
          </cell>
        </row>
        <row r="1775">
          <cell r="D1775" t="str">
            <v>11.4.21</v>
          </cell>
          <cell r="E1775">
            <v>4.9982165992725376E-2</v>
          </cell>
          <cell r="F1775">
            <v>3.8472338008777918E-2</v>
          </cell>
          <cell r="G1775">
            <v>4.1023196196520229E-2</v>
          </cell>
          <cell r="H1775">
            <v>3.7666918527182409E-2</v>
          </cell>
          <cell r="I1775">
            <v>4.2913019500340308E-2</v>
          </cell>
          <cell r="J1775">
            <v>5.3415175270170083E-2</v>
          </cell>
          <cell r="K1775">
            <v>3.7570483685735595E-2</v>
          </cell>
          <cell r="L1775">
            <v>3.7669659741129576E-2</v>
          </cell>
          <cell r="M1775">
            <v>3.4098330444667056E-2</v>
          </cell>
          <cell r="N1775">
            <v>3.9645459150529319E-2</v>
          </cell>
        </row>
        <row r="1776">
          <cell r="D1776" t="str">
            <v>11.4.22</v>
          </cell>
          <cell r="E1776">
            <v>4.6793017801246319E-2</v>
          </cell>
          <cell r="F1776">
            <v>3.6070652180273784E-2</v>
          </cell>
          <cell r="G1776">
            <v>3.7696862384023297E-2</v>
          </cell>
          <cell r="H1776">
            <v>3.8300779053904811E-2</v>
          </cell>
          <cell r="I1776">
            <v>4.0343655864431983E-2</v>
          </cell>
          <cell r="J1776">
            <v>4.9944638750806382E-2</v>
          </cell>
          <cell r="K1776">
            <v>3.7175861297162896E-2</v>
          </cell>
          <cell r="L1776">
            <v>3.3451632847918043E-2</v>
          </cell>
          <cell r="M1776">
            <v>3.3654409507279555E-2</v>
          </cell>
          <cell r="N1776">
            <v>4.9924127171345055E-2</v>
          </cell>
        </row>
        <row r="1777">
          <cell r="D1777" t="str">
            <v>11.4.23</v>
          </cell>
          <cell r="E1777">
            <v>4.201065133306605E-2</v>
          </cell>
          <cell r="F1777">
            <v>3.6042728559353358E-2</v>
          </cell>
          <cell r="G1777">
            <v>3.5040303724858293E-2</v>
          </cell>
          <cell r="H1777">
            <v>3.7029683110797795E-2</v>
          </cell>
          <cell r="I1777">
            <v>4.3644122267651235E-2</v>
          </cell>
          <cell r="J1777">
            <v>4.1965476481478692E-2</v>
          </cell>
          <cell r="K1777">
            <v>3.7468793112296506E-2</v>
          </cell>
          <cell r="L1777">
            <v>3.1009035107776601E-2</v>
          </cell>
          <cell r="M1777">
            <v>3.4063429974203814E-2</v>
          </cell>
          <cell r="N1777">
            <v>4.3633045562791184E-2</v>
          </cell>
        </row>
        <row r="1778">
          <cell r="D1778" t="str">
            <v>11.4.24</v>
          </cell>
          <cell r="E1778">
            <v>3.7391478724719852E-2</v>
          </cell>
          <cell r="F1778">
            <v>3.6751759544319085E-2</v>
          </cell>
          <cell r="G1778">
            <v>3.32010504876065E-2</v>
          </cell>
          <cell r="H1778">
            <v>3.5984873519541369E-2</v>
          </cell>
          <cell r="I1778">
            <v>4.7890500700356109E-2</v>
          </cell>
          <cell r="J1778">
            <v>3.6553044016911056E-2</v>
          </cell>
          <cell r="K1778">
            <v>3.7202038641555392E-2</v>
          </cell>
          <cell r="L1778">
            <v>2.8317823488369094E-2</v>
          </cell>
          <cell r="M1778">
            <v>3.4021842965006974E-2</v>
          </cell>
          <cell r="N1778">
            <v>5.9430065159413355E-2</v>
          </cell>
        </row>
        <row r="1779">
          <cell r="D1779" t="str">
            <v>11.5.1</v>
          </cell>
          <cell r="E1779">
            <v>3.3126658561385212E-2</v>
          </cell>
          <cell r="F1779">
            <v>3.6956905861083279E-2</v>
          </cell>
          <cell r="G1779">
            <v>3.4309477614404574E-2</v>
          </cell>
          <cell r="H1779">
            <v>3.9292611885053369E-2</v>
          </cell>
          <cell r="I1779">
            <v>4.7655802324565004E-2</v>
          </cell>
          <cell r="J1779">
            <v>3.1461570276657823E-2</v>
          </cell>
          <cell r="K1779">
            <v>3.8594308760265018E-2</v>
          </cell>
          <cell r="L1779">
            <v>3.0220517895374648E-2</v>
          </cell>
          <cell r="M1779">
            <v>3.6408307952630142E-2</v>
          </cell>
          <cell r="N1779">
            <v>4.9855394071229915E-2</v>
          </cell>
        </row>
        <row r="1780">
          <cell r="D1780" t="str">
            <v>11.5.2</v>
          </cell>
          <cell r="E1780">
            <v>3.3487612079297471E-2</v>
          </cell>
          <cell r="F1780">
            <v>3.6376509999861452E-2</v>
          </cell>
          <cell r="G1780">
            <v>3.3623873806667919E-2</v>
          </cell>
          <cell r="H1780">
            <v>3.6577044783842799E-2</v>
          </cell>
          <cell r="I1780">
            <v>4.568767802957252E-2</v>
          </cell>
          <cell r="J1780">
            <v>2.9782026207659115E-2</v>
          </cell>
          <cell r="K1780">
            <v>3.7310224235494065E-2</v>
          </cell>
          <cell r="L1780">
            <v>2.8462612532000491E-2</v>
          </cell>
          <cell r="M1780">
            <v>3.623071290905007E-2</v>
          </cell>
          <cell r="N1780">
            <v>4.3120451409926056E-2</v>
          </cell>
        </row>
        <row r="1781">
          <cell r="D1781" t="str">
            <v>11.5.3</v>
          </cell>
          <cell r="E1781">
            <v>3.2414478517814892E-2</v>
          </cell>
          <cell r="F1781">
            <v>3.6151562933875579E-2</v>
          </cell>
          <cell r="G1781">
            <v>3.3666696926848157E-2</v>
          </cell>
          <cell r="H1781">
            <v>3.6124731193670288E-2</v>
          </cell>
          <cell r="I1781">
            <v>4.1169108842754022E-2</v>
          </cell>
          <cell r="J1781">
            <v>3.0554214341139099E-2</v>
          </cell>
          <cell r="K1781">
            <v>3.6854526401267532E-2</v>
          </cell>
          <cell r="L1781">
            <v>2.828409330181916E-2</v>
          </cell>
          <cell r="M1781">
            <v>3.5627754786437989E-2</v>
          </cell>
          <cell r="N1781">
            <v>2.8447876898819648E-2</v>
          </cell>
        </row>
        <row r="1782">
          <cell r="D1782" t="str">
            <v>11.5.4</v>
          </cell>
          <cell r="E1782">
            <v>3.3163655610325631E-2</v>
          </cell>
          <cell r="F1782">
            <v>3.6301444150144309E-2</v>
          </cell>
          <cell r="G1782">
            <v>3.3974985262870884E-2</v>
          </cell>
          <cell r="H1782">
            <v>3.5680650916662733E-2</v>
          </cell>
          <cell r="I1782">
            <v>3.7902730122083374E-2</v>
          </cell>
          <cell r="J1782">
            <v>3.0830834566585329E-2</v>
          </cell>
          <cell r="K1782">
            <v>3.7277135658102277E-2</v>
          </cell>
          <cell r="L1782">
            <v>2.8133630430294817E-2</v>
          </cell>
          <cell r="M1782">
            <v>3.4898661814285185E-2</v>
          </cell>
          <cell r="N1782">
            <v>2.4198608688035157E-2</v>
          </cell>
        </row>
        <row r="1783">
          <cell r="D1783" t="str">
            <v>11.5.5</v>
          </cell>
          <cell r="E1783">
            <v>3.3713036366594326E-2</v>
          </cell>
          <cell r="F1783">
            <v>3.7304180995127702E-2</v>
          </cell>
          <cell r="G1783">
            <v>3.6541545648128018E-2</v>
          </cell>
          <cell r="H1783">
            <v>3.6402783793390778E-2</v>
          </cell>
          <cell r="I1783">
            <v>3.6479048529491347E-2</v>
          </cell>
          <cell r="J1783">
            <v>3.2729319859156801E-2</v>
          </cell>
          <cell r="K1783">
            <v>3.8814891903532558E-2</v>
          </cell>
          <cell r="L1783">
            <v>3.197115498561974E-2</v>
          </cell>
          <cell r="M1783">
            <v>3.8029877806312833E-2</v>
          </cell>
          <cell r="N1783">
            <v>2.5415897162628747E-2</v>
          </cell>
        </row>
        <row r="1784">
          <cell r="D1784" t="str">
            <v>11.5.6</v>
          </cell>
          <cell r="E1784">
            <v>3.7656637775337475E-2</v>
          </cell>
          <cell r="F1784">
            <v>3.9652592505377587E-2</v>
          </cell>
          <cell r="G1784">
            <v>3.959189421839953E-2</v>
          </cell>
          <cell r="H1784">
            <v>3.8216187225282063E-2</v>
          </cell>
          <cell r="I1784">
            <v>3.836711588277001E-2</v>
          </cell>
          <cell r="J1784">
            <v>3.6689018862351257E-2</v>
          </cell>
          <cell r="K1784">
            <v>4.0022956748827866E-2</v>
          </cell>
          <cell r="L1784">
            <v>3.9674040620578624E-2</v>
          </cell>
          <cell r="M1784">
            <v>4.525354737714099E-2</v>
          </cell>
          <cell r="N1784">
            <v>3.2451585117487754E-2</v>
          </cell>
        </row>
        <row r="1785">
          <cell r="D1785" t="str">
            <v>11.5.7</v>
          </cell>
          <cell r="E1785">
            <v>4.5547270898893565E-2</v>
          </cell>
          <cell r="F1785">
            <v>4.1931580628797385E-2</v>
          </cell>
          <cell r="G1785">
            <v>4.2394698332056564E-2</v>
          </cell>
          <cell r="H1785">
            <v>4.2970763504951243E-2</v>
          </cell>
          <cell r="I1785">
            <v>3.8236555081812097E-2</v>
          </cell>
          <cell r="J1785">
            <v>4.4239723387783737E-2</v>
          </cell>
          <cell r="K1785">
            <v>4.0596698525260252E-2</v>
          </cell>
          <cell r="L1785">
            <v>4.3148055341923126E-2</v>
          </cell>
          <cell r="M1785">
            <v>4.7151042730938654E-2</v>
          </cell>
          <cell r="N1785">
            <v>3.6125057484688992E-2</v>
          </cell>
        </row>
        <row r="1786">
          <cell r="D1786" t="str">
            <v>11.5.8</v>
          </cell>
          <cell r="E1786">
            <v>4.6584491434904139E-2</v>
          </cell>
          <cell r="F1786">
            <v>4.4003234607766638E-2</v>
          </cell>
          <cell r="G1786">
            <v>4.6832295109333427E-2</v>
          </cell>
          <cell r="H1786">
            <v>4.6483535739937264E-2</v>
          </cell>
          <cell r="I1786">
            <v>4.3048990130935424E-2</v>
          </cell>
          <cell r="J1786">
            <v>4.8320444950676195E-2</v>
          </cell>
          <cell r="K1786">
            <v>4.2464677003617876E-2</v>
          </cell>
          <cell r="L1786">
            <v>4.8058660047820841E-2</v>
          </cell>
          <cell r="M1786">
            <v>5.2180636755907006E-2</v>
          </cell>
          <cell r="N1786">
            <v>3.9159957078098884E-2</v>
          </cell>
        </row>
        <row r="1787">
          <cell r="D1787" t="str">
            <v>11.5.9</v>
          </cell>
          <cell r="E1787">
            <v>4.6057530387727183E-2</v>
          </cell>
          <cell r="F1787">
            <v>4.6766446240162664E-2</v>
          </cell>
          <cell r="G1787">
            <v>4.7062365839598649E-2</v>
          </cell>
          <cell r="H1787">
            <v>4.6180588713009334E-2</v>
          </cell>
          <cell r="I1787">
            <v>4.8036801218752478E-2</v>
          </cell>
          <cell r="J1787">
            <v>4.7623349322882751E-2</v>
          </cell>
          <cell r="K1787">
            <v>4.3547774962373366E-2</v>
          </cell>
          <cell r="L1787">
            <v>5.0933433815949863E-2</v>
          </cell>
          <cell r="M1787">
            <v>5.1286129712348104E-2</v>
          </cell>
          <cell r="N1787">
            <v>4.2452680063944877E-2</v>
          </cell>
        </row>
        <row r="1788">
          <cell r="D1788" t="str">
            <v>11.5.10</v>
          </cell>
          <cell r="E1788">
            <v>4.5450646715398814E-2</v>
          </cell>
          <cell r="F1788">
            <v>4.6632174080104873E-2</v>
          </cell>
          <cell r="G1788">
            <v>4.8566848419059346E-2</v>
          </cell>
          <cell r="H1788">
            <v>4.811074960167297E-2</v>
          </cell>
          <cell r="I1788">
            <v>5.3242861126874305E-2</v>
          </cell>
          <cell r="J1788">
            <v>4.5481223534267742E-2</v>
          </cell>
          <cell r="K1788">
            <v>4.546591713961104E-2</v>
          </cell>
          <cell r="L1788">
            <v>5.308513119473441E-2</v>
          </cell>
          <cell r="M1788">
            <v>5.0986548411199609E-2</v>
          </cell>
          <cell r="N1788">
            <v>3.814063492295227E-2</v>
          </cell>
        </row>
        <row r="1789">
          <cell r="D1789" t="str">
            <v>11.5.11</v>
          </cell>
          <cell r="E1789">
            <v>4.3937171717846411E-2</v>
          </cell>
          <cell r="F1789">
            <v>4.8331768274965034E-2</v>
          </cell>
          <cell r="G1789">
            <v>4.8967100621861527E-2</v>
          </cell>
          <cell r="H1789">
            <v>4.628606588245332E-2</v>
          </cell>
          <cell r="I1789">
            <v>4.0841249998265675E-2</v>
          </cell>
          <cell r="J1789">
            <v>4.3868187940329616E-2</v>
          </cell>
          <cell r="K1789">
            <v>4.6791583566451876E-2</v>
          </cell>
          <cell r="L1789">
            <v>5.4103816083836576E-2</v>
          </cell>
          <cell r="M1789">
            <v>4.9940397090866076E-2</v>
          </cell>
          <cell r="N1789">
            <v>4.2723350828144505E-2</v>
          </cell>
        </row>
        <row r="1790">
          <cell r="D1790" t="str">
            <v>11.5.12</v>
          </cell>
          <cell r="E1790">
            <v>4.3145676803522055E-2</v>
          </cell>
          <cell r="F1790">
            <v>4.7933645058314531E-2</v>
          </cell>
          <cell r="G1790">
            <v>4.8018108986366034E-2</v>
          </cell>
          <cell r="H1790">
            <v>4.7833604611277745E-2</v>
          </cell>
          <cell r="I1790">
            <v>3.6850335143054962E-2</v>
          </cell>
          <cell r="J1790">
            <v>4.2028822009924749E-2</v>
          </cell>
          <cell r="K1790">
            <v>4.6518868219365864E-2</v>
          </cell>
          <cell r="L1790">
            <v>5.3680662443328246E-2</v>
          </cell>
          <cell r="M1790">
            <v>4.8041754254182459E-2</v>
          </cell>
          <cell r="N1790">
            <v>5.0927565642040103E-2</v>
          </cell>
        </row>
        <row r="1791">
          <cell r="D1791" t="str">
            <v>11.5.13</v>
          </cell>
          <cell r="E1791">
            <v>4.148026905041733E-2</v>
          </cell>
          <cell r="F1791">
            <v>4.5668842192059397E-2</v>
          </cell>
          <cell r="G1791">
            <v>4.7553378864815359E-2</v>
          </cell>
          <cell r="H1791">
            <v>4.6292289489255178E-2</v>
          </cell>
          <cell r="I1791">
            <v>4.2539372891914805E-2</v>
          </cell>
          <cell r="J1791">
            <v>4.1372734666889954E-2</v>
          </cell>
          <cell r="K1791">
            <v>4.5158432244624035E-2</v>
          </cell>
          <cell r="L1791">
            <v>5.3075444743777907E-2</v>
          </cell>
          <cell r="M1791">
            <v>5.0428077317396861E-2</v>
          </cell>
          <cell r="N1791">
            <v>6.0754053126802099E-2</v>
          </cell>
        </row>
        <row r="1792">
          <cell r="D1792" t="str">
            <v>11.5.14</v>
          </cell>
          <cell r="E1792">
            <v>3.9215317428091034E-2</v>
          </cell>
          <cell r="F1792">
            <v>4.5198922590168382E-2</v>
          </cell>
          <cell r="G1792">
            <v>4.8051925708841793E-2</v>
          </cell>
          <cell r="H1792">
            <v>4.7858369380010132E-2</v>
          </cell>
          <cell r="I1792">
            <v>4.3185933287731869E-2</v>
          </cell>
          <cell r="J1792">
            <v>3.8648683942800161E-2</v>
          </cell>
          <cell r="K1792">
            <v>4.578379751011552E-2</v>
          </cell>
          <cell r="L1792">
            <v>5.3629070069793956E-2</v>
          </cell>
          <cell r="M1792">
            <v>4.9530745700580234E-2</v>
          </cell>
          <cell r="N1792">
            <v>6.212083829100757E-2</v>
          </cell>
        </row>
        <row r="1793">
          <cell r="D1793" t="str">
            <v>11.5.15</v>
          </cell>
          <cell r="E1793">
            <v>3.8577619439057131E-2</v>
          </cell>
          <cell r="F1793">
            <v>4.5260726015436022E-2</v>
          </cell>
          <cell r="G1793">
            <v>4.7111684084546773E-2</v>
          </cell>
          <cell r="H1793">
            <v>4.5506494301283125E-2</v>
          </cell>
          <cell r="I1793">
            <v>4.4554393627633943E-2</v>
          </cell>
          <cell r="J1793">
            <v>4.0274301697505309E-2</v>
          </cell>
          <cell r="K1793">
            <v>4.601588203055134E-2</v>
          </cell>
          <cell r="L1793">
            <v>5.1749403956949554E-2</v>
          </cell>
          <cell r="M1793">
            <v>5.0506282689470383E-2</v>
          </cell>
          <cell r="N1793">
            <v>5.3631353426817428E-2</v>
          </cell>
        </row>
        <row r="1794">
          <cell r="D1794" t="str">
            <v>11.5.16</v>
          </cell>
          <cell r="E1794">
            <v>4.0341793125528137E-2</v>
          </cell>
          <cell r="F1794">
            <v>4.297150763220229E-2</v>
          </cell>
          <cell r="G1794">
            <v>4.4653673800673734E-2</v>
          </cell>
          <cell r="H1794">
            <v>4.1815830638544015E-2</v>
          </cell>
          <cell r="I1794">
            <v>4.4483355232213702E-2</v>
          </cell>
          <cell r="J1794">
            <v>4.1219274935029748E-2</v>
          </cell>
          <cell r="K1794">
            <v>4.4755684981437553E-2</v>
          </cell>
          <cell r="L1794">
            <v>4.7024820328356948E-2</v>
          </cell>
          <cell r="M1794">
            <v>4.3178633515591869E-2</v>
          </cell>
          <cell r="N1794">
            <v>4.9656843780339147E-2</v>
          </cell>
        </row>
        <row r="1795">
          <cell r="D1795" t="str">
            <v>11.5.17</v>
          </cell>
          <cell r="E1795">
            <v>4.3830090068062162E-2</v>
          </cell>
          <cell r="F1795">
            <v>4.6864451074514119E-2</v>
          </cell>
          <cell r="G1795">
            <v>4.5115787465081061E-2</v>
          </cell>
          <cell r="H1795">
            <v>4.0999047075037709E-2</v>
          </cell>
          <cell r="I1795">
            <v>4.5332208558739186E-2</v>
          </cell>
          <cell r="J1795">
            <v>4.7193301660650173E-2</v>
          </cell>
          <cell r="K1795">
            <v>4.9087966226294431E-2</v>
          </cell>
          <cell r="L1795">
            <v>4.6385803097809451E-2</v>
          </cell>
          <cell r="M1795">
            <v>3.6569838235806854E-2</v>
          </cell>
          <cell r="N1795">
            <v>5.0725803508208447E-2</v>
          </cell>
        </row>
        <row r="1796">
          <cell r="D1796" t="str">
            <v>11.5.18</v>
          </cell>
          <cell r="E1796">
            <v>4.9017124832984059E-2</v>
          </cell>
          <cell r="F1796">
            <v>4.2955595359527796E-2</v>
          </cell>
          <cell r="G1796">
            <v>4.3983676699616212E-2</v>
          </cell>
          <cell r="H1796">
            <v>4.0820118379484301E-2</v>
          </cell>
          <cell r="I1796">
            <v>4.1883793949804161E-2</v>
          </cell>
          <cell r="J1796">
            <v>5.3177016908421783E-2</v>
          </cell>
          <cell r="K1796">
            <v>4.5002964590555292E-2</v>
          </cell>
          <cell r="L1796">
            <v>4.3919275453468444E-2</v>
          </cell>
          <cell r="M1796">
            <v>3.5787696247157226E-2</v>
          </cell>
          <cell r="N1796">
            <v>4.0092851459563622E-2</v>
          </cell>
        </row>
        <row r="1797">
          <cell r="D1797" t="str">
            <v>11.5.19</v>
          </cell>
          <cell r="E1797">
            <v>4.9298342727097939E-2</v>
          </cell>
          <cell r="F1797">
            <v>4.1290014141884032E-2</v>
          </cell>
          <cell r="G1797">
            <v>4.2597210800148687E-2</v>
          </cell>
          <cell r="H1797">
            <v>4.0266995324969204E-2</v>
          </cell>
          <cell r="I1797">
            <v>4.1378755357363371E-2</v>
          </cell>
          <cell r="J1797">
            <v>5.4295356561319764E-2</v>
          </cell>
          <cell r="K1797">
            <v>4.079987477654428E-2</v>
          </cell>
          <cell r="L1797">
            <v>4.1597343851490901E-2</v>
          </cell>
          <cell r="M1797">
            <v>3.5157728142768054E-2</v>
          </cell>
          <cell r="N1797">
            <v>3.9380990269575818E-2</v>
          </cell>
        </row>
        <row r="1798">
          <cell r="D1798" t="str">
            <v>11.5.20</v>
          </cell>
          <cell r="E1798">
            <v>5.0337325166481678E-2</v>
          </cell>
          <cell r="F1798">
            <v>4.0295727807906738E-2</v>
          </cell>
          <cell r="G1798">
            <v>4.0553323886345284E-2</v>
          </cell>
          <cell r="H1798">
            <v>3.969422901148574E-2</v>
          </cell>
          <cell r="I1798">
            <v>3.300219081301501E-2</v>
          </cell>
          <cell r="J1798">
            <v>5.1608509762290568E-2</v>
          </cell>
          <cell r="K1798">
            <v>3.88597472744888E-2</v>
          </cell>
          <cell r="L1798">
            <v>4.0149432398018325E-2</v>
          </cell>
          <cell r="M1798">
            <v>3.5077316072836914E-2</v>
          </cell>
          <cell r="N1798">
            <v>3.2526333462293694E-2</v>
          </cell>
        </row>
        <row r="1799">
          <cell r="D1799" t="str">
            <v>11.5.21</v>
          </cell>
          <cell r="E1799">
            <v>4.9387749827123836E-2</v>
          </cell>
          <cell r="F1799">
            <v>3.869094808286843E-2</v>
          </cell>
          <cell r="G1799">
            <v>3.8965226436517314E-2</v>
          </cell>
          <cell r="H1799">
            <v>3.8898320462460667E-2</v>
          </cell>
          <cell r="I1799">
            <v>3.4461946590781389E-2</v>
          </cell>
          <cell r="J1799">
            <v>4.9260005533825507E-2</v>
          </cell>
          <cell r="K1799">
            <v>3.8013467095234524E-2</v>
          </cell>
          <cell r="L1799">
            <v>3.7801546603336053E-2</v>
          </cell>
          <cell r="M1799">
            <v>3.4121904168408115E-2</v>
          </cell>
          <cell r="N1799">
            <v>3.0226069945179679E-2</v>
          </cell>
        </row>
        <row r="1800">
          <cell r="D1800" t="str">
            <v>11.5.22</v>
          </cell>
          <cell r="E1800">
            <v>4.6193611856713272E-2</v>
          </cell>
          <cell r="F1800">
            <v>3.7765953302476181E-2</v>
          </cell>
          <cell r="G1800">
            <v>3.7523400774225453E-2</v>
          </cell>
          <cell r="H1800">
            <v>4.0161647814000258E-2</v>
          </cell>
          <cell r="I1800">
            <v>3.8641140943228951E-2</v>
          </cell>
          <cell r="J1800">
            <v>4.4975166186251615E-2</v>
          </cell>
          <cell r="K1800">
            <v>3.7372973095160161E-2</v>
          </cell>
          <cell r="L1800">
            <v>3.4238553929659188E-2</v>
          </cell>
          <cell r="M1800">
            <v>3.4453703258277651E-2</v>
          </cell>
          <cell r="N1800">
            <v>3.587978947829451E-2</v>
          </cell>
        </row>
        <row r="1801">
          <cell r="D1801" t="str">
            <v>11.5.23</v>
          </cell>
          <cell r="E1801">
            <v>4.1559876110785481E-2</v>
          </cell>
          <cell r="F1801">
            <v>3.7050955698083997E-2</v>
          </cell>
          <cell r="G1801">
            <v>3.5649945145450071E-2</v>
          </cell>
          <cell r="H1801">
            <v>3.9235951131461451E-2</v>
          </cell>
          <cell r="I1801">
            <v>3.9479865748532413E-2</v>
          </cell>
          <cell r="J1801">
            <v>3.8538971117960001E-2</v>
          </cell>
          <cell r="K1801">
            <v>3.7663272278493823E-2</v>
          </cell>
          <cell r="L1801">
            <v>3.1453335179025876E-2</v>
          </cell>
          <cell r="M1801">
            <v>3.4604553123823552E-2</v>
          </cell>
          <cell r="N1801">
            <v>4.8165380712883135E-2</v>
          </cell>
        </row>
        <row r="1802">
          <cell r="D1802" t="str">
            <v>11.5.24</v>
          </cell>
          <cell r="E1802">
            <v>3.6476013498610856E-2</v>
          </cell>
          <cell r="F1802">
            <v>3.7644310767291765E-2</v>
          </cell>
          <cell r="G1802">
            <v>3.4690875548143672E-2</v>
          </cell>
          <cell r="H1802">
            <v>3.8291389140804502E-2</v>
          </cell>
          <cell r="I1802">
            <v>4.3538766568110149E-2</v>
          </cell>
          <cell r="J1802">
            <v>3.5827941767641418E-2</v>
          </cell>
          <cell r="K1802">
            <v>3.7226374772330796E-2</v>
          </cell>
          <cell r="L1802">
            <v>2.9220161695032734E-2</v>
          </cell>
          <cell r="M1802">
            <v>3.4548149926583158E-2</v>
          </cell>
          <cell r="N1802">
            <v>4.3820633171037938E-2</v>
          </cell>
        </row>
        <row r="1803">
          <cell r="D1803" t="str">
            <v>11.6.1</v>
          </cell>
          <cell r="E1803">
            <v>3.4471448434272273E-2</v>
          </cell>
          <cell r="F1803">
            <v>3.643463982758368E-2</v>
          </cell>
          <cell r="G1803">
            <v>3.3350462987421191E-2</v>
          </cell>
          <cell r="H1803">
            <v>3.5818149281741402E-2</v>
          </cell>
          <cell r="I1803">
            <v>4.7651285211989525E-2</v>
          </cell>
          <cell r="J1803">
            <v>3.2390213414108908E-2</v>
          </cell>
          <cell r="K1803">
            <v>3.7142319109865589E-2</v>
          </cell>
          <cell r="L1803">
            <v>2.8253446077902221E-2</v>
          </cell>
          <cell r="M1803">
            <v>3.5454328178901311E-2</v>
          </cell>
          <cell r="N1803">
            <v>3.1841127319126056E-2</v>
          </cell>
        </row>
        <row r="1804">
          <cell r="D1804" t="str">
            <v>11.6.2</v>
          </cell>
          <cell r="E1804">
            <v>3.3399161852934352E-2</v>
          </cell>
          <cell r="F1804">
            <v>3.612054405200732E-2</v>
          </cell>
          <cell r="G1804">
            <v>3.3750074149898182E-2</v>
          </cell>
          <cell r="H1804">
            <v>3.4570653112515087E-2</v>
          </cell>
          <cell r="I1804">
            <v>4.7315588907150326E-2</v>
          </cell>
          <cell r="J1804">
            <v>3.0531924184549974E-2</v>
          </cell>
          <cell r="K1804">
            <v>3.6885943991025405E-2</v>
          </cell>
          <cell r="L1804">
            <v>2.7285821183926324E-2</v>
          </cell>
          <cell r="M1804">
            <v>3.6015809462976014E-2</v>
          </cell>
          <cell r="N1804">
            <v>2.6671149713998452E-2</v>
          </cell>
        </row>
        <row r="1805">
          <cell r="D1805" t="str">
            <v>11.6.3</v>
          </cell>
          <cell r="E1805">
            <v>3.3490808501721113E-2</v>
          </cell>
          <cell r="F1805">
            <v>3.589334924740531E-2</v>
          </cell>
          <cell r="G1805">
            <v>3.3084102274808548E-2</v>
          </cell>
          <cell r="H1805">
            <v>3.3772739508826956E-2</v>
          </cell>
          <cell r="I1805">
            <v>4.0152430565748222E-2</v>
          </cell>
          <cell r="J1805">
            <v>3.0018859065050595E-2</v>
          </cell>
          <cell r="K1805">
            <v>3.6216500638419517E-2</v>
          </cell>
          <cell r="L1805">
            <v>2.6379346710878403E-2</v>
          </cell>
          <cell r="M1805">
            <v>3.4637487124495298E-2</v>
          </cell>
          <cell r="N1805">
            <v>3.5880451877206974E-2</v>
          </cell>
        </row>
        <row r="1806">
          <cell r="D1806" t="str">
            <v>11.6.4</v>
          </cell>
          <cell r="E1806">
            <v>3.3857803482334546E-2</v>
          </cell>
          <cell r="F1806">
            <v>3.5280789827143458E-2</v>
          </cell>
          <cell r="G1806">
            <v>3.3471558695112362E-2</v>
          </cell>
          <cell r="H1806">
            <v>3.3353105974896262E-2</v>
          </cell>
          <cell r="I1806">
            <v>3.5646515788748674E-2</v>
          </cell>
          <cell r="J1806">
            <v>3.066904574312081E-2</v>
          </cell>
          <cell r="K1806">
            <v>3.6218546742710397E-2</v>
          </cell>
          <cell r="L1806">
            <v>2.6846538486255563E-2</v>
          </cell>
          <cell r="M1806">
            <v>3.4485554406366095E-2</v>
          </cell>
          <cell r="N1806">
            <v>3.4938750111276159E-2</v>
          </cell>
        </row>
        <row r="1807">
          <cell r="D1807" t="str">
            <v>11.6.5</v>
          </cell>
          <cell r="E1807">
            <v>3.4770577175560521E-2</v>
          </cell>
          <cell r="F1807">
            <v>3.7257565203402329E-2</v>
          </cell>
          <cell r="G1807">
            <v>3.5922870606383266E-2</v>
          </cell>
          <cell r="H1807">
            <v>3.4286335650201658E-2</v>
          </cell>
          <cell r="I1807">
            <v>3.8857161393622816E-2</v>
          </cell>
          <cell r="J1807">
            <v>3.1510330534811185E-2</v>
          </cell>
          <cell r="K1807">
            <v>3.7244519395984423E-2</v>
          </cell>
          <cell r="L1807">
            <v>3.0937740531832059E-2</v>
          </cell>
          <cell r="M1807">
            <v>3.7637506160149076E-2</v>
          </cell>
          <cell r="N1807">
            <v>3.2875995594336876E-2</v>
          </cell>
        </row>
        <row r="1808">
          <cell r="D1808" t="str">
            <v>11.6.6</v>
          </cell>
          <cell r="E1808">
            <v>3.8315056116036555E-2</v>
          </cell>
          <cell r="F1808">
            <v>3.8752714947462782E-2</v>
          </cell>
          <cell r="G1808">
            <v>3.8526732060494895E-2</v>
          </cell>
          <cell r="H1808">
            <v>3.7379564853462707E-2</v>
          </cell>
          <cell r="I1808">
            <v>3.8279772887000782E-2</v>
          </cell>
          <cell r="J1808">
            <v>3.7453807028367946E-2</v>
          </cell>
          <cell r="K1808">
            <v>3.8296706667480918E-2</v>
          </cell>
          <cell r="L1808">
            <v>3.814679287584586E-2</v>
          </cell>
          <cell r="M1808">
            <v>4.2356303727251521E-2</v>
          </cell>
          <cell r="N1808">
            <v>3.8484532177574048E-2</v>
          </cell>
        </row>
        <row r="1809">
          <cell r="D1809" t="str">
            <v>11.6.7</v>
          </cell>
          <cell r="E1809">
            <v>4.6166053852098508E-2</v>
          </cell>
          <cell r="F1809">
            <v>4.1358547358539569E-2</v>
          </cell>
          <cell r="G1809">
            <v>4.2561867624681192E-2</v>
          </cell>
          <cell r="H1809">
            <v>4.3946286709318917E-2</v>
          </cell>
          <cell r="I1809">
            <v>4.1722287664662808E-2</v>
          </cell>
          <cell r="J1809">
            <v>4.3672464805537707E-2</v>
          </cell>
          <cell r="K1809">
            <v>3.9638881130014784E-2</v>
          </cell>
          <cell r="L1809">
            <v>4.3676565505698088E-2</v>
          </cell>
          <cell r="M1809">
            <v>4.536182195177494E-2</v>
          </cell>
          <cell r="N1809">
            <v>4.5748683450311495E-2</v>
          </cell>
        </row>
        <row r="1810">
          <cell r="D1810" t="str">
            <v>11.6.8</v>
          </cell>
          <cell r="E1810">
            <v>4.9802305669596363E-2</v>
          </cell>
          <cell r="F1810">
            <v>4.2270425222168589E-2</v>
          </cell>
          <cell r="G1810">
            <v>4.6039068851214601E-2</v>
          </cell>
          <cell r="H1810">
            <v>4.6709332797556395E-2</v>
          </cell>
          <cell r="I1810">
            <v>4.1616518771065966E-2</v>
          </cell>
          <cell r="J1810">
            <v>4.4749202729075094E-2</v>
          </cell>
          <cell r="K1810">
            <v>4.1325150874833752E-2</v>
          </cell>
          <cell r="L1810">
            <v>4.7771180201204293E-2</v>
          </cell>
          <cell r="M1810">
            <v>5.0290998744351875E-2</v>
          </cell>
          <cell r="N1810">
            <v>5.3725220326794082E-2</v>
          </cell>
        </row>
        <row r="1811">
          <cell r="D1811" t="str">
            <v>11.6.9</v>
          </cell>
          <cell r="E1811">
            <v>4.688186199734861E-2</v>
          </cell>
          <cell r="F1811">
            <v>4.5701555075405631E-2</v>
          </cell>
          <cell r="G1811">
            <v>4.7649699395988232E-2</v>
          </cell>
          <cell r="H1811">
            <v>4.8426493250534511E-2</v>
          </cell>
          <cell r="I1811">
            <v>4.6408900486662547E-2</v>
          </cell>
          <cell r="J1811">
            <v>4.600811019328107E-2</v>
          </cell>
          <cell r="K1811">
            <v>4.4468281850901042E-2</v>
          </cell>
          <cell r="L1811">
            <v>5.1524583226394756E-2</v>
          </cell>
          <cell r="M1811">
            <v>5.1060814683680317E-2</v>
          </cell>
          <cell r="N1811">
            <v>5.0029324540625836E-2</v>
          </cell>
        </row>
        <row r="1812">
          <cell r="D1812" t="str">
            <v>11.6.10</v>
          </cell>
          <cell r="E1812">
            <v>4.452166378347764E-2</v>
          </cell>
          <cell r="F1812">
            <v>4.7693289428593577E-2</v>
          </cell>
          <cell r="G1812">
            <v>4.91145197637224E-2</v>
          </cell>
          <cell r="H1812">
            <v>4.9535599109799745E-2</v>
          </cell>
          <cell r="I1812">
            <v>4.5202381239293897E-2</v>
          </cell>
          <cell r="J1812">
            <v>4.439845107009828E-2</v>
          </cell>
          <cell r="K1812">
            <v>4.7444524166730152E-2</v>
          </cell>
          <cell r="L1812">
            <v>5.3993272856484184E-2</v>
          </cell>
          <cell r="M1812">
            <v>5.0023935572067232E-2</v>
          </cell>
          <cell r="N1812">
            <v>5.1288927018549521E-2</v>
          </cell>
        </row>
        <row r="1813">
          <cell r="D1813" t="str">
            <v>11.6.11</v>
          </cell>
          <cell r="E1813">
            <v>4.3141560988202633E-2</v>
          </cell>
          <cell r="F1813">
            <v>4.8747972096977586E-2</v>
          </cell>
          <cell r="G1813">
            <v>5.0600684917904218E-2</v>
          </cell>
          <cell r="H1813">
            <v>4.9427306584914406E-2</v>
          </cell>
          <cell r="I1813">
            <v>4.4691926395358413E-2</v>
          </cell>
          <cell r="J1813">
            <v>4.2954495599913968E-2</v>
          </cell>
          <cell r="K1813">
            <v>4.8252787825840374E-2</v>
          </cell>
          <cell r="L1813">
            <v>5.5394634891995073E-2</v>
          </cell>
          <cell r="M1813">
            <v>5.0804538381870733E-2</v>
          </cell>
          <cell r="N1813">
            <v>6.1758486225320687E-2</v>
          </cell>
        </row>
        <row r="1814">
          <cell r="D1814" t="str">
            <v>11.6.12</v>
          </cell>
          <cell r="E1814">
            <v>4.1360349413021004E-2</v>
          </cell>
          <cell r="F1814">
            <v>4.8731196672849988E-2</v>
          </cell>
          <cell r="G1814">
            <v>4.9683617149505269E-2</v>
          </cell>
          <cell r="H1814">
            <v>5.0643812448255485E-2</v>
          </cell>
          <cell r="I1814">
            <v>4.2576205859619541E-2</v>
          </cell>
          <cell r="J1814">
            <v>4.1932038069430806E-2</v>
          </cell>
          <cell r="K1814">
            <v>4.8330924526452781E-2</v>
          </cell>
          <cell r="L1814">
            <v>5.4839588709989957E-2</v>
          </cell>
          <cell r="M1814">
            <v>4.8611349056783361E-2</v>
          </cell>
          <cell r="N1814">
            <v>3.8399656833054338E-2</v>
          </cell>
        </row>
        <row r="1815">
          <cell r="D1815" t="str">
            <v>11.6.13</v>
          </cell>
          <cell r="E1815">
            <v>4.0027255497523645E-2</v>
          </cell>
          <cell r="F1815">
            <v>4.7105967939407765E-2</v>
          </cell>
          <cell r="G1815">
            <v>4.9082884204533522E-2</v>
          </cell>
          <cell r="H1815">
            <v>4.87861295522714E-2</v>
          </cell>
          <cell r="I1815">
            <v>3.7626655680103691E-2</v>
          </cell>
          <cell r="J1815">
            <v>4.0781478171680721E-2</v>
          </cell>
          <cell r="K1815">
            <v>4.7551201398989711E-2</v>
          </cell>
          <cell r="L1815">
            <v>5.4468857617782224E-2</v>
          </cell>
          <cell r="M1815">
            <v>5.0354591928459792E-2</v>
          </cell>
          <cell r="N1815">
            <v>4.4296202297438116E-2</v>
          </cell>
        </row>
        <row r="1816">
          <cell r="D1816" t="str">
            <v>11.6.14</v>
          </cell>
          <cell r="E1816">
            <v>3.8199104344340477E-2</v>
          </cell>
          <cell r="F1816">
            <v>4.6160752927193967E-2</v>
          </cell>
          <cell r="G1816">
            <v>4.7975110037150888E-2</v>
          </cell>
          <cell r="H1816">
            <v>4.9273892174660175E-2</v>
          </cell>
          <cell r="I1816">
            <v>4.2106984893209395E-2</v>
          </cell>
          <cell r="J1816">
            <v>4.22723526264141E-2</v>
          </cell>
          <cell r="K1816">
            <v>4.7863363463880385E-2</v>
          </cell>
          <cell r="L1816">
            <v>5.336562254722451E-2</v>
          </cell>
          <cell r="M1816">
            <v>4.999065842916376E-2</v>
          </cell>
          <cell r="N1816">
            <v>5.4033738931295039E-2</v>
          </cell>
        </row>
        <row r="1817">
          <cell r="D1817" t="str">
            <v>11.6.15</v>
          </cell>
          <cell r="E1817">
            <v>3.6521169741015963E-2</v>
          </cell>
          <cell r="F1817">
            <v>4.6059843942823885E-2</v>
          </cell>
          <cell r="G1817">
            <v>4.786971009434203E-2</v>
          </cell>
          <cell r="H1817">
            <v>4.7603886571117027E-2</v>
          </cell>
          <cell r="I1817">
            <v>4.237963105845307E-2</v>
          </cell>
          <cell r="J1817">
            <v>4.3709383788381032E-2</v>
          </cell>
          <cell r="K1817">
            <v>4.7377824664461637E-2</v>
          </cell>
          <cell r="L1817">
            <v>5.2666210608661682E-2</v>
          </cell>
          <cell r="M1817">
            <v>5.0329704573703588E-2</v>
          </cell>
          <cell r="N1817">
            <v>4.9596438464720657E-2</v>
          </cell>
        </row>
        <row r="1818">
          <cell r="D1818" t="str">
            <v>11.6.16</v>
          </cell>
          <cell r="E1818">
            <v>4.0007341137143972E-2</v>
          </cell>
          <cell r="F1818">
            <v>4.5639218881545499E-2</v>
          </cell>
          <cell r="G1818">
            <v>4.4643111510154029E-2</v>
          </cell>
          <cell r="H1818">
            <v>4.2909375866643902E-2</v>
          </cell>
          <cell r="I1818">
            <v>4.0620280876949771E-2</v>
          </cell>
          <cell r="J1818">
            <v>4.385914394185824E-2</v>
          </cell>
          <cell r="K1818">
            <v>4.5125920755674932E-2</v>
          </cell>
          <cell r="L1818">
            <v>4.7883381732174504E-2</v>
          </cell>
          <cell r="M1818">
            <v>4.2607010337770056E-2</v>
          </cell>
          <cell r="N1818">
            <v>4.2978343477646147E-2</v>
          </cell>
        </row>
        <row r="1819">
          <cell r="D1819" t="str">
            <v>11.6.17</v>
          </cell>
          <cell r="E1819">
            <v>4.5475149795108423E-2</v>
          </cell>
          <cell r="F1819">
            <v>4.6586132806139088E-2</v>
          </cell>
          <cell r="G1819">
            <v>4.5088080992846689E-2</v>
          </cell>
          <cell r="H1819">
            <v>4.1749247567769231E-2</v>
          </cell>
          <cell r="I1819">
            <v>4.0094520383184937E-2</v>
          </cell>
          <cell r="J1819">
            <v>4.7342390804672209E-2</v>
          </cell>
          <cell r="K1819">
            <v>4.8086336367373729E-2</v>
          </cell>
          <cell r="L1819">
            <v>4.7108006339082562E-2</v>
          </cell>
          <cell r="M1819">
            <v>3.8051566881064536E-2</v>
          </cell>
          <cell r="N1819">
            <v>3.3751586230731767E-2</v>
          </cell>
        </row>
        <row r="1820">
          <cell r="D1820" t="str">
            <v>11.6.18</v>
          </cell>
          <cell r="E1820">
            <v>4.8454925687965347E-2</v>
          </cell>
          <cell r="F1820">
            <v>4.4130285508743261E-2</v>
          </cell>
          <cell r="G1820">
            <v>4.3577523280471972E-2</v>
          </cell>
          <cell r="H1820">
            <v>4.1438650326065127E-2</v>
          </cell>
          <cell r="I1820">
            <v>4.4638585063490457E-2</v>
          </cell>
          <cell r="J1820">
            <v>5.2611171021095283E-2</v>
          </cell>
          <cell r="K1820">
            <v>4.3543809960911374E-2</v>
          </cell>
          <cell r="L1820">
            <v>4.4477023875773396E-2</v>
          </cell>
          <cell r="M1820">
            <v>3.7440169882634627E-2</v>
          </cell>
          <cell r="N1820">
            <v>3.6904410725101637E-2</v>
          </cell>
        </row>
        <row r="1821">
          <cell r="D1821" t="str">
            <v>11.6.19</v>
          </cell>
          <cell r="E1821">
            <v>5.0748579346384201E-2</v>
          </cell>
          <cell r="F1821">
            <v>4.1158642001849606E-2</v>
          </cell>
          <cell r="G1821">
            <v>4.236566277547904E-2</v>
          </cell>
          <cell r="H1821">
            <v>4.0724088249085896E-2</v>
          </cell>
          <cell r="I1821">
            <v>4.1743761262930848E-2</v>
          </cell>
          <cell r="J1821">
            <v>5.2795131606845486E-2</v>
          </cell>
          <cell r="K1821">
            <v>4.089240856134805E-2</v>
          </cell>
          <cell r="L1821">
            <v>4.2603276438273573E-2</v>
          </cell>
          <cell r="M1821">
            <v>3.7399419483062149E-2</v>
          </cell>
          <cell r="N1821">
            <v>3.6982740413231657E-2</v>
          </cell>
        </row>
        <row r="1822">
          <cell r="D1822" t="str">
            <v>11.6.20</v>
          </cell>
          <cell r="E1822">
            <v>4.8956824000979185E-2</v>
          </cell>
          <cell r="F1822">
            <v>4.0197517049173397E-2</v>
          </cell>
          <cell r="G1822">
            <v>4.0670400749533785E-2</v>
          </cell>
          <cell r="H1822">
            <v>3.9560687373909741E-2</v>
          </cell>
          <cell r="I1822">
            <v>3.9102166012159767E-2</v>
          </cell>
          <cell r="J1822">
            <v>5.1106058824061218E-2</v>
          </cell>
          <cell r="K1822">
            <v>3.9033339188339455E-2</v>
          </cell>
          <cell r="L1822">
            <v>4.0942553008104815E-2</v>
          </cell>
          <cell r="M1822">
            <v>3.6439176503517016E-2</v>
          </cell>
          <cell r="N1822">
            <v>4.4225072831336761E-2</v>
          </cell>
        </row>
        <row r="1823">
          <cell r="D1823" t="str">
            <v>11.6.21</v>
          </cell>
          <cell r="E1823">
            <v>4.7586628884625351E-2</v>
          </cell>
          <cell r="F1823">
            <v>3.8576733268875812E-2</v>
          </cell>
          <cell r="G1823">
            <v>3.9524111470044934E-2</v>
          </cell>
          <cell r="H1823">
            <v>3.8631821133672993E-2</v>
          </cell>
          <cell r="I1823">
            <v>3.9069612950955561E-2</v>
          </cell>
          <cell r="J1823">
            <v>4.9684614018697497E-2</v>
          </cell>
          <cell r="K1823">
            <v>3.8648496700945389E-2</v>
          </cell>
          <cell r="L1823">
            <v>3.790940041511047E-2</v>
          </cell>
          <cell r="M1823">
            <v>3.5583559117337897E-2</v>
          </cell>
          <cell r="N1823">
            <v>4.0783803078727664E-2</v>
          </cell>
        </row>
        <row r="1824">
          <cell r="D1824" t="str">
            <v>11.6.22</v>
          </cell>
          <cell r="E1824">
            <v>4.4793103990144058E-2</v>
          </cell>
          <cell r="F1824">
            <v>3.7676683682004282E-2</v>
          </cell>
          <cell r="G1824">
            <v>3.7696746451740773E-2</v>
          </cell>
          <cell r="H1824">
            <v>3.9225545809944536E-2</v>
          </cell>
          <cell r="I1824">
            <v>3.9180864465386787E-2</v>
          </cell>
          <cell r="J1824">
            <v>4.4349042746105384E-2</v>
          </cell>
          <cell r="K1824">
            <v>3.7786859449563677E-2</v>
          </cell>
          <cell r="L1824">
            <v>3.5295054620208641E-2</v>
          </cell>
          <cell r="M1824">
            <v>3.59957162728754E-2</v>
          </cell>
          <cell r="N1824">
            <v>3.6728332568218829E-2</v>
          </cell>
        </row>
        <row r="1825">
          <cell r="D1825" t="str">
            <v>11.6.23</v>
          </cell>
          <cell r="E1825">
            <v>4.1626302404057076E-2</v>
          </cell>
          <cell r="F1825">
            <v>3.6037308030380563E-2</v>
          </cell>
          <cell r="G1825">
            <v>3.4827811929638013E-2</v>
          </cell>
          <cell r="H1825">
            <v>3.713516290512945E-2</v>
          </cell>
          <cell r="I1825">
            <v>4.2905048888415752E-2</v>
          </cell>
          <cell r="J1825">
            <v>4.0171126255202777E-2</v>
          </cell>
          <cell r="K1825">
            <v>3.6452327273996589E-2</v>
          </cell>
          <cell r="L1825">
            <v>3.0345261845910451E-2</v>
          </cell>
          <cell r="M1825">
            <v>3.4777434430985535E-2</v>
          </cell>
          <cell r="N1825">
            <v>3.5062899394134046E-2</v>
          </cell>
        </row>
        <row r="1826">
          <cell r="D1826" t="str">
            <v>11.6.24</v>
          </cell>
          <cell r="E1826">
            <v>3.742496390410803E-2</v>
          </cell>
          <cell r="F1826">
            <v>3.642832500232291E-2</v>
          </cell>
          <cell r="G1826">
            <v>3.2923588026929941E-2</v>
          </cell>
          <cell r="H1826">
            <v>3.5092133187706993E-2</v>
          </cell>
          <cell r="I1826">
            <v>4.0410913293836379E-2</v>
          </cell>
          <cell r="J1826">
            <v>3.5029163757639876E-2</v>
          </cell>
          <cell r="K1826">
            <v>3.6173025294256034E-2</v>
          </cell>
          <cell r="L1826">
            <v>2.7885839693286379E-2</v>
          </cell>
          <cell r="M1826">
            <v>3.4290544708758024E-2</v>
          </cell>
          <cell r="N1826">
            <v>4.3014126399243138E-2</v>
          </cell>
        </row>
        <row r="1827">
          <cell r="D1827" t="str">
            <v>11.7.1</v>
          </cell>
          <cell r="E1827">
            <v>3.411761809551811E-2</v>
          </cell>
          <cell r="F1827">
            <v>4.1658245877615435E-2</v>
          </cell>
          <cell r="G1827">
            <v>3.8619065881941854E-2</v>
          </cell>
          <cell r="H1827">
            <v>4.3393312056616909E-2</v>
          </cell>
          <cell r="I1827">
            <v>4.536662557480535E-2</v>
          </cell>
          <cell r="J1827">
            <v>3.0429872452029324E-2</v>
          </cell>
          <cell r="K1827">
            <v>4.1261686531334565E-2</v>
          </cell>
          <cell r="L1827">
            <v>3.4100932382171059E-2</v>
          </cell>
          <cell r="M1827">
            <v>3.8999121328755666E-2</v>
          </cell>
          <cell r="N1827">
            <v>4.5403928435981566E-2</v>
          </cell>
        </row>
        <row r="1828">
          <cell r="D1828" t="str">
            <v>11.7.2</v>
          </cell>
          <cell r="E1828">
            <v>3.2466411956767825E-2</v>
          </cell>
          <cell r="F1828">
            <v>4.1230988408141774E-2</v>
          </cell>
          <cell r="G1828">
            <v>3.8252567090959123E-2</v>
          </cell>
          <cell r="H1828">
            <v>4.1217772301794145E-2</v>
          </cell>
          <cell r="I1828">
            <v>3.9261006434876282E-2</v>
          </cell>
          <cell r="J1828">
            <v>2.9101571031690004E-2</v>
          </cell>
          <cell r="K1828">
            <v>4.0513631512162029E-2</v>
          </cell>
          <cell r="L1828">
            <v>3.3062224319913437E-2</v>
          </cell>
          <cell r="M1828">
            <v>3.9593096885719235E-2</v>
          </cell>
          <cell r="N1828">
            <v>3.8298051053886825E-2</v>
          </cell>
        </row>
        <row r="1829">
          <cell r="D1829" t="str">
            <v>11.7.3</v>
          </cell>
          <cell r="E1829">
            <v>3.1821809659751996E-2</v>
          </cell>
          <cell r="F1829">
            <v>4.1133769847594849E-2</v>
          </cell>
          <cell r="G1829">
            <v>3.7703144262243561E-2</v>
          </cell>
          <cell r="H1829">
            <v>4.0300826908551537E-2</v>
          </cell>
          <cell r="I1829">
            <v>3.8760355160921758E-2</v>
          </cell>
          <cell r="J1829">
            <v>2.8501374748982292E-2</v>
          </cell>
          <cell r="K1829">
            <v>4.025296592588367E-2</v>
          </cell>
          <cell r="L1829">
            <v>3.208765716649923E-2</v>
          </cell>
          <cell r="M1829">
            <v>3.8703490721216163E-2</v>
          </cell>
          <cell r="N1829">
            <v>3.7737233770872632E-2</v>
          </cell>
        </row>
        <row r="1830">
          <cell r="D1830" t="str">
            <v>11.7.4</v>
          </cell>
          <cell r="E1830">
            <v>3.2069260692317879E-2</v>
          </cell>
          <cell r="F1830">
            <v>4.0856214379197266E-2</v>
          </cell>
          <cell r="G1830">
            <v>3.7614829395527363E-2</v>
          </cell>
          <cell r="H1830">
            <v>3.9656208583068515E-2</v>
          </cell>
          <cell r="I1830">
            <v>3.562802061382362E-2</v>
          </cell>
          <cell r="J1830">
            <v>2.7922221176198064E-2</v>
          </cell>
          <cell r="K1830">
            <v>4.032908298931643E-2</v>
          </cell>
          <cell r="L1830">
            <v>3.2245199481062845E-2</v>
          </cell>
          <cell r="M1830">
            <v>3.8953753042971141E-2</v>
          </cell>
          <cell r="N1830">
            <v>3.1531972948414144E-2</v>
          </cell>
        </row>
        <row r="1831">
          <cell r="D1831" t="str">
            <v>11.7.5</v>
          </cell>
          <cell r="E1831">
            <v>3.2587574170804628E-2</v>
          </cell>
          <cell r="F1831">
            <v>4.112872787826688E-2</v>
          </cell>
          <cell r="G1831">
            <v>3.8596558422795968E-2</v>
          </cell>
          <cell r="H1831">
            <v>4.0820741162886191E-2</v>
          </cell>
          <cell r="I1831">
            <v>3.4995975086605069E-2</v>
          </cell>
          <cell r="J1831">
            <v>2.892416035493937E-2</v>
          </cell>
          <cell r="K1831">
            <v>4.1391312204897439E-2</v>
          </cell>
          <cell r="L1831">
            <v>3.421984767470803E-2</v>
          </cell>
          <cell r="M1831">
            <v>4.1439159577710459E-2</v>
          </cell>
          <cell r="N1831">
            <v>2.5386314870481753E-2</v>
          </cell>
        </row>
        <row r="1832">
          <cell r="D1832" t="str">
            <v>11.7.6</v>
          </cell>
          <cell r="E1832">
            <v>3.4922917589494722E-2</v>
          </cell>
          <cell r="F1832">
            <v>4.2266742372000884E-2</v>
          </cell>
          <cell r="G1832">
            <v>4.0357637870076499E-2</v>
          </cell>
          <cell r="H1832">
            <v>4.1821324936173937E-2</v>
          </cell>
          <cell r="I1832">
            <v>3.1822809804978647E-2</v>
          </cell>
          <cell r="J1832">
            <v>3.1056403805335073E-2</v>
          </cell>
          <cell r="K1832">
            <v>4.2114317755243665E-2</v>
          </cell>
          <cell r="L1832">
            <v>3.7120990320857181E-2</v>
          </cell>
          <cell r="M1832">
            <v>4.663324665534916E-2</v>
          </cell>
          <cell r="N1832">
            <v>3.8322867854988431E-2</v>
          </cell>
        </row>
        <row r="1833">
          <cell r="D1833" t="str">
            <v>11.7.7</v>
          </cell>
          <cell r="E1833">
            <v>3.8234762046527482E-2</v>
          </cell>
          <cell r="F1833">
            <v>4.2631790837560322E-2</v>
          </cell>
          <cell r="G1833">
            <v>4.2331020856612118E-2</v>
          </cell>
          <cell r="H1833">
            <v>4.2035946545028499E-2</v>
          </cell>
          <cell r="I1833">
            <v>3.0656759991007747E-2</v>
          </cell>
          <cell r="J1833">
            <v>3.7132682731539635E-2</v>
          </cell>
          <cell r="K1833">
            <v>4.2020822986059025E-2</v>
          </cell>
          <cell r="L1833">
            <v>4.1251878565455202E-2</v>
          </cell>
          <cell r="M1833">
            <v>4.6432618013768703E-2</v>
          </cell>
          <cell r="N1833">
            <v>4.1865519239596242E-2</v>
          </cell>
        </row>
        <row r="1834">
          <cell r="D1834" t="str">
            <v>11.7.8</v>
          </cell>
          <cell r="E1834">
            <v>4.2293900266727129E-2</v>
          </cell>
          <cell r="F1834">
            <v>4.0140118799177886E-2</v>
          </cell>
          <cell r="G1834">
            <v>4.3702035880867143E-2</v>
          </cell>
          <cell r="H1834">
            <v>4.2714158363998125E-2</v>
          </cell>
          <cell r="I1834">
            <v>3.9615901482084451E-2</v>
          </cell>
          <cell r="J1834">
            <v>4.1319081965826288E-2</v>
          </cell>
          <cell r="K1834">
            <v>3.820425646851193E-2</v>
          </cell>
          <cell r="L1834">
            <v>4.4884889825324466E-2</v>
          </cell>
          <cell r="M1834">
            <v>4.6236177213952963E-2</v>
          </cell>
          <cell r="N1834">
            <v>4.584532812053245E-2</v>
          </cell>
        </row>
        <row r="1835">
          <cell r="D1835" t="str">
            <v>11.7.9</v>
          </cell>
          <cell r="E1835">
            <v>4.6629648139014206E-2</v>
          </cell>
          <cell r="F1835">
            <v>3.8821804470897094E-2</v>
          </cell>
          <cell r="G1835">
            <v>4.3647740664640583E-2</v>
          </cell>
          <cell r="H1835">
            <v>4.2432914892359848E-2</v>
          </cell>
          <cell r="I1835">
            <v>4.7104543060163845E-2</v>
          </cell>
          <cell r="J1835">
            <v>4.5400734027106739E-2</v>
          </cell>
          <cell r="K1835">
            <v>3.9693566535041039E-2</v>
          </cell>
          <cell r="L1835">
            <v>4.6656535076706633E-2</v>
          </cell>
          <cell r="M1835">
            <v>4.7753261669537417E-2</v>
          </cell>
          <cell r="N1835">
            <v>3.87095433114691E-2</v>
          </cell>
        </row>
        <row r="1836">
          <cell r="D1836" t="str">
            <v>11.7.10</v>
          </cell>
          <cell r="E1836">
            <v>4.7892367288829514E-2</v>
          </cell>
          <cell r="F1836">
            <v>4.0280354749996042E-2</v>
          </cell>
          <cell r="G1836">
            <v>4.5423719672825588E-2</v>
          </cell>
          <cell r="H1836">
            <v>4.2066463251261177E-2</v>
          </cell>
          <cell r="I1836">
            <v>4.9237592857280209E-2</v>
          </cell>
          <cell r="J1836">
            <v>4.7736190947197055E-2</v>
          </cell>
          <cell r="K1836">
            <v>4.2100834050446213E-2</v>
          </cell>
          <cell r="L1836">
            <v>4.8036026346953482E-2</v>
          </cell>
          <cell r="M1836">
            <v>4.682643024490344E-2</v>
          </cell>
          <cell r="N1836">
            <v>3.5810643989625301E-2</v>
          </cell>
        </row>
        <row r="1837">
          <cell r="D1837" t="str">
            <v>11.7.11</v>
          </cell>
          <cell r="E1837">
            <v>4.7666535893578464E-2</v>
          </cell>
          <cell r="F1837">
            <v>4.0363510170603682E-2</v>
          </cell>
          <cell r="G1837">
            <v>4.5537856390807235E-2</v>
          </cell>
          <cell r="H1837">
            <v>4.2158390119418902E-2</v>
          </cell>
          <cell r="I1837">
            <v>5.1426547526381525E-2</v>
          </cell>
          <cell r="J1837">
            <v>4.9092551003871346E-2</v>
          </cell>
          <cell r="K1837">
            <v>4.3802803064621365E-2</v>
          </cell>
          <cell r="L1837">
            <v>4.8304397080931677E-2</v>
          </cell>
          <cell r="M1837">
            <v>4.5315782657216634E-2</v>
          </cell>
          <cell r="N1837">
            <v>4.4519007972768539E-2</v>
          </cell>
        </row>
        <row r="1838">
          <cell r="D1838" t="str">
            <v>11.7.12</v>
          </cell>
          <cell r="E1838">
            <v>4.7545194984896143E-2</v>
          </cell>
          <cell r="F1838">
            <v>4.0085831124526482E-2</v>
          </cell>
          <cell r="G1838">
            <v>4.4040134284329929E-2</v>
          </cell>
          <cell r="H1838">
            <v>4.1801420006388409E-2</v>
          </cell>
          <cell r="I1838">
            <v>5.3239835699023366E-2</v>
          </cell>
          <cell r="J1838">
            <v>4.8238093289790049E-2</v>
          </cell>
          <cell r="K1838">
            <v>4.3148320307189784E-2</v>
          </cell>
          <cell r="L1838">
            <v>4.7556842835657705E-2</v>
          </cell>
          <cell r="M1838">
            <v>4.477973891133176E-2</v>
          </cell>
          <cell r="N1838">
            <v>4.9963008118699831E-2</v>
          </cell>
        </row>
        <row r="1839">
          <cell r="D1839" t="str">
            <v>11.7.13</v>
          </cell>
          <cell r="E1839">
            <v>4.6104628781735615E-2</v>
          </cell>
          <cell r="F1839">
            <v>3.9581214027618765E-2</v>
          </cell>
          <cell r="G1839">
            <v>4.3052719098103917E-2</v>
          </cell>
          <cell r="H1839">
            <v>4.2371127980975157E-2</v>
          </cell>
          <cell r="I1839">
            <v>4.9427265862443635E-2</v>
          </cell>
          <cell r="J1839">
            <v>4.5578453931827814E-2</v>
          </cell>
          <cell r="K1839">
            <v>4.3844164716550338E-2</v>
          </cell>
          <cell r="L1839">
            <v>4.7200400380692523E-2</v>
          </cell>
          <cell r="M1839">
            <v>4.4103402466328594E-2</v>
          </cell>
          <cell r="N1839">
            <v>5.9387453473800679E-2</v>
          </cell>
        </row>
        <row r="1840">
          <cell r="D1840" t="str">
            <v>11.7.14</v>
          </cell>
          <cell r="E1840">
            <v>4.3467566698470697E-2</v>
          </cell>
          <cell r="F1840">
            <v>3.822408395017337E-2</v>
          </cell>
          <cell r="G1840">
            <v>4.2902847759765265E-2</v>
          </cell>
          <cell r="H1840">
            <v>4.1332743678567908E-2</v>
          </cell>
          <cell r="I1840">
            <v>4.6790834829471155E-2</v>
          </cell>
          <cell r="J1840">
            <v>4.5828178329864494E-2</v>
          </cell>
          <cell r="K1840">
            <v>4.3293521984570406E-2</v>
          </cell>
          <cell r="L1840">
            <v>4.6982450575056497E-2</v>
          </cell>
          <cell r="M1840">
            <v>4.3384412077425445E-2</v>
          </cell>
          <cell r="N1840">
            <v>7.1953875535894427E-2</v>
          </cell>
        </row>
        <row r="1841">
          <cell r="D1841" t="str">
            <v>11.7.15</v>
          </cell>
          <cell r="E1841">
            <v>4.223394096877927E-2</v>
          </cell>
          <cell r="F1841">
            <v>3.7570358025051716E-2</v>
          </cell>
          <cell r="G1841">
            <v>4.225152409737E-2</v>
          </cell>
          <cell r="H1841">
            <v>4.0569135315408053E-2</v>
          </cell>
          <cell r="I1841">
            <v>4.4170190097929669E-2</v>
          </cell>
          <cell r="J1841">
            <v>4.6631836478505377E-2</v>
          </cell>
          <cell r="K1841">
            <v>4.1176502838813869E-2</v>
          </cell>
          <cell r="L1841">
            <v>4.6189053125703768E-2</v>
          </cell>
          <cell r="M1841">
            <v>4.3430400784212161E-2</v>
          </cell>
          <cell r="N1841">
            <v>5.9270793297681985E-2</v>
          </cell>
        </row>
        <row r="1842">
          <cell r="D1842" t="str">
            <v>11.7.16</v>
          </cell>
          <cell r="E1842">
            <v>4.372969483989389E-2</v>
          </cell>
          <cell r="F1842">
            <v>3.877520332791725E-2</v>
          </cell>
          <cell r="G1842">
            <v>4.2034714201123001E-2</v>
          </cell>
          <cell r="H1842">
            <v>4.0232446881622745E-2</v>
          </cell>
          <cell r="I1842">
            <v>4.2347643793621527E-2</v>
          </cell>
          <cell r="J1842">
            <v>4.5307930150795227E-2</v>
          </cell>
          <cell r="K1842">
            <v>4.13254629051754E-2</v>
          </cell>
          <cell r="L1842">
            <v>4.5112074233220972E-2</v>
          </cell>
          <cell r="M1842">
            <v>4.0818816128154169E-2</v>
          </cell>
          <cell r="N1842">
            <v>5.3079319586946616E-2</v>
          </cell>
        </row>
        <row r="1843">
          <cell r="D1843" t="str">
            <v>11.7.17</v>
          </cell>
          <cell r="E1843">
            <v>4.6359751610096117E-2</v>
          </cell>
          <cell r="F1843">
            <v>4.5919859232170845E-2</v>
          </cell>
          <cell r="G1843">
            <v>4.3690481119349395E-2</v>
          </cell>
          <cell r="H1843">
            <v>4.1672760065913576E-2</v>
          </cell>
          <cell r="I1843">
            <v>4.6333388169959355E-2</v>
          </cell>
          <cell r="J1843">
            <v>4.8882656182290637E-2</v>
          </cell>
          <cell r="K1843">
            <v>4.6021473071113886E-2</v>
          </cell>
          <cell r="L1843">
            <v>4.8296653207321821E-2</v>
          </cell>
          <cell r="M1843">
            <v>3.8231350338555993E-2</v>
          </cell>
          <cell r="N1843">
            <v>4.8594266088710938E-2</v>
          </cell>
        </row>
        <row r="1844">
          <cell r="D1844" t="str">
            <v>11.7.18</v>
          </cell>
          <cell r="E1844">
            <v>4.865849884834321E-2</v>
          </cell>
          <cell r="F1844">
            <v>4.7552901194875048E-2</v>
          </cell>
          <cell r="G1844">
            <v>4.4323232022968236E-2</v>
          </cell>
          <cell r="H1844">
            <v>4.2528420880384367E-2</v>
          </cell>
          <cell r="I1844">
            <v>4.8389880339835163E-2</v>
          </cell>
          <cell r="J1844">
            <v>5.3100951521332422E-2</v>
          </cell>
          <cell r="K1844">
            <v>4.419718205680781E-2</v>
          </cell>
          <cell r="L1844">
            <v>4.7907032145663657E-2</v>
          </cell>
          <cell r="M1844">
            <v>3.8953210174594223E-2</v>
          </cell>
          <cell r="N1844">
            <v>4.4837172089455868E-2</v>
          </cell>
        </row>
        <row r="1845">
          <cell r="D1845" t="str">
            <v>11.7.19</v>
          </cell>
          <cell r="E1845">
            <v>4.7585811794863243E-2</v>
          </cell>
          <cell r="F1845">
            <v>4.561506724318784E-2</v>
          </cell>
          <cell r="G1845">
            <v>4.4214209807321547E-2</v>
          </cell>
          <cell r="H1845">
            <v>4.2433919557585617E-2</v>
          </cell>
          <cell r="I1845">
            <v>4.5738849945388904E-2</v>
          </cell>
          <cell r="J1845">
            <v>5.4220757249924541E-2</v>
          </cell>
          <cell r="K1845">
            <v>4.2286312483967518E-2</v>
          </cell>
          <cell r="L1845">
            <v>4.6790858962729644E-2</v>
          </cell>
          <cell r="M1845">
            <v>3.8476726844918797E-2</v>
          </cell>
          <cell r="N1845">
            <v>3.5249190378377739E-2</v>
          </cell>
        </row>
        <row r="1846">
          <cell r="D1846" t="str">
            <v>11.7.20</v>
          </cell>
          <cell r="E1846">
            <v>4.7366898780144634E-2</v>
          </cell>
          <cell r="F1846">
            <v>4.5714843861702631E-2</v>
          </cell>
          <cell r="G1846">
            <v>4.2463249898549195E-2</v>
          </cell>
          <cell r="H1846">
            <v>4.1926249660690015E-2</v>
          </cell>
          <cell r="I1846">
            <v>3.705982628421562E-2</v>
          </cell>
          <cell r="J1846">
            <v>4.9926097810114936E-2</v>
          </cell>
          <cell r="K1846">
            <v>4.102676784688928E-2</v>
          </cell>
          <cell r="L1846">
            <v>4.4407737926526004E-2</v>
          </cell>
          <cell r="M1846">
            <v>3.8186835131649464E-2</v>
          </cell>
          <cell r="N1846">
            <v>2.7222333933178751E-2</v>
          </cell>
        </row>
        <row r="1847">
          <cell r="D1847" t="str">
            <v>11.7.21</v>
          </cell>
          <cell r="E1847">
            <v>4.6981126017987485E-2</v>
          </cell>
          <cell r="F1847">
            <v>4.47286692629019E-2</v>
          </cell>
          <cell r="G1847">
            <v>4.172094161138179E-2</v>
          </cell>
          <cell r="H1847">
            <v>4.1217646718640928E-2</v>
          </cell>
          <cell r="I1847">
            <v>3.5313481525160874E-2</v>
          </cell>
          <cell r="J1847">
            <v>4.7719715686476441E-2</v>
          </cell>
          <cell r="K1847">
            <v>4.0912136982971845E-2</v>
          </cell>
          <cell r="L1847">
            <v>4.1244583229669424E-2</v>
          </cell>
          <cell r="M1847">
            <v>3.8246473100484173E-2</v>
          </cell>
          <cell r="N1847">
            <v>2.7080644846547326E-2</v>
          </cell>
        </row>
        <row r="1848">
          <cell r="D1848" t="str">
            <v>11.7.22</v>
          </cell>
          <cell r="E1848">
            <v>4.3617539801908058E-2</v>
          </cell>
          <cell r="F1848">
            <v>4.2454370362948378E-2</v>
          </cell>
          <cell r="G1848">
            <v>4.0732912198359304E-2</v>
          </cell>
          <cell r="H1848">
            <v>4.1463601324224122E-2</v>
          </cell>
          <cell r="I1848">
            <v>3.4123811606041339E-2</v>
          </cell>
          <cell r="J1848">
            <v>4.3896998961303245E-2</v>
          </cell>
          <cell r="K1848">
            <v>4.0893345038067339E-2</v>
          </cell>
          <cell r="L1848">
            <v>3.8867293185178828E-2</v>
          </cell>
          <cell r="M1848">
            <v>3.8387308667979375E-2</v>
          </cell>
          <cell r="N1848">
            <v>2.6918381147036787E-2</v>
          </cell>
        </row>
        <row r="1849">
          <cell r="D1849" t="str">
            <v>11.7.23</v>
          </cell>
          <cell r="E1849">
            <v>3.9487355971361097E-2</v>
          </cell>
          <cell r="F1849">
            <v>4.2063728959942315E-2</v>
          </cell>
          <cell r="G1849">
            <v>3.969860900618493E-2</v>
          </cell>
          <cell r="H1849">
            <v>4.2720249146929339E-2</v>
          </cell>
          <cell r="I1849">
            <v>3.5053660368525863E-2</v>
          </cell>
          <cell r="J1849">
            <v>3.9172674860521846E-2</v>
          </cell>
          <cell r="K1849">
            <v>4.0963475801525366E-2</v>
          </cell>
          <cell r="L1849">
            <v>3.5364331509714866E-2</v>
          </cell>
          <cell r="M1849">
            <v>3.859507215108493E-2</v>
          </cell>
          <cell r="N1849">
            <v>3.827196159631846E-2</v>
          </cell>
        </row>
        <row r="1850">
          <cell r="D1850" t="str">
            <v>11.7.24</v>
          </cell>
          <cell r="E1850">
            <v>3.6159185102188768E-2</v>
          </cell>
          <cell r="F1850">
            <v>4.1201601635931201E-2</v>
          </cell>
          <cell r="G1850">
            <v>3.7088248505896357E-2</v>
          </cell>
          <cell r="H1850">
            <v>4.1112219661511955E-2</v>
          </cell>
          <cell r="I1850">
            <v>3.8135193885455068E-2</v>
          </cell>
          <cell r="J1850">
            <v>3.4878811302537817E-2</v>
          </cell>
          <cell r="K1850">
            <v>3.9226053942839664E-2</v>
          </cell>
          <cell r="L1850">
            <v>3.2110110442281119E-2</v>
          </cell>
          <cell r="M1850">
            <v>3.7520115212180107E-2</v>
          </cell>
          <cell r="N1850">
            <v>3.4741188338733638E-2</v>
          </cell>
        </row>
        <row r="1851">
          <cell r="D1851" t="str">
            <v>12.1.1</v>
          </cell>
          <cell r="E1851">
            <v>3.5354230367573049E-2</v>
          </cell>
          <cell r="F1851">
            <v>4.1541744456481955E-2</v>
          </cell>
          <cell r="G1851">
            <v>3.7343598727512646E-2</v>
          </cell>
          <cell r="H1851">
            <v>4.1768471741254504E-2</v>
          </cell>
          <cell r="I1851">
            <v>4.077114111278976E-2</v>
          </cell>
          <cell r="J1851">
            <v>3.2724008873333196E-2</v>
          </cell>
          <cell r="K1851">
            <v>4.0916069002437348E-2</v>
          </cell>
          <cell r="L1851">
            <v>3.5842812686294453E-2</v>
          </cell>
          <cell r="M1851">
            <v>4.2324403354046393E-2</v>
          </cell>
          <cell r="N1851">
            <v>3.252660353701016E-2</v>
          </cell>
        </row>
        <row r="1852">
          <cell r="D1852" t="str">
            <v>12.1.2</v>
          </cell>
          <cell r="E1852">
            <v>3.2636514966525421E-2</v>
          </cell>
          <cell r="F1852">
            <v>4.2242815598642638E-2</v>
          </cell>
          <cell r="G1852">
            <v>3.8268033019872451E-2</v>
          </cell>
          <cell r="H1852">
            <v>4.2204460201973375E-2</v>
          </cell>
          <cell r="I1852">
            <v>3.6075918517278684E-2</v>
          </cell>
          <cell r="J1852">
            <v>3.1730127394569485E-2</v>
          </cell>
          <cell r="K1852">
            <v>4.1665744546886645E-2</v>
          </cell>
          <cell r="L1852">
            <v>3.65298231451806E-2</v>
          </cell>
          <cell r="M1852">
            <v>4.2940429104616221E-2</v>
          </cell>
          <cell r="N1852">
            <v>2.8833133895180045E-2</v>
          </cell>
        </row>
        <row r="1853">
          <cell r="D1853" t="str">
            <v>12.1.3</v>
          </cell>
          <cell r="E1853">
            <v>3.2592289945424874E-2</v>
          </cell>
          <cell r="F1853">
            <v>4.1932188993503809E-2</v>
          </cell>
          <cell r="G1853">
            <v>3.7191016335408215E-2</v>
          </cell>
          <cell r="H1853">
            <v>4.1198908526639717E-2</v>
          </cell>
          <cell r="I1853">
            <v>3.3439923042448819E-2</v>
          </cell>
          <cell r="J1853">
            <v>3.1547040462607111E-2</v>
          </cell>
          <cell r="K1853">
            <v>4.1287074622488353E-2</v>
          </cell>
          <cell r="L1853">
            <v>3.5590600206802638E-2</v>
          </cell>
          <cell r="M1853">
            <v>4.1654138938490709E-2</v>
          </cell>
          <cell r="N1853">
            <v>2.7966391793868089E-2</v>
          </cell>
        </row>
        <row r="1854">
          <cell r="D1854" t="str">
            <v>12.1.4</v>
          </cell>
          <cell r="E1854">
            <v>3.2541513069346467E-2</v>
          </cell>
          <cell r="F1854">
            <v>4.184597918921306E-2</v>
          </cell>
          <cell r="G1854">
            <v>3.8325011954240193E-2</v>
          </cell>
          <cell r="H1854">
            <v>4.0381451912914597E-2</v>
          </cell>
          <cell r="I1854">
            <v>3.3710864383101578E-2</v>
          </cell>
          <cell r="J1854">
            <v>3.085597055976972E-2</v>
          </cell>
          <cell r="K1854">
            <v>4.1863652872026431E-2</v>
          </cell>
          <cell r="L1854">
            <v>3.5863460873040647E-2</v>
          </cell>
          <cell r="M1854">
            <v>4.2359819468626193E-2</v>
          </cell>
          <cell r="N1854">
            <v>2.9047402486581084E-2</v>
          </cell>
        </row>
        <row r="1855">
          <cell r="D1855" t="str">
            <v>12.1.5</v>
          </cell>
          <cell r="E1855">
            <v>3.3294678580210332E-2</v>
          </cell>
          <cell r="F1855">
            <v>4.3060549908418018E-2</v>
          </cell>
          <cell r="G1855">
            <v>3.8934720530776061E-2</v>
          </cell>
          <cell r="H1855">
            <v>4.1284227008177229E-2</v>
          </cell>
          <cell r="I1855">
            <v>3.2618225661195939E-2</v>
          </cell>
          <cell r="J1855">
            <v>3.09392439447604E-2</v>
          </cell>
          <cell r="K1855">
            <v>4.2908788132735347E-2</v>
          </cell>
          <cell r="L1855">
            <v>3.6658550842055833E-2</v>
          </cell>
          <cell r="M1855">
            <v>4.2654210761380408E-2</v>
          </cell>
          <cell r="N1855">
            <v>2.9469231444606343E-2</v>
          </cell>
        </row>
        <row r="1856">
          <cell r="D1856" t="str">
            <v>12.1.6</v>
          </cell>
          <cell r="E1856">
            <v>3.4105196647057648E-2</v>
          </cell>
          <cell r="F1856">
            <v>4.2564800423095961E-2</v>
          </cell>
          <cell r="G1856">
            <v>4.0562422270929467E-2</v>
          </cell>
          <cell r="H1856">
            <v>4.1948214755724078E-2</v>
          </cell>
          <cell r="I1856">
            <v>3.9382399606752168E-2</v>
          </cell>
          <cell r="J1856">
            <v>3.2723936293392757E-2</v>
          </cell>
          <cell r="K1856">
            <v>4.3749604637879032E-2</v>
          </cell>
          <cell r="L1856">
            <v>3.7271365303528273E-2</v>
          </cell>
          <cell r="M1856">
            <v>4.2935640911969074E-2</v>
          </cell>
          <cell r="N1856">
            <v>3.6300177274704762E-2</v>
          </cell>
        </row>
        <row r="1857">
          <cell r="D1857" t="str">
            <v>12.1.7</v>
          </cell>
          <cell r="E1857">
            <v>3.5981933811842705E-2</v>
          </cell>
          <cell r="F1857">
            <v>4.3225163615264177E-2</v>
          </cell>
          <cell r="G1857">
            <v>4.245535198719131E-2</v>
          </cell>
          <cell r="H1857">
            <v>4.1342981339786679E-2</v>
          </cell>
          <cell r="I1857">
            <v>3.9435518209652694E-2</v>
          </cell>
          <cell r="J1857">
            <v>3.5862268724423031E-2</v>
          </cell>
          <cell r="K1857">
            <v>4.4736528801766116E-2</v>
          </cell>
          <cell r="L1857">
            <v>4.0115720417459436E-2</v>
          </cell>
          <cell r="M1857">
            <v>4.2409930381330001E-2</v>
          </cell>
          <cell r="N1857">
            <v>3.9333281377474771E-2</v>
          </cell>
        </row>
        <row r="1858">
          <cell r="D1858" t="str">
            <v>12.1.8</v>
          </cell>
          <cell r="E1858">
            <v>4.0038679610463715E-2</v>
          </cell>
          <cell r="F1858">
            <v>4.1159531179611082E-2</v>
          </cell>
          <cell r="G1858">
            <v>4.3742732600842951E-2</v>
          </cell>
          <cell r="H1858">
            <v>4.1720795472169649E-2</v>
          </cell>
          <cell r="I1858">
            <v>4.0778434284812717E-2</v>
          </cell>
          <cell r="J1858">
            <v>3.9287683045400097E-2</v>
          </cell>
          <cell r="K1858">
            <v>4.202352179706214E-2</v>
          </cell>
          <cell r="L1858">
            <v>4.2431107264270657E-2</v>
          </cell>
          <cell r="M1858">
            <v>4.1202645393882499E-2</v>
          </cell>
          <cell r="N1858">
            <v>6.3891697683985393E-2</v>
          </cell>
        </row>
        <row r="1859">
          <cell r="D1859" t="str">
            <v>12.1.9</v>
          </cell>
          <cell r="E1859">
            <v>4.4576569813731481E-2</v>
          </cell>
          <cell r="F1859">
            <v>3.7133467791044539E-2</v>
          </cell>
          <cell r="G1859">
            <v>4.5182502278937699E-2</v>
          </cell>
          <cell r="H1859">
            <v>4.1409739716570963E-2</v>
          </cell>
          <cell r="I1859">
            <v>4.5285128383530417E-2</v>
          </cell>
          <cell r="J1859">
            <v>4.249114790853159E-2</v>
          </cell>
          <cell r="K1859">
            <v>3.8641870850108347E-2</v>
          </cell>
          <cell r="L1859">
            <v>4.3379939965801369E-2</v>
          </cell>
          <cell r="M1859">
            <v>4.2498759610439245E-2</v>
          </cell>
          <cell r="N1859">
            <v>6.845546084024462E-2</v>
          </cell>
        </row>
        <row r="1860">
          <cell r="D1860" t="str">
            <v>12.1.10</v>
          </cell>
          <cell r="E1860">
            <v>4.6753890201615911E-2</v>
          </cell>
          <cell r="F1860">
            <v>3.6934572495133836E-2</v>
          </cell>
          <cell r="G1860">
            <v>4.5237372184272699E-2</v>
          </cell>
          <cell r="H1860">
            <v>4.0356917774443918E-2</v>
          </cell>
          <cell r="I1860">
            <v>4.6619900416598144E-2</v>
          </cell>
          <cell r="J1860">
            <v>4.604364970520769E-2</v>
          </cell>
          <cell r="K1860">
            <v>3.9379164389579384E-2</v>
          </cell>
          <cell r="L1860">
            <v>4.4205853957720302E-2</v>
          </cell>
          <cell r="M1860">
            <v>4.1604275690923807E-2</v>
          </cell>
          <cell r="N1860">
            <v>5.3899402277442311E-2</v>
          </cell>
        </row>
        <row r="1861">
          <cell r="D1861" t="str">
            <v>12.1.11</v>
          </cell>
          <cell r="E1861">
            <v>4.5959948327862578E-2</v>
          </cell>
          <cell r="F1861">
            <v>3.7526958814016118E-2</v>
          </cell>
          <cell r="G1861">
            <v>4.5536145438829577E-2</v>
          </cell>
          <cell r="H1861">
            <v>3.9785034546734981E-2</v>
          </cell>
          <cell r="I1861">
            <v>4.5452871340058369E-2</v>
          </cell>
          <cell r="J1861">
            <v>4.7797761705604076E-2</v>
          </cell>
          <cell r="K1861">
            <v>3.9748179484779447E-2</v>
          </cell>
          <cell r="L1861">
            <v>4.6426908781661683E-2</v>
          </cell>
          <cell r="M1861">
            <v>4.188306408005197E-2</v>
          </cell>
          <cell r="N1861">
            <v>5.0576463404167583E-2</v>
          </cell>
        </row>
        <row r="1862">
          <cell r="D1862" t="str">
            <v>12.1.12</v>
          </cell>
          <cell r="E1862">
            <v>4.5989189455169825E-2</v>
          </cell>
          <cell r="F1862">
            <v>3.8069888594952167E-2</v>
          </cell>
          <cell r="G1862">
            <v>4.5445943438782277E-2</v>
          </cell>
          <cell r="H1862">
            <v>4.0233899080126402E-2</v>
          </cell>
          <cell r="I1862">
            <v>4.8481725681191391E-2</v>
          </cell>
          <cell r="J1862">
            <v>4.5988815560210193E-2</v>
          </cell>
          <cell r="K1862">
            <v>4.1199084020022619E-2</v>
          </cell>
          <cell r="L1862">
            <v>4.6904162236415345E-2</v>
          </cell>
          <cell r="M1862">
            <v>4.2183151670955391E-2</v>
          </cell>
          <cell r="N1862">
            <v>4.9762992499612801E-2</v>
          </cell>
        </row>
        <row r="1863">
          <cell r="D1863" t="str">
            <v>12.1.13</v>
          </cell>
          <cell r="E1863">
            <v>4.4575162157616546E-2</v>
          </cell>
          <cell r="F1863">
            <v>3.745201525965268E-2</v>
          </cell>
          <cell r="G1863">
            <v>4.4729816772302956E-2</v>
          </cell>
          <cell r="H1863">
            <v>4.0650341430527023E-2</v>
          </cell>
          <cell r="I1863">
            <v>4.967367309547626E-2</v>
          </cell>
          <cell r="J1863">
            <v>4.5871526376469685E-2</v>
          </cell>
          <cell r="K1863">
            <v>4.017810150573331E-2</v>
          </cell>
          <cell r="L1863">
            <v>4.6759490149905165E-2</v>
          </cell>
          <cell r="M1863">
            <v>4.1505622411383336E-2</v>
          </cell>
          <cell r="N1863">
            <v>5.370585026255794E-2</v>
          </cell>
        </row>
        <row r="1864">
          <cell r="D1864" t="str">
            <v>12.1.14</v>
          </cell>
          <cell r="E1864">
            <v>4.3652424712872707E-2</v>
          </cell>
          <cell r="F1864">
            <v>3.7081068232709125E-2</v>
          </cell>
          <cell r="G1864">
            <v>4.3622494512321107E-2</v>
          </cell>
          <cell r="H1864">
            <v>4.1416061752252528E-2</v>
          </cell>
          <cell r="I1864">
            <v>4.875607050212153E-2</v>
          </cell>
          <cell r="J1864">
            <v>4.5896639035859672E-2</v>
          </cell>
          <cell r="K1864">
            <v>3.8679957270484497E-2</v>
          </cell>
          <cell r="L1864">
            <v>4.7153315226095553E-2</v>
          </cell>
          <cell r="M1864">
            <v>4.2213119152522918E-2</v>
          </cell>
          <cell r="N1864">
            <v>5.9161018111220397E-2</v>
          </cell>
        </row>
        <row r="1865">
          <cell r="D1865" t="str">
            <v>12.1.15</v>
          </cell>
          <cell r="E1865">
            <v>4.2762875391707617E-2</v>
          </cell>
          <cell r="F1865">
            <v>3.7909160594713602E-2</v>
          </cell>
          <cell r="G1865">
            <v>4.2027582315212753E-2</v>
          </cell>
          <cell r="H1865">
            <v>4.0621631268486877E-2</v>
          </cell>
          <cell r="I1865">
            <v>4.4936514760833185E-2</v>
          </cell>
          <cell r="J1865">
            <v>4.6009295200069182E-2</v>
          </cell>
          <cell r="K1865">
            <v>4.002578717107675E-2</v>
          </cell>
          <cell r="L1865">
            <v>4.5790009261628253E-2</v>
          </cell>
          <cell r="M1865">
            <v>4.1177300994870839E-2</v>
          </cell>
          <cell r="N1865">
            <v>5.3163075957821042E-2</v>
          </cell>
        </row>
        <row r="1866">
          <cell r="D1866" t="str">
            <v>12.1.16</v>
          </cell>
          <cell r="E1866">
            <v>4.318727874683552E-2</v>
          </cell>
          <cell r="F1866">
            <v>3.9202365139941873E-2</v>
          </cell>
          <cell r="G1866">
            <v>4.0583981234375212E-2</v>
          </cell>
          <cell r="H1866">
            <v>3.9176785113775169E-2</v>
          </cell>
          <cell r="I1866">
            <v>4.1513342918992432E-2</v>
          </cell>
          <cell r="J1866">
            <v>4.8676591882123969E-2</v>
          </cell>
          <cell r="K1866">
            <v>3.9345184406297293E-2</v>
          </cell>
          <cell r="L1866">
            <v>4.4700561330121687E-2</v>
          </cell>
          <cell r="M1866">
            <v>3.9629971774429888E-2</v>
          </cell>
          <cell r="N1866">
            <v>4.2113445946012608E-2</v>
          </cell>
        </row>
        <row r="1867">
          <cell r="D1867" t="str">
            <v>12.1.17</v>
          </cell>
          <cell r="E1867">
            <v>4.7042626479668948E-2</v>
          </cell>
          <cell r="F1867">
            <v>4.7072231584067148E-2</v>
          </cell>
          <cell r="G1867">
            <v>4.3150921479015433E-2</v>
          </cell>
          <cell r="H1867">
            <v>4.1645511047264341E-2</v>
          </cell>
          <cell r="I1867">
            <v>4.0247734467275725E-2</v>
          </cell>
          <cell r="J1867">
            <v>5.0641278450812448E-2</v>
          </cell>
          <cell r="K1867">
            <v>4.4829691634159466E-2</v>
          </cell>
          <cell r="L1867">
            <v>4.8794953895847176E-2</v>
          </cell>
          <cell r="M1867">
            <v>4.0484664161946578E-2</v>
          </cell>
          <cell r="N1867">
            <v>4.0288019603800407E-2</v>
          </cell>
        </row>
        <row r="1868">
          <cell r="D1868" t="str">
            <v>12.1.18</v>
          </cell>
          <cell r="E1868">
            <v>5.0643095141400078E-2</v>
          </cell>
          <cell r="F1868">
            <v>4.8069570610796059E-2</v>
          </cell>
          <cell r="G1868">
            <v>4.360785433578554E-2</v>
          </cell>
          <cell r="H1868">
            <v>4.2580534324535728E-2</v>
          </cell>
          <cell r="I1868">
            <v>4.0704043930178575E-2</v>
          </cell>
          <cell r="J1868">
            <v>5.2742564499615646E-2</v>
          </cell>
          <cell r="K1868">
            <v>4.4185670641049946E-2</v>
          </cell>
          <cell r="L1868">
            <v>4.8671859973162486E-2</v>
          </cell>
          <cell r="M1868">
            <v>4.1147746288531531E-2</v>
          </cell>
          <cell r="N1868">
            <v>3.2658203123073236E-2</v>
          </cell>
        </row>
        <row r="1869">
          <cell r="D1869" t="str">
            <v>12.1.19</v>
          </cell>
          <cell r="E1869">
            <v>5.0949712027310863E-2</v>
          </cell>
          <cell r="F1869">
            <v>4.7014267877808449E-2</v>
          </cell>
          <cell r="G1869">
            <v>4.3337998212633053E-2</v>
          </cell>
          <cell r="H1869">
            <v>4.2754651307251972E-2</v>
          </cell>
          <cell r="I1869">
            <v>4.093961338652001E-2</v>
          </cell>
          <cell r="J1869">
            <v>5.1111108566332948E-2</v>
          </cell>
          <cell r="K1869">
            <v>4.3580033863373016E-2</v>
          </cell>
          <cell r="L1869">
            <v>4.4267879385530985E-2</v>
          </cell>
          <cell r="M1869">
            <v>4.1470784182123029E-2</v>
          </cell>
          <cell r="N1869">
            <v>3.384398050274199E-2</v>
          </cell>
        </row>
        <row r="1870">
          <cell r="D1870" t="str">
            <v>12.1.20</v>
          </cell>
          <cell r="E1870">
            <v>5.0006165494075237E-2</v>
          </cell>
          <cell r="F1870">
            <v>4.6913687856773675E-2</v>
          </cell>
          <cell r="G1870">
            <v>4.1725153410332463E-2</v>
          </cell>
          <cell r="H1870">
            <v>4.2430719478980736E-2</v>
          </cell>
          <cell r="I1870">
            <v>4.4643815456978611E-2</v>
          </cell>
          <cell r="J1870">
            <v>5.0207863304295011E-2</v>
          </cell>
          <cell r="K1870">
            <v>4.2844339013152329E-2</v>
          </cell>
          <cell r="L1870">
            <v>4.2585267812575441E-2</v>
          </cell>
          <cell r="M1870">
            <v>4.1693930470489457E-2</v>
          </cell>
          <cell r="N1870">
            <v>3.6778236940418138E-2</v>
          </cell>
        </row>
        <row r="1871">
          <cell r="D1871" t="str">
            <v>12.1.21</v>
          </cell>
          <cell r="E1871">
            <v>4.809632557836719E-2</v>
          </cell>
          <cell r="F1871">
            <v>4.5293026308555952E-2</v>
          </cell>
          <cell r="G1871">
            <v>4.1495374697215939E-2</v>
          </cell>
          <cell r="H1871">
            <v>4.2868099947556103E-2</v>
          </cell>
          <cell r="I1871">
            <v>4.5256198801172695E-2</v>
          </cell>
          <cell r="J1871">
            <v>4.6999366231960119E-2</v>
          </cell>
          <cell r="K1871">
            <v>4.3766610302944091E-2</v>
          </cell>
          <cell r="L1871">
            <v>4.0480379255974398E-2</v>
          </cell>
          <cell r="M1871">
            <v>4.1673209154033677E-2</v>
          </cell>
          <cell r="N1871">
            <v>3.3911851953425193E-2</v>
          </cell>
        </row>
        <row r="1872">
          <cell r="D1872" t="str">
            <v>12.1.22</v>
          </cell>
          <cell r="E1872">
            <v>4.5021651220251625E-2</v>
          </cell>
          <cell r="F1872">
            <v>4.2947645989503576E-2</v>
          </cell>
          <cell r="G1872">
            <v>4.0091265185016364E-2</v>
          </cell>
          <cell r="H1872">
            <v>4.4135001097946186E-2</v>
          </cell>
          <cell r="I1872">
            <v>4.1323112682060369E-2</v>
          </cell>
          <cell r="J1872">
            <v>4.281706813104813E-2</v>
          </cell>
          <cell r="K1872">
            <v>4.2611055769992384E-2</v>
          </cell>
          <cell r="L1872">
            <v>3.8043691050993644E-2</v>
          </cell>
          <cell r="M1872">
            <v>4.108194991715601E-2</v>
          </cell>
          <cell r="N1872">
            <v>3.7198684793342283E-2</v>
          </cell>
        </row>
        <row r="1873">
          <cell r="D1873" t="str">
            <v>12.1.23</v>
          </cell>
          <cell r="E1873">
            <v>3.9577051792008579E-2</v>
          </cell>
          <cell r="F1873">
            <v>4.205239298252423E-2</v>
          </cell>
          <cell r="G1873">
            <v>3.9351523251784391E-2</v>
          </cell>
          <cell r="H1873">
            <v>4.4400526596572107E-2</v>
          </cell>
          <cell r="I1873">
            <v>4.0205555622409635E-2</v>
          </cell>
          <cell r="J1873">
            <v>3.7598481705064732E-2</v>
          </cell>
          <cell r="K1873">
            <v>4.102434101558898E-2</v>
          </cell>
          <cell r="L1873">
            <v>3.6283271395736685E-2</v>
          </cell>
          <cell r="M1873">
            <v>4.0682218386164419E-2</v>
          </cell>
          <cell r="N1873">
            <v>3.574655142988771E-2</v>
          </cell>
        </row>
        <row r="1874">
          <cell r="D1874" t="str">
            <v>12.1.24</v>
          </cell>
          <cell r="E1874">
            <v>3.4660996461061203E-2</v>
          </cell>
          <cell r="F1874">
            <v>4.175490650357612E-2</v>
          </cell>
          <cell r="G1874">
            <v>3.8051183826409388E-2</v>
          </cell>
          <cell r="H1874">
            <v>4.3685034558335042E-2</v>
          </cell>
          <cell r="I1874">
            <v>3.9748273736570382E-2</v>
          </cell>
          <cell r="J1874">
            <v>3.3436562438538896E-2</v>
          </cell>
          <cell r="K1874">
            <v>4.0809944248376882E-2</v>
          </cell>
          <cell r="L1874">
            <v>3.524901558219725E-2</v>
          </cell>
          <cell r="M1874">
            <v>4.0589013739636241E-2</v>
          </cell>
          <cell r="N1874">
            <v>3.136884286082111E-2</v>
          </cell>
        </row>
        <row r="1875">
          <cell r="D1875" t="str">
            <v>12.2.1</v>
          </cell>
          <cell r="E1875">
            <v>3.3096112108586193E-2</v>
          </cell>
          <cell r="F1875">
            <v>3.5401949146562181E-2</v>
          </cell>
          <cell r="G1875">
            <v>3.3603072872745304E-2</v>
          </cell>
          <cell r="H1875">
            <v>3.5354758957929854E-2</v>
          </cell>
          <cell r="I1875">
            <v>4.0285214859347884E-2</v>
          </cell>
          <cell r="J1875">
            <v>3.3009867156047375E-2</v>
          </cell>
          <cell r="K1875">
            <v>3.6587981349961801E-2</v>
          </cell>
          <cell r="L1875">
            <v>2.6216703584326331E-2</v>
          </cell>
          <cell r="M1875">
            <v>3.3701407174608573E-2</v>
          </cell>
          <cell r="N1875">
            <v>3.1531763776794675E-2</v>
          </cell>
        </row>
        <row r="1876">
          <cell r="D1876" t="str">
            <v>12.2.2</v>
          </cell>
          <cell r="E1876">
            <v>3.2096211457508912E-2</v>
          </cell>
          <cell r="F1876">
            <v>3.5458015198872213E-2</v>
          </cell>
          <cell r="G1876">
            <v>3.4055941373142738E-2</v>
          </cell>
          <cell r="H1876">
            <v>3.5755345068011118E-2</v>
          </cell>
          <cell r="I1876">
            <v>4.0330799294206902E-2</v>
          </cell>
          <cell r="J1876">
            <v>3.0560762833017698E-2</v>
          </cell>
          <cell r="K1876">
            <v>3.6845705954051594E-2</v>
          </cell>
          <cell r="L1876">
            <v>2.6100901694718646E-2</v>
          </cell>
          <cell r="M1876">
            <v>3.4894680995929614E-2</v>
          </cell>
          <cell r="N1876">
            <v>3.3479038346910392E-2</v>
          </cell>
        </row>
        <row r="1877">
          <cell r="D1877" t="str">
            <v>12.2.3</v>
          </cell>
          <cell r="E1877">
            <v>3.1771059482628448E-2</v>
          </cell>
          <cell r="F1877">
            <v>3.4884615029310138E-2</v>
          </cell>
          <cell r="G1877">
            <v>3.3133909407929554E-2</v>
          </cell>
          <cell r="H1877">
            <v>3.4899593450159604E-2</v>
          </cell>
          <cell r="I1877">
            <v>4.3091307861018127E-2</v>
          </cell>
          <cell r="J1877">
            <v>3.0680054097570263E-2</v>
          </cell>
          <cell r="K1877">
            <v>3.6262432329916279E-2</v>
          </cell>
          <cell r="L1877">
            <v>2.502188931479777E-2</v>
          </cell>
          <cell r="M1877">
            <v>3.3951238979693925E-2</v>
          </cell>
          <cell r="N1877">
            <v>4.4724019781677213E-2</v>
          </cell>
        </row>
        <row r="1878">
          <cell r="D1878" t="str">
            <v>12.2.4</v>
          </cell>
          <cell r="E1878">
            <v>3.2244487363384776E-2</v>
          </cell>
          <cell r="F1878">
            <v>3.5197679507736966E-2</v>
          </cell>
          <cell r="G1878">
            <v>3.3900178568562783E-2</v>
          </cell>
          <cell r="H1878">
            <v>3.552281936109182E-2</v>
          </cell>
          <cell r="I1878">
            <v>3.9197431252311621E-2</v>
          </cell>
          <cell r="J1878">
            <v>3.1132512037806908E-2</v>
          </cell>
          <cell r="K1878">
            <v>3.7118761574406238E-2</v>
          </cell>
          <cell r="L1878">
            <v>2.624960637362769E-2</v>
          </cell>
          <cell r="M1878">
            <v>3.4252574157441228E-2</v>
          </cell>
          <cell r="N1878">
            <v>4.5261820507854898E-2</v>
          </cell>
        </row>
        <row r="1879">
          <cell r="D1879" t="str">
            <v>12.2.5</v>
          </cell>
          <cell r="E1879">
            <v>3.3381527850404963E-2</v>
          </cell>
          <cell r="F1879">
            <v>3.5989404522129523E-2</v>
          </cell>
          <cell r="G1879">
            <v>3.5206298051009235E-2</v>
          </cell>
          <cell r="H1879">
            <v>3.7728066128710908E-2</v>
          </cell>
          <cell r="I1879">
            <v>3.732658479529409E-2</v>
          </cell>
          <cell r="J1879">
            <v>3.1336891306944378E-2</v>
          </cell>
          <cell r="K1879">
            <v>3.7263622643646653E-2</v>
          </cell>
          <cell r="L1879">
            <v>3.0856892867054585E-2</v>
          </cell>
          <cell r="M1879">
            <v>3.7402369424793622E-2</v>
          </cell>
          <cell r="N1879">
            <v>3.5886775970577316E-2</v>
          </cell>
        </row>
        <row r="1880">
          <cell r="D1880" t="str">
            <v>12.2.6</v>
          </cell>
          <cell r="E1880">
            <v>3.6807897032757365E-2</v>
          </cell>
          <cell r="F1880">
            <v>3.796244396719943E-2</v>
          </cell>
          <cell r="G1880">
            <v>3.7658202168972782E-2</v>
          </cell>
          <cell r="H1880">
            <v>3.986521509685452E-2</v>
          </cell>
          <cell r="I1880">
            <v>3.5901806180165717E-2</v>
          </cell>
          <cell r="J1880">
            <v>3.4122767838577761E-2</v>
          </cell>
          <cell r="K1880">
            <v>3.7819722893175624E-2</v>
          </cell>
          <cell r="L1880">
            <v>3.8825251553770757E-2</v>
          </cell>
          <cell r="M1880">
            <v>4.4790339477335142E-2</v>
          </cell>
          <cell r="N1880">
            <v>3.5737340305041575E-2</v>
          </cell>
        </row>
        <row r="1881">
          <cell r="D1881" t="str">
            <v>12.2.7</v>
          </cell>
          <cell r="E1881">
            <v>4.180650164628999E-2</v>
          </cell>
          <cell r="F1881">
            <v>4.2154000464218404E-2</v>
          </cell>
          <cell r="G1881">
            <v>4.2654098529793502E-2</v>
          </cell>
          <cell r="H1881">
            <v>4.5797586395117218E-2</v>
          </cell>
          <cell r="I1881">
            <v>3.7447083185115221E-2</v>
          </cell>
          <cell r="J1881">
            <v>4.0680782063669853E-2</v>
          </cell>
          <cell r="K1881">
            <v>3.997957009213899E-2</v>
          </cell>
          <cell r="L1881">
            <v>4.373083344079421E-2</v>
          </cell>
          <cell r="M1881">
            <v>4.7904338552431647E-2</v>
          </cell>
          <cell r="N1881">
            <v>4.4924175546875854E-2</v>
          </cell>
        </row>
        <row r="1882">
          <cell r="D1882" t="str">
            <v>12.2.8</v>
          </cell>
          <cell r="E1882">
            <v>4.4917931261650272E-2</v>
          </cell>
          <cell r="F1882">
            <v>4.6894628952476522E-2</v>
          </cell>
          <cell r="G1882">
            <v>4.6205208959698853E-2</v>
          </cell>
          <cell r="H1882">
            <v>5.1635742709500623E-2</v>
          </cell>
          <cell r="I1882">
            <v>4.0261892590350248E-2</v>
          </cell>
          <cell r="J1882">
            <v>4.2799733610709281E-2</v>
          </cell>
          <cell r="K1882">
            <v>4.3054604010479385E-2</v>
          </cell>
          <cell r="L1882">
            <v>4.895742907699234E-2</v>
          </cell>
          <cell r="M1882">
            <v>5.3233184890366575E-2</v>
          </cell>
          <cell r="N1882">
            <v>4.4364577753074431E-2</v>
          </cell>
        </row>
        <row r="1883">
          <cell r="D1883" t="str">
            <v>12.2.9</v>
          </cell>
          <cell r="E1883">
            <v>4.5468208658525182E-2</v>
          </cell>
          <cell r="F1883">
            <v>4.7305741309822347E-2</v>
          </cell>
          <cell r="G1883">
            <v>4.7680201192877698E-2</v>
          </cell>
          <cell r="H1883">
            <v>5.2683602771787338E-2</v>
          </cell>
          <cell r="I1883">
            <v>4.5279478523488362E-2</v>
          </cell>
          <cell r="J1883">
            <v>4.2398001788790197E-2</v>
          </cell>
          <cell r="K1883">
            <v>4.347643181266822E-2</v>
          </cell>
          <cell r="L1883">
            <v>5.2587159264861495E-2</v>
          </cell>
          <cell r="M1883">
            <v>5.3881493705667659E-2</v>
          </cell>
          <cell r="N1883">
            <v>4.5021424002427854E-2</v>
          </cell>
        </row>
        <row r="1884">
          <cell r="D1884" t="str">
            <v>12.2.10</v>
          </cell>
          <cell r="E1884">
            <v>4.4342746264809212E-2</v>
          </cell>
          <cell r="F1884">
            <v>4.8317928953303585E-2</v>
          </cell>
          <cell r="G1884">
            <v>4.8653748259978279E-2</v>
          </cell>
          <cell r="H1884">
            <v>5.2633069698442614E-2</v>
          </cell>
          <cell r="I1884">
            <v>4.8048939072339092E-2</v>
          </cell>
          <cell r="J1884">
            <v>4.1512691261517243E-2</v>
          </cell>
          <cell r="K1884">
            <v>4.7045914853797846E-2</v>
          </cell>
          <cell r="L1884">
            <v>5.4524093209331201E-2</v>
          </cell>
          <cell r="M1884">
            <v>5.2403063776545473E-2</v>
          </cell>
          <cell r="N1884">
            <v>4.4377362571584499E-2</v>
          </cell>
        </row>
        <row r="1885">
          <cell r="D1885" t="str">
            <v>12.2.11</v>
          </cell>
          <cell r="E1885">
            <v>4.3161067672341562E-2</v>
          </cell>
          <cell r="F1885">
            <v>4.8947085631753699E-2</v>
          </cell>
          <cell r="G1885">
            <v>4.8710703578548842E-2</v>
          </cell>
          <cell r="H1885">
            <v>4.9466774918104459E-2</v>
          </cell>
          <cell r="I1885">
            <v>4.5696805791461237E-2</v>
          </cell>
          <cell r="J1885">
            <v>4.346616556761506E-2</v>
          </cell>
          <cell r="K1885">
            <v>4.6963345407087818E-2</v>
          </cell>
          <cell r="L1885">
            <v>5.4194975717193949E-2</v>
          </cell>
          <cell r="M1885">
            <v>5.0007685058224428E-2</v>
          </cell>
          <cell r="N1885">
            <v>4.0941809374583443E-2</v>
          </cell>
        </row>
        <row r="1886">
          <cell r="D1886" t="str">
            <v>12.2.12</v>
          </cell>
          <cell r="E1886">
            <v>4.2044183034046716E-2</v>
          </cell>
          <cell r="F1886">
            <v>4.9532277471047659E-2</v>
          </cell>
          <cell r="G1886">
            <v>4.8254634648506822E-2</v>
          </cell>
          <cell r="H1886">
            <v>4.9457210878745307E-2</v>
          </cell>
          <cell r="I1886">
            <v>4.1822011039207338E-2</v>
          </cell>
          <cell r="J1886">
            <v>4.3071473323643701E-2</v>
          </cell>
          <cell r="K1886">
            <v>4.7094333610054766E-2</v>
          </cell>
          <cell r="L1886">
            <v>5.3865718848642101E-2</v>
          </cell>
          <cell r="M1886">
            <v>5.0427194859370181E-2</v>
          </cell>
          <cell r="N1886">
            <v>4.8836330010957225E-2</v>
          </cell>
        </row>
        <row r="1887">
          <cell r="D1887" t="str">
            <v>12.2.13</v>
          </cell>
          <cell r="E1887">
            <v>4.1313662267485361E-2</v>
          </cell>
          <cell r="F1887">
            <v>4.8378096455955137E-2</v>
          </cell>
          <cell r="G1887">
            <v>4.8529388708074592E-2</v>
          </cell>
          <cell r="H1887">
            <v>4.9555748072719612E-2</v>
          </cell>
          <cell r="I1887">
            <v>4.5037186062235134E-2</v>
          </cell>
          <cell r="J1887">
            <v>4.1869214588029058E-2</v>
          </cell>
          <cell r="K1887">
            <v>4.6503101485031735E-2</v>
          </cell>
          <cell r="L1887">
            <v>5.4466172353610988E-2</v>
          </cell>
          <cell r="M1887">
            <v>5.1792775775617875E-2</v>
          </cell>
          <cell r="N1887">
            <v>4.8272330886193315E-2</v>
          </cell>
        </row>
        <row r="1888">
          <cell r="D1888" t="str">
            <v>12.2.14</v>
          </cell>
          <cell r="E1888">
            <v>4.0998887416749515E-2</v>
          </cell>
          <cell r="F1888">
            <v>4.7162799961481192E-2</v>
          </cell>
          <cell r="G1888">
            <v>4.8216470937704925E-2</v>
          </cell>
          <cell r="H1888">
            <v>4.979429728519684E-2</v>
          </cell>
          <cell r="I1888">
            <v>4.5094902788542418E-2</v>
          </cell>
          <cell r="J1888">
            <v>4.0363062159816256E-2</v>
          </cell>
          <cell r="K1888">
            <v>4.7445665992565278E-2</v>
          </cell>
          <cell r="L1888">
            <v>5.5323576234334204E-2</v>
          </cell>
          <cell r="M1888">
            <v>4.9602197117698692E-2</v>
          </cell>
          <cell r="N1888">
            <v>4.6623508472771684E-2</v>
          </cell>
        </row>
        <row r="1889">
          <cell r="D1889" t="str">
            <v>12.2.15</v>
          </cell>
          <cell r="E1889">
            <v>4.0458190667944621E-2</v>
          </cell>
          <cell r="F1889">
            <v>4.6191568782023545E-2</v>
          </cell>
          <cell r="G1889">
            <v>4.5993585044436444E-2</v>
          </cell>
          <cell r="H1889">
            <v>4.5612329113492167E-2</v>
          </cell>
          <cell r="I1889">
            <v>4.5176648519271514E-2</v>
          </cell>
          <cell r="J1889">
            <v>4.2114099297148301E-2</v>
          </cell>
          <cell r="K1889">
            <v>4.7895280410011065E-2</v>
          </cell>
          <cell r="L1889">
            <v>5.2636179940964339E-2</v>
          </cell>
          <cell r="M1889">
            <v>4.9678306159237101E-2</v>
          </cell>
          <cell r="N1889">
            <v>6.8738519861739539E-2</v>
          </cell>
        </row>
        <row r="1890">
          <cell r="D1890" t="str">
            <v>12.2.16</v>
          </cell>
          <cell r="E1890">
            <v>4.2083594004627682E-2</v>
          </cell>
          <cell r="F1890">
            <v>4.62682775112883E-2</v>
          </cell>
          <cell r="G1890">
            <v>4.4898185343034989E-2</v>
          </cell>
          <cell r="H1890">
            <v>4.0478095292133802E-2</v>
          </cell>
          <cell r="I1890">
            <v>4.6926761007993187E-2</v>
          </cell>
          <cell r="J1890">
            <v>4.4333851426834991E-2</v>
          </cell>
          <cell r="K1890">
            <v>4.6146004640405622E-2</v>
          </cell>
          <cell r="L1890">
            <v>4.9633812861538062E-2</v>
          </cell>
          <cell r="M1890">
            <v>4.3728250948160914E-2</v>
          </cell>
          <cell r="N1890">
            <v>5.3840643315300453E-2</v>
          </cell>
        </row>
        <row r="1891">
          <cell r="D1891" t="str">
            <v>12.2.17</v>
          </cell>
          <cell r="E1891">
            <v>4.6243459271233689E-2</v>
          </cell>
          <cell r="F1891">
            <v>4.9391967241793518E-2</v>
          </cell>
          <cell r="G1891">
            <v>4.5570989628943508E-2</v>
          </cell>
          <cell r="H1891">
            <v>3.8682400921495184E-2</v>
          </cell>
          <cell r="I1891">
            <v>4.3692150760800699E-2</v>
          </cell>
          <cell r="J1891">
            <v>4.9272578374467996E-2</v>
          </cell>
          <cell r="K1891">
            <v>4.9291138778893955E-2</v>
          </cell>
          <cell r="L1891">
            <v>4.8093683569405292E-2</v>
          </cell>
          <cell r="M1891">
            <v>3.6379852204196046E-2</v>
          </cell>
          <cell r="N1891">
            <v>4.8497427526846021E-2</v>
          </cell>
        </row>
        <row r="1892">
          <cell r="D1892" t="str">
            <v>12.2.18</v>
          </cell>
          <cell r="E1892">
            <v>5.0167156871627878E-2</v>
          </cell>
          <cell r="F1892">
            <v>4.3562481073717137E-2</v>
          </cell>
          <cell r="G1892">
            <v>4.4346334694336152E-2</v>
          </cell>
          <cell r="H1892">
            <v>3.7726732680915642E-2</v>
          </cell>
          <cell r="I1892">
            <v>3.6978988755839409E-2</v>
          </cell>
          <cell r="J1892">
            <v>5.4737515917291729E-2</v>
          </cell>
          <cell r="K1892">
            <v>4.4465479961516827E-2</v>
          </cell>
          <cell r="L1892">
            <v>4.4567709166739994E-2</v>
          </cell>
          <cell r="M1892">
            <v>3.5973083420632899E-2</v>
          </cell>
          <cell r="N1892">
            <v>4.7845820957209836E-2</v>
          </cell>
        </row>
        <row r="1893">
          <cell r="D1893" t="str">
            <v>12.2.19</v>
          </cell>
          <cell r="E1893">
            <v>5.077545192099385E-2</v>
          </cell>
          <cell r="F1893">
            <v>3.9212583443112424E-2</v>
          </cell>
          <cell r="G1893">
            <v>4.2871568494711666E-2</v>
          </cell>
          <cell r="H1893">
            <v>3.7350056669232246E-2</v>
          </cell>
          <cell r="I1893">
            <v>3.7597735619700964E-2</v>
          </cell>
          <cell r="J1893">
            <v>5.4974992349496446E-2</v>
          </cell>
          <cell r="K1893">
            <v>3.9884204357186565E-2</v>
          </cell>
          <cell r="L1893">
            <v>4.2039221896918784E-2</v>
          </cell>
          <cell r="M1893">
            <v>3.5754194086819582E-2</v>
          </cell>
          <cell r="N1893">
            <v>3.1061240538186367E-2</v>
          </cell>
        </row>
        <row r="1894">
          <cell r="D1894" t="str">
            <v>12.2.20</v>
          </cell>
          <cell r="E1894">
            <v>5.0659343640455157E-2</v>
          </cell>
          <cell r="F1894">
            <v>3.8487826213423525E-2</v>
          </cell>
          <cell r="G1894">
            <v>4.1200096594412018E-2</v>
          </cell>
          <cell r="H1894">
            <v>3.6332911887195098E-2</v>
          </cell>
          <cell r="I1894">
            <v>4.0061415308360451E-2</v>
          </cell>
          <cell r="J1894">
            <v>5.4405429615324359E-2</v>
          </cell>
          <cell r="K1894">
            <v>3.8384967242183481E-2</v>
          </cell>
          <cell r="L1894">
            <v>4.0214256990655541E-2</v>
          </cell>
          <cell r="M1894">
            <v>3.5693657400104356E-2</v>
          </cell>
          <cell r="N1894">
            <v>3.1053485812204847E-2</v>
          </cell>
        </row>
        <row r="1895">
          <cell r="D1895" t="str">
            <v>12.2.21</v>
          </cell>
          <cell r="E1895">
            <v>5.0247592615098029E-2</v>
          </cell>
          <cell r="F1895">
            <v>3.6487372829042602E-2</v>
          </cell>
          <cell r="G1895">
            <v>3.979862177478629E-2</v>
          </cell>
          <cell r="H1895">
            <v>3.5709272147636757E-2</v>
          </cell>
          <cell r="I1895">
            <v>4.2761851364117177E-2</v>
          </cell>
          <cell r="J1895">
            <v>5.0335533208587323E-2</v>
          </cell>
          <cell r="K1895">
            <v>3.7796651417143265E-2</v>
          </cell>
          <cell r="L1895">
            <v>3.8488946220823952E-2</v>
          </cell>
          <cell r="M1895">
            <v>3.446451997373598E-2</v>
          </cell>
          <cell r="N1895">
            <v>3.3616317955502122E-2</v>
          </cell>
        </row>
        <row r="1896">
          <cell r="D1896" t="str">
            <v>12.2.22</v>
          </cell>
          <cell r="E1896">
            <v>4.7124655796974196E-2</v>
          </cell>
          <cell r="F1896">
            <v>3.6159701770390074E-2</v>
          </cell>
          <cell r="G1896">
            <v>3.8263401873625001E-2</v>
          </cell>
          <cell r="H1896">
            <v>3.6915352687975557E-2</v>
          </cell>
          <cell r="I1896">
            <v>4.4848369914744161E-2</v>
          </cell>
          <cell r="J1896">
            <v>4.6389798322522595E-2</v>
          </cell>
          <cell r="K1896">
            <v>3.817799170882287E-2</v>
          </cell>
          <cell r="L1896">
            <v>3.4354693323056379E-2</v>
          </cell>
          <cell r="M1896">
            <v>3.4087345405616018E-2</v>
          </cell>
          <cell r="N1896">
            <v>2.9734134459403379E-2</v>
          </cell>
        </row>
        <row r="1897">
          <cell r="D1897" t="str">
            <v>12.2.23</v>
          </cell>
          <cell r="E1897">
            <v>4.2053427994556504E-2</v>
          </cell>
          <cell r="F1897">
            <v>3.5102330460528547E-2</v>
          </cell>
          <cell r="G1897">
            <v>3.646134422442452E-2</v>
          </cell>
          <cell r="H1897">
            <v>3.5976789363942177E-2</v>
          </cell>
          <cell r="I1897">
            <v>4.3000256780537462E-2</v>
          </cell>
          <cell r="J1897">
            <v>4.0229944684008263E-2</v>
          </cell>
          <cell r="K1897">
            <v>3.74196855754379E-2</v>
          </cell>
          <cell r="L1897">
            <v>3.0804477379710662E-2</v>
          </cell>
          <cell r="M1897">
            <v>3.3139319319562245E-2</v>
          </cell>
          <cell r="N1897">
            <v>3.0298133584167275E-2</v>
          </cell>
        </row>
        <row r="1898">
          <cell r="D1898" t="str">
            <v>12.2.24</v>
          </cell>
          <cell r="E1898">
            <v>3.6736643699319949E-2</v>
          </cell>
          <cell r="F1898">
            <v>3.5549224102811368E-2</v>
          </cell>
          <cell r="G1898">
            <v>3.4133815069743369E-2</v>
          </cell>
          <cell r="H1898">
            <v>3.5066228443609383E-2</v>
          </cell>
          <cell r="I1898">
            <v>3.4134378673551853E-2</v>
          </cell>
          <cell r="J1898">
            <v>3.6202277170562965E-2</v>
          </cell>
          <cell r="K1898">
            <v>3.7077401899416156E-2</v>
          </cell>
          <cell r="L1898">
            <v>2.8245815116130772E-2</v>
          </cell>
          <cell r="M1898">
            <v>3.2856927136210246E-2</v>
          </cell>
          <cell r="N1898">
            <v>3.5331998682115749E-2</v>
          </cell>
        </row>
        <row r="1899">
          <cell r="D1899" t="str">
            <v>12.3.1</v>
          </cell>
          <cell r="E1899">
            <v>3.3770963637372427E-2</v>
          </cell>
          <cell r="F1899">
            <v>3.5827280286001489E-2</v>
          </cell>
          <cell r="G1899">
            <v>3.4966737848379517E-2</v>
          </cell>
          <cell r="H1899">
            <v>3.6784509375974439E-2</v>
          </cell>
          <cell r="I1899">
            <v>3.8380591686855585E-2</v>
          </cell>
          <cell r="J1899">
            <v>3.3199789333582523E-2</v>
          </cell>
          <cell r="K1899">
            <v>3.8007894532599985E-2</v>
          </cell>
          <cell r="L1899">
            <v>2.9097851132317016E-2</v>
          </cell>
          <cell r="M1899">
            <v>3.4476875811930069E-2</v>
          </cell>
          <cell r="N1899">
            <v>3.0097093127685656E-2</v>
          </cell>
        </row>
        <row r="1900">
          <cell r="D1900" t="str">
            <v>12.3.2</v>
          </cell>
          <cell r="E1900">
            <v>3.2419508690263527E-2</v>
          </cell>
          <cell r="F1900">
            <v>3.596174900425763E-2</v>
          </cell>
          <cell r="G1900">
            <v>3.4751497158346897E-2</v>
          </cell>
          <cell r="H1900">
            <v>3.5323662256521018E-2</v>
          </cell>
          <cell r="I1900">
            <v>3.7064217466961112E-2</v>
          </cell>
          <cell r="J1900">
            <v>3.2039948353054633E-2</v>
          </cell>
          <cell r="K1900">
            <v>3.7828193311869297E-2</v>
          </cell>
          <cell r="L1900">
            <v>2.7972954892913911E-2</v>
          </cell>
          <cell r="M1900">
            <v>3.4771792587786329E-2</v>
          </cell>
          <cell r="N1900">
            <v>3.0808859377806547E-2</v>
          </cell>
        </row>
        <row r="1901">
          <cell r="D1901" t="str">
            <v>12.3.3</v>
          </cell>
          <cell r="E1901">
            <v>3.2580714569970325E-2</v>
          </cell>
          <cell r="F1901">
            <v>3.5515977203238153E-2</v>
          </cell>
          <cell r="G1901">
            <v>3.446358388546826E-2</v>
          </cell>
          <cell r="H1901">
            <v>3.4660231217948465E-2</v>
          </cell>
          <cell r="I1901">
            <v>3.9717003792393221E-2</v>
          </cell>
          <cell r="J1901">
            <v>3.090225182358709E-2</v>
          </cell>
          <cell r="K1901">
            <v>3.7498796078828049E-2</v>
          </cell>
          <cell r="L1901">
            <v>2.7273907791461972E-2</v>
          </cell>
          <cell r="M1901">
            <v>3.4153921665965141E-2</v>
          </cell>
          <cell r="N1901">
            <v>2.5711223444467034E-2</v>
          </cell>
        </row>
        <row r="1902">
          <cell r="D1902" t="str">
            <v>12.3.4</v>
          </cell>
          <cell r="E1902">
            <v>3.2268452603293758E-2</v>
          </cell>
          <cell r="F1902">
            <v>3.5717547765278433E-2</v>
          </cell>
          <cell r="G1902">
            <v>3.5219093045846264E-2</v>
          </cell>
          <cell r="H1902">
            <v>3.4802956538162462E-2</v>
          </cell>
          <cell r="I1902">
            <v>3.8011486175518104E-2</v>
          </cell>
          <cell r="J1902">
            <v>3.2532451087133651E-2</v>
          </cell>
          <cell r="K1902">
            <v>3.8489696772479168E-2</v>
          </cell>
          <cell r="L1902">
            <v>2.8000927133225342E-2</v>
          </cell>
          <cell r="M1902">
            <v>3.4652231732709468E-2</v>
          </cell>
          <cell r="N1902">
            <v>2.9753250418947275E-2</v>
          </cell>
        </row>
        <row r="1903">
          <cell r="D1903" t="str">
            <v>12.3.5</v>
          </cell>
          <cell r="E1903">
            <v>3.3406279368399926E-2</v>
          </cell>
          <cell r="F1903">
            <v>3.7312227598146147E-2</v>
          </cell>
          <cell r="G1903">
            <v>3.624825173906359E-2</v>
          </cell>
          <cell r="H1903">
            <v>3.6180404804750502E-2</v>
          </cell>
          <cell r="I1903">
            <v>3.5882492733394791E-2</v>
          </cell>
          <cell r="J1903">
            <v>3.3414738420277743E-2</v>
          </cell>
          <cell r="K1903">
            <v>3.8044500336822905E-2</v>
          </cell>
          <cell r="L1903">
            <v>3.2363633490246797E-2</v>
          </cell>
          <cell r="M1903">
            <v>3.6784959663943094E-2</v>
          </cell>
          <cell r="N1903">
            <v>2.9164454322410768E-2</v>
          </cell>
        </row>
        <row r="1904">
          <cell r="D1904" t="str">
            <v>12.3.6</v>
          </cell>
          <cell r="E1904">
            <v>3.6259891214807244E-2</v>
          </cell>
          <cell r="F1904">
            <v>3.9648747958220765E-2</v>
          </cell>
          <cell r="G1904">
            <v>4.0107030499921856E-2</v>
          </cell>
          <cell r="H1904">
            <v>4.013403777694597E-2</v>
          </cell>
          <cell r="I1904">
            <v>4.3348583398062954E-2</v>
          </cell>
          <cell r="J1904">
            <v>3.6667301868694158E-2</v>
          </cell>
          <cell r="K1904">
            <v>4.0294574689784375E-2</v>
          </cell>
          <cell r="L1904">
            <v>4.0849682120499213E-2</v>
          </cell>
          <cell r="M1904">
            <v>4.4400706457824381E-2</v>
          </cell>
          <cell r="N1904">
            <v>4.2415031176782914E-2</v>
          </cell>
        </row>
        <row r="1905">
          <cell r="D1905" t="str">
            <v>12.3.7</v>
          </cell>
          <cell r="E1905">
            <v>4.2647184156420818E-2</v>
          </cell>
          <cell r="F1905">
            <v>4.3196222978955735E-2</v>
          </cell>
          <cell r="G1905">
            <v>4.3252792826707562E-2</v>
          </cell>
          <cell r="H1905">
            <v>4.6539977884655498E-2</v>
          </cell>
          <cell r="I1905">
            <v>4.8943748166916358E-2</v>
          </cell>
          <cell r="J1905">
            <v>4.2245696166771853E-2</v>
          </cell>
          <cell r="K1905">
            <v>4.1453103014343587E-2</v>
          </cell>
          <cell r="L1905">
            <v>4.5528917005058109E-2</v>
          </cell>
          <cell r="M1905">
            <v>4.7793717671374046E-2</v>
          </cell>
          <cell r="N1905">
            <v>4.8364970678625496E-2</v>
          </cell>
        </row>
        <row r="1906">
          <cell r="D1906" t="str">
            <v>12.3.8</v>
          </cell>
          <cell r="E1906">
            <v>4.5334317449726436E-2</v>
          </cell>
          <cell r="F1906">
            <v>4.7153857529023693E-2</v>
          </cell>
          <cell r="G1906">
            <v>4.6453717876089234E-2</v>
          </cell>
          <cell r="H1906">
            <v>4.993755339992418E-2</v>
          </cell>
          <cell r="I1906">
            <v>4.9201305193845496E-2</v>
          </cell>
          <cell r="J1906">
            <v>4.5194804566936357E-2</v>
          </cell>
          <cell r="K1906">
            <v>4.358457291147385E-2</v>
          </cell>
          <cell r="L1906">
            <v>5.0252631997776062E-2</v>
          </cell>
          <cell r="M1906">
            <v>5.1580580520390364E-2</v>
          </cell>
          <cell r="N1906">
            <v>5.2983555949446044E-2</v>
          </cell>
        </row>
        <row r="1907">
          <cell r="D1907" t="str">
            <v>12.3.9</v>
          </cell>
          <cell r="E1907">
            <v>4.469506275209284E-2</v>
          </cell>
          <cell r="F1907">
            <v>4.7829194985481972E-2</v>
          </cell>
          <cell r="G1907">
            <v>4.7439754873896248E-2</v>
          </cell>
          <cell r="H1907">
            <v>4.9667874322420959E-2</v>
          </cell>
          <cell r="I1907">
            <v>4.8403363403775657E-2</v>
          </cell>
          <cell r="J1907">
            <v>4.5103095266848414E-2</v>
          </cell>
          <cell r="K1907">
            <v>4.5280087207071745E-2</v>
          </cell>
          <cell r="L1907">
            <v>5.2721531728810701E-2</v>
          </cell>
          <cell r="M1907">
            <v>5.1998763838644574E-2</v>
          </cell>
          <cell r="N1907">
            <v>6.1637851910774581E-2</v>
          </cell>
        </row>
        <row r="1908">
          <cell r="D1908" t="str">
            <v>12.3.10</v>
          </cell>
          <cell r="E1908">
            <v>4.5146565958245871E-2</v>
          </cell>
          <cell r="F1908">
            <v>4.7608807244604048E-2</v>
          </cell>
          <cell r="G1908">
            <v>4.7361927942538268E-2</v>
          </cell>
          <cell r="H1908">
            <v>4.8202534993094216E-2</v>
          </cell>
          <cell r="I1908">
            <v>4.2343753629473721E-2</v>
          </cell>
          <cell r="J1908">
            <v>4.1770723047768854E-2</v>
          </cell>
          <cell r="K1908">
            <v>4.4981355242030917E-2</v>
          </cell>
          <cell r="L1908">
            <v>5.3406069719312499E-2</v>
          </cell>
          <cell r="M1908">
            <v>4.8884308441835382E-2</v>
          </cell>
          <cell r="N1908">
            <v>6.6081949836862233E-2</v>
          </cell>
        </row>
        <row r="1909">
          <cell r="D1909" t="str">
            <v>12.3.11</v>
          </cell>
          <cell r="E1909">
            <v>4.3067997752582E-2</v>
          </cell>
          <cell r="F1909">
            <v>4.8847756998662922E-2</v>
          </cell>
          <cell r="G1909">
            <v>4.8819841015905779E-2</v>
          </cell>
          <cell r="H1909">
            <v>4.7740325659825084E-2</v>
          </cell>
          <cell r="I1909">
            <v>3.6417389413206477E-2</v>
          </cell>
          <cell r="J1909">
            <v>4.125737325699505E-2</v>
          </cell>
          <cell r="K1909">
            <v>4.7039338505890239E-2</v>
          </cell>
          <cell r="L1909">
            <v>5.4636682592961838E-2</v>
          </cell>
          <cell r="M1909">
            <v>5.1034655867501395E-2</v>
          </cell>
          <cell r="N1909">
            <v>5.7500685908962609E-2</v>
          </cell>
        </row>
        <row r="1910">
          <cell r="D1910" t="str">
            <v>12.3.12</v>
          </cell>
          <cell r="E1910">
            <v>4.1978699878152587E-2</v>
          </cell>
          <cell r="F1910">
            <v>4.8753916503259713E-2</v>
          </cell>
          <cell r="G1910">
            <v>4.8030687338663759E-2</v>
          </cell>
          <cell r="H1910">
            <v>4.8481540288921376E-2</v>
          </cell>
          <cell r="I1910">
            <v>3.9305652802406797E-2</v>
          </cell>
          <cell r="J1910">
            <v>4.0357577438976319E-2</v>
          </cell>
          <cell r="K1910">
            <v>4.6769827928517971E-2</v>
          </cell>
          <cell r="L1910">
            <v>5.4423084867518207E-2</v>
          </cell>
          <cell r="M1910">
            <v>5.0783927664983478E-2</v>
          </cell>
          <cell r="N1910">
            <v>4.5743910214023339E-2</v>
          </cell>
        </row>
        <row r="1911">
          <cell r="D1911" t="str">
            <v>12.3.13</v>
          </cell>
          <cell r="E1911">
            <v>4.1180480083456858E-2</v>
          </cell>
          <cell r="F1911">
            <v>4.5523693031837703E-2</v>
          </cell>
          <cell r="G1911">
            <v>4.633901629839645E-2</v>
          </cell>
          <cell r="H1911">
            <v>4.6496764778808979E-2</v>
          </cell>
          <cell r="I1911">
            <v>3.9355556071747386E-2</v>
          </cell>
          <cell r="J1911">
            <v>4.1226692204571723E-2</v>
          </cell>
          <cell r="K1911">
            <v>4.4812586258098586E-2</v>
          </cell>
          <cell r="L1911">
            <v>5.1939230706639174E-2</v>
          </cell>
          <cell r="M1911">
            <v>4.9936583803769162E-2</v>
          </cell>
          <cell r="N1911">
            <v>3.3946078673264553E-2</v>
          </cell>
        </row>
        <row r="1912">
          <cell r="D1912" t="str">
            <v>12.3.14</v>
          </cell>
          <cell r="E1912">
            <v>3.8862672088612368E-2</v>
          </cell>
          <cell r="F1912">
            <v>4.4273415669860899E-2</v>
          </cell>
          <cell r="G1912">
            <v>4.6695407250006406E-2</v>
          </cell>
          <cell r="H1912">
            <v>4.8484079364067158E-2</v>
          </cell>
          <cell r="I1912">
            <v>3.8955947027488155E-2</v>
          </cell>
          <cell r="J1912">
            <v>4.1491914266422299E-2</v>
          </cell>
          <cell r="K1912">
            <v>4.5853376455025713E-2</v>
          </cell>
          <cell r="L1912">
            <v>5.2700187490646366E-2</v>
          </cell>
          <cell r="M1912">
            <v>5.1028922539948E-2</v>
          </cell>
          <cell r="N1912">
            <v>3.9974774340885907E-2</v>
          </cell>
        </row>
        <row r="1913">
          <cell r="D1913" t="str">
            <v>12.3.15</v>
          </cell>
          <cell r="E1913">
            <v>3.9417621998908886E-2</v>
          </cell>
          <cell r="F1913">
            <v>4.3798932210990543E-2</v>
          </cell>
          <cell r="G1913">
            <v>4.6124804345967572E-2</v>
          </cell>
          <cell r="H1913">
            <v>4.6157944731951311E-2</v>
          </cell>
          <cell r="I1913">
            <v>4.5428311720069975E-2</v>
          </cell>
          <cell r="J1913">
            <v>4.1079114651999447E-2</v>
          </cell>
          <cell r="K1913">
            <v>4.5452170240146729E-2</v>
          </cell>
          <cell r="L1913">
            <v>5.1639261828216126E-2</v>
          </cell>
          <cell r="M1913">
            <v>5.1349918964309321E-2</v>
          </cell>
          <cell r="N1913">
            <v>4.2421939612377543E-2</v>
          </cell>
        </row>
        <row r="1914">
          <cell r="D1914" t="str">
            <v>12.3.16</v>
          </cell>
          <cell r="E1914">
            <v>4.153576839045265E-2</v>
          </cell>
          <cell r="F1914">
            <v>4.3350088017182237E-2</v>
          </cell>
          <cell r="G1914">
            <v>4.4116585947809976E-2</v>
          </cell>
          <cell r="H1914">
            <v>4.1902747757825758E-2</v>
          </cell>
          <cell r="I1914">
            <v>4.3900837736775708E-2</v>
          </cell>
          <cell r="J1914">
            <v>4.3796150050259455E-2</v>
          </cell>
          <cell r="K1914">
            <v>4.3249221390968859E-2</v>
          </cell>
          <cell r="L1914">
            <v>4.7717566164057333E-2</v>
          </cell>
          <cell r="M1914">
            <v>4.4473491750300992E-2</v>
          </cell>
          <cell r="N1914">
            <v>4.9662572267170919E-2</v>
          </cell>
        </row>
        <row r="1915">
          <cell r="D1915" t="str">
            <v>12.3.17</v>
          </cell>
          <cell r="E1915">
            <v>4.6541633328380495E-2</v>
          </cell>
          <cell r="F1915">
            <v>4.7254471030894286E-2</v>
          </cell>
          <cell r="G1915">
            <v>4.41560510940174E-2</v>
          </cell>
          <cell r="H1915">
            <v>3.9866116520697527E-2</v>
          </cell>
          <cell r="I1915">
            <v>3.3931670554697181E-2</v>
          </cell>
          <cell r="J1915">
            <v>5.0140412723883789E-2</v>
          </cell>
          <cell r="K1915">
            <v>4.681182421931316E-2</v>
          </cell>
          <cell r="L1915">
            <v>4.6248780175753283E-2</v>
          </cell>
          <cell r="M1915">
            <v>3.5665422581199986E-2</v>
          </cell>
          <cell r="N1915">
            <v>5.2457527924883597E-2</v>
          </cell>
        </row>
        <row r="1916">
          <cell r="D1916" t="str">
            <v>12.3.18</v>
          </cell>
          <cell r="E1916">
            <v>4.9250240443536798E-2</v>
          </cell>
          <cell r="F1916">
            <v>4.3076959169421315E-2</v>
          </cell>
          <cell r="G1916">
            <v>4.3634294570292539E-2</v>
          </cell>
          <cell r="H1916">
            <v>4.0161674633340472E-2</v>
          </cell>
          <cell r="I1916">
            <v>3.7566951425867877E-2</v>
          </cell>
          <cell r="J1916">
            <v>5.5285561824670308E-2</v>
          </cell>
          <cell r="K1916">
            <v>4.3917916750755501E-2</v>
          </cell>
          <cell r="L1916">
            <v>4.3755470755561285E-2</v>
          </cell>
          <cell r="M1916">
            <v>3.5987677540877921E-2</v>
          </cell>
          <cell r="N1916">
            <v>5.449749026404041E-2</v>
          </cell>
        </row>
        <row r="1917">
          <cell r="D1917" t="str">
            <v>12.3.19</v>
          </cell>
          <cell r="E1917">
            <v>5.1090233639344382E-2</v>
          </cell>
          <cell r="F1917">
            <v>4.0316546764002301E-2</v>
          </cell>
          <cell r="G1917">
            <v>4.195731368979666E-2</v>
          </cell>
          <cell r="H1917">
            <v>4.0286919397743114E-2</v>
          </cell>
          <cell r="I1917">
            <v>4.3256179390383703E-2</v>
          </cell>
          <cell r="J1917">
            <v>5.2720203238052918E-2</v>
          </cell>
          <cell r="K1917">
            <v>4.0280287150119609E-2</v>
          </cell>
          <cell r="L1917">
            <v>4.0859945167573866E-2</v>
          </cell>
          <cell r="M1917">
            <v>3.579358342760694E-2</v>
          </cell>
          <cell r="N1917">
            <v>4.0787403750688379E-2</v>
          </cell>
        </row>
        <row r="1918">
          <cell r="D1918" t="str">
            <v>12.3.20</v>
          </cell>
          <cell r="E1918">
            <v>5.1173602351121936E-2</v>
          </cell>
          <cell r="F1918">
            <v>3.9191167567664671E-2</v>
          </cell>
          <cell r="G1918">
            <v>3.9824618041587524E-2</v>
          </cell>
          <cell r="H1918">
            <v>3.8453072373700312E-2</v>
          </cell>
          <cell r="I1918">
            <v>4.3955973829755586E-2</v>
          </cell>
          <cell r="J1918">
            <v>4.9632484942787526E-2</v>
          </cell>
          <cell r="K1918">
            <v>3.799674227594154E-2</v>
          </cell>
          <cell r="L1918">
            <v>3.8673066927898334E-2</v>
          </cell>
          <cell r="M1918">
            <v>3.4859051036403826E-2</v>
          </cell>
          <cell r="N1918">
            <v>4.0195449512165755E-2</v>
          </cell>
        </row>
        <row r="1919">
          <cell r="D1919" t="str">
            <v>12.3.21</v>
          </cell>
          <cell r="E1919">
            <v>4.9718843596359814E-2</v>
          </cell>
          <cell r="F1919">
            <v>3.8197665678413047E-2</v>
          </cell>
          <cell r="G1919">
            <v>3.9129996288709161E-2</v>
          </cell>
          <cell r="H1919">
            <v>3.806268957003596E-2</v>
          </cell>
          <cell r="I1919">
            <v>4.7529609485858493E-2</v>
          </cell>
          <cell r="J1919">
            <v>4.8542145420683046E-2</v>
          </cell>
          <cell r="K1919">
            <v>3.7964413107749173E-2</v>
          </cell>
          <cell r="L1919">
            <v>3.6851723006635348E-2</v>
          </cell>
          <cell r="M1919">
            <v>3.4937569656433839E-2</v>
          </cell>
          <cell r="N1919">
            <v>3.564950150702588E-2</v>
          </cell>
        </row>
        <row r="1920">
          <cell r="D1920" t="str">
            <v>12.3.22</v>
          </cell>
          <cell r="E1920">
            <v>4.6900067429126037E-2</v>
          </cell>
          <cell r="F1920">
            <v>3.7442887727258303E-2</v>
          </cell>
          <cell r="G1920">
            <v>3.8431350199608937E-2</v>
          </cell>
          <cell r="H1920">
            <v>3.8383736090873123E-2</v>
          </cell>
          <cell r="I1920">
            <v>4.6828666377882883E-2</v>
          </cell>
          <cell r="J1920">
            <v>4.4242703048388225E-2</v>
          </cell>
          <cell r="K1920">
            <v>3.8300067155561793E-2</v>
          </cell>
          <cell r="L1920">
            <v>3.3301526862821493E-2</v>
          </cell>
          <cell r="M1920">
            <v>3.5056221569337603E-2</v>
          </cell>
          <cell r="N1920">
            <v>3.0865705933556642E-2</v>
          </cell>
        </row>
        <row r="1921">
          <cell r="D1921" t="str">
            <v>12.3.23</v>
          </cell>
          <cell r="E1921">
            <v>4.2819181827589078E-2</v>
          </cell>
          <cell r="F1921">
            <v>3.7203211641875421E-2</v>
          </cell>
          <cell r="G1921">
            <v>3.7249911689806035E-2</v>
          </cell>
          <cell r="H1921">
            <v>3.7168495663406145E-2</v>
          </cell>
          <cell r="I1921">
            <v>4.0536770285934255E-2</v>
          </cell>
          <cell r="J1921">
            <v>3.9925600053768752E-2</v>
          </cell>
          <cell r="K1921">
            <v>3.7914386092060597E-2</v>
          </cell>
          <cell r="L1921">
            <v>3.0965404656049307E-2</v>
          </cell>
          <cell r="M1921">
            <v>3.4943652577130731E-2</v>
          </cell>
          <cell r="N1921">
            <v>2.947671561128799E-2</v>
          </cell>
        </row>
        <row r="1922">
          <cell r="D1922" t="str">
            <v>12.3.24</v>
          </cell>
          <cell r="E1922">
            <v>3.7934016791783147E-2</v>
          </cell>
          <cell r="F1922">
            <v>3.6997675435468738E-2</v>
          </cell>
          <cell r="G1922">
            <v>3.5225734533173986E-2</v>
          </cell>
          <cell r="H1922">
            <v>3.6120150598406307E-2</v>
          </cell>
          <cell r="I1922">
            <v>4.1733938230728733E-2</v>
          </cell>
          <cell r="J1922">
            <v>3.7231266943885892E-2</v>
          </cell>
          <cell r="K1922">
            <v>3.8175068372546646E-2</v>
          </cell>
          <cell r="L1922">
            <v>2.8819961786046497E-2</v>
          </cell>
          <cell r="M1922">
            <v>3.4651462627793769E-2</v>
          </cell>
          <cell r="N1922">
            <v>2.9802004235857937E-2</v>
          </cell>
        </row>
        <row r="1923">
          <cell r="D1923" t="str">
            <v>12.4.1</v>
          </cell>
          <cell r="E1923">
            <v>3.4743881879279584E-2</v>
          </cell>
          <cell r="F1923">
            <v>3.692697050092688E-2</v>
          </cell>
          <cell r="G1923">
            <v>3.5385691849539332E-2</v>
          </cell>
          <cell r="H1923">
            <v>3.6528783019425866E-2</v>
          </cell>
          <cell r="I1923">
            <v>4.121164969131242E-2</v>
          </cell>
          <cell r="J1923">
            <v>3.4268338519417366E-2</v>
          </cell>
          <cell r="K1923">
            <v>3.9134893087830358E-2</v>
          </cell>
          <cell r="L1923">
            <v>3.0098685316179069E-2</v>
          </cell>
          <cell r="M1923">
            <v>3.5036246790698534E-2</v>
          </cell>
          <cell r="N1923">
            <v>4.2256083063905846E-2</v>
          </cell>
        </row>
        <row r="1924">
          <cell r="D1924" t="str">
            <v>12.4.2</v>
          </cell>
          <cell r="E1924">
            <v>3.3951350095325294E-2</v>
          </cell>
          <cell r="F1924">
            <v>3.6809837612917562E-2</v>
          </cell>
          <cell r="G1924">
            <v>3.4866733942168042E-2</v>
          </cell>
          <cell r="H1924">
            <v>3.5695475812693458E-2</v>
          </cell>
          <cell r="I1924">
            <v>4.1945566505020716E-2</v>
          </cell>
          <cell r="J1924">
            <v>3.2320788057657687E-2</v>
          </cell>
          <cell r="K1924">
            <v>3.8924754540566556E-2</v>
          </cell>
          <cell r="L1924">
            <v>2.9368116063703643E-2</v>
          </cell>
          <cell r="M1924">
            <v>3.5327649886610919E-2</v>
          </cell>
          <cell r="N1924">
            <v>3.9879057909157009E-2</v>
          </cell>
        </row>
        <row r="1925">
          <cell r="D1925" t="str">
            <v>12.4.3</v>
          </cell>
          <cell r="E1925">
            <v>3.325583196242253E-2</v>
          </cell>
          <cell r="F1925">
            <v>3.6768361732643813E-2</v>
          </cell>
          <cell r="G1925">
            <v>3.482555362103814E-2</v>
          </cell>
          <cell r="H1925">
            <v>3.4961245347348631E-2</v>
          </cell>
          <cell r="I1925">
            <v>4.4733619668459387E-2</v>
          </cell>
          <cell r="J1925">
            <v>3.2846283616196896E-2</v>
          </cell>
          <cell r="K1925">
            <v>3.8747176054085189E-2</v>
          </cell>
          <cell r="L1925">
            <v>2.8684980599499761E-2</v>
          </cell>
          <cell r="M1925">
            <v>3.4413375932242224E-2</v>
          </cell>
          <cell r="N1925">
            <v>2.7422042323800352E-2</v>
          </cell>
        </row>
        <row r="1926">
          <cell r="D1926" t="str">
            <v>12.4.4</v>
          </cell>
          <cell r="E1926">
            <v>3.3440621875596335E-2</v>
          </cell>
          <cell r="F1926">
            <v>3.6975581752858734E-2</v>
          </cell>
          <cell r="G1926">
            <v>3.5515348767598806E-2</v>
          </cell>
          <cell r="H1926">
            <v>3.4606507409416447E-2</v>
          </cell>
          <cell r="I1926">
            <v>4.3073759917821773E-2</v>
          </cell>
          <cell r="J1926">
            <v>3.3511439755108202E-2</v>
          </cell>
          <cell r="K1926">
            <v>3.9582821346259137E-2</v>
          </cell>
          <cell r="L1926">
            <v>2.9541779501536219E-2</v>
          </cell>
          <cell r="M1926">
            <v>3.4963591560104222E-2</v>
          </cell>
          <cell r="N1926">
            <v>4.0455643445238207E-2</v>
          </cell>
        </row>
        <row r="1927">
          <cell r="D1927" t="str">
            <v>12.4.5</v>
          </cell>
          <cell r="E1927">
            <v>3.4879458592941885E-2</v>
          </cell>
          <cell r="F1927">
            <v>3.7374463740652633E-2</v>
          </cell>
          <cell r="G1927">
            <v>3.6389527398519229E-2</v>
          </cell>
          <cell r="H1927">
            <v>3.4367076816351941E-2</v>
          </cell>
          <cell r="I1927">
            <v>4.6534064268044191E-2</v>
          </cell>
          <cell r="J1927">
            <v>3.2658850712321233E-2</v>
          </cell>
          <cell r="K1927">
            <v>3.9251899906150821E-2</v>
          </cell>
          <cell r="L1927">
            <v>3.28540077853113E-2</v>
          </cell>
          <cell r="M1927">
            <v>3.5483041695585367E-2</v>
          </cell>
          <cell r="N1927">
            <v>4.3170513618342385E-2</v>
          </cell>
        </row>
        <row r="1928">
          <cell r="D1928" t="str">
            <v>12.4.6</v>
          </cell>
          <cell r="E1928">
            <v>3.7408857432097285E-2</v>
          </cell>
          <cell r="F1928">
            <v>4.0003394573375761E-2</v>
          </cell>
          <cell r="G1928">
            <v>3.9853753389781088E-2</v>
          </cell>
          <cell r="H1928">
            <v>3.7767271478503464E-2</v>
          </cell>
          <cell r="I1928">
            <v>4.6192347231796459E-2</v>
          </cell>
          <cell r="J1928">
            <v>3.625905310885872E-2</v>
          </cell>
          <cell r="K1928">
            <v>4.1183499337007129E-2</v>
          </cell>
          <cell r="L1928">
            <v>3.9911888740836607E-2</v>
          </cell>
          <cell r="M1928">
            <v>4.4430324763666276E-2</v>
          </cell>
          <cell r="N1928">
            <v>5.1540766055546951E-2</v>
          </cell>
        </row>
        <row r="1929">
          <cell r="D1929" t="str">
            <v>12.4.7</v>
          </cell>
          <cell r="E1929">
            <v>4.4232397913741048E-2</v>
          </cell>
          <cell r="F1929">
            <v>4.3009139234125499E-2</v>
          </cell>
          <cell r="G1929">
            <v>4.3231464380805495E-2</v>
          </cell>
          <cell r="H1929">
            <v>4.1688480189059671E-2</v>
          </cell>
          <cell r="I1929">
            <v>5.0527952022225188E-2</v>
          </cell>
          <cell r="J1929">
            <v>4.1177360745302337E-2</v>
          </cell>
          <cell r="K1929">
            <v>4.2005928368346872E-2</v>
          </cell>
          <cell r="L1929">
            <v>4.4154646435938173E-2</v>
          </cell>
          <cell r="M1929">
            <v>4.7350700019241479E-2</v>
          </cell>
          <cell r="N1929">
            <v>4.2848732920537959E-2</v>
          </cell>
        </row>
        <row r="1930">
          <cell r="D1930" t="str">
            <v>12.4.8</v>
          </cell>
          <cell r="E1930">
            <v>4.7253819693782076E-2</v>
          </cell>
          <cell r="F1930">
            <v>4.5555167346656149E-2</v>
          </cell>
          <cell r="G1930">
            <v>4.5321648029186444E-2</v>
          </cell>
          <cell r="H1930">
            <v>4.6085105461265277E-2</v>
          </cell>
          <cell r="I1930">
            <v>5.0731161031157913E-2</v>
          </cell>
          <cell r="J1930">
            <v>4.4544750431478743E-2</v>
          </cell>
          <cell r="K1930">
            <v>4.2069829847678986E-2</v>
          </cell>
          <cell r="L1930">
            <v>4.7645212830800657E-2</v>
          </cell>
          <cell r="M1930">
            <v>5.0450019198014888E-2</v>
          </cell>
          <cell r="N1930">
            <v>4.2753582714197935E-2</v>
          </cell>
        </row>
        <row r="1931">
          <cell r="D1931" t="str">
            <v>12.4.9</v>
          </cell>
          <cell r="E1931">
            <v>4.4722133194314971E-2</v>
          </cell>
          <cell r="F1931">
            <v>4.6923748794802635E-2</v>
          </cell>
          <cell r="G1931">
            <v>4.7518147576401056E-2</v>
          </cell>
          <cell r="H1931">
            <v>4.8717557548728155E-2</v>
          </cell>
          <cell r="I1931">
            <v>4.7185547238506195E-2</v>
          </cell>
          <cell r="J1931">
            <v>4.6242184043487435E-2</v>
          </cell>
          <cell r="K1931">
            <v>4.2841093069217746E-2</v>
          </cell>
          <cell r="L1931">
            <v>5.1523372955387836E-2</v>
          </cell>
          <cell r="M1931">
            <v>5.2704243326191225E-2</v>
          </cell>
          <cell r="N1931">
            <v>5.0009712735348467E-2</v>
          </cell>
        </row>
        <row r="1932">
          <cell r="D1932" t="str">
            <v>12.4.10</v>
          </cell>
          <cell r="E1932">
            <v>4.4888760621287105E-2</v>
          </cell>
          <cell r="F1932">
            <v>4.7012977720795067E-2</v>
          </cell>
          <cell r="G1932">
            <v>4.732925968482226E-2</v>
          </cell>
          <cell r="H1932">
            <v>4.8990967318862516E-2</v>
          </cell>
          <cell r="I1932">
            <v>4.4618276190118648E-2</v>
          </cell>
          <cell r="J1932">
            <v>4.1892109601100576E-2</v>
          </cell>
          <cell r="K1932">
            <v>4.3401205068961252E-2</v>
          </cell>
          <cell r="L1932">
            <v>5.2867550327202188E-2</v>
          </cell>
          <cell r="M1932">
            <v>4.9457788614647266E-2</v>
          </cell>
          <cell r="N1932">
            <v>4.7187335186249728E-2</v>
          </cell>
        </row>
        <row r="1933">
          <cell r="D1933" t="str">
            <v>12.4.11</v>
          </cell>
          <cell r="E1933">
            <v>4.3516930292377964E-2</v>
          </cell>
          <cell r="F1933">
            <v>4.6273633068146809E-2</v>
          </cell>
          <cell r="G1933">
            <v>4.7139982115786114E-2</v>
          </cell>
          <cell r="H1933">
            <v>4.6979890457438535E-2</v>
          </cell>
          <cell r="I1933">
            <v>4.3507815638946151E-2</v>
          </cell>
          <cell r="J1933">
            <v>4.3162437316379192E-2</v>
          </cell>
          <cell r="K1933">
            <v>4.3522811832611003E-2</v>
          </cell>
          <cell r="L1933">
            <v>5.1986515871317258E-2</v>
          </cell>
          <cell r="M1933">
            <v>4.9089037246929937E-2</v>
          </cell>
          <cell r="N1933">
            <v>4.4412162025231364E-2</v>
          </cell>
        </row>
        <row r="1934">
          <cell r="D1934" t="str">
            <v>12.4.12</v>
          </cell>
          <cell r="E1934">
            <v>4.1667772079991713E-2</v>
          </cell>
          <cell r="F1934">
            <v>4.6118604245781535E-2</v>
          </cell>
          <cell r="G1934">
            <v>4.6813828688675244E-2</v>
          </cell>
          <cell r="H1934">
            <v>4.8681009499165026E-2</v>
          </cell>
          <cell r="I1934">
            <v>3.8282851923416399E-2</v>
          </cell>
          <cell r="J1934">
            <v>4.2156253882151426E-2</v>
          </cell>
          <cell r="K1934">
            <v>4.4007144882246725E-2</v>
          </cell>
          <cell r="L1934">
            <v>5.2865246669776905E-2</v>
          </cell>
          <cell r="M1934">
            <v>4.9147004996698364E-2</v>
          </cell>
          <cell r="N1934">
            <v>4.054510935353714E-2</v>
          </cell>
        </row>
        <row r="1935">
          <cell r="D1935" t="str">
            <v>12.4.13</v>
          </cell>
          <cell r="E1935">
            <v>3.9785510951979186E-2</v>
          </cell>
          <cell r="F1935">
            <v>4.5065842684082598E-2</v>
          </cell>
          <cell r="G1935">
            <v>4.6357529595507541E-2</v>
          </cell>
          <cell r="H1935">
            <v>4.801175983120639E-2</v>
          </cell>
          <cell r="I1935">
            <v>3.4883094911547369E-2</v>
          </cell>
          <cell r="J1935">
            <v>4.150412655874109E-2</v>
          </cell>
          <cell r="K1935">
            <v>4.4321588906250056E-2</v>
          </cell>
          <cell r="L1935">
            <v>5.1814873185612127E-2</v>
          </cell>
          <cell r="M1935">
            <v>5.0923929452118731E-2</v>
          </cell>
          <cell r="N1935">
            <v>3.4128772582109682E-2</v>
          </cell>
        </row>
        <row r="1936">
          <cell r="D1936" t="str">
            <v>12.4.14</v>
          </cell>
          <cell r="E1936">
            <v>3.9255586709374693E-2</v>
          </cell>
          <cell r="F1936">
            <v>4.4479908522083333E-2</v>
          </cell>
          <cell r="G1936">
            <v>4.6061051097480328E-2</v>
          </cell>
          <cell r="H1936">
            <v>4.9433046921565374E-2</v>
          </cell>
          <cell r="I1936">
            <v>3.8052324722245082E-2</v>
          </cell>
          <cell r="J1936">
            <v>3.9609055437661966E-2</v>
          </cell>
          <cell r="K1936">
            <v>4.459640131172591E-2</v>
          </cell>
          <cell r="L1936">
            <v>5.2322607365153824E-2</v>
          </cell>
          <cell r="M1936">
            <v>5.1472754549251654E-2</v>
          </cell>
          <cell r="N1936">
            <v>3.477208683432545E-2</v>
          </cell>
        </row>
        <row r="1937">
          <cell r="D1937" t="str">
            <v>12.4.15</v>
          </cell>
          <cell r="E1937">
            <v>3.8860411359691309E-2</v>
          </cell>
          <cell r="F1937">
            <v>4.438387524682931E-2</v>
          </cell>
          <cell r="G1937">
            <v>4.5378356006286889E-2</v>
          </cell>
          <cell r="H1937">
            <v>4.6547502510051145E-2</v>
          </cell>
          <cell r="I1937">
            <v>3.6498223119338161E-2</v>
          </cell>
          <cell r="J1937">
            <v>3.947367018117881E-2</v>
          </cell>
          <cell r="K1937">
            <v>4.5762298648978891E-2</v>
          </cell>
          <cell r="L1937">
            <v>5.0896373985284363E-2</v>
          </cell>
          <cell r="M1937">
            <v>5.1404705451697404E-2</v>
          </cell>
          <cell r="N1937">
            <v>4.4719114119450336E-2</v>
          </cell>
        </row>
        <row r="1938">
          <cell r="D1938" t="str">
            <v>12.4.16</v>
          </cell>
          <cell r="E1938">
            <v>4.1305895447846463E-2</v>
          </cell>
          <cell r="F1938">
            <v>4.4255132054764647E-2</v>
          </cell>
          <cell r="G1938">
            <v>4.3884788359237967E-2</v>
          </cell>
          <cell r="H1938">
            <v>4.2180944722709772E-2</v>
          </cell>
          <cell r="I1938">
            <v>3.8473919513576427E-2</v>
          </cell>
          <cell r="J1938">
            <v>4.2794208142791237E-2</v>
          </cell>
          <cell r="K1938">
            <v>4.5811010010339229E-2</v>
          </cell>
          <cell r="L1938">
            <v>4.6512325301431887E-2</v>
          </cell>
          <cell r="M1938">
            <v>4.4423372110020884E-2</v>
          </cell>
          <cell r="N1938">
            <v>4.4173174364112403E-2</v>
          </cell>
        </row>
        <row r="1939">
          <cell r="D1939" t="str">
            <v>12.4.17</v>
          </cell>
          <cell r="E1939">
            <v>4.5851890397564925E-2</v>
          </cell>
          <cell r="F1939">
            <v>4.8534025632756057E-2</v>
          </cell>
          <cell r="G1939">
            <v>4.4735434434555223E-2</v>
          </cell>
          <cell r="H1939">
            <v>4.0850327154669533E-2</v>
          </cell>
          <cell r="I1939">
            <v>3.6605898333190882E-2</v>
          </cell>
          <cell r="J1939">
            <v>4.7991608090525148E-2</v>
          </cell>
          <cell r="K1939">
            <v>4.823111333678283E-2</v>
          </cell>
          <cell r="L1939">
            <v>4.6231103963695862E-2</v>
          </cell>
          <cell r="M1939">
            <v>3.5633566647008036E-2</v>
          </cell>
          <cell r="N1939">
            <v>4.3316081076872952E-2</v>
          </cell>
        </row>
        <row r="1940">
          <cell r="D1940" t="str">
            <v>12.4.18</v>
          </cell>
          <cell r="E1940">
            <v>4.8563563467102826E-2</v>
          </cell>
          <cell r="F1940">
            <v>4.3982296039508283E-2</v>
          </cell>
          <cell r="G1940">
            <v>4.339950122606398E-2</v>
          </cell>
          <cell r="H1940">
            <v>4.0722700898527378E-2</v>
          </cell>
          <cell r="I1940">
            <v>3.4849066987881747E-2</v>
          </cell>
          <cell r="J1940">
            <v>5.2627036997441076E-2</v>
          </cell>
          <cell r="K1940">
            <v>4.3874810634153612E-2</v>
          </cell>
          <cell r="L1940">
            <v>4.3947142135811322E-2</v>
          </cell>
          <cell r="M1940">
            <v>3.5582812275396704E-2</v>
          </cell>
          <cell r="N1940">
            <v>5.151580457284477E-2</v>
          </cell>
        </row>
        <row r="1941">
          <cell r="D1941" t="str">
            <v>12.4.19</v>
          </cell>
          <cell r="E1941">
            <v>4.9711421193924125E-2</v>
          </cell>
          <cell r="F1941">
            <v>3.9321402615944953E-2</v>
          </cell>
          <cell r="G1941">
            <v>4.2222880050607883E-2</v>
          </cell>
          <cell r="H1941">
            <v>4.0994359164689076E-2</v>
          </cell>
          <cell r="I1941">
            <v>3.6428889227925587E-2</v>
          </cell>
          <cell r="J1941">
            <v>5.3249185042389291E-2</v>
          </cell>
          <cell r="K1941">
            <v>4.1139868512279153E-2</v>
          </cell>
          <cell r="L1941">
            <v>4.1279210460350636E-2</v>
          </cell>
          <cell r="M1941">
            <v>3.581442254995873E-2</v>
          </cell>
          <cell r="N1941">
            <v>3.6698569583469468E-2</v>
          </cell>
        </row>
        <row r="1942">
          <cell r="D1942" t="str">
            <v>12.4.20</v>
          </cell>
          <cell r="E1942">
            <v>4.9496780163963638E-2</v>
          </cell>
          <cell r="F1942">
            <v>3.9323854633696871E-2</v>
          </cell>
          <cell r="G1942">
            <v>4.1606397103652951E-2</v>
          </cell>
          <cell r="H1942">
            <v>4.019707455632799E-2</v>
          </cell>
          <cell r="I1942">
            <v>4.3056346567213535E-2</v>
          </cell>
          <cell r="J1942">
            <v>5.1273278052840661E-2</v>
          </cell>
          <cell r="K1942">
            <v>3.8972950982673615E-2</v>
          </cell>
          <cell r="L1942">
            <v>3.9950754540087792E-2</v>
          </cell>
          <cell r="M1942">
            <v>3.6068715857038844E-2</v>
          </cell>
          <cell r="N1942">
            <v>4.5688163363759977E-2</v>
          </cell>
        </row>
        <row r="1943">
          <cell r="D1943" t="str">
            <v>12.4.21</v>
          </cell>
          <cell r="E1943">
            <v>4.8814856632154777E-2</v>
          </cell>
          <cell r="F1943">
            <v>3.779936163679444E-2</v>
          </cell>
          <cell r="G1943">
            <v>4.0707127207299888E-2</v>
          </cell>
          <cell r="H1943">
            <v>3.9185872929437683E-2</v>
          </cell>
          <cell r="I1943">
            <v>4.5178219253254819E-2</v>
          </cell>
          <cell r="J1943">
            <v>4.9206549036833767E-2</v>
          </cell>
          <cell r="K1943">
            <v>3.7814760270244732E-2</v>
          </cell>
          <cell r="L1943">
            <v>3.8526447610579828E-2</v>
          </cell>
          <cell r="M1943">
            <v>3.510594714349357E-2</v>
          </cell>
          <cell r="N1943">
            <v>4.2514100766292792E-2</v>
          </cell>
        </row>
        <row r="1944">
          <cell r="D1944" t="str">
            <v>12.4.22</v>
          </cell>
          <cell r="E1944">
            <v>4.6228558748822021E-2</v>
          </cell>
          <cell r="F1944">
            <v>3.7897050024031001E-2</v>
          </cell>
          <cell r="G1944">
            <v>3.9566151612138577E-2</v>
          </cell>
          <cell r="H1944">
            <v>4.0178099929957356E-2</v>
          </cell>
          <cell r="I1944">
            <v>4.26005640967064E-2</v>
          </cell>
          <cell r="J1944">
            <v>4.4410769478462751E-2</v>
          </cell>
          <cell r="K1944">
            <v>3.8840084651352122E-2</v>
          </cell>
          <cell r="L1944">
            <v>3.5144409076641965E-2</v>
          </cell>
          <cell r="M1944">
            <v>3.5649557750392441E-2</v>
          </cell>
          <cell r="N1944">
            <v>4.0072818329340315E-2</v>
          </cell>
        </row>
        <row r="1945">
          <cell r="D1945" t="str">
            <v>12.4.23</v>
          </cell>
          <cell r="E1945">
            <v>4.2083293478969511E-2</v>
          </cell>
          <cell r="F1945">
            <v>3.756443381598279E-2</v>
          </cell>
          <cell r="G1945">
            <v>3.6434340306116073E-2</v>
          </cell>
          <cell r="H1945">
            <v>3.8242746423618627E-2</v>
          </cell>
          <cell r="I1945">
            <v>3.8585269104162982E-2</v>
          </cell>
          <cell r="J1945">
            <v>3.9964016544047139E-2</v>
          </cell>
          <cell r="K1945">
            <v>3.7640460103009254E-2</v>
          </cell>
          <cell r="L1945">
            <v>3.1545476481025063E-2</v>
          </cell>
          <cell r="M1945">
            <v>3.4885113482081884E-2</v>
          </cell>
          <cell r="N1945">
            <v>3.8665830992473491E-2</v>
          </cell>
        </row>
        <row r="1946">
          <cell r="D1946" t="str">
            <v>12.4.24</v>
          </cell>
          <cell r="E1946">
            <v>3.6080415815448845E-2</v>
          </cell>
          <cell r="F1946">
            <v>3.7640936769842752E-2</v>
          </cell>
          <cell r="G1946">
            <v>3.5455503556731452E-2</v>
          </cell>
          <cell r="H1946">
            <v>3.8386194598980607E-2</v>
          </cell>
          <cell r="I1946">
            <v>3.6243572836131582E-2</v>
          </cell>
          <cell r="J1946">
            <v>3.6856646647627257E-2</v>
          </cell>
          <cell r="K1946">
            <v>3.8321595291248803E-2</v>
          </cell>
          <cell r="L1946">
            <v>3.0327272796835586E-2</v>
          </cell>
          <cell r="M1946">
            <v>3.5182078700910578E-2</v>
          </cell>
          <cell r="N1946">
            <v>3.1254742063854937E-2</v>
          </cell>
        </row>
        <row r="1947">
          <cell r="D1947" t="str">
            <v>12.5.1</v>
          </cell>
          <cell r="E1947">
            <v>3.3527734342676141E-2</v>
          </cell>
          <cell r="F1947">
            <v>3.5582762329151675E-2</v>
          </cell>
          <cell r="G1947">
            <v>3.3437409023630016E-2</v>
          </cell>
          <cell r="H1947">
            <v>3.626319376001156E-2</v>
          </cell>
          <cell r="I1947">
            <v>3.4440587866278863E-2</v>
          </cell>
          <cell r="J1947">
            <v>3.3487231672579464E-2</v>
          </cell>
          <cell r="K1947">
            <v>3.7903978664395384E-2</v>
          </cell>
          <cell r="L1947">
            <v>2.7152730704610856E-2</v>
          </cell>
          <cell r="M1947">
            <v>3.2426118408843033E-2</v>
          </cell>
          <cell r="N1947">
            <v>2.6687627728485798E-2</v>
          </cell>
        </row>
        <row r="1948">
          <cell r="D1948" t="str">
            <v>12.5.2</v>
          </cell>
          <cell r="E1948">
            <v>3.3389548786068465E-2</v>
          </cell>
          <cell r="F1948">
            <v>3.4974165663992911E-2</v>
          </cell>
          <cell r="G1948">
            <v>3.2994850472120654E-2</v>
          </cell>
          <cell r="H1948">
            <v>3.4245529960536751E-2</v>
          </cell>
          <cell r="I1948">
            <v>3.8248832409331981E-2</v>
          </cell>
          <cell r="J1948">
            <v>3.1561371323637802E-2</v>
          </cell>
          <cell r="K1948">
            <v>3.7281077197175126E-2</v>
          </cell>
          <cell r="L1948">
            <v>2.579318949752846E-2</v>
          </cell>
          <cell r="M1948">
            <v>3.2018163259598977E-2</v>
          </cell>
          <cell r="N1948">
            <v>2.4647792319302166E-2</v>
          </cell>
        </row>
        <row r="1949">
          <cell r="D1949" t="str">
            <v>12.5.3</v>
          </cell>
          <cell r="E1949">
            <v>3.2763966313913345E-2</v>
          </cell>
          <cell r="F1949">
            <v>3.5775981701966636E-2</v>
          </cell>
          <cell r="G1949">
            <v>3.3344022631586069E-2</v>
          </cell>
          <cell r="H1949">
            <v>3.2843523236579457E-2</v>
          </cell>
          <cell r="I1949">
            <v>4.4172633543372239E-2</v>
          </cell>
          <cell r="J1949">
            <v>3.246038100319322E-2</v>
          </cell>
          <cell r="K1949">
            <v>3.7894126891973953E-2</v>
          </cell>
          <cell r="L1949">
            <v>2.5793029233877492E-2</v>
          </cell>
          <cell r="M1949">
            <v>3.0586069876877783E-2</v>
          </cell>
          <cell r="N1949">
            <v>2.518932886478133E-2</v>
          </cell>
        </row>
        <row r="1950">
          <cell r="D1950" t="str">
            <v>12.5.4</v>
          </cell>
          <cell r="E1950">
            <v>3.3231520948700549E-2</v>
          </cell>
          <cell r="F1950">
            <v>3.5774440803150079E-2</v>
          </cell>
          <cell r="G1950">
            <v>3.3696108798173779E-2</v>
          </cell>
          <cell r="H1950">
            <v>3.2237841701037939E-2</v>
          </cell>
          <cell r="I1950">
            <v>4.2591123034752876E-2</v>
          </cell>
          <cell r="J1950">
            <v>3.2774194788767551E-2</v>
          </cell>
          <cell r="K1950">
            <v>3.8274253741711589E-2</v>
          </cell>
          <cell r="L1950">
            <v>2.6343855402244203E-2</v>
          </cell>
          <cell r="M1950">
            <v>3.084561992022351E-2</v>
          </cell>
          <cell r="N1950">
            <v>3.5006708319773032E-2</v>
          </cell>
        </row>
        <row r="1951">
          <cell r="D1951" t="str">
            <v>12.5.5</v>
          </cell>
          <cell r="E1951">
            <v>3.4395160589647394E-2</v>
          </cell>
          <cell r="F1951">
            <v>3.5933293462965567E-2</v>
          </cell>
          <cell r="G1951">
            <v>3.5355956143891365E-2</v>
          </cell>
          <cell r="H1951">
            <v>3.3438009999481266E-2</v>
          </cell>
          <cell r="I1951">
            <v>4.3323104401838043E-2</v>
          </cell>
          <cell r="J1951">
            <v>3.4048078845607753E-2</v>
          </cell>
          <cell r="K1951">
            <v>3.9097962959962838E-2</v>
          </cell>
          <cell r="L1951">
            <v>3.1143677780807035E-2</v>
          </cell>
          <cell r="M1951">
            <v>3.4257110098157101E-2</v>
          </cell>
          <cell r="N1951">
            <v>3.8521920410841903E-2</v>
          </cell>
        </row>
        <row r="1952">
          <cell r="D1952" t="str">
            <v>12.5.6</v>
          </cell>
          <cell r="E1952">
            <v>3.7596422035606945E-2</v>
          </cell>
          <cell r="F1952">
            <v>3.8507388282968041E-2</v>
          </cell>
          <cell r="G1952">
            <v>3.8511292041366746E-2</v>
          </cell>
          <cell r="H1952">
            <v>3.6513468974075557E-2</v>
          </cell>
          <cell r="I1952">
            <v>4.1240157838601285E-2</v>
          </cell>
          <cell r="J1952">
            <v>3.7072703290823524E-2</v>
          </cell>
          <cell r="K1952">
            <v>4.0114430104941749E-2</v>
          </cell>
          <cell r="L1952">
            <v>3.9873004617380713E-2</v>
          </cell>
          <cell r="M1952">
            <v>4.3855774388647226E-2</v>
          </cell>
          <cell r="N1952">
            <v>4.55530609111615E-2</v>
          </cell>
        </row>
        <row r="1953">
          <cell r="D1953" t="str">
            <v>12.5.7</v>
          </cell>
          <cell r="E1953">
            <v>4.3400906156550144E-2</v>
          </cell>
          <cell r="F1953">
            <v>4.2479486901239399E-2</v>
          </cell>
          <cell r="G1953">
            <v>4.2696415447181904E-2</v>
          </cell>
          <cell r="H1953">
            <v>4.2317238132100088E-2</v>
          </cell>
          <cell r="I1953">
            <v>4.0979125942050602E-2</v>
          </cell>
          <cell r="J1953">
            <v>4.3416157388744381E-2</v>
          </cell>
          <cell r="K1953">
            <v>4.2609286216690023E-2</v>
          </cell>
          <cell r="L1953">
            <v>4.5860824456627633E-2</v>
          </cell>
          <cell r="M1953">
            <v>4.791355768032967E-2</v>
          </cell>
          <cell r="N1953">
            <v>4.021696800182803E-2</v>
          </cell>
        </row>
        <row r="1954">
          <cell r="D1954" t="str">
            <v>12.5.8</v>
          </cell>
          <cell r="E1954">
            <v>4.6696381563696258E-2</v>
          </cell>
          <cell r="F1954">
            <v>4.5652921320025443E-2</v>
          </cell>
          <cell r="G1954">
            <v>4.6577785011437611E-2</v>
          </cell>
          <cell r="H1954">
            <v>4.7561490336805248E-2</v>
          </cell>
          <cell r="I1954">
            <v>4.4466730491316324E-2</v>
          </cell>
          <cell r="J1954">
            <v>4.3858143821077847E-2</v>
          </cell>
          <cell r="K1954">
            <v>4.5233764708485724E-2</v>
          </cell>
          <cell r="L1954">
            <v>5.0802492494267652E-2</v>
          </cell>
          <cell r="M1954">
            <v>5.3868908399411199E-2</v>
          </cell>
          <cell r="N1954">
            <v>4.947394786588518E-2</v>
          </cell>
        </row>
        <row r="1955">
          <cell r="D1955" t="str">
            <v>12.5.9</v>
          </cell>
          <cell r="E1955">
            <v>4.549256081257759E-2</v>
          </cell>
          <cell r="F1955">
            <v>4.7461551305953767E-2</v>
          </cell>
          <cell r="G1955">
            <v>4.7946300726992026E-2</v>
          </cell>
          <cell r="H1955">
            <v>4.9023017782619221E-2</v>
          </cell>
          <cell r="I1955">
            <v>4.5916587492552771E-2</v>
          </cell>
          <cell r="J1955">
            <v>4.192283380088626E-2</v>
          </cell>
          <cell r="K1955">
            <v>4.6030949924063883E-2</v>
          </cell>
          <cell r="L1955">
            <v>5.2709975123999386E-2</v>
          </cell>
          <cell r="M1955">
            <v>5.3842611777327506E-2</v>
          </cell>
          <cell r="N1955">
            <v>4.7507176911250323E-2</v>
          </cell>
        </row>
        <row r="1956">
          <cell r="D1956" t="str">
            <v>12.5.10</v>
          </cell>
          <cell r="E1956">
            <v>4.3255328907890189E-2</v>
          </cell>
          <cell r="F1956">
            <v>4.8788265187005353E-2</v>
          </cell>
          <cell r="G1956">
            <v>4.918798805066163E-2</v>
          </cell>
          <cell r="H1956">
            <v>5.0636450534400745E-2</v>
          </cell>
          <cell r="I1956">
            <v>4.8697995347838259E-2</v>
          </cell>
          <cell r="J1956">
            <v>4.0799761802973608E-2</v>
          </cell>
          <cell r="K1956">
            <v>4.7263314030483373E-2</v>
          </cell>
          <cell r="L1956">
            <v>5.5226262379827688E-2</v>
          </cell>
          <cell r="M1956">
            <v>5.3105591345090478E-2</v>
          </cell>
          <cell r="N1956">
            <v>4.5388546502063108E-2</v>
          </cell>
        </row>
        <row r="1957">
          <cell r="D1957" t="str">
            <v>12.5.11</v>
          </cell>
          <cell r="E1957">
            <v>4.1323174528053189E-2</v>
          </cell>
          <cell r="F1957">
            <v>4.862146289011355E-2</v>
          </cell>
          <cell r="G1957">
            <v>4.8535652387286521E-2</v>
          </cell>
          <cell r="H1957">
            <v>4.846632723229307E-2</v>
          </cell>
          <cell r="I1957">
            <v>4.7731221780950392E-2</v>
          </cell>
          <cell r="J1957">
            <v>4.2497743227675223E-2</v>
          </cell>
          <cell r="K1957">
            <v>4.667414435840863E-2</v>
          </cell>
          <cell r="L1957">
            <v>5.3496980601995897E-2</v>
          </cell>
          <cell r="M1957">
            <v>5.0952843403694922E-2</v>
          </cell>
          <cell r="N1957">
            <v>5.3163225275143777E-2</v>
          </cell>
        </row>
        <row r="1958">
          <cell r="D1958" t="str">
            <v>12.5.12</v>
          </cell>
          <cell r="E1958">
            <v>4.0483311647554247E-2</v>
          </cell>
          <cell r="F1958">
            <v>4.8093133045126107E-2</v>
          </cell>
          <cell r="G1958">
            <v>4.7902458736214702E-2</v>
          </cell>
          <cell r="H1958">
            <v>5.059255815850644E-2</v>
          </cell>
          <cell r="I1958">
            <v>4.6385716868515142E-2</v>
          </cell>
          <cell r="J1958">
            <v>4.0724021565374371E-2</v>
          </cell>
          <cell r="K1958">
            <v>4.6609257385520131E-2</v>
          </cell>
          <cell r="L1958">
            <v>5.3370323005840936E-2</v>
          </cell>
          <cell r="M1958">
            <v>5.0476405812649824E-2</v>
          </cell>
          <cell r="N1958">
            <v>5.2331579866015068E-2</v>
          </cell>
        </row>
        <row r="1959">
          <cell r="D1959" t="str">
            <v>12.5.13</v>
          </cell>
          <cell r="E1959">
            <v>4.0070382280737095E-2</v>
          </cell>
          <cell r="F1959">
            <v>4.6349115748210032E-2</v>
          </cell>
          <cell r="G1959">
            <v>4.6853899746649684E-2</v>
          </cell>
          <cell r="H1959">
            <v>4.8518477138500826E-2</v>
          </cell>
          <cell r="I1959">
            <v>4.4063579543593079E-2</v>
          </cell>
          <cell r="J1959">
            <v>4.1015563312608583E-2</v>
          </cell>
          <cell r="K1959">
            <v>4.4457529244860128E-2</v>
          </cell>
          <cell r="L1959">
            <v>5.1594922280450671E-2</v>
          </cell>
          <cell r="M1959">
            <v>5.1327907913837324E-2</v>
          </cell>
          <cell r="N1959">
            <v>5.0590449138663202E-2</v>
          </cell>
        </row>
        <row r="1960">
          <cell r="D1960" t="str">
            <v>12.5.14</v>
          </cell>
          <cell r="E1960">
            <v>3.9747451127893421E-2</v>
          </cell>
          <cell r="F1960">
            <v>4.5906644318341849E-2</v>
          </cell>
          <cell r="G1960">
            <v>4.6450397682841829E-2</v>
          </cell>
          <cell r="H1960">
            <v>4.9856418727945731E-2</v>
          </cell>
          <cell r="I1960">
            <v>3.8988245829253282E-2</v>
          </cell>
          <cell r="J1960">
            <v>3.9245602129633433E-2</v>
          </cell>
          <cell r="K1960">
            <v>4.5045840044467364E-2</v>
          </cell>
          <cell r="L1960">
            <v>5.2043376959770196E-2</v>
          </cell>
          <cell r="M1960">
            <v>5.1787741293355255E-2</v>
          </cell>
          <cell r="N1960">
            <v>5.2852343184220558E-2</v>
          </cell>
        </row>
        <row r="1961">
          <cell r="D1961" t="str">
            <v>12.5.15</v>
          </cell>
          <cell r="E1961">
            <v>4.0192225978760258E-2</v>
          </cell>
          <cell r="F1961">
            <v>4.4996766914119454E-2</v>
          </cell>
          <cell r="G1961">
            <v>4.5858659551197195E-2</v>
          </cell>
          <cell r="H1961">
            <v>4.5676944576343248E-2</v>
          </cell>
          <cell r="I1961">
            <v>3.8270521869649674E-2</v>
          </cell>
          <cell r="J1961">
            <v>3.9158784550628385E-2</v>
          </cell>
          <cell r="K1961">
            <v>4.4423022780430199E-2</v>
          </cell>
          <cell r="L1961">
            <v>5.1102764936310309E-2</v>
          </cell>
          <cell r="M1961">
            <v>5.2454452026063345E-2</v>
          </cell>
          <cell r="N1961">
            <v>4.7537023502160769E-2</v>
          </cell>
        </row>
        <row r="1962">
          <cell r="D1962" t="str">
            <v>12.5.16</v>
          </cell>
          <cell r="E1962">
            <v>4.2077962892344077E-2</v>
          </cell>
          <cell r="F1962">
            <v>4.4534508942629621E-2</v>
          </cell>
          <cell r="G1962">
            <v>4.5271832526383636E-2</v>
          </cell>
          <cell r="H1962">
            <v>4.1471977378135474E-2</v>
          </cell>
          <cell r="I1962">
            <v>4.0289613448314769E-2</v>
          </cell>
          <cell r="J1962">
            <v>4.1703618776096747E-2</v>
          </cell>
          <cell r="K1962">
            <v>4.4664365943800313E-2</v>
          </cell>
          <cell r="L1962">
            <v>4.8449513898772674E-2</v>
          </cell>
          <cell r="M1962">
            <v>4.665934386511722E-2</v>
          </cell>
          <cell r="N1962">
            <v>4.4422710820201029E-2</v>
          </cell>
        </row>
        <row r="1963">
          <cell r="D1963" t="str">
            <v>12.5.17</v>
          </cell>
          <cell r="E1963">
            <v>4.7156276566812379E-2</v>
          </cell>
          <cell r="F1963">
            <v>4.8638436124047391E-2</v>
          </cell>
          <cell r="G1963">
            <v>4.5576886366810149E-2</v>
          </cell>
          <cell r="H1963">
            <v>4.0285608576658909E-2</v>
          </cell>
          <cell r="I1963">
            <v>4.0835035121758248E-2</v>
          </cell>
          <cell r="J1963">
            <v>4.7232253030112088E-2</v>
          </cell>
          <cell r="K1963">
            <v>4.7751069388845546E-2</v>
          </cell>
          <cell r="L1963">
            <v>4.6732091631112284E-2</v>
          </cell>
          <cell r="M1963">
            <v>3.7426607796130149E-2</v>
          </cell>
          <cell r="N1963">
            <v>4.2250356547375016E-2</v>
          </cell>
        </row>
        <row r="1964">
          <cell r="D1964" t="str">
            <v>12.5.18</v>
          </cell>
          <cell r="E1964">
            <v>5.0926410695886069E-2</v>
          </cell>
          <cell r="F1964">
            <v>4.2494335562562539E-2</v>
          </cell>
          <cell r="G1964">
            <v>4.4002047642659928E-2</v>
          </cell>
          <cell r="H1964">
            <v>4.0303398289616078E-2</v>
          </cell>
          <cell r="I1964">
            <v>4.2942401287170875E-2</v>
          </cell>
          <cell r="J1964">
            <v>5.2042686757062334E-2</v>
          </cell>
          <cell r="K1964">
            <v>4.327455872564074E-2</v>
          </cell>
          <cell r="L1964">
            <v>4.4036567973639348E-2</v>
          </cell>
          <cell r="M1964">
            <v>3.6276468225418128E-2</v>
          </cell>
          <cell r="N1964">
            <v>3.5627756183437623E-2</v>
          </cell>
        </row>
        <row r="1965">
          <cell r="D1965" t="str">
            <v>12.5.19</v>
          </cell>
          <cell r="E1965">
            <v>5.0968388722216929E-2</v>
          </cell>
          <cell r="F1965">
            <v>3.9568997526717317E-2</v>
          </cell>
          <cell r="G1965">
            <v>4.281862162087275E-2</v>
          </cell>
          <cell r="H1965">
            <v>4.0269093516032022E-2</v>
          </cell>
          <cell r="I1965">
            <v>4.2731573665901003E-2</v>
          </cell>
          <cell r="J1965">
            <v>5.3474439511781824E-2</v>
          </cell>
          <cell r="K1965">
            <v>3.867795748271418E-2</v>
          </cell>
          <cell r="L1965">
            <v>4.2194127730253113E-2</v>
          </cell>
          <cell r="M1965">
            <v>3.6149354644348909E-2</v>
          </cell>
          <cell r="N1965">
            <v>3.1442786592338304E-2</v>
          </cell>
        </row>
        <row r="1966">
          <cell r="D1966" t="str">
            <v>12.5.20</v>
          </cell>
          <cell r="E1966">
            <v>5.0107815829898733E-2</v>
          </cell>
          <cell r="F1966">
            <v>4.027343342887528E-2</v>
          </cell>
          <cell r="G1966">
            <v>4.194592044906257E-2</v>
          </cell>
          <cell r="H1966">
            <v>3.9871457408656191E-2</v>
          </cell>
          <cell r="I1966">
            <v>4.2526509677442828E-2</v>
          </cell>
          <cell r="J1966">
            <v>5.2710934648308498E-2</v>
          </cell>
          <cell r="K1966">
            <v>3.7201269420243231E-2</v>
          </cell>
          <cell r="L1966">
            <v>4.1347085023010481E-2</v>
          </cell>
          <cell r="M1966">
            <v>3.5757368138726674E-2</v>
          </cell>
          <cell r="N1966">
            <v>3.2851784456038716E-2</v>
          </cell>
        </row>
        <row r="1967">
          <cell r="D1967" t="str">
            <v>12.5.21</v>
          </cell>
          <cell r="E1967">
            <v>4.8438714243510109E-2</v>
          </cell>
          <cell r="F1967">
            <v>3.8695564714201547E-2</v>
          </cell>
          <cell r="G1967">
            <v>4.0821044617794934E-2</v>
          </cell>
          <cell r="H1967">
            <v>4.0042870437243423E-2</v>
          </cell>
          <cell r="I1967">
            <v>3.7176645031809182E-2</v>
          </cell>
          <cell r="J1967">
            <v>5.1025102072011864E-2</v>
          </cell>
          <cell r="K1967">
            <v>3.7155227119730093E-2</v>
          </cell>
          <cell r="L1967">
            <v>3.9233725241654471E-2</v>
          </cell>
          <cell r="M1967">
            <v>3.5054032805472993E-2</v>
          </cell>
          <cell r="N1967">
            <v>3.7009056410773136E-2</v>
          </cell>
        </row>
        <row r="1968">
          <cell r="D1968" t="str">
            <v>12.5.22</v>
          </cell>
          <cell r="E1968">
            <v>4.6436185154073877E-2</v>
          </cell>
          <cell r="F1968">
            <v>3.6982914046983027E-2</v>
          </cell>
          <cell r="G1968">
            <v>3.8594083756653588E-2</v>
          </cell>
          <cell r="H1968">
            <v>4.0861252652939432E-2</v>
          </cell>
          <cell r="I1968">
            <v>3.7247477045573942E-2</v>
          </cell>
          <cell r="J1968">
            <v>4.7679535768470074E-2</v>
          </cell>
          <cell r="K1968">
            <v>3.7681648579766802E-2</v>
          </cell>
          <cell r="L1968">
            <v>3.4814800249542838E-2</v>
          </cell>
          <cell r="M1968">
            <v>3.4501088727821851E-2</v>
          </cell>
          <cell r="N1968">
            <v>4.2037132501910775E-2</v>
          </cell>
        </row>
        <row r="1969">
          <cell r="D1969" t="str">
            <v>12.5.23</v>
          </cell>
          <cell r="E1969">
            <v>4.1856917623166255E-2</v>
          </cell>
          <cell r="F1969">
            <v>3.6845879113592814E-2</v>
          </cell>
          <cell r="G1969">
            <v>3.6545505348747995E-2</v>
          </cell>
          <cell r="H1969">
            <v>3.9336325108611458E-2</v>
          </cell>
          <cell r="I1969">
            <v>3.6235352788930905E-2</v>
          </cell>
          <cell r="J1969">
            <v>4.2027065919835134E-2</v>
          </cell>
          <cell r="K1969">
            <v>3.7026884628065616E-2</v>
          </cell>
          <cell r="L1969">
            <v>3.1287360307883733E-2</v>
          </cell>
          <cell r="M1969">
            <v>3.4001929584160623E-2</v>
          </cell>
          <cell r="N1969">
            <v>5.0395133047745233E-2</v>
          </cell>
        </row>
        <row r="1970">
          <cell r="D1970" t="str">
            <v>12.5.24</v>
          </cell>
          <cell r="E1970">
            <v>3.6465252251766403E-2</v>
          </cell>
          <cell r="F1970">
            <v>3.7068550666060511E-2</v>
          </cell>
          <cell r="G1970">
            <v>3.5074861219782781E-2</v>
          </cell>
          <cell r="H1970">
            <v>3.9367526380869655E-2</v>
          </cell>
          <cell r="I1970">
            <v>4.0499227673203228E-2</v>
          </cell>
          <cell r="J1970">
            <v>3.8061790992110066E-2</v>
          </cell>
          <cell r="K1970">
            <v>3.7654080457623418E-2</v>
          </cell>
          <cell r="L1970">
            <v>2.9597318468592055E-2</v>
          </cell>
          <cell r="M1970">
            <v>3.4454930608696088E-2</v>
          </cell>
          <cell r="N1970">
            <v>4.9295584638604339E-2</v>
          </cell>
        </row>
        <row r="1971">
          <cell r="D1971" t="str">
            <v>12.6.1</v>
          </cell>
          <cell r="E1971">
            <v>3.407241162616037E-2</v>
          </cell>
          <cell r="F1971">
            <v>3.5549219879129471E-2</v>
          </cell>
          <cell r="G1971">
            <v>3.4819531090179205E-2</v>
          </cell>
          <cell r="H1971">
            <v>3.717659138887671E-2</v>
          </cell>
          <cell r="I1971">
            <v>3.9559807289538486E-2</v>
          </cell>
          <cell r="J1971">
            <v>3.3741918965439419E-2</v>
          </cell>
          <cell r="K1971">
            <v>3.834520107740616E-2</v>
          </cell>
          <cell r="L1971">
            <v>2.8703569434746841E-2</v>
          </cell>
          <cell r="M1971">
            <v>3.4315463918825707E-2</v>
          </cell>
          <cell r="N1971">
            <v>3.1897910969107712E-2</v>
          </cell>
        </row>
        <row r="1972">
          <cell r="D1972" t="str">
            <v>12.6.2</v>
          </cell>
          <cell r="E1972">
            <v>3.2701056297447545E-2</v>
          </cell>
          <cell r="F1972">
            <v>3.6539383552746683E-2</v>
          </cell>
          <cell r="G1972">
            <v>3.4768083204098466E-2</v>
          </cell>
          <cell r="H1972">
            <v>3.6377125685157531E-2</v>
          </cell>
          <cell r="I1972">
            <v>3.7492876965468588E-2</v>
          </cell>
          <cell r="J1972">
            <v>3.2604816116963489E-2</v>
          </cell>
          <cell r="K1972">
            <v>3.8044701605733353E-2</v>
          </cell>
          <cell r="L1972">
            <v>2.772071527096354E-2</v>
          </cell>
          <cell r="M1972">
            <v>3.4300569062327015E-2</v>
          </cell>
          <cell r="N1972">
            <v>3.6918778826900381E-2</v>
          </cell>
        </row>
        <row r="1973">
          <cell r="D1973" t="str">
            <v>12.6.3</v>
          </cell>
          <cell r="E1973">
            <v>3.2484403881860878E-2</v>
          </cell>
          <cell r="F1973">
            <v>3.5448248628197149E-2</v>
          </cell>
          <cell r="G1973">
            <v>3.4437200103732274E-2</v>
          </cell>
          <cell r="H1973">
            <v>3.5658776761090485E-2</v>
          </cell>
          <cell r="I1973">
            <v>3.3476508131344195E-2</v>
          </cell>
          <cell r="J1973">
            <v>3.2642781448794303E-2</v>
          </cell>
          <cell r="K1973">
            <v>3.8503774523413872E-2</v>
          </cell>
          <cell r="L1973">
            <v>2.7230175066129441E-2</v>
          </cell>
          <cell r="M1973">
            <v>3.3813452088684443E-2</v>
          </cell>
          <cell r="N1973">
            <v>4.2374871198333747E-2</v>
          </cell>
        </row>
        <row r="1974">
          <cell r="D1974" t="str">
            <v>12.6.4</v>
          </cell>
          <cell r="E1974">
            <v>3.3198858491145705E-2</v>
          </cell>
          <cell r="F1974">
            <v>3.6370981633717402E-2</v>
          </cell>
          <cell r="G1974">
            <v>3.48661077999948E-2</v>
          </cell>
          <cell r="H1974">
            <v>3.5795318907560686E-2</v>
          </cell>
          <cell r="I1974">
            <v>3.4506315670198233E-2</v>
          </cell>
          <cell r="J1974">
            <v>3.2046939379792298E-2</v>
          </cell>
          <cell r="K1974">
            <v>3.8823949757137988E-2</v>
          </cell>
          <cell r="L1974">
            <v>2.7819267965359214E-2</v>
          </cell>
          <cell r="M1974">
            <v>3.4187557293971819E-2</v>
          </cell>
          <cell r="N1974">
            <v>4.0646368038571044E-2</v>
          </cell>
        </row>
        <row r="1975">
          <cell r="D1975" t="str">
            <v>12.6.5</v>
          </cell>
          <cell r="E1975">
            <v>3.4613230726790865E-2</v>
          </cell>
          <cell r="F1975">
            <v>3.6628762973209689E-2</v>
          </cell>
          <cell r="G1975">
            <v>3.6041344816060729E-2</v>
          </cell>
          <cell r="H1975">
            <v>3.6696539627328759E-2</v>
          </cell>
          <cell r="I1975">
            <v>3.428850047750643E-2</v>
          </cell>
          <cell r="J1975">
            <v>3.3056832886546511E-2</v>
          </cell>
          <cell r="K1975">
            <v>3.9355026151422466E-2</v>
          </cell>
          <cell r="L1975">
            <v>3.1657076569417644E-2</v>
          </cell>
          <cell r="M1975">
            <v>3.6954690634618606E-2</v>
          </cell>
          <cell r="N1975">
            <v>4.3097516951772628E-2</v>
          </cell>
        </row>
        <row r="1976">
          <cell r="D1976" t="str">
            <v>12.6.6</v>
          </cell>
          <cell r="E1976">
            <v>3.630268815765271E-2</v>
          </cell>
          <cell r="F1976">
            <v>3.8676917091290758E-2</v>
          </cell>
          <cell r="G1976">
            <v>3.9420895531695692E-2</v>
          </cell>
          <cell r="H1976">
            <v>3.8587757398169449E-2</v>
          </cell>
          <cell r="I1976">
            <v>3.8035100940695891E-2</v>
          </cell>
          <cell r="J1976">
            <v>3.7266702104896389E-2</v>
          </cell>
          <cell r="K1976">
            <v>4.0198089414140561E-2</v>
          </cell>
          <cell r="L1976">
            <v>3.9490898065801326E-2</v>
          </cell>
          <cell r="M1976">
            <v>4.3812944560240784E-2</v>
          </cell>
          <cell r="N1976">
            <v>5.8472799286428241E-2</v>
          </cell>
        </row>
        <row r="1977">
          <cell r="D1977" t="str">
            <v>12.6.7</v>
          </cell>
          <cell r="E1977">
            <v>4.321299917025502E-2</v>
          </cell>
          <cell r="F1977">
            <v>4.2488951704053833E-2</v>
          </cell>
          <cell r="G1977">
            <v>4.3624019399503312E-2</v>
          </cell>
          <cell r="H1977">
            <v>4.5890661176753923E-2</v>
          </cell>
          <cell r="I1977">
            <v>4.2539501210673264E-2</v>
          </cell>
          <cell r="J1977">
            <v>4.111413176471114E-2</v>
          </cell>
          <cell r="K1977">
            <v>4.1395553247323809E-2</v>
          </cell>
          <cell r="L1977">
            <v>4.5055784323940182E-2</v>
          </cell>
          <cell r="M1977">
            <v>4.7395196952559643E-2</v>
          </cell>
          <cell r="N1977">
            <v>6.2509091538402881E-2</v>
          </cell>
        </row>
        <row r="1978">
          <cell r="D1978" t="str">
            <v>12.6.8</v>
          </cell>
          <cell r="E1978">
            <v>4.5619540575928146E-2</v>
          </cell>
          <cell r="F1978">
            <v>4.5952963450876981E-2</v>
          </cell>
          <cell r="G1978">
            <v>4.7364193687560396E-2</v>
          </cell>
          <cell r="H1978">
            <v>4.9328789233393754E-2</v>
          </cell>
          <cell r="I1978">
            <v>4.155985536115743E-2</v>
          </cell>
          <cell r="J1978">
            <v>4.3986178737607053E-2</v>
          </cell>
          <cell r="K1978">
            <v>4.3523580808684646E-2</v>
          </cell>
          <cell r="L1978">
            <v>5.0554118355760069E-2</v>
          </cell>
          <cell r="M1978">
            <v>5.2781224347747138E-2</v>
          </cell>
          <cell r="N1978">
            <v>4.732277288296366E-2</v>
          </cell>
        </row>
        <row r="1979">
          <cell r="D1979" t="str">
            <v>12.6.9</v>
          </cell>
          <cell r="E1979">
            <v>4.3773477647391174E-2</v>
          </cell>
          <cell r="F1979">
            <v>4.7863774765538034E-2</v>
          </cell>
          <cell r="G1979">
            <v>4.8469994527815759E-2</v>
          </cell>
          <cell r="H1979">
            <v>4.9012885919063207E-2</v>
          </cell>
          <cell r="I1979">
            <v>4.2748508249582463E-2</v>
          </cell>
          <cell r="J1979">
            <v>4.3882494377573474E-2</v>
          </cell>
          <cell r="K1979">
            <v>4.4643018318066795E-2</v>
          </cell>
          <cell r="L1979">
            <v>5.2969679884520345E-2</v>
          </cell>
          <cell r="M1979">
            <v>5.2475761576377046E-2</v>
          </cell>
          <cell r="N1979">
            <v>4.2406443100183031E-2</v>
          </cell>
        </row>
        <row r="1980">
          <cell r="D1980" t="str">
            <v>12.6.10</v>
          </cell>
          <cell r="E1980">
            <v>4.4745634424245576E-2</v>
          </cell>
          <cell r="F1980">
            <v>4.7553719513165484E-2</v>
          </cell>
          <cell r="G1980">
            <v>4.7890355858021795E-2</v>
          </cell>
          <cell r="H1980">
            <v>4.8296345500247431E-2</v>
          </cell>
          <cell r="I1980">
            <v>4.9298639558254656E-2</v>
          </cell>
          <cell r="J1980">
            <v>4.3005249231427435E-2</v>
          </cell>
          <cell r="K1980">
            <v>4.383456950862212E-2</v>
          </cell>
          <cell r="L1980">
            <v>5.3127337467751695E-2</v>
          </cell>
          <cell r="M1980">
            <v>5.0038994576696048E-2</v>
          </cell>
          <cell r="N1980">
            <v>4.3402478137042635E-2</v>
          </cell>
        </row>
        <row r="1981">
          <cell r="D1981" t="str">
            <v>12.6.11</v>
          </cell>
          <cell r="E1981">
            <v>4.3390456997313552E-2</v>
          </cell>
          <cell r="F1981">
            <v>4.8272063499837613E-2</v>
          </cell>
          <cell r="G1981">
            <v>4.9208866815573148E-2</v>
          </cell>
          <cell r="H1981">
            <v>4.7012253580521239E-2</v>
          </cell>
          <cell r="I1981">
            <v>5.3016128326738902E-2</v>
          </cell>
          <cell r="J1981">
            <v>4.2067140973940327E-2</v>
          </cell>
          <cell r="K1981">
            <v>4.5209775006561259E-2</v>
          </cell>
          <cell r="L1981">
            <v>5.377973881008994E-2</v>
          </cell>
          <cell r="M1981">
            <v>5.0604762697352902E-2</v>
          </cell>
          <cell r="N1981">
            <v>3.6169238490404709E-2</v>
          </cell>
        </row>
        <row r="1982">
          <cell r="D1982" t="str">
            <v>12.6.12</v>
          </cell>
          <cell r="E1982">
            <v>4.3360379977208173E-2</v>
          </cell>
          <cell r="F1982">
            <v>4.7101393473163354E-2</v>
          </cell>
          <cell r="G1982">
            <v>4.7870670796096783E-2</v>
          </cell>
          <cell r="H1982">
            <v>4.8231505267856634E-2</v>
          </cell>
          <cell r="I1982">
            <v>5.2484503994199148E-2</v>
          </cell>
          <cell r="J1982">
            <v>4.1264503486861913E-2</v>
          </cell>
          <cell r="K1982">
            <v>4.5606081735754783E-2</v>
          </cell>
          <cell r="L1982">
            <v>5.3252265642859037E-2</v>
          </cell>
          <cell r="M1982">
            <v>4.9140022999549837E-2</v>
          </cell>
          <cell r="N1982">
            <v>3.5753892581632078E-2</v>
          </cell>
        </row>
        <row r="1983">
          <cell r="D1983" t="str">
            <v>12.6.13</v>
          </cell>
          <cell r="E1983">
            <v>4.2833218969728991E-2</v>
          </cell>
          <cell r="F1983">
            <v>4.6404602136107566E-2</v>
          </cell>
          <cell r="G1983">
            <v>4.7245444678505097E-2</v>
          </cell>
          <cell r="H1983">
            <v>4.678523298015707E-2</v>
          </cell>
          <cell r="I1983">
            <v>4.9929243652792124E-2</v>
          </cell>
          <cell r="J1983">
            <v>4.1343055659626468E-2</v>
          </cell>
          <cell r="K1983">
            <v>4.3844534275473565E-2</v>
          </cell>
          <cell r="L1983">
            <v>5.2210112206227448E-2</v>
          </cell>
          <cell r="M1983">
            <v>4.9579618288172755E-2</v>
          </cell>
          <cell r="N1983">
            <v>4.4978500704170338E-2</v>
          </cell>
        </row>
        <row r="1984">
          <cell r="D1984" t="str">
            <v>12.6.14</v>
          </cell>
          <cell r="E1984">
            <v>4.2174592120524823E-2</v>
          </cell>
          <cell r="F1984">
            <v>4.6797209861551135E-2</v>
          </cell>
          <cell r="G1984">
            <v>4.6995167649138476E-2</v>
          </cell>
          <cell r="H1984">
            <v>5.0333892622447494E-2</v>
          </cell>
          <cell r="I1984">
            <v>4.781692894313052E-2</v>
          </cell>
          <cell r="J1984">
            <v>4.1038872403380541E-2</v>
          </cell>
          <cell r="K1984">
            <v>4.5870833240777169E-2</v>
          </cell>
          <cell r="L1984">
            <v>5.2991693873948968E-2</v>
          </cell>
          <cell r="M1984">
            <v>5.067655748185191E-2</v>
          </cell>
          <cell r="N1984">
            <v>4.5942496107301431E-2</v>
          </cell>
        </row>
        <row r="1985">
          <cell r="D1985" t="str">
            <v>12.6.15</v>
          </cell>
          <cell r="E1985">
            <v>4.0983516317616042E-2</v>
          </cell>
          <cell r="F1985">
            <v>4.4990829871841886E-2</v>
          </cell>
          <cell r="G1985">
            <v>4.6648368700358343E-2</v>
          </cell>
          <cell r="H1985">
            <v>4.7576134879598213E-2</v>
          </cell>
          <cell r="I1985">
            <v>4.6051864499542336E-2</v>
          </cell>
          <cell r="J1985">
            <v>4.2155297180053931E-2</v>
          </cell>
          <cell r="K1985">
            <v>4.6271081889624997E-2</v>
          </cell>
          <cell r="L1985">
            <v>5.2585443436584944E-2</v>
          </cell>
          <cell r="M1985">
            <v>5.3722673848982223E-2</v>
          </cell>
          <cell r="N1985">
            <v>5.4309751695177259E-2</v>
          </cell>
        </row>
        <row r="1986">
          <cell r="D1986" t="str">
            <v>12.6.16</v>
          </cell>
          <cell r="E1986">
            <v>4.2270357021435064E-2</v>
          </cell>
          <cell r="F1986">
            <v>4.524456863327099E-2</v>
          </cell>
          <cell r="G1986">
            <v>4.4001447903925031E-2</v>
          </cell>
          <cell r="H1986">
            <v>4.154961027775661E-2</v>
          </cell>
          <cell r="I1986">
            <v>4.6072168040464941E-2</v>
          </cell>
          <cell r="J1986">
            <v>4.4823679845745902E-2</v>
          </cell>
          <cell r="K1986">
            <v>4.5575206184814414E-2</v>
          </cell>
          <cell r="L1986">
            <v>4.8743759301275003E-2</v>
          </cell>
          <cell r="M1986">
            <v>4.5222596931628029E-2</v>
          </cell>
          <cell r="N1986">
            <v>4.5421208927879007E-2</v>
          </cell>
        </row>
        <row r="1987">
          <cell r="D1987" t="str">
            <v>12.6.17</v>
          </cell>
          <cell r="E1987">
            <v>4.5840504664058652E-2</v>
          </cell>
          <cell r="F1987">
            <v>4.8668667203020856E-2</v>
          </cell>
          <cell r="G1987">
            <v>4.4358083122515657E-2</v>
          </cell>
          <cell r="H1987">
            <v>4.0084880598227984E-2</v>
          </cell>
          <cell r="I1987">
            <v>4.6146365539277714E-2</v>
          </cell>
          <cell r="J1987">
            <v>4.9748245945809219E-2</v>
          </cell>
          <cell r="K1987">
            <v>4.8821503905960212E-2</v>
          </cell>
          <cell r="L1987">
            <v>4.6578940999786954E-2</v>
          </cell>
          <cell r="M1987">
            <v>3.7228945135229521E-2</v>
          </cell>
          <cell r="N1987">
            <v>4.4013102105401505E-2</v>
          </cell>
        </row>
        <row r="1988">
          <cell r="D1988" t="str">
            <v>12.6.18</v>
          </cell>
          <cell r="E1988">
            <v>4.9055047661413331E-2</v>
          </cell>
          <cell r="F1988">
            <v>4.3421762029529826E-2</v>
          </cell>
          <cell r="G1988">
            <v>4.3000458748346758E-2</v>
          </cell>
          <cell r="H1988">
            <v>4.0123816652461022E-2</v>
          </cell>
          <cell r="I1988">
            <v>4.1798123385513926E-2</v>
          </cell>
          <cell r="J1988">
            <v>5.2232113570791168E-2</v>
          </cell>
          <cell r="K1988">
            <v>4.3812508293046094E-2</v>
          </cell>
          <cell r="L1988">
            <v>4.3257805101258519E-2</v>
          </cell>
          <cell r="M1988">
            <v>3.6003941699167402E-2</v>
          </cell>
          <cell r="N1988">
            <v>4.3436154832348521E-2</v>
          </cell>
        </row>
        <row r="1989">
          <cell r="D1989" t="str">
            <v>12.6.19</v>
          </cell>
          <cell r="E1989">
            <v>4.9285857262681788E-2</v>
          </cell>
          <cell r="F1989">
            <v>3.957123554956006E-2</v>
          </cell>
          <cell r="G1989">
            <v>4.1714393080520419E-2</v>
          </cell>
          <cell r="H1989">
            <v>4.0070678512872507E-2</v>
          </cell>
          <cell r="I1989">
            <v>4.5987221608222564E-2</v>
          </cell>
          <cell r="J1989">
            <v>5.2115164864698485E-2</v>
          </cell>
          <cell r="K1989">
            <v>4.0137962450829838E-2</v>
          </cell>
          <cell r="L1989">
            <v>4.1446170401690678E-2</v>
          </cell>
          <cell r="M1989">
            <v>3.555622910779651E-2</v>
          </cell>
          <cell r="N1989">
            <v>4.0433783899452611E-2</v>
          </cell>
        </row>
        <row r="1990">
          <cell r="D1990" t="str">
            <v>12.6.20</v>
          </cell>
          <cell r="E1990">
            <v>4.8320407802517548E-2</v>
          </cell>
          <cell r="F1990">
            <v>3.9426564845270504E-2</v>
          </cell>
          <cell r="G1990">
            <v>4.0167706960204004E-2</v>
          </cell>
          <cell r="H1990">
            <v>3.8635789169989693E-2</v>
          </cell>
          <cell r="I1990">
            <v>4.152895217754729E-2</v>
          </cell>
          <cell r="J1990">
            <v>5.0691464921042803E-2</v>
          </cell>
          <cell r="K1990">
            <v>3.8253707937962039E-2</v>
          </cell>
          <cell r="L1990">
            <v>3.9706494233792647E-2</v>
          </cell>
          <cell r="M1990">
            <v>3.5433287435108859E-2</v>
          </cell>
          <cell r="N1990">
            <v>3.8320103537128787E-2</v>
          </cell>
        </row>
        <row r="1991">
          <cell r="D1991" t="str">
            <v>12.6.21</v>
          </cell>
          <cell r="E1991">
            <v>4.6956400089692527E-2</v>
          </cell>
          <cell r="F1991">
            <v>3.8539609238113372E-2</v>
          </cell>
          <cell r="G1991">
            <v>3.9577455637750079E-2</v>
          </cell>
          <cell r="H1991">
            <v>3.777068536391593E-2</v>
          </cell>
          <cell r="I1991">
            <v>3.8934726952457914E-2</v>
          </cell>
          <cell r="J1991">
            <v>4.7386971846521041E-2</v>
          </cell>
          <cell r="K1991">
            <v>3.8809417100558387E-2</v>
          </cell>
          <cell r="L1991">
            <v>3.8435368579301681E-2</v>
          </cell>
          <cell r="M1991">
            <v>3.4724166171747617E-2</v>
          </cell>
          <cell r="N1991">
            <v>3.7686092974807489E-2</v>
          </cell>
        </row>
        <row r="1992">
          <cell r="D1992" t="str">
            <v>12.6.22</v>
          </cell>
          <cell r="E1992">
            <v>4.4951535656346291E-2</v>
          </cell>
          <cell r="F1992">
            <v>3.7372434235701212E-2</v>
          </cell>
          <cell r="G1992">
            <v>3.7862726458589686E-2</v>
          </cell>
          <cell r="H1992">
            <v>3.7822919250878814E-2</v>
          </cell>
          <cell r="I1992">
            <v>3.2277554181715788E-2</v>
          </cell>
          <cell r="J1992">
            <v>4.4595814354505769E-2</v>
          </cell>
          <cell r="K1992">
            <v>3.7457795448104653E-2</v>
          </cell>
          <cell r="L1992">
            <v>3.4668352202837378E-2</v>
          </cell>
          <cell r="M1992">
            <v>3.4394272683369073E-2</v>
          </cell>
          <cell r="N1992">
            <v>3.2714336964335913E-2</v>
          </cell>
        </row>
        <row r="1993">
          <cell r="D1993" t="str">
            <v>12.6.23</v>
          </cell>
          <cell r="E1993">
            <v>4.2361790773019783E-2</v>
          </cell>
          <cell r="F1993">
            <v>3.5340112577527498E-2</v>
          </cell>
          <cell r="G1993">
            <v>3.565600221549612E-2</v>
          </cell>
          <cell r="H1993">
            <v>3.5991701301315265E-2</v>
          </cell>
          <cell r="I1993">
            <v>3.0064617511893613E-2</v>
          </cell>
          <cell r="J1993">
            <v>4.024764705592964E-2</v>
          </cell>
          <cell r="K1993">
            <v>3.6676043416404576E-2</v>
          </cell>
          <cell r="L1993">
            <v>3.0004496588171815E-2</v>
          </cell>
          <cell r="M1993">
            <v>3.3834178793759349E-2</v>
          </cell>
          <cell r="N1993">
            <v>2.724584969810246E-2</v>
          </cell>
        </row>
        <row r="1994">
          <cell r="D1994" t="str">
            <v>12.6.24</v>
          </cell>
          <cell r="E1994">
            <v>3.7491633687565515E-2</v>
          </cell>
          <cell r="F1994">
            <v>3.5776023653578591E-2</v>
          </cell>
          <cell r="G1994">
            <v>3.399148121431813E-2</v>
          </cell>
          <cell r="H1994">
            <v>3.5190107944359304E-2</v>
          </cell>
          <cell r="I1994">
            <v>3.4385987332083368E-2</v>
          </cell>
          <cell r="J1994">
            <v>3.6941982877341351E-2</v>
          </cell>
          <cell r="K1994">
            <v>3.6986084702176208E-2</v>
          </cell>
          <cell r="L1994">
            <v>2.8010736217784743E-2</v>
          </cell>
          <cell r="M1994">
            <v>3.3802891714235637E-2</v>
          </cell>
          <cell r="N1994">
            <v>2.4526456552151871E-2</v>
          </cell>
        </row>
        <row r="1995">
          <cell r="D1995" t="str">
            <v>12.7.1</v>
          </cell>
          <cell r="E1995">
            <v>3.4301608328688497E-2</v>
          </cell>
          <cell r="F1995">
            <v>4.1845092070812447E-2</v>
          </cell>
          <cell r="G1995">
            <v>3.8900780712509742E-2</v>
          </cell>
          <cell r="H1995">
            <v>4.3047910104662024E-2</v>
          </cell>
          <cell r="I1995">
            <v>3.8670587982506617E-2</v>
          </cell>
          <cell r="J1995">
            <v>3.4093599407045733E-2</v>
          </cell>
          <cell r="K1995">
            <v>4.011305544473228E-2</v>
          </cell>
          <cell r="L1995">
            <v>3.4713283285725621E-2</v>
          </cell>
          <cell r="M1995">
            <v>3.8257225991861661E-2</v>
          </cell>
          <cell r="N1995">
            <v>2.5560739703687132E-2</v>
          </cell>
        </row>
        <row r="1996">
          <cell r="D1996" t="str">
            <v>12.7.2</v>
          </cell>
          <cell r="E1996">
            <v>3.285143754023713E-2</v>
          </cell>
          <cell r="F1996">
            <v>4.1503223807241259E-2</v>
          </cell>
          <cell r="G1996">
            <v>3.7969007862093111E-2</v>
          </cell>
          <cell r="H1996">
            <v>4.1795565177598963E-2</v>
          </cell>
          <cell r="I1996">
            <v>3.7192377402640725E-2</v>
          </cell>
          <cell r="J1996">
            <v>3.2410403784713944E-2</v>
          </cell>
          <cell r="K1996">
            <v>4.0054595545413858E-2</v>
          </cell>
          <cell r="L1996">
            <v>3.4460753070130613E-2</v>
          </cell>
          <cell r="M1996">
            <v>3.8185419150682395E-2</v>
          </cell>
          <cell r="N1996">
            <v>2.4786645258117156E-2</v>
          </cell>
        </row>
        <row r="1997">
          <cell r="D1997" t="str">
            <v>12.7.3</v>
          </cell>
          <cell r="E1997">
            <v>3.1974033365152164E-2</v>
          </cell>
          <cell r="F1997">
            <v>4.1318867117935892E-2</v>
          </cell>
          <cell r="G1997">
            <v>3.7583243456654224E-2</v>
          </cell>
          <cell r="H1997">
            <v>4.0784135581608816E-2</v>
          </cell>
          <cell r="I1997">
            <v>3.9904119832958725E-2</v>
          </cell>
          <cell r="J1997">
            <v>3.2227881627513853E-2</v>
          </cell>
          <cell r="K1997">
            <v>4.0305218497919536E-2</v>
          </cell>
          <cell r="L1997">
            <v>3.4292866452239265E-2</v>
          </cell>
          <cell r="M1997">
            <v>3.6956704781421566E-2</v>
          </cell>
          <cell r="N1997">
            <v>2.3173444528775049E-2</v>
          </cell>
        </row>
        <row r="1998">
          <cell r="D1998" t="str">
            <v>12.7.4</v>
          </cell>
          <cell r="E1998">
            <v>3.2558844637911345E-2</v>
          </cell>
          <cell r="F1998">
            <v>4.1185441654080661E-2</v>
          </cell>
          <cell r="G1998">
            <v>3.8009786630235416E-2</v>
          </cell>
          <cell r="H1998">
            <v>4.051799806786039E-2</v>
          </cell>
          <cell r="I1998">
            <v>3.9181886329253145E-2</v>
          </cell>
          <cell r="J1998">
            <v>3.1280440444485504E-2</v>
          </cell>
          <cell r="K1998">
            <v>4.0424538516372857E-2</v>
          </cell>
          <cell r="L1998">
            <v>3.396875454664379E-2</v>
          </cell>
          <cell r="M1998">
            <v>3.7052681611981858E-2</v>
          </cell>
          <cell r="N1998">
            <v>2.6164997021550673E-2</v>
          </cell>
        </row>
        <row r="1999">
          <cell r="D1999" t="str">
            <v>12.7.5</v>
          </cell>
          <cell r="E1999">
            <v>3.3232565487927176E-2</v>
          </cell>
          <cell r="F1999">
            <v>4.1319198198491371E-2</v>
          </cell>
          <cell r="G1999">
            <v>3.8663653582424157E-2</v>
          </cell>
          <cell r="H1999">
            <v>4.1577062130866344E-2</v>
          </cell>
          <cell r="I1999">
            <v>4.1929036813178333E-2</v>
          </cell>
          <cell r="J1999">
            <v>3.1902750130034303E-2</v>
          </cell>
          <cell r="K1999">
            <v>4.1133148866742575E-2</v>
          </cell>
          <cell r="L1999">
            <v>3.6462102222093867E-2</v>
          </cell>
          <cell r="M1999">
            <v>3.9751458680831873E-2</v>
          </cell>
          <cell r="N1999">
            <v>3.6616027988352298E-2</v>
          </cell>
        </row>
        <row r="2000">
          <cell r="D2000" t="str">
            <v>12.7.6</v>
          </cell>
          <cell r="E2000">
            <v>3.3792125677368355E-2</v>
          </cell>
          <cell r="F2000">
            <v>4.2401693664653552E-2</v>
          </cell>
          <cell r="G2000">
            <v>4.0796181895408533E-2</v>
          </cell>
          <cell r="H2000">
            <v>4.3194292427457794E-2</v>
          </cell>
          <cell r="I2000">
            <v>3.9098964904566227E-2</v>
          </cell>
          <cell r="J2000">
            <v>3.5347266276590607E-2</v>
          </cell>
          <cell r="K2000">
            <v>4.1845959601791174E-2</v>
          </cell>
          <cell r="L2000">
            <v>3.8815300803936061E-2</v>
          </cell>
          <cell r="M2000">
            <v>4.6088478333054725E-2</v>
          </cell>
          <cell r="N2000">
            <v>5.0598864863066931E-2</v>
          </cell>
        </row>
        <row r="2001">
          <cell r="D2001" t="str">
            <v>12.7.7</v>
          </cell>
          <cell r="E2001">
            <v>3.7148861799010363E-2</v>
          </cell>
          <cell r="F2001">
            <v>4.2958115923193776E-2</v>
          </cell>
          <cell r="G2001">
            <v>4.1833540953024696E-2</v>
          </cell>
          <cell r="H2001">
            <v>4.2645893935704178E-2</v>
          </cell>
          <cell r="I2001">
            <v>3.7008073944121256E-2</v>
          </cell>
          <cell r="J2001">
            <v>3.8911857065107983E-2</v>
          </cell>
          <cell r="K2001">
            <v>4.1741186370104474E-2</v>
          </cell>
          <cell r="L2001">
            <v>4.3082114535301544E-2</v>
          </cell>
          <cell r="M2001">
            <v>4.7002543386009857E-2</v>
          </cell>
          <cell r="N2001">
            <v>4.9599244854741389E-2</v>
          </cell>
        </row>
        <row r="2002">
          <cell r="D2002" t="str">
            <v>12.7.8</v>
          </cell>
          <cell r="E2002">
            <v>4.176866498054476E-2</v>
          </cell>
          <cell r="F2002">
            <v>4.1704134524320216E-2</v>
          </cell>
          <cell r="G2002">
            <v>4.2885904404367362E-2</v>
          </cell>
          <cell r="H2002">
            <v>4.3563258839806371E-2</v>
          </cell>
          <cell r="I2002">
            <v>4.2035109657531496E-2</v>
          </cell>
          <cell r="J2002">
            <v>4.1382763498973976E-2</v>
          </cell>
          <cell r="K2002">
            <v>3.9572078628364565E-2</v>
          </cell>
          <cell r="L2002">
            <v>4.5536489619003175E-2</v>
          </cell>
          <cell r="M2002">
            <v>4.7898151356164931E-2</v>
          </cell>
          <cell r="N2002">
            <v>4.7529701338639117E-2</v>
          </cell>
        </row>
        <row r="2003">
          <cell r="D2003" t="str">
            <v>12.7.9</v>
          </cell>
          <cell r="E2003">
            <v>4.546803098822487E-2</v>
          </cell>
          <cell r="F2003">
            <v>3.8161351860398894E-2</v>
          </cell>
          <cell r="G2003">
            <v>4.2738854132196684E-2</v>
          </cell>
          <cell r="H2003">
            <v>4.2613713909531989E-2</v>
          </cell>
          <cell r="I2003">
            <v>4.3349898451518064E-2</v>
          </cell>
          <cell r="J2003">
            <v>4.4496551553382807E-2</v>
          </cell>
          <cell r="K2003">
            <v>3.8496889251475631E-2</v>
          </cell>
          <cell r="L2003">
            <v>4.6349600985361082E-2</v>
          </cell>
          <cell r="M2003">
            <v>4.792952839692502E-2</v>
          </cell>
          <cell r="N2003">
            <v>5.3067802811535225E-2</v>
          </cell>
        </row>
        <row r="2004">
          <cell r="D2004" t="str">
            <v>12.7.10</v>
          </cell>
          <cell r="E2004">
            <v>4.6906853698892234E-2</v>
          </cell>
          <cell r="F2004">
            <v>3.7661337451497218E-2</v>
          </cell>
          <cell r="G2004">
            <v>4.312907657384854E-2</v>
          </cell>
          <cell r="H2004">
            <v>4.1416028195322731E-2</v>
          </cell>
          <cell r="I2004">
            <v>4.7769549860743471E-2</v>
          </cell>
          <cell r="J2004">
            <v>4.581894480320934E-2</v>
          </cell>
          <cell r="K2004">
            <v>4.1247613895112542E-2</v>
          </cell>
          <cell r="L2004">
            <v>4.6083978414725585E-2</v>
          </cell>
          <cell r="M2004">
            <v>4.5616504358596169E-2</v>
          </cell>
          <cell r="N2004">
            <v>6.077674531587187E-2</v>
          </cell>
        </row>
        <row r="2005">
          <cell r="D2005" t="str">
            <v>12.7.11</v>
          </cell>
          <cell r="E2005">
            <v>4.6839395018300249E-2</v>
          </cell>
          <cell r="F2005">
            <v>4.050407787091917E-2</v>
          </cell>
          <cell r="G2005">
            <v>4.4445488500174581E-2</v>
          </cell>
          <cell r="H2005">
            <v>4.2233039587453412E-2</v>
          </cell>
          <cell r="I2005">
            <v>4.9839105199143072E-2</v>
          </cell>
          <cell r="J2005">
            <v>4.4848074059994324E-2</v>
          </cell>
          <cell r="K2005">
            <v>4.471276760382583E-2</v>
          </cell>
          <cell r="L2005">
            <v>4.6984138718434126E-2</v>
          </cell>
          <cell r="M2005">
            <v>4.5909093066412276E-2</v>
          </cell>
          <cell r="N2005">
            <v>6.2722060784556832E-2</v>
          </cell>
        </row>
        <row r="2006">
          <cell r="D2006" t="str">
            <v>12.7.12</v>
          </cell>
          <cell r="E2006">
            <v>4.7294980860418362E-2</v>
          </cell>
          <cell r="F2006">
            <v>3.8713939102504896E-2</v>
          </cell>
          <cell r="G2006">
            <v>4.2672741022339221E-2</v>
          </cell>
          <cell r="H2006">
            <v>4.0411355735805336E-2</v>
          </cell>
          <cell r="I2006">
            <v>4.3741051522349604E-2</v>
          </cell>
          <cell r="J2006">
            <v>4.4016628728643432E-2</v>
          </cell>
          <cell r="K2006">
            <v>4.3122185571795008E-2</v>
          </cell>
          <cell r="L2006">
            <v>4.5569966466368343E-2</v>
          </cell>
          <cell r="M2006">
            <v>4.5503652480904391E-2</v>
          </cell>
          <cell r="N2006">
            <v>4.6398797734564234E-2</v>
          </cell>
        </row>
        <row r="2007">
          <cell r="D2007" t="str">
            <v>12.7.13</v>
          </cell>
          <cell r="E2007">
            <v>4.5419589939773741E-2</v>
          </cell>
          <cell r="F2007">
            <v>3.8320974073205859E-2</v>
          </cell>
          <cell r="G2007">
            <v>4.2391581767586964E-2</v>
          </cell>
          <cell r="H2007">
            <v>4.061226346677229E-2</v>
          </cell>
          <cell r="I2007">
            <v>4.4275955238167589E-2</v>
          </cell>
          <cell r="J2007">
            <v>4.377806152095251E-2</v>
          </cell>
          <cell r="K2007">
            <v>4.2534713588224436E-2</v>
          </cell>
          <cell r="L2007">
            <v>4.5628242669967192E-2</v>
          </cell>
          <cell r="M2007">
            <v>4.560050822016945E-2</v>
          </cell>
          <cell r="N2007">
            <v>4.1435723450727581E-2</v>
          </cell>
        </row>
        <row r="2008">
          <cell r="D2008" t="str">
            <v>12.7.14</v>
          </cell>
          <cell r="E2008">
            <v>4.44028241174187E-2</v>
          </cell>
          <cell r="F2008">
            <v>3.8494046433578871E-2</v>
          </cell>
          <cell r="G2008">
            <v>4.2337695795886462E-2</v>
          </cell>
          <cell r="H2008">
            <v>3.9444014782741343E-2</v>
          </cell>
          <cell r="I2008">
            <v>4.1429843783904352E-2</v>
          </cell>
          <cell r="J2008">
            <v>4.2587949620008517E-2</v>
          </cell>
          <cell r="K2008">
            <v>4.2634195426224764E-2</v>
          </cell>
          <cell r="L2008">
            <v>4.5877073534079826E-2</v>
          </cell>
          <cell r="M2008">
            <v>4.6180587965314053E-2</v>
          </cell>
          <cell r="N2008">
            <v>3.1264646562385666E-2</v>
          </cell>
        </row>
        <row r="2009">
          <cell r="D2009" t="str">
            <v>12.7.15</v>
          </cell>
          <cell r="E2009">
            <v>4.2430532015444188E-2</v>
          </cell>
          <cell r="F2009">
            <v>3.9425610551515229E-2</v>
          </cell>
          <cell r="G2009">
            <v>4.3163016801003949E-2</v>
          </cell>
          <cell r="H2009">
            <v>3.9590263300854481E-2</v>
          </cell>
          <cell r="I2009">
            <v>4.086588730615226E-2</v>
          </cell>
          <cell r="J2009">
            <v>4.4595001190858442E-2</v>
          </cell>
          <cell r="K2009">
            <v>4.1691763662064833E-2</v>
          </cell>
          <cell r="L2009">
            <v>4.5944057676147468E-2</v>
          </cell>
          <cell r="M2009">
            <v>4.7408687098481554E-2</v>
          </cell>
          <cell r="N2009">
            <v>4.8081294027881513E-2</v>
          </cell>
        </row>
        <row r="2010">
          <cell r="D2010" t="str">
            <v>12.7.16</v>
          </cell>
          <cell r="E2010">
            <v>4.3082484690185878E-2</v>
          </cell>
          <cell r="F2010">
            <v>4.13103417936325E-2</v>
          </cell>
          <cell r="G2010">
            <v>4.2969907368283371E-2</v>
          </cell>
          <cell r="H2010">
            <v>3.9884566700296248E-2</v>
          </cell>
          <cell r="I2010">
            <v>3.9970699079057717E-2</v>
          </cell>
          <cell r="J2010">
            <v>4.6775557084390525E-2</v>
          </cell>
          <cell r="K2010">
            <v>4.1090126744880252E-2</v>
          </cell>
          <cell r="L2010">
            <v>4.4426592832279677E-2</v>
          </cell>
          <cell r="M2010">
            <v>4.2675148487231133E-2</v>
          </cell>
          <cell r="N2010">
            <v>4.5342733339582539E-2</v>
          </cell>
        </row>
        <row r="2011">
          <cell r="D2011" t="str">
            <v>12.7.17</v>
          </cell>
          <cell r="E2011">
            <v>4.7116825342867957E-2</v>
          </cell>
          <cell r="F2011">
            <v>4.6736131321778E-2</v>
          </cell>
          <cell r="G2011">
            <v>4.4561231527742821E-2</v>
          </cell>
          <cell r="H2011">
            <v>4.1778906494611696E-2</v>
          </cell>
          <cell r="I2011">
            <v>4.6868460291381052E-2</v>
          </cell>
          <cell r="J2011">
            <v>4.8484080758386429E-2</v>
          </cell>
          <cell r="K2011">
            <v>4.5058417440884541E-2</v>
          </cell>
          <cell r="L2011">
            <v>4.7386622070248734E-2</v>
          </cell>
          <cell r="M2011">
            <v>3.9266652639283743E-2</v>
          </cell>
          <cell r="N2011">
            <v>4.310914832476085E-2</v>
          </cell>
        </row>
        <row r="2012">
          <cell r="D2012" t="str">
            <v>12.7.18</v>
          </cell>
          <cell r="E2012">
            <v>4.9351647602532134E-2</v>
          </cell>
          <cell r="F2012">
            <v>4.6699105479657714E-2</v>
          </cell>
          <cell r="G2012">
            <v>4.4965087769463494E-2</v>
          </cell>
          <cell r="H2012">
            <v>4.2532159955469814E-2</v>
          </cell>
          <cell r="I2012">
            <v>4.4542272222563531E-2</v>
          </cell>
          <cell r="J2012">
            <v>4.9989139541071523E-2</v>
          </cell>
          <cell r="K2012">
            <v>4.2753388160293886E-2</v>
          </cell>
          <cell r="L2012">
            <v>4.6715029927677378E-2</v>
          </cell>
          <cell r="M2012">
            <v>3.8738252725979298E-2</v>
          </cell>
          <cell r="N2012">
            <v>4.2933263584198397E-2</v>
          </cell>
        </row>
        <row r="2013">
          <cell r="D2013" t="str">
            <v>12.7.19</v>
          </cell>
          <cell r="E2013">
            <v>4.8203974534350463E-2</v>
          </cell>
          <cell r="F2013">
            <v>4.4744143774710941E-2</v>
          </cell>
          <cell r="G2013">
            <v>4.4367032833746899E-2</v>
          </cell>
          <cell r="H2013">
            <v>4.3088386021157207E-2</v>
          </cell>
          <cell r="I2013">
            <v>4.0754215752468056E-2</v>
          </cell>
          <cell r="J2013">
            <v>4.9294301548297906E-2</v>
          </cell>
          <cell r="K2013">
            <v>4.3776918260677804E-2</v>
          </cell>
          <cell r="L2013">
            <v>4.5536215592967444E-2</v>
          </cell>
          <cell r="M2013">
            <v>3.7945564965152154E-2</v>
          </cell>
          <cell r="N2013">
            <v>3.173610838128587E-2</v>
          </cell>
        </row>
        <row r="2014">
          <cell r="D2014" t="str">
            <v>12.7.20</v>
          </cell>
          <cell r="E2014">
            <v>4.6807714868421842E-2</v>
          </cell>
          <cell r="F2014">
            <v>4.5088136471846403E-2</v>
          </cell>
          <cell r="G2014">
            <v>4.3107219211833477E-2</v>
          </cell>
          <cell r="H2014">
            <v>4.2472081652969534E-2</v>
          </cell>
          <cell r="I2014">
            <v>3.8503534601385524E-2</v>
          </cell>
          <cell r="J2014">
            <v>4.9954042168679637E-2</v>
          </cell>
          <cell r="K2014">
            <v>4.1997191633713807E-2</v>
          </cell>
          <cell r="L2014">
            <v>4.4118831146816161E-2</v>
          </cell>
          <cell r="M2014">
            <v>3.7948992709100737E-2</v>
          </cell>
          <cell r="N2014">
            <v>3.2186151571321014E-2</v>
          </cell>
        </row>
        <row r="2015">
          <cell r="D2015" t="str">
            <v>12.7.21</v>
          </cell>
          <cell r="E2015">
            <v>4.6087952836730318E-2</v>
          </cell>
          <cell r="F2015">
            <v>4.3218772885512298E-2</v>
          </cell>
          <cell r="G2015">
            <v>4.2331694038395845E-2</v>
          </cell>
          <cell r="H2015">
            <v>4.1747796905900525E-2</v>
          </cell>
          <cell r="I2015">
            <v>4.0835321379534092E-2</v>
          </cell>
          <cell r="J2015">
            <v>4.7307465945289999E-2</v>
          </cell>
          <cell r="K2015">
            <v>4.2799119621191484E-2</v>
          </cell>
          <cell r="L2015">
            <v>4.2276980371317149E-2</v>
          </cell>
          <cell r="M2015">
            <v>3.7135123248488763E-2</v>
          </cell>
          <cell r="N2015">
            <v>4.7892558110000032E-2</v>
          </cell>
        </row>
        <row r="2016">
          <cell r="D2016" t="str">
            <v>12.7.22</v>
          </cell>
          <cell r="E2016">
            <v>4.3516710286670618E-2</v>
          </cell>
          <cell r="F2016">
            <v>4.3056267512868097E-2</v>
          </cell>
          <cell r="G2016">
            <v>4.2396241786023192E-2</v>
          </cell>
          <cell r="H2016">
            <v>4.2468736535903814E-2</v>
          </cell>
          <cell r="I2016">
            <v>3.9855547246600148E-2</v>
          </cell>
          <cell r="J2016">
            <v>4.4570479009274598E-2</v>
          </cell>
          <cell r="K2016">
            <v>4.2641777938826869E-2</v>
          </cell>
          <cell r="L2016">
            <v>3.8864214451314084E-2</v>
          </cell>
          <cell r="M2016">
            <v>3.7564382259895772E-2</v>
          </cell>
          <cell r="N2016">
            <v>4.8680007700627047E-2</v>
          </cell>
        </row>
        <row r="2017">
          <cell r="D2017" t="str">
            <v>12.7.23</v>
          </cell>
          <cell r="E2017">
            <v>4.1497317817286522E-2</v>
          </cell>
          <cell r="F2017">
            <v>4.2126082897246203E-2</v>
          </cell>
          <cell r="G2017">
            <v>3.9967831156942413E-2</v>
          </cell>
          <cell r="H2017">
            <v>4.2012261861116097E-2</v>
          </cell>
          <cell r="I2017">
            <v>3.7713662636302103E-2</v>
          </cell>
          <cell r="J2017">
            <v>4.0062461556165579E-2</v>
          </cell>
          <cell r="K2017">
            <v>4.049910898203532E-2</v>
          </cell>
          <cell r="L2017">
            <v>3.4644259172058649E-2</v>
          </cell>
          <cell r="M2017">
            <v>3.7107086060806774E-2</v>
          </cell>
          <cell r="N2017">
            <v>4.5921036318939012E-2</v>
          </cell>
        </row>
        <row r="2018">
          <cell r="D2018" t="str">
            <v>12.7.24</v>
          </cell>
          <cell r="E2018">
            <v>3.7945023565642097E-2</v>
          </cell>
          <cell r="F2018">
            <v>4.1503913558398491E-2</v>
          </cell>
          <cell r="G2018">
            <v>3.7813200217814737E-2</v>
          </cell>
          <cell r="H2018">
            <v>4.0568308628528775E-2</v>
          </cell>
          <cell r="I2018">
            <v>4.4664838561973029E-2</v>
          </cell>
          <cell r="J2018">
            <v>3.5864298676928426E-2</v>
          </cell>
          <cell r="K2018">
            <v>3.9754040747331715E-2</v>
          </cell>
          <cell r="L2018">
            <v>3.2262531435163104E-2</v>
          </cell>
          <cell r="M2018">
            <v>3.6277572025249998E-2</v>
          </cell>
          <cell r="N2018">
            <v>3.4422256424832716E-2</v>
          </cell>
        </row>
      </sheetData>
      <sheetData sheetId="10" refreshError="1"/>
      <sheetData sheetId="11"/>
      <sheetData sheetId="12"/>
      <sheetData sheetId="13" refreshError="1"/>
      <sheetData sheetId="14" refreshError="1"/>
      <sheetData sheetId="15">
        <row r="43">
          <cell r="H43">
            <v>6.2E-2</v>
          </cell>
        </row>
        <row r="44">
          <cell r="H44">
            <v>4.5999999999999999E-2</v>
          </cell>
        </row>
        <row r="45">
          <cell r="H45">
            <v>0.03</v>
          </cell>
        </row>
      </sheetData>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ers"/>
      <sheetName val="Usage"/>
      <sheetName val="Revenue"/>
      <sheetName val="Unbilled Usage "/>
      <sheetName val="Macro1"/>
    </sheetNames>
    <sheetDataSet>
      <sheetData sheetId="0" refreshError="1"/>
      <sheetData sheetId="1" refreshError="1"/>
      <sheetData sheetId="2" refreshError="1"/>
      <sheetData sheetId="3" refreshError="1"/>
      <sheetData sheetId="4">
        <row r="174">
          <cell r="A174" t="str">
            <v>Recover</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Labor"/>
      <sheetName val="Macro1"/>
    </sheetNames>
    <sheetDataSet>
      <sheetData sheetId="0" refreshError="1"/>
      <sheetData sheetId="1">
        <row r="69">
          <cell r="A69" t="str">
            <v>Recover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21.bin"/><Relationship Id="rId4" Type="http://schemas.openxmlformats.org/officeDocument/2006/relationships/comments" Target="../comments17.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22.bin"/><Relationship Id="rId4" Type="http://schemas.openxmlformats.org/officeDocument/2006/relationships/comments" Target="../comments18.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23.bin"/><Relationship Id="rId4" Type="http://schemas.openxmlformats.org/officeDocument/2006/relationships/comments" Target="../comments19.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4.bin"/><Relationship Id="rId4" Type="http://schemas.openxmlformats.org/officeDocument/2006/relationships/comments" Target="../comments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89690-D480-4B81-9D71-BD44F5A2B553}">
  <sheetPr>
    <tabColor theme="8" tint="0.79998168889431442"/>
  </sheetPr>
  <dimension ref="A1:G26"/>
  <sheetViews>
    <sheetView workbookViewId="0"/>
  </sheetViews>
  <sheetFormatPr defaultColWidth="9.140625" defaultRowHeight="12.75"/>
  <cols>
    <col min="1" max="1" width="103" style="116" customWidth="1"/>
    <col min="2" max="16384" width="9.140625" style="116"/>
  </cols>
  <sheetData>
    <row r="1" spans="1:7" ht="16.5">
      <c r="A1" s="115" t="s">
        <v>651</v>
      </c>
    </row>
    <row r="2" spans="1:7" ht="16.5">
      <c r="A2" s="115" t="s">
        <v>222</v>
      </c>
    </row>
    <row r="3" spans="1:7" ht="16.5">
      <c r="A3" s="115"/>
    </row>
    <row r="4" spans="1:7" ht="16.5">
      <c r="A4" s="115"/>
    </row>
    <row r="6" spans="1:7" ht="15">
      <c r="A6" s="117" t="s">
        <v>222</v>
      </c>
      <c r="G6" s="118"/>
    </row>
    <row r="7" spans="1:7" ht="42.75">
      <c r="A7" s="124" t="s">
        <v>708</v>
      </c>
    </row>
    <row r="8" spans="1:7" ht="14.25">
      <c r="A8" s="119"/>
    </row>
    <row r="9" spans="1:7" ht="14.25">
      <c r="A9" s="119"/>
    </row>
    <row r="10" spans="1:7" ht="14.25">
      <c r="A10" s="120"/>
    </row>
    <row r="11" spans="1:7" ht="15">
      <c r="A11" s="117"/>
      <c r="G11" s="118"/>
    </row>
    <row r="12" spans="1:7" ht="14.25">
      <c r="A12" s="119"/>
    </row>
    <row r="13" spans="1:7" ht="14.25">
      <c r="A13" s="120"/>
    </row>
    <row r="14" spans="1:7" ht="15">
      <c r="A14" s="117"/>
    </row>
    <row r="15" spans="1:7" ht="14.25">
      <c r="A15" s="119"/>
    </row>
    <row r="16" spans="1:7" ht="14.25">
      <c r="A16" s="120"/>
    </row>
    <row r="17" spans="1:1" ht="14.25">
      <c r="A17" s="120"/>
    </row>
    <row r="18" spans="1:1" ht="14.25">
      <c r="A18" s="121"/>
    </row>
    <row r="19" spans="1:1" ht="14.25">
      <c r="A19" s="121"/>
    </row>
    <row r="20" spans="1:1" ht="14.25">
      <c r="A20" s="121"/>
    </row>
    <row r="21" spans="1:1" ht="14.25">
      <c r="A21" s="121"/>
    </row>
    <row r="22" spans="1:1" ht="14.25">
      <c r="A22" s="121"/>
    </row>
    <row r="23" spans="1:1" ht="15">
      <c r="A23" s="122"/>
    </row>
    <row r="24" spans="1:1" ht="14.25">
      <c r="A24" s="121"/>
    </row>
    <row r="25" spans="1:1" ht="14.25">
      <c r="A25" s="121"/>
    </row>
    <row r="26" spans="1:1" ht="14.25">
      <c r="A26" s="123"/>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AB2DF-823D-4995-B134-B52389D03585}">
  <sheetPr>
    <tabColor rgb="FF92D050"/>
    <pageSetUpPr fitToPage="1"/>
  </sheetPr>
  <dimension ref="A1:AF158"/>
  <sheetViews>
    <sheetView workbookViewId="0"/>
  </sheetViews>
  <sheetFormatPr defaultColWidth="8.85546875" defaultRowHeight="12.75"/>
  <cols>
    <col min="1" max="1" width="4.5703125" style="229" customWidth="1"/>
    <col min="2" max="2" width="39.85546875" style="229" customWidth="1"/>
    <col min="3" max="3" width="10.7109375" style="229" customWidth="1"/>
    <col min="4" max="4" width="12.5703125" style="229" customWidth="1"/>
    <col min="5" max="5" width="12.7109375" style="229" customWidth="1"/>
    <col min="6" max="6" width="13.28515625" style="229" bestFit="1" customWidth="1"/>
    <col min="7" max="7" width="13.42578125" style="229" bestFit="1" customWidth="1"/>
    <col min="8" max="8" width="12.7109375" style="229" bestFit="1" customWidth="1"/>
    <col min="9" max="11" width="13.42578125" style="229" bestFit="1" customWidth="1"/>
    <col min="12" max="12" width="13.140625" style="229" bestFit="1" customWidth="1"/>
    <col min="13" max="13" width="12.7109375" style="229" bestFit="1" customWidth="1"/>
    <col min="14" max="14" width="13.140625" style="229" bestFit="1" customWidth="1"/>
    <col min="15" max="15" width="13.85546875" style="229" customWidth="1"/>
    <col min="16" max="16" width="15.7109375" style="229" customWidth="1"/>
    <col min="17" max="17" width="13" style="229" bestFit="1" customWidth="1"/>
    <col min="18" max="18" width="12.7109375" style="229" bestFit="1" customWidth="1"/>
    <col min="19" max="19" width="13.85546875" style="229" customWidth="1"/>
    <col min="20" max="20" width="10.28515625" style="229" bestFit="1" customWidth="1"/>
    <col min="21" max="21" width="11.85546875" style="229" bestFit="1" customWidth="1"/>
    <col min="22" max="22" width="11.28515625" style="229" bestFit="1" customWidth="1"/>
    <col min="23" max="23" width="8.28515625" style="229" bestFit="1" customWidth="1"/>
    <col min="24" max="24" width="7.7109375" style="229" bestFit="1" customWidth="1"/>
    <col min="25" max="25" width="8.28515625" style="229" bestFit="1" customWidth="1"/>
    <col min="26" max="26" width="8.7109375" style="229" bestFit="1" customWidth="1"/>
    <col min="27" max="27" width="9.28515625" style="229" bestFit="1" customWidth="1"/>
    <col min="28" max="28" width="10.28515625" style="229" bestFit="1" customWidth="1"/>
    <col min="29" max="29" width="10.85546875" style="229" bestFit="1" customWidth="1"/>
    <col min="30" max="30" width="10.28515625" style="229" bestFit="1" customWidth="1"/>
    <col min="31" max="31" width="8.28515625" style="229" bestFit="1" customWidth="1"/>
    <col min="32" max="16384" width="8.85546875" style="229"/>
  </cols>
  <sheetData>
    <row r="1" spans="1:20" ht="15">
      <c r="A1" s="261" t="s">
        <v>488</v>
      </c>
      <c r="Q1" s="262" t="s">
        <v>489</v>
      </c>
      <c r="R1" s="263">
        <f>Q2</f>
        <v>500000</v>
      </c>
      <c r="S1" s="263">
        <f>R2</f>
        <v>6000000</v>
      </c>
    </row>
    <row r="2" spans="1:20">
      <c r="P2" s="264" t="s">
        <v>490</v>
      </c>
      <c r="Q2" s="265">
        <v>500000</v>
      </c>
      <c r="R2" s="265">
        <v>6000000</v>
      </c>
      <c r="S2" s="266">
        <v>99999999</v>
      </c>
    </row>
    <row r="3" spans="1:20">
      <c r="A3" s="267" t="s">
        <v>491</v>
      </c>
      <c r="B3" s="267"/>
      <c r="C3" s="268" t="s">
        <v>492</v>
      </c>
      <c r="D3" s="269">
        <v>202301</v>
      </c>
      <c r="E3" s="269">
        <f>D3+1</f>
        <v>202302</v>
      </c>
      <c r="F3" s="269">
        <f t="shared" ref="F3:O3" si="0">E3+1</f>
        <v>202303</v>
      </c>
      <c r="G3" s="269">
        <f t="shared" si="0"/>
        <v>202304</v>
      </c>
      <c r="H3" s="269">
        <f t="shared" si="0"/>
        <v>202305</v>
      </c>
      <c r="I3" s="269">
        <f t="shared" si="0"/>
        <v>202306</v>
      </c>
      <c r="J3" s="269">
        <v>202207</v>
      </c>
      <c r="K3" s="269">
        <f t="shared" si="0"/>
        <v>202208</v>
      </c>
      <c r="L3" s="269">
        <f t="shared" si="0"/>
        <v>202209</v>
      </c>
      <c r="M3" s="269">
        <f t="shared" si="0"/>
        <v>202210</v>
      </c>
      <c r="N3" s="269">
        <f t="shared" si="0"/>
        <v>202211</v>
      </c>
      <c r="O3" s="269">
        <f t="shared" si="0"/>
        <v>202212</v>
      </c>
      <c r="P3" s="264" t="s">
        <v>39</v>
      </c>
      <c r="Q3" s="270" t="s">
        <v>493</v>
      </c>
      <c r="R3" s="270" t="s">
        <v>493</v>
      </c>
      <c r="S3" s="270" t="s">
        <v>493</v>
      </c>
    </row>
    <row r="4" spans="1:20">
      <c r="A4" s="229">
        <v>1</v>
      </c>
      <c r="B4" s="271"/>
      <c r="C4" s="272"/>
      <c r="D4" s="273">
        <v>3063419.1</v>
      </c>
      <c r="E4" s="273">
        <v>3234638.4</v>
      </c>
      <c r="F4" s="273">
        <v>3061333.8</v>
      </c>
      <c r="G4" s="273">
        <v>2825350.5</v>
      </c>
      <c r="H4" s="273">
        <v>2878801.8</v>
      </c>
      <c r="I4" s="273">
        <v>2673388.2000000002</v>
      </c>
      <c r="J4" s="274">
        <v>3511258.8</v>
      </c>
      <c r="K4" s="274">
        <v>3186867.6</v>
      </c>
      <c r="L4" s="274">
        <v>3055896.9</v>
      </c>
      <c r="M4" s="274">
        <v>3104642.1</v>
      </c>
      <c r="N4" s="275">
        <v>3011175.3</v>
      </c>
      <c r="O4" s="276">
        <v>2268634.2000000002</v>
      </c>
      <c r="P4" s="277">
        <f t="shared" ref="P4:P23" si="1">SUM(D4:O4)</f>
        <v>35875406.700000003</v>
      </c>
      <c r="Q4" s="278">
        <f>Q$2*12-SUMPRODUCT(--($D4:$O4&lt;=Q$2),Q$2-$D4:$O4)</f>
        <v>6000000</v>
      </c>
      <c r="R4" s="278">
        <f>R$2*12-SUM($Q4:Q4)-SUMPRODUCT(--($D4:$O4&lt;=R$2),R$2-$D4:$O4)</f>
        <v>29875406.700000003</v>
      </c>
      <c r="S4" s="278">
        <f>S$2*12-SUM($Q4:R4)-SUMPRODUCT(--($D4:$O4&lt;=S$2),S$2-$D4:$O4)</f>
        <v>0</v>
      </c>
      <c r="T4" s="279">
        <f>MAX(D4:O4)</f>
        <v>3511258.8</v>
      </c>
    </row>
    <row r="5" spans="1:20">
      <c r="A5" s="229">
        <v>2</v>
      </c>
      <c r="B5" s="271"/>
      <c r="C5" s="272"/>
      <c r="D5" s="273">
        <v>2974032.6</v>
      </c>
      <c r="E5" s="273">
        <v>2756651.1</v>
      </c>
      <c r="F5" s="273">
        <v>3054668.4040000001</v>
      </c>
      <c r="G5" s="273">
        <v>2912332.5</v>
      </c>
      <c r="H5" s="273">
        <v>2840705.7</v>
      </c>
      <c r="I5" s="273">
        <v>2802084.6</v>
      </c>
      <c r="J5" s="274">
        <v>2928523.5</v>
      </c>
      <c r="K5" s="274">
        <v>3001309.5</v>
      </c>
      <c r="L5" s="274">
        <v>2828135.1</v>
      </c>
      <c r="M5" s="274">
        <v>2928804.9</v>
      </c>
      <c r="N5" s="275">
        <v>2429800.7999999998</v>
      </c>
      <c r="O5" s="280">
        <v>2414840.4</v>
      </c>
      <c r="P5" s="277">
        <f t="shared" si="1"/>
        <v>33871889.104000002</v>
      </c>
      <c r="Q5" s="278">
        <f t="shared" ref="Q5:Q25" si="2">Q$2*12-SUMPRODUCT(--($D5:$O5&lt;=Q$2),Q$2-$D5:$O5)</f>
        <v>6000000</v>
      </c>
      <c r="R5" s="278">
        <f>R$2*12-SUM($Q5:Q5)-SUMPRODUCT(--($D5:$O5&lt;=R$2),R$2-$D5:$O5)</f>
        <v>27871889.104000002</v>
      </c>
      <c r="S5" s="278">
        <f>S$2*12-SUM($Q5:R5)-SUMPRODUCT(--($D5:$O5&lt;=S$2),S$2-$D5:$O5)</f>
        <v>0</v>
      </c>
      <c r="T5" s="279">
        <f t="shared" ref="T5:T25" si="3">MAX(D5:O5)</f>
        <v>3054668.4040000001</v>
      </c>
    </row>
    <row r="6" spans="1:20">
      <c r="A6" s="229">
        <v>3</v>
      </c>
      <c r="B6" s="271"/>
      <c r="C6" s="272"/>
      <c r="D6" s="273">
        <v>1330445.2</v>
      </c>
      <c r="E6" s="273">
        <v>1263465.7</v>
      </c>
      <c r="F6" s="273">
        <v>1312467.1040000001</v>
      </c>
      <c r="G6" s="273">
        <v>1213285.5</v>
      </c>
      <c r="H6" s="273">
        <v>1166237.1000000001</v>
      </c>
      <c r="I6" s="273">
        <v>1198017.8</v>
      </c>
      <c r="J6" s="274">
        <v>856988.3</v>
      </c>
      <c r="K6" s="274">
        <v>906492.3</v>
      </c>
      <c r="L6" s="274">
        <v>807755.9</v>
      </c>
      <c r="M6" s="274">
        <v>917759.5</v>
      </c>
      <c r="N6" s="275">
        <v>1147274.1000000001</v>
      </c>
      <c r="O6" s="276">
        <v>1246434.7</v>
      </c>
      <c r="P6" s="277">
        <f t="shared" si="1"/>
        <v>13366623.204</v>
      </c>
      <c r="Q6" s="278">
        <f t="shared" si="2"/>
        <v>6000000</v>
      </c>
      <c r="R6" s="278">
        <f>R$2*12-SUM($Q6:Q6)-SUMPRODUCT(--($D6:$O6&lt;=R$2),R$2-$D6:$O6)</f>
        <v>7366623.2040000036</v>
      </c>
      <c r="S6" s="278">
        <f>S$2*12-SUM($Q6:R6)-SUMPRODUCT(--($D6:$O6&lt;=S$2),S$2-$D6:$O6)</f>
        <v>0</v>
      </c>
      <c r="T6" s="279">
        <f t="shared" si="3"/>
        <v>1330445.2</v>
      </c>
    </row>
    <row r="7" spans="1:20">
      <c r="A7" s="229">
        <v>4</v>
      </c>
      <c r="B7" s="271"/>
      <c r="C7" s="272"/>
      <c r="D7" s="273">
        <v>2137982.7000000002</v>
      </c>
      <c r="E7" s="273">
        <v>1835071.35</v>
      </c>
      <c r="F7" s="273">
        <v>2042431.6470000001</v>
      </c>
      <c r="G7" s="273">
        <v>1829402.4</v>
      </c>
      <c r="H7" s="273">
        <v>1938142.5</v>
      </c>
      <c r="I7" s="273">
        <v>1816371.9</v>
      </c>
      <c r="J7" s="273">
        <v>1797020.4</v>
      </c>
      <c r="K7" s="273">
        <v>1812660.15</v>
      </c>
      <c r="L7" s="273">
        <v>1685865.3</v>
      </c>
      <c r="M7" s="273">
        <v>1751905.05</v>
      </c>
      <c r="N7" s="275">
        <v>1815625.875</v>
      </c>
      <c r="O7" s="280">
        <v>1977956.4</v>
      </c>
      <c r="P7" s="277">
        <f t="shared" si="1"/>
        <v>22440435.672000002</v>
      </c>
      <c r="Q7" s="278">
        <f t="shared" si="2"/>
        <v>6000000</v>
      </c>
      <c r="R7" s="278">
        <f>R$2*12-SUM($Q7:Q7)-SUMPRODUCT(--($D7:$O7&lt;=R$2),R$2-$D7:$O7)</f>
        <v>16440435.671999991</v>
      </c>
      <c r="S7" s="278">
        <f>S$2*12-SUM($Q7:R7)-SUMPRODUCT(--($D7:$O7&lt;=S$2),S$2-$D7:$O7)</f>
        <v>0</v>
      </c>
      <c r="T7" s="279">
        <f t="shared" si="3"/>
        <v>2137982.7000000002</v>
      </c>
    </row>
    <row r="8" spans="1:20">
      <c r="A8" s="229">
        <v>5</v>
      </c>
      <c r="B8" s="271"/>
      <c r="C8" s="272"/>
      <c r="D8" s="273">
        <v>1565022.9</v>
      </c>
      <c r="E8" s="273">
        <v>1469498.1</v>
      </c>
      <c r="F8" s="273">
        <v>1613875.1980000001</v>
      </c>
      <c r="G8" s="273">
        <v>1547398.65</v>
      </c>
      <c r="H8" s="273">
        <v>1800175.65</v>
      </c>
      <c r="I8" s="273">
        <v>1814316</v>
      </c>
      <c r="J8" s="274">
        <v>1984929.45</v>
      </c>
      <c r="K8" s="274">
        <v>1948687.65</v>
      </c>
      <c r="L8" s="274">
        <v>1688457.75</v>
      </c>
      <c r="M8" s="274">
        <v>1528496.55</v>
      </c>
      <c r="N8" s="275">
        <v>1503093.899</v>
      </c>
      <c r="O8" s="276">
        <v>1615868.1</v>
      </c>
      <c r="P8" s="277">
        <f t="shared" si="1"/>
        <v>20079819.897</v>
      </c>
      <c r="Q8" s="278">
        <f t="shared" si="2"/>
        <v>6000000</v>
      </c>
      <c r="R8" s="278">
        <f>R$2*12-SUM($Q8:Q8)-SUMPRODUCT(--($D8:$O8&lt;=R$2),R$2-$D8:$O8)</f>
        <v>14079819.896999992</v>
      </c>
      <c r="S8" s="278">
        <f>S$2*12-SUM($Q8:R8)-SUMPRODUCT(--($D8:$O8&lt;=S$2),S$2-$D8:$O8)</f>
        <v>0</v>
      </c>
      <c r="T8" s="279">
        <f t="shared" si="3"/>
        <v>1984929.45</v>
      </c>
    </row>
    <row r="9" spans="1:20">
      <c r="A9" s="229">
        <v>6</v>
      </c>
      <c r="B9" s="271"/>
      <c r="C9" s="272"/>
      <c r="D9" s="273">
        <v>2293355.4</v>
      </c>
      <c r="E9" s="273">
        <v>2237482.7999999998</v>
      </c>
      <c r="F9" s="273">
        <v>2192150.8030000003</v>
      </c>
      <c r="G9" s="273">
        <v>2020271.4</v>
      </c>
      <c r="H9" s="273">
        <v>1854825</v>
      </c>
      <c r="I9" s="273">
        <v>1634442.6</v>
      </c>
      <c r="J9" s="274">
        <v>1952676.6</v>
      </c>
      <c r="K9" s="274">
        <v>2201875.2000000002</v>
      </c>
      <c r="L9" s="274">
        <v>2155521.2000000002</v>
      </c>
      <c r="M9" s="274">
        <v>2100320.6</v>
      </c>
      <c r="N9" s="275">
        <v>2299484.6</v>
      </c>
      <c r="O9" s="276">
        <v>2499722.4</v>
      </c>
      <c r="P9" s="277">
        <f t="shared" si="1"/>
        <v>25442128.603</v>
      </c>
      <c r="Q9" s="278">
        <f t="shared" si="2"/>
        <v>6000000</v>
      </c>
      <c r="R9" s="278">
        <f>R$2*12-SUM($Q9:Q9)-SUMPRODUCT(--($D9:$O9&lt;=R$2),R$2-$D9:$O9)</f>
        <v>19442128.603</v>
      </c>
      <c r="S9" s="278">
        <f>S$2*12-SUM($Q9:R9)-SUMPRODUCT(--($D9:$O9&lt;=S$2),S$2-$D9:$O9)</f>
        <v>0</v>
      </c>
      <c r="T9" s="279">
        <f t="shared" si="3"/>
        <v>2499722.4</v>
      </c>
    </row>
    <row r="10" spans="1:20">
      <c r="A10" s="229">
        <v>7</v>
      </c>
      <c r="B10" s="271"/>
      <c r="C10" s="272"/>
      <c r="D10" s="273">
        <v>1779115.1</v>
      </c>
      <c r="E10" s="273">
        <v>1523330.9</v>
      </c>
      <c r="F10" s="273">
        <v>1665314.6939999999</v>
      </c>
      <c r="G10" s="273">
        <v>1560686.4</v>
      </c>
      <c r="H10" s="273">
        <v>1448044.5</v>
      </c>
      <c r="I10" s="273">
        <v>1533830.2</v>
      </c>
      <c r="J10" s="274">
        <v>1925037.8</v>
      </c>
      <c r="K10" s="273">
        <v>2026042.9</v>
      </c>
      <c r="L10" s="274">
        <v>1860335.4</v>
      </c>
      <c r="M10" s="274">
        <v>1826521.9</v>
      </c>
      <c r="N10" s="275">
        <v>1734973.1</v>
      </c>
      <c r="O10" s="276">
        <v>1821462.3</v>
      </c>
      <c r="P10" s="277">
        <f t="shared" si="1"/>
        <v>20704695.194000002</v>
      </c>
      <c r="Q10" s="278">
        <f t="shared" si="2"/>
        <v>6000000</v>
      </c>
      <c r="R10" s="278">
        <f>R$2*12-SUM($Q10:Q10)-SUMPRODUCT(--($D10:$O10&lt;=R$2),R$2-$D10:$O10)</f>
        <v>14704695.193999998</v>
      </c>
      <c r="S10" s="278">
        <f>S$2*12-SUM($Q10:R10)-SUMPRODUCT(--($D10:$O10&lt;=S$2),S$2-$D10:$O10)</f>
        <v>0</v>
      </c>
      <c r="T10" s="279">
        <f t="shared" si="3"/>
        <v>2026042.9</v>
      </c>
    </row>
    <row r="11" spans="1:20">
      <c r="A11" s="229">
        <v>8</v>
      </c>
      <c r="B11" s="271"/>
      <c r="C11" s="272"/>
      <c r="D11" s="273">
        <v>926994.6</v>
      </c>
      <c r="E11" s="273">
        <v>848901.9</v>
      </c>
      <c r="F11" s="273">
        <v>955495.804</v>
      </c>
      <c r="G11" s="273">
        <v>897579.9</v>
      </c>
      <c r="H11" s="273">
        <v>997117.8</v>
      </c>
      <c r="I11" s="273">
        <v>1026072.6</v>
      </c>
      <c r="J11" s="273">
        <v>1109087.7</v>
      </c>
      <c r="K11" s="274">
        <v>1274903.7</v>
      </c>
      <c r="L11" s="274">
        <v>1162347.8999999999</v>
      </c>
      <c r="M11" s="274">
        <v>1044405.6</v>
      </c>
      <c r="N11" s="275">
        <v>1000465.2</v>
      </c>
      <c r="O11" s="276">
        <v>976697.4</v>
      </c>
      <c r="P11" s="277">
        <f t="shared" si="1"/>
        <v>12220070.103999998</v>
      </c>
      <c r="Q11" s="278">
        <f t="shared" si="2"/>
        <v>6000000</v>
      </c>
      <c r="R11" s="278">
        <f>R$2*12-SUM($Q11:Q11)-SUMPRODUCT(--($D11:$O11&lt;=R$2),R$2-$D11:$O11)</f>
        <v>6220070.1040000096</v>
      </c>
      <c r="S11" s="278">
        <f>S$2*12-SUM($Q11:R11)-SUMPRODUCT(--($D11:$O11&lt;=S$2),S$2-$D11:$O11)</f>
        <v>0</v>
      </c>
      <c r="T11" s="279">
        <f t="shared" si="3"/>
        <v>1274903.7</v>
      </c>
    </row>
    <row r="12" spans="1:20">
      <c r="A12" s="229">
        <v>9</v>
      </c>
      <c r="B12" s="271"/>
      <c r="C12" s="272"/>
      <c r="D12" s="273">
        <v>5296254.5999999996</v>
      </c>
      <c r="E12" s="273">
        <v>4825751.7</v>
      </c>
      <c r="F12" s="273">
        <v>5407283.7010000004</v>
      </c>
      <c r="G12" s="273">
        <v>5340518.4000000004</v>
      </c>
      <c r="H12" s="273">
        <v>4509894.9000000004</v>
      </c>
      <c r="I12" s="273">
        <v>5508087.9000000004</v>
      </c>
      <c r="J12" s="274">
        <v>4120636.8</v>
      </c>
      <c r="K12" s="274">
        <v>5653424.7000000002</v>
      </c>
      <c r="L12" s="274">
        <v>5512867.5</v>
      </c>
      <c r="M12" s="274">
        <v>5579605.5</v>
      </c>
      <c r="N12" s="275">
        <v>5118815.0999999996</v>
      </c>
      <c r="O12" s="280">
        <v>4425432.9000000004</v>
      </c>
      <c r="P12" s="277">
        <f t="shared" si="1"/>
        <v>61298573.700999998</v>
      </c>
      <c r="Q12" s="278">
        <f t="shared" si="2"/>
        <v>6000000</v>
      </c>
      <c r="R12" s="278">
        <f>R$2*12-SUM($Q12:Q12)-SUMPRODUCT(--($D12:$O12&lt;=R$2),R$2-$D12:$O12)</f>
        <v>55298573.701000005</v>
      </c>
      <c r="S12" s="278">
        <f>S$2*12-SUM($Q12:R12)-SUMPRODUCT(--($D12:$O12&lt;=S$2),S$2-$D12:$O12)</f>
        <v>0</v>
      </c>
      <c r="T12" s="279">
        <f t="shared" si="3"/>
        <v>5653424.7000000002</v>
      </c>
    </row>
    <row r="13" spans="1:20">
      <c r="A13" s="229">
        <v>10</v>
      </c>
      <c r="B13" s="271"/>
      <c r="C13" s="272"/>
      <c r="D13" s="273">
        <v>8242483.2000000002</v>
      </c>
      <c r="E13" s="273">
        <v>7336605.5</v>
      </c>
      <c r="F13" s="273">
        <v>7273936.6009999998</v>
      </c>
      <c r="G13" s="273">
        <v>7351281</v>
      </c>
      <c r="H13" s="273">
        <v>8152636.7999999998</v>
      </c>
      <c r="I13" s="273">
        <v>8479676.0999999996</v>
      </c>
      <c r="J13" s="274">
        <v>5170571.7</v>
      </c>
      <c r="K13" s="274">
        <v>8261138.2000000002</v>
      </c>
      <c r="L13" s="274">
        <v>8188160.4000000004</v>
      </c>
      <c r="M13" s="274">
        <v>7816944.0999999996</v>
      </c>
      <c r="N13" s="275">
        <v>6661612.2999999998</v>
      </c>
      <c r="O13" s="276">
        <v>6015684.5</v>
      </c>
      <c r="P13" s="277">
        <f t="shared" si="1"/>
        <v>88950730.400999993</v>
      </c>
      <c r="Q13" s="278">
        <f t="shared" si="2"/>
        <v>6000000</v>
      </c>
      <c r="R13" s="278">
        <f>R$2*12-SUM($Q13:Q13)-SUMPRODUCT(--($D13:$O13&lt;=R$2),R$2-$D13:$O13)</f>
        <v>65170571.700000003</v>
      </c>
      <c r="S13" s="278" cm="1">
        <f t="array" ref="S13">S$2*12-SUM($Q13:R13)-SUMPRODUCT(--($D13:$O13&lt;=S$2),S$2-$D13:$O13)</f>
        <v>17780158.700999975</v>
      </c>
      <c r="T13" s="279">
        <f t="shared" si="3"/>
        <v>8479676.0999999996</v>
      </c>
    </row>
    <row r="14" spans="1:20">
      <c r="A14" s="229">
        <v>11</v>
      </c>
      <c r="B14" s="271"/>
      <c r="C14" s="272"/>
      <c r="D14" s="273">
        <v>3038070</v>
      </c>
      <c r="E14" s="273">
        <v>2765902.65</v>
      </c>
      <c r="F14" s="273">
        <v>3065599.9739999999</v>
      </c>
      <c r="G14" s="273">
        <v>3005830.8</v>
      </c>
      <c r="H14" s="273">
        <v>3541195.35</v>
      </c>
      <c r="I14" s="273">
        <v>3558683.1</v>
      </c>
      <c r="J14" s="273">
        <v>4021673.25</v>
      </c>
      <c r="K14" s="273">
        <v>4154551.8</v>
      </c>
      <c r="L14" s="273">
        <v>3463632.9</v>
      </c>
      <c r="M14" s="273">
        <v>3208639.35</v>
      </c>
      <c r="N14" s="281">
        <v>3005124.1490000002</v>
      </c>
      <c r="O14" s="282">
        <v>3123847.65</v>
      </c>
      <c r="P14" s="277">
        <f t="shared" si="1"/>
        <v>39952750.972999997</v>
      </c>
      <c r="Q14" s="278">
        <f t="shared" si="2"/>
        <v>6000000</v>
      </c>
      <c r="R14" s="278">
        <f>R$2*12-SUM($Q14:Q14)-SUMPRODUCT(--($D14:$O14&lt;=R$2),R$2-$D14:$O14)</f>
        <v>33952750.972999997</v>
      </c>
      <c r="S14" s="278">
        <f>S$2*12-SUM($Q14:R14)-SUMPRODUCT(--($D14:$O14&lt;=S$2),S$2-$D14:$O14)</f>
        <v>0</v>
      </c>
      <c r="T14" s="279">
        <f t="shared" si="3"/>
        <v>4154551.8</v>
      </c>
    </row>
    <row r="15" spans="1:20">
      <c r="A15" s="229">
        <v>12</v>
      </c>
      <c r="B15" s="271"/>
      <c r="C15" s="272"/>
      <c r="D15" s="273">
        <v>929140.8</v>
      </c>
      <c r="E15" s="273">
        <v>837446.4</v>
      </c>
      <c r="F15" s="273">
        <v>918053.85600000003</v>
      </c>
      <c r="G15" s="273">
        <v>899236.8</v>
      </c>
      <c r="H15" s="273">
        <v>1161149.8500000001</v>
      </c>
      <c r="I15" s="273">
        <v>1173304.6499999999</v>
      </c>
      <c r="J15" s="274">
        <v>1229254.95</v>
      </c>
      <c r="K15" s="274">
        <v>1302681.45</v>
      </c>
      <c r="L15" s="274">
        <v>1112624.1000000001</v>
      </c>
      <c r="M15" s="274">
        <v>1003809.45</v>
      </c>
      <c r="N15" s="275">
        <v>866227.95</v>
      </c>
      <c r="O15" s="276">
        <v>929797.05</v>
      </c>
      <c r="P15" s="277">
        <f t="shared" si="1"/>
        <v>12362727.306</v>
      </c>
      <c r="Q15" s="278">
        <f t="shared" si="2"/>
        <v>6000000</v>
      </c>
      <c r="R15" s="278">
        <f>R$2*12-SUM($Q15:Q15)-SUMPRODUCT(--($D15:$O15&lt;=R$2),R$2-$D15:$O15)</f>
        <v>6362727.3060000092</v>
      </c>
      <c r="S15" s="278">
        <f>S$2*12-SUM($Q15:R15)-SUMPRODUCT(--($D15:$O15&lt;=S$2),S$2-$D15:$O15)</f>
        <v>0</v>
      </c>
      <c r="T15" s="279">
        <f t="shared" si="3"/>
        <v>1302681.45</v>
      </c>
    </row>
    <row r="16" spans="1:20">
      <c r="A16" s="229">
        <v>13</v>
      </c>
      <c r="B16" s="271"/>
      <c r="C16" s="272"/>
      <c r="D16" s="273">
        <v>1184713.5</v>
      </c>
      <c r="E16" s="273">
        <v>1022634.3</v>
      </c>
      <c r="F16" s="273">
        <v>1132960.7889999999</v>
      </c>
      <c r="G16" s="273">
        <v>939020.4</v>
      </c>
      <c r="H16" s="273">
        <v>921342.6</v>
      </c>
      <c r="I16" s="273">
        <v>900782.4</v>
      </c>
      <c r="J16" s="274">
        <v>1000721.1</v>
      </c>
      <c r="K16" s="274">
        <v>1036725</v>
      </c>
      <c r="L16" s="283">
        <v>915138.3</v>
      </c>
      <c r="M16" s="283">
        <v>969222</v>
      </c>
      <c r="N16" s="283">
        <v>996378.45</v>
      </c>
      <c r="O16" s="280">
        <v>912984.3</v>
      </c>
      <c r="P16" s="277">
        <f t="shared" si="1"/>
        <v>11932623.139</v>
      </c>
      <c r="Q16" s="278">
        <f t="shared" si="2"/>
        <v>6000000</v>
      </c>
      <c r="R16" s="278">
        <f>R$2*12-SUM($Q16:Q16)-SUMPRODUCT(--($D16:$O16&lt;=R$2),R$2-$D16:$O16)</f>
        <v>5932623.1389999986</v>
      </c>
      <c r="S16" s="278">
        <f>S$2*12-SUM($Q16:R16)-SUMPRODUCT(--($D16:$O16&lt;=S$2),S$2-$D16:$O16)</f>
        <v>0</v>
      </c>
      <c r="T16" s="279">
        <f t="shared" si="3"/>
        <v>1184713.5</v>
      </c>
    </row>
    <row r="17" spans="1:20">
      <c r="B17" s="271"/>
      <c r="C17" s="272"/>
      <c r="D17" s="272"/>
      <c r="E17" s="272"/>
      <c r="F17" s="272"/>
      <c r="G17" s="272"/>
      <c r="H17" s="272"/>
      <c r="I17" s="272"/>
      <c r="J17" s="272"/>
      <c r="K17" s="272"/>
      <c r="L17" s="272"/>
      <c r="M17" s="272"/>
      <c r="N17" s="272"/>
      <c r="O17" s="280"/>
      <c r="P17" s="277">
        <f t="shared" si="1"/>
        <v>0</v>
      </c>
      <c r="Q17" s="278">
        <f t="shared" si="2"/>
        <v>0</v>
      </c>
      <c r="R17" s="278">
        <f>R$2*12-SUM($Q17:Q17)-SUMPRODUCT(--($D17:$O17&lt;=R$2),R$2-$D17:$O17)</f>
        <v>0</v>
      </c>
      <c r="S17" s="278">
        <f>S$2*12-SUM($Q17:R17)-SUMPRODUCT(--($D17:$O17&lt;=S$2),S$2-$D17:$O17)</f>
        <v>0</v>
      </c>
      <c r="T17" s="279">
        <f t="shared" si="3"/>
        <v>0</v>
      </c>
    </row>
    <row r="18" spans="1:20">
      <c r="A18" s="229">
        <v>14</v>
      </c>
      <c r="B18" s="271"/>
      <c r="C18" s="272"/>
      <c r="D18" s="273">
        <v>2092776</v>
      </c>
      <c r="E18" s="273">
        <v>1895969.6</v>
      </c>
      <c r="F18" s="273">
        <v>2047808</v>
      </c>
      <c r="G18" s="273">
        <v>1903053.6</v>
      </c>
      <c r="H18" s="273">
        <v>1637476.4</v>
      </c>
      <c r="I18" s="273">
        <v>1426454.4</v>
      </c>
      <c r="J18" s="274">
        <v>1626755.2</v>
      </c>
      <c r="K18" s="274">
        <v>1699199.6</v>
      </c>
      <c r="L18" s="274">
        <v>1200827.6000000001</v>
      </c>
      <c r="M18" s="274">
        <v>1775426.8</v>
      </c>
      <c r="N18" s="275">
        <v>1950790.7990000001</v>
      </c>
      <c r="O18" s="276">
        <v>1894396</v>
      </c>
      <c r="P18" s="284">
        <f t="shared" si="1"/>
        <v>21150933.998999998</v>
      </c>
      <c r="Q18" s="278">
        <f t="shared" si="2"/>
        <v>6000000</v>
      </c>
      <c r="R18" s="278">
        <f>R$2*12-SUM($Q18:Q18)-SUMPRODUCT(--($D18:$O18&lt;=R$2),R$2-$D18:$O18)</f>
        <v>15150933.998999998</v>
      </c>
      <c r="S18" s="278">
        <f>S$2*12-SUM($Q18:R18)-SUMPRODUCT(--($D18:$O18&lt;=S$2),S$2-$D18:$O18)</f>
        <v>0</v>
      </c>
      <c r="T18" s="279">
        <f t="shared" si="3"/>
        <v>2092776</v>
      </c>
    </row>
    <row r="19" spans="1:20">
      <c r="A19" s="229">
        <v>15</v>
      </c>
      <c r="B19" s="271"/>
      <c r="C19" s="272"/>
      <c r="D19" s="273">
        <v>2380380.7999999998</v>
      </c>
      <c r="E19" s="273">
        <v>2227458.7999999998</v>
      </c>
      <c r="F19" s="273">
        <v>2363544.4</v>
      </c>
      <c r="G19" s="273">
        <v>2247949.7600000002</v>
      </c>
      <c r="H19" s="273">
        <v>2170445.2000000002</v>
      </c>
      <c r="I19" s="273">
        <v>2109396.71</v>
      </c>
      <c r="J19" s="274">
        <v>2231182.7999999998</v>
      </c>
      <c r="K19" s="274">
        <v>2339316</v>
      </c>
      <c r="L19" s="273">
        <v>2286905.6</v>
      </c>
      <c r="M19" s="273">
        <v>2358106.7999999998</v>
      </c>
      <c r="N19" s="275">
        <v>2419482.7990000001</v>
      </c>
      <c r="O19" s="280">
        <v>2374811.6</v>
      </c>
      <c r="P19" s="277">
        <f t="shared" si="1"/>
        <v>27508981.269000005</v>
      </c>
      <c r="Q19" s="278">
        <f t="shared" si="2"/>
        <v>6000000</v>
      </c>
      <c r="R19" s="278">
        <f>R$2*12-SUM($Q19:Q19)-SUMPRODUCT(--($D19:$O19&lt;=R$2),R$2-$D19:$O19)</f>
        <v>21508981.269000001</v>
      </c>
      <c r="S19" s="278">
        <f>S$2*12-SUM($Q19:R19)-SUMPRODUCT(--($D19:$O19&lt;=S$2),S$2-$D19:$O19)</f>
        <v>0</v>
      </c>
      <c r="T19" s="279">
        <f t="shared" si="3"/>
        <v>2419482.7990000001</v>
      </c>
    </row>
    <row r="20" spans="1:20">
      <c r="A20" s="229">
        <v>16</v>
      </c>
      <c r="B20" s="271"/>
      <c r="C20" s="272"/>
      <c r="D20" s="273">
        <v>3633320.85</v>
      </c>
      <c r="E20" s="273">
        <v>3266305.98</v>
      </c>
      <c r="F20" s="273">
        <v>3756475.61</v>
      </c>
      <c r="G20" s="273">
        <v>3620754.19</v>
      </c>
      <c r="H20" s="273">
        <v>4308114.21</v>
      </c>
      <c r="I20" s="273">
        <v>4421650.9399999995</v>
      </c>
      <c r="J20" s="274">
        <v>5078423.53</v>
      </c>
      <c r="K20" s="274">
        <v>5436065.71</v>
      </c>
      <c r="L20" s="274">
        <v>4198212.71</v>
      </c>
      <c r="M20" s="274">
        <v>3637543.8</v>
      </c>
      <c r="N20" s="275">
        <v>3420787.42</v>
      </c>
      <c r="O20" s="280">
        <v>3665818.33</v>
      </c>
      <c r="P20" s="277">
        <f t="shared" si="1"/>
        <v>48443473.280000001</v>
      </c>
      <c r="Q20" s="278">
        <f t="shared" si="2"/>
        <v>6000000</v>
      </c>
      <c r="R20" s="278">
        <f>R$2*12-SUM($Q20:Q20)-SUMPRODUCT(--($D20:$O20&lt;=R$2),R$2-$D20:$O20)</f>
        <v>42443473.280000001</v>
      </c>
      <c r="S20" s="278">
        <f>S$2*12-SUM($Q20:R20)-SUMPRODUCT(--($D20:$O20&lt;=S$2),S$2-$D20:$O20)</f>
        <v>0</v>
      </c>
      <c r="T20" s="279">
        <f t="shared" si="3"/>
        <v>5436065.71</v>
      </c>
    </row>
    <row r="21" spans="1:20">
      <c r="A21" s="229">
        <v>17</v>
      </c>
      <c r="B21" s="271"/>
      <c r="C21" s="272"/>
      <c r="D21" s="273">
        <v>3242091.3</v>
      </c>
      <c r="E21" s="273">
        <v>2788590</v>
      </c>
      <c r="F21" s="273">
        <v>2834997.9070000001</v>
      </c>
      <c r="G21" s="273">
        <v>2514447.6</v>
      </c>
      <c r="H21" s="273">
        <v>2542360.7999999998</v>
      </c>
      <c r="I21" s="273">
        <v>2389409.4</v>
      </c>
      <c r="J21" s="274">
        <v>2812998.3</v>
      </c>
      <c r="K21" s="274">
        <v>2858826.6</v>
      </c>
      <c r="L21" s="274">
        <v>2819817</v>
      </c>
      <c r="M21" s="274">
        <v>2972930.1</v>
      </c>
      <c r="N21" s="275">
        <v>3074927.1</v>
      </c>
      <c r="O21" s="276">
        <v>3223151.4</v>
      </c>
      <c r="P21" s="277">
        <f t="shared" si="1"/>
        <v>34074547.507000007</v>
      </c>
      <c r="Q21" s="278">
        <f t="shared" si="2"/>
        <v>6000000</v>
      </c>
      <c r="R21" s="278">
        <f>R$2*12-SUM($Q21:Q21)-SUMPRODUCT(--($D21:$O21&lt;=R$2),R$2-$D21:$O21)</f>
        <v>28074547.506999999</v>
      </c>
      <c r="S21" s="278">
        <f>S$2*12-SUM($Q21:R21)-SUMPRODUCT(--($D21:$O21&lt;=S$2),S$2-$D21:$O21)</f>
        <v>0</v>
      </c>
      <c r="T21" s="279">
        <f t="shared" si="3"/>
        <v>3242091.3</v>
      </c>
    </row>
    <row r="22" spans="1:20">
      <c r="A22" s="229">
        <v>18</v>
      </c>
      <c r="B22" s="271"/>
      <c r="C22" s="272"/>
      <c r="D22" s="285">
        <v>2681960</v>
      </c>
      <c r="E22" s="285">
        <v>2521624</v>
      </c>
      <c r="F22" s="285">
        <v>2706560.0049999999</v>
      </c>
      <c r="G22" s="285">
        <v>2415816</v>
      </c>
      <c r="H22" s="285">
        <v>2203720</v>
      </c>
      <c r="I22" s="285">
        <v>2098284</v>
      </c>
      <c r="J22" s="285">
        <v>2252556</v>
      </c>
      <c r="K22" s="285">
        <v>2340004</v>
      </c>
      <c r="L22" s="285">
        <v>2349484</v>
      </c>
      <c r="M22" s="285">
        <v>2436460</v>
      </c>
      <c r="N22" s="286">
        <v>2701436</v>
      </c>
      <c r="O22" s="287">
        <v>2832684</v>
      </c>
      <c r="P22" s="288">
        <f t="shared" si="1"/>
        <v>29540588.004999999</v>
      </c>
      <c r="Q22" s="278">
        <f t="shared" si="2"/>
        <v>6000000</v>
      </c>
      <c r="R22" s="278">
        <f>R$2*12-SUM($Q22:Q22)-SUMPRODUCT(--($D22:$O22&lt;=R$2),R$2-$D22:$O22)</f>
        <v>23540588.004999995</v>
      </c>
      <c r="S22" s="278">
        <f>S$2*12-SUM($Q22:R22)-SUMPRODUCT(--($D22:$O22&lt;=S$2),S$2-$D22:$O22)</f>
        <v>0</v>
      </c>
      <c r="T22" s="279">
        <f t="shared" si="3"/>
        <v>2832684</v>
      </c>
    </row>
    <row r="23" spans="1:20">
      <c r="A23" s="229">
        <v>19</v>
      </c>
      <c r="B23" s="271"/>
      <c r="C23" s="272"/>
      <c r="D23" s="285">
        <v>1904504</v>
      </c>
      <c r="E23" s="285">
        <v>1826638.8</v>
      </c>
      <c r="F23" s="285">
        <v>1916412.4010000001</v>
      </c>
      <c r="G23" s="285">
        <v>1962220.4</v>
      </c>
      <c r="H23" s="285">
        <v>2326511.6</v>
      </c>
      <c r="I23" s="285">
        <v>2809906.4</v>
      </c>
      <c r="J23" s="285">
        <v>3092532.8</v>
      </c>
      <c r="K23" s="285">
        <v>3419180.8</v>
      </c>
      <c r="L23" s="285">
        <v>2982862.398</v>
      </c>
      <c r="M23" s="285">
        <v>2576316.4</v>
      </c>
      <c r="N23" s="289">
        <v>1889022.8</v>
      </c>
      <c r="O23" s="290">
        <v>1824893</v>
      </c>
      <c r="P23" s="288">
        <f t="shared" si="1"/>
        <v>28531001.798999999</v>
      </c>
      <c r="Q23" s="278">
        <f t="shared" si="2"/>
        <v>6000000</v>
      </c>
      <c r="R23" s="278">
        <f>R$2*12-SUM($Q23:Q23)-SUMPRODUCT(--($D23:$O23&lt;=R$2),R$2-$D23:$O23)</f>
        <v>22531001.798999995</v>
      </c>
      <c r="S23" s="278">
        <f>S$2*12-SUM($Q23:R23)-SUMPRODUCT(--($D23:$O23&lt;=S$2),S$2-$D23:$O23)</f>
        <v>0</v>
      </c>
      <c r="T23" s="279">
        <f t="shared" si="3"/>
        <v>3419180.8</v>
      </c>
    </row>
    <row r="24" spans="1:20">
      <c r="A24" s="229">
        <v>20</v>
      </c>
      <c r="B24" s="271"/>
      <c r="C24" s="272"/>
      <c r="D24" s="285">
        <v>3071020.4</v>
      </c>
      <c r="E24" s="285">
        <v>2436182</v>
      </c>
      <c r="F24" s="285">
        <v>2526554.8080000002</v>
      </c>
      <c r="G24" s="285">
        <v>2511793.2000000002</v>
      </c>
      <c r="H24" s="285">
        <v>2308535.6</v>
      </c>
      <c r="I24" s="285">
        <v>2660677.6</v>
      </c>
      <c r="J24" s="285">
        <v>2618775.6</v>
      </c>
      <c r="K24" s="285">
        <v>2466228.7999999998</v>
      </c>
      <c r="L24" s="285">
        <v>2677374</v>
      </c>
      <c r="M24" s="285">
        <v>2642166.7999999998</v>
      </c>
      <c r="N24" s="289">
        <v>2901285.8</v>
      </c>
      <c r="O24" s="290">
        <v>1758761.2</v>
      </c>
      <c r="P24" s="288">
        <f>SUM(D24:O24)</f>
        <v>30579355.808000002</v>
      </c>
      <c r="Q24" s="278">
        <f t="shared" si="2"/>
        <v>6000000</v>
      </c>
      <c r="R24" s="278">
        <f>R$2*12-SUM($Q24:Q24)-SUMPRODUCT(--($D24:$O24&lt;=R$2),R$2-$D24:$O24)</f>
        <v>24579355.808000006</v>
      </c>
      <c r="S24" s="278">
        <f>S$2*12-SUM($Q24:R24)-SUMPRODUCT(--($D24:$O24&lt;=S$2),S$2-$D24:$O24)</f>
        <v>0</v>
      </c>
      <c r="T24" s="279">
        <f t="shared" si="3"/>
        <v>3071020.4</v>
      </c>
    </row>
    <row r="25" spans="1:20">
      <c r="A25" s="229">
        <v>21</v>
      </c>
      <c r="B25" s="271"/>
      <c r="C25" s="272"/>
      <c r="D25" s="273">
        <v>888816.6</v>
      </c>
      <c r="E25" s="273">
        <v>833366.1</v>
      </c>
      <c r="F25" s="273">
        <v>921173.402</v>
      </c>
      <c r="G25" s="273">
        <v>757948.8</v>
      </c>
      <c r="H25" s="273">
        <v>740604.9</v>
      </c>
      <c r="I25" s="273">
        <v>779654.4</v>
      </c>
      <c r="J25" s="274">
        <v>715818.6</v>
      </c>
      <c r="K25" s="274">
        <v>766483.2</v>
      </c>
      <c r="L25" s="274">
        <v>691366.2</v>
      </c>
      <c r="M25" s="274">
        <v>738360</v>
      </c>
      <c r="N25" s="275">
        <v>836276.7</v>
      </c>
      <c r="O25" s="276">
        <v>847761.6</v>
      </c>
      <c r="P25" s="284">
        <f>SUM(D25:O25)</f>
        <v>9517630.5019999985</v>
      </c>
      <c r="Q25" s="278">
        <f t="shared" si="2"/>
        <v>6000000</v>
      </c>
      <c r="R25" s="278">
        <f>R$2*12-SUM($Q25:Q25)-SUMPRODUCT(--($D25:$O25&lt;=R$2),R$2-$D25:$O25)</f>
        <v>3517630.5020000115</v>
      </c>
      <c r="S25" s="278">
        <f>S$2*12-SUM($Q25:R25)-SUMPRODUCT(--($D25:$O25&lt;=S$2),S$2-$D25:$O25)</f>
        <v>0</v>
      </c>
      <c r="T25" s="279">
        <f t="shared" si="3"/>
        <v>921173.402</v>
      </c>
    </row>
    <row r="26" spans="1:20" ht="13.5" thickBot="1">
      <c r="A26" s="229" t="s">
        <v>494</v>
      </c>
      <c r="D26" s="291">
        <f>SUM(D4:D25)</f>
        <v>54655899.649999999</v>
      </c>
      <c r="E26" s="291">
        <f t="shared" ref="E26:O26" si="4">SUM(E4:E25)</f>
        <v>49753516.079999991</v>
      </c>
      <c r="F26" s="291">
        <f t="shared" si="4"/>
        <v>52769098.908</v>
      </c>
      <c r="G26" s="291">
        <f t="shared" si="4"/>
        <v>50276178.199999996</v>
      </c>
      <c r="H26" s="291">
        <f t="shared" si="4"/>
        <v>51448038.260000013</v>
      </c>
      <c r="I26" s="291">
        <f t="shared" si="4"/>
        <v>52814491.899999991</v>
      </c>
      <c r="J26" s="291">
        <f>SUM(J4:J25)</f>
        <v>52037423.179999992</v>
      </c>
      <c r="K26" s="291">
        <f t="shared" si="4"/>
        <v>58092664.859999999</v>
      </c>
      <c r="L26" s="291">
        <f t="shared" si="4"/>
        <v>53643588.158000007</v>
      </c>
      <c r="M26" s="291">
        <f t="shared" si="4"/>
        <v>52918387.299999997</v>
      </c>
      <c r="N26" s="291">
        <f t="shared" si="4"/>
        <v>50784060.240999997</v>
      </c>
      <c r="O26" s="292">
        <f t="shared" si="4"/>
        <v>48651639.43</v>
      </c>
      <c r="P26" s="293">
        <f>IF(ROUND(SUM(P4:P25),0)&lt;&gt;ROUND(SUM(D26:O26),0),#VALUE!,SUM(P4:P25))</f>
        <v>627844986.16700006</v>
      </c>
      <c r="Q26" s="294">
        <f>SUM(Q4:Q25)</f>
        <v>126000000</v>
      </c>
      <c r="R26" s="294">
        <f>SUM(R4:R25)</f>
        <v>484064827.46600008</v>
      </c>
      <c r="S26" s="294">
        <f>SUM(S4:S25)</f>
        <v>17780158.700999975</v>
      </c>
    </row>
    <row r="27" spans="1:20" ht="13.5" thickTop="1">
      <c r="D27" s="273"/>
      <c r="E27" s="273"/>
      <c r="F27" s="273"/>
      <c r="G27" s="273"/>
      <c r="H27" s="273"/>
      <c r="I27" s="273"/>
      <c r="J27" s="273"/>
      <c r="K27" s="273"/>
      <c r="L27" s="273"/>
      <c r="M27" s="295"/>
      <c r="N27" s="295"/>
      <c r="O27" s="296"/>
      <c r="Q27" s="297"/>
      <c r="R27" s="297"/>
      <c r="S27" s="256">
        <f>SUM(Q26:S26)</f>
        <v>627844986.16700006</v>
      </c>
    </row>
    <row r="28" spans="1:20" ht="12.75" customHeight="1">
      <c r="A28" s="229" t="s">
        <v>495</v>
      </c>
      <c r="D28" s="273">
        <f>'Billed Usage'!D107</f>
        <v>97536235.530000001</v>
      </c>
      <c r="E28" s="273">
        <f>'Billed Usage'!E107</f>
        <v>5771303.5499999998</v>
      </c>
      <c r="F28" s="273">
        <f>'Billed Usage'!F107</f>
        <v>49753516.079999998</v>
      </c>
      <c r="G28" s="273">
        <f>'Billed Usage'!G107</f>
        <v>52769098.908</v>
      </c>
      <c r="H28" s="273">
        <f>'Billed Usage'!H107</f>
        <v>50328800.840000004</v>
      </c>
      <c r="I28" s="273">
        <f>'Billed Usage'!I107</f>
        <v>51395415.619999997</v>
      </c>
      <c r="J28" s="273">
        <f>'Billed Usage'!J107</f>
        <v>51265295.43</v>
      </c>
      <c r="K28" s="273">
        <f>'Billed Usage'!K107</f>
        <v>52037423.18</v>
      </c>
      <c r="L28" s="273">
        <f>'Billed Usage'!L107</f>
        <v>58092664.859999999</v>
      </c>
      <c r="M28" s="273">
        <f>'Billed Usage'!M107</f>
        <v>53643588.158</v>
      </c>
      <c r="N28" s="273">
        <f>'Billed Usage'!N107</f>
        <v>52918387.299999997</v>
      </c>
      <c r="O28" s="298">
        <f>'Billed Usage'!O107</f>
        <v>50784060.240999997</v>
      </c>
      <c r="P28" s="277">
        <f>SUM(D28:O28)</f>
        <v>626295789.69700003</v>
      </c>
    </row>
    <row r="29" spans="1:20" ht="12.75" customHeight="1">
      <c r="A29" s="229" t="s">
        <v>496</v>
      </c>
      <c r="D29" s="273">
        <f>'Unbilled Usage '!E56</f>
        <v>-48873135</v>
      </c>
      <c r="E29" s="273">
        <f>'Unbilled Usage '!F56</f>
        <v>-33456990</v>
      </c>
      <c r="F29" s="273">
        <f>'Unbilled Usage '!G56</f>
        <v>-49912722</v>
      </c>
      <c r="G29" s="273">
        <f>'Unbilled Usage '!H56</f>
        <v>-53023642</v>
      </c>
      <c r="H29" s="273">
        <f>'Unbilled Usage '!I56</f>
        <v>-50432893</v>
      </c>
      <c r="I29" s="273">
        <f>'Unbilled Usage '!J56</f>
        <v>-51607236</v>
      </c>
      <c r="J29" s="273">
        <f>'Unbilled Usage '!K56</f>
        <v>-50629514</v>
      </c>
      <c r="K29" s="273">
        <f>'Unbilled Usage '!L56</f>
        <v>-52372708</v>
      </c>
      <c r="L29" s="273">
        <f>'Unbilled Usage '!M56</f>
        <v>-56109089</v>
      </c>
      <c r="M29" s="273">
        <f>'Unbilled Usage '!N56</f>
        <v>-55143471</v>
      </c>
      <c r="N29" s="273">
        <f>'Unbilled Usage '!O56</f>
        <v>-53140833</v>
      </c>
      <c r="O29" s="298">
        <f>'Unbilled Usage '!P56</f>
        <v>-51049441</v>
      </c>
      <c r="P29" s="277">
        <f t="shared" ref="P29" si="5">SUM(D29:O29)</f>
        <v>-605751674</v>
      </c>
    </row>
    <row r="30" spans="1:20" ht="12.75" customHeight="1">
      <c r="A30" s="229" t="s">
        <v>497</v>
      </c>
      <c r="D30" s="273">
        <f>'Unbilled Usage '!E55</f>
        <v>33456990</v>
      </c>
      <c r="E30" s="273">
        <f>'Unbilled Usage '!F55</f>
        <v>49912722</v>
      </c>
      <c r="F30" s="273">
        <f>'Unbilled Usage '!G55</f>
        <v>53023642</v>
      </c>
      <c r="G30" s="273">
        <f>'Unbilled Usage '!H55</f>
        <v>50432893</v>
      </c>
      <c r="H30" s="273">
        <f>'Unbilled Usage '!I55</f>
        <v>51607236</v>
      </c>
      <c r="I30" s="273">
        <f>'Unbilled Usage '!J55</f>
        <v>52910605</v>
      </c>
      <c r="J30" s="273">
        <f>'Unbilled Usage '!K55</f>
        <v>52372708</v>
      </c>
      <c r="K30" s="273">
        <f>'Unbilled Usage '!L55</f>
        <v>56109089</v>
      </c>
      <c r="L30" s="273">
        <f>'Unbilled Usage '!M55</f>
        <v>55143471</v>
      </c>
      <c r="M30" s="273">
        <f>'Unbilled Usage '!N55</f>
        <v>53140833</v>
      </c>
      <c r="N30" s="273">
        <f>'Unbilled Usage '!O55</f>
        <v>51049441</v>
      </c>
      <c r="O30" s="298">
        <f>'Unbilled Usage '!P55</f>
        <v>48873135</v>
      </c>
      <c r="P30" s="277">
        <f>SUM(D30:O30)</f>
        <v>608032765</v>
      </c>
      <c r="Q30" s="279"/>
      <c r="R30" s="279"/>
    </row>
    <row r="31" spans="1:20" ht="12.75" customHeight="1">
      <c r="A31" s="229" t="s">
        <v>498</v>
      </c>
      <c r="D31" s="299">
        <f t="shared" ref="D31:O31" si="6">SUM(D28:D30)</f>
        <v>82120090.530000001</v>
      </c>
      <c r="E31" s="299">
        <f t="shared" si="6"/>
        <v>22227035.550000001</v>
      </c>
      <c r="F31" s="299">
        <f t="shared" si="6"/>
        <v>52864436.079999998</v>
      </c>
      <c r="G31" s="299">
        <f t="shared" si="6"/>
        <v>50178349.908</v>
      </c>
      <c r="H31" s="299">
        <f t="shared" si="6"/>
        <v>51503143.840000004</v>
      </c>
      <c r="I31" s="299">
        <f t="shared" si="6"/>
        <v>52698784.619999997</v>
      </c>
      <c r="J31" s="299">
        <f t="shared" si="6"/>
        <v>53008489.43</v>
      </c>
      <c r="K31" s="299">
        <f t="shared" si="6"/>
        <v>55773804.18</v>
      </c>
      <c r="L31" s="299">
        <f t="shared" si="6"/>
        <v>57127046.859999999</v>
      </c>
      <c r="M31" s="299">
        <f t="shared" si="6"/>
        <v>51640950.158</v>
      </c>
      <c r="N31" s="299">
        <f t="shared" si="6"/>
        <v>50826995.299999997</v>
      </c>
      <c r="O31" s="300">
        <f t="shared" si="6"/>
        <v>48607754.240999997</v>
      </c>
      <c r="P31" s="299">
        <f>SUM(P28:P30)</f>
        <v>628576880.69700003</v>
      </c>
      <c r="Q31" s="279"/>
    </row>
    <row r="32" spans="1:20" ht="12.75" customHeight="1">
      <c r="A32" s="229" t="s">
        <v>499</v>
      </c>
      <c r="D32" s="273">
        <f>D26-D31-D33-D34-D35</f>
        <v>-76127291.409999996</v>
      </c>
      <c r="E32" s="273">
        <f>E26-E31-E33-E34-E35</f>
        <v>55212166.979999989</v>
      </c>
      <c r="F32" s="273">
        <f t="shared" ref="F32:O32" si="7">F26-F31-F33-F34-F35</f>
        <v>63868.748000003397</v>
      </c>
      <c r="G32" s="273">
        <f t="shared" si="7"/>
        <v>352371.38399999589</v>
      </c>
      <c r="H32" s="273">
        <f t="shared" si="7"/>
        <v>48986.580000005662</v>
      </c>
      <c r="I32" s="273">
        <f>I26-I31-I33-I34-I35</f>
        <v>327527.65999999642</v>
      </c>
      <c r="J32" s="273">
        <f t="shared" si="7"/>
        <v>-1606847.6800000072</v>
      </c>
      <c r="K32" s="273">
        <f>K26-K31-K33-K34-K35</f>
        <v>2654145.5</v>
      </c>
      <c r="L32" s="273">
        <f>L26-L31-L33-L34-L35</f>
        <v>-5467034.5619999915</v>
      </c>
      <c r="M32" s="273">
        <f t="shared" si="7"/>
        <v>2777319.9839999974</v>
      </c>
      <c r="N32" s="273">
        <f t="shared" si="7"/>
        <v>179510.64100000262</v>
      </c>
      <c r="O32" s="296">
        <f t="shared" si="7"/>
        <v>309265.94800000638</v>
      </c>
      <c r="P32" s="277">
        <f t="shared" ref="P32:P34" si="8">SUM(D32:O32)</f>
        <v>-21276010.226999998</v>
      </c>
    </row>
    <row r="33" spans="1:32" ht="12.75" customHeight="1">
      <c r="A33" s="229" t="s">
        <v>500</v>
      </c>
      <c r="D33" s="273">
        <f>D29+D28</f>
        <v>48663100.530000001</v>
      </c>
      <c r="E33" s="273">
        <f t="shared" ref="E33:O33" si="9">E29+E28</f>
        <v>-27685686.449999999</v>
      </c>
      <c r="F33" s="273">
        <f t="shared" si="9"/>
        <v>-159205.92000000179</v>
      </c>
      <c r="G33" s="273">
        <f t="shared" si="9"/>
        <v>-254543.09200000018</v>
      </c>
      <c r="H33" s="273">
        <f t="shared" si="9"/>
        <v>-104092.15999999642</v>
      </c>
      <c r="I33" s="273">
        <f>I29+I28</f>
        <v>-211820.38000000268</v>
      </c>
      <c r="J33" s="273">
        <f t="shared" si="9"/>
        <v>635781.4299999997</v>
      </c>
      <c r="K33" s="273">
        <f t="shared" si="9"/>
        <v>-335284.8200000003</v>
      </c>
      <c r="L33" s="273">
        <f t="shared" si="9"/>
        <v>1983575.8599999994</v>
      </c>
      <c r="M33" s="273">
        <f t="shared" si="9"/>
        <v>-1499882.8420000002</v>
      </c>
      <c r="N33" s="273">
        <f t="shared" si="9"/>
        <v>-222445.70000000298</v>
      </c>
      <c r="O33" s="296">
        <f t="shared" si="9"/>
        <v>-265380.75900000334</v>
      </c>
      <c r="P33" s="277">
        <f>SUM(D33:O33)</f>
        <v>20544115.696999993</v>
      </c>
      <c r="Q33" s="279"/>
      <c r="R33" s="279"/>
    </row>
    <row r="34" spans="1:32" ht="12.75" customHeight="1">
      <c r="D34" s="273"/>
      <c r="E34" s="273"/>
      <c r="F34" s="273"/>
      <c r="G34" s="273"/>
      <c r="H34" s="273"/>
      <c r="I34" s="273"/>
      <c r="J34" s="273"/>
      <c r="K34" s="273"/>
      <c r="L34" s="273"/>
      <c r="M34" s="295"/>
      <c r="N34" s="295"/>
      <c r="O34" s="296"/>
      <c r="P34" s="277">
        <f t="shared" si="8"/>
        <v>0</v>
      </c>
      <c r="R34" s="279"/>
    </row>
    <row r="35" spans="1:32" ht="12.75" customHeight="1">
      <c r="A35" s="229" t="s">
        <v>501</v>
      </c>
      <c r="D35" s="273"/>
      <c r="E35" s="273"/>
      <c r="F35" s="273"/>
      <c r="G35" s="273"/>
      <c r="H35" s="273"/>
      <c r="I35" s="273"/>
      <c r="J35" s="273"/>
      <c r="K35" s="273"/>
      <c r="L35" s="273"/>
      <c r="M35" s="273"/>
      <c r="N35" s="273"/>
      <c r="O35" s="301"/>
      <c r="P35" s="277">
        <f>SUM(D35:O35)</f>
        <v>0</v>
      </c>
    </row>
    <row r="36" spans="1:32" ht="12.75" customHeight="1" thickBot="1">
      <c r="A36" s="302" t="s">
        <v>502</v>
      </c>
      <c r="B36" s="302"/>
      <c r="C36" s="302"/>
      <c r="D36" s="291">
        <f>SUM(D31:D35)</f>
        <v>54655899.650000006</v>
      </c>
      <c r="E36" s="291">
        <f t="shared" ref="E36:O36" si="10">SUM(E31:E35)</f>
        <v>49753516.079999983</v>
      </c>
      <c r="F36" s="291">
        <f t="shared" si="10"/>
        <v>52769098.908</v>
      </c>
      <c r="G36" s="291">
        <f t="shared" si="10"/>
        <v>50276178.199999996</v>
      </c>
      <c r="H36" s="291">
        <f t="shared" si="10"/>
        <v>51448038.260000013</v>
      </c>
      <c r="I36" s="291">
        <f t="shared" si="10"/>
        <v>52814491.899999991</v>
      </c>
      <c r="J36" s="291">
        <f>SUM(J31:J35)</f>
        <v>52037423.179999992</v>
      </c>
      <c r="K36" s="291">
        <f t="shared" si="10"/>
        <v>58092664.859999999</v>
      </c>
      <c r="L36" s="291">
        <f t="shared" si="10"/>
        <v>53643588.158000007</v>
      </c>
      <c r="M36" s="291">
        <f t="shared" si="10"/>
        <v>52918387.299999997</v>
      </c>
      <c r="N36" s="291">
        <f t="shared" si="10"/>
        <v>50784060.240999997</v>
      </c>
      <c r="O36" s="292">
        <f t="shared" si="10"/>
        <v>48651639.43</v>
      </c>
      <c r="P36" s="303">
        <f>IF(ROUND(SUM(P31:P35),0)&lt;&gt;ROUND(SUM(D36:O36),0),#VALUE!,SUM(P31:P35))</f>
        <v>627844986.16700006</v>
      </c>
    </row>
    <row r="37" spans="1:32" ht="12.75" customHeight="1" thickTop="1">
      <c r="B37" s="302"/>
      <c r="C37" s="302"/>
      <c r="D37" s="304"/>
      <c r="E37" s="304"/>
      <c r="F37" s="304"/>
      <c r="G37" s="304"/>
      <c r="H37" s="304"/>
      <c r="I37" s="304"/>
      <c r="J37" s="304"/>
      <c r="K37" s="304"/>
      <c r="L37" s="304"/>
      <c r="M37" s="304"/>
      <c r="N37" s="304"/>
      <c r="O37" s="304"/>
      <c r="P37" s="304">
        <f>P36-P26</f>
        <v>0</v>
      </c>
    </row>
    <row r="38" spans="1:32" customFormat="1" ht="15">
      <c r="A38" s="267" t="s">
        <v>503</v>
      </c>
      <c r="B38" s="305"/>
      <c r="C38" s="306"/>
      <c r="D38" s="307"/>
      <c r="E38" s="307"/>
      <c r="F38" s="307"/>
      <c r="G38" s="307"/>
      <c r="H38" s="307"/>
      <c r="I38" s="307"/>
      <c r="J38" s="307"/>
      <c r="K38" s="307"/>
      <c r="L38" s="307"/>
      <c r="M38" s="307"/>
      <c r="N38" s="307"/>
      <c r="O38" s="307"/>
      <c r="P38" s="308"/>
    </row>
    <row r="39" spans="1:32" customFormat="1" ht="15">
      <c r="A39" s="309">
        <v>1</v>
      </c>
      <c r="B39" s="310"/>
      <c r="C39" s="272"/>
      <c r="D39" s="273">
        <v>35055858</v>
      </c>
      <c r="E39" s="273">
        <v>36143840</v>
      </c>
      <c r="F39" s="273">
        <v>30120374</v>
      </c>
      <c r="G39" s="273">
        <v>31359532</v>
      </c>
      <c r="H39" s="273">
        <v>33105658</v>
      </c>
      <c r="I39" s="273">
        <v>37060216</v>
      </c>
      <c r="J39" s="273">
        <v>37568812</v>
      </c>
      <c r="K39" s="273">
        <v>39286006</v>
      </c>
      <c r="L39" s="273">
        <v>36341294</v>
      </c>
      <c r="M39" s="273">
        <v>37705990</v>
      </c>
      <c r="N39" s="283">
        <v>38401122</v>
      </c>
      <c r="O39" s="280">
        <v>37639530</v>
      </c>
      <c r="P39" s="311">
        <f>SUM(D39:O39)</f>
        <v>429788232</v>
      </c>
      <c r="Q39" s="312">
        <f t="shared" ref="Q39:Q40" si="11">Q$2*12-SUMPRODUCT(--($D39:$O39&lt;=Q$2),Q$2-$D39:$O39)</f>
        <v>6000000</v>
      </c>
      <c r="R39" s="312">
        <f>R$2*12-SUM($Q39:Q39)-SUMPRODUCT(--($D39:$O39&lt;=R$2),R$2-$D39:$O39)</f>
        <v>66000000</v>
      </c>
      <c r="S39" s="312">
        <f>S$2*12-SUM($Q39:R39)-SUMPRODUCT(--($D39:$O39&lt;=S$2),S$2-$D39:$O39)</f>
        <v>357788232</v>
      </c>
    </row>
    <row r="40" spans="1:32" customFormat="1" ht="15">
      <c r="A40" s="309"/>
      <c r="B40" s="313"/>
      <c r="C40" s="306"/>
      <c r="D40" s="314"/>
      <c r="E40" s="314"/>
      <c r="F40" s="314"/>
      <c r="G40" s="314"/>
      <c r="H40" s="314"/>
      <c r="I40" s="314"/>
      <c r="J40" s="314"/>
      <c r="K40" s="314"/>
      <c r="L40" s="314"/>
      <c r="M40" s="314"/>
      <c r="N40" s="314"/>
      <c r="O40" s="315"/>
      <c r="P40" s="311">
        <f>SUM(D40:O40)</f>
        <v>0</v>
      </c>
      <c r="Q40" s="312">
        <f t="shared" si="11"/>
        <v>0</v>
      </c>
      <c r="R40" s="312">
        <f>R$2*12-SUM($Q40:Q40)-SUMPRODUCT(--($D40:$O40&lt;=R$2),R$2-$D40:$O40)</f>
        <v>0</v>
      </c>
      <c r="S40" s="312">
        <f>S$2*12-SUM($Q40:R40)-SUMPRODUCT(--($D40:$O40&lt;=S$2),S$2-$D40:$O40)</f>
        <v>0</v>
      </c>
    </row>
    <row r="41" spans="1:32" customFormat="1" ht="15.75" thickBot="1">
      <c r="A41" s="309"/>
      <c r="B41" t="s">
        <v>504</v>
      </c>
      <c r="C41" s="306"/>
      <c r="D41" s="316">
        <f>SUM(D39:D40)</f>
        <v>35055858</v>
      </c>
      <c r="E41" s="316">
        <f t="shared" ref="E41:O41" si="12">SUM(E39:E40)</f>
        <v>36143840</v>
      </c>
      <c r="F41" s="316">
        <f t="shared" si="12"/>
        <v>30120374</v>
      </c>
      <c r="G41" s="316">
        <f t="shared" si="12"/>
        <v>31359532</v>
      </c>
      <c r="H41" s="316">
        <f t="shared" si="12"/>
        <v>33105658</v>
      </c>
      <c r="I41" s="316">
        <f t="shared" si="12"/>
        <v>37060216</v>
      </c>
      <c r="J41" s="316">
        <f t="shared" si="12"/>
        <v>37568812</v>
      </c>
      <c r="K41" s="316">
        <f t="shared" si="12"/>
        <v>39286006</v>
      </c>
      <c r="L41" s="316">
        <f t="shared" si="12"/>
        <v>36341294</v>
      </c>
      <c r="M41" s="316">
        <f t="shared" si="12"/>
        <v>37705990</v>
      </c>
      <c r="N41" s="316">
        <f t="shared" si="12"/>
        <v>38401122</v>
      </c>
      <c r="O41" s="317">
        <f t="shared" si="12"/>
        <v>37639530</v>
      </c>
      <c r="P41" s="318">
        <f>SUM(P39:P40)</f>
        <v>429788232</v>
      </c>
      <c r="Q41" s="319">
        <f>SUM(Q39:Q40)</f>
        <v>6000000</v>
      </c>
      <c r="R41" s="319">
        <f>SUM(R39:R40)</f>
        <v>66000000</v>
      </c>
      <c r="S41" s="319">
        <f>SUM(S39:S40)</f>
        <v>357788232</v>
      </c>
    </row>
    <row r="42" spans="1:32" customFormat="1" ht="15.75" thickTop="1">
      <c r="A42" s="309"/>
      <c r="C42" s="306"/>
      <c r="D42" s="320">
        <f t="shared" ref="D42:L42" si="13">D44+D29</f>
        <v>-86512665</v>
      </c>
      <c r="E42" s="320">
        <f t="shared" si="13"/>
        <v>-52860077</v>
      </c>
      <c r="F42" s="320">
        <f t="shared" si="13"/>
        <v>-86056562</v>
      </c>
      <c r="G42" s="320">
        <f t="shared" si="13"/>
        <v>-83144016</v>
      </c>
      <c r="H42" s="320">
        <f t="shared" si="13"/>
        <v>-81792425</v>
      </c>
      <c r="I42" s="320">
        <f t="shared" si="13"/>
        <v>-84712894</v>
      </c>
      <c r="J42" s="320">
        <f t="shared" si="13"/>
        <v>-86898694</v>
      </c>
      <c r="K42" s="320">
        <f t="shared" si="13"/>
        <v>-89941520</v>
      </c>
      <c r="L42" s="320">
        <f t="shared" si="13"/>
        <v>-95395095</v>
      </c>
      <c r="M42" s="320">
        <f>M44+M29</f>
        <v>-91484765</v>
      </c>
      <c r="N42" s="320"/>
      <c r="O42" s="321"/>
      <c r="P42" s="320"/>
      <c r="Q42" s="322"/>
      <c r="R42" s="322"/>
      <c r="S42" s="322"/>
    </row>
    <row r="43" spans="1:32">
      <c r="A43" s="229" t="s">
        <v>495</v>
      </c>
      <c r="B43" s="323"/>
      <c r="C43" s="323"/>
      <c r="D43" s="273">
        <f>'Billed Usage'!D108</f>
        <v>37639530</v>
      </c>
      <c r="E43" s="273">
        <f>'Billed Usage'!E108</f>
        <v>35055858</v>
      </c>
      <c r="F43" s="273">
        <f>'Billed Usage'!F108</f>
        <v>36143840</v>
      </c>
      <c r="G43" s="273">
        <f>'Billed Usage'!G108</f>
        <v>30120374</v>
      </c>
      <c r="H43" s="273">
        <f>'Billed Usage'!H108</f>
        <v>31359532</v>
      </c>
      <c r="I43" s="273">
        <f>'Billed Usage'!I108</f>
        <v>33105658</v>
      </c>
      <c r="J43" s="273">
        <f>'Billed Usage'!J108</f>
        <v>36269180</v>
      </c>
      <c r="K43" s="273">
        <f>'Billed Usage'!K108</f>
        <v>37568812</v>
      </c>
      <c r="L43" s="273">
        <f>'Billed Usage'!L108</f>
        <v>39286006</v>
      </c>
      <c r="M43" s="273">
        <f>'Billed Usage'!M108</f>
        <v>36341294</v>
      </c>
      <c r="N43" s="273">
        <f>'Billed Usage'!N108</f>
        <v>37705990</v>
      </c>
      <c r="O43" s="298">
        <f>'Billed Usage'!O108</f>
        <v>38401122</v>
      </c>
      <c r="P43" s="279">
        <f>SUM(D43:O43)</f>
        <v>428997196</v>
      </c>
    </row>
    <row r="44" spans="1:32">
      <c r="A44" s="229" t="s">
        <v>496</v>
      </c>
      <c r="B44" s="323"/>
      <c r="C44" s="323"/>
      <c r="D44" s="273">
        <f>'Unbilled Usage '!E65</f>
        <v>-37639530</v>
      </c>
      <c r="E44" s="273">
        <f>'Unbilled Usage '!F65</f>
        <v>-19403087</v>
      </c>
      <c r="F44" s="273">
        <f>'Unbilled Usage '!G65</f>
        <v>-36143840</v>
      </c>
      <c r="G44" s="273">
        <f>'Unbilled Usage '!H65</f>
        <v>-30120374</v>
      </c>
      <c r="H44" s="273">
        <f>'Unbilled Usage '!I65</f>
        <v>-31359532</v>
      </c>
      <c r="I44" s="273">
        <f>'Unbilled Usage '!J65</f>
        <v>-33105658</v>
      </c>
      <c r="J44" s="273">
        <f>'Unbilled Usage '!K65</f>
        <v>-36269180</v>
      </c>
      <c r="K44" s="273">
        <f>'Unbilled Usage '!L65</f>
        <v>-37568812</v>
      </c>
      <c r="L44" s="273">
        <f>'Unbilled Usage '!M65</f>
        <v>-39286006</v>
      </c>
      <c r="M44" s="273">
        <f>'Unbilled Usage '!N65</f>
        <v>-36341294</v>
      </c>
      <c r="N44" s="273">
        <f>'Unbilled Usage '!O65</f>
        <v>-37705990</v>
      </c>
      <c r="O44" s="298">
        <f>'Unbilled Usage '!P65</f>
        <v>-38401122</v>
      </c>
      <c r="P44" s="279">
        <f t="shared" ref="P44:P49" si="14">SUM(D44:O44)</f>
        <v>-413344425</v>
      </c>
      <c r="U44" s="279"/>
      <c r="V44" s="279"/>
      <c r="W44" s="279"/>
      <c r="X44" s="279"/>
      <c r="Y44" s="279"/>
      <c r="Z44" s="279"/>
      <c r="AA44" s="279"/>
      <c r="AB44" s="279"/>
      <c r="AC44" s="279"/>
      <c r="AD44" s="279"/>
      <c r="AE44" s="279"/>
      <c r="AF44" s="279"/>
    </row>
    <row r="45" spans="1:32">
      <c r="A45" s="229" t="s">
        <v>497</v>
      </c>
      <c r="B45" s="323"/>
      <c r="C45" s="323"/>
      <c r="D45" s="273">
        <f>'Unbilled Usage '!E64</f>
        <v>19403087</v>
      </c>
      <c r="E45" s="273">
        <f>'Unbilled Usage '!F64</f>
        <v>36143840</v>
      </c>
      <c r="F45" s="273">
        <f>'Unbilled Usage '!G64</f>
        <v>30120374</v>
      </c>
      <c r="G45" s="273">
        <f>'Unbilled Usage '!H64</f>
        <v>31359532</v>
      </c>
      <c r="H45" s="273">
        <f>'Unbilled Usage '!I64</f>
        <v>33105658</v>
      </c>
      <c r="I45" s="273">
        <f>'Unbilled Usage '!J64</f>
        <v>37060216</v>
      </c>
      <c r="J45" s="273">
        <f>'Unbilled Usage '!K64</f>
        <v>37568812</v>
      </c>
      <c r="K45" s="273">
        <f>'Unbilled Usage '!L64</f>
        <v>39286006</v>
      </c>
      <c r="L45" s="273">
        <f>'Unbilled Usage '!M64</f>
        <v>36341294</v>
      </c>
      <c r="M45" s="273">
        <f>'Unbilled Usage '!N64</f>
        <v>37705990</v>
      </c>
      <c r="N45" s="273">
        <f>'Unbilled Usage '!O64</f>
        <v>38401122</v>
      </c>
      <c r="O45" s="298">
        <f>'Unbilled Usage '!P64</f>
        <v>37639530</v>
      </c>
      <c r="P45" s="324">
        <f t="shared" si="14"/>
        <v>414135461</v>
      </c>
    </row>
    <row r="46" spans="1:32" ht="15">
      <c r="A46" s="229" t="s">
        <v>498</v>
      </c>
      <c r="B46" s="323"/>
      <c r="C46" s="323"/>
      <c r="D46" s="299">
        <f>SUM(D43:D45)</f>
        <v>19403087</v>
      </c>
      <c r="E46" s="299">
        <f t="shared" ref="E46:O46" si="15">SUM(E43:E45)</f>
        <v>51796611</v>
      </c>
      <c r="F46" s="299">
        <f t="shared" si="15"/>
        <v>30120374</v>
      </c>
      <c r="G46" s="299">
        <f t="shared" si="15"/>
        <v>31359532</v>
      </c>
      <c r="H46" s="299">
        <f t="shared" si="15"/>
        <v>33105658</v>
      </c>
      <c r="I46" s="299">
        <f t="shared" si="15"/>
        <v>37060216</v>
      </c>
      <c r="J46" s="299">
        <f t="shared" si="15"/>
        <v>37568812</v>
      </c>
      <c r="K46" s="299">
        <f t="shared" si="15"/>
        <v>39286006</v>
      </c>
      <c r="L46" s="299">
        <f t="shared" si="15"/>
        <v>36341294</v>
      </c>
      <c r="M46" s="299">
        <f t="shared" si="15"/>
        <v>37705990</v>
      </c>
      <c r="N46" s="299">
        <f t="shared" si="15"/>
        <v>38401122</v>
      </c>
      <c r="O46" s="300">
        <f t="shared" si="15"/>
        <v>37639530</v>
      </c>
      <c r="P46" s="279">
        <f t="shared" si="14"/>
        <v>429788232</v>
      </c>
    </row>
    <row r="47" spans="1:32">
      <c r="A47" s="229" t="s">
        <v>499</v>
      </c>
      <c r="B47" s="323"/>
      <c r="C47" s="323"/>
      <c r="D47" s="273">
        <f>D39-D46-D48-D49</f>
        <v>15652771</v>
      </c>
      <c r="E47" s="273">
        <f t="shared" ref="E47:I47" si="16">E39-E46-E48-E49</f>
        <v>-31305542</v>
      </c>
      <c r="F47" s="273">
        <f t="shared" si="16"/>
        <v>0</v>
      </c>
      <c r="G47" s="273">
        <f t="shared" si="16"/>
        <v>0</v>
      </c>
      <c r="H47" s="273">
        <f t="shared" si="16"/>
        <v>0</v>
      </c>
      <c r="I47" s="273">
        <f t="shared" si="16"/>
        <v>0</v>
      </c>
      <c r="J47" s="273">
        <f>J39-J46-J48-J49</f>
        <v>0</v>
      </c>
      <c r="K47" s="273">
        <f t="shared" ref="K47:O47" si="17">K39-K46-K48-K49</f>
        <v>0</v>
      </c>
      <c r="L47" s="273">
        <f t="shared" si="17"/>
        <v>0</v>
      </c>
      <c r="M47" s="273">
        <f t="shared" si="17"/>
        <v>0</v>
      </c>
      <c r="N47" s="273">
        <f t="shared" si="17"/>
        <v>0</v>
      </c>
      <c r="O47" s="298">
        <f t="shared" si="17"/>
        <v>0</v>
      </c>
      <c r="P47" s="279">
        <f t="shared" si="14"/>
        <v>-15652771</v>
      </c>
    </row>
    <row r="48" spans="1:32">
      <c r="A48" s="229" t="s">
        <v>500</v>
      </c>
      <c r="B48" s="323"/>
      <c r="C48" s="323"/>
      <c r="D48" s="273">
        <f>D44+D43</f>
        <v>0</v>
      </c>
      <c r="E48" s="273">
        <f>E44+E43</f>
        <v>15652771</v>
      </c>
      <c r="F48" s="273">
        <f>F44+F43</f>
        <v>0</v>
      </c>
      <c r="G48" s="273">
        <f>G44+G43</f>
        <v>0</v>
      </c>
      <c r="H48" s="273">
        <f>H44+H43</f>
        <v>0</v>
      </c>
      <c r="I48" s="273">
        <f t="shared" ref="I48:O48" si="18">I44+I43</f>
        <v>0</v>
      </c>
      <c r="J48" s="273">
        <f t="shared" si="18"/>
        <v>0</v>
      </c>
      <c r="K48" s="273">
        <f t="shared" si="18"/>
        <v>0</v>
      </c>
      <c r="L48" s="273">
        <f t="shared" si="18"/>
        <v>0</v>
      </c>
      <c r="M48" s="273">
        <f t="shared" si="18"/>
        <v>0</v>
      </c>
      <c r="N48" s="273">
        <f>N44+N43</f>
        <v>0</v>
      </c>
      <c r="O48" s="296">
        <f t="shared" si="18"/>
        <v>0</v>
      </c>
      <c r="P48" s="279">
        <f t="shared" si="14"/>
        <v>15652771</v>
      </c>
    </row>
    <row r="49" spans="1:19">
      <c r="A49" s="229" t="s">
        <v>505</v>
      </c>
      <c r="C49" s="323"/>
      <c r="D49" s="273"/>
      <c r="E49" s="273"/>
      <c r="F49" s="273"/>
      <c r="G49" s="273"/>
      <c r="H49" s="273"/>
      <c r="I49" s="273"/>
      <c r="J49" s="273">
        <f>-J35</f>
        <v>0</v>
      </c>
      <c r="K49" s="273">
        <f t="shared" ref="K49:M49" si="19">-K35</f>
        <v>0</v>
      </c>
      <c r="L49" s="273">
        <f t="shared" si="19"/>
        <v>0</v>
      </c>
      <c r="M49" s="273">
        <f t="shared" si="19"/>
        <v>0</v>
      </c>
      <c r="N49" s="273"/>
      <c r="O49" s="296"/>
      <c r="P49" s="279">
        <f t="shared" si="14"/>
        <v>0</v>
      </c>
    </row>
    <row r="50" spans="1:19" ht="13.5" thickBot="1">
      <c r="A50" s="302" t="s">
        <v>502</v>
      </c>
      <c r="B50" s="323"/>
      <c r="C50" s="323"/>
      <c r="D50" s="291">
        <f>SUM(D46:D49)</f>
        <v>35055858</v>
      </c>
      <c r="E50" s="291">
        <f t="shared" ref="E50:O50" si="20">SUM(E46:E49)</f>
        <v>36143840</v>
      </c>
      <c r="F50" s="291">
        <f t="shared" si="20"/>
        <v>30120374</v>
      </c>
      <c r="G50" s="291">
        <f t="shared" si="20"/>
        <v>31359532</v>
      </c>
      <c r="H50" s="291">
        <f t="shared" si="20"/>
        <v>33105658</v>
      </c>
      <c r="I50" s="291">
        <f t="shared" si="20"/>
        <v>37060216</v>
      </c>
      <c r="J50" s="291">
        <f t="shared" si="20"/>
        <v>37568812</v>
      </c>
      <c r="K50" s="291">
        <f t="shared" si="20"/>
        <v>39286006</v>
      </c>
      <c r="L50" s="291">
        <f t="shared" si="20"/>
        <v>36341294</v>
      </c>
      <c r="M50" s="291">
        <f t="shared" si="20"/>
        <v>37705990</v>
      </c>
      <c r="N50" s="291">
        <f t="shared" si="20"/>
        <v>38401122</v>
      </c>
      <c r="O50" s="292">
        <f t="shared" si="20"/>
        <v>37639530</v>
      </c>
      <c r="P50" s="303">
        <f>IF(ROUND(SUM(P46:P49),0)&lt;&gt;ROUND(SUM(D50:O50),0),#VALUE!,SUM(P46:P49))</f>
        <v>429788232</v>
      </c>
    </row>
    <row r="51" spans="1:19" ht="13.5" thickTop="1">
      <c r="A51" s="302"/>
      <c r="B51" s="323"/>
      <c r="C51" s="323"/>
      <c r="D51" s="304"/>
      <c r="E51" s="304">
        <f t="shared" ref="E51:O51" si="21">E50-E39</f>
        <v>0</v>
      </c>
      <c r="F51" s="304">
        <f t="shared" si="21"/>
        <v>0</v>
      </c>
      <c r="G51" s="304">
        <f t="shared" si="21"/>
        <v>0</v>
      </c>
      <c r="H51" s="304">
        <f t="shared" si="21"/>
        <v>0</v>
      </c>
      <c r="I51" s="304">
        <f t="shared" si="21"/>
        <v>0</v>
      </c>
      <c r="J51" s="304">
        <f t="shared" si="21"/>
        <v>0</v>
      </c>
      <c r="K51" s="304">
        <f t="shared" si="21"/>
        <v>0</v>
      </c>
      <c r="L51" s="304">
        <f t="shared" si="21"/>
        <v>0</v>
      </c>
      <c r="M51" s="304">
        <f t="shared" si="21"/>
        <v>0</v>
      </c>
      <c r="N51" s="304">
        <f t="shared" si="21"/>
        <v>0</v>
      </c>
      <c r="O51" s="325">
        <f t="shared" si="21"/>
        <v>0</v>
      </c>
      <c r="P51" s="326"/>
    </row>
    <row r="52" spans="1:19">
      <c r="B52" s="323"/>
      <c r="C52" s="323"/>
      <c r="D52" s="323"/>
      <c r="E52" s="323"/>
      <c r="F52" s="323"/>
      <c r="G52" s="323"/>
      <c r="H52" s="323"/>
      <c r="I52" s="323"/>
      <c r="J52" s="323"/>
      <c r="K52" s="323"/>
      <c r="L52" s="323"/>
      <c r="M52" s="323"/>
      <c r="N52" s="323"/>
      <c r="O52" s="327"/>
    </row>
    <row r="53" spans="1:19">
      <c r="A53" s="328" t="s">
        <v>506</v>
      </c>
      <c r="B53" s="328"/>
      <c r="C53" s="328"/>
      <c r="D53" s="269">
        <f>D$3</f>
        <v>202301</v>
      </c>
      <c r="E53" s="269">
        <f t="shared" ref="E53:O53" si="22">E$3</f>
        <v>202302</v>
      </c>
      <c r="F53" s="269">
        <f t="shared" si="22"/>
        <v>202303</v>
      </c>
      <c r="G53" s="269">
        <f t="shared" si="22"/>
        <v>202304</v>
      </c>
      <c r="H53" s="269">
        <f t="shared" si="22"/>
        <v>202305</v>
      </c>
      <c r="I53" s="269">
        <f t="shared" si="22"/>
        <v>202306</v>
      </c>
      <c r="J53" s="269">
        <f t="shared" si="22"/>
        <v>202207</v>
      </c>
      <c r="K53" s="269">
        <f t="shared" si="22"/>
        <v>202208</v>
      </c>
      <c r="L53" s="269">
        <f t="shared" si="22"/>
        <v>202209</v>
      </c>
      <c r="M53" s="269">
        <f t="shared" si="22"/>
        <v>202210</v>
      </c>
      <c r="N53" s="269">
        <f t="shared" si="22"/>
        <v>202211</v>
      </c>
      <c r="O53" s="329">
        <f t="shared" si="22"/>
        <v>202212</v>
      </c>
      <c r="P53" s="269" t="s">
        <v>39</v>
      </c>
      <c r="Q53" s="269" t="s">
        <v>507</v>
      </c>
      <c r="R53" s="269" t="s">
        <v>508</v>
      </c>
      <c r="S53" s="262"/>
    </row>
    <row r="54" spans="1:19">
      <c r="A54" s="229">
        <v>1</v>
      </c>
      <c r="B54" s="330">
        <f t="shared" ref="B54:C66" si="23">B4</f>
        <v>0</v>
      </c>
      <c r="C54" s="330">
        <f t="shared" si="23"/>
        <v>0</v>
      </c>
      <c r="D54" s="273">
        <v>5220.0779999999995</v>
      </c>
      <c r="E54" s="273">
        <v>7368.98</v>
      </c>
      <c r="F54" s="273">
        <v>5534.4989999999998</v>
      </c>
      <c r="G54" s="273">
        <v>6006.7280000000001</v>
      </c>
      <c r="H54" s="273">
        <v>5907.7269999999999</v>
      </c>
      <c r="I54" s="273">
        <v>5832.7420000000002</v>
      </c>
      <c r="J54" s="273">
        <v>6253.4040000000005</v>
      </c>
      <c r="K54" s="273">
        <v>6044.6409999999996</v>
      </c>
      <c r="L54" s="273">
        <v>6425.9250000000002</v>
      </c>
      <c r="M54" s="275">
        <v>6171.9549999999999</v>
      </c>
      <c r="N54" s="275">
        <v>6238.6909999999998</v>
      </c>
      <c r="O54" s="276">
        <v>5378.0680000000002</v>
      </c>
      <c r="P54" s="277">
        <f t="shared" ref="P54:P75" si="24">SUM(D54:O54)</f>
        <v>72383.438000000009</v>
      </c>
      <c r="Q54" s="279">
        <f>MAX(D54:O54)</f>
        <v>7368.98</v>
      </c>
      <c r="R54" s="331">
        <f>INDEX($D$53:$O$53,MATCH(Q54,$D54:$O54,0))</f>
        <v>202302</v>
      </c>
      <c r="S54" s="264"/>
    </row>
    <row r="55" spans="1:19">
      <c r="A55" s="229">
        <v>2</v>
      </c>
      <c r="B55" s="330">
        <f t="shared" si="23"/>
        <v>0</v>
      </c>
      <c r="C55" s="330">
        <f t="shared" si="23"/>
        <v>0</v>
      </c>
      <c r="D55" s="273">
        <v>5230.3140000000003</v>
      </c>
      <c r="E55" s="273">
        <v>5286.866</v>
      </c>
      <c r="F55" s="273">
        <v>5195.1469999999999</v>
      </c>
      <c r="G55" s="273">
        <v>5317.1880000000001</v>
      </c>
      <c r="H55" s="273">
        <v>5211.6869999999999</v>
      </c>
      <c r="I55" s="273">
        <v>5191.8130000000001</v>
      </c>
      <c r="J55" s="273">
        <v>5197.5030000000006</v>
      </c>
      <c r="K55" s="273">
        <v>5197.79</v>
      </c>
      <c r="L55" s="273">
        <v>5228.7690000000002</v>
      </c>
      <c r="M55" s="275">
        <v>5131.4480000000003</v>
      </c>
      <c r="N55" s="275">
        <v>5305.3119999999999</v>
      </c>
      <c r="O55" s="280">
        <v>5269.42</v>
      </c>
      <c r="P55" s="277">
        <f t="shared" ref="P55:P56" si="25">SUM(D55:O55)</f>
        <v>62763.256999999991</v>
      </c>
      <c r="Q55" s="279">
        <f t="shared" ref="Q55:Q75" si="26">MAX(D55:O55)</f>
        <v>5317.1880000000001</v>
      </c>
      <c r="R55" s="331">
        <f t="shared" ref="R55:R75" si="27">INDEX($D$53:$O$53,MATCH(Q55,$D55:$O55,0))</f>
        <v>202304</v>
      </c>
      <c r="S55" s="264"/>
    </row>
    <row r="56" spans="1:19">
      <c r="A56" s="229">
        <v>3</v>
      </c>
      <c r="B56" s="330">
        <f t="shared" si="23"/>
        <v>0</v>
      </c>
      <c r="C56" s="330">
        <f t="shared" si="23"/>
        <v>0</v>
      </c>
      <c r="D56" s="273">
        <v>2840.8870000000002</v>
      </c>
      <c r="E56" s="273">
        <v>2852.924</v>
      </c>
      <c r="F56" s="273">
        <v>2795.0830000000001</v>
      </c>
      <c r="G56" s="273">
        <v>2720.5630000000001</v>
      </c>
      <c r="H56" s="273">
        <v>2504.5120000000002</v>
      </c>
      <c r="I56" s="273">
        <v>2451.6529999999998</v>
      </c>
      <c r="J56" s="273">
        <v>2450.634</v>
      </c>
      <c r="K56" s="273">
        <v>2302.0369999999998</v>
      </c>
      <c r="L56" s="273">
        <v>2386.9209999999998</v>
      </c>
      <c r="M56" s="275">
        <v>2500.6970000000001</v>
      </c>
      <c r="N56" s="275">
        <v>2671.6120000000001</v>
      </c>
      <c r="O56" s="276">
        <v>2869.8110000000001</v>
      </c>
      <c r="P56" s="277">
        <f t="shared" si="25"/>
        <v>31347.334000000003</v>
      </c>
      <c r="Q56" s="279">
        <f t="shared" si="26"/>
        <v>2869.8110000000001</v>
      </c>
      <c r="R56" s="331">
        <f t="shared" si="27"/>
        <v>202212</v>
      </c>
      <c r="S56" s="264"/>
    </row>
    <row r="57" spans="1:19">
      <c r="A57" s="229">
        <v>4</v>
      </c>
      <c r="B57" s="330">
        <f t="shared" si="23"/>
        <v>0</v>
      </c>
      <c r="C57" s="330">
        <f t="shared" si="23"/>
        <v>0</v>
      </c>
      <c r="D57" s="273">
        <v>3902.77</v>
      </c>
      <c r="E57" s="273">
        <v>3759.7910000000002</v>
      </c>
      <c r="F57" s="273">
        <v>4407.049</v>
      </c>
      <c r="G57" s="273">
        <v>4077.7249999999999</v>
      </c>
      <c r="H57" s="273">
        <v>3960.1950000000002</v>
      </c>
      <c r="I57" s="273">
        <v>3969.2469999999998</v>
      </c>
      <c r="J57" s="273">
        <v>3553.3739999999998</v>
      </c>
      <c r="K57" s="273">
        <v>3528.183</v>
      </c>
      <c r="L57" s="273">
        <v>3821.77</v>
      </c>
      <c r="M57" s="275">
        <v>3861.43</v>
      </c>
      <c r="N57" s="275">
        <v>3455.1889999999999</v>
      </c>
      <c r="O57" s="280">
        <v>3812.99</v>
      </c>
      <c r="P57" s="277">
        <f>SUM(D57:O57)</f>
        <v>46109.712999999996</v>
      </c>
      <c r="Q57" s="279">
        <f t="shared" si="26"/>
        <v>4407.049</v>
      </c>
      <c r="R57" s="331">
        <f t="shared" si="27"/>
        <v>202303</v>
      </c>
      <c r="S57" s="264"/>
    </row>
    <row r="58" spans="1:19">
      <c r="A58" s="229">
        <v>5</v>
      </c>
      <c r="B58" s="330">
        <f t="shared" si="23"/>
        <v>0</v>
      </c>
      <c r="C58" s="330">
        <f t="shared" si="23"/>
        <v>0</v>
      </c>
      <c r="D58" s="273">
        <v>2708.8620000000001</v>
      </c>
      <c r="E58" s="273">
        <v>2728.8270000000002</v>
      </c>
      <c r="F58" s="273">
        <v>2670.971</v>
      </c>
      <c r="G58" s="273">
        <v>3044.51</v>
      </c>
      <c r="H58" s="273">
        <v>3561.6210000000001</v>
      </c>
      <c r="I58" s="273">
        <v>3569.4</v>
      </c>
      <c r="J58" s="273">
        <v>3587.2539999999999</v>
      </c>
      <c r="K58" s="273">
        <v>3600.7820000000002</v>
      </c>
      <c r="L58" s="273">
        <v>3634.7020000000002</v>
      </c>
      <c r="M58" s="275">
        <v>2963.77</v>
      </c>
      <c r="N58" s="275">
        <v>2621.8029999999999</v>
      </c>
      <c r="O58" s="276">
        <v>2699.578</v>
      </c>
      <c r="P58" s="277">
        <f t="shared" si="24"/>
        <v>37392.080000000009</v>
      </c>
      <c r="Q58" s="279">
        <f t="shared" si="26"/>
        <v>3634.7020000000002</v>
      </c>
      <c r="R58" s="331">
        <f t="shared" si="27"/>
        <v>202209</v>
      </c>
      <c r="S58" s="264"/>
    </row>
    <row r="59" spans="1:19">
      <c r="A59" s="229">
        <v>6</v>
      </c>
      <c r="B59" s="330">
        <f t="shared" si="23"/>
        <v>0</v>
      </c>
      <c r="C59" s="330">
        <f t="shared" si="23"/>
        <v>0</v>
      </c>
      <c r="D59" s="273">
        <v>4839.57</v>
      </c>
      <c r="E59" s="273">
        <v>5091.3289999999997</v>
      </c>
      <c r="F59" s="273">
        <v>4460.1639999999998</v>
      </c>
      <c r="G59" s="273">
        <v>4657.4920000000002</v>
      </c>
      <c r="H59" s="273">
        <v>5337.5470000000005</v>
      </c>
      <c r="I59" s="273">
        <v>4296.8459999999995</v>
      </c>
      <c r="J59" s="273">
        <v>4972.0940000000001</v>
      </c>
      <c r="K59" s="273">
        <v>6121.1669999999995</v>
      </c>
      <c r="L59" s="273">
        <v>6047.6660000000002</v>
      </c>
      <c r="M59" s="275">
        <v>5169.4070000000002</v>
      </c>
      <c r="N59" s="275">
        <v>4810.1239999999998</v>
      </c>
      <c r="O59" s="276">
        <v>4860.66</v>
      </c>
      <c r="P59" s="277">
        <f t="shared" si="24"/>
        <v>60664.065999999992</v>
      </c>
      <c r="Q59" s="279">
        <f t="shared" si="26"/>
        <v>6121.1669999999995</v>
      </c>
      <c r="R59" s="331">
        <f t="shared" si="27"/>
        <v>202208</v>
      </c>
      <c r="S59" s="264"/>
    </row>
    <row r="60" spans="1:19">
      <c r="A60" s="229">
        <v>7</v>
      </c>
      <c r="B60" s="330">
        <f t="shared" si="23"/>
        <v>0</v>
      </c>
      <c r="C60" s="330">
        <f t="shared" si="23"/>
        <v>0</v>
      </c>
      <c r="D60" s="273">
        <v>3882.0889999999999</v>
      </c>
      <c r="E60" s="273">
        <v>3620.393</v>
      </c>
      <c r="F60" s="273">
        <v>3502.4989999999998</v>
      </c>
      <c r="G60" s="273">
        <v>3313.431</v>
      </c>
      <c r="H60" s="273">
        <v>3207.28</v>
      </c>
      <c r="I60" s="273">
        <v>3932.1889999999999</v>
      </c>
      <c r="J60" s="273">
        <v>4205.8189999999995</v>
      </c>
      <c r="K60" s="273">
        <v>4207.692</v>
      </c>
      <c r="L60" s="273">
        <v>4156.1310000000003</v>
      </c>
      <c r="M60" s="275">
        <v>3768.1469999999999</v>
      </c>
      <c r="N60" s="275">
        <v>3660.2829999999999</v>
      </c>
      <c r="O60" s="276">
        <v>3839.895</v>
      </c>
      <c r="P60" s="277">
        <f t="shared" si="24"/>
        <v>45295.847999999991</v>
      </c>
      <c r="Q60" s="279">
        <f t="shared" si="26"/>
        <v>4207.692</v>
      </c>
      <c r="R60" s="331">
        <f t="shared" si="27"/>
        <v>202208</v>
      </c>
      <c r="S60" s="264"/>
    </row>
    <row r="61" spans="1:19">
      <c r="A61" s="229">
        <v>8</v>
      </c>
      <c r="B61" s="330">
        <f t="shared" si="23"/>
        <v>0</v>
      </c>
      <c r="C61" s="330">
        <f t="shared" si="23"/>
        <v>0</v>
      </c>
      <c r="D61" s="273">
        <v>3947.4210000000003</v>
      </c>
      <c r="E61" s="273">
        <v>3952.5209999999997</v>
      </c>
      <c r="F61" s="273">
        <v>4638.7039999999997</v>
      </c>
      <c r="G61" s="273">
        <v>4015.3249999999998</v>
      </c>
      <c r="H61" s="273">
        <v>4122.4769999999999</v>
      </c>
      <c r="I61" s="273">
        <v>4179.5820000000003</v>
      </c>
      <c r="J61" s="273">
        <v>4486.1229999999996</v>
      </c>
      <c r="K61" s="273">
        <v>4544.4889999999996</v>
      </c>
      <c r="L61" s="273">
        <v>4381.8580000000002</v>
      </c>
      <c r="M61" s="275">
        <v>4234.585</v>
      </c>
      <c r="N61" s="275">
        <v>4249.4470000000001</v>
      </c>
      <c r="O61" s="280">
        <v>4176.5339999999997</v>
      </c>
      <c r="P61" s="277">
        <f t="shared" si="24"/>
        <v>50929.065999999999</v>
      </c>
      <c r="Q61" s="279">
        <f t="shared" si="26"/>
        <v>4638.7039999999997</v>
      </c>
      <c r="R61" s="331">
        <f t="shared" si="27"/>
        <v>202303</v>
      </c>
      <c r="S61" s="264"/>
    </row>
    <row r="62" spans="1:19">
      <c r="A62" s="229">
        <v>9</v>
      </c>
      <c r="B62" s="330">
        <f t="shared" si="23"/>
        <v>0</v>
      </c>
      <c r="C62" s="330">
        <f t="shared" si="23"/>
        <v>0</v>
      </c>
      <c r="D62" s="273">
        <v>8209.5659999999989</v>
      </c>
      <c r="E62" s="273">
        <v>8249.76</v>
      </c>
      <c r="F62" s="273">
        <v>8267.0730000000003</v>
      </c>
      <c r="G62" s="273">
        <v>8326.5590000000011</v>
      </c>
      <c r="H62" s="273">
        <v>8663.7530000000006</v>
      </c>
      <c r="I62" s="273">
        <v>8733.134</v>
      </c>
      <c r="J62" s="273">
        <v>8671.7799999999988</v>
      </c>
      <c r="K62" s="273">
        <v>8668.755000000001</v>
      </c>
      <c r="L62" s="273">
        <v>8603.1110000000008</v>
      </c>
      <c r="M62" s="275">
        <v>8590.6689999999999</v>
      </c>
      <c r="N62" s="275">
        <v>8560.7759999999998</v>
      </c>
      <c r="O62" s="276">
        <v>8205.0780000000013</v>
      </c>
      <c r="P62" s="277">
        <f t="shared" si="24"/>
        <v>101750.014</v>
      </c>
      <c r="Q62" s="279">
        <f t="shared" si="26"/>
        <v>8733.134</v>
      </c>
      <c r="R62" s="331">
        <f t="shared" si="27"/>
        <v>202306</v>
      </c>
      <c r="S62" s="264"/>
    </row>
    <row r="63" spans="1:19">
      <c r="A63" s="229">
        <v>10</v>
      </c>
      <c r="B63" s="330">
        <f t="shared" si="23"/>
        <v>0</v>
      </c>
      <c r="C63" s="330">
        <f t="shared" si="23"/>
        <v>0</v>
      </c>
      <c r="D63" s="273">
        <v>14050.071</v>
      </c>
      <c r="E63" s="273">
        <v>13910.715</v>
      </c>
      <c r="F63" s="273">
        <v>14091.816999999999</v>
      </c>
      <c r="G63" s="273">
        <v>14110.764999999999</v>
      </c>
      <c r="H63" s="273">
        <v>14569.848</v>
      </c>
      <c r="I63" s="273">
        <v>14451.04</v>
      </c>
      <c r="J63" s="273">
        <v>14251.241</v>
      </c>
      <c r="K63" s="273">
        <v>13849.226000000001</v>
      </c>
      <c r="L63" s="273">
        <v>13731.156000000001</v>
      </c>
      <c r="M63" s="283">
        <v>13644.708000000001</v>
      </c>
      <c r="N63" s="275">
        <v>13593.383</v>
      </c>
      <c r="O63" s="276">
        <v>13635.251</v>
      </c>
      <c r="P63" s="277">
        <f t="shared" si="24"/>
        <v>167889.22099999999</v>
      </c>
      <c r="Q63" s="279">
        <f t="shared" si="26"/>
        <v>14569.848</v>
      </c>
      <c r="R63" s="331">
        <f t="shared" si="27"/>
        <v>202305</v>
      </c>
      <c r="S63" s="264"/>
    </row>
    <row r="64" spans="1:19">
      <c r="A64" s="229">
        <v>11</v>
      </c>
      <c r="B64" s="330">
        <f t="shared" si="23"/>
        <v>0</v>
      </c>
      <c r="C64" s="330">
        <f t="shared" si="23"/>
        <v>0</v>
      </c>
      <c r="D64" s="273">
        <v>4714.1909999999998</v>
      </c>
      <c r="E64" s="273">
        <v>4867.8109999999997</v>
      </c>
      <c r="F64" s="273">
        <v>4781.1000000000004</v>
      </c>
      <c r="G64" s="273">
        <v>5558.6869999999999</v>
      </c>
      <c r="H64" s="273">
        <v>6626.616</v>
      </c>
      <c r="I64" s="273">
        <v>6670.15</v>
      </c>
      <c r="J64" s="273">
        <v>7632.5680000000002</v>
      </c>
      <c r="K64" s="273">
        <v>7417.067</v>
      </c>
      <c r="L64" s="273">
        <v>6895.1880000000001</v>
      </c>
      <c r="M64" s="275">
        <v>6040.5030000000006</v>
      </c>
      <c r="N64" s="283">
        <v>4877.5039999999999</v>
      </c>
      <c r="O64" s="276">
        <v>4872.8119999999999</v>
      </c>
      <c r="P64" s="277">
        <f t="shared" si="24"/>
        <v>70954.197000000015</v>
      </c>
      <c r="Q64" s="279">
        <f t="shared" si="26"/>
        <v>7632.5680000000002</v>
      </c>
      <c r="R64" s="331">
        <f t="shared" si="27"/>
        <v>202207</v>
      </c>
      <c r="S64" s="264"/>
    </row>
    <row r="65" spans="1:19">
      <c r="A65" s="229">
        <v>12</v>
      </c>
      <c r="B65" s="330">
        <f t="shared" si="23"/>
        <v>0</v>
      </c>
      <c r="C65" s="330">
        <f t="shared" si="23"/>
        <v>0</v>
      </c>
      <c r="D65" s="273">
        <v>1730.1110000000001</v>
      </c>
      <c r="E65" s="273">
        <v>1704.529</v>
      </c>
      <c r="F65" s="273">
        <v>1695.845</v>
      </c>
      <c r="G65" s="273">
        <v>1989.5250000000001</v>
      </c>
      <c r="H65" s="273">
        <v>2451.0889999999999</v>
      </c>
      <c r="I65" s="273">
        <v>2495.8440000000001</v>
      </c>
      <c r="J65" s="273">
        <v>2772.768</v>
      </c>
      <c r="K65" s="273">
        <v>2742.038</v>
      </c>
      <c r="L65" s="273">
        <v>2562.7959999999998</v>
      </c>
      <c r="M65" s="275">
        <v>2353.748</v>
      </c>
      <c r="N65" s="275">
        <v>1693.0129999999999</v>
      </c>
      <c r="O65" s="280">
        <v>1746.2760000000001</v>
      </c>
      <c r="P65" s="277">
        <f t="shared" si="24"/>
        <v>25937.581999999999</v>
      </c>
      <c r="Q65" s="279">
        <f t="shared" si="26"/>
        <v>2772.768</v>
      </c>
      <c r="R65" s="331">
        <f t="shared" si="27"/>
        <v>202207</v>
      </c>
      <c r="S65" s="264"/>
    </row>
    <row r="66" spans="1:19">
      <c r="A66" s="229">
        <v>13</v>
      </c>
      <c r="B66" s="330">
        <f t="shared" si="23"/>
        <v>0</v>
      </c>
      <c r="C66" s="330">
        <f t="shared" si="23"/>
        <v>0</v>
      </c>
      <c r="D66" s="273">
        <v>6601.6859999999997</v>
      </c>
      <c r="E66" s="273">
        <v>6386.018</v>
      </c>
      <c r="F66" s="273">
        <v>6302.3670000000002</v>
      </c>
      <c r="G66" s="273">
        <v>6245.1379999999999</v>
      </c>
      <c r="H66" s="273">
        <v>6257.2569999999996</v>
      </c>
      <c r="I66" s="273">
        <v>6151.7790000000005</v>
      </c>
      <c r="J66" s="273">
        <v>6303.8270000000002</v>
      </c>
      <c r="K66" s="273">
        <v>6510.3240000000005</v>
      </c>
      <c r="L66" s="273">
        <v>6485.8510000000006</v>
      </c>
      <c r="M66" s="275">
        <v>6099.973</v>
      </c>
      <c r="N66" s="275">
        <v>6489.7929999999997</v>
      </c>
      <c r="O66" s="276">
        <v>6612.3510000000006</v>
      </c>
      <c r="P66" s="277">
        <f t="shared" si="24"/>
        <v>76446.364000000001</v>
      </c>
      <c r="Q66" s="279">
        <f t="shared" si="26"/>
        <v>6612.3510000000006</v>
      </c>
      <c r="R66" s="331">
        <f t="shared" si="27"/>
        <v>202212</v>
      </c>
      <c r="S66" s="264"/>
    </row>
    <row r="67" spans="1:19">
      <c r="B67" s="330"/>
      <c r="C67" s="330"/>
      <c r="D67" s="273"/>
      <c r="E67" s="273"/>
      <c r="F67" s="273"/>
      <c r="G67" s="273"/>
      <c r="H67" s="273"/>
      <c r="I67" s="273"/>
      <c r="J67" s="274"/>
      <c r="K67" s="274"/>
      <c r="L67" s="274"/>
      <c r="M67" s="275"/>
      <c r="N67" s="283"/>
      <c r="O67" s="276"/>
      <c r="P67" s="277"/>
      <c r="Q67" s="279"/>
      <c r="R67" s="331"/>
      <c r="S67" s="264"/>
    </row>
    <row r="68" spans="1:19">
      <c r="A68" s="229">
        <v>14</v>
      </c>
      <c r="B68" s="330">
        <f t="shared" ref="B68:C75" si="28">B18</f>
        <v>0</v>
      </c>
      <c r="C68" s="330">
        <f t="shared" si="28"/>
        <v>0</v>
      </c>
      <c r="D68" s="273">
        <v>4757.68</v>
      </c>
      <c r="E68" s="273">
        <v>4337.3980000000001</v>
      </c>
      <c r="F68" s="273">
        <v>4573.5959999999995</v>
      </c>
      <c r="G68" s="273">
        <v>4440.4290000000001</v>
      </c>
      <c r="H68" s="273">
        <v>4053.6260000000002</v>
      </c>
      <c r="I68" s="273">
        <v>3907.1030000000001</v>
      </c>
      <c r="J68" s="274">
        <v>4103.5740000000005</v>
      </c>
      <c r="K68" s="274">
        <v>3947.2649999999999</v>
      </c>
      <c r="L68" s="274">
        <v>3855.3919999999998</v>
      </c>
      <c r="M68" s="275">
        <v>4109.8510000000006</v>
      </c>
      <c r="N68" s="275">
        <v>4709.79</v>
      </c>
      <c r="O68" s="276">
        <v>4331.7870000000003</v>
      </c>
      <c r="P68" s="277">
        <f t="shared" si="24"/>
        <v>51127.491000000009</v>
      </c>
      <c r="Q68" s="279">
        <f t="shared" si="26"/>
        <v>4757.68</v>
      </c>
      <c r="R68" s="331">
        <f t="shared" si="27"/>
        <v>202301</v>
      </c>
      <c r="S68" s="264"/>
    </row>
    <row r="69" spans="1:19">
      <c r="A69" s="229">
        <v>15</v>
      </c>
      <c r="B69" s="330">
        <f t="shared" si="28"/>
        <v>0</v>
      </c>
      <c r="C69" s="330">
        <f t="shared" si="28"/>
        <v>0</v>
      </c>
      <c r="D69" s="273">
        <v>3943.49</v>
      </c>
      <c r="E69" s="273">
        <v>4005.6440000000002</v>
      </c>
      <c r="F69" s="273">
        <v>3966.18</v>
      </c>
      <c r="G69" s="273">
        <v>3987.2830000000004</v>
      </c>
      <c r="H69" s="273">
        <v>3678.8249999999998</v>
      </c>
      <c r="I69" s="273">
        <v>3451.277</v>
      </c>
      <c r="J69" s="274">
        <v>3562.7840000000001</v>
      </c>
      <c r="K69" s="274">
        <v>3939.5509999999999</v>
      </c>
      <c r="L69" s="273">
        <v>3942.9610000000002</v>
      </c>
      <c r="M69" s="275">
        <v>3858.2049999999999</v>
      </c>
      <c r="N69" s="275">
        <v>4107.6409999999996</v>
      </c>
      <c r="O69" s="280">
        <v>4022.4139999999998</v>
      </c>
      <c r="P69" s="277">
        <f t="shared" si="24"/>
        <v>46466.254999999997</v>
      </c>
      <c r="Q69" s="279">
        <f t="shared" si="26"/>
        <v>4107.6409999999996</v>
      </c>
      <c r="R69" s="331">
        <f t="shared" si="27"/>
        <v>202211</v>
      </c>
      <c r="S69" s="264"/>
    </row>
    <row r="70" spans="1:19">
      <c r="A70" s="229">
        <v>16</v>
      </c>
      <c r="B70" s="330">
        <f t="shared" si="28"/>
        <v>0</v>
      </c>
      <c r="C70" s="330">
        <f t="shared" si="28"/>
        <v>0</v>
      </c>
      <c r="D70" s="273">
        <v>6425.32</v>
      </c>
      <c r="E70" s="273">
        <v>6451.55</v>
      </c>
      <c r="F70" s="273">
        <v>6792.0599999999995</v>
      </c>
      <c r="G70" s="273">
        <v>6999.07</v>
      </c>
      <c r="H70" s="273">
        <v>9082.1899999999987</v>
      </c>
      <c r="I70" s="273">
        <v>9934.9</v>
      </c>
      <c r="J70" s="274">
        <v>10403.950000000001</v>
      </c>
      <c r="K70" s="274">
        <v>10312.77</v>
      </c>
      <c r="L70" s="274">
        <v>9675.76</v>
      </c>
      <c r="M70" s="283">
        <v>8129.17</v>
      </c>
      <c r="N70" s="283">
        <v>6467.42</v>
      </c>
      <c r="O70" s="280">
        <v>6365.73</v>
      </c>
      <c r="P70" s="277">
        <f t="shared" si="24"/>
        <v>97039.89</v>
      </c>
      <c r="Q70" s="279">
        <f t="shared" si="26"/>
        <v>10403.950000000001</v>
      </c>
      <c r="R70" s="331">
        <f t="shared" si="27"/>
        <v>202207</v>
      </c>
      <c r="S70" s="264"/>
    </row>
    <row r="71" spans="1:19">
      <c r="A71" s="229">
        <v>17</v>
      </c>
      <c r="B71" s="330">
        <f t="shared" si="28"/>
        <v>0</v>
      </c>
      <c r="C71" s="330">
        <f t="shared" si="28"/>
        <v>0</v>
      </c>
      <c r="D71" s="273">
        <v>5262.6450000000004</v>
      </c>
      <c r="E71" s="273">
        <v>5034.09</v>
      </c>
      <c r="F71" s="273">
        <v>4834.3389999999999</v>
      </c>
      <c r="G71" s="273">
        <v>4344.2420000000002</v>
      </c>
      <c r="H71" s="273">
        <v>4276.9629999999997</v>
      </c>
      <c r="I71" s="273">
        <v>4423.22</v>
      </c>
      <c r="J71" s="274">
        <v>4429.5209999999997</v>
      </c>
      <c r="K71" s="274">
        <v>4937.6180000000004</v>
      </c>
      <c r="L71" s="274">
        <v>4978.6779999999999</v>
      </c>
      <c r="M71" s="275">
        <v>5327.2289999999994</v>
      </c>
      <c r="N71" s="275">
        <v>5449.6419999999998</v>
      </c>
      <c r="O71" s="276">
        <v>5453.3029999999999</v>
      </c>
      <c r="P71" s="277">
        <f t="shared" si="24"/>
        <v>58751.49</v>
      </c>
      <c r="Q71" s="279">
        <f t="shared" si="26"/>
        <v>5453.3029999999999</v>
      </c>
      <c r="R71" s="331">
        <f t="shared" si="27"/>
        <v>202212</v>
      </c>
      <c r="S71" s="264"/>
    </row>
    <row r="72" spans="1:19">
      <c r="A72" s="229">
        <v>18</v>
      </c>
      <c r="B72" s="330">
        <f t="shared" si="28"/>
        <v>0</v>
      </c>
      <c r="C72" s="330">
        <f t="shared" si="28"/>
        <v>0</v>
      </c>
      <c r="D72" s="285">
        <v>4951.8639999999996</v>
      </c>
      <c r="E72" s="285">
        <v>4956.5150000000003</v>
      </c>
      <c r="F72" s="285">
        <v>4906.1589999999997</v>
      </c>
      <c r="G72" s="285">
        <v>4775.43</v>
      </c>
      <c r="H72" s="285">
        <v>5033.1890000000003</v>
      </c>
      <c r="I72" s="285">
        <v>4037.71</v>
      </c>
      <c r="J72" s="285">
        <v>4115.7650000000003</v>
      </c>
      <c r="K72" s="285">
        <v>4303.9849999999997</v>
      </c>
      <c r="L72" s="285">
        <v>4390.375</v>
      </c>
      <c r="M72" s="286">
        <v>4480.1139999999996</v>
      </c>
      <c r="N72" s="286">
        <v>5126.3590000000004</v>
      </c>
      <c r="O72" s="287">
        <v>6375.92</v>
      </c>
      <c r="P72" s="288">
        <f t="shared" si="24"/>
        <v>57453.384999999995</v>
      </c>
      <c r="Q72" s="279">
        <f t="shared" si="26"/>
        <v>6375.92</v>
      </c>
      <c r="R72" s="331">
        <f t="shared" si="27"/>
        <v>202212</v>
      </c>
      <c r="S72" s="264"/>
    </row>
    <row r="73" spans="1:19">
      <c r="A73" s="229">
        <v>19</v>
      </c>
      <c r="B73" s="330">
        <f t="shared" si="28"/>
        <v>0</v>
      </c>
      <c r="C73" s="330">
        <f t="shared" si="28"/>
        <v>0</v>
      </c>
      <c r="D73" s="285">
        <v>3940.5740000000001</v>
      </c>
      <c r="E73" s="285">
        <v>3928.415</v>
      </c>
      <c r="F73" s="285">
        <v>3746.605</v>
      </c>
      <c r="G73" s="285">
        <v>4747.2150000000001</v>
      </c>
      <c r="H73" s="285">
        <v>7247.3950000000004</v>
      </c>
      <c r="I73" s="285">
        <v>5920.1219999999994</v>
      </c>
      <c r="J73" s="285">
        <v>5893.5659999999998</v>
      </c>
      <c r="K73" s="285">
        <v>6503.223</v>
      </c>
      <c r="L73" s="285">
        <v>6129.442</v>
      </c>
      <c r="M73" s="286">
        <v>6389.1679999999997</v>
      </c>
      <c r="N73" s="286">
        <v>3859.7330000000002</v>
      </c>
      <c r="O73" s="287">
        <v>3904.6179999999999</v>
      </c>
      <c r="P73" s="288">
        <f t="shared" si="24"/>
        <v>62210.076000000001</v>
      </c>
      <c r="Q73" s="279">
        <f t="shared" si="26"/>
        <v>7247.3950000000004</v>
      </c>
      <c r="R73" s="331">
        <f t="shared" si="27"/>
        <v>202305</v>
      </c>
      <c r="S73" s="264"/>
    </row>
    <row r="74" spans="1:19">
      <c r="A74" s="229">
        <v>20</v>
      </c>
      <c r="B74" s="330">
        <f t="shared" si="28"/>
        <v>0</v>
      </c>
      <c r="C74" s="330">
        <f t="shared" si="28"/>
        <v>0</v>
      </c>
      <c r="D74" s="285">
        <v>6561.5010000000002</v>
      </c>
      <c r="E74" s="285">
        <v>5609.1759999999995</v>
      </c>
      <c r="F74" s="285">
        <v>6220.0450000000001</v>
      </c>
      <c r="G74" s="285">
        <v>5413.08</v>
      </c>
      <c r="H74" s="285">
        <v>5848.4699999999993</v>
      </c>
      <c r="I74" s="285">
        <v>5970.4560000000001</v>
      </c>
      <c r="J74" s="285">
        <v>5691.2119999999995</v>
      </c>
      <c r="K74" s="285">
        <v>5527.4520000000002</v>
      </c>
      <c r="L74" s="285">
        <v>5829.7719999999999</v>
      </c>
      <c r="M74" s="286">
        <v>5293.0929999999998</v>
      </c>
      <c r="N74" s="286">
        <v>5841.799</v>
      </c>
      <c r="O74" s="287">
        <v>5861.1239999999998</v>
      </c>
      <c r="P74" s="288">
        <f t="shared" si="24"/>
        <v>69667.179999999993</v>
      </c>
      <c r="Q74" s="279">
        <f t="shared" si="26"/>
        <v>6561.5010000000002</v>
      </c>
      <c r="R74" s="331">
        <f t="shared" si="27"/>
        <v>202301</v>
      </c>
      <c r="S74" s="264"/>
    </row>
    <row r="75" spans="1:19">
      <c r="A75" s="229">
        <v>21</v>
      </c>
      <c r="B75" s="330">
        <f t="shared" si="28"/>
        <v>0</v>
      </c>
      <c r="C75" s="330">
        <f t="shared" si="28"/>
        <v>0</v>
      </c>
      <c r="D75" s="273">
        <v>4040.69</v>
      </c>
      <c r="E75" s="273">
        <v>3938.8249999999998</v>
      </c>
      <c r="F75" s="273">
        <v>4116.9709999999995</v>
      </c>
      <c r="G75" s="273">
        <v>3795.761</v>
      </c>
      <c r="H75" s="273">
        <v>3879.0770000000002</v>
      </c>
      <c r="I75" s="273">
        <v>3994.58</v>
      </c>
      <c r="J75" s="273">
        <v>3813.3589999999999</v>
      </c>
      <c r="K75" s="273">
        <v>3805.221</v>
      </c>
      <c r="L75" s="273">
        <v>3789.8249999999998</v>
      </c>
      <c r="M75" s="283">
        <v>3742.1059999999998</v>
      </c>
      <c r="N75" s="283">
        <v>4108.7290000000003</v>
      </c>
      <c r="O75" s="280">
        <v>4107.4049999999997</v>
      </c>
      <c r="P75" s="284">
        <f t="shared" si="24"/>
        <v>47132.548999999999</v>
      </c>
      <c r="Q75" s="279">
        <f t="shared" si="26"/>
        <v>4116.9709999999995</v>
      </c>
      <c r="R75" s="331">
        <f t="shared" si="27"/>
        <v>202303</v>
      </c>
      <c r="S75" s="264"/>
    </row>
    <row r="76" spans="1:19">
      <c r="A76" s="229" t="s">
        <v>494</v>
      </c>
      <c r="D76" s="332">
        <f t="shared" ref="D76:O76" si="29">SUM(D54:D75)</f>
        <v>107761.38</v>
      </c>
      <c r="E76" s="332">
        <f t="shared" si="29"/>
        <v>108042.077</v>
      </c>
      <c r="F76" s="332">
        <f t="shared" si="29"/>
        <v>107498.27299999999</v>
      </c>
      <c r="G76" s="332">
        <f t="shared" si="29"/>
        <v>107886.14599999999</v>
      </c>
      <c r="H76" s="332">
        <f t="shared" si="29"/>
        <v>115481.34400000001</v>
      </c>
      <c r="I76" s="332">
        <f t="shared" si="29"/>
        <v>113564.78700000001</v>
      </c>
      <c r="J76" s="332">
        <f t="shared" si="29"/>
        <v>116352.12000000001</v>
      </c>
      <c r="K76" s="332">
        <f t="shared" si="29"/>
        <v>118011.27600000001</v>
      </c>
      <c r="L76" s="332">
        <f t="shared" si="29"/>
        <v>116954.04899999998</v>
      </c>
      <c r="M76" s="332">
        <f t="shared" si="29"/>
        <v>111859.976</v>
      </c>
      <c r="N76" s="332">
        <f t="shared" si="29"/>
        <v>107898.04299999999</v>
      </c>
      <c r="O76" s="333">
        <f t="shared" si="29"/>
        <v>108401.02499999999</v>
      </c>
      <c r="P76" s="332">
        <f>IF(ROUND(SUM(P54:P75),0)&lt;&gt;ROUND(SUM(D76:O76),0),#VALUE!,SUM(P54:P75))</f>
        <v>1339710.4960000003</v>
      </c>
    </row>
    <row r="77" spans="1:19">
      <c r="D77" s="279"/>
      <c r="E77" s="279"/>
      <c r="F77" s="279"/>
      <c r="G77" s="279"/>
      <c r="H77" s="279"/>
      <c r="I77" s="279"/>
      <c r="J77" s="279"/>
      <c r="K77" s="279"/>
      <c r="L77" s="279"/>
      <c r="M77" s="279"/>
      <c r="N77" s="279"/>
      <c r="O77" s="279"/>
      <c r="P77" s="279"/>
    </row>
    <row r="78" spans="1:19">
      <c r="P78" s="264" t="str">
        <f>P$2</f>
        <v>12-mo Ended</v>
      </c>
    </row>
    <row r="79" spans="1:19">
      <c r="A79" s="328" t="s">
        <v>509</v>
      </c>
      <c r="B79" s="328"/>
      <c r="C79" s="328"/>
      <c r="D79" s="269">
        <f>D$3</f>
        <v>202301</v>
      </c>
      <c r="E79" s="269">
        <f t="shared" ref="E79:O79" si="30">E$3</f>
        <v>202302</v>
      </c>
      <c r="F79" s="269">
        <f t="shared" si="30"/>
        <v>202303</v>
      </c>
      <c r="G79" s="269">
        <f t="shared" si="30"/>
        <v>202304</v>
      </c>
      <c r="H79" s="269">
        <f t="shared" si="30"/>
        <v>202305</v>
      </c>
      <c r="I79" s="269">
        <f t="shared" si="30"/>
        <v>202306</v>
      </c>
      <c r="J79" s="269">
        <f t="shared" si="30"/>
        <v>202207</v>
      </c>
      <c r="K79" s="269">
        <f t="shared" si="30"/>
        <v>202208</v>
      </c>
      <c r="L79" s="269">
        <f t="shared" si="30"/>
        <v>202209</v>
      </c>
      <c r="M79" s="269">
        <f t="shared" si="30"/>
        <v>202210</v>
      </c>
      <c r="N79" s="269">
        <f t="shared" si="30"/>
        <v>202211</v>
      </c>
      <c r="O79" s="329">
        <f t="shared" si="30"/>
        <v>202212</v>
      </c>
      <c r="P79" s="264" t="s">
        <v>39</v>
      </c>
    </row>
    <row r="80" spans="1:19">
      <c r="A80" s="229">
        <f t="shared" ref="A80:C95" si="31">A4</f>
        <v>1</v>
      </c>
      <c r="B80" s="229">
        <f t="shared" si="31"/>
        <v>0</v>
      </c>
      <c r="C80" s="229">
        <f t="shared" si="31"/>
        <v>0</v>
      </c>
      <c r="D80" s="284">
        <f t="shared" ref="D80:F88" si="32">IF(D54&gt;3000,D54-3000,0)</f>
        <v>2220.0779999999995</v>
      </c>
      <c r="E80" s="284">
        <f t="shared" si="32"/>
        <v>4368.9799999999996</v>
      </c>
      <c r="F80" s="284">
        <f t="shared" si="32"/>
        <v>2534.4989999999998</v>
      </c>
      <c r="G80" s="284">
        <f t="shared" ref="G80:O92" si="33">MAX(0,G54-3000)</f>
        <v>3006.7280000000001</v>
      </c>
      <c r="H80" s="284">
        <f t="shared" si="33"/>
        <v>2907.7269999999999</v>
      </c>
      <c r="I80" s="284">
        <f t="shared" si="33"/>
        <v>2832.7420000000002</v>
      </c>
      <c r="J80" s="284">
        <f t="shared" si="33"/>
        <v>3253.4040000000005</v>
      </c>
      <c r="K80" s="284">
        <f t="shared" si="33"/>
        <v>3044.6409999999996</v>
      </c>
      <c r="L80" s="284">
        <f t="shared" si="33"/>
        <v>3425.9250000000002</v>
      </c>
      <c r="M80" s="284">
        <f t="shared" si="33"/>
        <v>3171.9549999999999</v>
      </c>
      <c r="N80" s="284">
        <f t="shared" si="33"/>
        <v>3238.6909999999998</v>
      </c>
      <c r="O80" s="334">
        <f t="shared" si="33"/>
        <v>2378.0680000000002</v>
      </c>
      <c r="P80" s="277">
        <f t="shared" ref="P80:P101" si="34">SUM(D80:O80)</f>
        <v>36383.438000000002</v>
      </c>
    </row>
    <row r="81" spans="1:16">
      <c r="A81" s="229">
        <f t="shared" si="31"/>
        <v>2</v>
      </c>
      <c r="B81" s="229">
        <f t="shared" si="31"/>
        <v>0</v>
      </c>
      <c r="C81" s="229">
        <f t="shared" si="31"/>
        <v>0</v>
      </c>
      <c r="D81" s="284">
        <f t="shared" si="32"/>
        <v>2230.3140000000003</v>
      </c>
      <c r="E81" s="284">
        <f t="shared" si="32"/>
        <v>2286.866</v>
      </c>
      <c r="F81" s="284">
        <f t="shared" si="32"/>
        <v>2195.1469999999999</v>
      </c>
      <c r="G81" s="284">
        <f t="shared" si="33"/>
        <v>2317.1880000000001</v>
      </c>
      <c r="H81" s="284">
        <f t="shared" si="33"/>
        <v>2211.6869999999999</v>
      </c>
      <c r="I81" s="284">
        <f t="shared" si="33"/>
        <v>2191.8130000000001</v>
      </c>
      <c r="J81" s="284">
        <f t="shared" si="33"/>
        <v>2197.5030000000006</v>
      </c>
      <c r="K81" s="284">
        <f t="shared" si="33"/>
        <v>2197.79</v>
      </c>
      <c r="L81" s="284">
        <f t="shared" si="33"/>
        <v>2228.7690000000002</v>
      </c>
      <c r="M81" s="284">
        <f t="shared" si="33"/>
        <v>2131.4480000000003</v>
      </c>
      <c r="N81" s="284">
        <f t="shared" si="33"/>
        <v>2305.3119999999999</v>
      </c>
      <c r="O81" s="334">
        <f t="shared" si="33"/>
        <v>2269.42</v>
      </c>
      <c r="P81" s="277">
        <f t="shared" si="34"/>
        <v>26763.256999999998</v>
      </c>
    </row>
    <row r="82" spans="1:16">
      <c r="A82" s="229">
        <f t="shared" si="31"/>
        <v>3</v>
      </c>
      <c r="B82" s="229">
        <f t="shared" si="31"/>
        <v>0</v>
      </c>
      <c r="C82" s="229">
        <f t="shared" si="31"/>
        <v>0</v>
      </c>
      <c r="D82" s="284">
        <f t="shared" si="32"/>
        <v>0</v>
      </c>
      <c r="E82" s="284">
        <f t="shared" si="32"/>
        <v>0</v>
      </c>
      <c r="F82" s="284">
        <f t="shared" si="32"/>
        <v>0</v>
      </c>
      <c r="G82" s="284">
        <f t="shared" si="33"/>
        <v>0</v>
      </c>
      <c r="H82" s="284">
        <f t="shared" si="33"/>
        <v>0</v>
      </c>
      <c r="I82" s="284">
        <f t="shared" si="33"/>
        <v>0</v>
      </c>
      <c r="J82" s="284">
        <f t="shared" si="33"/>
        <v>0</v>
      </c>
      <c r="K82" s="284">
        <f t="shared" si="33"/>
        <v>0</v>
      </c>
      <c r="L82" s="284">
        <f t="shared" si="33"/>
        <v>0</v>
      </c>
      <c r="M82" s="284">
        <f t="shared" si="33"/>
        <v>0</v>
      </c>
      <c r="N82" s="284">
        <f t="shared" si="33"/>
        <v>0</v>
      </c>
      <c r="O82" s="334">
        <f t="shared" si="33"/>
        <v>0</v>
      </c>
      <c r="P82" s="277">
        <f t="shared" si="34"/>
        <v>0</v>
      </c>
    </row>
    <row r="83" spans="1:16">
      <c r="A83" s="229">
        <f t="shared" si="31"/>
        <v>4</v>
      </c>
      <c r="B83" s="229">
        <f t="shared" si="31"/>
        <v>0</v>
      </c>
      <c r="C83" s="229">
        <f t="shared" si="31"/>
        <v>0</v>
      </c>
      <c r="D83" s="284">
        <f t="shared" si="32"/>
        <v>902.77</v>
      </c>
      <c r="E83" s="284">
        <f t="shared" si="32"/>
        <v>759.79100000000017</v>
      </c>
      <c r="F83" s="284">
        <f t="shared" si="32"/>
        <v>1407.049</v>
      </c>
      <c r="G83" s="284">
        <f t="shared" si="33"/>
        <v>1077.7249999999999</v>
      </c>
      <c r="H83" s="284">
        <f t="shared" si="33"/>
        <v>960.19500000000016</v>
      </c>
      <c r="I83" s="284">
        <f t="shared" si="33"/>
        <v>969.24699999999984</v>
      </c>
      <c r="J83" s="284">
        <f t="shared" si="33"/>
        <v>553.3739999999998</v>
      </c>
      <c r="K83" s="284">
        <f t="shared" si="33"/>
        <v>528.18299999999999</v>
      </c>
      <c r="L83" s="284">
        <f t="shared" si="33"/>
        <v>821.77</v>
      </c>
      <c r="M83" s="284">
        <f t="shared" si="33"/>
        <v>861.42999999999984</v>
      </c>
      <c r="N83" s="284">
        <f t="shared" si="33"/>
        <v>455.18899999999985</v>
      </c>
      <c r="O83" s="334">
        <f t="shared" si="33"/>
        <v>812.98999999999978</v>
      </c>
      <c r="P83" s="277">
        <f t="shared" si="34"/>
        <v>10109.713</v>
      </c>
    </row>
    <row r="84" spans="1:16">
      <c r="A84" s="229">
        <f t="shared" si="31"/>
        <v>5</v>
      </c>
      <c r="B84" s="229">
        <f t="shared" si="31"/>
        <v>0</v>
      </c>
      <c r="C84" s="229">
        <f t="shared" si="31"/>
        <v>0</v>
      </c>
      <c r="D84" s="284">
        <f t="shared" si="32"/>
        <v>0</v>
      </c>
      <c r="E84" s="284">
        <f t="shared" si="32"/>
        <v>0</v>
      </c>
      <c r="F84" s="284">
        <f t="shared" si="32"/>
        <v>0</v>
      </c>
      <c r="G84" s="284">
        <f t="shared" si="33"/>
        <v>44.510000000000218</v>
      </c>
      <c r="H84" s="284">
        <f t="shared" si="33"/>
        <v>561.62100000000009</v>
      </c>
      <c r="I84" s="284">
        <f t="shared" si="33"/>
        <v>569.40000000000009</v>
      </c>
      <c r="J84" s="284">
        <f t="shared" si="33"/>
        <v>587.25399999999991</v>
      </c>
      <c r="K84" s="284">
        <f t="shared" si="33"/>
        <v>600.78200000000015</v>
      </c>
      <c r="L84" s="284">
        <f t="shared" si="33"/>
        <v>634.70200000000023</v>
      </c>
      <c r="M84" s="284">
        <f t="shared" si="33"/>
        <v>0</v>
      </c>
      <c r="N84" s="284">
        <f t="shared" si="33"/>
        <v>0</v>
      </c>
      <c r="O84" s="334">
        <f t="shared" si="33"/>
        <v>0</v>
      </c>
      <c r="P84" s="277">
        <f t="shared" si="34"/>
        <v>2998.2690000000007</v>
      </c>
    </row>
    <row r="85" spans="1:16">
      <c r="A85" s="229">
        <f t="shared" si="31"/>
        <v>6</v>
      </c>
      <c r="B85" s="229">
        <f t="shared" si="31"/>
        <v>0</v>
      </c>
      <c r="C85" s="229">
        <f t="shared" si="31"/>
        <v>0</v>
      </c>
      <c r="D85" s="284">
        <f t="shared" si="32"/>
        <v>1839.5699999999997</v>
      </c>
      <c r="E85" s="284">
        <f t="shared" si="32"/>
        <v>2091.3289999999997</v>
      </c>
      <c r="F85" s="284">
        <f t="shared" si="32"/>
        <v>1460.1639999999998</v>
      </c>
      <c r="G85" s="284">
        <f t="shared" si="33"/>
        <v>1657.4920000000002</v>
      </c>
      <c r="H85" s="284">
        <f t="shared" si="33"/>
        <v>2337.5470000000005</v>
      </c>
      <c r="I85" s="284">
        <f t="shared" si="33"/>
        <v>1296.8459999999995</v>
      </c>
      <c r="J85" s="284">
        <f t="shared" si="33"/>
        <v>1972.0940000000001</v>
      </c>
      <c r="K85" s="284">
        <f t="shared" si="33"/>
        <v>3121.1669999999995</v>
      </c>
      <c r="L85" s="284">
        <f t="shared" si="33"/>
        <v>3047.6660000000002</v>
      </c>
      <c r="M85" s="284">
        <f t="shared" si="33"/>
        <v>2169.4070000000002</v>
      </c>
      <c r="N85" s="284">
        <f t="shared" si="33"/>
        <v>1810.1239999999998</v>
      </c>
      <c r="O85" s="334">
        <f t="shared" si="33"/>
        <v>1860.6599999999999</v>
      </c>
      <c r="P85" s="277">
        <f t="shared" si="34"/>
        <v>24664.065999999995</v>
      </c>
    </row>
    <row r="86" spans="1:16">
      <c r="A86" s="229">
        <f t="shared" si="31"/>
        <v>7</v>
      </c>
      <c r="B86" s="229">
        <f t="shared" si="31"/>
        <v>0</v>
      </c>
      <c r="C86" s="229">
        <f t="shared" si="31"/>
        <v>0</v>
      </c>
      <c r="D86" s="284">
        <f t="shared" si="32"/>
        <v>882.08899999999994</v>
      </c>
      <c r="E86" s="284">
        <f t="shared" si="32"/>
        <v>620.39300000000003</v>
      </c>
      <c r="F86" s="284">
        <f t="shared" si="32"/>
        <v>502.4989999999998</v>
      </c>
      <c r="G86" s="284">
        <f t="shared" si="33"/>
        <v>313.43100000000004</v>
      </c>
      <c r="H86" s="284">
        <f t="shared" si="33"/>
        <v>207.2800000000002</v>
      </c>
      <c r="I86" s="284">
        <f t="shared" si="33"/>
        <v>932.18899999999985</v>
      </c>
      <c r="J86" s="284">
        <f t="shared" si="33"/>
        <v>1205.8189999999995</v>
      </c>
      <c r="K86" s="284">
        <f t="shared" si="33"/>
        <v>1207.692</v>
      </c>
      <c r="L86" s="284">
        <f t="shared" si="33"/>
        <v>1156.1310000000003</v>
      </c>
      <c r="M86" s="284">
        <f t="shared" si="33"/>
        <v>768.14699999999993</v>
      </c>
      <c r="N86" s="284">
        <f t="shared" si="33"/>
        <v>660.2829999999999</v>
      </c>
      <c r="O86" s="334">
        <f t="shared" si="33"/>
        <v>839.89499999999998</v>
      </c>
      <c r="P86" s="277">
        <f t="shared" si="34"/>
        <v>9295.848</v>
      </c>
    </row>
    <row r="87" spans="1:16">
      <c r="A87" s="229">
        <f t="shared" si="31"/>
        <v>8</v>
      </c>
      <c r="B87" s="229">
        <f t="shared" si="31"/>
        <v>0</v>
      </c>
      <c r="C87" s="229">
        <f t="shared" si="31"/>
        <v>0</v>
      </c>
      <c r="D87" s="284">
        <f t="shared" si="32"/>
        <v>947.42100000000028</v>
      </c>
      <c r="E87" s="284">
        <f t="shared" si="32"/>
        <v>952.52099999999973</v>
      </c>
      <c r="F87" s="284">
        <f t="shared" si="32"/>
        <v>1638.7039999999997</v>
      </c>
      <c r="G87" s="284">
        <f t="shared" si="33"/>
        <v>1015.3249999999998</v>
      </c>
      <c r="H87" s="284">
        <f t="shared" si="33"/>
        <v>1122.4769999999999</v>
      </c>
      <c r="I87" s="284">
        <f t="shared" si="33"/>
        <v>1179.5820000000003</v>
      </c>
      <c r="J87" s="284">
        <f t="shared" si="33"/>
        <v>1486.1229999999996</v>
      </c>
      <c r="K87" s="284">
        <f t="shared" si="33"/>
        <v>1544.4889999999996</v>
      </c>
      <c r="L87" s="284">
        <f t="shared" si="33"/>
        <v>1381.8580000000002</v>
      </c>
      <c r="M87" s="284">
        <f t="shared" si="33"/>
        <v>1234.585</v>
      </c>
      <c r="N87" s="284">
        <f t="shared" si="33"/>
        <v>1249.4470000000001</v>
      </c>
      <c r="O87" s="334">
        <f t="shared" si="33"/>
        <v>1176.5339999999997</v>
      </c>
      <c r="P87" s="277">
        <f t="shared" si="34"/>
        <v>14929.065999999999</v>
      </c>
    </row>
    <row r="88" spans="1:16">
      <c r="A88" s="229">
        <f t="shared" si="31"/>
        <v>9</v>
      </c>
      <c r="B88" s="229">
        <f t="shared" si="31"/>
        <v>0</v>
      </c>
      <c r="C88" s="229">
        <f t="shared" si="31"/>
        <v>0</v>
      </c>
      <c r="D88" s="284">
        <f t="shared" si="32"/>
        <v>5209.5659999999989</v>
      </c>
      <c r="E88" s="284">
        <f t="shared" si="32"/>
        <v>5249.76</v>
      </c>
      <c r="F88" s="284">
        <f t="shared" si="32"/>
        <v>5267.0730000000003</v>
      </c>
      <c r="G88" s="284">
        <f t="shared" si="33"/>
        <v>5326.5590000000011</v>
      </c>
      <c r="H88" s="284">
        <f t="shared" si="33"/>
        <v>5663.7530000000006</v>
      </c>
      <c r="I88" s="284">
        <f t="shared" si="33"/>
        <v>5733.134</v>
      </c>
      <c r="J88" s="284">
        <f t="shared" si="33"/>
        <v>5671.7799999999988</v>
      </c>
      <c r="K88" s="284">
        <f t="shared" si="33"/>
        <v>5668.755000000001</v>
      </c>
      <c r="L88" s="284">
        <f t="shared" si="33"/>
        <v>5603.1110000000008</v>
      </c>
      <c r="M88" s="284">
        <f t="shared" si="33"/>
        <v>5590.6689999999999</v>
      </c>
      <c r="N88" s="284">
        <f t="shared" si="33"/>
        <v>5560.7759999999998</v>
      </c>
      <c r="O88" s="334">
        <f t="shared" si="33"/>
        <v>5205.0780000000013</v>
      </c>
      <c r="P88" s="277">
        <f t="shared" si="34"/>
        <v>65750.01400000001</v>
      </c>
    </row>
    <row r="89" spans="1:16">
      <c r="A89" s="229">
        <f t="shared" si="31"/>
        <v>10</v>
      </c>
      <c r="B89" s="229">
        <f t="shared" si="31"/>
        <v>0</v>
      </c>
      <c r="C89" s="229">
        <f t="shared" si="31"/>
        <v>0</v>
      </c>
      <c r="D89" s="284">
        <f>MAX(0,D63-3000)</f>
        <v>11050.071</v>
      </c>
      <c r="E89" s="284">
        <f>MAX(0,E63-3000)</f>
        <v>10910.715</v>
      </c>
      <c r="F89" s="284">
        <f>MAX(0,F63-3000)</f>
        <v>11091.816999999999</v>
      </c>
      <c r="G89" s="284">
        <f t="shared" si="33"/>
        <v>11110.764999999999</v>
      </c>
      <c r="H89" s="284">
        <f t="shared" si="33"/>
        <v>11569.848</v>
      </c>
      <c r="I89" s="284">
        <f t="shared" si="33"/>
        <v>11451.04</v>
      </c>
      <c r="J89" s="284">
        <f t="shared" si="33"/>
        <v>11251.241</v>
      </c>
      <c r="K89" s="284">
        <f t="shared" si="33"/>
        <v>10849.226000000001</v>
      </c>
      <c r="L89" s="284">
        <f t="shared" si="33"/>
        <v>10731.156000000001</v>
      </c>
      <c r="M89" s="284">
        <f t="shared" si="33"/>
        <v>10644.708000000001</v>
      </c>
      <c r="N89" s="284">
        <f t="shared" si="33"/>
        <v>10593.383</v>
      </c>
      <c r="O89" s="334">
        <f t="shared" si="33"/>
        <v>10635.251</v>
      </c>
      <c r="P89" s="277">
        <f t="shared" si="34"/>
        <v>131889.22099999999</v>
      </c>
    </row>
    <row r="90" spans="1:16">
      <c r="A90" s="229">
        <f t="shared" si="31"/>
        <v>11</v>
      </c>
      <c r="B90" s="229">
        <f t="shared" si="31"/>
        <v>0</v>
      </c>
      <c r="C90" s="229">
        <f t="shared" si="31"/>
        <v>0</v>
      </c>
      <c r="D90" s="284">
        <f t="shared" ref="D90:F92" si="35">IF(D64&gt;3000,D64-3000,0)</f>
        <v>1714.1909999999998</v>
      </c>
      <c r="E90" s="284">
        <f t="shared" si="35"/>
        <v>1867.8109999999997</v>
      </c>
      <c r="F90" s="284">
        <f t="shared" si="35"/>
        <v>1781.1000000000004</v>
      </c>
      <c r="G90" s="284">
        <f t="shared" si="33"/>
        <v>2558.6869999999999</v>
      </c>
      <c r="H90" s="284">
        <f t="shared" si="33"/>
        <v>3626.616</v>
      </c>
      <c r="I90" s="284">
        <f t="shared" si="33"/>
        <v>3670.1499999999996</v>
      </c>
      <c r="J90" s="284">
        <f t="shared" si="33"/>
        <v>4632.5680000000002</v>
      </c>
      <c r="K90" s="284">
        <f t="shared" si="33"/>
        <v>4417.067</v>
      </c>
      <c r="L90" s="284">
        <f t="shared" si="33"/>
        <v>3895.1880000000001</v>
      </c>
      <c r="M90" s="284">
        <f t="shared" si="33"/>
        <v>3040.5030000000006</v>
      </c>
      <c r="N90" s="284">
        <f t="shared" si="33"/>
        <v>1877.5039999999999</v>
      </c>
      <c r="O90" s="334">
        <f t="shared" si="33"/>
        <v>1872.8119999999999</v>
      </c>
      <c r="P90" s="277">
        <f t="shared" si="34"/>
        <v>34954.196999999993</v>
      </c>
    </row>
    <row r="91" spans="1:16">
      <c r="A91" s="229">
        <f t="shared" si="31"/>
        <v>12</v>
      </c>
      <c r="B91" s="229">
        <f t="shared" si="31"/>
        <v>0</v>
      </c>
      <c r="C91" s="229">
        <f t="shared" si="31"/>
        <v>0</v>
      </c>
      <c r="D91" s="284">
        <f t="shared" si="35"/>
        <v>0</v>
      </c>
      <c r="E91" s="284">
        <f t="shared" si="35"/>
        <v>0</v>
      </c>
      <c r="F91" s="284">
        <f t="shared" si="35"/>
        <v>0</v>
      </c>
      <c r="G91" s="284">
        <f t="shared" si="33"/>
        <v>0</v>
      </c>
      <c r="H91" s="284">
        <f t="shared" si="33"/>
        <v>0</v>
      </c>
      <c r="I91" s="284">
        <f t="shared" si="33"/>
        <v>0</v>
      </c>
      <c r="J91" s="284">
        <f t="shared" si="33"/>
        <v>0</v>
      </c>
      <c r="K91" s="284">
        <f t="shared" si="33"/>
        <v>0</v>
      </c>
      <c r="L91" s="284">
        <f t="shared" si="33"/>
        <v>0</v>
      </c>
      <c r="M91" s="284">
        <f t="shared" si="33"/>
        <v>0</v>
      </c>
      <c r="N91" s="284">
        <f t="shared" si="33"/>
        <v>0</v>
      </c>
      <c r="O91" s="334">
        <f t="shared" si="33"/>
        <v>0</v>
      </c>
      <c r="P91" s="277">
        <f t="shared" si="34"/>
        <v>0</v>
      </c>
    </row>
    <row r="92" spans="1:16">
      <c r="A92" s="229">
        <f t="shared" si="31"/>
        <v>13</v>
      </c>
      <c r="B92" s="229">
        <f t="shared" si="31"/>
        <v>0</v>
      </c>
      <c r="C92" s="229">
        <f t="shared" si="31"/>
        <v>0</v>
      </c>
      <c r="D92" s="284">
        <f t="shared" si="35"/>
        <v>3601.6859999999997</v>
      </c>
      <c r="E92" s="284">
        <f t="shared" si="35"/>
        <v>3386.018</v>
      </c>
      <c r="F92" s="284">
        <f t="shared" si="35"/>
        <v>3302.3670000000002</v>
      </c>
      <c r="G92" s="284">
        <f t="shared" si="33"/>
        <v>3245.1379999999999</v>
      </c>
      <c r="H92" s="284">
        <f t="shared" si="33"/>
        <v>3257.2569999999996</v>
      </c>
      <c r="I92" s="284">
        <f t="shared" si="33"/>
        <v>3151.7790000000005</v>
      </c>
      <c r="J92" s="284">
        <f t="shared" si="33"/>
        <v>3303.8270000000002</v>
      </c>
      <c r="K92" s="284">
        <f t="shared" si="33"/>
        <v>3510.3240000000005</v>
      </c>
      <c r="L92" s="284">
        <f t="shared" si="33"/>
        <v>3485.8510000000006</v>
      </c>
      <c r="M92" s="284">
        <f t="shared" si="33"/>
        <v>3099.973</v>
      </c>
      <c r="N92" s="284">
        <f t="shared" si="33"/>
        <v>3489.7929999999997</v>
      </c>
      <c r="O92" s="334">
        <f t="shared" si="33"/>
        <v>3612.3510000000006</v>
      </c>
      <c r="P92" s="277">
        <f t="shared" si="34"/>
        <v>40446.364000000001</v>
      </c>
    </row>
    <row r="93" spans="1:16">
      <c r="A93" s="229">
        <f t="shared" si="31"/>
        <v>0</v>
      </c>
      <c r="D93" s="284"/>
      <c r="E93" s="284"/>
      <c r="F93" s="284"/>
      <c r="G93" s="284"/>
      <c r="H93" s="284"/>
      <c r="I93" s="284"/>
      <c r="J93" s="284"/>
      <c r="K93" s="284"/>
      <c r="L93" s="284"/>
      <c r="M93" s="284"/>
      <c r="N93" s="284"/>
      <c r="O93" s="334"/>
      <c r="P93" s="277"/>
    </row>
    <row r="94" spans="1:16">
      <c r="A94" s="229">
        <f t="shared" si="31"/>
        <v>14</v>
      </c>
      <c r="B94" s="229">
        <f t="shared" si="31"/>
        <v>0</v>
      </c>
      <c r="C94" s="229">
        <f t="shared" si="31"/>
        <v>0</v>
      </c>
      <c r="D94" s="284">
        <f t="shared" ref="D94:F101" si="36">IF(D68&gt;3000,D68-3000,0)</f>
        <v>1757.6800000000003</v>
      </c>
      <c r="E94" s="284">
        <f t="shared" si="36"/>
        <v>1337.3980000000001</v>
      </c>
      <c r="F94" s="284">
        <f t="shared" si="36"/>
        <v>1573.5959999999995</v>
      </c>
      <c r="G94" s="284">
        <f t="shared" ref="G94:O101" si="37">MAX(0,G68-3000)</f>
        <v>1440.4290000000001</v>
      </c>
      <c r="H94" s="284">
        <f t="shared" si="37"/>
        <v>1053.6260000000002</v>
      </c>
      <c r="I94" s="284">
        <f t="shared" si="37"/>
        <v>907.10300000000007</v>
      </c>
      <c r="J94" s="284">
        <f t="shared" si="37"/>
        <v>1103.5740000000005</v>
      </c>
      <c r="K94" s="284">
        <f t="shared" si="37"/>
        <v>947.26499999999987</v>
      </c>
      <c r="L94" s="284">
        <f t="shared" si="37"/>
        <v>855.39199999999983</v>
      </c>
      <c r="M94" s="284">
        <f t="shared" si="37"/>
        <v>1109.8510000000006</v>
      </c>
      <c r="N94" s="284">
        <f t="shared" si="37"/>
        <v>1709.79</v>
      </c>
      <c r="O94" s="334">
        <f t="shared" si="37"/>
        <v>1331.7870000000003</v>
      </c>
      <c r="P94" s="277">
        <f t="shared" si="34"/>
        <v>15127.491000000002</v>
      </c>
    </row>
    <row r="95" spans="1:16">
      <c r="A95" s="229">
        <f t="shared" si="31"/>
        <v>15</v>
      </c>
      <c r="B95" s="229">
        <f t="shared" si="31"/>
        <v>0</v>
      </c>
      <c r="C95" s="229">
        <f t="shared" si="31"/>
        <v>0</v>
      </c>
      <c r="D95" s="284">
        <f t="shared" si="36"/>
        <v>943.48999999999978</v>
      </c>
      <c r="E95" s="284">
        <f t="shared" si="36"/>
        <v>1005.6440000000002</v>
      </c>
      <c r="F95" s="284">
        <f t="shared" si="36"/>
        <v>966.17999999999984</v>
      </c>
      <c r="G95" s="284">
        <f t="shared" si="37"/>
        <v>987.28300000000036</v>
      </c>
      <c r="H95" s="284">
        <f t="shared" si="37"/>
        <v>678.82499999999982</v>
      </c>
      <c r="I95" s="284">
        <f t="shared" si="37"/>
        <v>451.27700000000004</v>
      </c>
      <c r="J95" s="284">
        <f t="shared" si="37"/>
        <v>562.78400000000011</v>
      </c>
      <c r="K95" s="284">
        <f t="shared" si="37"/>
        <v>939.55099999999993</v>
      </c>
      <c r="L95" s="284">
        <f t="shared" si="37"/>
        <v>942.96100000000024</v>
      </c>
      <c r="M95" s="284">
        <f t="shared" si="37"/>
        <v>858.20499999999993</v>
      </c>
      <c r="N95" s="284">
        <f t="shared" si="37"/>
        <v>1107.6409999999996</v>
      </c>
      <c r="O95" s="334">
        <f t="shared" si="37"/>
        <v>1022.4139999999998</v>
      </c>
      <c r="P95" s="277">
        <f t="shared" si="34"/>
        <v>10466.255000000001</v>
      </c>
    </row>
    <row r="96" spans="1:16">
      <c r="A96" s="229">
        <f t="shared" ref="A96:C101" si="38">A20</f>
        <v>16</v>
      </c>
      <c r="B96" s="229">
        <f t="shared" si="38"/>
        <v>0</v>
      </c>
      <c r="C96" s="229">
        <f t="shared" si="38"/>
        <v>0</v>
      </c>
      <c r="D96" s="284">
        <f t="shared" si="36"/>
        <v>3425.3199999999997</v>
      </c>
      <c r="E96" s="284">
        <f t="shared" si="36"/>
        <v>3451.55</v>
      </c>
      <c r="F96" s="284">
        <f t="shared" si="36"/>
        <v>3792.0599999999995</v>
      </c>
      <c r="G96" s="284">
        <f t="shared" si="37"/>
        <v>3999.0699999999997</v>
      </c>
      <c r="H96" s="284">
        <f t="shared" si="37"/>
        <v>6082.1899999999987</v>
      </c>
      <c r="I96" s="284">
        <f t="shared" si="37"/>
        <v>6934.9</v>
      </c>
      <c r="J96" s="284">
        <f t="shared" si="37"/>
        <v>7403.9500000000007</v>
      </c>
      <c r="K96" s="284">
        <f t="shared" si="37"/>
        <v>7312.77</v>
      </c>
      <c r="L96" s="284">
        <f t="shared" si="37"/>
        <v>6675.76</v>
      </c>
      <c r="M96" s="284">
        <f t="shared" si="37"/>
        <v>5129.17</v>
      </c>
      <c r="N96" s="284">
        <f t="shared" si="37"/>
        <v>3467.42</v>
      </c>
      <c r="O96" s="334">
        <f t="shared" si="37"/>
        <v>3365.7299999999996</v>
      </c>
      <c r="P96" s="277">
        <f t="shared" si="34"/>
        <v>61039.89</v>
      </c>
    </row>
    <row r="97" spans="1:19">
      <c r="A97" s="229">
        <f t="shared" si="38"/>
        <v>17</v>
      </c>
      <c r="B97" s="229">
        <f t="shared" si="38"/>
        <v>0</v>
      </c>
      <c r="C97" s="229">
        <f t="shared" si="38"/>
        <v>0</v>
      </c>
      <c r="D97" s="284">
        <f t="shared" si="36"/>
        <v>2262.6450000000004</v>
      </c>
      <c r="E97" s="284">
        <f t="shared" si="36"/>
        <v>2034.0900000000001</v>
      </c>
      <c r="F97" s="284">
        <f t="shared" si="36"/>
        <v>1834.3389999999999</v>
      </c>
      <c r="G97" s="284">
        <f t="shared" si="37"/>
        <v>1344.2420000000002</v>
      </c>
      <c r="H97" s="284">
        <f t="shared" si="37"/>
        <v>1276.9629999999997</v>
      </c>
      <c r="I97" s="284">
        <f t="shared" si="37"/>
        <v>1423.2200000000003</v>
      </c>
      <c r="J97" s="284">
        <f t="shared" si="37"/>
        <v>1429.5209999999997</v>
      </c>
      <c r="K97" s="284">
        <f t="shared" si="37"/>
        <v>1937.6180000000004</v>
      </c>
      <c r="L97" s="284">
        <f t="shared" si="37"/>
        <v>1978.6779999999999</v>
      </c>
      <c r="M97" s="284">
        <f t="shared" si="37"/>
        <v>2327.2289999999994</v>
      </c>
      <c r="N97" s="284">
        <f t="shared" si="37"/>
        <v>2449.6419999999998</v>
      </c>
      <c r="O97" s="334">
        <f t="shared" si="37"/>
        <v>2453.3029999999999</v>
      </c>
      <c r="P97" s="277">
        <f t="shared" si="34"/>
        <v>22751.489999999998</v>
      </c>
    </row>
    <row r="98" spans="1:19">
      <c r="A98" s="229">
        <f t="shared" si="38"/>
        <v>18</v>
      </c>
      <c r="B98" s="229">
        <f t="shared" si="38"/>
        <v>0</v>
      </c>
      <c r="C98" s="229">
        <f t="shared" si="38"/>
        <v>0</v>
      </c>
      <c r="D98" s="284">
        <f t="shared" si="36"/>
        <v>1951.8639999999996</v>
      </c>
      <c r="E98" s="284">
        <f t="shared" si="36"/>
        <v>1956.5150000000003</v>
      </c>
      <c r="F98" s="284">
        <f t="shared" si="36"/>
        <v>1906.1589999999997</v>
      </c>
      <c r="G98" s="284">
        <f t="shared" si="37"/>
        <v>1775.4300000000003</v>
      </c>
      <c r="H98" s="284">
        <f t="shared" si="37"/>
        <v>2033.1890000000003</v>
      </c>
      <c r="I98" s="284">
        <f t="shared" si="37"/>
        <v>1037.71</v>
      </c>
      <c r="J98" s="284">
        <f t="shared" si="37"/>
        <v>1115.7650000000003</v>
      </c>
      <c r="K98" s="284">
        <f t="shared" si="37"/>
        <v>1303.9849999999997</v>
      </c>
      <c r="L98" s="284">
        <f t="shared" si="37"/>
        <v>1390.375</v>
      </c>
      <c r="M98" s="284">
        <f t="shared" si="37"/>
        <v>1480.1139999999996</v>
      </c>
      <c r="N98" s="284">
        <f t="shared" si="37"/>
        <v>2126.3590000000004</v>
      </c>
      <c r="O98" s="334">
        <f t="shared" si="37"/>
        <v>3375.92</v>
      </c>
      <c r="P98" s="277">
        <f t="shared" si="34"/>
        <v>21453.384999999995</v>
      </c>
    </row>
    <row r="99" spans="1:19">
      <c r="A99" s="229">
        <f t="shared" si="38"/>
        <v>19</v>
      </c>
      <c r="B99" s="229">
        <f t="shared" si="38"/>
        <v>0</v>
      </c>
      <c r="C99" s="229">
        <f t="shared" si="38"/>
        <v>0</v>
      </c>
      <c r="D99" s="284">
        <f t="shared" si="36"/>
        <v>940.57400000000007</v>
      </c>
      <c r="E99" s="284">
        <f t="shared" si="36"/>
        <v>928.41499999999996</v>
      </c>
      <c r="F99" s="284">
        <f t="shared" si="36"/>
        <v>746.60500000000002</v>
      </c>
      <c r="G99" s="284">
        <f t="shared" si="37"/>
        <v>1747.2150000000001</v>
      </c>
      <c r="H99" s="284">
        <f t="shared" si="37"/>
        <v>4247.3950000000004</v>
      </c>
      <c r="I99" s="284">
        <f t="shared" si="37"/>
        <v>2920.1219999999994</v>
      </c>
      <c r="J99" s="284">
        <f t="shared" si="37"/>
        <v>2893.5659999999998</v>
      </c>
      <c r="K99" s="284">
        <f t="shared" si="37"/>
        <v>3503.223</v>
      </c>
      <c r="L99" s="284">
        <f t="shared" si="37"/>
        <v>3129.442</v>
      </c>
      <c r="M99" s="284">
        <f t="shared" si="37"/>
        <v>3389.1679999999997</v>
      </c>
      <c r="N99" s="284">
        <f t="shared" si="37"/>
        <v>859.73300000000017</v>
      </c>
      <c r="O99" s="334">
        <f t="shared" si="37"/>
        <v>904.61799999999994</v>
      </c>
      <c r="P99" s="277">
        <f t="shared" si="34"/>
        <v>26210.075999999997</v>
      </c>
    </row>
    <row r="100" spans="1:19">
      <c r="A100" s="229">
        <f t="shared" si="38"/>
        <v>20</v>
      </c>
      <c r="B100" s="229">
        <f t="shared" si="38"/>
        <v>0</v>
      </c>
      <c r="C100" s="229">
        <f t="shared" si="38"/>
        <v>0</v>
      </c>
      <c r="D100" s="284">
        <f t="shared" si="36"/>
        <v>3561.5010000000002</v>
      </c>
      <c r="E100" s="284">
        <f t="shared" si="36"/>
        <v>2609.1759999999995</v>
      </c>
      <c r="F100" s="284">
        <f t="shared" si="36"/>
        <v>3220.0450000000001</v>
      </c>
      <c r="G100" s="284">
        <f t="shared" si="37"/>
        <v>2413.08</v>
      </c>
      <c r="H100" s="284">
        <f t="shared" si="37"/>
        <v>2848.4699999999993</v>
      </c>
      <c r="I100" s="284">
        <f t="shared" si="37"/>
        <v>2970.4560000000001</v>
      </c>
      <c r="J100" s="284">
        <f t="shared" si="37"/>
        <v>2691.2119999999995</v>
      </c>
      <c r="K100" s="284">
        <f t="shared" si="37"/>
        <v>2527.4520000000002</v>
      </c>
      <c r="L100" s="284">
        <f t="shared" si="37"/>
        <v>2829.7719999999999</v>
      </c>
      <c r="M100" s="284">
        <f t="shared" si="37"/>
        <v>2293.0929999999998</v>
      </c>
      <c r="N100" s="284">
        <f t="shared" si="37"/>
        <v>2841.799</v>
      </c>
      <c r="O100" s="334">
        <f t="shared" si="37"/>
        <v>2861.1239999999998</v>
      </c>
      <c r="P100" s="277">
        <f t="shared" si="34"/>
        <v>33667.18</v>
      </c>
    </row>
    <row r="101" spans="1:19">
      <c r="A101" s="229">
        <f t="shared" si="38"/>
        <v>21</v>
      </c>
      <c r="B101" s="229">
        <f t="shared" si="38"/>
        <v>0</v>
      </c>
      <c r="C101" s="229">
        <f t="shared" si="38"/>
        <v>0</v>
      </c>
      <c r="D101" s="284">
        <f t="shared" si="36"/>
        <v>1040.69</v>
      </c>
      <c r="E101" s="284">
        <f t="shared" si="36"/>
        <v>938.82499999999982</v>
      </c>
      <c r="F101" s="284">
        <f t="shared" si="36"/>
        <v>1116.9709999999995</v>
      </c>
      <c r="G101" s="284">
        <f t="shared" si="37"/>
        <v>795.76099999999997</v>
      </c>
      <c r="H101" s="284">
        <f t="shared" si="37"/>
        <v>879.07700000000023</v>
      </c>
      <c r="I101" s="284">
        <f t="shared" si="37"/>
        <v>994.57999999999993</v>
      </c>
      <c r="J101" s="284">
        <f t="shared" si="37"/>
        <v>813.35899999999992</v>
      </c>
      <c r="K101" s="284">
        <f t="shared" si="37"/>
        <v>805.221</v>
      </c>
      <c r="L101" s="284">
        <f t="shared" si="37"/>
        <v>789.82499999999982</v>
      </c>
      <c r="M101" s="284">
        <f t="shared" si="37"/>
        <v>742.10599999999977</v>
      </c>
      <c r="N101" s="284">
        <f t="shared" si="37"/>
        <v>1108.7290000000003</v>
      </c>
      <c r="O101" s="334">
        <f t="shared" si="37"/>
        <v>1107.4049999999997</v>
      </c>
      <c r="P101" s="277">
        <f t="shared" si="34"/>
        <v>11132.548999999995</v>
      </c>
    </row>
    <row r="102" spans="1:19">
      <c r="A102" s="229" t="s">
        <v>494</v>
      </c>
      <c r="D102" s="335">
        <f t="shared" ref="D102:O102" si="39">SUM(D80:D101)</f>
        <v>46481.520000000004</v>
      </c>
      <c r="E102" s="335">
        <f t="shared" si="39"/>
        <v>46755.797000000006</v>
      </c>
      <c r="F102" s="335">
        <f t="shared" si="39"/>
        <v>46336.373999999989</v>
      </c>
      <c r="G102" s="335">
        <f t="shared" si="39"/>
        <v>46176.058000000005</v>
      </c>
      <c r="H102" s="335">
        <f t="shared" si="39"/>
        <v>53525.743000000009</v>
      </c>
      <c r="I102" s="335">
        <f t="shared" si="39"/>
        <v>51617.290000000015</v>
      </c>
      <c r="J102" s="335">
        <f t="shared" si="39"/>
        <v>54128.717999999993</v>
      </c>
      <c r="K102" s="335">
        <f t="shared" si="39"/>
        <v>55967.201000000001</v>
      </c>
      <c r="L102" s="335">
        <f t="shared" si="39"/>
        <v>55004.332000000009</v>
      </c>
      <c r="M102" s="336">
        <f t="shared" si="39"/>
        <v>50041.761000000006</v>
      </c>
      <c r="N102" s="336">
        <f t="shared" si="39"/>
        <v>46911.615000000005</v>
      </c>
      <c r="O102" s="337">
        <f t="shared" si="39"/>
        <v>47085.36</v>
      </c>
      <c r="P102" s="336">
        <f>IF(ROUND(SUM(P80:P101),0)&lt;&gt;ROUND(SUM(D102:O102),0),#VALUE!,SUM(P80:P101))</f>
        <v>600031.76899999997</v>
      </c>
    </row>
    <row r="103" spans="1:19">
      <c r="D103" s="284"/>
      <c r="E103" s="284"/>
      <c r="F103" s="284"/>
      <c r="G103" s="284"/>
      <c r="H103" s="284"/>
      <c r="I103" s="284"/>
      <c r="J103" s="284"/>
      <c r="K103" s="284"/>
      <c r="L103" s="284"/>
      <c r="M103" s="277"/>
      <c r="N103" s="277"/>
      <c r="O103" s="338"/>
      <c r="P103" s="277"/>
    </row>
    <row r="104" spans="1:19">
      <c r="D104" s="284"/>
      <c r="E104" s="284"/>
      <c r="F104" s="284"/>
      <c r="G104" s="284"/>
      <c r="H104" s="284"/>
      <c r="I104" s="284"/>
      <c r="J104" s="284"/>
      <c r="K104" s="284"/>
      <c r="L104" s="284"/>
      <c r="M104" s="277"/>
      <c r="N104" s="277"/>
      <c r="O104" s="338"/>
      <c r="P104" s="277"/>
    </row>
    <row r="105" spans="1:19">
      <c r="A105" s="328" t="s">
        <v>510</v>
      </c>
      <c r="D105" s="269">
        <f>D79</f>
        <v>202301</v>
      </c>
      <c r="E105" s="269">
        <f t="shared" ref="E105:O105" si="40">E79</f>
        <v>202302</v>
      </c>
      <c r="F105" s="269">
        <f t="shared" si="40"/>
        <v>202303</v>
      </c>
      <c r="G105" s="269">
        <f t="shared" si="40"/>
        <v>202304</v>
      </c>
      <c r="H105" s="269">
        <f t="shared" si="40"/>
        <v>202305</v>
      </c>
      <c r="I105" s="269">
        <f t="shared" si="40"/>
        <v>202306</v>
      </c>
      <c r="J105" s="269">
        <f t="shared" si="40"/>
        <v>202207</v>
      </c>
      <c r="K105" s="269">
        <f t="shared" si="40"/>
        <v>202208</v>
      </c>
      <c r="L105" s="269">
        <f t="shared" si="40"/>
        <v>202209</v>
      </c>
      <c r="M105" s="269">
        <f t="shared" si="40"/>
        <v>202210</v>
      </c>
      <c r="N105" s="269">
        <f t="shared" si="40"/>
        <v>202211</v>
      </c>
      <c r="O105" s="329">
        <f t="shared" si="40"/>
        <v>202212</v>
      </c>
      <c r="P105" s="264" t="str">
        <f>P$2</f>
        <v>12-mo Ended</v>
      </c>
    </row>
    <row r="106" spans="1:19">
      <c r="A106" s="328" t="s">
        <v>506</v>
      </c>
      <c r="B106" s="330"/>
      <c r="C106" s="330"/>
      <c r="D106" s="273">
        <v>61974.77</v>
      </c>
      <c r="E106" s="273">
        <v>63570.66</v>
      </c>
      <c r="F106" s="273">
        <v>62951.45</v>
      </c>
      <c r="G106" s="273">
        <v>60309.31</v>
      </c>
      <c r="H106" s="273">
        <v>61089.11</v>
      </c>
      <c r="I106" s="273">
        <v>61751.77</v>
      </c>
      <c r="J106" s="273">
        <v>59114.98</v>
      </c>
      <c r="K106" s="273">
        <v>64579.57</v>
      </c>
      <c r="L106" s="273">
        <v>62205.78</v>
      </c>
      <c r="M106" s="283">
        <v>63460.71</v>
      </c>
      <c r="N106" s="283">
        <v>62142.92</v>
      </c>
      <c r="O106" s="280">
        <v>62496.81</v>
      </c>
      <c r="P106" s="277">
        <f>SUM(D106:O106)</f>
        <v>745647.84000000008</v>
      </c>
      <c r="Q106" s="279">
        <f>MAX(D106:O106)</f>
        <v>64579.57</v>
      </c>
      <c r="R106" s="269">
        <f>INDEX($D$53:$O$53,MATCH(Q106,$D106:$O106,0))</f>
        <v>202208</v>
      </c>
      <c r="S106" s="264"/>
    </row>
    <row r="107" spans="1:19">
      <c r="A107" s="328" t="s">
        <v>509</v>
      </c>
      <c r="D107" s="284">
        <f>IF(D106&gt;3000,D106-3000,0)</f>
        <v>58974.77</v>
      </c>
      <c r="E107" s="284">
        <f>IF(E106&gt;3000,E106-3000,0)</f>
        <v>60570.66</v>
      </c>
      <c r="F107" s="284">
        <f>IF(F106&gt;3000,F106-3000,0)</f>
        <v>59951.45</v>
      </c>
      <c r="G107" s="284">
        <f t="shared" ref="G107:O107" si="41">MAX(0,G106-3000)</f>
        <v>57309.31</v>
      </c>
      <c r="H107" s="284">
        <f t="shared" si="41"/>
        <v>58089.11</v>
      </c>
      <c r="I107" s="284">
        <f t="shared" si="41"/>
        <v>58751.77</v>
      </c>
      <c r="J107" s="284">
        <f t="shared" si="41"/>
        <v>56114.98</v>
      </c>
      <c r="K107" s="284">
        <f t="shared" si="41"/>
        <v>61579.57</v>
      </c>
      <c r="L107" s="284">
        <f t="shared" si="41"/>
        <v>59205.78</v>
      </c>
      <c r="M107" s="284">
        <f t="shared" si="41"/>
        <v>60460.71</v>
      </c>
      <c r="N107" s="284">
        <f t="shared" si="41"/>
        <v>59142.92</v>
      </c>
      <c r="O107" s="334">
        <f t="shared" si="41"/>
        <v>59496.81</v>
      </c>
      <c r="P107" s="277">
        <f>SUM(D107:O107)</f>
        <v>709647.84000000008</v>
      </c>
    </row>
    <row r="108" spans="1:19">
      <c r="A108" s="328"/>
      <c r="O108" s="339"/>
      <c r="P108" s="264"/>
    </row>
    <row r="109" spans="1:19">
      <c r="A109" s="328"/>
      <c r="O109" s="339"/>
      <c r="P109" s="264"/>
    </row>
    <row r="110" spans="1:19">
      <c r="A110" s="328"/>
      <c r="O110" s="339"/>
      <c r="P110" s="264"/>
    </row>
    <row r="111" spans="1:19">
      <c r="A111" s="328" t="s">
        <v>511</v>
      </c>
      <c r="B111" s="328"/>
      <c r="C111" s="328"/>
      <c r="D111" s="269">
        <f>D$3</f>
        <v>202301</v>
      </c>
      <c r="E111" s="269">
        <f t="shared" ref="E111:O111" si="42">E$3</f>
        <v>202302</v>
      </c>
      <c r="F111" s="269">
        <f t="shared" si="42"/>
        <v>202303</v>
      </c>
      <c r="G111" s="269">
        <f t="shared" si="42"/>
        <v>202304</v>
      </c>
      <c r="H111" s="269">
        <f t="shared" si="42"/>
        <v>202305</v>
      </c>
      <c r="I111" s="269">
        <f t="shared" si="42"/>
        <v>202306</v>
      </c>
      <c r="J111" s="269">
        <f t="shared" si="42"/>
        <v>202207</v>
      </c>
      <c r="K111" s="269">
        <f t="shared" si="42"/>
        <v>202208</v>
      </c>
      <c r="L111" s="269">
        <f t="shared" si="42"/>
        <v>202209</v>
      </c>
      <c r="M111" s="269">
        <f t="shared" si="42"/>
        <v>202210</v>
      </c>
      <c r="N111" s="269">
        <f t="shared" si="42"/>
        <v>202211</v>
      </c>
      <c r="O111" s="329">
        <f t="shared" si="42"/>
        <v>202212</v>
      </c>
      <c r="P111" s="264" t="s">
        <v>39</v>
      </c>
    </row>
    <row r="112" spans="1:19" ht="15">
      <c r="B112" t="s">
        <v>512</v>
      </c>
      <c r="C112"/>
      <c r="D112" s="340"/>
      <c r="E112" s="340"/>
      <c r="F112" s="340"/>
      <c r="G112" s="340"/>
      <c r="H112" s="340"/>
      <c r="I112" s="340"/>
      <c r="J112" s="340"/>
      <c r="K112" s="340"/>
      <c r="L112" s="340"/>
      <c r="M112" s="341"/>
      <c r="N112" s="341"/>
      <c r="O112" s="342"/>
      <c r="P112" s="343">
        <f>SUM(D112:O112)</f>
        <v>0</v>
      </c>
    </row>
    <row r="113" spans="1:16" ht="15">
      <c r="B113" t="s">
        <v>513</v>
      </c>
      <c r="C113"/>
      <c r="D113" s="344"/>
      <c r="E113" s="345"/>
      <c r="F113" s="345"/>
      <c r="G113" s="345"/>
      <c r="H113" s="345"/>
      <c r="I113" s="345"/>
      <c r="J113" s="345"/>
      <c r="K113" s="345"/>
      <c r="L113" s="345"/>
      <c r="M113" s="346"/>
      <c r="N113" s="346"/>
      <c r="O113" s="347"/>
      <c r="P113" s="348">
        <f>SUM(D113:O113)</f>
        <v>0</v>
      </c>
    </row>
    <row r="114" spans="1:16" ht="15">
      <c r="B114" t="s">
        <v>514</v>
      </c>
      <c r="C114"/>
      <c r="D114" s="340"/>
      <c r="E114" s="340"/>
      <c r="F114" s="340"/>
      <c r="G114" s="340"/>
      <c r="H114" s="340"/>
      <c r="I114" s="340"/>
      <c r="J114" s="340"/>
      <c r="K114" s="340"/>
      <c r="L114" s="340"/>
      <c r="M114" s="341"/>
      <c r="N114" s="341"/>
      <c r="O114" s="342"/>
      <c r="P114" s="343">
        <f>SUM(D114:O114)</f>
        <v>0</v>
      </c>
    </row>
    <row r="115" spans="1:16">
      <c r="A115" s="229" t="s">
        <v>515</v>
      </c>
      <c r="D115" s="332">
        <f t="shared" ref="D115:P115" si="43">SUM(D112:D114)</f>
        <v>0</v>
      </c>
      <c r="E115" s="332">
        <f t="shared" si="43"/>
        <v>0</v>
      </c>
      <c r="F115" s="332">
        <f t="shared" si="43"/>
        <v>0</v>
      </c>
      <c r="G115" s="332">
        <f t="shared" si="43"/>
        <v>0</v>
      </c>
      <c r="H115" s="332">
        <f t="shared" si="43"/>
        <v>0</v>
      </c>
      <c r="I115" s="332">
        <f t="shared" si="43"/>
        <v>0</v>
      </c>
      <c r="J115" s="332">
        <f t="shared" si="43"/>
        <v>0</v>
      </c>
      <c r="K115" s="332">
        <f t="shared" si="43"/>
        <v>0</v>
      </c>
      <c r="L115" s="332">
        <f t="shared" si="43"/>
        <v>0</v>
      </c>
      <c r="M115" s="332">
        <f t="shared" si="43"/>
        <v>0</v>
      </c>
      <c r="N115" s="332">
        <f t="shared" si="43"/>
        <v>0</v>
      </c>
      <c r="O115" s="333">
        <f t="shared" si="43"/>
        <v>0</v>
      </c>
      <c r="P115" s="332">
        <f t="shared" si="43"/>
        <v>0</v>
      </c>
    </row>
    <row r="116" spans="1:16">
      <c r="D116" s="279">
        <f t="shared" ref="D116:O116" si="44">D13</f>
        <v>8242483.2000000002</v>
      </c>
      <c r="E116" s="279">
        <f t="shared" si="44"/>
        <v>7336605.5</v>
      </c>
      <c r="F116" s="279">
        <f t="shared" si="44"/>
        <v>7273936.6009999998</v>
      </c>
      <c r="G116" s="279">
        <f t="shared" si="44"/>
        <v>7351281</v>
      </c>
      <c r="H116" s="279">
        <f t="shared" si="44"/>
        <v>8152636.7999999998</v>
      </c>
      <c r="I116" s="279">
        <f t="shared" si="44"/>
        <v>8479676.0999999996</v>
      </c>
      <c r="J116" s="279">
        <f t="shared" si="44"/>
        <v>5170571.7</v>
      </c>
      <c r="K116" s="279">
        <f t="shared" si="44"/>
        <v>8261138.2000000002</v>
      </c>
      <c r="L116" s="279">
        <f t="shared" si="44"/>
        <v>8188160.4000000004</v>
      </c>
      <c r="M116" s="279">
        <f t="shared" si="44"/>
        <v>7816944.0999999996</v>
      </c>
      <c r="N116" s="279">
        <f t="shared" si="44"/>
        <v>6661612.2999999998</v>
      </c>
      <c r="O116" s="349">
        <f t="shared" si="44"/>
        <v>6015684.5</v>
      </c>
      <c r="P116" s="277">
        <f>SUM(D116:O116)</f>
        <v>88950730.400999993</v>
      </c>
    </row>
    <row r="117" spans="1:16">
      <c r="A117" s="328" t="s">
        <v>516</v>
      </c>
      <c r="B117" s="328"/>
      <c r="C117" s="328"/>
      <c r="O117" s="339"/>
    </row>
    <row r="118" spans="1:16" ht="15">
      <c r="B118" t="s">
        <v>517</v>
      </c>
      <c r="C118"/>
      <c r="D118" s="350"/>
      <c r="E118" s="350"/>
      <c r="F118" s="350"/>
      <c r="G118" s="350"/>
      <c r="H118" s="350"/>
      <c r="I118" s="350"/>
      <c r="J118" s="350"/>
      <c r="K118" s="350"/>
      <c r="L118" s="350"/>
      <c r="M118" s="351"/>
      <c r="N118" s="351"/>
      <c r="O118" s="352"/>
      <c r="P118" s="343">
        <f>SUM(D118:O118)</f>
        <v>0</v>
      </c>
    </row>
    <row r="119" spans="1:16" ht="15">
      <c r="B119" t="s">
        <v>513</v>
      </c>
      <c r="C119"/>
      <c r="D119" s="350"/>
      <c r="E119" s="350"/>
      <c r="F119" s="350"/>
      <c r="G119" s="350"/>
      <c r="H119" s="350"/>
      <c r="I119" s="350"/>
      <c r="J119" s="350"/>
      <c r="K119" s="350"/>
      <c r="L119" s="350"/>
      <c r="M119" s="353"/>
      <c r="N119" s="353"/>
      <c r="O119" s="354"/>
      <c r="P119" s="348">
        <f>SUM(D119:O119)</f>
        <v>0</v>
      </c>
    </row>
    <row r="120" spans="1:16" ht="15">
      <c r="B120" t="s">
        <v>514</v>
      </c>
      <c r="C120"/>
      <c r="D120" s="350"/>
      <c r="E120" s="350"/>
      <c r="F120" s="350"/>
      <c r="G120" s="350"/>
      <c r="H120" s="350"/>
      <c r="I120" s="350"/>
      <c r="J120" s="350"/>
      <c r="K120" s="350"/>
      <c r="L120" s="350"/>
      <c r="M120" s="351"/>
      <c r="N120" s="351"/>
      <c r="O120" s="352"/>
      <c r="P120" s="343">
        <f>SUM(D120:O120)</f>
        <v>0</v>
      </c>
    </row>
    <row r="121" spans="1:16">
      <c r="A121" s="229" t="s">
        <v>515</v>
      </c>
      <c r="D121" s="335">
        <f t="shared" ref="D121:P121" si="45">SUM(D118:D120)</f>
        <v>0</v>
      </c>
      <c r="E121" s="335">
        <f t="shared" si="45"/>
        <v>0</v>
      </c>
      <c r="F121" s="335">
        <f t="shared" si="45"/>
        <v>0</v>
      </c>
      <c r="G121" s="335">
        <f t="shared" si="45"/>
        <v>0</v>
      </c>
      <c r="H121" s="335">
        <f t="shared" si="45"/>
        <v>0</v>
      </c>
      <c r="I121" s="335">
        <f t="shared" si="45"/>
        <v>0</v>
      </c>
      <c r="J121" s="335">
        <f t="shared" si="45"/>
        <v>0</v>
      </c>
      <c r="K121" s="335">
        <f t="shared" si="45"/>
        <v>0</v>
      </c>
      <c r="L121" s="335">
        <f t="shared" si="45"/>
        <v>0</v>
      </c>
      <c r="M121" s="336">
        <f t="shared" si="45"/>
        <v>0</v>
      </c>
      <c r="N121" s="336">
        <f t="shared" si="45"/>
        <v>0</v>
      </c>
      <c r="O121" s="337">
        <f t="shared" si="45"/>
        <v>0</v>
      </c>
      <c r="P121" s="332">
        <f t="shared" si="45"/>
        <v>0</v>
      </c>
    </row>
    <row r="122" spans="1:16">
      <c r="D122" s="355">
        <f t="shared" ref="D122:O122" si="46">D106</f>
        <v>61974.77</v>
      </c>
      <c r="E122" s="355">
        <f t="shared" si="46"/>
        <v>63570.66</v>
      </c>
      <c r="F122" s="355">
        <f t="shared" si="46"/>
        <v>62951.45</v>
      </c>
      <c r="G122" s="355">
        <f t="shared" si="46"/>
        <v>60309.31</v>
      </c>
      <c r="H122" s="355">
        <f t="shared" si="46"/>
        <v>61089.11</v>
      </c>
      <c r="I122" s="355">
        <f t="shared" si="46"/>
        <v>61751.77</v>
      </c>
      <c r="J122" s="355">
        <f t="shared" si="46"/>
        <v>59114.98</v>
      </c>
      <c r="K122" s="355">
        <f t="shared" si="46"/>
        <v>64579.57</v>
      </c>
      <c r="L122" s="355">
        <f t="shared" si="46"/>
        <v>62205.78</v>
      </c>
      <c r="M122" s="355">
        <f t="shared" si="46"/>
        <v>63460.71</v>
      </c>
      <c r="N122" s="355">
        <f t="shared" si="46"/>
        <v>62142.92</v>
      </c>
      <c r="O122" s="356">
        <f t="shared" si="46"/>
        <v>62496.81</v>
      </c>
      <c r="P122" s="279">
        <f>SUM(D122:O122)</f>
        <v>745647.84000000008</v>
      </c>
    </row>
    <row r="123" spans="1:16">
      <c r="D123" s="355"/>
      <c r="E123" s="355"/>
      <c r="F123" s="355"/>
      <c r="G123" s="355"/>
      <c r="H123" s="355"/>
      <c r="I123" s="355"/>
      <c r="J123" s="355"/>
      <c r="K123" s="355"/>
      <c r="L123" s="355"/>
      <c r="M123" s="355"/>
      <c r="N123" s="355"/>
      <c r="O123" s="356"/>
      <c r="P123" s="279"/>
    </row>
    <row r="124" spans="1:16">
      <c r="A124" s="357" t="s">
        <v>518</v>
      </c>
      <c r="B124" s="357" t="s">
        <v>519</v>
      </c>
      <c r="C124" s="357" t="s">
        <v>520</v>
      </c>
      <c r="D124" s="358"/>
      <c r="E124" s="358"/>
      <c r="F124" s="358"/>
      <c r="G124" s="358"/>
      <c r="H124" s="358"/>
      <c r="I124" s="358"/>
      <c r="J124" s="358"/>
      <c r="K124" s="358"/>
      <c r="L124" s="358"/>
      <c r="M124" s="358"/>
      <c r="N124" s="358"/>
      <c r="O124" s="358"/>
      <c r="P124" s="359" t="e">
        <f>AVERAGE(D124:O124)</f>
        <v>#DIV/0!</v>
      </c>
    </row>
    <row r="125" spans="1:16">
      <c r="O125" s="339"/>
    </row>
    <row r="126" spans="1:16">
      <c r="O126" s="339"/>
    </row>
    <row r="127" spans="1:16">
      <c r="D127" s="360"/>
      <c r="E127" s="360"/>
      <c r="F127" s="360"/>
      <c r="G127" s="361"/>
      <c r="H127" s="361"/>
      <c r="I127" s="361"/>
      <c r="J127" s="361"/>
      <c r="K127" s="361"/>
      <c r="L127" s="361"/>
      <c r="M127" s="362"/>
      <c r="N127" s="362"/>
      <c r="O127" s="363"/>
      <c r="P127" s="364">
        <f>SUM(D127:O127)</f>
        <v>0</v>
      </c>
    </row>
    <row r="128" spans="1:16">
      <c r="D128" s="365"/>
      <c r="E128" s="365"/>
      <c r="F128" s="365"/>
      <c r="G128" s="366"/>
      <c r="H128" s="366"/>
      <c r="I128" s="366"/>
      <c r="J128" s="366"/>
      <c r="K128" s="366"/>
      <c r="L128" s="366"/>
      <c r="M128" s="367"/>
      <c r="N128" s="367"/>
      <c r="O128" s="368"/>
      <c r="P128" s="364">
        <f>SUM(D128:O128)</f>
        <v>0</v>
      </c>
    </row>
    <row r="129" spans="1:16">
      <c r="D129" s="284"/>
      <c r="E129" s="284"/>
      <c r="F129" s="284"/>
      <c r="G129" s="369"/>
      <c r="H129" s="369"/>
      <c r="I129" s="369"/>
      <c r="J129" s="369"/>
      <c r="K129" s="369"/>
      <c r="L129" s="369"/>
      <c r="M129" s="370"/>
      <c r="N129" s="370"/>
      <c r="O129" s="371"/>
      <c r="P129" s="364"/>
    </row>
    <row r="130" spans="1:16">
      <c r="A130" s="328" t="s">
        <v>521</v>
      </c>
      <c r="B130" s="328"/>
      <c r="O130" s="339"/>
    </row>
    <row r="131" spans="1:16">
      <c r="A131" s="229" t="s">
        <v>522</v>
      </c>
      <c r="C131" s="372">
        <v>-0.2</v>
      </c>
      <c r="D131" s="373">
        <f>(D76-D73-D74-D72)*$C131</f>
        <v>-18461.488200000003</v>
      </c>
      <c r="E131" s="373">
        <f t="shared" ref="E131:O131" si="47">(E76-E73-E74-E72)*$C131</f>
        <v>-18709.594200000003</v>
      </c>
      <c r="F131" s="373">
        <f t="shared" si="47"/>
        <v>-18525.092799999999</v>
      </c>
      <c r="G131" s="373">
        <f t="shared" si="47"/>
        <v>-18590.084200000001</v>
      </c>
      <c r="H131" s="373">
        <f t="shared" si="47"/>
        <v>-19470.458000000002</v>
      </c>
      <c r="I131" s="373">
        <f t="shared" si="47"/>
        <v>-19527.299800000001</v>
      </c>
      <c r="J131" s="373">
        <f t="shared" si="47"/>
        <v>-20130.315400000003</v>
      </c>
      <c r="K131" s="373">
        <f t="shared" si="47"/>
        <v>-20335.323200000003</v>
      </c>
      <c r="L131" s="373">
        <f t="shared" si="47"/>
        <v>-20120.892</v>
      </c>
      <c r="M131" s="373">
        <f t="shared" si="47"/>
        <v>-19139.520199999999</v>
      </c>
      <c r="N131" s="373">
        <f t="shared" si="47"/>
        <v>-18614.0304</v>
      </c>
      <c r="O131" s="374">
        <f t="shared" si="47"/>
        <v>-18451.872599999999</v>
      </c>
      <c r="P131" s="375">
        <f>SUM(D131:O131)</f>
        <v>-230075.97099999999</v>
      </c>
    </row>
    <row r="132" spans="1:16">
      <c r="A132" s="229" t="s">
        <v>523</v>
      </c>
      <c r="C132" s="372">
        <f>-1.1</f>
        <v>-1.1000000000000001</v>
      </c>
      <c r="D132" s="373">
        <f>D119*$C132</f>
        <v>0</v>
      </c>
      <c r="E132" s="373">
        <f t="shared" ref="E132:O133" si="48">E119*$C132</f>
        <v>0</v>
      </c>
      <c r="F132" s="373">
        <f t="shared" si="48"/>
        <v>0</v>
      </c>
      <c r="G132" s="373">
        <f t="shared" si="48"/>
        <v>0</v>
      </c>
      <c r="H132" s="373">
        <f t="shared" si="48"/>
        <v>0</v>
      </c>
      <c r="I132" s="373">
        <f t="shared" si="48"/>
        <v>0</v>
      </c>
      <c r="J132" s="373">
        <f t="shared" si="48"/>
        <v>0</v>
      </c>
      <c r="K132" s="373">
        <f t="shared" si="48"/>
        <v>0</v>
      </c>
      <c r="L132" s="373">
        <f t="shared" si="48"/>
        <v>0</v>
      </c>
      <c r="M132" s="373">
        <f t="shared" si="48"/>
        <v>0</v>
      </c>
      <c r="N132" s="373">
        <f t="shared" si="48"/>
        <v>0</v>
      </c>
      <c r="O132" s="373">
        <f t="shared" si="48"/>
        <v>0</v>
      </c>
      <c r="P132" s="375">
        <f>SUM(D132:O132)</f>
        <v>0</v>
      </c>
    </row>
    <row r="133" spans="1:16">
      <c r="A133" s="229" t="s">
        <v>524</v>
      </c>
      <c r="C133" s="372">
        <v>-1.4</v>
      </c>
      <c r="D133" s="373">
        <f>D120*$C133</f>
        <v>0</v>
      </c>
      <c r="E133" s="373">
        <f t="shared" si="48"/>
        <v>0</v>
      </c>
      <c r="F133" s="373">
        <f t="shared" si="48"/>
        <v>0</v>
      </c>
      <c r="G133" s="373">
        <f t="shared" si="48"/>
        <v>0</v>
      </c>
      <c r="H133" s="373">
        <f t="shared" si="48"/>
        <v>0</v>
      </c>
      <c r="I133" s="373">
        <f t="shared" si="48"/>
        <v>0</v>
      </c>
      <c r="J133" s="373">
        <f t="shared" si="48"/>
        <v>0</v>
      </c>
      <c r="K133" s="373">
        <f t="shared" si="48"/>
        <v>0</v>
      </c>
      <c r="L133" s="373">
        <f t="shared" si="48"/>
        <v>0</v>
      </c>
      <c r="M133" s="373">
        <f t="shared" si="48"/>
        <v>0</v>
      </c>
      <c r="N133" s="373">
        <f t="shared" si="48"/>
        <v>0</v>
      </c>
      <c r="O133" s="373">
        <f t="shared" si="48"/>
        <v>0</v>
      </c>
      <c r="P133" s="375">
        <f>SUM(D133:O133)</f>
        <v>0</v>
      </c>
    </row>
    <row r="134" spans="1:16">
      <c r="D134" s="376">
        <f t="shared" ref="D134:P134" si="49">SUM(D131:D133)</f>
        <v>-18461.488200000003</v>
      </c>
      <c r="E134" s="376">
        <f t="shared" si="49"/>
        <v>-18709.594200000003</v>
      </c>
      <c r="F134" s="376">
        <f t="shared" si="49"/>
        <v>-18525.092799999999</v>
      </c>
      <c r="G134" s="376">
        <f t="shared" si="49"/>
        <v>-18590.084200000001</v>
      </c>
      <c r="H134" s="376">
        <f t="shared" si="49"/>
        <v>-19470.458000000002</v>
      </c>
      <c r="I134" s="376">
        <f t="shared" si="49"/>
        <v>-19527.299800000001</v>
      </c>
      <c r="J134" s="376">
        <f t="shared" si="49"/>
        <v>-20130.315400000003</v>
      </c>
      <c r="K134" s="376">
        <f t="shared" si="49"/>
        <v>-20335.323200000003</v>
      </c>
      <c r="L134" s="376">
        <f t="shared" si="49"/>
        <v>-20120.892</v>
      </c>
      <c r="M134" s="376">
        <f t="shared" si="49"/>
        <v>-19139.520199999999</v>
      </c>
      <c r="N134" s="376">
        <f t="shared" si="49"/>
        <v>-18614.0304</v>
      </c>
      <c r="O134" s="377">
        <f t="shared" si="49"/>
        <v>-18451.872599999999</v>
      </c>
      <c r="P134" s="376">
        <f t="shared" si="49"/>
        <v>-230075.97099999999</v>
      </c>
    </row>
    <row r="135" spans="1:16">
      <c r="O135" s="339"/>
    </row>
    <row r="136" spans="1:16">
      <c r="B136" s="328" t="s">
        <v>525</v>
      </c>
      <c r="D136" s="229">
        <v>22</v>
      </c>
      <c r="E136" s="229">
        <v>22</v>
      </c>
      <c r="F136" s="229">
        <v>22</v>
      </c>
      <c r="G136" s="229">
        <v>22</v>
      </c>
      <c r="H136" s="229">
        <v>22</v>
      </c>
      <c r="I136" s="229">
        <v>22</v>
      </c>
      <c r="J136" s="229">
        <v>22</v>
      </c>
      <c r="K136" s="229">
        <v>22</v>
      </c>
      <c r="L136" s="229">
        <v>22</v>
      </c>
      <c r="M136" s="229">
        <v>22</v>
      </c>
      <c r="N136" s="229">
        <v>22</v>
      </c>
      <c r="O136" s="339">
        <v>22</v>
      </c>
      <c r="P136" s="277">
        <f t="shared" ref="P136:P138" si="50">SUM(D136:O136)</f>
        <v>264</v>
      </c>
    </row>
    <row r="137" spans="1:16">
      <c r="B137" s="328" t="s">
        <v>526</v>
      </c>
      <c r="C137" s="378"/>
      <c r="D137" s="369"/>
      <c r="E137" s="369"/>
      <c r="F137" s="369"/>
      <c r="G137" s="369"/>
      <c r="H137" s="369"/>
      <c r="I137" s="369"/>
      <c r="J137" s="369"/>
      <c r="K137" s="369"/>
      <c r="L137" s="369"/>
      <c r="M137" s="355"/>
      <c r="N137" s="355"/>
      <c r="O137" s="356"/>
      <c r="P137" s="279"/>
    </row>
    <row r="138" spans="1:16">
      <c r="A138" s="229">
        <v>1</v>
      </c>
      <c r="B138" s="229">
        <f>B13</f>
        <v>0</v>
      </c>
      <c r="C138" s="229">
        <f>C13</f>
        <v>0</v>
      </c>
      <c r="D138" s="369">
        <f>IF(D13&gt;6000000,D13-6000000,0)</f>
        <v>2242483.2000000002</v>
      </c>
      <c r="E138" s="369">
        <f t="shared" ref="E138:O138" si="51">IF(E13&gt;6000000,E13-6000000,0)</f>
        <v>1336605.5</v>
      </c>
      <c r="F138" s="369">
        <f t="shared" si="51"/>
        <v>1273936.6009999998</v>
      </c>
      <c r="G138" s="369">
        <f t="shared" si="51"/>
        <v>1351281</v>
      </c>
      <c r="H138" s="369">
        <f t="shared" si="51"/>
        <v>2152636.7999999998</v>
      </c>
      <c r="I138" s="369">
        <f t="shared" si="51"/>
        <v>2479676.0999999996</v>
      </c>
      <c r="J138" s="369">
        <f>IF(J13&gt;6000000,J13-6000000,0)</f>
        <v>0</v>
      </c>
      <c r="K138" s="369">
        <f t="shared" si="51"/>
        <v>2261138.2000000002</v>
      </c>
      <c r="L138" s="369">
        <f t="shared" si="51"/>
        <v>2188160.4000000004</v>
      </c>
      <c r="M138" s="369">
        <f t="shared" si="51"/>
        <v>1816944.0999999996</v>
      </c>
      <c r="N138" s="369">
        <f t="shared" si="51"/>
        <v>661612.29999999981</v>
      </c>
      <c r="O138" s="356">
        <f t="shared" si="51"/>
        <v>15684.5</v>
      </c>
      <c r="P138" s="379">
        <f t="shared" si="50"/>
        <v>17780158.701000001</v>
      </c>
    </row>
    <row r="139" spans="1:16">
      <c r="A139" s="229">
        <v>9</v>
      </c>
      <c r="B139" s="229">
        <f>B39</f>
        <v>0</v>
      </c>
      <c r="C139" s="229">
        <f>C39</f>
        <v>0</v>
      </c>
      <c r="D139" s="380">
        <f>D39-6000000</f>
        <v>29055858</v>
      </c>
      <c r="E139" s="380">
        <f t="shared" ref="E139:O139" si="52">E39-6000000</f>
        <v>30143840</v>
      </c>
      <c r="F139" s="380">
        <f t="shared" si="52"/>
        <v>24120374</v>
      </c>
      <c r="G139" s="380">
        <f t="shared" si="52"/>
        <v>25359532</v>
      </c>
      <c r="H139" s="380">
        <f t="shared" si="52"/>
        <v>27105658</v>
      </c>
      <c r="I139" s="380">
        <f t="shared" si="52"/>
        <v>31060216</v>
      </c>
      <c r="J139" s="380">
        <f t="shared" si="52"/>
        <v>31568812</v>
      </c>
      <c r="K139" s="380">
        <f t="shared" si="52"/>
        <v>33286006</v>
      </c>
      <c r="L139" s="380">
        <f t="shared" si="52"/>
        <v>30341294</v>
      </c>
      <c r="M139" s="380">
        <f t="shared" si="52"/>
        <v>31705990</v>
      </c>
      <c r="N139" s="380">
        <f t="shared" si="52"/>
        <v>32401122</v>
      </c>
      <c r="O139" s="381">
        <f t="shared" si="52"/>
        <v>31639530</v>
      </c>
      <c r="P139" s="382">
        <f>SUM(D139:O139)</f>
        <v>357788232</v>
      </c>
    </row>
    <row r="140" spans="1:16">
      <c r="B140" s="328" t="s">
        <v>527</v>
      </c>
      <c r="C140" s="378"/>
      <c r="D140" s="369">
        <f>D138+D139</f>
        <v>31298341.199999999</v>
      </c>
      <c r="E140" s="369">
        <f t="shared" ref="E140:O140" si="53">E138+E139</f>
        <v>31480445.5</v>
      </c>
      <c r="F140" s="369">
        <f t="shared" si="53"/>
        <v>25394310.601</v>
      </c>
      <c r="G140" s="369">
        <f t="shared" si="53"/>
        <v>26710813</v>
      </c>
      <c r="H140" s="369">
        <f t="shared" si="53"/>
        <v>29258294.800000001</v>
      </c>
      <c r="I140" s="369">
        <f t="shared" si="53"/>
        <v>33539892.100000001</v>
      </c>
      <c r="J140" s="369">
        <f t="shared" si="53"/>
        <v>31568812</v>
      </c>
      <c r="K140" s="369">
        <f t="shared" si="53"/>
        <v>35547144.200000003</v>
      </c>
      <c r="L140" s="369">
        <f t="shared" si="53"/>
        <v>32529454.399999999</v>
      </c>
      <c r="M140" s="355">
        <f t="shared" si="53"/>
        <v>33522934.100000001</v>
      </c>
      <c r="N140" s="355">
        <f t="shared" si="53"/>
        <v>33062734.300000001</v>
      </c>
      <c r="O140" s="356">
        <f t="shared" si="53"/>
        <v>31655214.5</v>
      </c>
      <c r="P140" s="277">
        <f t="shared" ref="P140:P142" si="54">SUM(D140:O140)</f>
        <v>375568390.70100003</v>
      </c>
    </row>
    <row r="141" spans="1:16">
      <c r="B141" s="328" t="s">
        <v>528</v>
      </c>
      <c r="C141" s="378"/>
      <c r="D141" s="369">
        <f>D143-D142-D140</f>
        <v>47413416.450000003</v>
      </c>
      <c r="E141" s="369">
        <f t="shared" ref="E141:O141" si="55">E143-E142-E140</f>
        <v>43416910.579999983</v>
      </c>
      <c r="F141" s="369">
        <f t="shared" si="55"/>
        <v>46495162.306999996</v>
      </c>
      <c r="G141" s="369">
        <f t="shared" si="55"/>
        <v>43924897.199999988</v>
      </c>
      <c r="H141" s="369">
        <f t="shared" si="55"/>
        <v>44295401.460000023</v>
      </c>
      <c r="I141" s="369">
        <f t="shared" si="55"/>
        <v>45334815.79999999</v>
      </c>
      <c r="J141" s="369">
        <f t="shared" si="55"/>
        <v>47037423.179999992</v>
      </c>
      <c r="K141" s="369">
        <f t="shared" si="55"/>
        <v>50831526.659999996</v>
      </c>
      <c r="L141" s="369">
        <f t="shared" si="55"/>
        <v>46455427.758000009</v>
      </c>
      <c r="M141" s="355">
        <f t="shared" si="55"/>
        <v>46101443.199999996</v>
      </c>
      <c r="N141" s="355">
        <f t="shared" si="55"/>
        <v>45122447.941</v>
      </c>
      <c r="O141" s="356">
        <f t="shared" si="55"/>
        <v>43635954.930000007</v>
      </c>
      <c r="P141" s="277">
        <f t="shared" si="54"/>
        <v>550064827.46599996</v>
      </c>
    </row>
    <row r="142" spans="1:16">
      <c r="B142" s="328" t="s">
        <v>529</v>
      </c>
      <c r="C142" s="378"/>
      <c r="D142" s="369">
        <f>D136*500000</f>
        <v>11000000</v>
      </c>
      <c r="E142" s="369">
        <f t="shared" ref="E142:O142" si="56">E136*500000</f>
        <v>11000000</v>
      </c>
      <c r="F142" s="369">
        <f t="shared" si="56"/>
        <v>11000000</v>
      </c>
      <c r="G142" s="369">
        <f t="shared" si="56"/>
        <v>11000000</v>
      </c>
      <c r="H142" s="369">
        <f t="shared" si="56"/>
        <v>11000000</v>
      </c>
      <c r="I142" s="369">
        <f t="shared" si="56"/>
        <v>11000000</v>
      </c>
      <c r="J142" s="369">
        <f t="shared" si="56"/>
        <v>11000000</v>
      </c>
      <c r="K142" s="369">
        <f t="shared" si="56"/>
        <v>11000000</v>
      </c>
      <c r="L142" s="369">
        <f t="shared" si="56"/>
        <v>11000000</v>
      </c>
      <c r="M142" s="369">
        <f t="shared" si="56"/>
        <v>11000000</v>
      </c>
      <c r="N142" s="369">
        <f t="shared" si="56"/>
        <v>11000000</v>
      </c>
      <c r="O142" s="356">
        <f t="shared" si="56"/>
        <v>11000000</v>
      </c>
      <c r="P142" s="382">
        <f t="shared" si="54"/>
        <v>132000000</v>
      </c>
    </row>
    <row r="143" spans="1:16">
      <c r="B143" s="328" t="s">
        <v>530</v>
      </c>
      <c r="C143" s="378"/>
      <c r="D143" s="291">
        <f>D26+D41</f>
        <v>89711757.650000006</v>
      </c>
      <c r="E143" s="291">
        <f t="shared" ref="E143:P143" si="57">E26+E41</f>
        <v>85897356.079999983</v>
      </c>
      <c r="F143" s="291">
        <f t="shared" si="57"/>
        <v>82889472.907999992</v>
      </c>
      <c r="G143" s="291">
        <f t="shared" si="57"/>
        <v>81635710.199999988</v>
      </c>
      <c r="H143" s="291">
        <f t="shared" si="57"/>
        <v>84553696.26000002</v>
      </c>
      <c r="I143" s="291">
        <f t="shared" si="57"/>
        <v>89874707.899999991</v>
      </c>
      <c r="J143" s="291">
        <f t="shared" si="57"/>
        <v>89606235.179999992</v>
      </c>
      <c r="K143" s="291">
        <f t="shared" si="57"/>
        <v>97378670.859999999</v>
      </c>
      <c r="L143" s="291">
        <f t="shared" si="57"/>
        <v>89984882.158000007</v>
      </c>
      <c r="M143" s="291">
        <f t="shared" si="57"/>
        <v>90624377.299999997</v>
      </c>
      <c r="N143" s="291">
        <f t="shared" si="57"/>
        <v>89185182.240999997</v>
      </c>
      <c r="O143" s="292">
        <f t="shared" si="57"/>
        <v>86291169.430000007</v>
      </c>
      <c r="P143" s="291">
        <f t="shared" si="57"/>
        <v>1057633218.1670001</v>
      </c>
    </row>
    <row r="144" spans="1:16">
      <c r="B144" s="383"/>
      <c r="C144" s="383"/>
      <c r="D144" s="369"/>
      <c r="E144" s="369"/>
      <c r="F144" s="369"/>
      <c r="G144" s="369"/>
      <c r="H144" s="369"/>
      <c r="I144" s="369"/>
      <c r="J144" s="369"/>
      <c r="K144" s="369"/>
      <c r="L144" s="369"/>
      <c r="M144" s="369"/>
      <c r="N144" s="369"/>
      <c r="O144" s="369"/>
      <c r="P144" s="279"/>
    </row>
    <row r="145" spans="2:16">
      <c r="B145" s="383"/>
      <c r="C145" s="383"/>
      <c r="D145" s="369"/>
      <c r="E145" s="369"/>
      <c r="F145" s="369"/>
      <c r="G145" s="369"/>
      <c r="H145" s="369"/>
      <c r="I145" s="369"/>
      <c r="J145" s="369"/>
      <c r="K145" s="369"/>
      <c r="L145" s="369"/>
      <c r="M145" s="369"/>
      <c r="N145" s="369"/>
      <c r="O145" s="369"/>
      <c r="P145" s="279"/>
    </row>
    <row r="146" spans="2:16">
      <c r="B146" s="383"/>
      <c r="C146" s="383"/>
      <c r="D146" s="369"/>
      <c r="E146" s="369"/>
      <c r="F146" s="369"/>
      <c r="G146" s="369"/>
      <c r="H146" s="369"/>
      <c r="I146" s="369"/>
      <c r="J146" s="369"/>
      <c r="K146" s="369"/>
      <c r="L146" s="369"/>
      <c r="M146" s="369"/>
      <c r="N146" s="369"/>
      <c r="O146" s="369"/>
      <c r="P146" s="279"/>
    </row>
    <row r="147" spans="2:16">
      <c r="B147" s="383"/>
      <c r="C147" s="383"/>
      <c r="D147" s="369"/>
      <c r="E147" s="369"/>
      <c r="F147" s="369"/>
      <c r="G147" s="369"/>
      <c r="H147" s="369"/>
      <c r="I147" s="369"/>
      <c r="J147" s="369"/>
      <c r="K147" s="369"/>
      <c r="L147" s="369"/>
      <c r="M147" s="369"/>
      <c r="N147" s="369"/>
      <c r="O147" s="369"/>
      <c r="P147" s="279"/>
    </row>
    <row r="148" spans="2:16">
      <c r="B148" s="383"/>
      <c r="C148" s="383"/>
      <c r="D148" s="369"/>
      <c r="E148" s="369"/>
      <c r="F148" s="369"/>
      <c r="G148" s="369"/>
      <c r="H148" s="369"/>
      <c r="I148" s="369"/>
      <c r="J148" s="369"/>
      <c r="K148" s="369"/>
      <c r="L148" s="369"/>
      <c r="M148" s="369"/>
      <c r="N148" s="369"/>
      <c r="O148" s="369"/>
      <c r="P148" s="279"/>
    </row>
    <row r="149" spans="2:16">
      <c r="B149" s="383"/>
      <c r="C149" s="383"/>
      <c r="D149" s="369"/>
      <c r="E149" s="369"/>
      <c r="F149" s="369"/>
      <c r="G149" s="369"/>
      <c r="H149" s="369"/>
      <c r="I149" s="369"/>
      <c r="J149" s="369"/>
      <c r="K149" s="369"/>
      <c r="L149" s="369"/>
      <c r="M149" s="369"/>
      <c r="N149" s="369"/>
      <c r="O149" s="369"/>
      <c r="P149" s="279"/>
    </row>
    <row r="150" spans="2:16">
      <c r="B150" s="383"/>
      <c r="C150" s="383"/>
      <c r="D150" s="369"/>
      <c r="E150" s="369"/>
      <c r="F150" s="369"/>
      <c r="G150" s="369"/>
      <c r="H150" s="369"/>
      <c r="I150" s="369"/>
      <c r="J150" s="369"/>
      <c r="K150" s="369"/>
      <c r="L150" s="369"/>
      <c r="M150" s="369"/>
      <c r="N150" s="369"/>
      <c r="O150" s="369"/>
      <c r="P150" s="279"/>
    </row>
    <row r="151" spans="2:16">
      <c r="B151" s="383"/>
      <c r="C151" s="383"/>
      <c r="D151" s="369"/>
      <c r="E151" s="369"/>
      <c r="F151" s="369"/>
      <c r="G151" s="369"/>
      <c r="H151" s="369"/>
      <c r="I151" s="369"/>
      <c r="J151" s="369"/>
      <c r="K151" s="369"/>
      <c r="L151" s="369"/>
      <c r="M151" s="369"/>
      <c r="N151" s="369"/>
      <c r="O151" s="369"/>
      <c r="P151" s="279"/>
    </row>
    <row r="152" spans="2:16">
      <c r="B152" s="383"/>
      <c r="C152" s="383"/>
      <c r="D152" s="369"/>
      <c r="E152" s="369"/>
      <c r="F152" s="369"/>
      <c r="G152" s="369"/>
      <c r="H152" s="369"/>
      <c r="I152" s="369"/>
      <c r="J152" s="369"/>
      <c r="K152" s="369"/>
      <c r="L152" s="369"/>
      <c r="M152" s="369"/>
      <c r="N152" s="369"/>
      <c r="O152" s="369"/>
      <c r="P152" s="279"/>
    </row>
    <row r="153" spans="2:16">
      <c r="B153" s="383"/>
      <c r="C153" s="383"/>
      <c r="D153" s="369"/>
      <c r="E153" s="369"/>
      <c r="F153" s="369"/>
      <c r="G153" s="369"/>
      <c r="H153" s="369"/>
      <c r="I153" s="369"/>
      <c r="J153" s="369"/>
      <c r="K153" s="369"/>
      <c r="L153" s="369"/>
      <c r="M153" s="369"/>
      <c r="N153" s="369"/>
      <c r="O153" s="369"/>
      <c r="P153" s="279"/>
    </row>
    <row r="154" spans="2:16">
      <c r="B154" s="383"/>
      <c r="C154" s="383"/>
      <c r="D154" s="369"/>
      <c r="E154" s="369"/>
      <c r="F154" s="369"/>
      <c r="G154" s="369"/>
      <c r="H154" s="369"/>
      <c r="I154" s="369"/>
      <c r="J154" s="369"/>
      <c r="K154" s="369"/>
      <c r="L154" s="369"/>
      <c r="M154" s="369"/>
      <c r="N154" s="369"/>
      <c r="O154" s="369"/>
      <c r="P154" s="279"/>
    </row>
    <row r="155" spans="2:16">
      <c r="B155" s="383"/>
      <c r="C155" s="383"/>
      <c r="D155" s="369"/>
      <c r="E155" s="369"/>
      <c r="F155" s="369"/>
      <c r="G155" s="369"/>
      <c r="H155" s="369"/>
      <c r="I155" s="369"/>
      <c r="J155" s="369"/>
      <c r="K155" s="369"/>
      <c r="L155" s="369"/>
      <c r="M155" s="369"/>
      <c r="N155" s="369"/>
      <c r="O155" s="369"/>
      <c r="P155" s="279"/>
    </row>
    <row r="156" spans="2:16">
      <c r="B156" s="383"/>
      <c r="C156" s="383"/>
      <c r="D156" s="369"/>
      <c r="E156" s="369"/>
      <c r="F156" s="369"/>
      <c r="G156" s="369"/>
      <c r="H156" s="369"/>
      <c r="I156" s="369"/>
      <c r="J156" s="369"/>
      <c r="K156" s="369"/>
      <c r="L156" s="369"/>
      <c r="M156" s="369"/>
      <c r="N156" s="369"/>
      <c r="O156" s="369"/>
      <c r="P156" s="279"/>
    </row>
    <row r="157" spans="2:16">
      <c r="P157" s="279"/>
    </row>
    <row r="158" spans="2:16">
      <c r="P158" s="279"/>
    </row>
  </sheetData>
  <conditionalFormatting sqref="P51">
    <cfRule type="expression" dxfId="22" priority="5" stopIfTrue="1">
      <formula>ABS(P51-#REF!)&gt;1</formula>
    </cfRule>
  </conditionalFormatting>
  <conditionalFormatting sqref="S27">
    <cfRule type="cellIs" dxfId="21" priority="3" operator="notEqual">
      <formula>$P$26</formula>
    </cfRule>
    <cfRule type="expression" dxfId="20" priority="4" stopIfTrue="1">
      <formula>ABS($P$26-$S$27)&gt;0.5</formula>
    </cfRule>
  </conditionalFormatting>
  <conditionalFormatting sqref="P43:P49">
    <cfRule type="expression" dxfId="19" priority="2" stopIfTrue="1">
      <formula>ABS(P43-#REF!)&gt;1</formula>
    </cfRule>
  </conditionalFormatting>
  <conditionalFormatting sqref="P38">
    <cfRule type="expression" dxfId="18" priority="1" stopIfTrue="1">
      <formula>ABS(P38-#REF!)&gt;1</formula>
    </cfRule>
  </conditionalFormatting>
  <printOptions horizontalCentered="1"/>
  <pageMargins left="0.5" right="0.56000000000000005" top="0.87" bottom="0.21" header="0.4" footer="0.49"/>
  <pageSetup scale="50" fitToHeight="2" orientation="landscape" r:id="rId1"/>
  <headerFooter alignWithMargins="0">
    <oddFooter>&amp;C&amp;F / &amp;A</oddFooter>
  </headerFooter>
  <rowBreaks count="1" manualBreakCount="1">
    <brk id="78" max="1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26246-4475-4D4F-9F43-558EF8007B45}">
  <sheetPr>
    <tabColor rgb="FF92D050"/>
  </sheetPr>
  <dimension ref="A1:X116"/>
  <sheetViews>
    <sheetView workbookViewId="0"/>
  </sheetViews>
  <sheetFormatPr defaultRowHeight="15"/>
  <cols>
    <col min="1" max="1" width="4.42578125" customWidth="1"/>
    <col min="2" max="2" width="19.140625" customWidth="1"/>
    <col min="3" max="3" width="11.28515625" style="420" customWidth="1"/>
    <col min="4" max="4" width="11.42578125" style="420" customWidth="1"/>
    <col min="5" max="5" width="13.7109375" customWidth="1"/>
    <col min="6" max="7" width="13.28515625" customWidth="1"/>
    <col min="8" max="8" width="13.7109375" customWidth="1"/>
    <col min="9" max="9" width="13.140625" customWidth="1"/>
    <col min="10" max="10" width="13" customWidth="1"/>
    <col min="11" max="11" width="13.42578125" customWidth="1"/>
    <col min="12" max="12" width="13" customWidth="1"/>
    <col min="13" max="13" width="13.42578125" customWidth="1"/>
    <col min="14" max="14" width="13.140625" customWidth="1"/>
    <col min="15" max="15" width="12.85546875" customWidth="1"/>
    <col min="16" max="16" width="13.42578125" customWidth="1"/>
    <col min="17" max="17" width="13.85546875" customWidth="1"/>
    <col min="19" max="19" width="10.140625" customWidth="1"/>
    <col min="20" max="20" width="11.140625" customWidth="1"/>
    <col min="21" max="21" width="11.7109375" customWidth="1"/>
    <col min="23" max="23" width="12" bestFit="1" customWidth="1"/>
    <col min="24" max="24" width="10.140625" bestFit="1" customWidth="1"/>
  </cols>
  <sheetData>
    <row r="1" spans="1:24">
      <c r="A1" s="384" t="s">
        <v>531</v>
      </c>
      <c r="B1" s="385"/>
      <c r="C1" s="384"/>
      <c r="D1" s="384"/>
      <c r="E1" s="385"/>
      <c r="F1" s="385"/>
      <c r="G1" s="385"/>
      <c r="H1" s="385"/>
      <c r="I1" s="385"/>
      <c r="J1" s="385"/>
      <c r="K1" s="385"/>
      <c r="L1" s="385"/>
      <c r="M1" s="385"/>
      <c r="N1" s="385"/>
      <c r="O1" s="385"/>
      <c r="P1" s="385"/>
      <c r="Q1" s="385"/>
      <c r="R1" s="385"/>
      <c r="S1" s="386" t="s">
        <v>489</v>
      </c>
      <c r="T1" s="387">
        <f>S2</f>
        <v>500000</v>
      </c>
    </row>
    <row r="2" spans="1:24">
      <c r="A2" s="229"/>
      <c r="B2" s="385"/>
      <c r="C2" s="385"/>
      <c r="D2" s="385"/>
      <c r="E2" s="385"/>
      <c r="F2" s="385"/>
      <c r="G2" s="385"/>
      <c r="H2" s="385"/>
      <c r="I2" s="385"/>
      <c r="J2" s="385"/>
      <c r="K2" s="385"/>
      <c r="L2" s="385"/>
      <c r="M2" s="385"/>
      <c r="N2" s="385"/>
      <c r="O2" s="385"/>
      <c r="P2" s="385"/>
      <c r="Q2" s="388" t="s">
        <v>490</v>
      </c>
      <c r="R2" s="385"/>
      <c r="S2" s="389">
        <v>500000</v>
      </c>
      <c r="T2" s="390">
        <v>99999999</v>
      </c>
    </row>
    <row r="3" spans="1:24" ht="12.75" customHeight="1">
      <c r="A3" s="391" t="s">
        <v>532</v>
      </c>
      <c r="B3" s="385"/>
      <c r="C3" s="392" t="s">
        <v>533</v>
      </c>
      <c r="D3" s="229" t="s">
        <v>534</v>
      </c>
      <c r="E3" s="269">
        <v>202301</v>
      </c>
      <c r="F3" s="269">
        <f>E3+1</f>
        <v>202302</v>
      </c>
      <c r="G3" s="269">
        <f t="shared" ref="G3:P3" si="0">F3+1</f>
        <v>202303</v>
      </c>
      <c r="H3" s="269">
        <f t="shared" si="0"/>
        <v>202304</v>
      </c>
      <c r="I3" s="269">
        <f t="shared" si="0"/>
        <v>202305</v>
      </c>
      <c r="J3" s="269">
        <f t="shared" si="0"/>
        <v>202306</v>
      </c>
      <c r="K3" s="269">
        <v>202207</v>
      </c>
      <c r="L3" s="269">
        <f t="shared" si="0"/>
        <v>202208</v>
      </c>
      <c r="M3" s="269">
        <f t="shared" si="0"/>
        <v>202209</v>
      </c>
      <c r="N3" s="269">
        <f t="shared" si="0"/>
        <v>202210</v>
      </c>
      <c r="O3" s="269">
        <f t="shared" si="0"/>
        <v>202211</v>
      </c>
      <c r="P3" s="269">
        <f t="shared" si="0"/>
        <v>202212</v>
      </c>
      <c r="Q3" s="388" t="s">
        <v>39</v>
      </c>
      <c r="R3" s="385"/>
      <c r="S3" s="393" t="s">
        <v>493</v>
      </c>
      <c r="T3" s="393" t="s">
        <v>493</v>
      </c>
    </row>
    <row r="4" spans="1:24" ht="12.75" customHeight="1">
      <c r="A4" s="388">
        <v>1</v>
      </c>
      <c r="B4" s="385"/>
      <c r="C4" s="388"/>
      <c r="D4" s="388"/>
      <c r="E4" s="394">
        <v>6095938.7800000003</v>
      </c>
      <c r="F4" s="394">
        <v>5263227.5599999996</v>
      </c>
      <c r="G4" s="394">
        <v>5729353.4800000004</v>
      </c>
      <c r="H4" s="394">
        <v>5608557.8899999997</v>
      </c>
      <c r="I4" s="394">
        <v>5068681.1399999997</v>
      </c>
      <c r="J4" s="394">
        <v>5823406.3099999996</v>
      </c>
      <c r="K4" s="394">
        <v>5756211.1600000001</v>
      </c>
      <c r="L4" s="394">
        <v>5759069.0300000003</v>
      </c>
      <c r="M4" s="394">
        <v>5755785.6299999999</v>
      </c>
      <c r="N4" s="394">
        <v>5831875.9900000002</v>
      </c>
      <c r="O4" s="394">
        <v>5541603.5099999998</v>
      </c>
      <c r="P4" s="394">
        <v>5946293.8399999999</v>
      </c>
      <c r="Q4" s="395">
        <f t="shared" ref="Q4:Q14" si="1">SUM(E4:P4)</f>
        <v>68180004.320000008</v>
      </c>
      <c r="R4" s="385"/>
      <c r="S4" s="396">
        <f>S$2*12-SUMPRODUCT(--($E4:$P4&lt;=S$2),S$2-$E4:$P4)</f>
        <v>6000000</v>
      </c>
      <c r="T4" s="396">
        <f>T$2*12-SUM($R4:S4)-SUMPRODUCT(--($E4:$P4&lt;=T$2),T$2-$E4:$P4)</f>
        <v>62180004.319999933</v>
      </c>
      <c r="W4">
        <v>65890237.230000004</v>
      </c>
      <c r="X4" s="10">
        <f>Q4-W4</f>
        <v>2289767.0900000036</v>
      </c>
    </row>
    <row r="5" spans="1:24" ht="12.75" customHeight="1">
      <c r="A5" s="388">
        <v>2</v>
      </c>
      <c r="B5" s="385"/>
      <c r="C5" s="388"/>
      <c r="D5" s="388"/>
      <c r="E5" s="397">
        <v>3646839.6</v>
      </c>
      <c r="F5" s="397">
        <v>3488648.4</v>
      </c>
      <c r="G5" s="397">
        <v>3689874.003</v>
      </c>
      <c r="H5" s="397">
        <v>3328668</v>
      </c>
      <c r="I5" s="397">
        <v>3342693.6</v>
      </c>
      <c r="J5" s="397">
        <v>3377077.2</v>
      </c>
      <c r="K5" s="397">
        <v>3261301.2</v>
      </c>
      <c r="L5" s="397">
        <v>3695731.2</v>
      </c>
      <c r="M5" s="397">
        <v>3242466</v>
      </c>
      <c r="N5" s="397">
        <v>3421098</v>
      </c>
      <c r="O5" s="397">
        <v>3203343</v>
      </c>
      <c r="P5" s="397">
        <v>3296080.8</v>
      </c>
      <c r="Q5" s="395">
        <f t="shared" si="1"/>
        <v>40993821.002999991</v>
      </c>
      <c r="R5" s="385"/>
      <c r="S5" s="396">
        <f>S$2*12-SUMPRODUCT(--($E5:$P5&lt;=S$2),S$2-$E5:$P5)</f>
        <v>6000000</v>
      </c>
      <c r="T5" s="396">
        <f>T$2*12-SUM($R5:S5)-SUMPRODUCT(--($E5:$P5&lt;=T$2),T$2-$E5:$P5)</f>
        <v>34993821.003000259</v>
      </c>
      <c r="W5">
        <v>40623249.600999996</v>
      </c>
      <c r="X5" s="10">
        <f t="shared" ref="X5:X14" si="2">Q5-W5</f>
        <v>370571.40199999511</v>
      </c>
    </row>
    <row r="6" spans="1:24" ht="12.75" customHeight="1">
      <c r="A6" s="388">
        <v>3</v>
      </c>
      <c r="B6" s="385"/>
      <c r="C6" s="388"/>
      <c r="D6" s="388"/>
      <c r="E6" s="394">
        <v>1909870.2</v>
      </c>
      <c r="F6" s="394">
        <v>1762366.2</v>
      </c>
      <c r="G6" s="394">
        <v>1875354.6070000001</v>
      </c>
      <c r="H6" s="394">
        <v>1862628.6</v>
      </c>
      <c r="I6" s="394">
        <v>1909471.2</v>
      </c>
      <c r="J6" s="394">
        <v>1860700.8</v>
      </c>
      <c r="K6" s="394">
        <v>2322163.2000000002</v>
      </c>
      <c r="L6" s="394">
        <v>2474715.6</v>
      </c>
      <c r="M6" s="394">
        <v>2161719</v>
      </c>
      <c r="N6" s="394">
        <v>2065887.6</v>
      </c>
      <c r="O6" s="394">
        <v>1893049.2</v>
      </c>
      <c r="P6" s="394">
        <v>1871053.8</v>
      </c>
      <c r="Q6" s="395">
        <f t="shared" si="1"/>
        <v>23968980.006999999</v>
      </c>
      <c r="R6" s="385"/>
      <c r="S6" s="396">
        <f t="shared" ref="S6:S14" si="3">S$2*12-SUMPRODUCT(--($E6:$P6&lt;=S$2),S$2-$E6:$P6)</f>
        <v>6000000</v>
      </c>
      <c r="T6" s="396">
        <f>T$2*12-SUM($R6:S6)-SUMPRODUCT(--($E6:$P6&lt;=T$2),T$2-$E6:$P6)</f>
        <v>17968980.006999969</v>
      </c>
      <c r="W6">
        <v>23869860.002999999</v>
      </c>
      <c r="X6" s="10">
        <f t="shared" si="2"/>
        <v>99120.004000000656</v>
      </c>
    </row>
    <row r="7" spans="1:24" ht="12.75" customHeight="1">
      <c r="A7" s="388">
        <v>4</v>
      </c>
      <c r="B7" s="385"/>
      <c r="C7" s="388"/>
      <c r="D7" s="388"/>
      <c r="E7" s="394">
        <v>3114710.2</v>
      </c>
      <c r="F7" s="394">
        <v>2736449.8</v>
      </c>
      <c r="G7" s="394">
        <v>3115854.0019999999</v>
      </c>
      <c r="H7" s="394">
        <v>2995577.2</v>
      </c>
      <c r="I7" s="394">
        <v>3173557.8</v>
      </c>
      <c r="J7" s="394">
        <v>3071804.4</v>
      </c>
      <c r="K7" s="394">
        <v>3208429</v>
      </c>
      <c r="L7" s="394">
        <v>3213446.6</v>
      </c>
      <c r="M7" s="394">
        <v>3056454.8</v>
      </c>
      <c r="N7" s="394">
        <v>3127146.4</v>
      </c>
      <c r="O7" s="394">
        <v>2955374.7990000001</v>
      </c>
      <c r="P7" s="394">
        <v>3017183.4</v>
      </c>
      <c r="Q7" s="395">
        <f t="shared" si="1"/>
        <v>36785988.401000001</v>
      </c>
      <c r="R7" s="385"/>
      <c r="S7" s="396">
        <f t="shared" si="3"/>
        <v>6000000</v>
      </c>
      <c r="T7" s="396">
        <f>T$2*12-SUM($R7:S7)-SUMPRODUCT(--($E7:$P7&lt;=T$2),T$2-$E7:$P7)</f>
        <v>30785988.401000023</v>
      </c>
      <c r="W7">
        <v>36651515.605000004</v>
      </c>
      <c r="X7" s="10">
        <f t="shared" si="2"/>
        <v>134472.79599999636</v>
      </c>
    </row>
    <row r="8" spans="1:24" ht="12.75" customHeight="1">
      <c r="A8" s="388">
        <v>5</v>
      </c>
      <c r="B8" s="385"/>
      <c r="C8" s="388"/>
      <c r="D8" s="388"/>
      <c r="E8" s="394">
        <v>1494141.6</v>
      </c>
      <c r="F8" s="394">
        <v>1359089.2</v>
      </c>
      <c r="G8" s="394">
        <v>1527176</v>
      </c>
      <c r="H8" s="394">
        <v>1504986</v>
      </c>
      <c r="I8" s="394">
        <v>1502298</v>
      </c>
      <c r="J8" s="394">
        <v>1458010.4</v>
      </c>
      <c r="K8" s="394">
        <v>1763084.4</v>
      </c>
      <c r="L8" s="394">
        <v>1972258.4</v>
      </c>
      <c r="M8" s="394">
        <v>1734597.2</v>
      </c>
      <c r="N8" s="394">
        <v>1767267.6</v>
      </c>
      <c r="O8" s="394">
        <v>1464842.3829999999</v>
      </c>
      <c r="P8" s="394">
        <v>1525230</v>
      </c>
      <c r="Q8" s="395">
        <f t="shared" si="1"/>
        <v>19072981.182999998</v>
      </c>
      <c r="R8" s="385"/>
      <c r="S8" s="396">
        <f t="shared" si="3"/>
        <v>6000000</v>
      </c>
      <c r="T8" s="396">
        <f>T$2*12-SUM($R8:S8)-SUMPRODUCT(--($E8:$P8&lt;=T$2),T$2-$E8:$P8)</f>
        <v>13072981.183000088</v>
      </c>
      <c r="W8">
        <v>22086033.200000003</v>
      </c>
      <c r="X8" s="10">
        <f t="shared" si="2"/>
        <v>-3013052.0170000046</v>
      </c>
    </row>
    <row r="9" spans="1:24" ht="12.75" customHeight="1">
      <c r="A9" s="388">
        <v>6</v>
      </c>
      <c r="B9" s="385"/>
      <c r="C9" s="388"/>
      <c r="D9" s="388"/>
      <c r="E9" s="394">
        <v>2211937.4299999997</v>
      </c>
      <c r="F9" s="394">
        <v>2017324.22</v>
      </c>
      <c r="G9" s="394">
        <v>2211604.79</v>
      </c>
      <c r="H9" s="394">
        <v>1902188.69</v>
      </c>
      <c r="I9" s="394">
        <v>1867940.4</v>
      </c>
      <c r="J9" s="394">
        <v>1931455.54</v>
      </c>
      <c r="K9" s="394">
        <v>1887551.24</v>
      </c>
      <c r="L9" s="394">
        <v>1986942.29</v>
      </c>
      <c r="M9" s="394">
        <v>1811141.13</v>
      </c>
      <c r="N9" s="394">
        <v>1963306.15</v>
      </c>
      <c r="O9" s="394">
        <v>2101128.75</v>
      </c>
      <c r="P9" s="394">
        <v>2223221.2400000002</v>
      </c>
      <c r="Q9" s="395">
        <f t="shared" si="1"/>
        <v>24115741.869999997</v>
      </c>
      <c r="R9" s="385"/>
      <c r="S9" s="396">
        <f t="shared" si="3"/>
        <v>6000000</v>
      </c>
      <c r="T9" s="396">
        <f>T$2*12-SUM($R9:S9)-SUMPRODUCT(--($E9:$P9&lt;=T$2),T$2-$E9:$P9)</f>
        <v>18115741.869999886</v>
      </c>
      <c r="W9">
        <v>23866942.179999996</v>
      </c>
      <c r="X9" s="10">
        <f t="shared" si="2"/>
        <v>248799.69000000134</v>
      </c>
    </row>
    <row r="10" spans="1:24" ht="12.75" customHeight="1">
      <c r="A10" s="388">
        <v>7</v>
      </c>
      <c r="B10" s="385"/>
      <c r="C10" s="388"/>
      <c r="D10" s="388"/>
      <c r="E10" s="394">
        <v>4701803.7</v>
      </c>
      <c r="F10" s="394">
        <v>4186733.2</v>
      </c>
      <c r="G10" s="394">
        <v>4869628.9330000002</v>
      </c>
      <c r="H10" s="394">
        <v>4639515.7</v>
      </c>
      <c r="I10" s="394">
        <v>4880017.0999999996</v>
      </c>
      <c r="J10" s="394">
        <v>4727296.8</v>
      </c>
      <c r="K10" s="394">
        <v>5147173.3</v>
      </c>
      <c r="L10" s="394">
        <v>5246422.5</v>
      </c>
      <c r="M10" s="394">
        <v>4822716.2</v>
      </c>
      <c r="N10" s="394">
        <v>5007787</v>
      </c>
      <c r="O10" s="394">
        <v>4886386.949</v>
      </c>
      <c r="P10" s="394">
        <v>4863844.5999999996</v>
      </c>
      <c r="Q10" s="395">
        <f t="shared" si="1"/>
        <v>57979325.982000008</v>
      </c>
      <c r="R10" s="385"/>
      <c r="S10" s="396">
        <f t="shared" si="3"/>
        <v>6000000</v>
      </c>
      <c r="T10" s="396">
        <f>T$2*12-SUM($R10:S10)-SUMPRODUCT(--($E10:$P10&lt;=T$2),T$2-$E10:$P10)</f>
        <v>51979325.981999874</v>
      </c>
      <c r="W10">
        <v>59702943.914999999</v>
      </c>
      <c r="X10" s="10">
        <f t="shared" si="2"/>
        <v>-1723617.9329999909</v>
      </c>
    </row>
    <row r="11" spans="1:24" ht="12.75" customHeight="1">
      <c r="A11" s="388">
        <v>8</v>
      </c>
      <c r="B11" s="385"/>
      <c r="C11" s="388"/>
      <c r="D11" s="388"/>
      <c r="E11" s="394">
        <v>3122480.04</v>
      </c>
      <c r="F11" s="394">
        <v>2887226.88</v>
      </c>
      <c r="G11" s="394">
        <v>3049909.9130000002</v>
      </c>
      <c r="H11" s="394">
        <v>2797924.32</v>
      </c>
      <c r="I11" s="394">
        <v>2839860.6</v>
      </c>
      <c r="J11" s="394">
        <v>2758655.76</v>
      </c>
      <c r="K11" s="394">
        <v>2647768.7999999998</v>
      </c>
      <c r="L11" s="394">
        <v>2690111.52</v>
      </c>
      <c r="M11" s="394">
        <v>2729653.68</v>
      </c>
      <c r="N11" s="394">
        <v>2824255.32</v>
      </c>
      <c r="O11" s="394">
        <v>2832120.719</v>
      </c>
      <c r="P11" s="394">
        <v>2946830.88</v>
      </c>
      <c r="Q11" s="395">
        <f t="shared" si="1"/>
        <v>34126798.432000004</v>
      </c>
      <c r="R11" s="385"/>
      <c r="S11" s="396">
        <f t="shared" si="3"/>
        <v>6000000</v>
      </c>
      <c r="T11" s="396">
        <f>T$2*12-SUM($R11:S11)-SUMPRODUCT(--($E11:$P11&lt;=T$2),T$2-$E11:$P11)</f>
        <v>28126798.431999922</v>
      </c>
      <c r="W11">
        <v>32712480.967999995</v>
      </c>
      <c r="X11" s="10">
        <f t="shared" si="2"/>
        <v>1414317.464000009</v>
      </c>
    </row>
    <row r="12" spans="1:24" ht="12.75" customHeight="1">
      <c r="A12" s="388">
        <v>9</v>
      </c>
      <c r="B12" s="385"/>
      <c r="C12" s="388"/>
      <c r="D12" s="388"/>
      <c r="E12" s="394">
        <v>1411469.85</v>
      </c>
      <c r="F12" s="394">
        <v>1254893.8500000001</v>
      </c>
      <c r="G12" s="394">
        <v>1347162.5989999999</v>
      </c>
      <c r="H12" s="394">
        <v>1285972.8</v>
      </c>
      <c r="I12" s="394">
        <v>1312332</v>
      </c>
      <c r="J12" s="394">
        <v>1282179.1499999999</v>
      </c>
      <c r="K12" s="394">
        <v>1409433.9</v>
      </c>
      <c r="L12" s="394">
        <v>1402208.85</v>
      </c>
      <c r="M12" s="394">
        <v>1339283.3999999999</v>
      </c>
      <c r="N12" s="394">
        <v>1412280.45</v>
      </c>
      <c r="O12" s="394">
        <v>1390323.375</v>
      </c>
      <c r="P12" s="394">
        <v>1365945</v>
      </c>
      <c r="Q12" s="395">
        <f t="shared" si="1"/>
        <v>16213485.223999999</v>
      </c>
      <c r="R12" s="385"/>
      <c r="S12" s="396">
        <f t="shared" si="3"/>
        <v>6000000</v>
      </c>
      <c r="T12" s="396">
        <f>T$2*12-SUM($R12:S12)-SUMPRODUCT(--($E12:$P12&lt;=T$2),T$2-$E12:$P12)</f>
        <v>10213485.223999977</v>
      </c>
      <c r="W12">
        <v>16279824.751999998</v>
      </c>
      <c r="X12" s="10">
        <f t="shared" si="2"/>
        <v>-66339.527999999002</v>
      </c>
    </row>
    <row r="13" spans="1:24" ht="12.75" customHeight="1">
      <c r="A13" s="388">
        <v>10</v>
      </c>
      <c r="B13" s="385"/>
      <c r="C13" s="388"/>
      <c r="D13" s="388"/>
      <c r="E13" s="394">
        <v>1255063.6000000001</v>
      </c>
      <c r="F13" s="394">
        <v>1134515.2</v>
      </c>
      <c r="G13" s="394">
        <v>1263327.8089999999</v>
      </c>
      <c r="H13" s="394">
        <v>1244874.3999999999</v>
      </c>
      <c r="I13" s="394">
        <v>1490452.6</v>
      </c>
      <c r="J13" s="394">
        <v>1516078.2</v>
      </c>
      <c r="K13" s="394">
        <v>1571726.8</v>
      </c>
      <c r="L13" s="394">
        <v>1560179.6</v>
      </c>
      <c r="M13" s="394">
        <v>1390894.4</v>
      </c>
      <c r="N13" s="394">
        <v>1365058.8</v>
      </c>
      <c r="O13" s="394">
        <v>1239849.1000000001</v>
      </c>
      <c r="P13" s="394">
        <v>1302649.6000000001</v>
      </c>
      <c r="Q13" s="395">
        <f t="shared" si="1"/>
        <v>16334670.108999999</v>
      </c>
      <c r="R13" s="385"/>
      <c r="S13" s="396">
        <f t="shared" si="3"/>
        <v>6000000</v>
      </c>
      <c r="T13" s="396">
        <f>T$2*12-SUM($R13:S13)-SUMPRODUCT(--($E13:$P13&lt;=T$2),T$2-$E13:$P13)</f>
        <v>10334670.108999968</v>
      </c>
      <c r="W13">
        <v>16425141.594999999</v>
      </c>
      <c r="X13" s="10">
        <f t="shared" si="2"/>
        <v>-90471.485999999568</v>
      </c>
    </row>
    <row r="14" spans="1:24" ht="12.75" customHeight="1">
      <c r="A14" s="388">
        <v>11</v>
      </c>
      <c r="B14" s="385"/>
      <c r="C14" s="388"/>
      <c r="D14" s="388"/>
      <c r="E14" s="394">
        <v>831362</v>
      </c>
      <c r="F14" s="394">
        <v>787247</v>
      </c>
      <c r="G14" s="394">
        <v>945878</v>
      </c>
      <c r="H14" s="394">
        <v>861141</v>
      </c>
      <c r="I14" s="394">
        <v>830248</v>
      </c>
      <c r="J14" s="394">
        <v>804388</v>
      </c>
      <c r="K14" s="394">
        <v>708388</v>
      </c>
      <c r="L14" s="394">
        <v>828906</v>
      </c>
      <c r="M14" s="394">
        <v>783951</v>
      </c>
      <c r="N14" s="394">
        <v>843183</v>
      </c>
      <c r="O14" s="394">
        <v>857540.00099999993</v>
      </c>
      <c r="P14" s="394">
        <v>894429</v>
      </c>
      <c r="Q14" s="395">
        <f t="shared" si="1"/>
        <v>9976661.0010000002</v>
      </c>
      <c r="R14" s="385"/>
      <c r="S14" s="396">
        <f t="shared" si="3"/>
        <v>6000000</v>
      </c>
      <c r="T14" s="396">
        <f>T$2*12-SUM($R14:S14)-SUMPRODUCT(--($E14:$P14&lt;=T$2),T$2-$E14:$P14)</f>
        <v>3976661.0009999275</v>
      </c>
      <c r="W14">
        <v>9761987</v>
      </c>
      <c r="X14" s="10">
        <f t="shared" si="2"/>
        <v>214674.00100000016</v>
      </c>
    </row>
    <row r="15" spans="1:24" ht="12.75" customHeight="1" thickBot="1">
      <c r="A15" s="388"/>
      <c r="B15" s="385" t="s">
        <v>494</v>
      </c>
      <c r="C15" s="385"/>
      <c r="D15" s="385"/>
      <c r="E15" s="319">
        <f t="shared" ref="E15:P15" si="4">SUM(E4:E14)</f>
        <v>29795617.000000004</v>
      </c>
      <c r="F15" s="319">
        <f t="shared" si="4"/>
        <v>26877721.509999998</v>
      </c>
      <c r="G15" s="319">
        <f t="shared" si="4"/>
        <v>29625124.136000004</v>
      </c>
      <c r="H15" s="319">
        <f t="shared" si="4"/>
        <v>28032034.600000001</v>
      </c>
      <c r="I15" s="319">
        <f t="shared" si="4"/>
        <v>28217552.439999998</v>
      </c>
      <c r="J15" s="319">
        <f t="shared" si="4"/>
        <v>28611052.559999999</v>
      </c>
      <c r="K15" s="319">
        <f t="shared" si="4"/>
        <v>29683231</v>
      </c>
      <c r="L15" s="319">
        <f t="shared" si="4"/>
        <v>30829991.59</v>
      </c>
      <c r="M15" s="319">
        <f t="shared" si="4"/>
        <v>28828662.439999994</v>
      </c>
      <c r="N15" s="319">
        <f t="shared" si="4"/>
        <v>29629146.309999999</v>
      </c>
      <c r="O15" s="319">
        <f t="shared" si="4"/>
        <v>28365561.785999998</v>
      </c>
      <c r="P15" s="319">
        <f t="shared" si="4"/>
        <v>29252762.16</v>
      </c>
      <c r="Q15" s="398">
        <f>IF(ROUND(SUM(E15:P15),3)&lt;&gt;ROUND(SUM(Q4:Q14),3),#VALUE!,SUM(E15:P15))</f>
        <v>347748457.53200006</v>
      </c>
      <c r="R15" s="385"/>
      <c r="S15" s="319">
        <f>SUM(S4:S14)</f>
        <v>66000000</v>
      </c>
      <c r="T15" s="319">
        <f>SUM(T4:T14)</f>
        <v>281748457.53199983</v>
      </c>
      <c r="U15" s="399">
        <f>SUM(S15:T15)</f>
        <v>347748457.53199983</v>
      </c>
    </row>
    <row r="16" spans="1:24" ht="12.75" customHeight="1" thickTop="1">
      <c r="A16" s="388"/>
      <c r="B16" s="385"/>
      <c r="C16" s="385"/>
      <c r="D16" s="385"/>
      <c r="E16" s="322"/>
      <c r="F16" s="322"/>
      <c r="G16" s="322"/>
      <c r="H16" s="322"/>
      <c r="I16" s="322"/>
      <c r="J16" s="322"/>
      <c r="K16" s="322"/>
      <c r="L16" s="322"/>
      <c r="M16" s="322"/>
      <c r="N16" s="322"/>
      <c r="O16" s="322"/>
      <c r="P16" s="322"/>
      <c r="Q16" s="400"/>
      <c r="R16" s="385"/>
      <c r="S16" s="322"/>
      <c r="T16" s="322"/>
      <c r="U16" s="399"/>
    </row>
    <row r="17" spans="1:21" ht="12.75" customHeight="1">
      <c r="A17" s="388"/>
      <c r="B17" s="385"/>
      <c r="C17" s="385"/>
      <c r="D17" s="385"/>
      <c r="E17" s="322"/>
      <c r="F17" s="322"/>
      <c r="G17" s="322"/>
      <c r="H17" s="322"/>
      <c r="I17" s="322"/>
      <c r="J17" s="322"/>
      <c r="K17" s="322"/>
      <c r="L17" s="322"/>
      <c r="M17" s="322"/>
      <c r="N17" s="322"/>
      <c r="O17" s="322"/>
      <c r="P17" s="322"/>
      <c r="Q17" s="400"/>
      <c r="R17" s="385"/>
      <c r="S17" s="322"/>
      <c r="T17" s="322"/>
      <c r="U17" s="399"/>
    </row>
    <row r="18" spans="1:21" ht="12.75" customHeight="1">
      <c r="A18" s="388"/>
      <c r="B18" s="401" t="s">
        <v>535</v>
      </c>
      <c r="C18" s="385"/>
      <c r="D18" s="385"/>
      <c r="E18" s="402"/>
      <c r="F18" s="402"/>
      <c r="G18" s="402"/>
      <c r="H18" s="402"/>
      <c r="I18" s="402"/>
      <c r="J18" s="402"/>
      <c r="K18" s="402"/>
      <c r="L18" s="402"/>
      <c r="M18" s="402"/>
      <c r="N18" s="402"/>
      <c r="O18" s="402"/>
      <c r="P18" s="402"/>
      <c r="Q18" s="395">
        <f t="shared" ref="Q18:Q20" si="5">SUM(E18:P18)</f>
        <v>0</v>
      </c>
      <c r="R18" s="385"/>
      <c r="S18" s="322"/>
      <c r="T18" s="322"/>
      <c r="U18" s="399"/>
    </row>
    <row r="19" spans="1:21" ht="12.75" customHeight="1">
      <c r="A19" s="388"/>
      <c r="B19" s="401" t="s">
        <v>536</v>
      </c>
      <c r="C19" s="385"/>
      <c r="D19" s="385"/>
      <c r="E19" s="322"/>
      <c r="F19" s="322"/>
      <c r="G19" s="322"/>
      <c r="H19" s="322"/>
      <c r="I19" s="322"/>
      <c r="J19" s="322"/>
      <c r="K19" s="322"/>
      <c r="L19" s="322"/>
      <c r="M19" s="322"/>
      <c r="N19" s="322"/>
      <c r="O19" s="322"/>
      <c r="P19" s="322"/>
      <c r="Q19" s="395">
        <f t="shared" si="5"/>
        <v>0</v>
      </c>
      <c r="R19" s="385"/>
      <c r="S19" s="322"/>
      <c r="T19" s="322"/>
      <c r="U19" s="399"/>
    </row>
    <row r="20" spans="1:21" ht="12.75" customHeight="1">
      <c r="A20" s="388"/>
      <c r="B20" s="401" t="s">
        <v>537</v>
      </c>
      <c r="C20" s="385"/>
      <c r="D20" s="385"/>
      <c r="E20" s="322"/>
      <c r="F20" s="322"/>
      <c r="G20" s="322"/>
      <c r="H20" s="322"/>
      <c r="I20" s="322"/>
      <c r="J20" s="322"/>
      <c r="K20" s="322"/>
      <c r="L20" s="322"/>
      <c r="M20" s="322"/>
      <c r="N20" s="322"/>
      <c r="O20" s="322"/>
      <c r="P20" s="322"/>
      <c r="Q20" s="395">
        <f t="shared" si="5"/>
        <v>0</v>
      </c>
      <c r="R20" s="385"/>
      <c r="S20" s="322"/>
      <c r="T20" s="322"/>
      <c r="U20" s="399"/>
    </row>
    <row r="21" spans="1:21" ht="12.75" customHeight="1">
      <c r="A21" s="388"/>
      <c r="B21" s="401" t="s">
        <v>538</v>
      </c>
      <c r="C21" s="385"/>
      <c r="D21" s="385"/>
      <c r="E21" s="319">
        <f>SUM(E18:E20)</f>
        <v>0</v>
      </c>
      <c r="F21" s="319">
        <f t="shared" ref="F21:Q21" si="6">SUM(F18:F20)</f>
        <v>0</v>
      </c>
      <c r="G21" s="319">
        <f t="shared" si="6"/>
        <v>0</v>
      </c>
      <c r="H21" s="319">
        <f t="shared" si="6"/>
        <v>0</v>
      </c>
      <c r="I21" s="319">
        <f t="shared" si="6"/>
        <v>0</v>
      </c>
      <c r="J21" s="319">
        <f t="shared" si="6"/>
        <v>0</v>
      </c>
      <c r="K21" s="319">
        <f t="shared" si="6"/>
        <v>0</v>
      </c>
      <c r="L21" s="319">
        <f t="shared" si="6"/>
        <v>0</v>
      </c>
      <c r="M21" s="319">
        <f t="shared" si="6"/>
        <v>0</v>
      </c>
      <c r="N21" s="319">
        <f t="shared" si="6"/>
        <v>0</v>
      </c>
      <c r="O21" s="319">
        <f t="shared" si="6"/>
        <v>0</v>
      </c>
      <c r="P21" s="319">
        <f t="shared" si="6"/>
        <v>0</v>
      </c>
      <c r="Q21" s="319">
        <f t="shared" si="6"/>
        <v>0</v>
      </c>
      <c r="R21" s="385"/>
      <c r="S21" s="322"/>
      <c r="T21" s="322"/>
      <c r="U21" s="399"/>
    </row>
    <row r="22" spans="1:21" ht="12.75" customHeight="1">
      <c r="A22" s="388"/>
      <c r="B22" s="385"/>
      <c r="C22" s="385"/>
      <c r="D22" s="385"/>
      <c r="E22" s="385"/>
      <c r="F22" s="385"/>
      <c r="G22" s="385"/>
      <c r="H22" s="385"/>
      <c r="I22" s="385"/>
      <c r="J22" s="385"/>
      <c r="K22" s="385"/>
      <c r="L22" s="385"/>
      <c r="M22" s="385"/>
      <c r="N22" s="385"/>
      <c r="O22" s="385"/>
      <c r="P22" s="385"/>
      <c r="Q22" s="403"/>
      <c r="R22" s="385"/>
      <c r="S22" s="385"/>
    </row>
    <row r="23" spans="1:21" ht="12.75" customHeight="1">
      <c r="A23" s="404"/>
      <c r="B23" s="385" t="s">
        <v>495</v>
      </c>
      <c r="C23" s="385"/>
      <c r="D23" s="385"/>
      <c r="E23" s="405">
        <f>'Billed Usage'!D114</f>
        <v>50740502.950000003</v>
      </c>
      <c r="F23" s="405">
        <f>'Billed Usage'!E114</f>
        <v>8307876.21</v>
      </c>
      <c r="G23" s="405">
        <f>'Billed Usage'!F114</f>
        <v>26877721.510000002</v>
      </c>
      <c r="H23" s="405">
        <f>'Billed Usage'!G114</f>
        <v>29625124.136</v>
      </c>
      <c r="I23" s="405">
        <f>'Billed Usage'!H114</f>
        <v>28032034.600000001</v>
      </c>
      <c r="J23" s="405">
        <f>'Billed Usage'!I114</f>
        <v>28217552.440000001</v>
      </c>
      <c r="K23" s="405">
        <f>'Billed Usage'!J114</f>
        <v>28623776.16</v>
      </c>
      <c r="L23" s="405">
        <f>'Billed Usage'!K114</f>
        <v>29683231</v>
      </c>
      <c r="M23" s="405">
        <f>'Billed Usage'!L114</f>
        <v>30829991.59</v>
      </c>
      <c r="N23" s="405">
        <f>'Billed Usage'!M114</f>
        <v>28828662.440000001</v>
      </c>
      <c r="O23" s="405">
        <f>'Billed Usage'!N114</f>
        <v>29629146.309999999</v>
      </c>
      <c r="P23" s="405">
        <f>'Billed Usage'!O114</f>
        <v>28365561.785999998</v>
      </c>
      <c r="Q23" s="395">
        <f>SUM(E23:P23)</f>
        <v>347761181.13200003</v>
      </c>
      <c r="R23" s="385"/>
      <c r="S23" s="385"/>
      <c r="T23" s="385"/>
    </row>
    <row r="24" spans="1:21" ht="12.75" customHeight="1">
      <c r="A24" s="404"/>
      <c r="B24" s="385" t="s">
        <v>496</v>
      </c>
      <c r="C24" s="385"/>
      <c r="D24" s="385"/>
      <c r="E24" s="405">
        <f>'Unbilled Usage '!E22</f>
        <v>-29252762</v>
      </c>
      <c r="F24" s="405">
        <f>'Unbilled Usage '!F22</f>
        <v>-24195086</v>
      </c>
      <c r="G24" s="405">
        <f>'Unbilled Usage '!G22</f>
        <v>-26879543</v>
      </c>
      <c r="H24" s="405">
        <f>'Unbilled Usage '!H22</f>
        <v>-29650933</v>
      </c>
      <c r="I24" s="405">
        <f>'Unbilled Usage '!I22</f>
        <v>-28032034</v>
      </c>
      <c r="J24" s="405">
        <f>'Unbilled Usage '!J22</f>
        <v>-28217552</v>
      </c>
      <c r="K24" s="405">
        <f>'Unbilled Usage '!K22</f>
        <v>-28623775</v>
      </c>
      <c r="L24" s="405">
        <f>'Unbilled Usage '!L22</f>
        <v>-29683230</v>
      </c>
      <c r="M24" s="405">
        <f>'Unbilled Usage '!M22</f>
        <v>-30829991</v>
      </c>
      <c r="N24" s="405">
        <f>'Unbilled Usage '!N22</f>
        <v>-28828662</v>
      </c>
      <c r="O24" s="405">
        <f>'Unbilled Usage '!O22</f>
        <v>-29629146</v>
      </c>
      <c r="P24" s="405">
        <f>'Unbilled Usage '!P22</f>
        <v>-28412215</v>
      </c>
      <c r="Q24" s="395">
        <f>SUM(E24:P24)</f>
        <v>-342234929</v>
      </c>
      <c r="R24" s="385"/>
      <c r="S24" s="385"/>
      <c r="T24" s="385"/>
    </row>
    <row r="25" spans="1:21" ht="12.75" customHeight="1">
      <c r="A25" s="404"/>
      <c r="B25" s="385" t="s">
        <v>497</v>
      </c>
      <c r="C25" s="385"/>
      <c r="D25" s="385"/>
      <c r="E25" s="405">
        <f>'Unbilled Usage '!E21</f>
        <v>24195086</v>
      </c>
      <c r="F25" s="405">
        <f>'Unbilled Usage '!F21</f>
        <v>26879543</v>
      </c>
      <c r="G25" s="405">
        <f>'Unbilled Usage '!G21</f>
        <v>29650933</v>
      </c>
      <c r="H25" s="405">
        <f>'Unbilled Usage '!H21</f>
        <v>28032034</v>
      </c>
      <c r="I25" s="405">
        <f>'Unbilled Usage '!I21</f>
        <v>28217552</v>
      </c>
      <c r="J25" s="405">
        <f>'Unbilled Usage '!J21</f>
        <v>28611052</v>
      </c>
      <c r="K25" s="405">
        <f>'Unbilled Usage '!K21</f>
        <v>29683230</v>
      </c>
      <c r="L25" s="405">
        <f>'Unbilled Usage '!L21</f>
        <v>30829991</v>
      </c>
      <c r="M25" s="405">
        <f>'Unbilled Usage '!M21</f>
        <v>28828662</v>
      </c>
      <c r="N25" s="405">
        <f>'Unbilled Usage '!N21</f>
        <v>29629146</v>
      </c>
      <c r="O25" s="405">
        <f>'Unbilled Usage '!O21</f>
        <v>28412215</v>
      </c>
      <c r="P25" s="405">
        <f>'Unbilled Usage '!P21</f>
        <v>29252762</v>
      </c>
      <c r="Q25" s="395">
        <f>SUM(E25:P25)</f>
        <v>342222206</v>
      </c>
      <c r="R25" s="385"/>
      <c r="S25" s="385"/>
      <c r="T25" s="385"/>
    </row>
    <row r="26" spans="1:21" ht="12.75" customHeight="1">
      <c r="A26" s="388"/>
      <c r="B26" s="385" t="s">
        <v>539</v>
      </c>
      <c r="C26" s="385"/>
      <c r="D26" s="385"/>
      <c r="E26" s="406">
        <f t="shared" ref="E26:P26" si="7">SUM(E23:E25)</f>
        <v>45682826.950000003</v>
      </c>
      <c r="F26" s="406">
        <f t="shared" si="7"/>
        <v>10992333.210000001</v>
      </c>
      <c r="G26" s="406">
        <f t="shared" si="7"/>
        <v>29649111.510000002</v>
      </c>
      <c r="H26" s="406">
        <f t="shared" si="7"/>
        <v>28006225.136</v>
      </c>
      <c r="I26" s="406">
        <f t="shared" si="7"/>
        <v>28217552.600000001</v>
      </c>
      <c r="J26" s="406">
        <f t="shared" si="7"/>
        <v>28611052.440000001</v>
      </c>
      <c r="K26" s="406">
        <f t="shared" si="7"/>
        <v>29683231.16</v>
      </c>
      <c r="L26" s="406">
        <f t="shared" si="7"/>
        <v>30829992</v>
      </c>
      <c r="M26" s="406">
        <f t="shared" si="7"/>
        <v>28828662.59</v>
      </c>
      <c r="N26" s="406">
        <f t="shared" si="7"/>
        <v>29629146.440000001</v>
      </c>
      <c r="O26" s="406">
        <f t="shared" si="7"/>
        <v>28412215.309999999</v>
      </c>
      <c r="P26" s="406">
        <f t="shared" si="7"/>
        <v>29206108.785999998</v>
      </c>
      <c r="Q26" s="406">
        <f>SUM(Q23:Q25)</f>
        <v>347748458.13200003</v>
      </c>
      <c r="R26" s="385"/>
      <c r="S26" s="385"/>
      <c r="T26" s="385"/>
    </row>
    <row r="27" spans="1:21" ht="12.75" customHeight="1">
      <c r="A27" s="388"/>
      <c r="B27" s="407" t="s">
        <v>499</v>
      </c>
      <c r="C27" s="407"/>
      <c r="D27" s="407"/>
      <c r="E27" s="394">
        <f>E15-E19-E26-E28</f>
        <v>5600531.0000000037</v>
      </c>
      <c r="F27" s="394">
        <f>F15-F19-F26-F28</f>
        <v>-1821.4900000020862</v>
      </c>
      <c r="G27" s="394">
        <f t="shared" ref="G27:P27" si="8">G15-G19-G26-G28</f>
        <v>-25808.863999996334</v>
      </c>
      <c r="H27" s="394">
        <f>H15-H19-H26-H28</f>
        <v>0.60000000149011612</v>
      </c>
      <c r="I27" s="394">
        <f t="shared" si="8"/>
        <v>0.43999999761581421</v>
      </c>
      <c r="J27" s="394">
        <f t="shared" si="8"/>
        <v>0.55999999865889549</v>
      </c>
      <c r="K27" s="394">
        <f t="shared" si="8"/>
        <v>1</v>
      </c>
      <c r="L27" s="394">
        <f t="shared" si="8"/>
        <v>0.58999999985098839</v>
      </c>
      <c r="M27" s="394">
        <f t="shared" si="8"/>
        <v>0.43999999389052391</v>
      </c>
      <c r="N27" s="394">
        <f t="shared" si="8"/>
        <v>0.30999999865889549</v>
      </c>
      <c r="O27" s="394">
        <f t="shared" si="8"/>
        <v>-46653.21400000155</v>
      </c>
      <c r="P27" s="394">
        <f t="shared" si="8"/>
        <v>0.16000000014901161</v>
      </c>
      <c r="Q27" s="395">
        <f>SUM(E27:P27)</f>
        <v>5526251.5319999941</v>
      </c>
      <c r="R27" s="385"/>
      <c r="S27" s="385"/>
      <c r="T27" s="385"/>
    </row>
    <row r="28" spans="1:21" ht="12.75" customHeight="1">
      <c r="A28" s="388"/>
      <c r="B28" s="407" t="s">
        <v>500</v>
      </c>
      <c r="C28" s="407"/>
      <c r="D28" s="407"/>
      <c r="E28" s="394">
        <f>-(E23+E24)</f>
        <v>-21487740.950000003</v>
      </c>
      <c r="F28" s="394">
        <f>-(F23+F24)</f>
        <v>15887209.789999999</v>
      </c>
      <c r="G28" s="394">
        <f>-(G23+G24)</f>
        <v>1821.4899999983609</v>
      </c>
      <c r="H28" s="394">
        <f>-(H23+H24)</f>
        <v>25808.86400000006</v>
      </c>
      <c r="I28" s="394">
        <f t="shared" ref="I28:P28" si="9">-(I23+I24)</f>
        <v>-0.60000000149011612</v>
      </c>
      <c r="J28" s="394">
        <f t="shared" si="9"/>
        <v>-0.44000000134110451</v>
      </c>
      <c r="K28" s="394">
        <f t="shared" si="9"/>
        <v>-1.1600000001490116</v>
      </c>
      <c r="L28" s="394">
        <f t="shared" si="9"/>
        <v>-1</v>
      </c>
      <c r="M28" s="394">
        <f t="shared" si="9"/>
        <v>-0.58999999985098839</v>
      </c>
      <c r="N28" s="394">
        <f t="shared" si="9"/>
        <v>-0.44000000134110451</v>
      </c>
      <c r="O28" s="394">
        <f t="shared" si="9"/>
        <v>-0.30999999865889549</v>
      </c>
      <c r="P28" s="394">
        <f t="shared" si="9"/>
        <v>46653.21400000155</v>
      </c>
      <c r="Q28" s="395">
        <f>SUM(E28:P28)</f>
        <v>-5526252.1320000067</v>
      </c>
      <c r="R28" s="385"/>
      <c r="S28" s="385"/>
      <c r="T28" s="385"/>
    </row>
    <row r="29" spans="1:21" ht="12.75" customHeight="1">
      <c r="A29" s="388"/>
      <c r="B29" s="407" t="s">
        <v>540</v>
      </c>
      <c r="C29" s="407"/>
      <c r="D29" s="407"/>
      <c r="E29" s="394">
        <f>E21-E18</f>
        <v>0</v>
      </c>
      <c r="F29" s="394">
        <f t="shared" ref="F29" si="10">F21-F18</f>
        <v>0</v>
      </c>
      <c r="G29" s="394">
        <v>0</v>
      </c>
      <c r="H29" s="394">
        <v>0</v>
      </c>
      <c r="I29" s="394">
        <v>0</v>
      </c>
      <c r="J29" s="394">
        <v>0</v>
      </c>
      <c r="K29" s="394">
        <v>0</v>
      </c>
      <c r="L29" s="394">
        <v>0</v>
      </c>
      <c r="M29" s="394">
        <v>0</v>
      </c>
      <c r="N29" s="394">
        <v>0</v>
      </c>
      <c r="O29" s="394">
        <v>0</v>
      </c>
      <c r="P29" s="394">
        <v>0</v>
      </c>
      <c r="Q29" s="395">
        <f>SUM(E29:P29)</f>
        <v>0</v>
      </c>
      <c r="R29" s="385"/>
      <c r="S29" s="385"/>
      <c r="T29" s="385"/>
    </row>
    <row r="30" spans="1:21" ht="15.75" thickBot="1">
      <c r="A30" s="388"/>
      <c r="B30" s="407" t="s">
        <v>502</v>
      </c>
      <c r="C30" s="407"/>
      <c r="D30" s="407"/>
      <c r="E30" s="319">
        <f>SUM(E26:E29)</f>
        <v>29795617</v>
      </c>
      <c r="F30" s="319">
        <f t="shared" ref="F30:P30" si="11">SUM(F26:F29)</f>
        <v>26877721.509999998</v>
      </c>
      <c r="G30" s="319">
        <f t="shared" si="11"/>
        <v>29625124.136000004</v>
      </c>
      <c r="H30" s="319">
        <f t="shared" si="11"/>
        <v>28032034.600000001</v>
      </c>
      <c r="I30" s="319">
        <f t="shared" si="11"/>
        <v>28217552.439999998</v>
      </c>
      <c r="J30" s="319">
        <f t="shared" si="11"/>
        <v>28611052.559999999</v>
      </c>
      <c r="K30" s="319">
        <f t="shared" si="11"/>
        <v>29683231</v>
      </c>
      <c r="L30" s="319">
        <f t="shared" si="11"/>
        <v>30829991.59</v>
      </c>
      <c r="M30" s="319">
        <f t="shared" si="11"/>
        <v>28828662.439999994</v>
      </c>
      <c r="N30" s="319">
        <f t="shared" si="11"/>
        <v>29629146.309999999</v>
      </c>
      <c r="O30" s="319">
        <f t="shared" si="11"/>
        <v>28365561.785999998</v>
      </c>
      <c r="P30" s="319">
        <f t="shared" si="11"/>
        <v>29252762.16</v>
      </c>
      <c r="Q30" s="408">
        <f>SUM(Q26:Q29)</f>
        <v>347748457.53200001</v>
      </c>
      <c r="R30" s="385"/>
      <c r="S30" s="386"/>
      <c r="T30" s="387"/>
    </row>
    <row r="31" spans="1:21" ht="15.75" thickTop="1">
      <c r="A31" s="388"/>
      <c r="B31" s="409"/>
      <c r="C31" s="409"/>
      <c r="D31" s="409"/>
      <c r="E31" s="410"/>
      <c r="F31" s="410"/>
      <c r="G31" s="410"/>
      <c r="H31" s="410"/>
      <c r="I31" s="410"/>
      <c r="J31" s="410"/>
      <c r="K31" s="410"/>
      <c r="L31" s="410"/>
      <c r="M31" s="410"/>
      <c r="N31" s="410"/>
      <c r="O31" s="410"/>
      <c r="P31" s="410"/>
      <c r="Q31" s="410"/>
      <c r="R31" s="385"/>
      <c r="S31" s="385"/>
      <c r="T31" s="385"/>
    </row>
    <row r="32" spans="1:21">
      <c r="A32" s="411" t="s">
        <v>541</v>
      </c>
      <c r="B32" s="385"/>
      <c r="C32" s="411"/>
      <c r="D32" s="411"/>
      <c r="E32" s="412"/>
      <c r="F32" s="412"/>
      <c r="G32" s="412"/>
      <c r="H32" s="412"/>
      <c r="I32" s="412"/>
      <c r="J32" s="412"/>
      <c r="K32" s="412"/>
      <c r="L32" s="412"/>
      <c r="M32" s="412"/>
      <c r="N32" s="412"/>
      <c r="O32" s="412"/>
      <c r="P32" s="412"/>
      <c r="Q32" s="412"/>
      <c r="R32" s="385"/>
      <c r="S32" s="385"/>
      <c r="T32" s="385"/>
    </row>
    <row r="33" spans="1:24" ht="12.75" customHeight="1">
      <c r="A33" s="413">
        <v>1</v>
      </c>
      <c r="B33" s="414"/>
      <c r="C33" s="388"/>
      <c r="D33" s="388"/>
      <c r="E33" s="415">
        <v>31574724.140000001</v>
      </c>
      <c r="F33" s="415">
        <v>29605981.989999998</v>
      </c>
      <c r="G33" s="415">
        <v>33964277.359999999</v>
      </c>
      <c r="H33" s="415">
        <v>33484789.199999999</v>
      </c>
      <c r="I33" s="415">
        <v>47512321.670000002</v>
      </c>
      <c r="J33" s="415">
        <v>35258458.939999998</v>
      </c>
      <c r="K33" s="415">
        <v>35881209</v>
      </c>
      <c r="L33" s="415">
        <v>39449721.630000003</v>
      </c>
      <c r="M33" s="415">
        <v>34381779.460000001</v>
      </c>
      <c r="N33" s="415">
        <v>33110274.43</v>
      </c>
      <c r="O33" s="415">
        <v>23595477.739999998</v>
      </c>
      <c r="P33" s="415">
        <v>30592033.960000001</v>
      </c>
      <c r="Q33" s="416">
        <f>SUM(E33:P33)</f>
        <v>408411049.51999998</v>
      </c>
      <c r="R33" s="385"/>
      <c r="S33" s="399">
        <f>Q33/8760/1000</f>
        <v>46.622265926940635</v>
      </c>
      <c r="T33" s="385"/>
      <c r="W33">
        <v>368011885.97000003</v>
      </c>
      <c r="X33" s="10">
        <f t="shared" ref="X33" si="12">Q33-W33</f>
        <v>40399163.549999952</v>
      </c>
    </row>
    <row r="34" spans="1:24" ht="12.75" customHeight="1">
      <c r="A34" s="413"/>
      <c r="B34" s="414"/>
      <c r="C34" s="414"/>
      <c r="D34" s="414"/>
      <c r="E34" s="415"/>
      <c r="F34" s="415"/>
      <c r="G34" s="415"/>
      <c r="H34" s="415"/>
      <c r="I34" s="415"/>
      <c r="J34" s="415"/>
      <c r="K34" s="415"/>
      <c r="L34" s="415"/>
      <c r="M34" s="415"/>
      <c r="N34" s="415"/>
      <c r="O34" s="415"/>
      <c r="P34" s="415"/>
      <c r="Q34" s="416">
        <f>SUM(E34:P34)</f>
        <v>0</v>
      </c>
      <c r="R34" s="385"/>
      <c r="S34" s="399">
        <f>Q34/8760/1000</f>
        <v>0</v>
      </c>
      <c r="T34" s="385"/>
    </row>
    <row r="35" spans="1:24" ht="12.75" customHeight="1" thickBot="1">
      <c r="A35" s="417" t="s">
        <v>542</v>
      </c>
      <c r="B35" s="414"/>
      <c r="C35" s="414"/>
      <c r="D35" s="414"/>
      <c r="E35" s="316">
        <f t="shared" ref="E35:P35" si="13">E33-E34</f>
        <v>31574724.140000001</v>
      </c>
      <c r="F35" s="316">
        <f t="shared" si="13"/>
        <v>29605981.989999998</v>
      </c>
      <c r="G35" s="316">
        <f t="shared" si="13"/>
        <v>33964277.359999999</v>
      </c>
      <c r="H35" s="316">
        <f t="shared" si="13"/>
        <v>33484789.199999999</v>
      </c>
      <c r="I35" s="316">
        <f t="shared" si="13"/>
        <v>47512321.670000002</v>
      </c>
      <c r="J35" s="316">
        <f t="shared" si="13"/>
        <v>35258458.939999998</v>
      </c>
      <c r="K35" s="316">
        <f t="shared" si="13"/>
        <v>35881209</v>
      </c>
      <c r="L35" s="316">
        <f t="shared" si="13"/>
        <v>39449721.630000003</v>
      </c>
      <c r="M35" s="316">
        <f t="shared" si="13"/>
        <v>34381779.460000001</v>
      </c>
      <c r="N35" s="316">
        <f t="shared" si="13"/>
        <v>33110274.43</v>
      </c>
      <c r="O35" s="316">
        <f t="shared" si="13"/>
        <v>23595477.739999998</v>
      </c>
      <c r="P35" s="316">
        <f t="shared" si="13"/>
        <v>30592033.960000001</v>
      </c>
      <c r="Q35" s="318">
        <f>IF(ROUND(SUM(E35:P35),3)&lt;&gt;ROUND(Q33-Q34,3),#VALUE!,SUM(E35:P35))</f>
        <v>408411049.51999998</v>
      </c>
      <c r="R35" s="385"/>
      <c r="S35" s="399">
        <f>Q35/8760/1000</f>
        <v>46.622265926940635</v>
      </c>
      <c r="T35" s="385"/>
    </row>
    <row r="36" spans="1:24" ht="15.75" thickTop="1">
      <c r="A36" s="388"/>
      <c r="B36" s="418"/>
      <c r="C36" s="418"/>
      <c r="D36" s="418"/>
      <c r="E36" s="410"/>
      <c r="F36" s="410"/>
      <c r="G36" s="410"/>
      <c r="H36" s="410"/>
      <c r="I36" s="410"/>
      <c r="J36" s="410"/>
      <c r="K36" s="410"/>
      <c r="L36" s="410"/>
      <c r="M36" s="410"/>
      <c r="N36" s="410"/>
      <c r="O36" s="410"/>
      <c r="P36" s="410"/>
      <c r="Q36" s="410"/>
      <c r="R36" s="385"/>
      <c r="S36" s="385"/>
      <c r="T36" s="385"/>
    </row>
    <row r="37" spans="1:24">
      <c r="A37" s="385"/>
      <c r="B37" s="385" t="s">
        <v>495</v>
      </c>
      <c r="C37" s="385"/>
      <c r="D37" s="385"/>
      <c r="E37" s="405">
        <f>'Billed Usage'!D115</f>
        <v>30592033.960000001</v>
      </c>
      <c r="F37" s="405">
        <f>'Billed Usage'!E115</f>
        <v>31574724.140000001</v>
      </c>
      <c r="G37" s="405">
        <f>'Billed Usage'!F115</f>
        <v>29605981.989999998</v>
      </c>
      <c r="H37" s="405">
        <f>'Billed Usage'!G115</f>
        <v>33964277.359999999</v>
      </c>
      <c r="I37" s="405">
        <f>'Billed Usage'!H115</f>
        <v>33484789.199999999</v>
      </c>
      <c r="J37" s="405">
        <f>'Billed Usage'!I115</f>
        <v>47512321.670000002</v>
      </c>
      <c r="K37" s="405">
        <f>'Billed Usage'!J115</f>
        <v>31819154.469999999</v>
      </c>
      <c r="L37" s="405">
        <f>'Billed Usage'!K115</f>
        <v>35881209</v>
      </c>
      <c r="M37" s="405">
        <f>'Billed Usage'!L115</f>
        <v>39449721.630000003</v>
      </c>
      <c r="N37" s="405">
        <f>'Billed Usage'!M115</f>
        <v>34381779.460000001</v>
      </c>
      <c r="O37" s="405">
        <f>'Billed Usage'!N115</f>
        <v>33110274.43</v>
      </c>
      <c r="P37" s="405">
        <f>'Billed Usage'!O115</f>
        <v>23595477.739999998</v>
      </c>
      <c r="Q37" s="395">
        <f>SUM(E37:P37)</f>
        <v>404971745.04999995</v>
      </c>
      <c r="R37" s="385"/>
      <c r="S37" s="385"/>
      <c r="T37" s="385"/>
    </row>
    <row r="38" spans="1:24">
      <c r="A38" s="385"/>
      <c r="B38" s="385" t="s">
        <v>496</v>
      </c>
      <c r="C38" s="385"/>
      <c r="D38" s="385"/>
      <c r="E38" s="405">
        <f>'Unbilled Usage '!E25</f>
        <v>-30592034</v>
      </c>
      <c r="F38" s="405">
        <f>'Unbilled Usage '!F25</f>
        <v>-26121123</v>
      </c>
      <c r="G38" s="405">
        <f>'Unbilled Usage '!G25</f>
        <v>-29605982</v>
      </c>
      <c r="H38" s="405">
        <f>'Unbilled Usage '!H25</f>
        <v>-33964277</v>
      </c>
      <c r="I38" s="405">
        <f>'Unbilled Usage '!I25</f>
        <v>-33484789</v>
      </c>
      <c r="J38" s="405">
        <f>'Unbilled Usage '!J25</f>
        <v>-47512322</v>
      </c>
      <c r="K38" s="405">
        <f>'Unbilled Usage '!K25</f>
        <v>-31819154</v>
      </c>
      <c r="L38" s="405">
        <f>'Unbilled Usage '!L25</f>
        <v>-35881209</v>
      </c>
      <c r="M38" s="405">
        <f>'Unbilled Usage '!M25</f>
        <v>-39449722</v>
      </c>
      <c r="N38" s="405">
        <f>'Unbilled Usage '!N25</f>
        <v>-34381779</v>
      </c>
      <c r="O38" s="405">
        <f>'Unbilled Usage '!O25</f>
        <v>-33110274</v>
      </c>
      <c r="P38" s="405">
        <f>'Unbilled Usage '!P25</f>
        <v>-23595478</v>
      </c>
      <c r="Q38" s="395">
        <f>SUM(E38:P38)</f>
        <v>-399518143</v>
      </c>
      <c r="R38" s="385"/>
      <c r="S38" s="385"/>
      <c r="T38" s="385"/>
    </row>
    <row r="39" spans="1:24">
      <c r="A39" s="385"/>
      <c r="B39" s="385" t="s">
        <v>497</v>
      </c>
      <c r="C39" s="385"/>
      <c r="D39" s="385"/>
      <c r="E39" s="405">
        <f>'Unbilled Usage '!E24</f>
        <v>26121123</v>
      </c>
      <c r="F39" s="405">
        <f>'Unbilled Usage '!F24</f>
        <v>29605982</v>
      </c>
      <c r="G39" s="405">
        <f>'Unbilled Usage '!G24</f>
        <v>33964277</v>
      </c>
      <c r="H39" s="405">
        <f>'Unbilled Usage '!H24</f>
        <v>33484789</v>
      </c>
      <c r="I39" s="405">
        <f>'Unbilled Usage '!I24</f>
        <v>47512322</v>
      </c>
      <c r="J39" s="405">
        <f>'Unbilled Usage '!J24</f>
        <v>35258459</v>
      </c>
      <c r="K39" s="405">
        <f>'Unbilled Usage '!K24</f>
        <v>35881209</v>
      </c>
      <c r="L39" s="405">
        <f>'Unbilled Usage '!L24</f>
        <v>39449722</v>
      </c>
      <c r="M39" s="405">
        <f>'Unbilled Usage '!M24</f>
        <v>34381779</v>
      </c>
      <c r="N39" s="405">
        <f>'Unbilled Usage '!N24</f>
        <v>33110274</v>
      </c>
      <c r="O39" s="405">
        <f>'Unbilled Usage '!O24</f>
        <v>23595478</v>
      </c>
      <c r="P39" s="405">
        <f>'Unbilled Usage '!P24</f>
        <v>30592034</v>
      </c>
      <c r="Q39" s="395">
        <f>SUM(E39:P39)</f>
        <v>402957448</v>
      </c>
      <c r="R39" s="385"/>
      <c r="S39" s="385"/>
      <c r="T39" s="385"/>
    </row>
    <row r="40" spans="1:24">
      <c r="A40" s="385"/>
      <c r="B40" s="385" t="s">
        <v>539</v>
      </c>
      <c r="C40" s="385"/>
      <c r="D40" s="385"/>
      <c r="E40" s="406">
        <f t="shared" ref="E40:Q40" si="14">SUM(E37:E39)</f>
        <v>26121122.960000001</v>
      </c>
      <c r="F40" s="406">
        <f t="shared" si="14"/>
        <v>35059583.140000001</v>
      </c>
      <c r="G40" s="406">
        <f t="shared" si="14"/>
        <v>33964276.989999995</v>
      </c>
      <c r="H40" s="406">
        <f t="shared" si="14"/>
        <v>33484789.359999999</v>
      </c>
      <c r="I40" s="406">
        <f t="shared" si="14"/>
        <v>47512322.200000003</v>
      </c>
      <c r="J40" s="406">
        <f t="shared" si="14"/>
        <v>35258458.670000002</v>
      </c>
      <c r="K40" s="406">
        <f t="shared" si="14"/>
        <v>35881209.469999999</v>
      </c>
      <c r="L40" s="406">
        <f t="shared" si="14"/>
        <v>39449722</v>
      </c>
      <c r="M40" s="406">
        <f t="shared" si="14"/>
        <v>34381778.630000003</v>
      </c>
      <c r="N40" s="406">
        <f t="shared" si="14"/>
        <v>33110274.460000001</v>
      </c>
      <c r="O40" s="406">
        <f t="shared" si="14"/>
        <v>23595478.43</v>
      </c>
      <c r="P40" s="406">
        <f t="shared" si="14"/>
        <v>30592033.739999998</v>
      </c>
      <c r="Q40" s="406">
        <f t="shared" si="14"/>
        <v>408411050.04999995</v>
      </c>
      <c r="R40" s="385"/>
      <c r="S40" s="385"/>
      <c r="T40" s="385"/>
    </row>
    <row r="41" spans="1:24">
      <c r="A41" s="407"/>
      <c r="B41" s="407" t="s">
        <v>499</v>
      </c>
      <c r="C41" s="407"/>
      <c r="D41" s="419"/>
      <c r="E41" s="405">
        <f>E35-E40-E42</f>
        <v>5453601.1400000006</v>
      </c>
      <c r="F41" s="405">
        <f t="shared" ref="F41:O41" si="15">F35-F40-F42</f>
        <v>-1.0000001639127731E-2</v>
      </c>
      <c r="G41" s="405">
        <f t="shared" si="15"/>
        <v>0.36000000312924385</v>
      </c>
      <c r="H41" s="405">
        <f t="shared" si="15"/>
        <v>0.19999999925494194</v>
      </c>
      <c r="I41" s="405">
        <f t="shared" si="15"/>
        <v>-0.33000000193715096</v>
      </c>
      <c r="J41" s="405">
        <f t="shared" si="15"/>
        <v>-6.0000002384185791E-2</v>
      </c>
      <c r="K41" s="405">
        <f t="shared" si="15"/>
        <v>0</v>
      </c>
      <c r="L41" s="405">
        <f t="shared" si="15"/>
        <v>-0.36999999731779099</v>
      </c>
      <c r="M41" s="405">
        <f t="shared" si="15"/>
        <v>0.46000000089406967</v>
      </c>
      <c r="N41" s="405">
        <f t="shared" si="15"/>
        <v>0.42999999970197678</v>
      </c>
      <c r="O41" s="405">
        <f t="shared" si="15"/>
        <v>-0.26000000163912773</v>
      </c>
      <c r="P41" s="405">
        <f>P35-P40-P42</f>
        <v>-3.9999999105930328E-2</v>
      </c>
      <c r="Q41" s="395">
        <f>SUM(E41:P41)</f>
        <v>5453601.5199999996</v>
      </c>
      <c r="R41" s="385"/>
      <c r="S41" s="385"/>
      <c r="T41" s="385"/>
    </row>
    <row r="42" spans="1:24">
      <c r="A42" s="407"/>
      <c r="B42" s="407" t="s">
        <v>500</v>
      </c>
      <c r="C42" s="407"/>
      <c r="D42" s="419"/>
      <c r="E42" s="273">
        <f>-(E37+E38)</f>
        <v>3.9999999105930328E-2</v>
      </c>
      <c r="F42" s="273">
        <f t="shared" ref="F42:P42" si="16">-(F37+F38)</f>
        <v>-5453601.1400000006</v>
      </c>
      <c r="G42" s="273">
        <f t="shared" si="16"/>
        <v>1.0000001639127731E-2</v>
      </c>
      <c r="H42" s="273">
        <f t="shared" si="16"/>
        <v>-0.35999999940395355</v>
      </c>
      <c r="I42" s="273">
        <f t="shared" si="16"/>
        <v>-0.19999999925494194</v>
      </c>
      <c r="J42" s="273">
        <f t="shared" si="16"/>
        <v>0.32999999821186066</v>
      </c>
      <c r="K42" s="273">
        <f>-(K37+K38)</f>
        <v>-0.4699999988079071</v>
      </c>
      <c r="L42" s="273">
        <f t="shared" si="16"/>
        <v>0</v>
      </c>
      <c r="M42" s="273">
        <f t="shared" si="16"/>
        <v>0.36999999731779099</v>
      </c>
      <c r="N42" s="273">
        <f t="shared" si="16"/>
        <v>-0.46000000089406967</v>
      </c>
      <c r="O42" s="273">
        <f t="shared" si="16"/>
        <v>-0.42999999970197678</v>
      </c>
      <c r="P42" s="273">
        <f t="shared" si="16"/>
        <v>0.26000000163912773</v>
      </c>
      <c r="Q42" s="395">
        <f>SUM(E42:P42)</f>
        <v>-5453602.0500000007</v>
      </c>
      <c r="R42" s="385"/>
      <c r="S42" s="385"/>
      <c r="T42" s="385"/>
    </row>
    <row r="43" spans="1:24" ht="15.75" thickBot="1">
      <c r="A43" s="407"/>
      <c r="B43" s="407" t="s">
        <v>543</v>
      </c>
      <c r="C43" s="407"/>
      <c r="D43" s="407"/>
      <c r="E43" s="319">
        <f t="shared" ref="E43:F43" si="17">SUM(E40:E42)</f>
        <v>31574724.140000001</v>
      </c>
      <c r="F43" s="319">
        <f t="shared" si="17"/>
        <v>29605981.989999995</v>
      </c>
      <c r="G43" s="319">
        <f>SUM(G40:G42)</f>
        <v>33964277.359999999</v>
      </c>
      <c r="H43" s="319">
        <f t="shared" ref="H43:O43" si="18">SUM(H40:H42)</f>
        <v>33484789.199999999</v>
      </c>
      <c r="I43" s="319">
        <f t="shared" si="18"/>
        <v>47512321.670000002</v>
      </c>
      <c r="J43" s="319">
        <f t="shared" si="18"/>
        <v>35258458.939999998</v>
      </c>
      <c r="K43" s="319">
        <f t="shared" si="18"/>
        <v>35881209</v>
      </c>
      <c r="L43" s="319">
        <f t="shared" si="18"/>
        <v>39449721.630000003</v>
      </c>
      <c r="M43" s="319">
        <f t="shared" si="18"/>
        <v>34381779.460000001</v>
      </c>
      <c r="N43" s="319">
        <f t="shared" si="18"/>
        <v>33110274.43</v>
      </c>
      <c r="O43" s="319">
        <f t="shared" si="18"/>
        <v>23595477.739999998</v>
      </c>
      <c r="P43" s="319">
        <f>SUM(P40:P42)</f>
        <v>30592033.960000001</v>
      </c>
      <c r="Q43" s="408">
        <f>SUM(Q40:Q42)</f>
        <v>408411049.51999992</v>
      </c>
      <c r="R43" s="385"/>
      <c r="S43" s="385"/>
      <c r="T43" s="385"/>
    </row>
    <row r="44" spans="1:24" ht="15.75" thickTop="1">
      <c r="A44" s="388"/>
      <c r="B44" s="385"/>
      <c r="C44" s="385"/>
      <c r="D44" s="385"/>
      <c r="E44" s="410">
        <f>E43-E33</f>
        <v>0</v>
      </c>
      <c r="F44" s="410">
        <f t="shared" ref="F44:Q44" si="19">F43-F33</f>
        <v>0</v>
      </c>
      <c r="G44" s="410">
        <f t="shared" si="19"/>
        <v>0</v>
      </c>
      <c r="H44" s="410">
        <f t="shared" si="19"/>
        <v>0</v>
      </c>
      <c r="I44" s="410">
        <f t="shared" si="19"/>
        <v>0</v>
      </c>
      <c r="J44" s="410">
        <f t="shared" si="19"/>
        <v>0</v>
      </c>
      <c r="K44" s="410">
        <f t="shared" si="19"/>
        <v>0</v>
      </c>
      <c r="L44" s="410">
        <f t="shared" si="19"/>
        <v>0</v>
      </c>
      <c r="M44" s="410">
        <f t="shared" si="19"/>
        <v>0</v>
      </c>
      <c r="N44" s="410">
        <f t="shared" si="19"/>
        <v>0</v>
      </c>
      <c r="O44" s="410">
        <f t="shared" si="19"/>
        <v>0</v>
      </c>
      <c r="P44" s="410">
        <f t="shared" si="19"/>
        <v>0</v>
      </c>
      <c r="Q44" s="410">
        <f t="shared" si="19"/>
        <v>0</v>
      </c>
      <c r="R44" s="385"/>
      <c r="S44" s="385"/>
      <c r="T44" s="385"/>
    </row>
    <row r="45" spans="1:24">
      <c r="C45" s="388"/>
      <c r="D45" s="388"/>
      <c r="E45" s="415">
        <v>39743000</v>
      </c>
      <c r="F45" s="415">
        <v>36305000</v>
      </c>
      <c r="G45" s="415">
        <v>38319000</v>
      </c>
      <c r="H45" s="415">
        <v>32765000</v>
      </c>
      <c r="I45" s="415">
        <v>21879000</v>
      </c>
      <c r="J45" s="415">
        <v>32636000</v>
      </c>
      <c r="K45" s="415">
        <v>36072000</v>
      </c>
      <c r="L45" s="415">
        <v>32700000</v>
      </c>
      <c r="M45" s="415">
        <v>35549000</v>
      </c>
      <c r="N45" s="415">
        <v>37671000</v>
      </c>
      <c r="O45" s="415">
        <v>27442000</v>
      </c>
      <c r="P45" s="415">
        <v>39530000</v>
      </c>
      <c r="Q45" s="416">
        <f>SUM(E45:P45)</f>
        <v>410611000</v>
      </c>
      <c r="R45" s="385"/>
      <c r="S45" s="399">
        <f>Q45/(8760-31*24-28*24)/1000</f>
        <v>55.911083877995637</v>
      </c>
      <c r="T45" s="385"/>
    </row>
    <row r="46" spans="1:24">
      <c r="C46" s="388"/>
      <c r="D46" s="388"/>
      <c r="E46" s="415"/>
      <c r="F46" s="415"/>
      <c r="G46" s="415"/>
      <c r="H46" s="415"/>
      <c r="I46" s="415"/>
      <c r="J46" s="415"/>
      <c r="K46" s="415"/>
      <c r="L46" s="415"/>
      <c r="M46" s="415"/>
      <c r="N46" s="415"/>
      <c r="O46" s="415"/>
      <c r="P46" s="415"/>
      <c r="Q46" s="416"/>
      <c r="R46" s="385"/>
      <c r="S46" s="385"/>
      <c r="T46" s="385"/>
    </row>
    <row r="47" spans="1:24">
      <c r="A47" s="407"/>
      <c r="B47" s="407" t="s">
        <v>495</v>
      </c>
      <c r="E47" s="415">
        <f>'Billed Usage'!D27</f>
        <v>39530000</v>
      </c>
      <c r="F47" s="415">
        <f>'Billed Usage'!E27</f>
        <v>39743000</v>
      </c>
      <c r="G47" s="415">
        <f>'Billed Usage'!F27</f>
        <v>36305000</v>
      </c>
      <c r="H47" s="415">
        <f>'Billed Usage'!G27</f>
        <v>38319000</v>
      </c>
      <c r="I47" s="415">
        <f>'Billed Usage'!H27</f>
        <v>32765000</v>
      </c>
      <c r="J47" s="415">
        <f>'Billed Usage'!I27</f>
        <v>21879000</v>
      </c>
      <c r="K47" s="415">
        <f>'Billed Usage'!J27</f>
        <v>34726000</v>
      </c>
      <c r="L47" s="415">
        <f>'Billed Usage'!K27</f>
        <v>36072000</v>
      </c>
      <c r="M47" s="415">
        <f>'Billed Usage'!L27</f>
        <v>32700000</v>
      </c>
      <c r="N47" s="415">
        <f>'Billed Usage'!M27</f>
        <v>35549000</v>
      </c>
      <c r="O47" s="415">
        <f>'Billed Usage'!N27</f>
        <v>37671000</v>
      </c>
      <c r="P47" s="415">
        <f>'Billed Usage'!O27</f>
        <v>27442000</v>
      </c>
      <c r="Q47" s="416">
        <f>SUM(E47:P47)</f>
        <v>412701000</v>
      </c>
      <c r="R47" s="385"/>
      <c r="S47" s="385"/>
      <c r="T47" s="385"/>
    </row>
    <row r="48" spans="1:24">
      <c r="A48" s="407"/>
      <c r="B48" s="407" t="s">
        <v>497</v>
      </c>
      <c r="C48" s="421"/>
      <c r="E48" s="415">
        <f>'Unbilled Usage '!E33</f>
        <v>39743000</v>
      </c>
      <c r="F48" s="415">
        <f>'Unbilled Usage '!F33</f>
        <v>36305000</v>
      </c>
      <c r="G48" s="415">
        <f>'Unbilled Usage '!G33</f>
        <v>38319000</v>
      </c>
      <c r="H48" s="415">
        <f>'Unbilled Usage '!H33</f>
        <v>32765000</v>
      </c>
      <c r="I48" s="415">
        <f>'Unbilled Usage '!I33</f>
        <v>21879000</v>
      </c>
      <c r="J48" s="415">
        <f>'Unbilled Usage '!J33</f>
        <v>32636000</v>
      </c>
      <c r="K48" s="415">
        <f>'Unbilled Usage '!K33</f>
        <v>36072000</v>
      </c>
      <c r="L48" s="415">
        <f>'Unbilled Usage '!L33</f>
        <v>32700000</v>
      </c>
      <c r="M48" s="415">
        <f>'Unbilled Usage '!M33</f>
        <v>35549000</v>
      </c>
      <c r="N48" s="415">
        <f>'Unbilled Usage '!N33</f>
        <v>37671000</v>
      </c>
      <c r="O48" s="415">
        <f>'Unbilled Usage '!O33</f>
        <v>27442000</v>
      </c>
      <c r="P48" s="415">
        <f>'Unbilled Usage '!P33</f>
        <v>39530000</v>
      </c>
      <c r="Q48" s="416">
        <f t="shared" ref="Q48:Q49" si="20">SUM(E48:P48)</f>
        <v>410611000</v>
      </c>
      <c r="R48" s="385"/>
      <c r="S48" s="385"/>
      <c r="T48" s="385"/>
    </row>
    <row r="49" spans="1:24">
      <c r="A49" s="407"/>
      <c r="B49" s="407" t="s">
        <v>496</v>
      </c>
      <c r="E49" s="415">
        <f>'Unbilled Usage '!E34</f>
        <v>-39530000</v>
      </c>
      <c r="F49" s="415">
        <f>'Unbilled Usage '!F34</f>
        <v>-39743000</v>
      </c>
      <c r="G49" s="415">
        <f>'Unbilled Usage '!G34</f>
        <v>-36305000</v>
      </c>
      <c r="H49" s="415">
        <f>'Unbilled Usage '!H34</f>
        <v>-38319000</v>
      </c>
      <c r="I49" s="415">
        <f>'Unbilled Usage '!I34</f>
        <v>-32765000</v>
      </c>
      <c r="J49" s="415">
        <f>'Unbilled Usage '!J34</f>
        <v>-21879000</v>
      </c>
      <c r="K49" s="415">
        <f>'Unbilled Usage '!K34</f>
        <v>-34726000</v>
      </c>
      <c r="L49" s="415">
        <f>'Unbilled Usage '!L34</f>
        <v>-36072000</v>
      </c>
      <c r="M49" s="415">
        <f>'Unbilled Usage '!M34</f>
        <v>-32700000</v>
      </c>
      <c r="N49" s="415">
        <f>'Unbilled Usage '!N34</f>
        <v>-35549000</v>
      </c>
      <c r="O49" s="415">
        <f>'Unbilled Usage '!O34</f>
        <v>-37671000</v>
      </c>
      <c r="P49" s="415">
        <f>'Unbilled Usage '!P34</f>
        <v>-27442000</v>
      </c>
      <c r="Q49" s="416">
        <f t="shared" si="20"/>
        <v>-412701000</v>
      </c>
      <c r="R49" s="385"/>
      <c r="S49" s="385"/>
      <c r="T49" s="385"/>
    </row>
    <row r="50" spans="1:24">
      <c r="A50" s="407"/>
      <c r="B50" s="407" t="s">
        <v>539</v>
      </c>
      <c r="E50" s="406">
        <f t="shared" ref="E50:Q50" si="21">SUM(E47:E49)</f>
        <v>39743000</v>
      </c>
      <c r="F50" s="406">
        <f t="shared" si="21"/>
        <v>36305000</v>
      </c>
      <c r="G50" s="406">
        <f t="shared" si="21"/>
        <v>38319000</v>
      </c>
      <c r="H50" s="406">
        <f t="shared" si="21"/>
        <v>32765000</v>
      </c>
      <c r="I50" s="406">
        <f t="shared" si="21"/>
        <v>21879000</v>
      </c>
      <c r="J50" s="406">
        <f>SUM(J47:J49)</f>
        <v>32636000</v>
      </c>
      <c r="K50" s="406">
        <f t="shared" si="21"/>
        <v>36072000</v>
      </c>
      <c r="L50" s="406">
        <f t="shared" si="21"/>
        <v>32700000</v>
      </c>
      <c r="M50" s="406">
        <f t="shared" si="21"/>
        <v>35549000</v>
      </c>
      <c r="N50" s="406">
        <f t="shared" si="21"/>
        <v>37671000</v>
      </c>
      <c r="O50" s="406">
        <f t="shared" si="21"/>
        <v>27442000</v>
      </c>
      <c r="P50" s="406">
        <f t="shared" si="21"/>
        <v>39530000</v>
      </c>
      <c r="Q50" s="406">
        <f t="shared" si="21"/>
        <v>410611000</v>
      </c>
      <c r="R50" s="385"/>
      <c r="S50" s="385"/>
      <c r="T50" s="385"/>
    </row>
    <row r="51" spans="1:24">
      <c r="A51" s="388"/>
      <c r="B51" s="385"/>
      <c r="C51" s="385"/>
      <c r="D51" s="385"/>
      <c r="E51" s="410">
        <f>E50-E45</f>
        <v>0</v>
      </c>
      <c r="F51" s="410">
        <f t="shared" ref="F51:Q51" si="22">F50-F45</f>
        <v>0</v>
      </c>
      <c r="G51" s="410">
        <f t="shared" si="22"/>
        <v>0</v>
      </c>
      <c r="H51" s="410">
        <f t="shared" si="22"/>
        <v>0</v>
      </c>
      <c r="I51" s="410">
        <f t="shared" si="22"/>
        <v>0</v>
      </c>
      <c r="J51" s="410">
        <f>J50-J45</f>
        <v>0</v>
      </c>
      <c r="K51" s="410">
        <f t="shared" si="22"/>
        <v>0</v>
      </c>
      <c r="L51" s="410">
        <f t="shared" si="22"/>
        <v>0</v>
      </c>
      <c r="M51" s="410">
        <f t="shared" si="22"/>
        <v>0</v>
      </c>
      <c r="N51" s="410">
        <f t="shared" si="22"/>
        <v>0</v>
      </c>
      <c r="O51" s="410">
        <f t="shared" si="22"/>
        <v>0</v>
      </c>
      <c r="P51" s="410">
        <f t="shared" si="22"/>
        <v>0</v>
      </c>
      <c r="Q51" s="410">
        <f t="shared" si="22"/>
        <v>0</v>
      </c>
      <c r="R51" s="385"/>
      <c r="S51" s="385"/>
      <c r="T51" s="385"/>
    </row>
    <row r="52" spans="1:24">
      <c r="A52" s="388"/>
      <c r="B52" s="385"/>
      <c r="C52" s="385"/>
      <c r="D52" s="385"/>
      <c r="E52" s="385"/>
      <c r="F52" s="385"/>
      <c r="G52" s="385"/>
      <c r="H52" s="385"/>
      <c r="I52" s="385"/>
      <c r="J52" s="385"/>
      <c r="K52" s="385"/>
      <c r="L52" s="385"/>
      <c r="M52" s="385"/>
      <c r="N52" s="385"/>
      <c r="O52" s="385"/>
      <c r="P52" s="385"/>
      <c r="Q52" s="388" t="str">
        <f>Q$2</f>
        <v>12-mo Ended</v>
      </c>
      <c r="R52" s="385"/>
      <c r="S52" s="385"/>
      <c r="T52" s="385"/>
    </row>
    <row r="53" spans="1:24">
      <c r="A53" s="391" t="s">
        <v>506</v>
      </c>
      <c r="B53" s="385"/>
      <c r="C53" s="391"/>
      <c r="D53" s="391"/>
      <c r="E53" s="269">
        <f t="shared" ref="E53:P53" si="23">E$3</f>
        <v>202301</v>
      </c>
      <c r="F53" s="269">
        <f t="shared" si="23"/>
        <v>202302</v>
      </c>
      <c r="G53" s="269">
        <f t="shared" si="23"/>
        <v>202303</v>
      </c>
      <c r="H53" s="269">
        <f t="shared" si="23"/>
        <v>202304</v>
      </c>
      <c r="I53" s="269">
        <f t="shared" si="23"/>
        <v>202305</v>
      </c>
      <c r="J53" s="269">
        <f t="shared" si="23"/>
        <v>202306</v>
      </c>
      <c r="K53" s="269">
        <f t="shared" si="23"/>
        <v>202207</v>
      </c>
      <c r="L53" s="269">
        <f t="shared" si="23"/>
        <v>202208</v>
      </c>
      <c r="M53" s="269">
        <f t="shared" si="23"/>
        <v>202209</v>
      </c>
      <c r="N53" s="269">
        <f t="shared" si="23"/>
        <v>202210</v>
      </c>
      <c r="O53" s="269">
        <f t="shared" si="23"/>
        <v>202211</v>
      </c>
      <c r="P53" s="269">
        <f t="shared" si="23"/>
        <v>202212</v>
      </c>
      <c r="Q53" s="388" t="s">
        <v>39</v>
      </c>
      <c r="R53" s="385"/>
      <c r="S53" s="386" t="s">
        <v>507</v>
      </c>
      <c r="T53" s="386" t="s">
        <v>508</v>
      </c>
    </row>
    <row r="54" spans="1:24">
      <c r="A54" s="388">
        <v>1</v>
      </c>
      <c r="B54" s="385"/>
      <c r="C54" s="385"/>
      <c r="D54" s="385"/>
      <c r="E54" s="394">
        <v>11606.89</v>
      </c>
      <c r="F54" s="394">
        <v>11558.94</v>
      </c>
      <c r="G54" s="394">
        <v>11309.49</v>
      </c>
      <c r="H54" s="397">
        <v>11597.05</v>
      </c>
      <c r="I54" s="397">
        <v>11541.24</v>
      </c>
      <c r="J54" s="397">
        <v>11808.77</v>
      </c>
      <c r="K54" s="397">
        <v>11379.92</v>
      </c>
      <c r="L54" s="397">
        <v>11676.46</v>
      </c>
      <c r="M54" s="397">
        <v>11528.25</v>
      </c>
      <c r="N54" s="397">
        <v>11573.33</v>
      </c>
      <c r="O54" s="397">
        <v>11761.33</v>
      </c>
      <c r="P54" s="397">
        <v>11456.83</v>
      </c>
      <c r="Q54" s="395">
        <f>SUM(E54:P54)</f>
        <v>138798.49999999997</v>
      </c>
      <c r="R54" s="385"/>
      <c r="S54" s="422">
        <f>MAX(F54:P54)</f>
        <v>11808.77</v>
      </c>
      <c r="T54" s="269">
        <f t="shared" ref="T54:T64" si="24">INDEX($E$53:$P$53,MATCH(S54,$E54:$P54,0))</f>
        <v>202306</v>
      </c>
      <c r="W54">
        <v>135010.93</v>
      </c>
      <c r="X54" s="10">
        <f>Q54-W54</f>
        <v>3787.5699999999779</v>
      </c>
    </row>
    <row r="55" spans="1:24">
      <c r="A55" s="388">
        <v>2</v>
      </c>
      <c r="B55" s="385"/>
      <c r="C55" s="385"/>
      <c r="D55" s="385"/>
      <c r="E55" s="394">
        <v>9674.7880000000005</v>
      </c>
      <c r="F55" s="394">
        <v>9818.773000000001</v>
      </c>
      <c r="G55" s="394">
        <v>9633.1939999999995</v>
      </c>
      <c r="H55" s="397">
        <v>9606.241</v>
      </c>
      <c r="I55" s="397">
        <v>9490.9030000000002</v>
      </c>
      <c r="J55" s="397">
        <v>9397.5889999999999</v>
      </c>
      <c r="K55" s="397">
        <v>9442.473</v>
      </c>
      <c r="L55" s="397">
        <v>9508.3220000000001</v>
      </c>
      <c r="M55" s="397">
        <v>9477.0299999999988</v>
      </c>
      <c r="N55" s="397">
        <v>9596.8630000000012</v>
      </c>
      <c r="O55" s="397">
        <v>9462.3289999999997</v>
      </c>
      <c r="P55" s="397">
        <v>9410.5069999999996</v>
      </c>
      <c r="Q55" s="395">
        <f t="shared" ref="Q55:Q64" si="25">SUM(E55:P55)</f>
        <v>114519.01199999999</v>
      </c>
      <c r="R55" s="385"/>
      <c r="S55" s="422">
        <f>MAX(F55:P55)</f>
        <v>9818.773000000001</v>
      </c>
      <c r="T55" s="269">
        <f t="shared" si="24"/>
        <v>202302</v>
      </c>
      <c r="W55">
        <v>113691.325</v>
      </c>
      <c r="X55" s="10">
        <f t="shared" ref="X55:X64" si="26">Q55-W55</f>
        <v>827.6869999999908</v>
      </c>
    </row>
    <row r="56" spans="1:24">
      <c r="A56" s="388">
        <v>3</v>
      </c>
      <c r="B56" s="385"/>
      <c r="C56" s="385"/>
      <c r="D56" s="385"/>
      <c r="E56" s="397">
        <v>3429.31</v>
      </c>
      <c r="F56" s="397">
        <v>3431.9940000000001</v>
      </c>
      <c r="G56" s="397">
        <v>3299.18</v>
      </c>
      <c r="H56" s="397">
        <v>3583.6509999999998</v>
      </c>
      <c r="I56" s="397">
        <v>3916.328</v>
      </c>
      <c r="J56" s="397">
        <v>3941.462</v>
      </c>
      <c r="K56" s="397">
        <v>4478.2719999999999</v>
      </c>
      <c r="L56" s="397">
        <v>4850.6639999999998</v>
      </c>
      <c r="M56" s="397">
        <v>4763.393</v>
      </c>
      <c r="N56" s="397">
        <v>4175.9409999999998</v>
      </c>
      <c r="O56" s="397">
        <v>3464.1619999999998</v>
      </c>
      <c r="P56" s="397">
        <v>3392.1129999999998</v>
      </c>
      <c r="Q56" s="395">
        <f t="shared" si="25"/>
        <v>46726.469999999994</v>
      </c>
      <c r="R56" s="385"/>
      <c r="S56" s="422">
        <f t="shared" ref="S56:S61" si="27">MAX(F56:P56)</f>
        <v>4850.6639999999998</v>
      </c>
      <c r="T56" s="269">
        <f t="shared" si="24"/>
        <v>202208</v>
      </c>
      <c r="W56">
        <v>46677.981</v>
      </c>
      <c r="X56" s="10">
        <f t="shared" si="26"/>
        <v>48.488999999994121</v>
      </c>
    </row>
    <row r="57" spans="1:24">
      <c r="A57" s="388">
        <v>4</v>
      </c>
      <c r="B57" s="385"/>
      <c r="C57" s="385"/>
      <c r="D57" s="385"/>
      <c r="E57" s="397">
        <v>4901.7</v>
      </c>
      <c r="F57" s="397">
        <v>4868.7039999999997</v>
      </c>
      <c r="G57" s="397">
        <v>4934.2970000000005</v>
      </c>
      <c r="H57" s="397">
        <v>4904.0929999999998</v>
      </c>
      <c r="I57" s="397">
        <v>5170.7700000000004</v>
      </c>
      <c r="J57" s="397">
        <v>5267.0689999999995</v>
      </c>
      <c r="K57" s="397">
        <v>5309.259</v>
      </c>
      <c r="L57" s="397">
        <v>5456.0789999999997</v>
      </c>
      <c r="M57" s="397">
        <v>5330.4769999999999</v>
      </c>
      <c r="N57" s="397">
        <v>5118.7939999999999</v>
      </c>
      <c r="O57" s="397">
        <v>4984.3680000000004</v>
      </c>
      <c r="P57" s="397">
        <v>4868.8189999999995</v>
      </c>
      <c r="Q57" s="395">
        <f t="shared" si="25"/>
        <v>61114.429000000004</v>
      </c>
      <c r="R57" s="385"/>
      <c r="S57" s="422">
        <f t="shared" si="27"/>
        <v>5456.0789999999997</v>
      </c>
      <c r="T57" s="269">
        <f t="shared" si="24"/>
        <v>202208</v>
      </c>
      <c r="W57">
        <v>59783.330000000009</v>
      </c>
      <c r="X57" s="10">
        <f t="shared" si="26"/>
        <v>1331.0989999999947</v>
      </c>
    </row>
    <row r="58" spans="1:24">
      <c r="A58" s="388">
        <v>5</v>
      </c>
      <c r="B58" s="385"/>
      <c r="C58" s="385"/>
      <c r="D58" s="385"/>
      <c r="E58" s="397">
        <v>2822.8560000000002</v>
      </c>
      <c r="F58" s="397">
        <v>2835.1990000000001</v>
      </c>
      <c r="G58" s="397">
        <v>2992.8319999999999</v>
      </c>
      <c r="H58" s="397">
        <v>3115.9009999999998</v>
      </c>
      <c r="I58" s="397">
        <v>3087.0630000000001</v>
      </c>
      <c r="J58" s="397">
        <v>2662.1210000000001</v>
      </c>
      <c r="K58" s="397">
        <v>3192.732</v>
      </c>
      <c r="L58" s="397">
        <v>3700.2950000000001</v>
      </c>
      <c r="M58" s="397">
        <v>3374.924</v>
      </c>
      <c r="N58" s="397">
        <v>3152.357</v>
      </c>
      <c r="O58" s="397">
        <v>2950.451</v>
      </c>
      <c r="P58" s="397">
        <v>2785.6329999999998</v>
      </c>
      <c r="Q58" s="395">
        <f t="shared" si="25"/>
        <v>36672.364000000001</v>
      </c>
      <c r="R58" s="385"/>
      <c r="S58" s="422">
        <f t="shared" si="27"/>
        <v>3700.2950000000001</v>
      </c>
      <c r="T58" s="269">
        <f t="shared" si="24"/>
        <v>202208</v>
      </c>
      <c r="W58">
        <v>40646.845000000001</v>
      </c>
      <c r="X58" s="10">
        <f t="shared" si="26"/>
        <v>-3974.4809999999998</v>
      </c>
    </row>
    <row r="59" spans="1:24">
      <c r="A59" s="388">
        <v>6</v>
      </c>
      <c r="B59" s="385"/>
      <c r="C59" s="385"/>
      <c r="D59" s="385"/>
      <c r="E59" s="397">
        <v>4930.96</v>
      </c>
      <c r="F59" s="397">
        <v>4957.3999999999996</v>
      </c>
      <c r="G59" s="397">
        <v>4672.09</v>
      </c>
      <c r="H59" s="397">
        <v>4432.13</v>
      </c>
      <c r="I59" s="397">
        <v>4411.91</v>
      </c>
      <c r="J59" s="397">
        <v>4416.7700000000004</v>
      </c>
      <c r="K59" s="397">
        <v>4444.8900000000003</v>
      </c>
      <c r="L59" s="397">
        <v>4374.78</v>
      </c>
      <c r="M59" s="397">
        <v>4600.3</v>
      </c>
      <c r="N59" s="397">
        <v>4661.76</v>
      </c>
      <c r="O59" s="397">
        <v>4795.3099999999995</v>
      </c>
      <c r="P59" s="397">
        <v>4846.54</v>
      </c>
      <c r="Q59" s="395">
        <f t="shared" si="25"/>
        <v>55544.840000000004</v>
      </c>
      <c r="R59" s="385"/>
      <c r="S59" s="422">
        <f t="shared" si="27"/>
        <v>4957.3999999999996</v>
      </c>
      <c r="T59" s="269">
        <f t="shared" si="24"/>
        <v>202302</v>
      </c>
      <c r="W59">
        <v>56213.19</v>
      </c>
      <c r="X59" s="10">
        <f t="shared" si="26"/>
        <v>-668.34999999999854</v>
      </c>
    </row>
    <row r="60" spans="1:24">
      <c r="A60" s="388">
        <v>7</v>
      </c>
      <c r="B60" s="385"/>
      <c r="C60" s="385"/>
      <c r="D60" s="385"/>
      <c r="E60" s="397">
        <v>8523.9510000000009</v>
      </c>
      <c r="F60" s="397">
        <v>8984.9229999999989</v>
      </c>
      <c r="G60" s="397">
        <v>8950.7659999999996</v>
      </c>
      <c r="H60" s="397">
        <v>8583.4030000000002</v>
      </c>
      <c r="I60" s="397">
        <v>8569.4150000000009</v>
      </c>
      <c r="J60" s="397">
        <v>9109.3680000000004</v>
      </c>
      <c r="K60" s="397">
        <v>9588.1959999999999</v>
      </c>
      <c r="L60" s="397">
        <v>9302.3080000000009</v>
      </c>
      <c r="M60" s="397">
        <v>9216.0950000000012</v>
      </c>
      <c r="N60" s="397">
        <v>8981.8490000000002</v>
      </c>
      <c r="O60" s="397">
        <v>9438.1719999999987</v>
      </c>
      <c r="P60" s="397">
        <v>9230.0460000000003</v>
      </c>
      <c r="Q60" s="395">
        <f t="shared" si="25"/>
        <v>108478.492</v>
      </c>
      <c r="R60" s="385"/>
      <c r="S60" s="422">
        <f t="shared" si="27"/>
        <v>9588.1959999999999</v>
      </c>
      <c r="T60" s="269">
        <f t="shared" si="24"/>
        <v>202207</v>
      </c>
      <c r="W60">
        <v>116066.693</v>
      </c>
      <c r="X60" s="10">
        <f t="shared" si="26"/>
        <v>-7588.2010000000009</v>
      </c>
    </row>
    <row r="61" spans="1:24">
      <c r="A61" s="388">
        <v>8</v>
      </c>
      <c r="B61" s="385"/>
      <c r="C61" s="385"/>
      <c r="D61" s="385"/>
      <c r="E61" s="397">
        <v>7263.5</v>
      </c>
      <c r="F61" s="397">
        <v>7170.3029999999999</v>
      </c>
      <c r="G61" s="397">
        <v>6792.12</v>
      </c>
      <c r="H61" s="397">
        <v>6814.2829999999994</v>
      </c>
      <c r="I61" s="397">
        <v>6629.7209999999995</v>
      </c>
      <c r="J61" s="397">
        <v>6504.0149999999994</v>
      </c>
      <c r="K61" s="397">
        <v>6865.9110000000001</v>
      </c>
      <c r="L61" s="397">
        <v>6383.4699999999993</v>
      </c>
      <c r="M61" s="397">
        <v>6643.6399999999994</v>
      </c>
      <c r="N61" s="397">
        <v>6502.8040000000001</v>
      </c>
      <c r="O61" s="397">
        <v>6963.9769999999999</v>
      </c>
      <c r="P61" s="397">
        <v>6991.2870000000003</v>
      </c>
      <c r="Q61" s="395">
        <f t="shared" si="25"/>
        <v>81525.030999999988</v>
      </c>
      <c r="R61" s="385"/>
      <c r="S61" s="422">
        <f t="shared" si="27"/>
        <v>7170.3029999999999</v>
      </c>
      <c r="T61" s="269">
        <f t="shared" si="24"/>
        <v>202302</v>
      </c>
      <c r="W61">
        <v>80084.229000000007</v>
      </c>
      <c r="X61" s="10">
        <f t="shared" si="26"/>
        <v>1440.8019999999815</v>
      </c>
    </row>
    <row r="62" spans="1:24">
      <c r="A62" s="388">
        <v>9</v>
      </c>
      <c r="B62" s="385"/>
      <c r="C62" s="385"/>
      <c r="D62" s="385"/>
      <c r="E62" s="397">
        <v>3147.02</v>
      </c>
      <c r="F62" s="397">
        <v>3089.386</v>
      </c>
      <c r="G62" s="397">
        <v>2971.9569999999999</v>
      </c>
      <c r="H62" s="397">
        <v>2916.8119999999999</v>
      </c>
      <c r="I62" s="397">
        <v>2833.5410000000002</v>
      </c>
      <c r="J62" s="397">
        <v>2957.4540000000002</v>
      </c>
      <c r="K62" s="397">
        <v>3051.9079999999999</v>
      </c>
      <c r="L62" s="397">
        <v>3086.4290000000001</v>
      </c>
      <c r="M62" s="397">
        <v>3005.1120000000001</v>
      </c>
      <c r="N62" s="397">
        <v>3048.3159999999998</v>
      </c>
      <c r="O62" s="397">
        <v>3147.1480000000001</v>
      </c>
      <c r="P62" s="397">
        <v>3018.431</v>
      </c>
      <c r="Q62" s="395">
        <f t="shared" si="25"/>
        <v>36273.513999999996</v>
      </c>
      <c r="R62" s="385"/>
      <c r="S62" s="422">
        <f>MAX(F62:P62)</f>
        <v>3147.1480000000001</v>
      </c>
      <c r="T62" s="269">
        <f t="shared" si="24"/>
        <v>202211</v>
      </c>
      <c r="W62">
        <v>36444.822</v>
      </c>
      <c r="X62" s="10">
        <f t="shared" si="26"/>
        <v>-171.30800000000454</v>
      </c>
    </row>
    <row r="63" spans="1:24">
      <c r="A63" s="388">
        <v>10</v>
      </c>
      <c r="B63" s="385"/>
      <c r="C63" s="385"/>
      <c r="D63" s="385"/>
      <c r="E63" s="397">
        <v>2036.6469999999999</v>
      </c>
      <c r="F63" s="397">
        <v>2088.9459999999999</v>
      </c>
      <c r="G63" s="397">
        <v>2116.0459999999998</v>
      </c>
      <c r="H63" s="397">
        <v>2382.9380000000001</v>
      </c>
      <c r="I63" s="397">
        <v>2746.63</v>
      </c>
      <c r="J63" s="397">
        <v>2959.2089999999998</v>
      </c>
      <c r="K63" s="397">
        <v>2735.1930000000002</v>
      </c>
      <c r="L63" s="397">
        <v>2813.17</v>
      </c>
      <c r="M63" s="397">
        <v>2605.855</v>
      </c>
      <c r="N63" s="397">
        <v>2628.944</v>
      </c>
      <c r="O63" s="397">
        <v>2068.7040000000002</v>
      </c>
      <c r="P63" s="397">
        <v>2153.0030000000002</v>
      </c>
      <c r="Q63" s="395">
        <f t="shared" si="25"/>
        <v>29335.284999999996</v>
      </c>
      <c r="R63" s="385"/>
      <c r="S63" s="422">
        <f t="shared" ref="S63:S64" si="28">MAX(F63:P63)</f>
        <v>2959.2089999999998</v>
      </c>
      <c r="T63" s="269">
        <f t="shared" si="24"/>
        <v>202306</v>
      </c>
      <c r="W63">
        <v>29452.745999999999</v>
      </c>
      <c r="X63" s="10">
        <f t="shared" si="26"/>
        <v>-117.46100000000297</v>
      </c>
    </row>
    <row r="64" spans="1:24">
      <c r="A64" s="388">
        <v>11</v>
      </c>
      <c r="B64" s="385"/>
      <c r="C64" s="385"/>
      <c r="D64" s="385"/>
      <c r="E64" s="397">
        <v>2633.3629999999998</v>
      </c>
      <c r="F64" s="397">
        <v>2621.9180000000001</v>
      </c>
      <c r="G64" s="397">
        <v>2613.2840000000001</v>
      </c>
      <c r="H64" s="397">
        <v>2612.6709999999998</v>
      </c>
      <c r="I64" s="397">
        <v>2371.9650000000001</v>
      </c>
      <c r="J64" s="397">
        <v>2324.4110000000001</v>
      </c>
      <c r="K64" s="397">
        <v>2239.172</v>
      </c>
      <c r="L64" s="397">
        <v>2311.4920000000002</v>
      </c>
      <c r="M64" s="397">
        <v>2406.0129999999999</v>
      </c>
      <c r="N64" s="397">
        <v>2447.6770000000001</v>
      </c>
      <c r="O64" s="397">
        <v>4223.0740000000005</v>
      </c>
      <c r="P64" s="397">
        <v>2636.42</v>
      </c>
      <c r="Q64" s="395">
        <f t="shared" si="25"/>
        <v>31441.46</v>
      </c>
      <c r="R64" s="385"/>
      <c r="S64" s="422">
        <f t="shared" si="28"/>
        <v>4223.0740000000005</v>
      </c>
      <c r="T64" s="269">
        <f t="shared" si="24"/>
        <v>202211</v>
      </c>
      <c r="W64">
        <v>29276.654999999999</v>
      </c>
      <c r="X64" s="10">
        <f t="shared" si="26"/>
        <v>2164.8050000000003</v>
      </c>
    </row>
    <row r="65" spans="1:20" ht="15.75" thickBot="1">
      <c r="A65" s="388"/>
      <c r="B65" s="385"/>
      <c r="C65" s="385"/>
      <c r="D65" s="385"/>
      <c r="E65" s="423">
        <f t="shared" ref="E65:P65" si="29">SUM(E54:E64)</f>
        <v>60970.984999999993</v>
      </c>
      <c r="F65" s="423">
        <f t="shared" si="29"/>
        <v>61426.485999999997</v>
      </c>
      <c r="G65" s="423">
        <f t="shared" si="29"/>
        <v>60285.256000000008</v>
      </c>
      <c r="H65" s="423">
        <f t="shared" si="29"/>
        <v>60549.172999999995</v>
      </c>
      <c r="I65" s="423">
        <f t="shared" si="29"/>
        <v>60769.486000000004</v>
      </c>
      <c r="J65" s="423">
        <f t="shared" si="29"/>
        <v>61348.238000000005</v>
      </c>
      <c r="K65" s="423">
        <f t="shared" si="29"/>
        <v>62727.925999999999</v>
      </c>
      <c r="L65" s="423">
        <f t="shared" si="29"/>
        <v>63463.468999999997</v>
      </c>
      <c r="M65" s="423">
        <f t="shared" si="29"/>
        <v>62951.089000000007</v>
      </c>
      <c r="N65" s="423">
        <f t="shared" si="29"/>
        <v>61888.635000000009</v>
      </c>
      <c r="O65" s="423">
        <f t="shared" si="29"/>
        <v>63259.024999999994</v>
      </c>
      <c r="P65" s="423">
        <f t="shared" si="29"/>
        <v>60789.629000000001</v>
      </c>
      <c r="Q65" s="398">
        <f>IF(ROUND(SUM(E65:P65),3)&lt;&gt;ROUND(SUM(Q54:Q64),3),#VALUE!,SUM(E65:P65))</f>
        <v>740429.397</v>
      </c>
      <c r="R65" s="385"/>
      <c r="S65" s="385"/>
      <c r="T65" s="385"/>
    </row>
    <row r="66" spans="1:20" ht="15.75" thickTop="1">
      <c r="A66" s="388"/>
      <c r="B66" s="385"/>
      <c r="C66" s="385"/>
      <c r="D66" s="385"/>
      <c r="E66" s="422"/>
      <c r="F66" s="422"/>
      <c r="G66" s="422"/>
      <c r="H66" s="422"/>
      <c r="I66" s="422"/>
      <c r="J66" s="422"/>
      <c r="K66" s="422"/>
      <c r="L66" s="422"/>
      <c r="M66" s="422"/>
      <c r="N66" s="422"/>
      <c r="O66" s="422"/>
      <c r="P66" s="422"/>
      <c r="Q66" s="422"/>
      <c r="R66" s="385"/>
      <c r="S66" s="385"/>
      <c r="T66" s="385"/>
    </row>
    <row r="67" spans="1:20">
      <c r="A67" s="388"/>
      <c r="B67" s="385"/>
      <c r="C67" s="385"/>
      <c r="D67" s="385"/>
      <c r="E67" s="385"/>
      <c r="F67" s="385"/>
      <c r="G67" s="385"/>
      <c r="H67" s="385"/>
      <c r="I67" s="385"/>
      <c r="J67" s="385"/>
      <c r="K67" s="385"/>
      <c r="L67" s="385"/>
      <c r="M67" s="385"/>
      <c r="N67" s="385"/>
      <c r="O67" s="385"/>
      <c r="P67" s="385"/>
      <c r="Q67" s="388" t="str">
        <f>Q$2</f>
        <v>12-mo Ended</v>
      </c>
      <c r="R67" s="385"/>
      <c r="S67" s="385"/>
      <c r="T67" s="385"/>
    </row>
    <row r="68" spans="1:20">
      <c r="A68" s="391" t="s">
        <v>509</v>
      </c>
      <c r="B68" s="385"/>
      <c r="C68" s="391"/>
      <c r="D68" s="391"/>
      <c r="E68" s="269">
        <f t="shared" ref="E68:P68" si="30">E$3</f>
        <v>202301</v>
      </c>
      <c r="F68" s="269">
        <f t="shared" si="30"/>
        <v>202302</v>
      </c>
      <c r="G68" s="269">
        <f t="shared" si="30"/>
        <v>202303</v>
      </c>
      <c r="H68" s="269">
        <f t="shared" si="30"/>
        <v>202304</v>
      </c>
      <c r="I68" s="269">
        <f t="shared" si="30"/>
        <v>202305</v>
      </c>
      <c r="J68" s="269">
        <f t="shared" si="30"/>
        <v>202306</v>
      </c>
      <c r="K68" s="269">
        <f t="shared" si="30"/>
        <v>202207</v>
      </c>
      <c r="L68" s="269">
        <f t="shared" si="30"/>
        <v>202208</v>
      </c>
      <c r="M68" s="269">
        <f t="shared" si="30"/>
        <v>202209</v>
      </c>
      <c r="N68" s="269">
        <f t="shared" si="30"/>
        <v>202210</v>
      </c>
      <c r="O68" s="269">
        <f t="shared" si="30"/>
        <v>202211</v>
      </c>
      <c r="P68" s="269">
        <f t="shared" si="30"/>
        <v>202212</v>
      </c>
      <c r="Q68" s="388" t="s">
        <v>39</v>
      </c>
      <c r="R68" s="385"/>
      <c r="S68" s="385"/>
      <c r="T68" s="385"/>
    </row>
    <row r="69" spans="1:20">
      <c r="A69" s="388">
        <v>1</v>
      </c>
      <c r="B69" s="385"/>
      <c r="C69" s="385"/>
      <c r="D69" s="385"/>
      <c r="E69" s="424">
        <f t="shared" ref="E69:P79" si="31">MAX(0,E54-3000)</f>
        <v>8606.89</v>
      </c>
      <c r="F69" s="424">
        <f t="shared" si="31"/>
        <v>8558.94</v>
      </c>
      <c r="G69" s="424">
        <f t="shared" si="31"/>
        <v>8309.49</v>
      </c>
      <c r="H69" s="424">
        <f t="shared" si="31"/>
        <v>8597.0499999999993</v>
      </c>
      <c r="I69" s="424">
        <f t="shared" si="31"/>
        <v>8541.24</v>
      </c>
      <c r="J69" s="424">
        <f t="shared" si="31"/>
        <v>8808.77</v>
      </c>
      <c r="K69" s="424">
        <f t="shared" si="31"/>
        <v>8379.92</v>
      </c>
      <c r="L69" s="424">
        <f t="shared" si="31"/>
        <v>8676.4599999999991</v>
      </c>
      <c r="M69" s="424">
        <f t="shared" si="31"/>
        <v>8528.25</v>
      </c>
      <c r="N69" s="424">
        <f t="shared" si="31"/>
        <v>8573.33</v>
      </c>
      <c r="O69" s="424">
        <f t="shared" si="31"/>
        <v>8761.33</v>
      </c>
      <c r="P69" s="424">
        <f t="shared" si="31"/>
        <v>8456.83</v>
      </c>
      <c r="Q69" s="395">
        <f t="shared" ref="Q69:Q79" si="32">SUM(E69:P69)</f>
        <v>102798.49999999999</v>
      </c>
      <c r="R69" s="385"/>
      <c r="S69" s="385"/>
      <c r="T69" s="385"/>
    </row>
    <row r="70" spans="1:20">
      <c r="A70" s="388">
        <v>2</v>
      </c>
      <c r="B70" s="385"/>
      <c r="C70" s="385"/>
      <c r="D70" s="385"/>
      <c r="E70" s="424">
        <f t="shared" si="31"/>
        <v>6674.7880000000005</v>
      </c>
      <c r="F70" s="424">
        <f t="shared" si="31"/>
        <v>6818.773000000001</v>
      </c>
      <c r="G70" s="424">
        <f t="shared" si="31"/>
        <v>6633.1939999999995</v>
      </c>
      <c r="H70" s="424">
        <f t="shared" si="31"/>
        <v>6606.241</v>
      </c>
      <c r="I70" s="424">
        <f t="shared" si="31"/>
        <v>6490.9030000000002</v>
      </c>
      <c r="J70" s="424">
        <f t="shared" si="31"/>
        <v>6397.5889999999999</v>
      </c>
      <c r="K70" s="424">
        <f t="shared" si="31"/>
        <v>6442.473</v>
      </c>
      <c r="L70" s="424">
        <f t="shared" si="31"/>
        <v>6508.3220000000001</v>
      </c>
      <c r="M70" s="424">
        <f t="shared" si="31"/>
        <v>6477.0299999999988</v>
      </c>
      <c r="N70" s="424">
        <f t="shared" si="31"/>
        <v>6596.8630000000012</v>
      </c>
      <c r="O70" s="424">
        <f t="shared" si="31"/>
        <v>6462.3289999999997</v>
      </c>
      <c r="P70" s="424">
        <f t="shared" si="31"/>
        <v>6410.5069999999996</v>
      </c>
      <c r="Q70" s="395">
        <f t="shared" si="32"/>
        <v>78519.011999999988</v>
      </c>
      <c r="R70" s="385"/>
      <c r="S70" s="385"/>
      <c r="T70" s="385"/>
    </row>
    <row r="71" spans="1:20">
      <c r="A71" s="388">
        <v>3</v>
      </c>
      <c r="B71" s="385"/>
      <c r="C71" s="385"/>
      <c r="D71" s="385"/>
      <c r="E71" s="424">
        <f t="shared" si="31"/>
        <v>429.30999999999995</v>
      </c>
      <c r="F71" s="424">
        <f t="shared" si="31"/>
        <v>431.99400000000014</v>
      </c>
      <c r="G71" s="424">
        <f t="shared" si="31"/>
        <v>299.17999999999984</v>
      </c>
      <c r="H71" s="424">
        <f t="shared" si="31"/>
        <v>583.65099999999984</v>
      </c>
      <c r="I71" s="424">
        <f t="shared" si="31"/>
        <v>916.32799999999997</v>
      </c>
      <c r="J71" s="424">
        <f t="shared" si="31"/>
        <v>941.46199999999999</v>
      </c>
      <c r="K71" s="424">
        <f t="shared" si="31"/>
        <v>1478.2719999999999</v>
      </c>
      <c r="L71" s="424">
        <f t="shared" si="31"/>
        <v>1850.6639999999998</v>
      </c>
      <c r="M71" s="424">
        <f t="shared" si="31"/>
        <v>1763.393</v>
      </c>
      <c r="N71" s="424">
        <f t="shared" si="31"/>
        <v>1175.9409999999998</v>
      </c>
      <c r="O71" s="424">
        <f t="shared" si="31"/>
        <v>464.16199999999981</v>
      </c>
      <c r="P71" s="424">
        <f t="shared" si="31"/>
        <v>392.11299999999983</v>
      </c>
      <c r="Q71" s="395">
        <f t="shared" si="32"/>
        <v>10726.47</v>
      </c>
      <c r="R71" s="385"/>
      <c r="S71" s="385"/>
      <c r="T71" s="385"/>
    </row>
    <row r="72" spans="1:20">
      <c r="A72" s="388">
        <v>4</v>
      </c>
      <c r="B72" s="385"/>
      <c r="C72" s="385"/>
      <c r="D72" s="385"/>
      <c r="E72" s="424">
        <f t="shared" si="31"/>
        <v>1901.6999999999998</v>
      </c>
      <c r="F72" s="424">
        <f t="shared" si="31"/>
        <v>1868.7039999999997</v>
      </c>
      <c r="G72" s="424">
        <f t="shared" si="31"/>
        <v>1934.2970000000005</v>
      </c>
      <c r="H72" s="424">
        <f t="shared" si="31"/>
        <v>1904.0929999999998</v>
      </c>
      <c r="I72" s="424">
        <f t="shared" si="31"/>
        <v>2170.7700000000004</v>
      </c>
      <c r="J72" s="424">
        <f t="shared" si="31"/>
        <v>2267.0689999999995</v>
      </c>
      <c r="K72" s="424">
        <f t="shared" si="31"/>
        <v>2309.259</v>
      </c>
      <c r="L72" s="424">
        <f t="shared" si="31"/>
        <v>2456.0789999999997</v>
      </c>
      <c r="M72" s="424">
        <f t="shared" si="31"/>
        <v>2330.4769999999999</v>
      </c>
      <c r="N72" s="424">
        <f t="shared" si="31"/>
        <v>2118.7939999999999</v>
      </c>
      <c r="O72" s="424">
        <f t="shared" si="31"/>
        <v>1984.3680000000004</v>
      </c>
      <c r="P72" s="424">
        <f t="shared" si="31"/>
        <v>1868.8189999999995</v>
      </c>
      <c r="Q72" s="395">
        <f t="shared" si="32"/>
        <v>25114.429</v>
      </c>
    </row>
    <row r="73" spans="1:20">
      <c r="A73" s="388">
        <v>5</v>
      </c>
      <c r="B73" s="385"/>
      <c r="C73" s="385"/>
      <c r="D73" s="385"/>
      <c r="E73" s="424">
        <f t="shared" si="31"/>
        <v>0</v>
      </c>
      <c r="F73" s="424">
        <f t="shared" si="31"/>
        <v>0</v>
      </c>
      <c r="G73" s="424">
        <f t="shared" si="31"/>
        <v>0</v>
      </c>
      <c r="H73" s="424">
        <f t="shared" si="31"/>
        <v>115.90099999999984</v>
      </c>
      <c r="I73" s="424">
        <f t="shared" si="31"/>
        <v>87.063000000000102</v>
      </c>
      <c r="J73" s="424">
        <f t="shared" si="31"/>
        <v>0</v>
      </c>
      <c r="K73" s="424">
        <f t="shared" si="31"/>
        <v>192.73199999999997</v>
      </c>
      <c r="L73" s="424">
        <f t="shared" si="31"/>
        <v>700.29500000000007</v>
      </c>
      <c r="M73" s="424">
        <f t="shared" si="31"/>
        <v>374.92399999999998</v>
      </c>
      <c r="N73" s="424">
        <f t="shared" si="31"/>
        <v>152.35699999999997</v>
      </c>
      <c r="O73" s="424">
        <f t="shared" si="31"/>
        <v>0</v>
      </c>
      <c r="P73" s="424">
        <f t="shared" si="31"/>
        <v>0</v>
      </c>
      <c r="Q73" s="395">
        <f t="shared" si="32"/>
        <v>1623.2719999999999</v>
      </c>
    </row>
    <row r="74" spans="1:20">
      <c r="A74" s="388">
        <v>6</v>
      </c>
      <c r="B74" s="385"/>
      <c r="C74" s="385"/>
      <c r="D74" s="385"/>
      <c r="E74" s="424">
        <f t="shared" si="31"/>
        <v>1930.96</v>
      </c>
      <c r="F74" s="424">
        <f t="shared" si="31"/>
        <v>1957.3999999999996</v>
      </c>
      <c r="G74" s="424">
        <f t="shared" si="31"/>
        <v>1672.0900000000001</v>
      </c>
      <c r="H74" s="424">
        <f t="shared" si="31"/>
        <v>1432.13</v>
      </c>
      <c r="I74" s="424">
        <f t="shared" si="31"/>
        <v>1411.9099999999999</v>
      </c>
      <c r="J74" s="424">
        <f t="shared" si="31"/>
        <v>1416.7700000000004</v>
      </c>
      <c r="K74" s="424">
        <f t="shared" si="31"/>
        <v>1444.8900000000003</v>
      </c>
      <c r="L74" s="424">
        <f t="shared" si="31"/>
        <v>1374.7799999999997</v>
      </c>
      <c r="M74" s="424">
        <f t="shared" si="31"/>
        <v>1600.3000000000002</v>
      </c>
      <c r="N74" s="424">
        <f t="shared" si="31"/>
        <v>1661.7600000000002</v>
      </c>
      <c r="O74" s="424">
        <f t="shared" si="31"/>
        <v>1795.3099999999995</v>
      </c>
      <c r="P74" s="424">
        <f t="shared" si="31"/>
        <v>1846.54</v>
      </c>
      <c r="Q74" s="395">
        <f t="shared" si="32"/>
        <v>19544.84</v>
      </c>
    </row>
    <row r="75" spans="1:20">
      <c r="A75" s="388">
        <v>7</v>
      </c>
      <c r="B75" s="385"/>
      <c r="C75" s="385"/>
      <c r="D75" s="385"/>
      <c r="E75" s="424">
        <f t="shared" si="31"/>
        <v>5523.9510000000009</v>
      </c>
      <c r="F75" s="424">
        <f t="shared" si="31"/>
        <v>5984.9229999999989</v>
      </c>
      <c r="G75" s="424">
        <f t="shared" si="31"/>
        <v>5950.7659999999996</v>
      </c>
      <c r="H75" s="424">
        <f t="shared" si="31"/>
        <v>5583.4030000000002</v>
      </c>
      <c r="I75" s="424">
        <f t="shared" si="31"/>
        <v>5569.4150000000009</v>
      </c>
      <c r="J75" s="424">
        <f t="shared" si="31"/>
        <v>6109.3680000000004</v>
      </c>
      <c r="K75" s="424">
        <f t="shared" si="31"/>
        <v>6588.1959999999999</v>
      </c>
      <c r="L75" s="424">
        <f t="shared" si="31"/>
        <v>6302.3080000000009</v>
      </c>
      <c r="M75" s="424">
        <f t="shared" si="31"/>
        <v>6216.0950000000012</v>
      </c>
      <c r="N75" s="424">
        <f t="shared" si="31"/>
        <v>5981.8490000000002</v>
      </c>
      <c r="O75" s="424">
        <f t="shared" si="31"/>
        <v>6438.1719999999987</v>
      </c>
      <c r="P75" s="424">
        <f t="shared" si="31"/>
        <v>6230.0460000000003</v>
      </c>
      <c r="Q75" s="395">
        <f t="shared" si="32"/>
        <v>72478.491999999998</v>
      </c>
    </row>
    <row r="76" spans="1:20">
      <c r="A76" s="388">
        <v>8</v>
      </c>
      <c r="B76" s="385"/>
      <c r="C76" s="385"/>
      <c r="D76" s="385"/>
      <c r="E76" s="424">
        <f t="shared" si="31"/>
        <v>4263.5</v>
      </c>
      <c r="F76" s="424">
        <f t="shared" si="31"/>
        <v>4170.3029999999999</v>
      </c>
      <c r="G76" s="424">
        <f t="shared" si="31"/>
        <v>3792.12</v>
      </c>
      <c r="H76" s="424">
        <f t="shared" si="31"/>
        <v>3814.2829999999994</v>
      </c>
      <c r="I76" s="424">
        <f t="shared" si="31"/>
        <v>3629.7209999999995</v>
      </c>
      <c r="J76" s="424">
        <f t="shared" si="31"/>
        <v>3504.0149999999994</v>
      </c>
      <c r="K76" s="424">
        <f t="shared" si="31"/>
        <v>3865.9110000000001</v>
      </c>
      <c r="L76" s="424">
        <f t="shared" si="31"/>
        <v>3383.4699999999993</v>
      </c>
      <c r="M76" s="424">
        <f t="shared" si="31"/>
        <v>3643.6399999999994</v>
      </c>
      <c r="N76" s="424">
        <f t="shared" si="31"/>
        <v>3502.8040000000001</v>
      </c>
      <c r="O76" s="424">
        <f t="shared" si="31"/>
        <v>3963.9769999999999</v>
      </c>
      <c r="P76" s="424">
        <f t="shared" si="31"/>
        <v>3991.2870000000003</v>
      </c>
      <c r="Q76" s="395">
        <f t="shared" si="32"/>
        <v>45525.030999999988</v>
      </c>
    </row>
    <row r="77" spans="1:20">
      <c r="A77" s="388">
        <v>9</v>
      </c>
      <c r="B77" s="385"/>
      <c r="C77" s="385"/>
      <c r="D77" s="385"/>
      <c r="E77" s="424">
        <f t="shared" si="31"/>
        <v>147.01999999999998</v>
      </c>
      <c r="F77" s="424">
        <f t="shared" si="31"/>
        <v>89.385999999999967</v>
      </c>
      <c r="G77" s="424">
        <f t="shared" si="31"/>
        <v>0</v>
      </c>
      <c r="H77" s="424">
        <f t="shared" si="31"/>
        <v>0</v>
      </c>
      <c r="I77" s="424">
        <f t="shared" si="31"/>
        <v>0</v>
      </c>
      <c r="J77" s="424">
        <f t="shared" si="31"/>
        <v>0</v>
      </c>
      <c r="K77" s="424">
        <f t="shared" si="31"/>
        <v>51.907999999999902</v>
      </c>
      <c r="L77" s="424">
        <f t="shared" si="31"/>
        <v>86.429000000000087</v>
      </c>
      <c r="M77" s="424">
        <f t="shared" si="31"/>
        <v>5.11200000000008</v>
      </c>
      <c r="N77" s="424">
        <f t="shared" si="31"/>
        <v>48.315999999999804</v>
      </c>
      <c r="O77" s="424">
        <f t="shared" si="31"/>
        <v>147.14800000000014</v>
      </c>
      <c r="P77" s="424">
        <f t="shared" si="31"/>
        <v>18.43100000000004</v>
      </c>
      <c r="Q77" s="395">
        <f t="shared" si="32"/>
        <v>593.75</v>
      </c>
    </row>
    <row r="78" spans="1:20">
      <c r="A78" s="388">
        <v>10</v>
      </c>
      <c r="B78" s="385"/>
      <c r="C78" s="385"/>
      <c r="D78" s="385"/>
      <c r="E78" s="424">
        <f t="shared" si="31"/>
        <v>0</v>
      </c>
      <c r="F78" s="424">
        <f t="shared" si="31"/>
        <v>0</v>
      </c>
      <c r="G78" s="424">
        <f t="shared" si="31"/>
        <v>0</v>
      </c>
      <c r="H78" s="424">
        <f t="shared" si="31"/>
        <v>0</v>
      </c>
      <c r="I78" s="424">
        <f t="shared" si="31"/>
        <v>0</v>
      </c>
      <c r="J78" s="424">
        <f t="shared" si="31"/>
        <v>0</v>
      </c>
      <c r="K78" s="424">
        <f t="shared" si="31"/>
        <v>0</v>
      </c>
      <c r="L78" s="424">
        <f t="shared" si="31"/>
        <v>0</v>
      </c>
      <c r="M78" s="424">
        <f t="shared" si="31"/>
        <v>0</v>
      </c>
      <c r="N78" s="424">
        <f t="shared" si="31"/>
        <v>0</v>
      </c>
      <c r="O78" s="424">
        <f t="shared" si="31"/>
        <v>0</v>
      </c>
      <c r="P78" s="424">
        <f t="shared" si="31"/>
        <v>0</v>
      </c>
      <c r="Q78" s="395">
        <f t="shared" si="32"/>
        <v>0</v>
      </c>
    </row>
    <row r="79" spans="1:20">
      <c r="A79" s="388">
        <v>11</v>
      </c>
      <c r="B79" s="385"/>
      <c r="C79" s="385"/>
      <c r="D79" s="385"/>
      <c r="E79" s="424">
        <f t="shared" si="31"/>
        <v>0</v>
      </c>
      <c r="F79" s="424">
        <f t="shared" si="31"/>
        <v>0</v>
      </c>
      <c r="G79" s="424">
        <f t="shared" si="31"/>
        <v>0</v>
      </c>
      <c r="H79" s="424">
        <f t="shared" si="31"/>
        <v>0</v>
      </c>
      <c r="I79" s="424">
        <f t="shared" si="31"/>
        <v>0</v>
      </c>
      <c r="J79" s="424">
        <f t="shared" si="31"/>
        <v>0</v>
      </c>
      <c r="K79" s="424">
        <f t="shared" si="31"/>
        <v>0</v>
      </c>
      <c r="L79" s="424">
        <f t="shared" si="31"/>
        <v>0</v>
      </c>
      <c r="M79" s="424">
        <f t="shared" si="31"/>
        <v>0</v>
      </c>
      <c r="N79" s="424">
        <f t="shared" si="31"/>
        <v>0</v>
      </c>
      <c r="O79" s="424">
        <f t="shared" si="31"/>
        <v>1223.0740000000005</v>
      </c>
      <c r="P79" s="424">
        <f t="shared" si="31"/>
        <v>0</v>
      </c>
      <c r="Q79" s="395">
        <f t="shared" si="32"/>
        <v>1223.0740000000005</v>
      </c>
    </row>
    <row r="80" spans="1:20" ht="15.75" thickBot="1">
      <c r="A80" s="388"/>
      <c r="B80" s="385"/>
      <c r="C80" s="385"/>
      <c r="D80" s="385"/>
      <c r="E80" s="425">
        <f t="shared" ref="E80:P80" si="33">SUM(E69:E79)</f>
        <v>29478.118999999999</v>
      </c>
      <c r="F80" s="425">
        <f t="shared" si="33"/>
        <v>29880.422999999999</v>
      </c>
      <c r="G80" s="425">
        <f t="shared" si="33"/>
        <v>28591.136999999999</v>
      </c>
      <c r="H80" s="425">
        <f t="shared" si="33"/>
        <v>28636.752000000004</v>
      </c>
      <c r="I80" s="425">
        <f t="shared" si="33"/>
        <v>28817.350000000006</v>
      </c>
      <c r="J80" s="425">
        <f t="shared" si="33"/>
        <v>29445.042999999998</v>
      </c>
      <c r="K80" s="425">
        <f t="shared" si="33"/>
        <v>30753.560999999998</v>
      </c>
      <c r="L80" s="425">
        <f t="shared" si="33"/>
        <v>31338.806999999997</v>
      </c>
      <c r="M80" s="425">
        <f t="shared" si="33"/>
        <v>30939.220999999998</v>
      </c>
      <c r="N80" s="425">
        <f t="shared" si="33"/>
        <v>29812.013999999999</v>
      </c>
      <c r="O80" s="425">
        <f t="shared" si="33"/>
        <v>31239.869999999995</v>
      </c>
      <c r="P80" s="425">
        <f t="shared" si="33"/>
        <v>29214.573000000004</v>
      </c>
      <c r="Q80" s="398">
        <f>IF(ROUND(SUM(E80:P80),3)&lt;&gt;ROUND(SUM(Q69:Q79),3),#VALUE!,SUM(E80:P80))</f>
        <v>358146.87</v>
      </c>
    </row>
    <row r="81" spans="1:17" ht="15.75" thickTop="1">
      <c r="A81" s="388"/>
      <c r="B81" s="385"/>
      <c r="C81" s="385"/>
      <c r="D81" s="385"/>
      <c r="E81" s="426">
        <f t="shared" ref="E81:P81" si="34">E65-E80</f>
        <v>31492.865999999995</v>
      </c>
      <c r="F81" s="426">
        <f t="shared" si="34"/>
        <v>31546.062999999998</v>
      </c>
      <c r="G81" s="426">
        <f t="shared" si="34"/>
        <v>31694.11900000001</v>
      </c>
      <c r="H81" s="426">
        <f t="shared" si="34"/>
        <v>31912.420999999991</v>
      </c>
      <c r="I81" s="426">
        <f t="shared" si="34"/>
        <v>31952.135999999999</v>
      </c>
      <c r="J81" s="426">
        <f t="shared" si="34"/>
        <v>31903.195000000007</v>
      </c>
      <c r="K81" s="426">
        <f t="shared" si="34"/>
        <v>31974.365000000002</v>
      </c>
      <c r="L81" s="426">
        <f t="shared" si="34"/>
        <v>32124.662</v>
      </c>
      <c r="M81" s="426">
        <f t="shared" si="34"/>
        <v>32011.868000000009</v>
      </c>
      <c r="N81" s="426">
        <f t="shared" si="34"/>
        <v>32076.62100000001</v>
      </c>
      <c r="O81" s="426">
        <f t="shared" si="34"/>
        <v>32019.154999999999</v>
      </c>
      <c r="P81" s="426">
        <f t="shared" si="34"/>
        <v>31575.055999999997</v>
      </c>
      <c r="Q81" s="403"/>
    </row>
    <row r="82" spans="1:17">
      <c r="A82" s="388"/>
      <c r="B82" s="385"/>
      <c r="C82" s="385"/>
      <c r="D82" s="385"/>
      <c r="E82" s="385"/>
      <c r="F82" s="385"/>
      <c r="G82" s="385"/>
      <c r="H82" s="385"/>
      <c r="I82" s="385"/>
      <c r="J82" s="385"/>
      <c r="K82" s="385"/>
      <c r="L82" s="385"/>
      <c r="M82" s="385"/>
      <c r="N82" s="385"/>
      <c r="O82" s="385"/>
      <c r="P82" s="385"/>
      <c r="Q82" s="385"/>
    </row>
    <row r="83" spans="1:17">
      <c r="A83" s="388"/>
      <c r="B83" s="385"/>
      <c r="C83" s="385"/>
      <c r="D83" s="385"/>
      <c r="E83" s="385"/>
      <c r="F83" s="385"/>
      <c r="G83" s="385"/>
      <c r="H83" s="385"/>
      <c r="I83" s="385"/>
      <c r="J83" s="385"/>
      <c r="K83" s="385"/>
      <c r="L83" s="385"/>
      <c r="M83" s="385"/>
      <c r="N83" s="385"/>
      <c r="O83" s="385"/>
      <c r="P83" s="385"/>
      <c r="Q83" s="388" t="str">
        <f>Q$2</f>
        <v>12-mo Ended</v>
      </c>
    </row>
    <row r="84" spans="1:17">
      <c r="A84" s="391" t="s">
        <v>544</v>
      </c>
      <c r="B84" s="385"/>
      <c r="C84" s="391"/>
      <c r="D84" s="391"/>
      <c r="E84" s="269">
        <f t="shared" ref="E84:P84" si="35">E$3</f>
        <v>202301</v>
      </c>
      <c r="F84" s="269">
        <f t="shared" si="35"/>
        <v>202302</v>
      </c>
      <c r="G84" s="269">
        <f t="shared" si="35"/>
        <v>202303</v>
      </c>
      <c r="H84" s="269">
        <f t="shared" si="35"/>
        <v>202304</v>
      </c>
      <c r="I84" s="269">
        <f t="shared" si="35"/>
        <v>202305</v>
      </c>
      <c r="J84" s="269">
        <f t="shared" si="35"/>
        <v>202306</v>
      </c>
      <c r="K84" s="269">
        <f t="shared" si="35"/>
        <v>202207</v>
      </c>
      <c r="L84" s="269">
        <f t="shared" si="35"/>
        <v>202208</v>
      </c>
      <c r="M84" s="269">
        <f t="shared" si="35"/>
        <v>202209</v>
      </c>
      <c r="N84" s="269">
        <f t="shared" si="35"/>
        <v>202210</v>
      </c>
      <c r="O84" s="269">
        <f t="shared" si="35"/>
        <v>202211</v>
      </c>
      <c r="P84" s="269">
        <f t="shared" si="35"/>
        <v>202212</v>
      </c>
      <c r="Q84" s="388" t="s">
        <v>39</v>
      </c>
    </row>
    <row r="85" spans="1:17">
      <c r="A85" s="388"/>
      <c r="B85" s="385" t="s">
        <v>545</v>
      </c>
      <c r="C85" s="385"/>
      <c r="D85" s="385"/>
      <c r="E85" s="427"/>
      <c r="F85" s="427"/>
      <c r="G85" s="427"/>
      <c r="H85" s="427"/>
      <c r="I85" s="427"/>
      <c r="J85" s="427"/>
      <c r="K85" s="427"/>
      <c r="L85" s="427"/>
      <c r="M85" s="427"/>
      <c r="N85" s="427"/>
      <c r="O85" s="427"/>
      <c r="P85" s="427"/>
      <c r="Q85" s="395">
        <f>SUM(E85:P85)</f>
        <v>0</v>
      </c>
    </row>
    <row r="86" spans="1:17">
      <c r="A86" s="388"/>
      <c r="B86" s="385" t="s">
        <v>545</v>
      </c>
      <c r="C86" s="385"/>
      <c r="D86" s="385"/>
      <c r="E86" s="427"/>
      <c r="F86" s="427"/>
      <c r="G86" s="427"/>
      <c r="H86" s="427"/>
      <c r="I86" s="427"/>
      <c r="J86" s="427"/>
      <c r="K86" s="427"/>
      <c r="L86" s="427"/>
      <c r="M86" s="427"/>
      <c r="N86" s="427"/>
      <c r="O86" s="427"/>
      <c r="P86" s="427"/>
      <c r="Q86" s="395">
        <f>SUM(E86:P86)</f>
        <v>0</v>
      </c>
    </row>
    <row r="87" spans="1:17">
      <c r="A87" s="388"/>
      <c r="B87" s="385" t="s">
        <v>546</v>
      </c>
      <c r="C87" s="385"/>
      <c r="D87" s="385"/>
      <c r="E87" s="428"/>
      <c r="F87" s="428"/>
      <c r="G87" s="428"/>
      <c r="H87" s="428"/>
      <c r="I87" s="428"/>
      <c r="J87" s="428"/>
      <c r="K87" s="428"/>
      <c r="L87" s="428"/>
      <c r="M87" s="428"/>
      <c r="N87" s="428"/>
      <c r="O87" s="428"/>
      <c r="P87" s="428"/>
      <c r="Q87" s="395">
        <f>SUM(E87:P87)</f>
        <v>0</v>
      </c>
    </row>
    <row r="88" spans="1:17" ht="15.75" thickBot="1">
      <c r="A88" s="388" t="s">
        <v>547</v>
      </c>
      <c r="B88" s="309"/>
      <c r="C88" s="309"/>
      <c r="D88" s="309"/>
      <c r="E88" s="423">
        <f t="shared" ref="E88:P88" si="36">SUM(E85:E87)</f>
        <v>0</v>
      </c>
      <c r="F88" s="423">
        <f t="shared" si="36"/>
        <v>0</v>
      </c>
      <c r="G88" s="423">
        <f t="shared" si="36"/>
        <v>0</v>
      </c>
      <c r="H88" s="423">
        <f t="shared" si="36"/>
        <v>0</v>
      </c>
      <c r="I88" s="423">
        <f t="shared" si="36"/>
        <v>0</v>
      </c>
      <c r="J88" s="423">
        <f t="shared" si="36"/>
        <v>0</v>
      </c>
      <c r="K88" s="423">
        <f t="shared" si="36"/>
        <v>0</v>
      </c>
      <c r="L88" s="423">
        <f t="shared" si="36"/>
        <v>0</v>
      </c>
      <c r="M88" s="423">
        <f t="shared" si="36"/>
        <v>0</v>
      </c>
      <c r="N88" s="423">
        <f t="shared" si="36"/>
        <v>0</v>
      </c>
      <c r="O88" s="423">
        <f t="shared" si="36"/>
        <v>0</v>
      </c>
      <c r="P88" s="423">
        <f t="shared" si="36"/>
        <v>0</v>
      </c>
      <c r="Q88" s="429">
        <f>IF(ROUND(SUM(E88:P88),3)&lt;&gt;ROUND(SUM(Q85:Q87),3),#VALUE!,SUM(E88:P88))</f>
        <v>0</v>
      </c>
    </row>
    <row r="89" spans="1:17" ht="15.75" thickTop="1">
      <c r="A89" s="388"/>
      <c r="B89" s="385"/>
      <c r="C89" s="385"/>
      <c r="D89" s="385"/>
      <c r="E89" s="399">
        <f t="shared" ref="E89:P89" si="37">E10</f>
        <v>4701803.7</v>
      </c>
      <c r="F89" s="399">
        <f t="shared" si="37"/>
        <v>4186733.2</v>
      </c>
      <c r="G89" s="399">
        <f t="shared" si="37"/>
        <v>4869628.9330000002</v>
      </c>
      <c r="H89" s="399">
        <f t="shared" si="37"/>
        <v>4639515.7</v>
      </c>
      <c r="I89" s="399">
        <f t="shared" si="37"/>
        <v>4880017.0999999996</v>
      </c>
      <c r="J89" s="399">
        <f t="shared" si="37"/>
        <v>4727296.8</v>
      </c>
      <c r="K89" s="399">
        <f t="shared" si="37"/>
        <v>5147173.3</v>
      </c>
      <c r="L89" s="399">
        <f t="shared" si="37"/>
        <v>5246422.5</v>
      </c>
      <c r="M89" s="399">
        <f t="shared" si="37"/>
        <v>4822716.2</v>
      </c>
      <c r="N89" s="399">
        <f t="shared" si="37"/>
        <v>5007787</v>
      </c>
      <c r="O89" s="399">
        <f t="shared" si="37"/>
        <v>4886386.949</v>
      </c>
      <c r="P89" s="399">
        <f t="shared" si="37"/>
        <v>4863844.5999999996</v>
      </c>
      <c r="Q89" s="399">
        <f>Q23</f>
        <v>347761181.13200003</v>
      </c>
    </row>
    <row r="90" spans="1:17">
      <c r="A90" s="391" t="s">
        <v>548</v>
      </c>
      <c r="B90" s="391"/>
      <c r="C90" s="391"/>
      <c r="D90" s="391"/>
      <c r="E90" s="385"/>
      <c r="F90" s="385"/>
      <c r="G90" s="385"/>
      <c r="H90" s="385"/>
      <c r="I90" s="385"/>
      <c r="J90" s="385"/>
      <c r="K90" s="385"/>
      <c r="L90" s="385"/>
      <c r="M90" s="385"/>
      <c r="N90" s="385"/>
      <c r="O90" s="385"/>
      <c r="P90" s="385"/>
      <c r="Q90" s="385"/>
    </row>
    <row r="91" spans="1:17">
      <c r="A91" s="388"/>
      <c r="B91" s="385" t="s">
        <v>545</v>
      </c>
      <c r="C91" s="385"/>
      <c r="D91" s="385"/>
      <c r="E91" s="430">
        <v>7730.2820000000002</v>
      </c>
      <c r="F91" s="430">
        <v>7916.3580000000002</v>
      </c>
      <c r="G91" s="430">
        <v>8150.9530000000004</v>
      </c>
      <c r="H91" s="430">
        <v>7655.5690000000004</v>
      </c>
      <c r="I91" s="430">
        <v>7832.5990000000002</v>
      </c>
      <c r="J91" s="430">
        <v>8233.9580000000005</v>
      </c>
      <c r="K91" s="430">
        <v>8256.884</v>
      </c>
      <c r="L91" s="430">
        <v>8426.7790000000005</v>
      </c>
      <c r="M91" s="430">
        <v>8385.4740000000002</v>
      </c>
      <c r="N91" s="430">
        <v>8332.6440000000002</v>
      </c>
      <c r="O91" s="430">
        <v>8425.5810000000001</v>
      </c>
      <c r="P91" s="430">
        <v>8250.0789999999997</v>
      </c>
      <c r="Q91" s="395">
        <f>SUM(E91:P91)</f>
        <v>97597.16</v>
      </c>
    </row>
    <row r="92" spans="1:17">
      <c r="A92" s="388"/>
      <c r="B92" s="385" t="s">
        <v>545</v>
      </c>
      <c r="C92" s="385"/>
      <c r="D92" s="385"/>
      <c r="E92" s="430">
        <v>214.529</v>
      </c>
      <c r="F92" s="430">
        <v>178.608</v>
      </c>
      <c r="G92" s="430">
        <v>223.84700000000001</v>
      </c>
      <c r="H92" s="430">
        <v>218.4</v>
      </c>
      <c r="I92" s="430">
        <v>214.529</v>
      </c>
      <c r="J92" s="430">
        <v>179.036</v>
      </c>
      <c r="K92" s="430">
        <v>221.75800000000001</v>
      </c>
      <c r="L92" s="430">
        <v>222.816</v>
      </c>
      <c r="M92" s="430">
        <v>222.46299999999999</v>
      </c>
      <c r="N92" s="430">
        <v>280.45499999999998</v>
      </c>
      <c r="O92" s="430">
        <v>272.64100000000002</v>
      </c>
      <c r="P92" s="430">
        <v>237.113</v>
      </c>
      <c r="Q92" s="395">
        <f>SUM(E92:P92)</f>
        <v>2686.1950000000002</v>
      </c>
    </row>
    <row r="93" spans="1:17">
      <c r="A93" s="388"/>
      <c r="B93" s="385" t="s">
        <v>546</v>
      </c>
      <c r="C93" s="385"/>
      <c r="D93" s="385"/>
      <c r="E93" s="431"/>
      <c r="F93" s="431"/>
      <c r="G93" s="431"/>
      <c r="H93" s="431"/>
      <c r="I93" s="431"/>
      <c r="J93" s="431"/>
      <c r="K93" s="431"/>
      <c r="L93" s="431"/>
      <c r="M93" s="431"/>
      <c r="N93" s="431"/>
      <c r="O93" s="431"/>
      <c r="P93" s="431"/>
      <c r="Q93" s="395">
        <f>SUM(E93:P93)</f>
        <v>0</v>
      </c>
    </row>
    <row r="94" spans="1:17" ht="15.75" thickBot="1">
      <c r="A94" s="388" t="s">
        <v>547</v>
      </c>
      <c r="B94" s="309"/>
      <c r="C94" s="309"/>
      <c r="D94" s="309"/>
      <c r="E94" s="425">
        <f>SUM(E91:E93)</f>
        <v>7944.8109999999997</v>
      </c>
      <c r="F94" s="425">
        <f>SUM(F91:F93)</f>
        <v>8094.9660000000003</v>
      </c>
      <c r="G94" s="425">
        <f t="shared" ref="G94:Q94" si="38">SUM(G91:G93)</f>
        <v>8374.8000000000011</v>
      </c>
      <c r="H94" s="425">
        <f t="shared" si="38"/>
        <v>7873.9690000000001</v>
      </c>
      <c r="I94" s="425">
        <f t="shared" si="38"/>
        <v>8047.1280000000006</v>
      </c>
      <c r="J94" s="425">
        <f t="shared" si="38"/>
        <v>8412.9940000000006</v>
      </c>
      <c r="K94" s="425">
        <f t="shared" si="38"/>
        <v>8478.6419999999998</v>
      </c>
      <c r="L94" s="425">
        <f t="shared" si="38"/>
        <v>8649.5950000000012</v>
      </c>
      <c r="M94" s="425">
        <f t="shared" si="38"/>
        <v>8607.9369999999999</v>
      </c>
      <c r="N94" s="425">
        <f t="shared" si="38"/>
        <v>8613.0990000000002</v>
      </c>
      <c r="O94" s="425">
        <f t="shared" si="38"/>
        <v>8698.2219999999998</v>
      </c>
      <c r="P94" s="425">
        <f t="shared" si="38"/>
        <v>8487.1919999999991</v>
      </c>
      <c r="Q94" s="429">
        <f t="shared" si="38"/>
        <v>100283.35500000001</v>
      </c>
    </row>
    <row r="95" spans="1:17" ht="15.75" thickTop="1">
      <c r="A95" s="388"/>
      <c r="B95" s="385"/>
      <c r="C95" s="385"/>
      <c r="D95" s="432" t="s">
        <v>549</v>
      </c>
      <c r="E95" s="322">
        <f>E60</f>
        <v>8523.9510000000009</v>
      </c>
      <c r="F95" s="322">
        <f t="shared" ref="F95:Q95" si="39">F60</f>
        <v>8984.9229999999989</v>
      </c>
      <c r="G95" s="322">
        <f t="shared" si="39"/>
        <v>8950.7659999999996</v>
      </c>
      <c r="H95" s="322">
        <f t="shared" si="39"/>
        <v>8583.4030000000002</v>
      </c>
      <c r="I95" s="322">
        <f t="shared" si="39"/>
        <v>8569.4150000000009</v>
      </c>
      <c r="J95" s="322">
        <f t="shared" si="39"/>
        <v>9109.3680000000004</v>
      </c>
      <c r="K95" s="322">
        <f t="shared" si="39"/>
        <v>9588.1959999999999</v>
      </c>
      <c r="L95" s="322">
        <f t="shared" si="39"/>
        <v>9302.3080000000009</v>
      </c>
      <c r="M95" s="322">
        <f t="shared" si="39"/>
        <v>9216.0950000000012</v>
      </c>
      <c r="N95" s="322">
        <f t="shared" si="39"/>
        <v>8981.8490000000002</v>
      </c>
      <c r="O95" s="322">
        <f t="shared" si="39"/>
        <v>9438.1719999999987</v>
      </c>
      <c r="P95" s="322">
        <f t="shared" si="39"/>
        <v>9230.0460000000003</v>
      </c>
      <c r="Q95" s="322">
        <f t="shared" si="39"/>
        <v>108478.492</v>
      </c>
    </row>
    <row r="96" spans="1:17">
      <c r="A96" s="388"/>
      <c r="B96" s="385"/>
      <c r="C96" s="385"/>
      <c r="E96" s="433"/>
      <c r="F96" s="433"/>
      <c r="G96" s="433"/>
      <c r="H96" s="433"/>
      <c r="I96" s="433"/>
      <c r="J96" s="433"/>
      <c r="K96" s="433"/>
      <c r="L96" s="433"/>
      <c r="M96" s="433"/>
      <c r="N96" s="433"/>
      <c r="O96" s="433"/>
      <c r="P96" s="433"/>
      <c r="Q96" s="385"/>
    </row>
    <row r="97" spans="1:17">
      <c r="A97" s="388"/>
      <c r="B97" s="385" t="s">
        <v>550</v>
      </c>
      <c r="C97" s="385"/>
      <c r="D97" s="385">
        <v>-0.2</v>
      </c>
      <c r="E97" s="434">
        <f>(E65-E60+E91+E92)*$D$97</f>
        <v>-12078.368999999999</v>
      </c>
      <c r="F97" s="434">
        <f t="shared" ref="F97:P97" si="40">(F65-F60+F91+F92)*$D$97</f>
        <v>-12107.3058</v>
      </c>
      <c r="G97" s="434">
        <f t="shared" si="40"/>
        <v>-11941.858000000002</v>
      </c>
      <c r="H97" s="434">
        <f t="shared" si="40"/>
        <v>-11967.947800000002</v>
      </c>
      <c r="I97" s="434">
        <f t="shared" si="40"/>
        <v>-12049.439800000002</v>
      </c>
      <c r="J97" s="434">
        <f t="shared" si="40"/>
        <v>-12130.372800000001</v>
      </c>
      <c r="K97" s="434">
        <f t="shared" si="40"/>
        <v>-12323.6744</v>
      </c>
      <c r="L97" s="434">
        <f t="shared" si="40"/>
        <v>-12562.1512</v>
      </c>
      <c r="M97" s="434">
        <f t="shared" si="40"/>
        <v>-12468.586200000003</v>
      </c>
      <c r="N97" s="434">
        <f t="shared" si="40"/>
        <v>-12303.977000000003</v>
      </c>
      <c r="O97" s="434">
        <f t="shared" si="40"/>
        <v>-12503.815000000001</v>
      </c>
      <c r="P97" s="434">
        <f t="shared" si="40"/>
        <v>-12009.355</v>
      </c>
      <c r="Q97" s="434">
        <f>SUM(E97:P97)</f>
        <v>-146446.85200000001</v>
      </c>
    </row>
    <row r="98" spans="1:17">
      <c r="A98" s="388"/>
      <c r="B98" s="385"/>
      <c r="C98" s="385"/>
      <c r="D98" s="385"/>
      <c r="E98" s="385"/>
      <c r="F98" s="385"/>
      <c r="G98" s="385"/>
      <c r="H98" s="385"/>
      <c r="I98" s="385"/>
      <c r="J98" s="385"/>
      <c r="K98" s="385"/>
      <c r="L98" s="385"/>
      <c r="M98" s="385"/>
      <c r="N98" s="385"/>
      <c r="O98" s="385"/>
      <c r="P98" s="385"/>
      <c r="Q98" s="385"/>
    </row>
    <row r="99" spans="1:17">
      <c r="A99" s="388"/>
      <c r="B99" s="385"/>
    </row>
    <row r="100" spans="1:17">
      <c r="A100" s="435" t="s">
        <v>551</v>
      </c>
      <c r="B100" s="309"/>
      <c r="C100" s="309"/>
      <c r="D100" s="309"/>
      <c r="E100" s="418"/>
      <c r="F100" s="418"/>
      <c r="G100" s="418"/>
      <c r="H100" s="418"/>
      <c r="I100" s="418"/>
      <c r="J100" s="418"/>
      <c r="K100" s="418"/>
      <c r="L100" s="418"/>
      <c r="M100" s="418"/>
      <c r="N100" s="418"/>
      <c r="O100" s="418"/>
      <c r="P100" s="418"/>
      <c r="Q100" s="436"/>
    </row>
    <row r="101" spans="1:17">
      <c r="A101" s="413"/>
      <c r="B101" s="309" t="s">
        <v>552</v>
      </c>
      <c r="C101" s="309">
        <f>C33</f>
        <v>0</v>
      </c>
      <c r="D101" s="309">
        <f>D33</f>
        <v>0</v>
      </c>
      <c r="E101" s="437">
        <v>53562.96</v>
      </c>
      <c r="F101" s="437">
        <v>74826.179999999993</v>
      </c>
      <c r="G101" s="437">
        <v>56385.33</v>
      </c>
      <c r="H101" s="437">
        <v>78187.72</v>
      </c>
      <c r="I101" s="437">
        <v>77777.08</v>
      </c>
      <c r="J101" s="437">
        <v>78620.88</v>
      </c>
      <c r="K101" s="437">
        <v>83133.290000000008</v>
      </c>
      <c r="L101" s="437">
        <v>77291.009999999995</v>
      </c>
      <c r="M101" s="437">
        <v>58325.35</v>
      </c>
      <c r="N101" s="437">
        <v>87401.06</v>
      </c>
      <c r="O101" s="437">
        <v>106672.51000000001</v>
      </c>
      <c r="P101" s="437">
        <v>53723.62</v>
      </c>
      <c r="Q101" s="416">
        <f>SUM(E101:P101)</f>
        <v>885906.98999999987</v>
      </c>
    </row>
    <row r="102" spans="1:17">
      <c r="A102" s="413"/>
      <c r="B102" s="309" t="s">
        <v>553</v>
      </c>
      <c r="C102" s="309"/>
      <c r="D102" s="309"/>
      <c r="E102" s="438">
        <f t="shared" ref="E102:P102" si="41">IF(E101&gt;55000, 52000,E101-3000)</f>
        <v>50562.96</v>
      </c>
      <c r="F102" s="438">
        <f t="shared" si="41"/>
        <v>52000</v>
      </c>
      <c r="G102" s="438">
        <f t="shared" si="41"/>
        <v>52000</v>
      </c>
      <c r="H102" s="438">
        <f t="shared" si="41"/>
        <v>52000</v>
      </c>
      <c r="I102" s="438">
        <f t="shared" si="41"/>
        <v>52000</v>
      </c>
      <c r="J102" s="438">
        <f t="shared" si="41"/>
        <v>52000</v>
      </c>
      <c r="K102" s="438">
        <f t="shared" si="41"/>
        <v>52000</v>
      </c>
      <c r="L102" s="438">
        <f t="shared" si="41"/>
        <v>52000</v>
      </c>
      <c r="M102" s="438">
        <f t="shared" si="41"/>
        <v>52000</v>
      </c>
      <c r="N102" s="438">
        <f t="shared" si="41"/>
        <v>52000</v>
      </c>
      <c r="O102" s="438">
        <f t="shared" si="41"/>
        <v>52000</v>
      </c>
      <c r="P102" s="438">
        <f t="shared" si="41"/>
        <v>50723.62</v>
      </c>
      <c r="Q102" s="439">
        <f>SUM(E102:P102)</f>
        <v>621286.57999999996</v>
      </c>
    </row>
    <row r="103" spans="1:17">
      <c r="A103" s="413"/>
      <c r="B103" s="309" t="s">
        <v>554</v>
      </c>
      <c r="C103" s="309"/>
      <c r="D103" s="309"/>
      <c r="E103" s="438">
        <f t="shared" ref="E103:P103" si="42">MAX(0,E101-55000)</f>
        <v>0</v>
      </c>
      <c r="F103" s="438">
        <f t="shared" si="42"/>
        <v>19826.179999999993</v>
      </c>
      <c r="G103" s="438">
        <f t="shared" si="42"/>
        <v>1385.3300000000017</v>
      </c>
      <c r="H103" s="438">
        <f t="shared" si="42"/>
        <v>23187.72</v>
      </c>
      <c r="I103" s="438">
        <f t="shared" si="42"/>
        <v>22777.08</v>
      </c>
      <c r="J103" s="438">
        <f t="shared" si="42"/>
        <v>23620.880000000005</v>
      </c>
      <c r="K103" s="438">
        <f t="shared" si="42"/>
        <v>28133.290000000008</v>
      </c>
      <c r="L103" s="438">
        <f t="shared" si="42"/>
        <v>22291.009999999995</v>
      </c>
      <c r="M103" s="438">
        <f t="shared" si="42"/>
        <v>3325.3499999999985</v>
      </c>
      <c r="N103" s="438">
        <f t="shared" si="42"/>
        <v>32401.059999999998</v>
      </c>
      <c r="O103" s="438">
        <f t="shared" si="42"/>
        <v>51672.510000000009</v>
      </c>
      <c r="P103" s="438">
        <f t="shared" si="42"/>
        <v>0</v>
      </c>
      <c r="Q103" s="439">
        <f>SUM(E103:P103)</f>
        <v>228620.41</v>
      </c>
    </row>
    <row r="104" spans="1:17">
      <c r="B104" s="309" t="s">
        <v>525</v>
      </c>
      <c r="E104">
        <v>1</v>
      </c>
      <c r="F104">
        <v>1</v>
      </c>
      <c r="G104">
        <v>1</v>
      </c>
      <c r="H104">
        <v>1</v>
      </c>
      <c r="I104">
        <v>1</v>
      </c>
      <c r="J104">
        <v>1</v>
      </c>
      <c r="K104">
        <v>1</v>
      </c>
      <c r="L104">
        <v>1</v>
      </c>
      <c r="M104">
        <v>1</v>
      </c>
      <c r="N104">
        <v>1</v>
      </c>
      <c r="O104">
        <v>1</v>
      </c>
      <c r="P104">
        <v>1</v>
      </c>
      <c r="Q104">
        <f>SUM(E104:P104)</f>
        <v>12</v>
      </c>
    </row>
    <row r="105" spans="1:17">
      <c r="B105" s="309" t="s">
        <v>555</v>
      </c>
      <c r="E105" s="10">
        <f t="shared" ref="E105:P105" si="43">E35</f>
        <v>31574724.140000001</v>
      </c>
      <c r="F105" s="10">
        <f t="shared" si="43"/>
        <v>29605981.989999998</v>
      </c>
      <c r="G105" s="10">
        <f t="shared" si="43"/>
        <v>33964277.359999999</v>
      </c>
      <c r="H105" s="10">
        <f t="shared" si="43"/>
        <v>33484789.199999999</v>
      </c>
      <c r="I105" s="10">
        <f t="shared" si="43"/>
        <v>47512321.670000002</v>
      </c>
      <c r="J105" s="10">
        <f t="shared" si="43"/>
        <v>35258458.939999998</v>
      </c>
      <c r="K105" s="10">
        <f t="shared" si="43"/>
        <v>35881209</v>
      </c>
      <c r="L105" s="10">
        <f t="shared" si="43"/>
        <v>39449721.630000003</v>
      </c>
      <c r="M105" s="10">
        <f t="shared" si="43"/>
        <v>34381779.460000001</v>
      </c>
      <c r="N105" s="10">
        <f t="shared" si="43"/>
        <v>33110274.43</v>
      </c>
      <c r="O105" s="10">
        <f t="shared" si="43"/>
        <v>23595477.739999998</v>
      </c>
      <c r="P105" s="10">
        <f t="shared" si="43"/>
        <v>30592033.960000001</v>
      </c>
      <c r="Q105" s="440">
        <f t="shared" ref="Q105:Q106" si="44">SUM(E105:P105)</f>
        <v>408411049.51999998</v>
      </c>
    </row>
    <row r="106" spans="1:17">
      <c r="B106" s="309" t="s">
        <v>556</v>
      </c>
      <c r="E106" s="10">
        <f>E45</f>
        <v>39743000</v>
      </c>
      <c r="F106" s="10">
        <f t="shared" ref="F106:P106" si="45">F45</f>
        <v>36305000</v>
      </c>
      <c r="G106" s="10">
        <f t="shared" si="45"/>
        <v>38319000</v>
      </c>
      <c r="H106" s="10">
        <f t="shared" si="45"/>
        <v>32765000</v>
      </c>
      <c r="I106" s="10">
        <f t="shared" si="45"/>
        <v>21879000</v>
      </c>
      <c r="J106" s="10">
        <f t="shared" si="45"/>
        <v>32636000</v>
      </c>
      <c r="K106" s="10">
        <f t="shared" si="45"/>
        <v>36072000</v>
      </c>
      <c r="L106" s="10">
        <f t="shared" si="45"/>
        <v>32700000</v>
      </c>
      <c r="M106" s="10">
        <f t="shared" si="45"/>
        <v>35549000</v>
      </c>
      <c r="N106" s="10">
        <f t="shared" si="45"/>
        <v>37671000</v>
      </c>
      <c r="O106" s="10">
        <f t="shared" si="45"/>
        <v>27442000</v>
      </c>
      <c r="P106" s="10">
        <f t="shared" si="45"/>
        <v>39530000</v>
      </c>
      <c r="Q106" s="440">
        <f t="shared" si="44"/>
        <v>410611000</v>
      </c>
    </row>
    <row r="107" spans="1:17">
      <c r="B107" s="309"/>
    </row>
    <row r="108" spans="1:17">
      <c r="A108" s="441" t="s">
        <v>557</v>
      </c>
    </row>
    <row r="109" spans="1:17">
      <c r="B109" s="441" t="s">
        <v>525</v>
      </c>
      <c r="E109">
        <v>11</v>
      </c>
      <c r="F109">
        <v>11</v>
      </c>
      <c r="G109">
        <v>11</v>
      </c>
      <c r="H109">
        <v>11</v>
      </c>
      <c r="I109">
        <v>11</v>
      </c>
      <c r="J109">
        <v>11</v>
      </c>
      <c r="K109">
        <v>11</v>
      </c>
      <c r="L109">
        <v>11</v>
      </c>
      <c r="M109">
        <v>11</v>
      </c>
      <c r="N109">
        <v>11</v>
      </c>
      <c r="O109">
        <v>11</v>
      </c>
      <c r="P109">
        <v>11</v>
      </c>
      <c r="Q109">
        <f>SUM(E109:P109)</f>
        <v>132</v>
      </c>
    </row>
    <row r="110" spans="1:17">
      <c r="B110" s="441" t="s">
        <v>529</v>
      </c>
      <c r="D110" s="442">
        <v>500000</v>
      </c>
      <c r="E110" s="443">
        <f>E109*$D$110</f>
        <v>5500000</v>
      </c>
      <c r="F110" s="443">
        <f t="shared" ref="F110:P110" si="46">F109*$D$110</f>
        <v>5500000</v>
      </c>
      <c r="G110" s="443">
        <f t="shared" si="46"/>
        <v>5500000</v>
      </c>
      <c r="H110" s="443">
        <f t="shared" si="46"/>
        <v>5500000</v>
      </c>
      <c r="I110" s="443">
        <f t="shared" si="46"/>
        <v>5500000</v>
      </c>
      <c r="J110" s="443">
        <f t="shared" si="46"/>
        <v>5500000</v>
      </c>
      <c r="K110" s="443">
        <f t="shared" si="46"/>
        <v>5500000</v>
      </c>
      <c r="L110" s="443">
        <f t="shared" si="46"/>
        <v>5500000</v>
      </c>
      <c r="M110" s="443">
        <f t="shared" si="46"/>
        <v>5500000</v>
      </c>
      <c r="N110" s="443">
        <f t="shared" si="46"/>
        <v>5500000</v>
      </c>
      <c r="O110" s="443">
        <f t="shared" si="46"/>
        <v>5500000</v>
      </c>
      <c r="P110" s="443">
        <f t="shared" si="46"/>
        <v>5500000</v>
      </c>
      <c r="Q110" s="440">
        <f>SUM(E110:P110)</f>
        <v>66000000</v>
      </c>
    </row>
    <row r="111" spans="1:17">
      <c r="B111" s="441" t="s">
        <v>528</v>
      </c>
      <c r="D111" s="420" t="s">
        <v>558</v>
      </c>
      <c r="E111" s="443">
        <f>E15-E110</f>
        <v>24295617.000000004</v>
      </c>
      <c r="F111" s="443">
        <f t="shared" ref="F111:P111" si="47">F15-F110</f>
        <v>21377721.509999998</v>
      </c>
      <c r="G111" s="443">
        <f t="shared" si="47"/>
        <v>24125124.136000004</v>
      </c>
      <c r="H111" s="443">
        <f t="shared" si="47"/>
        <v>22532034.600000001</v>
      </c>
      <c r="I111" s="443">
        <f t="shared" si="47"/>
        <v>22717552.439999998</v>
      </c>
      <c r="J111" s="443">
        <f t="shared" si="47"/>
        <v>23111052.559999999</v>
      </c>
      <c r="K111" s="443">
        <f t="shared" si="47"/>
        <v>24183231</v>
      </c>
      <c r="L111" s="443">
        <f t="shared" si="47"/>
        <v>25329991.59</v>
      </c>
      <c r="M111" s="443">
        <f t="shared" si="47"/>
        <v>23328662.439999994</v>
      </c>
      <c r="N111" s="443">
        <f t="shared" si="47"/>
        <v>24129146.309999999</v>
      </c>
      <c r="O111" s="443">
        <f t="shared" si="47"/>
        <v>22865561.785999998</v>
      </c>
      <c r="P111" s="443">
        <f t="shared" si="47"/>
        <v>23752762.16</v>
      </c>
      <c r="Q111" s="440">
        <f>SUM(E111:P111)</f>
        <v>281748457.53200006</v>
      </c>
    </row>
    <row r="112" spans="1:17">
      <c r="B112" s="441" t="s">
        <v>530</v>
      </c>
      <c r="E112" s="444">
        <f>SUM(E109:E111)</f>
        <v>29795628.000000004</v>
      </c>
      <c r="F112" s="444">
        <f t="shared" ref="F112:Q112" si="48">SUM(F109:F111)</f>
        <v>26877732.509999998</v>
      </c>
      <c r="G112" s="444">
        <f t="shared" si="48"/>
        <v>29625135.136000004</v>
      </c>
      <c r="H112" s="444">
        <f t="shared" si="48"/>
        <v>28032045.600000001</v>
      </c>
      <c r="I112" s="444">
        <f t="shared" si="48"/>
        <v>28217563.439999998</v>
      </c>
      <c r="J112" s="444">
        <f t="shared" si="48"/>
        <v>28611063.559999999</v>
      </c>
      <c r="K112" s="444">
        <f t="shared" si="48"/>
        <v>29683242</v>
      </c>
      <c r="L112" s="444">
        <f t="shared" si="48"/>
        <v>30830002.59</v>
      </c>
      <c r="M112" s="444">
        <f t="shared" si="48"/>
        <v>28828673.439999994</v>
      </c>
      <c r="N112" s="444">
        <f t="shared" si="48"/>
        <v>29629157.309999999</v>
      </c>
      <c r="O112" s="444">
        <f t="shared" si="48"/>
        <v>28365572.785999998</v>
      </c>
      <c r="P112" s="444">
        <f t="shared" si="48"/>
        <v>29252773.16</v>
      </c>
      <c r="Q112" s="444">
        <f t="shared" si="48"/>
        <v>347748589.53200006</v>
      </c>
    </row>
    <row r="113" spans="2:17">
      <c r="B113" s="391" t="s">
        <v>559</v>
      </c>
      <c r="D113" s="385"/>
      <c r="E113" s="443">
        <f>E65-E60+E91+E92</f>
        <v>60391.844999999994</v>
      </c>
      <c r="F113" s="443">
        <f t="shared" ref="F113:P113" si="49">F65-F60+F91+F92</f>
        <v>60536.528999999995</v>
      </c>
      <c r="G113" s="443">
        <f t="shared" si="49"/>
        <v>59709.290000000008</v>
      </c>
      <c r="H113" s="443">
        <f t="shared" si="49"/>
        <v>59839.739000000001</v>
      </c>
      <c r="I113" s="443">
        <f t="shared" si="49"/>
        <v>60247.199000000008</v>
      </c>
      <c r="J113" s="443">
        <f t="shared" si="49"/>
        <v>60651.864000000001</v>
      </c>
      <c r="K113" s="443">
        <f t="shared" si="49"/>
        <v>61618.371999999996</v>
      </c>
      <c r="L113" s="443">
        <f t="shared" si="49"/>
        <v>62810.755999999994</v>
      </c>
      <c r="M113" s="443">
        <f t="shared" si="49"/>
        <v>62342.931000000011</v>
      </c>
      <c r="N113" s="443">
        <f t="shared" si="49"/>
        <v>61519.885000000009</v>
      </c>
      <c r="O113" s="443">
        <f t="shared" si="49"/>
        <v>62519.074999999997</v>
      </c>
      <c r="P113" s="443">
        <f t="shared" si="49"/>
        <v>60046.774999999994</v>
      </c>
      <c r="Q113" s="443">
        <f>SUM(E113:P113)</f>
        <v>732234.26</v>
      </c>
    </row>
    <row r="114" spans="2:17">
      <c r="B114" s="441" t="s">
        <v>560</v>
      </c>
      <c r="E114" s="443">
        <f>E80</f>
        <v>29478.118999999999</v>
      </c>
      <c r="F114" s="443">
        <f t="shared" ref="F114:P114" si="50">F80</f>
        <v>29880.422999999999</v>
      </c>
      <c r="G114" s="443">
        <f t="shared" si="50"/>
        <v>28591.136999999999</v>
      </c>
      <c r="H114" s="443">
        <f t="shared" si="50"/>
        <v>28636.752000000004</v>
      </c>
      <c r="I114" s="443">
        <f t="shared" si="50"/>
        <v>28817.350000000006</v>
      </c>
      <c r="J114" s="443">
        <f t="shared" si="50"/>
        <v>29445.042999999998</v>
      </c>
      <c r="K114" s="443">
        <f t="shared" si="50"/>
        <v>30753.560999999998</v>
      </c>
      <c r="L114" s="443">
        <f t="shared" si="50"/>
        <v>31338.806999999997</v>
      </c>
      <c r="M114" s="443">
        <f t="shared" si="50"/>
        <v>30939.220999999998</v>
      </c>
      <c r="N114" s="443">
        <f t="shared" si="50"/>
        <v>29812.013999999999</v>
      </c>
      <c r="O114" s="443">
        <f t="shared" si="50"/>
        <v>31239.869999999995</v>
      </c>
      <c r="P114" s="443">
        <f t="shared" si="50"/>
        <v>29214.573000000004</v>
      </c>
      <c r="Q114" s="443">
        <f>SUM(E114:P114)</f>
        <v>358146.87</v>
      </c>
    </row>
    <row r="115" spans="2:17">
      <c r="B115" s="385"/>
      <c r="C115" s="385"/>
      <c r="D115" s="385"/>
      <c r="E115" s="385"/>
      <c r="F115" s="385"/>
      <c r="G115" s="385"/>
      <c r="H115" s="385"/>
      <c r="I115" s="385"/>
      <c r="J115" s="385"/>
      <c r="K115" s="385"/>
      <c r="L115" s="385"/>
      <c r="M115" s="385"/>
      <c r="N115" s="385"/>
      <c r="O115" s="385"/>
      <c r="P115" s="385"/>
      <c r="Q115" s="385"/>
    </row>
    <row r="116" spans="2:17">
      <c r="B116" s="385"/>
      <c r="C116" s="385"/>
      <c r="D116" s="385"/>
      <c r="E116" s="385"/>
      <c r="F116" s="385"/>
      <c r="G116" s="385"/>
      <c r="H116" s="385"/>
      <c r="I116" s="385"/>
      <c r="J116" s="385"/>
      <c r="K116" s="385"/>
      <c r="L116" s="385"/>
      <c r="M116" s="385"/>
      <c r="N116" s="385"/>
      <c r="O116" s="385"/>
      <c r="P116" s="385"/>
      <c r="Q116" s="385"/>
    </row>
  </sheetData>
  <conditionalFormatting sqref="U15:U21">
    <cfRule type="expression" dxfId="17" priority="1" stopIfTrue="1">
      <formula>ABS(#REF!-#REF!)&gt;0.5</formula>
    </cfRule>
  </conditionalFormatting>
  <printOptions horizontalCentered="1"/>
  <pageMargins left="0.25" right="0.25" top="0.47" bottom="0.21" header="0.4" footer="0.18"/>
  <pageSetup scale="75" fitToHeight="2" orientation="landscape"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38E1-8CE0-4CC2-A1C2-045187816E38}">
  <sheetPr>
    <tabColor rgb="FF92D050"/>
    <pageSetUpPr autoPageBreaks="0"/>
  </sheetPr>
  <dimension ref="A1:AT119"/>
  <sheetViews>
    <sheetView showGridLines="0" zoomScale="70" zoomScaleNormal="70" workbookViewId="0">
      <pane xSplit="2" ySplit="4" topLeftCell="C5" activePane="bottomRight" state="frozen"/>
      <selection pane="topRight"/>
      <selection pane="bottomLeft"/>
      <selection pane="bottomRight" activeCell="C5" sqref="C5"/>
    </sheetView>
  </sheetViews>
  <sheetFormatPr defaultColWidth="8.85546875" defaultRowHeight="12.75" outlineLevelCol="1"/>
  <cols>
    <col min="1" max="1" width="3.5703125" style="229" bestFit="1" customWidth="1"/>
    <col min="2" max="2" width="44.5703125" style="229" customWidth="1"/>
    <col min="3" max="3" width="11.5703125" style="229" bestFit="1" customWidth="1"/>
    <col min="4" max="7" width="11.28515625" style="229" bestFit="1" customWidth="1" outlineLevel="1"/>
    <col min="8" max="8" width="12.140625" style="229" bestFit="1" customWidth="1" outlineLevel="1"/>
    <col min="9" max="9" width="12.85546875" style="229" bestFit="1" customWidth="1" outlineLevel="1"/>
    <col min="10" max="10" width="11.28515625" style="229" bestFit="1" customWidth="1" outlineLevel="1"/>
    <col min="11" max="13" width="11.7109375" style="229" bestFit="1" customWidth="1" outlineLevel="1"/>
    <col min="14" max="14" width="11.7109375" style="229" bestFit="1" customWidth="1"/>
    <col min="15" max="15" width="13.5703125" style="229" bestFit="1" customWidth="1"/>
    <col min="16" max="16" width="1.7109375" style="229" customWidth="1"/>
    <col min="17" max="17" width="11.85546875" style="229" bestFit="1" customWidth="1"/>
    <col min="18" max="18" width="10.5703125" style="229" bestFit="1" customWidth="1"/>
    <col min="19" max="19" width="12.85546875" style="229" bestFit="1" customWidth="1"/>
    <col min="20" max="20" width="10.140625" style="229" customWidth="1"/>
    <col min="21" max="21" width="11.28515625" style="229" bestFit="1" customWidth="1"/>
    <col min="22" max="22" width="10.42578125" style="229" bestFit="1" customWidth="1"/>
    <col min="23" max="24" width="8.85546875" style="229"/>
    <col min="25" max="25" width="13.42578125" style="229" bestFit="1" customWidth="1"/>
    <col min="26" max="26" width="14.85546875" style="229" bestFit="1" customWidth="1"/>
    <col min="27" max="27" width="10.140625" style="229" bestFit="1" customWidth="1"/>
    <col min="28" max="28" width="12.7109375" style="229" bestFit="1" customWidth="1"/>
    <col min="29" max="29" width="11.28515625" style="229" bestFit="1" customWidth="1"/>
    <col min="30" max="31" width="9.28515625" style="229" bestFit="1" customWidth="1"/>
    <col min="32" max="32" width="11.28515625" style="229" bestFit="1" customWidth="1"/>
    <col min="33" max="16384" width="8.85546875" style="229"/>
  </cols>
  <sheetData>
    <row r="1" spans="1:32" ht="15">
      <c r="B1" s="261" t="s">
        <v>657</v>
      </c>
      <c r="C1" s="514"/>
      <c r="D1" s="514"/>
      <c r="E1" s="514"/>
      <c r="F1" s="514"/>
      <c r="G1" s="514"/>
      <c r="H1" s="514"/>
      <c r="I1" s="514"/>
      <c r="J1" s="514"/>
      <c r="K1" s="514"/>
      <c r="L1" s="514"/>
      <c r="M1" s="514"/>
      <c r="N1" s="514"/>
      <c r="O1" s="514"/>
      <c r="Q1" s="514"/>
      <c r="R1" s="514"/>
      <c r="S1" s="514"/>
      <c r="T1" s="514"/>
      <c r="U1" s="514"/>
    </row>
    <row r="2" spans="1:32">
      <c r="G2" s="279"/>
      <c r="Q2" s="262" t="s">
        <v>489</v>
      </c>
      <c r="R2" s="263">
        <f>Q3</f>
        <v>20000</v>
      </c>
      <c r="S2" s="263">
        <f>R3</f>
        <v>50000</v>
      </c>
      <c r="T2" s="263">
        <f>S3</f>
        <v>300000</v>
      </c>
      <c r="U2" s="263">
        <f>T3</f>
        <v>500000</v>
      </c>
    </row>
    <row r="3" spans="1:32">
      <c r="B3" s="328" t="s">
        <v>658</v>
      </c>
      <c r="O3" s="515" t="s">
        <v>659</v>
      </c>
      <c r="Q3" s="265">
        <v>20000</v>
      </c>
      <c r="R3" s="265">
        <v>50000</v>
      </c>
      <c r="S3" s="265">
        <v>300000</v>
      </c>
      <c r="T3" s="265">
        <v>500000</v>
      </c>
      <c r="U3" s="266">
        <v>99999999</v>
      </c>
    </row>
    <row r="4" spans="1:32">
      <c r="B4" s="328" t="s">
        <v>660</v>
      </c>
      <c r="C4" s="516">
        <v>44772</v>
      </c>
      <c r="D4" s="516">
        <f>EOMONTH(C4,1)</f>
        <v>44804</v>
      </c>
      <c r="E4" s="516">
        <f t="shared" ref="E4:N4" si="0">EOMONTH(D4,1)</f>
        <v>44834</v>
      </c>
      <c r="F4" s="516">
        <f t="shared" si="0"/>
        <v>44865</v>
      </c>
      <c r="G4" s="516">
        <f t="shared" si="0"/>
        <v>44895</v>
      </c>
      <c r="H4" s="516">
        <f t="shared" si="0"/>
        <v>44926</v>
      </c>
      <c r="I4" s="516">
        <f t="shared" si="0"/>
        <v>44957</v>
      </c>
      <c r="J4" s="516">
        <f t="shared" si="0"/>
        <v>44985</v>
      </c>
      <c r="K4" s="516">
        <f t="shared" si="0"/>
        <v>45016</v>
      </c>
      <c r="L4" s="516">
        <f t="shared" si="0"/>
        <v>45046</v>
      </c>
      <c r="M4" s="516">
        <f t="shared" si="0"/>
        <v>45077</v>
      </c>
      <c r="N4" s="516">
        <f t="shared" si="0"/>
        <v>45107</v>
      </c>
      <c r="O4" s="249" t="s">
        <v>39</v>
      </c>
      <c r="P4" s="517"/>
      <c r="Q4" s="270" t="s">
        <v>661</v>
      </c>
      <c r="R4" s="270" t="s">
        <v>661</v>
      </c>
      <c r="S4" s="270" t="s">
        <v>661</v>
      </c>
      <c r="T4" s="270" t="s">
        <v>661</v>
      </c>
      <c r="U4" s="270" t="s">
        <v>661</v>
      </c>
      <c r="W4" s="518"/>
      <c r="X4" s="518"/>
      <c r="Y4" s="519"/>
      <c r="Z4" s="519"/>
    </row>
    <row r="5" spans="1:32" ht="15">
      <c r="A5" s="520">
        <v>1</v>
      </c>
      <c r="B5" s="521"/>
      <c r="C5" s="522">
        <v>14610</v>
      </c>
      <c r="D5" s="522">
        <v>12772</v>
      </c>
      <c r="E5" s="522">
        <v>13260</v>
      </c>
      <c r="F5" s="522">
        <v>13522</v>
      </c>
      <c r="G5" s="522">
        <v>10702</v>
      </c>
      <c r="H5" s="522">
        <v>12361</v>
      </c>
      <c r="I5" s="522">
        <v>13216</v>
      </c>
      <c r="J5" s="522">
        <v>15090</v>
      </c>
      <c r="K5" s="522">
        <v>13617</v>
      </c>
      <c r="L5" s="522">
        <v>13657</v>
      </c>
      <c r="M5" s="522">
        <v>11810</v>
      </c>
      <c r="N5" s="522">
        <v>12358</v>
      </c>
      <c r="O5" s="523">
        <f t="shared" ref="O5:O40" si="1">SUM(C5:N5)</f>
        <v>156975</v>
      </c>
      <c r="P5" s="523"/>
      <c r="Q5" s="523" cm="1">
        <f t="array" ref="Q5">Q$3*12-SUMPRODUCT(--($C5:$N5&lt;=Q$3),Q$3-$C5:$N5)</f>
        <v>156975</v>
      </c>
      <c r="R5" s="523">
        <f>R$3*12-SUM($Q5:Q5)-SUMPRODUCT(--($C5:$N5&lt;=R$3),R$3-$C5:$N5)</f>
        <v>0</v>
      </c>
      <c r="S5" s="523">
        <f>S$3*12-SUM($Q5:R5)-SUMPRODUCT(--($C5:$N5&lt;=S$3),S$3-$C5:$N5)</f>
        <v>0</v>
      </c>
      <c r="T5" s="523">
        <f>T$3*12-SUM($Q5:S5)-SUMPRODUCT(--($C5:$N5&lt;=T$3),T$3-$C5:$N5)</f>
        <v>0</v>
      </c>
      <c r="U5" s="523">
        <f>U$3*12-SUM($Q5:T5)-SUMPRODUCT(--($C5:$N5&lt;=U$3),U$3-$C5:$N5)</f>
        <v>0</v>
      </c>
      <c r="V5" s="524"/>
      <c r="W5" s="523"/>
      <c r="X5" s="523"/>
      <c r="Y5" s="525"/>
      <c r="Z5" s="525"/>
      <c r="AA5" s="526"/>
      <c r="AB5" s="527"/>
      <c r="AC5" s="527"/>
      <c r="AD5" s="528"/>
      <c r="AE5" s="528"/>
      <c r="AF5" s="528"/>
    </row>
    <row r="6" spans="1:32">
      <c r="A6" s="520">
        <v>2</v>
      </c>
      <c r="B6" s="521"/>
      <c r="C6" s="522">
        <v>74001</v>
      </c>
      <c r="D6" s="522">
        <v>75480</v>
      </c>
      <c r="E6" s="522">
        <v>70177</v>
      </c>
      <c r="F6" s="522">
        <v>73755</v>
      </c>
      <c r="G6" s="522">
        <v>59924</v>
      </c>
      <c r="H6" s="522">
        <v>71053</v>
      </c>
      <c r="I6" s="522">
        <v>71703</v>
      </c>
      <c r="J6" s="522">
        <v>69418</v>
      </c>
      <c r="K6" s="522">
        <v>85650</v>
      </c>
      <c r="L6" s="522">
        <v>84975</v>
      </c>
      <c r="M6" s="522">
        <v>86324</v>
      </c>
      <c r="N6" s="522">
        <v>81367</v>
      </c>
      <c r="O6" s="523">
        <f t="shared" si="1"/>
        <v>903827</v>
      </c>
      <c r="P6" s="523"/>
      <c r="Q6" s="523" cm="1">
        <f t="array" ref="Q6">Q$3*12-SUMPRODUCT(--($C6:$N6&lt;=Q$3),Q$3-$C6:$N6)</f>
        <v>240000</v>
      </c>
      <c r="R6" s="523">
        <f>R$3*12-SUM($Q6:Q6)-SUMPRODUCT(--($C6:$N6&lt;=R$3),R$3-$C6:$N6)</f>
        <v>360000</v>
      </c>
      <c r="S6" s="523">
        <f>S$3*12-SUM($Q6:R6)-SUMPRODUCT(--($C6:$N6&lt;=S$3),S$3-$C6:$N6)</f>
        <v>303827</v>
      </c>
      <c r="T6" s="523">
        <f>T$3*12-SUM($Q6:S6)-SUMPRODUCT(--($C6:$N6&lt;=T$3),T$3-$C6:$N6)</f>
        <v>0</v>
      </c>
      <c r="U6" s="523">
        <f>U$3*12-SUM($Q6:T6)-SUMPRODUCT(--($C6:$N6&lt;=U$3),U$3-$C6:$N6)</f>
        <v>0</v>
      </c>
      <c r="V6" s="524"/>
      <c r="W6" s="523"/>
      <c r="X6" s="523"/>
      <c r="Y6" s="525"/>
      <c r="Z6" s="525"/>
      <c r="AA6" s="526"/>
      <c r="AB6" s="524"/>
      <c r="AC6" s="524"/>
    </row>
    <row r="7" spans="1:32">
      <c r="A7" s="520">
        <v>3</v>
      </c>
      <c r="B7" s="521"/>
      <c r="C7" s="522">
        <v>22471</v>
      </c>
      <c r="D7" s="522">
        <v>18945</v>
      </c>
      <c r="E7" s="522">
        <v>19294</v>
      </c>
      <c r="F7" s="522">
        <v>19386</v>
      </c>
      <c r="G7" s="522">
        <v>21426</v>
      </c>
      <c r="H7" s="522">
        <v>29090</v>
      </c>
      <c r="I7" s="522">
        <v>31444</v>
      </c>
      <c r="J7" s="522">
        <v>31447</v>
      </c>
      <c r="K7" s="522">
        <v>29339</v>
      </c>
      <c r="L7" s="522">
        <v>31835</v>
      </c>
      <c r="M7" s="522">
        <v>25502</v>
      </c>
      <c r="N7" s="522">
        <v>22488</v>
      </c>
      <c r="O7" s="523">
        <f t="shared" si="1"/>
        <v>302667</v>
      </c>
      <c r="P7" s="523"/>
      <c r="Q7" s="523" cm="1">
        <f t="array" ref="Q7">Q$3*12-SUMPRODUCT(--($C7:$N7&lt;=Q$3),Q$3-$C7:$N7)</f>
        <v>237625</v>
      </c>
      <c r="R7" s="523">
        <f>R$3*12-SUM($Q7:Q7)-SUMPRODUCT(--($C7:$N7&lt;=R$3),R$3-$C7:$N7)</f>
        <v>65042</v>
      </c>
      <c r="S7" s="523">
        <f>S$3*12-SUM($Q7:R7)-SUMPRODUCT(--($C7:$N7&lt;=S$3),S$3-$C7:$N7)</f>
        <v>0</v>
      </c>
      <c r="T7" s="523">
        <f>T$3*12-SUM($Q7:S7)-SUMPRODUCT(--($C7:$N7&lt;=T$3),T$3-$C7:$N7)</f>
        <v>0</v>
      </c>
      <c r="U7" s="523">
        <f>U$3*12-SUM($Q7:T7)-SUMPRODUCT(--($C7:$N7&lt;=U$3),U$3-$C7:$N7)</f>
        <v>0</v>
      </c>
      <c r="V7" s="524"/>
      <c r="W7" s="523"/>
      <c r="X7" s="523"/>
      <c r="Y7" s="525"/>
      <c r="Z7" s="525"/>
      <c r="AA7" s="526"/>
      <c r="AB7" s="524"/>
      <c r="AC7" s="524"/>
    </row>
    <row r="8" spans="1:32">
      <c r="A8" s="520">
        <v>4</v>
      </c>
      <c r="B8" s="521"/>
      <c r="C8" s="522">
        <v>28066</v>
      </c>
      <c r="D8" s="522">
        <v>28760</v>
      </c>
      <c r="E8" s="522">
        <v>29196</v>
      </c>
      <c r="F8" s="522">
        <v>26562</v>
      </c>
      <c r="G8" s="522">
        <v>29801</v>
      </c>
      <c r="H8" s="522">
        <v>27545</v>
      </c>
      <c r="I8" s="522">
        <v>30564</v>
      </c>
      <c r="J8" s="522">
        <v>29223</v>
      </c>
      <c r="K8" s="522">
        <v>26443</v>
      </c>
      <c r="L8" s="522">
        <v>30556</v>
      </c>
      <c r="M8" s="522">
        <v>33071</v>
      </c>
      <c r="N8" s="522">
        <v>31883</v>
      </c>
      <c r="O8" s="523">
        <f t="shared" si="1"/>
        <v>351670</v>
      </c>
      <c r="P8" s="523"/>
      <c r="Q8" s="523" cm="1">
        <f t="array" ref="Q8">Q$3*12-SUMPRODUCT(--($C8:$N8&lt;=Q$3),Q$3-$C8:$N8)</f>
        <v>240000</v>
      </c>
      <c r="R8" s="523">
        <f>R$3*12-SUM($Q8:Q8)-SUMPRODUCT(--($C8:$N8&lt;=R$3),R$3-$C8:$N8)</f>
        <v>111670</v>
      </c>
      <c r="S8" s="523">
        <f>S$3*12-SUM($Q8:R8)-SUMPRODUCT(--($C8:$N8&lt;=S$3),S$3-$C8:$N8)</f>
        <v>0</v>
      </c>
      <c r="T8" s="523">
        <f>T$3*12-SUM($Q8:S8)-SUMPRODUCT(--($C8:$N8&lt;=T$3),T$3-$C8:$N8)</f>
        <v>0</v>
      </c>
      <c r="U8" s="523">
        <f>U$3*12-SUM($Q8:T8)-SUMPRODUCT(--($C8:$N8&lt;=U$3),U$3-$C8:$N8)</f>
        <v>0</v>
      </c>
      <c r="V8" s="524"/>
      <c r="W8" s="523"/>
      <c r="X8" s="523"/>
      <c r="Y8" s="525"/>
      <c r="Z8" s="525"/>
      <c r="AA8" s="526"/>
      <c r="AB8" s="524"/>
      <c r="AC8" s="524"/>
    </row>
    <row r="9" spans="1:32">
      <c r="A9" s="520">
        <v>5</v>
      </c>
      <c r="B9" s="521"/>
      <c r="C9" s="522">
        <v>26365</v>
      </c>
      <c r="D9" s="522">
        <v>20836</v>
      </c>
      <c r="E9" s="522">
        <v>22756</v>
      </c>
      <c r="F9" s="522">
        <v>23784</v>
      </c>
      <c r="G9" s="522">
        <v>25179</v>
      </c>
      <c r="H9" s="522">
        <v>28086</v>
      </c>
      <c r="I9" s="522">
        <v>29797</v>
      </c>
      <c r="J9" s="522">
        <v>26975</v>
      </c>
      <c r="K9" s="522">
        <v>23903</v>
      </c>
      <c r="L9" s="522">
        <v>23595</v>
      </c>
      <c r="M9" s="522">
        <v>22418</v>
      </c>
      <c r="N9" s="522">
        <v>21662</v>
      </c>
      <c r="O9" s="523">
        <f t="shared" si="1"/>
        <v>295356</v>
      </c>
      <c r="P9" s="523"/>
      <c r="Q9" s="523" cm="1">
        <f t="array" ref="Q9">Q$3*12-SUMPRODUCT(--($C9:$N9&lt;=Q$3),Q$3-$C9:$N9)</f>
        <v>240000</v>
      </c>
      <c r="R9" s="523">
        <f>R$3*12-SUM($Q9:Q9)-SUMPRODUCT(--($C9:$N9&lt;=R$3),R$3-$C9:$N9)</f>
        <v>55356</v>
      </c>
      <c r="S9" s="523">
        <f>S$3*12-SUM($Q9:R9)-SUMPRODUCT(--($C9:$N9&lt;=S$3),S$3-$C9:$N9)</f>
        <v>0</v>
      </c>
      <c r="T9" s="523">
        <f>T$3*12-SUM($Q9:S9)-SUMPRODUCT(--($C9:$N9&lt;=T$3),T$3-$C9:$N9)</f>
        <v>0</v>
      </c>
      <c r="U9" s="523">
        <f>U$3*12-SUM($Q9:T9)-SUMPRODUCT(--($C9:$N9&lt;=U$3),U$3-$C9:$N9)</f>
        <v>0</v>
      </c>
      <c r="V9" s="524"/>
      <c r="W9" s="523"/>
      <c r="X9" s="523"/>
      <c r="Y9" s="525"/>
      <c r="Z9" s="525"/>
      <c r="AA9" s="526"/>
      <c r="AB9" s="524"/>
      <c r="AC9" s="524"/>
    </row>
    <row r="10" spans="1:32">
      <c r="A10" s="520">
        <v>6</v>
      </c>
      <c r="B10" s="521"/>
      <c r="C10" s="522">
        <v>40509</v>
      </c>
      <c r="D10" s="522">
        <v>36133</v>
      </c>
      <c r="E10" s="522">
        <v>34544</v>
      </c>
      <c r="F10" s="522">
        <v>37111</v>
      </c>
      <c r="G10" s="522">
        <v>45805</v>
      </c>
      <c r="H10" s="522">
        <v>82615</v>
      </c>
      <c r="I10" s="522">
        <v>93741</v>
      </c>
      <c r="J10" s="522">
        <v>78346</v>
      </c>
      <c r="K10" s="522">
        <v>70090</v>
      </c>
      <c r="L10" s="522">
        <v>68080</v>
      </c>
      <c r="M10" s="522">
        <v>52696</v>
      </c>
      <c r="N10" s="522">
        <v>39526</v>
      </c>
      <c r="O10" s="523">
        <f t="shared" si="1"/>
        <v>679196</v>
      </c>
      <c r="P10" s="523"/>
      <c r="Q10" s="523" cm="1">
        <f t="array" ref="Q10">Q$3*12-SUMPRODUCT(--($C10:$N10&lt;=Q$3),Q$3-$C10:$N10)</f>
        <v>240000</v>
      </c>
      <c r="R10" s="523">
        <f>R$3*12-SUM($Q10:Q10)-SUMPRODUCT(--($C10:$N10&lt;=R$3),R$3-$C10:$N10)</f>
        <v>293628</v>
      </c>
      <c r="S10" s="523">
        <f>S$3*12-SUM($Q10:R10)-SUMPRODUCT(--($C10:$N10&lt;=S$3),S$3-$C10:$N10)</f>
        <v>145568</v>
      </c>
      <c r="T10" s="523">
        <f>T$3*12-SUM($Q10:S10)-SUMPRODUCT(--($C10:$N10&lt;=T$3),T$3-$C10:$N10)</f>
        <v>0</v>
      </c>
      <c r="U10" s="523">
        <f>U$3*12-SUM($Q10:T10)-SUMPRODUCT(--($C10:$N10&lt;=U$3),U$3-$C10:$N10)</f>
        <v>0</v>
      </c>
      <c r="V10" s="524"/>
      <c r="W10" s="523"/>
      <c r="X10" s="523"/>
      <c r="Y10" s="525"/>
      <c r="Z10" s="525"/>
      <c r="AA10" s="526"/>
      <c r="AB10" s="524"/>
      <c r="AC10" s="524"/>
    </row>
    <row r="11" spans="1:32">
      <c r="A11" s="520">
        <v>7</v>
      </c>
      <c r="B11" s="521"/>
      <c r="C11" s="522">
        <v>31116</v>
      </c>
      <c r="D11" s="522">
        <v>27584</v>
      </c>
      <c r="E11" s="522">
        <v>32584</v>
      </c>
      <c r="F11" s="522">
        <v>28928</v>
      </c>
      <c r="G11" s="522">
        <v>29328</v>
      </c>
      <c r="H11" s="522">
        <v>32073</v>
      </c>
      <c r="I11" s="522">
        <v>31797</v>
      </c>
      <c r="J11" s="522">
        <v>35342</v>
      </c>
      <c r="K11" s="522">
        <v>35192</v>
      </c>
      <c r="L11" s="522">
        <v>37359</v>
      </c>
      <c r="M11" s="522">
        <v>28979</v>
      </c>
      <c r="N11" s="522">
        <v>29875</v>
      </c>
      <c r="O11" s="523">
        <f t="shared" si="1"/>
        <v>380157</v>
      </c>
      <c r="P11" s="523"/>
      <c r="Q11" s="523" cm="1">
        <f t="array" ref="Q11">Q$3*12-SUMPRODUCT(--($C11:$N11&lt;=Q$3),Q$3-$C11:$N11)</f>
        <v>240000</v>
      </c>
      <c r="R11" s="523">
        <f>R$3*12-SUM($Q11:Q11)-SUMPRODUCT(--($C11:$N11&lt;=R$3),R$3-$C11:$N11)</f>
        <v>140157</v>
      </c>
      <c r="S11" s="523">
        <f>S$3*12-SUM($Q11:R11)-SUMPRODUCT(--($C11:$N11&lt;=S$3),S$3-$C11:$N11)</f>
        <v>0</v>
      </c>
      <c r="T11" s="523">
        <f>T$3*12-SUM($Q11:S11)-SUMPRODUCT(--($C11:$N11&lt;=T$3),T$3-$C11:$N11)</f>
        <v>0</v>
      </c>
      <c r="U11" s="523">
        <f>U$3*12-SUM($Q11:T11)-SUMPRODUCT(--($C11:$N11&lt;=U$3),U$3-$C11:$N11)</f>
        <v>0</v>
      </c>
      <c r="V11" s="524"/>
      <c r="W11" s="523"/>
      <c r="X11" s="523"/>
      <c r="Y11" s="525"/>
      <c r="Z11" s="525"/>
      <c r="AA11" s="526"/>
      <c r="AB11" s="524"/>
      <c r="AC11" s="524"/>
    </row>
    <row r="12" spans="1:32">
      <c r="A12" s="520">
        <v>8</v>
      </c>
      <c r="B12" s="521"/>
      <c r="C12" s="522">
        <v>35984</v>
      </c>
      <c r="D12" s="522">
        <v>30714</v>
      </c>
      <c r="E12" s="522">
        <v>38375</v>
      </c>
      <c r="F12" s="522">
        <v>36472</v>
      </c>
      <c r="G12" s="522">
        <v>42695</v>
      </c>
      <c r="H12" s="522">
        <v>69204</v>
      </c>
      <c r="I12" s="522">
        <v>58337</v>
      </c>
      <c r="J12" s="522">
        <v>49818</v>
      </c>
      <c r="K12" s="522">
        <v>60876</v>
      </c>
      <c r="L12" s="522">
        <v>61398</v>
      </c>
      <c r="M12" s="522">
        <v>53708</v>
      </c>
      <c r="N12" s="522">
        <v>36110</v>
      </c>
      <c r="O12" s="523">
        <f t="shared" si="1"/>
        <v>573691</v>
      </c>
      <c r="P12" s="523"/>
      <c r="Q12" s="523" cm="1">
        <f t="array" ref="Q12">Q$3*12-SUMPRODUCT(--($C12:$N12&lt;=Q$3),Q$3-$C12:$N12)</f>
        <v>240000</v>
      </c>
      <c r="R12" s="523">
        <f>R$3*12-SUM($Q12:Q12)-SUMPRODUCT(--($C12:$N12&lt;=R$3),R$3-$C12:$N12)</f>
        <v>280168</v>
      </c>
      <c r="S12" s="523">
        <f>S$3*12-SUM($Q12:R12)-SUMPRODUCT(--($C12:$N12&lt;=S$3),S$3-$C12:$N12)</f>
        <v>53523</v>
      </c>
      <c r="T12" s="523">
        <f>T$3*12-SUM($Q12:S12)-SUMPRODUCT(--($C12:$N12&lt;=T$3),T$3-$C12:$N12)</f>
        <v>0</v>
      </c>
      <c r="U12" s="523">
        <f>U$3*12-SUM($Q12:T12)-SUMPRODUCT(--($C12:$N12&lt;=U$3),U$3-$C12:$N12)</f>
        <v>0</v>
      </c>
      <c r="V12" s="524"/>
      <c r="W12" s="523"/>
      <c r="X12" s="523"/>
      <c r="Y12" s="525"/>
      <c r="Z12" s="525"/>
      <c r="AA12" s="526"/>
      <c r="AB12" s="524"/>
      <c r="AC12" s="524"/>
    </row>
    <row r="13" spans="1:32">
      <c r="A13" s="520">
        <v>9</v>
      </c>
      <c r="B13" s="521"/>
      <c r="C13" s="522">
        <v>16803</v>
      </c>
      <c r="D13" s="522">
        <v>21715</v>
      </c>
      <c r="E13" s="522">
        <v>17488</v>
      </c>
      <c r="F13" s="522">
        <v>11471</v>
      </c>
      <c r="G13" s="522">
        <v>12811</v>
      </c>
      <c r="H13" s="522">
        <v>20373</v>
      </c>
      <c r="I13" s="522">
        <v>11059</v>
      </c>
      <c r="J13" s="522">
        <v>330</v>
      </c>
      <c r="K13" s="522">
        <v>296</v>
      </c>
      <c r="L13" s="522">
        <v>13520</v>
      </c>
      <c r="M13" s="522">
        <v>13390</v>
      </c>
      <c r="N13" s="522">
        <v>16205</v>
      </c>
      <c r="O13" s="523">
        <f t="shared" si="1"/>
        <v>155461</v>
      </c>
      <c r="P13" s="523"/>
      <c r="Q13" s="523" cm="1">
        <f t="array" ref="Q13">Q$3*12-SUMPRODUCT(--($C13:$N13&lt;=Q$3),Q$3-$C13:$N13)</f>
        <v>153373</v>
      </c>
      <c r="R13" s="523">
        <f>R$3*12-SUM($Q13:Q13)-SUMPRODUCT(--($C13:$N13&lt;=R$3),R$3-$C13:$N13)</f>
        <v>2088</v>
      </c>
      <c r="S13" s="523">
        <f>S$3*12-SUM($Q13:R13)-SUMPRODUCT(--($C13:$N13&lt;=S$3),S$3-$C13:$N13)</f>
        <v>0</v>
      </c>
      <c r="T13" s="523">
        <f>T$3*12-SUM($Q13:S13)-SUMPRODUCT(--($C13:$N13&lt;=T$3),T$3-$C13:$N13)</f>
        <v>0</v>
      </c>
      <c r="U13" s="523">
        <f>U$3*12-SUM($Q13:T13)-SUMPRODUCT(--($C13:$N13&lt;=U$3),U$3-$C13:$N13)</f>
        <v>0</v>
      </c>
      <c r="V13" s="524"/>
      <c r="W13" s="523"/>
      <c r="X13" s="523"/>
      <c r="Y13" s="525"/>
      <c r="Z13" s="525"/>
      <c r="AA13" s="526"/>
      <c r="AB13" s="524"/>
      <c r="AC13" s="524"/>
    </row>
    <row r="14" spans="1:32">
      <c r="A14" s="520">
        <v>10</v>
      </c>
      <c r="B14" s="521"/>
      <c r="C14" s="522">
        <v>38338</v>
      </c>
      <c r="D14" s="522">
        <v>37722</v>
      </c>
      <c r="E14" s="522">
        <v>37251</v>
      </c>
      <c r="F14" s="522">
        <v>35106</v>
      </c>
      <c r="G14" s="522">
        <v>40375</v>
      </c>
      <c r="H14" s="522">
        <v>57668</v>
      </c>
      <c r="I14" s="522">
        <v>60864</v>
      </c>
      <c r="J14" s="522">
        <v>54389</v>
      </c>
      <c r="K14" s="522">
        <v>49432</v>
      </c>
      <c r="L14" s="522">
        <v>49378</v>
      </c>
      <c r="M14" s="522">
        <v>40636</v>
      </c>
      <c r="N14" s="522">
        <v>40322</v>
      </c>
      <c r="O14" s="523">
        <f t="shared" si="1"/>
        <v>541481</v>
      </c>
      <c r="P14" s="523"/>
      <c r="Q14" s="523" cm="1">
        <f t="array" ref="Q14">Q$3*12-SUMPRODUCT(--($C14:$N14&lt;=Q$3),Q$3-$C14:$N14)</f>
        <v>240000</v>
      </c>
      <c r="R14" s="523">
        <f>R$3*12-SUM($Q14:Q14)-SUMPRODUCT(--($C14:$N14&lt;=R$3),R$3-$C14:$N14)</f>
        <v>278560</v>
      </c>
      <c r="S14" s="523">
        <f>S$3*12-SUM($Q14:R14)-SUMPRODUCT(--($C14:$N14&lt;=S$3),S$3-$C14:$N14)</f>
        <v>22921</v>
      </c>
      <c r="T14" s="523">
        <f>T$3*12-SUM($Q14:S14)-SUMPRODUCT(--($C14:$N14&lt;=T$3),T$3-$C14:$N14)</f>
        <v>0</v>
      </c>
      <c r="U14" s="523">
        <f>U$3*12-SUM($Q14:T14)-SUMPRODUCT(--($C14:$N14&lt;=U$3),U$3-$C14:$N14)</f>
        <v>0</v>
      </c>
      <c r="V14" s="524"/>
      <c r="W14" s="523"/>
      <c r="X14" s="523"/>
      <c r="Y14" s="525"/>
      <c r="Z14" s="525"/>
      <c r="AA14" s="526"/>
      <c r="AB14" s="524"/>
      <c r="AC14" s="524"/>
    </row>
    <row r="15" spans="1:32">
      <c r="A15" s="520">
        <v>11</v>
      </c>
      <c r="B15" s="521"/>
      <c r="C15" s="522">
        <v>42857</v>
      </c>
      <c r="D15" s="522">
        <v>29955</v>
      </c>
      <c r="E15" s="522">
        <v>74624</v>
      </c>
      <c r="F15" s="522">
        <v>62796</v>
      </c>
      <c r="G15" s="522">
        <v>78657</v>
      </c>
      <c r="H15" s="522">
        <v>19603</v>
      </c>
      <c r="I15" s="522">
        <v>0</v>
      </c>
      <c r="J15" s="522">
        <v>0</v>
      </c>
      <c r="K15" s="522">
        <v>0</v>
      </c>
      <c r="L15" s="522">
        <v>0</v>
      </c>
      <c r="M15" s="522">
        <v>17741</v>
      </c>
      <c r="N15" s="522">
        <v>40998</v>
      </c>
      <c r="O15" s="523">
        <f t="shared" si="1"/>
        <v>367231</v>
      </c>
      <c r="P15" s="523"/>
      <c r="Q15" s="523" cm="1">
        <f t="array" ref="Q15">Q$3*12-SUMPRODUCT(--($C15:$N15&lt;=Q$3),Q$3-$C15:$N15)</f>
        <v>157344</v>
      </c>
      <c r="R15" s="523">
        <f>R$3*12-SUM($Q15:Q15)-SUMPRODUCT(--($C15:$N15&lt;=R$3),R$3-$C15:$N15)</f>
        <v>143810</v>
      </c>
      <c r="S15" s="523">
        <f>S$3*12-SUM($Q15:R15)-SUMPRODUCT(--($C15:$N15&lt;=S$3),S$3-$C15:$N15)</f>
        <v>66077</v>
      </c>
      <c r="T15" s="523">
        <f>T$3*12-SUM($Q15:S15)-SUMPRODUCT(--($C15:$N15&lt;=T$3),T$3-$C15:$N15)</f>
        <v>0</v>
      </c>
      <c r="U15" s="523">
        <f>U$3*12-SUM($Q15:T15)-SUMPRODUCT(--($C15:$N15&lt;=U$3),U$3-$C15:$N15)</f>
        <v>0</v>
      </c>
      <c r="V15" s="524"/>
      <c r="W15" s="523"/>
      <c r="X15" s="523"/>
      <c r="Y15" s="525"/>
      <c r="Z15" s="525"/>
      <c r="AA15" s="526"/>
      <c r="AB15" s="524"/>
      <c r="AC15" s="524"/>
    </row>
    <row r="16" spans="1:32">
      <c r="A16" s="520">
        <v>12</v>
      </c>
      <c r="B16" s="521"/>
      <c r="C16" s="522">
        <v>36735</v>
      </c>
      <c r="D16" s="522">
        <v>60891</v>
      </c>
      <c r="E16" s="522">
        <v>0</v>
      </c>
      <c r="F16" s="522">
        <v>58</v>
      </c>
      <c r="G16" s="522">
        <v>0</v>
      </c>
      <c r="H16" s="522">
        <v>0</v>
      </c>
      <c r="I16" s="522">
        <v>0</v>
      </c>
      <c r="J16" s="522">
        <v>0</v>
      </c>
      <c r="K16" s="522">
        <v>35729</v>
      </c>
      <c r="L16" s="522">
        <v>0</v>
      </c>
      <c r="M16" s="522">
        <v>0</v>
      </c>
      <c r="N16" s="522">
        <v>77748</v>
      </c>
      <c r="O16" s="523">
        <f t="shared" si="1"/>
        <v>211161</v>
      </c>
      <c r="P16" s="523"/>
      <c r="Q16" s="523" cm="1">
        <f t="array" ref="Q16">Q$3*12-SUMPRODUCT(--($C16:$N16&lt;=Q$3),Q$3-$C16:$N16)</f>
        <v>80058</v>
      </c>
      <c r="R16" s="523">
        <f>R$3*12-SUM($Q16:Q16)-SUMPRODUCT(--($C16:$N16&lt;=R$3),R$3-$C16:$N16)</f>
        <v>92464</v>
      </c>
      <c r="S16" s="523">
        <f>S$3*12-SUM($Q16:R16)-SUMPRODUCT(--($C16:$N16&lt;=S$3),S$3-$C16:$N16)</f>
        <v>38639</v>
      </c>
      <c r="T16" s="523">
        <f>T$3*12-SUM($Q16:S16)-SUMPRODUCT(--($C16:$N16&lt;=T$3),T$3-$C16:$N16)</f>
        <v>0</v>
      </c>
      <c r="U16" s="523">
        <f>U$3*12-SUM($Q16:T16)-SUMPRODUCT(--($C16:$N16&lt;=U$3),U$3-$C16:$N16)</f>
        <v>0</v>
      </c>
      <c r="V16" s="524"/>
      <c r="W16" s="523"/>
      <c r="X16" s="523"/>
      <c r="Y16" s="525"/>
      <c r="Z16" s="525"/>
      <c r="AA16" s="526"/>
      <c r="AB16" s="524"/>
      <c r="AC16" s="524"/>
    </row>
    <row r="17" spans="1:29">
      <c r="A17" s="520">
        <v>13</v>
      </c>
      <c r="B17" s="521"/>
      <c r="C17" s="522">
        <v>46180</v>
      </c>
      <c r="D17" s="522">
        <v>39398</v>
      </c>
      <c r="E17" s="522">
        <v>46421</v>
      </c>
      <c r="F17" s="522">
        <v>41745</v>
      </c>
      <c r="G17" s="522">
        <v>45952</v>
      </c>
      <c r="H17" s="522">
        <v>44872</v>
      </c>
      <c r="I17" s="522">
        <v>54697</v>
      </c>
      <c r="J17" s="522">
        <v>54397</v>
      </c>
      <c r="K17" s="522">
        <v>44005</v>
      </c>
      <c r="L17" s="522">
        <v>67786</v>
      </c>
      <c r="M17" s="522">
        <v>52114</v>
      </c>
      <c r="N17" s="522">
        <v>61290</v>
      </c>
      <c r="O17" s="523">
        <f t="shared" si="1"/>
        <v>598857</v>
      </c>
      <c r="P17" s="523"/>
      <c r="Q17" s="523" cm="1">
        <f t="array" ref="Q17">Q$3*12-SUMPRODUCT(--($C17:$N17&lt;=Q$3),Q$3-$C17:$N17)</f>
        <v>240000</v>
      </c>
      <c r="R17" s="523">
        <f>R$3*12-SUM($Q17:Q17)-SUMPRODUCT(--($C17:$N17&lt;=R$3),R$3-$C17:$N17)</f>
        <v>318573</v>
      </c>
      <c r="S17" s="523">
        <f>S$3*12-SUM($Q17:R17)-SUMPRODUCT(--($C17:$N17&lt;=S$3),S$3-$C17:$N17)</f>
        <v>40284</v>
      </c>
      <c r="T17" s="523">
        <f>T$3*12-SUM($Q17:S17)-SUMPRODUCT(--($C17:$N17&lt;=T$3),T$3-$C17:$N17)</f>
        <v>0</v>
      </c>
      <c r="U17" s="523">
        <f>U$3*12-SUM($Q17:T17)-SUMPRODUCT(--($C17:$N17&lt;=U$3),U$3-$C17:$N17)</f>
        <v>0</v>
      </c>
      <c r="V17" s="524"/>
      <c r="W17" s="523"/>
      <c r="X17" s="523"/>
      <c r="Y17" s="525"/>
      <c r="Z17" s="525"/>
      <c r="AA17" s="526"/>
      <c r="AB17" s="524"/>
      <c r="AC17" s="524"/>
    </row>
    <row r="18" spans="1:29">
      <c r="A18" s="520">
        <v>14</v>
      </c>
      <c r="B18" s="521"/>
      <c r="C18" s="522">
        <v>40246</v>
      </c>
      <c r="D18" s="522">
        <v>36243</v>
      </c>
      <c r="E18" s="522">
        <v>37115</v>
      </c>
      <c r="F18" s="522">
        <v>37729</v>
      </c>
      <c r="G18" s="522">
        <v>50231</v>
      </c>
      <c r="H18" s="522">
        <v>106191</v>
      </c>
      <c r="I18" s="522">
        <v>121738</v>
      </c>
      <c r="J18" s="522">
        <v>105780</v>
      </c>
      <c r="K18" s="522">
        <v>94093</v>
      </c>
      <c r="L18" s="522">
        <v>89705</v>
      </c>
      <c r="M18" s="522">
        <v>69895</v>
      </c>
      <c r="N18" s="522">
        <v>45082</v>
      </c>
      <c r="O18" s="523">
        <f t="shared" si="1"/>
        <v>834048</v>
      </c>
      <c r="P18" s="523"/>
      <c r="Q18" s="523" cm="1">
        <f t="array" ref="Q18">Q$3*12-SUMPRODUCT(--($C18:$N18&lt;=Q$3),Q$3-$C18:$N18)</f>
        <v>240000</v>
      </c>
      <c r="R18" s="523">
        <f>R$3*12-SUM($Q18:Q18)-SUMPRODUCT(--($C18:$N18&lt;=R$3),R$3-$C18:$N18)</f>
        <v>306415</v>
      </c>
      <c r="S18" s="523">
        <f>S$3*12-SUM($Q18:R18)-SUMPRODUCT(--($C18:$N18&lt;=S$3),S$3-$C18:$N18)</f>
        <v>287633</v>
      </c>
      <c r="T18" s="523">
        <f>T$3*12-SUM($Q18:S18)-SUMPRODUCT(--($C18:$N18&lt;=T$3),T$3-$C18:$N18)</f>
        <v>0</v>
      </c>
      <c r="U18" s="523">
        <f>U$3*12-SUM($Q18:T18)-SUMPRODUCT(--($C18:$N18&lt;=U$3),U$3-$C18:$N18)</f>
        <v>0</v>
      </c>
      <c r="V18" s="524"/>
      <c r="W18" s="523"/>
      <c r="X18" s="523"/>
      <c r="Y18" s="525"/>
      <c r="Z18" s="525"/>
      <c r="AA18" s="526"/>
      <c r="AB18" s="524"/>
      <c r="AC18" s="524"/>
    </row>
    <row r="19" spans="1:29">
      <c r="A19" s="520">
        <v>15</v>
      </c>
      <c r="B19" s="521"/>
      <c r="C19" s="522">
        <v>690859</v>
      </c>
      <c r="D19" s="522">
        <v>624231</v>
      </c>
      <c r="E19" s="522">
        <v>603399</v>
      </c>
      <c r="F19" s="522">
        <v>632717</v>
      </c>
      <c r="G19" s="522">
        <v>622416</v>
      </c>
      <c r="H19" s="522">
        <v>744303</v>
      </c>
      <c r="I19" s="522">
        <v>526285</v>
      </c>
      <c r="J19" s="522">
        <v>758355</v>
      </c>
      <c r="K19" s="522">
        <v>698780</v>
      </c>
      <c r="L19" s="522">
        <v>679458</v>
      </c>
      <c r="M19" s="522">
        <v>634483</v>
      </c>
      <c r="N19" s="522">
        <v>556982</v>
      </c>
      <c r="O19" s="523">
        <f t="shared" si="1"/>
        <v>7772268</v>
      </c>
      <c r="P19" s="523"/>
      <c r="Q19" s="523" cm="1">
        <f t="array" ref="Q19">Q$3*12-SUMPRODUCT(--($C19:$N19&lt;=Q$3),Q$3-$C19:$N19)</f>
        <v>240000</v>
      </c>
      <c r="R19" s="523">
        <f>R$3*12-SUM($Q19:Q19)-SUMPRODUCT(--($C19:$N19&lt;=R$3),R$3-$C19:$N19)</f>
        <v>360000</v>
      </c>
      <c r="S19" s="523">
        <f>S$3*12-SUM($Q19:R19)-SUMPRODUCT(--($C19:$N19&lt;=S$3),S$3-$C19:$N19)</f>
        <v>3000000</v>
      </c>
      <c r="T19" s="523">
        <f>T$3*12-SUM($Q19:S19)-SUMPRODUCT(--($C19:$N19&lt;=T$3),T$3-$C19:$N19)</f>
        <v>2400000</v>
      </c>
      <c r="U19" s="523">
        <f>U$3*12-SUM($Q19:T19)-SUMPRODUCT(--($C19:$N19&lt;=U$3),U$3-$C19:$N19)</f>
        <v>1772268</v>
      </c>
      <c r="V19" s="524"/>
      <c r="W19" s="523"/>
      <c r="X19" s="523"/>
      <c r="Y19" s="525"/>
      <c r="Z19" s="525"/>
      <c r="AA19" s="526"/>
      <c r="AB19" s="524"/>
      <c r="AC19" s="524"/>
    </row>
    <row r="20" spans="1:29">
      <c r="A20" s="520">
        <v>16</v>
      </c>
      <c r="B20" s="521"/>
      <c r="C20" s="522">
        <v>36210</v>
      </c>
      <c r="D20" s="522">
        <v>32901</v>
      </c>
      <c r="E20" s="522">
        <v>36276</v>
      </c>
      <c r="F20" s="522">
        <v>34139</v>
      </c>
      <c r="G20" s="522">
        <v>37467</v>
      </c>
      <c r="H20" s="522">
        <v>41743</v>
      </c>
      <c r="I20" s="522">
        <v>46349</v>
      </c>
      <c r="J20" s="522">
        <v>48177</v>
      </c>
      <c r="K20" s="522">
        <v>46438</v>
      </c>
      <c r="L20" s="522">
        <v>46559</v>
      </c>
      <c r="M20" s="522">
        <v>43193</v>
      </c>
      <c r="N20" s="522">
        <v>41038</v>
      </c>
      <c r="O20" s="523">
        <f t="shared" si="1"/>
        <v>490490</v>
      </c>
      <c r="P20" s="523"/>
      <c r="Q20" s="523" cm="1">
        <f t="array" ref="Q20">Q$3*12-SUMPRODUCT(--($C20:$N20&lt;=Q$3),Q$3-$C20:$N20)</f>
        <v>240000</v>
      </c>
      <c r="R20" s="523">
        <f>R$3*12-SUM($Q20:Q20)-SUMPRODUCT(--($C20:$N20&lt;=R$3),R$3-$C20:$N20)</f>
        <v>250490</v>
      </c>
      <c r="S20" s="523">
        <f>S$3*12-SUM($Q20:R20)-SUMPRODUCT(--($C20:$N20&lt;=S$3),S$3-$C20:$N20)</f>
        <v>0</v>
      </c>
      <c r="T20" s="523">
        <f>T$3*12-SUM($Q20:S20)-SUMPRODUCT(--($C20:$N20&lt;=T$3),T$3-$C20:$N20)</f>
        <v>0</v>
      </c>
      <c r="U20" s="523">
        <f>U$3*12-SUM($Q20:T20)-SUMPRODUCT(--($C20:$N20&lt;=U$3),U$3-$C20:$N20)</f>
        <v>0</v>
      </c>
      <c r="V20" s="524"/>
      <c r="W20" s="523"/>
      <c r="X20" s="523"/>
      <c r="Y20" s="525"/>
      <c r="Z20" s="525"/>
      <c r="AA20" s="526"/>
      <c r="AB20" s="524"/>
      <c r="AC20" s="524"/>
    </row>
    <row r="21" spans="1:29">
      <c r="A21" s="520">
        <v>17</v>
      </c>
      <c r="B21" s="521"/>
      <c r="C21" s="522">
        <v>38565</v>
      </c>
      <c r="D21" s="522">
        <v>29107</v>
      </c>
      <c r="E21" s="522">
        <v>33135</v>
      </c>
      <c r="F21" s="522">
        <v>55091</v>
      </c>
      <c r="G21" s="522">
        <v>70546</v>
      </c>
      <c r="H21" s="522">
        <v>10324</v>
      </c>
      <c r="I21" s="522">
        <v>31</v>
      </c>
      <c r="J21" s="522">
        <v>31</v>
      </c>
      <c r="K21" s="522">
        <v>28</v>
      </c>
      <c r="L21" s="522">
        <v>31</v>
      </c>
      <c r="M21" s="522">
        <v>23389</v>
      </c>
      <c r="N21" s="522">
        <v>46016</v>
      </c>
      <c r="O21" s="523">
        <f t="shared" si="1"/>
        <v>306294</v>
      </c>
      <c r="P21" s="523"/>
      <c r="Q21" s="523" cm="1">
        <f t="array" ref="Q21">Q$3*12-SUMPRODUCT(--($C21:$N21&lt;=Q$3),Q$3-$C21:$N21)</f>
        <v>150445</v>
      </c>
      <c r="R21" s="523">
        <f>R$3*12-SUM($Q21:Q21)-SUMPRODUCT(--($C21:$N21&lt;=R$3),R$3-$C21:$N21)</f>
        <v>130212</v>
      </c>
      <c r="S21" s="523">
        <f>S$3*12-SUM($Q21:R21)-SUMPRODUCT(--($C21:$N21&lt;=S$3),S$3-$C21:$N21)</f>
        <v>25637</v>
      </c>
      <c r="T21" s="523">
        <f>T$3*12-SUM($Q21:S21)-SUMPRODUCT(--($C21:$N21&lt;=T$3),T$3-$C21:$N21)</f>
        <v>0</v>
      </c>
      <c r="U21" s="523">
        <f>U$3*12-SUM($Q21:T21)-SUMPRODUCT(--($C21:$N21&lt;=U$3),U$3-$C21:$N21)</f>
        <v>0</v>
      </c>
      <c r="V21" s="524"/>
      <c r="W21" s="523"/>
      <c r="X21" s="523"/>
      <c r="Y21" s="525"/>
      <c r="Z21" s="525"/>
      <c r="AA21" s="526"/>
      <c r="AB21" s="524"/>
      <c r="AC21" s="524"/>
    </row>
    <row r="22" spans="1:29">
      <c r="A22" s="520">
        <v>18</v>
      </c>
      <c r="B22" s="521"/>
      <c r="C22" s="522">
        <v>268324</v>
      </c>
      <c r="D22" s="522">
        <v>219109</v>
      </c>
      <c r="E22" s="522">
        <v>205757</v>
      </c>
      <c r="F22" s="522">
        <v>203148</v>
      </c>
      <c r="G22" s="522">
        <v>231465</v>
      </c>
      <c r="H22" s="522">
        <v>311298</v>
      </c>
      <c r="I22" s="522">
        <v>296706</v>
      </c>
      <c r="J22" s="522">
        <v>374676</v>
      </c>
      <c r="K22" s="522">
        <v>350357</v>
      </c>
      <c r="L22" s="522">
        <v>371132</v>
      </c>
      <c r="M22" s="522">
        <v>317580</v>
      </c>
      <c r="N22" s="522">
        <v>258583</v>
      </c>
      <c r="O22" s="523">
        <f t="shared" si="1"/>
        <v>3408135</v>
      </c>
      <c r="P22" s="523"/>
      <c r="Q22" s="523" cm="1">
        <f t="array" ref="Q22">Q$3*12-SUMPRODUCT(--($C22:$N22&lt;=Q$3),Q$3-$C22:$N22)</f>
        <v>240000</v>
      </c>
      <c r="R22" s="523">
        <f>R$3*12-SUM($Q22:Q22)-SUMPRODUCT(--($C22:$N22&lt;=R$3),R$3-$C22:$N22)</f>
        <v>360000</v>
      </c>
      <c r="S22" s="523">
        <f>S$3*12-SUM($Q22:R22)-SUMPRODUCT(--($C22:$N22&lt;=S$3),S$3-$C22:$N22)</f>
        <v>2583092</v>
      </c>
      <c r="T22" s="523">
        <f>T$3*12-SUM($Q22:S22)-SUMPRODUCT(--($C22:$N22&lt;=T$3),T$3-$C22:$N22)</f>
        <v>225043</v>
      </c>
      <c r="U22" s="523">
        <f>U$3*12-SUM($Q22:T22)-SUMPRODUCT(--($C22:$N22&lt;=U$3),U$3-$C22:$N22)</f>
        <v>0</v>
      </c>
      <c r="V22" s="524"/>
      <c r="W22" s="523"/>
      <c r="X22" s="523"/>
      <c r="Y22" s="525"/>
      <c r="Z22" s="525"/>
      <c r="AA22" s="526"/>
      <c r="AB22" s="524"/>
      <c r="AC22" s="524"/>
    </row>
    <row r="23" spans="1:29">
      <c r="A23" s="520">
        <v>19</v>
      </c>
      <c r="B23" s="521"/>
      <c r="C23" s="522">
        <v>149458</v>
      </c>
      <c r="D23" s="522">
        <v>136172</v>
      </c>
      <c r="E23" s="522">
        <v>141075</v>
      </c>
      <c r="F23" s="522">
        <v>145157</v>
      </c>
      <c r="G23" s="522">
        <v>133142</v>
      </c>
      <c r="H23" s="522">
        <v>144961</v>
      </c>
      <c r="I23" s="522">
        <v>152520</v>
      </c>
      <c r="J23" s="522">
        <v>144071</v>
      </c>
      <c r="K23" s="522">
        <v>152079</v>
      </c>
      <c r="L23" s="522">
        <v>163755</v>
      </c>
      <c r="M23" s="522">
        <v>146436</v>
      </c>
      <c r="N23" s="522">
        <v>146008</v>
      </c>
      <c r="O23" s="523">
        <f t="shared" si="1"/>
        <v>1754834</v>
      </c>
      <c r="P23" s="523"/>
      <c r="Q23" s="523" cm="1">
        <f t="array" ref="Q23">Q$3*12-SUMPRODUCT(--($C23:$N23&lt;=Q$3),Q$3-$C23:$N23)</f>
        <v>240000</v>
      </c>
      <c r="R23" s="523">
        <f>R$3*12-SUM($Q23:Q23)-SUMPRODUCT(--($C23:$N23&lt;=R$3),R$3-$C23:$N23)</f>
        <v>360000</v>
      </c>
      <c r="S23" s="523">
        <f>S$3*12-SUM($Q23:R23)-SUMPRODUCT(--($C23:$N23&lt;=S$3),S$3-$C23:$N23)</f>
        <v>1154834</v>
      </c>
      <c r="T23" s="523">
        <f>T$3*12-SUM($Q23:S23)-SUMPRODUCT(--($C23:$N23&lt;=T$3),T$3-$C23:$N23)</f>
        <v>0</v>
      </c>
      <c r="U23" s="523">
        <f>U$3*12-SUM($Q23:T23)-SUMPRODUCT(--($C23:$N23&lt;=U$3),U$3-$C23:$N23)</f>
        <v>0</v>
      </c>
      <c r="V23" s="524"/>
      <c r="W23" s="523"/>
      <c r="X23" s="523"/>
      <c r="Y23" s="525"/>
      <c r="Z23" s="525"/>
      <c r="AA23" s="526"/>
      <c r="AB23" s="524"/>
      <c r="AC23" s="524"/>
    </row>
    <row r="24" spans="1:29">
      <c r="A24" s="520">
        <v>20</v>
      </c>
      <c r="B24" s="521"/>
      <c r="C24" s="522">
        <v>7162</v>
      </c>
      <c r="D24" s="522">
        <v>4069</v>
      </c>
      <c r="E24" s="522">
        <v>5893</v>
      </c>
      <c r="F24" s="522">
        <v>14489</v>
      </c>
      <c r="G24" s="522">
        <v>38787</v>
      </c>
      <c r="H24" s="522">
        <v>101949</v>
      </c>
      <c r="I24" s="522">
        <v>122152</v>
      </c>
      <c r="J24" s="522">
        <v>102764</v>
      </c>
      <c r="K24" s="522">
        <v>94337</v>
      </c>
      <c r="L24" s="522">
        <v>77715</v>
      </c>
      <c r="M24" s="522">
        <v>52985</v>
      </c>
      <c r="N24" s="522">
        <v>14910</v>
      </c>
      <c r="O24" s="523">
        <f t="shared" si="1"/>
        <v>637212</v>
      </c>
      <c r="P24" s="523"/>
      <c r="Q24" s="523" cm="1">
        <f t="array" ref="Q24">Q$3*12-SUMPRODUCT(--($C24:$N24&lt;=Q$3),Q$3-$C24:$N24)</f>
        <v>186523</v>
      </c>
      <c r="R24" s="523">
        <f>R$3*12-SUM($Q24:Q24)-SUMPRODUCT(--($C24:$N24&lt;=R$3),R$3-$C24:$N24)</f>
        <v>198787</v>
      </c>
      <c r="S24" s="523">
        <f>S$3*12-SUM($Q24:R24)-SUMPRODUCT(--($C24:$N24&lt;=S$3),S$3-$C24:$N24)</f>
        <v>251902</v>
      </c>
      <c r="T24" s="523">
        <f>T$3*12-SUM($Q24:S24)-SUMPRODUCT(--($C24:$N24&lt;=T$3),T$3-$C24:$N24)</f>
        <v>0</v>
      </c>
      <c r="U24" s="523">
        <f>U$3*12-SUM($Q24:T24)-SUMPRODUCT(--($C24:$N24&lt;=U$3),U$3-$C24:$N24)</f>
        <v>0</v>
      </c>
      <c r="V24" s="524"/>
      <c r="W24" s="523"/>
      <c r="X24" s="523"/>
      <c r="Y24" s="525"/>
      <c r="Z24" s="525"/>
      <c r="AA24" s="526"/>
      <c r="AB24" s="524"/>
      <c r="AC24" s="524"/>
    </row>
    <row r="25" spans="1:29">
      <c r="A25" s="520">
        <v>21</v>
      </c>
      <c r="B25" s="521"/>
      <c r="C25" s="522">
        <v>63686</v>
      </c>
      <c r="D25" s="522">
        <v>58028</v>
      </c>
      <c r="E25" s="522">
        <v>63437</v>
      </c>
      <c r="F25" s="522">
        <v>60294</v>
      </c>
      <c r="G25" s="522">
        <v>58181</v>
      </c>
      <c r="H25" s="522">
        <v>58258</v>
      </c>
      <c r="I25" s="522">
        <v>54166</v>
      </c>
      <c r="J25" s="522">
        <v>52469</v>
      </c>
      <c r="K25" s="522">
        <v>48494</v>
      </c>
      <c r="L25" s="522">
        <v>61583</v>
      </c>
      <c r="M25" s="522">
        <v>55284</v>
      </c>
      <c r="N25" s="522">
        <v>63765</v>
      </c>
      <c r="O25" s="523">
        <f t="shared" si="1"/>
        <v>697645</v>
      </c>
      <c r="P25" s="523"/>
      <c r="Q25" s="523" cm="1">
        <f t="array" ref="Q25">Q$3*12-SUMPRODUCT(--($C25:$N25&lt;=Q$3),Q$3-$C25:$N25)</f>
        <v>240000</v>
      </c>
      <c r="R25" s="523">
        <f>R$3*12-SUM($Q25:Q25)-SUMPRODUCT(--($C25:$N25&lt;=R$3),R$3-$C25:$N25)</f>
        <v>358494</v>
      </c>
      <c r="S25" s="523">
        <f>S$3*12-SUM($Q25:R25)-SUMPRODUCT(--($C25:$N25&lt;=S$3),S$3-$C25:$N25)</f>
        <v>99151</v>
      </c>
      <c r="T25" s="523">
        <f>T$3*12-SUM($Q25:S25)-SUMPRODUCT(--($C25:$N25&lt;=T$3),T$3-$C25:$N25)</f>
        <v>0</v>
      </c>
      <c r="U25" s="523">
        <f>U$3*12-SUM($Q25:T25)-SUMPRODUCT(--($C25:$N25&lt;=U$3),U$3-$C25:$N25)</f>
        <v>0</v>
      </c>
      <c r="V25" s="524"/>
      <c r="W25" s="523"/>
      <c r="X25" s="523"/>
      <c r="Y25" s="525"/>
      <c r="Z25" s="525"/>
      <c r="AA25" s="526"/>
      <c r="AB25" s="524"/>
      <c r="AC25" s="524"/>
    </row>
    <row r="26" spans="1:29">
      <c r="A26" s="520">
        <v>22</v>
      </c>
      <c r="B26" s="521"/>
      <c r="C26" s="522">
        <v>9623</v>
      </c>
      <c r="D26" s="522">
        <v>8281</v>
      </c>
      <c r="E26" s="522">
        <v>8253</v>
      </c>
      <c r="F26" s="522">
        <v>8784</v>
      </c>
      <c r="G26" s="522">
        <v>9855</v>
      </c>
      <c r="H26" s="522">
        <v>13935</v>
      </c>
      <c r="I26" s="522">
        <v>15319</v>
      </c>
      <c r="J26" s="522">
        <v>14527</v>
      </c>
      <c r="K26" s="522">
        <v>12385</v>
      </c>
      <c r="L26" s="522">
        <v>13222</v>
      </c>
      <c r="M26" s="522">
        <v>10461</v>
      </c>
      <c r="N26" s="522">
        <v>11132</v>
      </c>
      <c r="O26" s="523">
        <f t="shared" si="1"/>
        <v>135777</v>
      </c>
      <c r="P26" s="523"/>
      <c r="Q26" s="523" cm="1">
        <f t="array" ref="Q26">Q$3*12-SUMPRODUCT(--($C26:$N26&lt;=Q$3),Q$3-$C26:$N26)</f>
        <v>135777</v>
      </c>
      <c r="R26" s="523">
        <f>R$3*12-SUM($Q26:Q26)-SUMPRODUCT(--($C26:$N26&lt;=R$3),R$3-$C26:$N26)</f>
        <v>0</v>
      </c>
      <c r="S26" s="523">
        <f>S$3*12-SUM($Q26:R26)-SUMPRODUCT(--($C26:$N26&lt;=S$3),S$3-$C26:$N26)</f>
        <v>0</v>
      </c>
      <c r="T26" s="523">
        <f>T$3*12-SUM($Q26:S26)-SUMPRODUCT(--($C26:$N26&lt;=T$3),T$3-$C26:$N26)</f>
        <v>0</v>
      </c>
      <c r="U26" s="523">
        <f>U$3*12-SUM($Q26:T26)-SUMPRODUCT(--($C26:$N26&lt;=U$3),U$3-$C26:$N26)</f>
        <v>0</v>
      </c>
      <c r="V26" s="524"/>
      <c r="W26" s="523"/>
      <c r="X26" s="523"/>
      <c r="Y26" s="525"/>
      <c r="Z26" s="525"/>
      <c r="AA26" s="526"/>
      <c r="AB26" s="524"/>
      <c r="AC26" s="524"/>
    </row>
    <row r="27" spans="1:29">
      <c r="A27" s="520">
        <v>23</v>
      </c>
      <c r="B27" s="521"/>
      <c r="C27" s="522">
        <v>11923</v>
      </c>
      <c r="D27" s="522">
        <v>3567</v>
      </c>
      <c r="E27" s="522">
        <v>3058</v>
      </c>
      <c r="F27" s="522">
        <v>8637</v>
      </c>
      <c r="G27" s="522">
        <v>25701</v>
      </c>
      <c r="H27" s="522">
        <v>72314</v>
      </c>
      <c r="I27" s="522">
        <v>85866</v>
      </c>
      <c r="J27" s="522">
        <v>66592</v>
      </c>
      <c r="K27" s="522">
        <v>61057</v>
      </c>
      <c r="L27" s="522">
        <v>53758</v>
      </c>
      <c r="M27" s="522">
        <v>36500</v>
      </c>
      <c r="N27" s="522">
        <v>11002</v>
      </c>
      <c r="O27" s="523">
        <f t="shared" si="1"/>
        <v>439975</v>
      </c>
      <c r="P27" s="523"/>
      <c r="Q27" s="523" cm="1">
        <f t="array" ref="Q27">Q$3*12-SUMPRODUCT(--($C27:$N27&lt;=Q$3),Q$3-$C27:$N27)</f>
        <v>178187</v>
      </c>
      <c r="R27" s="523">
        <f>R$3*12-SUM($Q27:Q27)-SUMPRODUCT(--($C27:$N27&lt;=R$3),R$3-$C27:$N27)</f>
        <v>172201</v>
      </c>
      <c r="S27" s="523">
        <f>S$3*12-SUM($Q27:R27)-SUMPRODUCT(--($C27:$N27&lt;=S$3),S$3-$C27:$N27)</f>
        <v>89587</v>
      </c>
      <c r="T27" s="523">
        <f>T$3*12-SUM($Q27:S27)-SUMPRODUCT(--($C27:$N27&lt;=T$3),T$3-$C27:$N27)</f>
        <v>0</v>
      </c>
      <c r="U27" s="523">
        <f>U$3*12-SUM($Q27:T27)-SUMPRODUCT(--($C27:$N27&lt;=U$3),U$3-$C27:$N27)</f>
        <v>0</v>
      </c>
      <c r="V27" s="524"/>
      <c r="W27" s="523"/>
      <c r="X27" s="523"/>
      <c r="Y27" s="525"/>
      <c r="Z27" s="525"/>
      <c r="AA27" s="526"/>
      <c r="AB27" s="524"/>
      <c r="AC27" s="524"/>
    </row>
    <row r="28" spans="1:29">
      <c r="A28" s="520">
        <v>24</v>
      </c>
      <c r="B28" s="521"/>
      <c r="C28" s="522">
        <v>27470</v>
      </c>
      <c r="D28" s="522">
        <v>23321</v>
      </c>
      <c r="E28" s="522">
        <v>21547</v>
      </c>
      <c r="F28" s="522">
        <v>17539</v>
      </c>
      <c r="G28" s="522">
        <v>13307</v>
      </c>
      <c r="H28" s="522">
        <v>2708</v>
      </c>
      <c r="I28" s="522">
        <v>0</v>
      </c>
      <c r="J28" s="522">
        <v>0</v>
      </c>
      <c r="K28" s="522">
        <v>0</v>
      </c>
      <c r="L28" s="522">
        <v>0</v>
      </c>
      <c r="M28" s="522">
        <v>10846</v>
      </c>
      <c r="N28" s="522">
        <v>24813</v>
      </c>
      <c r="O28" s="523">
        <f t="shared" si="1"/>
        <v>141551</v>
      </c>
      <c r="P28" s="523"/>
      <c r="Q28" s="523" cm="1">
        <f t="array" ref="Q28">Q$3*12-SUMPRODUCT(--($C28:$N28&lt;=Q$3),Q$3-$C28:$N28)</f>
        <v>124400</v>
      </c>
      <c r="R28" s="523">
        <f>R$3*12-SUM($Q28:Q28)-SUMPRODUCT(--($C28:$N28&lt;=R$3),R$3-$C28:$N28)</f>
        <v>17151</v>
      </c>
      <c r="S28" s="523">
        <f>S$3*12-SUM($Q28:R28)-SUMPRODUCT(--($C28:$N28&lt;=S$3),S$3-$C28:$N28)</f>
        <v>0</v>
      </c>
      <c r="T28" s="523">
        <f>T$3*12-SUM($Q28:S28)-SUMPRODUCT(--($C28:$N28&lt;=T$3),T$3-$C28:$N28)</f>
        <v>0</v>
      </c>
      <c r="U28" s="523">
        <f>U$3*12-SUM($Q28:T28)-SUMPRODUCT(--($C28:$N28&lt;=U$3),U$3-$C28:$N28)</f>
        <v>0</v>
      </c>
      <c r="V28" s="524"/>
      <c r="W28" s="523"/>
      <c r="X28" s="523"/>
      <c r="Y28" s="525"/>
      <c r="Z28" s="525"/>
      <c r="AA28" s="526"/>
      <c r="AB28" s="524"/>
      <c r="AC28" s="524"/>
    </row>
    <row r="29" spans="1:29">
      <c r="A29" s="520">
        <v>25</v>
      </c>
      <c r="B29" s="521"/>
      <c r="C29" s="522">
        <v>119822</v>
      </c>
      <c r="D29" s="522">
        <v>97045</v>
      </c>
      <c r="E29" s="522">
        <v>95231</v>
      </c>
      <c r="F29" s="522">
        <v>98614</v>
      </c>
      <c r="G29" s="522">
        <v>148104</v>
      </c>
      <c r="H29" s="522">
        <v>324475</v>
      </c>
      <c r="I29" s="522">
        <v>367914</v>
      </c>
      <c r="J29" s="522">
        <v>297510</v>
      </c>
      <c r="K29" s="522">
        <v>274043</v>
      </c>
      <c r="L29" s="522">
        <v>258987</v>
      </c>
      <c r="M29" s="522">
        <v>196084</v>
      </c>
      <c r="N29" s="522">
        <v>119031</v>
      </c>
      <c r="O29" s="523">
        <f t="shared" si="1"/>
        <v>2396860</v>
      </c>
      <c r="P29" s="523"/>
      <c r="Q29" s="523" cm="1">
        <f t="array" ref="Q29">Q$3*12-SUMPRODUCT(--($C29:$N29&lt;=Q$3),Q$3-$C29:$N29)</f>
        <v>240000</v>
      </c>
      <c r="R29" s="523">
        <f>R$3*12-SUM($Q29:Q29)-SUMPRODUCT(--($C29:$N29&lt;=R$3),R$3-$C29:$N29)</f>
        <v>360000</v>
      </c>
      <c r="S29" s="523">
        <f>S$3*12-SUM($Q29:R29)-SUMPRODUCT(--($C29:$N29&lt;=S$3),S$3-$C29:$N29)</f>
        <v>1704471</v>
      </c>
      <c r="T29" s="523">
        <f>T$3*12-SUM($Q29:S29)-SUMPRODUCT(--($C29:$N29&lt;=T$3),T$3-$C29:$N29)</f>
        <v>92389</v>
      </c>
      <c r="U29" s="523">
        <f>U$3*12-SUM($Q29:T29)-SUMPRODUCT(--($C29:$N29&lt;=U$3),U$3-$C29:$N29)</f>
        <v>0</v>
      </c>
      <c r="V29" s="524"/>
      <c r="W29" s="523"/>
      <c r="X29" s="523"/>
      <c r="Y29" s="525"/>
      <c r="Z29" s="525"/>
      <c r="AA29" s="526"/>
      <c r="AB29" s="524"/>
      <c r="AC29" s="524"/>
    </row>
    <row r="30" spans="1:29">
      <c r="A30" s="520">
        <v>26</v>
      </c>
      <c r="B30" s="521"/>
      <c r="C30" s="522">
        <v>30351</v>
      </c>
      <c r="D30" s="522">
        <v>27536</v>
      </c>
      <c r="E30" s="522">
        <v>27921</v>
      </c>
      <c r="F30" s="522">
        <v>30077</v>
      </c>
      <c r="G30" s="522">
        <v>37493</v>
      </c>
      <c r="H30" s="522">
        <v>57006</v>
      </c>
      <c r="I30" s="522">
        <v>64629</v>
      </c>
      <c r="J30" s="522">
        <v>58865</v>
      </c>
      <c r="K30" s="522">
        <v>26204</v>
      </c>
      <c r="L30" s="522">
        <v>14342</v>
      </c>
      <c r="M30" s="522">
        <v>11565</v>
      </c>
      <c r="N30" s="522">
        <v>8190</v>
      </c>
      <c r="O30" s="523">
        <f t="shared" si="1"/>
        <v>394179</v>
      </c>
      <c r="P30" s="523"/>
      <c r="Q30" s="523" cm="1">
        <f t="array" ref="Q30">Q$3*12-SUMPRODUCT(--($C30:$N30&lt;=Q$3),Q$3-$C30:$N30)</f>
        <v>214097</v>
      </c>
      <c r="R30" s="523">
        <f>R$3*12-SUM($Q30:Q30)-SUMPRODUCT(--($C30:$N30&lt;=R$3),R$3-$C30:$N30)</f>
        <v>149582</v>
      </c>
      <c r="S30" s="523">
        <f>S$3*12-SUM($Q30:R30)-SUMPRODUCT(--($C30:$N30&lt;=S$3),S$3-$C30:$N30)</f>
        <v>30500</v>
      </c>
      <c r="T30" s="523">
        <f>T$3*12-SUM($Q30:S30)-SUMPRODUCT(--($C30:$N30&lt;=T$3),T$3-$C30:$N30)</f>
        <v>0</v>
      </c>
      <c r="U30" s="523">
        <f>U$3*12-SUM($Q30:T30)-SUMPRODUCT(--($C30:$N30&lt;=U$3),U$3-$C30:$N30)</f>
        <v>0</v>
      </c>
      <c r="V30" s="524"/>
      <c r="W30" s="523"/>
      <c r="X30" s="523"/>
      <c r="Y30" s="525"/>
      <c r="Z30" s="525"/>
      <c r="AA30" s="526"/>
      <c r="AB30" s="524"/>
      <c r="AC30" s="524"/>
    </row>
    <row r="31" spans="1:29">
      <c r="A31" s="520">
        <v>27</v>
      </c>
      <c r="B31" s="521"/>
      <c r="C31" s="522">
        <v>8911</v>
      </c>
      <c r="D31" s="522">
        <v>2413</v>
      </c>
      <c r="E31" s="522">
        <v>3374</v>
      </c>
      <c r="F31" s="522">
        <v>7375</v>
      </c>
      <c r="G31" s="522">
        <v>18638</v>
      </c>
      <c r="H31" s="522">
        <v>49880</v>
      </c>
      <c r="I31" s="522">
        <v>62865</v>
      </c>
      <c r="J31" s="522">
        <v>46559</v>
      </c>
      <c r="K31" s="522">
        <v>42173</v>
      </c>
      <c r="L31" s="522">
        <v>35498</v>
      </c>
      <c r="M31" s="522">
        <v>24145</v>
      </c>
      <c r="N31" s="522">
        <v>8472</v>
      </c>
      <c r="O31" s="523">
        <f t="shared" si="1"/>
        <v>310303</v>
      </c>
      <c r="P31" s="523"/>
      <c r="Q31" s="523" cm="1">
        <f t="array" ref="Q31">Q$3*12-SUMPRODUCT(--($C31:$N31&lt;=Q$3),Q$3-$C31:$N31)</f>
        <v>169183</v>
      </c>
      <c r="R31" s="523">
        <f>R$3*12-SUM($Q31:Q31)-SUMPRODUCT(--($C31:$N31&lt;=R$3),R$3-$C31:$N31)</f>
        <v>128255</v>
      </c>
      <c r="S31" s="523">
        <f>S$3*12-SUM($Q31:R31)-SUMPRODUCT(--($C31:$N31&lt;=S$3),S$3-$C31:$N31)</f>
        <v>12865</v>
      </c>
      <c r="T31" s="523">
        <f>T$3*12-SUM($Q31:S31)-SUMPRODUCT(--($C31:$N31&lt;=T$3),T$3-$C31:$N31)</f>
        <v>0</v>
      </c>
      <c r="U31" s="523">
        <f>U$3*12-SUM($Q31:T31)-SUMPRODUCT(--($C31:$N31&lt;=U$3),U$3-$C31:$N31)</f>
        <v>0</v>
      </c>
      <c r="V31" s="524"/>
      <c r="W31" s="523"/>
      <c r="X31" s="523"/>
      <c r="Y31" s="525"/>
      <c r="Z31" s="525"/>
      <c r="AA31" s="526"/>
      <c r="AB31" s="524"/>
      <c r="AC31" s="524"/>
    </row>
    <row r="32" spans="1:29">
      <c r="A32" s="520">
        <v>28</v>
      </c>
      <c r="B32" s="521"/>
      <c r="C32" s="522">
        <v>22818</v>
      </c>
      <c r="D32" s="522">
        <v>19208</v>
      </c>
      <c r="E32" s="522">
        <v>21125</v>
      </c>
      <c r="F32" s="522">
        <v>19746</v>
      </c>
      <c r="G32" s="522">
        <v>20514</v>
      </c>
      <c r="H32" s="522">
        <v>23663</v>
      </c>
      <c r="I32" s="522">
        <v>24251</v>
      </c>
      <c r="J32" s="522">
        <v>23611</v>
      </c>
      <c r="K32" s="522">
        <v>19906</v>
      </c>
      <c r="L32" s="522">
        <v>23440</v>
      </c>
      <c r="M32" s="522">
        <v>19866</v>
      </c>
      <c r="N32" s="522">
        <v>20172</v>
      </c>
      <c r="O32" s="523">
        <f t="shared" si="1"/>
        <v>258320</v>
      </c>
      <c r="P32" s="523"/>
      <c r="Q32" s="523" cm="1">
        <f t="array" ref="Q32">Q$3*12-SUMPRODUCT(--($C32:$N32&lt;=Q$3),Q$3-$C32:$N32)</f>
        <v>238726</v>
      </c>
      <c r="R32" s="523">
        <f>R$3*12-SUM($Q32:Q32)-SUMPRODUCT(--($C32:$N32&lt;=R$3),R$3-$C32:$N32)</f>
        <v>19594</v>
      </c>
      <c r="S32" s="523">
        <f>S$3*12-SUM($Q32:R32)-SUMPRODUCT(--($C32:$N32&lt;=S$3),S$3-$C32:$N32)</f>
        <v>0</v>
      </c>
      <c r="T32" s="523">
        <f>T$3*12-SUM($Q32:S32)-SUMPRODUCT(--($C32:$N32&lt;=T$3),T$3-$C32:$N32)</f>
        <v>0</v>
      </c>
      <c r="U32" s="523">
        <f>U$3*12-SUM($Q32:T32)-SUMPRODUCT(--($C32:$N32&lt;=U$3),U$3-$C32:$N32)</f>
        <v>0</v>
      </c>
      <c r="V32" s="524"/>
      <c r="W32" s="523"/>
      <c r="X32" s="523"/>
      <c r="Y32" s="525"/>
      <c r="Z32" s="525"/>
      <c r="AA32" s="526"/>
      <c r="AB32" s="529"/>
      <c r="AC32" s="524"/>
    </row>
    <row r="33" spans="1:29">
      <c r="A33" s="520">
        <v>29</v>
      </c>
      <c r="B33" s="521"/>
      <c r="C33" s="522">
        <v>174</v>
      </c>
      <c r="D33" s="522">
        <v>0</v>
      </c>
      <c r="E33" s="522">
        <v>0</v>
      </c>
      <c r="F33" s="522">
        <v>0</v>
      </c>
      <c r="G33" s="522">
        <v>10285</v>
      </c>
      <c r="H33" s="522">
        <v>94896</v>
      </c>
      <c r="I33" s="522">
        <v>126078</v>
      </c>
      <c r="J33" s="522">
        <v>112937</v>
      </c>
      <c r="K33" s="522">
        <v>83516</v>
      </c>
      <c r="L33" s="522">
        <v>36270</v>
      </c>
      <c r="M33" s="522">
        <v>32684</v>
      </c>
      <c r="N33" s="522">
        <v>7258</v>
      </c>
      <c r="O33" s="523">
        <f t="shared" si="1"/>
        <v>504098</v>
      </c>
      <c r="P33" s="523"/>
      <c r="Q33" s="523" cm="1">
        <f t="array" ref="Q33">Q$3*12-SUMPRODUCT(--($C33:$N33&lt;=Q$3),Q$3-$C33:$N33)</f>
        <v>137717</v>
      </c>
      <c r="R33" s="523">
        <f>R$3*12-SUM($Q33:Q33)-SUMPRODUCT(--($C33:$N33&lt;=R$3),R$3-$C33:$N33)</f>
        <v>148954</v>
      </c>
      <c r="S33" s="523">
        <f>S$3*12-SUM($Q33:R33)-SUMPRODUCT(--($C33:$N33&lt;=S$3),S$3-$C33:$N33)</f>
        <v>217427</v>
      </c>
      <c r="T33" s="523">
        <f>T$3*12-SUM($Q33:S33)-SUMPRODUCT(--($C33:$N33&lt;=T$3),T$3-$C33:$N33)</f>
        <v>0</v>
      </c>
      <c r="U33" s="523">
        <f>U$3*12-SUM($Q33:T33)-SUMPRODUCT(--($C33:$N33&lt;=U$3),U$3-$C33:$N33)</f>
        <v>0</v>
      </c>
      <c r="V33" s="524"/>
      <c r="W33" s="523"/>
      <c r="X33" s="523"/>
      <c r="Y33" s="525"/>
      <c r="Z33" s="525"/>
      <c r="AA33" s="526"/>
      <c r="AB33" s="524"/>
      <c r="AC33" s="524"/>
    </row>
    <row r="34" spans="1:29">
      <c r="A34" s="520">
        <v>30</v>
      </c>
      <c r="B34" s="521"/>
      <c r="C34" s="522">
        <v>7664</v>
      </c>
      <c r="D34" s="522">
        <v>2760</v>
      </c>
      <c r="E34" s="522">
        <v>2370</v>
      </c>
      <c r="F34" s="522">
        <v>6044</v>
      </c>
      <c r="G34" s="522">
        <v>27444</v>
      </c>
      <c r="H34" s="522">
        <v>64769</v>
      </c>
      <c r="I34" s="522">
        <v>59230</v>
      </c>
      <c r="J34" s="522">
        <v>54375</v>
      </c>
      <c r="K34" s="522">
        <v>62077</v>
      </c>
      <c r="L34" s="522">
        <v>62707</v>
      </c>
      <c r="M34" s="522">
        <v>35216</v>
      </c>
      <c r="N34" s="522">
        <v>4745</v>
      </c>
      <c r="O34" s="523">
        <f t="shared" si="1"/>
        <v>389401</v>
      </c>
      <c r="P34" s="523"/>
      <c r="Q34" s="523" cm="1">
        <f t="array" ref="Q34">Q$3*12-SUMPRODUCT(--($C34:$N34&lt;=Q$3),Q$3-$C34:$N34)</f>
        <v>163583</v>
      </c>
      <c r="R34" s="523">
        <f>R$3*12-SUM($Q34:Q34)-SUMPRODUCT(--($C34:$N34&lt;=R$3),R$3-$C34:$N34)</f>
        <v>172660</v>
      </c>
      <c r="S34" s="523">
        <f>S$3*12-SUM($Q34:R34)-SUMPRODUCT(--($C34:$N34&lt;=S$3),S$3-$C34:$N34)</f>
        <v>53158</v>
      </c>
      <c r="T34" s="523">
        <f>T$3*12-SUM($Q34:S34)-SUMPRODUCT(--($C34:$N34&lt;=T$3),T$3-$C34:$N34)</f>
        <v>0</v>
      </c>
      <c r="U34" s="523">
        <f>U$3*12-SUM($Q34:T34)-SUMPRODUCT(--($C34:$N34&lt;=U$3),U$3-$C34:$N34)</f>
        <v>0</v>
      </c>
      <c r="V34" s="524"/>
      <c r="W34" s="523"/>
      <c r="X34" s="523"/>
      <c r="Y34" s="525"/>
      <c r="Z34" s="525"/>
      <c r="AA34" s="526"/>
      <c r="AB34" s="524"/>
      <c r="AC34" s="524"/>
    </row>
    <row r="35" spans="1:29">
      <c r="A35" s="520">
        <v>31</v>
      </c>
      <c r="B35" s="521"/>
      <c r="C35" s="522">
        <v>131152</v>
      </c>
      <c r="D35" s="522">
        <v>125854</v>
      </c>
      <c r="E35" s="522">
        <v>129618</v>
      </c>
      <c r="F35" s="522">
        <v>135019</v>
      </c>
      <c r="G35" s="522">
        <v>155730</v>
      </c>
      <c r="H35" s="522">
        <v>273516</v>
      </c>
      <c r="I35" s="522">
        <v>307449</v>
      </c>
      <c r="J35" s="522">
        <v>261278</v>
      </c>
      <c r="K35" s="522">
        <v>236945</v>
      </c>
      <c r="L35" s="522">
        <v>232364</v>
      </c>
      <c r="M35" s="522">
        <v>188252</v>
      </c>
      <c r="N35" s="522">
        <v>140328</v>
      </c>
      <c r="O35" s="523">
        <f t="shared" si="1"/>
        <v>2317505</v>
      </c>
      <c r="P35" s="523"/>
      <c r="Q35" s="523" cm="1">
        <f t="array" ref="Q35">Q$3*12-SUMPRODUCT(--($C35:$N35&lt;=Q$3),Q$3-$C35:$N35)</f>
        <v>240000</v>
      </c>
      <c r="R35" s="523">
        <f>R$3*12-SUM($Q35:Q35)-SUMPRODUCT(--($C35:$N35&lt;=R$3),R$3-$C35:$N35)</f>
        <v>360000</v>
      </c>
      <c r="S35" s="523">
        <f>S$3*12-SUM($Q35:R35)-SUMPRODUCT(--($C35:$N35&lt;=S$3),S$3-$C35:$N35)</f>
        <v>1710056</v>
      </c>
      <c r="T35" s="523">
        <f>T$3*12-SUM($Q35:S35)-SUMPRODUCT(--($C35:$N35&lt;=T$3),T$3-$C35:$N35)</f>
        <v>7449</v>
      </c>
      <c r="U35" s="523">
        <f>U$3*12-SUM($Q35:T35)-SUMPRODUCT(--($C35:$N35&lt;=U$3),U$3-$C35:$N35)</f>
        <v>0</v>
      </c>
      <c r="V35" s="524"/>
      <c r="W35" s="523"/>
      <c r="X35" s="523"/>
      <c r="Y35" s="525"/>
      <c r="Z35" s="525"/>
      <c r="AA35" s="526"/>
      <c r="AB35" s="524"/>
      <c r="AC35" s="524"/>
    </row>
    <row r="36" spans="1:29">
      <c r="A36" s="520">
        <v>32</v>
      </c>
      <c r="B36" s="521"/>
      <c r="C36" s="522">
        <v>48399</v>
      </c>
      <c r="D36" s="522">
        <v>41355</v>
      </c>
      <c r="E36" s="522">
        <v>42058</v>
      </c>
      <c r="F36" s="522">
        <v>47577</v>
      </c>
      <c r="G36" s="522">
        <v>6873</v>
      </c>
      <c r="H36" s="522">
        <v>72227</v>
      </c>
      <c r="I36" s="522">
        <v>79940</v>
      </c>
      <c r="J36" s="522">
        <v>71373</v>
      </c>
      <c r="K36" s="522">
        <v>64983</v>
      </c>
      <c r="L36" s="522">
        <v>65990</v>
      </c>
      <c r="M36" s="522">
        <v>58279</v>
      </c>
      <c r="N36" s="522">
        <v>46417</v>
      </c>
      <c r="O36" s="523">
        <f t="shared" si="1"/>
        <v>645471</v>
      </c>
      <c r="P36" s="523"/>
      <c r="Q36" s="523" cm="1">
        <f t="array" ref="Q36">Q$3*12-SUMPRODUCT(--($C36:$N36&lt;=Q$3),Q$3-$C36:$N36)</f>
        <v>226873</v>
      </c>
      <c r="R36" s="523">
        <f>R$3*12-SUM($Q36:Q36)-SUMPRODUCT(--($C36:$N36&lt;=R$3),R$3-$C36:$N36)</f>
        <v>305806</v>
      </c>
      <c r="S36" s="523">
        <f>S$3*12-SUM($Q36:R36)-SUMPRODUCT(--($C36:$N36&lt;=S$3),S$3-$C36:$N36)</f>
        <v>112792</v>
      </c>
      <c r="T36" s="523">
        <f>T$3*12-SUM($Q36:S36)-SUMPRODUCT(--($C36:$N36&lt;=T$3),T$3-$C36:$N36)</f>
        <v>0</v>
      </c>
      <c r="U36" s="523">
        <f>U$3*12-SUM($Q36:T36)-SUMPRODUCT(--($C36:$N36&lt;=U$3),U$3-$C36:$N36)</f>
        <v>0</v>
      </c>
      <c r="V36" s="524"/>
      <c r="W36" s="523"/>
      <c r="X36" s="523"/>
      <c r="Y36" s="525"/>
      <c r="Z36" s="525"/>
      <c r="AA36" s="526"/>
      <c r="AB36" s="524"/>
      <c r="AC36" s="524"/>
    </row>
    <row r="37" spans="1:29">
      <c r="A37" s="520">
        <v>33</v>
      </c>
      <c r="B37" s="521"/>
      <c r="C37" s="522">
        <v>8226</v>
      </c>
      <c r="D37" s="522">
        <v>7418</v>
      </c>
      <c r="E37" s="522">
        <v>7990</v>
      </c>
      <c r="F37" s="522">
        <v>10141</v>
      </c>
      <c r="G37" s="522">
        <v>16676</v>
      </c>
      <c r="H37" s="522">
        <v>34697</v>
      </c>
      <c r="I37" s="522">
        <v>40914</v>
      </c>
      <c r="J37" s="522">
        <v>32604</v>
      </c>
      <c r="K37" s="522">
        <v>28638</v>
      </c>
      <c r="L37" s="522">
        <v>26762</v>
      </c>
      <c r="M37" s="522">
        <v>20242</v>
      </c>
      <c r="N37" s="522">
        <v>16598</v>
      </c>
      <c r="O37" s="523">
        <f t="shared" si="1"/>
        <v>250906</v>
      </c>
      <c r="P37" s="523"/>
      <c r="Q37" s="523" cm="1">
        <f t="array" ref="Q37">Q$3*12-SUMPRODUCT(--($C37:$N37&lt;=Q$3),Q$3-$C37:$N37)</f>
        <v>187049</v>
      </c>
      <c r="R37" s="523">
        <f>R$3*12-SUM($Q37:Q37)-SUMPRODUCT(--($C37:$N37&lt;=R$3),R$3-$C37:$N37)</f>
        <v>63857</v>
      </c>
      <c r="S37" s="523">
        <f>S$3*12-SUM($Q37:R37)-SUMPRODUCT(--($C37:$N37&lt;=S$3),S$3-$C37:$N37)</f>
        <v>0</v>
      </c>
      <c r="T37" s="523">
        <f>T$3*12-SUM($Q37:S37)-SUMPRODUCT(--($C37:$N37&lt;=T$3),T$3-$C37:$N37)</f>
        <v>0</v>
      </c>
      <c r="U37" s="523">
        <f>U$3*12-SUM($Q37:T37)-SUMPRODUCT(--($C37:$N37&lt;=U$3),U$3-$C37:$N37)</f>
        <v>0</v>
      </c>
      <c r="V37" s="524"/>
      <c r="W37" s="523"/>
      <c r="X37" s="523"/>
      <c r="Y37" s="525"/>
      <c r="Z37" s="525"/>
      <c r="AA37" s="526"/>
      <c r="AB37" s="524"/>
      <c r="AC37" s="524"/>
    </row>
    <row r="38" spans="1:29">
      <c r="A38" s="520">
        <v>34</v>
      </c>
      <c r="B38" s="521"/>
      <c r="C38" s="522">
        <v>83960</v>
      </c>
      <c r="D38" s="522">
        <v>87312</v>
      </c>
      <c r="E38" s="522">
        <v>81340</v>
      </c>
      <c r="F38" s="522">
        <v>79841</v>
      </c>
      <c r="G38" s="522">
        <v>72223</v>
      </c>
      <c r="H38" s="522">
        <v>77211</v>
      </c>
      <c r="I38" s="522">
        <v>77120</v>
      </c>
      <c r="J38" s="522">
        <v>76999</v>
      </c>
      <c r="K38" s="522">
        <v>69720</v>
      </c>
      <c r="L38" s="522">
        <v>84716</v>
      </c>
      <c r="M38" s="522">
        <v>81210</v>
      </c>
      <c r="N38" s="522">
        <v>91531</v>
      </c>
      <c r="O38" s="523">
        <f t="shared" si="1"/>
        <v>963183</v>
      </c>
      <c r="P38" s="523"/>
      <c r="Q38" s="523" cm="1">
        <f t="array" ref="Q38">Q$3*12-SUMPRODUCT(--($C38:$N38&lt;=Q$3),Q$3-$C38:$N38)</f>
        <v>240000</v>
      </c>
      <c r="R38" s="523">
        <f>R$3*12-SUM($Q38:Q38)-SUMPRODUCT(--($C38:$N38&lt;=R$3),R$3-$C38:$N38)</f>
        <v>360000</v>
      </c>
      <c r="S38" s="523">
        <f>S$3*12-SUM($Q38:R38)-SUMPRODUCT(--($C38:$N38&lt;=S$3),S$3-$C38:$N38)</f>
        <v>363183</v>
      </c>
      <c r="T38" s="523">
        <f>T$3*12-SUM($Q38:S38)-SUMPRODUCT(--($C38:$N38&lt;=T$3),T$3-$C38:$N38)</f>
        <v>0</v>
      </c>
      <c r="U38" s="523">
        <f>U$3*12-SUM($Q38:T38)-SUMPRODUCT(--($C38:$N38&lt;=U$3),U$3-$C38:$N38)</f>
        <v>0</v>
      </c>
      <c r="V38" s="524"/>
      <c r="W38" s="523"/>
      <c r="X38" s="523"/>
      <c r="Y38" s="525"/>
      <c r="Z38" s="525"/>
      <c r="AA38" s="526"/>
      <c r="AB38" s="524"/>
      <c r="AC38" s="524"/>
    </row>
    <row r="39" spans="1:29" s="520" customFormat="1">
      <c r="A39" s="520">
        <v>35</v>
      </c>
      <c r="B39" s="521"/>
      <c r="C39" s="530">
        <v>130366</v>
      </c>
      <c r="D39" s="530">
        <v>133042</v>
      </c>
      <c r="E39" s="530">
        <v>131722</v>
      </c>
      <c r="F39" s="530">
        <v>128845</v>
      </c>
      <c r="G39" s="530">
        <v>141732</v>
      </c>
      <c r="H39" s="530">
        <v>150014</v>
      </c>
      <c r="I39" s="530">
        <v>162460</v>
      </c>
      <c r="J39" s="530">
        <v>118145</v>
      </c>
      <c r="K39" s="530">
        <v>134273</v>
      </c>
      <c r="L39" s="530">
        <v>143718</v>
      </c>
      <c r="M39" s="530">
        <v>126712</v>
      </c>
      <c r="N39" s="530">
        <v>126138</v>
      </c>
      <c r="O39" s="523">
        <f t="shared" si="1"/>
        <v>1627167</v>
      </c>
      <c r="P39" s="530"/>
      <c r="Q39" s="523" cm="1">
        <f t="array" ref="Q39">Q$3*12-SUMPRODUCT(--($C39:$N39&lt;=Q$3),Q$3-$C39:$N39)</f>
        <v>240000</v>
      </c>
      <c r="R39" s="523">
        <f>R$3*12-SUM($Q39:Q39)-SUMPRODUCT(--($C39:$N39&lt;=R$3),R$3-$C39:$N39)</f>
        <v>360000</v>
      </c>
      <c r="S39" s="523">
        <f>S$3*12-SUM($Q39:R39)-SUMPRODUCT(--($C39:$N39&lt;=S$3),S$3-$C39:$N39)</f>
        <v>1027167</v>
      </c>
      <c r="T39" s="523">
        <f>T$3*12-SUM($Q39:S39)-SUMPRODUCT(--($C39:$N39&lt;=T$3),T$3-$C39:$N39)</f>
        <v>0</v>
      </c>
      <c r="U39" s="523">
        <f>U$3*12-SUM($Q39:T39)-SUMPRODUCT(--($C39:$N39&lt;=U$3),U$3-$C39:$N39)</f>
        <v>0</v>
      </c>
      <c r="V39" s="531"/>
      <c r="W39" s="523"/>
      <c r="X39" s="523"/>
      <c r="Y39" s="525"/>
      <c r="Z39" s="525"/>
      <c r="AA39" s="526"/>
      <c r="AB39" s="531"/>
      <c r="AC39" s="531"/>
    </row>
    <row r="40" spans="1:29">
      <c r="B40" s="532"/>
      <c r="C40" s="533"/>
      <c r="D40" s="533"/>
      <c r="E40" s="533"/>
      <c r="F40" s="533"/>
      <c r="G40" s="533"/>
      <c r="H40" s="533"/>
      <c r="I40" s="533"/>
      <c r="J40" s="533"/>
      <c r="K40" s="533"/>
      <c r="L40" s="533"/>
      <c r="M40" s="533"/>
      <c r="N40" s="533"/>
      <c r="O40" s="534">
        <f t="shared" si="1"/>
        <v>0</v>
      </c>
      <c r="P40" s="534"/>
      <c r="Q40" s="534">
        <f t="shared" ref="Q40" si="2">Q$3*12-SUMPRODUCT(--($C40:$N40&lt;=Q$3),Q$3-$C40:$N40)</f>
        <v>0</v>
      </c>
      <c r="R40" s="534">
        <f>R$3*12-SUM($Q40:Q40)-SUMPRODUCT(--($C40:$N40&lt;=R$3),R$3-$C40:$N40)</f>
        <v>0</v>
      </c>
      <c r="S40" s="534">
        <f>S$3*12-SUM($Q40:R40)-SUMPRODUCT(--($C40:$N40&lt;=S$3),S$3-$C40:$N40)</f>
        <v>0</v>
      </c>
      <c r="T40" s="523">
        <f>T$3*12-SUM($Q40:S40)-SUMPRODUCT(--($C40:$N40&lt;=T$3),T$3-$C40:$N40)</f>
        <v>0</v>
      </c>
      <c r="U40" s="523">
        <f>U$3*12-SUM($Q40:T40)-SUMPRODUCT(--($C40:$N40&lt;=U$3),U$3-$C40:$N40)</f>
        <v>0</v>
      </c>
      <c r="V40" s="524"/>
      <c r="W40" s="523"/>
      <c r="X40" s="523"/>
      <c r="Y40" s="525"/>
      <c r="Z40" s="525"/>
      <c r="AA40" s="526"/>
      <c r="AB40" s="524"/>
      <c r="AC40" s="524"/>
    </row>
    <row r="41" spans="1:29">
      <c r="B41" s="532"/>
      <c r="C41" s="535"/>
      <c r="D41" s="535"/>
      <c r="E41" s="535"/>
      <c r="F41" s="535"/>
      <c r="G41" s="535"/>
      <c r="H41" s="535"/>
      <c r="I41" s="535"/>
      <c r="J41" s="535"/>
      <c r="K41" s="535"/>
      <c r="L41" s="535"/>
      <c r="M41" s="535"/>
      <c r="N41" s="535"/>
      <c r="O41" s="523"/>
      <c r="P41" s="523"/>
      <c r="Q41" s="523"/>
      <c r="R41" s="523"/>
      <c r="S41" s="523"/>
      <c r="T41" s="523"/>
      <c r="U41" s="523"/>
      <c r="V41" s="524"/>
      <c r="W41" s="523"/>
      <c r="X41" s="523"/>
      <c r="Y41" s="525"/>
      <c r="Z41" s="525"/>
      <c r="AA41" s="526"/>
      <c r="AB41" s="524"/>
      <c r="AC41" s="524"/>
    </row>
    <row r="42" spans="1:29">
      <c r="B42" s="532"/>
      <c r="C42" s="535"/>
      <c r="D42" s="535"/>
      <c r="E42" s="535"/>
      <c r="F42" s="535"/>
      <c r="G42" s="535"/>
      <c r="H42" s="535"/>
      <c r="I42" s="535"/>
      <c r="J42" s="535"/>
      <c r="K42" s="535"/>
      <c r="L42" s="535"/>
      <c r="M42" s="535"/>
      <c r="N42" s="535"/>
      <c r="O42" s="523"/>
      <c r="P42" s="523"/>
      <c r="Q42" s="523"/>
      <c r="R42" s="523"/>
      <c r="S42" s="523"/>
      <c r="T42" s="523"/>
      <c r="U42" s="523"/>
      <c r="V42" s="524"/>
      <c r="W42" s="523"/>
      <c r="X42" s="524"/>
      <c r="Y42" s="525"/>
      <c r="Z42" s="525"/>
      <c r="AA42" s="526"/>
      <c r="AB42" s="524"/>
      <c r="AC42" s="524"/>
    </row>
    <row r="43" spans="1:29">
      <c r="C43" s="523"/>
      <c r="D43" s="523"/>
      <c r="E43" s="523"/>
      <c r="F43" s="523"/>
      <c r="G43" s="523"/>
      <c r="H43" s="523"/>
      <c r="I43" s="523"/>
      <c r="J43" s="523"/>
      <c r="K43" s="523"/>
      <c r="L43" s="523"/>
      <c r="M43" s="523"/>
      <c r="N43" s="523"/>
      <c r="O43" s="523"/>
      <c r="P43" s="523"/>
      <c r="Q43" s="523"/>
      <c r="R43" s="523"/>
      <c r="S43" s="523"/>
      <c r="T43" s="523"/>
      <c r="U43" s="523"/>
      <c r="V43" s="524"/>
      <c r="W43" s="534"/>
      <c r="X43" s="536"/>
      <c r="Y43" s="525"/>
      <c r="Z43" s="524"/>
      <c r="AA43" s="526"/>
      <c r="AB43" s="524"/>
      <c r="AC43" s="524"/>
    </row>
    <row r="44" spans="1:29" ht="13.5" thickBot="1">
      <c r="B44" s="302" t="s">
        <v>662</v>
      </c>
      <c r="C44" s="537">
        <f t="shared" ref="C44:N44" si="3">SUM(C5:C43)</f>
        <v>2389404</v>
      </c>
      <c r="D44" s="537">
        <f t="shared" si="3"/>
        <v>2159877</v>
      </c>
      <c r="E44" s="537">
        <f t="shared" si="3"/>
        <v>2137664</v>
      </c>
      <c r="F44" s="537">
        <f t="shared" si="3"/>
        <v>2191699</v>
      </c>
      <c r="G44" s="537">
        <f t="shared" si="3"/>
        <v>2389465</v>
      </c>
      <c r="H44" s="537">
        <f t="shared" si="3"/>
        <v>3324881</v>
      </c>
      <c r="I44" s="537">
        <f t="shared" si="3"/>
        <v>3281201</v>
      </c>
      <c r="J44" s="537">
        <f t="shared" si="3"/>
        <v>3266473</v>
      </c>
      <c r="K44" s="537">
        <f t="shared" si="3"/>
        <v>3075098</v>
      </c>
      <c r="L44" s="537">
        <f t="shared" si="3"/>
        <v>3023851</v>
      </c>
      <c r="M44" s="537">
        <f t="shared" si="3"/>
        <v>2633696</v>
      </c>
      <c r="N44" s="537">
        <f t="shared" si="3"/>
        <v>2320043</v>
      </c>
      <c r="O44" s="538">
        <f>IF(ROUND(SUM(O5:O43),3)&lt;&gt;ROUND(SUM(C44:N44),3),#VALUE!,SUM(C44:N44))</f>
        <v>32193352</v>
      </c>
      <c r="P44" s="539"/>
      <c r="Q44" s="537">
        <f>SUM(Q5:Q43)</f>
        <v>7217935</v>
      </c>
      <c r="R44" s="537">
        <f>SUM(R5:R43)</f>
        <v>7083974</v>
      </c>
      <c r="S44" s="537">
        <f>SUM(S5:S43)</f>
        <v>13394294</v>
      </c>
      <c r="T44" s="537">
        <f>SUM(T5:T43)</f>
        <v>2724881</v>
      </c>
      <c r="U44" s="537">
        <f>SUM(U5:U43)</f>
        <v>1772268</v>
      </c>
      <c r="V44" s="524"/>
      <c r="W44" s="523"/>
      <c r="X44" s="523"/>
      <c r="Y44" s="525"/>
      <c r="Z44" s="525"/>
      <c r="AA44" s="526"/>
      <c r="AB44" s="524"/>
      <c r="AC44" s="524"/>
    </row>
    <row r="45" spans="1:29" ht="13.5" thickTop="1">
      <c r="B45" s="302"/>
      <c r="C45" s="523"/>
      <c r="D45" s="523"/>
      <c r="E45" s="523"/>
      <c r="F45" s="523"/>
      <c r="G45" s="523"/>
      <c r="H45" s="523"/>
      <c r="I45" s="523"/>
      <c r="J45" s="523"/>
      <c r="K45" s="523"/>
      <c r="L45" s="523"/>
      <c r="M45" s="523"/>
      <c r="N45" s="523"/>
      <c r="O45" s="523"/>
      <c r="P45" s="540"/>
      <c r="Q45" s="523"/>
      <c r="R45" s="523"/>
      <c r="S45" s="523"/>
      <c r="T45" s="523"/>
      <c r="U45" s="523">
        <f>SUM(Q44:U44)</f>
        <v>32193352</v>
      </c>
      <c r="V45" s="524"/>
      <c r="W45" s="524"/>
      <c r="X45" s="524"/>
      <c r="Y45" s="525"/>
      <c r="Z45" s="525"/>
      <c r="AA45" s="529"/>
      <c r="AB45" s="524"/>
      <c r="AC45" s="524"/>
    </row>
    <row r="46" spans="1:29">
      <c r="B46" s="229" t="s">
        <v>663</v>
      </c>
      <c r="C46" s="541">
        <f>'Billed Usage'!J91</f>
        <v>2422810</v>
      </c>
      <c r="D46" s="541">
        <f>'Billed Usage'!K91</f>
        <v>2139256</v>
      </c>
      <c r="E46" s="541">
        <f>'Billed Usage'!L91</f>
        <v>2116204</v>
      </c>
      <c r="F46" s="541">
        <f>'Billed Usage'!M91</f>
        <v>2189947</v>
      </c>
      <c r="G46" s="541">
        <f>'Billed Usage'!N91</f>
        <v>2469519</v>
      </c>
      <c r="H46" s="541">
        <f>'Billed Usage'!O91</f>
        <v>3578929</v>
      </c>
      <c r="I46" s="541">
        <f>'Billed Usage'!D91</f>
        <v>3591717</v>
      </c>
      <c r="J46" s="541">
        <f>'Billed Usage'!E91</f>
        <v>3528113</v>
      </c>
      <c r="K46" s="541">
        <f>'Billed Usage'!F91</f>
        <v>3299634</v>
      </c>
      <c r="L46" s="541">
        <f>'Billed Usage'!G91</f>
        <v>3194133</v>
      </c>
      <c r="M46" s="541">
        <f>'Billed Usage'!H91</f>
        <v>2720728</v>
      </c>
      <c r="N46" s="541">
        <f>'Billed Usage'!I91</f>
        <v>2247224</v>
      </c>
      <c r="O46" s="541">
        <f>SUM(C46:N46)</f>
        <v>33498214</v>
      </c>
      <c r="P46" s="541"/>
      <c r="Q46" s="542" t="s">
        <v>489</v>
      </c>
      <c r="R46" s="543">
        <f>Q47</f>
        <v>200</v>
      </c>
      <c r="S46" s="543">
        <f>R47</f>
        <v>1000</v>
      </c>
      <c r="T46" s="543">
        <f>S47</f>
        <v>10000</v>
      </c>
      <c r="U46" s="543">
        <f>T47</f>
        <v>25000</v>
      </c>
      <c r="V46" s="524"/>
      <c r="W46" s="524"/>
      <c r="X46" s="524"/>
      <c r="Y46" s="524"/>
      <c r="Z46" s="524"/>
      <c r="AA46" s="524"/>
      <c r="AB46" s="524"/>
      <c r="AC46" s="524"/>
    </row>
    <row r="47" spans="1:29">
      <c r="B47" s="544"/>
      <c r="C47" s="545"/>
      <c r="D47" s="545"/>
      <c r="E47" s="545"/>
      <c r="F47" s="545"/>
      <c r="G47" s="545"/>
      <c r="H47" s="545"/>
      <c r="I47" s="545"/>
      <c r="J47" s="545"/>
      <c r="K47" s="545"/>
      <c r="L47" s="545"/>
      <c r="M47" s="545"/>
      <c r="N47" s="545"/>
      <c r="O47" s="546" t="s">
        <v>664</v>
      </c>
      <c r="P47" s="540"/>
      <c r="Q47" s="547">
        <v>200</v>
      </c>
      <c r="R47" s="547">
        <v>1000</v>
      </c>
      <c r="S47" s="547">
        <v>10000</v>
      </c>
      <c r="T47" s="547">
        <v>25000</v>
      </c>
      <c r="U47" s="548">
        <v>99999999</v>
      </c>
      <c r="V47" s="524"/>
      <c r="W47" s="524"/>
      <c r="X47" s="524"/>
      <c r="Y47" s="524"/>
      <c r="Z47" s="524"/>
      <c r="AA47" s="524"/>
      <c r="AB47" s="524"/>
      <c r="AC47" s="524"/>
    </row>
    <row r="48" spans="1:29">
      <c r="B48" s="544"/>
      <c r="C48" s="545"/>
      <c r="D48" s="545"/>
      <c r="E48" s="545"/>
      <c r="F48" s="545"/>
      <c r="G48" s="545"/>
      <c r="H48" s="545"/>
      <c r="I48" s="545"/>
      <c r="J48" s="545"/>
      <c r="K48" s="545"/>
      <c r="L48" s="545"/>
      <c r="M48" s="545"/>
      <c r="N48" s="545"/>
      <c r="O48" s="546" t="s">
        <v>595</v>
      </c>
      <c r="P48" s="540"/>
      <c r="Q48" s="547">
        <v>10000</v>
      </c>
      <c r="R48" s="547">
        <v>25000</v>
      </c>
      <c r="S48" s="547">
        <v>50000</v>
      </c>
      <c r="T48" s="548">
        <v>99999999</v>
      </c>
      <c r="U48" s="548"/>
      <c r="V48" s="524"/>
      <c r="W48" s="524"/>
      <c r="X48" s="524"/>
      <c r="Y48" s="524"/>
      <c r="Z48" s="524"/>
      <c r="AA48" s="524"/>
      <c r="AB48" s="524"/>
      <c r="AC48" s="524"/>
    </row>
    <row r="49" spans="2:46" s="520" customFormat="1">
      <c r="B49" s="521" t="s">
        <v>665</v>
      </c>
      <c r="C49" s="549">
        <v>81449</v>
      </c>
      <c r="D49" s="549">
        <v>66130</v>
      </c>
      <c r="E49" s="549">
        <v>65135</v>
      </c>
      <c r="F49" s="549">
        <v>67845</v>
      </c>
      <c r="G49" s="549">
        <v>81688</v>
      </c>
      <c r="H49" s="550">
        <v>0</v>
      </c>
      <c r="I49" s="549">
        <v>0</v>
      </c>
      <c r="J49" s="549">
        <v>0</v>
      </c>
      <c r="K49" s="549">
        <v>0</v>
      </c>
      <c r="L49" s="549">
        <v>0</v>
      </c>
      <c r="M49" s="549">
        <v>0</v>
      </c>
      <c r="N49" s="549">
        <v>0</v>
      </c>
      <c r="O49" s="551">
        <f t="shared" ref="O49" si="4">SUM(C49:N49)</f>
        <v>362247</v>
      </c>
      <c r="P49" s="552"/>
      <c r="Q49" s="553"/>
      <c r="R49" s="554"/>
      <c r="S49" s="554"/>
      <c r="T49" s="554"/>
      <c r="U49" s="555"/>
      <c r="V49" s="531"/>
      <c r="W49" s="531"/>
      <c r="X49" s="531"/>
      <c r="Y49" s="531"/>
      <c r="Z49" s="531"/>
      <c r="AA49" s="531"/>
      <c r="AB49" s="531"/>
      <c r="AC49" s="531"/>
    </row>
    <row r="50" spans="2:46" s="520" customFormat="1">
      <c r="B50" s="521" t="s">
        <v>665</v>
      </c>
      <c r="C50" s="549">
        <v>20629</v>
      </c>
      <c r="D50" s="549">
        <v>18096</v>
      </c>
      <c r="E50" s="549">
        <v>18108</v>
      </c>
      <c r="F50" s="549">
        <v>19181</v>
      </c>
      <c r="G50" s="549">
        <v>23430</v>
      </c>
      <c r="H50" s="550">
        <v>0</v>
      </c>
      <c r="I50" s="549">
        <v>0</v>
      </c>
      <c r="J50" s="549">
        <v>0</v>
      </c>
      <c r="K50" s="549">
        <v>0</v>
      </c>
      <c r="L50" s="549">
        <v>0</v>
      </c>
      <c r="M50" s="549">
        <v>0</v>
      </c>
      <c r="N50" s="549">
        <v>0</v>
      </c>
      <c r="O50" s="551">
        <f>SUM(C50:N50)</f>
        <v>99444</v>
      </c>
      <c r="P50" s="552"/>
      <c r="Q50" s="556"/>
      <c r="R50" s="530"/>
      <c r="S50" s="530"/>
      <c r="T50" s="530"/>
      <c r="U50" s="557"/>
      <c r="V50" s="531"/>
      <c r="W50" s="531"/>
      <c r="X50" s="531"/>
      <c r="Y50" s="531"/>
      <c r="Z50" s="531"/>
      <c r="AA50" s="531"/>
      <c r="AB50" s="531"/>
      <c r="AC50" s="531"/>
    </row>
    <row r="51" spans="2:46" s="520" customFormat="1">
      <c r="B51" s="521" t="s">
        <v>666</v>
      </c>
      <c r="C51" s="549">
        <v>16118</v>
      </c>
      <c r="D51" s="549">
        <v>12095</v>
      </c>
      <c r="E51" s="549">
        <v>12352</v>
      </c>
      <c r="F51" s="549">
        <v>16198</v>
      </c>
      <c r="G51" s="550">
        <v>0</v>
      </c>
      <c r="H51" s="549">
        <v>0</v>
      </c>
      <c r="I51" s="549">
        <v>0</v>
      </c>
      <c r="J51" s="549">
        <v>0</v>
      </c>
      <c r="K51" s="549">
        <v>0</v>
      </c>
      <c r="L51" s="549">
        <v>0</v>
      </c>
      <c r="M51" s="549">
        <v>0</v>
      </c>
      <c r="N51" s="549">
        <v>0</v>
      </c>
      <c r="O51" s="551">
        <f>SUM(C51:N51)</f>
        <v>56763</v>
      </c>
      <c r="P51" s="552"/>
      <c r="Q51" s="556" cm="1">
        <f t="array" ref="Q51">Q$47*12-SUMPRODUCT(--($C51:$N51&lt;=Q$47),Q$47-$C51:$N51)</f>
        <v>800</v>
      </c>
      <c r="R51" s="530" cm="1">
        <f t="array" ref="R51">R$47*12-SUM($Q51:Q51)-SUMPRODUCT(--($C51:$N51&lt;=R$47),R$47-$C51:$N51)</f>
        <v>3200</v>
      </c>
      <c r="S51" s="530" cm="1">
        <f t="array" ref="S51">S$47*12-SUM($Q51:R51)-SUMPRODUCT(--($C51:$N51&lt;=S$47),S$47-$C51:$N51)</f>
        <v>36000</v>
      </c>
      <c r="T51" s="530" cm="1">
        <f t="array" ref="T51">T$47*12-SUM($Q51:S51)-SUMPRODUCT(--($C51:$N51&lt;=T$47),T$47-$C51:$N51)</f>
        <v>16763</v>
      </c>
      <c r="U51" s="557" cm="1">
        <f t="array" ref="U51">U$47*12-SUM($Q51:T51)-SUMPRODUCT(--($C51:$N51&lt;=U$47),U$47-$C51:$N51)</f>
        <v>0</v>
      </c>
      <c r="V51" s="531"/>
      <c r="W51" s="531"/>
      <c r="X51" s="531"/>
      <c r="Y51" s="531"/>
      <c r="Z51" s="531"/>
      <c r="AA51" s="531"/>
      <c r="AB51" s="531"/>
      <c r="AC51" s="531"/>
    </row>
    <row r="52" spans="2:46" s="520" customFormat="1">
      <c r="B52" s="521" t="s">
        <v>666</v>
      </c>
      <c r="C52" s="549">
        <v>45576</v>
      </c>
      <c r="D52" s="549">
        <v>16100</v>
      </c>
      <c r="E52" s="549">
        <v>14667</v>
      </c>
      <c r="F52" s="549">
        <v>23869</v>
      </c>
      <c r="G52" s="549">
        <v>116668</v>
      </c>
      <c r="H52" s="549">
        <v>404062</v>
      </c>
      <c r="I52" s="549">
        <v>472976</v>
      </c>
      <c r="J52" s="549">
        <v>379785</v>
      </c>
      <c r="K52" s="549">
        <v>358809</v>
      </c>
      <c r="L52" s="549">
        <v>314000</v>
      </c>
      <c r="M52" s="549">
        <v>213744</v>
      </c>
      <c r="N52" s="549">
        <v>53319</v>
      </c>
      <c r="O52" s="530">
        <f>SUM(C52:N52)</f>
        <v>2413575</v>
      </c>
      <c r="P52" s="530"/>
      <c r="Q52" s="556" cm="1">
        <f t="array" ref="Q52">Q$47*12-SUMPRODUCT(--($C52:$N52&lt;=Q$47),Q$47-$C52:$N52)</f>
        <v>2400</v>
      </c>
      <c r="R52" s="530" cm="1">
        <f t="array" ref="R52">R$47*12-SUMPRODUCT(--($C52:$N52&lt;=R$47),R$47-$C52:$N52)</f>
        <v>12000</v>
      </c>
      <c r="S52" s="530" cm="1">
        <f t="array" ref="S52">S$47*12-SUMPRODUCT(--($C52:$N52&lt;=S$47),S$47-$C52:$N52)</f>
        <v>120000</v>
      </c>
      <c r="T52" s="530" cm="1">
        <f t="array" ref="T52">T$47*12-SUMPRODUCT(--($C52:$N52&lt;=T$47),T$47-$C52:$N52)</f>
        <v>279636</v>
      </c>
      <c r="U52" s="557" cm="1">
        <f t="array" ref="U52">U$47*12-SUM($Q52:T52)-SUMPRODUCT(--($C52:$N52&lt;=U$47),U$47-$C52:$N52)</f>
        <v>1999539</v>
      </c>
      <c r="V52" s="531"/>
      <c r="W52" s="530"/>
      <c r="X52" s="530"/>
      <c r="Y52" s="558"/>
      <c r="Z52" s="558"/>
      <c r="AA52" s="559"/>
      <c r="AB52" s="531"/>
      <c r="AC52" s="531"/>
    </row>
    <row r="53" spans="2:46" s="520" customFormat="1">
      <c r="B53" s="521" t="s">
        <v>667</v>
      </c>
      <c r="C53" s="549">
        <v>-130366</v>
      </c>
      <c r="D53" s="549">
        <v>-133042</v>
      </c>
      <c r="E53" s="549">
        <v>-131722</v>
      </c>
      <c r="F53" s="549">
        <v>-128845</v>
      </c>
      <c r="G53" s="549">
        <v>-141732</v>
      </c>
      <c r="H53" s="549">
        <v>-150014</v>
      </c>
      <c r="I53" s="549">
        <v>-162460</v>
      </c>
      <c r="J53" s="549">
        <v>-118145</v>
      </c>
      <c r="K53" s="549">
        <v>-134273</v>
      </c>
      <c r="L53" s="549">
        <v>-143718</v>
      </c>
      <c r="M53" s="549">
        <v>-126712</v>
      </c>
      <c r="N53" s="549">
        <v>-126138</v>
      </c>
      <c r="O53" s="560">
        <f>SUM(C53:N53)</f>
        <v>-1627167</v>
      </c>
      <c r="P53" s="530"/>
      <c r="Q53" s="556"/>
      <c r="R53" s="530"/>
      <c r="S53" s="530"/>
      <c r="T53" s="530"/>
      <c r="U53" s="557"/>
      <c r="V53" s="531"/>
      <c r="W53" s="530"/>
      <c r="X53" s="530"/>
      <c r="Y53" s="558"/>
      <c r="Z53" s="558"/>
      <c r="AA53" s="559"/>
      <c r="AB53" s="531"/>
      <c r="AC53" s="531"/>
    </row>
    <row r="54" spans="2:46" s="520" customFormat="1">
      <c r="C54" s="549"/>
      <c r="D54" s="549"/>
      <c r="E54" s="549"/>
      <c r="F54" s="549"/>
      <c r="G54" s="549"/>
      <c r="H54" s="549"/>
      <c r="I54" s="549"/>
      <c r="J54" s="549"/>
      <c r="K54" s="549"/>
      <c r="L54" s="549"/>
      <c r="M54" s="549"/>
      <c r="N54" s="549"/>
      <c r="O54" s="530">
        <f t="shared" ref="O54" si="5">SUM(C54:N54)</f>
        <v>0</v>
      </c>
      <c r="P54" s="530"/>
      <c r="Q54" s="561">
        <f>SUM(Q49:Q52)</f>
        <v>3200</v>
      </c>
      <c r="R54" s="562">
        <f>SUM(R49:R52)</f>
        <v>15200</v>
      </c>
      <c r="S54" s="562">
        <f t="shared" ref="S54:U54" si="6">SUM(S49:S52)</f>
        <v>156000</v>
      </c>
      <c r="T54" s="562">
        <f t="shared" si="6"/>
        <v>296399</v>
      </c>
      <c r="U54" s="563">
        <f t="shared" si="6"/>
        <v>1999539</v>
      </c>
      <c r="V54" s="531"/>
      <c r="W54" s="531"/>
      <c r="X54" s="531"/>
      <c r="Y54" s="531"/>
      <c r="Z54" s="531"/>
      <c r="AA54" s="531"/>
      <c r="AB54" s="531"/>
      <c r="AC54" s="531"/>
    </row>
    <row r="55" spans="2:46">
      <c r="B55" s="302" t="s">
        <v>668</v>
      </c>
      <c r="C55" s="564">
        <f t="shared" ref="C55:N55" si="7">C46-SUM(C49:C53)</f>
        <v>2389404</v>
      </c>
      <c r="D55" s="564">
        <f t="shared" si="7"/>
        <v>2159877</v>
      </c>
      <c r="E55" s="564">
        <f t="shared" si="7"/>
        <v>2137664</v>
      </c>
      <c r="F55" s="564">
        <f t="shared" si="7"/>
        <v>2191699</v>
      </c>
      <c r="G55" s="564">
        <f t="shared" si="7"/>
        <v>2389465</v>
      </c>
      <c r="H55" s="564">
        <f t="shared" si="7"/>
        <v>3324881</v>
      </c>
      <c r="I55" s="564">
        <f t="shared" si="7"/>
        <v>3281201</v>
      </c>
      <c r="J55" s="564">
        <f t="shared" si="7"/>
        <v>3266473</v>
      </c>
      <c r="K55" s="564">
        <f t="shared" si="7"/>
        <v>3075098</v>
      </c>
      <c r="L55" s="564">
        <f t="shared" si="7"/>
        <v>3023851</v>
      </c>
      <c r="M55" s="564">
        <f t="shared" si="7"/>
        <v>2633696</v>
      </c>
      <c r="N55" s="564">
        <f t="shared" si="7"/>
        <v>2320043</v>
      </c>
      <c r="O55" s="564">
        <f>O46-SUM(O49:O53)</f>
        <v>32193352</v>
      </c>
      <c r="P55" s="523"/>
      <c r="Q55" s="524"/>
      <c r="R55" s="524"/>
      <c r="S55" s="524"/>
      <c r="T55" s="524"/>
      <c r="U55" s="524"/>
      <c r="V55" s="524"/>
      <c r="W55" s="523"/>
      <c r="X55" s="524"/>
      <c r="Y55" s="524"/>
      <c r="Z55" s="524"/>
      <c r="AA55" s="524"/>
      <c r="AB55" s="524"/>
      <c r="AC55" s="524"/>
    </row>
    <row r="56" spans="2:46">
      <c r="B56" s="565"/>
      <c r="C56" s="550">
        <f t="shared" ref="C56:O56" si="8">C44-C55</f>
        <v>0</v>
      </c>
      <c r="D56" s="550">
        <f t="shared" si="8"/>
        <v>0</v>
      </c>
      <c r="E56" s="550">
        <f t="shared" si="8"/>
        <v>0</v>
      </c>
      <c r="F56" s="550">
        <f t="shared" si="8"/>
        <v>0</v>
      </c>
      <c r="G56" s="550">
        <f t="shared" si="8"/>
        <v>0</v>
      </c>
      <c r="H56" s="550">
        <f>H44-H55</f>
        <v>0</v>
      </c>
      <c r="I56" s="550">
        <f t="shared" si="8"/>
        <v>0</v>
      </c>
      <c r="J56" s="550">
        <f t="shared" si="8"/>
        <v>0</v>
      </c>
      <c r="K56" s="550">
        <f t="shared" si="8"/>
        <v>0</v>
      </c>
      <c r="L56" s="550">
        <f t="shared" si="8"/>
        <v>0</v>
      </c>
      <c r="M56" s="550">
        <f t="shared" si="8"/>
        <v>0</v>
      </c>
      <c r="N56" s="550">
        <f t="shared" si="8"/>
        <v>0</v>
      </c>
      <c r="O56" s="551">
        <f t="shared" si="8"/>
        <v>0</v>
      </c>
      <c r="P56" s="524"/>
      <c r="Q56" s="523">
        <f>SUM(Q49:Q52)</f>
        <v>3200</v>
      </c>
      <c r="R56" s="523">
        <f>SUM(R49:R52)</f>
        <v>15200</v>
      </c>
      <c r="S56" s="523">
        <f>SUM(S49:S52)</f>
        <v>156000</v>
      </c>
      <c r="T56" s="523">
        <f>SUM(T49:T52)</f>
        <v>296399</v>
      </c>
      <c r="U56" s="523">
        <f>SUM(U49:U52)</f>
        <v>1999539</v>
      </c>
      <c r="V56" s="523">
        <f>SUM(Q56:U56)</f>
        <v>2470338</v>
      </c>
      <c r="W56" s="524"/>
      <c r="X56" s="524"/>
      <c r="Y56" s="524"/>
      <c r="Z56" s="524"/>
      <c r="AA56" s="524"/>
      <c r="AB56" s="524"/>
      <c r="AC56" s="524"/>
    </row>
    <row r="57" spans="2:46">
      <c r="B57" s="565"/>
      <c r="C57" s="550"/>
      <c r="D57" s="550"/>
      <c r="E57" s="550"/>
      <c r="F57" s="550"/>
      <c r="G57" s="550"/>
      <c r="H57" s="550"/>
      <c r="I57" s="550"/>
      <c r="J57" s="550"/>
      <c r="K57" s="550"/>
      <c r="L57" s="550"/>
      <c r="M57" s="550"/>
      <c r="N57" s="550"/>
      <c r="O57" s="551"/>
      <c r="P57" s="524"/>
      <c r="Q57" s="523"/>
      <c r="R57" s="523"/>
      <c r="S57" s="523"/>
      <c r="T57" s="524"/>
      <c r="U57" s="524"/>
      <c r="V57" s="524"/>
      <c r="W57" s="524"/>
      <c r="X57" s="524"/>
      <c r="Y57" s="524"/>
      <c r="Z57" s="524"/>
      <c r="AA57" s="524"/>
      <c r="AB57" s="524"/>
      <c r="AC57" s="524"/>
    </row>
    <row r="58" spans="2:46">
      <c r="B58" s="302"/>
      <c r="C58" s="566">
        <f t="shared" ref="C58:N58" si="9">COUNT(C5:C40)</f>
        <v>35</v>
      </c>
      <c r="D58" s="566">
        <f t="shared" si="9"/>
        <v>35</v>
      </c>
      <c r="E58" s="566">
        <f t="shared" si="9"/>
        <v>35</v>
      </c>
      <c r="F58" s="566">
        <f t="shared" si="9"/>
        <v>35</v>
      </c>
      <c r="G58" s="566">
        <f t="shared" si="9"/>
        <v>35</v>
      </c>
      <c r="H58" s="566">
        <f t="shared" si="9"/>
        <v>35</v>
      </c>
      <c r="I58" s="566">
        <f t="shared" si="9"/>
        <v>35</v>
      </c>
      <c r="J58" s="566">
        <f t="shared" si="9"/>
        <v>35</v>
      </c>
      <c r="K58" s="566">
        <f t="shared" si="9"/>
        <v>35</v>
      </c>
      <c r="L58" s="566">
        <f t="shared" si="9"/>
        <v>35</v>
      </c>
      <c r="M58" s="566">
        <f t="shared" si="9"/>
        <v>35</v>
      </c>
      <c r="N58" s="566">
        <f t="shared" si="9"/>
        <v>35</v>
      </c>
      <c r="O58" s="524"/>
      <c r="P58" s="524"/>
      <c r="Q58" s="542" t="s">
        <v>489</v>
      </c>
      <c r="R58" s="543">
        <f>Q59</f>
        <v>200</v>
      </c>
      <c r="S58" s="543">
        <f>R59</f>
        <v>1000</v>
      </c>
      <c r="T58" s="543">
        <f>S59</f>
        <v>10000</v>
      </c>
      <c r="U58" s="543">
        <f>T59</f>
        <v>25000</v>
      </c>
      <c r="V58" s="524"/>
      <c r="W58" s="524"/>
      <c r="X58" s="524"/>
      <c r="Y58" s="524"/>
      <c r="Z58" s="524"/>
      <c r="AA58" s="524"/>
      <c r="AB58" s="524"/>
      <c r="AC58" s="524"/>
    </row>
    <row r="59" spans="2:46" hidden="1">
      <c r="B59" s="328" t="s">
        <v>669</v>
      </c>
      <c r="C59" s="524"/>
      <c r="D59" s="524"/>
      <c r="E59" s="524"/>
      <c r="F59" s="524"/>
      <c r="G59" s="524"/>
      <c r="H59" s="524"/>
      <c r="I59" s="524"/>
      <c r="J59" s="524"/>
      <c r="K59" s="524"/>
      <c r="L59" s="524"/>
      <c r="M59" s="524"/>
      <c r="N59" s="524"/>
      <c r="O59" s="524"/>
      <c r="P59" s="524"/>
      <c r="Q59" s="547">
        <v>200</v>
      </c>
      <c r="R59" s="547">
        <v>1000</v>
      </c>
      <c r="S59" s="547">
        <v>10000</v>
      </c>
      <c r="T59" s="547">
        <v>25000</v>
      </c>
      <c r="U59" s="548">
        <v>99999999</v>
      </c>
      <c r="V59" s="524"/>
      <c r="W59" s="524"/>
      <c r="X59" s="524"/>
      <c r="Y59" s="524"/>
      <c r="Z59" s="524"/>
      <c r="AA59" s="524"/>
      <c r="AB59" s="524"/>
      <c r="AC59" s="524"/>
    </row>
    <row r="60" spans="2:46" hidden="1">
      <c r="B60" s="328" t="s">
        <v>660</v>
      </c>
      <c r="C60" s="567">
        <f t="shared" ref="C60:N60" si="10">C4</f>
        <v>44772</v>
      </c>
      <c r="D60" s="567">
        <f t="shared" si="10"/>
        <v>44804</v>
      </c>
      <c r="E60" s="567">
        <f t="shared" si="10"/>
        <v>44834</v>
      </c>
      <c r="F60" s="567">
        <f t="shared" si="10"/>
        <v>44865</v>
      </c>
      <c r="G60" s="567">
        <f t="shared" si="10"/>
        <v>44895</v>
      </c>
      <c r="H60" s="567">
        <f t="shared" si="10"/>
        <v>44926</v>
      </c>
      <c r="I60" s="567">
        <f t="shared" si="10"/>
        <v>44957</v>
      </c>
      <c r="J60" s="567">
        <f t="shared" si="10"/>
        <v>44985</v>
      </c>
      <c r="K60" s="567">
        <f t="shared" si="10"/>
        <v>45016</v>
      </c>
      <c r="L60" s="567">
        <f t="shared" si="10"/>
        <v>45046</v>
      </c>
      <c r="M60" s="567">
        <f t="shared" si="10"/>
        <v>45077</v>
      </c>
      <c r="N60" s="567">
        <f t="shared" si="10"/>
        <v>45107</v>
      </c>
      <c r="O60" s="568" t="s">
        <v>39</v>
      </c>
      <c r="P60" s="568"/>
      <c r="Q60" s="569" t="s">
        <v>661</v>
      </c>
      <c r="R60" s="569" t="s">
        <v>661</v>
      </c>
      <c r="S60" s="569" t="s">
        <v>661</v>
      </c>
      <c r="T60" s="569" t="s">
        <v>661</v>
      </c>
      <c r="U60" s="569" t="s">
        <v>661</v>
      </c>
      <c r="V60" s="524"/>
      <c r="W60" s="524"/>
      <c r="X60" s="570"/>
      <c r="Y60" s="570"/>
      <c r="Z60" s="570"/>
      <c r="AA60" s="570"/>
      <c r="AB60" s="524"/>
      <c r="AC60" s="524"/>
      <c r="AD60" s="516">
        <v>41944</v>
      </c>
      <c r="AE60" s="516"/>
      <c r="AF60" s="516"/>
      <c r="AG60" s="516"/>
      <c r="AJ60" s="516">
        <v>41974</v>
      </c>
      <c r="AK60" s="516"/>
      <c r="AL60" s="516"/>
      <c r="AM60" s="516"/>
      <c r="AP60" s="516">
        <v>42005</v>
      </c>
      <c r="AQ60" s="516"/>
      <c r="AR60" s="516"/>
      <c r="AS60" s="516"/>
    </row>
    <row r="61" spans="2:46" hidden="1">
      <c r="B61" s="571" t="s">
        <v>670</v>
      </c>
      <c r="C61" s="524"/>
      <c r="D61" s="572"/>
      <c r="E61" s="572"/>
      <c r="F61" s="572"/>
      <c r="G61" s="572"/>
      <c r="H61" s="572"/>
      <c r="I61" s="573"/>
      <c r="J61" s="574"/>
      <c r="K61" s="574"/>
      <c r="L61" s="574"/>
      <c r="M61" s="574"/>
      <c r="N61" s="574"/>
      <c r="O61" s="523">
        <f>SUM(B61:N61)</f>
        <v>0</v>
      </c>
      <c r="P61" s="523"/>
      <c r="Q61" s="523" t="e" cm="1">
        <f t="array" ref="Q61">Q$59*12-SUMPRODUCT(--($B61:$N61&lt;=Q$59),Q$59-$B61:$N61)</f>
        <v>#VALUE!</v>
      </c>
      <c r="R61" s="523" t="e">
        <f>R$59*12-SUM($Q61:Q61)-SUMPRODUCT(--($B61:$N61&lt;=R$59),R$59-$B61:$N61)</f>
        <v>#VALUE!</v>
      </c>
      <c r="S61" s="523" t="e">
        <f>S$59*12-SUM($Q61:R61)-SUMPRODUCT(--($B61:$N61&lt;=S$59),S$59-$B61:$N61)</f>
        <v>#VALUE!</v>
      </c>
      <c r="T61" s="523" t="e">
        <f>T$59*12-SUM($Q61:S61)-SUMPRODUCT(--($B61:$N61&lt;=T$59),T$59-$B61:$N61)</f>
        <v>#VALUE!</v>
      </c>
      <c r="U61" s="523" t="e">
        <f>U$59*12-SUM($Q61:T61)-SUMPRODUCT(--($B61:$N61&lt;=U$59),U$59-$B61:$N61)</f>
        <v>#VALUE!</v>
      </c>
      <c r="V61" s="524"/>
      <c r="W61" s="524"/>
      <c r="X61" s="524"/>
      <c r="Y61" s="524"/>
      <c r="Z61" s="524"/>
      <c r="AA61" s="524"/>
      <c r="AB61" s="524"/>
      <c r="AC61" s="524"/>
    </row>
    <row r="62" spans="2:46" hidden="1">
      <c r="C62" s="575"/>
      <c r="D62" s="575"/>
      <c r="E62" s="575"/>
      <c r="F62" s="575"/>
      <c r="G62" s="575"/>
      <c r="H62" s="575"/>
      <c r="I62" s="575"/>
      <c r="J62" s="575"/>
      <c r="K62" s="575"/>
      <c r="L62" s="575"/>
      <c r="M62" s="575"/>
      <c r="N62" s="575"/>
      <c r="O62" s="523">
        <f t="shared" ref="O62" si="11">SUM(C62:N62)</f>
        <v>0</v>
      </c>
      <c r="P62" s="523"/>
      <c r="Q62" s="523">
        <f t="shared" ref="Q62" si="12">Q$59*12-SUMPRODUCT(--($C62:$N62&lt;=Q$59),Q$59-$C62:$N62)</f>
        <v>0</v>
      </c>
      <c r="R62" s="523">
        <f>R$59*12-SUM($Q62:Q62)-SUMPRODUCT(--($C62:$N62&lt;=R$59),R$59-$C62:$N62)</f>
        <v>0</v>
      </c>
      <c r="S62" s="523">
        <f>S$59*12-SUM($Q62:R62)-SUMPRODUCT(--($C62:$N62&lt;=S$59),S$59-$C62:$N62)</f>
        <v>0</v>
      </c>
      <c r="T62" s="523">
        <f>T$59*12-SUM($Q62:S62)-SUMPRODUCT(--($C62:$N62&lt;=T$59),T$59-$C62:$N62)</f>
        <v>0</v>
      </c>
      <c r="U62" s="523">
        <f>U$59*12-SUM($Q62:T62)-SUMPRODUCT(--($C62:$N62&lt;=U$59),U$59-$C62:$N62)</f>
        <v>0</v>
      </c>
      <c r="V62" s="524"/>
      <c r="W62" s="524"/>
      <c r="X62" s="524"/>
      <c r="Y62" s="524"/>
      <c r="Z62" s="524"/>
      <c r="AA62" s="524"/>
      <c r="AB62" s="524"/>
      <c r="AC62" s="524"/>
    </row>
    <row r="63" spans="2:46" ht="13.5" hidden="1" thickBot="1">
      <c r="B63" s="302" t="s">
        <v>671</v>
      </c>
      <c r="C63" s="537">
        <f>SUM(B61:B61)</f>
        <v>0</v>
      </c>
      <c r="D63" s="537">
        <f t="shared" ref="D63:N63" si="13">SUM(D61:D62)</f>
        <v>0</v>
      </c>
      <c r="E63" s="537">
        <f t="shared" si="13"/>
        <v>0</v>
      </c>
      <c r="F63" s="537">
        <f t="shared" si="13"/>
        <v>0</v>
      </c>
      <c r="G63" s="537">
        <f t="shared" si="13"/>
        <v>0</v>
      </c>
      <c r="H63" s="537">
        <f t="shared" si="13"/>
        <v>0</v>
      </c>
      <c r="I63" s="537">
        <f t="shared" si="13"/>
        <v>0</v>
      </c>
      <c r="J63" s="537">
        <f t="shared" si="13"/>
        <v>0</v>
      </c>
      <c r="K63" s="537">
        <f t="shared" si="13"/>
        <v>0</v>
      </c>
      <c r="L63" s="537">
        <f t="shared" si="13"/>
        <v>0</v>
      </c>
      <c r="M63" s="537">
        <f t="shared" si="13"/>
        <v>0</v>
      </c>
      <c r="N63" s="537">
        <f t="shared" si="13"/>
        <v>0</v>
      </c>
      <c r="O63" s="538">
        <f>IF(ROUND(SUM(O61:O62),3)&lt;&gt;ROUND(SUM(C63:N63),3),#VALUE!,SUM(C63:N63))</f>
        <v>0</v>
      </c>
      <c r="P63" s="524"/>
      <c r="Q63" s="537" t="e">
        <f>SUM(Q61:Q62)</f>
        <v>#VALUE!</v>
      </c>
      <c r="R63" s="537" t="e">
        <f>SUM(R61:R62)</f>
        <v>#VALUE!</v>
      </c>
      <c r="S63" s="537" t="e">
        <f>SUM(S61:S62)</f>
        <v>#VALUE!</v>
      </c>
      <c r="T63" s="537" t="e">
        <f>SUM(T61:T62)</f>
        <v>#VALUE!</v>
      </c>
      <c r="U63" s="537" t="e">
        <f>SUM(U61:U62)</f>
        <v>#VALUE!</v>
      </c>
      <c r="V63" s="524"/>
      <c r="W63" s="524"/>
      <c r="X63" s="523"/>
      <c r="Y63" s="523"/>
      <c r="Z63" s="523"/>
      <c r="AA63" s="523"/>
      <c r="AB63" s="523">
        <f>SUM(AB61:AB62)</f>
        <v>0</v>
      </c>
      <c r="AC63" s="524"/>
      <c r="AD63" s="278">
        <f>SUM(AD61:AD62)</f>
        <v>0</v>
      </c>
      <c r="AE63" s="278">
        <f>SUM(AE61:AE62)</f>
        <v>0</v>
      </c>
      <c r="AF63" s="278">
        <f>SUM(AF61:AF62)</f>
        <v>0</v>
      </c>
      <c r="AG63" s="278">
        <f>SUM(AG61:AG62)</f>
        <v>0</v>
      </c>
      <c r="AH63" s="278">
        <f>SUM(AH61:AH62)</f>
        <v>0</v>
      </c>
      <c r="AJ63" s="278">
        <f>SUM(AJ61:AJ62)</f>
        <v>0</v>
      </c>
      <c r="AK63" s="278">
        <f>SUM(AK61:AK62)</f>
        <v>0</v>
      </c>
      <c r="AL63" s="278">
        <f>SUM(AL61:AL62)</f>
        <v>0</v>
      </c>
      <c r="AM63" s="278">
        <f>SUM(AM61:AM62)</f>
        <v>0</v>
      </c>
      <c r="AN63" s="278">
        <f>SUM(AN61:AN62)</f>
        <v>0</v>
      </c>
      <c r="AP63" s="278">
        <f>SUM(AP61:AP62)</f>
        <v>0</v>
      </c>
      <c r="AQ63" s="278">
        <f>SUM(AQ61:AQ62)</f>
        <v>0</v>
      </c>
      <c r="AR63" s="278">
        <f>SUM(AR61:AR62)</f>
        <v>0</v>
      </c>
      <c r="AS63" s="278">
        <f>SUM(AS61:AS62)</f>
        <v>0</v>
      </c>
      <c r="AT63" s="278">
        <f>SUM(AT61:AT62)</f>
        <v>0</v>
      </c>
    </row>
    <row r="64" spans="2:46" hidden="1">
      <c r="C64" s="523"/>
      <c r="D64" s="523"/>
      <c r="E64" s="523"/>
      <c r="F64" s="523"/>
      <c r="G64" s="523"/>
      <c r="H64" s="523"/>
      <c r="I64" s="523"/>
      <c r="J64" s="523"/>
      <c r="K64" s="523"/>
      <c r="L64" s="523"/>
      <c r="M64" s="523"/>
      <c r="N64" s="523"/>
      <c r="O64" s="523"/>
      <c r="P64" s="524"/>
      <c r="Q64" s="523"/>
      <c r="R64" s="523"/>
      <c r="S64" s="523"/>
      <c r="T64" s="523"/>
      <c r="U64" s="523" t="e">
        <f>SUM(Q63:U63)</f>
        <v>#VALUE!</v>
      </c>
      <c r="V64" s="524"/>
      <c r="W64" s="524"/>
      <c r="X64" s="524"/>
      <c r="Y64" s="524"/>
      <c r="Z64" s="524"/>
      <c r="AA64" s="524"/>
      <c r="AB64" s="524"/>
      <c r="AC64" s="524"/>
    </row>
    <row r="65" spans="1:29" hidden="1">
      <c r="B65" s="229" t="s">
        <v>663</v>
      </c>
      <c r="C65" s="576"/>
      <c r="D65" s="576"/>
      <c r="E65" s="576"/>
      <c r="F65" s="576"/>
      <c r="G65" s="576"/>
      <c r="H65" s="576"/>
      <c r="I65" s="576"/>
      <c r="J65" s="576"/>
      <c r="K65" s="576"/>
      <c r="L65" s="576"/>
      <c r="M65" s="576"/>
      <c r="N65" s="576"/>
      <c r="O65" s="577">
        <f>SUM(C65:N65)</f>
        <v>0</v>
      </c>
      <c r="P65" s="540"/>
      <c r="Q65" s="523"/>
      <c r="R65" s="523"/>
      <c r="S65" s="523"/>
      <c r="T65" s="523"/>
      <c r="U65" s="523"/>
      <c r="V65" s="524"/>
      <c r="W65" s="524"/>
      <c r="X65" s="524"/>
      <c r="Y65" s="524"/>
      <c r="Z65" s="524"/>
      <c r="AA65" s="524"/>
      <c r="AB65" s="524"/>
      <c r="AC65" s="524"/>
    </row>
    <row r="66" spans="1:29" hidden="1">
      <c r="B66" s="578"/>
      <c r="C66" s="579"/>
      <c r="D66" s="579"/>
      <c r="E66" s="579"/>
      <c r="F66" s="580"/>
      <c r="G66" s="580"/>
      <c r="H66" s="580"/>
      <c r="I66" s="580"/>
      <c r="J66" s="580"/>
      <c r="K66" s="580"/>
      <c r="L66" s="545"/>
      <c r="M66" s="545"/>
      <c r="N66" s="545"/>
      <c r="O66" s="577">
        <f>SUM(C66:N66)</f>
        <v>0</v>
      </c>
      <c r="P66" s="540"/>
      <c r="Q66" s="523">
        <f>Q$59*12-SUMPRODUCT(--($C66:$N66&lt;=Q$59),Q$59-$C66:$N66)</f>
        <v>0</v>
      </c>
      <c r="R66" s="523">
        <f>R$59*12-SUM($Q66:Q66)-SUMPRODUCT(--($C66:$N66&lt;=R$59),R$59-$C66:$N66)</f>
        <v>0</v>
      </c>
      <c r="S66" s="523">
        <f>S$59*12-SUM($Q66:R66)-SUMPRODUCT(--($C66:$N66&lt;=S$59),S$59-$C66:$N66)</f>
        <v>0</v>
      </c>
      <c r="T66" s="523">
        <f>T$59*12-SUM($Q66:S66)-SUMPRODUCT(--($C66:$N66&lt;=T$59),T$59-$C66:$N66)</f>
        <v>0</v>
      </c>
      <c r="U66" s="523">
        <f>U$59*12-SUM($Q66:T66)-SUMPRODUCT(--($C66:$N66&lt;=U$59),U$59-$C66:$N66)</f>
        <v>0</v>
      </c>
      <c r="V66" s="524"/>
      <c r="W66" s="524"/>
      <c r="X66" s="524"/>
      <c r="Y66" s="524"/>
      <c r="Z66" s="524"/>
      <c r="AA66" s="524"/>
      <c r="AB66" s="524"/>
      <c r="AC66" s="524"/>
    </row>
    <row r="67" spans="1:29" hidden="1">
      <c r="B67" s="581"/>
      <c r="C67" s="545"/>
      <c r="D67" s="545"/>
      <c r="E67" s="545"/>
      <c r="F67" s="545"/>
      <c r="G67" s="545"/>
      <c r="H67" s="545"/>
      <c r="I67" s="545"/>
      <c r="J67" s="545"/>
      <c r="K67" s="545"/>
      <c r="L67" s="545"/>
      <c r="M67" s="545"/>
      <c r="N67" s="545"/>
      <c r="O67" s="577">
        <f t="shared" ref="O67:O68" si="14">SUM(C67:N67)</f>
        <v>0</v>
      </c>
      <c r="P67" s="540"/>
      <c r="Q67" s="523"/>
      <c r="R67" s="523"/>
      <c r="S67" s="523"/>
      <c r="T67" s="523"/>
      <c r="U67" s="523"/>
      <c r="V67" s="524"/>
      <c r="W67" s="524"/>
      <c r="X67" s="524"/>
      <c r="Y67" s="524"/>
      <c r="Z67" s="524"/>
      <c r="AA67" s="524"/>
      <c r="AB67" s="524"/>
      <c r="AC67" s="524"/>
    </row>
    <row r="68" spans="1:29" ht="15.75" hidden="1" customHeight="1">
      <c r="B68" s="582"/>
      <c r="C68" s="583"/>
      <c r="D68" s="583"/>
      <c r="E68" s="583"/>
      <c r="F68" s="583"/>
      <c r="G68" s="583"/>
      <c r="H68" s="583"/>
      <c r="I68" s="583"/>
      <c r="J68" s="583"/>
      <c r="K68" s="583"/>
      <c r="L68" s="583"/>
      <c r="M68" s="583"/>
      <c r="N68" s="583"/>
      <c r="O68" s="577">
        <f t="shared" si="14"/>
        <v>0</v>
      </c>
      <c r="P68" s="523"/>
      <c r="Q68" s="524"/>
      <c r="R68" s="524"/>
      <c r="S68" s="524"/>
      <c r="T68" s="524"/>
      <c r="U68" s="524"/>
      <c r="V68" s="524"/>
      <c r="W68" s="524"/>
      <c r="X68" s="524"/>
      <c r="Y68" s="524"/>
      <c r="Z68" s="524"/>
      <c r="AA68" s="524"/>
      <c r="AB68" s="524"/>
      <c r="AC68" s="524"/>
    </row>
    <row r="69" spans="1:29" ht="13.5" hidden="1" thickBot="1">
      <c r="B69" s="302" t="s">
        <v>671</v>
      </c>
      <c r="C69" s="584">
        <f>C65-SUM(C66:C68)</f>
        <v>0</v>
      </c>
      <c r="D69" s="584">
        <f t="shared" ref="D69:N69" si="15">D65-SUM(D66:D68)</f>
        <v>0</v>
      </c>
      <c r="E69" s="584">
        <f t="shared" si="15"/>
        <v>0</v>
      </c>
      <c r="F69" s="584">
        <f t="shared" si="15"/>
        <v>0</v>
      </c>
      <c r="G69" s="584">
        <f t="shared" si="15"/>
        <v>0</v>
      </c>
      <c r="H69" s="584">
        <f t="shared" si="15"/>
        <v>0</v>
      </c>
      <c r="I69" s="584">
        <f t="shared" si="15"/>
        <v>0</v>
      </c>
      <c r="J69" s="584">
        <f t="shared" si="15"/>
        <v>0</v>
      </c>
      <c r="K69" s="584">
        <f t="shared" si="15"/>
        <v>0</v>
      </c>
      <c r="L69" s="584">
        <f t="shared" si="15"/>
        <v>0</v>
      </c>
      <c r="M69" s="584">
        <f t="shared" si="15"/>
        <v>0</v>
      </c>
      <c r="N69" s="584">
        <f t="shared" si="15"/>
        <v>0</v>
      </c>
      <c r="O69" s="538">
        <f>IF(ROUND(O65-SUM(O66:O68),3)&lt;&gt;ROUND(SUM(C69:N69),3),#VALUE!,SUM(C69:N69))</f>
        <v>0</v>
      </c>
      <c r="P69" s="523"/>
      <c r="Q69" s="524"/>
      <c r="R69" s="524"/>
      <c r="S69" s="524"/>
      <c r="T69" s="524"/>
      <c r="U69" s="523"/>
      <c r="V69" s="524"/>
      <c r="W69" s="524"/>
      <c r="X69" s="524"/>
      <c r="Y69" s="524"/>
      <c r="Z69" s="524"/>
      <c r="AA69" s="524"/>
      <c r="AB69" s="524"/>
      <c r="AC69" s="524"/>
    </row>
    <row r="70" spans="1:29" hidden="1">
      <c r="C70" s="566"/>
      <c r="D70" s="566"/>
      <c r="E70" s="566"/>
      <c r="F70" s="566"/>
      <c r="G70" s="566"/>
      <c r="H70" s="566"/>
      <c r="I70" s="566"/>
      <c r="J70" s="566"/>
      <c r="K70" s="566"/>
      <c r="L70" s="566"/>
      <c r="M70" s="566"/>
      <c r="N70" s="566"/>
      <c r="O70" s="566">
        <f t="shared" ref="O70" si="16">O63-O69</f>
        <v>0</v>
      </c>
      <c r="P70" s="524"/>
      <c r="Q70" s="523"/>
      <c r="R70" s="523"/>
      <c r="S70" s="523"/>
      <c r="T70" s="523"/>
      <c r="U70" s="523"/>
      <c r="V70" s="524"/>
      <c r="W70" s="524"/>
      <c r="X70" s="524"/>
      <c r="Y70" s="524"/>
      <c r="Z70" s="524"/>
      <c r="AA70" s="524"/>
      <c r="AB70" s="524"/>
      <c r="AC70" s="524"/>
    </row>
    <row r="71" spans="1:29" hidden="1">
      <c r="C71" s="566"/>
      <c r="D71" s="566"/>
      <c r="E71" s="566"/>
      <c r="F71" s="566"/>
      <c r="G71" s="566"/>
      <c r="H71" s="566"/>
      <c r="I71" s="566"/>
      <c r="J71" s="566"/>
      <c r="K71" s="566"/>
      <c r="L71" s="566">
        <f>COUNT(#REF!)</f>
        <v>0</v>
      </c>
      <c r="M71" s="566">
        <f>COUNT(#REF!)</f>
        <v>0</v>
      </c>
      <c r="N71" s="566">
        <f>COUNT(#REF!)</f>
        <v>0</v>
      </c>
      <c r="O71" s="566"/>
      <c r="P71" s="524"/>
      <c r="Q71" s="523"/>
      <c r="R71" s="523"/>
      <c r="S71" s="523"/>
      <c r="T71" s="523"/>
      <c r="U71" s="523"/>
      <c r="V71" s="524"/>
      <c r="W71" s="524"/>
      <c r="X71" s="524"/>
      <c r="Y71" s="524"/>
      <c r="Z71" s="524"/>
      <c r="AA71" s="524"/>
      <c r="AB71" s="524"/>
      <c r="AC71" s="524"/>
    </row>
    <row r="72" spans="1:29">
      <c r="B72" s="328" t="s">
        <v>672</v>
      </c>
      <c r="C72" s="566"/>
      <c r="D72" s="524"/>
      <c r="E72" s="524"/>
      <c r="F72" s="524"/>
      <c r="G72" s="524"/>
      <c r="H72" s="524"/>
      <c r="I72" s="524"/>
      <c r="J72" s="524"/>
      <c r="K72" s="524"/>
      <c r="L72" s="524"/>
      <c r="M72" s="524"/>
      <c r="N72" s="524"/>
      <c r="O72" s="585" t="s">
        <v>659</v>
      </c>
      <c r="P72" s="524"/>
      <c r="Q72" s="547">
        <v>10000</v>
      </c>
      <c r="R72" s="547">
        <v>25000</v>
      </c>
      <c r="S72" s="547">
        <v>50000</v>
      </c>
      <c r="T72" s="548">
        <v>99999999</v>
      </c>
      <c r="U72" s="524"/>
      <c r="V72" s="524"/>
      <c r="W72" s="524"/>
      <c r="X72" s="524"/>
      <c r="Y72" s="524"/>
      <c r="Z72" s="524"/>
      <c r="AA72" s="524"/>
      <c r="AB72" s="524"/>
      <c r="AC72" s="524"/>
    </row>
    <row r="73" spans="1:29">
      <c r="B73" s="328" t="s">
        <v>660</v>
      </c>
      <c r="C73" s="586">
        <f t="shared" ref="C73:N73" si="17">C4</f>
        <v>44772</v>
      </c>
      <c r="D73" s="586">
        <f t="shared" si="17"/>
        <v>44804</v>
      </c>
      <c r="E73" s="586">
        <f t="shared" si="17"/>
        <v>44834</v>
      </c>
      <c r="F73" s="586">
        <f t="shared" si="17"/>
        <v>44865</v>
      </c>
      <c r="G73" s="586">
        <f t="shared" si="17"/>
        <v>44895</v>
      </c>
      <c r="H73" s="586">
        <f t="shared" si="17"/>
        <v>44926</v>
      </c>
      <c r="I73" s="586">
        <f t="shared" si="17"/>
        <v>44957</v>
      </c>
      <c r="J73" s="586">
        <f t="shared" si="17"/>
        <v>44985</v>
      </c>
      <c r="K73" s="586">
        <f t="shared" si="17"/>
        <v>45016</v>
      </c>
      <c r="L73" s="586">
        <f t="shared" si="17"/>
        <v>45046</v>
      </c>
      <c r="M73" s="586">
        <f t="shared" si="17"/>
        <v>45077</v>
      </c>
      <c r="N73" s="586">
        <f t="shared" si="17"/>
        <v>45107</v>
      </c>
      <c r="O73" s="587" t="s">
        <v>39</v>
      </c>
      <c r="P73" s="568"/>
      <c r="Q73" s="569" t="s">
        <v>661</v>
      </c>
      <c r="R73" s="569" t="s">
        <v>661</v>
      </c>
      <c r="S73" s="569" t="s">
        <v>661</v>
      </c>
      <c r="T73" s="569" t="s">
        <v>661</v>
      </c>
      <c r="U73" s="524"/>
      <c r="V73" s="524"/>
      <c r="W73" s="524"/>
      <c r="X73" s="524"/>
      <c r="Y73" s="524"/>
      <c r="Z73" s="524"/>
      <c r="AA73" s="524"/>
      <c r="AB73" s="524"/>
      <c r="AC73" s="524"/>
    </row>
    <row r="74" spans="1:29">
      <c r="A74" s="520"/>
      <c r="B74" s="520" t="s">
        <v>673</v>
      </c>
      <c r="C74" s="588">
        <v>81449</v>
      </c>
      <c r="D74" s="588">
        <v>66130</v>
      </c>
      <c r="E74" s="588">
        <v>65135</v>
      </c>
      <c r="F74" s="588">
        <v>67845</v>
      </c>
      <c r="G74" s="588">
        <f>103634.154+81688</f>
        <v>185322.15399999998</v>
      </c>
      <c r="H74" s="588">
        <v>152982.82999999999</v>
      </c>
      <c r="I74" s="588">
        <v>160824.69</v>
      </c>
      <c r="J74" s="588">
        <v>137576.951</v>
      </c>
      <c r="K74" s="588">
        <v>131320.68799999999</v>
      </c>
      <c r="L74" s="588">
        <v>105375.197</v>
      </c>
      <c r="M74" s="588">
        <v>77353.847999999998</v>
      </c>
      <c r="N74" s="588">
        <v>68475.792000000001</v>
      </c>
      <c r="O74" s="530">
        <f t="shared" ref="O74:O76" si="18">SUM(C74:N74)</f>
        <v>1299791.1499999997</v>
      </c>
      <c r="P74" s="568"/>
      <c r="Q74" s="523" cm="1">
        <f t="array" ref="Q74">Q$72*12-SUMPRODUCT(--($C74:$N74&lt;=Q$72),Q$72-$C74:$N74)</f>
        <v>120000</v>
      </c>
      <c r="R74" s="523">
        <f>R$72*12-SUM($Q74:Q74)-SUMPRODUCT(--($C74:$N74&lt;=R$72),R$72-$C74:$N74)</f>
        <v>180000</v>
      </c>
      <c r="S74" s="523">
        <f>S$72*12-SUM($Q74:R74)-SUMPRODUCT(--($C74:$N74&lt;=S$72),S$72-$C74:$N74)</f>
        <v>300000</v>
      </c>
      <c r="T74" s="523">
        <f>T$72*12-SUM($Q74:S74)-SUMPRODUCT(--($C74:$N74&lt;=T$72),T$72-$C74:$N74)</f>
        <v>699791.15000009537</v>
      </c>
      <c r="U74" s="524"/>
      <c r="V74" s="524"/>
      <c r="W74" s="524"/>
      <c r="X74" s="524"/>
      <c r="Y74" s="524"/>
      <c r="Z74" s="524"/>
      <c r="AA74" s="524"/>
      <c r="AB74" s="524"/>
      <c r="AC74" s="524"/>
    </row>
    <row r="75" spans="1:29">
      <c r="A75" s="520"/>
      <c r="B75" s="520" t="s">
        <v>674</v>
      </c>
      <c r="C75" s="588">
        <v>27128</v>
      </c>
      <c r="D75" s="588">
        <v>28661</v>
      </c>
      <c r="E75" s="588">
        <v>31050.58</v>
      </c>
      <c r="F75" s="588">
        <v>37774.923000000003</v>
      </c>
      <c r="G75" s="588">
        <v>36376.199999999997</v>
      </c>
      <c r="H75" s="588">
        <v>124333.86</v>
      </c>
      <c r="I75" s="588">
        <v>75698.763999999996</v>
      </c>
      <c r="J75" s="588">
        <v>71508</v>
      </c>
      <c r="K75" s="588">
        <v>54565</v>
      </c>
      <c r="L75" s="588">
        <v>54148.512000000002</v>
      </c>
      <c r="M75" s="588">
        <v>41986.245000000003</v>
      </c>
      <c r="N75" s="588">
        <v>31772.44</v>
      </c>
      <c r="O75" s="530">
        <f t="shared" si="18"/>
        <v>615003.52399999986</v>
      </c>
      <c r="P75" s="568"/>
      <c r="Q75" s="523">
        <f t="shared" ref="Q75" si="19">Q$72*12-SUMPRODUCT(--($C75:$N75&lt;=Q$72),Q$72-$C75:$N75)</f>
        <v>120000</v>
      </c>
      <c r="R75" s="523">
        <f>R$72*12-SUM($Q75:Q75)-SUMPRODUCT(--($C75:$N75&lt;=R$72),R$72-$C75:$N75)</f>
        <v>180000</v>
      </c>
      <c r="S75" s="523">
        <f>S$72*12-SUM($Q75:R75)-SUMPRODUCT(--($C75:$N75&lt;=S$72),S$72-$C75:$N75)</f>
        <v>184749.38800000001</v>
      </c>
      <c r="T75" s="523">
        <f>T$72*12-SUM($Q75:S75)-SUMPRODUCT(--($C75:$N75&lt;=T$72),T$72-$C75:$N75)</f>
        <v>130254.13599991798</v>
      </c>
      <c r="U75" s="524"/>
      <c r="V75" s="524"/>
      <c r="W75" s="524"/>
      <c r="X75" s="524"/>
      <c r="Y75" s="524"/>
      <c r="Z75" s="524"/>
      <c r="AA75" s="524"/>
      <c r="AB75" s="524"/>
      <c r="AC75" s="524"/>
    </row>
    <row r="76" spans="1:29">
      <c r="A76" s="520"/>
      <c r="B76" s="520" t="s">
        <v>674</v>
      </c>
      <c r="C76" s="588">
        <v>16522</v>
      </c>
      <c r="D76" s="588">
        <v>12002.798000000001</v>
      </c>
      <c r="E76" s="588">
        <v>11073.072</v>
      </c>
      <c r="F76" s="588">
        <v>13009.168</v>
      </c>
      <c r="G76" s="588">
        <f>23534.574</f>
        <v>23534.574000000001</v>
      </c>
      <c r="H76" s="588">
        <v>62831.457000000002</v>
      </c>
      <c r="I76" s="588">
        <v>73597.854999999996</v>
      </c>
      <c r="J76" s="588">
        <v>57054.167999999998</v>
      </c>
      <c r="K76" s="588">
        <v>59728.2</v>
      </c>
      <c r="L76" s="588">
        <v>53987.508000000002</v>
      </c>
      <c r="M76" s="588">
        <v>38547.675000000003</v>
      </c>
      <c r="N76" s="588">
        <v>20285.975999999999</v>
      </c>
      <c r="O76" s="530">
        <f t="shared" si="18"/>
        <v>442174.45100000006</v>
      </c>
      <c r="P76" s="523"/>
      <c r="Q76" s="523">
        <f>Q$72*12-SUMPRODUCT(--($C76:$N76&lt;=Q$72),Q$72-$C76:$N76)</f>
        <v>120000</v>
      </c>
      <c r="R76" s="523">
        <f>R$72*12-SUM($Q76:Q76)-SUMPRODUCT(--($C76:$N76&lt;=R$72),R$72-$C76:$N76)</f>
        <v>126427.588</v>
      </c>
      <c r="S76" s="523">
        <f>S$72*12-SUM($Q76:R76)-SUMPRODUCT(--($C76:$N76&lt;=S$72),S$72-$C76:$N76)</f>
        <v>138547.67500000002</v>
      </c>
      <c r="T76" s="523">
        <f>T$72*12-SUM($Q76:S76)-SUMPRODUCT(--($C76:$N76&lt;=T$72),T$72-$C76:$N76)</f>
        <v>57199.188000202179</v>
      </c>
      <c r="U76" s="524"/>
      <c r="V76" s="524"/>
      <c r="W76" s="524"/>
      <c r="X76" s="524"/>
      <c r="Y76" s="524"/>
      <c r="Z76" s="524"/>
      <c r="AA76" s="524"/>
      <c r="AB76" s="524"/>
      <c r="AC76" s="524"/>
    </row>
    <row r="77" spans="1:29">
      <c r="A77" s="520"/>
      <c r="B77" s="520" t="s">
        <v>673</v>
      </c>
      <c r="C77" s="589">
        <v>20629</v>
      </c>
      <c r="D77" s="589">
        <v>18096</v>
      </c>
      <c r="E77" s="589">
        <v>18108</v>
      </c>
      <c r="F77" s="589">
        <v>19181</v>
      </c>
      <c r="G77" s="589">
        <v>23430</v>
      </c>
      <c r="H77" s="589">
        <v>37233.027000000002</v>
      </c>
      <c r="I77" s="589">
        <v>37976.834999999999</v>
      </c>
      <c r="J77" s="589">
        <v>34495.08</v>
      </c>
      <c r="K77" s="589">
        <v>32361</v>
      </c>
      <c r="L77" s="589">
        <v>30449.64</v>
      </c>
      <c r="M77" s="589">
        <v>34880.375</v>
      </c>
      <c r="N77" s="589">
        <v>29057.4</v>
      </c>
      <c r="O77" s="590">
        <f>SUM(C77:N77)</f>
        <v>335897.35700000002</v>
      </c>
      <c r="P77" s="523"/>
      <c r="Q77" s="523">
        <f>Q$72*12-SUMPRODUCT(--($C77:$N77&lt;=Q$72),Q$72-$C77:$N77)</f>
        <v>120000</v>
      </c>
      <c r="R77" s="523">
        <f>R$72*12-SUM($Q77:Q77)-SUMPRODUCT(--($C77:$N77&lt;=R$72),R$72-$C77:$N77)</f>
        <v>154444</v>
      </c>
      <c r="S77" s="523">
        <f>S$72*12-SUM($Q77:R77)-SUMPRODUCT(--($C77:$N77&lt;=S$72),S$72-$C77:$N77)</f>
        <v>61453.357000000018</v>
      </c>
      <c r="T77" s="523">
        <f>T$72*12-SUM($Q77:S77)-SUMPRODUCT(--($C77:$N77&lt;=T$72),T$72-$C77:$N77)</f>
        <v>0</v>
      </c>
      <c r="U77" s="524"/>
      <c r="V77" s="524"/>
      <c r="W77" s="524"/>
      <c r="X77" s="524"/>
      <c r="Y77" s="524"/>
      <c r="Z77" s="524"/>
      <c r="AA77" s="524"/>
      <c r="AB77" s="524"/>
      <c r="AC77" s="524"/>
    </row>
    <row r="78" spans="1:29">
      <c r="A78" s="520"/>
      <c r="B78" s="591"/>
      <c r="C78" s="531"/>
      <c r="D78" s="531"/>
      <c r="E78" s="531"/>
      <c r="F78" s="531"/>
      <c r="G78" s="531"/>
      <c r="H78" s="531"/>
      <c r="I78" s="531"/>
      <c r="J78" s="531"/>
      <c r="K78" s="531"/>
      <c r="L78" s="531"/>
      <c r="M78" s="531"/>
      <c r="N78" s="531"/>
      <c r="O78" s="531"/>
      <c r="P78" s="524"/>
      <c r="Q78" s="524"/>
      <c r="R78" s="524"/>
      <c r="S78" s="524"/>
      <c r="T78" s="524"/>
      <c r="U78" s="524"/>
      <c r="V78" s="524"/>
      <c r="W78" s="524"/>
      <c r="X78" s="524"/>
      <c r="Y78" s="524"/>
      <c r="Z78" s="524"/>
      <c r="AA78" s="524"/>
      <c r="AB78" s="524"/>
      <c r="AC78" s="524"/>
    </row>
    <row r="79" spans="1:29">
      <c r="A79" s="520"/>
      <c r="B79" s="520"/>
      <c r="C79" s="554">
        <f t="shared" ref="C79:N79" si="20">SUM(C74:C78)</f>
        <v>145728</v>
      </c>
      <c r="D79" s="554">
        <f t="shared" si="20"/>
        <v>124889.798</v>
      </c>
      <c r="E79" s="554">
        <f t="shared" si="20"/>
        <v>125366.652</v>
      </c>
      <c r="F79" s="554">
        <f t="shared" si="20"/>
        <v>137810.09100000001</v>
      </c>
      <c r="G79" s="554">
        <f t="shared" si="20"/>
        <v>268662.92799999996</v>
      </c>
      <c r="H79" s="554">
        <f t="shared" si="20"/>
        <v>377381.174</v>
      </c>
      <c r="I79" s="554">
        <f t="shared" si="20"/>
        <v>348098.14400000003</v>
      </c>
      <c r="J79" s="554">
        <f t="shared" si="20"/>
        <v>300634.19900000002</v>
      </c>
      <c r="K79" s="554">
        <f t="shared" si="20"/>
        <v>277974.88799999998</v>
      </c>
      <c r="L79" s="554">
        <f t="shared" si="20"/>
        <v>243960.85700000002</v>
      </c>
      <c r="M79" s="554">
        <f t="shared" si="20"/>
        <v>192768.14299999998</v>
      </c>
      <c r="N79" s="554">
        <f t="shared" si="20"/>
        <v>149591.60800000001</v>
      </c>
      <c r="O79" s="554">
        <f>IF(ROUND(SUM(O74:O78),3)&lt;&gt;ROUND(SUM(C79:N79),3),#VALUE!,SUM(C79:N79))</f>
        <v>2692866.4819999998</v>
      </c>
      <c r="P79" s="524"/>
      <c r="Q79" s="537">
        <f>SUM(Q74:Q78)</f>
        <v>480000</v>
      </c>
      <c r="R79" s="537">
        <f t="shared" ref="R79:T79" si="21">SUM(R74:R78)</f>
        <v>640871.58799999999</v>
      </c>
      <c r="S79" s="537">
        <f t="shared" si="21"/>
        <v>684750.42000000016</v>
      </c>
      <c r="T79" s="537">
        <f t="shared" si="21"/>
        <v>887244.47400021553</v>
      </c>
      <c r="U79" s="524"/>
      <c r="V79" s="524"/>
      <c r="W79" s="524"/>
      <c r="X79" s="524"/>
      <c r="Y79" s="524"/>
      <c r="Z79" s="524"/>
      <c r="AA79" s="524"/>
      <c r="AB79" s="524"/>
      <c r="AC79" s="524"/>
    </row>
    <row r="80" spans="1:29">
      <c r="A80" s="520"/>
      <c r="B80" s="520"/>
      <c r="C80" s="530"/>
      <c r="D80" s="530"/>
      <c r="E80" s="530"/>
      <c r="F80" s="530"/>
      <c r="G80" s="530"/>
      <c r="H80" s="530"/>
      <c r="I80" s="530"/>
      <c r="J80" s="530"/>
      <c r="K80" s="530"/>
      <c r="L80" s="530"/>
      <c r="M80" s="530"/>
      <c r="N80" s="530"/>
      <c r="O80" s="530"/>
      <c r="P80" s="524"/>
      <c r="Q80" s="523"/>
      <c r="R80" s="523"/>
      <c r="S80" s="523"/>
      <c r="T80" s="523"/>
      <c r="U80" s="524"/>
      <c r="V80" s="524"/>
      <c r="W80" s="524"/>
      <c r="X80" s="524"/>
      <c r="Y80" s="524"/>
      <c r="Z80" s="524"/>
      <c r="AA80" s="524"/>
      <c r="AB80" s="524"/>
      <c r="AC80" s="524"/>
    </row>
    <row r="81" spans="1:29">
      <c r="A81" s="520"/>
      <c r="B81" s="520"/>
      <c r="C81" s="530"/>
      <c r="D81" s="530"/>
      <c r="E81" s="530"/>
      <c r="F81" s="530"/>
      <c r="G81" s="530"/>
      <c r="H81" s="530"/>
      <c r="I81" s="530"/>
      <c r="J81" s="530"/>
      <c r="K81" s="530"/>
      <c r="L81" s="530"/>
      <c r="M81" s="530"/>
      <c r="N81" s="530"/>
      <c r="O81" s="530"/>
      <c r="P81" s="524"/>
      <c r="Q81" s="262" t="s">
        <v>489</v>
      </c>
      <c r="R81" s="263">
        <f>Q82</f>
        <v>20000</v>
      </c>
      <c r="S81" s="263">
        <f>R82</f>
        <v>50000</v>
      </c>
      <c r="T81" s="263">
        <f>S82</f>
        <v>300000</v>
      </c>
      <c r="U81" s="263">
        <f>T82</f>
        <v>500000</v>
      </c>
      <c r="V81" s="524"/>
      <c r="W81" s="524"/>
      <c r="X81" s="524"/>
      <c r="Y81" s="524"/>
      <c r="Z81" s="524"/>
      <c r="AA81" s="524"/>
      <c r="AB81" s="524"/>
      <c r="AC81" s="524"/>
    </row>
    <row r="82" spans="1:29">
      <c r="A82" s="520"/>
      <c r="B82" s="520"/>
      <c r="C82" s="530"/>
      <c r="D82" s="530"/>
      <c r="E82" s="530"/>
      <c r="F82" s="530"/>
      <c r="G82" s="530"/>
      <c r="H82" s="530"/>
      <c r="I82" s="530"/>
      <c r="J82" s="530"/>
      <c r="K82" s="530"/>
      <c r="L82" s="530"/>
      <c r="M82" s="530"/>
      <c r="N82" s="530"/>
      <c r="O82" s="530"/>
      <c r="P82" s="524"/>
      <c r="Q82" s="265">
        <v>20000</v>
      </c>
      <c r="R82" s="265">
        <v>50000</v>
      </c>
      <c r="S82" s="265">
        <v>300000</v>
      </c>
      <c r="T82" s="265">
        <v>500000</v>
      </c>
      <c r="U82" s="266">
        <v>99999999</v>
      </c>
      <c r="V82" s="524"/>
      <c r="W82" s="524"/>
      <c r="X82" s="524"/>
      <c r="Y82" s="524"/>
      <c r="Z82" s="524"/>
      <c r="AA82" s="524"/>
      <c r="AB82" s="524"/>
      <c r="AC82" s="524"/>
    </row>
    <row r="83" spans="1:29">
      <c r="A83" s="520"/>
      <c r="B83" s="520"/>
      <c r="C83" s="530"/>
      <c r="D83" s="530"/>
      <c r="E83" s="530"/>
      <c r="F83" s="530"/>
      <c r="G83" s="530"/>
      <c r="H83" s="530"/>
      <c r="I83" s="530"/>
      <c r="J83" s="530"/>
      <c r="K83" s="530"/>
      <c r="L83" s="530"/>
      <c r="M83" s="530"/>
      <c r="N83" s="530"/>
      <c r="O83" s="530"/>
      <c r="P83" s="524"/>
      <c r="Q83" s="270" t="s">
        <v>661</v>
      </c>
      <c r="R83" s="270" t="s">
        <v>661</v>
      </c>
      <c r="S83" s="270" t="s">
        <v>661</v>
      </c>
      <c r="T83" s="270" t="s">
        <v>661</v>
      </c>
      <c r="U83" s="270" t="s">
        <v>661</v>
      </c>
      <c r="V83" s="524"/>
      <c r="W83" s="524"/>
      <c r="X83" s="524"/>
      <c r="Y83" s="524"/>
      <c r="Z83" s="524"/>
      <c r="AA83" s="524"/>
      <c r="AB83" s="524"/>
      <c r="AC83" s="524"/>
    </row>
    <row r="84" spans="1:29" s="520" customFormat="1" ht="15">
      <c r="B84" s="521" t="s">
        <v>673</v>
      </c>
      <c r="C84" s="549">
        <v>-81449</v>
      </c>
      <c r="D84" s="549">
        <v>-66130</v>
      </c>
      <c r="E84" s="549">
        <v>-65135</v>
      </c>
      <c r="F84" s="549">
        <v>-67845</v>
      </c>
      <c r="G84" s="549">
        <f>-81688</f>
        <v>-81688</v>
      </c>
      <c r="H84" s="550">
        <v>0</v>
      </c>
      <c r="I84" s="549">
        <v>0</v>
      </c>
      <c r="J84" s="549">
        <v>0</v>
      </c>
      <c r="K84" s="549">
        <v>0</v>
      </c>
      <c r="L84" s="549">
        <v>0</v>
      </c>
      <c r="M84" s="549">
        <v>0</v>
      </c>
      <c r="N84" s="549">
        <v>0</v>
      </c>
      <c r="O84" s="549">
        <f>SUM(C84:N84)</f>
        <v>-362247</v>
      </c>
      <c r="P84" s="530"/>
      <c r="Q84" s="592" cm="1">
        <f t="array" ref="Q84">Q$82*12-SUMPRODUCT(--($C84:$N84&lt;=Q$82),Q$82-$C84:$N84)</f>
        <v>-362247</v>
      </c>
      <c r="R84" s="593" cm="1">
        <f t="array" ref="R84">R$82*12-SUM($Q84:Q84)-SUMPRODUCT(--($C84:$N84&lt;=R$82),R$82-$C84:$N84)</f>
        <v>0</v>
      </c>
      <c r="S84" s="593" cm="1">
        <f t="array" ref="S84">S$82*12-SUM($Q84:R84)-SUMPRODUCT(--($C84:$N84&lt;=S$82),S$82-$C84:$N84)</f>
        <v>0</v>
      </c>
      <c r="T84" s="593" cm="1">
        <f t="array" ref="T84">T$82*12-SUM($Q84:S84)-SUMPRODUCT(--($C84:$N84&lt;=T$82),T$82-$C84:$N84)</f>
        <v>0</v>
      </c>
      <c r="U84" s="594" cm="1">
        <f t="array" ref="U84">U$82*12-SUM($Q84:T84)-SUMPRODUCT(--($C84:$N84&lt;=U$82),U$82-$C84:$N84)</f>
        <v>0</v>
      </c>
      <c r="V84" s="531"/>
      <c r="W84" s="530"/>
      <c r="X84" s="530"/>
      <c r="Y84" s="558"/>
      <c r="Z84" s="558"/>
      <c r="AA84" s="559"/>
      <c r="AB84" s="531"/>
      <c r="AC84" s="531"/>
    </row>
    <row r="85" spans="1:29" s="520" customFormat="1" ht="15">
      <c r="B85" s="521" t="s">
        <v>673</v>
      </c>
      <c r="C85" s="549">
        <v>-20629</v>
      </c>
      <c r="D85" s="549">
        <v>-18096</v>
      </c>
      <c r="E85" s="549">
        <v>-18108</v>
      </c>
      <c r="F85" s="549">
        <v>-19181</v>
      </c>
      <c r="G85" s="549">
        <v>-23430</v>
      </c>
      <c r="H85" s="550">
        <v>0</v>
      </c>
      <c r="I85" s="549">
        <v>0</v>
      </c>
      <c r="J85" s="549">
        <v>0</v>
      </c>
      <c r="K85" s="549">
        <v>0</v>
      </c>
      <c r="L85" s="549">
        <v>0</v>
      </c>
      <c r="M85" s="549">
        <v>0</v>
      </c>
      <c r="N85" s="549">
        <v>0</v>
      </c>
      <c r="O85" s="549">
        <f>SUM(C85:N85)</f>
        <v>-99444</v>
      </c>
      <c r="P85" s="530"/>
      <c r="Q85" s="595" cm="1">
        <f t="array" ref="Q85">Q$82*12-SUMPRODUCT(--($C85:$N85&lt;=Q$82),Q$82-$C85:$N85)</f>
        <v>-99444</v>
      </c>
      <c r="R85" s="596" cm="1">
        <f t="array" ref="R85">R$82*12-SUM($Q85:Q85)-SUMPRODUCT(--($C85:$N85&lt;=R$82),R$82-$C85:$N85)</f>
        <v>0</v>
      </c>
      <c r="S85" s="596" cm="1">
        <f t="array" ref="S85">S$82*12-SUM($Q85:R85)-SUMPRODUCT(--($C85:$N85&lt;=S$82),S$82-$C85:$N85)</f>
        <v>0</v>
      </c>
      <c r="T85" s="596" cm="1">
        <f t="array" ref="T85">T$82*12-SUM($Q85:S85)-SUMPRODUCT(--($C85:$N85&lt;=T$82),T$82-$C85:$N85)</f>
        <v>0</v>
      </c>
      <c r="U85" s="597" cm="1">
        <f t="array" ref="U85">U$82*12-SUM($Q85:T85)-SUMPRODUCT(--($C85:$N85&lt;=U$82),U$82-$C85:$N85)</f>
        <v>0</v>
      </c>
      <c r="V85" s="531"/>
      <c r="W85" s="530"/>
      <c r="X85" s="530"/>
      <c r="Y85" s="558"/>
      <c r="Z85" s="558"/>
      <c r="AA85" s="559"/>
      <c r="AB85" s="531"/>
      <c r="AC85" s="531"/>
    </row>
    <row r="86" spans="1:29" s="520" customFormat="1" ht="15">
      <c r="B86" s="520" t="s">
        <v>663</v>
      </c>
      <c r="C86" s="598">
        <f>'Billed Usage'!J90</f>
        <v>43650.04</v>
      </c>
      <c r="D86" s="598">
        <f>'Billed Usage'!K90</f>
        <v>40663.730000000003</v>
      </c>
      <c r="E86" s="598">
        <f>'Billed Usage'!L90</f>
        <v>42123.652000000002</v>
      </c>
      <c r="F86" s="598">
        <f>'Billed Usage'!M90</f>
        <v>50784.091</v>
      </c>
      <c r="G86" s="598">
        <f>'Billed Usage'!N90</f>
        <v>163544.92800000001</v>
      </c>
      <c r="H86" s="598">
        <f>'Billed Usage'!O90</f>
        <v>253047.31400000001</v>
      </c>
      <c r="I86" s="598">
        <f>'Billed Usage'!D90</f>
        <v>472432.00400000002</v>
      </c>
      <c r="J86" s="598">
        <f>'Billed Usage'!E90</f>
        <v>229126.19899999999</v>
      </c>
      <c r="K86" s="598">
        <f>'Billed Usage'!F90</f>
        <v>349483.20600000001</v>
      </c>
      <c r="L86" s="598">
        <f>'Billed Usage'!G90</f>
        <v>243960.85699999999</v>
      </c>
      <c r="M86" s="598">
        <f>'Billed Usage'!H90</f>
        <v>192768.14300000001</v>
      </c>
      <c r="N86" s="598">
        <f>'Billed Usage'!I90</f>
        <v>149591.60800000001</v>
      </c>
      <c r="O86" s="530">
        <f>SUM(C86:N86)</f>
        <v>2231175.7719999999</v>
      </c>
      <c r="P86" s="531"/>
      <c r="Q86" s="595">
        <f>SUM(Q84:Q85)</f>
        <v>-461691</v>
      </c>
      <c r="R86" s="596">
        <f t="shared" ref="R86:U86" si="22">SUM(R84:R85)</f>
        <v>0</v>
      </c>
      <c r="S86" s="596">
        <f t="shared" si="22"/>
        <v>0</v>
      </c>
      <c r="T86" s="596">
        <f t="shared" si="22"/>
        <v>0</v>
      </c>
      <c r="U86" s="597">
        <f t="shared" si="22"/>
        <v>0</v>
      </c>
      <c r="V86" s="531"/>
      <c r="W86" s="531"/>
      <c r="X86" s="531"/>
      <c r="Y86" s="531"/>
      <c r="Z86" s="531"/>
      <c r="AA86" s="531"/>
      <c r="AB86" s="531"/>
      <c r="AC86" s="531"/>
    </row>
    <row r="87" spans="1:29">
      <c r="A87" s="520"/>
      <c r="B87" s="599" t="s">
        <v>675</v>
      </c>
      <c r="C87" s="600">
        <v>0</v>
      </c>
      <c r="D87" s="600">
        <v>0</v>
      </c>
      <c r="E87" s="600">
        <v>0</v>
      </c>
      <c r="F87" s="600">
        <v>0</v>
      </c>
      <c r="G87" s="600">
        <v>0</v>
      </c>
      <c r="H87" s="590"/>
      <c r="I87" s="590"/>
      <c r="J87" s="590"/>
      <c r="K87" s="590"/>
      <c r="L87" s="590"/>
      <c r="M87" s="590"/>
      <c r="N87" s="590"/>
      <c r="O87" s="590">
        <f>SUM(C87:N87)</f>
        <v>0</v>
      </c>
      <c r="P87" s="524"/>
      <c r="Q87" s="523"/>
      <c r="R87" s="523"/>
      <c r="S87" s="523"/>
      <c r="T87" s="523"/>
      <c r="U87" s="524"/>
      <c r="V87" s="524"/>
      <c r="W87" s="524"/>
      <c r="X87" s="524"/>
      <c r="Y87" s="524"/>
      <c r="Z87" s="524"/>
      <c r="AA87" s="524"/>
      <c r="AB87" s="524"/>
      <c r="AC87" s="524"/>
    </row>
    <row r="88" spans="1:29">
      <c r="A88" s="520"/>
      <c r="B88" s="520" t="s">
        <v>676</v>
      </c>
      <c r="C88" s="530">
        <f>SUM(C79:C85)</f>
        <v>43650</v>
      </c>
      <c r="D88" s="530">
        <f>SUM(D79:D85)</f>
        <v>40663.797999999995</v>
      </c>
      <c r="E88" s="530">
        <f>SUM(E79:E85)</f>
        <v>42123.652000000002</v>
      </c>
      <c r="F88" s="530">
        <f>SUM(F79:F85)</f>
        <v>50784.091000000015</v>
      </c>
      <c r="G88" s="530">
        <f>SUM(G79:G85)</f>
        <v>163544.92799999996</v>
      </c>
      <c r="H88" s="530">
        <f t="shared" ref="H88:N88" si="23">SUM(H79:H85)</f>
        <v>377381.174</v>
      </c>
      <c r="I88" s="530">
        <f t="shared" si="23"/>
        <v>348098.14400000003</v>
      </c>
      <c r="J88" s="530">
        <f t="shared" si="23"/>
        <v>300634.19900000002</v>
      </c>
      <c r="K88" s="530">
        <f t="shared" si="23"/>
        <v>277974.88799999998</v>
      </c>
      <c r="L88" s="530">
        <f t="shared" si="23"/>
        <v>243960.85700000002</v>
      </c>
      <c r="M88" s="530">
        <f t="shared" si="23"/>
        <v>192768.14299999998</v>
      </c>
      <c r="N88" s="530">
        <f t="shared" si="23"/>
        <v>149591.60800000001</v>
      </c>
      <c r="O88" s="530">
        <f>SUM(O79:O85)</f>
        <v>2231175.4819999998</v>
      </c>
      <c r="P88" s="524"/>
      <c r="Q88" s="523"/>
      <c r="R88" s="523"/>
      <c r="S88" s="523"/>
      <c r="T88" s="523">
        <f>SUM(Q79:T79)</f>
        <v>2692866.4820002159</v>
      </c>
      <c r="U88" s="523"/>
      <c r="V88" s="524"/>
      <c r="W88" s="524"/>
      <c r="X88" s="524"/>
      <c r="Y88" s="524"/>
      <c r="Z88" s="524"/>
      <c r="AA88" s="524"/>
      <c r="AB88" s="524"/>
      <c r="AC88" s="524"/>
    </row>
    <row r="89" spans="1:29">
      <c r="A89" s="520"/>
      <c r="B89" s="302"/>
      <c r="C89" s="601">
        <f>C79+C84+C85-C86</f>
        <v>-4.0000000000873115E-2</v>
      </c>
      <c r="D89" s="601">
        <f>D79+D84+D85-D86</f>
        <v>6.799999999202555E-2</v>
      </c>
      <c r="E89" s="601">
        <f>E79+E84+E85-E86</f>
        <v>0</v>
      </c>
      <c r="F89" s="601">
        <f>F79+F84+F85-F86</f>
        <v>0</v>
      </c>
      <c r="G89" s="601">
        <f>G79+G84+G85-G86</f>
        <v>0</v>
      </c>
      <c r="H89" s="601">
        <f t="shared" ref="H89:O89" si="24">H79+H84+H85-H86</f>
        <v>124333.85999999999</v>
      </c>
      <c r="I89" s="601">
        <f t="shared" si="24"/>
        <v>-124333.85999999999</v>
      </c>
      <c r="J89" s="601">
        <f t="shared" si="24"/>
        <v>71508.000000000029</v>
      </c>
      <c r="K89" s="601">
        <f t="shared" si="24"/>
        <v>-71508.318000000028</v>
      </c>
      <c r="L89" s="601">
        <f t="shared" si="24"/>
        <v>0</v>
      </c>
      <c r="M89" s="601">
        <f t="shared" si="24"/>
        <v>0</v>
      </c>
      <c r="N89" s="601">
        <f t="shared" si="24"/>
        <v>0</v>
      </c>
      <c r="O89" s="601">
        <f t="shared" si="24"/>
        <v>-0.2900000000372529</v>
      </c>
      <c r="P89" s="524"/>
      <c r="Q89" s="523"/>
      <c r="R89" s="523"/>
      <c r="S89" s="523"/>
      <c r="T89" s="523"/>
      <c r="U89" s="523"/>
      <c r="V89" s="524"/>
      <c r="W89" s="524"/>
      <c r="X89" s="524"/>
      <c r="Y89" s="524"/>
      <c r="Z89" s="524"/>
      <c r="AA89" s="524"/>
      <c r="AB89" s="524"/>
      <c r="AC89" s="524"/>
    </row>
    <row r="90" spans="1:29">
      <c r="A90" s="520"/>
      <c r="B90" s="302"/>
      <c r="C90" s="601"/>
      <c r="D90" s="601"/>
      <c r="E90" s="601"/>
      <c r="F90" s="601"/>
      <c r="G90" s="601"/>
      <c r="H90" s="601"/>
      <c r="I90" s="601"/>
      <c r="J90" s="601"/>
      <c r="K90" s="601"/>
      <c r="L90" s="601"/>
      <c r="M90" s="601"/>
      <c r="N90" s="601"/>
      <c r="O90" s="601"/>
      <c r="P90" s="524"/>
      <c r="Q90" s="523"/>
      <c r="R90" s="523"/>
      <c r="S90" s="523"/>
      <c r="T90" s="523"/>
      <c r="U90" s="523"/>
      <c r="V90" s="524"/>
      <c r="W90" s="524"/>
      <c r="X90" s="524"/>
      <c r="Y90" s="524"/>
      <c r="Z90" s="524"/>
      <c r="AA90" s="524"/>
      <c r="AB90" s="524"/>
      <c r="AC90" s="524"/>
    </row>
    <row r="91" spans="1:29">
      <c r="B91" s="328" t="s">
        <v>677</v>
      </c>
      <c r="C91" s="524"/>
      <c r="D91" s="524"/>
      <c r="E91" s="524"/>
      <c r="F91" s="524"/>
      <c r="G91" s="531"/>
      <c r="H91" s="531"/>
      <c r="I91" s="524"/>
      <c r="J91" s="524"/>
      <c r="K91" s="524"/>
      <c r="L91" s="524"/>
      <c r="M91" s="524"/>
      <c r="N91" s="524"/>
      <c r="O91" s="585" t="s">
        <v>659</v>
      </c>
      <c r="P91" s="524"/>
      <c r="Q91" s="524"/>
      <c r="R91" s="524"/>
      <c r="S91" s="524"/>
      <c r="T91" s="524"/>
      <c r="U91" s="524"/>
      <c r="V91" s="524"/>
      <c r="W91" s="524"/>
      <c r="X91" s="524"/>
      <c r="Y91" s="524"/>
      <c r="Z91" s="524"/>
      <c r="AA91" s="524"/>
      <c r="AB91" s="524"/>
      <c r="AC91" s="524"/>
    </row>
    <row r="92" spans="1:29">
      <c r="B92" s="328" t="s">
        <v>660</v>
      </c>
      <c r="C92" s="567">
        <f t="shared" ref="C92:N92" si="25">C4</f>
        <v>44772</v>
      </c>
      <c r="D92" s="567">
        <f t="shared" si="25"/>
        <v>44804</v>
      </c>
      <c r="E92" s="567">
        <f t="shared" si="25"/>
        <v>44834</v>
      </c>
      <c r="F92" s="567">
        <f t="shared" si="25"/>
        <v>44865</v>
      </c>
      <c r="G92" s="567">
        <f t="shared" si="25"/>
        <v>44895</v>
      </c>
      <c r="H92" s="567">
        <f t="shared" si="25"/>
        <v>44926</v>
      </c>
      <c r="I92" s="567">
        <f t="shared" si="25"/>
        <v>44957</v>
      </c>
      <c r="J92" s="567">
        <f t="shared" si="25"/>
        <v>44985</v>
      </c>
      <c r="K92" s="567">
        <f t="shared" si="25"/>
        <v>45016</v>
      </c>
      <c r="L92" s="586">
        <f t="shared" si="25"/>
        <v>45046</v>
      </c>
      <c r="M92" s="567">
        <f t="shared" si="25"/>
        <v>45077</v>
      </c>
      <c r="N92" s="567">
        <f t="shared" si="25"/>
        <v>45107</v>
      </c>
      <c r="O92" s="602" t="s">
        <v>39</v>
      </c>
      <c r="P92" s="568"/>
      <c r="Q92" s="524"/>
      <c r="R92" s="524"/>
      <c r="S92" s="524"/>
      <c r="T92" s="524"/>
      <c r="U92" s="524"/>
      <c r="V92" s="524"/>
      <c r="W92" s="524"/>
      <c r="X92" s="524"/>
      <c r="Y92" s="524"/>
      <c r="Z92" s="524"/>
      <c r="AA92" s="524"/>
      <c r="AB92" s="524"/>
      <c r="AC92" s="524"/>
    </row>
    <row r="93" spans="1:29">
      <c r="A93" s="520"/>
      <c r="B93" s="520" t="s">
        <v>678</v>
      </c>
      <c r="C93" s="588">
        <v>1821424</v>
      </c>
      <c r="D93" s="588">
        <v>1758563</v>
      </c>
      <c r="E93" s="588">
        <v>1699924</v>
      </c>
      <c r="F93" s="588">
        <v>1829958</v>
      </c>
      <c r="G93" s="588">
        <v>1958976</v>
      </c>
      <c r="H93" s="588">
        <v>2198086</v>
      </c>
      <c r="I93" s="588">
        <v>2208313</v>
      </c>
      <c r="J93" s="588">
        <v>2174991</v>
      </c>
      <c r="K93" s="588">
        <v>1878006</v>
      </c>
      <c r="L93" s="588">
        <v>2086383</v>
      </c>
      <c r="M93" s="588">
        <v>1871322</v>
      </c>
      <c r="N93" s="588">
        <v>1894050</v>
      </c>
      <c r="O93" s="523">
        <f>SUM(C93:N93)</f>
        <v>23379996</v>
      </c>
      <c r="P93" s="523"/>
      <c r="Q93" s="524"/>
      <c r="R93" s="524"/>
      <c r="S93" s="524"/>
      <c r="T93" s="524"/>
      <c r="U93" s="524"/>
      <c r="V93" s="524"/>
      <c r="W93" s="524"/>
      <c r="X93" s="524"/>
      <c r="Y93" s="524"/>
      <c r="Z93" s="524"/>
      <c r="AA93" s="524"/>
      <c r="AB93" s="524"/>
      <c r="AC93" s="524"/>
    </row>
    <row r="94" spans="1:29">
      <c r="A94" s="520"/>
      <c r="B94" s="520" t="s">
        <v>678</v>
      </c>
      <c r="C94" s="588">
        <v>475988</v>
      </c>
      <c r="D94" s="588">
        <v>440400</v>
      </c>
      <c r="E94" s="588">
        <v>530248</v>
      </c>
      <c r="F94" s="588">
        <v>394515</v>
      </c>
      <c r="G94" s="588">
        <v>485631</v>
      </c>
      <c r="H94" s="588">
        <v>360408</v>
      </c>
      <c r="I94" s="588">
        <v>409780</v>
      </c>
      <c r="J94" s="588">
        <v>512314</v>
      </c>
      <c r="K94" s="588">
        <v>467349</v>
      </c>
      <c r="L94" s="588">
        <v>112824</v>
      </c>
      <c r="M94" s="588">
        <v>549337</v>
      </c>
      <c r="N94" s="588">
        <v>425342</v>
      </c>
      <c r="O94" s="523">
        <f>SUM(C94:N94)</f>
        <v>5164136</v>
      </c>
      <c r="P94" s="524"/>
      <c r="Q94" s="524"/>
      <c r="R94" s="524"/>
      <c r="S94" s="524"/>
      <c r="T94" s="524"/>
      <c r="U94" s="524"/>
      <c r="V94" s="524"/>
      <c r="W94" s="524"/>
      <c r="X94" s="524"/>
      <c r="Y94" s="524"/>
      <c r="Z94" s="524"/>
      <c r="AA94" s="524"/>
      <c r="AB94" s="524"/>
      <c r="AC94" s="524"/>
    </row>
    <row r="95" spans="1:29">
      <c r="A95" s="520"/>
      <c r="B95" s="520" t="s">
        <v>678</v>
      </c>
      <c r="C95" s="588">
        <v>369910</v>
      </c>
      <c r="D95" s="588">
        <v>246603</v>
      </c>
      <c r="E95" s="588">
        <v>397973</v>
      </c>
      <c r="F95" s="588">
        <v>443657</v>
      </c>
      <c r="G95" s="588">
        <v>493605</v>
      </c>
      <c r="H95" s="588">
        <v>532301</v>
      </c>
      <c r="I95" s="588">
        <v>543371</v>
      </c>
      <c r="J95" s="588">
        <v>516707</v>
      </c>
      <c r="K95" s="588">
        <v>534469</v>
      </c>
      <c r="L95" s="588">
        <v>600693</v>
      </c>
      <c r="M95" s="588">
        <v>512668</v>
      </c>
      <c r="N95" s="588">
        <v>522160</v>
      </c>
      <c r="O95" s="523">
        <f>SUM(C95:N95)</f>
        <v>5714117</v>
      </c>
      <c r="P95" s="524"/>
      <c r="Q95" s="524"/>
      <c r="R95" s="524"/>
      <c r="S95" s="524"/>
      <c r="T95" s="524"/>
      <c r="U95" s="524"/>
      <c r="V95" s="524"/>
      <c r="W95" s="524"/>
      <c r="X95" s="524"/>
      <c r="Y95" s="524"/>
      <c r="Z95" s="524"/>
      <c r="AA95" s="524"/>
      <c r="AB95" s="524"/>
      <c r="AC95" s="524"/>
    </row>
    <row r="96" spans="1:29">
      <c r="A96" s="520"/>
      <c r="B96" s="520" t="s">
        <v>678</v>
      </c>
      <c r="C96" s="588">
        <v>594493</v>
      </c>
      <c r="D96" s="588">
        <v>441795</v>
      </c>
      <c r="E96" s="588">
        <v>427872</v>
      </c>
      <c r="F96" s="588">
        <v>505676</v>
      </c>
      <c r="G96" s="588">
        <v>744511</v>
      </c>
      <c r="H96" s="588">
        <v>1338692</v>
      </c>
      <c r="I96" s="588">
        <v>1507902</v>
      </c>
      <c r="J96" s="588">
        <v>50279</v>
      </c>
      <c r="K96" s="588">
        <v>1235102</v>
      </c>
      <c r="L96" s="588">
        <v>1234119</v>
      </c>
      <c r="M96" s="588">
        <v>982400</v>
      </c>
      <c r="N96" s="588">
        <v>564746</v>
      </c>
      <c r="O96" s="523">
        <f>SUM(C96:N96)</f>
        <v>9627587</v>
      </c>
      <c r="P96" s="524"/>
      <c r="Q96" s="524"/>
      <c r="R96" s="524"/>
      <c r="S96" s="524"/>
      <c r="T96" s="524"/>
      <c r="U96" s="524"/>
      <c r="V96" s="524"/>
      <c r="W96" s="524"/>
      <c r="X96" s="524"/>
      <c r="Y96" s="524"/>
      <c r="Z96" s="524"/>
      <c r="AA96" s="524"/>
      <c r="AB96" s="524"/>
      <c r="AC96" s="524"/>
    </row>
    <row r="97" spans="1:29">
      <c r="A97" s="520"/>
      <c r="B97" s="520" t="s">
        <v>678</v>
      </c>
      <c r="C97" s="531"/>
      <c r="D97" s="531"/>
      <c r="E97" s="531"/>
      <c r="F97" s="531"/>
      <c r="G97" s="531"/>
      <c r="H97" s="531"/>
      <c r="I97" s="531"/>
      <c r="J97" s="531"/>
      <c r="K97" s="531"/>
      <c r="L97" s="531"/>
      <c r="M97" s="531"/>
      <c r="N97" s="531"/>
      <c r="O97" s="524"/>
      <c r="P97" s="524"/>
      <c r="Q97" s="524"/>
      <c r="R97" s="524"/>
      <c r="S97" s="524"/>
      <c r="T97" s="524"/>
      <c r="U97" s="524"/>
      <c r="V97" s="524"/>
      <c r="W97" s="524"/>
      <c r="X97" s="524"/>
      <c r="Y97" s="524"/>
      <c r="Z97" s="524"/>
      <c r="AA97" s="524"/>
      <c r="AB97" s="524"/>
      <c r="AC97" s="524"/>
    </row>
    <row r="98" spans="1:29" ht="13.5" thickBot="1">
      <c r="B98" s="302" t="s">
        <v>679</v>
      </c>
      <c r="C98" s="537">
        <f t="shared" ref="C98:N98" si="26">SUM(C93:C97)</f>
        <v>3261815</v>
      </c>
      <c r="D98" s="537">
        <f t="shared" si="26"/>
        <v>2887361</v>
      </c>
      <c r="E98" s="537">
        <f t="shared" si="26"/>
        <v>3056017</v>
      </c>
      <c r="F98" s="537">
        <f t="shared" si="26"/>
        <v>3173806</v>
      </c>
      <c r="G98" s="537">
        <f t="shared" si="26"/>
        <v>3682723</v>
      </c>
      <c r="H98" s="537">
        <f t="shared" si="26"/>
        <v>4429487</v>
      </c>
      <c r="I98" s="537">
        <f t="shared" si="26"/>
        <v>4669366</v>
      </c>
      <c r="J98" s="537">
        <f t="shared" si="26"/>
        <v>3254291</v>
      </c>
      <c r="K98" s="537">
        <f t="shared" si="26"/>
        <v>4114926</v>
      </c>
      <c r="L98" s="554">
        <f t="shared" si="26"/>
        <v>4034019</v>
      </c>
      <c r="M98" s="537">
        <f t="shared" si="26"/>
        <v>3915727</v>
      </c>
      <c r="N98" s="537">
        <f t="shared" si="26"/>
        <v>3406298</v>
      </c>
      <c r="O98" s="538">
        <f>IF(ROUND(SUM(O93:O97),3)&lt;&gt;ROUND(SUM(C98:N98),3),#VALUE!,SUM(C98:N98))</f>
        <v>43885836</v>
      </c>
      <c r="P98" s="524"/>
      <c r="Q98" s="524"/>
      <c r="R98" s="524"/>
      <c r="S98" s="524"/>
      <c r="T98" s="524"/>
      <c r="U98" s="524"/>
      <c r="V98" s="524"/>
      <c r="W98" s="524"/>
      <c r="X98" s="524"/>
      <c r="Y98" s="524"/>
      <c r="Z98" s="524"/>
      <c r="AA98" s="524"/>
      <c r="AB98" s="524"/>
      <c r="AC98" s="524"/>
    </row>
    <row r="99" spans="1:29" ht="13.5" thickTop="1">
      <c r="C99" s="523"/>
      <c r="D99" s="523"/>
      <c r="E99" s="523"/>
      <c r="F99" s="523"/>
      <c r="G99" s="523"/>
      <c r="H99" s="523"/>
      <c r="I99" s="523"/>
      <c r="J99" s="523"/>
      <c r="K99" s="523"/>
      <c r="L99" s="530"/>
      <c r="M99" s="523"/>
      <c r="N99" s="523"/>
      <c r="O99" s="523"/>
      <c r="P99" s="524"/>
      <c r="Q99" s="524"/>
      <c r="R99" s="524"/>
      <c r="S99" s="524"/>
      <c r="T99" s="524"/>
      <c r="U99" s="524"/>
      <c r="V99" s="524"/>
      <c r="W99" s="524"/>
      <c r="X99" s="524"/>
      <c r="Y99" s="524"/>
      <c r="Z99" s="524"/>
      <c r="AA99" s="524"/>
      <c r="AB99" s="524"/>
      <c r="AC99" s="524"/>
    </row>
    <row r="100" spans="1:29" ht="13.5" thickBot="1">
      <c r="B100" s="229" t="s">
        <v>663</v>
      </c>
      <c r="C100" s="603">
        <f>'Billed Usage'!J93</f>
        <v>3392181</v>
      </c>
      <c r="D100" s="603">
        <f>'Billed Usage'!K93</f>
        <v>3020403</v>
      </c>
      <c r="E100" s="603">
        <f>'Billed Usage'!L93</f>
        <v>3187739</v>
      </c>
      <c r="F100" s="603">
        <f>'Billed Usage'!M93</f>
        <v>3302651</v>
      </c>
      <c r="G100" s="603">
        <f>'Billed Usage'!N93</f>
        <v>3824455</v>
      </c>
      <c r="H100" s="603">
        <f>'Billed Usage'!O93</f>
        <v>4579501</v>
      </c>
      <c r="I100" s="603">
        <f>'Billed Usage'!D93</f>
        <v>4831826</v>
      </c>
      <c r="J100" s="603">
        <f>'Billed Usage'!E93</f>
        <v>3372436</v>
      </c>
      <c r="K100" s="603">
        <f>'Billed Usage'!F93</f>
        <v>4249199</v>
      </c>
      <c r="L100" s="603">
        <f>'Billed Usage'!G93</f>
        <v>4177737</v>
      </c>
      <c r="M100" s="603">
        <f>'Billed Usage'!H93</f>
        <v>4042439</v>
      </c>
      <c r="N100" s="603">
        <f>'Billed Usage'!I93</f>
        <v>3532436</v>
      </c>
      <c r="O100" s="605">
        <f>SUM(C100:N100)</f>
        <v>45513003</v>
      </c>
      <c r="P100" s="540"/>
      <c r="Q100" s="523"/>
      <c r="R100" s="523"/>
      <c r="S100" s="523"/>
      <c r="T100" s="523"/>
      <c r="U100" s="523"/>
      <c r="V100" s="524"/>
      <c r="W100" s="524"/>
      <c r="X100" s="524"/>
      <c r="Y100" s="524"/>
      <c r="Z100" s="524"/>
      <c r="AA100" s="524"/>
      <c r="AB100" s="524"/>
      <c r="AC100" s="524"/>
    </row>
    <row r="101" spans="1:29" ht="13.5" thickTop="1">
      <c r="C101" s="603"/>
      <c r="D101" s="603"/>
      <c r="E101" s="603"/>
      <c r="F101" s="603"/>
      <c r="G101" s="603"/>
      <c r="H101" s="603"/>
      <c r="I101" s="603"/>
      <c r="J101" s="603"/>
      <c r="K101" s="603"/>
      <c r="L101" s="604"/>
      <c r="M101" s="603"/>
      <c r="N101" s="603"/>
      <c r="O101" s="577"/>
      <c r="P101" s="540"/>
      <c r="Q101" s="523"/>
      <c r="R101" s="523"/>
      <c r="S101" s="523"/>
      <c r="T101" s="523"/>
      <c r="U101" s="523"/>
      <c r="V101" s="524"/>
      <c r="W101" s="524"/>
      <c r="X101" s="524"/>
      <c r="Y101" s="524"/>
      <c r="Z101" s="524"/>
      <c r="AA101" s="524"/>
      <c r="AB101" s="524"/>
      <c r="AC101" s="524"/>
    </row>
    <row r="102" spans="1:29" s="520" customFormat="1">
      <c r="B102" s="520" t="s">
        <v>680</v>
      </c>
      <c r="C102" s="588">
        <v>130366</v>
      </c>
      <c r="D102" s="588">
        <v>133042</v>
      </c>
      <c r="E102" s="588">
        <v>131722</v>
      </c>
      <c r="F102" s="588">
        <v>128845</v>
      </c>
      <c r="G102" s="588">
        <v>141732</v>
      </c>
      <c r="H102" s="588">
        <v>150014</v>
      </c>
      <c r="I102" s="588">
        <v>162460</v>
      </c>
      <c r="J102" s="588">
        <v>118145</v>
      </c>
      <c r="K102" s="588">
        <v>134273</v>
      </c>
      <c r="L102" s="588">
        <v>143718</v>
      </c>
      <c r="M102" s="588">
        <v>126712</v>
      </c>
      <c r="N102" s="588">
        <v>126138</v>
      </c>
      <c r="O102" s="530">
        <f>SUM(C102:N102)</f>
        <v>1627167</v>
      </c>
      <c r="P102" s="531"/>
      <c r="Q102" s="531"/>
      <c r="R102" s="531"/>
      <c r="S102" s="531"/>
      <c r="T102" s="531"/>
      <c r="U102" s="531"/>
      <c r="V102" s="531"/>
      <c r="W102" s="531"/>
      <c r="X102" s="531"/>
      <c r="Y102" s="531"/>
      <c r="Z102" s="531"/>
      <c r="AA102" s="531"/>
      <c r="AB102" s="531"/>
      <c r="AC102" s="531"/>
    </row>
    <row r="103" spans="1:29">
      <c r="B103" s="302"/>
      <c r="C103" s="560">
        <f>C98-C100+C102</f>
        <v>0</v>
      </c>
      <c r="D103" s="560">
        <f t="shared" ref="D103:N103" si="27">D98-D100+D102</f>
        <v>0</v>
      </c>
      <c r="E103" s="560">
        <f t="shared" si="27"/>
        <v>0</v>
      </c>
      <c r="F103" s="560">
        <f t="shared" si="27"/>
        <v>0</v>
      </c>
      <c r="G103" s="560">
        <f t="shared" si="27"/>
        <v>0</v>
      </c>
      <c r="H103" s="560">
        <f t="shared" si="27"/>
        <v>0</v>
      </c>
      <c r="I103" s="560">
        <f t="shared" si="27"/>
        <v>0</v>
      </c>
      <c r="J103" s="560">
        <f t="shared" si="27"/>
        <v>0</v>
      </c>
      <c r="K103" s="560">
        <f t="shared" si="27"/>
        <v>0</v>
      </c>
      <c r="L103" s="560">
        <f t="shared" si="27"/>
        <v>0</v>
      </c>
      <c r="M103" s="560">
        <f t="shared" si="27"/>
        <v>0</v>
      </c>
      <c r="N103" s="560">
        <f t="shared" si="27"/>
        <v>0</v>
      </c>
      <c r="O103" s="524"/>
      <c r="P103" s="524"/>
      <c r="Q103" s="524"/>
      <c r="R103" s="524"/>
      <c r="S103" s="524"/>
      <c r="T103" s="524"/>
      <c r="U103" s="524"/>
      <c r="V103" s="524"/>
      <c r="W103" s="524"/>
      <c r="X103" s="524"/>
      <c r="Y103" s="524"/>
      <c r="Z103" s="524"/>
      <c r="AA103" s="524"/>
      <c r="AB103" s="524"/>
      <c r="AC103" s="524"/>
    </row>
    <row r="104" spans="1:29">
      <c r="B104" s="302"/>
      <c r="C104" s="560"/>
      <c r="D104" s="560"/>
      <c r="E104" s="560"/>
      <c r="F104" s="560"/>
      <c r="G104" s="560"/>
      <c r="H104" s="560"/>
      <c r="I104" s="560"/>
      <c r="J104" s="560"/>
      <c r="K104" s="560"/>
      <c r="L104" s="560"/>
      <c r="M104" s="560"/>
      <c r="N104" s="560"/>
      <c r="O104" s="524"/>
      <c r="P104" s="524"/>
      <c r="Q104" s="524"/>
      <c r="R104" s="524"/>
      <c r="S104" s="524"/>
      <c r="T104" s="524"/>
      <c r="U104" s="524"/>
      <c r="V104" s="524"/>
      <c r="W104" s="524"/>
      <c r="X104" s="524"/>
      <c r="Y104" s="524"/>
      <c r="Z104" s="524"/>
      <c r="AA104" s="524"/>
      <c r="AB104" s="524"/>
      <c r="AC104" s="524"/>
    </row>
    <row r="105" spans="1:29">
      <c r="B105" s="328" t="s">
        <v>681</v>
      </c>
      <c r="C105" s="524"/>
      <c r="D105" s="524"/>
      <c r="E105" s="524"/>
      <c r="F105" s="524"/>
      <c r="G105" s="524"/>
      <c r="H105" s="524"/>
      <c r="I105" s="524"/>
      <c r="J105" s="524"/>
      <c r="K105" s="524"/>
      <c r="L105" s="524"/>
      <c r="M105" s="524"/>
      <c r="N105" s="524"/>
      <c r="O105" s="585" t="s">
        <v>659</v>
      </c>
      <c r="P105" s="524"/>
      <c r="Q105" s="524"/>
      <c r="R105" s="524"/>
      <c r="S105" s="524"/>
      <c r="T105" s="524"/>
      <c r="U105" s="524"/>
      <c r="V105" s="524"/>
      <c r="W105" s="524"/>
      <c r="X105" s="524"/>
      <c r="Y105" s="524"/>
      <c r="Z105" s="524"/>
      <c r="AA105" s="524"/>
      <c r="AB105" s="524"/>
      <c r="AC105" s="524"/>
    </row>
    <row r="106" spans="1:29">
      <c r="B106" s="328" t="s">
        <v>660</v>
      </c>
      <c r="C106" s="567">
        <f t="shared" ref="C106:N106" si="28">C4</f>
        <v>44772</v>
      </c>
      <c r="D106" s="567">
        <f t="shared" si="28"/>
        <v>44804</v>
      </c>
      <c r="E106" s="567">
        <f t="shared" si="28"/>
        <v>44834</v>
      </c>
      <c r="F106" s="567">
        <f t="shared" si="28"/>
        <v>44865</v>
      </c>
      <c r="G106" s="567">
        <f t="shared" si="28"/>
        <v>44895</v>
      </c>
      <c r="H106" s="567">
        <f t="shared" si="28"/>
        <v>44926</v>
      </c>
      <c r="I106" s="567">
        <f t="shared" si="28"/>
        <v>44957</v>
      </c>
      <c r="J106" s="567">
        <f t="shared" si="28"/>
        <v>44985</v>
      </c>
      <c r="K106" s="567">
        <f t="shared" si="28"/>
        <v>45016</v>
      </c>
      <c r="L106" s="567">
        <f t="shared" si="28"/>
        <v>45046</v>
      </c>
      <c r="M106" s="567">
        <f t="shared" si="28"/>
        <v>45077</v>
      </c>
      <c r="N106" s="567">
        <f t="shared" si="28"/>
        <v>45107</v>
      </c>
      <c r="O106" s="602" t="s">
        <v>39</v>
      </c>
      <c r="P106" s="568"/>
      <c r="Q106" s="524"/>
      <c r="R106" s="524"/>
      <c r="S106" s="524"/>
      <c r="T106" s="524"/>
      <c r="U106" s="524"/>
      <c r="V106" s="524"/>
      <c r="W106" s="524"/>
      <c r="X106" s="524"/>
      <c r="Y106" s="524"/>
      <c r="Z106" s="524"/>
      <c r="AA106" s="524"/>
      <c r="AB106" s="524"/>
      <c r="AC106" s="524"/>
    </row>
    <row r="107" spans="1:29">
      <c r="B107" s="229" t="s">
        <v>678</v>
      </c>
      <c r="C107" s="606">
        <v>104362</v>
      </c>
      <c r="D107" s="606">
        <v>467876</v>
      </c>
      <c r="E107" s="606">
        <v>836921</v>
      </c>
      <c r="F107" s="606">
        <v>1151977</v>
      </c>
      <c r="G107" s="606">
        <v>1409111</v>
      </c>
      <c r="H107" s="606">
        <v>1173796</v>
      </c>
      <c r="I107" s="606">
        <v>1094580</v>
      </c>
      <c r="J107" s="606">
        <v>270952</v>
      </c>
      <c r="K107" s="606">
        <v>320673</v>
      </c>
      <c r="L107" s="606">
        <v>728327</v>
      </c>
      <c r="M107" s="606">
        <v>1101544</v>
      </c>
      <c r="N107" s="606">
        <v>157163</v>
      </c>
      <c r="O107" s="523">
        <f>SUM(C107:N107)</f>
        <v>8817282</v>
      </c>
      <c r="P107" s="523"/>
      <c r="Q107" s="524"/>
      <c r="R107" s="524"/>
      <c r="S107" s="524"/>
      <c r="T107" s="524"/>
      <c r="U107" s="524"/>
      <c r="V107" s="524"/>
      <c r="W107" s="524"/>
      <c r="X107" s="524"/>
      <c r="Y107" s="524"/>
      <c r="Z107" s="524"/>
      <c r="AA107" s="524"/>
      <c r="AB107" s="524"/>
      <c r="AC107" s="524"/>
    </row>
    <row r="108" spans="1:29">
      <c r="B108" s="229" t="s">
        <v>678</v>
      </c>
      <c r="C108" s="606">
        <v>11229</v>
      </c>
      <c r="D108" s="606">
        <v>28696</v>
      </c>
      <c r="E108" s="606">
        <v>93219</v>
      </c>
      <c r="F108" s="606">
        <v>167746</v>
      </c>
      <c r="G108" s="606">
        <v>103970</v>
      </c>
      <c r="H108" s="606">
        <v>11221</v>
      </c>
      <c r="I108" s="606">
        <v>55562</v>
      </c>
      <c r="J108" s="606">
        <v>65531</v>
      </c>
      <c r="K108" s="606">
        <v>48461</v>
      </c>
      <c r="L108" s="606">
        <v>138928</v>
      </c>
      <c r="M108" s="606">
        <v>437697</v>
      </c>
      <c r="N108" s="606">
        <v>67634</v>
      </c>
      <c r="O108" s="523">
        <f>SUM(C108:N108)</f>
        <v>1229894</v>
      </c>
      <c r="P108" s="524"/>
      <c r="Q108" s="524"/>
      <c r="R108" s="524"/>
      <c r="S108" s="524"/>
      <c r="T108" s="524"/>
      <c r="U108" s="524"/>
      <c r="V108" s="524"/>
      <c r="W108" s="524"/>
      <c r="X108" s="524"/>
      <c r="Y108" s="524"/>
      <c r="Z108" s="524"/>
      <c r="AA108" s="524"/>
      <c r="AB108" s="524"/>
      <c r="AC108" s="524"/>
    </row>
    <row r="109" spans="1:29">
      <c r="C109" s="524"/>
      <c r="D109" s="524"/>
      <c r="E109" s="524"/>
      <c r="F109" s="524"/>
      <c r="G109" s="524"/>
      <c r="H109" s="524"/>
      <c r="I109" s="524"/>
      <c r="J109" s="524"/>
      <c r="K109" s="524"/>
      <c r="L109" s="524"/>
      <c r="M109" s="524"/>
      <c r="N109" s="524"/>
      <c r="O109" s="524"/>
      <c r="P109" s="524"/>
      <c r="Q109" s="524"/>
      <c r="R109" s="524"/>
      <c r="S109" s="524"/>
      <c r="T109" s="524"/>
      <c r="U109" s="524"/>
      <c r="V109" s="524"/>
      <c r="W109" s="524"/>
      <c r="X109" s="524"/>
      <c r="Y109" s="524"/>
      <c r="Z109" s="524"/>
      <c r="AA109" s="524"/>
      <c r="AB109" s="524"/>
      <c r="AC109" s="524"/>
    </row>
    <row r="110" spans="1:29" ht="13.5" thickBot="1">
      <c r="B110" s="302" t="s">
        <v>682</v>
      </c>
      <c r="C110" s="537">
        <f>SUM(C107:C109)</f>
        <v>115591</v>
      </c>
      <c r="D110" s="537">
        <f t="shared" ref="D110:N110" si="29">SUM(D107:D109)</f>
        <v>496572</v>
      </c>
      <c r="E110" s="537">
        <f>SUM(E107:E109)</f>
        <v>930140</v>
      </c>
      <c r="F110" s="537">
        <f t="shared" si="29"/>
        <v>1319723</v>
      </c>
      <c r="G110" s="537">
        <f t="shared" si="29"/>
        <v>1513081</v>
      </c>
      <c r="H110" s="537">
        <f t="shared" si="29"/>
        <v>1185017</v>
      </c>
      <c r="I110" s="537">
        <f t="shared" si="29"/>
        <v>1150142</v>
      </c>
      <c r="J110" s="537">
        <f t="shared" si="29"/>
        <v>336483</v>
      </c>
      <c r="K110" s="537">
        <f t="shared" si="29"/>
        <v>369134</v>
      </c>
      <c r="L110" s="537">
        <f t="shared" si="29"/>
        <v>867255</v>
      </c>
      <c r="M110" s="537">
        <f t="shared" si="29"/>
        <v>1539241</v>
      </c>
      <c r="N110" s="537">
        <f t="shared" si="29"/>
        <v>224797</v>
      </c>
      <c r="O110" s="538">
        <f>IF(ROUND(SUM(O107:O109),3)&lt;&gt;ROUND(SUM(C110:N110),3),#VALUE!,SUM(C110:N110))</f>
        <v>10047176</v>
      </c>
      <c r="P110" s="524"/>
      <c r="Q110" s="524"/>
      <c r="R110" s="524"/>
      <c r="S110" s="524"/>
      <c r="T110" s="524"/>
      <c r="U110" s="524"/>
      <c r="V110" s="524"/>
      <c r="W110" s="524"/>
      <c r="X110" s="524"/>
      <c r="Y110" s="524"/>
      <c r="Z110" s="524"/>
      <c r="AA110" s="524"/>
      <c r="AB110" s="524"/>
      <c r="AC110" s="524"/>
    </row>
    <row r="111" spans="1:29" ht="13.5" thickTop="1">
      <c r="C111" s="523"/>
      <c r="D111" s="523"/>
      <c r="E111" s="523"/>
      <c r="F111" s="523"/>
      <c r="G111" s="523"/>
      <c r="H111" s="523"/>
      <c r="I111" s="523"/>
      <c r="J111" s="523"/>
      <c r="K111" s="523"/>
      <c r="L111" s="523"/>
      <c r="M111" s="523"/>
      <c r="N111" s="523"/>
      <c r="O111" s="523"/>
      <c r="P111" s="524"/>
      <c r="Q111" s="524"/>
      <c r="R111" s="524"/>
      <c r="S111" s="524"/>
      <c r="T111" s="524"/>
      <c r="U111" s="524"/>
      <c r="V111" s="524"/>
      <c r="W111" s="524"/>
      <c r="X111" s="524"/>
      <c r="Y111" s="524"/>
      <c r="Z111" s="524"/>
      <c r="AA111" s="524"/>
      <c r="AB111" s="524"/>
      <c r="AC111" s="524"/>
    </row>
    <row r="112" spans="1:29" ht="13.5" thickBot="1">
      <c r="B112" s="229" t="s">
        <v>663</v>
      </c>
      <c r="C112" s="607">
        <f>'Billed Usage'!J92</f>
        <v>115591</v>
      </c>
      <c r="D112" s="607">
        <f>'Billed Usage'!K92</f>
        <v>496572</v>
      </c>
      <c r="E112" s="607">
        <f>'Billed Usage'!L92</f>
        <v>930140</v>
      </c>
      <c r="F112" s="607">
        <f>'Billed Usage'!M92</f>
        <v>1319723</v>
      </c>
      <c r="G112" s="607">
        <f>'Billed Usage'!N92</f>
        <v>1513081</v>
      </c>
      <c r="H112" s="607">
        <f>'Billed Usage'!O92</f>
        <v>1185017</v>
      </c>
      <c r="I112" s="607">
        <f>'Billed Usage'!D92</f>
        <v>1150142</v>
      </c>
      <c r="J112" s="607">
        <f>'Billed Usage'!E92</f>
        <v>336483</v>
      </c>
      <c r="K112" s="607">
        <f>'Billed Usage'!F92</f>
        <v>369134</v>
      </c>
      <c r="L112" s="607">
        <f>'Billed Usage'!G92</f>
        <v>867255</v>
      </c>
      <c r="M112" s="607">
        <f>'Billed Usage'!H92</f>
        <v>1539241</v>
      </c>
      <c r="N112" s="607">
        <f>'Billed Usage'!I92</f>
        <v>224797</v>
      </c>
      <c r="O112" s="605">
        <f>SUM(C112:N112)</f>
        <v>10047176</v>
      </c>
      <c r="P112" s="540"/>
      <c r="Q112" s="523"/>
      <c r="R112" s="523"/>
      <c r="S112" s="523"/>
      <c r="T112" s="523"/>
      <c r="U112" s="523"/>
      <c r="V112" s="524"/>
      <c r="W112" s="524"/>
      <c r="X112" s="524"/>
      <c r="Y112" s="524"/>
      <c r="Z112" s="524"/>
      <c r="AA112" s="524"/>
      <c r="AB112" s="524"/>
      <c r="AC112" s="524"/>
    </row>
    <row r="113" spans="2:29" ht="13.5" thickTop="1">
      <c r="C113" s="566">
        <f>C110-C112</f>
        <v>0</v>
      </c>
      <c r="D113" s="566">
        <f t="shared" ref="D113:O113" si="30">D110-D112</f>
        <v>0</v>
      </c>
      <c r="E113" s="566">
        <f t="shared" si="30"/>
        <v>0</v>
      </c>
      <c r="F113" s="566">
        <f t="shared" si="30"/>
        <v>0</v>
      </c>
      <c r="G113" s="566">
        <f t="shared" si="30"/>
        <v>0</v>
      </c>
      <c r="H113" s="566">
        <f t="shared" si="30"/>
        <v>0</v>
      </c>
      <c r="I113" s="566">
        <f t="shared" si="30"/>
        <v>0</v>
      </c>
      <c r="J113" s="566">
        <f t="shared" si="30"/>
        <v>0</v>
      </c>
      <c r="K113" s="566">
        <f t="shared" si="30"/>
        <v>0</v>
      </c>
      <c r="L113" s="566">
        <f t="shared" si="30"/>
        <v>0</v>
      </c>
      <c r="M113" s="566">
        <f t="shared" si="30"/>
        <v>0</v>
      </c>
      <c r="N113" s="566">
        <f t="shared" si="30"/>
        <v>0</v>
      </c>
      <c r="O113" s="566">
        <f t="shared" si="30"/>
        <v>0</v>
      </c>
      <c r="P113" s="524"/>
      <c r="Q113" s="524"/>
      <c r="R113" s="524"/>
      <c r="S113" s="524"/>
      <c r="T113" s="524"/>
      <c r="U113" s="524"/>
      <c r="V113" s="524"/>
      <c r="W113" s="524"/>
      <c r="X113" s="524"/>
      <c r="Y113" s="524"/>
      <c r="Z113" s="524"/>
      <c r="AA113" s="524"/>
      <c r="AB113" s="524"/>
      <c r="AC113" s="524"/>
    </row>
    <row r="114" spans="2:29">
      <c r="C114" s="524"/>
      <c r="D114" s="524"/>
      <c r="E114" s="524"/>
      <c r="F114" s="524"/>
      <c r="G114" s="524"/>
      <c r="H114" s="524"/>
      <c r="I114" s="524"/>
      <c r="J114" s="524"/>
      <c r="K114" s="524"/>
      <c r="L114" s="524"/>
      <c r="M114" s="524"/>
      <c r="N114" s="524"/>
      <c r="O114" s="524"/>
      <c r="P114" s="524"/>
      <c r="Q114" s="524"/>
      <c r="R114" s="524"/>
      <c r="S114" s="524"/>
      <c r="T114" s="524"/>
      <c r="U114" s="524"/>
      <c r="V114" s="524"/>
      <c r="W114" s="524"/>
      <c r="X114" s="524"/>
      <c r="Y114" s="524"/>
      <c r="Z114" s="524"/>
      <c r="AA114" s="524"/>
      <c r="AB114" s="524"/>
      <c r="AC114" s="524"/>
    </row>
    <row r="115" spans="2:29">
      <c r="B115" s="520" t="s">
        <v>683</v>
      </c>
      <c r="C115" s="608">
        <v>2417.0100000000002</v>
      </c>
      <c r="D115" s="608">
        <v>10383.33</v>
      </c>
      <c r="E115" s="608">
        <v>19449.23</v>
      </c>
      <c r="F115" s="608">
        <v>27595.41</v>
      </c>
      <c r="G115" s="608">
        <v>31638.52</v>
      </c>
      <c r="H115" s="608">
        <v>24778.7</v>
      </c>
      <c r="I115" s="608">
        <v>24049.47</v>
      </c>
      <c r="J115" s="608">
        <v>7035.86</v>
      </c>
      <c r="K115" s="608">
        <v>7718.59</v>
      </c>
      <c r="L115" s="608">
        <v>18134.3</v>
      </c>
      <c r="M115" s="608">
        <v>32185.54</v>
      </c>
      <c r="N115" s="608">
        <v>4700.51</v>
      </c>
      <c r="O115" s="609">
        <f>SUM(C115:N115)</f>
        <v>210086.46999999997</v>
      </c>
      <c r="P115" s="524"/>
      <c r="Q115" s="524"/>
      <c r="R115" s="524"/>
      <c r="S115" s="524"/>
      <c r="T115" s="524"/>
      <c r="U115" s="524"/>
      <c r="V115" s="524"/>
      <c r="W115" s="524"/>
      <c r="X115" s="524"/>
      <c r="Y115" s="524"/>
      <c r="Z115" s="524"/>
      <c r="AA115" s="524"/>
      <c r="AB115" s="524"/>
      <c r="AC115" s="524"/>
    </row>
    <row r="116" spans="2:29">
      <c r="B116" s="544" t="s">
        <v>684</v>
      </c>
      <c r="C116" s="610">
        <f>C110*0.02091</f>
        <v>2417.0078100000001</v>
      </c>
      <c r="D116" s="610">
        <f t="shared" ref="D116:L116" si="31">D110*0.02091</f>
        <v>10383.320520000001</v>
      </c>
      <c r="E116" s="610">
        <f t="shared" si="31"/>
        <v>19449.2274</v>
      </c>
      <c r="F116" s="610">
        <f t="shared" si="31"/>
        <v>27595.407930000001</v>
      </c>
      <c r="G116" s="610">
        <f t="shared" si="31"/>
        <v>31638.523710000001</v>
      </c>
      <c r="H116" s="610">
        <f t="shared" si="31"/>
        <v>24778.705470000001</v>
      </c>
      <c r="I116" s="610">
        <f t="shared" si="31"/>
        <v>24049.469220000003</v>
      </c>
      <c r="J116" s="610">
        <f t="shared" si="31"/>
        <v>7035.8595300000006</v>
      </c>
      <c r="K116" s="610">
        <f t="shared" si="31"/>
        <v>7718.5919400000002</v>
      </c>
      <c r="L116" s="610">
        <f t="shared" si="31"/>
        <v>18134.302050000002</v>
      </c>
      <c r="M116" s="610">
        <f>M110*0.02091</f>
        <v>32185.529310000002</v>
      </c>
      <c r="N116" s="610">
        <f>N110*0.02091</f>
        <v>4700.5052700000006</v>
      </c>
      <c r="O116" s="609">
        <f>SUM(C116:N116)</f>
        <v>210086.45016000001</v>
      </c>
      <c r="P116" s="524"/>
      <c r="Q116" s="524"/>
      <c r="R116" s="524"/>
      <c r="S116" s="524"/>
      <c r="T116" s="524"/>
      <c r="U116" s="524"/>
      <c r="V116" s="524"/>
      <c r="W116" s="524"/>
      <c r="X116" s="524"/>
      <c r="Y116" s="524"/>
      <c r="Z116" s="524"/>
      <c r="AA116" s="524"/>
      <c r="AB116" s="524"/>
      <c r="AC116" s="524"/>
    </row>
    <row r="117" spans="2:29">
      <c r="C117" s="524"/>
      <c r="D117" s="524"/>
      <c r="E117" s="524"/>
      <c r="F117" s="524"/>
      <c r="G117" s="524"/>
      <c r="H117" s="524"/>
      <c r="I117" s="524"/>
      <c r="J117" s="524"/>
      <c r="K117" s="524"/>
      <c r="L117" s="524"/>
      <c r="M117" s="524"/>
      <c r="N117" s="524"/>
      <c r="O117" s="524"/>
      <c r="P117" s="524"/>
      <c r="Q117" s="524"/>
      <c r="R117" s="524"/>
      <c r="S117" s="524"/>
      <c r="T117" s="524"/>
      <c r="U117" s="524"/>
      <c r="V117" s="524"/>
      <c r="W117" s="524"/>
      <c r="X117" s="524"/>
      <c r="Y117" s="524"/>
      <c r="Z117" s="524"/>
      <c r="AA117" s="524"/>
      <c r="AB117" s="524"/>
      <c r="AC117" s="524"/>
    </row>
    <row r="118" spans="2:29">
      <c r="C118" s="524"/>
      <c r="D118" s="524"/>
      <c r="E118" s="524"/>
      <c r="F118" s="524"/>
      <c r="G118" s="524"/>
      <c r="H118" s="524"/>
      <c r="I118" s="524"/>
      <c r="J118" s="524"/>
      <c r="K118" s="524"/>
      <c r="L118" s="524"/>
      <c r="M118" s="524"/>
      <c r="N118" s="524"/>
      <c r="O118" s="524"/>
      <c r="P118" s="524"/>
      <c r="Q118" s="542"/>
      <c r="R118" s="543"/>
      <c r="S118" s="543"/>
      <c r="T118" s="543"/>
      <c r="U118" s="543"/>
      <c r="V118" s="524"/>
      <c r="W118" s="524"/>
      <c r="X118" s="524"/>
      <c r="Y118" s="524"/>
      <c r="Z118" s="524"/>
      <c r="AA118" s="524"/>
      <c r="AB118" s="524"/>
      <c r="AC118" s="524"/>
    </row>
    <row r="119" spans="2:29">
      <c r="C119" s="279">
        <f>C112+C100</f>
        <v>3507772</v>
      </c>
      <c r="D119" s="279">
        <f t="shared" ref="D119:O119" si="32">D112+D100</f>
        <v>3516975</v>
      </c>
      <c r="E119" s="279">
        <f t="shared" si="32"/>
        <v>4117879</v>
      </c>
      <c r="F119" s="279">
        <f t="shared" si="32"/>
        <v>4622374</v>
      </c>
      <c r="G119" s="279">
        <f t="shared" si="32"/>
        <v>5337536</v>
      </c>
      <c r="H119" s="279">
        <f t="shared" si="32"/>
        <v>5764518</v>
      </c>
      <c r="I119" s="279">
        <f t="shared" si="32"/>
        <v>5981968</v>
      </c>
      <c r="J119" s="279">
        <f t="shared" si="32"/>
        <v>3708919</v>
      </c>
      <c r="K119" s="279">
        <f t="shared" si="32"/>
        <v>4618333</v>
      </c>
      <c r="L119" s="279">
        <f t="shared" si="32"/>
        <v>5044992</v>
      </c>
      <c r="M119" s="279">
        <f t="shared" si="32"/>
        <v>5581680</v>
      </c>
      <c r="N119" s="279">
        <f t="shared" si="32"/>
        <v>3757233</v>
      </c>
      <c r="O119" s="279">
        <f t="shared" si="32"/>
        <v>55560179</v>
      </c>
    </row>
  </sheetData>
  <conditionalFormatting sqref="T88:U90 U69">
    <cfRule type="expression" dxfId="16" priority="1" stopIfTrue="1">
      <formula>ABS($O$44-$U$45)&gt;0.1</formula>
    </cfRule>
  </conditionalFormatting>
  <conditionalFormatting sqref="U64 U45">
    <cfRule type="expression" dxfId="15" priority="2" stopIfTrue="1">
      <formula>ABS($O44-$U45)&gt;0.1</formula>
    </cfRule>
  </conditionalFormatting>
  <pageMargins left="0.25" right="0.32" top="0.5" bottom="0.5" header="0.5" footer="0.5"/>
  <pageSetup scale="55" fitToHeight="2" orientation="landscape" r:id="rId1"/>
  <headerFooter alignWithMargins="0"/>
  <rowBreaks count="1" manualBreakCount="1">
    <brk id="58" min="1" max="20"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40B07-EAAA-40C4-BFC0-2B5BA40A52D9}">
  <sheetPr>
    <tabColor rgb="FF002060"/>
  </sheetPr>
  <dimension ref="A1:CD189"/>
  <sheetViews>
    <sheetView zoomScale="80" zoomScaleNormal="80" workbookViewId="0">
      <pane xSplit="1" ySplit="8" topLeftCell="B122" activePane="bottomRight" state="frozen"/>
      <selection pane="topRight" activeCell="B1" sqref="B1"/>
      <selection pane="bottomLeft" activeCell="A9" sqref="A9"/>
      <selection pane="bottomRight" activeCell="A142" sqref="A142"/>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7" width="12.28515625" customWidth="1"/>
    <col min="8" max="8" width="10.140625"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55" max="55" width="11.42578125" bestFit="1" customWidth="1"/>
    <col min="70" max="82" width="16.140625" customWidth="1"/>
  </cols>
  <sheetData>
    <row r="1" spans="1:40">
      <c r="A1" s="13" t="s">
        <v>93</v>
      </c>
      <c r="B1" s="13"/>
    </row>
    <row r="2" spans="1:40" ht="30">
      <c r="A2" s="34" t="s">
        <v>54</v>
      </c>
      <c r="B2" s="35" t="s">
        <v>9</v>
      </c>
      <c r="D2" s="75" t="s">
        <v>200</v>
      </c>
      <c r="E2" s="75" t="s">
        <v>203</v>
      </c>
    </row>
    <row r="3" spans="1:40">
      <c r="A3" s="36" t="s">
        <v>7</v>
      </c>
      <c r="B3" s="37">
        <f>AN25</f>
        <v>0.40430860007938274</v>
      </c>
    </row>
    <row r="4" spans="1:40">
      <c r="A4" s="36" t="s">
        <v>8</v>
      </c>
      <c r="B4" s="37">
        <f t="shared" ref="B4:B5" si="0">AN26</f>
        <v>7.225151314162092E-5</v>
      </c>
    </row>
    <row r="5" spans="1:40">
      <c r="A5" s="36" t="s">
        <v>0</v>
      </c>
      <c r="B5" s="37">
        <f t="shared" si="0"/>
        <v>0.90714645096954116</v>
      </c>
    </row>
    <row r="7" spans="1:40">
      <c r="A7" s="13" t="s">
        <v>63</v>
      </c>
      <c r="B7" s="12"/>
      <c r="C7" s="12"/>
      <c r="D7" s="12"/>
      <c r="E7" s="12"/>
      <c r="F7" s="12"/>
      <c r="G7" s="12"/>
      <c r="H7" s="12"/>
      <c r="I7" s="12"/>
      <c r="J7" s="12"/>
      <c r="K7" s="12"/>
      <c r="L7" s="12"/>
      <c r="M7" s="12"/>
      <c r="N7" s="12"/>
      <c r="O7" s="12"/>
      <c r="P7" s="12"/>
      <c r="Q7" s="12"/>
      <c r="R7" s="12"/>
      <c r="U7" s="13" t="s">
        <v>65</v>
      </c>
      <c r="V7" s="12"/>
      <c r="W7" s="12"/>
      <c r="X7" s="12"/>
      <c r="Y7" s="12"/>
      <c r="Z7" s="12"/>
      <c r="AA7" s="12"/>
      <c r="AB7" s="12"/>
      <c r="AC7" s="12"/>
      <c r="AD7" s="12"/>
      <c r="AE7" s="12"/>
      <c r="AF7" s="12"/>
      <c r="AG7" s="12"/>
      <c r="AH7" s="12"/>
      <c r="AI7" s="12"/>
      <c r="AJ7" s="12"/>
      <c r="AK7" s="12"/>
    </row>
    <row r="8" spans="1:40">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11" t="s">
        <v>18</v>
      </c>
      <c r="AA8" s="11" t="s">
        <v>19</v>
      </c>
      <c r="AB8" s="11" t="s">
        <v>20</v>
      </c>
      <c r="AC8" s="11" t="s">
        <v>21</v>
      </c>
      <c r="AD8" s="11" t="s">
        <v>22</v>
      </c>
      <c r="AE8" s="11" t="s">
        <v>23</v>
      </c>
      <c r="AF8" s="11" t="s">
        <v>24</v>
      </c>
      <c r="AG8" s="11" t="s">
        <v>26</v>
      </c>
      <c r="AH8" s="11" t="s">
        <v>27</v>
      </c>
      <c r="AI8" s="11" t="s">
        <v>28</v>
      </c>
      <c r="AJ8" s="11" t="s">
        <v>201</v>
      </c>
      <c r="AK8" s="4" t="str">
        <f>O8</f>
        <v>AC.UPC</v>
      </c>
      <c r="AM8" t="s">
        <v>29</v>
      </c>
    </row>
    <row r="9" spans="1:40" ht="15.75" thickBot="1">
      <c r="A9" s="2">
        <v>40909</v>
      </c>
      <c r="B9" s="16">
        <v>1095.1500000000001</v>
      </c>
      <c r="C9" s="8">
        <f>B9^2</f>
        <v>1199353.5225000002</v>
      </c>
      <c r="D9" s="16">
        <v>0</v>
      </c>
      <c r="E9" s="8">
        <v>1086</v>
      </c>
      <c r="F9" s="8">
        <f>E9^2</f>
        <v>1179396</v>
      </c>
      <c r="G9" s="8">
        <v>0</v>
      </c>
      <c r="H9" s="8">
        <f>B9-E9</f>
        <v>9.1500000000000909</v>
      </c>
      <c r="I9" s="8">
        <f>C9-F9</f>
        <v>19957.522500000196</v>
      </c>
      <c r="J9" s="8">
        <f t="shared" ref="I9:J40" si="1">D9-G9</f>
        <v>0</v>
      </c>
      <c r="K9" s="9">
        <v>202715</v>
      </c>
      <c r="L9" s="9">
        <v>266746169</v>
      </c>
      <c r="M9" s="9">
        <v>-5622878</v>
      </c>
      <c r="N9" s="9">
        <f>L9+M9</f>
        <v>261123291</v>
      </c>
      <c r="O9" s="9">
        <f>N9/K9</f>
        <v>1288.1300890412649</v>
      </c>
      <c r="P9" s="8">
        <f>$B$3*H9+$B$4*I9+$B$5*J9</f>
        <v>5.1413848899093484</v>
      </c>
      <c r="Q9" s="8">
        <f>P9+O9</f>
        <v>1293.2714739311743</v>
      </c>
      <c r="R9" s="9">
        <f t="shared" ref="R9:R72" si="2">Q9*K9</f>
        <v>262165526.83795801</v>
      </c>
      <c r="S9" s="21"/>
      <c r="U9" s="2">
        <v>41275</v>
      </c>
      <c r="V9" s="8">
        <f>E21</f>
        <v>1249.5</v>
      </c>
      <c r="W9" s="8">
        <f t="shared" ref="W9:X9" si="3">F21</f>
        <v>1561250.25</v>
      </c>
      <c r="X9" s="8">
        <f t="shared" si="3"/>
        <v>0</v>
      </c>
      <c r="Y9" s="7">
        <v>1</v>
      </c>
      <c r="Z9" s="7">
        <v>1</v>
      </c>
      <c r="AA9" s="7">
        <v>0</v>
      </c>
      <c r="AB9" s="7">
        <v>0</v>
      </c>
      <c r="AC9" s="7">
        <v>0</v>
      </c>
      <c r="AD9" s="7">
        <v>0</v>
      </c>
      <c r="AE9" s="7">
        <v>0</v>
      </c>
      <c r="AF9" s="7">
        <v>0</v>
      </c>
      <c r="AG9" s="7">
        <v>0</v>
      </c>
      <c r="AH9" s="7">
        <v>0</v>
      </c>
      <c r="AI9" s="7">
        <v>0</v>
      </c>
      <c r="AJ9" s="7">
        <v>0</v>
      </c>
      <c r="AK9" s="8">
        <f t="shared" ref="AK9:AK40" si="4">O21</f>
        <v>1382.1785370737548</v>
      </c>
    </row>
    <row r="10" spans="1:40">
      <c r="A10" s="2">
        <v>40940</v>
      </c>
      <c r="B10" s="16">
        <v>932.76424999999995</v>
      </c>
      <c r="C10" s="8">
        <f t="shared" ref="C10:C20" si="5">B10^2</f>
        <v>870049.14607806236</v>
      </c>
      <c r="D10" s="16">
        <v>0</v>
      </c>
      <c r="E10" s="8">
        <v>937.5</v>
      </c>
      <c r="F10" s="8">
        <f t="shared" ref="F10:F73" si="6">E10^2</f>
        <v>878906.25</v>
      </c>
      <c r="G10" s="8">
        <v>0</v>
      </c>
      <c r="H10" s="8">
        <f t="shared" ref="H10:J41" si="7">B10-E10</f>
        <v>-4.7357500000000528</v>
      </c>
      <c r="I10" s="8">
        <f t="shared" si="1"/>
        <v>-8857.1039219376398</v>
      </c>
      <c r="J10" s="8">
        <f t="shared" si="1"/>
        <v>0</v>
      </c>
      <c r="K10" s="9">
        <v>202356</v>
      </c>
      <c r="L10" s="9">
        <v>250010824</v>
      </c>
      <c r="M10" s="9">
        <v>-4520953</v>
      </c>
      <c r="N10" s="9">
        <f t="shared" ref="N10:N73" si="8">L10+M10</f>
        <v>245489871</v>
      </c>
      <c r="O10" s="9">
        <f t="shared" ref="O10:O73" si="9">N10/K10</f>
        <v>1213.1583496412263</v>
      </c>
      <c r="P10" s="8">
        <f t="shared" ref="P10:P73" si="10">$B$3*H10+$B$4*I10+$B$5*J10</f>
        <v>-2.5546436132385377</v>
      </c>
      <c r="Q10" s="8">
        <f t="shared" ref="Q10:Q73" si="11">P10+O10</f>
        <v>1210.6037060279878</v>
      </c>
      <c r="R10" s="9">
        <f t="shared" si="2"/>
        <v>244972923.53699949</v>
      </c>
      <c r="S10" s="21"/>
      <c r="U10" s="2">
        <v>41306</v>
      </c>
      <c r="V10" s="8">
        <f t="shared" ref="V10:V73" si="12">E22</f>
        <v>873.5</v>
      </c>
      <c r="W10" s="8">
        <f t="shared" ref="W10:W73" si="13">F22</f>
        <v>763002.25</v>
      </c>
      <c r="X10" s="8">
        <f t="shared" ref="X10:X73" si="14">G22</f>
        <v>0</v>
      </c>
      <c r="Y10" s="7">
        <v>2</v>
      </c>
      <c r="Z10" s="7">
        <v>0</v>
      </c>
      <c r="AA10" s="7">
        <v>1</v>
      </c>
      <c r="AB10" s="7">
        <v>0</v>
      </c>
      <c r="AC10" s="7">
        <v>0</v>
      </c>
      <c r="AD10" s="7">
        <v>0</v>
      </c>
      <c r="AE10" s="7">
        <v>0</v>
      </c>
      <c r="AF10" s="7">
        <v>0</v>
      </c>
      <c r="AG10" s="7">
        <v>0</v>
      </c>
      <c r="AH10" s="7">
        <v>0</v>
      </c>
      <c r="AI10" s="7">
        <v>0</v>
      </c>
      <c r="AJ10" s="7">
        <v>0</v>
      </c>
      <c r="AK10" s="8">
        <f t="shared" si="4"/>
        <v>1213.3801732765558</v>
      </c>
      <c r="AM10" s="20" t="s">
        <v>30</v>
      </c>
      <c r="AN10" s="20"/>
    </row>
    <row r="11" spans="1:40">
      <c r="A11" s="2">
        <v>40969</v>
      </c>
      <c r="B11" s="16">
        <v>767.35</v>
      </c>
      <c r="C11" s="8">
        <f t="shared" si="5"/>
        <v>588826.02250000008</v>
      </c>
      <c r="D11" s="16">
        <v>0</v>
      </c>
      <c r="E11" s="8">
        <v>817.5</v>
      </c>
      <c r="F11" s="8">
        <f t="shared" si="6"/>
        <v>668306.25</v>
      </c>
      <c r="G11" s="8">
        <v>0</v>
      </c>
      <c r="H11" s="8">
        <f t="shared" si="7"/>
        <v>-50.149999999999977</v>
      </c>
      <c r="I11" s="8">
        <f t="shared" si="1"/>
        <v>-79480.227499999921</v>
      </c>
      <c r="J11" s="8">
        <f t="shared" si="1"/>
        <v>0</v>
      </c>
      <c r="K11" s="9">
        <v>202412</v>
      </c>
      <c r="L11" s="9">
        <v>235342062</v>
      </c>
      <c r="M11" s="9">
        <v>-10634523</v>
      </c>
      <c r="N11" s="9">
        <f t="shared" si="8"/>
        <v>224707539</v>
      </c>
      <c r="O11" s="9">
        <f t="shared" si="9"/>
        <v>1110.1492945082307</v>
      </c>
      <c r="P11" s="8">
        <f t="shared" si="10"/>
        <v>-26.0186429956963</v>
      </c>
      <c r="Q11" s="8">
        <f t="shared" si="11"/>
        <v>1084.1306515125343</v>
      </c>
      <c r="R11" s="9">
        <f t="shared" si="2"/>
        <v>219441053.4339551</v>
      </c>
      <c r="S11" s="21"/>
      <c r="U11" s="2">
        <v>41334</v>
      </c>
      <c r="V11" s="8">
        <f t="shared" si="12"/>
        <v>738</v>
      </c>
      <c r="W11" s="8">
        <f t="shared" si="13"/>
        <v>544644</v>
      </c>
      <c r="X11" s="8">
        <f t="shared" si="14"/>
        <v>0</v>
      </c>
      <c r="Y11" s="7">
        <v>3</v>
      </c>
      <c r="Z11" s="7">
        <v>0</v>
      </c>
      <c r="AA11" s="7">
        <v>0</v>
      </c>
      <c r="AB11" s="7">
        <v>1</v>
      </c>
      <c r="AC11" s="7">
        <v>0</v>
      </c>
      <c r="AD11" s="7">
        <v>0</v>
      </c>
      <c r="AE11" s="7">
        <v>0</v>
      </c>
      <c r="AF11" s="7">
        <v>0</v>
      </c>
      <c r="AG11" s="7">
        <v>0</v>
      </c>
      <c r="AH11" s="7">
        <v>0</v>
      </c>
      <c r="AI11" s="7">
        <v>0</v>
      </c>
      <c r="AJ11" s="7">
        <v>0</v>
      </c>
      <c r="AK11" s="8">
        <f t="shared" si="4"/>
        <v>967.77844632226788</v>
      </c>
      <c r="AM11" s="17" t="s">
        <v>31</v>
      </c>
      <c r="AN11" s="17">
        <v>0.98253242449303235</v>
      </c>
    </row>
    <row r="12" spans="1:40">
      <c r="A12" s="2">
        <v>41000</v>
      </c>
      <c r="B12" s="16">
        <v>547.15</v>
      </c>
      <c r="C12" s="8">
        <f t="shared" si="5"/>
        <v>299373.1225</v>
      </c>
      <c r="D12" s="16">
        <v>0.375</v>
      </c>
      <c r="E12" s="8">
        <v>502.5</v>
      </c>
      <c r="F12" s="8">
        <f t="shared" si="6"/>
        <v>252506.25</v>
      </c>
      <c r="G12" s="8">
        <v>1.5</v>
      </c>
      <c r="H12" s="8">
        <f t="shared" si="7"/>
        <v>44.649999999999977</v>
      </c>
      <c r="I12" s="8">
        <f t="shared" si="1"/>
        <v>46866.872499999998</v>
      </c>
      <c r="J12" s="8">
        <f t="shared" si="1"/>
        <v>-1.125</v>
      </c>
      <c r="K12" s="9">
        <v>202613</v>
      </c>
      <c r="L12" s="9">
        <v>206991580</v>
      </c>
      <c r="M12" s="9">
        <v>-32409519</v>
      </c>
      <c r="N12" s="9">
        <f t="shared" si="8"/>
        <v>174582061</v>
      </c>
      <c r="O12" s="9">
        <f t="shared" si="9"/>
        <v>861.65281102397182</v>
      </c>
      <c r="P12" s="8">
        <f t="shared" si="10"/>
        <v>20.418041690544115</v>
      </c>
      <c r="Q12" s="8">
        <f t="shared" si="11"/>
        <v>882.07085271451592</v>
      </c>
      <c r="R12" s="9">
        <f t="shared" si="2"/>
        <v>178719021.68104622</v>
      </c>
      <c r="S12" s="21"/>
      <c r="U12" s="2">
        <v>41365</v>
      </c>
      <c r="V12" s="8">
        <f t="shared" si="12"/>
        <v>568.5</v>
      </c>
      <c r="W12" s="8">
        <f t="shared" si="13"/>
        <v>323192.25</v>
      </c>
      <c r="X12" s="8">
        <f t="shared" si="14"/>
        <v>0</v>
      </c>
      <c r="Y12" s="7">
        <v>4</v>
      </c>
      <c r="Z12" s="7">
        <v>0</v>
      </c>
      <c r="AA12" s="7">
        <v>0</v>
      </c>
      <c r="AB12" s="7">
        <v>0</v>
      </c>
      <c r="AC12" s="7">
        <v>1</v>
      </c>
      <c r="AD12" s="7">
        <v>0</v>
      </c>
      <c r="AE12" s="7">
        <v>0</v>
      </c>
      <c r="AF12" s="7">
        <v>0</v>
      </c>
      <c r="AG12" s="7">
        <v>0</v>
      </c>
      <c r="AH12" s="7">
        <v>0</v>
      </c>
      <c r="AI12" s="7">
        <v>0</v>
      </c>
      <c r="AJ12" s="7">
        <v>0</v>
      </c>
      <c r="AK12" s="8">
        <f t="shared" si="4"/>
        <v>885.11076118838344</v>
      </c>
      <c r="AM12" s="17" t="s">
        <v>32</v>
      </c>
      <c r="AN12" s="17">
        <v>0.96536996518015639</v>
      </c>
    </row>
    <row r="13" spans="1:40">
      <c r="A13" s="2">
        <v>41030</v>
      </c>
      <c r="B13" s="16">
        <v>290.02499999999998</v>
      </c>
      <c r="C13" s="8">
        <f t="shared" si="5"/>
        <v>84114.500624999986</v>
      </c>
      <c r="D13" s="16">
        <v>14.95</v>
      </c>
      <c r="E13" s="8">
        <v>352.5</v>
      </c>
      <c r="F13" s="8">
        <f t="shared" si="6"/>
        <v>124256.25</v>
      </c>
      <c r="G13" s="8">
        <v>7.5</v>
      </c>
      <c r="H13" s="8">
        <f t="shared" si="7"/>
        <v>-62.475000000000023</v>
      </c>
      <c r="I13" s="8">
        <f t="shared" si="1"/>
        <v>-40141.749375000014</v>
      </c>
      <c r="J13" s="8">
        <f t="shared" si="1"/>
        <v>7.4499999999999993</v>
      </c>
      <c r="K13" s="9">
        <v>202262</v>
      </c>
      <c r="L13" s="9">
        <v>174372877</v>
      </c>
      <c r="M13" s="9">
        <v>-16130924</v>
      </c>
      <c r="N13" s="9">
        <f t="shared" si="8"/>
        <v>158241953</v>
      </c>
      <c r="O13" s="9">
        <f t="shared" si="9"/>
        <v>782.36125915891273</v>
      </c>
      <c r="P13" s="8">
        <f t="shared" si="10"/>
        <v>-21.401240862731836</v>
      </c>
      <c r="Q13" s="8">
        <f t="shared" si="11"/>
        <v>760.96001829618092</v>
      </c>
      <c r="R13" s="9">
        <f t="shared" si="2"/>
        <v>153913295.22062215</v>
      </c>
      <c r="S13" s="21"/>
      <c r="U13" s="2">
        <v>41395</v>
      </c>
      <c r="V13" s="8">
        <f t="shared" si="12"/>
        <v>279.5</v>
      </c>
      <c r="W13" s="8">
        <f t="shared" si="13"/>
        <v>78120.25</v>
      </c>
      <c r="X13" s="8">
        <f t="shared" si="14"/>
        <v>28.5</v>
      </c>
      <c r="Y13" s="7">
        <v>5</v>
      </c>
      <c r="Z13" s="7">
        <v>0</v>
      </c>
      <c r="AA13" s="7">
        <v>0</v>
      </c>
      <c r="AB13" s="7">
        <v>0</v>
      </c>
      <c r="AC13" s="7">
        <v>0</v>
      </c>
      <c r="AD13" s="7">
        <v>1</v>
      </c>
      <c r="AE13" s="7">
        <v>0</v>
      </c>
      <c r="AF13" s="7">
        <v>0</v>
      </c>
      <c r="AG13" s="7">
        <v>0</v>
      </c>
      <c r="AH13" s="7">
        <v>0</v>
      </c>
      <c r="AI13" s="7">
        <v>0</v>
      </c>
      <c r="AJ13" s="7">
        <v>0</v>
      </c>
      <c r="AK13" s="8">
        <f t="shared" si="4"/>
        <v>799.50550018457</v>
      </c>
      <c r="AM13" s="17" t="s">
        <v>33</v>
      </c>
      <c r="AN13" s="17">
        <v>0.96037524861960211</v>
      </c>
    </row>
    <row r="14" spans="1:40">
      <c r="A14" s="2">
        <v>41061</v>
      </c>
      <c r="B14" s="16">
        <v>126.95</v>
      </c>
      <c r="C14" s="8">
        <f t="shared" si="5"/>
        <v>16116.302500000002</v>
      </c>
      <c r="D14" s="16">
        <v>68</v>
      </c>
      <c r="E14" s="8">
        <v>181</v>
      </c>
      <c r="F14" s="8">
        <f t="shared" si="6"/>
        <v>32761</v>
      </c>
      <c r="G14" s="8">
        <v>18.5</v>
      </c>
      <c r="H14" s="8">
        <f t="shared" si="7"/>
        <v>-54.05</v>
      </c>
      <c r="I14" s="8">
        <f t="shared" si="1"/>
        <v>-16644.697499999998</v>
      </c>
      <c r="J14" s="8">
        <f t="shared" si="1"/>
        <v>49.5</v>
      </c>
      <c r="K14" s="9">
        <v>201796</v>
      </c>
      <c r="L14" s="9">
        <v>155284238</v>
      </c>
      <c r="M14" s="9">
        <v>-16967392</v>
      </c>
      <c r="N14" s="9">
        <f t="shared" si="8"/>
        <v>138316846</v>
      </c>
      <c r="O14" s="9">
        <f t="shared" si="9"/>
        <v>685.42907688953198</v>
      </c>
      <c r="P14" s="8">
        <f t="shared" si="10"/>
        <v>21.848264908542099</v>
      </c>
      <c r="Q14" s="8">
        <f t="shared" si="11"/>
        <v>707.27734179807408</v>
      </c>
      <c r="R14" s="9">
        <f t="shared" si="2"/>
        <v>142725738.46548414</v>
      </c>
      <c r="S14" s="21"/>
      <c r="U14" s="2">
        <v>41426</v>
      </c>
      <c r="V14" s="8">
        <f t="shared" si="12"/>
        <v>144.5</v>
      </c>
      <c r="W14" s="8">
        <f t="shared" si="13"/>
        <v>20880.25</v>
      </c>
      <c r="X14" s="8">
        <f t="shared" si="14"/>
        <v>45.5</v>
      </c>
      <c r="Y14" s="7">
        <v>6</v>
      </c>
      <c r="Z14" s="7">
        <v>0</v>
      </c>
      <c r="AA14" s="7">
        <v>0</v>
      </c>
      <c r="AB14" s="7">
        <v>0</v>
      </c>
      <c r="AC14" s="7">
        <v>0</v>
      </c>
      <c r="AD14" s="7">
        <v>0</v>
      </c>
      <c r="AE14" s="7">
        <v>1</v>
      </c>
      <c r="AF14" s="7">
        <v>0</v>
      </c>
      <c r="AG14" s="7">
        <v>0</v>
      </c>
      <c r="AH14" s="7">
        <v>0</v>
      </c>
      <c r="AI14" s="7">
        <v>0</v>
      </c>
      <c r="AJ14" s="7">
        <v>0</v>
      </c>
      <c r="AK14" s="8">
        <f t="shared" si="4"/>
        <v>713.76913604570973</v>
      </c>
      <c r="AM14" s="17" t="s">
        <v>34</v>
      </c>
      <c r="AN14" s="17">
        <v>42.462718576655661</v>
      </c>
    </row>
    <row r="15" spans="1:40" ht="15.75" thickBot="1">
      <c r="A15" s="2">
        <v>41091</v>
      </c>
      <c r="B15" s="16">
        <v>14.1</v>
      </c>
      <c r="C15" s="8">
        <f t="shared" si="5"/>
        <v>198.81</v>
      </c>
      <c r="D15" s="16">
        <v>240.05</v>
      </c>
      <c r="E15" s="8">
        <v>21</v>
      </c>
      <c r="F15" s="8">
        <f t="shared" si="6"/>
        <v>441</v>
      </c>
      <c r="G15" s="8">
        <v>241.5</v>
      </c>
      <c r="H15" s="8">
        <f t="shared" si="7"/>
        <v>-6.9</v>
      </c>
      <c r="I15" s="8">
        <f t="shared" si="1"/>
        <v>-242.19</v>
      </c>
      <c r="J15" s="8">
        <f t="shared" si="1"/>
        <v>-1.4499999999999886</v>
      </c>
      <c r="K15" s="9">
        <v>202279</v>
      </c>
      <c r="L15" s="9">
        <v>158134845</v>
      </c>
      <c r="M15" s="9">
        <v>16445945</v>
      </c>
      <c r="N15" s="9">
        <f t="shared" si="8"/>
        <v>174580790</v>
      </c>
      <c r="O15" s="9">
        <f t="shared" si="9"/>
        <v>863.06927560448685</v>
      </c>
      <c r="P15" s="8">
        <f t="shared" si="10"/>
        <v>-4.1225902884213346</v>
      </c>
      <c r="Q15" s="8">
        <f t="shared" si="11"/>
        <v>858.94668531606555</v>
      </c>
      <c r="R15" s="9">
        <f t="shared" si="2"/>
        <v>173746876.55904841</v>
      </c>
      <c r="S15" s="21"/>
      <c r="U15" s="2">
        <v>41456</v>
      </c>
      <c r="V15" s="8">
        <f t="shared" si="12"/>
        <v>0</v>
      </c>
      <c r="W15" s="8">
        <f t="shared" si="13"/>
        <v>0</v>
      </c>
      <c r="X15" s="8">
        <f t="shared" si="14"/>
        <v>277</v>
      </c>
      <c r="Y15" s="7">
        <v>7</v>
      </c>
      <c r="Z15" s="7">
        <v>0</v>
      </c>
      <c r="AA15" s="7">
        <v>0</v>
      </c>
      <c r="AB15" s="7">
        <v>0</v>
      </c>
      <c r="AC15" s="7">
        <v>0</v>
      </c>
      <c r="AD15" s="7">
        <v>0</v>
      </c>
      <c r="AE15" s="7">
        <v>0</v>
      </c>
      <c r="AF15" s="7">
        <v>1</v>
      </c>
      <c r="AG15" s="7">
        <v>0</v>
      </c>
      <c r="AH15" s="7">
        <v>0</v>
      </c>
      <c r="AI15" s="7">
        <v>0</v>
      </c>
      <c r="AJ15" s="7">
        <v>0</v>
      </c>
      <c r="AK15" s="8">
        <f t="shared" si="4"/>
        <v>941.0257371731866</v>
      </c>
      <c r="AM15" s="18" t="s">
        <v>35</v>
      </c>
      <c r="AN15" s="18">
        <v>120</v>
      </c>
    </row>
    <row r="16" spans="1:40">
      <c r="A16" s="2">
        <v>41122</v>
      </c>
      <c r="B16" s="16">
        <v>19.350000000000001</v>
      </c>
      <c r="C16" s="8">
        <f t="shared" si="5"/>
        <v>374.42250000000007</v>
      </c>
      <c r="D16" s="16">
        <v>204.95</v>
      </c>
      <c r="E16" s="8">
        <v>16</v>
      </c>
      <c r="F16" s="8">
        <f t="shared" si="6"/>
        <v>256</v>
      </c>
      <c r="G16" s="8">
        <v>222</v>
      </c>
      <c r="H16" s="8">
        <f t="shared" si="7"/>
        <v>3.3500000000000014</v>
      </c>
      <c r="I16" s="8">
        <f t="shared" si="1"/>
        <v>118.42250000000007</v>
      </c>
      <c r="J16" s="8">
        <f t="shared" si="1"/>
        <v>-17.050000000000011</v>
      </c>
      <c r="K16" s="9">
        <v>201831</v>
      </c>
      <c r="L16" s="9">
        <v>183523410</v>
      </c>
      <c r="M16" s="9">
        <v>20139402</v>
      </c>
      <c r="N16" s="9">
        <f t="shared" si="8"/>
        <v>203662812</v>
      </c>
      <c r="O16" s="9">
        <f t="shared" si="9"/>
        <v>1009.0759694992345</v>
      </c>
      <c r="P16" s="8">
        <f t="shared" si="10"/>
        <v>-14.103856973949741</v>
      </c>
      <c r="Q16" s="8">
        <f t="shared" si="11"/>
        <v>994.97211252528473</v>
      </c>
      <c r="R16" s="9">
        <f t="shared" si="2"/>
        <v>200816216.44309074</v>
      </c>
      <c r="S16" s="21"/>
      <c r="U16" s="2">
        <v>41487</v>
      </c>
      <c r="V16" s="8">
        <f t="shared" si="12"/>
        <v>7</v>
      </c>
      <c r="W16" s="8">
        <f t="shared" si="13"/>
        <v>49</v>
      </c>
      <c r="X16" s="8">
        <f t="shared" si="14"/>
        <v>230.5</v>
      </c>
      <c r="Y16" s="7">
        <v>8</v>
      </c>
      <c r="Z16" s="7">
        <v>0</v>
      </c>
      <c r="AA16" s="7">
        <v>0</v>
      </c>
      <c r="AB16" s="7">
        <v>0</v>
      </c>
      <c r="AC16" s="7">
        <v>0</v>
      </c>
      <c r="AD16" s="7">
        <v>0</v>
      </c>
      <c r="AE16" s="7">
        <v>0</v>
      </c>
      <c r="AF16" s="7">
        <v>0</v>
      </c>
      <c r="AG16" s="7">
        <v>0</v>
      </c>
      <c r="AH16" s="7">
        <v>0</v>
      </c>
      <c r="AI16" s="7">
        <v>0</v>
      </c>
      <c r="AJ16" s="7">
        <v>0</v>
      </c>
      <c r="AK16" s="8">
        <f t="shared" si="4"/>
        <v>993.99717080467235</v>
      </c>
    </row>
    <row r="17" spans="1:78" ht="15.75" thickBot="1">
      <c r="A17" s="2">
        <v>41153</v>
      </c>
      <c r="B17" s="16">
        <v>152.32499999999999</v>
      </c>
      <c r="C17" s="8">
        <f t="shared" si="5"/>
        <v>23202.905624999996</v>
      </c>
      <c r="D17" s="16">
        <v>43.875</v>
      </c>
      <c r="E17" s="8">
        <v>72.5</v>
      </c>
      <c r="F17" s="8">
        <f t="shared" si="6"/>
        <v>5256.25</v>
      </c>
      <c r="G17" s="8">
        <v>25</v>
      </c>
      <c r="H17" s="8">
        <f t="shared" si="7"/>
        <v>79.824999999999989</v>
      </c>
      <c r="I17" s="8">
        <f t="shared" si="1"/>
        <v>17946.655624999996</v>
      </c>
      <c r="J17" s="8">
        <f t="shared" si="1"/>
        <v>18.875</v>
      </c>
      <c r="K17" s="9">
        <v>203289</v>
      </c>
      <c r="L17" s="9">
        <v>167506156</v>
      </c>
      <c r="M17" s="9">
        <v>-19820715</v>
      </c>
      <c r="N17" s="9">
        <f t="shared" si="8"/>
        <v>147685441</v>
      </c>
      <c r="O17" s="9">
        <f t="shared" si="9"/>
        <v>726.48023749440449</v>
      </c>
      <c r="P17" s="8">
        <f t="shared" si="10"/>
        <v>50.692996288124647</v>
      </c>
      <c r="Q17" s="8">
        <f t="shared" si="11"/>
        <v>777.17323378252911</v>
      </c>
      <c r="R17" s="9">
        <f t="shared" si="2"/>
        <v>157990769.52241656</v>
      </c>
      <c r="S17" s="21"/>
      <c r="U17" s="2">
        <v>41518</v>
      </c>
      <c r="V17" s="8">
        <f t="shared" si="12"/>
        <v>164.5</v>
      </c>
      <c r="W17" s="8">
        <f t="shared" si="13"/>
        <v>27060.25</v>
      </c>
      <c r="X17" s="8">
        <f t="shared" si="14"/>
        <v>106</v>
      </c>
      <c r="Y17" s="7">
        <v>9</v>
      </c>
      <c r="Z17" s="7">
        <v>0</v>
      </c>
      <c r="AA17" s="7">
        <v>0</v>
      </c>
      <c r="AB17" s="7">
        <v>0</v>
      </c>
      <c r="AC17" s="7">
        <v>0</v>
      </c>
      <c r="AD17" s="7">
        <v>0</v>
      </c>
      <c r="AE17" s="7">
        <v>0</v>
      </c>
      <c r="AF17" s="7">
        <v>0</v>
      </c>
      <c r="AG17" s="7">
        <v>1</v>
      </c>
      <c r="AH17" s="7">
        <v>0</v>
      </c>
      <c r="AI17" s="7">
        <v>0</v>
      </c>
      <c r="AJ17" s="7">
        <v>0</v>
      </c>
      <c r="AK17" s="8">
        <f t="shared" si="4"/>
        <v>749.72094846937273</v>
      </c>
      <c r="AM17" t="s">
        <v>36</v>
      </c>
    </row>
    <row r="18" spans="1:78">
      <c r="A18" s="2">
        <v>41183</v>
      </c>
      <c r="B18" s="16">
        <v>510.4</v>
      </c>
      <c r="C18" s="8">
        <f t="shared" si="5"/>
        <v>260508.15999999997</v>
      </c>
      <c r="D18" s="16">
        <v>0.65</v>
      </c>
      <c r="E18" s="8">
        <v>511.5</v>
      </c>
      <c r="F18" s="8">
        <f t="shared" si="6"/>
        <v>261632.25</v>
      </c>
      <c r="G18" s="8">
        <v>0</v>
      </c>
      <c r="H18" s="8">
        <f t="shared" si="7"/>
        <v>-1.1000000000000227</v>
      </c>
      <c r="I18" s="8">
        <f t="shared" si="1"/>
        <v>-1124.0900000000256</v>
      </c>
      <c r="J18" s="8">
        <f t="shared" si="1"/>
        <v>0.65</v>
      </c>
      <c r="K18" s="9">
        <v>202474</v>
      </c>
      <c r="L18" s="9">
        <v>147406007</v>
      </c>
      <c r="M18" s="9">
        <v>10094236</v>
      </c>
      <c r="N18" s="9">
        <f t="shared" si="8"/>
        <v>157500243</v>
      </c>
      <c r="O18" s="9">
        <f t="shared" si="9"/>
        <v>777.87885358120059</v>
      </c>
      <c r="P18" s="8">
        <f t="shared" si="10"/>
        <v>6.3688529635505087E-2</v>
      </c>
      <c r="Q18" s="8">
        <f t="shared" si="11"/>
        <v>777.94254211083614</v>
      </c>
      <c r="R18" s="9">
        <f t="shared" si="2"/>
        <v>157513138.27134943</v>
      </c>
      <c r="S18" s="21"/>
      <c r="U18" s="2">
        <v>41548</v>
      </c>
      <c r="V18" s="8">
        <f t="shared" si="12"/>
        <v>599</v>
      </c>
      <c r="W18" s="8">
        <f t="shared" si="13"/>
        <v>358801</v>
      </c>
      <c r="X18" s="8">
        <f t="shared" si="14"/>
        <v>0</v>
      </c>
      <c r="Y18" s="7">
        <v>10</v>
      </c>
      <c r="Z18" s="7">
        <v>0</v>
      </c>
      <c r="AA18" s="7">
        <v>0</v>
      </c>
      <c r="AB18" s="7">
        <v>0</v>
      </c>
      <c r="AC18" s="7">
        <v>0</v>
      </c>
      <c r="AD18" s="7">
        <v>0</v>
      </c>
      <c r="AE18" s="7">
        <v>0</v>
      </c>
      <c r="AF18" s="7">
        <v>0</v>
      </c>
      <c r="AG18" s="7">
        <v>0</v>
      </c>
      <c r="AH18" s="7">
        <v>1</v>
      </c>
      <c r="AI18" s="7">
        <v>0</v>
      </c>
      <c r="AJ18" s="7">
        <v>0</v>
      </c>
      <c r="AK18" s="8">
        <f t="shared" si="4"/>
        <v>870.48040456974138</v>
      </c>
      <c r="AM18" s="19"/>
      <c r="AN18" s="19" t="s">
        <v>41</v>
      </c>
      <c r="AO18" s="19" t="s">
        <v>42</v>
      </c>
      <c r="AP18" s="19" t="s">
        <v>43</v>
      </c>
      <c r="AQ18" s="19" t="s">
        <v>44</v>
      </c>
      <c r="AR18" s="19" t="s">
        <v>45</v>
      </c>
    </row>
    <row r="19" spans="1:78">
      <c r="A19" s="2">
        <v>41214</v>
      </c>
      <c r="B19" s="16">
        <v>874.97500000000002</v>
      </c>
      <c r="C19" s="8">
        <f t="shared" si="5"/>
        <v>765581.25062499999</v>
      </c>
      <c r="D19" s="16">
        <v>0</v>
      </c>
      <c r="E19" s="8">
        <v>781</v>
      </c>
      <c r="F19" s="8">
        <f t="shared" si="6"/>
        <v>609961</v>
      </c>
      <c r="G19" s="8">
        <v>0</v>
      </c>
      <c r="H19" s="8">
        <f t="shared" si="7"/>
        <v>93.975000000000023</v>
      </c>
      <c r="I19" s="8">
        <f t="shared" si="1"/>
        <v>155620.25062499999</v>
      </c>
      <c r="J19" s="8">
        <f t="shared" si="1"/>
        <v>0</v>
      </c>
      <c r="K19" s="9">
        <v>203013</v>
      </c>
      <c r="L19" s="9">
        <v>174458060</v>
      </c>
      <c r="M19" s="9">
        <v>26422931</v>
      </c>
      <c r="N19" s="9">
        <f t="shared" si="8"/>
        <v>200880991</v>
      </c>
      <c r="O19" s="9">
        <f t="shared" si="9"/>
        <v>989.49816514213376</v>
      </c>
      <c r="P19" s="8">
        <f t="shared" si="10"/>
        <v>49.238699275594527</v>
      </c>
      <c r="Q19" s="8">
        <f t="shared" si="11"/>
        <v>1038.7368644177284</v>
      </c>
      <c r="R19" s="9">
        <f t="shared" si="2"/>
        <v>210877087.05603629</v>
      </c>
      <c r="S19" s="21"/>
      <c r="U19" s="2">
        <v>41579</v>
      </c>
      <c r="V19" s="8">
        <f t="shared" si="12"/>
        <v>906.5</v>
      </c>
      <c r="W19" s="8">
        <f t="shared" si="13"/>
        <v>821742.25</v>
      </c>
      <c r="X19" s="8">
        <f t="shared" si="14"/>
        <v>0</v>
      </c>
      <c r="Y19" s="7">
        <v>11</v>
      </c>
      <c r="Z19" s="7">
        <v>0</v>
      </c>
      <c r="AA19" s="7">
        <v>0</v>
      </c>
      <c r="AB19" s="7">
        <v>0</v>
      </c>
      <c r="AC19" s="7">
        <v>0</v>
      </c>
      <c r="AD19" s="7">
        <v>0</v>
      </c>
      <c r="AE19" s="7">
        <v>0</v>
      </c>
      <c r="AF19" s="7">
        <v>0</v>
      </c>
      <c r="AG19" s="7">
        <v>0</v>
      </c>
      <c r="AH19" s="7">
        <v>0</v>
      </c>
      <c r="AI19" s="7">
        <v>1</v>
      </c>
      <c r="AJ19" s="7">
        <v>0</v>
      </c>
      <c r="AK19" s="8">
        <f t="shared" si="4"/>
        <v>1042.168255253556</v>
      </c>
      <c r="AM19" s="17" t="s">
        <v>37</v>
      </c>
      <c r="AN19" s="17">
        <v>15</v>
      </c>
      <c r="AO19" s="17">
        <v>5227448.7625138918</v>
      </c>
      <c r="AP19" s="17">
        <v>348496.58416759281</v>
      </c>
      <c r="AQ19" s="17">
        <v>193.27822779857846</v>
      </c>
      <c r="AR19" s="17">
        <v>1.0736718558773689E-68</v>
      </c>
    </row>
    <row r="20" spans="1:78">
      <c r="A20" s="2">
        <v>41244</v>
      </c>
      <c r="B20" s="16">
        <v>1138.7249999999999</v>
      </c>
      <c r="C20" s="8">
        <f t="shared" si="5"/>
        <v>1296694.6256249999</v>
      </c>
      <c r="D20" s="16">
        <v>0</v>
      </c>
      <c r="E20" s="8">
        <v>1045.5</v>
      </c>
      <c r="F20" s="8">
        <f t="shared" si="6"/>
        <v>1093070.25</v>
      </c>
      <c r="G20" s="8">
        <v>0</v>
      </c>
      <c r="H20" s="8">
        <f t="shared" si="7"/>
        <v>93.224999999999909</v>
      </c>
      <c r="I20" s="8">
        <f t="shared" si="1"/>
        <v>203624.37562499987</v>
      </c>
      <c r="J20" s="8">
        <f t="shared" si="1"/>
        <v>0</v>
      </c>
      <c r="K20" s="9">
        <v>203420</v>
      </c>
      <c r="L20" s="9">
        <v>233052070</v>
      </c>
      <c r="M20" s="9">
        <v>22296348</v>
      </c>
      <c r="N20" s="9">
        <f t="shared" si="8"/>
        <v>255348418</v>
      </c>
      <c r="O20" s="9">
        <f t="shared" si="9"/>
        <v>1255.2768557663946</v>
      </c>
      <c r="P20" s="8">
        <f t="shared" si="10"/>
        <v>52.403838493824452</v>
      </c>
      <c r="Q20" s="8">
        <f t="shared" si="11"/>
        <v>1307.6806942602191</v>
      </c>
      <c r="R20" s="9">
        <f t="shared" si="2"/>
        <v>266008406.82641375</v>
      </c>
      <c r="S20" s="21"/>
      <c r="U20" s="2">
        <v>41609</v>
      </c>
      <c r="V20" s="8">
        <f t="shared" si="12"/>
        <v>1220</v>
      </c>
      <c r="W20" s="8">
        <f t="shared" si="13"/>
        <v>1488400</v>
      </c>
      <c r="X20" s="8">
        <f t="shared" si="14"/>
        <v>0</v>
      </c>
      <c r="Y20" s="7">
        <v>12</v>
      </c>
      <c r="Z20" s="7">
        <v>0</v>
      </c>
      <c r="AA20" s="7">
        <v>0</v>
      </c>
      <c r="AB20" s="7">
        <v>0</v>
      </c>
      <c r="AC20" s="7">
        <v>0</v>
      </c>
      <c r="AD20" s="7">
        <v>0</v>
      </c>
      <c r="AE20" s="7">
        <v>0</v>
      </c>
      <c r="AF20" s="7">
        <v>0</v>
      </c>
      <c r="AG20" s="7">
        <v>0</v>
      </c>
      <c r="AH20" s="7">
        <v>0</v>
      </c>
      <c r="AI20" s="7">
        <v>0</v>
      </c>
      <c r="AJ20" s="7">
        <v>0</v>
      </c>
      <c r="AK20" s="8">
        <f t="shared" si="4"/>
        <v>1381.6990672032155</v>
      </c>
      <c r="AM20" s="17" t="s">
        <v>38</v>
      </c>
      <c r="AN20" s="17">
        <v>104</v>
      </c>
      <c r="AO20" s="17">
        <v>187520.57676770681</v>
      </c>
      <c r="AP20" s="17">
        <v>1803.0824689202577</v>
      </c>
      <c r="AQ20" s="17"/>
      <c r="AR20" s="17"/>
    </row>
    <row r="21" spans="1:78" ht="15.75" thickBot="1">
      <c r="A21" s="2">
        <v>41275</v>
      </c>
      <c r="B21" s="8">
        <f>B9</f>
        <v>1095.1500000000001</v>
      </c>
      <c r="C21" s="8">
        <f t="shared" ref="C21:D21" si="15">C9</f>
        <v>1199353.5225000002</v>
      </c>
      <c r="D21" s="8">
        <f t="shared" si="15"/>
        <v>0</v>
      </c>
      <c r="E21" s="8">
        <v>1249.5</v>
      </c>
      <c r="F21" s="8">
        <f t="shared" si="6"/>
        <v>1561250.25</v>
      </c>
      <c r="G21" s="8">
        <v>0</v>
      </c>
      <c r="H21" s="8">
        <f t="shared" si="7"/>
        <v>-154.34999999999991</v>
      </c>
      <c r="I21" s="8">
        <f t="shared" si="1"/>
        <v>-361896.7274999998</v>
      </c>
      <c r="J21" s="8">
        <f t="shared" si="1"/>
        <v>0</v>
      </c>
      <c r="K21" s="9">
        <v>203756</v>
      </c>
      <c r="L21" s="9">
        <v>276010396</v>
      </c>
      <c r="M21" s="9">
        <v>5616774</v>
      </c>
      <c r="N21" s="9">
        <f t="shared" si="8"/>
        <v>281627170</v>
      </c>
      <c r="O21" s="9">
        <f t="shared" si="9"/>
        <v>1382.1785370737548</v>
      </c>
      <c r="P21" s="8">
        <f t="shared" si="10"/>
        <v>-88.552618585128528</v>
      </c>
      <c r="Q21" s="8">
        <f t="shared" si="11"/>
        <v>1293.6259184886262</v>
      </c>
      <c r="R21" s="9">
        <f t="shared" si="2"/>
        <v>263584042.64756852</v>
      </c>
      <c r="S21" s="21"/>
      <c r="U21" s="2">
        <v>41640</v>
      </c>
      <c r="V21" s="8">
        <f t="shared" si="12"/>
        <v>1040</v>
      </c>
      <c r="W21" s="8">
        <f t="shared" si="13"/>
        <v>1081600</v>
      </c>
      <c r="X21" s="8">
        <f t="shared" si="14"/>
        <v>0</v>
      </c>
      <c r="Y21" s="7">
        <v>13</v>
      </c>
      <c r="Z21" s="7">
        <v>1</v>
      </c>
      <c r="AA21" s="7">
        <v>0</v>
      </c>
      <c r="AB21" s="7">
        <v>0</v>
      </c>
      <c r="AC21" s="7">
        <v>0</v>
      </c>
      <c r="AD21" s="7">
        <v>0</v>
      </c>
      <c r="AE21" s="7">
        <v>0</v>
      </c>
      <c r="AF21" s="7">
        <v>0</v>
      </c>
      <c r="AG21" s="7">
        <v>0</v>
      </c>
      <c r="AH21" s="7">
        <v>0</v>
      </c>
      <c r="AI21" s="7">
        <v>0</v>
      </c>
      <c r="AJ21" s="7">
        <v>0</v>
      </c>
      <c r="AK21" s="8">
        <f t="shared" si="4"/>
        <v>1368.4164108302723</v>
      </c>
      <c r="AM21" s="18" t="s">
        <v>39</v>
      </c>
      <c r="AN21" s="18">
        <v>119</v>
      </c>
      <c r="AO21" s="18">
        <v>5414969.339281599</v>
      </c>
      <c r="AP21" s="18"/>
      <c r="AQ21" s="18"/>
      <c r="AR21" s="18"/>
    </row>
    <row r="22" spans="1:78" ht="15.75" thickBot="1">
      <c r="A22" s="2">
        <v>41306</v>
      </c>
      <c r="B22" s="8">
        <f t="shared" ref="B22:D37" si="16">B10</f>
        <v>932.76424999999995</v>
      </c>
      <c r="C22" s="8">
        <f t="shared" si="16"/>
        <v>870049.14607806236</v>
      </c>
      <c r="D22" s="8">
        <f t="shared" si="16"/>
        <v>0</v>
      </c>
      <c r="E22" s="8">
        <v>873.5</v>
      </c>
      <c r="F22" s="8">
        <f t="shared" si="6"/>
        <v>763002.25</v>
      </c>
      <c r="G22" s="8">
        <v>0</v>
      </c>
      <c r="H22" s="8">
        <f t="shared" si="7"/>
        <v>59.264249999999947</v>
      </c>
      <c r="I22" s="8">
        <f t="shared" si="1"/>
        <v>107046.89607806236</v>
      </c>
      <c r="J22" s="8">
        <f t="shared" si="1"/>
        <v>0</v>
      </c>
      <c r="K22" s="9">
        <v>203836</v>
      </c>
      <c r="L22" s="9">
        <v>271466630</v>
      </c>
      <c r="M22" s="9">
        <v>-24136069</v>
      </c>
      <c r="N22" s="9">
        <f t="shared" si="8"/>
        <v>247330561</v>
      </c>
      <c r="O22" s="9">
        <f t="shared" si="9"/>
        <v>1213.3801732765558</v>
      </c>
      <c r="P22" s="8">
        <f t="shared" si="10"/>
        <v>31.695346171008389</v>
      </c>
      <c r="Q22" s="8">
        <f t="shared" si="11"/>
        <v>1245.0755194475641</v>
      </c>
      <c r="R22" s="9">
        <f t="shared" si="2"/>
        <v>253791213.58211368</v>
      </c>
      <c r="S22" s="21"/>
      <c r="U22" s="2">
        <v>41671</v>
      </c>
      <c r="V22" s="8">
        <f t="shared" si="12"/>
        <v>1091.5</v>
      </c>
      <c r="W22" s="8">
        <f t="shared" si="13"/>
        <v>1191372.25</v>
      </c>
      <c r="X22" s="8">
        <f t="shared" si="14"/>
        <v>0</v>
      </c>
      <c r="Y22" s="7">
        <v>14</v>
      </c>
      <c r="Z22" s="7">
        <v>0</v>
      </c>
      <c r="AA22" s="7">
        <v>1</v>
      </c>
      <c r="AB22" s="7">
        <v>0</v>
      </c>
      <c r="AC22" s="7">
        <v>0</v>
      </c>
      <c r="AD22" s="7">
        <v>0</v>
      </c>
      <c r="AE22" s="7">
        <v>0</v>
      </c>
      <c r="AF22" s="7">
        <v>0</v>
      </c>
      <c r="AG22" s="7">
        <v>0</v>
      </c>
      <c r="AH22" s="7">
        <v>0</v>
      </c>
      <c r="AI22" s="7">
        <v>0</v>
      </c>
      <c r="AJ22" s="7">
        <v>0</v>
      </c>
      <c r="AK22" s="8">
        <f t="shared" si="4"/>
        <v>1226.2921071947658</v>
      </c>
    </row>
    <row r="23" spans="1:78">
      <c r="A23" s="2">
        <v>41334</v>
      </c>
      <c r="B23" s="8">
        <f t="shared" si="16"/>
        <v>767.35</v>
      </c>
      <c r="C23" s="8">
        <f t="shared" si="16"/>
        <v>588826.02250000008</v>
      </c>
      <c r="D23" s="8">
        <f t="shared" si="16"/>
        <v>0</v>
      </c>
      <c r="E23" s="8">
        <v>738</v>
      </c>
      <c r="F23" s="8">
        <f t="shared" si="6"/>
        <v>544644</v>
      </c>
      <c r="G23" s="8">
        <v>0</v>
      </c>
      <c r="H23" s="8">
        <f t="shared" si="7"/>
        <v>29.350000000000023</v>
      </c>
      <c r="I23" s="8">
        <f t="shared" si="1"/>
        <v>44182.022500000079</v>
      </c>
      <c r="J23" s="8">
        <f t="shared" si="1"/>
        <v>0</v>
      </c>
      <c r="K23" s="9">
        <v>203427</v>
      </c>
      <c r="L23" s="9">
        <v>220390867</v>
      </c>
      <c r="M23" s="9">
        <v>-23518601</v>
      </c>
      <c r="N23" s="9">
        <f t="shared" si="8"/>
        <v>196872266</v>
      </c>
      <c r="O23" s="9">
        <f t="shared" si="9"/>
        <v>967.77844632226788</v>
      </c>
      <c r="P23" s="8">
        <f t="shared" si="10"/>
        <v>15.05867539161204</v>
      </c>
      <c r="Q23" s="8">
        <f t="shared" si="11"/>
        <v>982.83712171387992</v>
      </c>
      <c r="R23" s="9">
        <f t="shared" si="2"/>
        <v>199935607.15888944</v>
      </c>
      <c r="S23" s="21"/>
      <c r="U23" s="2">
        <v>41699</v>
      </c>
      <c r="V23" s="8">
        <f t="shared" si="12"/>
        <v>786.5</v>
      </c>
      <c r="W23" s="8">
        <f t="shared" si="13"/>
        <v>618582.25</v>
      </c>
      <c r="X23" s="8">
        <f t="shared" si="14"/>
        <v>0</v>
      </c>
      <c r="Y23" s="7">
        <v>15</v>
      </c>
      <c r="Z23" s="7">
        <v>0</v>
      </c>
      <c r="AA23" s="7">
        <v>0</v>
      </c>
      <c r="AB23" s="7">
        <v>1</v>
      </c>
      <c r="AC23" s="7">
        <v>0</v>
      </c>
      <c r="AD23" s="7">
        <v>0</v>
      </c>
      <c r="AE23" s="7">
        <v>0</v>
      </c>
      <c r="AF23" s="7">
        <v>0</v>
      </c>
      <c r="AG23" s="7">
        <v>0</v>
      </c>
      <c r="AH23" s="7">
        <v>0</v>
      </c>
      <c r="AI23" s="7">
        <v>0</v>
      </c>
      <c r="AJ23" s="7">
        <v>0</v>
      </c>
      <c r="AK23" s="8">
        <f t="shared" si="4"/>
        <v>1112.5680785214454</v>
      </c>
      <c r="AM23" s="19"/>
      <c r="AN23" s="19" t="s">
        <v>46</v>
      </c>
      <c r="AO23" s="19" t="s">
        <v>34</v>
      </c>
      <c r="AP23" s="19" t="s">
        <v>47</v>
      </c>
      <c r="AQ23" s="19" t="s">
        <v>48</v>
      </c>
      <c r="AR23" s="19" t="s">
        <v>49</v>
      </c>
      <c r="AS23" s="19" t="s">
        <v>50</v>
      </c>
      <c r="AT23" s="19" t="s">
        <v>51</v>
      </c>
      <c r="AU23" s="19" t="s">
        <v>52</v>
      </c>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row>
    <row r="24" spans="1:78">
      <c r="A24" s="2">
        <v>41365</v>
      </c>
      <c r="B24" s="8">
        <f t="shared" si="16"/>
        <v>547.15</v>
      </c>
      <c r="C24" s="8">
        <f t="shared" si="16"/>
        <v>299373.1225</v>
      </c>
      <c r="D24" s="8">
        <f t="shared" si="16"/>
        <v>0.375</v>
      </c>
      <c r="E24" s="8">
        <v>568.5</v>
      </c>
      <c r="F24" s="8">
        <f t="shared" si="6"/>
        <v>323192.25</v>
      </c>
      <c r="G24" s="8">
        <v>0</v>
      </c>
      <c r="H24" s="8">
        <f t="shared" si="7"/>
        <v>-21.350000000000023</v>
      </c>
      <c r="I24" s="8">
        <f t="shared" si="1"/>
        <v>-23819.127500000002</v>
      </c>
      <c r="J24" s="8">
        <f t="shared" si="1"/>
        <v>0.375</v>
      </c>
      <c r="K24" s="9">
        <v>203537</v>
      </c>
      <c r="L24" s="9">
        <v>195683689</v>
      </c>
      <c r="M24" s="9">
        <v>-15530900</v>
      </c>
      <c r="N24" s="9">
        <f t="shared" si="8"/>
        <v>180152789</v>
      </c>
      <c r="O24" s="9">
        <f t="shared" si="9"/>
        <v>885.11076118838344</v>
      </c>
      <c r="P24" s="8">
        <f t="shared" si="10"/>
        <v>-10.012776696169448</v>
      </c>
      <c r="Q24" s="8">
        <f t="shared" si="11"/>
        <v>875.09798449221398</v>
      </c>
      <c r="R24" s="9">
        <f t="shared" si="2"/>
        <v>178114818.46959177</v>
      </c>
      <c r="S24" s="21"/>
      <c r="U24" s="2">
        <v>41730</v>
      </c>
      <c r="V24" s="8">
        <f t="shared" si="12"/>
        <v>543.5</v>
      </c>
      <c r="W24" s="8">
        <f t="shared" si="13"/>
        <v>295392.25</v>
      </c>
      <c r="X24" s="8">
        <f t="shared" si="14"/>
        <v>0</v>
      </c>
      <c r="Y24" s="7">
        <v>16</v>
      </c>
      <c r="Z24" s="7">
        <v>0</v>
      </c>
      <c r="AA24" s="7">
        <v>0</v>
      </c>
      <c r="AB24" s="7">
        <v>0</v>
      </c>
      <c r="AC24" s="7">
        <v>1</v>
      </c>
      <c r="AD24" s="7">
        <v>0</v>
      </c>
      <c r="AE24" s="7">
        <v>0</v>
      </c>
      <c r="AF24" s="7">
        <v>0</v>
      </c>
      <c r="AG24" s="7">
        <v>0</v>
      </c>
      <c r="AH24" s="7">
        <v>0</v>
      </c>
      <c r="AI24" s="7">
        <v>0</v>
      </c>
      <c r="AJ24" s="7">
        <v>0</v>
      </c>
      <c r="AK24" s="8">
        <f t="shared" si="4"/>
        <v>837.23993660855785</v>
      </c>
      <c r="AM24" s="17" t="s">
        <v>40</v>
      </c>
      <c r="AN24" s="17">
        <v>754.81823699999472</v>
      </c>
      <c r="AO24" s="17">
        <v>29.214253432201698</v>
      </c>
      <c r="AP24" s="17">
        <v>25.837327616525325</v>
      </c>
      <c r="AQ24" s="17">
        <v>4.6288417222657034E-47</v>
      </c>
      <c r="AR24" s="17">
        <v>696.88527613573262</v>
      </c>
      <c r="AS24" s="17">
        <v>812.75119786425682</v>
      </c>
      <c r="AT24" s="17">
        <v>696.88527613573262</v>
      </c>
      <c r="AU24" s="17">
        <v>812.75119786425682</v>
      </c>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row>
    <row r="25" spans="1:78">
      <c r="A25" s="2">
        <v>41395</v>
      </c>
      <c r="B25" s="8">
        <f t="shared" si="16"/>
        <v>290.02499999999998</v>
      </c>
      <c r="C25" s="8">
        <f t="shared" si="16"/>
        <v>84114.500624999986</v>
      </c>
      <c r="D25" s="8">
        <f t="shared" si="16"/>
        <v>14.95</v>
      </c>
      <c r="E25" s="8">
        <v>279.5</v>
      </c>
      <c r="F25" s="8">
        <f t="shared" si="6"/>
        <v>78120.25</v>
      </c>
      <c r="G25" s="8">
        <v>28.5</v>
      </c>
      <c r="H25" s="8">
        <f t="shared" si="7"/>
        <v>10.524999999999977</v>
      </c>
      <c r="I25" s="8">
        <f t="shared" si="1"/>
        <v>5994.250624999986</v>
      </c>
      <c r="J25" s="8">
        <f t="shared" si="1"/>
        <v>-13.55</v>
      </c>
      <c r="K25" s="9">
        <v>203175</v>
      </c>
      <c r="L25" s="9">
        <v>172071900</v>
      </c>
      <c r="M25" s="9">
        <v>-9632370</v>
      </c>
      <c r="N25" s="9">
        <f t="shared" si="8"/>
        <v>162439530</v>
      </c>
      <c r="O25" s="9">
        <f t="shared" si="9"/>
        <v>799.50550018457</v>
      </c>
      <c r="P25" s="8">
        <f t="shared" si="10"/>
        <v>-7.6033927169954332</v>
      </c>
      <c r="Q25" s="8">
        <f t="shared" si="11"/>
        <v>791.90210746757452</v>
      </c>
      <c r="R25" s="9">
        <f t="shared" si="2"/>
        <v>160894710.68472445</v>
      </c>
      <c r="S25" s="21"/>
      <c r="U25" s="2">
        <v>41760</v>
      </c>
      <c r="V25" s="8">
        <f t="shared" si="12"/>
        <v>231.5</v>
      </c>
      <c r="W25" s="8">
        <f t="shared" si="13"/>
        <v>53592.25</v>
      </c>
      <c r="X25" s="8">
        <f t="shared" si="14"/>
        <v>5</v>
      </c>
      <c r="Y25" s="7">
        <v>17</v>
      </c>
      <c r="Z25" s="7">
        <v>0</v>
      </c>
      <c r="AA25" s="7">
        <v>0</v>
      </c>
      <c r="AB25" s="7">
        <v>0</v>
      </c>
      <c r="AC25" s="7">
        <v>0</v>
      </c>
      <c r="AD25" s="7">
        <v>1</v>
      </c>
      <c r="AE25" s="7">
        <v>0</v>
      </c>
      <c r="AF25" s="7">
        <v>0</v>
      </c>
      <c r="AG25" s="7">
        <v>0</v>
      </c>
      <c r="AH25" s="7">
        <v>0</v>
      </c>
      <c r="AI25" s="7">
        <v>0</v>
      </c>
      <c r="AJ25" s="7">
        <v>0</v>
      </c>
      <c r="AK25" s="8">
        <f t="shared" si="4"/>
        <v>771.50145711500977</v>
      </c>
      <c r="AM25" s="17" t="s">
        <v>4</v>
      </c>
      <c r="AN25" s="17">
        <v>0.40430860007938274</v>
      </c>
      <c r="AO25" s="17">
        <v>8.2640284135231265E-2</v>
      </c>
      <c r="AP25" s="17">
        <v>4.8923912146499697</v>
      </c>
      <c r="AQ25" s="17">
        <v>3.6497277090458194E-6</v>
      </c>
      <c r="AR25" s="17">
        <v>0.24042981543994116</v>
      </c>
      <c r="AS25" s="17">
        <v>0.56818738471882435</v>
      </c>
      <c r="AT25" s="17">
        <v>0.24042981543994116</v>
      </c>
      <c r="AU25" s="17">
        <v>0.56818738471882435</v>
      </c>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row>
    <row r="26" spans="1:78">
      <c r="A26" s="2">
        <v>41426</v>
      </c>
      <c r="B26" s="8">
        <f t="shared" si="16"/>
        <v>126.95</v>
      </c>
      <c r="C26" s="8">
        <f t="shared" si="16"/>
        <v>16116.302500000002</v>
      </c>
      <c r="D26" s="8">
        <f t="shared" si="16"/>
        <v>68</v>
      </c>
      <c r="E26" s="8">
        <v>144.5</v>
      </c>
      <c r="F26" s="8">
        <f t="shared" si="6"/>
        <v>20880.25</v>
      </c>
      <c r="G26" s="8">
        <v>45.5</v>
      </c>
      <c r="H26" s="8">
        <f t="shared" si="7"/>
        <v>-17.549999999999997</v>
      </c>
      <c r="I26" s="8">
        <f t="shared" si="1"/>
        <v>-4763.9474999999984</v>
      </c>
      <c r="J26" s="8">
        <f t="shared" si="1"/>
        <v>22.5</v>
      </c>
      <c r="K26" s="9">
        <v>203020</v>
      </c>
      <c r="L26" s="9">
        <v>157011387</v>
      </c>
      <c r="M26" s="9">
        <v>-12101977</v>
      </c>
      <c r="N26" s="9">
        <f t="shared" si="8"/>
        <v>144909410</v>
      </c>
      <c r="O26" s="9">
        <f t="shared" si="9"/>
        <v>713.76913604570973</v>
      </c>
      <c r="P26" s="8">
        <f t="shared" si="10"/>
        <v>12.970976800019267</v>
      </c>
      <c r="Q26" s="8">
        <f t="shared" si="11"/>
        <v>726.74011284572896</v>
      </c>
      <c r="R26" s="9">
        <f t="shared" si="2"/>
        <v>147542777.7099399</v>
      </c>
      <c r="S26" s="21"/>
      <c r="U26" s="2">
        <v>41791</v>
      </c>
      <c r="V26" s="8">
        <f t="shared" si="12"/>
        <v>112</v>
      </c>
      <c r="W26" s="8">
        <f t="shared" si="13"/>
        <v>12544</v>
      </c>
      <c r="X26" s="8">
        <f t="shared" si="14"/>
        <v>13.5</v>
      </c>
      <c r="Y26" s="7">
        <v>18</v>
      </c>
      <c r="Z26" s="7">
        <v>0</v>
      </c>
      <c r="AA26" s="7">
        <v>0</v>
      </c>
      <c r="AB26" s="7">
        <v>0</v>
      </c>
      <c r="AC26" s="7">
        <v>0</v>
      </c>
      <c r="AD26" s="7">
        <v>0</v>
      </c>
      <c r="AE26" s="7">
        <v>1</v>
      </c>
      <c r="AF26" s="7">
        <v>0</v>
      </c>
      <c r="AG26" s="7">
        <v>0</v>
      </c>
      <c r="AH26" s="7">
        <v>0</v>
      </c>
      <c r="AI26" s="7">
        <v>0</v>
      </c>
      <c r="AJ26" s="7">
        <v>0</v>
      </c>
      <c r="AK26" s="8">
        <f t="shared" si="4"/>
        <v>673.28442498654795</v>
      </c>
      <c r="AM26" s="17" t="s">
        <v>5</v>
      </c>
      <c r="AN26" s="17">
        <v>7.225151314162092E-5</v>
      </c>
      <c r="AO26" s="17">
        <v>5.8401946105010239E-5</v>
      </c>
      <c r="AP26" s="17">
        <v>1.2371422180300007</v>
      </c>
      <c r="AQ26" s="17">
        <v>0.2188204409899768</v>
      </c>
      <c r="AR26" s="17">
        <v>-4.3561737604294644E-5</v>
      </c>
      <c r="AS26" s="17">
        <v>1.880647638875365E-4</v>
      </c>
      <c r="AT26" s="17">
        <v>-4.3561737604294644E-5</v>
      </c>
      <c r="AU26" s="17">
        <v>1.880647638875365E-4</v>
      </c>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row>
    <row r="27" spans="1:78">
      <c r="A27" s="2">
        <v>41456</v>
      </c>
      <c r="B27" s="8">
        <f t="shared" si="16"/>
        <v>14.1</v>
      </c>
      <c r="C27" s="8">
        <f t="shared" si="16"/>
        <v>198.81</v>
      </c>
      <c r="D27" s="8">
        <f t="shared" si="16"/>
        <v>240.05</v>
      </c>
      <c r="E27" s="8">
        <v>0</v>
      </c>
      <c r="F27" s="8">
        <f t="shared" si="6"/>
        <v>0</v>
      </c>
      <c r="G27" s="8">
        <v>277</v>
      </c>
      <c r="H27" s="8">
        <f t="shared" si="7"/>
        <v>14.1</v>
      </c>
      <c r="I27" s="8">
        <f t="shared" si="1"/>
        <v>198.81</v>
      </c>
      <c r="J27" s="8">
        <f t="shared" si="1"/>
        <v>-36.949999999999989</v>
      </c>
      <c r="K27" s="9">
        <v>203480</v>
      </c>
      <c r="L27" s="9">
        <v>164579426</v>
      </c>
      <c r="M27" s="9">
        <v>26900491</v>
      </c>
      <c r="N27" s="9">
        <f t="shared" si="8"/>
        <v>191479917</v>
      </c>
      <c r="O27" s="9">
        <f t="shared" si="9"/>
        <v>941.0257371731866</v>
      </c>
      <c r="P27" s="8">
        <f t="shared" si="10"/>
        <v>-27.803945778877555</v>
      </c>
      <c r="Q27" s="8">
        <f t="shared" si="11"/>
        <v>913.22179139430909</v>
      </c>
      <c r="R27" s="9">
        <f t="shared" si="2"/>
        <v>185822370.11291403</v>
      </c>
      <c r="S27" s="21"/>
      <c r="U27" s="2">
        <v>41821</v>
      </c>
      <c r="V27" s="8">
        <f t="shared" si="12"/>
        <v>7.5</v>
      </c>
      <c r="W27" s="8">
        <f t="shared" si="13"/>
        <v>56.25</v>
      </c>
      <c r="X27" s="8">
        <f t="shared" si="14"/>
        <v>339.5</v>
      </c>
      <c r="Y27" s="7">
        <v>19</v>
      </c>
      <c r="Z27" s="7">
        <v>0</v>
      </c>
      <c r="AA27" s="7">
        <v>0</v>
      </c>
      <c r="AB27" s="7">
        <v>0</v>
      </c>
      <c r="AC27" s="7">
        <v>0</v>
      </c>
      <c r="AD27" s="7">
        <v>0</v>
      </c>
      <c r="AE27" s="7">
        <v>0</v>
      </c>
      <c r="AF27" s="7">
        <v>1</v>
      </c>
      <c r="AG27" s="7">
        <v>0</v>
      </c>
      <c r="AH27" s="7">
        <v>0</v>
      </c>
      <c r="AI27" s="7">
        <v>0</v>
      </c>
      <c r="AJ27" s="7">
        <v>0</v>
      </c>
      <c r="AK27" s="8">
        <f t="shared" si="4"/>
        <v>920.44144610055378</v>
      </c>
      <c r="AM27" s="17" t="s">
        <v>6</v>
      </c>
      <c r="AN27" s="17">
        <v>0.90714645096954116</v>
      </c>
      <c r="AO27" s="17">
        <v>0.11027205790049439</v>
      </c>
      <c r="AP27" s="17">
        <v>8.2264398456054764</v>
      </c>
      <c r="AQ27" s="17">
        <v>5.8815276515594826E-13</v>
      </c>
      <c r="AR27" s="17">
        <v>0.68847282203027416</v>
      </c>
      <c r="AS27" s="17">
        <v>1.1258200799088081</v>
      </c>
      <c r="AT27" s="17">
        <v>0.68847282203027416</v>
      </c>
      <c r="AU27" s="17">
        <v>1.1258200799088081</v>
      </c>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row>
    <row r="28" spans="1:78">
      <c r="A28" s="2">
        <v>41487</v>
      </c>
      <c r="B28" s="8">
        <f t="shared" si="16"/>
        <v>19.350000000000001</v>
      </c>
      <c r="C28" s="8">
        <f t="shared" si="16"/>
        <v>374.42250000000007</v>
      </c>
      <c r="D28" s="8">
        <f t="shared" si="16"/>
        <v>204.95</v>
      </c>
      <c r="E28" s="8">
        <v>7</v>
      </c>
      <c r="F28" s="8">
        <f t="shared" si="6"/>
        <v>49</v>
      </c>
      <c r="G28" s="8">
        <v>230.5</v>
      </c>
      <c r="H28" s="8">
        <f t="shared" si="7"/>
        <v>12.350000000000001</v>
      </c>
      <c r="I28" s="8">
        <f t="shared" si="1"/>
        <v>325.42250000000007</v>
      </c>
      <c r="J28" s="8">
        <f t="shared" si="1"/>
        <v>-25.550000000000011</v>
      </c>
      <c r="K28" s="9">
        <v>203238</v>
      </c>
      <c r="L28" s="9">
        <v>189032850</v>
      </c>
      <c r="M28" s="9">
        <v>12985147</v>
      </c>
      <c r="N28" s="9">
        <f t="shared" si="8"/>
        <v>202017997</v>
      </c>
      <c r="O28" s="9">
        <f t="shared" si="9"/>
        <v>993.99717080467235</v>
      </c>
      <c r="P28" s="8">
        <f t="shared" si="10"/>
        <v>-18.16086834325608</v>
      </c>
      <c r="Q28" s="8">
        <f t="shared" si="11"/>
        <v>975.83630246141627</v>
      </c>
      <c r="R28" s="9">
        <f t="shared" si="2"/>
        <v>198327018.43965331</v>
      </c>
      <c r="S28" s="21"/>
      <c r="U28" s="2">
        <v>41852</v>
      </c>
      <c r="V28" s="8">
        <f t="shared" si="12"/>
        <v>6</v>
      </c>
      <c r="W28" s="8">
        <f t="shared" si="13"/>
        <v>36</v>
      </c>
      <c r="X28" s="8">
        <f t="shared" si="14"/>
        <v>230</v>
      </c>
      <c r="Y28" s="7">
        <v>20</v>
      </c>
      <c r="Z28" s="7">
        <v>0</v>
      </c>
      <c r="AA28" s="7">
        <v>0</v>
      </c>
      <c r="AB28" s="7">
        <v>0</v>
      </c>
      <c r="AC28" s="7">
        <v>0</v>
      </c>
      <c r="AD28" s="7">
        <v>0</v>
      </c>
      <c r="AE28" s="7">
        <v>0</v>
      </c>
      <c r="AF28" s="7">
        <v>0</v>
      </c>
      <c r="AG28" s="7">
        <v>0</v>
      </c>
      <c r="AH28" s="7">
        <v>0</v>
      </c>
      <c r="AI28" s="7">
        <v>0</v>
      </c>
      <c r="AJ28" s="7">
        <v>0</v>
      </c>
      <c r="AK28" s="8">
        <f t="shared" si="4"/>
        <v>966.46359377287592</v>
      </c>
      <c r="AM28" s="17" t="s">
        <v>53</v>
      </c>
      <c r="AN28" s="17">
        <v>-0.32891176740872741</v>
      </c>
      <c r="AO28" s="17">
        <v>0.1128345008823675</v>
      </c>
      <c r="AP28" s="17">
        <v>-2.9149928863657162</v>
      </c>
      <c r="AQ28" s="17">
        <v>4.3563704377468119E-3</v>
      </c>
      <c r="AR28" s="17">
        <v>-0.55266681694052355</v>
      </c>
      <c r="AS28" s="17">
        <v>-0.1051567178769312</v>
      </c>
      <c r="AT28" s="17">
        <v>-0.55266681694052355</v>
      </c>
      <c r="AU28" s="17">
        <v>-0.1051567178769312</v>
      </c>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row>
    <row r="29" spans="1:78">
      <c r="A29" s="2">
        <v>41518</v>
      </c>
      <c r="B29" s="8">
        <f t="shared" si="16"/>
        <v>152.32499999999999</v>
      </c>
      <c r="C29" s="8">
        <f t="shared" si="16"/>
        <v>23202.905624999996</v>
      </c>
      <c r="D29" s="8">
        <f t="shared" si="16"/>
        <v>43.875</v>
      </c>
      <c r="E29" s="8">
        <v>164.5</v>
      </c>
      <c r="F29" s="8">
        <f t="shared" si="6"/>
        <v>27060.25</v>
      </c>
      <c r="G29" s="8">
        <v>106</v>
      </c>
      <c r="H29" s="8">
        <f t="shared" si="7"/>
        <v>-12.175000000000011</v>
      </c>
      <c r="I29" s="8">
        <f t="shared" si="1"/>
        <v>-3857.3443750000042</v>
      </c>
      <c r="J29" s="8">
        <f t="shared" si="1"/>
        <v>-62.125</v>
      </c>
      <c r="K29" s="9">
        <v>204034</v>
      </c>
      <c r="L29" s="9">
        <v>178737558</v>
      </c>
      <c r="M29" s="9">
        <v>-25768994</v>
      </c>
      <c r="N29" s="9">
        <f t="shared" si="8"/>
        <v>152968564</v>
      </c>
      <c r="O29" s="9">
        <f t="shared" si="9"/>
        <v>749.72094846937273</v>
      </c>
      <c r="P29" s="8">
        <f t="shared" si="10"/>
        <v>-61.557629440251304</v>
      </c>
      <c r="Q29" s="8">
        <f t="shared" si="11"/>
        <v>688.16331902912145</v>
      </c>
      <c r="R29" s="9">
        <f t="shared" si="2"/>
        <v>140408714.63478777</v>
      </c>
      <c r="S29" s="21"/>
      <c r="U29" s="2">
        <v>41883</v>
      </c>
      <c r="V29" s="8">
        <f t="shared" si="12"/>
        <v>100</v>
      </c>
      <c r="W29" s="8">
        <f t="shared" si="13"/>
        <v>10000</v>
      </c>
      <c r="X29" s="8">
        <f t="shared" si="14"/>
        <v>42.5</v>
      </c>
      <c r="Y29" s="7">
        <v>21</v>
      </c>
      <c r="Z29" s="7">
        <v>0</v>
      </c>
      <c r="AA29" s="7">
        <v>0</v>
      </c>
      <c r="AB29" s="7">
        <v>0</v>
      </c>
      <c r="AC29" s="7">
        <v>0</v>
      </c>
      <c r="AD29" s="7">
        <v>0</v>
      </c>
      <c r="AE29" s="7">
        <v>0</v>
      </c>
      <c r="AF29" s="7">
        <v>0</v>
      </c>
      <c r="AG29" s="7">
        <v>1</v>
      </c>
      <c r="AH29" s="7">
        <v>0</v>
      </c>
      <c r="AI29" s="7">
        <v>0</v>
      </c>
      <c r="AJ29" s="7">
        <v>0</v>
      </c>
      <c r="AK29" s="8">
        <f t="shared" si="4"/>
        <v>720.6181088769481</v>
      </c>
      <c r="AM29" s="17" t="s">
        <v>18</v>
      </c>
      <c r="AN29" s="17">
        <v>61.726857510856156</v>
      </c>
      <c r="AO29" s="17">
        <v>18.856528290685993</v>
      </c>
      <c r="AP29" s="17">
        <v>3.2735006444078873</v>
      </c>
      <c r="AQ29" s="17">
        <v>1.4426636991459192E-3</v>
      </c>
      <c r="AR29" s="17">
        <v>24.333654291223745</v>
      </c>
      <c r="AS29" s="17">
        <v>99.120060730488575</v>
      </c>
      <c r="AT29" s="17">
        <v>24.333654291223745</v>
      </c>
      <c r="AU29" s="17">
        <v>99.120060730488575</v>
      </c>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row>
    <row r="30" spans="1:78">
      <c r="A30" s="2">
        <v>41548</v>
      </c>
      <c r="B30" s="8">
        <f t="shared" si="16"/>
        <v>510.4</v>
      </c>
      <c r="C30" s="8">
        <f t="shared" si="16"/>
        <v>260508.15999999997</v>
      </c>
      <c r="D30" s="8">
        <f t="shared" si="16"/>
        <v>0.65</v>
      </c>
      <c r="E30" s="8">
        <v>599</v>
      </c>
      <c r="F30" s="8">
        <f t="shared" si="6"/>
        <v>358801</v>
      </c>
      <c r="G30" s="8">
        <v>0</v>
      </c>
      <c r="H30" s="8">
        <f t="shared" si="7"/>
        <v>-88.600000000000023</v>
      </c>
      <c r="I30" s="8">
        <f t="shared" si="1"/>
        <v>-98292.840000000026</v>
      </c>
      <c r="J30" s="8">
        <f t="shared" si="1"/>
        <v>0.65</v>
      </c>
      <c r="K30" s="9">
        <v>204563</v>
      </c>
      <c r="L30" s="9">
        <v>172515690</v>
      </c>
      <c r="M30" s="9">
        <v>5552393</v>
      </c>
      <c r="N30" s="9">
        <f t="shared" si="8"/>
        <v>178068083</v>
      </c>
      <c r="O30" s="9">
        <f t="shared" si="9"/>
        <v>870.48040456974138</v>
      </c>
      <c r="P30" s="8">
        <f t="shared" si="10"/>
        <v>-42.333903194890361</v>
      </c>
      <c r="Q30" s="8">
        <f t="shared" si="11"/>
        <v>828.14650137485103</v>
      </c>
      <c r="R30" s="9">
        <f t="shared" si="2"/>
        <v>169408132.76074365</v>
      </c>
      <c r="S30" s="21"/>
      <c r="U30" s="2">
        <v>41913</v>
      </c>
      <c r="V30" s="8">
        <f t="shared" si="12"/>
        <v>363</v>
      </c>
      <c r="W30" s="8">
        <f t="shared" si="13"/>
        <v>131769</v>
      </c>
      <c r="X30" s="8">
        <f t="shared" si="14"/>
        <v>0.5</v>
      </c>
      <c r="Y30" s="7">
        <v>22</v>
      </c>
      <c r="Z30" s="7">
        <v>0</v>
      </c>
      <c r="AA30" s="7">
        <v>0</v>
      </c>
      <c r="AB30" s="7">
        <v>0</v>
      </c>
      <c r="AC30" s="7">
        <v>0</v>
      </c>
      <c r="AD30" s="7">
        <v>0</v>
      </c>
      <c r="AE30" s="7">
        <v>0</v>
      </c>
      <c r="AF30" s="7">
        <v>0</v>
      </c>
      <c r="AG30" s="7">
        <v>0</v>
      </c>
      <c r="AH30" s="7">
        <v>1</v>
      </c>
      <c r="AI30" s="7">
        <v>0</v>
      </c>
      <c r="AJ30" s="7">
        <v>0</v>
      </c>
      <c r="AK30" s="8">
        <f t="shared" si="4"/>
        <v>730.39859492271592</v>
      </c>
      <c r="AM30" s="17" t="s">
        <v>19</v>
      </c>
      <c r="AN30" s="17">
        <v>-55.637386797639607</v>
      </c>
      <c r="AO30" s="17">
        <v>20.672776727359029</v>
      </c>
      <c r="AP30" s="17">
        <v>-2.6913359308915319</v>
      </c>
      <c r="AQ30" s="17">
        <v>8.2943548554314916E-3</v>
      </c>
      <c r="AR30" s="17">
        <v>-96.632278824612058</v>
      </c>
      <c r="AS30" s="17">
        <v>-14.642494770667156</v>
      </c>
      <c r="AT30" s="17">
        <v>-96.632278824612058</v>
      </c>
      <c r="AU30" s="17">
        <v>-14.642494770667156</v>
      </c>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row>
    <row r="31" spans="1:78">
      <c r="A31" s="2">
        <v>41579</v>
      </c>
      <c r="B31" s="8">
        <f t="shared" si="16"/>
        <v>874.97500000000002</v>
      </c>
      <c r="C31" s="8">
        <f t="shared" si="16"/>
        <v>765581.25062499999</v>
      </c>
      <c r="D31" s="8">
        <f t="shared" si="16"/>
        <v>0</v>
      </c>
      <c r="E31" s="8">
        <v>906.5</v>
      </c>
      <c r="F31" s="8">
        <f t="shared" si="6"/>
        <v>821742.25</v>
      </c>
      <c r="G31" s="8">
        <v>0</v>
      </c>
      <c r="H31" s="8">
        <f t="shared" si="7"/>
        <v>-31.524999999999977</v>
      </c>
      <c r="I31" s="8">
        <f t="shared" si="1"/>
        <v>-56160.999375000014</v>
      </c>
      <c r="J31" s="8">
        <f t="shared" si="1"/>
        <v>0</v>
      </c>
      <c r="K31" s="9">
        <v>205004</v>
      </c>
      <c r="L31" s="9">
        <v>182389212</v>
      </c>
      <c r="M31" s="9">
        <v>31259449</v>
      </c>
      <c r="N31" s="9">
        <f t="shared" si="8"/>
        <v>213648661</v>
      </c>
      <c r="O31" s="9">
        <f t="shared" si="9"/>
        <v>1042.168255253556</v>
      </c>
      <c r="P31" s="8">
        <f t="shared" si="10"/>
        <v>-16.803545801891911</v>
      </c>
      <c r="Q31" s="8">
        <f t="shared" si="11"/>
        <v>1025.3647094516641</v>
      </c>
      <c r="R31" s="9">
        <f t="shared" si="2"/>
        <v>210203866.89642894</v>
      </c>
      <c r="S31" s="21"/>
      <c r="U31" s="2">
        <v>41944</v>
      </c>
      <c r="V31" s="8">
        <f t="shared" si="12"/>
        <v>914.5</v>
      </c>
      <c r="W31" s="8">
        <f t="shared" si="13"/>
        <v>836310.25</v>
      </c>
      <c r="X31" s="8">
        <f t="shared" si="14"/>
        <v>0</v>
      </c>
      <c r="Y31" s="7">
        <v>23</v>
      </c>
      <c r="Z31" s="7">
        <v>0</v>
      </c>
      <c r="AA31" s="7">
        <v>0</v>
      </c>
      <c r="AB31" s="7">
        <v>0</v>
      </c>
      <c r="AC31" s="7">
        <v>0</v>
      </c>
      <c r="AD31" s="7">
        <v>0</v>
      </c>
      <c r="AE31" s="7">
        <v>0</v>
      </c>
      <c r="AF31" s="7">
        <v>0</v>
      </c>
      <c r="AG31" s="7">
        <v>0</v>
      </c>
      <c r="AH31" s="7">
        <v>0</v>
      </c>
      <c r="AI31" s="7">
        <v>1</v>
      </c>
      <c r="AJ31" s="7">
        <v>0</v>
      </c>
      <c r="AK31" s="8">
        <f t="shared" si="4"/>
        <v>1024.6884685660148</v>
      </c>
      <c r="AM31" s="17" t="s">
        <v>20</v>
      </c>
      <c r="AN31" s="17">
        <v>-79.609192602707722</v>
      </c>
      <c r="AO31" s="17">
        <v>23.06277634943833</v>
      </c>
      <c r="AP31" s="17">
        <v>-3.4518477479250462</v>
      </c>
      <c r="AQ31" s="17">
        <v>8.0611276947830865E-4</v>
      </c>
      <c r="AR31" s="17">
        <v>-125.34354356854536</v>
      </c>
      <c r="AS31" s="17">
        <v>-33.874841636870087</v>
      </c>
      <c r="AT31" s="17">
        <v>-125.34354356854536</v>
      </c>
      <c r="AU31" s="17">
        <v>-33.874841636870087</v>
      </c>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row>
    <row r="32" spans="1:78">
      <c r="A32" s="2">
        <v>41609</v>
      </c>
      <c r="B32" s="8">
        <f t="shared" si="16"/>
        <v>1138.7249999999999</v>
      </c>
      <c r="C32" s="8">
        <f t="shared" si="16"/>
        <v>1296694.6256249999</v>
      </c>
      <c r="D32" s="8">
        <f t="shared" si="16"/>
        <v>0</v>
      </c>
      <c r="E32" s="8">
        <v>1220</v>
      </c>
      <c r="F32" s="8">
        <f t="shared" si="6"/>
        <v>1488400</v>
      </c>
      <c r="G32" s="8">
        <v>0</v>
      </c>
      <c r="H32" s="8">
        <f t="shared" si="7"/>
        <v>-81.275000000000091</v>
      </c>
      <c r="I32" s="8">
        <f t="shared" si="1"/>
        <v>-191705.37437500013</v>
      </c>
      <c r="J32" s="8">
        <f t="shared" si="1"/>
        <v>0</v>
      </c>
      <c r="K32" s="9">
        <v>205511</v>
      </c>
      <c r="L32" s="9">
        <v>262077988</v>
      </c>
      <c r="M32" s="9">
        <v>21876369</v>
      </c>
      <c r="N32" s="9">
        <f t="shared" si="8"/>
        <v>283954357</v>
      </c>
      <c r="O32" s="9">
        <f t="shared" si="9"/>
        <v>1381.6990672032155</v>
      </c>
      <c r="P32" s="8">
        <f t="shared" si="10"/>
        <v>-46.711184847426551</v>
      </c>
      <c r="Q32" s="8">
        <f t="shared" si="11"/>
        <v>1334.987882355789</v>
      </c>
      <c r="R32" s="9">
        <f t="shared" si="2"/>
        <v>274354694.69082057</v>
      </c>
      <c r="S32" s="21"/>
      <c r="U32" s="2">
        <v>41974</v>
      </c>
      <c r="V32" s="8">
        <f t="shared" si="12"/>
        <v>1001</v>
      </c>
      <c r="W32" s="8">
        <f t="shared" si="13"/>
        <v>1002001</v>
      </c>
      <c r="X32" s="8">
        <f t="shared" si="14"/>
        <v>0</v>
      </c>
      <c r="Y32" s="7">
        <v>24</v>
      </c>
      <c r="Z32" s="7">
        <v>0</v>
      </c>
      <c r="AA32" s="7">
        <v>0</v>
      </c>
      <c r="AB32" s="7">
        <v>0</v>
      </c>
      <c r="AC32" s="7">
        <v>0</v>
      </c>
      <c r="AD32" s="7">
        <v>0</v>
      </c>
      <c r="AE32" s="7">
        <v>0</v>
      </c>
      <c r="AF32" s="7">
        <v>0</v>
      </c>
      <c r="AG32" s="7">
        <v>0</v>
      </c>
      <c r="AH32" s="7">
        <v>0</v>
      </c>
      <c r="AI32" s="7">
        <v>0</v>
      </c>
      <c r="AJ32" s="7">
        <v>0</v>
      </c>
      <c r="AK32" s="8">
        <f t="shared" si="4"/>
        <v>1314.663501143061</v>
      </c>
      <c r="AM32" s="17" t="s">
        <v>21</v>
      </c>
      <c r="AN32" s="17">
        <v>-145.53956103450298</v>
      </c>
      <c r="AO32" s="17">
        <v>24.202537998760658</v>
      </c>
      <c r="AP32" s="17">
        <v>-6.0134007863950316</v>
      </c>
      <c r="AQ32" s="17">
        <v>2.7327961022344755E-8</v>
      </c>
      <c r="AR32" s="17">
        <v>-193.53410212219379</v>
      </c>
      <c r="AS32" s="17">
        <v>-97.545019946812175</v>
      </c>
      <c r="AT32" s="17">
        <v>-193.53410212219379</v>
      </c>
      <c r="AU32" s="17">
        <v>-97.545019946812175</v>
      </c>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row>
    <row r="33" spans="1:82">
      <c r="A33" s="2">
        <v>41640</v>
      </c>
      <c r="B33" s="8">
        <f t="shared" si="16"/>
        <v>1095.1500000000001</v>
      </c>
      <c r="C33" s="8">
        <f t="shared" si="16"/>
        <v>1199353.5225000002</v>
      </c>
      <c r="D33" s="8">
        <f t="shared" si="16"/>
        <v>0</v>
      </c>
      <c r="E33" s="8">
        <v>1040</v>
      </c>
      <c r="F33" s="8">
        <f t="shared" si="6"/>
        <v>1081600</v>
      </c>
      <c r="G33" s="8">
        <v>0</v>
      </c>
      <c r="H33" s="8">
        <f t="shared" si="7"/>
        <v>55.150000000000091</v>
      </c>
      <c r="I33" s="8">
        <f t="shared" si="1"/>
        <v>117753.5225000002</v>
      </c>
      <c r="J33" s="8">
        <f t="shared" si="1"/>
        <v>0</v>
      </c>
      <c r="K33" s="9">
        <v>205535</v>
      </c>
      <c r="L33" s="9">
        <v>289886480</v>
      </c>
      <c r="M33" s="9">
        <v>-8629013</v>
      </c>
      <c r="N33" s="9">
        <f t="shared" si="8"/>
        <v>281257467</v>
      </c>
      <c r="O33" s="9">
        <f t="shared" si="9"/>
        <v>1368.4164108302723</v>
      </c>
      <c r="P33" s="8">
        <f t="shared" si="10"/>
        <v>30.805489472758914</v>
      </c>
      <c r="Q33" s="8">
        <f t="shared" si="11"/>
        <v>1399.2219003030311</v>
      </c>
      <c r="R33" s="9">
        <f t="shared" si="2"/>
        <v>287589073.2787835</v>
      </c>
      <c r="S33" s="21"/>
      <c r="U33" s="2">
        <v>42005</v>
      </c>
      <c r="V33" s="8">
        <f t="shared" si="12"/>
        <v>1058</v>
      </c>
      <c r="W33" s="8">
        <f t="shared" si="13"/>
        <v>1119364</v>
      </c>
      <c r="X33" s="8">
        <f t="shared" si="14"/>
        <v>0</v>
      </c>
      <c r="Y33" s="7">
        <v>25</v>
      </c>
      <c r="Z33" s="7">
        <v>1</v>
      </c>
      <c r="AA33" s="7">
        <v>0</v>
      </c>
      <c r="AB33" s="7">
        <v>0</v>
      </c>
      <c r="AC33" s="7">
        <v>0</v>
      </c>
      <c r="AD33" s="7">
        <v>0</v>
      </c>
      <c r="AE33" s="7">
        <v>0</v>
      </c>
      <c r="AF33" s="7">
        <v>0</v>
      </c>
      <c r="AG33" s="7">
        <v>0</v>
      </c>
      <c r="AH33" s="7">
        <v>0</v>
      </c>
      <c r="AI33" s="7">
        <v>0</v>
      </c>
      <c r="AJ33" s="7">
        <v>0</v>
      </c>
      <c r="AK33" s="8">
        <f t="shared" si="4"/>
        <v>1322.0875723254658</v>
      </c>
      <c r="AM33" s="17" t="s">
        <v>22</v>
      </c>
      <c r="AN33" s="17">
        <v>-121.19229436752407</v>
      </c>
      <c r="AO33" s="17">
        <v>23.94022944013054</v>
      </c>
      <c r="AP33" s="17">
        <v>-5.0622862521263805</v>
      </c>
      <c r="AQ33" s="17">
        <v>1.7976141648140148E-6</v>
      </c>
      <c r="AR33" s="17">
        <v>-168.66666773993347</v>
      </c>
      <c r="AS33" s="17">
        <v>-73.717920995114653</v>
      </c>
      <c r="AT33" s="17">
        <v>-168.66666773993347</v>
      </c>
      <c r="AU33" s="17">
        <v>-73.717920995114653</v>
      </c>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row>
    <row r="34" spans="1:82">
      <c r="A34" s="2">
        <v>41671</v>
      </c>
      <c r="B34" s="8">
        <f t="shared" si="16"/>
        <v>932.76424999999995</v>
      </c>
      <c r="C34" s="8">
        <f t="shared" si="16"/>
        <v>870049.14607806236</v>
      </c>
      <c r="D34" s="8">
        <f t="shared" si="16"/>
        <v>0</v>
      </c>
      <c r="E34" s="8">
        <v>1091.5</v>
      </c>
      <c r="F34" s="8">
        <f t="shared" si="6"/>
        <v>1191372.25</v>
      </c>
      <c r="G34" s="8">
        <v>0</v>
      </c>
      <c r="H34" s="8">
        <f t="shared" si="7"/>
        <v>-158.73575000000005</v>
      </c>
      <c r="I34" s="8">
        <f t="shared" si="1"/>
        <v>-321323.10392193764</v>
      </c>
      <c r="J34" s="8">
        <f t="shared" si="1"/>
        <v>0</v>
      </c>
      <c r="K34" s="9">
        <v>205719</v>
      </c>
      <c r="L34" s="9">
        <v>265521283</v>
      </c>
      <c r="M34" s="9">
        <v>-13249697</v>
      </c>
      <c r="N34" s="9">
        <f t="shared" si="8"/>
        <v>252271586</v>
      </c>
      <c r="O34" s="9">
        <f t="shared" si="9"/>
        <v>1226.2921071947658</v>
      </c>
      <c r="P34" s="8">
        <f t="shared" si="10"/>
        <v>-87.394309330773197</v>
      </c>
      <c r="Q34" s="8">
        <f t="shared" si="11"/>
        <v>1138.8977978639925</v>
      </c>
      <c r="R34" s="9">
        <f t="shared" si="2"/>
        <v>234292916.07878268</v>
      </c>
      <c r="S34" s="21"/>
      <c r="U34" s="2">
        <v>42036</v>
      </c>
      <c r="V34" s="8">
        <f t="shared" si="12"/>
        <v>724</v>
      </c>
      <c r="W34" s="8">
        <f t="shared" si="13"/>
        <v>524176</v>
      </c>
      <c r="X34" s="8">
        <f t="shared" si="14"/>
        <v>0</v>
      </c>
      <c r="Y34" s="7">
        <v>26</v>
      </c>
      <c r="Z34" s="7">
        <v>0</v>
      </c>
      <c r="AA34" s="7">
        <v>1</v>
      </c>
      <c r="AB34" s="7">
        <v>0</v>
      </c>
      <c r="AC34" s="7">
        <v>0</v>
      </c>
      <c r="AD34" s="7">
        <v>0</v>
      </c>
      <c r="AE34" s="7">
        <v>0</v>
      </c>
      <c r="AF34" s="7">
        <v>0</v>
      </c>
      <c r="AG34" s="7">
        <v>0</v>
      </c>
      <c r="AH34" s="7">
        <v>0</v>
      </c>
      <c r="AI34" s="7">
        <v>0</v>
      </c>
      <c r="AJ34" s="7">
        <v>0</v>
      </c>
      <c r="AK34" s="8">
        <f t="shared" si="4"/>
        <v>1083.5900185018647</v>
      </c>
      <c r="AM34" s="17" t="s">
        <v>23</v>
      </c>
      <c r="AN34" s="17">
        <v>-133.60851051973083</v>
      </c>
      <c r="AO34" s="17">
        <v>21.31721549957858</v>
      </c>
      <c r="AP34" s="17">
        <v>-6.2676342753288834</v>
      </c>
      <c r="AQ34" s="17">
        <v>8.446848923000006E-9</v>
      </c>
      <c r="AR34" s="17">
        <v>-175.88134881553574</v>
      </c>
      <c r="AS34" s="17">
        <v>-91.335672223925911</v>
      </c>
      <c r="AT34" s="17">
        <v>-175.88134881553574</v>
      </c>
      <c r="AU34" s="17">
        <v>-91.335672223925911</v>
      </c>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row>
    <row r="35" spans="1:82">
      <c r="A35" s="2">
        <v>41699</v>
      </c>
      <c r="B35" s="8">
        <f t="shared" si="16"/>
        <v>767.35</v>
      </c>
      <c r="C35" s="8">
        <f t="shared" si="16"/>
        <v>588826.02250000008</v>
      </c>
      <c r="D35" s="8">
        <f t="shared" si="16"/>
        <v>0</v>
      </c>
      <c r="E35" s="8">
        <v>786.5</v>
      </c>
      <c r="F35" s="8">
        <f t="shared" si="6"/>
        <v>618582.25</v>
      </c>
      <c r="G35" s="8">
        <v>0</v>
      </c>
      <c r="H35" s="8">
        <f t="shared" si="7"/>
        <v>-19.149999999999977</v>
      </c>
      <c r="I35" s="8">
        <f t="shared" si="1"/>
        <v>-29756.227499999921</v>
      </c>
      <c r="J35" s="8">
        <f t="shared" si="1"/>
        <v>0</v>
      </c>
      <c r="K35" s="9">
        <v>205498</v>
      </c>
      <c r="L35" s="9">
        <v>243798239</v>
      </c>
      <c r="M35" s="9">
        <v>-15167724</v>
      </c>
      <c r="N35" s="9">
        <f t="shared" si="8"/>
        <v>228630515</v>
      </c>
      <c r="O35" s="9">
        <f t="shared" si="9"/>
        <v>1112.5680785214454</v>
      </c>
      <c r="P35" s="8">
        <f t="shared" si="10"/>
        <v>-9.8924421537814773</v>
      </c>
      <c r="Q35" s="8">
        <f t="shared" si="11"/>
        <v>1102.6756363676639</v>
      </c>
      <c r="R35" s="9">
        <f t="shared" si="2"/>
        <v>226597637.92228219</v>
      </c>
      <c r="S35" s="21"/>
      <c r="U35" s="2">
        <v>42064</v>
      </c>
      <c r="V35" s="8">
        <f t="shared" si="12"/>
        <v>604.5</v>
      </c>
      <c r="W35" s="8">
        <f t="shared" si="13"/>
        <v>365420.25</v>
      </c>
      <c r="X35" s="8">
        <f t="shared" si="14"/>
        <v>0</v>
      </c>
      <c r="Y35" s="7">
        <v>27</v>
      </c>
      <c r="Z35" s="7">
        <v>0</v>
      </c>
      <c r="AA35" s="7">
        <v>0</v>
      </c>
      <c r="AB35" s="7">
        <v>1</v>
      </c>
      <c r="AC35" s="7">
        <v>0</v>
      </c>
      <c r="AD35" s="7">
        <v>0</v>
      </c>
      <c r="AE35" s="7">
        <v>0</v>
      </c>
      <c r="AF35" s="7">
        <v>0</v>
      </c>
      <c r="AG35" s="7">
        <v>0</v>
      </c>
      <c r="AH35" s="7">
        <v>0</v>
      </c>
      <c r="AI35" s="7">
        <v>0</v>
      </c>
      <c r="AJ35" s="7">
        <v>0</v>
      </c>
      <c r="AK35" s="8">
        <f t="shared" si="4"/>
        <v>951.95891565623049</v>
      </c>
      <c r="AM35" s="17" t="s">
        <v>24</v>
      </c>
      <c r="AN35" s="17">
        <v>-49.22046875450151</v>
      </c>
      <c r="AO35" s="17">
        <v>19.132915341723873</v>
      </c>
      <c r="AP35" s="17">
        <v>-2.5725545676337451</v>
      </c>
      <c r="AQ35" s="17">
        <v>1.1506399745136993E-2</v>
      </c>
      <c r="AR35" s="17">
        <v>-87.16175786817621</v>
      </c>
      <c r="AS35" s="17">
        <v>-11.279179640826804</v>
      </c>
      <c r="AT35" s="17">
        <v>-87.16175786817621</v>
      </c>
      <c r="AU35" s="17">
        <v>-11.279179640826804</v>
      </c>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row>
    <row r="36" spans="1:82">
      <c r="A36" s="2">
        <v>41730</v>
      </c>
      <c r="B36" s="8">
        <f t="shared" si="16"/>
        <v>547.15</v>
      </c>
      <c r="C36" s="8">
        <f t="shared" si="16"/>
        <v>299373.1225</v>
      </c>
      <c r="D36" s="8">
        <f t="shared" si="16"/>
        <v>0.375</v>
      </c>
      <c r="E36" s="8">
        <v>543.5</v>
      </c>
      <c r="F36" s="8">
        <f t="shared" si="6"/>
        <v>295392.25</v>
      </c>
      <c r="G36" s="8">
        <v>0</v>
      </c>
      <c r="H36" s="8">
        <f t="shared" si="7"/>
        <v>3.6499999999999773</v>
      </c>
      <c r="I36" s="8">
        <f t="shared" si="1"/>
        <v>3980.8724999999977</v>
      </c>
      <c r="J36" s="8">
        <f t="shared" si="1"/>
        <v>0.375</v>
      </c>
      <c r="K36" s="9">
        <v>205075</v>
      </c>
      <c r="L36" s="9">
        <v>186717371</v>
      </c>
      <c r="M36" s="9">
        <v>-15020391</v>
      </c>
      <c r="N36" s="9">
        <f t="shared" si="8"/>
        <v>171696980</v>
      </c>
      <c r="O36" s="9">
        <f t="shared" si="9"/>
        <v>837.23993660855785</v>
      </c>
      <c r="P36" s="8">
        <f t="shared" si="10"/>
        <v>2.1035303711521829</v>
      </c>
      <c r="Q36" s="8">
        <f t="shared" si="11"/>
        <v>839.34346697971</v>
      </c>
      <c r="R36" s="9">
        <f t="shared" si="2"/>
        <v>172128361.49086404</v>
      </c>
      <c r="S36" s="21"/>
      <c r="U36" s="2">
        <v>42095</v>
      </c>
      <c r="V36" s="8">
        <f t="shared" si="12"/>
        <v>524.5</v>
      </c>
      <c r="W36" s="8">
        <f t="shared" si="13"/>
        <v>275100.25</v>
      </c>
      <c r="X36" s="8">
        <f t="shared" si="14"/>
        <v>0</v>
      </c>
      <c r="Y36" s="7">
        <v>28</v>
      </c>
      <c r="Z36" s="7">
        <v>0</v>
      </c>
      <c r="AA36" s="7">
        <v>0</v>
      </c>
      <c r="AB36" s="7">
        <v>0</v>
      </c>
      <c r="AC36" s="7">
        <v>1</v>
      </c>
      <c r="AD36" s="7">
        <v>0</v>
      </c>
      <c r="AE36" s="7">
        <v>0</v>
      </c>
      <c r="AF36" s="7">
        <v>0</v>
      </c>
      <c r="AG36" s="7">
        <v>0</v>
      </c>
      <c r="AH36" s="7">
        <v>0</v>
      </c>
      <c r="AI36" s="7">
        <v>0</v>
      </c>
      <c r="AJ36" s="7">
        <v>0</v>
      </c>
      <c r="AK36" s="8">
        <f t="shared" si="4"/>
        <v>842.17070999332293</v>
      </c>
      <c r="AM36" s="17" t="s">
        <v>26</v>
      </c>
      <c r="AN36" s="17">
        <v>-115.60887869030361</v>
      </c>
      <c r="AO36" s="17">
        <v>23.164774373392838</v>
      </c>
      <c r="AP36" s="17">
        <v>-4.9907189609017939</v>
      </c>
      <c r="AQ36" s="17">
        <v>2.4263678878003405E-6</v>
      </c>
      <c r="AR36" s="17">
        <v>-161.54549556527022</v>
      </c>
      <c r="AS36" s="17">
        <v>-69.672261815337009</v>
      </c>
      <c r="AT36" s="17">
        <v>-161.54549556527022</v>
      </c>
      <c r="AU36" s="17">
        <v>-69.672261815337009</v>
      </c>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row>
    <row r="37" spans="1:82">
      <c r="A37" s="2">
        <v>41760</v>
      </c>
      <c r="B37" s="8">
        <f t="shared" si="16"/>
        <v>290.02499999999998</v>
      </c>
      <c r="C37" s="8">
        <f t="shared" si="16"/>
        <v>84114.500624999986</v>
      </c>
      <c r="D37" s="8">
        <f t="shared" si="16"/>
        <v>14.95</v>
      </c>
      <c r="E37" s="8">
        <v>231.5</v>
      </c>
      <c r="F37" s="8">
        <f t="shared" si="6"/>
        <v>53592.25</v>
      </c>
      <c r="G37" s="8">
        <v>5</v>
      </c>
      <c r="H37" s="8">
        <f t="shared" si="7"/>
        <v>58.524999999999977</v>
      </c>
      <c r="I37" s="8">
        <f t="shared" si="1"/>
        <v>30522.250624999986</v>
      </c>
      <c r="J37" s="8">
        <f t="shared" si="1"/>
        <v>9.9499999999999993</v>
      </c>
      <c r="K37" s="9">
        <v>205200</v>
      </c>
      <c r="L37" s="9">
        <v>166632949</v>
      </c>
      <c r="M37" s="9">
        <v>-8320850</v>
      </c>
      <c r="N37" s="9">
        <f t="shared" si="8"/>
        <v>158312099</v>
      </c>
      <c r="O37" s="9">
        <f t="shared" si="9"/>
        <v>771.50145711500977</v>
      </c>
      <c r="P37" s="8">
        <f t="shared" si="10"/>
        <v>34.893546798936832</v>
      </c>
      <c r="Q37" s="8">
        <f t="shared" si="11"/>
        <v>806.39500391394665</v>
      </c>
      <c r="R37" s="9">
        <f t="shared" si="2"/>
        <v>165472254.80314186</v>
      </c>
      <c r="S37" s="21"/>
      <c r="U37" s="2">
        <v>42125</v>
      </c>
      <c r="V37" s="8">
        <f t="shared" si="12"/>
        <v>162.5</v>
      </c>
      <c r="W37" s="8">
        <f t="shared" si="13"/>
        <v>26406.25</v>
      </c>
      <c r="X37" s="8">
        <f t="shared" si="14"/>
        <v>29.5</v>
      </c>
      <c r="Y37" s="7">
        <v>29</v>
      </c>
      <c r="Z37" s="7">
        <v>0</v>
      </c>
      <c r="AA37" s="7">
        <v>0</v>
      </c>
      <c r="AB37" s="7">
        <v>0</v>
      </c>
      <c r="AC37" s="7">
        <v>0</v>
      </c>
      <c r="AD37" s="7">
        <v>1</v>
      </c>
      <c r="AE37" s="7">
        <v>0</v>
      </c>
      <c r="AF37" s="7">
        <v>0</v>
      </c>
      <c r="AG37" s="7">
        <v>0</v>
      </c>
      <c r="AH37" s="7">
        <v>0</v>
      </c>
      <c r="AI37" s="7">
        <v>0</v>
      </c>
      <c r="AJ37" s="7">
        <v>0</v>
      </c>
      <c r="AK37" s="8">
        <f t="shared" si="4"/>
        <v>700.22233808814758</v>
      </c>
      <c r="AM37" s="17" t="s">
        <v>27</v>
      </c>
      <c r="AN37" s="17">
        <v>-192.71118922324899</v>
      </c>
      <c r="AO37" s="17">
        <v>24.047261751884122</v>
      </c>
      <c r="AP37" s="17">
        <v>-8.013851689710572</v>
      </c>
      <c r="AQ37" s="17">
        <v>1.717626486259286E-12</v>
      </c>
      <c r="AR37" s="17">
        <v>-240.39781168641207</v>
      </c>
      <c r="AS37" s="17">
        <v>-145.02456676008592</v>
      </c>
      <c r="AT37" s="17">
        <v>-240.39781168641207</v>
      </c>
      <c r="AU37" s="17">
        <v>-145.02456676008592</v>
      </c>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row>
    <row r="38" spans="1:82">
      <c r="A38" s="2">
        <v>41791</v>
      </c>
      <c r="B38" s="8">
        <f t="shared" ref="B38:D53" si="17">B26</f>
        <v>126.95</v>
      </c>
      <c r="C38" s="8">
        <f t="shared" si="17"/>
        <v>16116.302500000002</v>
      </c>
      <c r="D38" s="8">
        <f t="shared" si="17"/>
        <v>68</v>
      </c>
      <c r="E38" s="8">
        <v>112</v>
      </c>
      <c r="F38" s="8">
        <f t="shared" si="6"/>
        <v>12544</v>
      </c>
      <c r="G38" s="8">
        <v>13.5</v>
      </c>
      <c r="H38" s="8">
        <f t="shared" si="7"/>
        <v>14.950000000000003</v>
      </c>
      <c r="I38" s="8">
        <f t="shared" si="1"/>
        <v>3572.3025000000016</v>
      </c>
      <c r="J38" s="8">
        <f t="shared" si="1"/>
        <v>54.5</v>
      </c>
      <c r="K38" s="9">
        <v>204430</v>
      </c>
      <c r="L38" s="9">
        <v>143928990</v>
      </c>
      <c r="M38" s="9">
        <v>-6289455</v>
      </c>
      <c r="N38" s="9">
        <f t="shared" si="8"/>
        <v>137639535</v>
      </c>
      <c r="O38" s="9">
        <f t="shared" si="9"/>
        <v>673.28442498654795</v>
      </c>
      <c r="P38" s="8">
        <f t="shared" si="10"/>
        <v>55.741999410051363</v>
      </c>
      <c r="Q38" s="8">
        <f t="shared" si="11"/>
        <v>729.02642439659928</v>
      </c>
      <c r="R38" s="9">
        <f t="shared" si="2"/>
        <v>149034871.9393968</v>
      </c>
      <c r="S38" s="21"/>
      <c r="U38" s="2">
        <v>42156</v>
      </c>
      <c r="V38" s="8">
        <f t="shared" si="12"/>
        <v>25.5</v>
      </c>
      <c r="W38" s="8">
        <f t="shared" si="13"/>
        <v>650.25</v>
      </c>
      <c r="X38" s="8">
        <f t="shared" si="14"/>
        <v>218.5</v>
      </c>
      <c r="Y38" s="7">
        <v>30</v>
      </c>
      <c r="Z38" s="7">
        <v>0</v>
      </c>
      <c r="AA38" s="7">
        <v>0</v>
      </c>
      <c r="AB38" s="7">
        <v>0</v>
      </c>
      <c r="AC38" s="7">
        <v>0</v>
      </c>
      <c r="AD38" s="7">
        <v>0</v>
      </c>
      <c r="AE38" s="7">
        <v>1</v>
      </c>
      <c r="AF38" s="7">
        <v>0</v>
      </c>
      <c r="AG38" s="7">
        <v>0</v>
      </c>
      <c r="AH38" s="7">
        <v>0</v>
      </c>
      <c r="AI38" s="7">
        <v>0</v>
      </c>
      <c r="AJ38" s="7">
        <v>0</v>
      </c>
      <c r="AK38" s="8">
        <f t="shared" si="4"/>
        <v>808.8855677002008</v>
      </c>
      <c r="AM38" s="17" t="s">
        <v>28</v>
      </c>
      <c r="AN38" s="17">
        <v>-123.53120635228704</v>
      </c>
      <c r="AO38" s="17">
        <v>21.563428013440795</v>
      </c>
      <c r="AP38" s="17">
        <v>-5.72873692788031</v>
      </c>
      <c r="AQ38" s="17">
        <v>9.9188281025015637E-8</v>
      </c>
      <c r="AR38" s="17">
        <v>-166.29229330257064</v>
      </c>
      <c r="AS38" s="17">
        <v>-80.770119402003445</v>
      </c>
      <c r="AT38" s="17">
        <v>-166.29229330257064</v>
      </c>
      <c r="AU38" s="17">
        <v>-80.770119402003445</v>
      </c>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row>
    <row r="39" spans="1:82" ht="15.75" thickBot="1">
      <c r="A39" s="2">
        <v>41821</v>
      </c>
      <c r="B39" s="8">
        <f t="shared" si="17"/>
        <v>14.1</v>
      </c>
      <c r="C39" s="8">
        <f t="shared" si="17"/>
        <v>198.81</v>
      </c>
      <c r="D39" s="8">
        <f t="shared" si="17"/>
        <v>240.05</v>
      </c>
      <c r="E39" s="8">
        <v>7.5</v>
      </c>
      <c r="F39" s="8">
        <f t="shared" si="6"/>
        <v>56.25</v>
      </c>
      <c r="G39" s="8">
        <v>339.5</v>
      </c>
      <c r="H39" s="8">
        <f t="shared" si="7"/>
        <v>6.6</v>
      </c>
      <c r="I39" s="8">
        <f t="shared" si="1"/>
        <v>142.56</v>
      </c>
      <c r="J39" s="8">
        <f t="shared" si="1"/>
        <v>-99.449999999999989</v>
      </c>
      <c r="K39" s="9">
        <v>204965</v>
      </c>
      <c r="L39" s="9">
        <v>156298533</v>
      </c>
      <c r="M39" s="9">
        <v>32359748</v>
      </c>
      <c r="N39" s="9">
        <f t="shared" si="8"/>
        <v>188658281</v>
      </c>
      <c r="O39" s="9">
        <f t="shared" si="9"/>
        <v>920.44144610055378</v>
      </c>
      <c r="P39" s="8">
        <f t="shared" si="10"/>
        <v>-87.536977612683458</v>
      </c>
      <c r="Q39" s="8">
        <f t="shared" si="11"/>
        <v>832.9044684878703</v>
      </c>
      <c r="R39" s="9">
        <f t="shared" si="2"/>
        <v>170716264.38361633</v>
      </c>
      <c r="S39" s="21"/>
      <c r="U39" s="2">
        <v>42186</v>
      </c>
      <c r="V39" s="8">
        <f t="shared" si="12"/>
        <v>6</v>
      </c>
      <c r="W39" s="8">
        <f t="shared" si="13"/>
        <v>36</v>
      </c>
      <c r="X39" s="8">
        <f t="shared" si="14"/>
        <v>289.5</v>
      </c>
      <c r="Y39" s="7">
        <v>31</v>
      </c>
      <c r="Z39" s="7">
        <v>0</v>
      </c>
      <c r="AA39" s="7">
        <v>0</v>
      </c>
      <c r="AB39" s="7">
        <v>0</v>
      </c>
      <c r="AC39" s="7">
        <v>0</v>
      </c>
      <c r="AD39" s="7">
        <v>0</v>
      </c>
      <c r="AE39" s="7">
        <v>0</v>
      </c>
      <c r="AF39" s="7">
        <v>1</v>
      </c>
      <c r="AG39" s="7">
        <v>0</v>
      </c>
      <c r="AH39" s="7">
        <v>0</v>
      </c>
      <c r="AI39" s="7">
        <v>0</v>
      </c>
      <c r="AJ39" s="7">
        <v>0</v>
      </c>
      <c r="AK39" s="8">
        <f t="shared" si="4"/>
        <v>1040.4440644562949</v>
      </c>
      <c r="AM39" s="18" t="s">
        <v>201</v>
      </c>
      <c r="AN39" s="18">
        <v>-132.02513760457441</v>
      </c>
      <c r="AO39" s="18">
        <v>44.772409278370638</v>
      </c>
      <c r="AP39" s="18">
        <v>-2.948805742923359</v>
      </c>
      <c r="AQ39" s="18">
        <v>3.9400725167181953E-3</v>
      </c>
      <c r="AR39" s="18">
        <v>-220.8105053546717</v>
      </c>
      <c r="AS39" s="18">
        <v>-43.239769854477132</v>
      </c>
      <c r="AT39" s="18">
        <v>-220.8105053546717</v>
      </c>
      <c r="AU39" s="18">
        <v>-43.239769854477132</v>
      </c>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row>
    <row r="40" spans="1:82">
      <c r="A40" s="2">
        <v>41852</v>
      </c>
      <c r="B40" s="8">
        <f t="shared" si="17"/>
        <v>19.350000000000001</v>
      </c>
      <c r="C40" s="8">
        <f t="shared" si="17"/>
        <v>374.42250000000007</v>
      </c>
      <c r="D40" s="8">
        <f t="shared" si="17"/>
        <v>204.95</v>
      </c>
      <c r="E40" s="8">
        <v>6</v>
      </c>
      <c r="F40" s="8">
        <f t="shared" si="6"/>
        <v>36</v>
      </c>
      <c r="G40" s="8">
        <v>230</v>
      </c>
      <c r="H40" s="8">
        <f t="shared" si="7"/>
        <v>13.350000000000001</v>
      </c>
      <c r="I40" s="8">
        <f t="shared" si="1"/>
        <v>338.42250000000007</v>
      </c>
      <c r="J40" s="8">
        <f t="shared" si="1"/>
        <v>-25.050000000000011</v>
      </c>
      <c r="K40" s="9">
        <v>204910</v>
      </c>
      <c r="L40" s="9">
        <v>190162484</v>
      </c>
      <c r="M40" s="9">
        <v>7875571</v>
      </c>
      <c r="N40" s="9">
        <f t="shared" si="8"/>
        <v>198038055</v>
      </c>
      <c r="O40" s="9">
        <f t="shared" si="9"/>
        <v>966.46359377287592</v>
      </c>
      <c r="P40" s="8">
        <f t="shared" si="10"/>
        <v>-17.302047248021086</v>
      </c>
      <c r="Q40" s="8">
        <f t="shared" si="11"/>
        <v>949.16154652485488</v>
      </c>
      <c r="R40" s="9">
        <f t="shared" si="2"/>
        <v>194492692.49840802</v>
      </c>
      <c r="S40" s="21"/>
      <c r="U40" s="2">
        <v>42217</v>
      </c>
      <c r="V40" s="8">
        <f t="shared" si="12"/>
        <v>11.5</v>
      </c>
      <c r="W40" s="8">
        <f t="shared" si="13"/>
        <v>132.25</v>
      </c>
      <c r="X40" s="8">
        <f t="shared" si="14"/>
        <v>241.5</v>
      </c>
      <c r="Y40" s="7">
        <v>32</v>
      </c>
      <c r="Z40" s="7">
        <v>0</v>
      </c>
      <c r="AA40" s="7">
        <v>0</v>
      </c>
      <c r="AB40" s="7">
        <v>0</v>
      </c>
      <c r="AC40" s="7">
        <v>0</v>
      </c>
      <c r="AD40" s="7">
        <v>0</v>
      </c>
      <c r="AE40" s="7">
        <v>0</v>
      </c>
      <c r="AF40" s="7">
        <v>0</v>
      </c>
      <c r="AG40" s="7">
        <v>0</v>
      </c>
      <c r="AH40" s="7">
        <v>0</v>
      </c>
      <c r="AI40" s="7">
        <v>0</v>
      </c>
      <c r="AJ40" s="7">
        <v>0</v>
      </c>
      <c r="AK40" s="8">
        <f t="shared" si="4"/>
        <v>902.83544851945032</v>
      </c>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row>
    <row r="41" spans="1:82">
      <c r="A41" s="2">
        <v>41883</v>
      </c>
      <c r="B41" s="8">
        <f t="shared" si="17"/>
        <v>152.32499999999999</v>
      </c>
      <c r="C41" s="8">
        <f t="shared" si="17"/>
        <v>23202.905624999996</v>
      </c>
      <c r="D41" s="8">
        <f t="shared" si="17"/>
        <v>43.875</v>
      </c>
      <c r="E41" s="8">
        <v>100</v>
      </c>
      <c r="F41" s="8">
        <f t="shared" si="6"/>
        <v>10000</v>
      </c>
      <c r="G41" s="8">
        <v>42.5</v>
      </c>
      <c r="H41" s="8">
        <f t="shared" si="7"/>
        <v>52.324999999999989</v>
      </c>
      <c r="I41" s="8">
        <f t="shared" si="7"/>
        <v>13202.905624999996</v>
      </c>
      <c r="J41" s="8">
        <f t="shared" si="7"/>
        <v>1.375</v>
      </c>
      <c r="K41" s="9">
        <v>205645</v>
      </c>
      <c r="L41" s="9">
        <v>183763954</v>
      </c>
      <c r="M41" s="9">
        <v>-35572443</v>
      </c>
      <c r="N41" s="9">
        <f t="shared" si="8"/>
        <v>148191511</v>
      </c>
      <c r="O41" s="9">
        <f t="shared" si="9"/>
        <v>720.6181088769481</v>
      </c>
      <c r="P41" s="8">
        <f t="shared" si="10"/>
        <v>23.356703778509086</v>
      </c>
      <c r="Q41" s="8">
        <f t="shared" si="11"/>
        <v>743.97481265545719</v>
      </c>
      <c r="R41" s="9">
        <f t="shared" si="2"/>
        <v>152994700.34853148</v>
      </c>
      <c r="S41" s="21"/>
      <c r="U41" s="2">
        <v>42248</v>
      </c>
      <c r="V41" s="8">
        <f t="shared" si="12"/>
        <v>200.5</v>
      </c>
      <c r="W41" s="8">
        <f t="shared" si="13"/>
        <v>40200.25</v>
      </c>
      <c r="X41" s="8">
        <f t="shared" si="14"/>
        <v>18</v>
      </c>
      <c r="Y41" s="7">
        <v>33</v>
      </c>
      <c r="Z41" s="7">
        <v>0</v>
      </c>
      <c r="AA41" s="7">
        <v>0</v>
      </c>
      <c r="AB41" s="7">
        <v>0</v>
      </c>
      <c r="AC41" s="7">
        <v>0</v>
      </c>
      <c r="AD41" s="7">
        <v>0</v>
      </c>
      <c r="AE41" s="7">
        <v>0</v>
      </c>
      <c r="AF41" s="7">
        <v>0</v>
      </c>
      <c r="AG41" s="7">
        <v>1</v>
      </c>
      <c r="AH41" s="7">
        <v>0</v>
      </c>
      <c r="AI41" s="7">
        <v>0</v>
      </c>
      <c r="AJ41" s="7">
        <v>0</v>
      </c>
      <c r="AK41" s="8">
        <f t="shared" ref="AK41:AK72" si="18">O53</f>
        <v>715.50411088807698</v>
      </c>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row>
    <row r="42" spans="1:82">
      <c r="A42" s="2">
        <v>41913</v>
      </c>
      <c r="B42" s="8">
        <f t="shared" si="17"/>
        <v>510.4</v>
      </c>
      <c r="C42" s="8">
        <f t="shared" si="17"/>
        <v>260508.15999999997</v>
      </c>
      <c r="D42" s="8">
        <f t="shared" si="17"/>
        <v>0.65</v>
      </c>
      <c r="E42" s="8">
        <v>363</v>
      </c>
      <c r="F42" s="8">
        <f t="shared" si="6"/>
        <v>131769</v>
      </c>
      <c r="G42" s="8">
        <v>0.5</v>
      </c>
      <c r="H42" s="8">
        <f t="shared" ref="H42:J73" si="19">B42-E42</f>
        <v>147.39999999999998</v>
      </c>
      <c r="I42" s="8">
        <f t="shared" si="19"/>
        <v>128739.15999999997</v>
      </c>
      <c r="J42" s="8">
        <f t="shared" si="19"/>
        <v>0.15000000000000002</v>
      </c>
      <c r="K42" s="9">
        <v>206252</v>
      </c>
      <c r="L42" s="9">
        <v>148283896</v>
      </c>
      <c r="M42" s="9">
        <v>2362275</v>
      </c>
      <c r="N42" s="9">
        <f t="shared" si="8"/>
        <v>150646171</v>
      </c>
      <c r="O42" s="9">
        <f t="shared" si="9"/>
        <v>730.39859492271592</v>
      </c>
      <c r="P42" s="8">
        <f t="shared" si="10"/>
        <v>69.032758729927679</v>
      </c>
      <c r="Q42" s="8">
        <f t="shared" si="11"/>
        <v>799.43135365264357</v>
      </c>
      <c r="R42" s="9">
        <f t="shared" si="2"/>
        <v>164884315.55356506</v>
      </c>
      <c r="S42" s="21"/>
      <c r="U42" s="2">
        <v>42278</v>
      </c>
      <c r="V42" s="8">
        <f t="shared" si="12"/>
        <v>330</v>
      </c>
      <c r="W42" s="8">
        <f t="shared" si="13"/>
        <v>108900</v>
      </c>
      <c r="X42" s="8">
        <f t="shared" si="14"/>
        <v>0</v>
      </c>
      <c r="Y42" s="7">
        <v>34</v>
      </c>
      <c r="Z42" s="7">
        <v>0</v>
      </c>
      <c r="AA42" s="7">
        <v>0</v>
      </c>
      <c r="AB42" s="7">
        <v>0</v>
      </c>
      <c r="AC42" s="7">
        <v>0</v>
      </c>
      <c r="AD42" s="7">
        <v>0</v>
      </c>
      <c r="AE42" s="7">
        <v>0</v>
      </c>
      <c r="AF42" s="7">
        <v>0</v>
      </c>
      <c r="AG42" s="7">
        <v>0</v>
      </c>
      <c r="AH42" s="7">
        <v>1</v>
      </c>
      <c r="AI42" s="7">
        <v>0</v>
      </c>
      <c r="AJ42" s="7">
        <v>0</v>
      </c>
      <c r="AK42" s="8">
        <f t="shared" si="18"/>
        <v>692.61217847316095</v>
      </c>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row>
    <row r="43" spans="1:82">
      <c r="A43" s="2">
        <v>41944</v>
      </c>
      <c r="B43" s="8">
        <f t="shared" si="17"/>
        <v>874.97500000000002</v>
      </c>
      <c r="C43" s="8">
        <f t="shared" si="17"/>
        <v>765581.25062499999</v>
      </c>
      <c r="D43" s="8">
        <f t="shared" si="17"/>
        <v>0</v>
      </c>
      <c r="E43" s="8">
        <v>914.5</v>
      </c>
      <c r="F43" s="8">
        <f t="shared" si="6"/>
        <v>836310.25</v>
      </c>
      <c r="G43" s="8">
        <v>0</v>
      </c>
      <c r="H43" s="8">
        <f t="shared" si="19"/>
        <v>-39.524999999999977</v>
      </c>
      <c r="I43" s="8">
        <f t="shared" si="19"/>
        <v>-70728.999375000014</v>
      </c>
      <c r="J43" s="8">
        <f t="shared" si="19"/>
        <v>0</v>
      </c>
      <c r="K43" s="9">
        <v>206878</v>
      </c>
      <c r="L43" s="9">
        <v>168472643</v>
      </c>
      <c r="M43" s="9">
        <v>43512858</v>
      </c>
      <c r="N43" s="9">
        <f t="shared" si="8"/>
        <v>211985501</v>
      </c>
      <c r="O43" s="9">
        <f t="shared" si="9"/>
        <v>1024.6884685660148</v>
      </c>
      <c r="P43" s="8">
        <f t="shared" si="10"/>
        <v>-21.090574645974105</v>
      </c>
      <c r="Q43" s="8">
        <f t="shared" si="11"/>
        <v>1003.5978939200406</v>
      </c>
      <c r="R43" s="9">
        <f t="shared" si="2"/>
        <v>207622325.09839016</v>
      </c>
      <c r="S43" s="21"/>
      <c r="U43" s="2">
        <v>42309</v>
      </c>
      <c r="V43" s="8">
        <f t="shared" si="12"/>
        <v>910</v>
      </c>
      <c r="W43" s="8">
        <f t="shared" si="13"/>
        <v>828100</v>
      </c>
      <c r="X43" s="8">
        <f t="shared" si="14"/>
        <v>0</v>
      </c>
      <c r="Y43" s="7">
        <v>35</v>
      </c>
      <c r="Z43" s="7">
        <v>0</v>
      </c>
      <c r="AA43" s="7">
        <v>0</v>
      </c>
      <c r="AB43" s="7">
        <v>0</v>
      </c>
      <c r="AC43" s="7">
        <v>0</v>
      </c>
      <c r="AD43" s="7">
        <v>0</v>
      </c>
      <c r="AE43" s="7">
        <v>0</v>
      </c>
      <c r="AF43" s="7">
        <v>0</v>
      </c>
      <c r="AG43" s="7">
        <v>0</v>
      </c>
      <c r="AH43" s="7">
        <v>0</v>
      </c>
      <c r="AI43" s="7">
        <v>1</v>
      </c>
      <c r="AJ43" s="7">
        <v>0</v>
      </c>
      <c r="AK43" s="8">
        <f t="shared" si="18"/>
        <v>1023.7897741944739</v>
      </c>
      <c r="AM43" t="s">
        <v>58</v>
      </c>
    </row>
    <row r="44" spans="1:82" ht="15.75" thickBot="1">
      <c r="A44" s="2">
        <v>41974</v>
      </c>
      <c r="B44" s="8">
        <f t="shared" si="17"/>
        <v>1138.7249999999999</v>
      </c>
      <c r="C44" s="8">
        <f t="shared" si="17"/>
        <v>1296694.6256249999</v>
      </c>
      <c r="D44" s="8">
        <f t="shared" si="17"/>
        <v>0</v>
      </c>
      <c r="E44" s="8">
        <v>1001</v>
      </c>
      <c r="F44" s="8">
        <f t="shared" si="6"/>
        <v>1002001</v>
      </c>
      <c r="G44" s="8">
        <v>0</v>
      </c>
      <c r="H44" s="8">
        <f t="shared" si="19"/>
        <v>137.72499999999991</v>
      </c>
      <c r="I44" s="8">
        <f t="shared" si="19"/>
        <v>294693.62562499987</v>
      </c>
      <c r="J44" s="8">
        <f t="shared" si="19"/>
        <v>0</v>
      </c>
      <c r="K44" s="9">
        <v>207338</v>
      </c>
      <c r="L44" s="9">
        <v>252801353</v>
      </c>
      <c r="M44" s="9">
        <v>19778348</v>
      </c>
      <c r="N44" s="9">
        <f t="shared" si="8"/>
        <v>272579701</v>
      </c>
      <c r="O44" s="9">
        <f t="shared" si="9"/>
        <v>1314.663501143061</v>
      </c>
      <c r="P44" s="8">
        <f t="shared" si="10"/>
        <v>76.975462310529537</v>
      </c>
      <c r="Q44" s="8">
        <f t="shared" si="11"/>
        <v>1391.6389634535906</v>
      </c>
      <c r="R44" s="9">
        <f t="shared" si="2"/>
        <v>288539639.40454054</v>
      </c>
      <c r="S44" s="21"/>
      <c r="U44" s="2">
        <v>42339</v>
      </c>
      <c r="V44" s="8">
        <f t="shared" si="12"/>
        <v>1062.5</v>
      </c>
      <c r="W44" s="8">
        <f t="shared" si="13"/>
        <v>1128906.25</v>
      </c>
      <c r="X44" s="8">
        <f t="shared" si="14"/>
        <v>0</v>
      </c>
      <c r="Y44" s="7">
        <v>36</v>
      </c>
      <c r="Z44" s="7">
        <v>0</v>
      </c>
      <c r="AA44" s="7">
        <v>0</v>
      </c>
      <c r="AB44" s="7">
        <v>0</v>
      </c>
      <c r="AC44" s="7">
        <v>0</v>
      </c>
      <c r="AD44" s="7">
        <v>0</v>
      </c>
      <c r="AE44" s="7">
        <v>0</v>
      </c>
      <c r="AF44" s="7">
        <v>0</v>
      </c>
      <c r="AG44" s="7">
        <v>0</v>
      </c>
      <c r="AH44" s="7">
        <v>0</v>
      </c>
      <c r="AI44" s="7">
        <v>0</v>
      </c>
      <c r="AJ44" s="7">
        <v>0</v>
      </c>
      <c r="AK44" s="8">
        <f t="shared" si="18"/>
        <v>1245.053370477797</v>
      </c>
      <c r="AX44" s="13" t="s">
        <v>132</v>
      </c>
      <c r="AY44" s="12"/>
      <c r="AZ44" s="12"/>
      <c r="BA44" s="12"/>
      <c r="BC44" s="13" t="s">
        <v>134</v>
      </c>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row>
    <row r="45" spans="1:82">
      <c r="A45" s="2">
        <v>42005</v>
      </c>
      <c r="B45" s="8">
        <f t="shared" si="17"/>
        <v>1095.1500000000001</v>
      </c>
      <c r="C45" s="8">
        <f t="shared" si="17"/>
        <v>1199353.5225000002</v>
      </c>
      <c r="D45" s="8">
        <f t="shared" si="17"/>
        <v>0</v>
      </c>
      <c r="E45" s="8">
        <v>1058</v>
      </c>
      <c r="F45" s="8">
        <f t="shared" si="6"/>
        <v>1119364</v>
      </c>
      <c r="G45" s="8">
        <v>0</v>
      </c>
      <c r="H45" s="8">
        <f t="shared" si="19"/>
        <v>37.150000000000091</v>
      </c>
      <c r="I45" s="8">
        <f t="shared" si="19"/>
        <v>79989.522500000196</v>
      </c>
      <c r="J45" s="8">
        <f t="shared" si="19"/>
        <v>0</v>
      </c>
      <c r="K45" s="9">
        <v>207223</v>
      </c>
      <c r="L45" s="9">
        <v>275871134</v>
      </c>
      <c r="M45" s="9">
        <v>-1904181</v>
      </c>
      <c r="N45" s="9">
        <f t="shared" si="8"/>
        <v>273966953</v>
      </c>
      <c r="O45" s="9">
        <f t="shared" si="9"/>
        <v>1322.0875723254658</v>
      </c>
      <c r="P45" s="8">
        <f t="shared" si="10"/>
        <v>20.799428529049852</v>
      </c>
      <c r="Q45" s="8">
        <f t="shared" si="11"/>
        <v>1342.8870008545157</v>
      </c>
      <c r="R45" s="9">
        <f t="shared" si="2"/>
        <v>278277072.97807533</v>
      </c>
      <c r="S45" s="21"/>
      <c r="U45" s="2">
        <v>42370</v>
      </c>
      <c r="V45" s="8">
        <f t="shared" si="12"/>
        <v>1056</v>
      </c>
      <c r="W45" s="8">
        <f t="shared" si="13"/>
        <v>1115136</v>
      </c>
      <c r="X45" s="8">
        <f t="shared" si="14"/>
        <v>0</v>
      </c>
      <c r="Y45" s="7">
        <v>37</v>
      </c>
      <c r="Z45" s="7">
        <v>1</v>
      </c>
      <c r="AA45" s="7">
        <v>0</v>
      </c>
      <c r="AB45" s="7">
        <v>0</v>
      </c>
      <c r="AC45" s="7">
        <v>0</v>
      </c>
      <c r="AD45" s="7">
        <v>0</v>
      </c>
      <c r="AE45" s="7">
        <v>0</v>
      </c>
      <c r="AF45" s="7">
        <v>0</v>
      </c>
      <c r="AG45" s="7">
        <v>0</v>
      </c>
      <c r="AH45" s="7">
        <v>0</v>
      </c>
      <c r="AI45" s="7">
        <v>0</v>
      </c>
      <c r="AJ45" s="7">
        <v>0</v>
      </c>
      <c r="AK45" s="8">
        <f t="shared" si="18"/>
        <v>1321.8021083975698</v>
      </c>
      <c r="AM45" s="19" t="s">
        <v>59</v>
      </c>
      <c r="AN45" s="19" t="s">
        <v>60</v>
      </c>
      <c r="AO45" s="19" t="s">
        <v>61</v>
      </c>
      <c r="AP45" s="19" t="s">
        <v>62</v>
      </c>
      <c r="AX45" s="49" t="s">
        <v>128</v>
      </c>
      <c r="AY45" s="53" t="s">
        <v>94</v>
      </c>
      <c r="AZ45" s="53" t="s">
        <v>96</v>
      </c>
      <c r="BA45" s="53" t="s">
        <v>95</v>
      </c>
      <c r="BB45" s="56"/>
      <c r="BC45" s="49" t="s">
        <v>128</v>
      </c>
      <c r="BD45" s="53" t="s">
        <v>126</v>
      </c>
      <c r="BE45" s="53" t="s">
        <v>97</v>
      </c>
      <c r="BF45" s="53" t="s">
        <v>98</v>
      </c>
      <c r="BG45" s="53" t="s">
        <v>99</v>
      </c>
      <c r="BH45" s="53" t="s">
        <v>100</v>
      </c>
      <c r="BI45" s="53" t="s">
        <v>101</v>
      </c>
      <c r="BJ45" s="53" t="s">
        <v>102</v>
      </c>
      <c r="BK45" s="53" t="s">
        <v>103</v>
      </c>
      <c r="BL45" s="53" t="s">
        <v>104</v>
      </c>
      <c r="BM45" s="53" t="s">
        <v>105</v>
      </c>
      <c r="BN45" s="53" t="s">
        <v>106</v>
      </c>
      <c r="BO45" s="53" t="s">
        <v>107</v>
      </c>
      <c r="BP45" s="53" t="s">
        <v>108</v>
      </c>
      <c r="BQ45" s="47" t="s">
        <v>128</v>
      </c>
      <c r="BR45" s="53" t="s">
        <v>129</v>
      </c>
      <c r="BS45" s="53" t="s">
        <v>114</v>
      </c>
      <c r="BT45" s="53" t="s">
        <v>115</v>
      </c>
      <c r="BU45" s="53" t="s">
        <v>116</v>
      </c>
      <c r="BV45" s="53" t="s">
        <v>117</v>
      </c>
      <c r="BW45" s="53" t="s">
        <v>118</v>
      </c>
      <c r="BX45" s="53" t="s">
        <v>119</v>
      </c>
      <c r="BY45" s="53" t="s">
        <v>120</v>
      </c>
      <c r="BZ45" s="53" t="s">
        <v>121</v>
      </c>
      <c r="CA45" s="53" t="s">
        <v>122</v>
      </c>
      <c r="CB45" s="53" t="s">
        <v>123</v>
      </c>
      <c r="CC45" s="53" t="s">
        <v>124</v>
      </c>
      <c r="CD45" s="53" t="s">
        <v>125</v>
      </c>
    </row>
    <row r="46" spans="1:82">
      <c r="A46" s="2">
        <v>42036</v>
      </c>
      <c r="B46" s="55">
        <f t="shared" si="17"/>
        <v>932.76424999999995</v>
      </c>
      <c r="C46" s="55">
        <f t="shared" si="17"/>
        <v>870049.14607806236</v>
      </c>
      <c r="D46" s="55">
        <f t="shared" si="17"/>
        <v>0</v>
      </c>
      <c r="E46" s="55">
        <v>724</v>
      </c>
      <c r="F46" s="55">
        <f t="shared" si="6"/>
        <v>524176</v>
      </c>
      <c r="G46" s="55">
        <v>0</v>
      </c>
      <c r="H46" s="55">
        <f t="shared" si="19"/>
        <v>208.76424999999995</v>
      </c>
      <c r="I46" s="55">
        <f t="shared" si="19"/>
        <v>345873.14607806236</v>
      </c>
      <c r="J46" s="55">
        <f t="shared" si="19"/>
        <v>0</v>
      </c>
      <c r="K46" s="15">
        <v>206826</v>
      </c>
      <c r="L46" s="15">
        <f>AVERAGE(L45,L47)</f>
        <v>238083495.5</v>
      </c>
      <c r="M46" s="15">
        <f>AVERAGE(M34,M22,M10)</f>
        <v>-13968906.333333334</v>
      </c>
      <c r="N46" s="15">
        <f t="shared" si="8"/>
        <v>224114589.16666666</v>
      </c>
      <c r="O46" s="15">
        <f t="shared" si="9"/>
        <v>1083.5900185018647</v>
      </c>
      <c r="P46" s="55">
        <f t="shared" si="10"/>
        <v>109.39503982331514</v>
      </c>
      <c r="Q46" s="55">
        <f t="shared" si="11"/>
        <v>1192.9850583251798</v>
      </c>
      <c r="R46" s="15">
        <f t="shared" si="2"/>
        <v>246740327.67316365</v>
      </c>
      <c r="S46" s="21"/>
      <c r="U46" s="2">
        <v>42401</v>
      </c>
      <c r="V46" s="8">
        <f t="shared" si="12"/>
        <v>758.5</v>
      </c>
      <c r="W46" s="8">
        <f t="shared" si="13"/>
        <v>575322.25</v>
      </c>
      <c r="X46" s="8">
        <f t="shared" si="14"/>
        <v>0</v>
      </c>
      <c r="Y46" s="7">
        <v>38</v>
      </c>
      <c r="Z46" s="7">
        <v>0</v>
      </c>
      <c r="AA46" s="7">
        <v>1</v>
      </c>
      <c r="AB46" s="7">
        <v>0</v>
      </c>
      <c r="AC46" s="7">
        <v>0</v>
      </c>
      <c r="AD46" s="7">
        <v>0</v>
      </c>
      <c r="AE46" s="7">
        <v>0</v>
      </c>
      <c r="AF46" s="7">
        <v>0</v>
      </c>
      <c r="AG46" s="7">
        <v>0</v>
      </c>
      <c r="AH46" s="7">
        <v>0</v>
      </c>
      <c r="AI46" s="7">
        <v>0</v>
      </c>
      <c r="AJ46" s="7">
        <v>0</v>
      </c>
      <c r="AK46" s="8">
        <f t="shared" si="18"/>
        <v>995.70870085925037</v>
      </c>
      <c r="AM46" s="17">
        <v>1</v>
      </c>
      <c r="AN46" s="17">
        <v>1434.2024714978647</v>
      </c>
      <c r="AO46" s="17">
        <v>-52.023934424109939</v>
      </c>
      <c r="AP46" s="17">
        <v>-1.3105458188705363</v>
      </c>
      <c r="AW46" s="59"/>
      <c r="AX46" s="1">
        <v>1</v>
      </c>
      <c r="AY46" s="7">
        <f>RANK(AO46,$AO$46:$AO$165,1)</f>
        <v>9</v>
      </c>
      <c r="AZ46" s="52">
        <f>(AY46-0.375)/(COUNT($AY$46:$AY$165)+0.25)</f>
        <v>7.172557172557173E-2</v>
      </c>
      <c r="BA46" s="52">
        <f>_xlfn.NORM.S.INV(AZ46)</f>
        <v>-1.4630593361844002</v>
      </c>
      <c r="BB46" s="43"/>
      <c r="BC46" s="1">
        <v>1</v>
      </c>
      <c r="BD46" s="48">
        <f>AO46</f>
        <v>-52.023934424109939</v>
      </c>
      <c r="BE46" s="48"/>
      <c r="BF46" s="48"/>
      <c r="BG46" s="48"/>
      <c r="BH46" s="48"/>
      <c r="BI46" s="48"/>
      <c r="BJ46" s="48"/>
      <c r="BK46" s="48"/>
      <c r="BL46" s="48"/>
      <c r="BM46" s="48"/>
      <c r="BN46" s="48"/>
      <c r="BO46" s="48"/>
      <c r="BP46" s="48"/>
      <c r="BQ46" s="1">
        <v>1</v>
      </c>
      <c r="BR46" s="9">
        <f>($BD46-$BR$173)*(BD46-$BR$173)</f>
        <v>2706.489752964108</v>
      </c>
      <c r="BS46" s="9"/>
      <c r="BT46" s="9"/>
      <c r="BU46" s="9"/>
      <c r="BV46" s="9"/>
      <c r="BW46" s="9"/>
      <c r="BX46" s="9"/>
      <c r="BY46" s="9"/>
      <c r="BZ46" s="9"/>
      <c r="CA46" s="9"/>
      <c r="CB46" s="9"/>
      <c r="CC46" s="9"/>
      <c r="CD46" s="9"/>
    </row>
    <row r="47" spans="1:82">
      <c r="A47" s="2">
        <v>42064</v>
      </c>
      <c r="B47" s="8">
        <f t="shared" si="17"/>
        <v>767.35</v>
      </c>
      <c r="C47" s="8">
        <f t="shared" si="17"/>
        <v>588826.02250000008</v>
      </c>
      <c r="D47" s="8">
        <f t="shared" si="17"/>
        <v>0</v>
      </c>
      <c r="E47" s="8">
        <v>604.5</v>
      </c>
      <c r="F47" s="8">
        <f t="shared" si="6"/>
        <v>365420.25</v>
      </c>
      <c r="G47" s="8">
        <v>0</v>
      </c>
      <c r="H47" s="8">
        <f t="shared" si="19"/>
        <v>162.85000000000002</v>
      </c>
      <c r="I47" s="8">
        <f t="shared" si="19"/>
        <v>223405.77250000008</v>
      </c>
      <c r="J47" s="8">
        <f t="shared" si="19"/>
        <v>0</v>
      </c>
      <c r="K47" s="9">
        <v>206429</v>
      </c>
      <c r="L47" s="9">
        <v>200295857</v>
      </c>
      <c r="M47" s="9">
        <v>-3783930</v>
      </c>
      <c r="N47" s="9">
        <f t="shared" si="8"/>
        <v>196511927</v>
      </c>
      <c r="O47" s="9">
        <f t="shared" si="9"/>
        <v>951.95891565623049</v>
      </c>
      <c r="P47" s="8">
        <f t="shared" si="10"/>
        <v>81.983060630625204</v>
      </c>
      <c r="Q47" s="8">
        <f t="shared" si="11"/>
        <v>1033.9419762868556</v>
      </c>
      <c r="R47" s="9">
        <f t="shared" si="2"/>
        <v>213435608.22291932</v>
      </c>
      <c r="S47" s="21"/>
      <c r="U47" s="2">
        <v>42430</v>
      </c>
      <c r="V47" s="8">
        <f t="shared" si="12"/>
        <v>692</v>
      </c>
      <c r="W47" s="8">
        <f t="shared" si="13"/>
        <v>478864</v>
      </c>
      <c r="X47" s="8">
        <f t="shared" si="14"/>
        <v>0</v>
      </c>
      <c r="Y47" s="7">
        <v>39</v>
      </c>
      <c r="Z47" s="7">
        <v>0</v>
      </c>
      <c r="AA47" s="7">
        <v>0</v>
      </c>
      <c r="AB47" s="7">
        <v>1</v>
      </c>
      <c r="AC47" s="7">
        <v>0</v>
      </c>
      <c r="AD47" s="7">
        <v>0</v>
      </c>
      <c r="AE47" s="7">
        <v>0</v>
      </c>
      <c r="AF47" s="7">
        <v>0</v>
      </c>
      <c r="AG47" s="7">
        <v>0</v>
      </c>
      <c r="AH47" s="7">
        <v>0</v>
      </c>
      <c r="AI47" s="7">
        <v>0</v>
      </c>
      <c r="AJ47" s="7">
        <v>0</v>
      </c>
      <c r="AK47" s="8">
        <f t="shared" si="18"/>
        <v>946.37142189675228</v>
      </c>
      <c r="AM47" s="17">
        <v>2</v>
      </c>
      <c r="AN47" s="17">
        <v>1106.8146559298398</v>
      </c>
      <c r="AO47" s="17">
        <v>106.56551734671598</v>
      </c>
      <c r="AP47" s="17">
        <v>2.6845142479226016</v>
      </c>
      <c r="AW47" s="59"/>
      <c r="AX47" s="1">
        <v>2</v>
      </c>
      <c r="AY47" s="7">
        <f>RANK(AO47,$AO$46:$AO$165,1)</f>
        <v>120</v>
      </c>
      <c r="AZ47" s="52">
        <f t="shared" ref="AZ47:AZ110" si="20">(AY47-0.375)/(COUNT($AY$46:$AY$165)+0.25)</f>
        <v>0.99480249480249483</v>
      </c>
      <c r="BA47" s="52">
        <f t="shared" ref="BA47:BA110" si="21">_xlfn.NORM.S.INV(AZ47)</f>
        <v>2.562404725380119</v>
      </c>
      <c r="BB47" s="43"/>
      <c r="BC47" s="1">
        <v>2</v>
      </c>
      <c r="BD47" s="48">
        <f t="shared" ref="BD47:BD110" si="22">AO47</f>
        <v>106.56551734671598</v>
      </c>
      <c r="BE47" s="48">
        <f>BD46</f>
        <v>-52.023934424109939</v>
      </c>
      <c r="BF47" s="48"/>
      <c r="BG47" s="48"/>
      <c r="BH47" s="48"/>
      <c r="BI47" s="48"/>
      <c r="BJ47" s="48"/>
      <c r="BK47" s="48"/>
      <c r="BL47" s="48"/>
      <c r="BM47" s="48"/>
      <c r="BN47" s="48"/>
      <c r="BO47" s="48"/>
      <c r="BP47" s="48"/>
      <c r="BQ47" s="1">
        <v>2</v>
      </c>
      <c r="BR47" s="9">
        <f t="shared" ref="BR47:CD71" si="23">($BD47-$BR$173)*(BD47-$BR$173)</f>
        <v>11356.209487373188</v>
      </c>
      <c r="BS47" s="9">
        <f t="shared" si="23"/>
        <v>-5543.9574863169109</v>
      </c>
      <c r="BT47" s="9"/>
      <c r="BU47" s="9"/>
      <c r="BV47" s="9"/>
      <c r="BW47" s="9"/>
      <c r="BX47" s="9"/>
      <c r="BY47" s="9"/>
      <c r="BZ47" s="9"/>
      <c r="CA47" s="9"/>
      <c r="CB47" s="9"/>
      <c r="CC47" s="9"/>
      <c r="CD47" s="9"/>
    </row>
    <row r="48" spans="1:82">
      <c r="A48" s="2">
        <v>42095</v>
      </c>
      <c r="B48" s="8">
        <f t="shared" si="17"/>
        <v>547.15</v>
      </c>
      <c r="C48" s="8">
        <f t="shared" si="17"/>
        <v>299373.1225</v>
      </c>
      <c r="D48" s="8">
        <f t="shared" si="17"/>
        <v>0.375</v>
      </c>
      <c r="E48" s="8">
        <v>524.5</v>
      </c>
      <c r="F48" s="8">
        <f t="shared" si="6"/>
        <v>275100.25</v>
      </c>
      <c r="G48" s="8">
        <v>0</v>
      </c>
      <c r="H48" s="8">
        <f t="shared" si="19"/>
        <v>22.649999999999977</v>
      </c>
      <c r="I48" s="8">
        <f t="shared" si="19"/>
        <v>24272.872499999998</v>
      </c>
      <c r="J48" s="8">
        <f t="shared" si="19"/>
        <v>0.375</v>
      </c>
      <c r="K48" s="9">
        <v>206678</v>
      </c>
      <c r="L48" s="9">
        <v>177289514</v>
      </c>
      <c r="M48" s="9">
        <v>-3231356</v>
      </c>
      <c r="N48" s="9">
        <f t="shared" si="8"/>
        <v>174058158</v>
      </c>
      <c r="O48" s="9">
        <f t="shared" si="9"/>
        <v>842.17070999332293</v>
      </c>
      <c r="P48" s="8">
        <f t="shared" si="10"/>
        <v>11.251521477330225</v>
      </c>
      <c r="Q48" s="8">
        <f t="shared" si="11"/>
        <v>853.42223147065317</v>
      </c>
      <c r="R48" s="9">
        <f t="shared" si="2"/>
        <v>176383599.95589167</v>
      </c>
      <c r="S48" s="21"/>
      <c r="U48" s="2">
        <v>42461</v>
      </c>
      <c r="V48" s="8">
        <f t="shared" si="12"/>
        <v>314.5</v>
      </c>
      <c r="W48" s="8">
        <f t="shared" si="13"/>
        <v>98910.25</v>
      </c>
      <c r="X48" s="8">
        <f t="shared" si="14"/>
        <v>5.5</v>
      </c>
      <c r="Y48" s="7">
        <v>40</v>
      </c>
      <c r="Z48" s="7">
        <v>0</v>
      </c>
      <c r="AA48" s="7">
        <v>0</v>
      </c>
      <c r="AB48" s="7">
        <v>0</v>
      </c>
      <c r="AC48" s="7">
        <v>1</v>
      </c>
      <c r="AD48" s="7">
        <v>0</v>
      </c>
      <c r="AE48" s="7">
        <v>0</v>
      </c>
      <c r="AF48" s="7">
        <v>0</v>
      </c>
      <c r="AG48" s="7">
        <v>0</v>
      </c>
      <c r="AH48" s="7">
        <v>0</v>
      </c>
      <c r="AI48" s="7">
        <v>0</v>
      </c>
      <c r="AJ48" s="7">
        <v>0</v>
      </c>
      <c r="AK48" s="8">
        <f t="shared" si="18"/>
        <v>748.07832303416399</v>
      </c>
      <c r="AM48" s="17">
        <v>3</v>
      </c>
      <c r="AN48" s="17">
        <v>1011.9534090771504</v>
      </c>
      <c r="AO48" s="17">
        <v>-44.174962754882472</v>
      </c>
      <c r="AP48" s="17">
        <v>-1.1128207310353455</v>
      </c>
      <c r="AW48" s="59"/>
      <c r="AX48" s="1">
        <v>3</v>
      </c>
      <c r="AY48" s="7">
        <f t="shared" ref="AY48:AY110" si="24">RANK(AO48,$AO$46:$AO$165,1)</f>
        <v>14</v>
      </c>
      <c r="AZ48" s="52">
        <f t="shared" si="20"/>
        <v>0.11330561330561331</v>
      </c>
      <c r="BA48" s="52">
        <f t="shared" si="21"/>
        <v>-1.2091343701602324</v>
      </c>
      <c r="BB48" s="43"/>
      <c r="BC48" s="1">
        <v>3</v>
      </c>
      <c r="BD48" s="48">
        <f t="shared" si="22"/>
        <v>-44.174962754882472</v>
      </c>
      <c r="BE48" s="48">
        <f t="shared" ref="BE48:BP74" si="25">BD47</f>
        <v>106.56551734671598</v>
      </c>
      <c r="BF48" s="48">
        <f>BE47</f>
        <v>-52.023934424109939</v>
      </c>
      <c r="BG48" s="48"/>
      <c r="BH48" s="48"/>
      <c r="BI48" s="48"/>
      <c r="BJ48" s="48"/>
      <c r="BK48" s="48"/>
      <c r="BL48" s="48"/>
      <c r="BM48" s="48"/>
      <c r="BN48" s="48"/>
      <c r="BO48" s="48"/>
      <c r="BP48" s="48"/>
      <c r="BQ48" s="1">
        <v>3</v>
      </c>
      <c r="BR48" s="9">
        <f t="shared" si="23"/>
        <v>1951.427334395268</v>
      </c>
      <c r="BS48" s="9">
        <f>($BD48-$BR$173)*(BE48-$BR$173)</f>
        <v>-4707.5277597459699</v>
      </c>
      <c r="BT48" s="9">
        <f t="shared" si="23"/>
        <v>2298.1553655475204</v>
      </c>
      <c r="BU48" s="9"/>
      <c r="BV48" s="9"/>
      <c r="BW48" s="9"/>
      <c r="BX48" s="9"/>
      <c r="BY48" s="9"/>
      <c r="BZ48" s="9"/>
      <c r="CA48" s="9"/>
      <c r="CB48" s="9"/>
      <c r="CC48" s="9"/>
      <c r="CD48" s="9"/>
    </row>
    <row r="49" spans="1:82">
      <c r="A49" s="2">
        <v>42125</v>
      </c>
      <c r="B49" s="8">
        <f t="shared" si="17"/>
        <v>290.02499999999998</v>
      </c>
      <c r="C49" s="8">
        <f t="shared" si="17"/>
        <v>84114.500624999986</v>
      </c>
      <c r="D49" s="8">
        <f t="shared" si="17"/>
        <v>14.95</v>
      </c>
      <c r="E49" s="8">
        <v>162.5</v>
      </c>
      <c r="F49" s="8">
        <f t="shared" si="6"/>
        <v>26406.25</v>
      </c>
      <c r="G49" s="8">
        <v>29.5</v>
      </c>
      <c r="H49" s="8">
        <f t="shared" si="19"/>
        <v>127.52499999999998</v>
      </c>
      <c r="I49" s="8">
        <f t="shared" si="19"/>
        <v>57708.250624999986</v>
      </c>
      <c r="J49" s="8">
        <f t="shared" si="19"/>
        <v>-14.55</v>
      </c>
      <c r="K49" s="9">
        <v>206177</v>
      </c>
      <c r="L49" s="9">
        <v>155881398</v>
      </c>
      <c r="M49" s="9">
        <v>-11511657</v>
      </c>
      <c r="N49" s="9">
        <f t="shared" si="8"/>
        <v>144369741</v>
      </c>
      <c r="O49" s="9">
        <f t="shared" si="9"/>
        <v>700.22233808814758</v>
      </c>
      <c r="P49" s="8">
        <f t="shared" si="10"/>
        <v>42.529981791928591</v>
      </c>
      <c r="Q49" s="8">
        <f t="shared" si="11"/>
        <v>742.75231988007613</v>
      </c>
      <c r="R49" s="9">
        <f t="shared" si="2"/>
        <v>153138445.05591446</v>
      </c>
      <c r="S49" s="21"/>
      <c r="U49" s="2">
        <v>42491</v>
      </c>
      <c r="V49" s="8">
        <f t="shared" si="12"/>
        <v>202.5</v>
      </c>
      <c r="W49" s="8">
        <f t="shared" si="13"/>
        <v>41006.25</v>
      </c>
      <c r="X49" s="8">
        <f t="shared" si="14"/>
        <v>4.5</v>
      </c>
      <c r="Y49" s="7">
        <v>41</v>
      </c>
      <c r="Z49" s="7">
        <v>0</v>
      </c>
      <c r="AA49" s="7">
        <v>0</v>
      </c>
      <c r="AB49" s="7">
        <v>0</v>
      </c>
      <c r="AC49" s="7">
        <v>0</v>
      </c>
      <c r="AD49" s="7">
        <v>1</v>
      </c>
      <c r="AE49" s="7">
        <v>0</v>
      </c>
      <c r="AF49" s="7">
        <v>0</v>
      </c>
      <c r="AG49" s="7">
        <v>0</v>
      </c>
      <c r="AH49" s="7">
        <v>0</v>
      </c>
      <c r="AI49" s="7">
        <v>0</v>
      </c>
      <c r="AJ49" s="7">
        <v>0</v>
      </c>
      <c r="AK49" s="8">
        <f t="shared" si="18"/>
        <v>681.386237386424</v>
      </c>
      <c r="AM49" s="17">
        <v>4</v>
      </c>
      <c r="AN49" s="17">
        <v>861.16359713913096</v>
      </c>
      <c r="AO49" s="17">
        <v>23.947164049252478</v>
      </c>
      <c r="AP49" s="17">
        <v>0.6032580208699122</v>
      </c>
      <c r="AW49" s="59"/>
      <c r="AX49" s="1">
        <v>4</v>
      </c>
      <c r="AY49" s="7">
        <f t="shared" si="24"/>
        <v>94</v>
      </c>
      <c r="AZ49" s="52">
        <f t="shared" si="20"/>
        <v>0.7785862785862786</v>
      </c>
      <c r="BA49" s="52">
        <f t="shared" si="21"/>
        <v>0.76742739995147802</v>
      </c>
      <c r="BB49" s="43"/>
      <c r="BC49" s="1">
        <v>4</v>
      </c>
      <c r="BD49" s="48">
        <f t="shared" si="22"/>
        <v>23.947164049252478</v>
      </c>
      <c r="BE49" s="48">
        <f t="shared" si="25"/>
        <v>-44.174962754882472</v>
      </c>
      <c r="BF49" s="48">
        <f t="shared" si="25"/>
        <v>106.56551734671598</v>
      </c>
      <c r="BG49" s="48">
        <f>BF48</f>
        <v>-52.023934424109939</v>
      </c>
      <c r="BH49" s="48"/>
      <c r="BI49" s="48"/>
      <c r="BJ49" s="48"/>
      <c r="BK49" s="48"/>
      <c r="BL49" s="48"/>
      <c r="BM49" s="48"/>
      <c r="BN49" s="48"/>
      <c r="BO49" s="48"/>
      <c r="BP49" s="48"/>
      <c r="BQ49" s="1">
        <v>4</v>
      </c>
      <c r="BR49" s="9">
        <f t="shared" si="23"/>
        <v>573.46666600180231</v>
      </c>
      <c r="BS49" s="9">
        <f t="shared" si="23"/>
        <v>-1057.8650799607854</v>
      </c>
      <c r="BT49" s="9">
        <f t="shared" si="23"/>
        <v>2551.9419258952462</v>
      </c>
      <c r="BU49" s="9">
        <f t="shared" si="23"/>
        <v>-1245.8256921417092</v>
      </c>
      <c r="BV49" s="9"/>
      <c r="BW49" s="9"/>
      <c r="BX49" s="9"/>
      <c r="BY49" s="9"/>
      <c r="BZ49" s="9"/>
      <c r="CA49" s="9"/>
      <c r="CB49" s="9"/>
      <c r="CC49" s="9"/>
      <c r="CD49" s="9"/>
    </row>
    <row r="50" spans="1:82">
      <c r="A50" s="2">
        <v>42156</v>
      </c>
      <c r="B50" s="8">
        <f t="shared" si="17"/>
        <v>126.95</v>
      </c>
      <c r="C50" s="8">
        <f t="shared" si="17"/>
        <v>16116.302500000002</v>
      </c>
      <c r="D50" s="8">
        <f t="shared" si="17"/>
        <v>68</v>
      </c>
      <c r="E50" s="8">
        <v>25.5</v>
      </c>
      <c r="F50" s="8">
        <f t="shared" si="6"/>
        <v>650.25</v>
      </c>
      <c r="G50" s="8">
        <v>218.5</v>
      </c>
      <c r="H50" s="8">
        <f t="shared" si="19"/>
        <v>101.45</v>
      </c>
      <c r="I50" s="8">
        <f t="shared" si="19"/>
        <v>15466.052500000002</v>
      </c>
      <c r="J50" s="8">
        <f t="shared" si="19"/>
        <v>-150.5</v>
      </c>
      <c r="K50" s="9">
        <v>206218</v>
      </c>
      <c r="L50" s="9">
        <v>156192460</v>
      </c>
      <c r="M50" s="9">
        <v>10614304</v>
      </c>
      <c r="N50" s="9">
        <f t="shared" si="8"/>
        <v>166806764</v>
      </c>
      <c r="O50" s="9">
        <f t="shared" si="9"/>
        <v>808.8855677002008</v>
      </c>
      <c r="P50" s="8">
        <f t="shared" si="10"/>
        <v>-94.390987697409798</v>
      </c>
      <c r="Q50" s="8">
        <f t="shared" si="11"/>
        <v>714.49458000279105</v>
      </c>
      <c r="R50" s="9">
        <f t="shared" si="2"/>
        <v>147341643.29901555</v>
      </c>
      <c r="S50" s="21"/>
      <c r="U50" s="2">
        <v>42522</v>
      </c>
      <c r="V50" s="8">
        <f t="shared" si="12"/>
        <v>113.5</v>
      </c>
      <c r="W50" s="8">
        <f t="shared" si="13"/>
        <v>12882.25</v>
      </c>
      <c r="X50" s="8">
        <f t="shared" si="14"/>
        <v>108.5</v>
      </c>
      <c r="Y50" s="7">
        <v>42</v>
      </c>
      <c r="Z50" s="7">
        <v>0</v>
      </c>
      <c r="AA50" s="7">
        <v>0</v>
      </c>
      <c r="AB50" s="7">
        <v>0</v>
      </c>
      <c r="AC50" s="7">
        <v>0</v>
      </c>
      <c r="AD50" s="7">
        <v>0</v>
      </c>
      <c r="AE50" s="7">
        <v>1</v>
      </c>
      <c r="AF50" s="7">
        <v>0</v>
      </c>
      <c r="AG50" s="7">
        <v>0</v>
      </c>
      <c r="AH50" s="7">
        <v>0</v>
      </c>
      <c r="AI50" s="7">
        <v>0</v>
      </c>
      <c r="AJ50" s="7">
        <v>0</v>
      </c>
      <c r="AK50" s="8">
        <f t="shared" si="18"/>
        <v>748.86450455106672</v>
      </c>
      <c r="AM50" s="17">
        <v>5</v>
      </c>
      <c r="AN50" s="17">
        <v>776.48361763974822</v>
      </c>
      <c r="AO50" s="17">
        <v>23.021882544821779</v>
      </c>
      <c r="AP50" s="17">
        <v>0.57994906086269071</v>
      </c>
      <c r="AW50" s="59"/>
      <c r="AX50" s="1">
        <v>5</v>
      </c>
      <c r="AY50" s="7">
        <f t="shared" si="24"/>
        <v>93</v>
      </c>
      <c r="AZ50" s="52">
        <f t="shared" si="20"/>
        <v>0.77027027027027029</v>
      </c>
      <c r="BA50" s="52">
        <f t="shared" si="21"/>
        <v>0.73973721941388981</v>
      </c>
      <c r="BB50" s="43"/>
      <c r="BC50" s="1">
        <v>5</v>
      </c>
      <c r="BD50" s="48">
        <f t="shared" si="22"/>
        <v>23.021882544821779</v>
      </c>
      <c r="BE50" s="48">
        <f t="shared" si="25"/>
        <v>23.947164049252478</v>
      </c>
      <c r="BF50" s="48">
        <f t="shared" si="25"/>
        <v>-44.174962754882472</v>
      </c>
      <c r="BG50" s="48">
        <f t="shared" si="25"/>
        <v>106.56551734671598</v>
      </c>
      <c r="BH50" s="48">
        <f>BG49</f>
        <v>-52.023934424109939</v>
      </c>
      <c r="BI50" s="48"/>
      <c r="BJ50" s="48"/>
      <c r="BK50" s="48"/>
      <c r="BL50" s="48"/>
      <c r="BM50" s="48"/>
      <c r="BN50" s="48"/>
      <c r="BO50" s="48"/>
      <c r="BP50" s="48"/>
      <c r="BQ50" s="1">
        <v>5</v>
      </c>
      <c r="BR50" s="9">
        <f t="shared" si="23"/>
        <v>530.00707590756201</v>
      </c>
      <c r="BS50" s="9">
        <f t="shared" si="23"/>
        <v>551.30879802346146</v>
      </c>
      <c r="BT50" s="9">
        <f t="shared" si="23"/>
        <v>-1016.9908039647773</v>
      </c>
      <c r="BU50" s="9">
        <f t="shared" si="23"/>
        <v>2453.3388236842411</v>
      </c>
      <c r="BV50" s="9">
        <f t="shared" si="23"/>
        <v>-1197.6889078313645</v>
      </c>
      <c r="BW50" s="9"/>
      <c r="BX50" s="9"/>
      <c r="BY50" s="9"/>
      <c r="BZ50" s="9"/>
      <c r="CA50" s="9"/>
      <c r="CB50" s="9"/>
      <c r="CC50" s="9"/>
      <c r="CD50" s="9"/>
    </row>
    <row r="51" spans="1:82">
      <c r="A51" s="2">
        <v>42186</v>
      </c>
      <c r="B51" s="8">
        <f t="shared" si="17"/>
        <v>14.1</v>
      </c>
      <c r="C51" s="8">
        <f t="shared" si="17"/>
        <v>198.81</v>
      </c>
      <c r="D51" s="8">
        <f t="shared" si="17"/>
        <v>240.05</v>
      </c>
      <c r="E51" s="8">
        <v>6</v>
      </c>
      <c r="F51" s="8">
        <f t="shared" si="6"/>
        <v>36</v>
      </c>
      <c r="G51" s="8">
        <v>289.5</v>
      </c>
      <c r="H51" s="8">
        <f t="shared" si="19"/>
        <v>8.1</v>
      </c>
      <c r="I51" s="8">
        <f t="shared" si="19"/>
        <v>162.81</v>
      </c>
      <c r="J51" s="8">
        <f t="shared" si="19"/>
        <v>-49.449999999999989</v>
      </c>
      <c r="K51" s="9">
        <v>207024</v>
      </c>
      <c r="L51" s="9">
        <v>205749082</v>
      </c>
      <c r="M51" s="9">
        <v>9647810</v>
      </c>
      <c r="N51" s="9">
        <f t="shared" si="8"/>
        <v>215396892</v>
      </c>
      <c r="O51" s="9">
        <f t="shared" si="9"/>
        <v>1040.4440644562949</v>
      </c>
      <c r="P51" s="8">
        <f t="shared" si="10"/>
        <v>-41.571729070946212</v>
      </c>
      <c r="Q51" s="8">
        <f t="shared" si="11"/>
        <v>998.87233538534872</v>
      </c>
      <c r="R51" s="9">
        <f t="shared" si="2"/>
        <v>206790546.36081642</v>
      </c>
      <c r="S51" s="21"/>
      <c r="U51" s="2">
        <v>42552</v>
      </c>
      <c r="V51" s="8">
        <f t="shared" si="12"/>
        <v>23.5</v>
      </c>
      <c r="W51" s="8">
        <f t="shared" si="13"/>
        <v>552.25</v>
      </c>
      <c r="X51" s="8">
        <f t="shared" si="14"/>
        <v>146.5</v>
      </c>
      <c r="Y51" s="7">
        <v>43</v>
      </c>
      <c r="Z51" s="7">
        <v>0</v>
      </c>
      <c r="AA51" s="7">
        <v>0</v>
      </c>
      <c r="AB51" s="7">
        <v>0</v>
      </c>
      <c r="AC51" s="7">
        <v>0</v>
      </c>
      <c r="AD51" s="7">
        <v>0</v>
      </c>
      <c r="AE51" s="7">
        <v>0</v>
      </c>
      <c r="AF51" s="7">
        <v>1</v>
      </c>
      <c r="AG51" s="7">
        <v>0</v>
      </c>
      <c r="AH51" s="7">
        <v>0</v>
      </c>
      <c r="AI51" s="7">
        <v>0</v>
      </c>
      <c r="AJ51" s="7">
        <v>0</v>
      </c>
      <c r="AK51" s="8">
        <f t="shared" si="18"/>
        <v>853.86818003651968</v>
      </c>
      <c r="AM51" s="17">
        <v>6</v>
      </c>
      <c r="AN51" s="17">
        <v>720.44264176367187</v>
      </c>
      <c r="AO51" s="17">
        <v>-6.6735057179621435</v>
      </c>
      <c r="AP51" s="17">
        <v>-0.16811367907289024</v>
      </c>
      <c r="AW51" s="59"/>
      <c r="AX51" s="1">
        <v>6</v>
      </c>
      <c r="AY51" s="7">
        <f t="shared" si="24"/>
        <v>54</v>
      </c>
      <c r="AZ51" s="52">
        <f t="shared" si="20"/>
        <v>0.44594594594594594</v>
      </c>
      <c r="BA51" s="52">
        <f t="shared" si="21"/>
        <v>-0.13591068064648049</v>
      </c>
      <c r="BB51" s="43"/>
      <c r="BC51" s="1">
        <v>6</v>
      </c>
      <c r="BD51" s="48">
        <f t="shared" si="22"/>
        <v>-6.6735057179621435</v>
      </c>
      <c r="BE51" s="48">
        <f t="shared" si="25"/>
        <v>23.021882544821779</v>
      </c>
      <c r="BF51" s="48">
        <f t="shared" si="25"/>
        <v>23.947164049252478</v>
      </c>
      <c r="BG51" s="48">
        <f t="shared" si="25"/>
        <v>-44.174962754882472</v>
      </c>
      <c r="BH51" s="48">
        <f t="shared" si="25"/>
        <v>106.56551734671598</v>
      </c>
      <c r="BI51" s="48">
        <f>BH50</f>
        <v>-52.023934424109939</v>
      </c>
      <c r="BJ51" s="48"/>
      <c r="BK51" s="48"/>
      <c r="BL51" s="48"/>
      <c r="BM51" s="48"/>
      <c r="BN51" s="48"/>
      <c r="BO51" s="48"/>
      <c r="BP51" s="48"/>
      <c r="BQ51" s="1">
        <v>6</v>
      </c>
      <c r="BR51" s="9">
        <f t="shared" si="23"/>
        <v>44.535678567675639</v>
      </c>
      <c r="BS51" s="9">
        <f t="shared" si="23"/>
        <v>-153.63666480112371</v>
      </c>
      <c r="BT51" s="9">
        <f t="shared" si="23"/>
        <v>-159.81153621166675</v>
      </c>
      <c r="BU51" s="9">
        <f t="shared" si="23"/>
        <v>294.80186653548134</v>
      </c>
      <c r="BV51" s="9">
        <f t="shared" si="23"/>
        <v>-711.16558935091962</v>
      </c>
      <c r="BW51" s="9">
        <f t="shared" si="23"/>
        <v>347.18202385019498</v>
      </c>
      <c r="BX51" s="9"/>
      <c r="BY51" s="9"/>
      <c r="BZ51" s="9"/>
      <c r="CA51" s="9"/>
      <c r="CB51" s="9"/>
      <c r="CC51" s="9"/>
      <c r="CD51" s="9"/>
    </row>
    <row r="52" spans="1:82">
      <c r="A52" s="2">
        <v>42217</v>
      </c>
      <c r="B52" s="8">
        <f t="shared" si="17"/>
        <v>19.350000000000001</v>
      </c>
      <c r="C52" s="8">
        <f t="shared" si="17"/>
        <v>374.42250000000007</v>
      </c>
      <c r="D52" s="8">
        <f t="shared" si="17"/>
        <v>204.95</v>
      </c>
      <c r="E52" s="8">
        <v>11.5</v>
      </c>
      <c r="F52" s="8">
        <f t="shared" si="6"/>
        <v>132.25</v>
      </c>
      <c r="G52" s="8">
        <v>241.5</v>
      </c>
      <c r="H52" s="8">
        <f t="shared" si="19"/>
        <v>7.8500000000000014</v>
      </c>
      <c r="I52" s="8">
        <f t="shared" si="19"/>
        <v>242.17250000000007</v>
      </c>
      <c r="J52" s="8">
        <f t="shared" si="19"/>
        <v>-36.550000000000011</v>
      </c>
      <c r="K52" s="9">
        <v>206680</v>
      </c>
      <c r="L52" s="9">
        <v>187232668.5</v>
      </c>
      <c r="M52" s="9">
        <v>-634638</v>
      </c>
      <c r="N52" s="9">
        <f t="shared" si="8"/>
        <v>186598030.5</v>
      </c>
      <c r="O52" s="9">
        <f t="shared" si="9"/>
        <v>902.83544851945032</v>
      </c>
      <c r="P52" s="8">
        <f t="shared" si="10"/>
        <v>-29.964882942747295</v>
      </c>
      <c r="Q52" s="8">
        <f t="shared" si="11"/>
        <v>872.87056557670303</v>
      </c>
      <c r="R52" s="9">
        <f t="shared" si="2"/>
        <v>180404888.49339297</v>
      </c>
      <c r="S52" s="21"/>
      <c r="U52" s="2">
        <v>42583</v>
      </c>
      <c r="V52" s="8">
        <f t="shared" si="12"/>
        <v>11.5</v>
      </c>
      <c r="W52" s="8">
        <f t="shared" si="13"/>
        <v>132.25</v>
      </c>
      <c r="X52" s="8">
        <f t="shared" si="14"/>
        <v>203</v>
      </c>
      <c r="Y52" s="7">
        <v>44</v>
      </c>
      <c r="Z52" s="7">
        <v>0</v>
      </c>
      <c r="AA52" s="7">
        <v>0</v>
      </c>
      <c r="AB52" s="7">
        <v>0</v>
      </c>
      <c r="AC52" s="7">
        <v>0</v>
      </c>
      <c r="AD52" s="7">
        <v>0</v>
      </c>
      <c r="AE52" s="7">
        <v>0</v>
      </c>
      <c r="AF52" s="7">
        <v>0</v>
      </c>
      <c r="AG52" s="7">
        <v>0</v>
      </c>
      <c r="AH52" s="7">
        <v>0</v>
      </c>
      <c r="AI52" s="7">
        <v>0</v>
      </c>
      <c r="AJ52" s="7">
        <v>0</v>
      </c>
      <c r="AK52" s="8">
        <f t="shared" si="18"/>
        <v>866.61136938570951</v>
      </c>
      <c r="AM52" s="17">
        <v>7</v>
      </c>
      <c r="AN52" s="17">
        <v>954.57495279219495</v>
      </c>
      <c r="AO52" s="17">
        <v>-13.549215619008351</v>
      </c>
      <c r="AP52" s="17">
        <v>-0.34132112603612558</v>
      </c>
      <c r="AW52" s="59"/>
      <c r="AX52" s="1">
        <v>7</v>
      </c>
      <c r="AY52" s="7">
        <f t="shared" si="24"/>
        <v>42</v>
      </c>
      <c r="AZ52" s="52">
        <f t="shared" si="20"/>
        <v>0.34615384615384615</v>
      </c>
      <c r="BA52" s="52">
        <f t="shared" si="21"/>
        <v>-0.39572529581448734</v>
      </c>
      <c r="BB52" s="43"/>
      <c r="BC52" s="1">
        <v>7</v>
      </c>
      <c r="BD52" s="48">
        <f t="shared" si="22"/>
        <v>-13.549215619008351</v>
      </c>
      <c r="BE52" s="48">
        <f t="shared" si="25"/>
        <v>-6.6735057179621435</v>
      </c>
      <c r="BF52" s="48">
        <f t="shared" si="25"/>
        <v>23.021882544821779</v>
      </c>
      <c r="BG52" s="48">
        <f t="shared" si="25"/>
        <v>23.947164049252478</v>
      </c>
      <c r="BH52" s="48">
        <f t="shared" si="25"/>
        <v>-44.174962754882472</v>
      </c>
      <c r="BI52" s="48">
        <f t="shared" si="25"/>
        <v>106.56551734671598</v>
      </c>
      <c r="BJ52" s="48">
        <f>BI51</f>
        <v>-52.023934424109939</v>
      </c>
      <c r="BK52" s="48"/>
      <c r="BL52" s="48"/>
      <c r="BM52" s="48"/>
      <c r="BN52" s="48"/>
      <c r="BO52" s="48"/>
      <c r="BP52" s="48"/>
      <c r="BQ52" s="1">
        <v>7</v>
      </c>
      <c r="BR52" s="9">
        <f t="shared" si="23"/>
        <v>183.58124389038431</v>
      </c>
      <c r="BS52" s="9">
        <f t="shared" si="23"/>
        <v>90.420767907357558</v>
      </c>
      <c r="BT52" s="9">
        <f t="shared" si="23"/>
        <v>-311.92845055527647</v>
      </c>
      <c r="BU52" s="9">
        <f t="shared" si="23"/>
        <v>-324.46528916708866</v>
      </c>
      <c r="BV52" s="9">
        <f t="shared" si="23"/>
        <v>598.53609532757525</v>
      </c>
      <c r="BW52" s="9">
        <f t="shared" si="23"/>
        <v>-1443.8791720818447</v>
      </c>
      <c r="BX52" s="9">
        <f t="shared" si="23"/>
        <v>704.88350486142735</v>
      </c>
      <c r="BY52" s="9"/>
      <c r="BZ52" s="9"/>
      <c r="CA52" s="9"/>
      <c r="CB52" s="9"/>
      <c r="CC52" s="9"/>
      <c r="CD52" s="9"/>
    </row>
    <row r="53" spans="1:82">
      <c r="A53" s="2">
        <v>42248</v>
      </c>
      <c r="B53" s="8">
        <f t="shared" si="17"/>
        <v>152.32499999999999</v>
      </c>
      <c r="C53" s="8">
        <f t="shared" si="17"/>
        <v>23202.905624999996</v>
      </c>
      <c r="D53" s="8">
        <f t="shared" si="17"/>
        <v>43.875</v>
      </c>
      <c r="E53" s="8">
        <v>200.5</v>
      </c>
      <c r="F53" s="8">
        <f t="shared" si="6"/>
        <v>40200.25</v>
      </c>
      <c r="G53" s="8">
        <v>18</v>
      </c>
      <c r="H53" s="8">
        <f t="shared" si="19"/>
        <v>-48.175000000000011</v>
      </c>
      <c r="I53" s="8">
        <f t="shared" si="19"/>
        <v>-16997.344375000004</v>
      </c>
      <c r="J53" s="8">
        <f t="shared" si="19"/>
        <v>25.875</v>
      </c>
      <c r="K53" s="9">
        <v>207741</v>
      </c>
      <c r="L53" s="9">
        <v>174532811.5</v>
      </c>
      <c r="M53" s="9">
        <v>-25893272</v>
      </c>
      <c r="N53" s="9">
        <f t="shared" si="8"/>
        <v>148639539.5</v>
      </c>
      <c r="O53" s="9">
        <f t="shared" si="9"/>
        <v>715.50411088807698</v>
      </c>
      <c r="P53" s="8">
        <f t="shared" si="10"/>
        <v>2.7667637595296384</v>
      </c>
      <c r="Q53" s="8">
        <f t="shared" si="11"/>
        <v>718.27087464760666</v>
      </c>
      <c r="R53" s="9">
        <f t="shared" si="2"/>
        <v>149214309.77016845</v>
      </c>
      <c r="S53" s="21"/>
      <c r="U53" s="2">
        <v>42614</v>
      </c>
      <c r="V53" s="8">
        <f t="shared" si="12"/>
        <v>164</v>
      </c>
      <c r="W53" s="8">
        <f t="shared" si="13"/>
        <v>26896</v>
      </c>
      <c r="X53" s="8">
        <f t="shared" si="14"/>
        <v>5.5</v>
      </c>
      <c r="Y53" s="7">
        <v>45</v>
      </c>
      <c r="Z53" s="7">
        <v>0</v>
      </c>
      <c r="AA53" s="7">
        <v>0</v>
      </c>
      <c r="AB53" s="7">
        <v>0</v>
      </c>
      <c r="AC53" s="7">
        <v>0</v>
      </c>
      <c r="AD53" s="7">
        <v>0</v>
      </c>
      <c r="AE53" s="7">
        <v>0</v>
      </c>
      <c r="AF53" s="7">
        <v>0</v>
      </c>
      <c r="AG53" s="7">
        <v>1</v>
      </c>
      <c r="AH53" s="7">
        <v>0</v>
      </c>
      <c r="AI53" s="7">
        <v>0</v>
      </c>
      <c r="AJ53" s="7">
        <v>0</v>
      </c>
      <c r="AK53" s="8">
        <f t="shared" si="18"/>
        <v>733.09381775647614</v>
      </c>
      <c r="AM53" s="17">
        <v>8</v>
      </c>
      <c r="AN53" s="17">
        <v>964.11790033390389</v>
      </c>
      <c r="AO53" s="17">
        <v>29.879270470768461</v>
      </c>
      <c r="AP53" s="17">
        <v>0.75269495511704432</v>
      </c>
      <c r="AW53" s="59"/>
      <c r="AX53" s="1">
        <v>8</v>
      </c>
      <c r="AY53" s="7">
        <f t="shared" si="24"/>
        <v>97</v>
      </c>
      <c r="AZ53" s="52">
        <f t="shared" si="20"/>
        <v>0.80353430353430355</v>
      </c>
      <c r="BA53" s="52">
        <f t="shared" si="21"/>
        <v>0.85431334867221986</v>
      </c>
      <c r="BB53" s="43"/>
      <c r="BC53" s="1">
        <v>8</v>
      </c>
      <c r="BD53" s="48">
        <f t="shared" si="22"/>
        <v>29.879270470768461</v>
      </c>
      <c r="BE53" s="48">
        <f t="shared" si="25"/>
        <v>-13.549215619008351</v>
      </c>
      <c r="BF53" s="48">
        <f t="shared" si="25"/>
        <v>-6.6735057179621435</v>
      </c>
      <c r="BG53" s="48">
        <f t="shared" si="25"/>
        <v>23.021882544821779</v>
      </c>
      <c r="BH53" s="48">
        <f t="shared" si="25"/>
        <v>23.947164049252478</v>
      </c>
      <c r="BI53" s="48">
        <f t="shared" si="25"/>
        <v>-44.174962754882472</v>
      </c>
      <c r="BJ53" s="48">
        <f t="shared" si="25"/>
        <v>106.56551734671598</v>
      </c>
      <c r="BK53" s="48">
        <f>BJ52</f>
        <v>-52.023934424109939</v>
      </c>
      <c r="BL53" s="48"/>
      <c r="BM53" s="48"/>
      <c r="BN53" s="48"/>
      <c r="BO53" s="48"/>
      <c r="BP53" s="48"/>
      <c r="BQ53" s="1">
        <v>8</v>
      </c>
      <c r="BR53" s="9">
        <f t="shared" si="23"/>
        <v>892.77080386532612</v>
      </c>
      <c r="BS53" s="9">
        <f t="shared" si="23"/>
        <v>-404.84067814711369</v>
      </c>
      <c r="BT53" s="9">
        <f t="shared" si="23"/>
        <v>-199.3994823352146</v>
      </c>
      <c r="BU53" s="9">
        <f t="shared" si="23"/>
        <v>687.87705530298445</v>
      </c>
      <c r="BV53" s="9">
        <f t="shared" si="23"/>
        <v>715.52379163546868</v>
      </c>
      <c r="BW53" s="9">
        <f t="shared" si="23"/>
        <v>-1319.9156601892539</v>
      </c>
      <c r="BX53" s="9">
        <f t="shared" si="23"/>
        <v>3184.0999156598718</v>
      </c>
      <c r="BY53" s="9">
        <f t="shared" si="23"/>
        <v>-1554.4372076114992</v>
      </c>
      <c r="BZ53" s="9"/>
      <c r="CA53" s="9"/>
      <c r="CB53" s="9"/>
      <c r="CC53" s="9"/>
      <c r="CD53" s="9"/>
    </row>
    <row r="54" spans="1:82">
      <c r="A54" s="2">
        <v>42278</v>
      </c>
      <c r="B54" s="8">
        <f t="shared" ref="B54:D69" si="26">B42</f>
        <v>510.4</v>
      </c>
      <c r="C54" s="8">
        <f t="shared" si="26"/>
        <v>260508.15999999997</v>
      </c>
      <c r="D54" s="8">
        <f t="shared" si="26"/>
        <v>0.65</v>
      </c>
      <c r="E54" s="8">
        <v>330</v>
      </c>
      <c r="F54" s="8">
        <f t="shared" si="6"/>
        <v>108900</v>
      </c>
      <c r="G54" s="8">
        <v>0</v>
      </c>
      <c r="H54" s="8">
        <f t="shared" si="19"/>
        <v>180.39999999999998</v>
      </c>
      <c r="I54" s="8">
        <f t="shared" si="19"/>
        <v>151608.15999999997</v>
      </c>
      <c r="J54" s="8">
        <f t="shared" si="19"/>
        <v>0.65</v>
      </c>
      <c r="K54" s="9">
        <v>208614</v>
      </c>
      <c r="L54" s="9">
        <v>141650884</v>
      </c>
      <c r="M54" s="9">
        <v>2837713</v>
      </c>
      <c r="N54" s="9">
        <f t="shared" si="8"/>
        <v>144488597</v>
      </c>
      <c r="O54" s="9">
        <f t="shared" si="9"/>
        <v>692.61217847316095</v>
      </c>
      <c r="P54" s="8">
        <f t="shared" si="10"/>
        <v>84.480835612067793</v>
      </c>
      <c r="Q54" s="8">
        <f t="shared" si="11"/>
        <v>777.09301408522879</v>
      </c>
      <c r="R54" s="9">
        <f t="shared" si="2"/>
        <v>162112482.04037592</v>
      </c>
      <c r="S54" s="21"/>
      <c r="U54" s="2">
        <v>42644</v>
      </c>
      <c r="V54" s="8">
        <f t="shared" si="12"/>
        <v>515</v>
      </c>
      <c r="W54" s="8">
        <f t="shared" si="13"/>
        <v>265225</v>
      </c>
      <c r="X54" s="8">
        <f t="shared" si="14"/>
        <v>0</v>
      </c>
      <c r="Y54" s="7">
        <v>46</v>
      </c>
      <c r="Z54" s="7">
        <v>0</v>
      </c>
      <c r="AA54" s="7">
        <v>0</v>
      </c>
      <c r="AB54" s="7">
        <v>0</v>
      </c>
      <c r="AC54" s="7">
        <v>0</v>
      </c>
      <c r="AD54" s="7">
        <v>0</v>
      </c>
      <c r="AE54" s="7">
        <v>0</v>
      </c>
      <c r="AF54" s="7">
        <v>0</v>
      </c>
      <c r="AG54" s="7">
        <v>0</v>
      </c>
      <c r="AH54" s="7">
        <v>1</v>
      </c>
      <c r="AI54" s="7">
        <v>0</v>
      </c>
      <c r="AJ54" s="7">
        <v>0</v>
      </c>
      <c r="AK54" s="8">
        <f t="shared" si="18"/>
        <v>746.0564811650338</v>
      </c>
      <c r="AM54" s="17">
        <v>9</v>
      </c>
      <c r="AN54" s="17">
        <v>800.87058492733286</v>
      </c>
      <c r="AO54" s="17">
        <v>-51.149636457960128</v>
      </c>
      <c r="AP54" s="17">
        <v>-1.288521195845223</v>
      </c>
      <c r="AW54" s="59"/>
      <c r="AX54" s="1">
        <v>9</v>
      </c>
      <c r="AY54" s="7">
        <f t="shared" si="24"/>
        <v>10</v>
      </c>
      <c r="AZ54" s="52">
        <f t="shared" si="20"/>
        <v>8.0041580041580046E-2</v>
      </c>
      <c r="BA54" s="52">
        <f t="shared" si="21"/>
        <v>-1.4047919280405334</v>
      </c>
      <c r="BB54" s="43"/>
      <c r="BC54" s="1">
        <v>9</v>
      </c>
      <c r="BD54" s="48">
        <f t="shared" si="22"/>
        <v>-51.149636457960128</v>
      </c>
      <c r="BE54" s="48">
        <f t="shared" si="25"/>
        <v>29.879270470768461</v>
      </c>
      <c r="BF54" s="48">
        <f t="shared" si="25"/>
        <v>-13.549215619008351</v>
      </c>
      <c r="BG54" s="48">
        <f t="shared" si="25"/>
        <v>-6.6735057179621435</v>
      </c>
      <c r="BH54" s="48">
        <f t="shared" si="25"/>
        <v>23.021882544821779</v>
      </c>
      <c r="BI54" s="48">
        <f t="shared" si="25"/>
        <v>23.947164049252478</v>
      </c>
      <c r="BJ54" s="48">
        <f t="shared" si="25"/>
        <v>-44.174962754882472</v>
      </c>
      <c r="BK54" s="48">
        <f t="shared" si="25"/>
        <v>106.56551734671598</v>
      </c>
      <c r="BL54" s="48">
        <f>BK53</f>
        <v>-52.023934424109939</v>
      </c>
      <c r="BM54" s="48"/>
      <c r="BN54" s="48"/>
      <c r="BO54" s="48"/>
      <c r="BP54" s="48"/>
      <c r="BQ54" s="1">
        <v>9</v>
      </c>
      <c r="BR54" s="9">
        <f t="shared" si="23"/>
        <v>2616.2853097815005</v>
      </c>
      <c r="BS54" s="9">
        <f t="shared" si="23"/>
        <v>-1528.3138222088662</v>
      </c>
      <c r="BT54" s="9">
        <f t="shared" si="23"/>
        <v>693.03745320280302</v>
      </c>
      <c r="BU54" s="9">
        <f t="shared" si="23"/>
        <v>341.34739137389141</v>
      </c>
      <c r="BV54" s="9">
        <f t="shared" si="23"/>
        <v>-1177.5609227454872</v>
      </c>
      <c r="BW54" s="9">
        <f t="shared" si="23"/>
        <v>-1224.888735318392</v>
      </c>
      <c r="BX54" s="9">
        <f t="shared" si="23"/>
        <v>2259.533285456183</v>
      </c>
      <c r="BY54" s="9">
        <f t="shared" si="23"/>
        <v>-5450.7874712389748</v>
      </c>
      <c r="BZ54" s="9">
        <f t="shared" si="23"/>
        <v>2661.0053329059974</v>
      </c>
      <c r="CA54" s="9"/>
      <c r="CB54" s="9"/>
      <c r="CC54" s="9"/>
      <c r="CD54" s="9"/>
    </row>
    <row r="55" spans="1:82">
      <c r="A55" s="2">
        <v>42309</v>
      </c>
      <c r="B55" s="8">
        <f t="shared" si="26"/>
        <v>874.97500000000002</v>
      </c>
      <c r="C55" s="8">
        <f t="shared" si="26"/>
        <v>765581.25062499999</v>
      </c>
      <c r="D55" s="8">
        <f t="shared" si="26"/>
        <v>0</v>
      </c>
      <c r="E55" s="8">
        <v>910</v>
      </c>
      <c r="F55" s="8">
        <f t="shared" si="6"/>
        <v>828100</v>
      </c>
      <c r="G55" s="8">
        <v>0</v>
      </c>
      <c r="H55" s="8">
        <f t="shared" si="19"/>
        <v>-35.024999999999977</v>
      </c>
      <c r="I55" s="8">
        <f t="shared" si="19"/>
        <v>-62518.749375000014</v>
      </c>
      <c r="J55" s="8">
        <f t="shared" si="19"/>
        <v>0</v>
      </c>
      <c r="K55" s="9">
        <v>209118</v>
      </c>
      <c r="L55" s="9">
        <v>176484218</v>
      </c>
      <c r="M55" s="9">
        <v>37608652</v>
      </c>
      <c r="N55" s="9">
        <f t="shared" si="8"/>
        <v>214092870</v>
      </c>
      <c r="O55" s="9">
        <f t="shared" si="9"/>
        <v>1023.7897741944739</v>
      </c>
      <c r="P55" s="8">
        <f t="shared" si="10"/>
        <v>-18.677982959845888</v>
      </c>
      <c r="Q55" s="8">
        <f t="shared" si="11"/>
        <v>1005.1117912346281</v>
      </c>
      <c r="R55" s="9">
        <f t="shared" si="2"/>
        <v>210186967.55940294</v>
      </c>
      <c r="S55" s="21"/>
      <c r="U55" s="2">
        <v>42675</v>
      </c>
      <c r="V55" s="8">
        <f t="shared" si="12"/>
        <v>646.5</v>
      </c>
      <c r="W55" s="8">
        <f t="shared" si="13"/>
        <v>417962.25</v>
      </c>
      <c r="X55" s="8">
        <f t="shared" si="14"/>
        <v>0</v>
      </c>
      <c r="Y55" s="7">
        <v>47</v>
      </c>
      <c r="Z55" s="7">
        <v>0</v>
      </c>
      <c r="AA55" s="7">
        <v>0</v>
      </c>
      <c r="AB55" s="7">
        <v>0</v>
      </c>
      <c r="AC55" s="7">
        <v>0</v>
      </c>
      <c r="AD55" s="7">
        <v>0</v>
      </c>
      <c r="AE55" s="7">
        <v>0</v>
      </c>
      <c r="AF55" s="7">
        <v>0</v>
      </c>
      <c r="AG55" s="7">
        <v>0</v>
      </c>
      <c r="AH55" s="7">
        <v>0</v>
      </c>
      <c r="AI55" s="7">
        <v>1</v>
      </c>
      <c r="AJ55" s="7">
        <v>0</v>
      </c>
      <c r="AK55" s="8">
        <f t="shared" si="18"/>
        <v>914.59355363767133</v>
      </c>
      <c r="AM55" s="17">
        <v>10</v>
      </c>
      <c r="AN55" s="17">
        <v>826.92269671693543</v>
      </c>
      <c r="AO55" s="17">
        <v>43.557707852805947</v>
      </c>
      <c r="AP55" s="17">
        <v>1.0972713336272395</v>
      </c>
      <c r="AW55" s="59"/>
      <c r="AX55" s="1">
        <v>10</v>
      </c>
      <c r="AY55" s="7">
        <f t="shared" si="24"/>
        <v>107</v>
      </c>
      <c r="AZ55" s="52">
        <f t="shared" si="20"/>
        <v>0.88669438669438672</v>
      </c>
      <c r="BA55" s="52">
        <f t="shared" si="21"/>
        <v>1.2091343701602324</v>
      </c>
      <c r="BB55" s="43"/>
      <c r="BC55" s="1">
        <v>10</v>
      </c>
      <c r="BD55" s="48">
        <f t="shared" si="22"/>
        <v>43.557707852805947</v>
      </c>
      <c r="BE55" s="48">
        <f t="shared" si="25"/>
        <v>-51.149636457960128</v>
      </c>
      <c r="BF55" s="48">
        <f t="shared" si="25"/>
        <v>29.879270470768461</v>
      </c>
      <c r="BG55" s="48">
        <f t="shared" si="25"/>
        <v>-13.549215619008351</v>
      </c>
      <c r="BH55" s="48">
        <f t="shared" si="25"/>
        <v>-6.6735057179621435</v>
      </c>
      <c r="BI55" s="48">
        <f t="shared" si="25"/>
        <v>23.021882544821779</v>
      </c>
      <c r="BJ55" s="48">
        <f t="shared" si="25"/>
        <v>23.947164049252478</v>
      </c>
      <c r="BK55" s="48">
        <f t="shared" si="25"/>
        <v>-44.174962754882472</v>
      </c>
      <c r="BL55" s="48">
        <f t="shared" si="25"/>
        <v>106.56551734671598</v>
      </c>
      <c r="BM55" s="48">
        <f>BL54</f>
        <v>-52.023934424109939</v>
      </c>
      <c r="BN55" s="48"/>
      <c r="BO55" s="48"/>
      <c r="BP55" s="48"/>
      <c r="BQ55" s="1">
        <v>10</v>
      </c>
      <c r="BR55" s="9">
        <f t="shared" si="23"/>
        <v>1897.2739133903788</v>
      </c>
      <c r="BS55" s="9">
        <f t="shared" si="23"/>
        <v>-2227.960921613058</v>
      </c>
      <c r="BT55" s="9">
        <f t="shared" si="23"/>
        <v>1301.4725340206921</v>
      </c>
      <c r="BU55" s="9">
        <f t="shared" si="23"/>
        <v>-590.17277556744602</v>
      </c>
      <c r="BV55" s="9">
        <f t="shared" si="23"/>
        <v>-290.68261241703118</v>
      </c>
      <c r="BW55" s="9">
        <f t="shared" si="23"/>
        <v>1002.7804341089487</v>
      </c>
      <c r="BX55" s="9">
        <f t="shared" si="23"/>
        <v>1043.0835755605458</v>
      </c>
      <c r="BY55" s="9">
        <f t="shared" si="23"/>
        <v>-1924.1601220857544</v>
      </c>
      <c r="BZ55" s="9">
        <f t="shared" si="23"/>
        <v>4641.7496717713539</v>
      </c>
      <c r="CA55" s="9">
        <f t="shared" si="23"/>
        <v>-2266.0433369989137</v>
      </c>
      <c r="CB55" s="9"/>
      <c r="CC55" s="9"/>
      <c r="CD55" s="9"/>
    </row>
    <row r="56" spans="1:82">
      <c r="A56" s="2">
        <v>42339</v>
      </c>
      <c r="B56" s="8">
        <f t="shared" si="26"/>
        <v>1138.7249999999999</v>
      </c>
      <c r="C56" s="8">
        <f t="shared" si="26"/>
        <v>1296694.6256249999</v>
      </c>
      <c r="D56" s="8">
        <f t="shared" si="26"/>
        <v>0</v>
      </c>
      <c r="E56" s="8">
        <v>1062.5</v>
      </c>
      <c r="F56" s="8">
        <f t="shared" si="6"/>
        <v>1128906.25</v>
      </c>
      <c r="G56" s="8">
        <v>0</v>
      </c>
      <c r="H56" s="8">
        <f t="shared" si="19"/>
        <v>76.224999999999909</v>
      </c>
      <c r="I56" s="8">
        <f t="shared" si="19"/>
        <v>167788.37562499987</v>
      </c>
      <c r="J56" s="8">
        <f t="shared" si="19"/>
        <v>0</v>
      </c>
      <c r="K56" s="9">
        <v>209273</v>
      </c>
      <c r="L56" s="9">
        <v>246472860.00000003</v>
      </c>
      <c r="M56" s="9">
        <v>14083194</v>
      </c>
      <c r="N56" s="9">
        <f t="shared" si="8"/>
        <v>260556054.00000003</v>
      </c>
      <c r="O56" s="9">
        <f t="shared" si="9"/>
        <v>1245.053370477797</v>
      </c>
      <c r="P56" s="8">
        <f t="shared" si="10"/>
        <v>42.941387067531821</v>
      </c>
      <c r="Q56" s="8">
        <f t="shared" si="11"/>
        <v>1287.9947575453289</v>
      </c>
      <c r="R56" s="9">
        <f t="shared" si="2"/>
        <v>269542526.8957836</v>
      </c>
      <c r="S56" s="21"/>
      <c r="U56" s="2">
        <v>42705</v>
      </c>
      <c r="V56" s="8">
        <f t="shared" si="12"/>
        <v>1299.5</v>
      </c>
      <c r="W56" s="8">
        <f t="shared" si="13"/>
        <v>1688700.25</v>
      </c>
      <c r="X56" s="8">
        <f t="shared" si="14"/>
        <v>0</v>
      </c>
      <c r="Y56" s="7">
        <v>48</v>
      </c>
      <c r="Z56" s="7">
        <v>0</v>
      </c>
      <c r="AA56" s="7">
        <v>0</v>
      </c>
      <c r="AB56" s="7">
        <v>0</v>
      </c>
      <c r="AC56" s="7">
        <v>0</v>
      </c>
      <c r="AD56" s="7">
        <v>0</v>
      </c>
      <c r="AE56" s="7">
        <v>0</v>
      </c>
      <c r="AF56" s="7">
        <v>0</v>
      </c>
      <c r="AG56" s="7">
        <v>0</v>
      </c>
      <c r="AH56" s="7">
        <v>0</v>
      </c>
      <c r="AI56" s="7">
        <v>0</v>
      </c>
      <c r="AJ56" s="7">
        <v>0</v>
      </c>
      <c r="AK56" s="8">
        <f t="shared" si="18"/>
        <v>1344.8279975988014</v>
      </c>
      <c r="AM56" s="17">
        <v>11</v>
      </c>
      <c r="AN56" s="17">
        <v>1053.5468681530722</v>
      </c>
      <c r="AO56" s="17">
        <v>-11.378612899516156</v>
      </c>
      <c r="AP56" s="17">
        <v>-0.28664101869804665</v>
      </c>
      <c r="AW56" s="59"/>
      <c r="AX56" s="1">
        <v>11</v>
      </c>
      <c r="AY56" s="7">
        <f t="shared" si="24"/>
        <v>45</v>
      </c>
      <c r="AZ56" s="52">
        <f t="shared" si="20"/>
        <v>0.37110187110187109</v>
      </c>
      <c r="BA56" s="52">
        <f t="shared" si="21"/>
        <v>-0.32893642436422554</v>
      </c>
      <c r="BB56" s="43"/>
      <c r="BC56" s="1">
        <v>11</v>
      </c>
      <c r="BD56" s="48">
        <f t="shared" si="22"/>
        <v>-11.378612899516156</v>
      </c>
      <c r="BE56" s="48">
        <f t="shared" si="25"/>
        <v>43.557707852805947</v>
      </c>
      <c r="BF56" s="48">
        <f t="shared" si="25"/>
        <v>-51.149636457960128</v>
      </c>
      <c r="BG56" s="48">
        <f t="shared" si="25"/>
        <v>29.879270470768461</v>
      </c>
      <c r="BH56" s="48">
        <f t="shared" si="25"/>
        <v>-13.549215619008351</v>
      </c>
      <c r="BI56" s="48">
        <f t="shared" si="25"/>
        <v>-6.6735057179621435</v>
      </c>
      <c r="BJ56" s="48">
        <f t="shared" si="25"/>
        <v>23.021882544821779</v>
      </c>
      <c r="BK56" s="48">
        <f t="shared" si="25"/>
        <v>23.947164049252478</v>
      </c>
      <c r="BL56" s="48">
        <f t="shared" si="25"/>
        <v>-44.174962754882472</v>
      </c>
      <c r="BM56" s="48">
        <f t="shared" si="25"/>
        <v>106.56551734671598</v>
      </c>
      <c r="BN56" s="48">
        <f>BM55</f>
        <v>-52.023934424109939</v>
      </c>
      <c r="BO56" s="48"/>
      <c r="BP56" s="48"/>
      <c r="BQ56" s="1">
        <v>11</v>
      </c>
      <c r="BR56" s="9">
        <f t="shared" si="23"/>
        <v>129.47283151703922</v>
      </c>
      <c r="BS56" s="9">
        <f t="shared" si="23"/>
        <v>-495.62629644729924</v>
      </c>
      <c r="BT56" s="9">
        <f t="shared" si="23"/>
        <v>582.01191320611724</v>
      </c>
      <c r="BU56" s="9">
        <f t="shared" si="23"/>
        <v>-339.98465240682123</v>
      </c>
      <c r="BV56" s="9">
        <f t="shared" si="23"/>
        <v>154.17127962077831</v>
      </c>
      <c r="BW56" s="9">
        <f t="shared" si="23"/>
        <v>75.93523824740187</v>
      </c>
      <c r="BX56" s="9">
        <f t="shared" si="23"/>
        <v>-261.9570896956568</v>
      </c>
      <c r="BY56" s="9">
        <f t="shared" si="23"/>
        <v>-272.48550975765585</v>
      </c>
      <c r="BZ56" s="9">
        <f t="shared" si="23"/>
        <v>502.64980103836064</v>
      </c>
      <c r="CA56" s="9">
        <f t="shared" si="23"/>
        <v>-1212.5677703249708</v>
      </c>
      <c r="CB56" s="9">
        <f t="shared" si="23"/>
        <v>591.96021132177043</v>
      </c>
      <c r="CC56" s="9"/>
      <c r="CD56" s="9"/>
    </row>
    <row r="57" spans="1:82">
      <c r="A57" s="2">
        <v>42370</v>
      </c>
      <c r="B57" s="8">
        <f t="shared" si="26"/>
        <v>1095.1500000000001</v>
      </c>
      <c r="C57" s="8">
        <f t="shared" si="26"/>
        <v>1199353.5225000002</v>
      </c>
      <c r="D57" s="8">
        <f t="shared" si="26"/>
        <v>0</v>
      </c>
      <c r="E57" s="8">
        <v>1056</v>
      </c>
      <c r="F57" s="8">
        <f t="shared" si="6"/>
        <v>1115136</v>
      </c>
      <c r="G57" s="8">
        <v>0</v>
      </c>
      <c r="H57" s="8">
        <f t="shared" si="19"/>
        <v>39.150000000000091</v>
      </c>
      <c r="I57" s="8">
        <f t="shared" si="19"/>
        <v>84217.522500000196</v>
      </c>
      <c r="J57" s="8">
        <f t="shared" si="19"/>
        <v>0</v>
      </c>
      <c r="K57" s="9">
        <v>208215</v>
      </c>
      <c r="L57" s="9">
        <v>281021220</v>
      </c>
      <c r="M57" s="9">
        <v>-5802194</v>
      </c>
      <c r="N57" s="9">
        <f t="shared" si="8"/>
        <v>275219026</v>
      </c>
      <c r="O57" s="9">
        <f t="shared" si="9"/>
        <v>1321.8021083975698</v>
      </c>
      <c r="P57" s="8">
        <f t="shared" si="10"/>
        <v>21.91352512677139</v>
      </c>
      <c r="Q57" s="8">
        <f t="shared" si="11"/>
        <v>1343.7156335243412</v>
      </c>
      <c r="R57" s="9">
        <f t="shared" si="2"/>
        <v>279781750.63427073</v>
      </c>
      <c r="S57" s="21"/>
      <c r="U57" s="2">
        <v>42736</v>
      </c>
      <c r="V57" s="8">
        <f t="shared" si="12"/>
        <v>1388.5</v>
      </c>
      <c r="W57" s="8">
        <f t="shared" si="13"/>
        <v>1927932.25</v>
      </c>
      <c r="X57" s="8">
        <f t="shared" si="14"/>
        <v>0</v>
      </c>
      <c r="Y57" s="7">
        <v>49</v>
      </c>
      <c r="Z57" s="7">
        <v>1</v>
      </c>
      <c r="AA57" s="7">
        <v>0</v>
      </c>
      <c r="AB57" s="7">
        <v>0</v>
      </c>
      <c r="AC57" s="7">
        <v>0</v>
      </c>
      <c r="AD57" s="7">
        <v>0</v>
      </c>
      <c r="AE57" s="7">
        <v>0</v>
      </c>
      <c r="AF57" s="7">
        <v>0</v>
      </c>
      <c r="AG57" s="7">
        <v>0</v>
      </c>
      <c r="AH57" s="7">
        <v>0</v>
      </c>
      <c r="AI57" s="7">
        <v>0</v>
      </c>
      <c r="AJ57" s="7">
        <v>0</v>
      </c>
      <c r="AK57" s="8">
        <f t="shared" si="18"/>
        <v>1557.5965785615629</v>
      </c>
      <c r="AM57" s="17">
        <v>12</v>
      </c>
      <c r="AN57" s="17">
        <v>1351.6669400479254</v>
      </c>
      <c r="AO57" s="17">
        <v>30.032127155290027</v>
      </c>
      <c r="AP57" s="17">
        <v>0.7565455998443934</v>
      </c>
      <c r="AW57" s="59"/>
      <c r="AX57" s="1">
        <v>12</v>
      </c>
      <c r="AY57" s="7">
        <f t="shared" si="24"/>
        <v>98</v>
      </c>
      <c r="AZ57" s="52">
        <f t="shared" si="20"/>
        <v>0.81185031185031187</v>
      </c>
      <c r="BA57" s="52">
        <f t="shared" si="21"/>
        <v>0.88473536642075068</v>
      </c>
      <c r="BB57" s="43"/>
      <c r="BC57" s="1">
        <v>12</v>
      </c>
      <c r="BD57" s="48">
        <f t="shared" si="22"/>
        <v>30.032127155290027</v>
      </c>
      <c r="BE57" s="48">
        <f t="shared" si="25"/>
        <v>-11.378612899516156</v>
      </c>
      <c r="BF57" s="48">
        <f t="shared" si="25"/>
        <v>43.557707852805947</v>
      </c>
      <c r="BG57" s="48">
        <f t="shared" si="25"/>
        <v>-51.149636457960128</v>
      </c>
      <c r="BH57" s="48">
        <f t="shared" si="25"/>
        <v>29.879270470768461</v>
      </c>
      <c r="BI57" s="48">
        <f t="shared" si="25"/>
        <v>-13.549215619008351</v>
      </c>
      <c r="BJ57" s="48">
        <f t="shared" si="25"/>
        <v>-6.6735057179621435</v>
      </c>
      <c r="BK57" s="48">
        <f t="shared" si="25"/>
        <v>23.021882544821779</v>
      </c>
      <c r="BL57" s="48">
        <f t="shared" si="25"/>
        <v>23.947164049252478</v>
      </c>
      <c r="BM57" s="48">
        <f t="shared" si="25"/>
        <v>-44.174962754882472</v>
      </c>
      <c r="BN57" s="48">
        <f t="shared" si="25"/>
        <v>106.56551734671598</v>
      </c>
      <c r="BO57" s="48">
        <f>BN56</f>
        <v>-52.023934424109939</v>
      </c>
      <c r="BP57" s="48"/>
      <c r="BQ57" s="1">
        <v>12</v>
      </c>
      <c r="BR57" s="9">
        <f t="shared" si="23"/>
        <v>901.92866147149857</v>
      </c>
      <c r="BS57" s="9">
        <f t="shared" si="23"/>
        <v>-341.72394944909558</v>
      </c>
      <c r="BT57" s="9">
        <f t="shared" si="23"/>
        <v>1308.1306208284309</v>
      </c>
      <c r="BU57" s="9">
        <f t="shared" si="23"/>
        <v>-1536.1323860523134</v>
      </c>
      <c r="BV57" s="9">
        <f t="shared" si="23"/>
        <v>897.33805008541094</v>
      </c>
      <c r="BW57" s="9">
        <f t="shared" si="23"/>
        <v>-406.91176632450316</v>
      </c>
      <c r="BX57" s="9">
        <f t="shared" si="23"/>
        <v>-200.41957229339803</v>
      </c>
      <c r="BY57" s="9">
        <f t="shared" si="23"/>
        <v>691.39610394023077</v>
      </c>
      <c r="BZ57" s="9">
        <f t="shared" si="23"/>
        <v>719.18427573573138</v>
      </c>
      <c r="CA57" s="9">
        <f t="shared" si="23"/>
        <v>-1326.6680985348289</v>
      </c>
      <c r="CB57" s="9">
        <f t="shared" si="23"/>
        <v>3200.3891673258163</v>
      </c>
      <c r="CC57" s="9">
        <f t="shared" si="23"/>
        <v>-1562.389413743336</v>
      </c>
      <c r="CD57" s="9"/>
    </row>
    <row r="58" spans="1:82">
      <c r="A58" s="2">
        <v>42401</v>
      </c>
      <c r="B58" s="8">
        <f t="shared" si="26"/>
        <v>932.76424999999995</v>
      </c>
      <c r="C58" s="8">
        <f t="shared" si="26"/>
        <v>870049.14607806236</v>
      </c>
      <c r="D58" s="8">
        <f t="shared" si="26"/>
        <v>0</v>
      </c>
      <c r="E58" s="8">
        <v>758.5</v>
      </c>
      <c r="F58" s="8">
        <f t="shared" si="6"/>
        <v>575322.25</v>
      </c>
      <c r="G58" s="8">
        <v>0</v>
      </c>
      <c r="H58" s="8">
        <f t="shared" si="19"/>
        <v>174.26424999999995</v>
      </c>
      <c r="I58" s="8">
        <f t="shared" si="19"/>
        <v>294726.89607806236</v>
      </c>
      <c r="J58" s="8">
        <f t="shared" si="19"/>
        <v>0</v>
      </c>
      <c r="K58" s="9">
        <v>210416</v>
      </c>
      <c r="L58" s="9">
        <v>230500721.00000003</v>
      </c>
      <c r="M58" s="9">
        <v>-20987679</v>
      </c>
      <c r="N58" s="9">
        <f t="shared" si="8"/>
        <v>209513042.00000003</v>
      </c>
      <c r="O58" s="9">
        <f t="shared" si="9"/>
        <v>995.70870085925037</v>
      </c>
      <c r="P58" s="8">
        <f t="shared" si="10"/>
        <v>91.750999166556824</v>
      </c>
      <c r="Q58" s="8">
        <f t="shared" si="11"/>
        <v>1087.4597000258073</v>
      </c>
      <c r="R58" s="9">
        <f t="shared" si="2"/>
        <v>228818920.24063027</v>
      </c>
      <c r="S58" s="21"/>
      <c r="U58" s="2">
        <v>42767</v>
      </c>
      <c r="V58" s="8">
        <f t="shared" si="12"/>
        <v>1000.5</v>
      </c>
      <c r="W58" s="8">
        <f t="shared" si="13"/>
        <v>1001000.25</v>
      </c>
      <c r="X58" s="8">
        <f t="shared" si="14"/>
        <v>0</v>
      </c>
      <c r="Y58" s="7">
        <v>50</v>
      </c>
      <c r="Z58" s="7">
        <v>0</v>
      </c>
      <c r="AA58" s="7">
        <v>1</v>
      </c>
      <c r="AB58" s="7">
        <v>0</v>
      </c>
      <c r="AC58" s="7">
        <v>0</v>
      </c>
      <c r="AD58" s="7">
        <v>0</v>
      </c>
      <c r="AE58" s="7">
        <v>0</v>
      </c>
      <c r="AF58" s="7">
        <v>0</v>
      </c>
      <c r="AG58" s="7">
        <v>0</v>
      </c>
      <c r="AH58" s="7">
        <v>0</v>
      </c>
      <c r="AI58" s="7">
        <v>0</v>
      </c>
      <c r="AJ58" s="7">
        <v>0</v>
      </c>
      <c r="AK58" s="8">
        <f t="shared" si="18"/>
        <v>1145.1590845857481</v>
      </c>
      <c r="AM58" s="17">
        <v>13</v>
      </c>
      <c r="AN58" s="17">
        <v>1310.8974222310728</v>
      </c>
      <c r="AO58" s="17">
        <v>57.518988599199474</v>
      </c>
      <c r="AP58" s="17">
        <v>1.4489728785181668</v>
      </c>
      <c r="AW58" s="59"/>
      <c r="AX58" s="1">
        <v>13</v>
      </c>
      <c r="AY58" s="7">
        <f t="shared" si="24"/>
        <v>110</v>
      </c>
      <c r="AZ58" s="52">
        <f t="shared" si="20"/>
        <v>0.91164241164241167</v>
      </c>
      <c r="BA58" s="52">
        <f t="shared" si="21"/>
        <v>1.3509383667831778</v>
      </c>
      <c r="BB58" s="43"/>
      <c r="BC58" s="1">
        <v>13</v>
      </c>
      <c r="BD58" s="48">
        <f t="shared" si="22"/>
        <v>57.518988599199474</v>
      </c>
      <c r="BE58" s="48">
        <f t="shared" si="25"/>
        <v>30.032127155290027</v>
      </c>
      <c r="BF58" s="48">
        <f t="shared" si="25"/>
        <v>-11.378612899516156</v>
      </c>
      <c r="BG58" s="48">
        <f t="shared" si="25"/>
        <v>43.557707852805947</v>
      </c>
      <c r="BH58" s="48">
        <f t="shared" si="25"/>
        <v>-51.149636457960128</v>
      </c>
      <c r="BI58" s="48">
        <f t="shared" si="25"/>
        <v>29.879270470768461</v>
      </c>
      <c r="BJ58" s="48">
        <f t="shared" si="25"/>
        <v>-13.549215619008351</v>
      </c>
      <c r="BK58" s="48">
        <f t="shared" si="25"/>
        <v>-6.6735057179621435</v>
      </c>
      <c r="BL58" s="48">
        <f t="shared" si="25"/>
        <v>23.021882544821779</v>
      </c>
      <c r="BM58" s="48">
        <f t="shared" si="25"/>
        <v>23.947164049252478</v>
      </c>
      <c r="BN58" s="48">
        <f t="shared" si="25"/>
        <v>-44.174962754882472</v>
      </c>
      <c r="BO58" s="48">
        <f t="shared" si="25"/>
        <v>106.56551734671598</v>
      </c>
      <c r="BP58" s="48">
        <f>BO57</f>
        <v>-52.023934424109939</v>
      </c>
      <c r="BQ58" s="1">
        <v>13</v>
      </c>
      <c r="BR58" s="9">
        <f t="shared" si="23"/>
        <v>3308.4340494748203</v>
      </c>
      <c r="BS58" s="9">
        <f t="shared" si="23"/>
        <v>1727.4175794548214</v>
      </c>
      <c r="BT58" s="9">
        <f t="shared" si="23"/>
        <v>-654.48630564198152</v>
      </c>
      <c r="BU58" s="9">
        <f t="shared" si="23"/>
        <v>2505.3953013927903</v>
      </c>
      <c r="BV58" s="9">
        <f t="shared" si="23"/>
        <v>-2942.0753562786076</v>
      </c>
      <c r="BW58" s="9">
        <f t="shared" si="23"/>
        <v>1718.6254175605141</v>
      </c>
      <c r="BX58" s="9">
        <f t="shared" si="23"/>
        <v>-779.33717871784404</v>
      </c>
      <c r="BY58" s="9">
        <f t="shared" si="23"/>
        <v>-383.8532993081655</v>
      </c>
      <c r="BZ58" s="9">
        <f t="shared" si="23"/>
        <v>1324.1953996277</v>
      </c>
      <c r="CA58" s="9">
        <f t="shared" si="23"/>
        <v>1377.4166559320993</v>
      </c>
      <c r="CB58" s="9">
        <f t="shared" si="23"/>
        <v>-2540.8991790681484</v>
      </c>
      <c r="CC58" s="9">
        <f t="shared" si="23"/>
        <v>6129.5407773335228</v>
      </c>
      <c r="CD58" s="9">
        <f t="shared" si="23"/>
        <v>-2992.3640910258814</v>
      </c>
    </row>
    <row r="59" spans="1:82">
      <c r="A59" s="2">
        <v>42430</v>
      </c>
      <c r="B59" s="8">
        <f t="shared" si="26"/>
        <v>767.35</v>
      </c>
      <c r="C59" s="8">
        <f t="shared" si="26"/>
        <v>588826.02250000008</v>
      </c>
      <c r="D59" s="8">
        <f t="shared" si="26"/>
        <v>0</v>
      </c>
      <c r="E59" s="8">
        <v>692</v>
      </c>
      <c r="F59" s="8">
        <f t="shared" si="6"/>
        <v>478864</v>
      </c>
      <c r="G59" s="8">
        <v>0</v>
      </c>
      <c r="H59" s="8">
        <f t="shared" si="19"/>
        <v>75.350000000000023</v>
      </c>
      <c r="I59" s="8">
        <f t="shared" si="19"/>
        <v>109962.02250000008</v>
      </c>
      <c r="J59" s="8">
        <f t="shared" si="19"/>
        <v>0</v>
      </c>
      <c r="K59" s="9">
        <v>209748</v>
      </c>
      <c r="L59" s="9">
        <v>198356897</v>
      </c>
      <c r="M59" s="9">
        <v>142616</v>
      </c>
      <c r="N59" s="9">
        <f t="shared" si="8"/>
        <v>198499513</v>
      </c>
      <c r="O59" s="9">
        <f t="shared" si="9"/>
        <v>946.37142189675228</v>
      </c>
      <c r="P59" s="8">
        <f t="shared" si="10"/>
        <v>38.409575529719469</v>
      </c>
      <c r="Q59" s="8">
        <f t="shared" si="11"/>
        <v>984.7809974264718</v>
      </c>
      <c r="R59" s="9">
        <f t="shared" si="2"/>
        <v>206555844.6482076</v>
      </c>
      <c r="S59" s="21"/>
      <c r="U59" s="2">
        <v>42795</v>
      </c>
      <c r="V59" s="8">
        <f t="shared" si="12"/>
        <v>750</v>
      </c>
      <c r="W59" s="8">
        <f t="shared" si="13"/>
        <v>562500</v>
      </c>
      <c r="X59" s="8">
        <f t="shared" si="14"/>
        <v>0</v>
      </c>
      <c r="Y59" s="7">
        <v>51</v>
      </c>
      <c r="Z59" s="7">
        <v>0</v>
      </c>
      <c r="AA59" s="7">
        <v>0</v>
      </c>
      <c r="AB59" s="7">
        <v>1</v>
      </c>
      <c r="AC59" s="7">
        <v>0</v>
      </c>
      <c r="AD59" s="7">
        <v>0</v>
      </c>
      <c r="AE59" s="7">
        <v>0</v>
      </c>
      <c r="AF59" s="7">
        <v>0</v>
      </c>
      <c r="AG59" s="7">
        <v>0</v>
      </c>
      <c r="AH59" s="7">
        <v>0</v>
      </c>
      <c r="AI59" s="7">
        <v>0</v>
      </c>
      <c r="AJ59" s="7">
        <v>0</v>
      </c>
      <c r="AK59" s="8">
        <f t="shared" si="18"/>
        <v>1019.5565479549987</v>
      </c>
      <c r="AM59" s="17">
        <v>14</v>
      </c>
      <c r="AN59" s="17">
        <v>1221.9573702227167</v>
      </c>
      <c r="AO59" s="17">
        <v>4.334736972049086</v>
      </c>
      <c r="AP59" s="17">
        <v>0.10919726617196641</v>
      </c>
      <c r="AW59" s="59"/>
      <c r="AX59" s="1">
        <v>14</v>
      </c>
      <c r="AY59" s="7">
        <f t="shared" si="24"/>
        <v>68</v>
      </c>
      <c r="AZ59" s="52">
        <f t="shared" si="20"/>
        <v>0.56237006237006237</v>
      </c>
      <c r="BA59" s="52">
        <f t="shared" si="21"/>
        <v>0.15698093272589608</v>
      </c>
      <c r="BB59" s="43"/>
      <c r="BC59" s="1">
        <v>14</v>
      </c>
      <c r="BD59" s="48">
        <f t="shared" si="22"/>
        <v>4.334736972049086</v>
      </c>
      <c r="BE59" s="48">
        <f t="shared" si="25"/>
        <v>57.518988599199474</v>
      </c>
      <c r="BF59" s="48">
        <f t="shared" si="25"/>
        <v>30.032127155290027</v>
      </c>
      <c r="BG59" s="48">
        <f t="shared" si="25"/>
        <v>-11.378612899516156</v>
      </c>
      <c r="BH59" s="48">
        <f t="shared" si="25"/>
        <v>43.557707852805947</v>
      </c>
      <c r="BI59" s="48">
        <f t="shared" si="25"/>
        <v>-51.149636457960128</v>
      </c>
      <c r="BJ59" s="48">
        <f t="shared" si="25"/>
        <v>29.879270470768461</v>
      </c>
      <c r="BK59" s="48">
        <f t="shared" si="25"/>
        <v>-13.549215619008351</v>
      </c>
      <c r="BL59" s="48">
        <f t="shared" si="25"/>
        <v>-6.6735057179621435</v>
      </c>
      <c r="BM59" s="48">
        <f t="shared" si="25"/>
        <v>23.021882544821779</v>
      </c>
      <c r="BN59" s="48">
        <f t="shared" si="25"/>
        <v>23.947164049252478</v>
      </c>
      <c r="BO59" s="48">
        <f t="shared" si="25"/>
        <v>-44.174962754882472</v>
      </c>
      <c r="BP59" s="48">
        <f t="shared" si="25"/>
        <v>106.56551734671598</v>
      </c>
      <c r="BQ59" s="1">
        <v>14</v>
      </c>
      <c r="BR59" s="9">
        <f t="shared" si="23"/>
        <v>18.789944616847841</v>
      </c>
      <c r="BS59" s="9">
        <f t="shared" si="23"/>
        <v>249.32968647580958</v>
      </c>
      <c r="BT59" s="9">
        <f t="shared" si="23"/>
        <v>130.18137192930931</v>
      </c>
      <c r="BU59" s="9">
        <f t="shared" si="23"/>
        <v>-49.32329402616616</v>
      </c>
      <c r="BV59" s="9">
        <f t="shared" si="23"/>
        <v>188.81120664726279</v>
      </c>
      <c r="BW59" s="9">
        <f t="shared" si="23"/>
        <v>-221.72022026118182</v>
      </c>
      <c r="BX59" s="9">
        <f t="shared" si="23"/>
        <v>129.51877840748887</v>
      </c>
      <c r="BY59" s="9">
        <f t="shared" si="23"/>
        <v>-58.732285885978904</v>
      </c>
      <c r="BZ59" s="9">
        <f t="shared" si="23"/>
        <v>-28.927891968831094</v>
      </c>
      <c r="CA59" s="9">
        <f t="shared" si="23"/>
        <v>99.793805433205918</v>
      </c>
      <c r="CB59" s="9">
        <f t="shared" si="23"/>
        <v>103.80465738001472</v>
      </c>
      <c r="CC59" s="9">
        <f t="shared" si="23"/>
        <v>-191.48684429247376</v>
      </c>
      <c r="CD59" s="9">
        <f t="shared" si="23"/>
        <v>461.93348798832955</v>
      </c>
    </row>
    <row r="60" spans="1:82">
      <c r="A60" s="2">
        <v>42461</v>
      </c>
      <c r="B60" s="8">
        <f t="shared" si="26"/>
        <v>547.15</v>
      </c>
      <c r="C60" s="8">
        <f t="shared" si="26"/>
        <v>299373.1225</v>
      </c>
      <c r="D60" s="8">
        <f t="shared" si="26"/>
        <v>0.375</v>
      </c>
      <c r="E60" s="8">
        <v>314.5</v>
      </c>
      <c r="F60" s="8">
        <f t="shared" si="6"/>
        <v>98910.25</v>
      </c>
      <c r="G60" s="8">
        <v>5.5</v>
      </c>
      <c r="H60" s="8">
        <f t="shared" si="19"/>
        <v>232.64999999999998</v>
      </c>
      <c r="I60" s="8">
        <f t="shared" si="19"/>
        <v>200462.8725</v>
      </c>
      <c r="J60" s="8">
        <f t="shared" si="19"/>
        <v>-5.125</v>
      </c>
      <c r="K60" s="9">
        <v>209402</v>
      </c>
      <c r="L60" s="9">
        <v>175186001</v>
      </c>
      <c r="M60" s="9">
        <v>-18536904</v>
      </c>
      <c r="N60" s="9">
        <f t="shared" si="8"/>
        <v>156649097</v>
      </c>
      <c r="O60" s="9">
        <f t="shared" si="9"/>
        <v>748.07832303416399</v>
      </c>
      <c r="P60" s="8">
        <f t="shared" si="10"/>
        <v>103.89701611409032</v>
      </c>
      <c r="Q60" s="8">
        <f t="shared" si="11"/>
        <v>851.97533914825431</v>
      </c>
      <c r="R60" s="9">
        <f t="shared" si="2"/>
        <v>178405339.96832275</v>
      </c>
      <c r="S60" s="21"/>
      <c r="U60" s="2">
        <v>42826</v>
      </c>
      <c r="V60" s="8">
        <f t="shared" si="12"/>
        <v>561.5</v>
      </c>
      <c r="W60" s="8">
        <f t="shared" si="13"/>
        <v>315282.25</v>
      </c>
      <c r="X60" s="8">
        <f t="shared" si="14"/>
        <v>0</v>
      </c>
      <c r="Y60" s="7">
        <v>52</v>
      </c>
      <c r="Z60" s="7">
        <v>0</v>
      </c>
      <c r="AA60" s="7">
        <v>0</v>
      </c>
      <c r="AB60" s="7">
        <v>0</v>
      </c>
      <c r="AC60" s="7">
        <v>1</v>
      </c>
      <c r="AD60" s="7">
        <v>0</v>
      </c>
      <c r="AE60" s="7">
        <v>0</v>
      </c>
      <c r="AF60" s="7">
        <v>0</v>
      </c>
      <c r="AG60" s="7">
        <v>0</v>
      </c>
      <c r="AH60" s="7">
        <v>0</v>
      </c>
      <c r="AI60" s="7">
        <v>0</v>
      </c>
      <c r="AJ60" s="7">
        <v>0</v>
      </c>
      <c r="AK60" s="8">
        <f t="shared" si="18"/>
        <v>821.27768974983019</v>
      </c>
      <c r="AM60" s="17">
        <v>15</v>
      </c>
      <c r="AN60" s="17">
        <v>1032.957585413639</v>
      </c>
      <c r="AO60" s="17">
        <v>79.610493107806406</v>
      </c>
      <c r="AP60" s="17">
        <v>2.0054845915749353</v>
      </c>
      <c r="AW60" s="59"/>
      <c r="AX60" s="1">
        <v>15</v>
      </c>
      <c r="AY60" s="7">
        <f t="shared" si="24"/>
        <v>115</v>
      </c>
      <c r="AZ60" s="52">
        <f t="shared" si="20"/>
        <v>0.95322245322245325</v>
      </c>
      <c r="BA60" s="52">
        <f t="shared" si="21"/>
        <v>1.6769355088893503</v>
      </c>
      <c r="BB60" s="43"/>
      <c r="BC60" s="1">
        <v>15</v>
      </c>
      <c r="BD60" s="48">
        <f t="shared" si="22"/>
        <v>79.610493107806406</v>
      </c>
      <c r="BE60" s="48">
        <f t="shared" si="25"/>
        <v>4.334736972049086</v>
      </c>
      <c r="BF60" s="48">
        <f t="shared" si="25"/>
        <v>57.518988599199474</v>
      </c>
      <c r="BG60" s="48">
        <f t="shared" si="25"/>
        <v>30.032127155290027</v>
      </c>
      <c r="BH60" s="48">
        <f t="shared" si="25"/>
        <v>-11.378612899516156</v>
      </c>
      <c r="BI60" s="48">
        <f t="shared" si="25"/>
        <v>43.557707852805947</v>
      </c>
      <c r="BJ60" s="48">
        <f t="shared" si="25"/>
        <v>-51.149636457960128</v>
      </c>
      <c r="BK60" s="48">
        <f t="shared" si="25"/>
        <v>29.879270470768461</v>
      </c>
      <c r="BL60" s="48">
        <f t="shared" si="25"/>
        <v>-13.549215619008351</v>
      </c>
      <c r="BM60" s="48">
        <f t="shared" si="25"/>
        <v>-6.6735057179621435</v>
      </c>
      <c r="BN60" s="48">
        <f t="shared" si="25"/>
        <v>23.021882544821779</v>
      </c>
      <c r="BO60" s="48">
        <f t="shared" si="25"/>
        <v>23.947164049252478</v>
      </c>
      <c r="BP60" s="48">
        <f t="shared" si="25"/>
        <v>-44.174962754882472</v>
      </c>
      <c r="BQ60" s="1">
        <v>15</v>
      </c>
      <c r="BR60" s="9">
        <f t="shared" si="23"/>
        <v>6337.8306128680642</v>
      </c>
      <c r="BS60" s="9">
        <f t="shared" si="23"/>
        <v>345.09054783745341</v>
      </c>
      <c r="BT60" s="9">
        <f t="shared" si="23"/>
        <v>4579.1150454445424</v>
      </c>
      <c r="BU60" s="9">
        <f t="shared" si="23"/>
        <v>2390.8724519089637</v>
      </c>
      <c r="BV60" s="9">
        <f t="shared" si="23"/>
        <v>-905.85698381333918</v>
      </c>
      <c r="BW60" s="9">
        <f t="shared" si="23"/>
        <v>3467.6506008076326</v>
      </c>
      <c r="BX60" s="9">
        <f t="shared" si="23"/>
        <v>-4072.0477807032421</v>
      </c>
      <c r="BY60" s="9">
        <f t="shared" si="23"/>
        <v>2378.7034558793775</v>
      </c>
      <c r="BZ60" s="9">
        <f t="shared" si="23"/>
        <v>-1078.6597366532581</v>
      </c>
      <c r="CA60" s="9">
        <f t="shared" si="23"/>
        <v>-531.28108096474398</v>
      </c>
      <c r="CB60" s="9">
        <f t="shared" si="23"/>
        <v>1832.7834216632455</v>
      </c>
      <c r="CC60" s="9">
        <f t="shared" si="23"/>
        <v>1906.4455384945063</v>
      </c>
      <c r="CD60" s="9">
        <f t="shared" si="23"/>
        <v>-3516.7905679351811</v>
      </c>
    </row>
    <row r="61" spans="1:82">
      <c r="A61" s="2">
        <v>42491</v>
      </c>
      <c r="B61" s="8">
        <f t="shared" si="26"/>
        <v>290.02499999999998</v>
      </c>
      <c r="C61" s="8">
        <f t="shared" si="26"/>
        <v>84114.500624999986</v>
      </c>
      <c r="D61" s="8">
        <f t="shared" si="26"/>
        <v>14.95</v>
      </c>
      <c r="E61" s="8">
        <v>202.5</v>
      </c>
      <c r="F61" s="8">
        <f t="shared" si="6"/>
        <v>41006.25</v>
      </c>
      <c r="G61" s="8">
        <v>4.5</v>
      </c>
      <c r="H61" s="8">
        <f t="shared" si="19"/>
        <v>87.524999999999977</v>
      </c>
      <c r="I61" s="8">
        <f t="shared" si="19"/>
        <v>43108.250624999986</v>
      </c>
      <c r="J61" s="8">
        <f t="shared" si="19"/>
        <v>10.45</v>
      </c>
      <c r="K61" s="9">
        <v>209001</v>
      </c>
      <c r="L61" s="9">
        <v>148475742</v>
      </c>
      <c r="M61" s="9">
        <v>-6065337</v>
      </c>
      <c r="N61" s="9">
        <f t="shared" si="8"/>
        <v>142410405</v>
      </c>
      <c r="O61" s="9">
        <f t="shared" si="9"/>
        <v>681.386237386424</v>
      </c>
      <c r="P61" s="8">
        <f t="shared" si="10"/>
        <v>47.981426971124151</v>
      </c>
      <c r="Q61" s="8">
        <f t="shared" si="11"/>
        <v>729.36766435754816</v>
      </c>
      <c r="R61" s="9">
        <f t="shared" si="2"/>
        <v>152438571.21839193</v>
      </c>
      <c r="S61" s="21"/>
      <c r="U61" s="2">
        <v>42856</v>
      </c>
      <c r="V61" s="8">
        <f t="shared" si="12"/>
        <v>278.5</v>
      </c>
      <c r="W61" s="8">
        <f t="shared" si="13"/>
        <v>77562.25</v>
      </c>
      <c r="X61" s="8">
        <f t="shared" si="14"/>
        <v>29.5</v>
      </c>
      <c r="Y61" s="7">
        <v>53</v>
      </c>
      <c r="Z61" s="7">
        <v>0</v>
      </c>
      <c r="AA61" s="7">
        <v>0</v>
      </c>
      <c r="AB61" s="7">
        <v>0</v>
      </c>
      <c r="AC61" s="7">
        <v>0</v>
      </c>
      <c r="AD61" s="7">
        <v>1</v>
      </c>
      <c r="AE61" s="7">
        <v>0</v>
      </c>
      <c r="AF61" s="7">
        <v>0</v>
      </c>
      <c r="AG61" s="7">
        <v>0</v>
      </c>
      <c r="AH61" s="7">
        <v>0</v>
      </c>
      <c r="AI61" s="7">
        <v>0</v>
      </c>
      <c r="AJ61" s="7">
        <v>0</v>
      </c>
      <c r="AK61" s="8">
        <f t="shared" si="18"/>
        <v>765.28648096867801</v>
      </c>
      <c r="AM61" s="17">
        <v>16</v>
      </c>
      <c r="AN61" s="17">
        <v>845.10034886290464</v>
      </c>
      <c r="AO61" s="17">
        <v>-7.8604122543467838</v>
      </c>
      <c r="AP61" s="17">
        <v>-0.19801329000904661</v>
      </c>
      <c r="AW61" s="59"/>
      <c r="AX61" s="1">
        <v>16</v>
      </c>
      <c r="AY61" s="7">
        <f t="shared" si="24"/>
        <v>53</v>
      </c>
      <c r="AZ61" s="52">
        <f t="shared" si="20"/>
        <v>0.43762993762993763</v>
      </c>
      <c r="BA61" s="52">
        <f t="shared" si="21"/>
        <v>-0.15698093272589608</v>
      </c>
      <c r="BB61" s="43"/>
      <c r="BC61" s="1">
        <v>16</v>
      </c>
      <c r="BD61" s="48">
        <f t="shared" si="22"/>
        <v>-7.8604122543467838</v>
      </c>
      <c r="BE61" s="48">
        <f t="shared" si="25"/>
        <v>79.610493107806406</v>
      </c>
      <c r="BF61" s="48">
        <f t="shared" si="25"/>
        <v>4.334736972049086</v>
      </c>
      <c r="BG61" s="48">
        <f t="shared" si="25"/>
        <v>57.518988599199474</v>
      </c>
      <c r="BH61" s="48">
        <f t="shared" si="25"/>
        <v>30.032127155290027</v>
      </c>
      <c r="BI61" s="48">
        <f t="shared" si="25"/>
        <v>-11.378612899516156</v>
      </c>
      <c r="BJ61" s="48">
        <f t="shared" si="25"/>
        <v>43.557707852805947</v>
      </c>
      <c r="BK61" s="48">
        <f t="shared" si="25"/>
        <v>-51.149636457960128</v>
      </c>
      <c r="BL61" s="48">
        <f t="shared" si="25"/>
        <v>29.879270470768461</v>
      </c>
      <c r="BM61" s="48">
        <f t="shared" si="25"/>
        <v>-13.549215619008351</v>
      </c>
      <c r="BN61" s="48">
        <f t="shared" si="25"/>
        <v>-6.6735057179621435</v>
      </c>
      <c r="BO61" s="48">
        <f t="shared" si="25"/>
        <v>23.021882544821779</v>
      </c>
      <c r="BP61" s="48">
        <f t="shared" si="25"/>
        <v>23.947164049252478</v>
      </c>
      <c r="BQ61" s="1">
        <v>16</v>
      </c>
      <c r="BR61" s="9">
        <f t="shared" si="23"/>
        <v>61.7860808082877</v>
      </c>
      <c r="BS61" s="9">
        <f t="shared" si="23"/>
        <v>-625.77129559920354</v>
      </c>
      <c r="BT61" s="9">
        <f t="shared" si="23"/>
        <v>-34.072819614464123</v>
      </c>
      <c r="BU61" s="9">
        <f t="shared" si="23"/>
        <v>-452.12296284278875</v>
      </c>
      <c r="BV61" s="9">
        <f t="shared" si="23"/>
        <v>-236.06490031554623</v>
      </c>
      <c r="BW61" s="9">
        <f t="shared" si="23"/>
        <v>89.440588272828379</v>
      </c>
      <c r="BX61" s="9">
        <f t="shared" si="23"/>
        <v>-342.38154057745896</v>
      </c>
      <c r="BY61" s="9">
        <f t="shared" si="23"/>
        <v>402.05722921954259</v>
      </c>
      <c r="BZ61" s="9">
        <f t="shared" si="23"/>
        <v>-234.86338375937405</v>
      </c>
      <c r="CA61" s="9">
        <f t="shared" si="23"/>
        <v>106.50242048844363</v>
      </c>
      <c r="CB61" s="9">
        <f t="shared" si="23"/>
        <v>52.456506124925376</v>
      </c>
      <c r="CC61" s="9">
        <f t="shared" si="23"/>
        <v>-180.96148767345193</v>
      </c>
      <c r="CD61" s="9">
        <f t="shared" si="23"/>
        <v>-188.23458174959958</v>
      </c>
    </row>
    <row r="62" spans="1:82">
      <c r="A62" s="2">
        <v>42522</v>
      </c>
      <c r="B62" s="8">
        <f t="shared" si="26"/>
        <v>126.95</v>
      </c>
      <c r="C62" s="8">
        <f t="shared" si="26"/>
        <v>16116.302500000002</v>
      </c>
      <c r="D62" s="8">
        <f t="shared" si="26"/>
        <v>68</v>
      </c>
      <c r="E62" s="8">
        <v>113.5</v>
      </c>
      <c r="F62" s="8">
        <f t="shared" si="6"/>
        <v>12882.25</v>
      </c>
      <c r="G62" s="8">
        <v>108.5</v>
      </c>
      <c r="H62" s="8">
        <f t="shared" si="19"/>
        <v>13.450000000000003</v>
      </c>
      <c r="I62" s="8">
        <f t="shared" si="19"/>
        <v>3234.0525000000016</v>
      </c>
      <c r="J62" s="8">
        <f t="shared" si="19"/>
        <v>-40.5</v>
      </c>
      <c r="K62" s="9">
        <v>208962</v>
      </c>
      <c r="L62" s="9">
        <v>154071386.59999999</v>
      </c>
      <c r="M62" s="9">
        <v>2412838</v>
      </c>
      <c r="N62" s="9">
        <f t="shared" si="8"/>
        <v>156484224.59999999</v>
      </c>
      <c r="O62" s="9">
        <f t="shared" si="9"/>
        <v>748.86450455106672</v>
      </c>
      <c r="P62" s="8">
        <f t="shared" si="10"/>
        <v>-31.067815406494272</v>
      </c>
      <c r="Q62" s="8">
        <f t="shared" si="11"/>
        <v>717.7966891445725</v>
      </c>
      <c r="R62" s="9">
        <f t="shared" si="2"/>
        <v>149992231.75702816</v>
      </c>
      <c r="S62" s="21"/>
      <c r="U62" s="2">
        <v>42887</v>
      </c>
      <c r="V62" s="8">
        <f t="shared" si="12"/>
        <v>70.5</v>
      </c>
      <c r="W62" s="8">
        <f t="shared" si="13"/>
        <v>4970.25</v>
      </c>
      <c r="X62" s="8">
        <f t="shared" si="14"/>
        <v>76.5</v>
      </c>
      <c r="Y62" s="7">
        <v>54</v>
      </c>
      <c r="Z62" s="7">
        <v>0</v>
      </c>
      <c r="AA62" s="7">
        <v>0</v>
      </c>
      <c r="AB62" s="7">
        <v>0</v>
      </c>
      <c r="AC62" s="7">
        <v>0</v>
      </c>
      <c r="AD62" s="7">
        <v>0</v>
      </c>
      <c r="AE62" s="7">
        <v>1</v>
      </c>
      <c r="AF62" s="7">
        <v>0</v>
      </c>
      <c r="AG62" s="7">
        <v>0</v>
      </c>
      <c r="AH62" s="7">
        <v>0</v>
      </c>
      <c r="AI62" s="7">
        <v>0</v>
      </c>
      <c r="AJ62" s="7">
        <v>0</v>
      </c>
      <c r="AK62" s="8">
        <f t="shared" si="18"/>
        <v>704.08055488153184</v>
      </c>
      <c r="AM62" s="17">
        <v>17</v>
      </c>
      <c r="AN62" s="17">
        <v>730.03973691491115</v>
      </c>
      <c r="AO62" s="17">
        <v>41.461720200098625</v>
      </c>
      <c r="AP62" s="17">
        <v>1.044470870050866</v>
      </c>
      <c r="AW62" s="59"/>
      <c r="AX62" s="1">
        <v>17</v>
      </c>
      <c r="AY62" s="7">
        <f t="shared" si="24"/>
        <v>105</v>
      </c>
      <c r="AZ62" s="52">
        <f t="shared" si="20"/>
        <v>0.87006237006237008</v>
      </c>
      <c r="BA62" s="52">
        <f t="shared" si="21"/>
        <v>1.1266860090395716</v>
      </c>
      <c r="BB62" s="43"/>
      <c r="BC62" s="1">
        <v>17</v>
      </c>
      <c r="BD62" s="48">
        <f t="shared" si="22"/>
        <v>41.461720200098625</v>
      </c>
      <c r="BE62" s="48">
        <f t="shared" si="25"/>
        <v>-7.8604122543467838</v>
      </c>
      <c r="BF62" s="48">
        <f t="shared" si="25"/>
        <v>79.610493107806406</v>
      </c>
      <c r="BG62" s="48">
        <f t="shared" si="25"/>
        <v>4.334736972049086</v>
      </c>
      <c r="BH62" s="48">
        <f t="shared" si="25"/>
        <v>57.518988599199474</v>
      </c>
      <c r="BI62" s="48">
        <f t="shared" si="25"/>
        <v>30.032127155290027</v>
      </c>
      <c r="BJ62" s="48">
        <f t="shared" si="25"/>
        <v>-11.378612899516156</v>
      </c>
      <c r="BK62" s="48">
        <f t="shared" si="25"/>
        <v>43.557707852805947</v>
      </c>
      <c r="BL62" s="48">
        <f t="shared" si="25"/>
        <v>-51.149636457960128</v>
      </c>
      <c r="BM62" s="48">
        <f t="shared" si="25"/>
        <v>29.879270470768461</v>
      </c>
      <c r="BN62" s="48">
        <f t="shared" si="25"/>
        <v>-13.549215619008351</v>
      </c>
      <c r="BO62" s="48">
        <f t="shared" si="25"/>
        <v>-6.6735057179621435</v>
      </c>
      <c r="BP62" s="48">
        <f t="shared" si="25"/>
        <v>23.021882544821779</v>
      </c>
      <c r="BQ62" s="1">
        <v>17</v>
      </c>
      <c r="BR62" s="9">
        <f t="shared" si="23"/>
        <v>1719.0742419512528</v>
      </c>
      <c r="BS62" s="9">
        <f t="shared" si="23"/>
        <v>-325.90621354715842</v>
      </c>
      <c r="BT62" s="9">
        <f t="shared" si="23"/>
        <v>3300.7879902277291</v>
      </c>
      <c r="BU62" s="9">
        <f t="shared" si="23"/>
        <v>179.72565147611434</v>
      </c>
      <c r="BV62" s="9">
        <f t="shared" si="23"/>
        <v>2384.8362114926554</v>
      </c>
      <c r="BW62" s="9">
        <f t="shared" si="23"/>
        <v>1245.1836531264071</v>
      </c>
      <c r="BX62" s="9">
        <f t="shared" si="23"/>
        <v>-471.77686430497681</v>
      </c>
      <c r="BY62" s="9">
        <f t="shared" si="23"/>
        <v>1805.977495550665</v>
      </c>
      <c r="BZ62" s="9">
        <f t="shared" si="23"/>
        <v>-2120.7519151567049</v>
      </c>
      <c r="CA62" s="9">
        <f t="shared" si="23"/>
        <v>1238.8459520420593</v>
      </c>
      <c r="CB62" s="9">
        <f t="shared" si="23"/>
        <v>-561.77378692613502</v>
      </c>
      <c r="CC62" s="9">
        <f t="shared" si="23"/>
        <v>-276.69502683191047</v>
      </c>
      <c r="CD62" s="9">
        <f t="shared" si="23"/>
        <v>954.52685255292442</v>
      </c>
    </row>
    <row r="63" spans="1:82">
      <c r="A63" s="2">
        <v>42552</v>
      </c>
      <c r="B63" s="8">
        <f t="shared" si="26"/>
        <v>14.1</v>
      </c>
      <c r="C63" s="8">
        <f t="shared" si="26"/>
        <v>198.81</v>
      </c>
      <c r="D63" s="8">
        <f t="shared" si="26"/>
        <v>240.05</v>
      </c>
      <c r="E63" s="8">
        <v>23.5</v>
      </c>
      <c r="F63" s="8">
        <f t="shared" si="6"/>
        <v>552.25</v>
      </c>
      <c r="G63" s="8">
        <v>146.5</v>
      </c>
      <c r="H63" s="8">
        <f t="shared" si="19"/>
        <v>-9.4</v>
      </c>
      <c r="I63" s="8">
        <f t="shared" si="19"/>
        <v>-353.44</v>
      </c>
      <c r="J63" s="8">
        <f t="shared" si="19"/>
        <v>93.550000000000011</v>
      </c>
      <c r="K63" s="9">
        <v>209202</v>
      </c>
      <c r="L63" s="9">
        <v>163422113</v>
      </c>
      <c r="M63" s="9">
        <v>15208818</v>
      </c>
      <c r="N63" s="9">
        <f t="shared" si="8"/>
        <v>178630931</v>
      </c>
      <c r="O63" s="9">
        <f t="shared" si="9"/>
        <v>853.86818003651968</v>
      </c>
      <c r="P63" s="8">
        <f t="shared" si="10"/>
        <v>81.037513072649617</v>
      </c>
      <c r="Q63" s="8">
        <f t="shared" si="11"/>
        <v>934.90569310916931</v>
      </c>
      <c r="R63" s="9">
        <f t="shared" si="2"/>
        <v>195584140.80982444</v>
      </c>
      <c r="S63" s="21"/>
      <c r="U63" s="2">
        <v>42917</v>
      </c>
      <c r="V63" s="8">
        <f t="shared" si="12"/>
        <v>0</v>
      </c>
      <c r="W63" s="8">
        <f t="shared" si="13"/>
        <v>0</v>
      </c>
      <c r="X63" s="8">
        <f t="shared" si="14"/>
        <v>289</v>
      </c>
      <c r="Y63" s="7">
        <v>55</v>
      </c>
      <c r="Z63" s="7">
        <v>0</v>
      </c>
      <c r="AA63" s="7">
        <v>0</v>
      </c>
      <c r="AB63" s="7">
        <v>0</v>
      </c>
      <c r="AC63" s="7">
        <v>0</v>
      </c>
      <c r="AD63" s="7">
        <v>0</v>
      </c>
      <c r="AE63" s="7">
        <v>0</v>
      </c>
      <c r="AF63" s="7">
        <v>1</v>
      </c>
      <c r="AG63" s="7">
        <v>0</v>
      </c>
      <c r="AH63" s="7">
        <v>0</v>
      </c>
      <c r="AI63" s="7">
        <v>0</v>
      </c>
      <c r="AJ63" s="7">
        <v>0</v>
      </c>
      <c r="AK63" s="8">
        <f t="shared" si="18"/>
        <v>925.78296181386509</v>
      </c>
      <c r="AM63" s="17">
        <v>18</v>
      </c>
      <c r="AN63" s="17">
        <v>673.72467794473505</v>
      </c>
      <c r="AO63" s="17">
        <v>-0.44025295818710219</v>
      </c>
      <c r="AP63" s="17">
        <v>-1.109050439926167E-2</v>
      </c>
      <c r="AW63" s="59"/>
      <c r="AX63" s="1">
        <v>18</v>
      </c>
      <c r="AY63" s="7">
        <f t="shared" si="24"/>
        <v>60</v>
      </c>
      <c r="AZ63" s="52">
        <f t="shared" si="20"/>
        <v>0.49584199584199584</v>
      </c>
      <c r="BA63" s="52">
        <f t="shared" si="21"/>
        <v>-1.0422759496273899E-2</v>
      </c>
      <c r="BB63" s="43"/>
      <c r="BC63" s="1">
        <v>18</v>
      </c>
      <c r="BD63" s="48">
        <f t="shared" si="22"/>
        <v>-0.44025295818710219</v>
      </c>
      <c r="BE63" s="48">
        <f t="shared" si="25"/>
        <v>41.461720200098625</v>
      </c>
      <c r="BF63" s="48">
        <f t="shared" si="25"/>
        <v>-7.8604122543467838</v>
      </c>
      <c r="BG63" s="48">
        <f t="shared" si="25"/>
        <v>79.610493107806406</v>
      </c>
      <c r="BH63" s="48">
        <f t="shared" si="25"/>
        <v>4.334736972049086</v>
      </c>
      <c r="BI63" s="48">
        <f t="shared" si="25"/>
        <v>57.518988599199474</v>
      </c>
      <c r="BJ63" s="48">
        <f t="shared" si="25"/>
        <v>30.032127155290027</v>
      </c>
      <c r="BK63" s="48">
        <f t="shared" si="25"/>
        <v>-11.378612899516156</v>
      </c>
      <c r="BL63" s="48">
        <f t="shared" si="25"/>
        <v>43.557707852805947</v>
      </c>
      <c r="BM63" s="48">
        <f t="shared" si="25"/>
        <v>-51.149636457960128</v>
      </c>
      <c r="BN63" s="48">
        <f t="shared" si="25"/>
        <v>29.879270470768461</v>
      </c>
      <c r="BO63" s="48">
        <f t="shared" si="25"/>
        <v>-13.549215619008351</v>
      </c>
      <c r="BP63" s="48">
        <f t="shared" si="25"/>
        <v>-6.6735057179621435</v>
      </c>
      <c r="BQ63" s="1">
        <v>18</v>
      </c>
      <c r="BR63" s="9">
        <f t="shared" si="23"/>
        <v>0.19382266719264035</v>
      </c>
      <c r="BS63" s="9">
        <f t="shared" si="23"/>
        <v>-18.253644969626155</v>
      </c>
      <c r="BT63" s="9">
        <f t="shared" si="23"/>
        <v>3.4605697475476966</v>
      </c>
      <c r="BU63" s="9">
        <f t="shared" si="23"/>
        <v>-35.048755093458809</v>
      </c>
      <c r="BV63" s="9">
        <f t="shared" si="23"/>
        <v>-1.908380774908258</v>
      </c>
      <c r="BW63" s="9">
        <f t="shared" si="23"/>
        <v>-25.322904882737241</v>
      </c>
      <c r="BX63" s="9">
        <f t="shared" si="23"/>
        <v>-13.221732820772543</v>
      </c>
      <c r="BY63" s="9">
        <f t="shared" si="23"/>
        <v>5.0094679890798677</v>
      </c>
      <c r="BZ63" s="9">
        <f t="shared" si="23"/>
        <v>-19.176409734054541</v>
      </c>
      <c r="CA63" s="9">
        <f t="shared" si="23"/>
        <v>22.51877876082035</v>
      </c>
      <c r="CB63" s="9">
        <f t="shared" si="23"/>
        <v>-13.154437213233225</v>
      </c>
      <c r="CC63" s="9">
        <f t="shared" si="23"/>
        <v>5.9650822573856344</v>
      </c>
      <c r="CD63" s="9">
        <f t="shared" si="23"/>
        <v>2.9380306338125548</v>
      </c>
    </row>
    <row r="64" spans="1:82">
      <c r="A64" s="2">
        <v>42583</v>
      </c>
      <c r="B64" s="8">
        <f t="shared" si="26"/>
        <v>19.350000000000001</v>
      </c>
      <c r="C64" s="8">
        <f t="shared" si="26"/>
        <v>374.42250000000007</v>
      </c>
      <c r="D64" s="8">
        <f t="shared" si="26"/>
        <v>204.95</v>
      </c>
      <c r="E64" s="8">
        <v>11.5</v>
      </c>
      <c r="F64" s="8">
        <f t="shared" si="6"/>
        <v>132.25</v>
      </c>
      <c r="G64" s="8">
        <v>203</v>
      </c>
      <c r="H64" s="8">
        <f t="shared" si="19"/>
        <v>7.8500000000000014</v>
      </c>
      <c r="I64" s="8">
        <f t="shared" si="19"/>
        <v>242.17250000000007</v>
      </c>
      <c r="J64" s="8">
        <f t="shared" si="19"/>
        <v>1.9499999999999886</v>
      </c>
      <c r="K64" s="9">
        <v>209510</v>
      </c>
      <c r="L64" s="9">
        <v>176917728</v>
      </c>
      <c r="M64" s="9">
        <v>4646020</v>
      </c>
      <c r="N64" s="9">
        <f t="shared" si="8"/>
        <v>181563748</v>
      </c>
      <c r="O64" s="9">
        <f t="shared" si="9"/>
        <v>866.61136938570951</v>
      </c>
      <c r="P64" s="8">
        <f t="shared" si="10"/>
        <v>4.9602554195800392</v>
      </c>
      <c r="Q64" s="8">
        <f t="shared" si="11"/>
        <v>871.5716248052895</v>
      </c>
      <c r="R64" s="9">
        <f t="shared" si="2"/>
        <v>182602971.1129562</v>
      </c>
      <c r="S64" s="21"/>
      <c r="U64" s="2">
        <v>42948</v>
      </c>
      <c r="V64" s="8">
        <f t="shared" si="12"/>
        <v>3.5</v>
      </c>
      <c r="W64" s="8">
        <f t="shared" si="13"/>
        <v>12.25</v>
      </c>
      <c r="X64" s="8">
        <f t="shared" si="14"/>
        <v>268.5</v>
      </c>
      <c r="Y64" s="7">
        <v>56</v>
      </c>
      <c r="Z64" s="7">
        <v>0</v>
      </c>
      <c r="AA64" s="7">
        <v>0</v>
      </c>
      <c r="AB64" s="7">
        <v>0</v>
      </c>
      <c r="AC64" s="7">
        <v>0</v>
      </c>
      <c r="AD64" s="7">
        <v>0</v>
      </c>
      <c r="AE64" s="7">
        <v>0</v>
      </c>
      <c r="AF64" s="7">
        <v>0</v>
      </c>
      <c r="AG64" s="7">
        <v>0</v>
      </c>
      <c r="AH64" s="7">
        <v>0</v>
      </c>
      <c r="AI64" s="7">
        <v>0</v>
      </c>
      <c r="AJ64" s="7">
        <v>0</v>
      </c>
      <c r="AK64" s="8">
        <f t="shared" si="18"/>
        <v>970.63097664433576</v>
      </c>
      <c r="AM64" s="17">
        <v>19</v>
      </c>
      <c r="AN64" s="17">
        <v>1010.3610434170962</v>
      </c>
      <c r="AO64" s="17">
        <v>-89.919597316542422</v>
      </c>
      <c r="AP64" s="17">
        <v>-2.2651833930327183</v>
      </c>
      <c r="AW64" s="59"/>
      <c r="AX64" s="1">
        <v>19</v>
      </c>
      <c r="AY64" s="7">
        <f t="shared" si="24"/>
        <v>2</v>
      </c>
      <c r="AZ64" s="52">
        <f t="shared" si="20"/>
        <v>1.3513513513513514E-2</v>
      </c>
      <c r="BA64" s="52">
        <f t="shared" si="21"/>
        <v>-2.2111272410853271</v>
      </c>
      <c r="BB64" s="43"/>
      <c r="BC64" s="1">
        <v>19</v>
      </c>
      <c r="BD64" s="48">
        <f t="shared" si="22"/>
        <v>-89.919597316542422</v>
      </c>
      <c r="BE64" s="48">
        <f t="shared" si="25"/>
        <v>-0.44025295818710219</v>
      </c>
      <c r="BF64" s="48">
        <f t="shared" si="25"/>
        <v>41.461720200098625</v>
      </c>
      <c r="BG64" s="48">
        <f t="shared" si="25"/>
        <v>-7.8604122543467838</v>
      </c>
      <c r="BH64" s="48">
        <f t="shared" si="25"/>
        <v>79.610493107806406</v>
      </c>
      <c r="BI64" s="48">
        <f t="shared" si="25"/>
        <v>4.334736972049086</v>
      </c>
      <c r="BJ64" s="48">
        <f t="shared" si="25"/>
        <v>57.518988599199474</v>
      </c>
      <c r="BK64" s="48">
        <f t="shared" si="25"/>
        <v>30.032127155290027</v>
      </c>
      <c r="BL64" s="48">
        <f t="shared" si="25"/>
        <v>-11.378612899516156</v>
      </c>
      <c r="BM64" s="48">
        <f t="shared" si="25"/>
        <v>43.557707852805947</v>
      </c>
      <c r="BN64" s="48">
        <f t="shared" si="25"/>
        <v>-51.149636457960128</v>
      </c>
      <c r="BO64" s="48">
        <f t="shared" si="25"/>
        <v>29.879270470768461</v>
      </c>
      <c r="BP64" s="48">
        <f t="shared" si="25"/>
        <v>-13.549215619008351</v>
      </c>
      <c r="BQ64" s="1">
        <v>19</v>
      </c>
      <c r="BR64" s="9">
        <f t="shared" si="23"/>
        <v>8085.5339815691741</v>
      </c>
      <c r="BS64" s="9">
        <f t="shared" si="23"/>
        <v>39.587368717615803</v>
      </c>
      <c r="BT64" s="9">
        <f t="shared" si="23"/>
        <v>-3728.2211844440135</v>
      </c>
      <c r="BU64" s="9">
        <f t="shared" si="23"/>
        <v>706.80510465289456</v>
      </c>
      <c r="BV64" s="9">
        <f t="shared" si="23"/>
        <v>-7158.5434824253261</v>
      </c>
      <c r="BW64" s="9">
        <f t="shared" si="23"/>
        <v>-389.77780299976803</v>
      </c>
      <c r="BX64" s="9">
        <f t="shared" si="23"/>
        <v>-5172.0842928948059</v>
      </c>
      <c r="BY64" s="9">
        <f t="shared" si="23"/>
        <v>-2700.4767803628679</v>
      </c>
      <c r="BZ64" s="9">
        <f t="shared" si="23"/>
        <v>1023.1602899453247</v>
      </c>
      <c r="CA64" s="9">
        <f t="shared" si="23"/>
        <v>-3916.691550155901</v>
      </c>
      <c r="CB64" s="9">
        <f t="shared" si="23"/>
        <v>4599.3547131873356</v>
      </c>
      <c r="CC64" s="9">
        <f t="shared" si="23"/>
        <v>-2686.7319688435468</v>
      </c>
      <c r="CD64" s="9">
        <f t="shared" si="23"/>
        <v>1218.3400124162551</v>
      </c>
    </row>
    <row r="65" spans="1:82">
      <c r="A65" s="2">
        <v>42614</v>
      </c>
      <c r="B65" s="8">
        <f t="shared" si="26"/>
        <v>152.32499999999999</v>
      </c>
      <c r="C65" s="8">
        <f t="shared" si="26"/>
        <v>23202.905624999996</v>
      </c>
      <c r="D65" s="8">
        <f t="shared" si="26"/>
        <v>43.875</v>
      </c>
      <c r="E65" s="8">
        <v>164</v>
      </c>
      <c r="F65" s="8">
        <f t="shared" si="6"/>
        <v>26896</v>
      </c>
      <c r="G65" s="8">
        <v>5.5</v>
      </c>
      <c r="H65" s="8">
        <f t="shared" si="19"/>
        <v>-11.675000000000011</v>
      </c>
      <c r="I65" s="8">
        <f t="shared" si="19"/>
        <v>-3693.0943750000042</v>
      </c>
      <c r="J65" s="8">
        <f t="shared" si="19"/>
        <v>38.375</v>
      </c>
      <c r="K65" s="9">
        <v>210312</v>
      </c>
      <c r="L65" s="9">
        <v>176550626</v>
      </c>
      <c r="M65" s="9">
        <v>-22372199</v>
      </c>
      <c r="N65" s="9">
        <f t="shared" si="8"/>
        <v>154178427</v>
      </c>
      <c r="O65" s="9">
        <f t="shared" si="9"/>
        <v>733.09381775647614</v>
      </c>
      <c r="P65" s="8">
        <f t="shared" si="10"/>
        <v>29.824610493260789</v>
      </c>
      <c r="Q65" s="8">
        <f t="shared" si="11"/>
        <v>762.91842824973696</v>
      </c>
      <c r="R65" s="9">
        <f t="shared" si="2"/>
        <v>160450900.48205867</v>
      </c>
      <c r="S65" s="21"/>
      <c r="U65" s="2">
        <v>42979</v>
      </c>
      <c r="V65" s="8">
        <f t="shared" si="12"/>
        <v>171.5</v>
      </c>
      <c r="W65" s="8">
        <f t="shared" si="13"/>
        <v>29412.25</v>
      </c>
      <c r="X65" s="8">
        <f t="shared" si="14"/>
        <v>83</v>
      </c>
      <c r="Y65" s="7">
        <v>57</v>
      </c>
      <c r="Z65" s="7">
        <v>0</v>
      </c>
      <c r="AA65" s="7">
        <v>0</v>
      </c>
      <c r="AB65" s="7">
        <v>0</v>
      </c>
      <c r="AC65" s="7">
        <v>0</v>
      </c>
      <c r="AD65" s="7">
        <v>0</v>
      </c>
      <c r="AE65" s="7">
        <v>0</v>
      </c>
      <c r="AF65" s="7">
        <v>0</v>
      </c>
      <c r="AG65" s="7">
        <v>1</v>
      </c>
      <c r="AH65" s="7">
        <v>0</v>
      </c>
      <c r="AI65" s="7">
        <v>0</v>
      </c>
      <c r="AJ65" s="7">
        <v>0</v>
      </c>
      <c r="AK65" s="8">
        <f t="shared" si="18"/>
        <v>759.06068828942534</v>
      </c>
      <c r="AM65" s="17">
        <v>20</v>
      </c>
      <c r="AN65" s="17">
        <v>959.31213802976413</v>
      </c>
      <c r="AO65" s="17">
        <v>7.1514557431117964</v>
      </c>
      <c r="AP65" s="17">
        <v>0.18015381817468523</v>
      </c>
      <c r="AW65" s="59"/>
      <c r="AX65" s="1">
        <v>20</v>
      </c>
      <c r="AY65" s="7">
        <f t="shared" si="24"/>
        <v>72</v>
      </c>
      <c r="AZ65" s="52">
        <f t="shared" si="20"/>
        <v>0.59563409563409564</v>
      </c>
      <c r="BA65" s="52">
        <f t="shared" si="21"/>
        <v>0.24206240467219475</v>
      </c>
      <c r="BB65" s="43"/>
      <c r="BC65" s="1">
        <v>20</v>
      </c>
      <c r="BD65" s="48">
        <f t="shared" si="22"/>
        <v>7.1514557431117964</v>
      </c>
      <c r="BE65" s="48">
        <f t="shared" si="25"/>
        <v>-89.919597316542422</v>
      </c>
      <c r="BF65" s="48">
        <f t="shared" si="25"/>
        <v>-0.44025295818710219</v>
      </c>
      <c r="BG65" s="48">
        <f t="shared" si="25"/>
        <v>41.461720200098625</v>
      </c>
      <c r="BH65" s="48">
        <f t="shared" si="25"/>
        <v>-7.8604122543467838</v>
      </c>
      <c r="BI65" s="48">
        <f t="shared" si="25"/>
        <v>79.610493107806406</v>
      </c>
      <c r="BJ65" s="48">
        <f t="shared" si="25"/>
        <v>4.334736972049086</v>
      </c>
      <c r="BK65" s="48">
        <f t="shared" si="25"/>
        <v>57.518988599199474</v>
      </c>
      <c r="BL65" s="48">
        <f t="shared" si="25"/>
        <v>30.032127155290027</v>
      </c>
      <c r="BM65" s="48">
        <f t="shared" si="25"/>
        <v>-11.378612899516156</v>
      </c>
      <c r="BN65" s="48">
        <f t="shared" si="25"/>
        <v>43.557707852805947</v>
      </c>
      <c r="BO65" s="48">
        <f t="shared" si="25"/>
        <v>-51.149636457960128</v>
      </c>
      <c r="BP65" s="48">
        <f t="shared" si="25"/>
        <v>29.879270470768461</v>
      </c>
      <c r="BQ65" s="1">
        <v>20</v>
      </c>
      <c r="BR65" s="9">
        <f t="shared" si="23"/>
        <v>51.143319245684324</v>
      </c>
      <c r="BS65" s="9">
        <f t="shared" si="23"/>
        <v>-643.05602064767368</v>
      </c>
      <c r="BT65" s="9">
        <f t="shared" si="23"/>
        <v>-3.1484495462502222</v>
      </c>
      <c r="BU65" s="9">
        <f t="shared" si="23"/>
        <v>296.51165704428166</v>
      </c>
      <c r="BV65" s="9">
        <f t="shared" si="23"/>
        <v>-56.213390359574532</v>
      </c>
      <c r="BW65" s="9">
        <f t="shared" si="23"/>
        <v>569.33091814776981</v>
      </c>
      <c r="BX65" s="9">
        <f t="shared" si="23"/>
        <v>30.999679613637568</v>
      </c>
      <c r="BY65" s="9">
        <f t="shared" si="23"/>
        <v>411.34450135571632</v>
      </c>
      <c r="BZ65" s="9">
        <f t="shared" si="23"/>
        <v>214.77342822255642</v>
      </c>
      <c r="CA65" s="9">
        <f t="shared" si="23"/>
        <v>-81.373646568890081</v>
      </c>
      <c r="CB65" s="9">
        <f t="shared" si="23"/>
        <v>311.50101998072648</v>
      </c>
      <c r="CC65" s="9">
        <f t="shared" si="23"/>
        <v>-365.79436140535216</v>
      </c>
      <c r="CD65" s="9">
        <f t="shared" si="23"/>
        <v>213.68028040816165</v>
      </c>
    </row>
    <row r="66" spans="1:82">
      <c r="A66" s="2">
        <v>42644</v>
      </c>
      <c r="B66" s="8">
        <f t="shared" si="26"/>
        <v>510.4</v>
      </c>
      <c r="C66" s="8">
        <f t="shared" si="26"/>
        <v>260508.15999999997</v>
      </c>
      <c r="D66" s="8">
        <f t="shared" si="26"/>
        <v>0.65</v>
      </c>
      <c r="E66" s="8">
        <v>515</v>
      </c>
      <c r="F66" s="8">
        <f t="shared" si="6"/>
        <v>265225</v>
      </c>
      <c r="G66" s="8">
        <v>0</v>
      </c>
      <c r="H66" s="8">
        <f t="shared" si="19"/>
        <v>-4.6000000000000227</v>
      </c>
      <c r="I66" s="8">
        <f t="shared" si="19"/>
        <v>-4716.8400000000256</v>
      </c>
      <c r="J66" s="8">
        <f t="shared" si="19"/>
        <v>0.65</v>
      </c>
      <c r="K66" s="9">
        <v>210672</v>
      </c>
      <c r="L66" s="9">
        <v>148057156</v>
      </c>
      <c r="M66" s="9">
        <v>9116055</v>
      </c>
      <c r="N66" s="9">
        <f t="shared" si="8"/>
        <v>157173211</v>
      </c>
      <c r="O66" s="9">
        <f t="shared" si="9"/>
        <v>746.0564811650338</v>
      </c>
      <c r="P66" s="8">
        <f t="shared" si="10"/>
        <v>-1.610973194481893</v>
      </c>
      <c r="Q66" s="8">
        <f t="shared" si="11"/>
        <v>744.44550797055194</v>
      </c>
      <c r="R66" s="9">
        <f t="shared" si="2"/>
        <v>156833824.05517212</v>
      </c>
      <c r="S66" s="21"/>
      <c r="U66" s="2">
        <v>43009</v>
      </c>
      <c r="V66" s="8">
        <f t="shared" si="12"/>
        <v>570.5</v>
      </c>
      <c r="W66" s="8">
        <f t="shared" si="13"/>
        <v>325470.25</v>
      </c>
      <c r="X66" s="8">
        <f t="shared" si="14"/>
        <v>0</v>
      </c>
      <c r="Y66" s="7">
        <v>58</v>
      </c>
      <c r="Z66" s="7">
        <v>0</v>
      </c>
      <c r="AA66" s="7">
        <v>0</v>
      </c>
      <c r="AB66" s="7">
        <v>0</v>
      </c>
      <c r="AC66" s="7">
        <v>0</v>
      </c>
      <c r="AD66" s="7">
        <v>0</v>
      </c>
      <c r="AE66" s="7">
        <v>0</v>
      </c>
      <c r="AF66" s="7">
        <v>0</v>
      </c>
      <c r="AG66" s="7">
        <v>0</v>
      </c>
      <c r="AH66" s="7">
        <v>1</v>
      </c>
      <c r="AI66" s="7">
        <v>0</v>
      </c>
      <c r="AJ66" s="7">
        <v>0</v>
      </c>
      <c r="AK66" s="8">
        <f t="shared" si="18"/>
        <v>766.29192075586423</v>
      </c>
      <c r="AM66" s="17">
        <v>21</v>
      </c>
      <c r="AN66" s="17">
        <v>712.00931049966778</v>
      </c>
      <c r="AO66" s="17">
        <v>8.6087983772803227</v>
      </c>
      <c r="AP66" s="17">
        <v>0.21686604144294705</v>
      </c>
      <c r="AW66" s="59"/>
      <c r="AX66" s="1">
        <v>21</v>
      </c>
      <c r="AY66" s="7">
        <f t="shared" si="24"/>
        <v>74</v>
      </c>
      <c r="AZ66" s="52">
        <f t="shared" si="20"/>
        <v>0.61226611226611227</v>
      </c>
      <c r="BA66" s="52">
        <f t="shared" si="21"/>
        <v>0.28523021200384785</v>
      </c>
      <c r="BB66" s="43"/>
      <c r="BC66" s="1">
        <v>21</v>
      </c>
      <c r="BD66" s="48">
        <f t="shared" si="22"/>
        <v>8.6087983772803227</v>
      </c>
      <c r="BE66" s="48">
        <f t="shared" si="25"/>
        <v>7.1514557431117964</v>
      </c>
      <c r="BF66" s="48">
        <f t="shared" si="25"/>
        <v>-89.919597316542422</v>
      </c>
      <c r="BG66" s="48">
        <f t="shared" si="25"/>
        <v>-0.44025295818710219</v>
      </c>
      <c r="BH66" s="48">
        <f t="shared" si="25"/>
        <v>41.461720200098625</v>
      </c>
      <c r="BI66" s="48">
        <f t="shared" si="25"/>
        <v>-7.8604122543467838</v>
      </c>
      <c r="BJ66" s="48">
        <f t="shared" si="25"/>
        <v>79.610493107806406</v>
      </c>
      <c r="BK66" s="48">
        <f t="shared" si="25"/>
        <v>4.334736972049086</v>
      </c>
      <c r="BL66" s="48">
        <f t="shared" si="25"/>
        <v>57.518988599199474</v>
      </c>
      <c r="BM66" s="48">
        <f t="shared" si="25"/>
        <v>30.032127155290027</v>
      </c>
      <c r="BN66" s="48">
        <f t="shared" si="25"/>
        <v>-11.378612899516156</v>
      </c>
      <c r="BO66" s="48">
        <f t="shared" si="25"/>
        <v>43.557707852805947</v>
      </c>
      <c r="BP66" s="48">
        <f t="shared" si="25"/>
        <v>-51.149636457960128</v>
      </c>
      <c r="BQ66" s="1">
        <v>21</v>
      </c>
      <c r="BR66" s="9">
        <f t="shared" si="23"/>
        <v>74.111409500661466</v>
      </c>
      <c r="BS66" s="9">
        <f t="shared" si="23"/>
        <v>61.565440596490269</v>
      </c>
      <c r="BT66" s="9">
        <f t="shared" si="23"/>
        <v>-774.09968346433709</v>
      </c>
      <c r="BU66" s="9">
        <f t="shared" si="23"/>
        <v>-3.7900489520353418</v>
      </c>
      <c r="BV66" s="9">
        <f t="shared" si="23"/>
        <v>356.93558957785154</v>
      </c>
      <c r="BW66" s="9">
        <f t="shared" si="23"/>
        <v>-67.668704259975087</v>
      </c>
      <c r="BX66" s="9">
        <f t="shared" si="23"/>
        <v>685.35068388095544</v>
      </c>
      <c r="BY66" s="9">
        <f t="shared" si="23"/>
        <v>37.316876610911045</v>
      </c>
      <c r="BZ66" s="9">
        <f t="shared" si="23"/>
        <v>495.16937571558293</v>
      </c>
      <c r="CA66" s="9">
        <f t="shared" si="23"/>
        <v>258.54052752073068</v>
      </c>
      <c r="CB66" s="9">
        <f t="shared" si="23"/>
        <v>-97.956184265055171</v>
      </c>
      <c r="CC66" s="9">
        <f t="shared" si="23"/>
        <v>374.97952468127761</v>
      </c>
      <c r="CD66" s="9">
        <f t="shared" si="23"/>
        <v>-440.33690733775853</v>
      </c>
    </row>
    <row r="67" spans="1:82">
      <c r="A67" s="2">
        <v>42675</v>
      </c>
      <c r="B67" s="8">
        <f t="shared" si="26"/>
        <v>874.97500000000002</v>
      </c>
      <c r="C67" s="8">
        <f t="shared" si="26"/>
        <v>765581.25062499999</v>
      </c>
      <c r="D67" s="8">
        <f t="shared" si="26"/>
        <v>0</v>
      </c>
      <c r="E67" s="8">
        <v>646.5</v>
      </c>
      <c r="F67" s="8">
        <f t="shared" si="6"/>
        <v>417962.25</v>
      </c>
      <c r="G67" s="8">
        <v>0</v>
      </c>
      <c r="H67" s="8">
        <f t="shared" si="19"/>
        <v>228.47500000000002</v>
      </c>
      <c r="I67" s="8">
        <f t="shared" si="19"/>
        <v>347619.00062499999</v>
      </c>
      <c r="J67" s="8">
        <f t="shared" si="19"/>
        <v>0</v>
      </c>
      <c r="K67" s="9">
        <v>211344</v>
      </c>
      <c r="L67" s="9">
        <v>171631834</v>
      </c>
      <c r="M67" s="9">
        <v>21662026</v>
      </c>
      <c r="N67" s="9">
        <f t="shared" si="8"/>
        <v>193293860</v>
      </c>
      <c r="O67" s="9">
        <f t="shared" si="9"/>
        <v>914.59355363767133</v>
      </c>
      <c r="P67" s="8">
        <f t="shared" si="10"/>
        <v>117.4904061950713</v>
      </c>
      <c r="Q67" s="8">
        <f t="shared" si="11"/>
        <v>1032.0839598327427</v>
      </c>
      <c r="R67" s="9">
        <f t="shared" si="2"/>
        <v>218124752.40689117</v>
      </c>
      <c r="S67" s="21"/>
      <c r="U67" s="2">
        <v>43040</v>
      </c>
      <c r="V67" s="8">
        <f t="shared" si="12"/>
        <v>818.5</v>
      </c>
      <c r="W67" s="8">
        <f t="shared" si="13"/>
        <v>669942.25</v>
      </c>
      <c r="X67" s="8">
        <f t="shared" si="14"/>
        <v>0</v>
      </c>
      <c r="Y67" s="7">
        <v>59</v>
      </c>
      <c r="Z67" s="7">
        <v>0</v>
      </c>
      <c r="AA67" s="7">
        <v>0</v>
      </c>
      <c r="AB67" s="7">
        <v>0</v>
      </c>
      <c r="AC67" s="7">
        <v>0</v>
      </c>
      <c r="AD67" s="7">
        <v>0</v>
      </c>
      <c r="AE67" s="7">
        <v>0</v>
      </c>
      <c r="AF67" s="7">
        <v>0</v>
      </c>
      <c r="AG67" s="7">
        <v>0</v>
      </c>
      <c r="AH67" s="7">
        <v>0</v>
      </c>
      <c r="AI67" s="7">
        <v>1</v>
      </c>
      <c r="AJ67" s="7">
        <v>0</v>
      </c>
      <c r="AK67" s="8">
        <f t="shared" si="18"/>
        <v>1003.5887761640005</v>
      </c>
      <c r="AM67" s="17">
        <v>22</v>
      </c>
      <c r="AN67" s="17">
        <v>711.6090935832126</v>
      </c>
      <c r="AO67" s="17">
        <v>18.789501339503317</v>
      </c>
      <c r="AP67" s="17">
        <v>0.47333026022992319</v>
      </c>
      <c r="AW67" s="59"/>
      <c r="AX67" s="1">
        <v>22</v>
      </c>
      <c r="AY67" s="7">
        <f t="shared" si="24"/>
        <v>89</v>
      </c>
      <c r="AZ67" s="52">
        <f t="shared" si="20"/>
        <v>0.73700623700623702</v>
      </c>
      <c r="BA67" s="52">
        <f t="shared" si="21"/>
        <v>0.63414296405799342</v>
      </c>
      <c r="BB67" s="43"/>
      <c r="BC67" s="1">
        <v>22</v>
      </c>
      <c r="BD67" s="48">
        <f t="shared" si="22"/>
        <v>18.789501339503317</v>
      </c>
      <c r="BE67" s="48">
        <f t="shared" si="25"/>
        <v>8.6087983772803227</v>
      </c>
      <c r="BF67" s="48">
        <f t="shared" si="25"/>
        <v>7.1514557431117964</v>
      </c>
      <c r="BG67" s="48">
        <f t="shared" si="25"/>
        <v>-89.919597316542422</v>
      </c>
      <c r="BH67" s="48">
        <f t="shared" si="25"/>
        <v>-0.44025295818710219</v>
      </c>
      <c r="BI67" s="48">
        <f t="shared" si="25"/>
        <v>41.461720200098625</v>
      </c>
      <c r="BJ67" s="48">
        <f t="shared" si="25"/>
        <v>-7.8604122543467838</v>
      </c>
      <c r="BK67" s="48">
        <f t="shared" si="25"/>
        <v>79.610493107806406</v>
      </c>
      <c r="BL67" s="48">
        <f t="shared" si="25"/>
        <v>4.334736972049086</v>
      </c>
      <c r="BM67" s="48">
        <f t="shared" si="25"/>
        <v>57.518988599199474</v>
      </c>
      <c r="BN67" s="48">
        <f t="shared" si="25"/>
        <v>30.032127155290027</v>
      </c>
      <c r="BO67" s="48">
        <f t="shared" si="25"/>
        <v>-11.378612899516156</v>
      </c>
      <c r="BP67" s="48">
        <f t="shared" si="25"/>
        <v>43.557707852805947</v>
      </c>
      <c r="BQ67" s="1">
        <v>22</v>
      </c>
      <c r="BR67" s="9">
        <f t="shared" si="23"/>
        <v>353.04536058719071</v>
      </c>
      <c r="BS67" s="9">
        <f t="shared" si="23"/>
        <v>161.75502864141808</v>
      </c>
      <c r="BT67" s="9">
        <f t="shared" si="23"/>
        <v>134.37228726459347</v>
      </c>
      <c r="BU67" s="9">
        <f t="shared" si="23"/>
        <v>-1689.5443942267609</v>
      </c>
      <c r="BV67" s="9">
        <f t="shared" si="23"/>
        <v>-8.2721335475798963</v>
      </c>
      <c r="BW67" s="9">
        <f t="shared" si="23"/>
        <v>779.04504723785487</v>
      </c>
      <c r="BX67" s="9">
        <f t="shared" si="23"/>
        <v>-147.69322658209899</v>
      </c>
      <c r="BY67" s="9">
        <f t="shared" si="23"/>
        <v>1495.8414668876317</v>
      </c>
      <c r="BZ67" s="9">
        <f t="shared" si="23"/>
        <v>81.447546142707012</v>
      </c>
      <c r="CA67" s="9">
        <f t="shared" si="23"/>
        <v>1080.7531133315219</v>
      </c>
      <c r="CB67" s="9">
        <f t="shared" si="23"/>
        <v>564.28869341244774</v>
      </c>
      <c r="CC67" s="9">
        <f t="shared" si="23"/>
        <v>-213.79846231714976</v>
      </c>
      <c r="CD67" s="9">
        <f t="shared" si="23"/>
        <v>818.42761004598117</v>
      </c>
    </row>
    <row r="68" spans="1:82">
      <c r="A68" s="2">
        <v>42705</v>
      </c>
      <c r="B68" s="8">
        <f t="shared" si="26"/>
        <v>1138.7249999999999</v>
      </c>
      <c r="C68" s="8">
        <f t="shared" si="26"/>
        <v>1296694.6256249999</v>
      </c>
      <c r="D68" s="8">
        <f t="shared" si="26"/>
        <v>0</v>
      </c>
      <c r="E68" s="8">
        <v>1299.5</v>
      </c>
      <c r="F68" s="8">
        <f t="shared" si="6"/>
        <v>1688700.25</v>
      </c>
      <c r="G68" s="8">
        <v>0</v>
      </c>
      <c r="H68" s="8">
        <f t="shared" si="19"/>
        <v>-160.77500000000009</v>
      </c>
      <c r="I68" s="8">
        <f t="shared" si="19"/>
        <v>-392005.62437500013</v>
      </c>
      <c r="J68" s="8">
        <f t="shared" si="19"/>
        <v>0</v>
      </c>
      <c r="K68" s="9">
        <v>211561</v>
      </c>
      <c r="L68" s="9">
        <v>244771989</v>
      </c>
      <c r="M68" s="9">
        <v>39741167</v>
      </c>
      <c r="N68" s="9">
        <f t="shared" si="8"/>
        <v>284513156</v>
      </c>
      <c r="O68" s="9">
        <f t="shared" si="9"/>
        <v>1344.8279975988014</v>
      </c>
      <c r="P68" s="8">
        <f t="shared" si="10"/>
        <v>-93.325714698882436</v>
      </c>
      <c r="Q68" s="8">
        <f t="shared" si="11"/>
        <v>1251.502282899919</v>
      </c>
      <c r="R68" s="9">
        <f t="shared" si="2"/>
        <v>264769074.47258976</v>
      </c>
      <c r="S68" s="21"/>
      <c r="U68" s="2">
        <v>43070</v>
      </c>
      <c r="V68" s="8">
        <f t="shared" si="12"/>
        <v>1186.5</v>
      </c>
      <c r="W68" s="8">
        <f t="shared" si="13"/>
        <v>1407782.25</v>
      </c>
      <c r="X68" s="8">
        <f t="shared" si="14"/>
        <v>0</v>
      </c>
      <c r="Y68" s="7">
        <v>60</v>
      </c>
      <c r="Z68" s="7">
        <v>0</v>
      </c>
      <c r="AA68" s="7">
        <v>0</v>
      </c>
      <c r="AB68" s="7">
        <v>0</v>
      </c>
      <c r="AC68" s="7">
        <v>0</v>
      </c>
      <c r="AD68" s="7">
        <v>0</v>
      </c>
      <c r="AE68" s="7">
        <v>0</v>
      </c>
      <c r="AF68" s="7">
        <v>0</v>
      </c>
      <c r="AG68" s="7">
        <v>0</v>
      </c>
      <c r="AH68" s="7">
        <v>0</v>
      </c>
      <c r="AI68" s="7">
        <v>0</v>
      </c>
      <c r="AJ68" s="7">
        <v>0</v>
      </c>
      <c r="AK68" s="8">
        <f t="shared" si="18"/>
        <v>1287.4725188399977</v>
      </c>
      <c r="AM68" s="17">
        <v>23</v>
      </c>
      <c r="AN68" s="17">
        <v>1053.8869557882497</v>
      </c>
      <c r="AO68" s="17">
        <v>-29.198487222234917</v>
      </c>
      <c r="AP68" s="17">
        <v>-0.73554520183907512</v>
      </c>
      <c r="AW68" s="59"/>
      <c r="AX68" s="1">
        <v>23</v>
      </c>
      <c r="AY68" s="7">
        <f t="shared" si="24"/>
        <v>26</v>
      </c>
      <c r="AZ68" s="52">
        <f t="shared" si="20"/>
        <v>0.21309771309771311</v>
      </c>
      <c r="BA68" s="52">
        <f t="shared" si="21"/>
        <v>-0.79571892196992056</v>
      </c>
      <c r="BB68" s="43"/>
      <c r="BC68" s="1">
        <v>23</v>
      </c>
      <c r="BD68" s="48">
        <f t="shared" si="22"/>
        <v>-29.198487222234917</v>
      </c>
      <c r="BE68" s="48">
        <f t="shared" si="25"/>
        <v>18.789501339503317</v>
      </c>
      <c r="BF68" s="48">
        <f t="shared" si="25"/>
        <v>8.6087983772803227</v>
      </c>
      <c r="BG68" s="48">
        <f t="shared" si="25"/>
        <v>7.1514557431117964</v>
      </c>
      <c r="BH68" s="48">
        <f t="shared" si="25"/>
        <v>-89.919597316542422</v>
      </c>
      <c r="BI68" s="48">
        <f t="shared" si="25"/>
        <v>-0.44025295818710219</v>
      </c>
      <c r="BJ68" s="48">
        <f t="shared" si="25"/>
        <v>41.461720200098625</v>
      </c>
      <c r="BK68" s="48">
        <f t="shared" si="25"/>
        <v>-7.8604122543467838</v>
      </c>
      <c r="BL68" s="48">
        <f t="shared" si="25"/>
        <v>79.610493107806406</v>
      </c>
      <c r="BM68" s="48">
        <f t="shared" si="25"/>
        <v>4.334736972049086</v>
      </c>
      <c r="BN68" s="48">
        <f t="shared" si="25"/>
        <v>57.518988599199474</v>
      </c>
      <c r="BO68" s="48">
        <f t="shared" si="25"/>
        <v>30.032127155290027</v>
      </c>
      <c r="BP68" s="48">
        <f t="shared" si="25"/>
        <v>-11.378612899516156</v>
      </c>
      <c r="BQ68" s="1">
        <v>23</v>
      </c>
      <c r="BR68" s="9">
        <f t="shared" si="23"/>
        <v>852.55165606702542</v>
      </c>
      <c r="BS68" s="9">
        <f t="shared" si="23"/>
        <v>-548.62501477365174</v>
      </c>
      <c r="BT68" s="9">
        <f t="shared" si="23"/>
        <v>-251.3638894178128</v>
      </c>
      <c r="BU68" s="9">
        <f t="shared" si="23"/>
        <v>-208.81168913562465</v>
      </c>
      <c r="BV68" s="9">
        <f t="shared" si="23"/>
        <v>2625.5162132755931</v>
      </c>
      <c r="BW68" s="9">
        <f t="shared" si="23"/>
        <v>12.854720374182142</v>
      </c>
      <c r="BX68" s="9">
        <f t="shared" si="23"/>
        <v>-1210.6195074744612</v>
      </c>
      <c r="BY68" s="9">
        <f t="shared" si="23"/>
        <v>229.5121467700495</v>
      </c>
      <c r="BZ68" s="9">
        <f t="shared" si="23"/>
        <v>-2324.5059657641145</v>
      </c>
      <c r="CA68" s="9">
        <f t="shared" si="23"/>
        <v>-126.56776209012038</v>
      </c>
      <c r="CB68" s="9">
        <f t="shared" si="23"/>
        <v>-1679.4674536496066</v>
      </c>
      <c r="CC68" s="9">
        <f t="shared" si="23"/>
        <v>-876.89268100027027</v>
      </c>
      <c r="CD68" s="9">
        <f t="shared" si="23"/>
        <v>332.23828335328659</v>
      </c>
    </row>
    <row r="69" spans="1:82">
      <c r="A69" s="2">
        <v>42736</v>
      </c>
      <c r="B69" s="8">
        <f t="shared" si="26"/>
        <v>1095.1500000000001</v>
      </c>
      <c r="C69" s="8">
        <f t="shared" si="26"/>
        <v>1199353.5225000002</v>
      </c>
      <c r="D69" s="8">
        <f t="shared" si="26"/>
        <v>0</v>
      </c>
      <c r="E69" s="8">
        <v>1388.5</v>
      </c>
      <c r="F69" s="8">
        <f t="shared" si="6"/>
        <v>1927932.25</v>
      </c>
      <c r="G69" s="8">
        <v>0</v>
      </c>
      <c r="H69" s="8">
        <f t="shared" si="19"/>
        <v>-293.34999999999991</v>
      </c>
      <c r="I69" s="8">
        <f t="shared" si="19"/>
        <v>-728578.7274999998</v>
      </c>
      <c r="J69" s="8">
        <f t="shared" si="19"/>
        <v>0</v>
      </c>
      <c r="K69" s="9">
        <v>212133</v>
      </c>
      <c r="L69" s="9">
        <v>328201153</v>
      </c>
      <c r="M69" s="9">
        <v>2216482</v>
      </c>
      <c r="N69" s="9">
        <f t="shared" si="8"/>
        <v>330417635</v>
      </c>
      <c r="O69" s="9">
        <f t="shared" si="9"/>
        <v>1557.5965785615629</v>
      </c>
      <c r="P69" s="8">
        <f t="shared" si="10"/>
        <v>-171.24484333795857</v>
      </c>
      <c r="Q69" s="8">
        <f t="shared" si="11"/>
        <v>1386.3517352236042</v>
      </c>
      <c r="R69" s="9">
        <f t="shared" si="2"/>
        <v>294090952.64818883</v>
      </c>
      <c r="S69" s="21"/>
      <c r="U69" s="2">
        <v>43101</v>
      </c>
      <c r="V69" s="8">
        <f t="shared" si="12"/>
        <v>970.5</v>
      </c>
      <c r="W69" s="8">
        <f t="shared" si="13"/>
        <v>941870.25</v>
      </c>
      <c r="X69" s="8">
        <f t="shared" si="14"/>
        <v>0</v>
      </c>
      <c r="Y69" s="7">
        <v>61</v>
      </c>
      <c r="Z69" s="7">
        <v>1</v>
      </c>
      <c r="AA69" s="7">
        <v>0</v>
      </c>
      <c r="AB69" s="7">
        <v>0</v>
      </c>
      <c r="AC69" s="7">
        <v>0</v>
      </c>
      <c r="AD69" s="7">
        <v>0</v>
      </c>
      <c r="AE69" s="7">
        <v>0</v>
      </c>
      <c r="AF69" s="7">
        <v>0</v>
      </c>
      <c r="AG69" s="7">
        <v>0</v>
      </c>
      <c r="AH69" s="7">
        <v>0</v>
      </c>
      <c r="AI69" s="7">
        <v>0</v>
      </c>
      <c r="AJ69" s="7">
        <v>0</v>
      </c>
      <c r="AK69" s="8">
        <f t="shared" si="18"/>
        <v>1273.062469501938</v>
      </c>
      <c r="AM69" s="17">
        <v>24</v>
      </c>
      <c r="AN69" s="17">
        <v>1224.0333516810647</v>
      </c>
      <c r="AO69" s="17">
        <v>90.630149461996325</v>
      </c>
      <c r="AP69" s="17">
        <v>2.2830830608225985</v>
      </c>
      <c r="AW69" s="59"/>
      <c r="AX69" s="1">
        <v>24</v>
      </c>
      <c r="AY69" s="7">
        <f t="shared" si="24"/>
        <v>117</v>
      </c>
      <c r="AZ69" s="52">
        <f t="shared" si="20"/>
        <v>0.96985446985446988</v>
      </c>
      <c r="BA69" s="52">
        <f t="shared" si="21"/>
        <v>1.8786590672766061</v>
      </c>
      <c r="BB69" s="43"/>
      <c r="BC69" s="1">
        <v>24</v>
      </c>
      <c r="BD69" s="48">
        <f t="shared" si="22"/>
        <v>90.630149461996325</v>
      </c>
      <c r="BE69" s="48">
        <f t="shared" si="25"/>
        <v>-29.198487222234917</v>
      </c>
      <c r="BF69" s="48">
        <f t="shared" si="25"/>
        <v>18.789501339503317</v>
      </c>
      <c r="BG69" s="48">
        <f t="shared" si="25"/>
        <v>8.6087983772803227</v>
      </c>
      <c r="BH69" s="48">
        <f t="shared" si="25"/>
        <v>7.1514557431117964</v>
      </c>
      <c r="BI69" s="48">
        <f t="shared" si="25"/>
        <v>-89.919597316542422</v>
      </c>
      <c r="BJ69" s="48">
        <f t="shared" si="25"/>
        <v>-0.44025295818710219</v>
      </c>
      <c r="BK69" s="48">
        <f t="shared" si="25"/>
        <v>41.461720200098625</v>
      </c>
      <c r="BL69" s="48">
        <f t="shared" si="25"/>
        <v>-7.8604122543467838</v>
      </c>
      <c r="BM69" s="48">
        <f t="shared" si="25"/>
        <v>79.610493107806406</v>
      </c>
      <c r="BN69" s="48">
        <f t="shared" si="25"/>
        <v>4.334736972049086</v>
      </c>
      <c r="BO69" s="48">
        <f t="shared" si="25"/>
        <v>57.518988599199474</v>
      </c>
      <c r="BP69" s="48">
        <f t="shared" si="25"/>
        <v>30.032127155290027</v>
      </c>
      <c r="BQ69" s="1">
        <v>24</v>
      </c>
      <c r="BR69" s="9">
        <f t="shared" si="23"/>
        <v>8213.8239915037611</v>
      </c>
      <c r="BS69" s="9">
        <f t="shared" si="23"/>
        <v>-2646.2632610153505</v>
      </c>
      <c r="BT69" s="9">
        <f t="shared" si="23"/>
        <v>1702.8953147155476</v>
      </c>
      <c r="BU69" s="9">
        <f t="shared" si="23"/>
        <v>780.21668362109062</v>
      </c>
      <c r="BV69" s="9">
        <f t="shared" si="23"/>
        <v>648.13750286905781</v>
      </c>
      <c r="BW69" s="9">
        <f t="shared" si="23"/>
        <v>-8149.4265443607637</v>
      </c>
      <c r="BX69" s="9">
        <f t="shared" si="23"/>
        <v>-39.900191401598043</v>
      </c>
      <c r="BY69" s="9">
        <f t="shared" si="23"/>
        <v>3757.6818986863886</v>
      </c>
      <c r="BZ69" s="9">
        <f t="shared" si="23"/>
        <v>-712.39033744437018</v>
      </c>
      <c r="CA69" s="9">
        <f t="shared" si="23"/>
        <v>7215.1108891036938</v>
      </c>
      <c r="CB69" s="9">
        <f t="shared" si="23"/>
        <v>392.85785965523428</v>
      </c>
      <c r="CC69" s="9">
        <f t="shared" si="23"/>
        <v>5212.9545336482861</v>
      </c>
      <c r="CD69" s="9">
        <f t="shared" si="23"/>
        <v>2721.8161727455936</v>
      </c>
    </row>
    <row r="70" spans="1:82">
      <c r="A70" s="2">
        <v>42767</v>
      </c>
      <c r="B70" s="8">
        <f t="shared" ref="B70:D85" si="27">B58</f>
        <v>932.76424999999995</v>
      </c>
      <c r="C70" s="8">
        <f t="shared" si="27"/>
        <v>870049.14607806236</v>
      </c>
      <c r="D70" s="8">
        <f t="shared" si="27"/>
        <v>0</v>
      </c>
      <c r="E70" s="8">
        <v>1000.5</v>
      </c>
      <c r="F70" s="8">
        <f t="shared" si="6"/>
        <v>1001000.25</v>
      </c>
      <c r="G70" s="8">
        <v>0</v>
      </c>
      <c r="H70" s="8">
        <f t="shared" si="19"/>
        <v>-67.735750000000053</v>
      </c>
      <c r="I70" s="8">
        <f t="shared" si="19"/>
        <v>-130951.10392193764</v>
      </c>
      <c r="J70" s="8">
        <f t="shared" si="19"/>
        <v>0</v>
      </c>
      <c r="K70" s="9">
        <v>212057</v>
      </c>
      <c r="L70" s="9">
        <v>275258164</v>
      </c>
      <c r="M70" s="9">
        <v>-32419164</v>
      </c>
      <c r="N70" s="9">
        <f t="shared" si="8"/>
        <v>242839000</v>
      </c>
      <c r="O70" s="9">
        <f t="shared" si="9"/>
        <v>1145.1590845857481</v>
      </c>
      <c r="P70" s="8">
        <f t="shared" si="10"/>
        <v>-36.847561663752714</v>
      </c>
      <c r="Q70" s="8">
        <f t="shared" si="11"/>
        <v>1108.3115229219954</v>
      </c>
      <c r="R70" s="9">
        <f t="shared" si="2"/>
        <v>235025216.61626959</v>
      </c>
      <c r="S70" s="21"/>
      <c r="U70" s="2">
        <v>43132</v>
      </c>
      <c r="V70" s="8">
        <f t="shared" si="12"/>
        <v>974</v>
      </c>
      <c r="W70" s="8">
        <f t="shared" si="13"/>
        <v>948676</v>
      </c>
      <c r="X70" s="8">
        <f t="shared" si="14"/>
        <v>0</v>
      </c>
      <c r="Y70" s="7">
        <v>62</v>
      </c>
      <c r="Z70" s="7">
        <v>0</v>
      </c>
      <c r="AA70" s="7">
        <v>1</v>
      </c>
      <c r="AB70" s="7">
        <v>0</v>
      </c>
      <c r="AC70" s="7">
        <v>0</v>
      </c>
      <c r="AD70" s="7">
        <v>0</v>
      </c>
      <c r="AE70" s="7">
        <v>0</v>
      </c>
      <c r="AF70" s="7">
        <v>0</v>
      </c>
      <c r="AG70" s="7">
        <v>0</v>
      </c>
      <c r="AH70" s="7">
        <v>0</v>
      </c>
      <c r="AI70" s="7">
        <v>0</v>
      </c>
      <c r="AJ70" s="7">
        <v>1</v>
      </c>
      <c r="AK70" s="8">
        <f t="shared" si="18"/>
        <v>1009.1030359768993</v>
      </c>
      <c r="AM70" s="17">
        <v>25</v>
      </c>
      <c r="AN70" s="17">
        <v>1316.956541965877</v>
      </c>
      <c r="AO70" s="17">
        <v>5.131030359588749</v>
      </c>
      <c r="AP70" s="17">
        <v>0.12925685953387725</v>
      </c>
      <c r="AW70" s="59"/>
      <c r="AX70" s="1">
        <v>25</v>
      </c>
      <c r="AY70" s="7">
        <f t="shared" si="24"/>
        <v>70</v>
      </c>
      <c r="AZ70" s="52">
        <f t="shared" si="20"/>
        <v>0.57900207900207901</v>
      </c>
      <c r="BA70" s="52">
        <f t="shared" si="21"/>
        <v>0.19934121391943735</v>
      </c>
      <c r="BB70" s="43"/>
      <c r="BC70" s="1">
        <v>25</v>
      </c>
      <c r="BD70" s="48">
        <f t="shared" si="22"/>
        <v>5.131030359588749</v>
      </c>
      <c r="BE70" s="48">
        <f t="shared" si="25"/>
        <v>90.630149461996325</v>
      </c>
      <c r="BF70" s="48">
        <f t="shared" si="25"/>
        <v>-29.198487222234917</v>
      </c>
      <c r="BG70" s="48">
        <f t="shared" si="25"/>
        <v>18.789501339503317</v>
      </c>
      <c r="BH70" s="48">
        <f t="shared" si="25"/>
        <v>8.6087983772803227</v>
      </c>
      <c r="BI70" s="48">
        <f t="shared" si="25"/>
        <v>7.1514557431117964</v>
      </c>
      <c r="BJ70" s="48">
        <f t="shared" si="25"/>
        <v>-89.919597316542422</v>
      </c>
      <c r="BK70" s="48">
        <f t="shared" si="25"/>
        <v>-0.44025295818710219</v>
      </c>
      <c r="BL70" s="48">
        <f t="shared" si="25"/>
        <v>41.461720200098625</v>
      </c>
      <c r="BM70" s="48">
        <f t="shared" si="25"/>
        <v>-7.8604122543467838</v>
      </c>
      <c r="BN70" s="48">
        <f t="shared" si="25"/>
        <v>79.610493107806406</v>
      </c>
      <c r="BO70" s="48">
        <f t="shared" si="25"/>
        <v>4.334736972049086</v>
      </c>
      <c r="BP70" s="48">
        <f t="shared" si="25"/>
        <v>57.518988599199474</v>
      </c>
      <c r="BQ70" s="1">
        <v>25</v>
      </c>
      <c r="BR70" s="9">
        <f t="shared" si="23"/>
        <v>26.327472551019742</v>
      </c>
      <c r="BS70" s="9">
        <f t="shared" si="23"/>
        <v>465.02604838355313</v>
      </c>
      <c r="BT70" s="9">
        <f t="shared" si="23"/>
        <v>-149.81832439134752</v>
      </c>
      <c r="BU70" s="9">
        <f t="shared" si="23"/>
        <v>96.409501814521008</v>
      </c>
      <c r="BV70" s="9">
        <f t="shared" si="23"/>
        <v>44.172005833401414</v>
      </c>
      <c r="BW70" s="9">
        <f t="shared" si="23"/>
        <v>36.694336533159905</v>
      </c>
      <c r="BX70" s="9">
        <f t="shared" si="23"/>
        <v>-461.38018375316011</v>
      </c>
      <c r="BY70" s="9">
        <f t="shared" si="23"/>
        <v>-2.2589512943575549</v>
      </c>
      <c r="BZ70" s="9">
        <f t="shared" si="23"/>
        <v>212.74134510747243</v>
      </c>
      <c r="CA70" s="9">
        <f t="shared" si="23"/>
        <v>-40.332013915936336</v>
      </c>
      <c r="CB70" s="9">
        <f t="shared" si="23"/>
        <v>408.48385707797144</v>
      </c>
      <c r="CC70" s="9">
        <f t="shared" si="23"/>
        <v>22.241667004414094</v>
      </c>
      <c r="CD70" s="9">
        <f t="shared" si="23"/>
        <v>295.13167675532122</v>
      </c>
    </row>
    <row r="71" spans="1:82">
      <c r="A71" s="2">
        <v>42795</v>
      </c>
      <c r="B71" s="8">
        <f t="shared" si="27"/>
        <v>767.35</v>
      </c>
      <c r="C71" s="8">
        <f t="shared" si="27"/>
        <v>588826.02250000008</v>
      </c>
      <c r="D71" s="8">
        <f t="shared" si="27"/>
        <v>0</v>
      </c>
      <c r="E71" s="8">
        <v>750</v>
      </c>
      <c r="F71" s="8">
        <f t="shared" si="6"/>
        <v>562500</v>
      </c>
      <c r="G71" s="8">
        <v>0</v>
      </c>
      <c r="H71" s="8">
        <f t="shared" si="19"/>
        <v>17.350000000000023</v>
      </c>
      <c r="I71" s="8">
        <f t="shared" si="19"/>
        <v>26326.022500000079</v>
      </c>
      <c r="J71" s="8">
        <f t="shared" si="19"/>
        <v>0</v>
      </c>
      <c r="K71" s="9">
        <v>212616</v>
      </c>
      <c r="L71" s="9">
        <v>227837730</v>
      </c>
      <c r="M71" s="9">
        <v>-11063695</v>
      </c>
      <c r="N71" s="9">
        <f t="shared" si="8"/>
        <v>216774035</v>
      </c>
      <c r="O71" s="9">
        <f t="shared" si="9"/>
        <v>1019.5565479549987</v>
      </c>
      <c r="P71" s="8">
        <f t="shared" si="10"/>
        <v>8.9168491720026637</v>
      </c>
      <c r="Q71" s="8">
        <f t="shared" si="11"/>
        <v>1028.4733971270014</v>
      </c>
      <c r="R71" s="9">
        <f t="shared" si="2"/>
        <v>218669899.80355453</v>
      </c>
      <c r="S71" s="21"/>
      <c r="U71" s="2">
        <v>43160</v>
      </c>
      <c r="V71" s="8">
        <f t="shared" si="12"/>
        <v>767</v>
      </c>
      <c r="W71" s="8">
        <f t="shared" si="13"/>
        <v>588289</v>
      </c>
      <c r="X71" s="8">
        <f t="shared" si="14"/>
        <v>0</v>
      </c>
      <c r="Y71" s="7">
        <v>63</v>
      </c>
      <c r="Z71" s="7">
        <v>0</v>
      </c>
      <c r="AA71" s="7">
        <v>0</v>
      </c>
      <c r="AB71" s="7">
        <v>1</v>
      </c>
      <c r="AC71" s="7">
        <v>0</v>
      </c>
      <c r="AD71" s="7">
        <v>0</v>
      </c>
      <c r="AE71" s="7">
        <v>0</v>
      </c>
      <c r="AF71" s="7">
        <v>0</v>
      </c>
      <c r="AG71" s="7">
        <v>0</v>
      </c>
      <c r="AH71" s="7">
        <v>0</v>
      </c>
      <c r="AI71" s="7">
        <v>0</v>
      </c>
      <c r="AJ71" s="7">
        <v>0</v>
      </c>
      <c r="AK71" s="8">
        <f t="shared" si="18"/>
        <v>1067.3122333584829</v>
      </c>
      <c r="AM71" s="17">
        <v>26</v>
      </c>
      <c r="AN71" s="17">
        <v>1021.2210798597235</v>
      </c>
      <c r="AO71" s="17">
        <v>62.368938642141188</v>
      </c>
      <c r="AP71" s="17">
        <v>1.5711489849750937</v>
      </c>
      <c r="AW71" s="59"/>
      <c r="AX71" s="1">
        <v>26</v>
      </c>
      <c r="AY71" s="7">
        <f t="shared" si="24"/>
        <v>113</v>
      </c>
      <c r="AZ71" s="52">
        <f t="shared" si="20"/>
        <v>0.93659043659043661</v>
      </c>
      <c r="BA71" s="52">
        <f t="shared" si="21"/>
        <v>1.5267663302113343</v>
      </c>
      <c r="BB71" s="43"/>
      <c r="BC71" s="1">
        <v>26</v>
      </c>
      <c r="BD71" s="48">
        <f t="shared" si="22"/>
        <v>62.368938642141188</v>
      </c>
      <c r="BE71" s="48">
        <f t="shared" si="25"/>
        <v>5.131030359588749</v>
      </c>
      <c r="BF71" s="48">
        <f t="shared" si="25"/>
        <v>90.630149461996325</v>
      </c>
      <c r="BG71" s="48">
        <f t="shared" si="25"/>
        <v>-29.198487222234917</v>
      </c>
      <c r="BH71" s="48">
        <f t="shared" si="25"/>
        <v>18.789501339503317</v>
      </c>
      <c r="BI71" s="48">
        <f t="shared" si="25"/>
        <v>8.6087983772803227</v>
      </c>
      <c r="BJ71" s="48">
        <f t="shared" si="25"/>
        <v>7.1514557431117964</v>
      </c>
      <c r="BK71" s="48">
        <f t="shared" si="25"/>
        <v>-89.919597316542422</v>
      </c>
      <c r="BL71" s="48">
        <f t="shared" si="25"/>
        <v>-0.44025295818710219</v>
      </c>
      <c r="BM71" s="48">
        <f t="shared" si="25"/>
        <v>41.461720200098625</v>
      </c>
      <c r="BN71" s="48">
        <f t="shared" si="25"/>
        <v>-7.8604122543467838</v>
      </c>
      <c r="BO71" s="48">
        <f t="shared" si="25"/>
        <v>79.610493107806406</v>
      </c>
      <c r="BP71" s="48">
        <f t="shared" si="25"/>
        <v>4.334736972049086</v>
      </c>
      <c r="BQ71" s="1">
        <v>26</v>
      </c>
      <c r="BR71" s="9">
        <f t="shared" si="23"/>
        <v>3889.8845073471521</v>
      </c>
      <c r="BS71" s="9">
        <f t="shared" si="23"/>
        <v>320.01691766814315</v>
      </c>
      <c r="BT71" s="9">
        <f t="shared" si="23"/>
        <v>5652.506230923309</v>
      </c>
      <c r="BU71" s="9">
        <f t="shared" si="23"/>
        <v>-1821.0786580069187</v>
      </c>
      <c r="BV71" s="9">
        <f t="shared" si="23"/>
        <v>1171.8812561598986</v>
      </c>
      <c r="BW71" s="9">
        <f t="shared" si="23"/>
        <v>536.92161777514934</v>
      </c>
      <c r="BX71" s="9">
        <f t="shared" si="23"/>
        <v>446.02870444411633</v>
      </c>
      <c r="BY71" s="9">
        <f t="shared" si="23"/>
        <v>-5608.1898477614741</v>
      </c>
      <c r="BZ71" s="9">
        <f t="shared" si="23"/>
        <v>-27.458109736202797</v>
      </c>
      <c r="CA71" s="9">
        <f t="shared" si="23"/>
        <v>2585.92348315756</v>
      </c>
      <c r="CB71" s="9">
        <f t="shared" ref="CA71:CD134" si="28">($BD71-$BR$173)*(BN71-$BR$173)</f>
        <v>-490.24556959329834</v>
      </c>
      <c r="CC71" s="9">
        <f t="shared" si="28"/>
        <v>4965.2219599113578</v>
      </c>
      <c r="CD71" s="9">
        <f t="shared" si="28"/>
        <v>270.35294423953928</v>
      </c>
    </row>
    <row r="72" spans="1:82">
      <c r="A72" s="2">
        <v>42826</v>
      </c>
      <c r="B72" s="8">
        <f t="shared" si="27"/>
        <v>547.15</v>
      </c>
      <c r="C72" s="8">
        <f t="shared" si="27"/>
        <v>299373.1225</v>
      </c>
      <c r="D72" s="8">
        <f t="shared" si="27"/>
        <v>0.375</v>
      </c>
      <c r="E72" s="8">
        <v>561.5</v>
      </c>
      <c r="F72" s="8">
        <f t="shared" si="6"/>
        <v>315282.25</v>
      </c>
      <c r="G72" s="8">
        <v>0</v>
      </c>
      <c r="H72" s="8">
        <f t="shared" si="19"/>
        <v>-14.350000000000023</v>
      </c>
      <c r="I72" s="8">
        <f t="shared" si="19"/>
        <v>-15909.127500000002</v>
      </c>
      <c r="J72" s="8">
        <f t="shared" si="19"/>
        <v>0.375</v>
      </c>
      <c r="K72" s="9">
        <v>212016</v>
      </c>
      <c r="L72" s="9">
        <v>191576811.66999999</v>
      </c>
      <c r="M72" s="9">
        <v>-17452801</v>
      </c>
      <c r="N72" s="9">
        <f t="shared" si="8"/>
        <v>174124010.66999999</v>
      </c>
      <c r="O72" s="9">
        <f t="shared" si="9"/>
        <v>821.27768974983019</v>
      </c>
      <c r="P72" s="8">
        <f t="shared" si="10"/>
        <v>-6.6111070266635465</v>
      </c>
      <c r="Q72" s="8">
        <f t="shared" si="11"/>
        <v>814.66658272316658</v>
      </c>
      <c r="R72" s="9">
        <f t="shared" si="2"/>
        <v>172722350.2026349</v>
      </c>
      <c r="S72" s="21"/>
      <c r="U72" s="2">
        <v>43191</v>
      </c>
      <c r="V72" s="8">
        <f t="shared" si="12"/>
        <v>548.5</v>
      </c>
      <c r="W72" s="8">
        <f t="shared" si="13"/>
        <v>300852.25</v>
      </c>
      <c r="X72" s="8">
        <f t="shared" si="14"/>
        <v>0.5</v>
      </c>
      <c r="Y72" s="7">
        <v>64</v>
      </c>
      <c r="Z72" s="7">
        <v>0</v>
      </c>
      <c r="AA72" s="7">
        <v>0</v>
      </c>
      <c r="AB72" s="7">
        <v>0</v>
      </c>
      <c r="AC72" s="7">
        <v>1</v>
      </c>
      <c r="AD72" s="7">
        <v>0</v>
      </c>
      <c r="AE72" s="7">
        <v>0</v>
      </c>
      <c r="AF72" s="7">
        <v>0</v>
      </c>
      <c r="AG72" s="7">
        <v>0</v>
      </c>
      <c r="AH72" s="7">
        <v>0</v>
      </c>
      <c r="AI72" s="7">
        <v>0</v>
      </c>
      <c r="AJ72" s="7">
        <v>0</v>
      </c>
      <c r="AK72" s="8">
        <f t="shared" si="18"/>
        <v>811.63768065800798</v>
      </c>
      <c r="AM72" s="17">
        <v>27</v>
      </c>
      <c r="AN72" s="17">
        <v>937.13514142032773</v>
      </c>
      <c r="AO72" s="17">
        <v>14.823774235902761</v>
      </c>
      <c r="AP72" s="17">
        <v>0.3734287988749232</v>
      </c>
      <c r="AW72" s="59"/>
      <c r="AX72" s="1">
        <v>27</v>
      </c>
      <c r="AY72" s="7">
        <f t="shared" si="24"/>
        <v>84</v>
      </c>
      <c r="AZ72" s="52">
        <f t="shared" si="20"/>
        <v>0.69542619542619544</v>
      </c>
      <c r="BA72" s="52">
        <f t="shared" si="21"/>
        <v>0.51129056715173082</v>
      </c>
      <c r="BB72" s="43"/>
      <c r="BC72" s="1">
        <v>27</v>
      </c>
      <c r="BD72" s="48">
        <f t="shared" si="22"/>
        <v>14.823774235902761</v>
      </c>
      <c r="BE72" s="48">
        <f t="shared" si="25"/>
        <v>62.368938642141188</v>
      </c>
      <c r="BF72" s="48">
        <f t="shared" si="25"/>
        <v>5.131030359588749</v>
      </c>
      <c r="BG72" s="48">
        <f t="shared" si="25"/>
        <v>90.630149461996325</v>
      </c>
      <c r="BH72" s="48">
        <f t="shared" si="25"/>
        <v>-29.198487222234917</v>
      </c>
      <c r="BI72" s="48">
        <f t="shared" si="25"/>
        <v>18.789501339503317</v>
      </c>
      <c r="BJ72" s="48">
        <f t="shared" si="25"/>
        <v>8.6087983772803227</v>
      </c>
      <c r="BK72" s="48">
        <f t="shared" si="25"/>
        <v>7.1514557431117964</v>
      </c>
      <c r="BL72" s="48">
        <f t="shared" si="25"/>
        <v>-89.919597316542422</v>
      </c>
      <c r="BM72" s="48">
        <f t="shared" si="25"/>
        <v>-0.44025295818710219</v>
      </c>
      <c r="BN72" s="48">
        <f t="shared" si="25"/>
        <v>41.461720200098625</v>
      </c>
      <c r="BO72" s="48">
        <f t="shared" si="25"/>
        <v>-7.8604122543467838</v>
      </c>
      <c r="BP72" s="48">
        <f t="shared" si="25"/>
        <v>79.610493107806406</v>
      </c>
      <c r="BQ72" s="1">
        <v>27</v>
      </c>
      <c r="BR72" s="9">
        <f t="shared" ref="BR72:BZ100" si="29">($BD72-$BR$173)*(BD72-$BR$173)</f>
        <v>219.74428259700957</v>
      </c>
      <c r="BS72" s="9">
        <f t="shared" si="29"/>
        <v>924.54306576395993</v>
      </c>
      <c r="BT72" s="9">
        <f t="shared" si="29"/>
        <v>76.061235648103263</v>
      </c>
      <c r="BU72" s="9">
        <f t="shared" si="29"/>
        <v>1343.4808745907401</v>
      </c>
      <c r="BV72" s="9">
        <f t="shared" si="29"/>
        <v>-432.83178261229955</v>
      </c>
      <c r="BW72" s="9">
        <f t="shared" si="29"/>
        <v>278.5313258619841</v>
      </c>
      <c r="BX72" s="9">
        <f t="shared" si="29"/>
        <v>127.61488358720567</v>
      </c>
      <c r="BY72" s="9">
        <f t="shared" si="29"/>
        <v>106.01156539393584</v>
      </c>
      <c r="BZ72" s="9">
        <f t="shared" si="29"/>
        <v>-1332.9478100037002</v>
      </c>
      <c r="CA72" s="9">
        <f t="shared" si="28"/>
        <v>-6.5262104588563261</v>
      </c>
      <c r="CB72" s="9">
        <f t="shared" si="28"/>
        <v>614.6191796784218</v>
      </c>
      <c r="CC72" s="9">
        <f t="shared" si="28"/>
        <v>-116.52097665956136</v>
      </c>
      <c r="CD72" s="9">
        <f t="shared" si="28"/>
        <v>1180.1279766389991</v>
      </c>
    </row>
    <row r="73" spans="1:82">
      <c r="A73" s="2">
        <v>42856</v>
      </c>
      <c r="B73" s="8">
        <f t="shared" si="27"/>
        <v>290.02499999999998</v>
      </c>
      <c r="C73" s="8">
        <f t="shared" si="27"/>
        <v>84114.500624999986</v>
      </c>
      <c r="D73" s="8">
        <f t="shared" si="27"/>
        <v>14.95</v>
      </c>
      <c r="E73" s="8">
        <v>278.5</v>
      </c>
      <c r="F73" s="8">
        <f t="shared" si="6"/>
        <v>77562.25</v>
      </c>
      <c r="G73" s="8">
        <v>29.5</v>
      </c>
      <c r="H73" s="8">
        <f t="shared" si="19"/>
        <v>11.524999999999977</v>
      </c>
      <c r="I73" s="8">
        <f t="shared" si="19"/>
        <v>6552.250624999986</v>
      </c>
      <c r="J73" s="8">
        <f t="shared" si="19"/>
        <v>-14.55</v>
      </c>
      <c r="K73" s="9">
        <v>211257</v>
      </c>
      <c r="L73" s="9">
        <v>164335051.11000001</v>
      </c>
      <c r="M73" s="9">
        <v>-2662925</v>
      </c>
      <c r="N73" s="9">
        <f t="shared" si="8"/>
        <v>161672126.11000001</v>
      </c>
      <c r="O73" s="9">
        <f t="shared" si="9"/>
        <v>765.28648096867801</v>
      </c>
      <c r="P73" s="8">
        <f t="shared" si="10"/>
        <v>-8.0659142235525678</v>
      </c>
      <c r="Q73" s="8">
        <f t="shared" si="11"/>
        <v>757.22056674512544</v>
      </c>
      <c r="R73" s="9">
        <f t="shared" ref="R73:R128" si="30">Q73*K73</f>
        <v>159968145.26887497</v>
      </c>
      <c r="S73" s="21"/>
      <c r="U73" s="2">
        <v>43221</v>
      </c>
      <c r="V73" s="8">
        <f t="shared" si="12"/>
        <v>129</v>
      </c>
      <c r="W73" s="8">
        <f t="shared" si="13"/>
        <v>16641</v>
      </c>
      <c r="X73" s="8">
        <f t="shared" si="14"/>
        <v>34.5</v>
      </c>
      <c r="Y73" s="7">
        <v>65</v>
      </c>
      <c r="Z73" s="7">
        <v>0</v>
      </c>
      <c r="AA73" s="7">
        <v>0</v>
      </c>
      <c r="AB73" s="7">
        <v>0</v>
      </c>
      <c r="AC73" s="7">
        <v>0</v>
      </c>
      <c r="AD73" s="7">
        <v>1</v>
      </c>
      <c r="AE73" s="7">
        <v>0</v>
      </c>
      <c r="AF73" s="7">
        <v>0</v>
      </c>
      <c r="AG73" s="7">
        <v>0</v>
      </c>
      <c r="AH73" s="7">
        <v>0</v>
      </c>
      <c r="AI73" s="7">
        <v>0</v>
      </c>
      <c r="AJ73" s="7">
        <v>0</v>
      </c>
      <c r="AK73" s="8">
        <f t="shared" ref="AK73:AK104" si="31">O85</f>
        <v>687.12270712578163</v>
      </c>
      <c r="AM73" s="17">
        <v>28</v>
      </c>
      <c r="AN73" s="17">
        <v>832.00541654782182</v>
      </c>
      <c r="AO73" s="17">
        <v>10.165293445501106</v>
      </c>
      <c r="AP73" s="17">
        <v>0.25607603442656129</v>
      </c>
      <c r="AW73" s="59"/>
      <c r="AX73" s="1">
        <v>28</v>
      </c>
      <c r="AY73" s="7">
        <f t="shared" si="24"/>
        <v>77</v>
      </c>
      <c r="AZ73" s="52">
        <f t="shared" si="20"/>
        <v>0.63721413721413722</v>
      </c>
      <c r="BA73" s="52">
        <f t="shared" si="21"/>
        <v>0.35102215742413223</v>
      </c>
      <c r="BB73" s="43"/>
      <c r="BC73" s="1">
        <v>28</v>
      </c>
      <c r="BD73" s="48">
        <f t="shared" si="22"/>
        <v>10.165293445501106</v>
      </c>
      <c r="BE73" s="48">
        <f t="shared" si="25"/>
        <v>14.823774235902761</v>
      </c>
      <c r="BF73" s="48">
        <f t="shared" si="25"/>
        <v>62.368938642141188</v>
      </c>
      <c r="BG73" s="48">
        <f t="shared" si="25"/>
        <v>5.131030359588749</v>
      </c>
      <c r="BH73" s="48">
        <f t="shared" si="25"/>
        <v>90.630149461996325</v>
      </c>
      <c r="BI73" s="48">
        <f t="shared" si="25"/>
        <v>-29.198487222234917</v>
      </c>
      <c r="BJ73" s="48">
        <f t="shared" si="25"/>
        <v>18.789501339503317</v>
      </c>
      <c r="BK73" s="48">
        <f t="shared" si="25"/>
        <v>8.6087983772803227</v>
      </c>
      <c r="BL73" s="48">
        <f t="shared" si="25"/>
        <v>7.1514557431117964</v>
      </c>
      <c r="BM73" s="48">
        <f t="shared" si="25"/>
        <v>-89.919597316542422</v>
      </c>
      <c r="BN73" s="48">
        <f t="shared" si="25"/>
        <v>-0.44025295818710219</v>
      </c>
      <c r="BO73" s="48">
        <f t="shared" si="25"/>
        <v>41.461720200098625</v>
      </c>
      <c r="BP73" s="48">
        <f t="shared" si="25"/>
        <v>-7.8604122543467838</v>
      </c>
      <c r="BQ73" s="1">
        <v>28</v>
      </c>
      <c r="BR73" s="9">
        <f t="shared" si="29"/>
        <v>103.3331908331444</v>
      </c>
      <c r="BS73" s="9">
        <f t="shared" si="29"/>
        <v>150.68801507780637</v>
      </c>
      <c r="BT73" s="9">
        <f t="shared" si="29"/>
        <v>633.9985631818065</v>
      </c>
      <c r="BU73" s="9">
        <f t="shared" si="29"/>
        <v>52.158429282992159</v>
      </c>
      <c r="BV73" s="9">
        <f t="shared" si="29"/>
        <v>921.28206429080012</v>
      </c>
      <c r="BW73" s="9">
        <f t="shared" si="29"/>
        <v>-296.81119077872927</v>
      </c>
      <c r="BX73" s="9">
        <f t="shared" si="29"/>
        <v>191.00079481068252</v>
      </c>
      <c r="BY73" s="9">
        <f t="shared" si="29"/>
        <v>87.510961718205124</v>
      </c>
      <c r="BZ73" s="9">
        <f t="shared" si="29"/>
        <v>72.696646191242721</v>
      </c>
      <c r="CA73" s="9">
        <f t="shared" si="28"/>
        <v>-914.05909322393438</v>
      </c>
      <c r="CB73" s="9">
        <f t="shared" si="28"/>
        <v>-4.4753005102234358</v>
      </c>
      <c r="CC73" s="9">
        <f t="shared" si="28"/>
        <v>421.47055258925485</v>
      </c>
      <c r="CD73" s="9">
        <f t="shared" si="28"/>
        <v>-79.903397168048329</v>
      </c>
    </row>
    <row r="74" spans="1:82">
      <c r="A74" s="2">
        <v>42887</v>
      </c>
      <c r="B74" s="8">
        <f t="shared" si="27"/>
        <v>126.95</v>
      </c>
      <c r="C74" s="8">
        <f t="shared" si="27"/>
        <v>16116.302500000002</v>
      </c>
      <c r="D74" s="8">
        <f t="shared" si="27"/>
        <v>68</v>
      </c>
      <c r="E74" s="8">
        <v>70.5</v>
      </c>
      <c r="F74" s="8">
        <f t="shared" ref="F74:F137" si="32">E74^2</f>
        <v>4970.25</v>
      </c>
      <c r="G74" s="8">
        <v>76.5</v>
      </c>
      <c r="H74" s="8">
        <f t="shared" ref="H74:J105" si="33">B74-E74</f>
        <v>56.45</v>
      </c>
      <c r="I74" s="8">
        <f t="shared" si="33"/>
        <v>11146.052500000002</v>
      </c>
      <c r="J74" s="8">
        <f t="shared" si="33"/>
        <v>-8.5</v>
      </c>
      <c r="K74" s="9">
        <v>211829</v>
      </c>
      <c r="L74" s="9">
        <v>154995111.86000001</v>
      </c>
      <c r="M74" s="9">
        <v>-5850432</v>
      </c>
      <c r="N74" s="9">
        <f t="shared" ref="N74:N137" si="34">L74+M74</f>
        <v>149144679.86000001</v>
      </c>
      <c r="O74" s="9">
        <f t="shared" ref="O74:O134" si="35">N74/K74</f>
        <v>704.08055488153184</v>
      </c>
      <c r="P74" s="8">
        <f t="shared" ref="P74:P134" si="36">$B$3*H74+$B$4*I74+$B$5*J74</f>
        <v>15.917794799921005</v>
      </c>
      <c r="Q74" s="8">
        <f t="shared" ref="Q74:Q128" si="37">P74+O74</f>
        <v>719.99834968145285</v>
      </c>
      <c r="R74" s="9">
        <f t="shared" si="30"/>
        <v>152516530.41467246</v>
      </c>
      <c r="S74" s="21"/>
      <c r="U74" s="2">
        <v>43252</v>
      </c>
      <c r="V74" s="8">
        <f t="shared" ref="V74:V128" si="38">E86</f>
        <v>108</v>
      </c>
      <c r="W74" s="8">
        <f t="shared" ref="W74:W128" si="39">F86</f>
        <v>11664</v>
      </c>
      <c r="X74" s="8">
        <f t="shared" ref="X74:X128" si="40">G86</f>
        <v>29</v>
      </c>
      <c r="Y74" s="7">
        <v>66</v>
      </c>
      <c r="Z74" s="7">
        <v>0</v>
      </c>
      <c r="AA74" s="7">
        <v>0</v>
      </c>
      <c r="AB74" s="7">
        <v>0</v>
      </c>
      <c r="AC74" s="7">
        <v>0</v>
      </c>
      <c r="AD74" s="7">
        <v>0</v>
      </c>
      <c r="AE74" s="7">
        <v>1</v>
      </c>
      <c r="AF74" s="7">
        <v>0</v>
      </c>
      <c r="AG74" s="7">
        <v>0</v>
      </c>
      <c r="AH74" s="7">
        <v>0</v>
      </c>
      <c r="AI74" s="7">
        <v>0</v>
      </c>
      <c r="AJ74" s="7">
        <v>0</v>
      </c>
      <c r="AK74" s="8">
        <f t="shared" si="31"/>
        <v>666.12988986859068</v>
      </c>
      <c r="AM74" s="17">
        <v>29</v>
      </c>
      <c r="AN74" s="17">
        <v>718.45636071301465</v>
      </c>
      <c r="AO74" s="17">
        <v>-18.234022624867066</v>
      </c>
      <c r="AP74" s="17">
        <v>-0.45933707968722387</v>
      </c>
      <c r="AW74" s="59"/>
      <c r="AX74" s="1">
        <v>29</v>
      </c>
      <c r="AY74" s="7">
        <f t="shared" si="24"/>
        <v>36</v>
      </c>
      <c r="AZ74" s="52">
        <f t="shared" si="20"/>
        <v>0.29625779625779625</v>
      </c>
      <c r="BA74" s="52">
        <f t="shared" si="21"/>
        <v>-0.53519417688850079</v>
      </c>
      <c r="BB74" s="43"/>
      <c r="BC74" s="1">
        <v>29</v>
      </c>
      <c r="BD74" s="48">
        <f t="shared" si="22"/>
        <v>-18.234022624867066</v>
      </c>
      <c r="BE74" s="48">
        <f t="shared" si="25"/>
        <v>10.165293445501106</v>
      </c>
      <c r="BF74" s="48">
        <f t="shared" si="25"/>
        <v>14.823774235902761</v>
      </c>
      <c r="BG74" s="48">
        <f t="shared" si="25"/>
        <v>62.368938642141188</v>
      </c>
      <c r="BH74" s="48">
        <f t="shared" si="25"/>
        <v>5.131030359588749</v>
      </c>
      <c r="BI74" s="48">
        <f t="shared" si="25"/>
        <v>90.630149461996325</v>
      </c>
      <c r="BJ74" s="48">
        <f t="shared" si="25"/>
        <v>-29.198487222234917</v>
      </c>
      <c r="BK74" s="48">
        <f t="shared" si="25"/>
        <v>18.789501339503317</v>
      </c>
      <c r="BL74" s="48">
        <f t="shared" si="25"/>
        <v>8.6087983772803227</v>
      </c>
      <c r="BM74" s="48">
        <f t="shared" si="25"/>
        <v>7.1514557431117964</v>
      </c>
      <c r="BN74" s="48">
        <f t="shared" ref="BN74:BP137" si="41">BM73</f>
        <v>-89.919597316542422</v>
      </c>
      <c r="BO74" s="48">
        <f t="shared" si="41"/>
        <v>-0.44025295818710219</v>
      </c>
      <c r="BP74" s="48">
        <f t="shared" si="41"/>
        <v>41.461720200098625</v>
      </c>
      <c r="BQ74" s="1">
        <v>29</v>
      </c>
      <c r="BR74" s="9">
        <f t="shared" si="29"/>
        <v>332.47958108417015</v>
      </c>
      <c r="BS74" s="9">
        <f t="shared" si="29"/>
        <v>-185.35419067367874</v>
      </c>
      <c r="BT74" s="9">
        <f t="shared" si="29"/>
        <v>-270.2970348033719</v>
      </c>
      <c r="BU74" s="9">
        <f t="shared" si="29"/>
        <v>-1137.2366382897558</v>
      </c>
      <c r="BV74" s="9">
        <f t="shared" si="29"/>
        <v>-93.559323665618876</v>
      </c>
      <c r="BW74" s="9">
        <f t="shared" si="29"/>
        <v>-1652.5521957851367</v>
      </c>
      <c r="BX74" s="9">
        <f t="shared" si="29"/>
        <v>532.40587662213136</v>
      </c>
      <c r="BY74" s="9">
        <f t="shared" si="29"/>
        <v>-342.60819253447363</v>
      </c>
      <c r="BZ74" s="9">
        <f t="shared" si="29"/>
        <v>-156.97302438424671</v>
      </c>
      <c r="CA74" s="9">
        <f t="shared" si="28"/>
        <v>-130.39980582063419</v>
      </c>
      <c r="CB74" s="9">
        <f t="shared" si="28"/>
        <v>1639.5959718887887</v>
      </c>
      <c r="CC74" s="9">
        <f t="shared" si="28"/>
        <v>8.0275824002513723</v>
      </c>
      <c r="CD74" s="9">
        <f t="shared" si="28"/>
        <v>-756.01394419451015</v>
      </c>
    </row>
    <row r="75" spans="1:82">
      <c r="A75" s="2">
        <v>42917</v>
      </c>
      <c r="B75" s="8">
        <f t="shared" si="27"/>
        <v>14.1</v>
      </c>
      <c r="C75" s="8">
        <f t="shared" si="27"/>
        <v>198.81</v>
      </c>
      <c r="D75" s="8">
        <f t="shared" si="27"/>
        <v>240.05</v>
      </c>
      <c r="E75" s="8">
        <v>0</v>
      </c>
      <c r="F75" s="8">
        <f t="shared" si="32"/>
        <v>0</v>
      </c>
      <c r="G75" s="8">
        <v>289</v>
      </c>
      <c r="H75" s="8">
        <f t="shared" si="33"/>
        <v>14.1</v>
      </c>
      <c r="I75" s="8">
        <f t="shared" si="33"/>
        <v>198.81</v>
      </c>
      <c r="J75" s="8">
        <f t="shared" si="33"/>
        <v>-48.949999999999989</v>
      </c>
      <c r="K75" s="9">
        <v>211438</v>
      </c>
      <c r="L75" s="9">
        <v>174493450.88</v>
      </c>
      <c r="M75" s="9">
        <v>21252247</v>
      </c>
      <c r="N75" s="9">
        <f t="shared" si="34"/>
        <v>195745697.88</v>
      </c>
      <c r="O75" s="9">
        <f t="shared" si="35"/>
        <v>925.78296181386509</v>
      </c>
      <c r="P75" s="8">
        <f t="shared" si="36"/>
        <v>-38.689703190512049</v>
      </c>
      <c r="Q75" s="8">
        <f t="shared" si="37"/>
        <v>887.09325862335299</v>
      </c>
      <c r="R75" s="9">
        <f t="shared" si="30"/>
        <v>187565224.41680452</v>
      </c>
      <c r="S75" s="21"/>
      <c r="U75" s="2">
        <v>43282</v>
      </c>
      <c r="V75" s="8">
        <f t="shared" si="38"/>
        <v>15.5</v>
      </c>
      <c r="W75" s="8">
        <f t="shared" si="39"/>
        <v>240.25</v>
      </c>
      <c r="X75" s="8">
        <f t="shared" si="40"/>
        <v>259.5</v>
      </c>
      <c r="Y75" s="7">
        <v>67</v>
      </c>
      <c r="Z75" s="7">
        <v>0</v>
      </c>
      <c r="AA75" s="7">
        <v>0</v>
      </c>
      <c r="AB75" s="7">
        <v>0</v>
      </c>
      <c r="AC75" s="7">
        <v>0</v>
      </c>
      <c r="AD75" s="7">
        <v>0</v>
      </c>
      <c r="AE75" s="7">
        <v>0</v>
      </c>
      <c r="AF75" s="7">
        <v>1</v>
      </c>
      <c r="AG75" s="7">
        <v>0</v>
      </c>
      <c r="AH75" s="7">
        <v>0</v>
      </c>
      <c r="AI75" s="7">
        <v>0</v>
      </c>
      <c r="AJ75" s="7">
        <v>0</v>
      </c>
      <c r="AK75" s="8">
        <f t="shared" si="31"/>
        <v>859.9160769112458</v>
      </c>
      <c r="AM75" s="17">
        <v>30</v>
      </c>
      <c r="AN75" s="17">
        <v>819.91072384329141</v>
      </c>
      <c r="AO75" s="17">
        <v>-11.025156143090612</v>
      </c>
      <c r="AP75" s="17">
        <v>-0.27773701558077446</v>
      </c>
      <c r="AW75" s="59"/>
      <c r="AX75" s="1">
        <v>30</v>
      </c>
      <c r="AY75" s="7">
        <f t="shared" si="24"/>
        <v>46</v>
      </c>
      <c r="AZ75" s="52">
        <f t="shared" si="20"/>
        <v>0.37941787941787941</v>
      </c>
      <c r="BA75" s="52">
        <f t="shared" si="21"/>
        <v>-0.30701000240174037</v>
      </c>
      <c r="BB75" s="43"/>
      <c r="BC75" s="1">
        <v>30</v>
      </c>
      <c r="BD75" s="48">
        <f t="shared" si="22"/>
        <v>-11.025156143090612</v>
      </c>
      <c r="BE75" s="48">
        <f t="shared" ref="BE75:BM103" si="42">BD74</f>
        <v>-18.234022624867066</v>
      </c>
      <c r="BF75" s="48">
        <f t="shared" si="42"/>
        <v>10.165293445501106</v>
      </c>
      <c r="BG75" s="48">
        <f t="shared" si="42"/>
        <v>14.823774235902761</v>
      </c>
      <c r="BH75" s="48">
        <f t="shared" si="42"/>
        <v>62.368938642141188</v>
      </c>
      <c r="BI75" s="48">
        <f t="shared" si="42"/>
        <v>5.131030359588749</v>
      </c>
      <c r="BJ75" s="48">
        <f t="shared" si="42"/>
        <v>90.630149461996325</v>
      </c>
      <c r="BK75" s="48">
        <f t="shared" si="42"/>
        <v>-29.198487222234917</v>
      </c>
      <c r="BL75" s="48">
        <f t="shared" si="42"/>
        <v>18.789501339503317</v>
      </c>
      <c r="BM75" s="48">
        <f t="shared" si="42"/>
        <v>8.6087983772803227</v>
      </c>
      <c r="BN75" s="48">
        <f t="shared" si="41"/>
        <v>7.1514557431117964</v>
      </c>
      <c r="BO75" s="48">
        <f t="shared" si="41"/>
        <v>-89.919597316542422</v>
      </c>
      <c r="BP75" s="48">
        <f t="shared" si="41"/>
        <v>-0.44025295818710219</v>
      </c>
      <c r="BQ75" s="1">
        <v>30</v>
      </c>
      <c r="BR75" s="9">
        <f t="shared" si="29"/>
        <v>121.55406797953231</v>
      </c>
      <c r="BS75" s="9">
        <f t="shared" si="29"/>
        <v>201.03294655581121</v>
      </c>
      <c r="BT75" s="9">
        <f t="shared" si="29"/>
        <v>-112.07394747698511</v>
      </c>
      <c r="BU75" s="9">
        <f t="shared" si="29"/>
        <v>-163.4344255807523</v>
      </c>
      <c r="BV75" s="9">
        <f t="shared" si="29"/>
        <v>-687.62728700845287</v>
      </c>
      <c r="BW75" s="9">
        <f t="shared" si="29"/>
        <v>-56.570410889403348</v>
      </c>
      <c r="BX75" s="9">
        <f t="shared" si="29"/>
        <v>-999.21154909016218</v>
      </c>
      <c r="BY75" s="9">
        <f t="shared" si="29"/>
        <v>321.91788076718268</v>
      </c>
      <c r="BZ75" s="9">
        <f t="shared" si="29"/>
        <v>-207.15718611883554</v>
      </c>
      <c r="CA75" s="9">
        <f t="shared" si="28"/>
        <v>-94.913346313900249</v>
      </c>
      <c r="CB75" s="9">
        <f t="shared" si="28"/>
        <v>-78.845916218209013</v>
      </c>
      <c r="CC75" s="9">
        <f t="shared" si="28"/>
        <v>991.37760073872857</v>
      </c>
      <c r="CD75" s="9">
        <f t="shared" si="28"/>
        <v>4.8538576064722454</v>
      </c>
    </row>
    <row r="76" spans="1:82">
      <c r="A76" s="2">
        <v>42948</v>
      </c>
      <c r="B76" s="8">
        <f t="shared" si="27"/>
        <v>19.350000000000001</v>
      </c>
      <c r="C76" s="8">
        <f t="shared" si="27"/>
        <v>374.42250000000007</v>
      </c>
      <c r="D76" s="8">
        <f t="shared" si="27"/>
        <v>204.95</v>
      </c>
      <c r="E76" s="8">
        <v>3.5</v>
      </c>
      <c r="F76" s="8">
        <f t="shared" si="32"/>
        <v>12.25</v>
      </c>
      <c r="G76" s="8">
        <v>268.5</v>
      </c>
      <c r="H76" s="8">
        <f t="shared" si="33"/>
        <v>15.850000000000001</v>
      </c>
      <c r="I76" s="8">
        <f t="shared" si="33"/>
        <v>362.17250000000007</v>
      </c>
      <c r="J76" s="8">
        <f t="shared" si="33"/>
        <v>-63.550000000000011</v>
      </c>
      <c r="K76" s="9">
        <v>212411</v>
      </c>
      <c r="L76" s="9">
        <v>202126296.38</v>
      </c>
      <c r="M76" s="9">
        <v>4046400</v>
      </c>
      <c r="N76" s="9">
        <f t="shared" si="34"/>
        <v>206172696.38</v>
      </c>
      <c r="O76" s="9">
        <f t="shared" si="35"/>
        <v>970.63097664433576</v>
      </c>
      <c r="P76" s="8">
        <f t="shared" si="36"/>
        <v>-51.214698136712848</v>
      </c>
      <c r="Q76" s="8">
        <f t="shared" si="37"/>
        <v>919.41627850762291</v>
      </c>
      <c r="R76" s="9">
        <f t="shared" si="30"/>
        <v>195294131.13408267</v>
      </c>
      <c r="S76" s="21"/>
      <c r="U76" s="2">
        <v>43313</v>
      </c>
      <c r="V76" s="8">
        <f t="shared" si="38"/>
        <v>25.5</v>
      </c>
      <c r="W76" s="8">
        <f t="shared" si="39"/>
        <v>650.25</v>
      </c>
      <c r="X76" s="8">
        <f t="shared" si="40"/>
        <v>186</v>
      </c>
      <c r="Y76" s="7">
        <v>68</v>
      </c>
      <c r="Z76" s="7">
        <v>0</v>
      </c>
      <c r="AA76" s="7">
        <v>0</v>
      </c>
      <c r="AB76" s="7">
        <v>0</v>
      </c>
      <c r="AC76" s="7">
        <v>0</v>
      </c>
      <c r="AD76" s="7">
        <v>0</v>
      </c>
      <c r="AE76" s="7">
        <v>0</v>
      </c>
      <c r="AF76" s="7">
        <v>0</v>
      </c>
      <c r="AG76" s="7">
        <v>0</v>
      </c>
      <c r="AH76" s="7">
        <v>0</v>
      </c>
      <c r="AI76" s="7">
        <v>0</v>
      </c>
      <c r="AJ76" s="7">
        <v>0</v>
      </c>
      <c r="AK76" s="8">
        <f t="shared" si="31"/>
        <v>937.76526199545549</v>
      </c>
      <c r="AM76" s="17">
        <v>31</v>
      </c>
      <c r="AN76" s="17">
        <v>960.44885366645417</v>
      </c>
      <c r="AO76" s="17">
        <v>79.995210789840712</v>
      </c>
      <c r="AP76" s="17">
        <v>2.015176095211038</v>
      </c>
      <c r="AW76" s="59"/>
      <c r="AX76" s="1">
        <v>31</v>
      </c>
      <c r="AY76" s="7">
        <f t="shared" si="24"/>
        <v>116</v>
      </c>
      <c r="AZ76" s="52">
        <f t="shared" si="20"/>
        <v>0.96153846153846156</v>
      </c>
      <c r="BA76" s="52">
        <f t="shared" si="21"/>
        <v>1.7688250385187059</v>
      </c>
      <c r="BB76" s="43"/>
      <c r="BC76" s="1">
        <v>31</v>
      </c>
      <c r="BD76" s="48">
        <f t="shared" si="22"/>
        <v>79.995210789840712</v>
      </c>
      <c r="BE76" s="48">
        <f t="shared" si="42"/>
        <v>-11.025156143090612</v>
      </c>
      <c r="BF76" s="48">
        <f t="shared" si="42"/>
        <v>-18.234022624867066</v>
      </c>
      <c r="BG76" s="48">
        <f t="shared" si="42"/>
        <v>10.165293445501106</v>
      </c>
      <c r="BH76" s="48">
        <f t="shared" si="42"/>
        <v>14.823774235902761</v>
      </c>
      <c r="BI76" s="48">
        <f t="shared" si="42"/>
        <v>62.368938642141188</v>
      </c>
      <c r="BJ76" s="48">
        <f t="shared" si="42"/>
        <v>5.131030359588749</v>
      </c>
      <c r="BK76" s="48">
        <f t="shared" si="42"/>
        <v>90.630149461996325</v>
      </c>
      <c r="BL76" s="48">
        <f t="shared" si="42"/>
        <v>-29.198487222234917</v>
      </c>
      <c r="BM76" s="48">
        <f t="shared" si="42"/>
        <v>18.789501339503317</v>
      </c>
      <c r="BN76" s="48">
        <f t="shared" si="41"/>
        <v>8.6087983772803227</v>
      </c>
      <c r="BO76" s="48">
        <f t="shared" si="41"/>
        <v>7.1514557431117964</v>
      </c>
      <c r="BP76" s="48">
        <f t="shared" si="41"/>
        <v>-89.919597316542422</v>
      </c>
      <c r="BQ76" s="1">
        <v>31</v>
      </c>
      <c r="BR76" s="9">
        <f t="shared" si="29"/>
        <v>6399.2337493110208</v>
      </c>
      <c r="BS76" s="9">
        <f t="shared" si="29"/>
        <v>-881.95968965745203</v>
      </c>
      <c r="BT76" s="9">
        <f t="shared" si="29"/>
        <v>-1458.6344834229758</v>
      </c>
      <c r="BU76" s="9">
        <f t="shared" si="29"/>
        <v>813.17479191343227</v>
      </c>
      <c r="BV76" s="9">
        <f t="shared" si="29"/>
        <v>1185.8309447020356</v>
      </c>
      <c r="BW76" s="9">
        <f t="shared" si="29"/>
        <v>4989.216393416702</v>
      </c>
      <c r="BX76" s="9">
        <f t="shared" si="29"/>
        <v>410.45785518436003</v>
      </c>
      <c r="BY76" s="9">
        <f t="shared" si="29"/>
        <v>7249.9779101271361</v>
      </c>
      <c r="BZ76" s="9">
        <f t="shared" si="29"/>
        <v>-2335.7391400871611</v>
      </c>
      <c r="CA76" s="9">
        <f t="shared" si="28"/>
        <v>1503.0701202895457</v>
      </c>
      <c r="CB76" s="9">
        <f t="shared" si="28"/>
        <v>688.66264083776343</v>
      </c>
      <c r="CC76" s="9">
        <f t="shared" si="28"/>
        <v>572.08220962443056</v>
      </c>
      <c r="CD76" s="9">
        <f t="shared" si="28"/>
        <v>-7193.1371414744044</v>
      </c>
    </row>
    <row r="77" spans="1:82">
      <c r="A77" s="2">
        <v>42979</v>
      </c>
      <c r="B77" s="8">
        <f t="shared" si="27"/>
        <v>152.32499999999999</v>
      </c>
      <c r="C77" s="8">
        <f t="shared" si="27"/>
        <v>23202.905624999996</v>
      </c>
      <c r="D77" s="8">
        <f t="shared" si="27"/>
        <v>43.875</v>
      </c>
      <c r="E77" s="8">
        <v>171.5</v>
      </c>
      <c r="F77" s="8">
        <f t="shared" si="32"/>
        <v>29412.25</v>
      </c>
      <c r="G77" s="8">
        <v>83</v>
      </c>
      <c r="H77" s="8">
        <f t="shared" si="33"/>
        <v>-19.175000000000011</v>
      </c>
      <c r="I77" s="8">
        <f t="shared" si="33"/>
        <v>-6209.3443750000042</v>
      </c>
      <c r="J77" s="8">
        <f t="shared" si="33"/>
        <v>-39.125</v>
      </c>
      <c r="K77" s="9">
        <v>212338</v>
      </c>
      <c r="L77" s="9">
        <v>185653871.43000001</v>
      </c>
      <c r="M77" s="9">
        <v>-24476443</v>
      </c>
      <c r="N77" s="9">
        <f t="shared" si="34"/>
        <v>161177428.43000001</v>
      </c>
      <c r="O77" s="9">
        <f t="shared" si="35"/>
        <v>759.06068828942534</v>
      </c>
      <c r="P77" s="8">
        <f t="shared" si="36"/>
        <v>-43.693356827416629</v>
      </c>
      <c r="Q77" s="8">
        <f t="shared" si="37"/>
        <v>715.36733146200868</v>
      </c>
      <c r="R77" s="9">
        <f t="shared" si="30"/>
        <v>151899668.42798001</v>
      </c>
      <c r="S77" s="21"/>
      <c r="U77" s="2">
        <v>43344</v>
      </c>
      <c r="V77" s="8">
        <f t="shared" si="38"/>
        <v>175.5</v>
      </c>
      <c r="W77" s="8">
        <f t="shared" si="39"/>
        <v>30800.25</v>
      </c>
      <c r="X77" s="8">
        <f t="shared" si="40"/>
        <v>8.5</v>
      </c>
      <c r="Y77" s="7">
        <v>69</v>
      </c>
      <c r="Z77" s="7">
        <v>0</v>
      </c>
      <c r="AA77" s="7">
        <v>0</v>
      </c>
      <c r="AB77" s="7">
        <v>0</v>
      </c>
      <c r="AC77" s="7">
        <v>0</v>
      </c>
      <c r="AD77" s="7">
        <v>0</v>
      </c>
      <c r="AE77" s="7">
        <v>0</v>
      </c>
      <c r="AF77" s="7">
        <v>0</v>
      </c>
      <c r="AG77" s="7">
        <v>1</v>
      </c>
      <c r="AH77" s="7">
        <v>0</v>
      </c>
      <c r="AI77" s="7">
        <v>0</v>
      </c>
      <c r="AJ77" s="7">
        <v>0</v>
      </c>
      <c r="AK77" s="8">
        <f t="shared" si="31"/>
        <v>650.74758245648457</v>
      </c>
      <c r="AM77" s="17">
        <v>32</v>
      </c>
      <c r="AN77" s="17">
        <v>968.02803251558555</v>
      </c>
      <c r="AO77" s="17">
        <v>-65.192583996135227</v>
      </c>
      <c r="AP77" s="17">
        <v>-1.6422800259779275</v>
      </c>
      <c r="AW77" s="59"/>
      <c r="AX77" s="1">
        <v>32</v>
      </c>
      <c r="AY77" s="7">
        <f t="shared" si="24"/>
        <v>6</v>
      </c>
      <c r="AZ77" s="52">
        <f t="shared" si="20"/>
        <v>4.677754677754678E-2</v>
      </c>
      <c r="BA77" s="52">
        <f t="shared" si="21"/>
        <v>-1.6769355088893503</v>
      </c>
      <c r="BB77" s="43"/>
      <c r="BC77" s="1">
        <v>32</v>
      </c>
      <c r="BD77" s="48">
        <f t="shared" si="22"/>
        <v>-65.192583996135227</v>
      </c>
      <c r="BE77" s="48">
        <f t="shared" si="42"/>
        <v>79.995210789840712</v>
      </c>
      <c r="BF77" s="48">
        <f t="shared" si="42"/>
        <v>-11.025156143090612</v>
      </c>
      <c r="BG77" s="48">
        <f t="shared" si="42"/>
        <v>-18.234022624867066</v>
      </c>
      <c r="BH77" s="48">
        <f t="shared" si="42"/>
        <v>10.165293445501106</v>
      </c>
      <c r="BI77" s="48">
        <f t="shared" si="42"/>
        <v>14.823774235902761</v>
      </c>
      <c r="BJ77" s="48">
        <f t="shared" si="42"/>
        <v>62.368938642141188</v>
      </c>
      <c r="BK77" s="48">
        <f t="shared" si="42"/>
        <v>5.131030359588749</v>
      </c>
      <c r="BL77" s="48">
        <f t="shared" si="42"/>
        <v>90.630149461996325</v>
      </c>
      <c r="BM77" s="48">
        <f t="shared" si="42"/>
        <v>-29.198487222234917</v>
      </c>
      <c r="BN77" s="48">
        <f t="shared" si="41"/>
        <v>18.789501339503317</v>
      </c>
      <c r="BO77" s="48">
        <f t="shared" si="41"/>
        <v>8.6087983772803227</v>
      </c>
      <c r="BP77" s="48">
        <f t="shared" si="41"/>
        <v>7.1514557431117964</v>
      </c>
      <c r="BQ77" s="1">
        <v>32</v>
      </c>
      <c r="BR77" s="9">
        <f t="shared" si="29"/>
        <v>4250.0730080931689</v>
      </c>
      <c r="BS77" s="9">
        <f t="shared" si="29"/>
        <v>-5215.0944987052362</v>
      </c>
      <c r="BT77" s="9">
        <f t="shared" si="29"/>
        <v>718.75841792895369</v>
      </c>
      <c r="BU77" s="9">
        <f t="shared" si="29"/>
        <v>1188.7230515590904</v>
      </c>
      <c r="BV77" s="9">
        <f t="shared" si="29"/>
        <v>-662.70174679118475</v>
      </c>
      <c r="BW77" s="9">
        <f t="shared" si="29"/>
        <v>-966.40014701382779</v>
      </c>
      <c r="BX77" s="9">
        <f t="shared" si="29"/>
        <v>-4065.9922711775935</v>
      </c>
      <c r="BY77" s="9">
        <f t="shared" si="29"/>
        <v>-334.50512770419948</v>
      </c>
      <c r="BZ77" s="9">
        <f t="shared" si="29"/>
        <v>-5908.4136313834897</v>
      </c>
      <c r="CA77" s="9">
        <f t="shared" si="28"/>
        <v>1903.5248307956467</v>
      </c>
      <c r="CB77" s="9">
        <f t="shared" si="28"/>
        <v>-1224.9361443210578</v>
      </c>
      <c r="CC77" s="9">
        <f t="shared" si="28"/>
        <v>-561.22981131663073</v>
      </c>
      <c r="CD77" s="9">
        <f t="shared" si="28"/>
        <v>-466.22187922744985</v>
      </c>
    </row>
    <row r="78" spans="1:82">
      <c r="A78" s="2">
        <v>43009</v>
      </c>
      <c r="B78" s="8">
        <f t="shared" si="27"/>
        <v>510.4</v>
      </c>
      <c r="C78" s="8">
        <f t="shared" si="27"/>
        <v>260508.15999999997</v>
      </c>
      <c r="D78" s="8">
        <f t="shared" si="27"/>
        <v>0.65</v>
      </c>
      <c r="E78" s="8">
        <v>570.5</v>
      </c>
      <c r="F78" s="8">
        <f t="shared" si="32"/>
        <v>325470.25</v>
      </c>
      <c r="G78" s="8">
        <v>0</v>
      </c>
      <c r="H78" s="8">
        <f t="shared" si="33"/>
        <v>-60.100000000000023</v>
      </c>
      <c r="I78" s="8">
        <f t="shared" si="33"/>
        <v>-64962.090000000026</v>
      </c>
      <c r="J78" s="8">
        <f t="shared" si="33"/>
        <v>0.65</v>
      </c>
      <c r="K78" s="9">
        <v>213795</v>
      </c>
      <c r="L78" s="9">
        <v>158083400.19799998</v>
      </c>
      <c r="M78" s="9">
        <v>5745981</v>
      </c>
      <c r="N78" s="9">
        <f t="shared" si="34"/>
        <v>163829381.19799998</v>
      </c>
      <c r="O78" s="9">
        <f t="shared" si="35"/>
        <v>766.29192075586423</v>
      </c>
      <c r="P78" s="8">
        <f t="shared" si="36"/>
        <v>-28.402910970982873</v>
      </c>
      <c r="Q78" s="8">
        <f t="shared" si="37"/>
        <v>737.88900978488141</v>
      </c>
      <c r="R78" s="9">
        <f t="shared" si="30"/>
        <v>157756980.84695873</v>
      </c>
      <c r="S78" s="21"/>
      <c r="U78" s="2">
        <v>43374</v>
      </c>
      <c r="V78" s="8">
        <f t="shared" si="38"/>
        <v>522.5</v>
      </c>
      <c r="W78" s="8">
        <f t="shared" si="39"/>
        <v>273006.25</v>
      </c>
      <c r="X78" s="8">
        <f t="shared" si="40"/>
        <v>0</v>
      </c>
      <c r="Y78" s="7">
        <v>70</v>
      </c>
      <c r="Z78" s="7">
        <v>0</v>
      </c>
      <c r="AA78" s="7">
        <v>0</v>
      </c>
      <c r="AB78" s="7">
        <v>0</v>
      </c>
      <c r="AC78" s="7">
        <v>0</v>
      </c>
      <c r="AD78" s="7">
        <v>0</v>
      </c>
      <c r="AE78" s="7">
        <v>0</v>
      </c>
      <c r="AF78" s="7">
        <v>0</v>
      </c>
      <c r="AG78" s="7">
        <v>0</v>
      </c>
      <c r="AH78" s="7">
        <v>1</v>
      </c>
      <c r="AI78" s="7">
        <v>0</v>
      </c>
      <c r="AJ78" s="7">
        <v>0</v>
      </c>
      <c r="AK78" s="8">
        <f t="shared" si="31"/>
        <v>733.49130232387756</v>
      </c>
      <c r="AM78" s="17">
        <v>33</v>
      </c>
      <c r="AN78" s="17">
        <v>728.65230930974258</v>
      </c>
      <c r="AO78" s="17">
        <v>-13.148198421665597</v>
      </c>
      <c r="AP78" s="17">
        <v>-0.33121901789896852</v>
      </c>
      <c r="AW78" s="59"/>
      <c r="AX78" s="1">
        <v>33</v>
      </c>
      <c r="AY78" s="7">
        <f t="shared" si="24"/>
        <v>43</v>
      </c>
      <c r="AZ78" s="52">
        <f t="shared" si="20"/>
        <v>0.35446985446985446</v>
      </c>
      <c r="BA78" s="52">
        <f t="shared" si="21"/>
        <v>-0.3732804719655104</v>
      </c>
      <c r="BB78" s="43"/>
      <c r="BC78" s="1">
        <v>33</v>
      </c>
      <c r="BD78" s="48">
        <f t="shared" si="22"/>
        <v>-13.148198421665597</v>
      </c>
      <c r="BE78" s="48">
        <f t="shared" si="42"/>
        <v>-65.192583996135227</v>
      </c>
      <c r="BF78" s="48">
        <f t="shared" si="42"/>
        <v>79.995210789840712</v>
      </c>
      <c r="BG78" s="48">
        <f t="shared" si="42"/>
        <v>-11.025156143090612</v>
      </c>
      <c r="BH78" s="48">
        <f t="shared" si="42"/>
        <v>-18.234022624867066</v>
      </c>
      <c r="BI78" s="48">
        <f t="shared" si="42"/>
        <v>10.165293445501106</v>
      </c>
      <c r="BJ78" s="48">
        <f t="shared" si="42"/>
        <v>14.823774235902761</v>
      </c>
      <c r="BK78" s="48">
        <f t="shared" si="42"/>
        <v>62.368938642141188</v>
      </c>
      <c r="BL78" s="48">
        <f t="shared" si="42"/>
        <v>5.131030359588749</v>
      </c>
      <c r="BM78" s="48">
        <f t="shared" si="42"/>
        <v>90.630149461996325</v>
      </c>
      <c r="BN78" s="48">
        <f t="shared" si="41"/>
        <v>-29.198487222234917</v>
      </c>
      <c r="BO78" s="48">
        <f t="shared" si="41"/>
        <v>18.789501339503317</v>
      </c>
      <c r="BP78" s="48">
        <f t="shared" si="41"/>
        <v>8.6087983772803227</v>
      </c>
      <c r="BQ78" s="1">
        <v>33</v>
      </c>
      <c r="BR78" s="9">
        <f t="shared" si="29"/>
        <v>172.87512173549405</v>
      </c>
      <c r="BS78" s="9">
        <f t="shared" si="29"/>
        <v>857.16503000230011</v>
      </c>
      <c r="BT78" s="9">
        <f t="shared" si="29"/>
        <v>-1051.7929042478013</v>
      </c>
      <c r="BU78" s="9">
        <f t="shared" si="29"/>
        <v>144.96094059920475</v>
      </c>
      <c r="BV78" s="9">
        <f t="shared" si="29"/>
        <v>239.74454749689716</v>
      </c>
      <c r="BW78" s="9">
        <f t="shared" si="29"/>
        <v>-133.65529523590479</v>
      </c>
      <c r="BX78" s="9">
        <f t="shared" si="29"/>
        <v>-194.90592501162411</v>
      </c>
      <c r="BY78" s="9">
        <f t="shared" si="29"/>
        <v>-820.03918061556737</v>
      </c>
      <c r="BZ78" s="9">
        <f t="shared" si="29"/>
        <v>-67.463805275461709</v>
      </c>
      <c r="CA78" s="9">
        <f t="shared" si="28"/>
        <v>-1191.62318811155</v>
      </c>
      <c r="CB78" s="9">
        <f t="shared" si="28"/>
        <v>383.90750361041927</v>
      </c>
      <c r="CC78" s="9">
        <f t="shared" si="28"/>
        <v>-247.04809185594206</v>
      </c>
      <c r="CD78" s="9">
        <f t="shared" si="28"/>
        <v>-113.19018923659374</v>
      </c>
    </row>
    <row r="79" spans="1:82">
      <c r="A79" s="2">
        <v>43040</v>
      </c>
      <c r="B79" s="8">
        <f t="shared" si="27"/>
        <v>874.97500000000002</v>
      </c>
      <c r="C79" s="8">
        <f t="shared" si="27"/>
        <v>765581.25062499999</v>
      </c>
      <c r="D79" s="8">
        <f t="shared" si="27"/>
        <v>0</v>
      </c>
      <c r="E79" s="8">
        <v>818.5</v>
      </c>
      <c r="F79" s="8">
        <f t="shared" si="32"/>
        <v>669942.25</v>
      </c>
      <c r="G79" s="8">
        <v>0</v>
      </c>
      <c r="H79" s="8">
        <f t="shared" si="33"/>
        <v>56.475000000000023</v>
      </c>
      <c r="I79" s="8">
        <f t="shared" si="33"/>
        <v>95639.000624999986</v>
      </c>
      <c r="J79" s="8">
        <f t="shared" si="33"/>
        <v>0</v>
      </c>
      <c r="K79" s="9">
        <v>213853</v>
      </c>
      <c r="L79" s="9">
        <v>193498664.54899999</v>
      </c>
      <c r="M79" s="9">
        <v>21121806</v>
      </c>
      <c r="N79" s="9">
        <f t="shared" si="34"/>
        <v>214620470.54899999</v>
      </c>
      <c r="O79" s="9">
        <f t="shared" si="35"/>
        <v>1003.5887761640005</v>
      </c>
      <c r="P79" s="8">
        <f t="shared" si="36"/>
        <v>29.743390699991828</v>
      </c>
      <c r="Q79" s="8">
        <f t="shared" si="37"/>
        <v>1033.3321668639924</v>
      </c>
      <c r="R79" s="9">
        <f t="shared" si="30"/>
        <v>220981183.88036537</v>
      </c>
      <c r="S79" s="21"/>
      <c r="U79" s="2">
        <v>43405</v>
      </c>
      <c r="V79" s="8">
        <f t="shared" si="38"/>
        <v>841.5</v>
      </c>
      <c r="W79" s="8">
        <f t="shared" si="39"/>
        <v>708122.25</v>
      </c>
      <c r="X79" s="8">
        <f t="shared" si="40"/>
        <v>0</v>
      </c>
      <c r="Y79" s="7">
        <v>71</v>
      </c>
      <c r="Z79" s="7">
        <v>0</v>
      </c>
      <c r="AA79" s="7">
        <v>0</v>
      </c>
      <c r="AB79" s="7">
        <v>0</v>
      </c>
      <c r="AC79" s="7">
        <v>0</v>
      </c>
      <c r="AD79" s="7">
        <v>0</v>
      </c>
      <c r="AE79" s="7">
        <v>0</v>
      </c>
      <c r="AF79" s="7">
        <v>0</v>
      </c>
      <c r="AG79" s="7">
        <v>0</v>
      </c>
      <c r="AH79" s="7">
        <v>0</v>
      </c>
      <c r="AI79" s="7">
        <v>1</v>
      </c>
      <c r="AJ79" s="7">
        <v>0</v>
      </c>
      <c r="AK79" s="8">
        <f t="shared" si="31"/>
        <v>984.41196507741893</v>
      </c>
      <c r="AM79" s="17">
        <v>34</v>
      </c>
      <c r="AN79" s="17">
        <v>692.21407549216781</v>
      </c>
      <c r="AO79" s="17">
        <v>0.39810298099314423</v>
      </c>
      <c r="AP79" s="17">
        <v>1.0028695503250338E-2</v>
      </c>
      <c r="AW79" s="59"/>
      <c r="AX79" s="1">
        <v>34</v>
      </c>
      <c r="AY79" s="7">
        <f t="shared" si="24"/>
        <v>63</v>
      </c>
      <c r="AZ79" s="52">
        <f t="shared" si="20"/>
        <v>0.52079002079002079</v>
      </c>
      <c r="BA79" s="52">
        <f t="shared" si="21"/>
        <v>5.213646396562386E-2</v>
      </c>
      <c r="BB79" s="43"/>
      <c r="BC79" s="1">
        <v>34</v>
      </c>
      <c r="BD79" s="48">
        <f t="shared" si="22"/>
        <v>0.39810298099314423</v>
      </c>
      <c r="BE79" s="48">
        <f t="shared" si="42"/>
        <v>-13.148198421665597</v>
      </c>
      <c r="BF79" s="48">
        <f t="shared" si="42"/>
        <v>-65.192583996135227</v>
      </c>
      <c r="BG79" s="48">
        <f t="shared" si="42"/>
        <v>79.995210789840712</v>
      </c>
      <c r="BH79" s="48">
        <f t="shared" si="42"/>
        <v>-11.025156143090612</v>
      </c>
      <c r="BI79" s="48">
        <f t="shared" si="42"/>
        <v>-18.234022624867066</v>
      </c>
      <c r="BJ79" s="48">
        <f t="shared" si="42"/>
        <v>10.165293445501106</v>
      </c>
      <c r="BK79" s="48">
        <f t="shared" si="42"/>
        <v>14.823774235902761</v>
      </c>
      <c r="BL79" s="48">
        <f t="shared" si="42"/>
        <v>62.368938642141188</v>
      </c>
      <c r="BM79" s="48">
        <f t="shared" si="42"/>
        <v>5.131030359588749</v>
      </c>
      <c r="BN79" s="48">
        <f t="shared" si="41"/>
        <v>90.630149461996325</v>
      </c>
      <c r="BO79" s="48">
        <f t="shared" si="41"/>
        <v>-29.198487222234917</v>
      </c>
      <c r="BP79" s="48">
        <f t="shared" si="41"/>
        <v>18.789501339503317</v>
      </c>
      <c r="BQ79" s="1">
        <v>34</v>
      </c>
      <c r="BR79" s="9">
        <f t="shared" si="29"/>
        <v>0.15848598347549572</v>
      </c>
      <c r="BS79" s="9">
        <f t="shared" si="29"/>
        <v>-5.2343369863523135</v>
      </c>
      <c r="BT79" s="9">
        <f t="shared" si="29"/>
        <v>-25.953362027496638</v>
      </c>
      <c r="BU79" s="9">
        <f t="shared" si="29"/>
        <v>31.846331880597191</v>
      </c>
      <c r="BV79" s="9">
        <f t="shared" si="29"/>
        <v>-4.3891475264774868</v>
      </c>
      <c r="BW79" s="9">
        <f t="shared" si="29"/>
        <v>-7.2590187624530582</v>
      </c>
      <c r="BX79" s="9">
        <f t="shared" si="29"/>
        <v>4.0468336233223097</v>
      </c>
      <c r="BY79" s="9">
        <f t="shared" si="29"/>
        <v>5.9013887128797338</v>
      </c>
      <c r="BZ79" s="9">
        <f t="shared" si="29"/>
        <v>24.829260394804507</v>
      </c>
      <c r="CA79" s="9">
        <f t="shared" si="28"/>
        <v>2.0426784817176888</v>
      </c>
      <c r="CB79" s="9">
        <f t="shared" si="28"/>
        <v>36.08013266865985</v>
      </c>
      <c r="CC79" s="9">
        <f t="shared" si="28"/>
        <v>-11.624004803657177</v>
      </c>
      <c r="CD79" s="9">
        <f t="shared" si="28"/>
        <v>7.4801564946277654</v>
      </c>
    </row>
    <row r="80" spans="1:82">
      <c r="A80" s="2">
        <v>43070</v>
      </c>
      <c r="B80" s="8">
        <f t="shared" si="27"/>
        <v>1138.7249999999999</v>
      </c>
      <c r="C80" s="8">
        <f t="shared" si="27"/>
        <v>1296694.6256249999</v>
      </c>
      <c r="D80" s="8">
        <f t="shared" si="27"/>
        <v>0</v>
      </c>
      <c r="E80" s="8">
        <v>1186.5</v>
      </c>
      <c r="F80" s="8">
        <f t="shared" si="32"/>
        <v>1407782.25</v>
      </c>
      <c r="G80" s="8">
        <v>0</v>
      </c>
      <c r="H80" s="8">
        <f t="shared" si="33"/>
        <v>-47.775000000000091</v>
      </c>
      <c r="I80" s="8">
        <f t="shared" si="33"/>
        <v>-111087.62437500013</v>
      </c>
      <c r="J80" s="8">
        <f t="shared" si="33"/>
        <v>0</v>
      </c>
      <c r="K80" s="9">
        <v>214172</v>
      </c>
      <c r="L80" s="9">
        <v>246375548.30500001</v>
      </c>
      <c r="M80" s="9">
        <v>29365016</v>
      </c>
      <c r="N80" s="9">
        <f t="shared" si="34"/>
        <v>275740564.30500001</v>
      </c>
      <c r="O80" s="9">
        <f t="shared" si="35"/>
        <v>1287.4725188399977</v>
      </c>
      <c r="P80" s="8">
        <f t="shared" si="36"/>
        <v>-27.342092321194315</v>
      </c>
      <c r="Q80" s="8">
        <f t="shared" si="37"/>
        <v>1260.1304265188035</v>
      </c>
      <c r="R80" s="9">
        <f t="shared" si="30"/>
        <v>269884653.70838517</v>
      </c>
      <c r="S80" s="21"/>
      <c r="U80" s="2">
        <v>43435</v>
      </c>
      <c r="V80" s="8">
        <f t="shared" si="38"/>
        <v>1029.5</v>
      </c>
      <c r="W80" s="8">
        <f t="shared" si="39"/>
        <v>1059870.25</v>
      </c>
      <c r="X80" s="8">
        <f t="shared" si="40"/>
        <v>0</v>
      </c>
      <c r="Y80" s="7">
        <v>72</v>
      </c>
      <c r="Z80" s="7">
        <v>0</v>
      </c>
      <c r="AA80" s="7">
        <v>0</v>
      </c>
      <c r="AB80" s="7">
        <v>0</v>
      </c>
      <c r="AC80" s="7">
        <v>0</v>
      </c>
      <c r="AD80" s="7">
        <v>0</v>
      </c>
      <c r="AE80" s="7">
        <v>0</v>
      </c>
      <c r="AF80" s="7">
        <v>0</v>
      </c>
      <c r="AG80" s="7">
        <v>0</v>
      </c>
      <c r="AH80" s="7">
        <v>0</v>
      </c>
      <c r="AI80" s="7">
        <v>0</v>
      </c>
      <c r="AJ80" s="7">
        <v>0</v>
      </c>
      <c r="AK80" s="8">
        <f t="shared" si="31"/>
        <v>1190.2822358281135</v>
      </c>
      <c r="AM80" s="17">
        <v>35</v>
      </c>
      <c r="AN80" s="17">
        <v>1047.5274228932169</v>
      </c>
      <c r="AO80" s="17">
        <v>-23.737648698742987</v>
      </c>
      <c r="AP80" s="17">
        <v>-0.59798007583098112</v>
      </c>
      <c r="AW80" s="59"/>
      <c r="AX80" s="1">
        <v>35</v>
      </c>
      <c r="AY80" s="7">
        <f t="shared" si="24"/>
        <v>33</v>
      </c>
      <c r="AZ80" s="52">
        <f t="shared" si="20"/>
        <v>0.2713097713097713</v>
      </c>
      <c r="BA80" s="52">
        <f t="shared" si="21"/>
        <v>-0.60885652565055048</v>
      </c>
      <c r="BB80" s="43"/>
      <c r="BC80" s="1">
        <v>35</v>
      </c>
      <c r="BD80" s="48">
        <f t="shared" si="22"/>
        <v>-23.737648698742987</v>
      </c>
      <c r="BE80" s="48">
        <f t="shared" si="42"/>
        <v>0.39810298099314423</v>
      </c>
      <c r="BF80" s="48">
        <f t="shared" si="42"/>
        <v>-13.148198421665597</v>
      </c>
      <c r="BG80" s="48">
        <f t="shared" si="42"/>
        <v>-65.192583996135227</v>
      </c>
      <c r="BH80" s="48">
        <f t="shared" si="42"/>
        <v>79.995210789840712</v>
      </c>
      <c r="BI80" s="48">
        <f t="shared" si="42"/>
        <v>-11.025156143090612</v>
      </c>
      <c r="BJ80" s="48">
        <f t="shared" si="42"/>
        <v>-18.234022624867066</v>
      </c>
      <c r="BK80" s="48">
        <f t="shared" si="42"/>
        <v>10.165293445501106</v>
      </c>
      <c r="BL80" s="48">
        <f t="shared" si="42"/>
        <v>14.823774235902761</v>
      </c>
      <c r="BM80" s="48">
        <f t="shared" si="42"/>
        <v>62.368938642141188</v>
      </c>
      <c r="BN80" s="48">
        <f t="shared" si="41"/>
        <v>5.131030359588749</v>
      </c>
      <c r="BO80" s="48">
        <f t="shared" si="41"/>
        <v>90.630149461996325</v>
      </c>
      <c r="BP80" s="48">
        <f t="shared" si="41"/>
        <v>-29.198487222234917</v>
      </c>
      <c r="BQ80" s="1">
        <v>35</v>
      </c>
      <c r="BR80" s="9">
        <f t="shared" si="29"/>
        <v>563.47596574494253</v>
      </c>
      <c r="BS80" s="9">
        <f t="shared" si="29"/>
        <v>-9.4500287087337451</v>
      </c>
      <c r="BT80" s="9">
        <f t="shared" si="29"/>
        <v>312.10731515487106</v>
      </c>
      <c r="BU80" s="9">
        <f t="shared" si="29"/>
        <v>1547.5186566635671</v>
      </c>
      <c r="BV80" s="9">
        <f t="shared" si="29"/>
        <v>-1898.8982113111426</v>
      </c>
      <c r="BW80" s="9">
        <f t="shared" si="29"/>
        <v>261.71128337347886</v>
      </c>
      <c r="BX80" s="9">
        <f t="shared" si="29"/>
        <v>432.83282343403289</v>
      </c>
      <c r="BY80" s="9">
        <f t="shared" si="29"/>
        <v>-241.30016472893772</v>
      </c>
      <c r="BZ80" s="9">
        <f t="shared" si="29"/>
        <v>-351.88154520133554</v>
      </c>
      <c r="CA80" s="9">
        <f t="shared" si="28"/>
        <v>-1480.4919552006106</v>
      </c>
      <c r="CB80" s="9">
        <f t="shared" si="28"/>
        <v>-121.79859613849955</v>
      </c>
      <c r="CC80" s="9">
        <f t="shared" si="28"/>
        <v>-2151.3466494434506</v>
      </c>
      <c r="CD80" s="9">
        <f t="shared" si="28"/>
        <v>693.10343221615722</v>
      </c>
    </row>
    <row r="81" spans="1:82">
      <c r="A81" s="2">
        <v>43101</v>
      </c>
      <c r="B81" s="8">
        <f t="shared" si="27"/>
        <v>1095.1500000000001</v>
      </c>
      <c r="C81" s="8">
        <f t="shared" si="27"/>
        <v>1199353.5225000002</v>
      </c>
      <c r="D81" s="8">
        <f t="shared" si="27"/>
        <v>0</v>
      </c>
      <c r="E81" s="8">
        <v>970.5</v>
      </c>
      <c r="F81" s="8">
        <f t="shared" si="32"/>
        <v>941870.25</v>
      </c>
      <c r="G81" s="8">
        <v>0</v>
      </c>
      <c r="H81" s="8">
        <f t="shared" si="33"/>
        <v>124.65000000000009</v>
      </c>
      <c r="I81" s="8">
        <f t="shared" si="33"/>
        <v>257483.2725000002</v>
      </c>
      <c r="J81" s="8">
        <f t="shared" si="33"/>
        <v>0</v>
      </c>
      <c r="K81" s="9">
        <v>215194</v>
      </c>
      <c r="L81" s="9">
        <v>290762750.06200004</v>
      </c>
      <c r="M81" s="9">
        <v>-16807345</v>
      </c>
      <c r="N81" s="9">
        <f t="shared" si="34"/>
        <v>273955405.06200004</v>
      </c>
      <c r="O81" s="9">
        <f t="shared" si="35"/>
        <v>1273.062469501938</v>
      </c>
      <c r="P81" s="8">
        <f t="shared" si="36"/>
        <v>69.000623046676424</v>
      </c>
      <c r="Q81" s="8">
        <f t="shared" si="37"/>
        <v>1342.0630925486143</v>
      </c>
      <c r="R81" s="9">
        <f t="shared" si="30"/>
        <v>288803925.13790649</v>
      </c>
      <c r="S81" s="21"/>
      <c r="U81" s="2">
        <v>43466</v>
      </c>
      <c r="V81" s="8">
        <f t="shared" si="38"/>
        <v>1057.5</v>
      </c>
      <c r="W81" s="8">
        <f t="shared" si="39"/>
        <v>1118306.25</v>
      </c>
      <c r="X81" s="8">
        <f t="shared" si="40"/>
        <v>0</v>
      </c>
      <c r="Y81" s="7">
        <v>73</v>
      </c>
      <c r="Z81" s="7">
        <v>1</v>
      </c>
      <c r="AA81" s="7">
        <v>0</v>
      </c>
      <c r="AB81" s="7">
        <v>0</v>
      </c>
      <c r="AC81" s="7">
        <v>0</v>
      </c>
      <c r="AD81" s="7">
        <v>0</v>
      </c>
      <c r="AE81" s="7">
        <v>0</v>
      </c>
      <c r="AF81" s="7">
        <v>0</v>
      </c>
      <c r="AG81" s="7">
        <v>0</v>
      </c>
      <c r="AH81" s="7">
        <v>0</v>
      </c>
      <c r="AI81" s="7">
        <v>0</v>
      </c>
      <c r="AJ81" s="7">
        <v>0</v>
      </c>
      <c r="AK81" s="8">
        <f t="shared" si="31"/>
        <v>1227.4561508946833</v>
      </c>
      <c r="AM81" s="17">
        <v>36</v>
      </c>
      <c r="AN81" s="17">
        <v>1254.1204857151577</v>
      </c>
      <c r="AO81" s="17">
        <v>-9.0671152373606674</v>
      </c>
      <c r="AP81" s="17">
        <v>-0.22841159737494526</v>
      </c>
      <c r="AW81" s="59"/>
      <c r="AX81" s="1">
        <v>36</v>
      </c>
      <c r="AY81" s="7">
        <f t="shared" si="24"/>
        <v>51</v>
      </c>
      <c r="AZ81" s="52">
        <f t="shared" si="20"/>
        <v>0.42099792099792099</v>
      </c>
      <c r="BA81" s="52">
        <f t="shared" si="21"/>
        <v>-0.19934121391943735</v>
      </c>
      <c r="BB81" s="43"/>
      <c r="BC81" s="1">
        <v>36</v>
      </c>
      <c r="BD81" s="48">
        <f t="shared" si="22"/>
        <v>-9.0671152373606674</v>
      </c>
      <c r="BE81" s="48">
        <f t="shared" si="42"/>
        <v>-23.737648698742987</v>
      </c>
      <c r="BF81" s="48">
        <f t="shared" si="42"/>
        <v>0.39810298099314423</v>
      </c>
      <c r="BG81" s="48">
        <f t="shared" si="42"/>
        <v>-13.148198421665597</v>
      </c>
      <c r="BH81" s="48">
        <f t="shared" si="42"/>
        <v>-65.192583996135227</v>
      </c>
      <c r="BI81" s="48">
        <f t="shared" si="42"/>
        <v>79.995210789840712</v>
      </c>
      <c r="BJ81" s="48">
        <f t="shared" si="42"/>
        <v>-11.025156143090612</v>
      </c>
      <c r="BK81" s="48">
        <f t="shared" si="42"/>
        <v>-18.234022624867066</v>
      </c>
      <c r="BL81" s="48">
        <f t="shared" si="42"/>
        <v>10.165293445501106</v>
      </c>
      <c r="BM81" s="48">
        <f t="shared" si="42"/>
        <v>14.823774235902761</v>
      </c>
      <c r="BN81" s="48">
        <f t="shared" si="41"/>
        <v>62.368938642141188</v>
      </c>
      <c r="BO81" s="48">
        <f t="shared" si="41"/>
        <v>5.131030359588749</v>
      </c>
      <c r="BP81" s="48">
        <f t="shared" si="41"/>
        <v>90.630149461996325</v>
      </c>
      <c r="BQ81" s="1">
        <v>36</v>
      </c>
      <c r="BR81" s="9">
        <f t="shared" si="29"/>
        <v>82.21257872758099</v>
      </c>
      <c r="BS81" s="9">
        <f t="shared" si="29"/>
        <v>215.23199621549259</v>
      </c>
      <c r="BT81" s="9">
        <f t="shared" si="29"/>
        <v>-3.6096456050002046</v>
      </c>
      <c r="BU81" s="9">
        <f t="shared" si="29"/>
        <v>119.21623025292928</v>
      </c>
      <c r="BV81" s="9">
        <f t="shared" si="29"/>
        <v>591.10867171428526</v>
      </c>
      <c r="BW81" s="9">
        <f t="shared" si="29"/>
        <v>-725.32579466845482</v>
      </c>
      <c r="BX81" s="9">
        <f t="shared" si="29"/>
        <v>99.966361259300783</v>
      </c>
      <c r="BY81" s="9">
        <f t="shared" si="29"/>
        <v>165.32998438031586</v>
      </c>
      <c r="BZ81" s="9">
        <f t="shared" si="29"/>
        <v>-92.169887091945782</v>
      </c>
      <c r="CA81" s="9">
        <f t="shared" si="28"/>
        <v>-134.40886924954935</v>
      </c>
      <c r="CB81" s="9">
        <f t="shared" si="28"/>
        <v>-565.50635390017976</v>
      </c>
      <c r="CC81" s="9">
        <f t="shared" si="28"/>
        <v>-46.523643556786674</v>
      </c>
      <c r="CD81" s="9">
        <f t="shared" si="28"/>
        <v>-821.75400915115495</v>
      </c>
    </row>
    <row r="82" spans="1:82">
      <c r="A82" s="2">
        <v>43132</v>
      </c>
      <c r="B82" s="8">
        <f t="shared" si="27"/>
        <v>932.76424999999995</v>
      </c>
      <c r="C82" s="8">
        <f t="shared" si="27"/>
        <v>870049.14607806236</v>
      </c>
      <c r="D82" s="8">
        <f t="shared" si="27"/>
        <v>0</v>
      </c>
      <c r="E82" s="8">
        <v>974</v>
      </c>
      <c r="F82" s="8">
        <f t="shared" si="32"/>
        <v>948676</v>
      </c>
      <c r="G82" s="8">
        <v>0</v>
      </c>
      <c r="H82" s="8">
        <f t="shared" si="33"/>
        <v>-41.235750000000053</v>
      </c>
      <c r="I82" s="8">
        <f t="shared" si="33"/>
        <v>-78626.85392193764</v>
      </c>
      <c r="J82" s="8">
        <f t="shared" si="33"/>
        <v>0</v>
      </c>
      <c r="K82" s="9">
        <v>214193</v>
      </c>
      <c r="L82" s="9">
        <v>227560730.58499998</v>
      </c>
      <c r="M82" s="9">
        <v>-11417924</v>
      </c>
      <c r="N82" s="9">
        <f t="shared" si="34"/>
        <v>216142806.58499998</v>
      </c>
      <c r="O82" s="9">
        <f t="shared" si="35"/>
        <v>1009.1030359768993</v>
      </c>
      <c r="P82" s="8">
        <f t="shared" si="36"/>
        <v>-22.352877525148614</v>
      </c>
      <c r="Q82" s="8">
        <f t="shared" si="37"/>
        <v>986.75015845175062</v>
      </c>
      <c r="R82" s="9">
        <f t="shared" si="30"/>
        <v>211354976.68925583</v>
      </c>
      <c r="S82" s="21"/>
      <c r="U82" s="2">
        <v>43497</v>
      </c>
      <c r="V82" s="8">
        <f t="shared" si="38"/>
        <v>1224.5</v>
      </c>
      <c r="W82" s="8">
        <f t="shared" si="39"/>
        <v>1499400.25</v>
      </c>
      <c r="X82" s="8">
        <f t="shared" si="40"/>
        <v>0</v>
      </c>
      <c r="Y82" s="7">
        <v>74</v>
      </c>
      <c r="Z82" s="7">
        <v>0</v>
      </c>
      <c r="AA82" s="7">
        <v>1</v>
      </c>
      <c r="AB82" s="7">
        <v>0</v>
      </c>
      <c r="AC82" s="7">
        <v>0</v>
      </c>
      <c r="AD82" s="7">
        <v>0</v>
      </c>
      <c r="AE82" s="7">
        <v>0</v>
      </c>
      <c r="AF82" s="7">
        <v>0</v>
      </c>
      <c r="AG82" s="7">
        <v>0</v>
      </c>
      <c r="AH82" s="7">
        <v>0</v>
      </c>
      <c r="AI82" s="7">
        <v>0</v>
      </c>
      <c r="AJ82" s="7">
        <v>0</v>
      </c>
      <c r="AK82" s="8">
        <f t="shared" si="31"/>
        <v>1159.8723019547326</v>
      </c>
      <c r="AM82" s="17">
        <v>37</v>
      </c>
      <c r="AN82" s="17">
        <v>1311.8955041592508</v>
      </c>
      <c r="AO82" s="17">
        <v>9.9066042383190052</v>
      </c>
      <c r="AP82" s="17">
        <v>0.24955934047381942</v>
      </c>
      <c r="AW82" s="59"/>
      <c r="AX82" s="1">
        <v>37</v>
      </c>
      <c r="AY82" s="7">
        <f t="shared" si="24"/>
        <v>76</v>
      </c>
      <c r="AZ82" s="52">
        <f t="shared" si="20"/>
        <v>0.62889812889812891</v>
      </c>
      <c r="BA82" s="52">
        <f t="shared" si="21"/>
        <v>0.32893642436422554</v>
      </c>
      <c r="BB82" s="43"/>
      <c r="BC82" s="1">
        <v>37</v>
      </c>
      <c r="BD82" s="48">
        <f t="shared" si="22"/>
        <v>9.9066042383190052</v>
      </c>
      <c r="BE82" s="48">
        <f t="shared" si="42"/>
        <v>-9.0671152373606674</v>
      </c>
      <c r="BF82" s="48">
        <f t="shared" si="42"/>
        <v>-23.737648698742987</v>
      </c>
      <c r="BG82" s="48">
        <f t="shared" si="42"/>
        <v>0.39810298099314423</v>
      </c>
      <c r="BH82" s="48">
        <f t="shared" si="42"/>
        <v>-13.148198421665597</v>
      </c>
      <c r="BI82" s="48">
        <f t="shared" si="42"/>
        <v>-65.192583996135227</v>
      </c>
      <c r="BJ82" s="48">
        <f t="shared" si="42"/>
        <v>79.995210789840712</v>
      </c>
      <c r="BK82" s="48">
        <f t="shared" si="42"/>
        <v>-11.025156143090612</v>
      </c>
      <c r="BL82" s="48">
        <f t="shared" si="42"/>
        <v>-18.234022624867066</v>
      </c>
      <c r="BM82" s="48">
        <f t="shared" si="42"/>
        <v>10.165293445501106</v>
      </c>
      <c r="BN82" s="48">
        <f t="shared" si="41"/>
        <v>14.823774235902761</v>
      </c>
      <c r="BO82" s="48">
        <f t="shared" si="41"/>
        <v>62.368938642141188</v>
      </c>
      <c r="BP82" s="48">
        <f t="shared" si="41"/>
        <v>5.131030359588749</v>
      </c>
      <c r="BQ82" s="1">
        <v>37</v>
      </c>
      <c r="BR82" s="9">
        <f t="shared" si="29"/>
        <v>98.14080753467681</v>
      </c>
      <c r="BS82" s="9">
        <f t="shared" si="29"/>
        <v>-89.824322239764157</v>
      </c>
      <c r="BT82" s="9">
        <f t="shared" si="29"/>
        <v>-235.15949120669262</v>
      </c>
      <c r="BU82" s="9">
        <f t="shared" si="29"/>
        <v>3.9438486787924045</v>
      </c>
      <c r="BV82" s="9">
        <f t="shared" si="29"/>
        <v>-130.25399821033113</v>
      </c>
      <c r="BW82" s="9">
        <f t="shared" si="29"/>
        <v>-645.83712892307187</v>
      </c>
      <c r="BX82" s="9">
        <f t="shared" si="29"/>
        <v>792.48089425584328</v>
      </c>
      <c r="BY82" s="9">
        <f t="shared" si="29"/>
        <v>-109.22185857527009</v>
      </c>
      <c r="BZ82" s="9">
        <f t="shared" si="29"/>
        <v>-180.63724581711136</v>
      </c>
      <c r="CA82" s="9">
        <f t="shared" si="28"/>
        <v>100.70353913095435</v>
      </c>
      <c r="CB82" s="9">
        <f t="shared" si="28"/>
        <v>146.85326467327428</v>
      </c>
      <c r="CC82" s="9">
        <f t="shared" si="28"/>
        <v>617.86439189168198</v>
      </c>
      <c r="CD82" s="9">
        <f t="shared" si="28"/>
        <v>50.831087107242894</v>
      </c>
    </row>
    <row r="83" spans="1:82">
      <c r="A83" s="2">
        <v>43160</v>
      </c>
      <c r="B83" s="8">
        <f t="shared" si="27"/>
        <v>767.35</v>
      </c>
      <c r="C83" s="8">
        <f t="shared" si="27"/>
        <v>588826.02250000008</v>
      </c>
      <c r="D83" s="8">
        <f t="shared" si="27"/>
        <v>0</v>
      </c>
      <c r="E83" s="8">
        <v>767</v>
      </c>
      <c r="F83" s="8">
        <f t="shared" si="32"/>
        <v>588289</v>
      </c>
      <c r="G83" s="8">
        <v>0</v>
      </c>
      <c r="H83" s="8">
        <f t="shared" si="33"/>
        <v>0.35000000000002274</v>
      </c>
      <c r="I83" s="8">
        <f t="shared" si="33"/>
        <v>537.02250000007916</v>
      </c>
      <c r="J83" s="8">
        <f t="shared" si="33"/>
        <v>0</v>
      </c>
      <c r="K83" s="9">
        <v>216041</v>
      </c>
      <c r="L83" s="9">
        <v>233121778.20700002</v>
      </c>
      <c r="M83" s="9">
        <v>-2538576</v>
      </c>
      <c r="N83" s="9">
        <f t="shared" si="34"/>
        <v>230583202.20700002</v>
      </c>
      <c r="O83" s="9">
        <f t="shared" si="35"/>
        <v>1067.3122333584829</v>
      </c>
      <c r="P83" s="8">
        <f t="shared" si="36"/>
        <v>0.18030869824389498</v>
      </c>
      <c r="Q83" s="8">
        <f t="shared" si="37"/>
        <v>1067.4925420567267</v>
      </c>
      <c r="R83" s="9">
        <f t="shared" si="30"/>
        <v>230622156.27847731</v>
      </c>
      <c r="S83" s="21"/>
      <c r="U83" s="2">
        <v>43525</v>
      </c>
      <c r="V83" s="8">
        <f t="shared" si="38"/>
        <v>943.5</v>
      </c>
      <c r="W83" s="8">
        <f t="shared" si="39"/>
        <v>890192.25</v>
      </c>
      <c r="X83" s="8">
        <f t="shared" si="40"/>
        <v>0</v>
      </c>
      <c r="Y83" s="7">
        <v>75</v>
      </c>
      <c r="Z83" s="7">
        <v>0</v>
      </c>
      <c r="AA83" s="7">
        <v>0</v>
      </c>
      <c r="AB83" s="7">
        <v>1</v>
      </c>
      <c r="AC83" s="7">
        <v>0</v>
      </c>
      <c r="AD83" s="7">
        <v>0</v>
      </c>
      <c r="AE83" s="7">
        <v>0</v>
      </c>
      <c r="AF83" s="7">
        <v>0</v>
      </c>
      <c r="AG83" s="7">
        <v>0</v>
      </c>
      <c r="AH83" s="7">
        <v>0</v>
      </c>
      <c r="AI83" s="7">
        <v>0</v>
      </c>
      <c r="AJ83" s="7">
        <v>0</v>
      </c>
      <c r="AK83" s="8">
        <f t="shared" si="31"/>
        <v>1127.9466260516651</v>
      </c>
      <c r="AM83" s="17">
        <v>38</v>
      </c>
      <c r="AN83" s="17">
        <v>1034.9181793075772</v>
      </c>
      <c r="AO83" s="17">
        <v>-39.209478448326877</v>
      </c>
      <c r="AP83" s="17">
        <v>-0.98773417676643438</v>
      </c>
      <c r="AW83" s="59"/>
      <c r="AX83" s="1">
        <v>38</v>
      </c>
      <c r="AY83" s="7">
        <f t="shared" si="24"/>
        <v>19</v>
      </c>
      <c r="AZ83" s="52">
        <f t="shared" si="20"/>
        <v>0.15488565488565489</v>
      </c>
      <c r="BA83" s="52">
        <f t="shared" si="21"/>
        <v>-1.0157020117051774</v>
      </c>
      <c r="BB83" s="43"/>
      <c r="BC83" s="1">
        <v>38</v>
      </c>
      <c r="BD83" s="48">
        <f t="shared" si="22"/>
        <v>-39.209478448326877</v>
      </c>
      <c r="BE83" s="48">
        <f t="shared" si="42"/>
        <v>9.9066042383190052</v>
      </c>
      <c r="BF83" s="48">
        <f t="shared" si="42"/>
        <v>-9.0671152373606674</v>
      </c>
      <c r="BG83" s="48">
        <f t="shared" si="42"/>
        <v>-23.737648698742987</v>
      </c>
      <c r="BH83" s="48">
        <f t="shared" si="42"/>
        <v>0.39810298099314423</v>
      </c>
      <c r="BI83" s="48">
        <f t="shared" si="42"/>
        <v>-13.148198421665597</v>
      </c>
      <c r="BJ83" s="48">
        <f t="shared" si="42"/>
        <v>-65.192583996135227</v>
      </c>
      <c r="BK83" s="48">
        <f t="shared" si="42"/>
        <v>79.995210789840712</v>
      </c>
      <c r="BL83" s="48">
        <f t="shared" si="42"/>
        <v>-11.025156143090612</v>
      </c>
      <c r="BM83" s="48">
        <f t="shared" si="42"/>
        <v>-18.234022624867066</v>
      </c>
      <c r="BN83" s="48">
        <f t="shared" si="41"/>
        <v>10.165293445501106</v>
      </c>
      <c r="BO83" s="48">
        <f t="shared" si="41"/>
        <v>14.823774235902761</v>
      </c>
      <c r="BP83" s="48">
        <f t="shared" si="41"/>
        <v>62.368938642141188</v>
      </c>
      <c r="BQ83" s="1">
        <v>38</v>
      </c>
      <c r="BR83" s="9">
        <f t="shared" si="29"/>
        <v>1537.3832001898227</v>
      </c>
      <c r="BS83" s="9">
        <f t="shared" si="29"/>
        <v>-388.43278537846788</v>
      </c>
      <c r="BT83" s="9">
        <f t="shared" si="29"/>
        <v>355.51685948779726</v>
      </c>
      <c r="BU83" s="9">
        <f t="shared" si="29"/>
        <v>930.74082506732816</v>
      </c>
      <c r="BV83" s="9">
        <f t="shared" si="29"/>
        <v>-15.609410253458936</v>
      </c>
      <c r="BW83" s="9">
        <f t="shared" si="29"/>
        <v>515.53400264863137</v>
      </c>
      <c r="BX83" s="9">
        <f t="shared" si="29"/>
        <v>2556.167217187221</v>
      </c>
      <c r="BY83" s="9">
        <f t="shared" si="29"/>
        <v>-3136.5704934336313</v>
      </c>
      <c r="BZ83" s="9">
        <f t="shared" si="29"/>
        <v>432.29062218195833</v>
      </c>
      <c r="CA83" s="9">
        <f t="shared" si="28"/>
        <v>714.94651713603946</v>
      </c>
      <c r="CB83" s="9">
        <f t="shared" si="28"/>
        <v>-398.57585427228929</v>
      </c>
      <c r="CC83" s="9">
        <f t="shared" si="28"/>
        <v>-581.23245642548841</v>
      </c>
      <c r="CD83" s="9">
        <f t="shared" si="28"/>
        <v>-2445.4535555340599</v>
      </c>
    </row>
    <row r="84" spans="1:82">
      <c r="A84" s="2">
        <v>43191</v>
      </c>
      <c r="B84" s="8">
        <f t="shared" si="27"/>
        <v>547.15</v>
      </c>
      <c r="C84" s="8">
        <f t="shared" si="27"/>
        <v>299373.1225</v>
      </c>
      <c r="D84" s="8">
        <f t="shared" si="27"/>
        <v>0.375</v>
      </c>
      <c r="E84" s="8">
        <v>548.5</v>
      </c>
      <c r="F84" s="8">
        <f t="shared" si="32"/>
        <v>300852.25</v>
      </c>
      <c r="G84" s="8">
        <v>0.5</v>
      </c>
      <c r="H84" s="8">
        <f t="shared" si="33"/>
        <v>-1.3500000000000227</v>
      </c>
      <c r="I84" s="8">
        <f t="shared" si="33"/>
        <v>-1479.1275000000023</v>
      </c>
      <c r="J84" s="8">
        <f t="shared" si="33"/>
        <v>-0.125</v>
      </c>
      <c r="K84" s="9">
        <v>214967</v>
      </c>
      <c r="L84" s="9">
        <v>195814527.29800999</v>
      </c>
      <c r="M84" s="9">
        <v>-21339210</v>
      </c>
      <c r="N84" s="9">
        <f t="shared" si="34"/>
        <v>174475317.29800999</v>
      </c>
      <c r="O84" s="9">
        <f t="shared" si="35"/>
        <v>811.63768065800798</v>
      </c>
      <c r="P84" s="8">
        <f t="shared" si="36"/>
        <v>-0.76607911648275151</v>
      </c>
      <c r="Q84" s="8">
        <f t="shared" si="37"/>
        <v>810.87160154152525</v>
      </c>
      <c r="R84" s="9">
        <f t="shared" si="30"/>
        <v>174310635.56857705</v>
      </c>
      <c r="S84" s="21"/>
      <c r="U84" s="2">
        <v>43556</v>
      </c>
      <c r="V84" s="8">
        <f t="shared" si="38"/>
        <v>508</v>
      </c>
      <c r="W84" s="8">
        <f t="shared" si="39"/>
        <v>258064</v>
      </c>
      <c r="X84" s="8">
        <f t="shared" si="40"/>
        <v>0</v>
      </c>
      <c r="Y84" s="7">
        <v>76</v>
      </c>
      <c r="Z84" s="7">
        <v>0</v>
      </c>
      <c r="AA84" s="7">
        <v>0</v>
      </c>
      <c r="AB84" s="7">
        <v>0</v>
      </c>
      <c r="AC84" s="7">
        <v>1</v>
      </c>
      <c r="AD84" s="7">
        <v>0</v>
      </c>
      <c r="AE84" s="7">
        <v>0</v>
      </c>
      <c r="AF84" s="7">
        <v>0</v>
      </c>
      <c r="AG84" s="7">
        <v>0</v>
      </c>
      <c r="AH84" s="7">
        <v>0</v>
      </c>
      <c r="AI84" s="7">
        <v>0</v>
      </c>
      <c r="AJ84" s="7">
        <v>0</v>
      </c>
      <c r="AK84" s="8">
        <f t="shared" si="31"/>
        <v>766.62456358223596</v>
      </c>
      <c r="AM84" s="17">
        <v>39</v>
      </c>
      <c r="AN84" s="17">
        <v>976.76168531232884</v>
      </c>
      <c r="AO84" s="17">
        <v>-30.390263415576555</v>
      </c>
      <c r="AP84" s="17">
        <v>-0.76556748532268437</v>
      </c>
      <c r="AW84" s="59"/>
      <c r="AX84" s="1">
        <v>39</v>
      </c>
      <c r="AY84" s="7">
        <f t="shared" si="24"/>
        <v>25</v>
      </c>
      <c r="AZ84" s="52">
        <f t="shared" si="20"/>
        <v>0.20478170478170479</v>
      </c>
      <c r="BA84" s="52">
        <f t="shared" si="21"/>
        <v>-0.82466217903935268</v>
      </c>
      <c r="BB84" s="43"/>
      <c r="BC84" s="1">
        <v>39</v>
      </c>
      <c r="BD84" s="48">
        <f t="shared" si="22"/>
        <v>-30.390263415576555</v>
      </c>
      <c r="BE84" s="48">
        <f t="shared" si="42"/>
        <v>-39.209478448326877</v>
      </c>
      <c r="BF84" s="48">
        <f t="shared" si="42"/>
        <v>9.9066042383190052</v>
      </c>
      <c r="BG84" s="48">
        <f t="shared" si="42"/>
        <v>-9.0671152373606674</v>
      </c>
      <c r="BH84" s="48">
        <f t="shared" si="42"/>
        <v>-23.737648698742987</v>
      </c>
      <c r="BI84" s="48">
        <f t="shared" si="42"/>
        <v>0.39810298099314423</v>
      </c>
      <c r="BJ84" s="48">
        <f t="shared" si="42"/>
        <v>-13.148198421665597</v>
      </c>
      <c r="BK84" s="48">
        <f t="shared" si="42"/>
        <v>-65.192583996135227</v>
      </c>
      <c r="BL84" s="48">
        <f t="shared" si="42"/>
        <v>79.995210789840712</v>
      </c>
      <c r="BM84" s="48">
        <f t="shared" si="42"/>
        <v>-11.025156143090612</v>
      </c>
      <c r="BN84" s="48">
        <f t="shared" si="41"/>
        <v>-18.234022624867066</v>
      </c>
      <c r="BO84" s="48">
        <f t="shared" si="41"/>
        <v>10.165293445501106</v>
      </c>
      <c r="BP84" s="48">
        <f t="shared" si="41"/>
        <v>14.823774235902761</v>
      </c>
      <c r="BQ84" s="1">
        <v>39</v>
      </c>
      <c r="BR84" s="9">
        <f t="shared" si="29"/>
        <v>923.56811046814096</v>
      </c>
      <c r="BS84" s="9">
        <f t="shared" si="29"/>
        <v>1191.5863784320372</v>
      </c>
      <c r="BT84" s="9">
        <f t="shared" si="29"/>
        <v>-301.06431235637837</v>
      </c>
      <c r="BU84" s="9">
        <f t="shared" si="29"/>
        <v>275.55202048278517</v>
      </c>
      <c r="BV84" s="9">
        <f t="shared" si="29"/>
        <v>721.39339682122647</v>
      </c>
      <c r="BW84" s="9">
        <f t="shared" si="29"/>
        <v>-12.098454458902948</v>
      </c>
      <c r="BX84" s="9">
        <f t="shared" si="29"/>
        <v>399.57721347469266</v>
      </c>
      <c r="BY84" s="9">
        <f t="shared" si="29"/>
        <v>1981.2198003846661</v>
      </c>
      <c r="BZ84" s="9">
        <f t="shared" si="29"/>
        <v>-2431.0755278878391</v>
      </c>
      <c r="CA84" s="9">
        <f t="shared" si="28"/>
        <v>335.0573993863926</v>
      </c>
      <c r="CB84" s="9">
        <f t="shared" si="28"/>
        <v>554.13675069530086</v>
      </c>
      <c r="CC84" s="9">
        <f t="shared" si="28"/>
        <v>-308.92594550540912</v>
      </c>
      <c r="CD84" s="9">
        <f t="shared" si="28"/>
        <v>-450.49840384211944</v>
      </c>
    </row>
    <row r="85" spans="1:82">
      <c r="A85" s="2">
        <v>43221</v>
      </c>
      <c r="B85" s="8">
        <f t="shared" si="27"/>
        <v>290.02499999999998</v>
      </c>
      <c r="C85" s="8">
        <f t="shared" si="27"/>
        <v>84114.500624999986</v>
      </c>
      <c r="D85" s="8">
        <f t="shared" si="27"/>
        <v>14.95</v>
      </c>
      <c r="E85" s="8">
        <v>129</v>
      </c>
      <c r="F85" s="8">
        <f t="shared" si="32"/>
        <v>16641</v>
      </c>
      <c r="G85" s="8">
        <v>34.5</v>
      </c>
      <c r="H85" s="8">
        <f t="shared" si="33"/>
        <v>161.02499999999998</v>
      </c>
      <c r="I85" s="8">
        <f t="shared" si="33"/>
        <v>67473.500624999986</v>
      </c>
      <c r="J85" s="8">
        <f t="shared" si="33"/>
        <v>-19.55</v>
      </c>
      <c r="K85" s="9">
        <v>215095</v>
      </c>
      <c r="L85" s="9">
        <v>159679224.68922001</v>
      </c>
      <c r="M85" s="9">
        <v>-11882566</v>
      </c>
      <c r="N85" s="9">
        <f t="shared" si="34"/>
        <v>147796658.68922001</v>
      </c>
      <c r="O85" s="9">
        <f t="shared" si="35"/>
        <v>687.12270712578163</v>
      </c>
      <c r="P85" s="8">
        <f t="shared" si="36"/>
        <v>52.244141728446422</v>
      </c>
      <c r="Q85" s="8">
        <f t="shared" si="37"/>
        <v>739.36684885422801</v>
      </c>
      <c r="R85" s="9">
        <f t="shared" si="30"/>
        <v>159034112.35430017</v>
      </c>
      <c r="S85" s="21"/>
      <c r="U85" s="2">
        <v>43586</v>
      </c>
      <c r="V85" s="8">
        <f t="shared" si="38"/>
        <v>187</v>
      </c>
      <c r="W85" s="8">
        <f t="shared" si="39"/>
        <v>34969</v>
      </c>
      <c r="X85" s="8">
        <f t="shared" si="40"/>
        <v>13</v>
      </c>
      <c r="Y85" s="7">
        <v>77</v>
      </c>
      <c r="Z85" s="7">
        <v>0</v>
      </c>
      <c r="AA85" s="7">
        <v>0</v>
      </c>
      <c r="AB85" s="7">
        <v>0</v>
      </c>
      <c r="AC85" s="7">
        <v>0</v>
      </c>
      <c r="AD85" s="7">
        <v>1</v>
      </c>
      <c r="AE85" s="7">
        <v>0</v>
      </c>
      <c r="AF85" s="7">
        <v>0</v>
      </c>
      <c r="AG85" s="7">
        <v>0</v>
      </c>
      <c r="AH85" s="7">
        <v>0</v>
      </c>
      <c r="AI85" s="7">
        <v>0</v>
      </c>
      <c r="AJ85" s="7">
        <v>0</v>
      </c>
      <c r="AK85" s="8">
        <f t="shared" si="31"/>
        <v>712.96748928571435</v>
      </c>
      <c r="AM85" s="17">
        <v>40</v>
      </c>
      <c r="AN85" s="17">
        <v>735.41298070215714</v>
      </c>
      <c r="AO85" s="17">
        <v>12.665342332006844</v>
      </c>
      <c r="AP85" s="17">
        <v>0.3190552890994568</v>
      </c>
      <c r="AW85" s="59"/>
      <c r="AX85" s="1">
        <v>40</v>
      </c>
      <c r="AY85" s="7">
        <f t="shared" si="24"/>
        <v>79</v>
      </c>
      <c r="AZ85" s="52">
        <f t="shared" si="20"/>
        <v>0.65384615384615385</v>
      </c>
      <c r="BA85" s="52">
        <f t="shared" si="21"/>
        <v>0.39572529581448734</v>
      </c>
      <c r="BB85" s="43"/>
      <c r="BC85" s="1">
        <v>40</v>
      </c>
      <c r="BD85" s="48">
        <f t="shared" si="22"/>
        <v>12.665342332006844</v>
      </c>
      <c r="BE85" s="48">
        <f t="shared" si="42"/>
        <v>-30.390263415576555</v>
      </c>
      <c r="BF85" s="48">
        <f t="shared" si="42"/>
        <v>-39.209478448326877</v>
      </c>
      <c r="BG85" s="48">
        <f t="shared" si="42"/>
        <v>9.9066042383190052</v>
      </c>
      <c r="BH85" s="48">
        <f t="shared" si="42"/>
        <v>-9.0671152373606674</v>
      </c>
      <c r="BI85" s="48">
        <f t="shared" si="42"/>
        <v>-23.737648698742987</v>
      </c>
      <c r="BJ85" s="48">
        <f t="shared" si="42"/>
        <v>0.39810298099314423</v>
      </c>
      <c r="BK85" s="48">
        <f t="shared" si="42"/>
        <v>-13.148198421665597</v>
      </c>
      <c r="BL85" s="48">
        <f t="shared" si="42"/>
        <v>-65.192583996135227</v>
      </c>
      <c r="BM85" s="48">
        <f t="shared" si="42"/>
        <v>79.995210789840712</v>
      </c>
      <c r="BN85" s="48">
        <f t="shared" si="41"/>
        <v>-11.025156143090612</v>
      </c>
      <c r="BO85" s="48">
        <f t="shared" si="41"/>
        <v>-18.234022624867066</v>
      </c>
      <c r="BP85" s="48">
        <f t="shared" si="41"/>
        <v>10.165293445501106</v>
      </c>
      <c r="BQ85" s="1">
        <v>40</v>
      </c>
      <c r="BR85" s="9">
        <f t="shared" si="29"/>
        <v>160.41089638692037</v>
      </c>
      <c r="BS85" s="9">
        <f t="shared" si="29"/>
        <v>-384.90308971813772</v>
      </c>
      <c r="BT85" s="9">
        <f t="shared" si="29"/>
        <v>-496.60146720750004</v>
      </c>
      <c r="BU85" s="9">
        <f t="shared" si="29"/>
        <v>125.47053402601638</v>
      </c>
      <c r="BV85" s="9">
        <f t="shared" si="29"/>
        <v>-114.83811844492894</v>
      </c>
      <c r="BW85" s="9">
        <f t="shared" si="29"/>
        <v>-300.64544692649491</v>
      </c>
      <c r="BX85" s="9">
        <f t="shared" si="29"/>
        <v>5.0421105376684201</v>
      </c>
      <c r="BY85" s="9">
        <f t="shared" si="29"/>
        <v>-166.52643405954677</v>
      </c>
      <c r="BZ85" s="9">
        <f t="shared" si="29"/>
        <v>-825.68639381915477</v>
      </c>
      <c r="CA85" s="9">
        <f t="shared" si="28"/>
        <v>1013.1667295743648</v>
      </c>
      <c r="CB85" s="9">
        <f t="shared" si="28"/>
        <v>-139.63737681607111</v>
      </c>
      <c r="CC85" s="9">
        <f t="shared" si="28"/>
        <v>-230.94013863349849</v>
      </c>
      <c r="CD85" s="9">
        <f t="shared" si="28"/>
        <v>128.74692139257309</v>
      </c>
    </row>
    <row r="86" spans="1:82">
      <c r="A86" s="2">
        <v>43252</v>
      </c>
      <c r="B86" s="8">
        <f t="shared" ref="B86:D101" si="43">B74</f>
        <v>126.95</v>
      </c>
      <c r="C86" s="8">
        <f t="shared" si="43"/>
        <v>16116.302500000002</v>
      </c>
      <c r="D86" s="8">
        <f t="shared" si="43"/>
        <v>68</v>
      </c>
      <c r="E86" s="8">
        <v>108</v>
      </c>
      <c r="F86" s="8">
        <f t="shared" si="32"/>
        <v>11664</v>
      </c>
      <c r="G86" s="8">
        <v>29</v>
      </c>
      <c r="H86" s="8">
        <f t="shared" si="33"/>
        <v>18.950000000000003</v>
      </c>
      <c r="I86" s="8">
        <f t="shared" si="33"/>
        <v>4452.3025000000016</v>
      </c>
      <c r="J86" s="8">
        <f t="shared" si="33"/>
        <v>39</v>
      </c>
      <c r="K86" s="9">
        <v>214825</v>
      </c>
      <c r="L86" s="9">
        <v>149269340.59101999</v>
      </c>
      <c r="M86" s="9">
        <v>-6167987</v>
      </c>
      <c r="N86" s="9">
        <f t="shared" si="34"/>
        <v>143101353.59101999</v>
      </c>
      <c r="O86" s="9">
        <f t="shared" si="35"/>
        <v>666.12988986859068</v>
      </c>
      <c r="P86" s="8">
        <f t="shared" si="36"/>
        <v>43.362045151905633</v>
      </c>
      <c r="Q86" s="8">
        <f t="shared" si="37"/>
        <v>709.49193502049627</v>
      </c>
      <c r="R86" s="9">
        <f t="shared" si="30"/>
        <v>152416604.94077811</v>
      </c>
      <c r="S86" s="21"/>
      <c r="U86" s="2">
        <v>43617</v>
      </c>
      <c r="V86" s="8">
        <f t="shared" si="38"/>
        <v>104.5</v>
      </c>
      <c r="W86" s="8">
        <f t="shared" si="39"/>
        <v>10920.25</v>
      </c>
      <c r="X86" s="8">
        <f t="shared" si="40"/>
        <v>79.5</v>
      </c>
      <c r="Y86" s="7">
        <v>78</v>
      </c>
      <c r="Z86" s="7">
        <v>0</v>
      </c>
      <c r="AA86" s="7">
        <v>0</v>
      </c>
      <c r="AB86" s="7">
        <v>0</v>
      </c>
      <c r="AC86" s="7">
        <v>0</v>
      </c>
      <c r="AD86" s="7">
        <v>0</v>
      </c>
      <c r="AE86" s="7">
        <v>1</v>
      </c>
      <c r="AF86" s="7">
        <v>0</v>
      </c>
      <c r="AG86" s="7">
        <v>0</v>
      </c>
      <c r="AH86" s="7">
        <v>0</v>
      </c>
      <c r="AI86" s="7">
        <v>0</v>
      </c>
      <c r="AJ86" s="7">
        <v>0</v>
      </c>
      <c r="AK86" s="8">
        <f t="shared" si="31"/>
        <v>701.52136321145315</v>
      </c>
      <c r="AM86" s="17">
        <v>41</v>
      </c>
      <c r="AN86" s="17">
        <v>709.05797432491443</v>
      </c>
      <c r="AO86" s="17">
        <v>-27.671736938490426</v>
      </c>
      <c r="AP86" s="17">
        <v>-0.69708451594574783</v>
      </c>
      <c r="AW86" s="59"/>
      <c r="AX86" s="1">
        <v>41</v>
      </c>
      <c r="AY86" s="7">
        <f t="shared" si="24"/>
        <v>30</v>
      </c>
      <c r="AZ86" s="52">
        <f t="shared" si="20"/>
        <v>0.24636174636174638</v>
      </c>
      <c r="BA86" s="52">
        <f t="shared" si="21"/>
        <v>-0.68598353263417977</v>
      </c>
      <c r="BB86" s="43"/>
      <c r="BC86" s="1">
        <v>41</v>
      </c>
      <c r="BD86" s="48">
        <f t="shared" si="22"/>
        <v>-27.671736938490426</v>
      </c>
      <c r="BE86" s="48">
        <f t="shared" si="42"/>
        <v>12.665342332006844</v>
      </c>
      <c r="BF86" s="48">
        <f t="shared" si="42"/>
        <v>-30.390263415576555</v>
      </c>
      <c r="BG86" s="48">
        <f t="shared" si="42"/>
        <v>-39.209478448326877</v>
      </c>
      <c r="BH86" s="48">
        <f t="shared" si="42"/>
        <v>9.9066042383190052</v>
      </c>
      <c r="BI86" s="48">
        <f t="shared" si="42"/>
        <v>-9.0671152373606674</v>
      </c>
      <c r="BJ86" s="48">
        <f t="shared" si="42"/>
        <v>-23.737648698742987</v>
      </c>
      <c r="BK86" s="48">
        <f t="shared" si="42"/>
        <v>0.39810298099314423</v>
      </c>
      <c r="BL86" s="48">
        <f t="shared" si="42"/>
        <v>-13.148198421665597</v>
      </c>
      <c r="BM86" s="48">
        <f t="shared" si="42"/>
        <v>-65.192583996135227</v>
      </c>
      <c r="BN86" s="48">
        <f t="shared" si="41"/>
        <v>79.995210789840712</v>
      </c>
      <c r="BO86" s="48">
        <f t="shared" si="41"/>
        <v>-11.025156143090612</v>
      </c>
      <c r="BP86" s="48">
        <f t="shared" si="41"/>
        <v>-18.234022624867066</v>
      </c>
      <c r="BQ86" s="1">
        <v>41</v>
      </c>
      <c r="BR86" s="9">
        <f t="shared" si="29"/>
        <v>765.72502519302475</v>
      </c>
      <c r="BS86" s="9">
        <f t="shared" si="29"/>
        <v>-350.47202124721781</v>
      </c>
      <c r="BT86" s="9">
        <f t="shared" si="29"/>
        <v>840.95137472727367</v>
      </c>
      <c r="BU86" s="9">
        <f t="shared" si="29"/>
        <v>1084.9943731175222</v>
      </c>
      <c r="BV86" s="9">
        <f t="shared" si="29"/>
        <v>-274.13294643649493</v>
      </c>
      <c r="BW86" s="9">
        <f t="shared" si="29"/>
        <v>250.90282763922866</v>
      </c>
      <c r="BX86" s="9">
        <f t="shared" si="29"/>
        <v>656.86197032992413</v>
      </c>
      <c r="BY86" s="9">
        <f t="shared" si="29"/>
        <v>-11.01620096446662</v>
      </c>
      <c r="BZ86" s="9">
        <f t="shared" si="29"/>
        <v>363.83348793941218</v>
      </c>
      <c r="CA86" s="9">
        <f t="shared" si="28"/>
        <v>1803.9920346815106</v>
      </c>
      <c r="CB86" s="9">
        <f t="shared" si="28"/>
        <v>-2213.6064293155719</v>
      </c>
      <c r="CC86" s="9">
        <f t="shared" si="28"/>
        <v>305.08522049739156</v>
      </c>
      <c r="CD86" s="9">
        <f t="shared" si="28"/>
        <v>504.5670774058118</v>
      </c>
    </row>
    <row r="87" spans="1:82">
      <c r="A87" s="2">
        <v>43282</v>
      </c>
      <c r="B87" s="8">
        <f t="shared" si="43"/>
        <v>14.1</v>
      </c>
      <c r="C87" s="8">
        <f t="shared" si="43"/>
        <v>198.81</v>
      </c>
      <c r="D87" s="8">
        <f t="shared" si="43"/>
        <v>240.05</v>
      </c>
      <c r="E87" s="8">
        <v>15.5</v>
      </c>
      <c r="F87" s="8">
        <f t="shared" si="32"/>
        <v>240.25</v>
      </c>
      <c r="G87" s="8">
        <v>259.5</v>
      </c>
      <c r="H87" s="8">
        <f t="shared" si="33"/>
        <v>-1.4000000000000004</v>
      </c>
      <c r="I87" s="8">
        <f t="shared" si="33"/>
        <v>-41.44</v>
      </c>
      <c r="J87" s="8">
        <f t="shared" si="33"/>
        <v>-19.449999999999989</v>
      </c>
      <c r="K87" s="9">
        <v>215404</v>
      </c>
      <c r="L87" s="9">
        <v>162960286.63099</v>
      </c>
      <c r="M87" s="9">
        <v>22269076</v>
      </c>
      <c r="N87" s="9">
        <f t="shared" si="34"/>
        <v>185229362.63099</v>
      </c>
      <c r="O87" s="9">
        <f t="shared" si="35"/>
        <v>859.9160769112458</v>
      </c>
      <c r="P87" s="8">
        <f t="shared" si="36"/>
        <v>-18.213024614173293</v>
      </c>
      <c r="Q87" s="8">
        <f t="shared" si="37"/>
        <v>841.70305229707253</v>
      </c>
      <c r="R87" s="9">
        <f t="shared" si="30"/>
        <v>181306204.27699861</v>
      </c>
      <c r="S87" s="21"/>
      <c r="U87" s="2">
        <v>43647</v>
      </c>
      <c r="V87" s="8">
        <f t="shared" si="38"/>
        <v>9.5</v>
      </c>
      <c r="W87" s="8">
        <f t="shared" si="39"/>
        <v>90.25</v>
      </c>
      <c r="X87" s="8">
        <f t="shared" si="40"/>
        <v>136</v>
      </c>
      <c r="Y87" s="7">
        <v>79</v>
      </c>
      <c r="Z87" s="7">
        <v>0</v>
      </c>
      <c r="AA87" s="7">
        <v>0</v>
      </c>
      <c r="AB87" s="7">
        <v>0</v>
      </c>
      <c r="AC87" s="7">
        <v>0</v>
      </c>
      <c r="AD87" s="7">
        <v>0</v>
      </c>
      <c r="AE87" s="7">
        <v>0</v>
      </c>
      <c r="AF87" s="7">
        <v>1</v>
      </c>
      <c r="AG87" s="7">
        <v>0</v>
      </c>
      <c r="AH87" s="7">
        <v>0</v>
      </c>
      <c r="AI87" s="7">
        <v>0</v>
      </c>
      <c r="AJ87" s="7">
        <v>0</v>
      </c>
      <c r="AK87" s="8">
        <f t="shared" si="31"/>
        <v>822.0865151882349</v>
      </c>
      <c r="AM87" s="17">
        <v>42</v>
      </c>
      <c r="AN87" s="17">
        <v>752.64061034347128</v>
      </c>
      <c r="AO87" s="17">
        <v>-3.7761057924045645</v>
      </c>
      <c r="AP87" s="17">
        <v>-9.5124671223542942E-2</v>
      </c>
      <c r="AW87" s="59"/>
      <c r="AX87" s="1">
        <v>42</v>
      </c>
      <c r="AY87" s="7">
        <f t="shared" si="24"/>
        <v>56</v>
      </c>
      <c r="AZ87" s="52">
        <f t="shared" si="20"/>
        <v>0.46257796257796258</v>
      </c>
      <c r="BA87" s="52">
        <f t="shared" si="21"/>
        <v>-9.3941125106491899E-2</v>
      </c>
      <c r="BB87" s="43"/>
      <c r="BC87" s="1">
        <v>42</v>
      </c>
      <c r="BD87" s="48">
        <f t="shared" si="22"/>
        <v>-3.7761057924045645</v>
      </c>
      <c r="BE87" s="48">
        <f t="shared" si="42"/>
        <v>-27.671736938490426</v>
      </c>
      <c r="BF87" s="48">
        <f t="shared" si="42"/>
        <v>12.665342332006844</v>
      </c>
      <c r="BG87" s="48">
        <f t="shared" si="42"/>
        <v>-30.390263415576555</v>
      </c>
      <c r="BH87" s="48">
        <f t="shared" si="42"/>
        <v>-39.209478448326877</v>
      </c>
      <c r="BI87" s="48">
        <f t="shared" si="42"/>
        <v>9.9066042383190052</v>
      </c>
      <c r="BJ87" s="48">
        <f t="shared" si="42"/>
        <v>-9.0671152373606674</v>
      </c>
      <c r="BK87" s="48">
        <f t="shared" si="42"/>
        <v>-23.737648698742987</v>
      </c>
      <c r="BL87" s="48">
        <f t="shared" si="42"/>
        <v>0.39810298099314423</v>
      </c>
      <c r="BM87" s="48">
        <f t="shared" si="42"/>
        <v>-13.148198421665597</v>
      </c>
      <c r="BN87" s="48">
        <f t="shared" si="41"/>
        <v>-65.192583996135227</v>
      </c>
      <c r="BO87" s="48">
        <f t="shared" si="41"/>
        <v>79.995210789840712</v>
      </c>
      <c r="BP87" s="48">
        <f t="shared" si="41"/>
        <v>-11.025156143090612</v>
      </c>
      <c r="BQ87" s="1">
        <v>42</v>
      </c>
      <c r="BR87" s="9">
        <f t="shared" si="29"/>
        <v>14.258974955432555</v>
      </c>
      <c r="BS87" s="9">
        <f t="shared" si="29"/>
        <v>104.49140613933426</v>
      </c>
      <c r="BT87" s="9">
        <f t="shared" si="29"/>
        <v>-47.82567254267925</v>
      </c>
      <c r="BU87" s="9">
        <f t="shared" si="29"/>
        <v>114.75684971626482</v>
      </c>
      <c r="BV87" s="9">
        <f t="shared" si="29"/>
        <v>148.05913868589616</v>
      </c>
      <c r="BW87" s="9">
        <f t="shared" si="29"/>
        <v>-37.408385647377024</v>
      </c>
      <c r="BX87" s="9">
        <f t="shared" si="29"/>
        <v>34.238386368199428</v>
      </c>
      <c r="BY87" s="9">
        <f t="shared" si="29"/>
        <v>89.635872749392632</v>
      </c>
      <c r="BZ87" s="9">
        <f t="shared" si="29"/>
        <v>-1.5032789725011759</v>
      </c>
      <c r="CA87" s="9">
        <f t="shared" si="28"/>
        <v>49.648988219738818</v>
      </c>
      <c r="CB87" s="9">
        <f t="shared" si="28"/>
        <v>246.17409404963877</v>
      </c>
      <c r="CC87" s="9">
        <f t="shared" si="28"/>
        <v>-302.07037882815422</v>
      </c>
      <c r="CD87" s="9">
        <f t="shared" si="28"/>
        <v>41.632155974091681</v>
      </c>
    </row>
    <row r="88" spans="1:82">
      <c r="A88" s="2">
        <v>43313</v>
      </c>
      <c r="B88" s="8">
        <f t="shared" si="43"/>
        <v>19.350000000000001</v>
      </c>
      <c r="C88" s="8">
        <f t="shared" si="43"/>
        <v>374.42250000000007</v>
      </c>
      <c r="D88" s="8">
        <f t="shared" si="43"/>
        <v>204.95</v>
      </c>
      <c r="E88" s="8">
        <v>25.5</v>
      </c>
      <c r="F88" s="8">
        <f t="shared" si="32"/>
        <v>650.25</v>
      </c>
      <c r="G88" s="8">
        <v>186</v>
      </c>
      <c r="H88" s="8">
        <f t="shared" si="33"/>
        <v>-6.1499999999999986</v>
      </c>
      <c r="I88" s="8">
        <f t="shared" si="33"/>
        <v>-275.82749999999993</v>
      </c>
      <c r="J88" s="8">
        <f t="shared" si="33"/>
        <v>18.949999999999989</v>
      </c>
      <c r="K88" s="9">
        <v>215645</v>
      </c>
      <c r="L88" s="9">
        <v>205104094.92300999</v>
      </c>
      <c r="M88" s="9">
        <v>-2879705</v>
      </c>
      <c r="N88" s="9">
        <f t="shared" si="34"/>
        <v>202224389.92300999</v>
      </c>
      <c r="O88" s="9">
        <f t="shared" si="35"/>
        <v>937.76526199545549</v>
      </c>
      <c r="P88" s="8">
        <f t="shared" si="36"/>
        <v>14.683998401143523</v>
      </c>
      <c r="Q88" s="8">
        <f t="shared" si="37"/>
        <v>952.44926039659902</v>
      </c>
      <c r="R88" s="9">
        <f t="shared" si="30"/>
        <v>205390920.75822461</v>
      </c>
      <c r="S88" s="21"/>
      <c r="U88" s="2">
        <v>43678</v>
      </c>
      <c r="V88" s="8">
        <f t="shared" si="38"/>
        <v>3.5</v>
      </c>
      <c r="W88" s="8">
        <f t="shared" si="39"/>
        <v>12.25</v>
      </c>
      <c r="X88" s="8">
        <f t="shared" si="40"/>
        <v>201</v>
      </c>
      <c r="Y88" s="7">
        <v>80</v>
      </c>
      <c r="Z88" s="7">
        <v>0</v>
      </c>
      <c r="AA88" s="7">
        <v>0</v>
      </c>
      <c r="AB88" s="7">
        <v>0</v>
      </c>
      <c r="AC88" s="7">
        <v>0</v>
      </c>
      <c r="AD88" s="7">
        <v>0</v>
      </c>
      <c r="AE88" s="7">
        <v>0</v>
      </c>
      <c r="AF88" s="7">
        <v>0</v>
      </c>
      <c r="AG88" s="7">
        <v>0</v>
      </c>
      <c r="AH88" s="7">
        <v>0</v>
      </c>
      <c r="AI88" s="7">
        <v>0</v>
      </c>
      <c r="AJ88" s="7">
        <v>0</v>
      </c>
      <c r="AK88" s="8">
        <f t="shared" si="31"/>
        <v>872.04993508448433</v>
      </c>
      <c r="AM88" s="17">
        <v>43</v>
      </c>
      <c r="AN88" s="17">
        <v>833.89267031395366</v>
      </c>
      <c r="AO88" s="17">
        <v>19.975509722566017</v>
      </c>
      <c r="AP88" s="17">
        <v>0.50320724559779439</v>
      </c>
      <c r="AW88" s="59"/>
      <c r="AX88" s="1">
        <v>43</v>
      </c>
      <c r="AY88" s="7">
        <f t="shared" si="24"/>
        <v>90</v>
      </c>
      <c r="AZ88" s="52">
        <f t="shared" si="20"/>
        <v>0.74532224532224534</v>
      </c>
      <c r="BA88" s="52">
        <f t="shared" si="21"/>
        <v>0.65984156097410673</v>
      </c>
      <c r="BB88" s="43"/>
      <c r="BC88" s="1">
        <v>43</v>
      </c>
      <c r="BD88" s="48">
        <f t="shared" si="22"/>
        <v>19.975509722566017</v>
      </c>
      <c r="BE88" s="48">
        <f t="shared" si="42"/>
        <v>-3.7761057924045645</v>
      </c>
      <c r="BF88" s="48">
        <f t="shared" si="42"/>
        <v>-27.671736938490426</v>
      </c>
      <c r="BG88" s="48">
        <f t="shared" si="42"/>
        <v>12.665342332006844</v>
      </c>
      <c r="BH88" s="48">
        <f t="shared" si="42"/>
        <v>-30.390263415576555</v>
      </c>
      <c r="BI88" s="48">
        <f t="shared" si="42"/>
        <v>-39.209478448326877</v>
      </c>
      <c r="BJ88" s="48">
        <f t="shared" si="42"/>
        <v>9.9066042383190052</v>
      </c>
      <c r="BK88" s="48">
        <f t="shared" si="42"/>
        <v>-9.0671152373606674</v>
      </c>
      <c r="BL88" s="48">
        <f t="shared" si="42"/>
        <v>-23.737648698742987</v>
      </c>
      <c r="BM88" s="48">
        <f t="shared" si="42"/>
        <v>0.39810298099314423</v>
      </c>
      <c r="BN88" s="48">
        <f t="shared" si="41"/>
        <v>-13.148198421665597</v>
      </c>
      <c r="BO88" s="48">
        <f t="shared" si="41"/>
        <v>-65.192583996135227</v>
      </c>
      <c r="BP88" s="48">
        <f t="shared" si="41"/>
        <v>79.995210789840712</v>
      </c>
      <c r="BQ88" s="1">
        <v>43</v>
      </c>
      <c r="BR88" s="9">
        <f t="shared" si="29"/>
        <v>399.02098867632276</v>
      </c>
      <c r="BS88" s="9">
        <f t="shared" si="29"/>
        <v>-75.429637969617914</v>
      </c>
      <c r="BT88" s="9">
        <f t="shared" si="29"/>
        <v>-552.75705025510342</v>
      </c>
      <c r="BU88" s="9">
        <f t="shared" si="29"/>
        <v>252.99666889262426</v>
      </c>
      <c r="BV88" s="9">
        <f t="shared" si="29"/>
        <v>-607.06100232919005</v>
      </c>
      <c r="BW88" s="9">
        <f t="shared" si="29"/>
        <v>-783.22931796129296</v>
      </c>
      <c r="BX88" s="9">
        <f t="shared" si="29"/>
        <v>197.88946928015005</v>
      </c>
      <c r="BY88" s="9">
        <f t="shared" si="29"/>
        <v>-181.12024857952628</v>
      </c>
      <c r="BZ88" s="9">
        <f t="shared" si="29"/>
        <v>-474.17163237259643</v>
      </c>
      <c r="CA88" s="9">
        <f t="shared" si="28"/>
        <v>7.9523099674076878</v>
      </c>
      <c r="CB88" s="9">
        <f t="shared" si="28"/>
        <v>-262.64196540620941</v>
      </c>
      <c r="CC88" s="9">
        <f t="shared" si="28"/>
        <v>-1302.2550954539934</v>
      </c>
      <c r="CD88" s="9">
        <f t="shared" si="28"/>
        <v>1597.9451108911644</v>
      </c>
    </row>
    <row r="89" spans="1:82">
      <c r="A89" s="2">
        <v>43344</v>
      </c>
      <c r="B89" s="8">
        <f t="shared" si="43"/>
        <v>152.32499999999999</v>
      </c>
      <c r="C89" s="8">
        <f t="shared" si="43"/>
        <v>23202.905624999996</v>
      </c>
      <c r="D89" s="8">
        <f t="shared" si="43"/>
        <v>43.875</v>
      </c>
      <c r="E89" s="8">
        <v>175.5</v>
      </c>
      <c r="F89" s="8">
        <f t="shared" si="32"/>
        <v>30800.25</v>
      </c>
      <c r="G89" s="8">
        <v>8.5</v>
      </c>
      <c r="H89" s="8">
        <f t="shared" si="33"/>
        <v>-23.175000000000011</v>
      </c>
      <c r="I89" s="8">
        <f t="shared" si="33"/>
        <v>-7597.3443750000042</v>
      </c>
      <c r="J89" s="8">
        <f t="shared" si="33"/>
        <v>35.375</v>
      </c>
      <c r="K89" s="9">
        <v>214119</v>
      </c>
      <c r="L89" s="9">
        <v>165900149.60800001</v>
      </c>
      <c r="M89" s="9">
        <v>-26562728</v>
      </c>
      <c r="N89" s="9">
        <f t="shared" si="34"/>
        <v>139337421.60800001</v>
      </c>
      <c r="O89" s="9">
        <f t="shared" si="35"/>
        <v>650.74758245648457</v>
      </c>
      <c r="P89" s="8">
        <f t="shared" si="36"/>
        <v>22.171534269256085</v>
      </c>
      <c r="Q89" s="8">
        <f t="shared" si="37"/>
        <v>672.91911672574065</v>
      </c>
      <c r="R89" s="9">
        <f t="shared" si="30"/>
        <v>144084768.35419887</v>
      </c>
      <c r="S89" s="21"/>
      <c r="U89" s="2">
        <v>43709</v>
      </c>
      <c r="V89" s="8">
        <f t="shared" si="38"/>
        <v>213</v>
      </c>
      <c r="W89" s="8">
        <f t="shared" si="39"/>
        <v>45369</v>
      </c>
      <c r="X89" s="8">
        <f t="shared" si="40"/>
        <v>35.5</v>
      </c>
      <c r="Y89" s="7">
        <v>81</v>
      </c>
      <c r="Z89" s="7">
        <v>0</v>
      </c>
      <c r="AA89" s="7">
        <v>0</v>
      </c>
      <c r="AB89" s="7">
        <v>0</v>
      </c>
      <c r="AC89" s="7">
        <v>0</v>
      </c>
      <c r="AD89" s="7">
        <v>0</v>
      </c>
      <c r="AE89" s="7">
        <v>0</v>
      </c>
      <c r="AF89" s="7">
        <v>0</v>
      </c>
      <c r="AG89" s="7">
        <v>1</v>
      </c>
      <c r="AH89" s="7">
        <v>0</v>
      </c>
      <c r="AI89" s="7">
        <v>0</v>
      </c>
      <c r="AJ89" s="7">
        <v>0</v>
      </c>
      <c r="AK89" s="8">
        <f t="shared" si="31"/>
        <v>724.0851909964274</v>
      </c>
      <c r="AM89" s="17">
        <v>44</v>
      </c>
      <c r="AN89" s="17">
        <v>929.15595294435343</v>
      </c>
      <c r="AO89" s="17">
        <v>-62.544583558643922</v>
      </c>
      <c r="AP89" s="17">
        <v>-1.5755736928230615</v>
      </c>
      <c r="AW89" s="59"/>
      <c r="AX89" s="1">
        <v>44</v>
      </c>
      <c r="AY89" s="7">
        <f t="shared" si="24"/>
        <v>7</v>
      </c>
      <c r="AZ89" s="52">
        <f t="shared" si="20"/>
        <v>5.5093555093555097E-2</v>
      </c>
      <c r="BA89" s="52">
        <f t="shared" si="21"/>
        <v>-1.5973526977611858</v>
      </c>
      <c r="BB89" s="43"/>
      <c r="BC89" s="1">
        <v>44</v>
      </c>
      <c r="BD89" s="48">
        <f t="shared" si="22"/>
        <v>-62.544583558643922</v>
      </c>
      <c r="BE89" s="48">
        <f t="shared" si="42"/>
        <v>19.975509722566017</v>
      </c>
      <c r="BF89" s="48">
        <f t="shared" si="42"/>
        <v>-3.7761057924045645</v>
      </c>
      <c r="BG89" s="48">
        <f t="shared" si="42"/>
        <v>-27.671736938490426</v>
      </c>
      <c r="BH89" s="48">
        <f t="shared" si="42"/>
        <v>12.665342332006844</v>
      </c>
      <c r="BI89" s="48">
        <f t="shared" si="42"/>
        <v>-30.390263415576555</v>
      </c>
      <c r="BJ89" s="48">
        <f t="shared" si="42"/>
        <v>-39.209478448326877</v>
      </c>
      <c r="BK89" s="48">
        <f t="shared" si="42"/>
        <v>9.9066042383190052</v>
      </c>
      <c r="BL89" s="48">
        <f t="shared" si="42"/>
        <v>-9.0671152373606674</v>
      </c>
      <c r="BM89" s="48">
        <f t="shared" si="42"/>
        <v>-23.737648698742987</v>
      </c>
      <c r="BN89" s="48">
        <f t="shared" si="41"/>
        <v>0.39810298099314423</v>
      </c>
      <c r="BO89" s="48">
        <f t="shared" si="41"/>
        <v>-13.148198421665597</v>
      </c>
      <c r="BP89" s="48">
        <f t="shared" si="41"/>
        <v>-65.192583996135227</v>
      </c>
      <c r="BQ89" s="1">
        <v>44</v>
      </c>
      <c r="BR89" s="9">
        <f t="shared" si="29"/>
        <v>3911.8249325242118</v>
      </c>
      <c r="BS89" s="9">
        <f t="shared" si="29"/>
        <v>-1249.3599369695271</v>
      </c>
      <c r="BT89" s="9">
        <f t="shared" si="29"/>
        <v>236.17496425933757</v>
      </c>
      <c r="BU89" s="9">
        <f t="shared" si="29"/>
        <v>1730.7172631622429</v>
      </c>
      <c r="BV89" s="9">
        <f t="shared" si="29"/>
        <v>-792.14856178302387</v>
      </c>
      <c r="BW89" s="9">
        <f t="shared" si="29"/>
        <v>1900.7463695647427</v>
      </c>
      <c r="BX89" s="9">
        <f t="shared" si="29"/>
        <v>2452.3405011022451</v>
      </c>
      <c r="BY89" s="9">
        <f t="shared" si="29"/>
        <v>-619.60443656595032</v>
      </c>
      <c r="BZ89" s="9">
        <f t="shared" si="29"/>
        <v>567.09894659896963</v>
      </c>
      <c r="CA89" s="9">
        <f t="shared" si="28"/>
        <v>1484.6613525242803</v>
      </c>
      <c r="CB89" s="9">
        <f t="shared" si="28"/>
        <v>-24.899185159660636</v>
      </c>
      <c r="CC89" s="9">
        <f t="shared" si="28"/>
        <v>822.34859482950651</v>
      </c>
      <c r="CD89" s="9">
        <f t="shared" si="28"/>
        <v>4077.4430171502136</v>
      </c>
    </row>
    <row r="90" spans="1:82">
      <c r="A90" s="2">
        <v>43374</v>
      </c>
      <c r="B90" s="8">
        <f t="shared" si="43"/>
        <v>510.4</v>
      </c>
      <c r="C90" s="8">
        <f t="shared" si="43"/>
        <v>260508.15999999997</v>
      </c>
      <c r="D90" s="8">
        <f t="shared" si="43"/>
        <v>0.65</v>
      </c>
      <c r="E90" s="8">
        <v>522.5</v>
      </c>
      <c r="F90" s="8">
        <f t="shared" si="32"/>
        <v>273006.25</v>
      </c>
      <c r="G90" s="8">
        <v>0</v>
      </c>
      <c r="H90" s="8">
        <f t="shared" si="33"/>
        <v>-12.100000000000023</v>
      </c>
      <c r="I90" s="8">
        <f t="shared" si="33"/>
        <v>-12498.090000000026</v>
      </c>
      <c r="J90" s="8">
        <f t="shared" si="33"/>
        <v>0.65</v>
      </c>
      <c r="K90" s="9">
        <v>218385</v>
      </c>
      <c r="L90" s="9">
        <v>149411937.058</v>
      </c>
      <c r="M90" s="9">
        <v>10771561</v>
      </c>
      <c r="N90" s="9">
        <f t="shared" si="34"/>
        <v>160183498.058</v>
      </c>
      <c r="O90" s="9">
        <f t="shared" si="35"/>
        <v>733.49130232387756</v>
      </c>
      <c r="P90" s="8">
        <f t="shared" si="36"/>
        <v>-5.2054947817105015</v>
      </c>
      <c r="Q90" s="8">
        <f t="shared" si="37"/>
        <v>728.28580754216705</v>
      </c>
      <c r="R90" s="9">
        <f t="shared" si="30"/>
        <v>159046696.08009616</v>
      </c>
      <c r="S90" s="21"/>
      <c r="U90" s="2">
        <v>43739</v>
      </c>
      <c r="V90" s="8">
        <f t="shared" si="38"/>
        <v>706</v>
      </c>
      <c r="W90" s="8">
        <f t="shared" si="39"/>
        <v>498436</v>
      </c>
      <c r="X90" s="8">
        <f t="shared" si="40"/>
        <v>0</v>
      </c>
      <c r="Y90" s="7">
        <v>82</v>
      </c>
      <c r="Z90" s="7">
        <v>0</v>
      </c>
      <c r="AA90" s="7">
        <v>0</v>
      </c>
      <c r="AB90" s="7">
        <v>0</v>
      </c>
      <c r="AC90" s="7">
        <v>0</v>
      </c>
      <c r="AD90" s="7">
        <v>0</v>
      </c>
      <c r="AE90" s="7">
        <v>0</v>
      </c>
      <c r="AF90" s="7">
        <v>0</v>
      </c>
      <c r="AG90" s="7">
        <v>0</v>
      </c>
      <c r="AH90" s="7">
        <v>1</v>
      </c>
      <c r="AI90" s="7">
        <v>0</v>
      </c>
      <c r="AJ90" s="7">
        <v>0</v>
      </c>
      <c r="AK90" s="8">
        <f t="shared" si="31"/>
        <v>838.62263513681535</v>
      </c>
      <c r="AM90" s="17">
        <v>45</v>
      </c>
      <c r="AN90" s="17">
        <v>697.64752136710672</v>
      </c>
      <c r="AO90" s="17">
        <v>35.446296389369422</v>
      </c>
      <c r="AP90" s="17">
        <v>0.89293507001664363</v>
      </c>
      <c r="AW90" s="59"/>
      <c r="AX90" s="1">
        <v>45</v>
      </c>
      <c r="AY90" s="7">
        <f t="shared" si="24"/>
        <v>101</v>
      </c>
      <c r="AZ90" s="52">
        <f t="shared" si="20"/>
        <v>0.83679833679833682</v>
      </c>
      <c r="BA90" s="52">
        <f t="shared" si="21"/>
        <v>0.98138417626213981</v>
      </c>
      <c r="BB90" s="43"/>
      <c r="BC90" s="1">
        <v>45</v>
      </c>
      <c r="BD90" s="48">
        <f t="shared" si="22"/>
        <v>35.446296389369422</v>
      </c>
      <c r="BE90" s="48">
        <f t="shared" si="42"/>
        <v>-62.544583558643922</v>
      </c>
      <c r="BF90" s="48">
        <f t="shared" si="42"/>
        <v>19.975509722566017</v>
      </c>
      <c r="BG90" s="48">
        <f t="shared" si="42"/>
        <v>-3.7761057924045645</v>
      </c>
      <c r="BH90" s="48">
        <f t="shared" si="42"/>
        <v>-27.671736938490426</v>
      </c>
      <c r="BI90" s="48">
        <f t="shared" si="42"/>
        <v>12.665342332006844</v>
      </c>
      <c r="BJ90" s="48">
        <f t="shared" si="42"/>
        <v>-30.390263415576555</v>
      </c>
      <c r="BK90" s="48">
        <f t="shared" si="42"/>
        <v>-39.209478448326877</v>
      </c>
      <c r="BL90" s="48">
        <f t="shared" si="42"/>
        <v>9.9066042383190052</v>
      </c>
      <c r="BM90" s="48">
        <f t="shared" si="42"/>
        <v>-9.0671152373606674</v>
      </c>
      <c r="BN90" s="48">
        <f t="shared" si="41"/>
        <v>-23.737648698742987</v>
      </c>
      <c r="BO90" s="48">
        <f t="shared" si="41"/>
        <v>0.39810298099314423</v>
      </c>
      <c r="BP90" s="48">
        <f t="shared" si="41"/>
        <v>-13.148198421665597</v>
      </c>
      <c r="BQ90" s="1">
        <v>45</v>
      </c>
      <c r="BR90" s="9">
        <f t="shared" si="29"/>
        <v>1256.4399277230123</v>
      </c>
      <c r="BS90" s="9">
        <f t="shared" si="29"/>
        <v>-2216.9738463693698</v>
      </c>
      <c r="BT90" s="9">
        <f t="shared" si="29"/>
        <v>708.0578381547964</v>
      </c>
      <c r="BU90" s="9">
        <f t="shared" si="29"/>
        <v>-133.84896511519213</v>
      </c>
      <c r="BV90" s="9">
        <f t="shared" si="29"/>
        <v>-980.86058913039506</v>
      </c>
      <c r="BW90" s="9">
        <f t="shared" si="29"/>
        <v>448.93947817313398</v>
      </c>
      <c r="BX90" s="9">
        <f t="shared" si="29"/>
        <v>-1077.2222843795378</v>
      </c>
      <c r="BY90" s="9">
        <f t="shared" si="29"/>
        <v>-1389.8307943519865</v>
      </c>
      <c r="BZ90" s="9">
        <f t="shared" si="29"/>
        <v>351.15243004363128</v>
      </c>
      <c r="CA90" s="9">
        <f t="shared" si="28"/>
        <v>-321.39565410005827</v>
      </c>
      <c r="CB90" s="9">
        <f t="shared" si="28"/>
        <v>-841.41173136237535</v>
      </c>
      <c r="CC90" s="9">
        <f t="shared" si="28"/>
        <v>14.11127625776855</v>
      </c>
      <c r="CD90" s="9">
        <f t="shared" si="28"/>
        <v>-466.0549382406017</v>
      </c>
    </row>
    <row r="91" spans="1:82">
      <c r="A91" s="2">
        <v>43405</v>
      </c>
      <c r="B91" s="8">
        <f t="shared" si="43"/>
        <v>874.97500000000002</v>
      </c>
      <c r="C91" s="8">
        <f t="shared" si="43"/>
        <v>765581.25062499999</v>
      </c>
      <c r="D91" s="8">
        <f t="shared" si="43"/>
        <v>0</v>
      </c>
      <c r="E91" s="8">
        <v>841.5</v>
      </c>
      <c r="F91" s="8">
        <f t="shared" si="32"/>
        <v>708122.25</v>
      </c>
      <c r="G91" s="8">
        <v>0</v>
      </c>
      <c r="H91" s="8">
        <f t="shared" si="33"/>
        <v>33.475000000000023</v>
      </c>
      <c r="I91" s="8">
        <f t="shared" si="33"/>
        <v>57459.000624999986</v>
      </c>
      <c r="J91" s="8">
        <f t="shared" si="33"/>
        <v>0</v>
      </c>
      <c r="K91" s="9">
        <v>216937</v>
      </c>
      <c r="L91" s="9">
        <v>181210295.46800002</v>
      </c>
      <c r="M91" s="9">
        <v>32345083</v>
      </c>
      <c r="N91" s="9">
        <f t="shared" si="34"/>
        <v>213555378.46800002</v>
      </c>
      <c r="O91" s="9">
        <f t="shared" si="35"/>
        <v>984.41196507741893</v>
      </c>
      <c r="P91" s="8">
        <f t="shared" si="36"/>
        <v>17.685730126418939</v>
      </c>
      <c r="Q91" s="8">
        <f t="shared" si="37"/>
        <v>1002.0976952038378</v>
      </c>
      <c r="R91" s="9">
        <f t="shared" si="30"/>
        <v>217392067.70443496</v>
      </c>
      <c r="S91" s="21"/>
      <c r="U91" s="2">
        <v>43770</v>
      </c>
      <c r="V91" s="8">
        <f t="shared" si="38"/>
        <v>882</v>
      </c>
      <c r="W91" s="8">
        <f t="shared" si="39"/>
        <v>777924</v>
      </c>
      <c r="X91" s="8">
        <f t="shared" si="40"/>
        <v>0</v>
      </c>
      <c r="Y91" s="7">
        <v>83</v>
      </c>
      <c r="Z91" s="7">
        <v>0</v>
      </c>
      <c r="AA91" s="7">
        <v>0</v>
      </c>
      <c r="AB91" s="7">
        <v>0</v>
      </c>
      <c r="AC91" s="7">
        <v>0</v>
      </c>
      <c r="AD91" s="7">
        <v>0</v>
      </c>
      <c r="AE91" s="7">
        <v>0</v>
      </c>
      <c r="AF91" s="7">
        <v>0</v>
      </c>
      <c r="AG91" s="7">
        <v>0</v>
      </c>
      <c r="AH91" s="7">
        <v>0</v>
      </c>
      <c r="AI91" s="7">
        <v>1</v>
      </c>
      <c r="AJ91" s="7">
        <v>0</v>
      </c>
      <c r="AK91" s="8">
        <f t="shared" si="31"/>
        <v>1002.9946658509019</v>
      </c>
      <c r="AM91" s="17">
        <v>46</v>
      </c>
      <c r="AN91" s="17">
        <v>774.3589430898129</v>
      </c>
      <c r="AO91" s="17">
        <v>-28.302461924779095</v>
      </c>
      <c r="AP91" s="17">
        <v>-0.71297324106406024</v>
      </c>
      <c r="AW91" s="59"/>
      <c r="AX91" s="1">
        <v>46</v>
      </c>
      <c r="AY91" s="7">
        <f t="shared" si="24"/>
        <v>29</v>
      </c>
      <c r="AZ91" s="52">
        <f t="shared" si="20"/>
        <v>0.23804573804573806</v>
      </c>
      <c r="BA91" s="52">
        <f t="shared" si="21"/>
        <v>-0.71260296566742809</v>
      </c>
      <c r="BB91" s="43"/>
      <c r="BC91" s="1">
        <v>46</v>
      </c>
      <c r="BD91" s="48">
        <f t="shared" si="22"/>
        <v>-28.302461924779095</v>
      </c>
      <c r="BE91" s="48">
        <f t="shared" si="42"/>
        <v>35.446296389369422</v>
      </c>
      <c r="BF91" s="48">
        <f t="shared" si="42"/>
        <v>-62.544583558643922</v>
      </c>
      <c r="BG91" s="48">
        <f t="shared" si="42"/>
        <v>19.975509722566017</v>
      </c>
      <c r="BH91" s="48">
        <f t="shared" si="42"/>
        <v>-3.7761057924045645</v>
      </c>
      <c r="BI91" s="48">
        <f t="shared" si="42"/>
        <v>-27.671736938490426</v>
      </c>
      <c r="BJ91" s="48">
        <f t="shared" si="42"/>
        <v>12.665342332006844</v>
      </c>
      <c r="BK91" s="48">
        <f t="shared" si="42"/>
        <v>-30.390263415576555</v>
      </c>
      <c r="BL91" s="48">
        <f t="shared" si="42"/>
        <v>-39.209478448326877</v>
      </c>
      <c r="BM91" s="48">
        <f t="shared" si="42"/>
        <v>9.9066042383190052</v>
      </c>
      <c r="BN91" s="48">
        <f t="shared" si="41"/>
        <v>-9.0671152373606674</v>
      </c>
      <c r="BO91" s="48">
        <f t="shared" si="41"/>
        <v>-23.737648698742987</v>
      </c>
      <c r="BP91" s="48">
        <f t="shared" si="41"/>
        <v>0.39810298099314423</v>
      </c>
      <c r="BQ91" s="1">
        <v>46</v>
      </c>
      <c r="BR91" s="9">
        <f t="shared" si="29"/>
        <v>801.0293510035799</v>
      </c>
      <c r="BS91" s="9">
        <f t="shared" si="29"/>
        <v>-1003.2174539345641</v>
      </c>
      <c r="BT91" s="9">
        <f t="shared" si="29"/>
        <v>1770.1656947696993</v>
      </c>
      <c r="BU91" s="9">
        <f t="shared" si="29"/>
        <v>-565.35610335097795</v>
      </c>
      <c r="BV91" s="9">
        <f t="shared" si="29"/>
        <v>106.87309041347329</v>
      </c>
      <c r="BW91" s="9">
        <f t="shared" si="29"/>
        <v>783.1782810941379</v>
      </c>
      <c r="BX91" s="9">
        <f t="shared" si="29"/>
        <v>-358.46036911591403</v>
      </c>
      <c r="BY91" s="9">
        <f t="shared" si="29"/>
        <v>860.11927320337236</v>
      </c>
      <c r="BZ91" s="9">
        <f t="shared" si="29"/>
        <v>1109.7247708742291</v>
      </c>
      <c r="CA91" s="9">
        <f t="shared" si="28"/>
        <v>-280.38128925887582</v>
      </c>
      <c r="CB91" s="9">
        <f t="shared" si="28"/>
        <v>256.62168377299082</v>
      </c>
      <c r="CC91" s="9">
        <f t="shared" si="28"/>
        <v>671.83389847996409</v>
      </c>
      <c r="CD91" s="9">
        <f t="shared" si="28"/>
        <v>-11.267294461694894</v>
      </c>
    </row>
    <row r="92" spans="1:82">
      <c r="A92" s="2">
        <v>43435</v>
      </c>
      <c r="B92" s="8">
        <f t="shared" si="43"/>
        <v>1138.7249999999999</v>
      </c>
      <c r="C92" s="8">
        <f t="shared" si="43"/>
        <v>1296694.6256249999</v>
      </c>
      <c r="D92" s="8">
        <f t="shared" si="43"/>
        <v>0</v>
      </c>
      <c r="E92" s="8">
        <v>1029.5</v>
      </c>
      <c r="F92" s="8">
        <f t="shared" si="32"/>
        <v>1059870.25</v>
      </c>
      <c r="G92" s="8">
        <v>0</v>
      </c>
      <c r="H92" s="8">
        <f t="shared" si="33"/>
        <v>109.22499999999991</v>
      </c>
      <c r="I92" s="8">
        <f t="shared" si="33"/>
        <v>236824.37562499987</v>
      </c>
      <c r="J92" s="8">
        <f t="shared" si="33"/>
        <v>0</v>
      </c>
      <c r="K92" s="9">
        <v>217120</v>
      </c>
      <c r="L92" s="9">
        <v>245740656.04300001</v>
      </c>
      <c r="M92" s="9">
        <v>12693423</v>
      </c>
      <c r="N92" s="9">
        <f t="shared" si="34"/>
        <v>258434079.04300001</v>
      </c>
      <c r="O92" s="9">
        <f t="shared" si="35"/>
        <v>1190.2822358281135</v>
      </c>
      <c r="P92" s="8">
        <f t="shared" si="36"/>
        <v>61.271526331396387</v>
      </c>
      <c r="Q92" s="8">
        <f t="shared" si="37"/>
        <v>1251.5537621595099</v>
      </c>
      <c r="R92" s="9">
        <f t="shared" si="30"/>
        <v>271737352.84007281</v>
      </c>
      <c r="S92" s="21"/>
      <c r="U92" s="2">
        <v>43800</v>
      </c>
      <c r="V92" s="8">
        <f t="shared" si="38"/>
        <v>978</v>
      </c>
      <c r="W92" s="8">
        <f t="shared" si="39"/>
        <v>956484</v>
      </c>
      <c r="X92" s="8">
        <f t="shared" si="40"/>
        <v>0</v>
      </c>
      <c r="Y92" s="7">
        <v>84</v>
      </c>
      <c r="Z92" s="7">
        <v>0</v>
      </c>
      <c r="AA92" s="7">
        <v>0</v>
      </c>
      <c r="AB92" s="7">
        <v>0</v>
      </c>
      <c r="AC92" s="7">
        <v>0</v>
      </c>
      <c r="AD92" s="7">
        <v>0</v>
      </c>
      <c r="AE92" s="7">
        <v>0</v>
      </c>
      <c r="AF92" s="7">
        <v>0</v>
      </c>
      <c r="AG92" s="7">
        <v>0</v>
      </c>
      <c r="AH92" s="7">
        <v>0</v>
      </c>
      <c r="AI92" s="7">
        <v>0</v>
      </c>
      <c r="AJ92" s="7">
        <v>0</v>
      </c>
      <c r="AK92" s="8">
        <f t="shared" si="31"/>
        <v>1179.0428577700534</v>
      </c>
      <c r="AM92" s="17">
        <v>47</v>
      </c>
      <c r="AN92" s="17">
        <v>907.41209252939495</v>
      </c>
      <c r="AO92" s="17">
        <v>7.1814611082763804</v>
      </c>
      <c r="AP92" s="17">
        <v>0.18090968960762141</v>
      </c>
      <c r="AW92" s="59"/>
      <c r="AX92" s="1">
        <v>47</v>
      </c>
      <c r="AY92" s="7">
        <f t="shared" si="24"/>
        <v>73</v>
      </c>
      <c r="AZ92" s="52">
        <f t="shared" si="20"/>
        <v>0.60395010395010396</v>
      </c>
      <c r="BA92" s="52">
        <f t="shared" si="21"/>
        <v>0.26358490404097262</v>
      </c>
      <c r="BB92" s="43"/>
      <c r="BC92" s="1">
        <v>47</v>
      </c>
      <c r="BD92" s="48">
        <f t="shared" si="22"/>
        <v>7.1814611082763804</v>
      </c>
      <c r="BE92" s="48">
        <f t="shared" si="42"/>
        <v>-28.302461924779095</v>
      </c>
      <c r="BF92" s="48">
        <f t="shared" si="42"/>
        <v>35.446296389369422</v>
      </c>
      <c r="BG92" s="48">
        <f t="shared" si="42"/>
        <v>-62.544583558643922</v>
      </c>
      <c r="BH92" s="48">
        <f t="shared" si="42"/>
        <v>19.975509722566017</v>
      </c>
      <c r="BI92" s="48">
        <f t="shared" si="42"/>
        <v>-3.7761057924045645</v>
      </c>
      <c r="BJ92" s="48">
        <f t="shared" si="42"/>
        <v>-27.671736938490426</v>
      </c>
      <c r="BK92" s="48">
        <f t="shared" si="42"/>
        <v>12.665342332006844</v>
      </c>
      <c r="BL92" s="48">
        <f t="shared" si="42"/>
        <v>-30.390263415576555</v>
      </c>
      <c r="BM92" s="48">
        <f t="shared" si="42"/>
        <v>-39.209478448326877</v>
      </c>
      <c r="BN92" s="48">
        <f t="shared" si="41"/>
        <v>9.9066042383190052</v>
      </c>
      <c r="BO92" s="48">
        <f t="shared" si="41"/>
        <v>-9.0671152373606674</v>
      </c>
      <c r="BP92" s="48">
        <f t="shared" si="41"/>
        <v>-23.737648698742987</v>
      </c>
      <c r="BQ92" s="1">
        <v>47</v>
      </c>
      <c r="BR92" s="9">
        <f t="shared" si="29"/>
        <v>51.573383649683834</v>
      </c>
      <c r="BS92" s="9">
        <f t="shared" si="29"/>
        <v>-203.25302958127062</v>
      </c>
      <c r="BT92" s="9">
        <f t="shared" si="29"/>
        <v>254.55619895268694</v>
      </c>
      <c r="BU92" s="9">
        <f t="shared" si="29"/>
        <v>-449.16149435973443</v>
      </c>
      <c r="BV92" s="9">
        <f t="shared" si="29"/>
        <v>143.45334619060003</v>
      </c>
      <c r="BW92" s="9">
        <f t="shared" si="29"/>
        <v>-27.117956888891104</v>
      </c>
      <c r="BX92" s="9">
        <f t="shared" si="29"/>
        <v>-198.72350262222051</v>
      </c>
      <c r="BY92" s="9">
        <f t="shared" si="29"/>
        <v>90.955663380310341</v>
      </c>
      <c r="BZ92" s="9">
        <f t="shared" si="29"/>
        <v>-218.24649478923371</v>
      </c>
      <c r="CA92" s="9">
        <f t="shared" si="28"/>
        <v>-281.58134455245505</v>
      </c>
      <c r="CB92" s="9">
        <f t="shared" si="28"/>
        <v>71.143893052571059</v>
      </c>
      <c r="CC92" s="9">
        <f t="shared" si="28"/>
        <v>-65.115135441365481</v>
      </c>
      <c r="CD92" s="9">
        <f t="shared" si="28"/>
        <v>-170.47100093194746</v>
      </c>
    </row>
    <row r="93" spans="1:82">
      <c r="A93" s="2">
        <v>43466</v>
      </c>
      <c r="B93" s="8">
        <f t="shared" si="43"/>
        <v>1095.1500000000001</v>
      </c>
      <c r="C93" s="8">
        <f t="shared" si="43"/>
        <v>1199353.5225000002</v>
      </c>
      <c r="D93" s="8">
        <f t="shared" si="43"/>
        <v>0</v>
      </c>
      <c r="E93" s="8">
        <v>1057.5</v>
      </c>
      <c r="F93" s="8">
        <f t="shared" si="32"/>
        <v>1118306.25</v>
      </c>
      <c r="G93" s="8">
        <v>0</v>
      </c>
      <c r="H93" s="8">
        <f t="shared" si="33"/>
        <v>37.650000000000091</v>
      </c>
      <c r="I93" s="8">
        <f t="shared" si="33"/>
        <v>81047.272500000196</v>
      </c>
      <c r="J93" s="8">
        <f t="shared" si="33"/>
        <v>0</v>
      </c>
      <c r="K93" s="9">
        <v>218066</v>
      </c>
      <c r="L93" s="9">
        <v>268411112.00100002</v>
      </c>
      <c r="M93" s="9">
        <v>-744659</v>
      </c>
      <c r="N93" s="9">
        <f t="shared" si="34"/>
        <v>267666453.00100002</v>
      </c>
      <c r="O93" s="9">
        <f t="shared" si="35"/>
        <v>1227.4561508946833</v>
      </c>
      <c r="P93" s="8">
        <f t="shared" si="36"/>
        <v>21.078006867115093</v>
      </c>
      <c r="Q93" s="8">
        <f t="shared" si="37"/>
        <v>1248.5341577617985</v>
      </c>
      <c r="R93" s="9">
        <f t="shared" si="30"/>
        <v>272262849.64648438</v>
      </c>
      <c r="S93" s="21"/>
      <c r="U93" s="2">
        <v>43831</v>
      </c>
      <c r="V93" s="8">
        <f t="shared" si="38"/>
        <v>955.5</v>
      </c>
      <c r="W93" s="8">
        <f t="shared" si="39"/>
        <v>912980.25</v>
      </c>
      <c r="X93" s="8">
        <f t="shared" si="40"/>
        <v>0</v>
      </c>
      <c r="Y93" s="7">
        <v>85</v>
      </c>
      <c r="Z93" s="7">
        <v>1</v>
      </c>
      <c r="AA93" s="7">
        <v>0</v>
      </c>
      <c r="AB93" s="7">
        <v>0</v>
      </c>
      <c r="AC93" s="7">
        <v>0</v>
      </c>
      <c r="AD93" s="7">
        <v>0</v>
      </c>
      <c r="AE93" s="7">
        <v>0</v>
      </c>
      <c r="AF93" s="7">
        <v>0</v>
      </c>
      <c r="AG93" s="7">
        <v>0</v>
      </c>
      <c r="AH93" s="7">
        <v>0</v>
      </c>
      <c r="AI93" s="7">
        <v>0</v>
      </c>
      <c r="AJ93" s="7">
        <v>0</v>
      </c>
      <c r="AK93" s="8">
        <f t="shared" si="31"/>
        <v>1167.2160434350012</v>
      </c>
      <c r="AM93" s="17">
        <v>48</v>
      </c>
      <c r="AN93" s="17">
        <v>1386.4406462726672</v>
      </c>
      <c r="AO93" s="17">
        <v>-41.612648673865806</v>
      </c>
      <c r="AP93" s="17">
        <v>-1.0482729408175944</v>
      </c>
      <c r="AW93" s="59"/>
      <c r="AX93" s="1">
        <v>48</v>
      </c>
      <c r="AY93" s="7">
        <f t="shared" si="24"/>
        <v>16</v>
      </c>
      <c r="AZ93" s="52">
        <f t="shared" si="20"/>
        <v>0.12993762993762994</v>
      </c>
      <c r="BA93" s="52">
        <f t="shared" si="21"/>
        <v>-1.1266860090395716</v>
      </c>
      <c r="BB93" s="43"/>
      <c r="BC93" s="1">
        <v>48</v>
      </c>
      <c r="BD93" s="48">
        <f t="shared" si="22"/>
        <v>-41.612648673865806</v>
      </c>
      <c r="BE93" s="48">
        <f t="shared" si="42"/>
        <v>7.1814611082763804</v>
      </c>
      <c r="BF93" s="48">
        <f t="shared" si="42"/>
        <v>-28.302461924779095</v>
      </c>
      <c r="BG93" s="48">
        <f t="shared" si="42"/>
        <v>35.446296389369422</v>
      </c>
      <c r="BH93" s="48">
        <f t="shared" si="42"/>
        <v>-62.544583558643922</v>
      </c>
      <c r="BI93" s="48">
        <f t="shared" si="42"/>
        <v>19.975509722566017</v>
      </c>
      <c r="BJ93" s="48">
        <f t="shared" si="42"/>
        <v>-3.7761057924045645</v>
      </c>
      <c r="BK93" s="48">
        <f t="shared" si="42"/>
        <v>-27.671736938490426</v>
      </c>
      <c r="BL93" s="48">
        <f t="shared" si="42"/>
        <v>12.665342332006844</v>
      </c>
      <c r="BM93" s="48">
        <f t="shared" si="42"/>
        <v>-30.390263415576555</v>
      </c>
      <c r="BN93" s="48">
        <f t="shared" si="41"/>
        <v>-39.209478448326877</v>
      </c>
      <c r="BO93" s="48">
        <f t="shared" si="41"/>
        <v>9.9066042383190052</v>
      </c>
      <c r="BP93" s="48">
        <f t="shared" si="41"/>
        <v>-9.0671152373606674</v>
      </c>
      <c r="BQ93" s="1">
        <v>48</v>
      </c>
      <c r="BR93" s="9">
        <f t="shared" si="29"/>
        <v>1731.6125296545993</v>
      </c>
      <c r="BS93" s="9">
        <f t="shared" si="29"/>
        <v>-298.83961806373026</v>
      </c>
      <c r="BT93" s="9">
        <f t="shared" si="29"/>
        <v>1177.7404046813078</v>
      </c>
      <c r="BU93" s="9">
        <f t="shared" si="29"/>
        <v>-1475.0142784405468</v>
      </c>
      <c r="BV93" s="9">
        <f t="shared" si="29"/>
        <v>2602.6457820791102</v>
      </c>
      <c r="BW93" s="9">
        <f t="shared" si="29"/>
        <v>-831.23386816652658</v>
      </c>
      <c r="BX93" s="9">
        <f t="shared" si="29"/>
        <v>157.1337636946883</v>
      </c>
      <c r="BY93" s="9">
        <f t="shared" si="29"/>
        <v>1151.4942674170486</v>
      </c>
      <c r="BZ93" s="9">
        <f t="shared" si="29"/>
        <v>-527.0384407960363</v>
      </c>
      <c r="CA93" s="9">
        <f t="shared" si="28"/>
        <v>1264.6193546186362</v>
      </c>
      <c r="CB93" s="9">
        <f t="shared" si="28"/>
        <v>1631.6102513557526</v>
      </c>
      <c r="CC93" s="9">
        <f t="shared" si="28"/>
        <v>-412.24004172019346</v>
      </c>
      <c r="CD93" s="9">
        <f t="shared" si="28"/>
        <v>377.30668085775318</v>
      </c>
    </row>
    <row r="94" spans="1:82">
      <c r="A94" s="2">
        <v>43497</v>
      </c>
      <c r="B94" s="8">
        <f t="shared" si="43"/>
        <v>932.76424999999995</v>
      </c>
      <c r="C94" s="8">
        <f t="shared" si="43"/>
        <v>870049.14607806236</v>
      </c>
      <c r="D94" s="8">
        <f t="shared" si="43"/>
        <v>0</v>
      </c>
      <c r="E94" s="8">
        <v>1224.5</v>
      </c>
      <c r="F94" s="8">
        <f t="shared" si="32"/>
        <v>1499400.25</v>
      </c>
      <c r="G94" s="8">
        <v>0</v>
      </c>
      <c r="H94" s="8">
        <f t="shared" si="33"/>
        <v>-291.73575000000005</v>
      </c>
      <c r="I94" s="8">
        <f t="shared" si="33"/>
        <v>-629351.10392193764</v>
      </c>
      <c r="J94" s="8">
        <f t="shared" si="33"/>
        <v>0</v>
      </c>
      <c r="K94" s="9">
        <v>211896</v>
      </c>
      <c r="L94" s="9">
        <v>248455668.29500005</v>
      </c>
      <c r="M94" s="9">
        <v>-2683367</v>
      </c>
      <c r="N94" s="9">
        <f t="shared" si="34"/>
        <v>245772301.29500005</v>
      </c>
      <c r="O94" s="9">
        <f t="shared" si="35"/>
        <v>1159.8723019547326</v>
      </c>
      <c r="P94" s="8">
        <f t="shared" si="36"/>
        <v>-163.42284223131833</v>
      </c>
      <c r="Q94" s="8">
        <f t="shared" si="37"/>
        <v>996.44945972341429</v>
      </c>
      <c r="R94" s="9">
        <f t="shared" si="30"/>
        <v>211143654.7175526</v>
      </c>
      <c r="S94" s="21"/>
      <c r="U94" s="2">
        <v>43862</v>
      </c>
      <c r="V94" s="8">
        <f t="shared" si="38"/>
        <v>867</v>
      </c>
      <c r="W94" s="8">
        <f t="shared" si="39"/>
        <v>751689</v>
      </c>
      <c r="X94" s="8">
        <f t="shared" si="40"/>
        <v>0</v>
      </c>
      <c r="Y94" s="7">
        <v>86</v>
      </c>
      <c r="Z94" s="7">
        <v>0</v>
      </c>
      <c r="AA94" s="7">
        <v>1</v>
      </c>
      <c r="AB94" s="7">
        <v>0</v>
      </c>
      <c r="AC94" s="7">
        <v>0</v>
      </c>
      <c r="AD94" s="7">
        <v>0</v>
      </c>
      <c r="AE94" s="7">
        <v>0</v>
      </c>
      <c r="AF94" s="7">
        <v>0</v>
      </c>
      <c r="AG94" s="7">
        <v>0</v>
      </c>
      <c r="AH94" s="7">
        <v>0</v>
      </c>
      <c r="AI94" s="7">
        <v>0</v>
      </c>
      <c r="AJ94" s="7">
        <v>0</v>
      </c>
      <c r="AK94" s="8">
        <f t="shared" si="31"/>
        <v>1025.196865279846</v>
      </c>
      <c r="AM94" s="17">
        <v>49</v>
      </c>
      <c r="AN94" s="17">
        <v>1501.1069314150761</v>
      </c>
      <c r="AO94" s="17">
        <v>56.489647146486732</v>
      </c>
      <c r="AP94" s="17">
        <v>1.4230425225776588</v>
      </c>
      <c r="AW94" s="59"/>
      <c r="AX94" s="1">
        <v>49</v>
      </c>
      <c r="AY94" s="7">
        <f t="shared" si="24"/>
        <v>109</v>
      </c>
      <c r="AZ94" s="52">
        <f t="shared" si="20"/>
        <v>0.90332640332640335</v>
      </c>
      <c r="BA94" s="52">
        <f t="shared" si="21"/>
        <v>1.3007407952098116</v>
      </c>
      <c r="BB94" s="43"/>
      <c r="BC94" s="1">
        <v>49</v>
      </c>
      <c r="BD94" s="48">
        <f t="shared" si="22"/>
        <v>56.489647146486732</v>
      </c>
      <c r="BE94" s="48">
        <f t="shared" si="42"/>
        <v>-41.612648673865806</v>
      </c>
      <c r="BF94" s="48">
        <f t="shared" si="42"/>
        <v>7.1814611082763804</v>
      </c>
      <c r="BG94" s="48">
        <f t="shared" si="42"/>
        <v>-28.302461924779095</v>
      </c>
      <c r="BH94" s="48">
        <f t="shared" si="42"/>
        <v>35.446296389369422</v>
      </c>
      <c r="BI94" s="48">
        <f t="shared" si="42"/>
        <v>-62.544583558643922</v>
      </c>
      <c r="BJ94" s="48">
        <f t="shared" si="42"/>
        <v>19.975509722566017</v>
      </c>
      <c r="BK94" s="48">
        <f t="shared" si="42"/>
        <v>-3.7761057924045645</v>
      </c>
      <c r="BL94" s="48">
        <f t="shared" si="42"/>
        <v>-27.671736938490426</v>
      </c>
      <c r="BM94" s="48">
        <f t="shared" si="42"/>
        <v>12.665342332006844</v>
      </c>
      <c r="BN94" s="48">
        <f t="shared" si="41"/>
        <v>-30.390263415576555</v>
      </c>
      <c r="BO94" s="48">
        <f t="shared" si="41"/>
        <v>-39.209478448326877</v>
      </c>
      <c r="BP94" s="48">
        <f t="shared" si="41"/>
        <v>9.9066042383190052</v>
      </c>
      <c r="BQ94" s="1">
        <v>49</v>
      </c>
      <c r="BR94" s="9">
        <f t="shared" si="29"/>
        <v>3191.080234734558</v>
      </c>
      <c r="BS94" s="9">
        <f t="shared" si="29"/>
        <v>-2350.6838404174009</v>
      </c>
      <c r="BT94" s="9">
        <f t="shared" si="29"/>
        <v>405.67820400273973</v>
      </c>
      <c r="BU94" s="9">
        <f t="shared" si="29"/>
        <v>-1598.7960875076517</v>
      </c>
      <c r="BV94" s="9">
        <f t="shared" si="29"/>
        <v>2002.3487756852503</v>
      </c>
      <c r="BW94" s="9">
        <f t="shared" si="29"/>
        <v>-3533.1214561517495</v>
      </c>
      <c r="BX94" s="9">
        <f t="shared" si="29"/>
        <v>1128.4094957989566</v>
      </c>
      <c r="BY94" s="9">
        <f t="shared" si="29"/>
        <v>-213.31088380074726</v>
      </c>
      <c r="BZ94" s="9">
        <f t="shared" si="29"/>
        <v>-1563.1666555857321</v>
      </c>
      <c r="CA94" s="9">
        <f t="shared" si="28"/>
        <v>715.46071932451662</v>
      </c>
      <c r="CB94" s="9">
        <f t="shared" si="28"/>
        <v>-1716.7352570347086</v>
      </c>
      <c r="CC94" s="9">
        <f t="shared" si="28"/>
        <v>-2214.9296023437641</v>
      </c>
      <c r="CD94" s="9">
        <f t="shared" si="28"/>
        <v>559.62057784251965</v>
      </c>
    </row>
    <row r="95" spans="1:82">
      <c r="A95" s="2">
        <v>43525</v>
      </c>
      <c r="B95" s="8">
        <f t="shared" si="43"/>
        <v>767.35</v>
      </c>
      <c r="C95" s="8">
        <f t="shared" si="43"/>
        <v>588826.02250000008</v>
      </c>
      <c r="D95" s="8">
        <f t="shared" si="43"/>
        <v>0</v>
      </c>
      <c r="E95" s="8">
        <v>943.5</v>
      </c>
      <c r="F95" s="8">
        <f t="shared" si="32"/>
        <v>890192.25</v>
      </c>
      <c r="G95" s="8">
        <v>0</v>
      </c>
      <c r="H95" s="8">
        <f t="shared" si="33"/>
        <v>-176.14999999999998</v>
      </c>
      <c r="I95" s="8">
        <f t="shared" si="33"/>
        <v>-301366.22749999992</v>
      </c>
      <c r="J95" s="8">
        <f t="shared" si="33"/>
        <v>0</v>
      </c>
      <c r="K95" s="9">
        <v>222742</v>
      </c>
      <c r="L95" s="9">
        <v>272087270.38</v>
      </c>
      <c r="M95" s="9">
        <v>-20846183</v>
      </c>
      <c r="N95" s="9">
        <f t="shared" si="34"/>
        <v>251241087.38</v>
      </c>
      <c r="O95" s="9">
        <f t="shared" si="35"/>
        <v>1127.9466260516651</v>
      </c>
      <c r="P95" s="8">
        <f t="shared" si="36"/>
        <v>-92.993125850640226</v>
      </c>
      <c r="Q95" s="8">
        <f t="shared" si="37"/>
        <v>1034.953500201025</v>
      </c>
      <c r="R95" s="9">
        <f t="shared" si="30"/>
        <v>230527612.54177672</v>
      </c>
      <c r="S95" s="21"/>
      <c r="U95" s="2">
        <v>43891</v>
      </c>
      <c r="V95" s="8">
        <f t="shared" si="38"/>
        <v>814.5</v>
      </c>
      <c r="W95" s="8">
        <f t="shared" si="39"/>
        <v>663410.25</v>
      </c>
      <c r="X95" s="8">
        <f t="shared" si="40"/>
        <v>0</v>
      </c>
      <c r="Y95" s="7">
        <v>87</v>
      </c>
      <c r="Z95" s="7">
        <v>0</v>
      </c>
      <c r="AA95" s="7">
        <v>0</v>
      </c>
      <c r="AB95" s="7">
        <v>1</v>
      </c>
      <c r="AC95" s="7">
        <v>0</v>
      </c>
      <c r="AD95" s="7">
        <v>0</v>
      </c>
      <c r="AE95" s="7">
        <v>0</v>
      </c>
      <c r="AF95" s="7">
        <v>0</v>
      </c>
      <c r="AG95" s="7">
        <v>0</v>
      </c>
      <c r="AH95" s="7">
        <v>0</v>
      </c>
      <c r="AI95" s="7">
        <v>0</v>
      </c>
      <c r="AJ95" s="7">
        <v>0</v>
      </c>
      <c r="AK95" s="8">
        <f t="shared" si="31"/>
        <v>990.63385084983918</v>
      </c>
      <c r="AM95" s="17">
        <v>50</v>
      </c>
      <c r="AN95" s="17">
        <v>1159.569798928982</v>
      </c>
      <c r="AO95" s="17">
        <v>-14.410714343233849</v>
      </c>
      <c r="AP95" s="17">
        <v>-0.36302332067968929</v>
      </c>
      <c r="AW95" s="59"/>
      <c r="AX95" s="1">
        <v>50</v>
      </c>
      <c r="AY95" s="7">
        <f t="shared" si="24"/>
        <v>40</v>
      </c>
      <c r="AZ95" s="52">
        <f t="shared" si="20"/>
        <v>0.32952182952182951</v>
      </c>
      <c r="BA95" s="52">
        <f t="shared" si="21"/>
        <v>-0.44123392015968882</v>
      </c>
      <c r="BB95" s="43"/>
      <c r="BC95" s="1">
        <v>50</v>
      </c>
      <c r="BD95" s="48">
        <f t="shared" si="22"/>
        <v>-14.410714343233849</v>
      </c>
      <c r="BE95" s="48">
        <f t="shared" si="42"/>
        <v>56.489647146486732</v>
      </c>
      <c r="BF95" s="48">
        <f t="shared" si="42"/>
        <v>-41.612648673865806</v>
      </c>
      <c r="BG95" s="48">
        <f t="shared" si="42"/>
        <v>7.1814611082763804</v>
      </c>
      <c r="BH95" s="48">
        <f t="shared" si="42"/>
        <v>-28.302461924779095</v>
      </c>
      <c r="BI95" s="48">
        <f t="shared" si="42"/>
        <v>35.446296389369422</v>
      </c>
      <c r="BJ95" s="48">
        <f t="shared" si="42"/>
        <v>-62.544583558643922</v>
      </c>
      <c r="BK95" s="48">
        <f t="shared" si="42"/>
        <v>19.975509722566017</v>
      </c>
      <c r="BL95" s="48">
        <f t="shared" si="42"/>
        <v>-3.7761057924045645</v>
      </c>
      <c r="BM95" s="48">
        <f t="shared" si="42"/>
        <v>-27.671736938490426</v>
      </c>
      <c r="BN95" s="48">
        <f t="shared" si="41"/>
        <v>12.665342332006844</v>
      </c>
      <c r="BO95" s="48">
        <f t="shared" si="41"/>
        <v>-30.390263415576555</v>
      </c>
      <c r="BP95" s="48">
        <f t="shared" si="41"/>
        <v>-39.209478448326877</v>
      </c>
      <c r="BQ95" s="1">
        <v>50</v>
      </c>
      <c r="BR95" s="9">
        <f t="shared" si="29"/>
        <v>207.66868788229056</v>
      </c>
      <c r="BS95" s="9">
        <f t="shared" si="29"/>
        <v>-814.05616837810237</v>
      </c>
      <c r="BT95" s="9">
        <f t="shared" si="29"/>
        <v>599.66799310443821</v>
      </c>
      <c r="BU95" s="9">
        <f t="shared" si="29"/>
        <v>-103.48998459841329</v>
      </c>
      <c r="BV95" s="9">
        <f t="shared" si="29"/>
        <v>407.85869400825106</v>
      </c>
      <c r="BW95" s="9">
        <f t="shared" si="29"/>
        <v>-510.80645179280765</v>
      </c>
      <c r="BX95" s="9">
        <f t="shared" si="29"/>
        <v>901.31212738015063</v>
      </c>
      <c r="BY95" s="9">
        <f t="shared" si="29"/>
        <v>-287.86136447239016</v>
      </c>
      <c r="BZ95" s="9">
        <f t="shared" si="29"/>
        <v>54.416381904175886</v>
      </c>
      <c r="CA95" s="9">
        <f t="shared" si="28"/>
        <v>398.76949640170488</v>
      </c>
      <c r="CB95" s="9">
        <f t="shared" si="28"/>
        <v>-182.51663040581758</v>
      </c>
      <c r="CC95" s="9">
        <f t="shared" si="28"/>
        <v>437.94540489751137</v>
      </c>
      <c r="CD95" s="9">
        <f t="shared" si="28"/>
        <v>565.03659346603149</v>
      </c>
    </row>
    <row r="96" spans="1:82">
      <c r="A96" s="2">
        <v>43556</v>
      </c>
      <c r="B96" s="8">
        <f t="shared" si="43"/>
        <v>547.15</v>
      </c>
      <c r="C96" s="8">
        <f t="shared" si="43"/>
        <v>299373.1225</v>
      </c>
      <c r="D96" s="8">
        <f t="shared" si="43"/>
        <v>0.375</v>
      </c>
      <c r="E96" s="8">
        <v>508</v>
      </c>
      <c r="F96" s="8">
        <f t="shared" si="32"/>
        <v>258064</v>
      </c>
      <c r="G96" s="8">
        <v>0</v>
      </c>
      <c r="H96" s="8">
        <f t="shared" si="33"/>
        <v>39.149999999999977</v>
      </c>
      <c r="I96" s="8">
        <f t="shared" si="33"/>
        <v>41309.122499999998</v>
      </c>
      <c r="J96" s="8">
        <f t="shared" si="33"/>
        <v>0.375</v>
      </c>
      <c r="K96" s="9">
        <v>215988</v>
      </c>
      <c r="L96" s="9">
        <v>189252999.23899999</v>
      </c>
      <c r="M96" s="9">
        <v>-23671293</v>
      </c>
      <c r="N96" s="9">
        <f t="shared" si="34"/>
        <v>165581706.23899999</v>
      </c>
      <c r="O96" s="9">
        <f t="shared" si="35"/>
        <v>766.62456358223596</v>
      </c>
      <c r="P96" s="8">
        <f t="shared" si="36"/>
        <v>19.153508219398979</v>
      </c>
      <c r="Q96" s="8">
        <f t="shared" si="37"/>
        <v>785.77807180163495</v>
      </c>
      <c r="R96" s="9">
        <f t="shared" si="30"/>
        <v>169718634.17229152</v>
      </c>
      <c r="S96" s="21"/>
      <c r="U96" s="2">
        <v>43922</v>
      </c>
      <c r="V96" s="8">
        <f t="shared" si="38"/>
        <v>522</v>
      </c>
      <c r="W96" s="8">
        <f t="shared" si="39"/>
        <v>272484</v>
      </c>
      <c r="X96" s="8">
        <f t="shared" si="40"/>
        <v>0</v>
      </c>
      <c r="Y96" s="7">
        <v>88</v>
      </c>
      <c r="Z96" s="7">
        <v>0</v>
      </c>
      <c r="AA96" s="7">
        <v>0</v>
      </c>
      <c r="AB96" s="7">
        <v>0</v>
      </c>
      <c r="AC96" s="7">
        <v>1</v>
      </c>
      <c r="AD96" s="7">
        <v>0</v>
      </c>
      <c r="AE96" s="7">
        <v>0</v>
      </c>
      <c r="AF96" s="7">
        <v>0</v>
      </c>
      <c r="AG96" s="7">
        <v>0</v>
      </c>
      <c r="AH96" s="7">
        <v>0</v>
      </c>
      <c r="AI96" s="7">
        <v>0</v>
      </c>
      <c r="AJ96" s="7">
        <v>0</v>
      </c>
      <c r="AK96" s="8">
        <f t="shared" si="31"/>
        <v>853.48564118124898</v>
      </c>
      <c r="AM96" s="17">
        <v>51</v>
      </c>
      <c r="AN96" s="17">
        <v>1002.3074704611408</v>
      </c>
      <c r="AO96" s="17">
        <v>17.24907749385784</v>
      </c>
      <c r="AP96" s="17">
        <v>0.43452512077734912</v>
      </c>
      <c r="AW96" s="59"/>
      <c r="AX96" s="1">
        <v>51</v>
      </c>
      <c r="AY96" s="7">
        <f t="shared" si="24"/>
        <v>88</v>
      </c>
      <c r="AZ96" s="52">
        <f t="shared" si="20"/>
        <v>0.7286902286902287</v>
      </c>
      <c r="BA96" s="52">
        <f t="shared" si="21"/>
        <v>0.60885652565055048</v>
      </c>
      <c r="BB96" s="43"/>
      <c r="BC96" s="1">
        <v>51</v>
      </c>
      <c r="BD96" s="48">
        <f t="shared" si="22"/>
        <v>17.24907749385784</v>
      </c>
      <c r="BE96" s="48">
        <f t="shared" si="42"/>
        <v>-14.410714343233849</v>
      </c>
      <c r="BF96" s="48">
        <f t="shared" si="42"/>
        <v>56.489647146486732</v>
      </c>
      <c r="BG96" s="48">
        <f t="shared" si="42"/>
        <v>-41.612648673865806</v>
      </c>
      <c r="BH96" s="48">
        <f t="shared" si="42"/>
        <v>7.1814611082763804</v>
      </c>
      <c r="BI96" s="48">
        <f t="shared" si="42"/>
        <v>-28.302461924779095</v>
      </c>
      <c r="BJ96" s="48">
        <f t="shared" si="42"/>
        <v>35.446296389369422</v>
      </c>
      <c r="BK96" s="48">
        <f t="shared" si="42"/>
        <v>-62.544583558643922</v>
      </c>
      <c r="BL96" s="48">
        <f t="shared" si="42"/>
        <v>19.975509722566017</v>
      </c>
      <c r="BM96" s="48">
        <f t="shared" si="42"/>
        <v>-3.7761057924045645</v>
      </c>
      <c r="BN96" s="48">
        <f t="shared" si="41"/>
        <v>-27.671736938490426</v>
      </c>
      <c r="BO96" s="48">
        <f t="shared" si="41"/>
        <v>12.665342332006844</v>
      </c>
      <c r="BP96" s="48">
        <f t="shared" si="41"/>
        <v>-30.390263415576555</v>
      </c>
      <c r="BQ96" s="1">
        <v>51</v>
      </c>
      <c r="BR96" s="9">
        <f t="shared" si="29"/>
        <v>297.53067438910728</v>
      </c>
      <c r="BS96" s="9">
        <f t="shared" si="29"/>
        <v>-248.5715284482898</v>
      </c>
      <c r="BT96" s="9">
        <f t="shared" si="29"/>
        <v>974.3943012304228</v>
      </c>
      <c r="BU96" s="9">
        <f t="shared" si="29"/>
        <v>-717.77980170018782</v>
      </c>
      <c r="BV96" s="9">
        <f t="shared" si="29"/>
        <v>123.87357917578143</v>
      </c>
      <c r="BW96" s="9">
        <f t="shared" si="29"/>
        <v>-488.19135900747369</v>
      </c>
      <c r="BX96" s="9">
        <f t="shared" si="29"/>
        <v>611.41591329047776</v>
      </c>
      <c r="BY96" s="9">
        <f t="shared" si="29"/>
        <v>-1078.8363686241082</v>
      </c>
      <c r="BZ96" s="9">
        <f t="shared" si="29"/>
        <v>344.55911518384573</v>
      </c>
      <c r="CA96" s="9">
        <f t="shared" si="28"/>
        <v>-65.134341438194028</v>
      </c>
      <c r="CB96" s="9">
        <f t="shared" si="28"/>
        <v>-477.31193484166812</v>
      </c>
      <c r="CC96" s="9">
        <f t="shared" si="28"/>
        <v>218.46547137101925</v>
      </c>
      <c r="CD96" s="9">
        <f t="shared" si="28"/>
        <v>-524.20400871403069</v>
      </c>
    </row>
    <row r="97" spans="1:82">
      <c r="A97" s="2">
        <v>43586</v>
      </c>
      <c r="B97" s="8">
        <f t="shared" si="43"/>
        <v>290.02499999999998</v>
      </c>
      <c r="C97" s="8">
        <f t="shared" si="43"/>
        <v>84114.500624999986</v>
      </c>
      <c r="D97" s="8">
        <f t="shared" si="43"/>
        <v>14.95</v>
      </c>
      <c r="E97" s="8">
        <v>187</v>
      </c>
      <c r="F97" s="8">
        <f t="shared" si="32"/>
        <v>34969</v>
      </c>
      <c r="G97" s="8">
        <v>13</v>
      </c>
      <c r="H97" s="8">
        <f t="shared" si="33"/>
        <v>103.02499999999998</v>
      </c>
      <c r="I97" s="8">
        <f t="shared" si="33"/>
        <v>49145.500624999986</v>
      </c>
      <c r="J97" s="8">
        <f t="shared" si="33"/>
        <v>1.9499999999999993</v>
      </c>
      <c r="K97" s="9">
        <v>220080</v>
      </c>
      <c r="L97" s="9">
        <v>159132167.04200003</v>
      </c>
      <c r="M97" s="9">
        <v>-2222282</v>
      </c>
      <c r="N97" s="9">
        <f t="shared" si="34"/>
        <v>156909885.04200003</v>
      </c>
      <c r="O97" s="9">
        <f t="shared" si="35"/>
        <v>712.96748928571435</v>
      </c>
      <c r="P97" s="8">
        <f t="shared" si="36"/>
        <v>46.973665886827732</v>
      </c>
      <c r="Q97" s="8">
        <f t="shared" si="37"/>
        <v>759.94115517254204</v>
      </c>
      <c r="R97" s="9">
        <f t="shared" si="30"/>
        <v>167247849.43037304</v>
      </c>
      <c r="S97" s="21"/>
      <c r="U97" s="2">
        <v>43952</v>
      </c>
      <c r="V97" s="8">
        <f t="shared" si="38"/>
        <v>299.5</v>
      </c>
      <c r="W97" s="8">
        <f t="shared" si="39"/>
        <v>89700.25</v>
      </c>
      <c r="X97" s="8">
        <f t="shared" si="40"/>
        <v>10</v>
      </c>
      <c r="Y97" s="7">
        <v>89</v>
      </c>
      <c r="Z97" s="7">
        <v>0</v>
      </c>
      <c r="AA97" s="7">
        <v>0</v>
      </c>
      <c r="AB97" s="7">
        <v>0</v>
      </c>
      <c r="AC97" s="7">
        <v>0</v>
      </c>
      <c r="AD97" s="7">
        <v>1</v>
      </c>
      <c r="AE97" s="7">
        <v>0</v>
      </c>
      <c r="AF97" s="7">
        <v>0</v>
      </c>
      <c r="AG97" s="7">
        <v>0</v>
      </c>
      <c r="AH97" s="7">
        <v>0</v>
      </c>
      <c r="AI97" s="7">
        <v>0</v>
      </c>
      <c r="AJ97" s="7">
        <v>0</v>
      </c>
      <c r="AK97" s="8">
        <f t="shared" si="31"/>
        <v>725.40863582923112</v>
      </c>
      <c r="AM97" s="17">
        <v>52</v>
      </c>
      <c r="AN97" s="17">
        <v>841.97416263400623</v>
      </c>
      <c r="AO97" s="17">
        <v>-20.696472884176046</v>
      </c>
      <c r="AP97" s="17">
        <v>-0.52136917947432615</v>
      </c>
      <c r="AW97" s="59"/>
      <c r="AX97" s="1">
        <v>52</v>
      </c>
      <c r="AY97" s="7">
        <f t="shared" si="24"/>
        <v>34</v>
      </c>
      <c r="AZ97" s="52">
        <f t="shared" si="20"/>
        <v>0.27962577962577961</v>
      </c>
      <c r="BA97" s="52">
        <f t="shared" si="21"/>
        <v>-0.58395355652530356</v>
      </c>
      <c r="BB97" s="43"/>
      <c r="BC97" s="1">
        <v>52</v>
      </c>
      <c r="BD97" s="48">
        <f t="shared" si="22"/>
        <v>-20.696472884176046</v>
      </c>
      <c r="BE97" s="48">
        <f t="shared" si="42"/>
        <v>17.24907749385784</v>
      </c>
      <c r="BF97" s="48">
        <f t="shared" si="42"/>
        <v>-14.410714343233849</v>
      </c>
      <c r="BG97" s="48">
        <f t="shared" si="42"/>
        <v>56.489647146486732</v>
      </c>
      <c r="BH97" s="48">
        <f t="shared" si="42"/>
        <v>-41.612648673865806</v>
      </c>
      <c r="BI97" s="48">
        <f t="shared" si="42"/>
        <v>7.1814611082763804</v>
      </c>
      <c r="BJ97" s="48">
        <f t="shared" si="42"/>
        <v>-28.302461924779095</v>
      </c>
      <c r="BK97" s="48">
        <f t="shared" si="42"/>
        <v>35.446296389369422</v>
      </c>
      <c r="BL97" s="48">
        <f t="shared" si="42"/>
        <v>-62.544583558643922</v>
      </c>
      <c r="BM97" s="48">
        <f t="shared" si="42"/>
        <v>19.975509722566017</v>
      </c>
      <c r="BN97" s="48">
        <f t="shared" si="41"/>
        <v>-3.7761057924045645</v>
      </c>
      <c r="BO97" s="48">
        <f t="shared" si="41"/>
        <v>-27.671736938490426</v>
      </c>
      <c r="BP97" s="48">
        <f t="shared" si="41"/>
        <v>12.665342332006844</v>
      </c>
      <c r="BQ97" s="1">
        <v>52</v>
      </c>
      <c r="BR97" s="9">
        <f t="shared" si="29"/>
        <v>428.34398984544129</v>
      </c>
      <c r="BS97" s="9">
        <f t="shared" si="29"/>
        <v>-356.99506462867953</v>
      </c>
      <c r="BT97" s="9">
        <f t="shared" si="29"/>
        <v>298.25095864635199</v>
      </c>
      <c r="BU97" s="9">
        <f t="shared" si="29"/>
        <v>-1169.1364504039414</v>
      </c>
      <c r="BV97" s="9">
        <f t="shared" si="29"/>
        <v>861.23505491741832</v>
      </c>
      <c r="BW97" s="9">
        <f t="shared" si="29"/>
        <v>-148.63091509620472</v>
      </c>
      <c r="BX97" s="9">
        <f t="shared" si="29"/>
        <v>585.76113578162369</v>
      </c>
      <c r="BY97" s="9">
        <f t="shared" si="29"/>
        <v>-733.61331206705404</v>
      </c>
      <c r="BZ97" s="9">
        <f t="shared" si="29"/>
        <v>1294.4522776735707</v>
      </c>
      <c r="CA97" s="9">
        <f t="shared" si="28"/>
        <v>-413.42259532068243</v>
      </c>
      <c r="CB97" s="9">
        <f t="shared" si="28"/>
        <v>78.15207114028523</v>
      </c>
      <c r="CC97" s="9">
        <f t="shared" si="28"/>
        <v>572.70735320552785</v>
      </c>
      <c r="CD97" s="9">
        <f t="shared" si="28"/>
        <v>-262.12791414318536</v>
      </c>
    </row>
    <row r="98" spans="1:82">
      <c r="A98" s="2">
        <v>43617</v>
      </c>
      <c r="B98" s="8">
        <f t="shared" si="43"/>
        <v>126.95</v>
      </c>
      <c r="C98" s="8">
        <f t="shared" si="43"/>
        <v>16116.302500000002</v>
      </c>
      <c r="D98" s="8">
        <f t="shared" si="43"/>
        <v>68</v>
      </c>
      <c r="E98" s="8">
        <v>104.5</v>
      </c>
      <c r="F98" s="8">
        <f t="shared" si="32"/>
        <v>10920.25</v>
      </c>
      <c r="G98" s="8">
        <v>79.5</v>
      </c>
      <c r="H98" s="8">
        <f t="shared" si="33"/>
        <v>22.450000000000003</v>
      </c>
      <c r="I98" s="8">
        <f t="shared" si="33"/>
        <v>5196.0525000000016</v>
      </c>
      <c r="J98" s="8">
        <f t="shared" si="33"/>
        <v>-11.5</v>
      </c>
      <c r="K98" s="9">
        <v>217372</v>
      </c>
      <c r="L98" s="9">
        <v>150635688.764</v>
      </c>
      <c r="M98" s="9">
        <v>1855413</v>
      </c>
      <c r="N98" s="9">
        <f t="shared" si="34"/>
        <v>152491101.764</v>
      </c>
      <c r="O98" s="9">
        <f t="shared" si="35"/>
        <v>701.52136321145315</v>
      </c>
      <c r="P98" s="8">
        <f t="shared" si="36"/>
        <v>-0.98003345887927651</v>
      </c>
      <c r="Q98" s="8">
        <f t="shared" si="37"/>
        <v>700.54132975257392</v>
      </c>
      <c r="R98" s="9">
        <f t="shared" si="30"/>
        <v>152278069.93097651</v>
      </c>
      <c r="S98" s="21"/>
      <c r="U98" s="2">
        <v>43983</v>
      </c>
      <c r="V98" s="8">
        <f t="shared" si="38"/>
        <v>145.5</v>
      </c>
      <c r="W98" s="8">
        <f t="shared" si="39"/>
        <v>21170.25</v>
      </c>
      <c r="X98" s="8">
        <f t="shared" si="40"/>
        <v>43</v>
      </c>
      <c r="Y98" s="7">
        <v>90</v>
      </c>
      <c r="Z98" s="7">
        <v>0</v>
      </c>
      <c r="AA98" s="7">
        <v>0</v>
      </c>
      <c r="AB98" s="7">
        <v>0</v>
      </c>
      <c r="AC98" s="7">
        <v>0</v>
      </c>
      <c r="AD98" s="7">
        <v>0</v>
      </c>
      <c r="AE98" s="7">
        <v>1</v>
      </c>
      <c r="AF98" s="7">
        <v>0</v>
      </c>
      <c r="AG98" s="7">
        <v>0</v>
      </c>
      <c r="AH98" s="7">
        <v>0</v>
      </c>
      <c r="AI98" s="7">
        <v>0</v>
      </c>
      <c r="AJ98" s="7">
        <v>0</v>
      </c>
      <c r="AK98" s="8">
        <f t="shared" si="31"/>
        <v>705.14223775991468</v>
      </c>
      <c r="AM98" s="17">
        <v>53</v>
      </c>
      <c r="AN98" s="17">
        <v>761.15837431068644</v>
      </c>
      <c r="AO98" s="17">
        <v>4.128106657991566</v>
      </c>
      <c r="AP98" s="17">
        <v>0.10399199869003428</v>
      </c>
      <c r="AW98" s="59"/>
      <c r="AX98" s="1">
        <v>53</v>
      </c>
      <c r="AY98" s="7">
        <f t="shared" si="24"/>
        <v>67</v>
      </c>
      <c r="AZ98" s="52">
        <f t="shared" si="20"/>
        <v>0.55405405405405406</v>
      </c>
      <c r="BA98" s="52">
        <f t="shared" si="21"/>
        <v>0.13591068064648049</v>
      </c>
      <c r="BB98" s="43"/>
      <c r="BC98" s="1">
        <v>53</v>
      </c>
      <c r="BD98" s="48">
        <f t="shared" si="22"/>
        <v>4.128106657991566</v>
      </c>
      <c r="BE98" s="48">
        <f t="shared" si="42"/>
        <v>-20.696472884176046</v>
      </c>
      <c r="BF98" s="48">
        <f t="shared" si="42"/>
        <v>17.24907749385784</v>
      </c>
      <c r="BG98" s="48">
        <f t="shared" si="42"/>
        <v>-14.410714343233849</v>
      </c>
      <c r="BH98" s="48">
        <f t="shared" si="42"/>
        <v>56.489647146486732</v>
      </c>
      <c r="BI98" s="48">
        <f t="shared" si="42"/>
        <v>-41.612648673865806</v>
      </c>
      <c r="BJ98" s="48">
        <f t="shared" si="42"/>
        <v>7.1814611082763804</v>
      </c>
      <c r="BK98" s="48">
        <f t="shared" si="42"/>
        <v>-28.302461924779095</v>
      </c>
      <c r="BL98" s="48">
        <f t="shared" si="42"/>
        <v>35.446296389369422</v>
      </c>
      <c r="BM98" s="48">
        <f t="shared" si="42"/>
        <v>-62.544583558643922</v>
      </c>
      <c r="BN98" s="48">
        <f t="shared" si="41"/>
        <v>19.975509722566017</v>
      </c>
      <c r="BO98" s="48">
        <f t="shared" si="41"/>
        <v>-3.7761057924045645</v>
      </c>
      <c r="BP98" s="48">
        <f t="shared" si="41"/>
        <v>-27.671736938490426</v>
      </c>
      <c r="BQ98" s="1">
        <v>53</v>
      </c>
      <c r="BR98" s="9">
        <f t="shared" si="29"/>
        <v>17.041264579752923</v>
      </c>
      <c r="BS98" s="9">
        <f t="shared" si="29"/>
        <v>-85.437247510106289</v>
      </c>
      <c r="BT98" s="9">
        <f t="shared" si="29"/>
        <v>71.206031646603464</v>
      </c>
      <c r="BU98" s="9">
        <f t="shared" si="29"/>
        <v>-59.488965826716495</v>
      </c>
      <c r="BV98" s="9">
        <f t="shared" si="29"/>
        <v>233.1952884929961</v>
      </c>
      <c r="BW98" s="9">
        <f t="shared" si="29"/>
        <v>-171.78145204724311</v>
      </c>
      <c r="BX98" s="9">
        <f t="shared" si="29"/>
        <v>29.645837415181337</v>
      </c>
      <c r="BY98" s="9">
        <f t="shared" si="29"/>
        <v>-116.83558150922936</v>
      </c>
      <c r="BZ98" s="9">
        <f t="shared" si="29"/>
        <v>146.32609212609177</v>
      </c>
      <c r="CA98" s="9">
        <f t="shared" si="28"/>
        <v>-258.1907118097381</v>
      </c>
      <c r="CB98" s="9">
        <f t="shared" si="28"/>
        <v>82.46103468249602</v>
      </c>
      <c r="CC98" s="9">
        <f t="shared" si="28"/>
        <v>-15.588167462905858</v>
      </c>
      <c r="CD98" s="9">
        <f t="shared" si="28"/>
        <v>-114.23188149396957</v>
      </c>
    </row>
    <row r="99" spans="1:82">
      <c r="A99" s="2">
        <v>43647</v>
      </c>
      <c r="B99" s="8">
        <f t="shared" si="43"/>
        <v>14.1</v>
      </c>
      <c r="C99" s="8">
        <f t="shared" si="43"/>
        <v>198.81</v>
      </c>
      <c r="D99" s="8">
        <f t="shared" si="43"/>
        <v>240.05</v>
      </c>
      <c r="E99" s="8">
        <v>9.5</v>
      </c>
      <c r="F99" s="8">
        <f t="shared" si="32"/>
        <v>90.25</v>
      </c>
      <c r="G99" s="8">
        <v>136</v>
      </c>
      <c r="H99" s="8">
        <f t="shared" si="33"/>
        <v>4.5999999999999996</v>
      </c>
      <c r="I99" s="8">
        <f t="shared" si="33"/>
        <v>108.56</v>
      </c>
      <c r="J99" s="8">
        <f t="shared" si="33"/>
        <v>104.05000000000001</v>
      </c>
      <c r="K99" s="9">
        <v>217866</v>
      </c>
      <c r="L99" s="9">
        <v>167009366.71799999</v>
      </c>
      <c r="M99" s="9">
        <v>12095334</v>
      </c>
      <c r="N99" s="9">
        <f t="shared" si="34"/>
        <v>179104700.71799999</v>
      </c>
      <c r="O99" s="9">
        <f t="shared" si="35"/>
        <v>822.0865151882349</v>
      </c>
      <c r="P99" s="8">
        <f t="shared" si="36"/>
        <v>96.256251408012574</v>
      </c>
      <c r="Q99" s="8">
        <f t="shared" si="37"/>
        <v>918.34276659624743</v>
      </c>
      <c r="R99" s="9">
        <f t="shared" si="30"/>
        <v>200075665.18725803</v>
      </c>
      <c r="S99" s="21"/>
      <c r="U99" s="2">
        <v>44013</v>
      </c>
      <c r="V99" s="8">
        <f t="shared" si="38"/>
        <v>22.5</v>
      </c>
      <c r="W99" s="8">
        <f t="shared" si="39"/>
        <v>506.25</v>
      </c>
      <c r="X99" s="8">
        <f t="shared" si="40"/>
        <v>193</v>
      </c>
      <c r="Y99" s="7">
        <v>91</v>
      </c>
      <c r="Z99" s="7">
        <v>0</v>
      </c>
      <c r="AA99" s="7">
        <v>0</v>
      </c>
      <c r="AB99" s="7">
        <v>0</v>
      </c>
      <c r="AC99" s="7">
        <v>0</v>
      </c>
      <c r="AD99" s="7">
        <v>0</v>
      </c>
      <c r="AE99" s="7">
        <v>0</v>
      </c>
      <c r="AF99" s="7">
        <v>1</v>
      </c>
      <c r="AG99" s="7">
        <v>0</v>
      </c>
      <c r="AH99" s="7">
        <v>0</v>
      </c>
      <c r="AI99" s="7">
        <v>0</v>
      </c>
      <c r="AJ99" s="7">
        <v>0</v>
      </c>
      <c r="AK99" s="8">
        <f t="shared" si="31"/>
        <v>861.10925860869679</v>
      </c>
      <c r="AM99" s="17">
        <v>54</v>
      </c>
      <c r="AN99" s="17">
        <v>701.7080589281511</v>
      </c>
      <c r="AO99" s="17">
        <v>2.372495953380735</v>
      </c>
      <c r="AP99" s="17">
        <v>5.9766042042168843E-2</v>
      </c>
      <c r="AW99" s="59"/>
      <c r="AX99" s="1">
        <v>54</v>
      </c>
      <c r="AY99" s="7">
        <f t="shared" si="24"/>
        <v>66</v>
      </c>
      <c r="AZ99" s="52">
        <f t="shared" si="20"/>
        <v>0.54573804573804574</v>
      </c>
      <c r="BA99" s="52">
        <f t="shared" si="21"/>
        <v>0.11490060124967313</v>
      </c>
      <c r="BB99" s="43"/>
      <c r="BC99" s="1">
        <v>54</v>
      </c>
      <c r="BD99" s="48">
        <f t="shared" si="22"/>
        <v>2.372495953380735</v>
      </c>
      <c r="BE99" s="48">
        <f t="shared" si="42"/>
        <v>4.128106657991566</v>
      </c>
      <c r="BF99" s="48">
        <f t="shared" si="42"/>
        <v>-20.696472884176046</v>
      </c>
      <c r="BG99" s="48">
        <f t="shared" si="42"/>
        <v>17.24907749385784</v>
      </c>
      <c r="BH99" s="48">
        <f t="shared" si="42"/>
        <v>-14.410714343233849</v>
      </c>
      <c r="BI99" s="48">
        <f t="shared" si="42"/>
        <v>56.489647146486732</v>
      </c>
      <c r="BJ99" s="48">
        <f t="shared" si="42"/>
        <v>-41.612648673865806</v>
      </c>
      <c r="BK99" s="48">
        <f t="shared" si="42"/>
        <v>7.1814611082763804</v>
      </c>
      <c r="BL99" s="48">
        <f t="shared" si="42"/>
        <v>-28.302461924779095</v>
      </c>
      <c r="BM99" s="48">
        <f t="shared" si="42"/>
        <v>35.446296389369422</v>
      </c>
      <c r="BN99" s="48">
        <f t="shared" si="41"/>
        <v>-62.544583558643922</v>
      </c>
      <c r="BO99" s="48">
        <f t="shared" si="41"/>
        <v>19.975509722566017</v>
      </c>
      <c r="BP99" s="48">
        <f t="shared" si="41"/>
        <v>-3.7761057924045645</v>
      </c>
      <c r="BQ99" s="1">
        <v>54</v>
      </c>
      <c r="BR99" s="9">
        <f t="shared" si="29"/>
        <v>5.6287370488071771</v>
      </c>
      <c r="BS99" s="9">
        <f t="shared" si="29"/>
        <v>9.7939163412079822</v>
      </c>
      <c r="BT99" s="9">
        <f t="shared" si="29"/>
        <v>-49.102298166958747</v>
      </c>
      <c r="BU99" s="9">
        <f t="shared" si="29"/>
        <v>40.923366553725181</v>
      </c>
      <c r="BV99" s="9">
        <f t="shared" si="29"/>
        <v>-34.189361464646026</v>
      </c>
      <c r="BW99" s="9">
        <f t="shared" si="29"/>
        <v>134.02145926293562</v>
      </c>
      <c r="BX99" s="9">
        <f t="shared" si="29"/>
        <v>-98.72584058819433</v>
      </c>
      <c r="BY99" s="9">
        <f t="shared" si="29"/>
        <v>17.037987418745256</v>
      </c>
      <c r="BZ99" s="9">
        <f t="shared" si="29"/>
        <v>-67.147476387246442</v>
      </c>
      <c r="CA99" s="9">
        <f t="shared" si="28"/>
        <v>84.09619474610686</v>
      </c>
      <c r="CB99" s="9">
        <f t="shared" si="28"/>
        <v>-148.386771398756</v>
      </c>
      <c r="CC99" s="9">
        <f t="shared" si="28"/>
        <v>47.391815983501701</v>
      </c>
      <c r="CD99" s="9">
        <f t="shared" si="28"/>
        <v>-8.9587957120171513</v>
      </c>
    </row>
    <row r="100" spans="1:82">
      <c r="A100" s="2">
        <v>43678</v>
      </c>
      <c r="B100" s="8">
        <f t="shared" si="43"/>
        <v>19.350000000000001</v>
      </c>
      <c r="C100" s="8">
        <f t="shared" si="43"/>
        <v>374.42250000000007</v>
      </c>
      <c r="D100" s="8">
        <f t="shared" si="43"/>
        <v>204.95</v>
      </c>
      <c r="E100" s="8">
        <v>3.5</v>
      </c>
      <c r="F100" s="8">
        <f t="shared" si="32"/>
        <v>12.25</v>
      </c>
      <c r="G100" s="8">
        <v>201</v>
      </c>
      <c r="H100" s="8">
        <f t="shared" si="33"/>
        <v>15.850000000000001</v>
      </c>
      <c r="I100" s="8">
        <f t="shared" si="33"/>
        <v>362.17250000000007</v>
      </c>
      <c r="J100" s="8">
        <f t="shared" si="33"/>
        <v>3.9499999999999886</v>
      </c>
      <c r="K100" s="9">
        <v>218561</v>
      </c>
      <c r="L100" s="9">
        <v>182841332.86199999</v>
      </c>
      <c r="M100" s="9">
        <v>7754773</v>
      </c>
      <c r="N100" s="9">
        <f t="shared" si="34"/>
        <v>190596105.86199999</v>
      </c>
      <c r="O100" s="9">
        <f t="shared" si="35"/>
        <v>872.04993508448433</v>
      </c>
      <c r="P100" s="8">
        <f t="shared" si="36"/>
        <v>10.017687303731178</v>
      </c>
      <c r="Q100" s="8">
        <f t="shared" si="37"/>
        <v>882.06762238821545</v>
      </c>
      <c r="R100" s="9">
        <f t="shared" si="30"/>
        <v>192785581.61679077</v>
      </c>
      <c r="S100" s="21"/>
      <c r="U100" s="2">
        <v>44044</v>
      </c>
      <c r="V100" s="8">
        <f t="shared" si="38"/>
        <v>11.5</v>
      </c>
      <c r="W100" s="8">
        <f t="shared" si="39"/>
        <v>132.25</v>
      </c>
      <c r="X100" s="8">
        <f t="shared" si="40"/>
        <v>216</v>
      </c>
      <c r="Y100" s="7">
        <v>92</v>
      </c>
      <c r="Z100" s="7">
        <v>0</v>
      </c>
      <c r="AA100" s="7">
        <v>0</v>
      </c>
      <c r="AB100" s="7">
        <v>0</v>
      </c>
      <c r="AC100" s="7">
        <v>0</v>
      </c>
      <c r="AD100" s="7">
        <v>0</v>
      </c>
      <c r="AE100" s="7">
        <v>0</v>
      </c>
      <c r="AF100" s="7">
        <v>0</v>
      </c>
      <c r="AG100" s="7">
        <v>0</v>
      </c>
      <c r="AH100" s="7">
        <v>0</v>
      </c>
      <c r="AI100" s="7">
        <v>0</v>
      </c>
      <c r="AJ100" s="7">
        <v>0</v>
      </c>
      <c r="AK100" s="8">
        <f t="shared" si="31"/>
        <v>931.04833545067663</v>
      </c>
      <c r="AM100" s="17">
        <v>55</v>
      </c>
      <c r="AN100" s="17">
        <v>949.67294536821055</v>
      </c>
      <c r="AO100" s="17">
        <v>-23.889983554345463</v>
      </c>
      <c r="AP100" s="17">
        <v>-0.60181757505682876</v>
      </c>
      <c r="AW100" s="59"/>
      <c r="AX100" s="1">
        <v>55</v>
      </c>
      <c r="AY100" s="7">
        <f t="shared" si="24"/>
        <v>32</v>
      </c>
      <c r="AZ100" s="52">
        <f t="shared" si="20"/>
        <v>0.26299376299376298</v>
      </c>
      <c r="BA100" s="52">
        <f t="shared" si="21"/>
        <v>-0.63414296405799342</v>
      </c>
      <c r="BB100" s="43"/>
      <c r="BC100" s="1">
        <v>55</v>
      </c>
      <c r="BD100" s="48">
        <f t="shared" si="22"/>
        <v>-23.889983554345463</v>
      </c>
      <c r="BE100" s="48">
        <f t="shared" si="42"/>
        <v>2.372495953380735</v>
      </c>
      <c r="BF100" s="48">
        <f t="shared" si="42"/>
        <v>4.128106657991566</v>
      </c>
      <c r="BG100" s="48">
        <f t="shared" si="42"/>
        <v>-20.696472884176046</v>
      </c>
      <c r="BH100" s="48">
        <f t="shared" si="42"/>
        <v>17.24907749385784</v>
      </c>
      <c r="BI100" s="48">
        <f t="shared" si="42"/>
        <v>-14.410714343233849</v>
      </c>
      <c r="BJ100" s="48">
        <f t="shared" si="42"/>
        <v>56.489647146486732</v>
      </c>
      <c r="BK100" s="48">
        <f t="shared" si="42"/>
        <v>-41.612648673865806</v>
      </c>
      <c r="BL100" s="48">
        <f t="shared" si="42"/>
        <v>7.1814611082763804</v>
      </c>
      <c r="BM100" s="48">
        <f t="shared" si="42"/>
        <v>-28.302461924779095</v>
      </c>
      <c r="BN100" s="48">
        <f t="shared" si="41"/>
        <v>35.446296389369422</v>
      </c>
      <c r="BO100" s="48">
        <f t="shared" si="41"/>
        <v>-62.544583558643922</v>
      </c>
      <c r="BP100" s="48">
        <f t="shared" si="41"/>
        <v>19.975509722566017</v>
      </c>
      <c r="BQ100" s="1">
        <v>55</v>
      </c>
      <c r="BR100" s="9">
        <f t="shared" si="29"/>
        <v>570.7313142269046</v>
      </c>
      <c r="BS100" s="9">
        <f t="shared" si="29"/>
        <v>-56.678889309013357</v>
      </c>
      <c r="BT100" s="9">
        <f t="shared" si="29"/>
        <v>-98.620400169999243</v>
      </c>
      <c r="BU100" s="9">
        <f t="shared" ref="BU100:CD139" si="44">($BD100-$BR$173)*(BG100-$BR$173)</f>
        <v>494.43839683593001</v>
      </c>
      <c r="BV100" s="9">
        <f t="shared" si="44"/>
        <v>-412.08017765589312</v>
      </c>
      <c r="BW100" s="9">
        <f t="shared" si="44"/>
        <v>344.27172866623329</v>
      </c>
      <c r="BX100" s="9">
        <f t="shared" si="44"/>
        <v>-1349.5367413203517</v>
      </c>
      <c r="BY100" s="9">
        <f t="shared" si="44"/>
        <v>994.12549247142044</v>
      </c>
      <c r="BZ100" s="9">
        <f t="shared" si="44"/>
        <v>-171.5649877728915</v>
      </c>
      <c r="CA100" s="9">
        <f t="shared" si="28"/>
        <v>676.14534993046993</v>
      </c>
      <c r="CB100" s="9">
        <f t="shared" si="28"/>
        <v>-846.81143780449247</v>
      </c>
      <c r="CC100" s="9">
        <f t="shared" si="28"/>
        <v>1494.1890726294032</v>
      </c>
      <c r="CD100" s="9">
        <f t="shared" si="28"/>
        <v>-477.21459876176937</v>
      </c>
    </row>
    <row r="101" spans="1:82">
      <c r="A101" s="2">
        <v>43709</v>
      </c>
      <c r="B101" s="8">
        <f t="shared" si="43"/>
        <v>152.32499999999999</v>
      </c>
      <c r="C101" s="8">
        <f t="shared" si="43"/>
        <v>23202.905624999996</v>
      </c>
      <c r="D101" s="8">
        <f t="shared" si="43"/>
        <v>43.875</v>
      </c>
      <c r="E101" s="8">
        <v>213</v>
      </c>
      <c r="F101" s="8">
        <f t="shared" si="32"/>
        <v>45369</v>
      </c>
      <c r="G101" s="8">
        <v>35.5</v>
      </c>
      <c r="H101" s="8">
        <f t="shared" si="33"/>
        <v>-60.675000000000011</v>
      </c>
      <c r="I101" s="8">
        <f t="shared" si="33"/>
        <v>-22166.094375000004</v>
      </c>
      <c r="J101" s="8">
        <f t="shared" si="33"/>
        <v>8.375</v>
      </c>
      <c r="K101" s="9">
        <v>212449</v>
      </c>
      <c r="L101" s="9">
        <v>175502474.74200001</v>
      </c>
      <c r="M101" s="9">
        <v>-21671300</v>
      </c>
      <c r="N101" s="9">
        <f t="shared" si="34"/>
        <v>153831174.74200001</v>
      </c>
      <c r="O101" s="9">
        <f t="shared" si="35"/>
        <v>724.0851909964274</v>
      </c>
      <c r="P101" s="8">
        <f t="shared" si="36"/>
        <v>-18.535606641980369</v>
      </c>
      <c r="Q101" s="8">
        <f t="shared" si="37"/>
        <v>705.54958435444701</v>
      </c>
      <c r="R101" s="9">
        <f t="shared" si="30"/>
        <v>149893303.6465179</v>
      </c>
      <c r="S101" s="21"/>
      <c r="U101" s="2">
        <v>44075</v>
      </c>
      <c r="V101" s="8">
        <f t="shared" si="38"/>
        <v>90.5</v>
      </c>
      <c r="W101" s="8">
        <f t="shared" si="39"/>
        <v>8190.25</v>
      </c>
      <c r="X101" s="8">
        <f t="shared" si="40"/>
        <v>62</v>
      </c>
      <c r="Y101" s="7">
        <v>93</v>
      </c>
      <c r="Z101" s="7">
        <v>0</v>
      </c>
      <c r="AA101" s="7">
        <v>0</v>
      </c>
      <c r="AB101" s="7">
        <v>0</v>
      </c>
      <c r="AC101" s="7">
        <v>0</v>
      </c>
      <c r="AD101" s="7">
        <v>0</v>
      </c>
      <c r="AE101" s="7">
        <v>0</v>
      </c>
      <c r="AF101" s="7">
        <v>0</v>
      </c>
      <c r="AG101" s="7">
        <v>1</v>
      </c>
      <c r="AH101" s="7">
        <v>0</v>
      </c>
      <c r="AI101" s="7">
        <v>0</v>
      </c>
      <c r="AJ101" s="7">
        <v>0</v>
      </c>
      <c r="AK101" s="8">
        <f t="shared" si="31"/>
        <v>761.15430799437343</v>
      </c>
      <c r="AM101" s="17">
        <v>56</v>
      </c>
      <c r="AN101" s="17">
        <v>981.38396529174167</v>
      </c>
      <c r="AO101" s="17">
        <v>-10.752988647405914</v>
      </c>
      <c r="AP101" s="17">
        <v>-0.27088078724182857</v>
      </c>
      <c r="AW101" s="59"/>
      <c r="AX101" s="1">
        <v>56</v>
      </c>
      <c r="AY101" s="7">
        <f t="shared" si="24"/>
        <v>47</v>
      </c>
      <c r="AZ101" s="52">
        <f t="shared" si="20"/>
        <v>0.38773388773388773</v>
      </c>
      <c r="BA101" s="52">
        <f t="shared" si="21"/>
        <v>-0.28523021200384785</v>
      </c>
      <c r="BB101" s="43"/>
      <c r="BC101" s="1">
        <v>56</v>
      </c>
      <c r="BD101" s="48">
        <f t="shared" si="22"/>
        <v>-10.752988647405914</v>
      </c>
      <c r="BE101" s="48">
        <f t="shared" si="42"/>
        <v>-23.889983554345463</v>
      </c>
      <c r="BF101" s="48">
        <f t="shared" si="42"/>
        <v>2.372495953380735</v>
      </c>
      <c r="BG101" s="48">
        <f t="shared" si="42"/>
        <v>4.128106657991566</v>
      </c>
      <c r="BH101" s="48">
        <f t="shared" si="42"/>
        <v>-20.696472884176046</v>
      </c>
      <c r="BI101" s="48">
        <f t="shared" si="42"/>
        <v>17.24907749385784</v>
      </c>
      <c r="BJ101" s="48">
        <f t="shared" si="42"/>
        <v>-14.410714343233849</v>
      </c>
      <c r="BK101" s="48">
        <f t="shared" si="42"/>
        <v>56.489647146486732</v>
      </c>
      <c r="BL101" s="48">
        <f t="shared" si="42"/>
        <v>-41.612648673865806</v>
      </c>
      <c r="BM101" s="48">
        <f t="shared" si="42"/>
        <v>7.1814611082763804</v>
      </c>
      <c r="BN101" s="48">
        <f t="shared" si="41"/>
        <v>-28.302461924779095</v>
      </c>
      <c r="BO101" s="48">
        <f t="shared" si="41"/>
        <v>35.446296389369422</v>
      </c>
      <c r="BP101" s="48">
        <f t="shared" si="41"/>
        <v>-62.544583558643922</v>
      </c>
      <c r="BQ101" s="1">
        <v>56</v>
      </c>
      <c r="BR101" s="9">
        <f t="shared" ref="BR101:CC151" si="45">($BD101-$BR$173)*(BD101-$BR$173)</f>
        <v>115.62676485124402</v>
      </c>
      <c r="BS101" s="9">
        <f t="shared" si="45"/>
        <v>256.88872194659649</v>
      </c>
      <c r="BT101" s="9">
        <f t="shared" si="45"/>
        <v>-25.511422052718125</v>
      </c>
      <c r="BU101" s="9">
        <f t="shared" si="44"/>
        <v>-44.38948402866297</v>
      </c>
      <c r="BV101" s="9">
        <f t="shared" si="44"/>
        <v>222.54893796489458</v>
      </c>
      <c r="BW101" s="9">
        <f t="shared" si="44"/>
        <v>-185.47913446967925</v>
      </c>
      <c r="BX101" s="9">
        <f t="shared" si="44"/>
        <v>154.9582477338073</v>
      </c>
      <c r="BY101" s="9">
        <f t="shared" si="44"/>
        <v>-607.43253446214533</v>
      </c>
      <c r="BZ101" s="9">
        <f t="shared" si="44"/>
        <v>447.46033877857843</v>
      </c>
      <c r="CA101" s="9">
        <f t="shared" si="28"/>
        <v>-77.222169769082413</v>
      </c>
      <c r="CB101" s="9">
        <f t="shared" si="28"/>
        <v>304.3360517707942</v>
      </c>
      <c r="CC101" s="9">
        <f t="shared" si="28"/>
        <v>-381.15362266747871</v>
      </c>
      <c r="CD101" s="9">
        <f t="shared" si="28"/>
        <v>672.54119696284079</v>
      </c>
    </row>
    <row r="102" spans="1:82">
      <c r="A102" s="2">
        <v>43739</v>
      </c>
      <c r="B102" s="8">
        <f t="shared" ref="B102:D117" si="46">B90</f>
        <v>510.4</v>
      </c>
      <c r="C102" s="8">
        <f t="shared" si="46"/>
        <v>260508.15999999997</v>
      </c>
      <c r="D102" s="8">
        <f t="shared" si="46"/>
        <v>0.65</v>
      </c>
      <c r="E102" s="8">
        <v>706</v>
      </c>
      <c r="F102" s="8">
        <f t="shared" si="32"/>
        <v>498436</v>
      </c>
      <c r="G102" s="8">
        <v>0</v>
      </c>
      <c r="H102" s="8">
        <f t="shared" si="33"/>
        <v>-195.60000000000002</v>
      </c>
      <c r="I102" s="8">
        <f t="shared" si="33"/>
        <v>-237927.84000000003</v>
      </c>
      <c r="J102" s="8">
        <f t="shared" si="33"/>
        <v>0.65</v>
      </c>
      <c r="K102" s="9">
        <v>225194</v>
      </c>
      <c r="L102" s="9">
        <v>166989532.697</v>
      </c>
      <c r="M102" s="9">
        <v>21863253</v>
      </c>
      <c r="N102" s="9">
        <f t="shared" si="34"/>
        <v>188852785.697</v>
      </c>
      <c r="O102" s="9">
        <f t="shared" si="35"/>
        <v>838.62263513681535</v>
      </c>
      <c r="P102" s="8">
        <f t="shared" si="36"/>
        <v>-95.683763440914561</v>
      </c>
      <c r="Q102" s="8">
        <f t="shared" si="37"/>
        <v>742.93887169590084</v>
      </c>
      <c r="R102" s="9">
        <f t="shared" si="30"/>
        <v>167305376.27268669</v>
      </c>
      <c r="S102" s="21"/>
      <c r="U102" s="2">
        <v>44105</v>
      </c>
      <c r="V102" s="8">
        <f t="shared" si="38"/>
        <v>530</v>
      </c>
      <c r="W102" s="8">
        <f t="shared" si="39"/>
        <v>280900</v>
      </c>
      <c r="X102" s="8">
        <f t="shared" si="40"/>
        <v>2.5</v>
      </c>
      <c r="Y102" s="7">
        <v>94</v>
      </c>
      <c r="Z102" s="7">
        <v>0</v>
      </c>
      <c r="AA102" s="7">
        <v>0</v>
      </c>
      <c r="AB102" s="7">
        <v>0</v>
      </c>
      <c r="AC102" s="7">
        <v>0</v>
      </c>
      <c r="AD102" s="7">
        <v>0</v>
      </c>
      <c r="AE102" s="7">
        <v>0</v>
      </c>
      <c r="AF102" s="7">
        <v>0</v>
      </c>
      <c r="AG102" s="7">
        <v>0</v>
      </c>
      <c r="AH102" s="7">
        <v>1</v>
      </c>
      <c r="AI102" s="7">
        <v>0</v>
      </c>
      <c r="AJ102" s="7">
        <v>0</v>
      </c>
      <c r="AK102" s="8">
        <f t="shared" si="31"/>
        <v>782.64835106871874</v>
      </c>
      <c r="AM102" s="17">
        <v>57</v>
      </c>
      <c r="AN102" s="17">
        <v>767.21854747887937</v>
      </c>
      <c r="AO102" s="17">
        <v>-8.1578591894540295</v>
      </c>
      <c r="AP102" s="17">
        <v>-0.20550633799658982</v>
      </c>
      <c r="AW102" s="59"/>
      <c r="AX102" s="1">
        <v>57</v>
      </c>
      <c r="AY102" s="7">
        <f t="shared" si="24"/>
        <v>52</v>
      </c>
      <c r="AZ102" s="52">
        <f t="shared" si="20"/>
        <v>0.42931392931392931</v>
      </c>
      <c r="BA102" s="52">
        <f t="shared" si="21"/>
        <v>-0.17812111651651327</v>
      </c>
      <c r="BB102" s="43"/>
      <c r="BC102" s="1">
        <v>57</v>
      </c>
      <c r="BD102" s="48">
        <f t="shared" si="22"/>
        <v>-8.1578591894540295</v>
      </c>
      <c r="BE102" s="48">
        <f t="shared" si="42"/>
        <v>-10.752988647405914</v>
      </c>
      <c r="BF102" s="48">
        <f t="shared" si="42"/>
        <v>-23.889983554345463</v>
      </c>
      <c r="BG102" s="48">
        <f t="shared" si="42"/>
        <v>2.372495953380735</v>
      </c>
      <c r="BH102" s="48">
        <f t="shared" si="42"/>
        <v>4.128106657991566</v>
      </c>
      <c r="BI102" s="48">
        <f t="shared" si="42"/>
        <v>-20.696472884176046</v>
      </c>
      <c r="BJ102" s="48">
        <f t="shared" si="42"/>
        <v>17.24907749385784</v>
      </c>
      <c r="BK102" s="48">
        <f t="shared" si="42"/>
        <v>-14.410714343233849</v>
      </c>
      <c r="BL102" s="48">
        <f t="shared" si="42"/>
        <v>56.489647146486732</v>
      </c>
      <c r="BM102" s="48">
        <f t="shared" si="42"/>
        <v>-41.612648673865806</v>
      </c>
      <c r="BN102" s="48">
        <f t="shared" si="41"/>
        <v>7.1814611082763804</v>
      </c>
      <c r="BO102" s="48">
        <f t="shared" si="41"/>
        <v>-28.302461924779095</v>
      </c>
      <c r="BP102" s="48">
        <f t="shared" si="41"/>
        <v>35.446296389369422</v>
      </c>
      <c r="BQ102" s="1">
        <v>57</v>
      </c>
      <c r="BR102" s="9">
        <f t="shared" si="45"/>
        <v>66.550666554962248</v>
      </c>
      <c r="BS102" s="9">
        <f t="shared" si="45"/>
        <v>87.721367251338322</v>
      </c>
      <c r="BT102" s="9">
        <f t="shared" si="45"/>
        <v>194.89112187472807</v>
      </c>
      <c r="BU102" s="9">
        <f t="shared" si="44"/>
        <v>-19.354487915228567</v>
      </c>
      <c r="BV102" s="9">
        <f t="shared" si="44"/>
        <v>-33.676512834942187</v>
      </c>
      <c r="BW102" s="9">
        <f t="shared" si="44"/>
        <v>168.83891150746649</v>
      </c>
      <c r="BX102" s="9">
        <f t="shared" si="44"/>
        <v>-140.71554534287435</v>
      </c>
      <c r="BY102" s="9">
        <f t="shared" si="44"/>
        <v>117.56057843155098</v>
      </c>
      <c r="BZ102" s="9">
        <f t="shared" si="44"/>
        <v>-460.83458708299037</v>
      </c>
      <c r="CA102" s="9">
        <f t="shared" si="28"/>
        <v>339.47012838162641</v>
      </c>
      <c r="CB102" s="9">
        <f t="shared" si="28"/>
        <v>-58.585348495859023</v>
      </c>
      <c r="CC102" s="9">
        <f t="shared" si="28"/>
        <v>230.88749909723796</v>
      </c>
      <c r="CD102" s="9">
        <f t="shared" si="28"/>
        <v>-289.16589473213304</v>
      </c>
    </row>
    <row r="103" spans="1:82">
      <c r="A103" s="2">
        <v>43770</v>
      </c>
      <c r="B103" s="8">
        <f t="shared" si="46"/>
        <v>874.97500000000002</v>
      </c>
      <c r="C103" s="8">
        <f t="shared" si="46"/>
        <v>765581.25062499999</v>
      </c>
      <c r="D103" s="8">
        <f t="shared" si="46"/>
        <v>0</v>
      </c>
      <c r="E103" s="8">
        <v>882</v>
      </c>
      <c r="F103" s="8">
        <f t="shared" si="32"/>
        <v>777924</v>
      </c>
      <c r="G103" s="8">
        <v>0</v>
      </c>
      <c r="H103" s="8">
        <f t="shared" si="33"/>
        <v>-7.0249999999999773</v>
      </c>
      <c r="I103" s="8">
        <f t="shared" si="33"/>
        <v>-12342.749375000014</v>
      </c>
      <c r="J103" s="8">
        <f t="shared" si="33"/>
        <v>0</v>
      </c>
      <c r="K103" s="9">
        <v>219426</v>
      </c>
      <c r="L103" s="9">
        <v>197136957.54899999</v>
      </c>
      <c r="M103" s="9">
        <v>22946150</v>
      </c>
      <c r="N103" s="9">
        <f t="shared" si="34"/>
        <v>220083107.54899999</v>
      </c>
      <c r="O103" s="9">
        <f t="shared" si="35"/>
        <v>1002.9946658509019</v>
      </c>
      <c r="P103" s="8">
        <f t="shared" si="36"/>
        <v>-3.7320502342292015</v>
      </c>
      <c r="Q103" s="8">
        <f t="shared" si="37"/>
        <v>999.26261561667275</v>
      </c>
      <c r="R103" s="9">
        <f t="shared" si="30"/>
        <v>219264198.69430405</v>
      </c>
      <c r="S103" s="21"/>
      <c r="U103" s="2">
        <v>44136</v>
      </c>
      <c r="V103" s="8">
        <f t="shared" si="38"/>
        <v>836</v>
      </c>
      <c r="W103" s="8">
        <f t="shared" si="39"/>
        <v>698896</v>
      </c>
      <c r="X103" s="8">
        <f t="shared" si="40"/>
        <v>0</v>
      </c>
      <c r="Y103" s="7">
        <v>95</v>
      </c>
      <c r="Z103" s="7">
        <v>0</v>
      </c>
      <c r="AA103" s="7">
        <v>0</v>
      </c>
      <c r="AB103" s="7">
        <v>0</v>
      </c>
      <c r="AC103" s="7">
        <v>0</v>
      </c>
      <c r="AD103" s="7">
        <v>0</v>
      </c>
      <c r="AE103" s="7">
        <v>0</v>
      </c>
      <c r="AF103" s="7">
        <v>0</v>
      </c>
      <c r="AG103" s="7">
        <v>0</v>
      </c>
      <c r="AH103" s="7">
        <v>0</v>
      </c>
      <c r="AI103" s="7">
        <v>1</v>
      </c>
      <c r="AJ103" s="7">
        <v>0</v>
      </c>
      <c r="AK103" s="8">
        <f t="shared" si="31"/>
        <v>1038.2916358525754</v>
      </c>
      <c r="AM103" s="17">
        <v>58</v>
      </c>
      <c r="AN103" s="17">
        <v>797.20393965740902</v>
      </c>
      <c r="AO103" s="17">
        <v>-30.912018901544798</v>
      </c>
      <c r="AP103" s="17">
        <v>-0.77871113695491379</v>
      </c>
      <c r="AW103" s="59"/>
      <c r="AX103" s="1">
        <v>58</v>
      </c>
      <c r="AY103" s="7">
        <f t="shared" si="24"/>
        <v>24</v>
      </c>
      <c r="AZ103" s="52">
        <f t="shared" si="20"/>
        <v>0.19646569646569648</v>
      </c>
      <c r="BA103" s="52">
        <f t="shared" si="21"/>
        <v>-0.85431334867221986</v>
      </c>
      <c r="BB103" s="43"/>
      <c r="BC103" s="1">
        <v>58</v>
      </c>
      <c r="BD103" s="48">
        <f t="shared" si="22"/>
        <v>-30.912018901544798</v>
      </c>
      <c r="BE103" s="48">
        <f t="shared" si="42"/>
        <v>-8.1578591894540295</v>
      </c>
      <c r="BF103" s="48">
        <f t="shared" si="42"/>
        <v>-10.752988647405914</v>
      </c>
      <c r="BG103" s="48">
        <f t="shared" si="42"/>
        <v>-23.889983554345463</v>
      </c>
      <c r="BH103" s="48">
        <f t="shared" ref="BE103:BO130" si="47">BG102</f>
        <v>2.372495953380735</v>
      </c>
      <c r="BI103" s="48">
        <f t="shared" si="47"/>
        <v>4.128106657991566</v>
      </c>
      <c r="BJ103" s="48">
        <f t="shared" si="47"/>
        <v>-20.696472884176046</v>
      </c>
      <c r="BK103" s="48">
        <f t="shared" si="47"/>
        <v>17.24907749385784</v>
      </c>
      <c r="BL103" s="48">
        <f t="shared" si="47"/>
        <v>-14.410714343233849</v>
      </c>
      <c r="BM103" s="48">
        <f t="shared" si="47"/>
        <v>56.489647146486732</v>
      </c>
      <c r="BN103" s="48">
        <f t="shared" si="41"/>
        <v>-41.612648673865806</v>
      </c>
      <c r="BO103" s="48">
        <f t="shared" si="41"/>
        <v>7.1814611082763804</v>
      </c>
      <c r="BP103" s="48">
        <f t="shared" si="41"/>
        <v>-28.302461924779095</v>
      </c>
      <c r="BQ103" s="1">
        <v>58</v>
      </c>
      <c r="BR103" s="9">
        <f t="shared" si="45"/>
        <v>955.55291256947316</v>
      </c>
      <c r="BS103" s="9">
        <f t="shared" si="45"/>
        <v>252.17589746055035</v>
      </c>
      <c r="BT103" s="9">
        <f t="shared" si="45"/>
        <v>332.39658831671517</v>
      </c>
      <c r="BU103" s="9">
        <f t="shared" si="44"/>
        <v>738.4876231895305</v>
      </c>
      <c r="BV103" s="9">
        <f t="shared" si="44"/>
        <v>-73.338639754739106</v>
      </c>
      <c r="BW103" s="9">
        <f t="shared" si="44"/>
        <v>-127.60811103942376</v>
      </c>
      <c r="BX103" s="9">
        <f t="shared" si="44"/>
        <v>639.76976099096794</v>
      </c>
      <c r="BY103" s="9">
        <f t="shared" si="44"/>
        <v>-533.2038095243422</v>
      </c>
      <c r="BZ103" s="9">
        <f t="shared" si="44"/>
        <v>445.464274162815</v>
      </c>
      <c r="CA103" s="9">
        <f t="shared" si="28"/>
        <v>-1746.2090403337984</v>
      </c>
      <c r="CB103" s="9">
        <f t="shared" si="28"/>
        <v>1286.3309823498948</v>
      </c>
      <c r="CC103" s="9">
        <f t="shared" si="28"/>
        <v>-221.99346151974439</v>
      </c>
      <c r="CD103" s="9">
        <f t="shared" si="28"/>
        <v>874.88623797903324</v>
      </c>
    </row>
    <row r="104" spans="1:82">
      <c r="A104" s="2">
        <v>43800</v>
      </c>
      <c r="B104" s="8">
        <f t="shared" si="46"/>
        <v>1138.7249999999999</v>
      </c>
      <c r="C104" s="8">
        <f t="shared" si="46"/>
        <v>1296694.6256249999</v>
      </c>
      <c r="D104" s="8">
        <f t="shared" si="46"/>
        <v>0</v>
      </c>
      <c r="E104" s="8">
        <v>978</v>
      </c>
      <c r="F104" s="8">
        <f t="shared" si="32"/>
        <v>956484</v>
      </c>
      <c r="G104" s="8">
        <v>0</v>
      </c>
      <c r="H104" s="8">
        <f t="shared" si="33"/>
        <v>160.72499999999991</v>
      </c>
      <c r="I104" s="8">
        <f t="shared" si="33"/>
        <v>340210.62562499987</v>
      </c>
      <c r="J104" s="8">
        <f t="shared" si="33"/>
        <v>0</v>
      </c>
      <c r="K104" s="9">
        <v>219799</v>
      </c>
      <c r="L104" s="9">
        <v>258749711.09499997</v>
      </c>
      <c r="M104" s="9">
        <v>402730</v>
      </c>
      <c r="N104" s="9">
        <f t="shared" si="34"/>
        <v>259152441.09499997</v>
      </c>
      <c r="O104" s="9">
        <f t="shared" si="35"/>
        <v>1179.0428577700534</v>
      </c>
      <c r="P104" s="8">
        <f t="shared" si="36"/>
        <v>89.5632322360225</v>
      </c>
      <c r="Q104" s="8">
        <f t="shared" si="37"/>
        <v>1268.6060900060759</v>
      </c>
      <c r="R104" s="9">
        <f t="shared" si="30"/>
        <v>278838349.97724545</v>
      </c>
      <c r="S104" s="21"/>
      <c r="U104" s="2">
        <v>44166</v>
      </c>
      <c r="V104" s="8">
        <f t="shared" si="38"/>
        <v>1029.5</v>
      </c>
      <c r="W104" s="8">
        <f t="shared" si="39"/>
        <v>1059870.25</v>
      </c>
      <c r="X104" s="8">
        <f t="shared" si="40"/>
        <v>0</v>
      </c>
      <c r="Y104" s="7">
        <v>96</v>
      </c>
      <c r="Z104" s="7">
        <v>0</v>
      </c>
      <c r="AA104" s="7">
        <v>0</v>
      </c>
      <c r="AB104" s="7">
        <v>0</v>
      </c>
      <c r="AC104" s="7">
        <v>0</v>
      </c>
      <c r="AD104" s="7">
        <v>0</v>
      </c>
      <c r="AE104" s="7">
        <v>0</v>
      </c>
      <c r="AF104" s="7">
        <v>0</v>
      </c>
      <c r="AG104" s="7">
        <v>0</v>
      </c>
      <c r="AH104" s="7">
        <v>0</v>
      </c>
      <c r="AI104" s="7">
        <v>0</v>
      </c>
      <c r="AJ104" s="7">
        <v>0</v>
      </c>
      <c r="AK104" s="8">
        <f t="shared" si="31"/>
        <v>1231.9185257859099</v>
      </c>
      <c r="AM104" s="17">
        <v>59</v>
      </c>
      <c r="AN104" s="17">
        <v>991.21216681556973</v>
      </c>
      <c r="AO104" s="17">
        <v>12.376609348430748</v>
      </c>
      <c r="AP104" s="17">
        <v>0.31178175608846054</v>
      </c>
      <c r="AW104" s="59"/>
      <c r="AX104" s="1">
        <v>59</v>
      </c>
      <c r="AY104" s="7">
        <f t="shared" si="24"/>
        <v>78</v>
      </c>
      <c r="AZ104" s="52">
        <f t="shared" si="20"/>
        <v>0.64553014553014554</v>
      </c>
      <c r="BA104" s="52">
        <f t="shared" si="21"/>
        <v>0.3732804719655104</v>
      </c>
      <c r="BB104" s="43"/>
      <c r="BC104" s="1">
        <v>59</v>
      </c>
      <c r="BD104" s="48">
        <f t="shared" si="22"/>
        <v>12.376609348430748</v>
      </c>
      <c r="BE104" s="48">
        <f t="shared" si="47"/>
        <v>-30.912018901544798</v>
      </c>
      <c r="BF104" s="48">
        <f t="shared" si="47"/>
        <v>-8.1578591894540295</v>
      </c>
      <c r="BG104" s="48">
        <f t="shared" si="47"/>
        <v>-10.752988647405914</v>
      </c>
      <c r="BH104" s="48">
        <f t="shared" si="47"/>
        <v>-23.889983554345463</v>
      </c>
      <c r="BI104" s="48">
        <f t="shared" si="47"/>
        <v>2.372495953380735</v>
      </c>
      <c r="BJ104" s="48">
        <f t="shared" si="47"/>
        <v>4.128106657991566</v>
      </c>
      <c r="BK104" s="48">
        <f t="shared" si="47"/>
        <v>-20.696472884176046</v>
      </c>
      <c r="BL104" s="48">
        <f t="shared" si="47"/>
        <v>17.24907749385784</v>
      </c>
      <c r="BM104" s="48">
        <f t="shared" si="47"/>
        <v>-14.410714343233849</v>
      </c>
      <c r="BN104" s="48">
        <f t="shared" si="41"/>
        <v>56.489647146486732</v>
      </c>
      <c r="BO104" s="48">
        <f t="shared" si="41"/>
        <v>-41.612648673865806</v>
      </c>
      <c r="BP104" s="48">
        <f t="shared" si="41"/>
        <v>7.1814611082763804</v>
      </c>
      <c r="BQ104" s="1">
        <v>59</v>
      </c>
      <c r="BR104" s="9">
        <f t="shared" si="45"/>
        <v>153.18045896365928</v>
      </c>
      <c r="BS104" s="9">
        <f t="shared" si="45"/>
        <v>-382.58598211572428</v>
      </c>
      <c r="BT104" s="9">
        <f t="shared" si="45"/>
        <v>-100.96663630737912</v>
      </c>
      <c r="BU104" s="9">
        <f t="shared" si="44"/>
        <v>-133.08553981705401</v>
      </c>
      <c r="BV104" s="9">
        <f t="shared" si="44"/>
        <v>-295.67699379256698</v>
      </c>
      <c r="BW104" s="9">
        <f t="shared" si="44"/>
        <v>29.363455595723682</v>
      </c>
      <c r="BX104" s="9">
        <f t="shared" si="44"/>
        <v>51.091963454614891</v>
      </c>
      <c r="BY104" s="9">
        <f t="shared" si="44"/>
        <v>-256.15215977783538</v>
      </c>
      <c r="BZ104" s="9">
        <f t="shared" si="44"/>
        <v>213.48509376228245</v>
      </c>
      <c r="CA104" s="9">
        <f t="shared" si="28"/>
        <v>-178.35578185803277</v>
      </c>
      <c r="CB104" s="9">
        <f t="shared" si="28"/>
        <v>699.15029496275065</v>
      </c>
      <c r="CC104" s="9">
        <f t="shared" si="28"/>
        <v>-515.02349658992705</v>
      </c>
      <c r="CD104" s="9">
        <f t="shared" si="28"/>
        <v>88.882138688082051</v>
      </c>
    </row>
    <row r="105" spans="1:82">
      <c r="A105" s="2">
        <v>43831</v>
      </c>
      <c r="B105" s="8">
        <f t="shared" si="46"/>
        <v>1095.1500000000001</v>
      </c>
      <c r="C105" s="8">
        <f t="shared" si="46"/>
        <v>1199353.5225000002</v>
      </c>
      <c r="D105" s="8">
        <f t="shared" si="46"/>
        <v>0</v>
      </c>
      <c r="E105" s="8">
        <v>955.5</v>
      </c>
      <c r="F105" s="8">
        <f t="shared" si="32"/>
        <v>912980.25</v>
      </c>
      <c r="G105" s="8">
        <v>0</v>
      </c>
      <c r="H105" s="8">
        <f t="shared" si="33"/>
        <v>139.65000000000009</v>
      </c>
      <c r="I105" s="8">
        <f t="shared" si="33"/>
        <v>286373.2725000002</v>
      </c>
      <c r="J105" s="8">
        <f t="shared" si="33"/>
        <v>0</v>
      </c>
      <c r="K105" s="9">
        <v>221112</v>
      </c>
      <c r="L105" s="9">
        <v>261194338.79599997</v>
      </c>
      <c r="M105" s="9">
        <v>-3108865</v>
      </c>
      <c r="N105" s="9">
        <f t="shared" si="34"/>
        <v>258085473.79599997</v>
      </c>
      <c r="O105" s="9">
        <f t="shared" si="35"/>
        <v>1167.2160434350012</v>
      </c>
      <c r="P105" s="8">
        <f t="shared" si="36"/>
        <v>77.152598262528585</v>
      </c>
      <c r="Q105" s="8">
        <f t="shared" si="37"/>
        <v>1244.3686416975297</v>
      </c>
      <c r="R105" s="9">
        <f t="shared" si="30"/>
        <v>275144839.10302418</v>
      </c>
      <c r="S105" s="21"/>
      <c r="U105" s="2">
        <v>44197</v>
      </c>
      <c r="V105" s="8">
        <f t="shared" si="38"/>
        <v>977.5</v>
      </c>
      <c r="W105" s="8">
        <f t="shared" si="39"/>
        <v>955506.25</v>
      </c>
      <c r="X105" s="8">
        <f t="shared" si="40"/>
        <v>0</v>
      </c>
      <c r="Y105" s="7">
        <v>97</v>
      </c>
      <c r="Z105" s="7">
        <v>1</v>
      </c>
      <c r="AA105" s="7">
        <v>0</v>
      </c>
      <c r="AB105" s="7">
        <v>0</v>
      </c>
      <c r="AC105" s="7">
        <v>0</v>
      </c>
      <c r="AD105" s="7">
        <v>0</v>
      </c>
      <c r="AE105" s="7">
        <v>0</v>
      </c>
      <c r="AF105" s="7">
        <v>0</v>
      </c>
      <c r="AG105" s="7">
        <v>0</v>
      </c>
      <c r="AH105" s="7">
        <v>0</v>
      </c>
      <c r="AI105" s="7">
        <v>0</v>
      </c>
      <c r="AJ105" s="7">
        <v>0</v>
      </c>
      <c r="AK105" s="8">
        <f t="shared" ref="AK105:AK128" si="48">O117</f>
        <v>1208.6105022311713</v>
      </c>
      <c r="AM105" s="17">
        <v>60</v>
      </c>
      <c r="AN105" s="17">
        <v>1316.5100826860744</v>
      </c>
      <c r="AO105" s="17">
        <v>-29.037563846076637</v>
      </c>
      <c r="AP105" s="17">
        <v>-0.73149134739462873</v>
      </c>
      <c r="AW105" s="59"/>
      <c r="AX105" s="1">
        <v>60</v>
      </c>
      <c r="AY105" s="7">
        <f t="shared" si="24"/>
        <v>27</v>
      </c>
      <c r="AZ105" s="52">
        <f t="shared" si="20"/>
        <v>0.22141372141372143</v>
      </c>
      <c r="BA105" s="52">
        <f t="shared" si="21"/>
        <v>-0.76742739995147802</v>
      </c>
      <c r="BB105" s="43"/>
      <c r="BC105" s="1">
        <v>60</v>
      </c>
      <c r="BD105" s="48">
        <f t="shared" si="22"/>
        <v>-29.037563846076637</v>
      </c>
      <c r="BE105" s="48">
        <f t="shared" si="47"/>
        <v>12.376609348430748</v>
      </c>
      <c r="BF105" s="48">
        <f t="shared" si="47"/>
        <v>-30.912018901544798</v>
      </c>
      <c r="BG105" s="48">
        <f t="shared" si="47"/>
        <v>-8.1578591894540295</v>
      </c>
      <c r="BH105" s="48">
        <f t="shared" si="47"/>
        <v>-10.752988647405914</v>
      </c>
      <c r="BI105" s="48">
        <f t="shared" si="47"/>
        <v>-23.889983554345463</v>
      </c>
      <c r="BJ105" s="48">
        <f t="shared" si="47"/>
        <v>2.372495953380735</v>
      </c>
      <c r="BK105" s="48">
        <f t="shared" si="47"/>
        <v>4.128106657991566</v>
      </c>
      <c r="BL105" s="48">
        <f t="shared" si="47"/>
        <v>-20.696472884176046</v>
      </c>
      <c r="BM105" s="48">
        <f t="shared" si="47"/>
        <v>17.24907749385784</v>
      </c>
      <c r="BN105" s="48">
        <f t="shared" si="41"/>
        <v>-14.410714343233849</v>
      </c>
      <c r="BO105" s="48">
        <f t="shared" si="41"/>
        <v>56.489647146486732</v>
      </c>
      <c r="BP105" s="48">
        <f t="shared" si="41"/>
        <v>-41.612648673865806</v>
      </c>
      <c r="BQ105" s="1">
        <v>60</v>
      </c>
      <c r="BR105" s="9">
        <f t="shared" si="45"/>
        <v>843.18011411498674</v>
      </c>
      <c r="BS105" s="9">
        <f t="shared" si="45"/>
        <v>-359.38658415300404</v>
      </c>
      <c r="BT105" s="9">
        <f t="shared" si="45"/>
        <v>897.60972246474489</v>
      </c>
      <c r="BU105" s="9">
        <f t="shared" si="44"/>
        <v>236.88435706108055</v>
      </c>
      <c r="BV105" s="9">
        <f t="shared" si="44"/>
        <v>312.24059438519305</v>
      </c>
      <c r="BW105" s="9">
        <f t="shared" si="44"/>
        <v>693.70692274103612</v>
      </c>
      <c r="BX105" s="9">
        <f t="shared" si="44"/>
        <v>-68.891502720847143</v>
      </c>
      <c r="BY105" s="9">
        <f t="shared" si="44"/>
        <v>-119.87016064484001</v>
      </c>
      <c r="BZ105" s="9">
        <f t="shared" si="44"/>
        <v>600.97515276286413</v>
      </c>
      <c r="CA105" s="9">
        <f t="shared" si="28"/>
        <v>-500.87118901381865</v>
      </c>
      <c r="CB105" s="9">
        <f t="shared" si="28"/>
        <v>418.45203780923242</v>
      </c>
      <c r="CC105" s="9">
        <f t="shared" si="28"/>
        <v>-1640.3217356584541</v>
      </c>
      <c r="CD105" s="9">
        <f t="shared" si="28"/>
        <v>1208.3299426717463</v>
      </c>
    </row>
    <row r="106" spans="1:82">
      <c r="A106" s="2">
        <v>43862</v>
      </c>
      <c r="B106" s="8">
        <f t="shared" si="46"/>
        <v>932.76424999999995</v>
      </c>
      <c r="C106" s="8">
        <f t="shared" si="46"/>
        <v>870049.14607806236</v>
      </c>
      <c r="D106" s="8">
        <f t="shared" si="46"/>
        <v>0</v>
      </c>
      <c r="E106" s="8">
        <v>867</v>
      </c>
      <c r="F106" s="8">
        <f t="shared" si="32"/>
        <v>751689</v>
      </c>
      <c r="G106" s="8">
        <v>0</v>
      </c>
      <c r="H106" s="8">
        <f t="shared" ref="H106:J128" si="49">B106-E106</f>
        <v>65.764249999999947</v>
      </c>
      <c r="I106" s="8">
        <f t="shared" si="49"/>
        <v>118360.14607806236</v>
      </c>
      <c r="J106" s="8">
        <f t="shared" si="49"/>
        <v>0</v>
      </c>
      <c r="K106" s="9">
        <v>220264</v>
      </c>
      <c r="L106" s="9">
        <v>236321477.33399999</v>
      </c>
      <c r="M106" s="9">
        <v>-10507515</v>
      </c>
      <c r="N106" s="9">
        <f t="shared" si="34"/>
        <v>225813962.33399999</v>
      </c>
      <c r="O106" s="9">
        <f t="shared" si="35"/>
        <v>1025.196865279846</v>
      </c>
      <c r="P106" s="8">
        <f t="shared" si="36"/>
        <v>35.140751502573821</v>
      </c>
      <c r="Q106" s="8">
        <f t="shared" si="37"/>
        <v>1060.3376167824197</v>
      </c>
      <c r="R106" s="9">
        <f t="shared" si="30"/>
        <v>233554204.82296288</v>
      </c>
      <c r="S106" s="21"/>
      <c r="U106" s="2">
        <v>44228</v>
      </c>
      <c r="V106" s="8">
        <f t="shared" si="38"/>
        <v>1003.5</v>
      </c>
      <c r="W106" s="8">
        <f t="shared" si="39"/>
        <v>1007012.25</v>
      </c>
      <c r="X106" s="8">
        <f t="shared" si="40"/>
        <v>0</v>
      </c>
      <c r="Y106" s="7">
        <v>98</v>
      </c>
      <c r="Z106" s="7">
        <v>0</v>
      </c>
      <c r="AA106" s="7">
        <v>1</v>
      </c>
      <c r="AB106" s="7">
        <v>0</v>
      </c>
      <c r="AC106" s="7">
        <v>0</v>
      </c>
      <c r="AD106" s="7">
        <v>0</v>
      </c>
      <c r="AE106" s="7">
        <v>0</v>
      </c>
      <c r="AF106" s="7">
        <v>0</v>
      </c>
      <c r="AG106" s="7">
        <v>0</v>
      </c>
      <c r="AH106" s="7">
        <v>0</v>
      </c>
      <c r="AI106" s="7">
        <v>0</v>
      </c>
      <c r="AJ106" s="7">
        <v>0</v>
      </c>
      <c r="AK106" s="8">
        <f t="shared" si="48"/>
        <v>1154.7806056768104</v>
      </c>
      <c r="AM106" s="17">
        <v>61</v>
      </c>
      <c r="AN106" s="17">
        <v>1256.9145238215365</v>
      </c>
      <c r="AO106" s="17">
        <v>16.147945680401563</v>
      </c>
      <c r="AP106" s="17">
        <v>0.40678627883613538</v>
      </c>
      <c r="AW106" s="59"/>
      <c r="AX106" s="1">
        <v>61</v>
      </c>
      <c r="AY106" s="7">
        <f t="shared" si="24"/>
        <v>87</v>
      </c>
      <c r="AZ106" s="52">
        <f t="shared" si="20"/>
        <v>0.72037422037422039</v>
      </c>
      <c r="BA106" s="52">
        <f t="shared" si="21"/>
        <v>0.58395355652530356</v>
      </c>
      <c r="BB106" s="43"/>
      <c r="BC106" s="1">
        <v>61</v>
      </c>
      <c r="BD106" s="48">
        <f t="shared" si="22"/>
        <v>16.147945680401563</v>
      </c>
      <c r="BE106" s="48">
        <f t="shared" si="47"/>
        <v>-29.037563846076637</v>
      </c>
      <c r="BF106" s="48">
        <f t="shared" si="47"/>
        <v>12.376609348430748</v>
      </c>
      <c r="BG106" s="48">
        <f t="shared" si="47"/>
        <v>-30.912018901544798</v>
      </c>
      <c r="BH106" s="48">
        <f t="shared" si="47"/>
        <v>-8.1578591894540295</v>
      </c>
      <c r="BI106" s="48">
        <f t="shared" si="47"/>
        <v>-10.752988647405914</v>
      </c>
      <c r="BJ106" s="48">
        <f t="shared" si="47"/>
        <v>-23.889983554345463</v>
      </c>
      <c r="BK106" s="48">
        <f t="shared" si="47"/>
        <v>2.372495953380735</v>
      </c>
      <c r="BL106" s="48">
        <f t="shared" si="47"/>
        <v>4.128106657991566</v>
      </c>
      <c r="BM106" s="48">
        <f t="shared" si="47"/>
        <v>-20.696472884176046</v>
      </c>
      <c r="BN106" s="48">
        <f t="shared" si="41"/>
        <v>17.24907749385784</v>
      </c>
      <c r="BO106" s="48">
        <f t="shared" si="41"/>
        <v>-14.410714343233849</v>
      </c>
      <c r="BP106" s="48">
        <f t="shared" si="41"/>
        <v>56.489647146486732</v>
      </c>
      <c r="BQ106" s="1">
        <v>61</v>
      </c>
      <c r="BR106" s="9">
        <f t="shared" si="45"/>
        <v>260.75614969719408</v>
      </c>
      <c r="BS106" s="9">
        <f t="shared" si="45"/>
        <v>-468.89700367763567</v>
      </c>
      <c r="BT106" s="9">
        <f t="shared" si="45"/>
        <v>199.85681546600514</v>
      </c>
      <c r="BU106" s="9">
        <f t="shared" si="44"/>
        <v>-499.1656020936893</v>
      </c>
      <c r="BV106" s="9">
        <f t="shared" si="44"/>
        <v>-131.73266705966969</v>
      </c>
      <c r="BW106" s="9">
        <f t="shared" si="44"/>
        <v>-173.63867658028624</v>
      </c>
      <c r="BX106" s="9">
        <f t="shared" si="44"/>
        <v>-385.77415674125592</v>
      </c>
      <c r="BY106" s="9">
        <f t="shared" si="44"/>
        <v>38.310935782161557</v>
      </c>
      <c r="BZ106" s="9">
        <f t="shared" si="44"/>
        <v>66.66044207614847</v>
      </c>
      <c r="CA106" s="9">
        <f t="shared" si="28"/>
        <v>-334.2055199095779</v>
      </c>
      <c r="CB106" s="9">
        <f t="shared" si="28"/>
        <v>278.53716640784796</v>
      </c>
      <c r="CC106" s="9">
        <f t="shared" si="28"/>
        <v>-232.70343243032414</v>
      </c>
      <c r="CD106" s="9">
        <f t="shared" si="28"/>
        <v>912.19175362650685</v>
      </c>
    </row>
    <row r="107" spans="1:82">
      <c r="A107" s="2">
        <v>43891</v>
      </c>
      <c r="B107" s="8">
        <f t="shared" si="46"/>
        <v>767.35</v>
      </c>
      <c r="C107" s="8">
        <f t="shared" si="46"/>
        <v>588826.02250000008</v>
      </c>
      <c r="D107" s="8">
        <f t="shared" si="46"/>
        <v>0</v>
      </c>
      <c r="E107" s="8">
        <v>814.5</v>
      </c>
      <c r="F107" s="8">
        <f t="shared" si="32"/>
        <v>663410.25</v>
      </c>
      <c r="G107" s="8">
        <v>0</v>
      </c>
      <c r="H107" s="8">
        <f t="shared" si="49"/>
        <v>-47.149999999999977</v>
      </c>
      <c r="I107" s="8">
        <f t="shared" si="49"/>
        <v>-74584.227499999921</v>
      </c>
      <c r="J107" s="8">
        <f t="shared" si="49"/>
        <v>0</v>
      </c>
      <c r="K107" s="9">
        <v>220630</v>
      </c>
      <c r="L107" s="9">
        <v>221185951.51300001</v>
      </c>
      <c r="M107" s="9">
        <v>-2622405</v>
      </c>
      <c r="N107" s="9">
        <f t="shared" si="34"/>
        <v>218563546.51300001</v>
      </c>
      <c r="O107" s="9">
        <f t="shared" si="35"/>
        <v>990.63385084983918</v>
      </c>
      <c r="P107" s="8">
        <f t="shared" si="36"/>
        <v>-24.451973787116778</v>
      </c>
      <c r="Q107" s="8">
        <f t="shared" si="37"/>
        <v>966.18187706272238</v>
      </c>
      <c r="R107" s="9">
        <f t="shared" si="30"/>
        <v>213168707.53634843</v>
      </c>
      <c r="S107" s="21"/>
      <c r="U107" s="2">
        <v>44256</v>
      </c>
      <c r="V107" s="8">
        <f t="shared" si="38"/>
        <v>729</v>
      </c>
      <c r="W107" s="8">
        <f t="shared" si="39"/>
        <v>531441</v>
      </c>
      <c r="X107" s="8">
        <f t="shared" si="40"/>
        <v>0</v>
      </c>
      <c r="Y107" s="7">
        <v>99</v>
      </c>
      <c r="Z107" s="7">
        <v>0</v>
      </c>
      <c r="AA107" s="7">
        <v>0</v>
      </c>
      <c r="AB107" s="7">
        <v>1</v>
      </c>
      <c r="AC107" s="7">
        <v>0</v>
      </c>
      <c r="AD107" s="7">
        <v>0</v>
      </c>
      <c r="AE107" s="7">
        <v>0</v>
      </c>
      <c r="AF107" s="7">
        <v>0</v>
      </c>
      <c r="AG107" s="7">
        <v>0</v>
      </c>
      <c r="AH107" s="7">
        <v>0</v>
      </c>
      <c r="AI107" s="7">
        <v>0</v>
      </c>
      <c r="AJ107" s="7">
        <v>0</v>
      </c>
      <c r="AK107" s="8">
        <f t="shared" si="48"/>
        <v>918.86137669532457</v>
      </c>
      <c r="AM107" s="17">
        <v>62</v>
      </c>
      <c r="AN107" s="17">
        <v>1009.1030359768986</v>
      </c>
      <c r="AO107" s="17">
        <v>6.8212102632969618E-13</v>
      </c>
      <c r="AP107" s="17">
        <v>1.7183453518382307E-14</v>
      </c>
      <c r="AW107" s="59"/>
      <c r="AX107" s="1">
        <v>62</v>
      </c>
      <c r="AY107" s="7">
        <f t="shared" si="24"/>
        <v>62</v>
      </c>
      <c r="AZ107" s="52">
        <f t="shared" si="20"/>
        <v>0.51247401247401247</v>
      </c>
      <c r="BA107" s="52">
        <f t="shared" si="21"/>
        <v>3.127280902613698E-2</v>
      </c>
      <c r="BB107" s="43"/>
      <c r="BC107" s="1">
        <v>62</v>
      </c>
      <c r="BD107" s="48">
        <f t="shared" si="22"/>
        <v>6.8212102632969618E-13</v>
      </c>
      <c r="BE107" s="48">
        <f t="shared" si="47"/>
        <v>16.147945680401563</v>
      </c>
      <c r="BF107" s="48">
        <f t="shared" si="47"/>
        <v>-29.037563846076637</v>
      </c>
      <c r="BG107" s="48">
        <f t="shared" si="47"/>
        <v>12.376609348430748</v>
      </c>
      <c r="BH107" s="48">
        <f t="shared" si="47"/>
        <v>-30.912018901544798</v>
      </c>
      <c r="BI107" s="48">
        <f t="shared" si="47"/>
        <v>-8.1578591894540295</v>
      </c>
      <c r="BJ107" s="48">
        <f t="shared" si="47"/>
        <v>-10.752988647405914</v>
      </c>
      <c r="BK107" s="48">
        <f t="shared" si="47"/>
        <v>-23.889983554345463</v>
      </c>
      <c r="BL107" s="48">
        <f t="shared" si="47"/>
        <v>2.372495953380735</v>
      </c>
      <c r="BM107" s="48">
        <f t="shared" si="47"/>
        <v>4.128106657991566</v>
      </c>
      <c r="BN107" s="48">
        <f t="shared" si="41"/>
        <v>-20.696472884176046</v>
      </c>
      <c r="BO107" s="48">
        <f t="shared" si="41"/>
        <v>17.24907749385784</v>
      </c>
      <c r="BP107" s="48">
        <f t="shared" si="41"/>
        <v>-14.410714343233849</v>
      </c>
      <c r="BQ107" s="1">
        <v>62</v>
      </c>
      <c r="BR107" s="9">
        <f t="shared" si="45"/>
        <v>2.665943158024773E-25</v>
      </c>
      <c r="BS107" s="9">
        <f t="shared" si="45"/>
        <v>8.3376319971447408E-12</v>
      </c>
      <c r="BT107" s="9">
        <f t="shared" si="45"/>
        <v>-1.4992899173299994E-11</v>
      </c>
      <c r="BU107" s="9">
        <f t="shared" si="44"/>
        <v>6.390386502530672E-12</v>
      </c>
      <c r="BV107" s="9">
        <f t="shared" si="44"/>
        <v>-1.5960732280804759E-11</v>
      </c>
      <c r="BW107" s="9">
        <f t="shared" si="44"/>
        <v>-4.2121288461321991E-12</v>
      </c>
      <c r="BX107" s="9">
        <f t="shared" si="44"/>
        <v>-5.5520661256843231E-12</v>
      </c>
      <c r="BY107" s="9">
        <f t="shared" si="44"/>
        <v>-1.2335060770963812E-11</v>
      </c>
      <c r="BZ107" s="9">
        <f t="shared" si="44"/>
        <v>1.2249854294475524E-12</v>
      </c>
      <c r="CA107" s="9">
        <f t="shared" si="28"/>
        <v>2.1314559040825175E-12</v>
      </c>
      <c r="CB107" s="9">
        <f t="shared" si="28"/>
        <v>-1.0686162683627303E-11</v>
      </c>
      <c r="CC107" s="9">
        <f t="shared" si="28"/>
        <v>8.9061768772584863E-12</v>
      </c>
      <c r="CD107" s="9">
        <f t="shared" si="28"/>
        <v>-7.4406512994211369E-12</v>
      </c>
    </row>
    <row r="108" spans="1:82">
      <c r="A108" s="2">
        <v>43922</v>
      </c>
      <c r="B108" s="8">
        <f t="shared" si="46"/>
        <v>547.15</v>
      </c>
      <c r="C108" s="8">
        <f t="shared" si="46"/>
        <v>299373.1225</v>
      </c>
      <c r="D108" s="8">
        <f t="shared" si="46"/>
        <v>0.375</v>
      </c>
      <c r="E108" s="8">
        <v>522</v>
      </c>
      <c r="F108" s="8">
        <f t="shared" si="32"/>
        <v>272484</v>
      </c>
      <c r="G108" s="8">
        <v>0</v>
      </c>
      <c r="H108" s="8">
        <f t="shared" si="49"/>
        <v>25.149999999999977</v>
      </c>
      <c r="I108" s="8">
        <f t="shared" si="49"/>
        <v>26889.122499999998</v>
      </c>
      <c r="J108" s="8">
        <f t="shared" si="49"/>
        <v>0.375</v>
      </c>
      <c r="K108" s="9">
        <v>220597</v>
      </c>
      <c r="L108" s="9">
        <v>202793568.98765999</v>
      </c>
      <c r="M108" s="9">
        <v>-14517197</v>
      </c>
      <c r="N108" s="9">
        <f t="shared" si="34"/>
        <v>188276371.98765999</v>
      </c>
      <c r="O108" s="9">
        <f t="shared" si="35"/>
        <v>853.48564118124898</v>
      </c>
      <c r="P108" s="8">
        <f t="shared" si="36"/>
        <v>12.451320998785448</v>
      </c>
      <c r="Q108" s="8">
        <f t="shared" si="37"/>
        <v>865.93696218003447</v>
      </c>
      <c r="R108" s="9">
        <f t="shared" si="30"/>
        <v>191023096.04602906</v>
      </c>
      <c r="S108" s="21"/>
      <c r="U108" s="2">
        <v>44287</v>
      </c>
      <c r="V108" s="8">
        <f t="shared" si="38"/>
        <v>476.5</v>
      </c>
      <c r="W108" s="8">
        <f t="shared" si="39"/>
        <v>227052.25</v>
      </c>
      <c r="X108" s="8">
        <f t="shared" si="40"/>
        <v>0</v>
      </c>
      <c r="Y108" s="7">
        <v>100</v>
      </c>
      <c r="Z108" s="7">
        <v>0</v>
      </c>
      <c r="AA108" s="7">
        <v>0</v>
      </c>
      <c r="AB108" s="7">
        <v>0</v>
      </c>
      <c r="AC108" s="7">
        <v>1</v>
      </c>
      <c r="AD108" s="7">
        <v>0</v>
      </c>
      <c r="AE108" s="7">
        <v>0</v>
      </c>
      <c r="AF108" s="7">
        <v>0</v>
      </c>
      <c r="AG108" s="7">
        <v>0</v>
      </c>
      <c r="AH108" s="7">
        <v>0</v>
      </c>
      <c r="AI108" s="7">
        <v>0</v>
      </c>
      <c r="AJ108" s="7">
        <v>0</v>
      </c>
      <c r="AK108" s="8">
        <f t="shared" si="48"/>
        <v>781.97165264797502</v>
      </c>
      <c r="AM108" s="17">
        <v>63</v>
      </c>
      <c r="AN108" s="17">
        <v>1007.097069725995</v>
      </c>
      <c r="AO108" s="17">
        <v>60.215163632487929</v>
      </c>
      <c r="AP108" s="17">
        <v>1.5168927879970193</v>
      </c>
      <c r="AW108" s="59"/>
      <c r="AX108" s="1">
        <v>63</v>
      </c>
      <c r="AY108" s="7">
        <f t="shared" si="24"/>
        <v>112</v>
      </c>
      <c r="AZ108" s="52">
        <f t="shared" si="20"/>
        <v>0.9282744282744283</v>
      </c>
      <c r="BA108" s="52">
        <f t="shared" si="21"/>
        <v>1.4630593361844004</v>
      </c>
      <c r="BB108" s="43"/>
      <c r="BC108" s="1">
        <v>63</v>
      </c>
      <c r="BD108" s="48">
        <f t="shared" si="22"/>
        <v>60.215163632487929</v>
      </c>
      <c r="BE108" s="48">
        <f t="shared" si="47"/>
        <v>6.8212102632969618E-13</v>
      </c>
      <c r="BF108" s="48">
        <f t="shared" si="47"/>
        <v>16.147945680401563</v>
      </c>
      <c r="BG108" s="48">
        <f t="shared" si="47"/>
        <v>-29.037563846076637</v>
      </c>
      <c r="BH108" s="48">
        <f t="shared" si="47"/>
        <v>12.376609348430748</v>
      </c>
      <c r="BI108" s="48">
        <f t="shared" si="47"/>
        <v>-30.912018901544798</v>
      </c>
      <c r="BJ108" s="48">
        <f t="shared" si="47"/>
        <v>-8.1578591894540295</v>
      </c>
      <c r="BK108" s="48">
        <f t="shared" si="47"/>
        <v>-10.752988647405914</v>
      </c>
      <c r="BL108" s="48">
        <f t="shared" si="47"/>
        <v>-23.889983554345463</v>
      </c>
      <c r="BM108" s="48">
        <f t="shared" si="47"/>
        <v>2.372495953380735</v>
      </c>
      <c r="BN108" s="48">
        <f t="shared" si="41"/>
        <v>4.128106657991566</v>
      </c>
      <c r="BO108" s="48">
        <f t="shared" si="41"/>
        <v>-20.696472884176046</v>
      </c>
      <c r="BP108" s="48">
        <f t="shared" si="41"/>
        <v>17.24907749385784</v>
      </c>
      <c r="BQ108" s="1">
        <v>63</v>
      </c>
      <c r="BR108" s="9">
        <f t="shared" si="45"/>
        <v>3625.8659312872774</v>
      </c>
      <c r="BS108" s="9">
        <f t="shared" si="45"/>
        <v>3.1090758227213497E-11</v>
      </c>
      <c r="BT108" s="9">
        <f t="shared" si="45"/>
        <v>972.351191473894</v>
      </c>
      <c r="BU108" s="9">
        <f t="shared" si="44"/>
        <v>-1748.5016584803254</v>
      </c>
      <c r="BV108" s="9">
        <f t="shared" si="44"/>
        <v>745.25955713112535</v>
      </c>
      <c r="BW108" s="9">
        <f t="shared" si="44"/>
        <v>-1861.3722763670849</v>
      </c>
      <c r="BX108" s="9">
        <f t="shared" si="44"/>
        <v>-491.22682598377833</v>
      </c>
      <c r="BY108" s="9">
        <f t="shared" si="44"/>
        <v>-647.49297094184033</v>
      </c>
      <c r="BZ108" s="9">
        <f t="shared" si="44"/>
        <v>-1438.5392689023638</v>
      </c>
      <c r="CA108" s="9">
        <f t="shared" si="28"/>
        <v>142.86023205022605</v>
      </c>
      <c r="CB108" s="9">
        <f t="shared" si="28"/>
        <v>248.57461790331436</v>
      </c>
      <c r="CC108" s="9">
        <f t="shared" si="28"/>
        <v>-1246.2415013360167</v>
      </c>
      <c r="CD108" s="9">
        <f t="shared" si="28"/>
        <v>1038.6560238021018</v>
      </c>
    </row>
    <row r="109" spans="1:82">
      <c r="A109" s="2">
        <v>43952</v>
      </c>
      <c r="B109" s="8">
        <f t="shared" si="46"/>
        <v>290.02499999999998</v>
      </c>
      <c r="C109" s="8">
        <f t="shared" si="46"/>
        <v>84114.500624999986</v>
      </c>
      <c r="D109" s="8">
        <f t="shared" si="46"/>
        <v>14.95</v>
      </c>
      <c r="E109" s="8">
        <v>299.5</v>
      </c>
      <c r="F109" s="8">
        <f t="shared" si="32"/>
        <v>89700.25</v>
      </c>
      <c r="G109" s="8">
        <v>10</v>
      </c>
      <c r="H109" s="8">
        <f t="shared" si="49"/>
        <v>-9.4750000000000227</v>
      </c>
      <c r="I109" s="8">
        <f t="shared" si="49"/>
        <v>-5585.749375000014</v>
      </c>
      <c r="J109" s="8">
        <f t="shared" si="49"/>
        <v>4.9499999999999993</v>
      </c>
      <c r="K109" s="9">
        <v>220204</v>
      </c>
      <c r="L109" s="9">
        <v>162029721.24414</v>
      </c>
      <c r="M109" s="9">
        <v>-2291838</v>
      </c>
      <c r="N109" s="9">
        <f t="shared" si="34"/>
        <v>159737883.24414</v>
      </c>
      <c r="O109" s="9">
        <f t="shared" si="35"/>
        <v>725.40863582923112</v>
      </c>
      <c r="P109" s="8">
        <f t="shared" si="36"/>
        <v>0.25597210217345268</v>
      </c>
      <c r="Q109" s="8">
        <f t="shared" si="37"/>
        <v>725.66460793140459</v>
      </c>
      <c r="R109" s="9">
        <f t="shared" si="30"/>
        <v>159794249.324927</v>
      </c>
      <c r="S109" s="21"/>
      <c r="U109" s="2">
        <v>44317</v>
      </c>
      <c r="V109" s="8">
        <f t="shared" si="38"/>
        <v>271</v>
      </c>
      <c r="W109" s="8">
        <f t="shared" si="39"/>
        <v>73441</v>
      </c>
      <c r="X109" s="8">
        <f t="shared" si="40"/>
        <v>9.5</v>
      </c>
      <c r="Y109" s="7">
        <v>101</v>
      </c>
      <c r="Z109" s="7">
        <v>0</v>
      </c>
      <c r="AA109" s="7">
        <v>0</v>
      </c>
      <c r="AB109" s="7">
        <v>0</v>
      </c>
      <c r="AC109" s="7">
        <v>0</v>
      </c>
      <c r="AD109" s="7">
        <v>1</v>
      </c>
      <c r="AE109" s="7">
        <v>0</v>
      </c>
      <c r="AF109" s="7">
        <v>0</v>
      </c>
      <c r="AG109" s="7">
        <v>0</v>
      </c>
      <c r="AH109" s="7">
        <v>0</v>
      </c>
      <c r="AI109" s="7">
        <v>0</v>
      </c>
      <c r="AJ109" s="7">
        <v>0</v>
      </c>
      <c r="AK109" s="8">
        <f t="shared" si="48"/>
        <v>738.55559869424258</v>
      </c>
      <c r="AM109" s="17">
        <v>64</v>
      </c>
      <c r="AN109" s="17">
        <v>832.18219351492064</v>
      </c>
      <c r="AO109" s="17">
        <v>-20.544512856912661</v>
      </c>
      <c r="AP109" s="17">
        <v>-0.51754112262760699</v>
      </c>
      <c r="AW109" s="59"/>
      <c r="AX109" s="1">
        <v>64</v>
      </c>
      <c r="AY109" s="7">
        <f t="shared" si="24"/>
        <v>35</v>
      </c>
      <c r="AZ109" s="52">
        <f t="shared" si="20"/>
        <v>0.28794178794178793</v>
      </c>
      <c r="BA109" s="52">
        <f t="shared" si="21"/>
        <v>-0.55940759981342003</v>
      </c>
      <c r="BB109" s="43"/>
      <c r="BC109" s="1">
        <v>64</v>
      </c>
      <c r="BD109" s="48">
        <f t="shared" si="22"/>
        <v>-20.544512856912661</v>
      </c>
      <c r="BE109" s="48">
        <f t="shared" si="47"/>
        <v>60.215163632487929</v>
      </c>
      <c r="BF109" s="48">
        <f t="shared" si="47"/>
        <v>6.8212102632969618E-13</v>
      </c>
      <c r="BG109" s="48">
        <f t="shared" si="47"/>
        <v>16.147945680401563</v>
      </c>
      <c r="BH109" s="48">
        <f t="shared" si="47"/>
        <v>-29.037563846076637</v>
      </c>
      <c r="BI109" s="48">
        <f t="shared" si="47"/>
        <v>12.376609348430748</v>
      </c>
      <c r="BJ109" s="48">
        <f t="shared" si="47"/>
        <v>-30.912018901544798</v>
      </c>
      <c r="BK109" s="48">
        <f t="shared" si="47"/>
        <v>-8.1578591894540295</v>
      </c>
      <c r="BL109" s="48">
        <f t="shared" si="47"/>
        <v>-10.752988647405914</v>
      </c>
      <c r="BM109" s="48">
        <f t="shared" si="47"/>
        <v>-23.889983554345463</v>
      </c>
      <c r="BN109" s="48">
        <f t="shared" si="41"/>
        <v>2.372495953380735</v>
      </c>
      <c r="BO109" s="48">
        <f t="shared" si="41"/>
        <v>4.128106657991566</v>
      </c>
      <c r="BP109" s="48">
        <f t="shared" si="41"/>
        <v>-20.696472884176046</v>
      </c>
      <c r="BQ109" s="1">
        <v>64</v>
      </c>
      <c r="BR109" s="9">
        <f t="shared" si="45"/>
        <v>422.07700852785649</v>
      </c>
      <c r="BS109" s="9">
        <f t="shared" si="45"/>
        <v>-1237.0912034287546</v>
      </c>
      <c r="BT109" s="9">
        <f t="shared" si="45"/>
        <v>-1.0607701509018825E-11</v>
      </c>
      <c r="BU109" s="9">
        <f t="shared" si="44"/>
        <v>-331.75167764373646</v>
      </c>
      <c r="BV109" s="9">
        <f t="shared" si="44"/>
        <v>596.56260376915202</v>
      </c>
      <c r="BW109" s="9">
        <f t="shared" si="44"/>
        <v>-254.27140988381959</v>
      </c>
      <c r="BX109" s="9">
        <f t="shared" si="44"/>
        <v>635.07236975592286</v>
      </c>
      <c r="BY109" s="9">
        <f t="shared" si="44"/>
        <v>167.59924300262617</v>
      </c>
      <c r="BZ109" s="9">
        <f t="shared" si="44"/>
        <v>220.91491351687188</v>
      </c>
      <c r="CA109" s="9">
        <f t="shared" si="28"/>
        <v>490.80807428368979</v>
      </c>
      <c r="CB109" s="9">
        <f t="shared" si="28"/>
        <v>-48.741773617200764</v>
      </c>
      <c r="CC109" s="9">
        <f t="shared" si="28"/>
        <v>-84.809940309811765</v>
      </c>
      <c r="CD109" s="9">
        <f t="shared" si="28"/>
        <v>425.19895326170592</v>
      </c>
    </row>
    <row r="110" spans="1:82">
      <c r="A110" s="2">
        <v>43983</v>
      </c>
      <c r="B110" s="8">
        <f t="shared" si="46"/>
        <v>126.95</v>
      </c>
      <c r="C110" s="8">
        <f t="shared" si="46"/>
        <v>16116.302500000002</v>
      </c>
      <c r="D110" s="8">
        <f t="shared" si="46"/>
        <v>68</v>
      </c>
      <c r="E110" s="8">
        <v>145.5</v>
      </c>
      <c r="F110" s="8">
        <f t="shared" si="32"/>
        <v>21170.25</v>
      </c>
      <c r="G110" s="8">
        <v>43</v>
      </c>
      <c r="H110" s="8">
        <f t="shared" si="49"/>
        <v>-18.549999999999997</v>
      </c>
      <c r="I110" s="8">
        <f t="shared" si="49"/>
        <v>-5053.9474999999984</v>
      </c>
      <c r="J110" s="8">
        <f t="shared" si="49"/>
        <v>25</v>
      </c>
      <c r="K110" s="9">
        <v>220630</v>
      </c>
      <c r="L110" s="9">
        <v>157487894.91696998</v>
      </c>
      <c r="M110" s="9">
        <v>-1912363</v>
      </c>
      <c r="N110" s="9">
        <f t="shared" si="34"/>
        <v>155575531.91696998</v>
      </c>
      <c r="O110" s="9">
        <f t="shared" si="35"/>
        <v>705.14223775991468</v>
      </c>
      <c r="P110" s="8">
        <f t="shared" si="36"/>
        <v>14.813581388552668</v>
      </c>
      <c r="Q110" s="8">
        <f t="shared" si="37"/>
        <v>719.9558191484673</v>
      </c>
      <c r="R110" s="9">
        <f t="shared" si="30"/>
        <v>158843852.37872633</v>
      </c>
      <c r="S110" s="21"/>
      <c r="U110" s="2">
        <v>44348</v>
      </c>
      <c r="V110" s="8">
        <f t="shared" si="38"/>
        <v>74.5</v>
      </c>
      <c r="W110" s="8">
        <f t="shared" si="39"/>
        <v>5550.25</v>
      </c>
      <c r="X110" s="8">
        <f t="shared" si="40"/>
        <v>258</v>
      </c>
      <c r="Y110" s="7">
        <v>102</v>
      </c>
      <c r="Z110" s="7">
        <v>0</v>
      </c>
      <c r="AA110" s="7">
        <v>0</v>
      </c>
      <c r="AB110" s="7">
        <v>0</v>
      </c>
      <c r="AC110" s="7">
        <v>0</v>
      </c>
      <c r="AD110" s="7">
        <v>0</v>
      </c>
      <c r="AE110" s="7">
        <v>1</v>
      </c>
      <c r="AF110" s="7">
        <v>0</v>
      </c>
      <c r="AG110" s="7">
        <v>0</v>
      </c>
      <c r="AH110" s="7">
        <v>0</v>
      </c>
      <c r="AI110" s="7">
        <v>0</v>
      </c>
      <c r="AJ110" s="7">
        <v>0</v>
      </c>
      <c r="AK110" s="8">
        <f t="shared" si="48"/>
        <v>873.31232108541963</v>
      </c>
      <c r="AM110" s="17">
        <v>65</v>
      </c>
      <c r="AN110" s="17">
        <v>696.90137714978277</v>
      </c>
      <c r="AO110" s="17">
        <v>-9.7786700240011442</v>
      </c>
      <c r="AP110" s="17">
        <v>-0.24633652290877464</v>
      </c>
      <c r="AW110" s="59"/>
      <c r="AX110" s="1">
        <v>65</v>
      </c>
      <c r="AY110" s="7">
        <f t="shared" si="24"/>
        <v>49</v>
      </c>
      <c r="AZ110" s="52">
        <f t="shared" si="20"/>
        <v>0.40436590436590436</v>
      </c>
      <c r="BA110" s="52">
        <f t="shared" si="21"/>
        <v>-0.24206240467219475</v>
      </c>
      <c r="BB110" s="43"/>
      <c r="BC110" s="1">
        <v>65</v>
      </c>
      <c r="BD110" s="48">
        <f t="shared" si="22"/>
        <v>-9.7786700240011442</v>
      </c>
      <c r="BE110" s="48">
        <f t="shared" si="47"/>
        <v>-20.544512856912661</v>
      </c>
      <c r="BF110" s="48">
        <f t="shared" si="47"/>
        <v>60.215163632487929</v>
      </c>
      <c r="BG110" s="48">
        <f t="shared" si="47"/>
        <v>6.8212102632969618E-13</v>
      </c>
      <c r="BH110" s="48">
        <f t="shared" si="47"/>
        <v>16.147945680401563</v>
      </c>
      <c r="BI110" s="48">
        <f t="shared" si="47"/>
        <v>-29.037563846076637</v>
      </c>
      <c r="BJ110" s="48">
        <f t="shared" si="47"/>
        <v>12.376609348430748</v>
      </c>
      <c r="BK110" s="48">
        <f t="shared" si="47"/>
        <v>-30.912018901544798</v>
      </c>
      <c r="BL110" s="48">
        <f t="shared" si="47"/>
        <v>-8.1578591894540295</v>
      </c>
      <c r="BM110" s="48">
        <f t="shared" si="47"/>
        <v>-10.752988647405914</v>
      </c>
      <c r="BN110" s="48">
        <f t="shared" si="41"/>
        <v>-23.889983554345463</v>
      </c>
      <c r="BO110" s="48">
        <f t="shared" si="41"/>
        <v>2.372495953380735</v>
      </c>
      <c r="BP110" s="48">
        <f t="shared" si="41"/>
        <v>4.128106657991566</v>
      </c>
      <c r="BQ110" s="1">
        <v>65</v>
      </c>
      <c r="BR110" s="9">
        <f t="shared" si="45"/>
        <v>95.622387438301772</v>
      </c>
      <c r="BS110" s="9">
        <f t="shared" si="45"/>
        <v>200.89801203160297</v>
      </c>
      <c r="BT110" s="9">
        <f t="shared" si="45"/>
        <v>-588.82421560334194</v>
      </c>
      <c r="BU110" s="9">
        <f t="shared" si="44"/>
        <v>-5.0489984110230677E-12</v>
      </c>
      <c r="BV110" s="9">
        <f t="shared" si="44"/>
        <v>-157.90543237414255</v>
      </c>
      <c r="BW110" s="9">
        <f t="shared" si="44"/>
        <v>283.9487551516554</v>
      </c>
      <c r="BX110" s="9">
        <f t="shared" si="44"/>
        <v>-121.02677883427251</v>
      </c>
      <c r="BY110" s="9">
        <f t="shared" si="44"/>
        <v>302.27843261389961</v>
      </c>
      <c r="BZ110" s="9">
        <f t="shared" si="44"/>
        <v>79.773013115939349</v>
      </c>
      <c r="CA110" s="9">
        <f t="shared" si="28"/>
        <v>105.14992775481622</v>
      </c>
      <c r="CB110" s="9">
        <f t="shared" si="28"/>
        <v>233.61226605676387</v>
      </c>
      <c r="CC110" s="9">
        <f t="shared" si="28"/>
        <v>-23.19985506138698</v>
      </c>
      <c r="CD110" s="9">
        <f t="shared" si="28"/>
        <v>-40.36739283238073</v>
      </c>
    </row>
    <row r="111" spans="1:82">
      <c r="A111" s="2">
        <v>44013</v>
      </c>
      <c r="B111" s="8">
        <f t="shared" si="46"/>
        <v>14.1</v>
      </c>
      <c r="C111" s="8">
        <f t="shared" si="46"/>
        <v>198.81</v>
      </c>
      <c r="D111" s="8">
        <f t="shared" si="46"/>
        <v>240.05</v>
      </c>
      <c r="E111" s="8">
        <v>22.5</v>
      </c>
      <c r="F111" s="8">
        <f t="shared" si="32"/>
        <v>506.25</v>
      </c>
      <c r="G111" s="8">
        <v>193</v>
      </c>
      <c r="H111" s="8">
        <f t="shared" si="49"/>
        <v>-8.4</v>
      </c>
      <c r="I111" s="8">
        <f t="shared" si="49"/>
        <v>-307.44</v>
      </c>
      <c r="J111" s="8">
        <f t="shared" si="49"/>
        <v>47.050000000000011</v>
      </c>
      <c r="K111" s="9">
        <v>220793</v>
      </c>
      <c r="L111" s="9">
        <v>170233903.53599</v>
      </c>
      <c r="M111" s="9">
        <v>19892993</v>
      </c>
      <c r="N111" s="9">
        <f t="shared" si="34"/>
        <v>190126896.53599</v>
      </c>
      <c r="O111" s="9">
        <f t="shared" si="35"/>
        <v>861.10925860869679</v>
      </c>
      <c r="P111" s="8">
        <f t="shared" si="36"/>
        <v>39.262835272249845</v>
      </c>
      <c r="Q111" s="8">
        <f t="shared" si="37"/>
        <v>900.37209388094664</v>
      </c>
      <c r="R111" s="9">
        <f t="shared" si="30"/>
        <v>198795855.72425586</v>
      </c>
      <c r="S111" s="21"/>
      <c r="U111" s="2">
        <v>44378</v>
      </c>
      <c r="V111" s="8">
        <f t="shared" si="38"/>
        <v>0</v>
      </c>
      <c r="W111" s="8">
        <f t="shared" si="39"/>
        <v>0</v>
      </c>
      <c r="X111" s="8">
        <f t="shared" si="40"/>
        <v>385.5</v>
      </c>
      <c r="Y111" s="7">
        <v>103</v>
      </c>
      <c r="Z111" s="7">
        <v>0</v>
      </c>
      <c r="AA111" s="7">
        <v>0</v>
      </c>
      <c r="AB111" s="7">
        <v>0</v>
      </c>
      <c r="AC111" s="7">
        <v>0</v>
      </c>
      <c r="AD111" s="7">
        <v>0</v>
      </c>
      <c r="AE111" s="7">
        <v>0</v>
      </c>
      <c r="AF111" s="7">
        <v>1</v>
      </c>
      <c r="AG111" s="7">
        <v>0</v>
      </c>
      <c r="AH111" s="7">
        <v>0</v>
      </c>
      <c r="AI111" s="7">
        <v>0</v>
      </c>
      <c r="AJ111" s="7">
        <v>0</v>
      </c>
      <c r="AK111" s="8">
        <f t="shared" si="48"/>
        <v>1126.3892918999522</v>
      </c>
      <c r="AM111" s="17">
        <v>66</v>
      </c>
      <c r="AN111" s="17">
        <v>670.31686736726192</v>
      </c>
      <c r="AO111" s="17">
        <v>-4.18697749867124</v>
      </c>
      <c r="AP111" s="17">
        <v>-0.10547502635720712</v>
      </c>
      <c r="AW111" s="59"/>
      <c r="AX111" s="1">
        <v>66</v>
      </c>
      <c r="AY111" s="7">
        <f t="shared" ref="AY111:AY165" si="50">RANK(AO111,$AO$46:$AO$165,1)</f>
        <v>55</v>
      </c>
      <c r="AZ111" s="52">
        <f t="shared" ref="AZ111:AZ165" si="51">(AY111-0.375)/(COUNT($AY$46:$AY$165)+0.25)</f>
        <v>0.45426195426195426</v>
      </c>
      <c r="BA111" s="52">
        <f t="shared" ref="BA111:BA165" si="52">_xlfn.NORM.S.INV(AZ111)</f>
        <v>-0.11490060124967313</v>
      </c>
      <c r="BB111" s="43"/>
      <c r="BC111" s="1">
        <v>66</v>
      </c>
      <c r="BD111" s="48">
        <f t="shared" ref="BD111:BD165" si="53">AO111</f>
        <v>-4.18697749867124</v>
      </c>
      <c r="BE111" s="48">
        <f t="shared" si="47"/>
        <v>-9.7786700240011442</v>
      </c>
      <c r="BF111" s="48">
        <f t="shared" si="47"/>
        <v>-20.544512856912661</v>
      </c>
      <c r="BG111" s="48">
        <f t="shared" si="47"/>
        <v>60.215163632487929</v>
      </c>
      <c r="BH111" s="48">
        <f t="shared" si="47"/>
        <v>6.8212102632969618E-13</v>
      </c>
      <c r="BI111" s="48">
        <f t="shared" si="47"/>
        <v>16.147945680401563</v>
      </c>
      <c r="BJ111" s="48">
        <f t="shared" si="47"/>
        <v>-29.037563846076637</v>
      </c>
      <c r="BK111" s="48">
        <f t="shared" si="47"/>
        <v>12.376609348430748</v>
      </c>
      <c r="BL111" s="48">
        <f t="shared" si="47"/>
        <v>-30.912018901544798</v>
      </c>
      <c r="BM111" s="48">
        <f t="shared" si="47"/>
        <v>-8.1578591894540295</v>
      </c>
      <c r="BN111" s="48">
        <f t="shared" si="41"/>
        <v>-10.752988647405914</v>
      </c>
      <c r="BO111" s="48">
        <f t="shared" si="41"/>
        <v>-23.889983554345463</v>
      </c>
      <c r="BP111" s="48">
        <f t="shared" si="41"/>
        <v>2.372495953380735</v>
      </c>
      <c r="BQ111" s="1">
        <v>66</v>
      </c>
      <c r="BR111" s="9">
        <f t="shared" si="45"/>
        <v>17.530780574380664</v>
      </c>
      <c r="BS111" s="9">
        <f t="shared" si="45"/>
        <v>40.943071357426064</v>
      </c>
      <c r="BT111" s="9">
        <f t="shared" si="45"/>
        <v>86.019413053059409</v>
      </c>
      <c r="BU111" s="9">
        <f t="shared" si="44"/>
        <v>-252.11953520804303</v>
      </c>
      <c r="BV111" s="9">
        <f t="shared" si="44"/>
        <v>-2.1618525511029593E-12</v>
      </c>
      <c r="BW111" s="9">
        <f t="shared" si="44"/>
        <v>-67.611085213608774</v>
      </c>
      <c r="BX111" s="9">
        <f t="shared" si="44"/>
        <v>121.57962643975792</v>
      </c>
      <c r="BY111" s="9">
        <f t="shared" si="44"/>
        <v>-51.820584851725023</v>
      </c>
      <c r="BZ111" s="9">
        <f t="shared" si="44"/>
        <v>129.42792757927396</v>
      </c>
      <c r="CA111" s="9">
        <f t="shared" si="28"/>
        <v>34.156772863574467</v>
      </c>
      <c r="CB111" s="9">
        <f t="shared" si="28"/>
        <v>45.022521510158334</v>
      </c>
      <c r="CC111" s="9">
        <f t="shared" si="28"/>
        <v>100.02682358567509</v>
      </c>
      <c r="CD111" s="9">
        <f t="shared" si="28"/>
        <v>-9.9335871724934091</v>
      </c>
    </row>
    <row r="112" spans="1:82">
      <c r="A112" s="2">
        <v>44044</v>
      </c>
      <c r="B112" s="8">
        <f t="shared" si="46"/>
        <v>19.350000000000001</v>
      </c>
      <c r="C112" s="8">
        <f t="shared" si="46"/>
        <v>374.42250000000007</v>
      </c>
      <c r="D112" s="8">
        <f t="shared" si="46"/>
        <v>204.95</v>
      </c>
      <c r="E112" s="8">
        <v>11.5</v>
      </c>
      <c r="F112" s="8">
        <f t="shared" si="32"/>
        <v>132.25</v>
      </c>
      <c r="G112" s="8">
        <v>216</v>
      </c>
      <c r="H112" s="8">
        <f t="shared" si="49"/>
        <v>7.8500000000000014</v>
      </c>
      <c r="I112" s="8">
        <f t="shared" si="49"/>
        <v>242.17250000000007</v>
      </c>
      <c r="J112" s="8">
        <f t="shared" si="49"/>
        <v>-11.050000000000011</v>
      </c>
      <c r="K112" s="9">
        <v>220879</v>
      </c>
      <c r="L112" s="9">
        <v>205575431.28601</v>
      </c>
      <c r="M112" s="9">
        <v>73594</v>
      </c>
      <c r="N112" s="9">
        <f t="shared" si="34"/>
        <v>205649025.28601</v>
      </c>
      <c r="O112" s="9">
        <f t="shared" si="35"/>
        <v>931.04833545067663</v>
      </c>
      <c r="P112" s="8">
        <f t="shared" si="36"/>
        <v>-6.832648443023996</v>
      </c>
      <c r="Q112" s="8">
        <f t="shared" si="37"/>
        <v>924.2156870076526</v>
      </c>
      <c r="R112" s="9">
        <f t="shared" si="30"/>
        <v>204139836.73056331</v>
      </c>
      <c r="S112" s="21"/>
      <c r="U112" s="2">
        <v>44409</v>
      </c>
      <c r="V112" s="8">
        <f t="shared" si="38"/>
        <v>27</v>
      </c>
      <c r="W112" s="8">
        <f t="shared" si="39"/>
        <v>729</v>
      </c>
      <c r="X112" s="8">
        <f t="shared" si="40"/>
        <v>203.5</v>
      </c>
      <c r="Y112" s="7">
        <v>104</v>
      </c>
      <c r="Z112" s="7">
        <v>0</v>
      </c>
      <c r="AA112" s="7">
        <v>0</v>
      </c>
      <c r="AB112" s="7">
        <v>0</v>
      </c>
      <c r="AC112" s="7">
        <v>0</v>
      </c>
      <c r="AD112" s="7">
        <v>0</v>
      </c>
      <c r="AE112" s="7">
        <v>0</v>
      </c>
      <c r="AF112" s="7">
        <v>0</v>
      </c>
      <c r="AG112" s="7">
        <v>0</v>
      </c>
      <c r="AH112" s="7">
        <v>0</v>
      </c>
      <c r="AI112" s="7">
        <v>0</v>
      </c>
      <c r="AJ112" s="7">
        <v>0</v>
      </c>
      <c r="AK112" s="8">
        <f t="shared" si="48"/>
        <v>950.77333888185115</v>
      </c>
      <c r="AM112" s="17">
        <v>67</v>
      </c>
      <c r="AN112" s="17">
        <v>925.24932558296712</v>
      </c>
      <c r="AO112" s="17">
        <v>-65.333248671721321</v>
      </c>
      <c r="AP112" s="17">
        <v>-1.6458235392568215</v>
      </c>
      <c r="AW112" s="59"/>
      <c r="AX112" s="1">
        <v>67</v>
      </c>
      <c r="AY112" s="7">
        <f t="shared" si="50"/>
        <v>5</v>
      </c>
      <c r="AZ112" s="52">
        <f t="shared" si="51"/>
        <v>3.8461538461538464E-2</v>
      </c>
      <c r="BA112" s="52">
        <f t="shared" si="52"/>
        <v>-1.7688250385187059</v>
      </c>
      <c r="BB112" s="43"/>
      <c r="BC112" s="1">
        <v>67</v>
      </c>
      <c r="BD112" s="48">
        <f t="shared" si="53"/>
        <v>-65.333248671721321</v>
      </c>
      <c r="BE112" s="48">
        <f t="shared" si="47"/>
        <v>-4.18697749867124</v>
      </c>
      <c r="BF112" s="48">
        <f t="shared" si="47"/>
        <v>-9.7786700240011442</v>
      </c>
      <c r="BG112" s="48">
        <f t="shared" si="47"/>
        <v>-20.544512856912661</v>
      </c>
      <c r="BH112" s="48">
        <f t="shared" si="47"/>
        <v>60.215163632487929</v>
      </c>
      <c r="BI112" s="48">
        <f t="shared" si="47"/>
        <v>6.8212102632969618E-13</v>
      </c>
      <c r="BJ112" s="48">
        <f t="shared" si="47"/>
        <v>16.147945680401563</v>
      </c>
      <c r="BK112" s="48">
        <f t="shared" si="47"/>
        <v>-29.037563846076637</v>
      </c>
      <c r="BL112" s="48">
        <f t="shared" si="47"/>
        <v>12.376609348430748</v>
      </c>
      <c r="BM112" s="48">
        <f t="shared" si="47"/>
        <v>-30.912018901544798</v>
      </c>
      <c r="BN112" s="48">
        <f t="shared" si="41"/>
        <v>-8.1578591894540295</v>
      </c>
      <c r="BO112" s="48">
        <f t="shared" si="41"/>
        <v>-10.752988647405914</v>
      </c>
      <c r="BP112" s="48">
        <f t="shared" si="41"/>
        <v>-23.889983554345463</v>
      </c>
      <c r="BQ112" s="1">
        <v>67</v>
      </c>
      <c r="BR112" s="9">
        <f t="shared" si="45"/>
        <v>4268.4333820009979</v>
      </c>
      <c r="BS112" s="9">
        <f t="shared" si="45"/>
        <v>273.54884210360143</v>
      </c>
      <c r="BT112" s="9">
        <f t="shared" si="45"/>
        <v>638.87228035678629</v>
      </c>
      <c r="BU112" s="9">
        <f t="shared" si="44"/>
        <v>1342.2397673200651</v>
      </c>
      <c r="BV112" s="9">
        <f t="shared" si="44"/>
        <v>-3934.0522594097238</v>
      </c>
      <c r="BW112" s="9">
        <f t="shared" si="44"/>
        <v>-3.3733367413037945E-11</v>
      </c>
      <c r="BX112" s="9">
        <f t="shared" si="44"/>
        <v>-1054.9977506751152</v>
      </c>
      <c r="BY112" s="9">
        <f t="shared" si="44"/>
        <v>1897.1183795767254</v>
      </c>
      <c r="BZ112" s="9">
        <f t="shared" si="44"/>
        <v>-808.60409627376816</v>
      </c>
      <c r="CA112" s="9">
        <f t="shared" si="28"/>
        <v>2019.5826178395921</v>
      </c>
      <c r="CB112" s="9">
        <f t="shared" si="28"/>
        <v>532.97944305349927</v>
      </c>
      <c r="CC112" s="9">
        <f t="shared" si="28"/>
        <v>702.52768126517947</v>
      </c>
      <c r="CD112" s="9">
        <f t="shared" si="28"/>
        <v>1560.8102363194</v>
      </c>
    </row>
    <row r="113" spans="1:82">
      <c r="A113" s="2">
        <v>44075</v>
      </c>
      <c r="B113" s="8">
        <f t="shared" si="46"/>
        <v>152.32499999999999</v>
      </c>
      <c r="C113" s="8">
        <f t="shared" si="46"/>
        <v>23202.905624999996</v>
      </c>
      <c r="D113" s="8">
        <f t="shared" si="46"/>
        <v>43.875</v>
      </c>
      <c r="E113" s="8">
        <v>90.5</v>
      </c>
      <c r="F113" s="8">
        <f t="shared" si="32"/>
        <v>8190.25</v>
      </c>
      <c r="G113" s="8">
        <v>62</v>
      </c>
      <c r="H113" s="8">
        <f t="shared" si="49"/>
        <v>61.824999999999989</v>
      </c>
      <c r="I113" s="8">
        <f t="shared" si="49"/>
        <v>15012.655624999996</v>
      </c>
      <c r="J113" s="8">
        <f t="shared" si="49"/>
        <v>-18.125</v>
      </c>
      <c r="K113" s="9">
        <v>221806</v>
      </c>
      <c r="L113" s="9">
        <v>191848351.43899998</v>
      </c>
      <c r="M113" s="9">
        <v>-23019759</v>
      </c>
      <c r="N113" s="9">
        <f t="shared" si="34"/>
        <v>168828592.43899998</v>
      </c>
      <c r="O113" s="9">
        <f t="shared" si="35"/>
        <v>761.15430799437343</v>
      </c>
      <c r="P113" s="8">
        <f t="shared" si="36"/>
        <v>9.6390368612652146</v>
      </c>
      <c r="Q113" s="8">
        <f t="shared" si="37"/>
        <v>770.79334485563868</v>
      </c>
      <c r="R113" s="9">
        <f t="shared" si="30"/>
        <v>170966588.64904979</v>
      </c>
      <c r="S113" s="21"/>
      <c r="U113" s="2">
        <v>44440</v>
      </c>
      <c r="V113" s="8">
        <f t="shared" si="38"/>
        <v>134</v>
      </c>
      <c r="W113" s="8">
        <f t="shared" si="39"/>
        <v>17956</v>
      </c>
      <c r="X113" s="8">
        <f t="shared" si="40"/>
        <v>38.5</v>
      </c>
      <c r="Y113" s="7">
        <v>105</v>
      </c>
      <c r="Z113" s="7">
        <v>0</v>
      </c>
      <c r="AA113" s="7">
        <v>0</v>
      </c>
      <c r="AB113" s="7">
        <v>0</v>
      </c>
      <c r="AC113" s="7">
        <v>0</v>
      </c>
      <c r="AD113" s="7">
        <v>0</v>
      </c>
      <c r="AE113" s="7">
        <v>0</v>
      </c>
      <c r="AF113" s="7">
        <v>0</v>
      </c>
      <c r="AG113" s="7">
        <v>1</v>
      </c>
      <c r="AH113" s="7">
        <v>0</v>
      </c>
      <c r="AI113" s="7">
        <v>0</v>
      </c>
      <c r="AJ113" s="7">
        <v>0</v>
      </c>
      <c r="AK113" s="8">
        <f t="shared" si="48"/>
        <v>691.80586622259716</v>
      </c>
      <c r="AM113" s="17">
        <v>68</v>
      </c>
      <c r="AN113" s="17">
        <v>911.53832754498046</v>
      </c>
      <c r="AO113" s="17">
        <v>26.226934450475028</v>
      </c>
      <c r="AP113" s="17">
        <v>0.66068819412344415</v>
      </c>
      <c r="AW113" s="59"/>
      <c r="AX113" s="1">
        <v>68</v>
      </c>
      <c r="AY113" s="7">
        <f t="shared" si="50"/>
        <v>95</v>
      </c>
      <c r="AZ113" s="52">
        <f t="shared" si="51"/>
        <v>0.78690228690228692</v>
      </c>
      <c r="BA113" s="52">
        <f t="shared" si="52"/>
        <v>0.79571892196992056</v>
      </c>
      <c r="BB113" s="43"/>
      <c r="BC113" s="1">
        <v>68</v>
      </c>
      <c r="BD113" s="48">
        <f t="shared" si="53"/>
        <v>26.226934450475028</v>
      </c>
      <c r="BE113" s="48">
        <f t="shared" si="47"/>
        <v>-65.333248671721321</v>
      </c>
      <c r="BF113" s="48">
        <f t="shared" si="47"/>
        <v>-4.18697749867124</v>
      </c>
      <c r="BG113" s="48">
        <f t="shared" si="47"/>
        <v>-9.7786700240011442</v>
      </c>
      <c r="BH113" s="48">
        <f t="shared" si="47"/>
        <v>-20.544512856912661</v>
      </c>
      <c r="BI113" s="48">
        <f t="shared" si="47"/>
        <v>60.215163632487929</v>
      </c>
      <c r="BJ113" s="48">
        <f t="shared" si="47"/>
        <v>6.8212102632969618E-13</v>
      </c>
      <c r="BK113" s="48">
        <f t="shared" si="47"/>
        <v>16.147945680401563</v>
      </c>
      <c r="BL113" s="48">
        <f t="shared" si="47"/>
        <v>-29.037563846076637</v>
      </c>
      <c r="BM113" s="48">
        <f t="shared" si="47"/>
        <v>12.376609348430748</v>
      </c>
      <c r="BN113" s="48">
        <f t="shared" si="41"/>
        <v>-30.912018901544798</v>
      </c>
      <c r="BO113" s="48">
        <f t="shared" si="41"/>
        <v>-8.1578591894540295</v>
      </c>
      <c r="BP113" s="48">
        <f t="shared" si="41"/>
        <v>-10.752988647405914</v>
      </c>
      <c r="BQ113" s="1">
        <v>68</v>
      </c>
      <c r="BR113" s="9">
        <f t="shared" si="45"/>
        <v>687.85209066950506</v>
      </c>
      <c r="BS113" s="9">
        <f t="shared" si="45"/>
        <v>-1713.4908303498135</v>
      </c>
      <c r="BT113" s="9">
        <f t="shared" si="45"/>
        <v>-109.81158440326816</v>
      </c>
      <c r="BU113" s="9">
        <f t="shared" si="44"/>
        <v>-256.46453773230576</v>
      </c>
      <c r="BV113" s="9">
        <f t="shared" si="44"/>
        <v>-538.81959201519078</v>
      </c>
      <c r="BW113" s="9">
        <f t="shared" si="44"/>
        <v>1579.2591495138743</v>
      </c>
      <c r="BX113" s="9">
        <f t="shared" si="44"/>
        <v>1.3541693301996626E-11</v>
      </c>
      <c r="BY113" s="9">
        <f t="shared" si="44"/>
        <v>423.5111128697161</v>
      </c>
      <c r="BZ113" s="9">
        <f t="shared" si="44"/>
        <v>-761.566283592535</v>
      </c>
      <c r="CA113" s="9">
        <f t="shared" si="28"/>
        <v>324.60052210042323</v>
      </c>
      <c r="CB113" s="9">
        <f t="shared" si="28"/>
        <v>-810.72749346265971</v>
      </c>
      <c r="CC113" s="9">
        <f t="shared" si="28"/>
        <v>-213.95563821801915</v>
      </c>
      <c r="CD113" s="9">
        <f t="shared" si="28"/>
        <v>-282.01792840221958</v>
      </c>
    </row>
    <row r="114" spans="1:82">
      <c r="A114" s="2">
        <v>44105</v>
      </c>
      <c r="B114" s="8">
        <f t="shared" si="46"/>
        <v>510.4</v>
      </c>
      <c r="C114" s="8">
        <f t="shared" si="46"/>
        <v>260508.15999999997</v>
      </c>
      <c r="D114" s="8">
        <f t="shared" si="46"/>
        <v>0.65</v>
      </c>
      <c r="E114" s="8">
        <v>530</v>
      </c>
      <c r="F114" s="8">
        <f t="shared" si="32"/>
        <v>280900</v>
      </c>
      <c r="G114" s="8">
        <v>2.5</v>
      </c>
      <c r="H114" s="8">
        <f t="shared" si="49"/>
        <v>-19.600000000000023</v>
      </c>
      <c r="I114" s="8">
        <f t="shared" si="49"/>
        <v>-20391.840000000026</v>
      </c>
      <c r="J114" s="8">
        <f t="shared" si="49"/>
        <v>-1.85</v>
      </c>
      <c r="K114" s="9">
        <v>221948</v>
      </c>
      <c r="L114" s="9">
        <v>157191724.22299999</v>
      </c>
      <c r="M114" s="9">
        <v>16515512</v>
      </c>
      <c r="N114" s="9">
        <f t="shared" si="34"/>
        <v>173707236.22299999</v>
      </c>
      <c r="O114" s="9">
        <f t="shared" si="35"/>
        <v>782.64835106871874</v>
      </c>
      <c r="P114" s="8">
        <f t="shared" si="36"/>
        <v>-11.076010791591395</v>
      </c>
      <c r="Q114" s="8">
        <f t="shared" si="37"/>
        <v>771.5723402771273</v>
      </c>
      <c r="R114" s="9">
        <f t="shared" si="30"/>
        <v>171248937.77982786</v>
      </c>
      <c r="S114" s="21"/>
      <c r="U114" s="2">
        <v>44470</v>
      </c>
      <c r="V114" s="8">
        <f t="shared" si="38"/>
        <v>510</v>
      </c>
      <c r="W114" s="8">
        <f t="shared" si="39"/>
        <v>260100</v>
      </c>
      <c r="X114" s="8">
        <f t="shared" si="40"/>
        <v>0</v>
      </c>
      <c r="Y114" s="7">
        <v>106</v>
      </c>
      <c r="Z114" s="7">
        <v>0</v>
      </c>
      <c r="AA114" s="7">
        <v>0</v>
      </c>
      <c r="AB114" s="7">
        <v>0</v>
      </c>
      <c r="AC114" s="7">
        <v>0</v>
      </c>
      <c r="AD114" s="7">
        <v>0</v>
      </c>
      <c r="AE114" s="7">
        <v>0</v>
      </c>
      <c r="AF114" s="7">
        <v>0</v>
      </c>
      <c r="AG114" s="7">
        <v>0</v>
      </c>
      <c r="AH114" s="7">
        <v>1</v>
      </c>
      <c r="AI114" s="7">
        <v>0</v>
      </c>
      <c r="AJ114" s="7">
        <v>0</v>
      </c>
      <c r="AK114" s="8">
        <f t="shared" si="48"/>
        <v>752.16407678521409</v>
      </c>
      <c r="AM114" s="17">
        <v>69</v>
      </c>
      <c r="AN114" s="17">
        <v>697.40671517330179</v>
      </c>
      <c r="AO114" s="17">
        <v>-46.659132716817226</v>
      </c>
      <c r="AP114" s="17">
        <v>-1.1753999763964689</v>
      </c>
      <c r="AW114" s="59"/>
      <c r="AX114" s="1">
        <v>69</v>
      </c>
      <c r="AY114" s="7">
        <f t="shared" si="50"/>
        <v>12</v>
      </c>
      <c r="AZ114" s="52">
        <f t="shared" si="51"/>
        <v>9.6673596673596679E-2</v>
      </c>
      <c r="BA114" s="52">
        <f t="shared" si="52"/>
        <v>-1.3007407952098116</v>
      </c>
      <c r="BB114" s="43"/>
      <c r="BC114" s="1">
        <v>69</v>
      </c>
      <c r="BD114" s="48">
        <f t="shared" si="53"/>
        <v>-46.659132716817226</v>
      </c>
      <c r="BE114" s="48">
        <f t="shared" si="47"/>
        <v>26.226934450475028</v>
      </c>
      <c r="BF114" s="48">
        <f t="shared" si="47"/>
        <v>-65.333248671721321</v>
      </c>
      <c r="BG114" s="48">
        <f t="shared" si="47"/>
        <v>-4.18697749867124</v>
      </c>
      <c r="BH114" s="48">
        <f t="shared" si="47"/>
        <v>-9.7786700240011442</v>
      </c>
      <c r="BI114" s="48">
        <f t="shared" si="47"/>
        <v>-20.544512856912661</v>
      </c>
      <c r="BJ114" s="48">
        <f t="shared" si="47"/>
        <v>60.215163632487929</v>
      </c>
      <c r="BK114" s="48">
        <f t="shared" si="47"/>
        <v>6.8212102632969618E-13</v>
      </c>
      <c r="BL114" s="48">
        <f t="shared" si="47"/>
        <v>16.147945680401563</v>
      </c>
      <c r="BM114" s="48">
        <f t="shared" si="47"/>
        <v>-29.037563846076637</v>
      </c>
      <c r="BN114" s="48">
        <f t="shared" si="41"/>
        <v>12.376609348430748</v>
      </c>
      <c r="BO114" s="48">
        <f t="shared" si="41"/>
        <v>-30.912018901544798</v>
      </c>
      <c r="BP114" s="48">
        <f t="shared" si="41"/>
        <v>-8.1578591894540295</v>
      </c>
      <c r="BQ114" s="1">
        <v>69</v>
      </c>
      <c r="BR114" s="9">
        <f t="shared" si="45"/>
        <v>2177.0746658855787</v>
      </c>
      <c r="BS114" s="9">
        <f t="shared" si="45"/>
        <v>-1223.7260152799768</v>
      </c>
      <c r="BT114" s="9">
        <f t="shared" si="45"/>
        <v>3048.3927205946866</v>
      </c>
      <c r="BU114" s="9">
        <f t="shared" si="44"/>
        <v>195.36073879283725</v>
      </c>
      <c r="BV114" s="9">
        <f t="shared" si="44"/>
        <v>456.26426244384095</v>
      </c>
      <c r="BW114" s="9">
        <f t="shared" si="44"/>
        <v>958.58915199305682</v>
      </c>
      <c r="BX114" s="9">
        <f t="shared" si="44"/>
        <v>-2809.5873114931223</v>
      </c>
      <c r="BY114" s="9">
        <f t="shared" si="44"/>
        <v>-2.4091403674395413E-11</v>
      </c>
      <c r="BZ114" s="9">
        <f t="shared" si="44"/>
        <v>-753.44914060580675</v>
      </c>
      <c r="CA114" s="9">
        <f t="shared" si="28"/>
        <v>1354.8675452671559</v>
      </c>
      <c r="CB114" s="9">
        <f t="shared" si="28"/>
        <v>-577.48185817262538</v>
      </c>
      <c r="CC114" s="9">
        <f t="shared" si="28"/>
        <v>1442.3279924719543</v>
      </c>
      <c r="CD114" s="9">
        <f t="shared" si="28"/>
        <v>380.63863460585162</v>
      </c>
    </row>
    <row r="115" spans="1:82">
      <c r="A115" s="2">
        <v>44136</v>
      </c>
      <c r="B115" s="8">
        <f t="shared" si="46"/>
        <v>874.97500000000002</v>
      </c>
      <c r="C115" s="8">
        <f t="shared" si="46"/>
        <v>765581.25062499999</v>
      </c>
      <c r="D115" s="8">
        <f t="shared" si="46"/>
        <v>0</v>
      </c>
      <c r="E115" s="8">
        <v>836</v>
      </c>
      <c r="F115" s="8">
        <f t="shared" si="32"/>
        <v>698896</v>
      </c>
      <c r="G115" s="8">
        <v>0</v>
      </c>
      <c r="H115" s="8">
        <f t="shared" si="49"/>
        <v>38.975000000000023</v>
      </c>
      <c r="I115" s="8">
        <f t="shared" si="49"/>
        <v>66685.250624999986</v>
      </c>
      <c r="J115" s="8">
        <f t="shared" si="49"/>
        <v>0</v>
      </c>
      <c r="K115" s="9">
        <v>221998</v>
      </c>
      <c r="L115" s="9">
        <v>202926508.57600001</v>
      </c>
      <c r="M115" s="9">
        <v>27572158</v>
      </c>
      <c r="N115" s="9">
        <f t="shared" si="34"/>
        <v>230498666.57600001</v>
      </c>
      <c r="O115" s="9">
        <f t="shared" si="35"/>
        <v>1038.2916358525754</v>
      </c>
      <c r="P115" s="8">
        <f t="shared" si="36"/>
        <v>20.576037949978424</v>
      </c>
      <c r="Q115" s="8">
        <f t="shared" si="37"/>
        <v>1058.8676738025538</v>
      </c>
      <c r="R115" s="9">
        <f t="shared" si="30"/>
        <v>235066505.84881935</v>
      </c>
      <c r="U115" s="2">
        <v>44501</v>
      </c>
      <c r="V115" s="8">
        <f t="shared" si="38"/>
        <v>745.5</v>
      </c>
      <c r="W115" s="8">
        <f t="shared" si="39"/>
        <v>555770.25</v>
      </c>
      <c r="X115" s="8">
        <f t="shared" si="40"/>
        <v>0</v>
      </c>
      <c r="Y115" s="7">
        <v>107</v>
      </c>
      <c r="Z115" s="7">
        <v>0</v>
      </c>
      <c r="AA115" s="7">
        <v>0</v>
      </c>
      <c r="AB115" s="7">
        <v>0</v>
      </c>
      <c r="AC115" s="7">
        <v>0</v>
      </c>
      <c r="AD115" s="7">
        <v>0</v>
      </c>
      <c r="AE115" s="7">
        <v>0</v>
      </c>
      <c r="AF115" s="7">
        <v>0</v>
      </c>
      <c r="AG115" s="7">
        <v>0</v>
      </c>
      <c r="AH115" s="7">
        <v>0</v>
      </c>
      <c r="AI115" s="7">
        <v>1</v>
      </c>
      <c r="AJ115" s="7">
        <v>0</v>
      </c>
      <c r="AK115" s="8">
        <f t="shared" si="48"/>
        <v>939.76574687419702</v>
      </c>
      <c r="AM115" s="17">
        <v>70</v>
      </c>
      <c r="AN115" s="17">
        <v>770.05958225923189</v>
      </c>
      <c r="AO115" s="17">
        <v>-36.568279935354326</v>
      </c>
      <c r="AP115" s="17">
        <v>-0.92119919231552549</v>
      </c>
      <c r="AW115" s="59"/>
      <c r="AX115" s="1">
        <v>70</v>
      </c>
      <c r="AY115" s="7">
        <f t="shared" si="50"/>
        <v>21</v>
      </c>
      <c r="AZ115" s="52">
        <f t="shared" si="51"/>
        <v>0.17151767151767153</v>
      </c>
      <c r="BA115" s="52">
        <f t="shared" si="52"/>
        <v>-0.94818488013239854</v>
      </c>
      <c r="BB115" s="43"/>
      <c r="BC115" s="1">
        <v>70</v>
      </c>
      <c r="BD115" s="48">
        <f t="shared" si="53"/>
        <v>-36.568279935354326</v>
      </c>
      <c r="BE115" s="48">
        <f t="shared" si="47"/>
        <v>-46.659132716817226</v>
      </c>
      <c r="BF115" s="48">
        <f t="shared" si="47"/>
        <v>26.226934450475028</v>
      </c>
      <c r="BG115" s="48">
        <f t="shared" si="47"/>
        <v>-65.333248671721321</v>
      </c>
      <c r="BH115" s="48">
        <f t="shared" si="47"/>
        <v>-4.18697749867124</v>
      </c>
      <c r="BI115" s="48">
        <f t="shared" si="47"/>
        <v>-9.7786700240011442</v>
      </c>
      <c r="BJ115" s="48">
        <f t="shared" si="47"/>
        <v>-20.544512856912661</v>
      </c>
      <c r="BK115" s="48">
        <f t="shared" si="47"/>
        <v>60.215163632487929</v>
      </c>
      <c r="BL115" s="48">
        <f t="shared" si="47"/>
        <v>6.8212102632969618E-13</v>
      </c>
      <c r="BM115" s="48">
        <f t="shared" si="47"/>
        <v>16.147945680401563</v>
      </c>
      <c r="BN115" s="48">
        <f t="shared" si="41"/>
        <v>-29.037563846076637</v>
      </c>
      <c r="BO115" s="48">
        <f t="shared" si="41"/>
        <v>12.376609348430748</v>
      </c>
      <c r="BP115" s="48">
        <f t="shared" si="41"/>
        <v>-30.912018901544798</v>
      </c>
      <c r="BQ115" s="1">
        <v>70</v>
      </c>
      <c r="BR115" s="9">
        <f t="shared" si="45"/>
        <v>1337.2390974304496</v>
      </c>
      <c r="BS115" s="9">
        <f t="shared" si="45"/>
        <v>1706.2442267294355</v>
      </c>
      <c r="BT115" s="9">
        <f t="shared" si="45"/>
        <v>-959.07388083115723</v>
      </c>
      <c r="BU115" s="9">
        <f t="shared" si="44"/>
        <v>2389.1245265136386</v>
      </c>
      <c r="BV115" s="9">
        <f t="shared" si="44"/>
        <v>153.1105652544463</v>
      </c>
      <c r="BW115" s="9">
        <f t="shared" si="44"/>
        <v>357.58914283313948</v>
      </c>
      <c r="BX115" s="9">
        <f t="shared" si="44"/>
        <v>751.27749728707772</v>
      </c>
      <c r="BY115" s="9">
        <f t="shared" si="44"/>
        <v>-2201.9649600659895</v>
      </c>
      <c r="BZ115" s="9">
        <f t="shared" si="44"/>
        <v>-1.8881216651577117E-11</v>
      </c>
      <c r="CA115" s="9">
        <f t="shared" si="28"/>
        <v>-590.50259802181654</v>
      </c>
      <c r="CB115" s="9">
        <f t="shared" si="28"/>
        <v>1061.8537633640653</v>
      </c>
      <c r="CC115" s="9">
        <f t="shared" si="28"/>
        <v>-452.59131530393489</v>
      </c>
      <c r="CD115" s="9">
        <f t="shared" si="28"/>
        <v>1130.3993605586654</v>
      </c>
    </row>
    <row r="116" spans="1:82">
      <c r="A116" s="2">
        <v>44166</v>
      </c>
      <c r="B116" s="8">
        <f t="shared" si="46"/>
        <v>1138.7249999999999</v>
      </c>
      <c r="C116" s="8">
        <f t="shared" si="46"/>
        <v>1296694.6256249999</v>
      </c>
      <c r="D116" s="8">
        <f t="shared" si="46"/>
        <v>0</v>
      </c>
      <c r="E116" s="8">
        <v>1029.5</v>
      </c>
      <c r="F116" s="8">
        <f t="shared" si="32"/>
        <v>1059870.25</v>
      </c>
      <c r="G116" s="8">
        <v>0</v>
      </c>
      <c r="H116" s="8">
        <f t="shared" si="49"/>
        <v>109.22499999999991</v>
      </c>
      <c r="I116" s="8">
        <f t="shared" si="49"/>
        <v>236824.37562499987</v>
      </c>
      <c r="J116" s="8">
        <f t="shared" si="49"/>
        <v>0</v>
      </c>
      <c r="K116" s="9">
        <v>222990</v>
      </c>
      <c r="L116" s="9">
        <v>266228281.06500003</v>
      </c>
      <c r="M116" s="9">
        <v>8477231</v>
      </c>
      <c r="N116" s="9">
        <f t="shared" si="34"/>
        <v>274705512.06500006</v>
      </c>
      <c r="O116" s="9">
        <f t="shared" si="35"/>
        <v>1231.9185257859099</v>
      </c>
      <c r="P116" s="8">
        <f t="shared" si="36"/>
        <v>61.271526331396387</v>
      </c>
      <c r="Q116" s="8">
        <f t="shared" si="37"/>
        <v>1293.1900521173063</v>
      </c>
      <c r="R116" s="9">
        <f t="shared" si="30"/>
        <v>288368449.72163814</v>
      </c>
      <c r="U116" s="2">
        <v>44531</v>
      </c>
      <c r="V116" s="8">
        <f t="shared" si="38"/>
        <v>1161</v>
      </c>
      <c r="W116" s="8">
        <f t="shared" si="39"/>
        <v>1347921</v>
      </c>
      <c r="X116" s="8">
        <f t="shared" si="40"/>
        <v>0</v>
      </c>
      <c r="Y116" s="7">
        <v>108</v>
      </c>
      <c r="Z116" s="7">
        <v>0</v>
      </c>
      <c r="AA116" s="7">
        <v>0</v>
      </c>
      <c r="AB116" s="7">
        <v>0</v>
      </c>
      <c r="AC116" s="7">
        <v>0</v>
      </c>
      <c r="AD116" s="7">
        <v>0</v>
      </c>
      <c r="AE116" s="7">
        <v>0</v>
      </c>
      <c r="AF116" s="7">
        <v>0</v>
      </c>
      <c r="AG116" s="7">
        <v>0</v>
      </c>
      <c r="AH116" s="7">
        <v>0</v>
      </c>
      <c r="AI116" s="7">
        <v>0</v>
      </c>
      <c r="AJ116" s="7">
        <v>0</v>
      </c>
      <c r="AK116" s="8">
        <f t="shared" si="48"/>
        <v>1239.7207594991353</v>
      </c>
      <c r="AM116" s="17">
        <v>71</v>
      </c>
      <c r="AN116" s="17">
        <v>999.32288618023779</v>
      </c>
      <c r="AO116" s="17">
        <v>-14.910921102818861</v>
      </c>
      <c r="AP116" s="17">
        <v>-0.37562413383620274</v>
      </c>
      <c r="AW116" s="59"/>
      <c r="AX116" s="1">
        <v>71</v>
      </c>
      <c r="AY116" s="7">
        <f t="shared" si="50"/>
        <v>39</v>
      </c>
      <c r="AZ116" s="52">
        <f t="shared" si="51"/>
        <v>0.3212058212058212</v>
      </c>
      <c r="BA116" s="52">
        <f t="shared" si="52"/>
        <v>-0.46432956872668901</v>
      </c>
      <c r="BB116" s="43"/>
      <c r="BC116" s="1">
        <v>71</v>
      </c>
      <c r="BD116" s="48">
        <f t="shared" si="53"/>
        <v>-14.910921102818861</v>
      </c>
      <c r="BE116" s="48">
        <f t="shared" si="47"/>
        <v>-36.568279935354326</v>
      </c>
      <c r="BF116" s="48">
        <f t="shared" si="47"/>
        <v>-46.659132716817226</v>
      </c>
      <c r="BG116" s="48">
        <f t="shared" si="47"/>
        <v>26.226934450475028</v>
      </c>
      <c r="BH116" s="48">
        <f t="shared" si="47"/>
        <v>-65.333248671721321</v>
      </c>
      <c r="BI116" s="48">
        <f t="shared" si="47"/>
        <v>-4.18697749867124</v>
      </c>
      <c r="BJ116" s="48">
        <f t="shared" si="47"/>
        <v>-9.7786700240011442</v>
      </c>
      <c r="BK116" s="48">
        <f t="shared" si="47"/>
        <v>-20.544512856912661</v>
      </c>
      <c r="BL116" s="48">
        <f t="shared" si="47"/>
        <v>60.215163632487929</v>
      </c>
      <c r="BM116" s="48">
        <f t="shared" si="47"/>
        <v>6.8212102632969618E-13</v>
      </c>
      <c r="BN116" s="48">
        <f t="shared" si="41"/>
        <v>16.147945680401563</v>
      </c>
      <c r="BO116" s="48">
        <f t="shared" si="41"/>
        <v>-29.037563846076637</v>
      </c>
      <c r="BP116" s="48">
        <f t="shared" si="41"/>
        <v>12.376609348430748</v>
      </c>
      <c r="BQ116" s="1">
        <v>71</v>
      </c>
      <c r="BR116" s="9">
        <f t="shared" si="45"/>
        <v>222.33556813449377</v>
      </c>
      <c r="BS116" s="9">
        <f t="shared" si="45"/>
        <v>545.26673698187085</v>
      </c>
      <c r="BT116" s="9">
        <f t="shared" si="45"/>
        <v>695.73064666642608</v>
      </c>
      <c r="BU116" s="9">
        <f t="shared" si="44"/>
        <v>-391.06775035983691</v>
      </c>
      <c r="BV116" s="9">
        <f t="shared" si="44"/>
        <v>974.17891633489512</v>
      </c>
      <c r="BW116" s="9">
        <f t="shared" si="44"/>
        <v>62.431691141967889</v>
      </c>
      <c r="BX116" s="9">
        <f t="shared" si="44"/>
        <v>145.80897721838497</v>
      </c>
      <c r="BY116" s="9">
        <f t="shared" si="44"/>
        <v>306.3376103052783</v>
      </c>
      <c r="BZ116" s="9">
        <f t="shared" si="44"/>
        <v>-897.86355411736258</v>
      </c>
      <c r="CA116" s="9">
        <f t="shared" si="28"/>
        <v>-7.6989219157860307E-12</v>
      </c>
      <c r="CB116" s="9">
        <f t="shared" si="28"/>
        <v>-240.78074401307251</v>
      </c>
      <c r="CC116" s="9">
        <f t="shared" si="28"/>
        <v>432.97682352692141</v>
      </c>
      <c r="CD116" s="9">
        <f t="shared" si="28"/>
        <v>-184.54664551486081</v>
      </c>
    </row>
    <row r="117" spans="1:82">
      <c r="A117" s="2">
        <v>44197</v>
      </c>
      <c r="B117" s="8">
        <f t="shared" si="46"/>
        <v>1095.1500000000001</v>
      </c>
      <c r="C117" s="8">
        <f t="shared" si="46"/>
        <v>1199353.5225000002</v>
      </c>
      <c r="D117" s="8">
        <f t="shared" si="46"/>
        <v>0</v>
      </c>
      <c r="E117" s="8">
        <v>977.5</v>
      </c>
      <c r="F117" s="8">
        <f t="shared" si="32"/>
        <v>955506.25</v>
      </c>
      <c r="G117" s="8">
        <v>0</v>
      </c>
      <c r="H117" s="8">
        <f t="shared" si="49"/>
        <v>117.65000000000009</v>
      </c>
      <c r="I117" s="8">
        <f t="shared" si="49"/>
        <v>243847.2725000002</v>
      </c>
      <c r="J117" s="8">
        <f t="shared" si="49"/>
        <v>0</v>
      </c>
      <c r="K117" s="9">
        <v>209083</v>
      </c>
      <c r="L117" s="9">
        <v>264334669.63799998</v>
      </c>
      <c r="M117" s="9">
        <v>-11634760</v>
      </c>
      <c r="N117" s="9">
        <f t="shared" si="34"/>
        <v>252699909.63799998</v>
      </c>
      <c r="O117" s="9">
        <f t="shared" si="35"/>
        <v>1208.6105022311713</v>
      </c>
      <c r="P117" s="8">
        <f t="shared" si="36"/>
        <v>65.185241212921596</v>
      </c>
      <c r="Q117" s="8">
        <f t="shared" si="37"/>
        <v>1273.7957434440927</v>
      </c>
      <c r="R117" s="9">
        <f t="shared" si="30"/>
        <v>266329035.42652124</v>
      </c>
      <c r="U117" s="2">
        <v>44562</v>
      </c>
      <c r="V117" s="8">
        <f t="shared" si="38"/>
        <v>1105</v>
      </c>
      <c r="W117" s="8">
        <f t="shared" si="39"/>
        <v>1221025</v>
      </c>
      <c r="X117" s="8">
        <f t="shared" si="40"/>
        <v>0</v>
      </c>
      <c r="Y117" s="7">
        <v>109</v>
      </c>
      <c r="Z117" s="9">
        <v>1</v>
      </c>
      <c r="AA117" s="7">
        <v>0</v>
      </c>
      <c r="AB117" s="9">
        <v>0</v>
      </c>
      <c r="AC117" s="7">
        <v>0</v>
      </c>
      <c r="AD117" s="7">
        <v>0</v>
      </c>
      <c r="AE117" s="7">
        <v>0</v>
      </c>
      <c r="AF117" s="7">
        <v>0</v>
      </c>
      <c r="AG117" s="7">
        <v>0</v>
      </c>
      <c r="AH117" s="7">
        <v>0</v>
      </c>
      <c r="AI117" s="7">
        <v>0</v>
      </c>
      <c r="AJ117" s="7">
        <v>0</v>
      </c>
      <c r="AK117" s="8">
        <f t="shared" si="48"/>
        <v>1409.8705876326703</v>
      </c>
      <c r="AM117" s="17">
        <v>72</v>
      </c>
      <c r="AN117" s="17">
        <v>1223.9495228245789</v>
      </c>
      <c r="AO117" s="17">
        <v>-33.667286996465464</v>
      </c>
      <c r="AP117" s="17">
        <v>-0.84811967211545769</v>
      </c>
      <c r="AW117" s="59"/>
      <c r="AX117" s="1">
        <v>72</v>
      </c>
      <c r="AY117" s="7">
        <f t="shared" si="50"/>
        <v>22</v>
      </c>
      <c r="AZ117" s="52">
        <f t="shared" si="51"/>
        <v>0.17983367983367984</v>
      </c>
      <c r="BA117" s="52">
        <f t="shared" si="52"/>
        <v>-0.91599911388803534</v>
      </c>
      <c r="BB117" s="43"/>
      <c r="BC117" s="1">
        <v>72</v>
      </c>
      <c r="BD117" s="48">
        <f t="shared" si="53"/>
        <v>-33.667286996465464</v>
      </c>
      <c r="BE117" s="48">
        <f t="shared" si="47"/>
        <v>-14.910921102818861</v>
      </c>
      <c r="BF117" s="48">
        <f t="shared" si="47"/>
        <v>-36.568279935354326</v>
      </c>
      <c r="BG117" s="48">
        <f t="shared" si="47"/>
        <v>-46.659132716817226</v>
      </c>
      <c r="BH117" s="48">
        <f t="shared" si="47"/>
        <v>26.226934450475028</v>
      </c>
      <c r="BI117" s="48">
        <f t="shared" si="47"/>
        <v>-65.333248671721321</v>
      </c>
      <c r="BJ117" s="48">
        <f t="shared" si="47"/>
        <v>-4.18697749867124</v>
      </c>
      <c r="BK117" s="48">
        <f t="shared" si="47"/>
        <v>-9.7786700240011442</v>
      </c>
      <c r="BL117" s="48">
        <f t="shared" si="47"/>
        <v>-20.544512856912661</v>
      </c>
      <c r="BM117" s="48">
        <f t="shared" si="47"/>
        <v>60.215163632487929</v>
      </c>
      <c r="BN117" s="48">
        <f t="shared" si="41"/>
        <v>6.8212102632969618E-13</v>
      </c>
      <c r="BO117" s="48">
        <f t="shared" si="41"/>
        <v>16.147945680401563</v>
      </c>
      <c r="BP117" s="48">
        <f t="shared" si="41"/>
        <v>-29.037563846076637</v>
      </c>
      <c r="BQ117" s="1">
        <v>72</v>
      </c>
      <c r="BR117" s="9">
        <f t="shared" si="45"/>
        <v>1133.4862137023836</v>
      </c>
      <c r="BS117" s="9">
        <f t="shared" si="45"/>
        <v>502.01026015026389</v>
      </c>
      <c r="BT117" s="9">
        <f t="shared" si="45"/>
        <v>1231.1547755506751</v>
      </c>
      <c r="BU117" s="9">
        <f t="shared" si="44"/>
        <v>1570.8864121832701</v>
      </c>
      <c r="BV117" s="9">
        <f t="shared" si="44"/>
        <v>-882.98972918162872</v>
      </c>
      <c r="BW117" s="9">
        <f t="shared" si="44"/>
        <v>2199.5932334423042</v>
      </c>
      <c r="BX117" s="9">
        <f t="shared" si="44"/>
        <v>140.96417309551401</v>
      </c>
      <c r="BY117" s="9">
        <f t="shared" si="44"/>
        <v>329.22129014178751</v>
      </c>
      <c r="BZ117" s="9">
        <f t="shared" si="44"/>
        <v>691.67801055626217</v>
      </c>
      <c r="CA117" s="9">
        <f t="shared" si="28"/>
        <v>-2027.2811955541054</v>
      </c>
      <c r="CB117" s="9">
        <f t="shared" si="28"/>
        <v>-1.7383353577878104E-11</v>
      </c>
      <c r="CC117" s="9">
        <f t="shared" si="28"/>
        <v>-543.65752162541116</v>
      </c>
      <c r="CD117" s="9">
        <f t="shared" si="28"/>
        <v>977.615995684062</v>
      </c>
    </row>
    <row r="118" spans="1:82">
      <c r="A118" s="2">
        <v>44228</v>
      </c>
      <c r="B118" s="8">
        <f t="shared" ref="B118:D128" si="54">B106</f>
        <v>932.76424999999995</v>
      </c>
      <c r="C118" s="8">
        <f t="shared" si="54"/>
        <v>870049.14607806236</v>
      </c>
      <c r="D118" s="8">
        <f t="shared" si="54"/>
        <v>0</v>
      </c>
      <c r="E118" s="8">
        <v>1003.5</v>
      </c>
      <c r="F118" s="8">
        <f t="shared" si="32"/>
        <v>1007012.25</v>
      </c>
      <c r="G118" s="8">
        <v>0</v>
      </c>
      <c r="H118" s="8">
        <f t="shared" si="49"/>
        <v>-70.735750000000053</v>
      </c>
      <c r="I118" s="8">
        <f t="shared" si="49"/>
        <v>-136963.10392193764</v>
      </c>
      <c r="J118" s="8">
        <f t="shared" si="49"/>
        <v>0</v>
      </c>
      <c r="K118" s="9">
        <v>210576</v>
      </c>
      <c r="L118" s="9">
        <v>251220365.82100001</v>
      </c>
      <c r="M118" s="9">
        <v>-8051285</v>
      </c>
      <c r="N118" s="9">
        <f t="shared" si="34"/>
        <v>243169080.82100001</v>
      </c>
      <c r="O118" s="9">
        <f t="shared" si="35"/>
        <v>1154.7806056768104</v>
      </c>
      <c r="P118" s="8">
        <f t="shared" si="36"/>
        <v>-38.494863560998283</v>
      </c>
      <c r="Q118" s="8">
        <f t="shared" si="37"/>
        <v>1116.2857421158121</v>
      </c>
      <c r="R118" s="9">
        <f t="shared" si="30"/>
        <v>235062986.43177927</v>
      </c>
      <c r="U118" s="2">
        <v>44593</v>
      </c>
      <c r="V118" s="8">
        <f t="shared" si="38"/>
        <v>936</v>
      </c>
      <c r="W118" s="8">
        <f t="shared" si="39"/>
        <v>876096</v>
      </c>
      <c r="X118" s="8">
        <f t="shared" si="40"/>
        <v>0</v>
      </c>
      <c r="Y118" s="7">
        <v>110</v>
      </c>
      <c r="Z118" s="9">
        <v>0</v>
      </c>
      <c r="AA118" s="7">
        <v>1</v>
      </c>
      <c r="AB118" s="9">
        <v>0</v>
      </c>
      <c r="AC118" s="7">
        <v>0</v>
      </c>
      <c r="AD118" s="7">
        <v>0</v>
      </c>
      <c r="AE118" s="7">
        <v>0</v>
      </c>
      <c r="AF118" s="7">
        <v>0</v>
      </c>
      <c r="AG118" s="7">
        <v>0</v>
      </c>
      <c r="AH118" s="7">
        <v>0</v>
      </c>
      <c r="AI118" s="7">
        <v>0</v>
      </c>
      <c r="AJ118" s="7">
        <v>0</v>
      </c>
      <c r="AK118" s="8">
        <f t="shared" si="48"/>
        <v>1144.6550892435785</v>
      </c>
      <c r="AM118" s="17">
        <v>73</v>
      </c>
      <c r="AN118" s="17">
        <v>1300.8901987921931</v>
      </c>
      <c r="AO118" s="17">
        <v>-73.434047897509799</v>
      </c>
      <c r="AP118" s="17">
        <v>-1.8498924677680544</v>
      </c>
      <c r="AW118" s="59"/>
      <c r="AX118" s="1">
        <v>73</v>
      </c>
      <c r="AY118" s="7">
        <f t="shared" si="50"/>
        <v>4</v>
      </c>
      <c r="AZ118" s="52">
        <f t="shared" si="51"/>
        <v>3.0145530145530147E-2</v>
      </c>
      <c r="BA118" s="52">
        <f t="shared" si="52"/>
        <v>-1.8786590672766057</v>
      </c>
      <c r="BB118" s="43"/>
      <c r="BC118" s="1">
        <v>73</v>
      </c>
      <c r="BD118" s="48">
        <f t="shared" si="53"/>
        <v>-73.434047897509799</v>
      </c>
      <c r="BE118" s="48">
        <f t="shared" si="47"/>
        <v>-33.667286996465464</v>
      </c>
      <c r="BF118" s="48">
        <f t="shared" si="47"/>
        <v>-14.910921102818861</v>
      </c>
      <c r="BG118" s="48">
        <f t="shared" si="47"/>
        <v>-36.568279935354326</v>
      </c>
      <c r="BH118" s="48">
        <f t="shared" si="47"/>
        <v>-46.659132716817226</v>
      </c>
      <c r="BI118" s="48">
        <f t="shared" si="47"/>
        <v>26.226934450475028</v>
      </c>
      <c r="BJ118" s="48">
        <f t="shared" si="47"/>
        <v>-65.333248671721321</v>
      </c>
      <c r="BK118" s="48">
        <f t="shared" si="47"/>
        <v>-4.18697749867124</v>
      </c>
      <c r="BL118" s="48">
        <f t="shared" si="47"/>
        <v>-9.7786700240011442</v>
      </c>
      <c r="BM118" s="48">
        <f t="shared" si="47"/>
        <v>-20.544512856912661</v>
      </c>
      <c r="BN118" s="48">
        <f t="shared" si="41"/>
        <v>60.215163632487929</v>
      </c>
      <c r="BO118" s="48">
        <f t="shared" si="41"/>
        <v>6.8212102632969618E-13</v>
      </c>
      <c r="BP118" s="48">
        <f t="shared" si="41"/>
        <v>16.147945680401563</v>
      </c>
      <c r="BQ118" s="1">
        <v>73</v>
      </c>
      <c r="BR118" s="9">
        <f t="shared" si="45"/>
        <v>5392.5593906137883</v>
      </c>
      <c r="BS118" s="9">
        <f t="shared" si="45"/>
        <v>2472.3251658776712</v>
      </c>
      <c r="BT118" s="9">
        <f t="shared" si="45"/>
        <v>1094.9692944604046</v>
      </c>
      <c r="BU118" s="9">
        <f t="shared" si="44"/>
        <v>2685.3568203023742</v>
      </c>
      <c r="BV118" s="9">
        <f t="shared" si="44"/>
        <v>3426.3689867830426</v>
      </c>
      <c r="BW118" s="9">
        <f t="shared" si="44"/>
        <v>-1925.9499606410252</v>
      </c>
      <c r="BX118" s="9">
        <f t="shared" si="44"/>
        <v>4797.6849122591257</v>
      </c>
      <c r="BY118" s="9">
        <f t="shared" si="44"/>
        <v>307.46670618323253</v>
      </c>
      <c r="BZ118" s="9">
        <f t="shared" si="44"/>
        <v>718.08732291645708</v>
      </c>
      <c r="CA118" s="9">
        <f t="shared" si="28"/>
        <v>1508.666741165546</v>
      </c>
      <c r="CB118" s="9">
        <f t="shared" si="28"/>
        <v>-4421.8432103445066</v>
      </c>
      <c r="CC118" s="9">
        <f t="shared" si="28"/>
        <v>-3.791603461815208E-11</v>
      </c>
      <c r="CD118" s="9">
        <f t="shared" si="28"/>
        <v>-1185.8090165409853</v>
      </c>
    </row>
    <row r="119" spans="1:82">
      <c r="A119" s="2">
        <v>44256</v>
      </c>
      <c r="B119" s="8">
        <f t="shared" si="54"/>
        <v>767.35</v>
      </c>
      <c r="C119" s="8">
        <f t="shared" si="54"/>
        <v>588826.02250000008</v>
      </c>
      <c r="D119" s="8">
        <f t="shared" si="54"/>
        <v>0</v>
      </c>
      <c r="E119" s="8">
        <v>729</v>
      </c>
      <c r="F119" s="8">
        <f t="shared" si="32"/>
        <v>531441</v>
      </c>
      <c r="G119" s="8">
        <v>0</v>
      </c>
      <c r="H119" s="8">
        <f t="shared" si="49"/>
        <v>38.350000000000023</v>
      </c>
      <c r="I119" s="8">
        <f t="shared" si="49"/>
        <v>57385.022500000079</v>
      </c>
      <c r="J119" s="8">
        <f t="shared" si="49"/>
        <v>0</v>
      </c>
      <c r="K119" s="9">
        <v>250542</v>
      </c>
      <c r="L119" s="9">
        <v>267220705.04000002</v>
      </c>
      <c r="M119" s="9">
        <v>-37007338</v>
      </c>
      <c r="N119" s="9">
        <f t="shared" si="34"/>
        <v>230213367.04000002</v>
      </c>
      <c r="O119" s="9">
        <f>N119/K119</f>
        <v>918.86137669532457</v>
      </c>
      <c r="P119" s="8">
        <f t="shared" si="36"/>
        <v>19.651389520335307</v>
      </c>
      <c r="Q119" s="8">
        <f t="shared" si="37"/>
        <v>938.51276621565989</v>
      </c>
      <c r="R119" s="9">
        <f t="shared" si="30"/>
        <v>235136865.47320387</v>
      </c>
      <c r="U119" s="2">
        <v>44621</v>
      </c>
      <c r="V119" s="8">
        <f t="shared" si="38"/>
        <v>695.5</v>
      </c>
      <c r="W119" s="8">
        <f t="shared" si="39"/>
        <v>483720.25</v>
      </c>
      <c r="X119" s="8">
        <f t="shared" si="40"/>
        <v>0</v>
      </c>
      <c r="Y119" s="7">
        <v>111</v>
      </c>
      <c r="Z119" s="9">
        <v>0</v>
      </c>
      <c r="AA119" s="7">
        <v>0</v>
      </c>
      <c r="AB119" s="9">
        <v>1</v>
      </c>
      <c r="AC119" s="7">
        <v>0</v>
      </c>
      <c r="AD119" s="7">
        <v>0</v>
      </c>
      <c r="AE119" s="7">
        <v>0</v>
      </c>
      <c r="AF119" s="7">
        <v>0</v>
      </c>
      <c r="AG119" s="7">
        <v>0</v>
      </c>
      <c r="AH119" s="7">
        <v>0</v>
      </c>
      <c r="AI119" s="7">
        <v>0</v>
      </c>
      <c r="AJ119" s="7">
        <v>0</v>
      </c>
      <c r="AK119" s="8">
        <f t="shared" si="48"/>
        <v>916.01505181015841</v>
      </c>
      <c r="AM119" s="17">
        <v>74</v>
      </c>
      <c r="AN119" s="17">
        <v>1278.251197078738</v>
      </c>
      <c r="AO119" s="17">
        <v>-118.37889512400534</v>
      </c>
      <c r="AP119" s="17">
        <v>-2.98210751963774</v>
      </c>
      <c r="AW119" s="59"/>
      <c r="AX119" s="1">
        <v>74</v>
      </c>
      <c r="AY119" s="7">
        <f t="shared" si="50"/>
        <v>1</v>
      </c>
      <c r="AZ119" s="52">
        <f t="shared" si="51"/>
        <v>5.1975051975051978E-3</v>
      </c>
      <c r="BA119" s="52">
        <f t="shared" si="52"/>
        <v>-2.5624047253801172</v>
      </c>
      <c r="BB119" s="43"/>
      <c r="BC119" s="1">
        <v>74</v>
      </c>
      <c r="BD119" s="48">
        <f t="shared" si="53"/>
        <v>-118.37889512400534</v>
      </c>
      <c r="BE119" s="48">
        <f t="shared" si="47"/>
        <v>-73.434047897509799</v>
      </c>
      <c r="BF119" s="48">
        <f t="shared" si="47"/>
        <v>-33.667286996465464</v>
      </c>
      <c r="BG119" s="48">
        <f t="shared" si="47"/>
        <v>-14.910921102818861</v>
      </c>
      <c r="BH119" s="48">
        <f t="shared" si="47"/>
        <v>-36.568279935354326</v>
      </c>
      <c r="BI119" s="48">
        <f t="shared" si="47"/>
        <v>-46.659132716817226</v>
      </c>
      <c r="BJ119" s="48">
        <f t="shared" si="47"/>
        <v>26.226934450475028</v>
      </c>
      <c r="BK119" s="48">
        <f t="shared" si="47"/>
        <v>-65.333248671721321</v>
      </c>
      <c r="BL119" s="48">
        <f t="shared" si="47"/>
        <v>-4.18697749867124</v>
      </c>
      <c r="BM119" s="48">
        <f t="shared" si="47"/>
        <v>-9.7786700240011442</v>
      </c>
      <c r="BN119" s="48">
        <f t="shared" si="41"/>
        <v>-20.544512856912661</v>
      </c>
      <c r="BO119" s="48">
        <f t="shared" si="41"/>
        <v>60.215163632487929</v>
      </c>
      <c r="BP119" s="48">
        <f t="shared" si="41"/>
        <v>6.8212102632969618E-13</v>
      </c>
      <c r="BQ119" s="1">
        <v>74</v>
      </c>
      <c r="BR119" s="9">
        <f t="shared" si="45"/>
        <v>14013.562810780295</v>
      </c>
      <c r="BS119" s="9">
        <f t="shared" si="45"/>
        <v>8693.0414545905296</v>
      </c>
      <c r="BT119" s="9">
        <f t="shared" si="45"/>
        <v>3985.4962364643989</v>
      </c>
      <c r="BU119" s="9">
        <f t="shared" si="44"/>
        <v>1765.1383654329341</v>
      </c>
      <c r="BV119" s="9">
        <f t="shared" si="44"/>
        <v>4328.9125753326043</v>
      </c>
      <c r="BW119" s="9">
        <f t="shared" si="44"/>
        <v>5523.4565784611796</v>
      </c>
      <c r="BX119" s="9">
        <f t="shared" si="44"/>
        <v>-3104.7155227369308</v>
      </c>
      <c r="BY119" s="9">
        <f t="shared" si="44"/>
        <v>7734.0777926202909</v>
      </c>
      <c r="BZ119" s="9">
        <f t="shared" si="44"/>
        <v>495.64977020179333</v>
      </c>
      <c r="CA119" s="9">
        <f t="shared" si="28"/>
        <v>1157.5881532235073</v>
      </c>
      <c r="CB119" s="9">
        <f t="shared" si="28"/>
        <v>2432.0367328622665</v>
      </c>
      <c r="CC119" s="9">
        <f t="shared" si="28"/>
        <v>-7128.2045405251001</v>
      </c>
      <c r="CD119" s="9">
        <f t="shared" si="28"/>
        <v>-6.112230517163938E-11</v>
      </c>
    </row>
    <row r="120" spans="1:82">
      <c r="A120" s="2">
        <v>44287</v>
      </c>
      <c r="B120" s="8">
        <f t="shared" si="54"/>
        <v>547.15</v>
      </c>
      <c r="C120" s="8">
        <f t="shared" si="54"/>
        <v>299373.1225</v>
      </c>
      <c r="D120" s="8">
        <f t="shared" si="54"/>
        <v>0.375</v>
      </c>
      <c r="E120" s="8">
        <v>476.5</v>
      </c>
      <c r="F120" s="8">
        <f t="shared" si="32"/>
        <v>227052.25</v>
      </c>
      <c r="G120" s="8">
        <v>0</v>
      </c>
      <c r="H120" s="8">
        <f t="shared" si="49"/>
        <v>70.649999999999977</v>
      </c>
      <c r="I120" s="8">
        <f t="shared" si="49"/>
        <v>72320.872499999998</v>
      </c>
      <c r="J120" s="8">
        <f t="shared" si="49"/>
        <v>0.375</v>
      </c>
      <c r="K120" s="9">
        <v>224058</v>
      </c>
      <c r="L120" s="9">
        <v>191327242.54899999</v>
      </c>
      <c r="M120" s="9">
        <v>-16120238</v>
      </c>
      <c r="N120" s="9">
        <f t="shared" si="34"/>
        <v>175207004.54899999</v>
      </c>
      <c r="O120" s="9">
        <f t="shared" si="35"/>
        <v>781.97165264797502</v>
      </c>
      <c r="P120" s="8">
        <f t="shared" si="36"/>
        <v>34.129874984569206</v>
      </c>
      <c r="Q120" s="8">
        <f t="shared" si="37"/>
        <v>816.10152763254428</v>
      </c>
      <c r="R120" s="9">
        <f t="shared" si="30"/>
        <v>182854076.07829261</v>
      </c>
      <c r="U120" s="2">
        <v>44652</v>
      </c>
      <c r="V120" s="8">
        <f t="shared" si="38"/>
        <v>686.5</v>
      </c>
      <c r="W120" s="8">
        <f t="shared" si="39"/>
        <v>471282.25</v>
      </c>
      <c r="X120" s="8">
        <f t="shared" si="40"/>
        <v>0</v>
      </c>
      <c r="Y120" s="7">
        <v>112</v>
      </c>
      <c r="Z120" s="9">
        <v>0</v>
      </c>
      <c r="AA120" s="7">
        <v>0</v>
      </c>
      <c r="AB120" s="9">
        <v>0</v>
      </c>
      <c r="AC120" s="7">
        <v>1</v>
      </c>
      <c r="AD120" s="7">
        <v>0</v>
      </c>
      <c r="AE120" s="7">
        <v>0</v>
      </c>
      <c r="AF120" s="7">
        <v>0</v>
      </c>
      <c r="AG120" s="7">
        <v>0</v>
      </c>
      <c r="AH120" s="7">
        <v>0</v>
      </c>
      <c r="AI120" s="7">
        <v>0</v>
      </c>
      <c r="AJ120" s="7">
        <v>0</v>
      </c>
      <c r="AK120" s="8">
        <f t="shared" si="48"/>
        <v>889.12300014584571</v>
      </c>
      <c r="AM120" s="17">
        <v>75</v>
      </c>
      <c r="AN120" s="17">
        <v>1096.3235630659742</v>
      </c>
      <c r="AO120" s="17">
        <v>31.623062985690922</v>
      </c>
      <c r="AP120" s="17">
        <v>0.7966231972753357</v>
      </c>
      <c r="AW120" s="59"/>
      <c r="AX120" s="1">
        <v>75</v>
      </c>
      <c r="AY120" s="7">
        <f t="shared" si="50"/>
        <v>99</v>
      </c>
      <c r="AZ120" s="52">
        <f t="shared" si="51"/>
        <v>0.82016632016632018</v>
      </c>
      <c r="BA120" s="52">
        <f t="shared" si="52"/>
        <v>0.91599911388803534</v>
      </c>
      <c r="BB120" s="43"/>
      <c r="BC120" s="1">
        <v>75</v>
      </c>
      <c r="BD120" s="48">
        <f t="shared" si="53"/>
        <v>31.623062985690922</v>
      </c>
      <c r="BE120" s="48">
        <f t="shared" si="47"/>
        <v>-118.37889512400534</v>
      </c>
      <c r="BF120" s="48">
        <f t="shared" si="47"/>
        <v>-73.434047897509799</v>
      </c>
      <c r="BG120" s="48">
        <f t="shared" si="47"/>
        <v>-33.667286996465464</v>
      </c>
      <c r="BH120" s="48">
        <f t="shared" si="47"/>
        <v>-14.910921102818861</v>
      </c>
      <c r="BI120" s="48">
        <f t="shared" si="47"/>
        <v>-36.568279935354326</v>
      </c>
      <c r="BJ120" s="48">
        <f t="shared" si="47"/>
        <v>-46.659132716817226</v>
      </c>
      <c r="BK120" s="48">
        <f t="shared" si="47"/>
        <v>26.226934450475028</v>
      </c>
      <c r="BL120" s="48">
        <f t="shared" si="47"/>
        <v>-65.333248671721321</v>
      </c>
      <c r="BM120" s="48">
        <f t="shared" si="47"/>
        <v>-4.18697749867124</v>
      </c>
      <c r="BN120" s="48">
        <f t="shared" si="41"/>
        <v>-9.7786700240011442</v>
      </c>
      <c r="BO120" s="48">
        <f t="shared" si="41"/>
        <v>-20.544512856912661</v>
      </c>
      <c r="BP120" s="48">
        <f t="shared" si="41"/>
        <v>60.215163632487929</v>
      </c>
      <c r="BQ120" s="1">
        <v>75</v>
      </c>
      <c r="BR120" s="9">
        <f t="shared" si="45"/>
        <v>1000.0181125969647</v>
      </c>
      <c r="BS120" s="9">
        <f t="shared" si="45"/>
        <v>-3743.5032566829063</v>
      </c>
      <c r="BT120" s="9">
        <f t="shared" si="45"/>
        <v>-2322.2095219571897</v>
      </c>
      <c r="BU120" s="9">
        <f t="shared" si="44"/>
        <v>-1064.6627372465598</v>
      </c>
      <c r="BV120" s="9">
        <f t="shared" si="44"/>
        <v>-471.52899720911154</v>
      </c>
      <c r="BW120" s="9">
        <f t="shared" si="44"/>
        <v>-1156.4010196740865</v>
      </c>
      <c r="BX120" s="9">
        <f t="shared" si="44"/>
        <v>-1475.5046927616204</v>
      </c>
      <c r="BY120" s="9">
        <f t="shared" si="44"/>
        <v>829.37600004894932</v>
      </c>
      <c r="BZ120" s="9">
        <f t="shared" si="44"/>
        <v>-2066.0374378056454</v>
      </c>
      <c r="CA120" s="9">
        <f t="shared" si="28"/>
        <v>-132.4050531601558</v>
      </c>
      <c r="CB120" s="9">
        <f t="shared" si="28"/>
        <v>-309.23149808527955</v>
      </c>
      <c r="CC120" s="9">
        <f t="shared" si="28"/>
        <v>-649.68042408448787</v>
      </c>
      <c r="CD120" s="9">
        <f t="shared" si="28"/>
        <v>1904.1879122438359</v>
      </c>
    </row>
    <row r="121" spans="1:82">
      <c r="A121" s="2">
        <v>44317</v>
      </c>
      <c r="B121" s="8">
        <f t="shared" si="54"/>
        <v>290.02499999999998</v>
      </c>
      <c r="C121" s="8">
        <f t="shared" si="54"/>
        <v>84114.500624999986</v>
      </c>
      <c r="D121" s="8">
        <f t="shared" si="54"/>
        <v>14.95</v>
      </c>
      <c r="E121" s="8">
        <v>271</v>
      </c>
      <c r="F121" s="8">
        <f t="shared" si="32"/>
        <v>73441</v>
      </c>
      <c r="G121" s="8">
        <v>9.5</v>
      </c>
      <c r="H121" s="8">
        <f t="shared" si="49"/>
        <v>19.024999999999977</v>
      </c>
      <c r="I121" s="8">
        <f t="shared" si="49"/>
        <v>10673.500624999986</v>
      </c>
      <c r="J121" s="8">
        <f t="shared" si="49"/>
        <v>5.4499999999999993</v>
      </c>
      <c r="K121" s="9">
        <v>223625</v>
      </c>
      <c r="L121" s="9">
        <v>156353400.75799999</v>
      </c>
      <c r="M121" s="9">
        <v>8806095</v>
      </c>
      <c r="N121" s="9">
        <f t="shared" si="34"/>
        <v>165159495.75799999</v>
      </c>
      <c r="O121" s="9">
        <f t="shared" si="35"/>
        <v>738.55559869424258</v>
      </c>
      <c r="P121" s="8">
        <f t="shared" si="36"/>
        <v>13.407095844968531</v>
      </c>
      <c r="Q121" s="8">
        <f t="shared" si="37"/>
        <v>751.96269453921116</v>
      </c>
      <c r="R121" s="9">
        <f t="shared" si="30"/>
        <v>168157657.56633109</v>
      </c>
      <c r="U121" s="2">
        <v>44682</v>
      </c>
      <c r="V121" s="8">
        <f t="shared" si="38"/>
        <v>430.5</v>
      </c>
      <c r="W121" s="8">
        <f t="shared" si="39"/>
        <v>185330.25</v>
      </c>
      <c r="X121" s="8">
        <f t="shared" si="40"/>
        <v>0</v>
      </c>
      <c r="Y121" s="7">
        <v>113</v>
      </c>
      <c r="Z121" s="9">
        <v>0</v>
      </c>
      <c r="AA121" s="7">
        <v>0</v>
      </c>
      <c r="AB121" s="9">
        <v>0</v>
      </c>
      <c r="AC121" s="7">
        <v>0</v>
      </c>
      <c r="AD121" s="7">
        <v>1</v>
      </c>
      <c r="AE121" s="7">
        <v>0</v>
      </c>
      <c r="AF121" s="7">
        <v>0</v>
      </c>
      <c r="AG121" s="7">
        <v>0</v>
      </c>
      <c r="AH121" s="7">
        <v>0</v>
      </c>
      <c r="AI121" s="7">
        <v>0</v>
      </c>
      <c r="AJ121" s="7">
        <v>0</v>
      </c>
      <c r="AK121" s="8">
        <f t="shared" si="48"/>
        <v>757.16332816542081</v>
      </c>
      <c r="AM121" s="17">
        <v>76</v>
      </c>
      <c r="AN121" s="17">
        <v>808.31566497013409</v>
      </c>
      <c r="AO121" s="17">
        <v>-41.691101387898129</v>
      </c>
      <c r="AP121" s="17">
        <v>-1.0502492595541959</v>
      </c>
      <c r="AW121" s="59"/>
      <c r="AX121" s="1">
        <v>76</v>
      </c>
      <c r="AY121" s="7">
        <f t="shared" si="50"/>
        <v>15</v>
      </c>
      <c r="AZ121" s="52">
        <f t="shared" si="51"/>
        <v>0.12162162162162163</v>
      </c>
      <c r="BA121" s="52">
        <f t="shared" si="52"/>
        <v>-1.1669186011353176</v>
      </c>
      <c r="BB121" s="43"/>
      <c r="BC121" s="1">
        <v>76</v>
      </c>
      <c r="BD121" s="48">
        <f t="shared" si="53"/>
        <v>-41.691101387898129</v>
      </c>
      <c r="BE121" s="48">
        <f t="shared" si="47"/>
        <v>31.623062985690922</v>
      </c>
      <c r="BF121" s="48">
        <f t="shared" si="47"/>
        <v>-118.37889512400534</v>
      </c>
      <c r="BG121" s="48">
        <f t="shared" si="47"/>
        <v>-73.434047897509799</v>
      </c>
      <c r="BH121" s="48">
        <f t="shared" si="47"/>
        <v>-33.667286996465464</v>
      </c>
      <c r="BI121" s="48">
        <f t="shared" si="47"/>
        <v>-14.910921102818861</v>
      </c>
      <c r="BJ121" s="48">
        <f t="shared" si="47"/>
        <v>-36.568279935354326</v>
      </c>
      <c r="BK121" s="48">
        <f t="shared" si="47"/>
        <v>-46.659132716817226</v>
      </c>
      <c r="BL121" s="48">
        <f t="shared" si="47"/>
        <v>26.226934450475028</v>
      </c>
      <c r="BM121" s="48">
        <f t="shared" si="47"/>
        <v>-65.333248671721321</v>
      </c>
      <c r="BN121" s="48">
        <f t="shared" si="41"/>
        <v>-4.18697749867124</v>
      </c>
      <c r="BO121" s="48">
        <f t="shared" si="41"/>
        <v>-9.7786700240011442</v>
      </c>
      <c r="BP121" s="48">
        <f t="shared" si="41"/>
        <v>-20.544512856912661</v>
      </c>
      <c r="BQ121" s="1">
        <v>76</v>
      </c>
      <c r="BR121" s="9">
        <f t="shared" si="45"/>
        <v>1738.147934936015</v>
      </c>
      <c r="BS121" s="9">
        <f t="shared" si="45"/>
        <v>-1318.400325132327</v>
      </c>
      <c r="BT121" s="9">
        <f t="shared" si="45"/>
        <v>4935.3465188022928</v>
      </c>
      <c r="BU121" s="9">
        <f t="shared" si="44"/>
        <v>3061.5463362188675</v>
      </c>
      <c r="BV121" s="9">
        <f t="shared" si="44"/>
        <v>1403.6262756251183</v>
      </c>
      <c r="BW121" s="9">
        <f t="shared" si="44"/>
        <v>621.65272348458029</v>
      </c>
      <c r="BX121" s="9">
        <f t="shared" si="44"/>
        <v>1524.5718663659109</v>
      </c>
      <c r="BY121" s="9">
        <f t="shared" si="44"/>
        <v>1945.2706327682361</v>
      </c>
      <c r="BZ121" s="9">
        <f t="shared" si="44"/>
        <v>-1093.4297832685099</v>
      </c>
      <c r="CA121" s="9">
        <f t="shared" si="28"/>
        <v>2723.8150943735122</v>
      </c>
      <c r="CB121" s="9">
        <f t="shared" si="28"/>
        <v>174.55970340595837</v>
      </c>
      <c r="CC121" s="9">
        <f t="shared" si="28"/>
        <v>407.6835234094404</v>
      </c>
      <c r="CD121" s="9">
        <f t="shared" si="28"/>
        <v>856.52336848253276</v>
      </c>
    </row>
    <row r="122" spans="1:82">
      <c r="A122" s="2">
        <v>44348</v>
      </c>
      <c r="B122" s="8">
        <f t="shared" si="54"/>
        <v>126.95</v>
      </c>
      <c r="C122" s="8">
        <f t="shared" si="54"/>
        <v>16116.302500000002</v>
      </c>
      <c r="D122" s="8">
        <f t="shared" si="54"/>
        <v>68</v>
      </c>
      <c r="E122" s="8">
        <v>74.5</v>
      </c>
      <c r="F122" s="8">
        <f t="shared" si="32"/>
        <v>5550.25</v>
      </c>
      <c r="G122" s="8">
        <v>258</v>
      </c>
      <c r="H122" s="8">
        <f t="shared" si="49"/>
        <v>52.45</v>
      </c>
      <c r="I122" s="8">
        <f t="shared" si="49"/>
        <v>10566.052500000002</v>
      </c>
      <c r="J122" s="8">
        <f t="shared" si="49"/>
        <v>-190</v>
      </c>
      <c r="K122" s="9">
        <v>223766</v>
      </c>
      <c r="L122" s="9">
        <v>169559427.84</v>
      </c>
      <c r="M122" s="9">
        <v>25858177</v>
      </c>
      <c r="N122" s="9">
        <f t="shared" si="34"/>
        <v>195417604.84</v>
      </c>
      <c r="O122" s="9">
        <f t="shared" si="35"/>
        <v>873.31232108541963</v>
      </c>
      <c r="P122" s="8">
        <f t="shared" si="36"/>
        <v>-150.38842632899039</v>
      </c>
      <c r="Q122" s="8">
        <f t="shared" si="37"/>
        <v>722.92389475642926</v>
      </c>
      <c r="R122" s="9">
        <f t="shared" si="30"/>
        <v>161765788.23406714</v>
      </c>
      <c r="U122" s="2">
        <v>44713</v>
      </c>
      <c r="V122" s="8">
        <f t="shared" si="38"/>
        <v>129</v>
      </c>
      <c r="W122" s="8">
        <f t="shared" si="39"/>
        <v>16641</v>
      </c>
      <c r="X122" s="8">
        <f t="shared" si="40"/>
        <v>35.5</v>
      </c>
      <c r="Y122" s="7">
        <v>114</v>
      </c>
      <c r="Z122" s="9">
        <v>0</v>
      </c>
      <c r="AA122" s="7">
        <v>0</v>
      </c>
      <c r="AB122" s="9">
        <v>0</v>
      </c>
      <c r="AC122" s="7">
        <v>0</v>
      </c>
      <c r="AD122" s="7">
        <v>0</v>
      </c>
      <c r="AE122" s="7">
        <v>1</v>
      </c>
      <c r="AF122" s="7">
        <v>0</v>
      </c>
      <c r="AG122" s="7">
        <v>0</v>
      </c>
      <c r="AH122" s="7">
        <v>0</v>
      </c>
      <c r="AI122" s="7">
        <v>0</v>
      </c>
      <c r="AJ122" s="7">
        <v>0</v>
      </c>
      <c r="AK122" s="8">
        <f t="shared" si="48"/>
        <v>666.93917964905529</v>
      </c>
      <c r="AM122" s="17">
        <v>77</v>
      </c>
      <c r="AN122" s="17">
        <v>698.22491178249652</v>
      </c>
      <c r="AO122" s="17">
        <v>14.742577503217831</v>
      </c>
      <c r="AP122" s="17">
        <v>0.37138335499021641</v>
      </c>
      <c r="AW122" s="59"/>
      <c r="AX122" s="1">
        <v>77</v>
      </c>
      <c r="AY122" s="7">
        <f t="shared" si="50"/>
        <v>83</v>
      </c>
      <c r="AZ122" s="52">
        <f t="shared" si="51"/>
        <v>0.68711018711018712</v>
      </c>
      <c r="BA122" s="52">
        <f t="shared" si="52"/>
        <v>0.48767561631153389</v>
      </c>
      <c r="BB122" s="43"/>
      <c r="BC122" s="1">
        <v>77</v>
      </c>
      <c r="BD122" s="48">
        <f t="shared" si="53"/>
        <v>14.742577503217831</v>
      </c>
      <c r="BE122" s="48">
        <f t="shared" si="47"/>
        <v>-41.691101387898129</v>
      </c>
      <c r="BF122" s="48">
        <f t="shared" si="47"/>
        <v>31.623062985690922</v>
      </c>
      <c r="BG122" s="48">
        <f t="shared" si="47"/>
        <v>-118.37889512400534</v>
      </c>
      <c r="BH122" s="48">
        <f t="shared" si="47"/>
        <v>-73.434047897509799</v>
      </c>
      <c r="BI122" s="48">
        <f t="shared" si="47"/>
        <v>-33.667286996465464</v>
      </c>
      <c r="BJ122" s="48">
        <f t="shared" si="47"/>
        <v>-14.910921102818861</v>
      </c>
      <c r="BK122" s="48">
        <f t="shared" si="47"/>
        <v>-36.568279935354326</v>
      </c>
      <c r="BL122" s="48">
        <f t="shared" si="47"/>
        <v>-46.659132716817226</v>
      </c>
      <c r="BM122" s="48">
        <f t="shared" si="47"/>
        <v>26.226934450475028</v>
      </c>
      <c r="BN122" s="48">
        <f t="shared" si="41"/>
        <v>-65.333248671721321</v>
      </c>
      <c r="BO122" s="48">
        <f t="shared" si="41"/>
        <v>-4.18697749867124</v>
      </c>
      <c r="BP122" s="48">
        <f t="shared" si="41"/>
        <v>-9.7786700240011442</v>
      </c>
      <c r="BQ122" s="1">
        <v>77</v>
      </c>
      <c r="BR122" s="9">
        <f t="shared" si="45"/>
        <v>217.3435914383796</v>
      </c>
      <c r="BS122" s="9">
        <f t="shared" si="45"/>
        <v>-614.63429340559617</v>
      </c>
      <c r="BT122" s="9">
        <f t="shared" si="45"/>
        <v>466.20545695567978</v>
      </c>
      <c r="BU122" s="9">
        <f t="shared" si="44"/>
        <v>-1745.2100361109271</v>
      </c>
      <c r="BV122" s="9">
        <f t="shared" si="44"/>
        <v>-1082.6071425040391</v>
      </c>
      <c r="BW122" s="9">
        <f t="shared" si="44"/>
        <v>-496.34258786846681</v>
      </c>
      <c r="BX122" s="9">
        <f t="shared" si="44"/>
        <v>-219.82541000267332</v>
      </c>
      <c r="BY122" s="9">
        <f t="shared" si="44"/>
        <v>-539.11070110632306</v>
      </c>
      <c r="BZ122" s="9">
        <f t="shared" si="44"/>
        <v>-687.87588031059943</v>
      </c>
      <c r="CA122" s="9">
        <f t="shared" si="28"/>
        <v>386.65261380793504</v>
      </c>
      <c r="CB122" s="9">
        <f t="shared" si="28"/>
        <v>-963.18048207984668</v>
      </c>
      <c r="CC122" s="9">
        <f t="shared" si="28"/>
        <v>-61.726840278391649</v>
      </c>
      <c r="CD122" s="9">
        <f t="shared" si="28"/>
        <v>-144.16280070723064</v>
      </c>
    </row>
    <row r="123" spans="1:82">
      <c r="A123" s="2">
        <v>44378</v>
      </c>
      <c r="B123" s="8">
        <f t="shared" si="54"/>
        <v>14.1</v>
      </c>
      <c r="C123" s="8">
        <f t="shared" si="54"/>
        <v>198.81</v>
      </c>
      <c r="D123" s="8">
        <f t="shared" si="54"/>
        <v>240.05</v>
      </c>
      <c r="E123" s="8">
        <v>0</v>
      </c>
      <c r="F123" s="8">
        <f t="shared" si="32"/>
        <v>0</v>
      </c>
      <c r="G123" s="8">
        <v>385.5</v>
      </c>
      <c r="H123" s="8">
        <f t="shared" si="49"/>
        <v>14.1</v>
      </c>
      <c r="I123" s="8">
        <f t="shared" si="49"/>
        <v>198.81</v>
      </c>
      <c r="J123" s="8">
        <f>D123-G123</f>
        <v>-145.44999999999999</v>
      </c>
      <c r="K123" s="9">
        <v>223953</v>
      </c>
      <c r="L123" s="9">
        <v>236524200.08886999</v>
      </c>
      <c r="M123" s="9">
        <v>15734061</v>
      </c>
      <c r="N123" s="9">
        <f t="shared" si="34"/>
        <v>252258261.08886999</v>
      </c>
      <c r="O123" s="9">
        <f t="shared" si="35"/>
        <v>1126.3892918999522</v>
      </c>
      <c r="P123" s="8">
        <f>$B$3*H123+$B$4*I123+$B$5*J123</f>
        <v>-126.22933570907279</v>
      </c>
      <c r="Q123" s="8">
        <f t="shared" si="37"/>
        <v>1000.1599561908795</v>
      </c>
      <c r="R123" s="9">
        <f>Q123*K123</f>
        <v>223988822.66881603</v>
      </c>
      <c r="U123" s="2">
        <v>44743</v>
      </c>
      <c r="V123" s="8">
        <f t="shared" si="38"/>
        <v>6</v>
      </c>
      <c r="W123" s="8">
        <f t="shared" si="39"/>
        <v>36</v>
      </c>
      <c r="X123" s="8">
        <f t="shared" si="40"/>
        <v>287.5</v>
      </c>
      <c r="Y123" s="7">
        <v>115</v>
      </c>
      <c r="Z123" s="9">
        <v>0</v>
      </c>
      <c r="AA123" s="7">
        <v>0</v>
      </c>
      <c r="AB123" s="9">
        <v>0</v>
      </c>
      <c r="AC123" s="7">
        <v>0</v>
      </c>
      <c r="AD123" s="7">
        <v>0</v>
      </c>
      <c r="AE123" s="7">
        <v>0</v>
      </c>
      <c r="AF123" s="7">
        <v>1</v>
      </c>
      <c r="AG123" s="7">
        <v>0</v>
      </c>
      <c r="AH123" s="7">
        <v>0</v>
      </c>
      <c r="AI123" s="7">
        <v>0</v>
      </c>
      <c r="AJ123" s="7">
        <v>0</v>
      </c>
      <c r="AK123" s="8">
        <f t="shared" si="48"/>
        <v>902.255811353936</v>
      </c>
      <c r="AM123" s="17">
        <v>78</v>
      </c>
      <c r="AN123" s="17">
        <v>710.71200476914191</v>
      </c>
      <c r="AO123" s="17">
        <v>-9.1906415576887639</v>
      </c>
      <c r="AP123" s="17">
        <v>-0.23152337476007559</v>
      </c>
      <c r="AW123" s="59"/>
      <c r="AX123" s="1">
        <v>78</v>
      </c>
      <c r="AY123" s="7">
        <f t="shared" si="50"/>
        <v>50</v>
      </c>
      <c r="AZ123" s="52">
        <f t="shared" si="51"/>
        <v>0.41268191268191268</v>
      </c>
      <c r="BA123" s="52">
        <f t="shared" si="52"/>
        <v>-0.22065146486235332</v>
      </c>
      <c r="BB123" s="43"/>
      <c r="BC123" s="1">
        <v>78</v>
      </c>
      <c r="BD123" s="48">
        <f t="shared" si="53"/>
        <v>-9.1906415576887639</v>
      </c>
      <c r="BE123" s="48">
        <f t="shared" si="47"/>
        <v>14.742577503217831</v>
      </c>
      <c r="BF123" s="48">
        <f t="shared" si="47"/>
        <v>-41.691101387898129</v>
      </c>
      <c r="BG123" s="48">
        <f t="shared" si="47"/>
        <v>31.623062985690922</v>
      </c>
      <c r="BH123" s="48">
        <f t="shared" si="47"/>
        <v>-118.37889512400534</v>
      </c>
      <c r="BI123" s="48">
        <f t="shared" si="47"/>
        <v>-73.434047897509799</v>
      </c>
      <c r="BJ123" s="48">
        <f t="shared" si="47"/>
        <v>-33.667286996465464</v>
      </c>
      <c r="BK123" s="48">
        <f t="shared" si="47"/>
        <v>-14.910921102818861</v>
      </c>
      <c r="BL123" s="48">
        <f t="shared" si="47"/>
        <v>-36.568279935354326</v>
      </c>
      <c r="BM123" s="48">
        <f t="shared" si="47"/>
        <v>-46.659132716817226</v>
      </c>
      <c r="BN123" s="48">
        <f t="shared" si="41"/>
        <v>26.226934450475028</v>
      </c>
      <c r="BO123" s="48">
        <f t="shared" si="41"/>
        <v>-65.333248671721321</v>
      </c>
      <c r="BP123" s="48">
        <f t="shared" si="41"/>
        <v>-4.18697749867124</v>
      </c>
      <c r="BQ123" s="1">
        <v>78</v>
      </c>
      <c r="BR123" s="9">
        <f t="shared" si="45"/>
        <v>84.46789224191879</v>
      </c>
      <c r="BS123" s="9">
        <f t="shared" si="45"/>
        <v>-135.49374546852218</v>
      </c>
      <c r="BT123" s="9">
        <f t="shared" si="45"/>
        <v>383.16796900144067</v>
      </c>
      <c r="BU123" s="9">
        <f t="shared" si="44"/>
        <v>-290.63623685770398</v>
      </c>
      <c r="BV123" s="9">
        <f t="shared" si="44"/>
        <v>1087.9779930799843</v>
      </c>
      <c r="BW123" s="9">
        <f t="shared" si="44"/>
        <v>674.90601235617441</v>
      </c>
      <c r="BX123" s="9">
        <f t="shared" si="44"/>
        <v>309.42396700435705</v>
      </c>
      <c r="BY123" s="9">
        <f t="shared" si="44"/>
        <v>137.04093115098939</v>
      </c>
      <c r="BZ123" s="9">
        <f t="shared" si="44"/>
        <v>336.0859532670712</v>
      </c>
      <c r="CA123" s="9">
        <f t="shared" si="28"/>
        <v>428.82736419290507</v>
      </c>
      <c r="CB123" s="9">
        <f t="shared" si="28"/>
        <v>-241.04235369131771</v>
      </c>
      <c r="CC123" s="9">
        <f t="shared" si="28"/>
        <v>600.45447034114852</v>
      </c>
      <c r="CD123" s="9">
        <f t="shared" si="28"/>
        <v>38.481009400397866</v>
      </c>
    </row>
    <row r="124" spans="1:82">
      <c r="A124" s="2">
        <v>44409</v>
      </c>
      <c r="B124" s="8">
        <f t="shared" si="54"/>
        <v>19.350000000000001</v>
      </c>
      <c r="C124" s="8">
        <f t="shared" si="54"/>
        <v>374.42250000000007</v>
      </c>
      <c r="D124" s="8">
        <f t="shared" si="54"/>
        <v>204.95</v>
      </c>
      <c r="E124" s="8">
        <v>27</v>
      </c>
      <c r="F124" s="8">
        <f t="shared" si="32"/>
        <v>729</v>
      </c>
      <c r="G124" s="8">
        <v>203.5</v>
      </c>
      <c r="H124" s="8">
        <f t="shared" si="49"/>
        <v>-7.6499999999999986</v>
      </c>
      <c r="I124" s="8">
        <f t="shared" si="49"/>
        <v>-354.57749999999993</v>
      </c>
      <c r="J124" s="8">
        <f t="shared" si="49"/>
        <v>1.4499999999999886</v>
      </c>
      <c r="K124" s="9">
        <v>224344</v>
      </c>
      <c r="L124" s="9">
        <v>232267029.93811002</v>
      </c>
      <c r="M124" s="9">
        <v>-18966736</v>
      </c>
      <c r="N124" s="9">
        <f t="shared" si="34"/>
        <v>213300293.93811002</v>
      </c>
      <c r="O124" s="9">
        <f t="shared" si="35"/>
        <v>950.77333888185115</v>
      </c>
      <c r="P124" s="8">
        <f t="shared" si="36"/>
        <v>-1.8032171976024263</v>
      </c>
      <c r="Q124" s="8">
        <f t="shared" si="37"/>
        <v>948.97012168424874</v>
      </c>
      <c r="R124" s="9">
        <f t="shared" si="30"/>
        <v>212895752.9791311</v>
      </c>
      <c r="U124" s="2">
        <v>44774</v>
      </c>
      <c r="V124" s="8">
        <f t="shared" si="38"/>
        <v>3</v>
      </c>
      <c r="W124" s="8">
        <f t="shared" si="39"/>
        <v>9</v>
      </c>
      <c r="X124" s="8">
        <f t="shared" si="40"/>
        <v>345.5</v>
      </c>
      <c r="Y124" s="7">
        <v>116</v>
      </c>
      <c r="Z124" s="9">
        <v>0</v>
      </c>
      <c r="AA124" s="7">
        <v>0</v>
      </c>
      <c r="AB124" s="9">
        <v>0</v>
      </c>
      <c r="AC124" s="7">
        <v>0</v>
      </c>
      <c r="AD124" s="7">
        <v>0</v>
      </c>
      <c r="AE124" s="7">
        <v>0</v>
      </c>
      <c r="AF124" s="7">
        <v>0</v>
      </c>
      <c r="AG124" s="7">
        <v>0</v>
      </c>
      <c r="AH124" s="7">
        <v>0</v>
      </c>
      <c r="AI124" s="7">
        <v>0</v>
      </c>
      <c r="AJ124" s="7">
        <v>0</v>
      </c>
      <c r="AK124" s="8">
        <f t="shared" si="48"/>
        <v>1070.3252778698798</v>
      </c>
      <c r="AM124" s="17">
        <v>79</v>
      </c>
      <c r="AN124" s="17">
        <v>806.83310835187649</v>
      </c>
      <c r="AO124" s="17">
        <v>15.253406836358408</v>
      </c>
      <c r="AP124" s="17">
        <v>0.38425176362010177</v>
      </c>
      <c r="AW124" s="59"/>
      <c r="AX124" s="1">
        <v>79</v>
      </c>
      <c r="AY124" s="7">
        <f t="shared" si="50"/>
        <v>85</v>
      </c>
      <c r="AZ124" s="52">
        <f t="shared" si="51"/>
        <v>0.70374220374220375</v>
      </c>
      <c r="BA124" s="52">
        <f t="shared" si="52"/>
        <v>0.53519417688850079</v>
      </c>
      <c r="BB124" s="43"/>
      <c r="BC124" s="1">
        <v>79</v>
      </c>
      <c r="BD124" s="48">
        <f t="shared" si="53"/>
        <v>15.253406836358408</v>
      </c>
      <c r="BE124" s="48">
        <f t="shared" si="47"/>
        <v>-9.1906415576887639</v>
      </c>
      <c r="BF124" s="48">
        <f t="shared" si="47"/>
        <v>14.742577503217831</v>
      </c>
      <c r="BG124" s="48">
        <f t="shared" si="47"/>
        <v>-41.691101387898129</v>
      </c>
      <c r="BH124" s="48">
        <f t="shared" si="47"/>
        <v>31.623062985690922</v>
      </c>
      <c r="BI124" s="48">
        <f t="shared" si="47"/>
        <v>-118.37889512400534</v>
      </c>
      <c r="BJ124" s="48">
        <f t="shared" si="47"/>
        <v>-73.434047897509799</v>
      </c>
      <c r="BK124" s="48">
        <f t="shared" si="47"/>
        <v>-33.667286996465464</v>
      </c>
      <c r="BL124" s="48">
        <f t="shared" si="47"/>
        <v>-14.910921102818861</v>
      </c>
      <c r="BM124" s="48">
        <f t="shared" si="47"/>
        <v>-36.568279935354326</v>
      </c>
      <c r="BN124" s="48">
        <f t="shared" si="41"/>
        <v>-46.659132716817226</v>
      </c>
      <c r="BO124" s="48">
        <f t="shared" si="41"/>
        <v>26.226934450475028</v>
      </c>
      <c r="BP124" s="48">
        <f t="shared" si="41"/>
        <v>-65.333248671721321</v>
      </c>
      <c r="BQ124" s="1">
        <v>79</v>
      </c>
      <c r="BR124" s="9">
        <f t="shared" si="45"/>
        <v>232.6664201154604</v>
      </c>
      <c r="BS124" s="9">
        <f t="shared" si="45"/>
        <v>-140.18859476657047</v>
      </c>
      <c r="BT124" s="9">
        <f t="shared" si="45"/>
        <v>224.87453247312158</v>
      </c>
      <c r="BU124" s="9">
        <f t="shared" si="44"/>
        <v>-635.93133092547248</v>
      </c>
      <c r="BV124" s="9">
        <f t="shared" si="44"/>
        <v>482.35944513252269</v>
      </c>
      <c r="BW124" s="9">
        <f t="shared" si="44"/>
        <v>-1805.681448165041</v>
      </c>
      <c r="BX124" s="9">
        <f t="shared" si="44"/>
        <v>-1120.1194082213372</v>
      </c>
      <c r="BY124" s="9">
        <f t="shared" si="44"/>
        <v>-513.54082563352381</v>
      </c>
      <c r="BZ124" s="9">
        <f t="shared" si="44"/>
        <v>-227.44234588613813</v>
      </c>
      <c r="CA124" s="9">
        <f t="shared" si="28"/>
        <v>-557.79085115979819</v>
      </c>
      <c r="CB124" s="9">
        <f t="shared" si="28"/>
        <v>-711.71073396124893</v>
      </c>
      <c r="CC124" s="9">
        <f t="shared" si="28"/>
        <v>400.05010124359279</v>
      </c>
      <c r="CD124" s="9">
        <f t="shared" si="28"/>
        <v>-996.5546219307297</v>
      </c>
    </row>
    <row r="125" spans="1:82">
      <c r="A125" s="2">
        <v>44440</v>
      </c>
      <c r="B125" s="8">
        <f t="shared" si="54"/>
        <v>152.32499999999999</v>
      </c>
      <c r="C125" s="8">
        <f t="shared" si="54"/>
        <v>23202.905624999996</v>
      </c>
      <c r="D125" s="8">
        <f t="shared" si="54"/>
        <v>43.875</v>
      </c>
      <c r="E125" s="8">
        <v>134</v>
      </c>
      <c r="F125" s="8">
        <f t="shared" si="32"/>
        <v>17956</v>
      </c>
      <c r="G125" s="8">
        <v>38.5</v>
      </c>
      <c r="H125" s="8">
        <f t="shared" si="49"/>
        <v>18.324999999999989</v>
      </c>
      <c r="I125" s="8">
        <f t="shared" si="49"/>
        <v>5246.9056249999958</v>
      </c>
      <c r="J125" s="8">
        <f t="shared" si="49"/>
        <v>5.375</v>
      </c>
      <c r="K125" s="9">
        <v>224612</v>
      </c>
      <c r="L125" s="9">
        <v>177985778.22398999</v>
      </c>
      <c r="M125" s="9">
        <v>-22597879</v>
      </c>
      <c r="N125" s="9">
        <f t="shared" si="34"/>
        <v>155387899.22398999</v>
      </c>
      <c r="O125" s="9">
        <f t="shared" si="35"/>
        <v>691.80586622259716</v>
      </c>
      <c r="P125" s="8">
        <f t="shared" si="36"/>
        <v>12.6639641411335</v>
      </c>
      <c r="Q125" s="8">
        <f t="shared" si="37"/>
        <v>704.46983036373069</v>
      </c>
      <c r="R125" s="9">
        <f t="shared" si="30"/>
        <v>158232377.53765827</v>
      </c>
      <c r="U125" s="2">
        <v>44805</v>
      </c>
      <c r="V125" s="8">
        <f t="shared" si="38"/>
        <v>62.5</v>
      </c>
      <c r="W125" s="8">
        <f t="shared" si="39"/>
        <v>3906.25</v>
      </c>
      <c r="X125" s="8">
        <f t="shared" si="40"/>
        <v>77.5</v>
      </c>
      <c r="Y125" s="7">
        <v>117</v>
      </c>
      <c r="Z125" s="9">
        <v>0</v>
      </c>
      <c r="AA125" s="7">
        <v>0</v>
      </c>
      <c r="AB125" s="9">
        <v>0</v>
      </c>
      <c r="AC125" s="7">
        <v>0</v>
      </c>
      <c r="AD125" s="7">
        <v>0</v>
      </c>
      <c r="AE125" s="7">
        <v>0</v>
      </c>
      <c r="AF125" s="7">
        <v>0</v>
      </c>
      <c r="AG125" s="7">
        <v>1</v>
      </c>
      <c r="AH125" s="7">
        <v>0</v>
      </c>
      <c r="AI125" s="7">
        <v>0</v>
      </c>
      <c r="AJ125" s="7">
        <v>0</v>
      </c>
      <c r="AK125" s="8">
        <f t="shared" si="48"/>
        <v>725.86296659496497</v>
      </c>
      <c r="AM125" s="17">
        <v>80</v>
      </c>
      <c r="AN125" s="17">
        <v>912.25769743348803</v>
      </c>
      <c r="AO125" s="17">
        <v>-40.207762349003701</v>
      </c>
      <c r="AP125" s="17">
        <v>-1.0128821554143443</v>
      </c>
      <c r="AW125" s="59"/>
      <c r="AX125" s="1">
        <v>80</v>
      </c>
      <c r="AY125" s="7">
        <f t="shared" si="50"/>
        <v>18</v>
      </c>
      <c r="AZ125" s="52">
        <f t="shared" si="51"/>
        <v>0.14656964656964658</v>
      </c>
      <c r="BA125" s="52">
        <f t="shared" si="52"/>
        <v>-1.0512597817977336</v>
      </c>
      <c r="BB125" s="43"/>
      <c r="BC125" s="1">
        <v>80</v>
      </c>
      <c r="BD125" s="48">
        <f t="shared" si="53"/>
        <v>-40.207762349003701</v>
      </c>
      <c r="BE125" s="48">
        <f t="shared" si="47"/>
        <v>15.253406836358408</v>
      </c>
      <c r="BF125" s="48">
        <f t="shared" si="47"/>
        <v>-9.1906415576887639</v>
      </c>
      <c r="BG125" s="48">
        <f t="shared" si="47"/>
        <v>14.742577503217831</v>
      </c>
      <c r="BH125" s="48">
        <f t="shared" si="47"/>
        <v>-41.691101387898129</v>
      </c>
      <c r="BI125" s="48">
        <f t="shared" si="47"/>
        <v>31.623062985690922</v>
      </c>
      <c r="BJ125" s="48">
        <f t="shared" si="47"/>
        <v>-118.37889512400534</v>
      </c>
      <c r="BK125" s="48">
        <f t="shared" si="47"/>
        <v>-73.434047897509799</v>
      </c>
      <c r="BL125" s="48">
        <f t="shared" si="47"/>
        <v>-33.667286996465464</v>
      </c>
      <c r="BM125" s="48">
        <f t="shared" si="47"/>
        <v>-14.910921102818861</v>
      </c>
      <c r="BN125" s="48">
        <f t="shared" si="41"/>
        <v>-36.568279935354326</v>
      </c>
      <c r="BO125" s="48">
        <f t="shared" si="41"/>
        <v>-46.659132716817226</v>
      </c>
      <c r="BP125" s="48">
        <f t="shared" si="41"/>
        <v>26.226934450475028</v>
      </c>
      <c r="BQ125" s="1">
        <v>80</v>
      </c>
      <c r="BR125" s="9">
        <f t="shared" si="45"/>
        <v>1616.6641531139728</v>
      </c>
      <c r="BS125" s="9">
        <f t="shared" si="45"/>
        <v>-613.30535708896309</v>
      </c>
      <c r="BT125" s="9">
        <f t="shared" si="45"/>
        <v>369.53513158643517</v>
      </c>
      <c r="BU125" s="9">
        <f t="shared" si="44"/>
        <v>-592.76605266114666</v>
      </c>
      <c r="BV125" s="9">
        <f t="shared" si="44"/>
        <v>1676.3058966728397</v>
      </c>
      <c r="BW125" s="9">
        <f t="shared" si="44"/>
        <v>-1271.4926012762344</v>
      </c>
      <c r="BX125" s="9">
        <f t="shared" si="44"/>
        <v>4759.7504822836663</v>
      </c>
      <c r="BY125" s="9">
        <f t="shared" si="44"/>
        <v>2952.6187461884479</v>
      </c>
      <c r="BZ125" s="9">
        <f t="shared" si="44"/>
        <v>1353.686274489598</v>
      </c>
      <c r="CA125" s="9">
        <f t="shared" si="28"/>
        <v>599.53477210689402</v>
      </c>
      <c r="CB125" s="9">
        <f t="shared" si="28"/>
        <v>1470.3287091525797</v>
      </c>
      <c r="CC125" s="9">
        <f t="shared" si="28"/>
        <v>1876.0593196884247</v>
      </c>
      <c r="CD125" s="9">
        <f t="shared" si="28"/>
        <v>-1054.5263475275956</v>
      </c>
    </row>
    <row r="126" spans="1:82">
      <c r="A126" s="2">
        <v>44470</v>
      </c>
      <c r="B126" s="8">
        <f t="shared" si="54"/>
        <v>510.4</v>
      </c>
      <c r="C126" s="8">
        <f t="shared" si="54"/>
        <v>260508.15999999997</v>
      </c>
      <c r="D126" s="8">
        <f t="shared" si="54"/>
        <v>0.65</v>
      </c>
      <c r="E126" s="8">
        <v>510</v>
      </c>
      <c r="F126" s="8">
        <f t="shared" si="32"/>
        <v>260100</v>
      </c>
      <c r="G126" s="8">
        <v>0</v>
      </c>
      <c r="H126" s="8">
        <f t="shared" si="49"/>
        <v>0.39999999999997726</v>
      </c>
      <c r="I126" s="8">
        <f t="shared" si="49"/>
        <v>408.15999999997439</v>
      </c>
      <c r="J126" s="8">
        <f t="shared" si="49"/>
        <v>0.65</v>
      </c>
      <c r="K126" s="9">
        <v>224889</v>
      </c>
      <c r="L126" s="9">
        <v>157222560.06415001</v>
      </c>
      <c r="M126" s="9">
        <v>11930867</v>
      </c>
      <c r="N126" s="9">
        <f t="shared" si="34"/>
        <v>169153427.06415001</v>
      </c>
      <c r="O126" s="9">
        <f t="shared" si="35"/>
        <v>752.16407678521409</v>
      </c>
      <c r="P126" s="8">
        <f t="shared" si="36"/>
        <v>0.78085881076582786</v>
      </c>
      <c r="Q126" s="8">
        <f t="shared" si="37"/>
        <v>752.94493559597993</v>
      </c>
      <c r="R126" s="9">
        <f t="shared" si="30"/>
        <v>169329033.62124434</v>
      </c>
      <c r="U126" s="2">
        <v>44835</v>
      </c>
      <c r="V126" s="8">
        <f t="shared" si="38"/>
        <v>308.5</v>
      </c>
      <c r="W126" s="8">
        <f t="shared" si="39"/>
        <v>95172.25</v>
      </c>
      <c r="X126" s="8">
        <f t="shared" si="40"/>
        <v>0.5</v>
      </c>
      <c r="Y126" s="7">
        <v>118</v>
      </c>
      <c r="Z126" s="9">
        <v>0</v>
      </c>
      <c r="AA126" s="7">
        <v>0</v>
      </c>
      <c r="AB126" s="9">
        <v>0</v>
      </c>
      <c r="AC126" s="7">
        <v>0</v>
      </c>
      <c r="AD126" s="7">
        <v>0</v>
      </c>
      <c r="AE126" s="7">
        <v>0</v>
      </c>
      <c r="AF126" s="7">
        <v>0</v>
      </c>
      <c r="AG126" s="7">
        <v>0</v>
      </c>
      <c r="AH126" s="7">
        <v>1</v>
      </c>
      <c r="AI126" s="7">
        <v>0</v>
      </c>
      <c r="AJ126" s="7">
        <v>0</v>
      </c>
      <c r="AK126" s="8">
        <f t="shared" si="48"/>
        <v>691.79826476102653</v>
      </c>
      <c r="AM126" s="17">
        <v>81</v>
      </c>
      <c r="AN126" s="17">
        <v>734.16691487563355</v>
      </c>
      <c r="AO126" s="17">
        <v>-10.081723879206152</v>
      </c>
      <c r="AP126" s="17">
        <v>-0.25397081599383314</v>
      </c>
      <c r="AW126" s="59"/>
      <c r="AX126" s="1">
        <v>81</v>
      </c>
      <c r="AY126" s="7">
        <f t="shared" si="50"/>
        <v>48</v>
      </c>
      <c r="AZ126" s="52">
        <f t="shared" si="51"/>
        <v>0.39604989604989604</v>
      </c>
      <c r="BA126" s="52">
        <f t="shared" si="52"/>
        <v>-0.26358490404097262</v>
      </c>
      <c r="BB126" s="43"/>
      <c r="BC126" s="1">
        <v>81</v>
      </c>
      <c r="BD126" s="48">
        <f t="shared" si="53"/>
        <v>-10.081723879206152</v>
      </c>
      <c r="BE126" s="48">
        <f t="shared" si="47"/>
        <v>-40.207762349003701</v>
      </c>
      <c r="BF126" s="48">
        <f t="shared" si="47"/>
        <v>15.253406836358408</v>
      </c>
      <c r="BG126" s="48">
        <f t="shared" si="47"/>
        <v>-9.1906415576887639</v>
      </c>
      <c r="BH126" s="48">
        <f t="shared" si="47"/>
        <v>14.742577503217831</v>
      </c>
      <c r="BI126" s="48">
        <f t="shared" si="47"/>
        <v>-41.691101387898129</v>
      </c>
      <c r="BJ126" s="48">
        <f t="shared" si="47"/>
        <v>31.623062985690922</v>
      </c>
      <c r="BK126" s="48">
        <f t="shared" si="47"/>
        <v>-118.37889512400534</v>
      </c>
      <c r="BL126" s="48">
        <f t="shared" si="47"/>
        <v>-73.434047897509799</v>
      </c>
      <c r="BM126" s="48">
        <f t="shared" si="47"/>
        <v>-33.667286996465464</v>
      </c>
      <c r="BN126" s="48">
        <f t="shared" si="47"/>
        <v>-14.910921102818861</v>
      </c>
      <c r="BO126" s="48">
        <f t="shared" si="47"/>
        <v>-36.568279935354326</v>
      </c>
      <c r="BP126" s="48">
        <f t="shared" si="41"/>
        <v>-46.659132716817226</v>
      </c>
      <c r="BQ126" s="1">
        <v>81</v>
      </c>
      <c r="BR126" s="9">
        <f t="shared" si="45"/>
        <v>101.64115637655887</v>
      </c>
      <c r="BS126" s="9">
        <f t="shared" si="45"/>
        <v>405.36355780340494</v>
      </c>
      <c r="BT126" s="9">
        <f t="shared" si="45"/>
        <v>-153.78063594136179</v>
      </c>
      <c r="BU126" s="9">
        <f t="shared" si="44"/>
        <v>92.657510457378422</v>
      </c>
      <c r="BV126" s="9">
        <f t="shared" si="44"/>
        <v>-148.63059565523938</v>
      </c>
      <c r="BW126" s="9">
        <f t="shared" si="44"/>
        <v>420.31817241278583</v>
      </c>
      <c r="BX126" s="9">
        <f t="shared" si="44"/>
        <v>-318.81498923648388</v>
      </c>
      <c r="BY126" s="9">
        <f t="shared" si="44"/>
        <v>1193.4633337657465</v>
      </c>
      <c r="BZ126" s="9">
        <f t="shared" si="44"/>
        <v>740.3417942351067</v>
      </c>
      <c r="CA126" s="9">
        <f t="shared" si="28"/>
        <v>339.42429126035984</v>
      </c>
      <c r="CB126" s="9">
        <f t="shared" si="28"/>
        <v>150.32778934325196</v>
      </c>
      <c r="CC126" s="9">
        <f t="shared" si="28"/>
        <v>368.67130104576461</v>
      </c>
      <c r="CD126" s="9">
        <f t="shared" si="28"/>
        <v>470.40449249419459</v>
      </c>
    </row>
    <row r="127" spans="1:82">
      <c r="A127" s="2">
        <v>44501</v>
      </c>
      <c r="B127" s="8">
        <f t="shared" si="54"/>
        <v>874.97500000000002</v>
      </c>
      <c r="C127" s="8">
        <f t="shared" si="54"/>
        <v>765581.25062499999</v>
      </c>
      <c r="D127" s="8">
        <f t="shared" si="54"/>
        <v>0</v>
      </c>
      <c r="E127" s="8">
        <v>745.5</v>
      </c>
      <c r="F127" s="8">
        <f t="shared" si="32"/>
        <v>555770.25</v>
      </c>
      <c r="G127" s="8">
        <v>0</v>
      </c>
      <c r="H127" s="8">
        <f t="shared" si="49"/>
        <v>129.47500000000002</v>
      </c>
      <c r="I127" s="8">
        <f t="shared" si="49"/>
        <v>209811.00062499999</v>
      </c>
      <c r="J127" s="8">
        <f t="shared" si="49"/>
        <v>0</v>
      </c>
      <c r="K127" s="9">
        <v>224963</v>
      </c>
      <c r="L127" s="9">
        <v>188628719.71405998</v>
      </c>
      <c r="M127" s="9">
        <v>22783802</v>
      </c>
      <c r="N127" s="9">
        <f t="shared" si="34"/>
        <v>211412521.71405998</v>
      </c>
      <c r="O127" s="9">
        <f t="shared" si="35"/>
        <v>939.76574687419702</v>
      </c>
      <c r="P127" s="8">
        <f t="shared" si="36"/>
        <v>67.507018264191913</v>
      </c>
      <c r="Q127" s="8">
        <f t="shared" si="37"/>
        <v>1007.2727651383889</v>
      </c>
      <c r="R127" s="9">
        <f t="shared" si="30"/>
        <v>226599103.06382737</v>
      </c>
      <c r="U127" s="2">
        <v>44866</v>
      </c>
      <c r="V127" s="8">
        <f t="shared" si="38"/>
        <v>1095.5</v>
      </c>
      <c r="W127" s="8">
        <f t="shared" si="39"/>
        <v>1200120.25</v>
      </c>
      <c r="X127" s="8">
        <f t="shared" si="40"/>
        <v>0</v>
      </c>
      <c r="Y127" s="7">
        <v>119</v>
      </c>
      <c r="Z127" s="9">
        <v>0</v>
      </c>
      <c r="AA127" s="7">
        <v>0</v>
      </c>
      <c r="AB127" s="9">
        <v>0</v>
      </c>
      <c r="AC127" s="7">
        <v>0</v>
      </c>
      <c r="AD127" s="7">
        <v>0</v>
      </c>
      <c r="AE127" s="7">
        <v>0</v>
      </c>
      <c r="AF127" s="7">
        <v>0</v>
      </c>
      <c r="AG127" s="7">
        <v>0</v>
      </c>
      <c r="AH127" s="7">
        <v>0</v>
      </c>
      <c r="AI127" s="7">
        <v>1</v>
      </c>
      <c r="AJ127" s="7">
        <v>0</v>
      </c>
      <c r="AK127" s="8">
        <f t="shared" si="48"/>
        <v>1139.4313208709223</v>
      </c>
      <c r="AM127" s="17">
        <v>82</v>
      </c>
      <c r="AN127" s="17">
        <v>856.59090970953139</v>
      </c>
      <c r="AO127" s="17">
        <v>-17.968274572716041</v>
      </c>
      <c r="AP127" s="17">
        <v>-0.45264256489370008</v>
      </c>
      <c r="AW127" s="59"/>
      <c r="AX127" s="1">
        <v>82</v>
      </c>
      <c r="AY127" s="7">
        <f t="shared" si="50"/>
        <v>37</v>
      </c>
      <c r="AZ127" s="52">
        <f t="shared" si="51"/>
        <v>0.30457380457380456</v>
      </c>
      <c r="BA127" s="52">
        <f t="shared" si="52"/>
        <v>-0.51129056715173082</v>
      </c>
      <c r="BB127" s="43"/>
      <c r="BC127" s="1">
        <v>82</v>
      </c>
      <c r="BD127" s="48">
        <f t="shared" si="53"/>
        <v>-17.968274572716041</v>
      </c>
      <c r="BE127" s="48">
        <f t="shared" si="47"/>
        <v>-10.081723879206152</v>
      </c>
      <c r="BF127" s="48">
        <f t="shared" si="47"/>
        <v>-40.207762349003701</v>
      </c>
      <c r="BG127" s="48">
        <f t="shared" si="47"/>
        <v>15.253406836358408</v>
      </c>
      <c r="BH127" s="48">
        <f t="shared" si="47"/>
        <v>-9.1906415576887639</v>
      </c>
      <c r="BI127" s="48">
        <f t="shared" si="47"/>
        <v>14.742577503217831</v>
      </c>
      <c r="BJ127" s="48">
        <f t="shared" si="47"/>
        <v>-41.691101387898129</v>
      </c>
      <c r="BK127" s="48">
        <f t="shared" si="47"/>
        <v>31.623062985690922</v>
      </c>
      <c r="BL127" s="48">
        <f t="shared" si="47"/>
        <v>-118.37889512400534</v>
      </c>
      <c r="BM127" s="48">
        <f t="shared" si="47"/>
        <v>-73.434047897509799</v>
      </c>
      <c r="BN127" s="48">
        <f t="shared" si="47"/>
        <v>-33.667286996465464</v>
      </c>
      <c r="BO127" s="48">
        <f t="shared" si="47"/>
        <v>-14.910921102818861</v>
      </c>
      <c r="BP127" s="48">
        <f t="shared" si="41"/>
        <v>-36.568279935354326</v>
      </c>
      <c r="BQ127" s="1">
        <v>82</v>
      </c>
      <c r="BR127" s="9">
        <f t="shared" si="45"/>
        <v>322.85889112051984</v>
      </c>
      <c r="BS127" s="9">
        <f t="shared" si="45"/>
        <v>181.15118282788868</v>
      </c>
      <c r="BT127" s="9">
        <f t="shared" si="45"/>
        <v>722.4641138414222</v>
      </c>
      <c r="BU127" s="9">
        <f t="shared" si="44"/>
        <v>-274.07740220503138</v>
      </c>
      <c r="BV127" s="9">
        <f t="shared" si="44"/>
        <v>165.13997100797087</v>
      </c>
      <c r="BW127" s="9">
        <f t="shared" si="44"/>
        <v>-264.898680487364</v>
      </c>
      <c r="BX127" s="9">
        <f t="shared" si="44"/>
        <v>749.11715697670627</v>
      </c>
      <c r="BY127" s="9">
        <f t="shared" si="44"/>
        <v>-568.21187855719029</v>
      </c>
      <c r="BZ127" s="9">
        <f t="shared" si="44"/>
        <v>2127.064491202907</v>
      </c>
      <c r="CA127" s="9">
        <f t="shared" si="28"/>
        <v>1319.4831356084526</v>
      </c>
      <c r="CB127" s="9">
        <f t="shared" si="28"/>
        <v>604.94305687093231</v>
      </c>
      <c r="CC127" s="9">
        <f t="shared" si="28"/>
        <v>267.92352450756061</v>
      </c>
      <c r="CD127" s="9">
        <f t="shared" si="28"/>
        <v>657.06889453039832</v>
      </c>
    </row>
    <row r="128" spans="1:82">
      <c r="A128" s="2">
        <v>44531</v>
      </c>
      <c r="B128" s="8">
        <f t="shared" si="54"/>
        <v>1138.7249999999999</v>
      </c>
      <c r="C128" s="8">
        <f t="shared" si="54"/>
        <v>1296694.6256249999</v>
      </c>
      <c r="D128" s="8">
        <f t="shared" si="54"/>
        <v>0</v>
      </c>
      <c r="E128" s="8">
        <v>1161</v>
      </c>
      <c r="F128" s="8">
        <f t="shared" si="32"/>
        <v>1347921</v>
      </c>
      <c r="G128" s="8">
        <v>0</v>
      </c>
      <c r="H128" s="8">
        <f>B128-E128</f>
        <v>-22.275000000000091</v>
      </c>
      <c r="I128" s="8">
        <f t="shared" si="49"/>
        <v>-51226.37437500013</v>
      </c>
      <c r="J128" s="8">
        <f t="shared" si="49"/>
        <v>0</v>
      </c>
      <c r="K128" s="9">
        <v>225550</v>
      </c>
      <c r="L128" s="9">
        <v>252823209.30502999</v>
      </c>
      <c r="M128" s="9">
        <v>26795808</v>
      </c>
      <c r="N128" s="9">
        <f t="shared" si="34"/>
        <v>279619017.30502999</v>
      </c>
      <c r="O128" s="9">
        <f t="shared" si="35"/>
        <v>1239.7207594991353</v>
      </c>
      <c r="P128" s="8">
        <f t="shared" si="36"/>
        <v>-12.707157128121203</v>
      </c>
      <c r="Q128" s="8">
        <f t="shared" si="37"/>
        <v>1227.013602371014</v>
      </c>
      <c r="R128" s="9">
        <f t="shared" si="30"/>
        <v>276752918.01478219</v>
      </c>
      <c r="U128" s="2">
        <v>44896</v>
      </c>
      <c r="V128" s="8">
        <f t="shared" si="38"/>
        <v>1286</v>
      </c>
      <c r="W128" s="8">
        <f t="shared" si="39"/>
        <v>1653796</v>
      </c>
      <c r="X128" s="8">
        <f t="shared" si="40"/>
        <v>0</v>
      </c>
      <c r="Y128" s="7">
        <v>120</v>
      </c>
      <c r="Z128" s="9">
        <v>0</v>
      </c>
      <c r="AA128" s="7">
        <v>0</v>
      </c>
      <c r="AB128" s="9">
        <v>0</v>
      </c>
      <c r="AC128" s="7">
        <v>0</v>
      </c>
      <c r="AD128" s="7">
        <v>0</v>
      </c>
      <c r="AE128" s="7">
        <v>0</v>
      </c>
      <c r="AF128" s="7">
        <v>0</v>
      </c>
      <c r="AG128" s="7">
        <v>0</v>
      </c>
      <c r="AH128" s="7">
        <v>0</v>
      </c>
      <c r="AI128" s="7">
        <v>0</v>
      </c>
      <c r="AJ128" s="7">
        <v>0</v>
      </c>
      <c r="AK128" s="8">
        <f t="shared" si="48"/>
        <v>1428.9725620771835</v>
      </c>
      <c r="AM128" s="17">
        <v>83</v>
      </c>
      <c r="AN128" s="17">
        <v>1016.7937253319811</v>
      </c>
      <c r="AO128" s="17">
        <v>-13.799059481079212</v>
      </c>
      <c r="AP128" s="17">
        <v>-0.34761499504914833</v>
      </c>
      <c r="AW128" s="59"/>
      <c r="AX128" s="1">
        <v>83</v>
      </c>
      <c r="AY128" s="7">
        <f t="shared" si="50"/>
        <v>41</v>
      </c>
      <c r="AZ128" s="52">
        <f t="shared" si="51"/>
        <v>0.33783783783783783</v>
      </c>
      <c r="BA128" s="52">
        <f t="shared" si="52"/>
        <v>-0.41837128791165434</v>
      </c>
      <c r="BB128" s="43"/>
      <c r="BC128" s="1">
        <v>83</v>
      </c>
      <c r="BD128" s="48">
        <f t="shared" si="53"/>
        <v>-13.799059481079212</v>
      </c>
      <c r="BE128" s="48">
        <f t="shared" si="47"/>
        <v>-17.968274572716041</v>
      </c>
      <c r="BF128" s="48">
        <f t="shared" si="47"/>
        <v>-10.081723879206152</v>
      </c>
      <c r="BG128" s="48">
        <f t="shared" si="47"/>
        <v>-40.207762349003701</v>
      </c>
      <c r="BH128" s="48">
        <f t="shared" si="47"/>
        <v>15.253406836358408</v>
      </c>
      <c r="BI128" s="48">
        <f t="shared" si="47"/>
        <v>-9.1906415576887639</v>
      </c>
      <c r="BJ128" s="48">
        <f t="shared" si="47"/>
        <v>14.742577503217831</v>
      </c>
      <c r="BK128" s="48">
        <f t="shared" si="47"/>
        <v>-41.691101387898129</v>
      </c>
      <c r="BL128" s="48">
        <f t="shared" si="47"/>
        <v>31.623062985690922</v>
      </c>
      <c r="BM128" s="48">
        <f t="shared" si="47"/>
        <v>-118.37889512400534</v>
      </c>
      <c r="BN128" s="48">
        <f t="shared" si="47"/>
        <v>-73.434047897509799</v>
      </c>
      <c r="BO128" s="48">
        <f t="shared" si="47"/>
        <v>-33.667286996465464</v>
      </c>
      <c r="BP128" s="48">
        <f t="shared" si="41"/>
        <v>-14.910921102818861</v>
      </c>
      <c r="BQ128" s="1">
        <v>83</v>
      </c>
      <c r="BR128" s="9">
        <f t="shared" si="45"/>
        <v>190.41404256236663</v>
      </c>
      <c r="BS128" s="9">
        <f t="shared" si="45"/>
        <v>247.94528960127707</v>
      </c>
      <c r="BT128" s="9">
        <f t="shared" si="45"/>
        <v>139.11830748098629</v>
      </c>
      <c r="BU128" s="9">
        <f t="shared" si="44"/>
        <v>554.8293042550082</v>
      </c>
      <c r="BV128" s="9">
        <f t="shared" si="44"/>
        <v>-210.48266822401021</v>
      </c>
      <c r="BW128" s="9">
        <f t="shared" si="44"/>
        <v>126.82220952382956</v>
      </c>
      <c r="BX128" s="9">
        <f t="shared" si="44"/>
        <v>-203.43370387132325</v>
      </c>
      <c r="BY128" s="9">
        <f t="shared" si="44"/>
        <v>575.29798788331948</v>
      </c>
      <c r="BZ128" s="9">
        <f t="shared" si="44"/>
        <v>-436.36852711346631</v>
      </c>
      <c r="CA128" s="9">
        <f t="shared" si="28"/>
        <v>1633.5174151206095</v>
      </c>
      <c r="CB128" s="9">
        <f t="shared" si="28"/>
        <v>1013.3207948741721</v>
      </c>
      <c r="CC128" s="9">
        <f t="shared" si="28"/>
        <v>464.57689583079946</v>
      </c>
      <c r="CD128" s="9">
        <f t="shared" si="28"/>
        <v>205.75668721548143</v>
      </c>
    </row>
    <row r="129" spans="1:82">
      <c r="A129" s="2">
        <v>44562</v>
      </c>
      <c r="B129" s="8">
        <f t="shared" ref="B129:D129" si="55">B117</f>
        <v>1095.1500000000001</v>
      </c>
      <c r="C129" s="8">
        <f t="shared" si="55"/>
        <v>1199353.5225000002</v>
      </c>
      <c r="D129" s="8">
        <f t="shared" si="55"/>
        <v>0</v>
      </c>
      <c r="E129" s="8">
        <v>1105</v>
      </c>
      <c r="F129" s="8">
        <f t="shared" si="32"/>
        <v>1221025</v>
      </c>
      <c r="G129" s="8">
        <v>0</v>
      </c>
      <c r="H129" s="8">
        <f t="shared" ref="H129:H134" si="56">B129-E129</f>
        <v>-9.8499999999999091</v>
      </c>
      <c r="I129" s="8">
        <f t="shared" ref="I129:I134" si="57">C129-F129</f>
        <v>-21671.477499999804</v>
      </c>
      <c r="J129" s="8">
        <f t="shared" ref="J129:J140" si="58">D129-G129</f>
        <v>0</v>
      </c>
      <c r="K129" s="9">
        <v>211445</v>
      </c>
      <c r="L129" s="9">
        <v>297831315.40199</v>
      </c>
      <c r="M129" s="9">
        <v>278771</v>
      </c>
      <c r="N129" s="9">
        <f t="shared" si="34"/>
        <v>298110086.40199</v>
      </c>
      <c r="O129" s="9">
        <f t="shared" si="35"/>
        <v>1409.8705876326703</v>
      </c>
      <c r="P129" s="8">
        <f t="shared" si="36"/>
        <v>-5.5482367521714613</v>
      </c>
      <c r="Q129" s="8">
        <f t="shared" ref="Q129:Q134" si="59">P129+O129</f>
        <v>1404.3223508804988</v>
      </c>
      <c r="R129" s="9">
        <f t="shared" ref="R129:R134" si="60">Q129*K129</f>
        <v>296936939.48192704</v>
      </c>
      <c r="AM129" s="17">
        <v>84</v>
      </c>
      <c r="AN129" s="17">
        <v>1191.7108757110482</v>
      </c>
      <c r="AO129" s="17">
        <v>-12.668017940994787</v>
      </c>
      <c r="AP129" s="17">
        <v>-0.31912269092538359</v>
      </c>
      <c r="AW129" s="59"/>
      <c r="AX129" s="1">
        <v>84</v>
      </c>
      <c r="AY129" s="7">
        <f t="shared" si="50"/>
        <v>44</v>
      </c>
      <c r="AZ129" s="52">
        <f t="shared" si="51"/>
        <v>0.36278586278586278</v>
      </c>
      <c r="BA129" s="52">
        <f t="shared" si="52"/>
        <v>-0.35102215742413223</v>
      </c>
      <c r="BB129" s="43"/>
      <c r="BC129" s="1">
        <v>84</v>
      </c>
      <c r="BD129" s="48">
        <f t="shared" si="53"/>
        <v>-12.668017940994787</v>
      </c>
      <c r="BE129" s="48">
        <f t="shared" si="47"/>
        <v>-13.799059481079212</v>
      </c>
      <c r="BF129" s="48">
        <f t="shared" si="47"/>
        <v>-17.968274572716041</v>
      </c>
      <c r="BG129" s="48">
        <f t="shared" si="47"/>
        <v>-10.081723879206152</v>
      </c>
      <c r="BH129" s="48">
        <f t="shared" si="47"/>
        <v>-40.207762349003701</v>
      </c>
      <c r="BI129" s="48">
        <f t="shared" si="47"/>
        <v>15.253406836358408</v>
      </c>
      <c r="BJ129" s="48">
        <f t="shared" si="47"/>
        <v>-9.1906415576887639</v>
      </c>
      <c r="BK129" s="48">
        <f t="shared" si="47"/>
        <v>14.742577503217831</v>
      </c>
      <c r="BL129" s="48">
        <f t="shared" si="47"/>
        <v>-41.691101387898129</v>
      </c>
      <c r="BM129" s="48">
        <f t="shared" si="47"/>
        <v>31.623062985690922</v>
      </c>
      <c r="BN129" s="48">
        <f t="shared" si="47"/>
        <v>-118.37889512400534</v>
      </c>
      <c r="BO129" s="48">
        <f t="shared" si="47"/>
        <v>-73.434047897509799</v>
      </c>
      <c r="BP129" s="48">
        <f t="shared" si="41"/>
        <v>-33.667286996465464</v>
      </c>
      <c r="BQ129" s="1">
        <v>84</v>
      </c>
      <c r="BR129" s="9">
        <f t="shared" si="45"/>
        <v>160.47867855336997</v>
      </c>
      <c r="BS129" s="9">
        <f t="shared" si="45"/>
        <v>174.80673307517003</v>
      </c>
      <c r="BT129" s="9">
        <f t="shared" si="45"/>
        <v>227.62242465589233</v>
      </c>
      <c r="BU129" s="9">
        <f t="shared" si="44"/>
        <v>127.71545897794284</v>
      </c>
      <c r="BV129" s="9">
        <f t="shared" si="44"/>
        <v>509.3526548044423</v>
      </c>
      <c r="BW129" s="9">
        <f t="shared" si="44"/>
        <v>-193.23043146428128</v>
      </c>
      <c r="BX129" s="9">
        <f t="shared" si="44"/>
        <v>116.42721214205714</v>
      </c>
      <c r="BY129" s="9">
        <f t="shared" si="44"/>
        <v>-186.75923630726996</v>
      </c>
      <c r="BZ129" s="9">
        <f t="shared" si="44"/>
        <v>528.14362036173509</v>
      </c>
      <c r="CA129" s="9">
        <f t="shared" si="28"/>
        <v>-400.60152925194387</v>
      </c>
      <c r="CB129" s="9">
        <f t="shared" si="28"/>
        <v>1499.6259672660617</v>
      </c>
      <c r="CC129" s="9">
        <f t="shared" si="28"/>
        <v>930.26383624553898</v>
      </c>
      <c r="CD129" s="9">
        <f t="shared" si="28"/>
        <v>426.49779569585263</v>
      </c>
    </row>
    <row r="130" spans="1:82">
      <c r="A130" s="2">
        <v>44593</v>
      </c>
      <c r="B130" s="8">
        <f t="shared" ref="B130:D130" si="61">B118</f>
        <v>932.76424999999995</v>
      </c>
      <c r="C130" s="8">
        <f t="shared" si="61"/>
        <v>870049.14607806236</v>
      </c>
      <c r="D130" s="8">
        <f t="shared" si="61"/>
        <v>0</v>
      </c>
      <c r="E130" s="8">
        <v>936</v>
      </c>
      <c r="F130" s="8">
        <f t="shared" si="32"/>
        <v>876096</v>
      </c>
      <c r="G130" s="8">
        <v>0</v>
      </c>
      <c r="H130" s="8">
        <f t="shared" si="56"/>
        <v>-3.2357500000000528</v>
      </c>
      <c r="I130" s="8">
        <f t="shared" si="57"/>
        <v>-6046.8539219376398</v>
      </c>
      <c r="J130" s="8">
        <f t="shared" si="58"/>
        <v>0</v>
      </c>
      <c r="K130" s="9">
        <v>213307</v>
      </c>
      <c r="L130" s="9">
        <v>261634462.12127998</v>
      </c>
      <c r="M130" s="9">
        <v>-17471519</v>
      </c>
      <c r="N130" s="9">
        <f t="shared" si="34"/>
        <v>244162943.12127998</v>
      </c>
      <c r="O130" s="9">
        <f t="shared" si="35"/>
        <v>1144.6550892435785</v>
      </c>
      <c r="P130" s="8">
        <f t="shared" si="36"/>
        <v>-1.7451358983132235</v>
      </c>
      <c r="Q130" s="8">
        <f t="shared" si="59"/>
        <v>1142.9099533452652</v>
      </c>
      <c r="R130" s="9">
        <f t="shared" si="60"/>
        <v>243790693.41821849</v>
      </c>
      <c r="U130" s="38"/>
      <c r="V130" s="38"/>
      <c r="W130" s="38"/>
      <c r="X130" s="38"/>
      <c r="Y130" s="38"/>
      <c r="Z130" s="38"/>
      <c r="AA130" s="38"/>
      <c r="AB130" s="38"/>
      <c r="AC130" s="38"/>
      <c r="AD130" s="38"/>
      <c r="AE130" s="38"/>
      <c r="AF130" s="38"/>
      <c r="AG130" s="38"/>
      <c r="AH130" s="38"/>
      <c r="AI130" s="38"/>
      <c r="AJ130" s="38"/>
      <c r="AK130" s="38"/>
      <c r="AM130" s="17">
        <v>85</v>
      </c>
      <c r="AN130" s="17">
        <v>1240.8686661878749</v>
      </c>
      <c r="AO130" s="17">
        <v>-73.65262275287364</v>
      </c>
      <c r="AP130" s="17">
        <v>-1.8553986326896095</v>
      </c>
      <c r="AW130" s="59"/>
      <c r="AX130" s="1">
        <v>85</v>
      </c>
      <c r="AY130" s="7">
        <f t="shared" si="50"/>
        <v>3</v>
      </c>
      <c r="AZ130" s="52">
        <f t="shared" si="51"/>
        <v>2.1829521829521831E-2</v>
      </c>
      <c r="BA130" s="52">
        <f t="shared" si="52"/>
        <v>-2.0173495927674461</v>
      </c>
      <c r="BB130" s="43"/>
      <c r="BC130" s="1">
        <v>85</v>
      </c>
      <c r="BD130" s="48">
        <f t="shared" si="53"/>
        <v>-73.65262275287364</v>
      </c>
      <c r="BE130" s="48">
        <f t="shared" si="47"/>
        <v>-12.668017940994787</v>
      </c>
      <c r="BF130" s="48">
        <f t="shared" si="47"/>
        <v>-13.799059481079212</v>
      </c>
      <c r="BG130" s="48">
        <f t="shared" si="47"/>
        <v>-17.968274572716041</v>
      </c>
      <c r="BH130" s="48">
        <f t="shared" si="47"/>
        <v>-10.081723879206152</v>
      </c>
      <c r="BI130" s="48">
        <f t="shared" si="47"/>
        <v>-40.207762349003701</v>
      </c>
      <c r="BJ130" s="48">
        <f t="shared" si="47"/>
        <v>15.253406836358408</v>
      </c>
      <c r="BK130" s="48">
        <f t="shared" si="47"/>
        <v>-9.1906415576887639</v>
      </c>
      <c r="BL130" s="48">
        <f t="shared" ref="BJ130:BP165" si="62">BK129</f>
        <v>14.742577503217831</v>
      </c>
      <c r="BM130" s="48">
        <f t="shared" si="62"/>
        <v>-41.691101387898129</v>
      </c>
      <c r="BN130" s="48">
        <f t="shared" si="62"/>
        <v>31.623062985690922</v>
      </c>
      <c r="BO130" s="48">
        <f t="shared" si="62"/>
        <v>-118.37889512400534</v>
      </c>
      <c r="BP130" s="48">
        <f t="shared" si="41"/>
        <v>-73.434047897509799</v>
      </c>
      <c r="BQ130" s="1">
        <v>85</v>
      </c>
      <c r="BR130" s="9">
        <f t="shared" si="45"/>
        <v>5424.7088383771452</v>
      </c>
      <c r="BS130" s="9">
        <f t="shared" si="45"/>
        <v>933.03274643473844</v>
      </c>
      <c r="BT130" s="9">
        <f t="shared" si="45"/>
        <v>1016.336922304406</v>
      </c>
      <c r="BU130" s="9">
        <f t="shared" si="44"/>
        <v>1323.4105486243218</v>
      </c>
      <c r="BV130" s="9">
        <f t="shared" si="44"/>
        <v>742.54540557382234</v>
      </c>
      <c r="BW130" s="9">
        <f t="shared" si="44"/>
        <v>2961.4071520283851</v>
      </c>
      <c r="BX130" s="9">
        <f t="shared" si="44"/>
        <v>-1123.4534194144001</v>
      </c>
      <c r="BY130" s="9">
        <f t="shared" si="44"/>
        <v>676.91485550534719</v>
      </c>
      <c r="BZ130" s="9">
        <f t="shared" si="44"/>
        <v>-1085.829499249495</v>
      </c>
      <c r="CA130" s="9">
        <f t="shared" si="28"/>
        <v>3070.6589626746868</v>
      </c>
      <c r="CB130" s="9">
        <f t="shared" si="28"/>
        <v>-2329.1215283754486</v>
      </c>
      <c r="CC130" s="9">
        <f t="shared" si="28"/>
        <v>8718.9161044703906</v>
      </c>
      <c r="CD130" s="9">
        <f t="shared" si="28"/>
        <v>5408.6102270117681</v>
      </c>
    </row>
    <row r="131" spans="1:82">
      <c r="A131" s="2">
        <v>44621</v>
      </c>
      <c r="B131" s="8">
        <f t="shared" ref="B131:D131" si="63">B119</f>
        <v>767.35</v>
      </c>
      <c r="C131" s="8">
        <f t="shared" si="63"/>
        <v>588826.02250000008</v>
      </c>
      <c r="D131" s="8">
        <f t="shared" si="63"/>
        <v>0</v>
      </c>
      <c r="E131" s="8">
        <v>695.5</v>
      </c>
      <c r="F131" s="8">
        <f t="shared" si="32"/>
        <v>483720.25</v>
      </c>
      <c r="G131" s="8">
        <v>0</v>
      </c>
      <c r="H131" s="8">
        <f t="shared" si="56"/>
        <v>71.850000000000023</v>
      </c>
      <c r="I131" s="8">
        <f t="shared" si="57"/>
        <v>105105.77250000008</v>
      </c>
      <c r="J131" s="8">
        <f t="shared" si="58"/>
        <v>0</v>
      </c>
      <c r="K131" s="9">
        <v>253464</v>
      </c>
      <c r="L131" s="9">
        <v>266167565.09200999</v>
      </c>
      <c r="M131" s="9">
        <v>-33990726</v>
      </c>
      <c r="N131" s="9">
        <f t="shared" si="34"/>
        <v>232176839.09200999</v>
      </c>
      <c r="O131" s="9">
        <f t="shared" si="35"/>
        <v>916.01505181015841</v>
      </c>
      <c r="P131" s="8">
        <f t="shared" si="36"/>
        <v>36.643624018747637</v>
      </c>
      <c r="Q131" s="8">
        <f t="shared" si="59"/>
        <v>952.6586758289061</v>
      </c>
      <c r="R131" s="9">
        <f t="shared" si="60"/>
        <v>241464678.61029786</v>
      </c>
      <c r="U131" s="38"/>
      <c r="V131" s="38"/>
      <c r="W131" s="38"/>
      <c r="X131" s="38"/>
      <c r="Y131" s="38"/>
      <c r="Z131" s="38"/>
      <c r="AA131" s="38"/>
      <c r="AB131" s="38"/>
      <c r="AC131" s="38"/>
      <c r="AD131" s="38"/>
      <c r="AE131" s="38"/>
      <c r="AF131" s="38"/>
      <c r="AG131" s="38"/>
      <c r="AH131" s="38"/>
      <c r="AI131" s="38"/>
      <c r="AJ131" s="38"/>
      <c r="AK131" s="38"/>
      <c r="AM131" s="17">
        <v>86</v>
      </c>
      <c r="AN131" s="17">
        <v>1075.7406621359412</v>
      </c>
      <c r="AO131" s="17">
        <v>-50.543796856095241</v>
      </c>
      <c r="AP131" s="17">
        <v>-1.2732593636535721</v>
      </c>
      <c r="AW131" s="59"/>
      <c r="AX131" s="1">
        <v>86</v>
      </c>
      <c r="AY131" s="7">
        <f t="shared" si="50"/>
        <v>11</v>
      </c>
      <c r="AZ131" s="52">
        <f t="shared" si="51"/>
        <v>8.8357588357588362E-2</v>
      </c>
      <c r="BA131" s="52">
        <f t="shared" si="52"/>
        <v>-1.3509383667831778</v>
      </c>
      <c r="BB131" s="43"/>
      <c r="BC131" s="1">
        <v>86</v>
      </c>
      <c r="BD131" s="48">
        <f t="shared" si="53"/>
        <v>-50.543796856095241</v>
      </c>
      <c r="BE131" s="48">
        <f t="shared" ref="BE131:BI165" si="64">BD130</f>
        <v>-73.65262275287364</v>
      </c>
      <c r="BF131" s="48">
        <f t="shared" si="64"/>
        <v>-12.668017940994787</v>
      </c>
      <c r="BG131" s="48">
        <f t="shared" si="64"/>
        <v>-13.799059481079212</v>
      </c>
      <c r="BH131" s="48">
        <f t="shared" si="64"/>
        <v>-17.968274572716041</v>
      </c>
      <c r="BI131" s="48">
        <f t="shared" si="64"/>
        <v>-10.081723879206152</v>
      </c>
      <c r="BJ131" s="48">
        <f t="shared" si="62"/>
        <v>-40.207762349003701</v>
      </c>
      <c r="BK131" s="48">
        <f t="shared" si="62"/>
        <v>15.253406836358408</v>
      </c>
      <c r="BL131" s="48">
        <f t="shared" si="62"/>
        <v>-9.1906415576887639</v>
      </c>
      <c r="BM131" s="48">
        <f t="shared" si="62"/>
        <v>14.742577503217831</v>
      </c>
      <c r="BN131" s="48">
        <f t="shared" si="62"/>
        <v>-41.691101387898129</v>
      </c>
      <c r="BO131" s="48">
        <f t="shared" si="62"/>
        <v>31.623062985690922</v>
      </c>
      <c r="BP131" s="48">
        <f t="shared" si="41"/>
        <v>-118.37889512400534</v>
      </c>
      <c r="BQ131" s="1">
        <v>86</v>
      </c>
      <c r="BR131" s="9">
        <f t="shared" si="45"/>
        <v>2554.6754006302399</v>
      </c>
      <c r="BS131" s="9">
        <f t="shared" si="45"/>
        <v>3722.6832023398842</v>
      </c>
      <c r="BT131" s="9">
        <f t="shared" si="45"/>
        <v>640.28972537902087</v>
      </c>
      <c r="BU131" s="9">
        <f t="shared" si="44"/>
        <v>697.45685921685333</v>
      </c>
      <c r="BV131" s="9">
        <f t="shared" si="44"/>
        <v>908.18481985791243</v>
      </c>
      <c r="BW131" s="9">
        <f t="shared" si="44"/>
        <v>509.56860370985021</v>
      </c>
      <c r="BX131" s="9">
        <f t="shared" si="44"/>
        <v>2032.2529722062127</v>
      </c>
      <c r="BY131" s="9">
        <f t="shared" si="44"/>
        <v>-770.96509650026792</v>
      </c>
      <c r="BZ131" s="9">
        <f t="shared" si="44"/>
        <v>464.52991986901748</v>
      </c>
      <c r="CA131" s="9">
        <f t="shared" si="28"/>
        <v>-745.14584245787591</v>
      </c>
      <c r="CB131" s="9">
        <f t="shared" si="28"/>
        <v>2107.2265592568083</v>
      </c>
      <c r="CC131" s="9">
        <f t="shared" si="28"/>
        <v>-1598.3496715162632</v>
      </c>
      <c r="CD131" s="9">
        <f t="shared" si="28"/>
        <v>5983.3188271967574</v>
      </c>
    </row>
    <row r="132" spans="1:82">
      <c r="A132" s="2">
        <v>44652</v>
      </c>
      <c r="B132" s="8">
        <f t="shared" ref="B132:D132" si="65">B120</f>
        <v>547.15</v>
      </c>
      <c r="C132" s="8">
        <f t="shared" si="65"/>
        <v>299373.1225</v>
      </c>
      <c r="D132" s="8">
        <f t="shared" si="65"/>
        <v>0.375</v>
      </c>
      <c r="E132" s="8">
        <v>686.5</v>
      </c>
      <c r="F132" s="8">
        <f t="shared" si="32"/>
        <v>471282.25</v>
      </c>
      <c r="G132" s="8">
        <v>0</v>
      </c>
      <c r="H132" s="8">
        <f>B132-E132</f>
        <v>-139.35000000000002</v>
      </c>
      <c r="I132" s="8">
        <f t="shared" si="57"/>
        <v>-171909.1275</v>
      </c>
      <c r="J132" s="8">
        <f t="shared" si="58"/>
        <v>0.375</v>
      </c>
      <c r="K132" s="9">
        <v>226198</v>
      </c>
      <c r="L132" s="9">
        <v>195909333.38699001</v>
      </c>
      <c r="M132" s="9">
        <v>5208511</v>
      </c>
      <c r="N132" s="9">
        <f t="shared" si="34"/>
        <v>201117844.38699001</v>
      </c>
      <c r="O132" s="9">
        <f t="shared" si="35"/>
        <v>889.12300014584571</v>
      </c>
      <c r="P132" s="8">
        <f t="shared" si="36"/>
        <v>-68.420918086679251</v>
      </c>
      <c r="Q132" s="8">
        <f t="shared" si="59"/>
        <v>820.70208205916651</v>
      </c>
      <c r="R132" s="9">
        <f t="shared" si="60"/>
        <v>185641169.55761933</v>
      </c>
      <c r="U132" s="38"/>
      <c r="V132" s="38"/>
      <c r="W132" s="38"/>
      <c r="X132" s="38"/>
      <c r="Y132" s="38"/>
      <c r="Z132" s="38"/>
      <c r="AA132" s="38"/>
      <c r="AB132" s="38"/>
      <c r="AC132" s="38"/>
      <c r="AD132" s="38"/>
      <c r="AE132" s="38"/>
      <c r="AF132" s="38"/>
      <c r="AG132" s="38"/>
      <c r="AH132" s="38"/>
      <c r="AI132" s="38"/>
      <c r="AJ132" s="38"/>
      <c r="AK132" s="38"/>
      <c r="AM132" s="17">
        <v>87</v>
      </c>
      <c r="AN132" s="17">
        <v>1023.8354697935461</v>
      </c>
      <c r="AO132" s="17">
        <v>-33.201618943706876</v>
      </c>
      <c r="AP132" s="17">
        <v>-0.83638893075035392</v>
      </c>
      <c r="AW132" s="59"/>
      <c r="AX132" s="1">
        <v>87</v>
      </c>
      <c r="AY132" s="7">
        <f t="shared" si="50"/>
        <v>23</v>
      </c>
      <c r="AZ132" s="52">
        <f t="shared" si="51"/>
        <v>0.18814968814968816</v>
      </c>
      <c r="BA132" s="52">
        <f t="shared" si="52"/>
        <v>-0.88473536642075068</v>
      </c>
      <c r="BB132" s="43"/>
      <c r="BC132" s="1">
        <v>87</v>
      </c>
      <c r="BD132" s="48">
        <f t="shared" si="53"/>
        <v>-33.201618943706876</v>
      </c>
      <c r="BE132" s="48">
        <f t="shared" si="64"/>
        <v>-50.543796856095241</v>
      </c>
      <c r="BF132" s="48">
        <f t="shared" si="64"/>
        <v>-73.65262275287364</v>
      </c>
      <c r="BG132" s="48">
        <f t="shared" si="64"/>
        <v>-12.668017940994787</v>
      </c>
      <c r="BH132" s="48">
        <f t="shared" si="64"/>
        <v>-13.799059481079212</v>
      </c>
      <c r="BI132" s="48">
        <f t="shared" si="64"/>
        <v>-17.968274572716041</v>
      </c>
      <c r="BJ132" s="48">
        <f t="shared" si="62"/>
        <v>-10.081723879206152</v>
      </c>
      <c r="BK132" s="48">
        <f t="shared" si="62"/>
        <v>-40.207762349003701</v>
      </c>
      <c r="BL132" s="48">
        <f t="shared" si="62"/>
        <v>15.253406836358408</v>
      </c>
      <c r="BM132" s="48">
        <f t="shared" si="62"/>
        <v>-9.1906415576887639</v>
      </c>
      <c r="BN132" s="48">
        <f t="shared" si="62"/>
        <v>14.742577503217831</v>
      </c>
      <c r="BO132" s="48">
        <f t="shared" si="62"/>
        <v>-41.691101387898129</v>
      </c>
      <c r="BP132" s="48">
        <f t="shared" si="41"/>
        <v>31.623062985690922</v>
      </c>
      <c r="BQ132" s="1">
        <v>87</v>
      </c>
      <c r="BR132" s="9">
        <f t="shared" si="45"/>
        <v>1102.3475004831262</v>
      </c>
      <c r="BS132" s="9">
        <f t="shared" si="45"/>
        <v>1678.1358831842174</v>
      </c>
      <c r="BT132" s="9">
        <f t="shared" si="45"/>
        <v>2445.3863148455234</v>
      </c>
      <c r="BU132" s="9">
        <f t="shared" si="44"/>
        <v>420.59870444895864</v>
      </c>
      <c r="BV132" s="9">
        <f t="shared" si="44"/>
        <v>458.15111467234527</v>
      </c>
      <c r="BW132" s="9">
        <f t="shared" si="44"/>
        <v>596.57580543922393</v>
      </c>
      <c r="BX132" s="9">
        <f t="shared" si="44"/>
        <v>334.72955453308009</v>
      </c>
      <c r="BY132" s="9">
        <f t="shared" si="44"/>
        <v>1334.9628040907573</v>
      </c>
      <c r="BZ132" s="9">
        <f t="shared" si="44"/>
        <v>-506.43780137410232</v>
      </c>
      <c r="CA132" s="9">
        <f t="shared" si="28"/>
        <v>305.14417884658593</v>
      </c>
      <c r="CB132" s="9">
        <f t="shared" si="28"/>
        <v>-489.47744050990087</v>
      </c>
      <c r="CC132" s="9">
        <f t="shared" si="28"/>
        <v>1384.2120616244547</v>
      </c>
      <c r="CD132" s="9">
        <f t="shared" si="28"/>
        <v>-1049.9368870837511</v>
      </c>
    </row>
    <row r="133" spans="1:82">
      <c r="A133" s="2">
        <v>44682</v>
      </c>
      <c r="B133" s="8">
        <f t="shared" ref="B133:D133" si="66">B121</f>
        <v>290.02499999999998</v>
      </c>
      <c r="C133" s="8">
        <f t="shared" si="66"/>
        <v>84114.500624999986</v>
      </c>
      <c r="D133" s="8">
        <f t="shared" si="66"/>
        <v>14.95</v>
      </c>
      <c r="E133" s="8">
        <v>430.5</v>
      </c>
      <c r="F133" s="8">
        <f t="shared" si="32"/>
        <v>185330.25</v>
      </c>
      <c r="G133" s="8">
        <v>0</v>
      </c>
      <c r="H133" s="8">
        <f t="shared" si="56"/>
        <v>-140.47500000000002</v>
      </c>
      <c r="I133" s="8">
        <f t="shared" si="57"/>
        <v>-101215.74937500001</v>
      </c>
      <c r="J133" s="8">
        <f t="shared" si="58"/>
        <v>14.95</v>
      </c>
      <c r="K133" s="9">
        <v>224591</v>
      </c>
      <c r="L133" s="9">
        <v>177319996.03600001</v>
      </c>
      <c r="M133" s="9">
        <v>-7267927</v>
      </c>
      <c r="N133" s="9">
        <f t="shared" si="34"/>
        <v>170052069.03600001</v>
      </c>
      <c r="O133" s="9">
        <f t="shared" si="35"/>
        <v>757.16332816542081</v>
      </c>
      <c r="P133" s="8">
        <f t="shared" si="36"/>
        <v>-50.546402200263486</v>
      </c>
      <c r="Q133" s="8">
        <f t="shared" si="59"/>
        <v>706.61692596515729</v>
      </c>
      <c r="R133" s="9">
        <f t="shared" si="60"/>
        <v>158699802.01944065</v>
      </c>
      <c r="U133" s="38"/>
      <c r="V133" s="38"/>
      <c r="W133" s="38"/>
      <c r="X133" s="38"/>
      <c r="Y133" s="38"/>
      <c r="Z133" s="38"/>
      <c r="AA133" s="38"/>
      <c r="AB133" s="38"/>
      <c r="AC133" s="38"/>
      <c r="AD133" s="38"/>
      <c r="AE133" s="38"/>
      <c r="AF133" s="38"/>
      <c r="AG133" s="38"/>
      <c r="AH133" s="38"/>
      <c r="AI133" s="38"/>
      <c r="AJ133" s="38"/>
      <c r="AK133" s="38"/>
      <c r="AM133" s="17">
        <v>88</v>
      </c>
      <c r="AN133" s="17">
        <v>811.07091098184287</v>
      </c>
      <c r="AO133" s="17">
        <v>42.414730199406108</v>
      </c>
      <c r="AP133" s="17">
        <v>1.0684783443751344</v>
      </c>
      <c r="AW133" s="59"/>
      <c r="AX133" s="1">
        <v>88</v>
      </c>
      <c r="AY133" s="7">
        <f t="shared" si="50"/>
        <v>106</v>
      </c>
      <c r="AZ133" s="52">
        <f t="shared" si="51"/>
        <v>0.8783783783783784</v>
      </c>
      <c r="BA133" s="52">
        <f t="shared" si="52"/>
        <v>1.1669186011353176</v>
      </c>
      <c r="BB133" s="43"/>
      <c r="BC133" s="1">
        <v>88</v>
      </c>
      <c r="BD133" s="48">
        <f t="shared" si="53"/>
        <v>42.414730199406108</v>
      </c>
      <c r="BE133" s="48">
        <f t="shared" si="64"/>
        <v>-33.201618943706876</v>
      </c>
      <c r="BF133" s="48">
        <f t="shared" si="64"/>
        <v>-50.543796856095241</v>
      </c>
      <c r="BG133" s="48">
        <f t="shared" si="64"/>
        <v>-73.65262275287364</v>
      </c>
      <c r="BH133" s="48">
        <f t="shared" si="64"/>
        <v>-12.668017940994787</v>
      </c>
      <c r="BI133" s="48">
        <f t="shared" si="64"/>
        <v>-13.799059481079212</v>
      </c>
      <c r="BJ133" s="48">
        <f t="shared" si="62"/>
        <v>-17.968274572716041</v>
      </c>
      <c r="BK133" s="48">
        <f t="shared" si="62"/>
        <v>-10.081723879206152</v>
      </c>
      <c r="BL133" s="48">
        <f t="shared" si="62"/>
        <v>-40.207762349003701</v>
      </c>
      <c r="BM133" s="48">
        <f t="shared" si="62"/>
        <v>15.253406836358408</v>
      </c>
      <c r="BN133" s="48">
        <f t="shared" si="62"/>
        <v>-9.1906415576887639</v>
      </c>
      <c r="BO133" s="48">
        <f t="shared" si="62"/>
        <v>14.742577503217831</v>
      </c>
      <c r="BP133" s="48">
        <f t="shared" si="41"/>
        <v>-41.691101387898129</v>
      </c>
      <c r="BQ133" s="1">
        <v>88</v>
      </c>
      <c r="BR133" s="9">
        <f t="shared" si="45"/>
        <v>1799.0093378883987</v>
      </c>
      <c r="BS133" s="9">
        <f t="shared" si="45"/>
        <v>-1408.2377096808195</v>
      </c>
      <c r="BT133" s="9">
        <f t="shared" si="45"/>
        <v>-2143.8015069048688</v>
      </c>
      <c r="BU133" s="9">
        <f t="shared" si="44"/>
        <v>-3123.9561225417701</v>
      </c>
      <c r="BV133" s="9">
        <f t="shared" si="44"/>
        <v>-537.31056312853491</v>
      </c>
      <c r="BW133" s="9">
        <f t="shared" si="44"/>
        <v>-585.28338489553641</v>
      </c>
      <c r="BX133" s="9">
        <f t="shared" si="44"/>
        <v>-762.11951815060411</v>
      </c>
      <c r="BY133" s="9">
        <f t="shared" si="44"/>
        <v>-427.61359828144424</v>
      </c>
      <c r="BZ133" s="9">
        <f t="shared" si="44"/>
        <v>-1705.4013919548315</v>
      </c>
      <c r="CA133" s="9">
        <f t="shared" si="28"/>
        <v>646.96913558590904</v>
      </c>
      <c r="CB133" s="9">
        <f t="shared" si="28"/>
        <v>-389.81858202882393</v>
      </c>
      <c r="CC133" s="9">
        <f t="shared" si="28"/>
        <v>625.30244724280897</v>
      </c>
      <c r="CD133" s="9">
        <f t="shared" si="28"/>
        <v>-1768.3168170837848</v>
      </c>
    </row>
    <row r="134" spans="1:82" ht="15.75" thickBot="1">
      <c r="A134" s="2">
        <v>44713</v>
      </c>
      <c r="B134" s="84">
        <f t="shared" ref="B134:D134" si="67">B122</f>
        <v>126.95</v>
      </c>
      <c r="C134" s="84">
        <f t="shared" si="67"/>
        <v>16116.302500000002</v>
      </c>
      <c r="D134" s="84">
        <f t="shared" si="67"/>
        <v>68</v>
      </c>
      <c r="E134" s="84">
        <v>129</v>
      </c>
      <c r="F134" s="84">
        <f t="shared" si="32"/>
        <v>16641</v>
      </c>
      <c r="G134" s="84">
        <v>35.5</v>
      </c>
      <c r="H134" s="84">
        <f t="shared" si="56"/>
        <v>-2.0499999999999972</v>
      </c>
      <c r="I134" s="84">
        <f t="shared" si="57"/>
        <v>-524.6974999999984</v>
      </c>
      <c r="J134" s="84">
        <f t="shared" si="58"/>
        <v>32.5</v>
      </c>
      <c r="K134" s="86">
        <v>228412</v>
      </c>
      <c r="L134" s="86">
        <v>158930129.90200001</v>
      </c>
      <c r="M134" s="86">
        <v>-6593218</v>
      </c>
      <c r="N134" s="86">
        <f t="shared" si="34"/>
        <v>152336911.90200001</v>
      </c>
      <c r="O134" s="86">
        <f t="shared" si="35"/>
        <v>666.93917964905529</v>
      </c>
      <c r="P134" s="84">
        <f t="shared" si="36"/>
        <v>28.615516838030729</v>
      </c>
      <c r="Q134" s="84">
        <f t="shared" si="59"/>
        <v>695.55469648708606</v>
      </c>
      <c r="R134" s="86">
        <f t="shared" si="60"/>
        <v>158873039.33400831</v>
      </c>
      <c r="U134" s="38"/>
      <c r="V134" s="38"/>
      <c r="W134" s="38"/>
      <c r="X134" s="38"/>
      <c r="Y134" s="38"/>
      <c r="Z134" s="38"/>
      <c r="AA134" s="38"/>
      <c r="AB134" s="38"/>
      <c r="AC134" s="38"/>
      <c r="AD134" s="38"/>
      <c r="AE134" s="38"/>
      <c r="AF134" s="38"/>
      <c r="AG134" s="38"/>
      <c r="AH134" s="38"/>
      <c r="AI134" s="38"/>
      <c r="AJ134" s="38"/>
      <c r="AK134" s="38"/>
      <c r="AM134" s="17">
        <v>89</v>
      </c>
      <c r="AN134" s="17">
        <v>740.99566435824602</v>
      </c>
      <c r="AO134" s="17">
        <v>-15.587028529014901</v>
      </c>
      <c r="AP134" s="17">
        <v>-0.3926560974951816</v>
      </c>
      <c r="AW134" s="59"/>
      <c r="AX134" s="1">
        <v>89</v>
      </c>
      <c r="AY134" s="7">
        <f t="shared" si="50"/>
        <v>38</v>
      </c>
      <c r="AZ134" s="52">
        <f t="shared" si="51"/>
        <v>0.31288981288981288</v>
      </c>
      <c r="BA134" s="52">
        <f t="shared" si="52"/>
        <v>-0.48767561631153389</v>
      </c>
      <c r="BB134" s="43"/>
      <c r="BC134" s="1">
        <v>89</v>
      </c>
      <c r="BD134" s="48">
        <f t="shared" si="53"/>
        <v>-15.587028529014901</v>
      </c>
      <c r="BE134" s="48">
        <f t="shared" si="64"/>
        <v>42.414730199406108</v>
      </c>
      <c r="BF134" s="48">
        <f t="shared" si="64"/>
        <v>-33.201618943706876</v>
      </c>
      <c r="BG134" s="48">
        <f t="shared" si="64"/>
        <v>-50.543796856095241</v>
      </c>
      <c r="BH134" s="48">
        <f t="shared" si="64"/>
        <v>-73.65262275287364</v>
      </c>
      <c r="BI134" s="48">
        <f t="shared" si="64"/>
        <v>-12.668017940994787</v>
      </c>
      <c r="BJ134" s="48">
        <f t="shared" si="62"/>
        <v>-13.799059481079212</v>
      </c>
      <c r="BK134" s="48">
        <f t="shared" si="62"/>
        <v>-17.968274572716041</v>
      </c>
      <c r="BL134" s="48">
        <f t="shared" si="62"/>
        <v>-10.081723879206152</v>
      </c>
      <c r="BM134" s="48">
        <f t="shared" si="62"/>
        <v>-40.207762349003701</v>
      </c>
      <c r="BN134" s="48">
        <f t="shared" si="62"/>
        <v>15.253406836358408</v>
      </c>
      <c r="BO134" s="48">
        <f t="shared" si="62"/>
        <v>-9.1906415576887639</v>
      </c>
      <c r="BP134" s="48">
        <f t="shared" si="41"/>
        <v>14.742577503217831</v>
      </c>
      <c r="BQ134" s="1">
        <v>89</v>
      </c>
      <c r="BR134" s="9">
        <f t="shared" si="45"/>
        <v>242.95545836432959</v>
      </c>
      <c r="BS134" s="9">
        <f t="shared" si="45"/>
        <v>-661.11960966861739</v>
      </c>
      <c r="BT134" s="9">
        <f t="shared" si="45"/>
        <v>517.51458168504871</v>
      </c>
      <c r="BU134" s="9">
        <f t="shared" si="44"/>
        <v>787.82760356070105</v>
      </c>
      <c r="BV134" s="9">
        <f t="shared" si="44"/>
        <v>1148.0255320858282</v>
      </c>
      <c r="BW134" s="9">
        <f t="shared" si="44"/>
        <v>197.45675705236303</v>
      </c>
      <c r="BX134" s="9">
        <f t="shared" si="44"/>
        <v>215.08633380516008</v>
      </c>
      <c r="BY134" s="9">
        <f t="shared" si="44"/>
        <v>280.07200838210355</v>
      </c>
      <c r="BZ134" s="9">
        <f t="shared" si="44"/>
        <v>157.1441177268413</v>
      </c>
      <c r="CA134" s="9">
        <f t="shared" si="28"/>
        <v>626.71953882178104</v>
      </c>
      <c r="CB134" s="9">
        <f t="shared" si="28"/>
        <v>-237.75528752298939</v>
      </c>
      <c r="CC134" s="9">
        <f t="shared" si="28"/>
        <v>143.25479215964882</v>
      </c>
      <c r="CD134" s="9">
        <f t="shared" si="28"/>
        <v>-229.79297613386947</v>
      </c>
    </row>
    <row r="135" spans="1:82">
      <c r="A135" s="92">
        <v>44743</v>
      </c>
      <c r="B135" s="93">
        <f t="shared" ref="B135:D135" si="68">B123</f>
        <v>14.1</v>
      </c>
      <c r="C135" s="93">
        <f t="shared" si="68"/>
        <v>198.81</v>
      </c>
      <c r="D135" s="93">
        <f t="shared" si="68"/>
        <v>240.05</v>
      </c>
      <c r="E135" s="93">
        <v>6</v>
      </c>
      <c r="F135" s="93">
        <f t="shared" si="32"/>
        <v>36</v>
      </c>
      <c r="G135" s="93">
        <v>287.5</v>
      </c>
      <c r="H135" s="93">
        <f t="shared" ref="H135:H139" si="69">B135-E135</f>
        <v>8.1</v>
      </c>
      <c r="I135" s="93">
        <f t="shared" ref="I135:I140" si="70">C135-F135</f>
        <v>162.81</v>
      </c>
      <c r="J135" s="93">
        <f t="shared" si="58"/>
        <v>-47.449999999999989</v>
      </c>
      <c r="K135" s="81">
        <v>226281</v>
      </c>
      <c r="L135" s="95">
        <v>178410505.24897999</v>
      </c>
      <c r="M135" s="96">
        <v>25752842</v>
      </c>
      <c r="N135" s="95">
        <f t="shared" si="34"/>
        <v>204163347.24897999</v>
      </c>
      <c r="O135" s="95">
        <f t="shared" ref="O135:O140" si="71">N135/K135</f>
        <v>902.255811353936</v>
      </c>
      <c r="P135" s="93">
        <f t="shared" ref="P135:P140" si="72">$B$3*H135+$B$4*I135+$B$5*J135</f>
        <v>-39.757436169007129</v>
      </c>
      <c r="Q135" s="93">
        <f t="shared" ref="Q135:Q140" si="73">P135+O135</f>
        <v>862.49837518492882</v>
      </c>
      <c r="R135" s="95">
        <f t="shared" ref="R135:R140" si="74">Q135*K135</f>
        <v>195166994.83522087</v>
      </c>
      <c r="S135" s="108">
        <f>P135*K135</f>
        <v>-8996352.4137591012</v>
      </c>
      <c r="U135" s="38"/>
      <c r="V135" s="38"/>
      <c r="W135" s="38"/>
      <c r="X135" s="38"/>
      <c r="Y135" s="38"/>
      <c r="Z135" s="38"/>
      <c r="AA135" s="38"/>
      <c r="AB135" s="38"/>
      <c r="AC135" s="38"/>
      <c r="AD135" s="38"/>
      <c r="AE135" s="38"/>
      <c r="AF135" s="38"/>
      <c r="AG135" s="38"/>
      <c r="AH135" s="38"/>
      <c r="AI135" s="38"/>
      <c r="AJ135" s="38"/>
      <c r="AK135" s="38"/>
      <c r="AM135" s="17">
        <v>90</v>
      </c>
      <c r="AN135" s="17">
        <v>690.97144871280511</v>
      </c>
      <c r="AO135" s="17">
        <v>14.170789047109565</v>
      </c>
      <c r="AP135" s="17">
        <v>0.35697931233703623</v>
      </c>
      <c r="AW135" s="59"/>
      <c r="AX135" s="1">
        <v>90</v>
      </c>
      <c r="AY135" s="7">
        <f t="shared" si="50"/>
        <v>80</v>
      </c>
      <c r="AZ135" s="52">
        <f t="shared" si="51"/>
        <v>0.66216216216216217</v>
      </c>
      <c r="BA135" s="52">
        <f t="shared" si="52"/>
        <v>0.41837128791165434</v>
      </c>
      <c r="BB135" s="43"/>
      <c r="BC135" s="1">
        <v>90</v>
      </c>
      <c r="BD135" s="48">
        <f t="shared" si="53"/>
        <v>14.170789047109565</v>
      </c>
      <c r="BE135" s="48">
        <f t="shared" si="64"/>
        <v>-15.587028529014901</v>
      </c>
      <c r="BF135" s="48">
        <f t="shared" si="64"/>
        <v>42.414730199406108</v>
      </c>
      <c r="BG135" s="48">
        <f t="shared" si="64"/>
        <v>-33.201618943706876</v>
      </c>
      <c r="BH135" s="48">
        <f t="shared" si="64"/>
        <v>-50.543796856095241</v>
      </c>
      <c r="BI135" s="48">
        <f t="shared" si="64"/>
        <v>-73.65262275287364</v>
      </c>
      <c r="BJ135" s="48">
        <f t="shared" si="62"/>
        <v>-12.668017940994787</v>
      </c>
      <c r="BK135" s="48">
        <f t="shared" si="62"/>
        <v>-13.799059481079212</v>
      </c>
      <c r="BL135" s="48">
        <f t="shared" si="62"/>
        <v>-17.968274572716041</v>
      </c>
      <c r="BM135" s="48">
        <f t="shared" si="62"/>
        <v>-10.081723879206152</v>
      </c>
      <c r="BN135" s="48">
        <f t="shared" si="62"/>
        <v>-40.207762349003701</v>
      </c>
      <c r="BO135" s="48">
        <f t="shared" si="62"/>
        <v>15.253406836358408</v>
      </c>
      <c r="BP135" s="48">
        <f t="shared" si="41"/>
        <v>-9.1906415576887639</v>
      </c>
      <c r="BQ135" s="1">
        <v>90</v>
      </c>
      <c r="BR135" s="9">
        <f t="shared" si="45"/>
        <v>200.81126221767573</v>
      </c>
      <c r="BS135" s="9">
        <f t="shared" si="45"/>
        <v>-220.88049315594844</v>
      </c>
      <c r="BT135" s="9">
        <f t="shared" si="45"/>
        <v>601.05019414584206</v>
      </c>
      <c r="BU135" s="9">
        <f t="shared" si="44"/>
        <v>-470.49313807378365</v>
      </c>
      <c r="BV135" s="9">
        <f t="shared" si="44"/>
        <v>-716.24548288767926</v>
      </c>
      <c r="BW135" s="9">
        <f t="shared" si="44"/>
        <v>-1043.7157797973048</v>
      </c>
      <c r="BX135" s="9">
        <f t="shared" si="44"/>
        <v>-179.51580988683665</v>
      </c>
      <c r="BY135" s="9">
        <f t="shared" si="44"/>
        <v>-195.54356095489075</v>
      </c>
      <c r="BZ135" s="9">
        <f t="shared" si="44"/>
        <v>-254.62462851050117</v>
      </c>
      <c r="CA135" s="9">
        <f t="shared" si="44"/>
        <v>-142.86598232343817</v>
      </c>
      <c r="CB135" s="9">
        <f t="shared" si="44"/>
        <v>-569.77571830404167</v>
      </c>
      <c r="CC135" s="9">
        <f t="shared" si="44"/>
        <v>216.15281052776905</v>
      </c>
      <c r="CD135" s="9">
        <f t="shared" si="44"/>
        <v>-130.23864272160674</v>
      </c>
    </row>
    <row r="136" spans="1:82">
      <c r="A136" s="98">
        <v>44774</v>
      </c>
      <c r="B136" s="8">
        <f t="shared" ref="B136:D136" si="75">B124</f>
        <v>19.350000000000001</v>
      </c>
      <c r="C136" s="8">
        <f t="shared" si="75"/>
        <v>374.42250000000007</v>
      </c>
      <c r="D136" s="8">
        <f t="shared" si="75"/>
        <v>204.95</v>
      </c>
      <c r="E136" s="8">
        <v>3</v>
      </c>
      <c r="F136" s="8">
        <f t="shared" si="32"/>
        <v>9</v>
      </c>
      <c r="G136" s="8">
        <v>345.5</v>
      </c>
      <c r="H136" s="8">
        <f t="shared" si="69"/>
        <v>16.350000000000001</v>
      </c>
      <c r="I136" s="8">
        <f t="shared" si="70"/>
        <v>365.42250000000007</v>
      </c>
      <c r="J136" s="8">
        <f t="shared" si="58"/>
        <v>-140.55000000000001</v>
      </c>
      <c r="K136" s="82">
        <v>227405</v>
      </c>
      <c r="L136" s="9">
        <v>235538897.81400001</v>
      </c>
      <c r="M136" s="78">
        <v>7858422</v>
      </c>
      <c r="N136" s="9">
        <f t="shared" si="34"/>
        <v>243397319.81400001</v>
      </c>
      <c r="O136" s="9">
        <f t="shared" si="71"/>
        <v>1070.3252778698798</v>
      </c>
      <c r="P136" s="8">
        <f t="shared" si="72"/>
        <v>-120.86258574391013</v>
      </c>
      <c r="Q136" s="8">
        <f t="shared" si="73"/>
        <v>949.46269212596962</v>
      </c>
      <c r="R136" s="9">
        <f t="shared" si="74"/>
        <v>215912563.50290611</v>
      </c>
      <c r="S136" s="109">
        <f t="shared" ref="S136:S146" si="76">P136*K136</f>
        <v>-27484756.311093882</v>
      </c>
      <c r="U136" s="38"/>
      <c r="V136" s="38"/>
      <c r="W136" s="38"/>
      <c r="X136" s="38"/>
      <c r="Y136" s="38"/>
      <c r="Z136" s="38"/>
      <c r="AA136" s="38"/>
      <c r="AB136" s="38"/>
      <c r="AC136" s="38"/>
      <c r="AD136" s="38"/>
      <c r="AE136" s="38"/>
      <c r="AF136" s="38"/>
      <c r="AG136" s="38"/>
      <c r="AH136" s="38"/>
      <c r="AI136" s="38"/>
      <c r="AJ136" s="38"/>
      <c r="AK136" s="38"/>
      <c r="AM136" s="17">
        <v>91</v>
      </c>
      <c r="AN136" s="17">
        <v>859.87958327873446</v>
      </c>
      <c r="AO136" s="17">
        <v>1.2296753299623333</v>
      </c>
      <c r="AP136" s="17">
        <v>3.0977008565187054E-2</v>
      </c>
      <c r="AW136" s="59"/>
      <c r="AX136" s="1">
        <v>91</v>
      </c>
      <c r="AY136" s="7">
        <f t="shared" si="50"/>
        <v>64</v>
      </c>
      <c r="AZ136" s="52">
        <f t="shared" si="51"/>
        <v>0.52910602910602911</v>
      </c>
      <c r="BA136" s="52">
        <f t="shared" si="52"/>
        <v>7.3022840689146426E-2</v>
      </c>
      <c r="BB136" s="43"/>
      <c r="BC136" s="1">
        <v>91</v>
      </c>
      <c r="BD136" s="48">
        <f t="shared" si="53"/>
        <v>1.2296753299623333</v>
      </c>
      <c r="BE136" s="48">
        <f t="shared" si="64"/>
        <v>14.170789047109565</v>
      </c>
      <c r="BF136" s="48">
        <f t="shared" si="64"/>
        <v>-15.587028529014901</v>
      </c>
      <c r="BG136" s="48">
        <f t="shared" si="64"/>
        <v>42.414730199406108</v>
      </c>
      <c r="BH136" s="48">
        <f t="shared" si="64"/>
        <v>-33.201618943706876</v>
      </c>
      <c r="BI136" s="48">
        <f t="shared" si="64"/>
        <v>-50.543796856095241</v>
      </c>
      <c r="BJ136" s="48">
        <f t="shared" si="62"/>
        <v>-73.65262275287364</v>
      </c>
      <c r="BK136" s="48">
        <f t="shared" si="62"/>
        <v>-12.668017940994787</v>
      </c>
      <c r="BL136" s="48">
        <f t="shared" si="62"/>
        <v>-13.799059481079212</v>
      </c>
      <c r="BM136" s="48">
        <f t="shared" si="62"/>
        <v>-17.968274572716041</v>
      </c>
      <c r="BN136" s="48">
        <f t="shared" si="62"/>
        <v>-10.081723879206152</v>
      </c>
      <c r="BO136" s="48">
        <f t="shared" si="62"/>
        <v>-40.207762349003701</v>
      </c>
      <c r="BP136" s="48">
        <f t="shared" si="41"/>
        <v>15.253406836358408</v>
      </c>
      <c r="BQ136" s="1">
        <v>91</v>
      </c>
      <c r="BR136" s="9">
        <f t="shared" si="45"/>
        <v>1.5121014171175653</v>
      </c>
      <c r="BS136" s="9">
        <f t="shared" si="45"/>
        <v>17.42546969732852</v>
      </c>
      <c r="BT136" s="9">
        <f t="shared" si="45"/>
        <v>-19.16698444954632</v>
      </c>
      <c r="BU136" s="9">
        <f t="shared" si="44"/>
        <v>52.156347353210812</v>
      </c>
      <c r="BV136" s="9">
        <f t="shared" si="44"/>
        <v>-40.8272117298811</v>
      </c>
      <c r="BW136" s="9">
        <f t="shared" si="44"/>
        <v>-62.152460076559876</v>
      </c>
      <c r="BX136" s="9">
        <f t="shared" si="44"/>
        <v>-90.568813186219145</v>
      </c>
      <c r="BY136" s="9">
        <f t="shared" si="44"/>
        <v>-15.577549141559624</v>
      </c>
      <c r="BZ136" s="9">
        <f t="shared" si="44"/>
        <v>-16.968363020563856</v>
      </c>
      <c r="CA136" s="9">
        <f t="shared" si="44"/>
        <v>-22.095143964055627</v>
      </c>
      <c r="CB136" s="9">
        <f t="shared" si="44"/>
        <v>-12.39724713775049</v>
      </c>
      <c r="CC136" s="9">
        <f t="shared" si="44"/>
        <v>-49.442493433551739</v>
      </c>
      <c r="CD136" s="9">
        <f t="shared" si="44"/>
        <v>18.756738084546004</v>
      </c>
    </row>
    <row r="137" spans="1:82">
      <c r="A137" s="98">
        <v>44805</v>
      </c>
      <c r="B137" s="8">
        <f t="shared" ref="B137:D137" si="77">B125</f>
        <v>152.32499999999999</v>
      </c>
      <c r="C137" s="8">
        <f t="shared" si="77"/>
        <v>23202.905624999996</v>
      </c>
      <c r="D137" s="8">
        <f t="shared" si="77"/>
        <v>43.875</v>
      </c>
      <c r="E137" s="8">
        <v>62.5</v>
      </c>
      <c r="F137" s="8">
        <f t="shared" si="32"/>
        <v>3906.25</v>
      </c>
      <c r="G137" s="8">
        <v>77.5</v>
      </c>
      <c r="H137" s="8">
        <f t="shared" si="69"/>
        <v>89.824999999999989</v>
      </c>
      <c r="I137" s="8">
        <f t="shared" si="70"/>
        <v>19296.655624999996</v>
      </c>
      <c r="J137" s="8">
        <f t="shared" si="58"/>
        <v>-33.625</v>
      </c>
      <c r="K137" s="82">
        <v>227331</v>
      </c>
      <c r="L137" s="9">
        <v>205332427.05899999</v>
      </c>
      <c r="M137" s="78">
        <v>-40321273</v>
      </c>
      <c r="N137" s="9">
        <f t="shared" si="34"/>
        <v>165011154.05899999</v>
      </c>
      <c r="O137" s="9">
        <f t="shared" si="71"/>
        <v>725.86296659496497</v>
      </c>
      <c r="P137" s="8">
        <f t="shared" si="72"/>
        <v>7.2084331557587511</v>
      </c>
      <c r="Q137" s="8">
        <f t="shared" si="73"/>
        <v>733.07139975072369</v>
      </c>
      <c r="R137" s="9">
        <f t="shared" si="74"/>
        <v>166649854.37673175</v>
      </c>
      <c r="S137" s="109">
        <f t="shared" si="76"/>
        <v>1638700.3177317926</v>
      </c>
      <c r="U137" s="38"/>
      <c r="V137" s="38"/>
      <c r="W137" s="38"/>
      <c r="X137" s="38"/>
      <c r="Y137" s="38"/>
      <c r="Z137" s="38"/>
      <c r="AA137" s="38"/>
      <c r="AB137" s="38"/>
      <c r="AC137" s="38"/>
      <c r="AD137" s="38"/>
      <c r="AE137" s="38"/>
      <c r="AF137" s="38"/>
      <c r="AG137" s="38"/>
      <c r="AH137" s="38"/>
      <c r="AI137" s="38"/>
      <c r="AJ137" s="38"/>
      <c r="AK137" s="38"/>
      <c r="AM137" s="17">
        <v>92</v>
      </c>
      <c r="AN137" s="17">
        <v>925.16109197133858</v>
      </c>
      <c r="AO137" s="17">
        <v>5.8872434793380535</v>
      </c>
      <c r="AP137" s="17">
        <v>0.14830678248248075</v>
      </c>
      <c r="AW137" s="59"/>
      <c r="AX137" s="1">
        <v>92</v>
      </c>
      <c r="AY137" s="7">
        <f t="shared" si="50"/>
        <v>71</v>
      </c>
      <c r="AZ137" s="52">
        <f t="shared" si="51"/>
        <v>0.58731808731808732</v>
      </c>
      <c r="BA137" s="52">
        <f t="shared" si="52"/>
        <v>0.22065146486235332</v>
      </c>
      <c r="BB137" s="43"/>
      <c r="BC137" s="1">
        <v>92</v>
      </c>
      <c r="BD137" s="48">
        <f t="shared" si="53"/>
        <v>5.8872434793380535</v>
      </c>
      <c r="BE137" s="48">
        <f t="shared" si="64"/>
        <v>1.2296753299623333</v>
      </c>
      <c r="BF137" s="48">
        <f t="shared" si="64"/>
        <v>14.170789047109565</v>
      </c>
      <c r="BG137" s="48">
        <f t="shared" si="64"/>
        <v>-15.587028529014901</v>
      </c>
      <c r="BH137" s="48">
        <f t="shared" si="64"/>
        <v>42.414730199406108</v>
      </c>
      <c r="BI137" s="48">
        <f t="shared" si="64"/>
        <v>-33.201618943706876</v>
      </c>
      <c r="BJ137" s="48">
        <f t="shared" si="62"/>
        <v>-50.543796856095241</v>
      </c>
      <c r="BK137" s="48">
        <f t="shared" si="62"/>
        <v>-73.65262275287364</v>
      </c>
      <c r="BL137" s="48">
        <f t="shared" si="62"/>
        <v>-12.668017940994787</v>
      </c>
      <c r="BM137" s="48">
        <f t="shared" si="62"/>
        <v>-13.799059481079212</v>
      </c>
      <c r="BN137" s="48">
        <f t="shared" si="62"/>
        <v>-17.968274572716041</v>
      </c>
      <c r="BO137" s="48">
        <f t="shared" si="62"/>
        <v>-10.081723879206152</v>
      </c>
      <c r="BP137" s="48">
        <f t="shared" si="41"/>
        <v>-40.207762349003701</v>
      </c>
      <c r="BQ137" s="1">
        <v>92</v>
      </c>
      <c r="BR137" s="9">
        <f t="shared" si="45"/>
        <v>34.659635785006472</v>
      </c>
      <c r="BS137" s="9">
        <f t="shared" si="45"/>
        <v>7.2393980680224352</v>
      </c>
      <c r="BT137" s="9">
        <f t="shared" si="45"/>
        <v>83.426885414667566</v>
      </c>
      <c r="BU137" s="9">
        <f t="shared" si="44"/>
        <v>-91.764632069697569</v>
      </c>
      <c r="BV137" s="9">
        <f t="shared" si="44"/>
        <v>249.70584379432842</v>
      </c>
      <c r="BW137" s="9">
        <f t="shared" si="44"/>
        <v>-195.46601462980055</v>
      </c>
      <c r="BX137" s="9">
        <f t="shared" si="44"/>
        <v>-297.56363846202646</v>
      </c>
      <c r="BY137" s="9">
        <f t="shared" si="44"/>
        <v>-433.61092303798966</v>
      </c>
      <c r="BZ137" s="9">
        <f t="shared" si="44"/>
        <v>-74.579706019257898</v>
      </c>
      <c r="CA137" s="9">
        <f t="shared" si="44"/>
        <v>-81.238422950980208</v>
      </c>
      <c r="CB137" s="9">
        <f t="shared" si="44"/>
        <v>-105.78360731317626</v>
      </c>
      <c r="CC137" s="9">
        <f t="shared" si="44"/>
        <v>-59.353563168342461</v>
      </c>
      <c r="CD137" s="9">
        <f t="shared" si="44"/>
        <v>-236.71288670794041</v>
      </c>
    </row>
    <row r="138" spans="1:82">
      <c r="A138" s="98">
        <v>44835</v>
      </c>
      <c r="B138" s="8">
        <f t="shared" ref="B138:D138" si="78">B126</f>
        <v>510.4</v>
      </c>
      <c r="C138" s="8">
        <f t="shared" si="78"/>
        <v>260508.15999999997</v>
      </c>
      <c r="D138" s="8">
        <f t="shared" si="78"/>
        <v>0.65</v>
      </c>
      <c r="E138" s="8">
        <v>308.5</v>
      </c>
      <c r="F138" s="8">
        <f t="shared" ref="F138:F146" si="79">E138^2</f>
        <v>95172.25</v>
      </c>
      <c r="G138" s="8">
        <v>0.5</v>
      </c>
      <c r="H138" s="8">
        <f t="shared" si="69"/>
        <v>201.89999999999998</v>
      </c>
      <c r="I138" s="8">
        <f t="shared" si="70"/>
        <v>165335.90999999997</v>
      </c>
      <c r="J138" s="8">
        <f t="shared" si="58"/>
        <v>0.15000000000000002</v>
      </c>
      <c r="K138" s="82">
        <v>227745</v>
      </c>
      <c r="L138" s="9">
        <v>151815472.808</v>
      </c>
      <c r="M138" s="78">
        <v>5738123</v>
      </c>
      <c r="N138" s="9">
        <f t="shared" ref="N138:N146" si="80">L138+M138</f>
        <v>157553595.808</v>
      </c>
      <c r="O138" s="9">
        <f t="shared" si="71"/>
        <v>691.79826476102653</v>
      </c>
      <c r="P138" s="8">
        <f t="shared" si="72"/>
        <v>93.711747997819643</v>
      </c>
      <c r="Q138" s="8">
        <f t="shared" si="73"/>
        <v>785.51001275884619</v>
      </c>
      <c r="R138" s="9">
        <f t="shared" si="74"/>
        <v>178895977.85576344</v>
      </c>
      <c r="S138" s="109">
        <f t="shared" si="76"/>
        <v>21342382.047763433</v>
      </c>
      <c r="U138" s="38"/>
      <c r="V138" s="38"/>
      <c r="W138" s="38"/>
      <c r="X138" s="38"/>
      <c r="Y138" s="38"/>
      <c r="Z138" s="38"/>
      <c r="AA138" s="38"/>
      <c r="AB138" s="38"/>
      <c r="AC138" s="38"/>
      <c r="AD138" s="38"/>
      <c r="AE138" s="38"/>
      <c r="AF138" s="38"/>
      <c r="AG138" s="38"/>
      <c r="AH138" s="38"/>
      <c r="AI138" s="38"/>
      <c r="AJ138" s="38"/>
      <c r="AK138" s="38"/>
      <c r="AM138" s="17">
        <v>93</v>
      </c>
      <c r="AN138" s="17">
        <v>702.04533016348319</v>
      </c>
      <c r="AO138" s="17">
        <v>59.10897783089024</v>
      </c>
      <c r="AP138" s="17">
        <v>1.489026629982912</v>
      </c>
      <c r="AW138" s="59"/>
      <c r="AX138" s="1">
        <v>93</v>
      </c>
      <c r="AY138" s="7">
        <f t="shared" si="50"/>
        <v>111</v>
      </c>
      <c r="AZ138" s="52">
        <f t="shared" si="51"/>
        <v>0.91995841995841998</v>
      </c>
      <c r="BA138" s="52">
        <f t="shared" si="52"/>
        <v>1.4047919280405334</v>
      </c>
      <c r="BB138" s="43"/>
      <c r="BC138" s="1">
        <v>93</v>
      </c>
      <c r="BD138" s="48">
        <f t="shared" si="53"/>
        <v>59.10897783089024</v>
      </c>
      <c r="BE138" s="48">
        <f t="shared" si="64"/>
        <v>5.8872434793380535</v>
      </c>
      <c r="BF138" s="48">
        <f t="shared" si="64"/>
        <v>1.2296753299623333</v>
      </c>
      <c r="BG138" s="48">
        <f t="shared" si="64"/>
        <v>14.170789047109565</v>
      </c>
      <c r="BH138" s="48">
        <f t="shared" si="64"/>
        <v>-15.587028529014901</v>
      </c>
      <c r="BI138" s="48">
        <f t="shared" si="64"/>
        <v>42.414730199406108</v>
      </c>
      <c r="BJ138" s="48">
        <f t="shared" si="62"/>
        <v>-33.201618943706876</v>
      </c>
      <c r="BK138" s="48">
        <f t="shared" si="62"/>
        <v>-50.543796856095241</v>
      </c>
      <c r="BL138" s="48">
        <f t="shared" si="62"/>
        <v>-73.65262275287364</v>
      </c>
      <c r="BM138" s="48">
        <f t="shared" si="62"/>
        <v>-12.668017940994787</v>
      </c>
      <c r="BN138" s="48">
        <f t="shared" si="62"/>
        <v>-13.799059481079212</v>
      </c>
      <c r="BO138" s="48">
        <f t="shared" si="62"/>
        <v>-17.968274572716041</v>
      </c>
      <c r="BP138" s="48">
        <f t="shared" si="62"/>
        <v>-10.081723879206152</v>
      </c>
      <c r="BQ138" s="1">
        <v>93</v>
      </c>
      <c r="BR138" s="9">
        <f t="shared" si="45"/>
        <v>3493.8712602126543</v>
      </c>
      <c r="BS138" s="9">
        <f t="shared" si="45"/>
        <v>347.98894430523535</v>
      </c>
      <c r="BT138" s="9">
        <f t="shared" si="45"/>
        <v>72.684851817926202</v>
      </c>
      <c r="BU138" s="9">
        <f t="shared" si="44"/>
        <v>837.62085563180938</v>
      </c>
      <c r="BV138" s="9">
        <f t="shared" si="44"/>
        <v>-921.33332377100271</v>
      </c>
      <c r="BW138" s="9">
        <f t="shared" si="44"/>
        <v>2507.0913470598698</v>
      </c>
      <c r="BX138" s="9">
        <f t="shared" si="44"/>
        <v>-1962.5137580932394</v>
      </c>
      <c r="BY138" s="9">
        <f t="shared" si="44"/>
        <v>-2987.5921678559548</v>
      </c>
      <c r="BZ138" s="9">
        <f t="shared" si="44"/>
        <v>-4353.531245486528</v>
      </c>
      <c r="CA138" s="9">
        <f t="shared" si="44"/>
        <v>-748.79359163558831</v>
      </c>
      <c r="CB138" s="9">
        <f t="shared" si="44"/>
        <v>-815.64830095425441</v>
      </c>
      <c r="CC138" s="9">
        <f t="shared" si="44"/>
        <v>-1062.0863433780282</v>
      </c>
      <c r="CD138" s="9">
        <f t="shared" si="44"/>
        <v>-595.92039327316127</v>
      </c>
    </row>
    <row r="139" spans="1:82">
      <c r="A139" s="98">
        <v>44866</v>
      </c>
      <c r="B139" s="8">
        <f t="shared" ref="B139:D139" si="81">B127</f>
        <v>874.97500000000002</v>
      </c>
      <c r="C139" s="8">
        <f t="shared" si="81"/>
        <v>765581.25062499999</v>
      </c>
      <c r="D139" s="8">
        <f t="shared" si="81"/>
        <v>0</v>
      </c>
      <c r="E139" s="8">
        <v>1095.5</v>
      </c>
      <c r="F139" s="8">
        <f t="shared" si="79"/>
        <v>1200120.25</v>
      </c>
      <c r="G139" s="8">
        <v>0</v>
      </c>
      <c r="H139" s="8">
        <f t="shared" si="69"/>
        <v>-220.52499999999998</v>
      </c>
      <c r="I139" s="8">
        <f t="shared" si="70"/>
        <v>-434538.99937500001</v>
      </c>
      <c r="J139" s="8">
        <f t="shared" si="58"/>
        <v>0</v>
      </c>
      <c r="K139" s="82">
        <v>228126</v>
      </c>
      <c r="L139" s="9">
        <v>202510645.505</v>
      </c>
      <c r="M139" s="78">
        <v>57423264</v>
      </c>
      <c r="N139" s="9">
        <f t="shared" si="80"/>
        <v>259933909.505</v>
      </c>
      <c r="O139" s="9">
        <f t="shared" si="71"/>
        <v>1139.4313208709223</v>
      </c>
      <c r="P139" s="8">
        <f t="shared" si="72"/>
        <v>-120.55625425639549</v>
      </c>
      <c r="Q139" s="8">
        <f t="shared" si="73"/>
        <v>1018.8750666145268</v>
      </c>
      <c r="R139" s="9">
        <f t="shared" si="74"/>
        <v>232431893.44650552</v>
      </c>
      <c r="S139" s="109">
        <f t="shared" si="76"/>
        <v>-27502016.058494478</v>
      </c>
      <c r="U139" s="38"/>
      <c r="V139" s="38"/>
      <c r="W139" s="38"/>
      <c r="X139" s="38"/>
      <c r="Y139" s="38"/>
      <c r="Z139" s="38"/>
      <c r="AA139" s="38"/>
      <c r="AB139" s="38"/>
      <c r="AC139" s="38"/>
      <c r="AD139" s="38"/>
      <c r="AE139" s="38"/>
      <c r="AF139" s="38"/>
      <c r="AG139" s="38"/>
      <c r="AH139" s="38"/>
      <c r="AI139" s="38"/>
      <c r="AJ139" s="38"/>
      <c r="AK139" s="38"/>
      <c r="AM139" s="17">
        <v>94</v>
      </c>
      <c r="AN139" s="17">
        <v>768.03621585130338</v>
      </c>
      <c r="AO139" s="17">
        <v>14.612135217415357</v>
      </c>
      <c r="AP139" s="17">
        <v>0.36809735607155092</v>
      </c>
      <c r="AW139" s="59"/>
      <c r="AX139" s="1">
        <v>94</v>
      </c>
      <c r="AY139" s="7">
        <f t="shared" si="50"/>
        <v>81</v>
      </c>
      <c r="AZ139" s="52">
        <f t="shared" si="51"/>
        <v>0.67047817047817049</v>
      </c>
      <c r="BA139" s="52">
        <f t="shared" si="52"/>
        <v>0.44123392015968882</v>
      </c>
      <c r="BB139" s="43"/>
      <c r="BC139" s="1">
        <v>94</v>
      </c>
      <c r="BD139" s="48">
        <f t="shared" si="53"/>
        <v>14.612135217415357</v>
      </c>
      <c r="BE139" s="48">
        <f t="shared" si="64"/>
        <v>59.10897783089024</v>
      </c>
      <c r="BF139" s="48">
        <f t="shared" si="64"/>
        <v>5.8872434793380535</v>
      </c>
      <c r="BG139" s="48">
        <f t="shared" si="64"/>
        <v>1.2296753299623333</v>
      </c>
      <c r="BH139" s="48">
        <f t="shared" si="64"/>
        <v>14.170789047109565</v>
      </c>
      <c r="BI139" s="48">
        <f t="shared" si="64"/>
        <v>-15.587028529014901</v>
      </c>
      <c r="BJ139" s="48">
        <f t="shared" si="62"/>
        <v>42.414730199406108</v>
      </c>
      <c r="BK139" s="48">
        <f t="shared" si="62"/>
        <v>-33.201618943706876</v>
      </c>
      <c r="BL139" s="48">
        <f t="shared" si="62"/>
        <v>-50.543796856095241</v>
      </c>
      <c r="BM139" s="48">
        <f t="shared" si="62"/>
        <v>-73.65262275287364</v>
      </c>
      <c r="BN139" s="48">
        <f t="shared" si="62"/>
        <v>-12.668017940994787</v>
      </c>
      <c r="BO139" s="48">
        <f t="shared" si="62"/>
        <v>-13.799059481079212</v>
      </c>
      <c r="BP139" s="48">
        <f t="shared" si="62"/>
        <v>-17.968274572716041</v>
      </c>
      <c r="BQ139" s="1">
        <v>94</v>
      </c>
      <c r="BR139" s="9">
        <f t="shared" si="45"/>
        <v>213.51449561202531</v>
      </c>
      <c r="BS139" s="9">
        <f t="shared" si="45"/>
        <v>863.70837662816268</v>
      </c>
      <c r="BT139" s="9">
        <f t="shared" si="45"/>
        <v>86.025197777931098</v>
      </c>
      <c r="BU139" s="9">
        <f t="shared" si="44"/>
        <v>17.968182194926833</v>
      </c>
      <c r="BV139" s="9">
        <f t="shared" si="44"/>
        <v>207.06548569382872</v>
      </c>
      <c r="BW139" s="9">
        <f t="shared" si="44"/>
        <v>-227.75976850367636</v>
      </c>
      <c r="BX139" s="9">
        <f t="shared" si="44"/>
        <v>619.76977288390333</v>
      </c>
      <c r="BY139" s="9">
        <f t="shared" si="44"/>
        <v>-485.14654544254103</v>
      </c>
      <c r="BZ139" s="9">
        <f t="shared" ref="BZ139:CD165" si="82">($BD139-$BR$173)*(BL139-$BR$173)</f>
        <v>-738.55279406283091</v>
      </c>
      <c r="CA139" s="9">
        <f t="shared" si="82"/>
        <v>-1076.2220827822628</v>
      </c>
      <c r="CB139" s="9">
        <f t="shared" si="82"/>
        <v>-185.10679109045984</v>
      </c>
      <c r="CC139" s="9">
        <f t="shared" si="82"/>
        <v>-201.63372301068696</v>
      </c>
      <c r="CD139" s="9">
        <f t="shared" si="82"/>
        <v>-262.5548576801724</v>
      </c>
    </row>
    <row r="140" spans="1:82">
      <c r="A140" s="98">
        <v>44896</v>
      </c>
      <c r="B140" s="8">
        <f t="shared" ref="B140:D140" si="83">B128</f>
        <v>1138.7249999999999</v>
      </c>
      <c r="C140" s="8">
        <f t="shared" si="83"/>
        <v>1296694.6256249999</v>
      </c>
      <c r="D140" s="8">
        <f t="shared" si="83"/>
        <v>0</v>
      </c>
      <c r="E140" s="8">
        <v>1286</v>
      </c>
      <c r="F140" s="8">
        <f t="shared" si="79"/>
        <v>1653796</v>
      </c>
      <c r="G140" s="8">
        <v>0</v>
      </c>
      <c r="H140" s="8">
        <f>B140-E140</f>
        <v>-147.27500000000009</v>
      </c>
      <c r="I140" s="8">
        <f t="shared" si="70"/>
        <v>-357101.37437500013</v>
      </c>
      <c r="J140" s="8">
        <f t="shared" si="58"/>
        <v>0</v>
      </c>
      <c r="K140" s="82">
        <v>228468</v>
      </c>
      <c r="L140" s="9">
        <v>306919490.31264997</v>
      </c>
      <c r="M140" s="78">
        <v>19555013</v>
      </c>
      <c r="N140" s="9">
        <f t="shared" si="80"/>
        <v>326474503.31264997</v>
      </c>
      <c r="O140" s="9">
        <f t="shared" si="71"/>
        <v>1428.9725620771835</v>
      </c>
      <c r="P140" s="8">
        <f t="shared" si="72"/>
        <v>-85.345663720237354</v>
      </c>
      <c r="Q140" s="8">
        <f t="shared" si="73"/>
        <v>1343.6268983569462</v>
      </c>
      <c r="R140" s="9">
        <f t="shared" si="74"/>
        <v>306975750.2138148</v>
      </c>
      <c r="S140" s="109">
        <f t="shared" si="76"/>
        <v>-19498753.098835189</v>
      </c>
      <c r="U140" s="38"/>
      <c r="V140" s="38"/>
      <c r="W140" s="38"/>
      <c r="X140" s="38"/>
      <c r="Y140" s="38"/>
      <c r="Z140" s="38"/>
      <c r="AA140" s="38"/>
      <c r="AB140" s="38"/>
      <c r="AC140" s="38"/>
      <c r="AD140" s="38"/>
      <c r="AE140" s="38"/>
      <c r="AF140" s="38"/>
      <c r="AG140" s="38"/>
      <c r="AH140" s="38"/>
      <c r="AI140" s="38"/>
      <c r="AJ140" s="38"/>
      <c r="AK140" s="38"/>
      <c r="AM140" s="17">
        <v>95</v>
      </c>
      <c r="AN140" s="17">
        <v>988.53869593886873</v>
      </c>
      <c r="AO140" s="17">
        <v>49.752939913706655</v>
      </c>
      <c r="AP140" s="17">
        <v>1.2533367209191202</v>
      </c>
      <c r="AW140" s="59"/>
      <c r="AX140" s="1">
        <v>95</v>
      </c>
      <c r="AY140" s="7">
        <f t="shared" si="50"/>
        <v>108</v>
      </c>
      <c r="AZ140" s="52">
        <f t="shared" si="51"/>
        <v>0.89501039501039503</v>
      </c>
      <c r="BA140" s="52">
        <f t="shared" si="52"/>
        <v>1.2536226075646817</v>
      </c>
      <c r="BB140" s="43"/>
      <c r="BC140" s="1">
        <v>95</v>
      </c>
      <c r="BD140" s="48">
        <f t="shared" si="53"/>
        <v>49.752939913706655</v>
      </c>
      <c r="BE140" s="48">
        <f t="shared" si="64"/>
        <v>14.612135217415357</v>
      </c>
      <c r="BF140" s="48">
        <f t="shared" si="64"/>
        <v>59.10897783089024</v>
      </c>
      <c r="BG140" s="48">
        <f t="shared" si="64"/>
        <v>5.8872434793380535</v>
      </c>
      <c r="BH140" s="48">
        <f t="shared" si="64"/>
        <v>1.2296753299623333</v>
      </c>
      <c r="BI140" s="48">
        <f t="shared" si="64"/>
        <v>14.170789047109565</v>
      </c>
      <c r="BJ140" s="48">
        <f t="shared" si="62"/>
        <v>-15.587028529014901</v>
      </c>
      <c r="BK140" s="48">
        <f t="shared" si="62"/>
        <v>42.414730199406108</v>
      </c>
      <c r="BL140" s="48">
        <f t="shared" si="62"/>
        <v>-33.201618943706876</v>
      </c>
      <c r="BM140" s="48">
        <f t="shared" si="62"/>
        <v>-50.543796856095241</v>
      </c>
      <c r="BN140" s="48">
        <f t="shared" si="62"/>
        <v>-73.65262275287364</v>
      </c>
      <c r="BO140" s="48">
        <f t="shared" si="62"/>
        <v>-12.668017940994787</v>
      </c>
      <c r="BP140" s="48">
        <f t="shared" si="62"/>
        <v>-13.799059481079212</v>
      </c>
      <c r="BQ140" s="1">
        <v>95</v>
      </c>
      <c r="BR140" s="9">
        <f t="shared" si="45"/>
        <v>2475.3550300568886</v>
      </c>
      <c r="BS140" s="9">
        <f t="shared" si="45"/>
        <v>726.99668548301258</v>
      </c>
      <c r="BT140" s="9">
        <f t="shared" si="45"/>
        <v>2940.8454223808831</v>
      </c>
      <c r="BU140" s="9">
        <f t="shared" si="45"/>
        <v>292.90767108485824</v>
      </c>
      <c r="BV140" s="9">
        <f t="shared" si="45"/>
        <v>61.17996280497492</v>
      </c>
      <c r="BW140" s="9">
        <f t="shared" si="45"/>
        <v>705.03841599064401</v>
      </c>
      <c r="BX140" s="9">
        <f t="shared" si="45"/>
        <v>-775.5004938373155</v>
      </c>
      <c r="BY140" s="9">
        <f t="shared" si="45"/>
        <v>2110.2575230671159</v>
      </c>
      <c r="BZ140" s="9">
        <f t="shared" si="45"/>
        <v>-1651.8781523440355</v>
      </c>
      <c r="CA140" s="9">
        <f t="shared" si="45"/>
        <v>-2514.7024879919018</v>
      </c>
      <c r="CB140" s="9">
        <f t="shared" si="45"/>
        <v>-3664.4345143106225</v>
      </c>
      <c r="CC140" s="9">
        <f t="shared" si="45"/>
        <v>-630.27113544407769</v>
      </c>
      <c r="CD140" s="9">
        <f t="shared" si="82"/>
        <v>-686.54377722780407</v>
      </c>
    </row>
    <row r="141" spans="1:82">
      <c r="A141" s="98">
        <v>44927</v>
      </c>
      <c r="B141" s="8">
        <f t="shared" ref="B141:D141" si="84">B129</f>
        <v>1095.1500000000001</v>
      </c>
      <c r="C141" s="8">
        <f t="shared" si="84"/>
        <v>1199353.5225000002</v>
      </c>
      <c r="D141" s="8">
        <f t="shared" si="84"/>
        <v>0</v>
      </c>
      <c r="E141" s="8">
        <v>1050.5</v>
      </c>
      <c r="F141" s="8">
        <f t="shared" si="79"/>
        <v>1103550.25</v>
      </c>
      <c r="G141" s="8">
        <v>0</v>
      </c>
      <c r="H141" s="8">
        <f t="shared" ref="H141:H146" si="85">B141-E141</f>
        <v>44.650000000000091</v>
      </c>
      <c r="I141" s="8">
        <f t="shared" ref="I141:I146" si="86">C141-F141</f>
        <v>95803.272500000196</v>
      </c>
      <c r="J141" s="8">
        <f t="shared" ref="J141:J146" si="87">D141-G141</f>
        <v>0</v>
      </c>
      <c r="K141" s="82">
        <v>228134</v>
      </c>
      <c r="L141" s="9">
        <v>318249616.05166996</v>
      </c>
      <c r="M141" s="78">
        <v>-42080539</v>
      </c>
      <c r="N141" s="9">
        <f t="shared" si="80"/>
        <v>276169077.05166996</v>
      </c>
      <c r="O141" s="9">
        <f t="shared" ref="O141:O146" si="88">N141/K141</f>
        <v>1210.556414439189</v>
      </c>
      <c r="P141" s="8">
        <f t="shared" ref="P141:P146" si="89">$B$3*H141+$B$4*I141+$B$5*J141</f>
        <v>24.974310395588532</v>
      </c>
      <c r="Q141" s="8">
        <f t="shared" ref="Q141:Q146" si="90">P141+O141</f>
        <v>1235.5307248347776</v>
      </c>
      <c r="R141" s="9">
        <f t="shared" ref="R141:R146" si="91">Q141*K141</f>
        <v>281866566.37945718</v>
      </c>
      <c r="S141" s="109">
        <f t="shared" si="76"/>
        <v>5697489.3277871944</v>
      </c>
      <c r="U141" s="38"/>
      <c r="V141" s="38"/>
      <c r="W141" s="38"/>
      <c r="X141" s="38"/>
      <c r="Y141" s="38"/>
      <c r="Z141" s="38"/>
      <c r="AA141" s="38"/>
      <c r="AB141" s="38"/>
      <c r="AC141" s="38"/>
      <c r="AD141" s="38"/>
      <c r="AE141" s="38"/>
      <c r="AF141" s="38"/>
      <c r="AG141" s="38"/>
      <c r="AH141" s="38"/>
      <c r="AI141" s="38"/>
      <c r="AJ141" s="38"/>
      <c r="AK141" s="38"/>
      <c r="AM141" s="17">
        <v>96</v>
      </c>
      <c r="AN141" s="17">
        <v>1216.0556404067695</v>
      </c>
      <c r="AO141" s="17">
        <v>15.86288537914038</v>
      </c>
      <c r="AP141" s="17">
        <v>0.39960526513389827</v>
      </c>
      <c r="AW141" s="59"/>
      <c r="AX141" s="1">
        <v>96</v>
      </c>
      <c r="AY141" s="7">
        <f t="shared" si="50"/>
        <v>86</v>
      </c>
      <c r="AZ141" s="52">
        <f t="shared" si="51"/>
        <v>0.71205821205821207</v>
      </c>
      <c r="BA141" s="52">
        <f t="shared" si="52"/>
        <v>0.55940759981342003</v>
      </c>
      <c r="BB141" s="43"/>
      <c r="BC141" s="1">
        <v>96</v>
      </c>
      <c r="BD141" s="48">
        <f t="shared" si="53"/>
        <v>15.86288537914038</v>
      </c>
      <c r="BE141" s="48">
        <f t="shared" si="64"/>
        <v>49.752939913706655</v>
      </c>
      <c r="BF141" s="48">
        <f t="shared" si="64"/>
        <v>14.612135217415357</v>
      </c>
      <c r="BG141" s="48">
        <f t="shared" si="64"/>
        <v>59.10897783089024</v>
      </c>
      <c r="BH141" s="48">
        <f t="shared" si="64"/>
        <v>5.8872434793380535</v>
      </c>
      <c r="BI141" s="48">
        <f t="shared" si="64"/>
        <v>1.2296753299623333</v>
      </c>
      <c r="BJ141" s="48">
        <f t="shared" si="62"/>
        <v>14.170789047109565</v>
      </c>
      <c r="BK141" s="48">
        <f t="shared" si="62"/>
        <v>-15.587028529014901</v>
      </c>
      <c r="BL141" s="48">
        <f t="shared" si="62"/>
        <v>42.414730199406108</v>
      </c>
      <c r="BM141" s="48">
        <f t="shared" si="62"/>
        <v>-33.201618943706876</v>
      </c>
      <c r="BN141" s="48">
        <f t="shared" si="62"/>
        <v>-50.543796856095241</v>
      </c>
      <c r="BO141" s="48">
        <f t="shared" si="62"/>
        <v>-73.65262275287364</v>
      </c>
      <c r="BP141" s="48">
        <f t="shared" si="62"/>
        <v>-12.668017940994787</v>
      </c>
      <c r="BQ141" s="1">
        <v>96</v>
      </c>
      <c r="BR141" s="9">
        <f t="shared" si="45"/>
        <v>251.63113255174039</v>
      </c>
      <c r="BS141" s="9">
        <f t="shared" si="45"/>
        <v>789.22518312637635</v>
      </c>
      <c r="BT141" s="9">
        <f t="shared" si="45"/>
        <v>231.79062609835526</v>
      </c>
      <c r="BU141" s="9">
        <f t="shared" si="45"/>
        <v>937.63894020954922</v>
      </c>
      <c r="BV141" s="9">
        <f t="shared" si="45"/>
        <v>93.388668511827547</v>
      </c>
      <c r="BW141" s="9">
        <f t="shared" si="45"/>
        <v>19.506198812746284</v>
      </c>
      <c r="BX141" s="9">
        <f t="shared" si="45"/>
        <v>224.78960238627201</v>
      </c>
      <c r="BY141" s="9">
        <f t="shared" si="45"/>
        <v>-247.2552469571545</v>
      </c>
      <c r="BZ141" s="9">
        <f t="shared" si="45"/>
        <v>672.82000354033346</v>
      </c>
      <c r="CA141" s="9">
        <f t="shared" si="45"/>
        <v>-526.67347570591517</v>
      </c>
      <c r="CB141" s="9">
        <f t="shared" si="45"/>
        <v>-801.77045615478892</v>
      </c>
      <c r="CC141" s="9">
        <f t="shared" si="45"/>
        <v>-1168.3431126018918</v>
      </c>
      <c r="CD141" s="9">
        <f t="shared" si="82"/>
        <v>-200.95131657889476</v>
      </c>
    </row>
    <row r="142" spans="1:82">
      <c r="A142" s="98">
        <v>44958</v>
      </c>
      <c r="B142" s="8">
        <f t="shared" ref="B142:D142" si="92">B130</f>
        <v>932.76424999999995</v>
      </c>
      <c r="C142" s="8">
        <f t="shared" si="92"/>
        <v>870049.14607806236</v>
      </c>
      <c r="D142" s="8">
        <f t="shared" si="92"/>
        <v>0</v>
      </c>
      <c r="E142" s="8">
        <v>931</v>
      </c>
      <c r="F142" s="8">
        <f t="shared" si="79"/>
        <v>866761</v>
      </c>
      <c r="G142" s="8">
        <v>0</v>
      </c>
      <c r="H142" s="8">
        <f t="shared" si="85"/>
        <v>1.7642499999999472</v>
      </c>
      <c r="I142" s="8">
        <f t="shared" si="86"/>
        <v>3288.1460780623602</v>
      </c>
      <c r="J142" s="8">
        <f t="shared" si="87"/>
        <v>0</v>
      </c>
      <c r="K142" s="82">
        <v>227625</v>
      </c>
      <c r="L142" s="9">
        <v>239933723.24699</v>
      </c>
      <c r="M142" s="78">
        <v>-1411255</v>
      </c>
      <c r="N142" s="9">
        <f t="shared" si="80"/>
        <v>238522468.24699</v>
      </c>
      <c r="O142" s="9">
        <f t="shared" si="88"/>
        <v>1047.8746545721692</v>
      </c>
      <c r="P142" s="8">
        <f t="shared" si="89"/>
        <v>0.95087497726072157</v>
      </c>
      <c r="Q142" s="8">
        <f t="shared" si="90"/>
        <v>1048.82552954943</v>
      </c>
      <c r="R142" s="9">
        <f t="shared" si="91"/>
        <v>238738911.16368902</v>
      </c>
      <c r="S142" s="109">
        <f t="shared" si="76"/>
        <v>216442.91669897173</v>
      </c>
      <c r="U142" s="38"/>
      <c r="V142" s="38"/>
      <c r="W142" s="38"/>
      <c r="X142" s="38"/>
      <c r="Y142" s="38"/>
      <c r="Z142" s="38"/>
      <c r="AA142" s="38"/>
      <c r="AB142" s="38"/>
      <c r="AC142" s="38"/>
      <c r="AD142" s="38"/>
      <c r="AE142" s="38"/>
      <c r="AF142" s="38"/>
      <c r="AG142" s="38"/>
      <c r="AH142" s="38"/>
      <c r="AI142" s="38"/>
      <c r="AJ142" s="38"/>
      <c r="AK142" s="38"/>
      <c r="AM142" s="17">
        <v>97</v>
      </c>
      <c r="AN142" s="17">
        <v>1248.8890820285769</v>
      </c>
      <c r="AO142" s="17">
        <v>-40.278579797405655</v>
      </c>
      <c r="AP142" s="17">
        <v>-1.0146661325766568</v>
      </c>
      <c r="AW142" s="59"/>
      <c r="AX142" s="1">
        <v>97</v>
      </c>
      <c r="AY142" s="7">
        <f t="shared" si="50"/>
        <v>17</v>
      </c>
      <c r="AZ142" s="52">
        <f t="shared" si="51"/>
        <v>0.13825363825363826</v>
      </c>
      <c r="BA142" s="52">
        <f t="shared" si="52"/>
        <v>-1.0881989764386006</v>
      </c>
      <c r="BB142" s="43"/>
      <c r="BC142" s="1">
        <v>97</v>
      </c>
      <c r="BD142" s="48">
        <f t="shared" si="53"/>
        <v>-40.278579797405655</v>
      </c>
      <c r="BE142" s="48">
        <f t="shared" si="64"/>
        <v>15.86288537914038</v>
      </c>
      <c r="BF142" s="48">
        <f t="shared" si="64"/>
        <v>49.752939913706655</v>
      </c>
      <c r="BG142" s="48">
        <f t="shared" si="64"/>
        <v>14.612135217415357</v>
      </c>
      <c r="BH142" s="48">
        <f t="shared" si="64"/>
        <v>59.10897783089024</v>
      </c>
      <c r="BI142" s="48">
        <f t="shared" si="64"/>
        <v>5.8872434793380535</v>
      </c>
      <c r="BJ142" s="48">
        <f t="shared" si="62"/>
        <v>1.2296753299623333</v>
      </c>
      <c r="BK142" s="48">
        <f t="shared" si="62"/>
        <v>14.170789047109565</v>
      </c>
      <c r="BL142" s="48">
        <f t="shared" si="62"/>
        <v>-15.587028529014901</v>
      </c>
      <c r="BM142" s="48">
        <f t="shared" si="62"/>
        <v>42.414730199406108</v>
      </c>
      <c r="BN142" s="48">
        <f t="shared" si="62"/>
        <v>-33.201618943706876</v>
      </c>
      <c r="BO142" s="48">
        <f t="shared" si="62"/>
        <v>-50.543796856095241</v>
      </c>
      <c r="BP142" s="48">
        <f t="shared" si="62"/>
        <v>-73.65262275287364</v>
      </c>
      <c r="BQ142" s="1">
        <v>97</v>
      </c>
      <c r="BR142" s="9">
        <f t="shared" si="45"/>
        <v>1622.3639904959882</v>
      </c>
      <c r="BS142" s="9">
        <f t="shared" si="45"/>
        <v>-638.93449456080123</v>
      </c>
      <c r="BT142" s="9">
        <f t="shared" si="45"/>
        <v>-2003.9777604697638</v>
      </c>
      <c r="BU142" s="9">
        <f t="shared" si="45"/>
        <v>-588.55605436514168</v>
      </c>
      <c r="BV142" s="9">
        <f t="shared" si="45"/>
        <v>-2380.8256803045974</v>
      </c>
      <c r="BW142" s="9">
        <f t="shared" si="45"/>
        <v>-237.12980626926816</v>
      </c>
      <c r="BX142" s="9">
        <f t="shared" si="45"/>
        <v>-49.52957590278249</v>
      </c>
      <c r="BY142" s="9">
        <f t="shared" si="45"/>
        <v>-570.77925742620027</v>
      </c>
      <c r="BZ142" s="9">
        <f t="shared" si="45"/>
        <v>627.82337241037442</v>
      </c>
      <c r="CA142" s="9">
        <f t="shared" si="45"/>
        <v>-1708.4050949222108</v>
      </c>
      <c r="CB142" s="9">
        <f t="shared" si="45"/>
        <v>1337.3140580271647</v>
      </c>
      <c r="CC142" s="9">
        <f t="shared" si="45"/>
        <v>2035.832354932108</v>
      </c>
      <c r="CD142" s="9">
        <f t="shared" si="82"/>
        <v>2966.6230428398553</v>
      </c>
    </row>
    <row r="143" spans="1:82">
      <c r="A143" s="98">
        <v>44986</v>
      </c>
      <c r="B143" s="8">
        <f t="shared" ref="B143:D143" si="93">B131</f>
        <v>767.35</v>
      </c>
      <c r="C143" s="8">
        <f t="shared" si="93"/>
        <v>588826.02250000008</v>
      </c>
      <c r="D143" s="8">
        <f t="shared" si="93"/>
        <v>0</v>
      </c>
      <c r="E143" s="8">
        <v>849.5</v>
      </c>
      <c r="F143" s="8">
        <f t="shared" si="79"/>
        <v>721650.25</v>
      </c>
      <c r="G143" s="8">
        <v>0</v>
      </c>
      <c r="H143" s="8">
        <f t="shared" si="85"/>
        <v>-82.149999999999977</v>
      </c>
      <c r="I143" s="8">
        <f t="shared" si="86"/>
        <v>-132824.22749999992</v>
      </c>
      <c r="J143" s="8">
        <f t="shared" si="87"/>
        <v>0</v>
      </c>
      <c r="K143" s="82">
        <v>229409</v>
      </c>
      <c r="L143" s="9">
        <v>282568464.25498998</v>
      </c>
      <c r="M143" s="78">
        <v>-41166856</v>
      </c>
      <c r="N143" s="9">
        <f t="shared" si="80"/>
        <v>241401608.25498998</v>
      </c>
      <c r="O143" s="9">
        <f t="shared" si="88"/>
        <v>1052.2761018747738</v>
      </c>
      <c r="P143" s="8">
        <f t="shared" si="89"/>
        <v>-42.810702915263171</v>
      </c>
      <c r="Q143" s="8">
        <f t="shared" si="90"/>
        <v>1009.4653989595106</v>
      </c>
      <c r="R143" s="9">
        <f t="shared" si="91"/>
        <v>231580447.70990238</v>
      </c>
      <c r="S143" s="109">
        <f t="shared" si="76"/>
        <v>-9821160.5450876094</v>
      </c>
      <c r="U143" s="38"/>
      <c r="V143" s="38"/>
      <c r="W143" s="38"/>
      <c r="X143" s="38"/>
      <c r="Y143" s="38"/>
      <c r="Z143" s="38"/>
      <c r="AA143" s="38"/>
      <c r="AB143" s="38"/>
      <c r="AC143" s="38"/>
      <c r="AD143" s="38"/>
      <c r="AE143" s="38"/>
      <c r="AF143" s="38"/>
      <c r="AG143" s="38"/>
      <c r="AH143" s="38"/>
      <c r="AI143" s="38"/>
      <c r="AJ143" s="38"/>
      <c r="AK143" s="38"/>
      <c r="AM143" s="17">
        <v>98</v>
      </c>
      <c r="AN143" s="17">
        <v>1145.4293359906085</v>
      </c>
      <c r="AO143" s="17">
        <v>9.3512696862019311</v>
      </c>
      <c r="AP143" s="17">
        <v>0.23556979155930891</v>
      </c>
      <c r="AW143" s="59"/>
      <c r="AX143" s="1">
        <v>98</v>
      </c>
      <c r="AY143" s="7">
        <f t="shared" si="50"/>
        <v>75</v>
      </c>
      <c r="AZ143" s="52">
        <f t="shared" si="51"/>
        <v>0.62058212058212059</v>
      </c>
      <c r="BA143" s="52">
        <f t="shared" si="52"/>
        <v>0.30701000240174037</v>
      </c>
      <c r="BB143" s="43"/>
      <c r="BC143" s="1">
        <v>98</v>
      </c>
      <c r="BD143" s="48">
        <f t="shared" si="53"/>
        <v>9.3512696862019311</v>
      </c>
      <c r="BE143" s="48">
        <f t="shared" si="64"/>
        <v>-40.278579797405655</v>
      </c>
      <c r="BF143" s="48">
        <f t="shared" si="64"/>
        <v>15.86288537914038</v>
      </c>
      <c r="BG143" s="48">
        <f t="shared" si="64"/>
        <v>49.752939913706655</v>
      </c>
      <c r="BH143" s="48">
        <f t="shared" si="64"/>
        <v>14.612135217415357</v>
      </c>
      <c r="BI143" s="48">
        <f t="shared" si="64"/>
        <v>59.10897783089024</v>
      </c>
      <c r="BJ143" s="48">
        <f t="shared" si="62"/>
        <v>5.8872434793380535</v>
      </c>
      <c r="BK143" s="48">
        <f t="shared" si="62"/>
        <v>1.2296753299623333</v>
      </c>
      <c r="BL143" s="48">
        <f t="shared" si="62"/>
        <v>14.170789047109565</v>
      </c>
      <c r="BM143" s="48">
        <f t="shared" si="62"/>
        <v>-15.587028529014901</v>
      </c>
      <c r="BN143" s="48">
        <f t="shared" si="62"/>
        <v>42.414730199406108</v>
      </c>
      <c r="BO143" s="48">
        <f t="shared" si="62"/>
        <v>-33.201618943706876</v>
      </c>
      <c r="BP143" s="48">
        <f t="shared" si="62"/>
        <v>-50.543796856095241</v>
      </c>
      <c r="BQ143" s="1">
        <v>98</v>
      </c>
      <c r="BR143" s="9">
        <f t="shared" si="45"/>
        <v>87.446244744076068</v>
      </c>
      <c r="BS143" s="9">
        <f t="shared" si="45"/>
        <v>-376.6558622627399</v>
      </c>
      <c r="BT143" s="9">
        <f t="shared" si="45"/>
        <v>148.3381191816471</v>
      </c>
      <c r="BU143" s="9">
        <f t="shared" si="45"/>
        <v>465.25315881446141</v>
      </c>
      <c r="BV143" s="9">
        <f t="shared" si="45"/>
        <v>136.64201710929592</v>
      </c>
      <c r="BW143" s="9">
        <f t="shared" si="45"/>
        <v>552.74399257237462</v>
      </c>
      <c r="BX143" s="9">
        <f t="shared" si="45"/>
        <v>55.0532014836214</v>
      </c>
      <c r="BY143" s="9">
        <f t="shared" si="45"/>
        <v>11.499025636945371</v>
      </c>
      <c r="BZ143" s="9">
        <f t="shared" si="45"/>
        <v>132.51487004579414</v>
      </c>
      <c r="CA143" s="9">
        <f t="shared" si="45"/>
        <v>-145.75850738134071</v>
      </c>
      <c r="CB143" s="9">
        <f t="shared" si="45"/>
        <v>396.63158076213142</v>
      </c>
      <c r="CC143" s="9">
        <f t="shared" si="45"/>
        <v>-310.47729276110994</v>
      </c>
      <c r="CD143" s="9">
        <f t="shared" si="82"/>
        <v>-472.64867536594505</v>
      </c>
    </row>
    <row r="144" spans="1:82">
      <c r="A144" s="98">
        <v>45017</v>
      </c>
      <c r="B144" s="8">
        <f t="shared" ref="B144:D144" si="94">B132</f>
        <v>547.15</v>
      </c>
      <c r="C144" s="8">
        <f t="shared" si="94"/>
        <v>299373.1225</v>
      </c>
      <c r="D144" s="8">
        <f t="shared" si="94"/>
        <v>0.375</v>
      </c>
      <c r="E144" s="8">
        <v>563</v>
      </c>
      <c r="F144" s="8">
        <f t="shared" si="79"/>
        <v>316969</v>
      </c>
      <c r="G144" s="8">
        <v>4.5</v>
      </c>
      <c r="H144" s="8">
        <f t="shared" si="85"/>
        <v>-15.850000000000023</v>
      </c>
      <c r="I144" s="8">
        <f t="shared" si="86"/>
        <v>-17595.877500000002</v>
      </c>
      <c r="J144" s="8">
        <f t="shared" si="87"/>
        <v>-4.125</v>
      </c>
      <c r="K144" s="82">
        <v>229068</v>
      </c>
      <c r="L144" s="9">
        <v>197206305.86699998</v>
      </c>
      <c r="M144" s="78">
        <v>-4029543</v>
      </c>
      <c r="N144" s="9">
        <f t="shared" si="80"/>
        <v>193176762.86699998</v>
      </c>
      <c r="O144" s="9">
        <f t="shared" si="88"/>
        <v>843.3162330268741</v>
      </c>
      <c r="P144" s="8">
        <f t="shared" si="89"/>
        <v>-11.421599195937185</v>
      </c>
      <c r="Q144" s="8">
        <f t="shared" si="90"/>
        <v>831.89463383093687</v>
      </c>
      <c r="R144" s="9">
        <f t="shared" si="91"/>
        <v>190560439.98238504</v>
      </c>
      <c r="S144" s="109">
        <f t="shared" si="76"/>
        <v>-2616322.8846149393</v>
      </c>
      <c r="U144" s="38"/>
      <c r="V144" s="38"/>
      <c r="W144" s="38"/>
      <c r="X144" s="38"/>
      <c r="Y144" s="38"/>
      <c r="Z144" s="38"/>
      <c r="AA144" s="38"/>
      <c r="AB144" s="38"/>
      <c r="AC144" s="38"/>
      <c r="AD144" s="38"/>
      <c r="AE144" s="38"/>
      <c r="AF144" s="38"/>
      <c r="AG144" s="38"/>
      <c r="AH144" s="38"/>
      <c r="AI144" s="38"/>
      <c r="AJ144" s="38"/>
      <c r="AK144" s="38"/>
      <c r="AM144" s="17">
        <v>99</v>
      </c>
      <c r="AN144" s="17">
        <v>975.78516527718921</v>
      </c>
      <c r="AO144" s="17">
        <v>-56.923788581864642</v>
      </c>
      <c r="AP144" s="17">
        <v>-1.433979070326906</v>
      </c>
      <c r="AW144" s="59"/>
      <c r="AX144" s="1">
        <v>99</v>
      </c>
      <c r="AY144" s="7">
        <f t="shared" si="50"/>
        <v>8</v>
      </c>
      <c r="AZ144" s="52">
        <f t="shared" si="51"/>
        <v>6.3409563409563413E-2</v>
      </c>
      <c r="BA144" s="52">
        <f t="shared" si="52"/>
        <v>-1.5267663302113335</v>
      </c>
      <c r="BB144" s="43"/>
      <c r="BC144" s="1">
        <v>99</v>
      </c>
      <c r="BD144" s="48">
        <f t="shared" si="53"/>
        <v>-56.923788581864642</v>
      </c>
      <c r="BE144" s="48">
        <f t="shared" si="64"/>
        <v>9.3512696862019311</v>
      </c>
      <c r="BF144" s="48">
        <f t="shared" si="64"/>
        <v>-40.278579797405655</v>
      </c>
      <c r="BG144" s="48">
        <f t="shared" si="64"/>
        <v>15.86288537914038</v>
      </c>
      <c r="BH144" s="48">
        <f t="shared" si="64"/>
        <v>49.752939913706655</v>
      </c>
      <c r="BI144" s="48">
        <f t="shared" si="64"/>
        <v>14.612135217415357</v>
      </c>
      <c r="BJ144" s="48">
        <f t="shared" si="62"/>
        <v>59.10897783089024</v>
      </c>
      <c r="BK144" s="48">
        <f t="shared" si="62"/>
        <v>5.8872434793380535</v>
      </c>
      <c r="BL144" s="48">
        <f t="shared" si="62"/>
        <v>1.2296753299623333</v>
      </c>
      <c r="BM144" s="48">
        <f t="shared" si="62"/>
        <v>14.170789047109565</v>
      </c>
      <c r="BN144" s="48">
        <f t="shared" si="62"/>
        <v>-15.587028529014901</v>
      </c>
      <c r="BO144" s="48">
        <f t="shared" si="62"/>
        <v>42.414730199406108</v>
      </c>
      <c r="BP144" s="48">
        <f t="shared" si="62"/>
        <v>-33.201618943706876</v>
      </c>
      <c r="BQ144" s="1">
        <v>99</v>
      </c>
      <c r="BR144" s="9">
        <f t="shared" si="45"/>
        <v>3240.3177065128421</v>
      </c>
      <c r="BS144" s="9">
        <f t="shared" si="45"/>
        <v>-532.30969858935055</v>
      </c>
      <c r="BT144" s="9">
        <f t="shared" si="45"/>
        <v>2292.8093607653</v>
      </c>
      <c r="BU144" s="9">
        <f t="shared" si="45"/>
        <v>-902.97553362053191</v>
      </c>
      <c r="BV144" s="9">
        <f t="shared" si="45"/>
        <v>-2832.1258329740513</v>
      </c>
      <c r="BW144" s="9">
        <f t="shared" si="45"/>
        <v>-831.77809584576346</v>
      </c>
      <c r="BX144" s="9">
        <f t="shared" si="45"/>
        <v>-3364.7069573357203</v>
      </c>
      <c r="BY144" s="9">
        <f t="shared" si="45"/>
        <v>-335.12420314779206</v>
      </c>
      <c r="BZ144" s="9">
        <f t="shared" si="45"/>
        <v>-69.997778507101259</v>
      </c>
      <c r="CA144" s="9">
        <f t="shared" si="45"/>
        <v>-806.6549997558609</v>
      </c>
      <c r="CB144" s="9">
        <f t="shared" si="45"/>
        <v>887.27271660514884</v>
      </c>
      <c r="CC144" s="9">
        <f t="shared" si="45"/>
        <v>-2414.4071346278206</v>
      </c>
      <c r="CD144" s="9">
        <f t="shared" si="82"/>
        <v>1889.9619373272169</v>
      </c>
    </row>
    <row r="145" spans="1:82">
      <c r="A145" s="98">
        <v>45047</v>
      </c>
      <c r="B145" s="8">
        <f t="shared" ref="B145:D145" si="95">B133</f>
        <v>290.02499999999998</v>
      </c>
      <c r="C145" s="8">
        <f t="shared" si="95"/>
        <v>84114.500624999986</v>
      </c>
      <c r="D145" s="8">
        <f t="shared" si="95"/>
        <v>14.95</v>
      </c>
      <c r="E145" s="8">
        <v>115.5</v>
      </c>
      <c r="F145" s="8">
        <f t="shared" si="79"/>
        <v>13340.25</v>
      </c>
      <c r="G145" s="8">
        <v>68</v>
      </c>
      <c r="H145" s="8">
        <f t="shared" si="85"/>
        <v>174.52499999999998</v>
      </c>
      <c r="I145" s="8">
        <f t="shared" si="86"/>
        <v>70774.250624999986</v>
      </c>
      <c r="J145" s="8">
        <f t="shared" si="87"/>
        <v>-53.05</v>
      </c>
      <c r="K145" s="82">
        <v>229744</v>
      </c>
      <c r="L145" s="9">
        <v>180787856.48701</v>
      </c>
      <c r="M145" s="78">
        <v>-10699911</v>
      </c>
      <c r="N145" s="9">
        <f t="shared" si="80"/>
        <v>170087945.48701</v>
      </c>
      <c r="O145" s="9">
        <f t="shared" si="88"/>
        <v>740.33683354955951</v>
      </c>
      <c r="P145" s="8">
        <f t="shared" si="89"/>
        <v>27.551385904040671</v>
      </c>
      <c r="Q145" s="8">
        <f t="shared" si="90"/>
        <v>767.88821945360019</v>
      </c>
      <c r="R145" s="9">
        <f t="shared" si="91"/>
        <v>176417711.09014791</v>
      </c>
      <c r="S145" s="109">
        <f t="shared" si="76"/>
        <v>6329765.6031379197</v>
      </c>
      <c r="U145" s="38"/>
      <c r="V145" s="38"/>
      <c r="W145" s="38"/>
      <c r="X145" s="38"/>
      <c r="Y145" s="38"/>
      <c r="Z145" s="38"/>
      <c r="AA145" s="38"/>
      <c r="AB145" s="38"/>
      <c r="AC145" s="38"/>
      <c r="AD145" s="38"/>
      <c r="AE145" s="38"/>
      <c r="AF145" s="38"/>
      <c r="AG145" s="38"/>
      <c r="AH145" s="38"/>
      <c r="AI145" s="38"/>
      <c r="AJ145" s="38"/>
      <c r="AK145" s="38"/>
      <c r="AM145" s="17">
        <v>100</v>
      </c>
      <c r="AN145" s="17">
        <v>785.4454157871545</v>
      </c>
      <c r="AO145" s="17">
        <v>-3.4737631391794821</v>
      </c>
      <c r="AP145" s="17">
        <v>-8.7508294176390472E-2</v>
      </c>
      <c r="AW145" s="59"/>
      <c r="AX145" s="1">
        <v>100</v>
      </c>
      <c r="AY145" s="7">
        <f t="shared" si="50"/>
        <v>57</v>
      </c>
      <c r="AZ145" s="52">
        <f t="shared" si="51"/>
        <v>0.47089397089397089</v>
      </c>
      <c r="BA145" s="52">
        <f t="shared" si="52"/>
        <v>-7.3022840689146426E-2</v>
      </c>
      <c r="BB145" s="43"/>
      <c r="BC145" s="1">
        <v>100</v>
      </c>
      <c r="BD145" s="48">
        <f t="shared" si="53"/>
        <v>-3.4737631391794821</v>
      </c>
      <c r="BE145" s="48">
        <f t="shared" si="64"/>
        <v>-56.923788581864642</v>
      </c>
      <c r="BF145" s="48">
        <f t="shared" si="64"/>
        <v>9.3512696862019311</v>
      </c>
      <c r="BG145" s="48">
        <f t="shared" si="64"/>
        <v>-40.278579797405655</v>
      </c>
      <c r="BH145" s="48">
        <f t="shared" si="64"/>
        <v>15.86288537914038</v>
      </c>
      <c r="BI145" s="48">
        <f t="shared" si="64"/>
        <v>49.752939913706655</v>
      </c>
      <c r="BJ145" s="48">
        <f t="shared" si="62"/>
        <v>14.612135217415357</v>
      </c>
      <c r="BK145" s="48">
        <f t="shared" si="62"/>
        <v>59.10897783089024</v>
      </c>
      <c r="BL145" s="48">
        <f t="shared" si="62"/>
        <v>5.8872434793380535</v>
      </c>
      <c r="BM145" s="48">
        <f t="shared" si="62"/>
        <v>1.2296753299623333</v>
      </c>
      <c r="BN145" s="48">
        <f t="shared" si="62"/>
        <v>14.170789047109565</v>
      </c>
      <c r="BO145" s="48">
        <f t="shared" si="62"/>
        <v>-15.587028529014901</v>
      </c>
      <c r="BP145" s="48">
        <f t="shared" si="62"/>
        <v>42.414730199406108</v>
      </c>
      <c r="BQ145" s="1">
        <v>100</v>
      </c>
      <c r="BR145" s="9">
        <f t="shared" si="45"/>
        <v>12.067030347123241</v>
      </c>
      <c r="BS145" s="9">
        <f t="shared" si="45"/>
        <v>197.73975851813728</v>
      </c>
      <c r="BT145" s="9">
        <f t="shared" si="45"/>
        <v>-32.484095940455724</v>
      </c>
      <c r="BU145" s="9">
        <f t="shared" si="45"/>
        <v>139.91824579873438</v>
      </c>
      <c r="BV145" s="9">
        <f t="shared" si="45"/>
        <v>-55.10390651108905</v>
      </c>
      <c r="BW145" s="9">
        <f t="shared" si="45"/>
        <v>-172.82992873805347</v>
      </c>
      <c r="BX145" s="9">
        <f t="shared" si="45"/>
        <v>-50.759096702965685</v>
      </c>
      <c r="BY145" s="9">
        <f t="shared" si="45"/>
        <v>-205.33058838353293</v>
      </c>
      <c r="BZ145" s="9">
        <f t="shared" si="45"/>
        <v>-20.450889389899693</v>
      </c>
      <c r="CA145" s="9">
        <f t="shared" si="45"/>
        <v>-4.2716008343811476</v>
      </c>
      <c r="CB145" s="9">
        <f t="shared" si="45"/>
        <v>-49.225964644939317</v>
      </c>
      <c r="CC145" s="9">
        <f t="shared" si="45"/>
        <v>54.145645153434103</v>
      </c>
      <c r="CD145" s="9">
        <f t="shared" si="82"/>
        <v>-147.33872632494621</v>
      </c>
    </row>
    <row r="146" spans="1:82" ht="15.75" thickBot="1">
      <c r="A146" s="100">
        <v>45078</v>
      </c>
      <c r="B146" s="101">
        <f t="shared" ref="B146:D146" si="96">B134</f>
        <v>126.95</v>
      </c>
      <c r="C146" s="101">
        <f t="shared" si="96"/>
        <v>16116.302500000002</v>
      </c>
      <c r="D146" s="101">
        <f t="shared" si="96"/>
        <v>68</v>
      </c>
      <c r="E146" s="101">
        <v>64</v>
      </c>
      <c r="F146" s="101">
        <f t="shared" si="79"/>
        <v>4096</v>
      </c>
      <c r="G146" s="101">
        <v>108.5</v>
      </c>
      <c r="H146" s="101">
        <f t="shared" si="85"/>
        <v>62.95</v>
      </c>
      <c r="I146" s="101">
        <f t="shared" si="86"/>
        <v>12020.302500000002</v>
      </c>
      <c r="J146" s="101">
        <f t="shared" si="87"/>
        <v>-40.5</v>
      </c>
      <c r="K146" s="83">
        <v>228836</v>
      </c>
      <c r="L146" s="103">
        <v>171051222.19299001</v>
      </c>
      <c r="M146" s="104">
        <v>3034454</v>
      </c>
      <c r="N146" s="103">
        <f t="shared" si="80"/>
        <v>174085676.19299001</v>
      </c>
      <c r="O146" s="103">
        <f t="shared" si="88"/>
        <v>760.74427184966532</v>
      </c>
      <c r="P146" s="101">
        <f t="shared" si="89"/>
        <v>-10.419719845224261</v>
      </c>
      <c r="Q146" s="101">
        <f t="shared" si="90"/>
        <v>750.3245520044411</v>
      </c>
      <c r="R146" s="103">
        <f t="shared" si="91"/>
        <v>171701269.18248829</v>
      </c>
      <c r="S146" s="110">
        <f t="shared" si="76"/>
        <v>-2384407.0105017391</v>
      </c>
      <c r="U146" s="38"/>
      <c r="V146" s="38"/>
      <c r="W146" s="38"/>
      <c r="X146" s="38"/>
      <c r="Y146" s="38"/>
      <c r="Z146" s="38"/>
      <c r="AA146" s="38"/>
      <c r="AB146" s="38"/>
      <c r="AC146" s="38"/>
      <c r="AD146" s="38"/>
      <c r="AE146" s="38"/>
      <c r="AF146" s="38"/>
      <c r="AG146" s="38"/>
      <c r="AH146" s="38"/>
      <c r="AI146" s="38"/>
      <c r="AJ146" s="38"/>
      <c r="AK146" s="38"/>
      <c r="AM146" s="17">
        <v>101</v>
      </c>
      <c r="AN146" s="17">
        <v>723.89759940654631</v>
      </c>
      <c r="AO146" s="17">
        <v>14.657999287696271</v>
      </c>
      <c r="AP146" s="17">
        <v>0.36925272746374577</v>
      </c>
      <c r="AW146" s="59"/>
      <c r="AX146" s="1">
        <v>101</v>
      </c>
      <c r="AY146" s="7">
        <f t="shared" si="50"/>
        <v>82</v>
      </c>
      <c r="AZ146" s="52">
        <f t="shared" si="51"/>
        <v>0.6787941787941788</v>
      </c>
      <c r="BA146" s="52">
        <f t="shared" si="52"/>
        <v>0.46432956872668901</v>
      </c>
      <c r="BB146" s="43"/>
      <c r="BC146" s="1">
        <v>101</v>
      </c>
      <c r="BD146" s="48">
        <f t="shared" si="53"/>
        <v>14.657999287696271</v>
      </c>
      <c r="BE146" s="48">
        <f t="shared" si="64"/>
        <v>-3.4737631391794821</v>
      </c>
      <c r="BF146" s="48">
        <f t="shared" si="64"/>
        <v>-56.923788581864642</v>
      </c>
      <c r="BG146" s="48">
        <f t="shared" si="64"/>
        <v>9.3512696862019311</v>
      </c>
      <c r="BH146" s="48">
        <f t="shared" si="64"/>
        <v>-40.278579797405655</v>
      </c>
      <c r="BI146" s="48">
        <f t="shared" si="64"/>
        <v>15.86288537914038</v>
      </c>
      <c r="BJ146" s="48">
        <f t="shared" si="62"/>
        <v>49.752939913706655</v>
      </c>
      <c r="BK146" s="48">
        <f t="shared" si="62"/>
        <v>14.612135217415357</v>
      </c>
      <c r="BL146" s="48">
        <f t="shared" si="62"/>
        <v>59.10897783089024</v>
      </c>
      <c r="BM146" s="48">
        <f t="shared" si="62"/>
        <v>5.8872434793380535</v>
      </c>
      <c r="BN146" s="48">
        <f t="shared" si="62"/>
        <v>1.2296753299623333</v>
      </c>
      <c r="BO146" s="48">
        <f t="shared" si="62"/>
        <v>14.170789047109565</v>
      </c>
      <c r="BP146" s="48">
        <f t="shared" si="62"/>
        <v>-15.587028529014901</v>
      </c>
      <c r="BQ146" s="1">
        <v>101</v>
      </c>
      <c r="BR146" s="9">
        <f t="shared" si="45"/>
        <v>214.85694311809954</v>
      </c>
      <c r="BS146" s="9">
        <f t="shared" si="45"/>
        <v>-50.918417619720266</v>
      </c>
      <c r="BT146" s="9">
        <f t="shared" si="45"/>
        <v>-834.38885248593806</v>
      </c>
      <c r="BU146" s="9">
        <f t="shared" si="45"/>
        <v>137.07090439939967</v>
      </c>
      <c r="BV146" s="9">
        <f t="shared" si="45"/>
        <v>-590.40339397978528</v>
      </c>
      <c r="BW146" s="9">
        <f t="shared" si="45"/>
        <v>232.51816258824223</v>
      </c>
      <c r="BX146" s="9">
        <f t="shared" si="45"/>
        <v>729.27855781589687</v>
      </c>
      <c r="BY146" s="9">
        <f t="shared" si="45"/>
        <v>214.18466760859107</v>
      </c>
      <c r="BZ146" s="9">
        <f t="shared" si="45"/>
        <v>866.41935494163158</v>
      </c>
      <c r="CA146" s="9">
        <f t="shared" si="45"/>
        <v>86.295210726628298</v>
      </c>
      <c r="CB146" s="9">
        <f t="shared" si="45"/>
        <v>18.024580110682923</v>
      </c>
      <c r="CC146" s="9">
        <f t="shared" si="45"/>
        <v>207.71541575862136</v>
      </c>
      <c r="CD146" s="9">
        <f t="shared" si="82"/>
        <v>-228.47465307560171</v>
      </c>
    </row>
    <row r="147" spans="1:82">
      <c r="A147" s="2">
        <v>45108</v>
      </c>
      <c r="B147" s="88">
        <f>B135</f>
        <v>14.1</v>
      </c>
      <c r="C147" s="88">
        <f t="shared" ref="C147:D147" si="97">C135</f>
        <v>198.81</v>
      </c>
      <c r="D147" s="88">
        <f t="shared" si="97"/>
        <v>240.05</v>
      </c>
      <c r="E147" s="88"/>
      <c r="F147" s="88"/>
      <c r="G147" s="88"/>
      <c r="H147" s="88"/>
      <c r="I147" s="88"/>
      <c r="J147" s="88"/>
      <c r="K147" s="90"/>
      <c r="L147" s="90"/>
      <c r="M147" s="91"/>
      <c r="N147" s="90"/>
      <c r="O147" s="90"/>
      <c r="P147" s="88"/>
      <c r="Q147" s="88"/>
      <c r="R147" s="90"/>
      <c r="U147" s="38"/>
      <c r="V147" s="38"/>
      <c r="W147" s="38"/>
      <c r="X147" s="38"/>
      <c r="Y147" s="38"/>
      <c r="Z147" s="38"/>
      <c r="AA147" s="38"/>
      <c r="AB147" s="38"/>
      <c r="AC147" s="38"/>
      <c r="AD147" s="38"/>
      <c r="AE147" s="38"/>
      <c r="AF147" s="38"/>
      <c r="AG147" s="38"/>
      <c r="AH147" s="38"/>
      <c r="AI147" s="38"/>
      <c r="AJ147" s="38"/>
      <c r="AK147" s="38"/>
      <c r="AM147" s="17">
        <v>102</v>
      </c>
      <c r="AN147" s="17">
        <v>852.22651522144338</v>
      </c>
      <c r="AO147" s="17">
        <v>21.085805863976248</v>
      </c>
      <c r="AP147" s="17">
        <v>0.53117694804227011</v>
      </c>
      <c r="AW147" s="59"/>
      <c r="AX147" s="1">
        <v>102</v>
      </c>
      <c r="AY147" s="7">
        <f t="shared" si="50"/>
        <v>91</v>
      </c>
      <c r="AZ147" s="52">
        <f t="shared" si="51"/>
        <v>0.75363825363825365</v>
      </c>
      <c r="BA147" s="52">
        <f t="shared" si="52"/>
        <v>0.68598353263417977</v>
      </c>
      <c r="BB147" s="43"/>
      <c r="BC147" s="1">
        <v>102</v>
      </c>
      <c r="BD147" s="48">
        <f t="shared" si="53"/>
        <v>21.085805863976248</v>
      </c>
      <c r="BE147" s="48">
        <f t="shared" si="64"/>
        <v>14.657999287696271</v>
      </c>
      <c r="BF147" s="48">
        <f t="shared" si="64"/>
        <v>-3.4737631391794821</v>
      </c>
      <c r="BG147" s="48">
        <f t="shared" si="64"/>
        <v>-56.923788581864642</v>
      </c>
      <c r="BH147" s="48">
        <f t="shared" si="64"/>
        <v>9.3512696862019311</v>
      </c>
      <c r="BI147" s="48">
        <f t="shared" si="64"/>
        <v>-40.278579797405655</v>
      </c>
      <c r="BJ147" s="48">
        <f t="shared" si="62"/>
        <v>15.86288537914038</v>
      </c>
      <c r="BK147" s="48">
        <f t="shared" si="62"/>
        <v>49.752939913706655</v>
      </c>
      <c r="BL147" s="48">
        <f t="shared" si="62"/>
        <v>14.612135217415357</v>
      </c>
      <c r="BM147" s="48">
        <f t="shared" si="62"/>
        <v>59.10897783089024</v>
      </c>
      <c r="BN147" s="48">
        <f t="shared" si="62"/>
        <v>5.8872434793380535</v>
      </c>
      <c r="BO147" s="48">
        <f t="shared" si="62"/>
        <v>1.2296753299623333</v>
      </c>
      <c r="BP147" s="48">
        <f t="shared" si="62"/>
        <v>14.170789047109565</v>
      </c>
      <c r="BQ147" s="1">
        <v>102</v>
      </c>
      <c r="BR147" s="9">
        <f t="shared" si="45"/>
        <v>444.61120893328808</v>
      </c>
      <c r="BS147" s="9">
        <f t="shared" si="45"/>
        <v>309.07572733465975</v>
      </c>
      <c r="BT147" s="9">
        <f t="shared" si="45"/>
        <v>-73.24709517017817</v>
      </c>
      <c r="BU147" s="9">
        <f t="shared" si="45"/>
        <v>-1200.2839550792196</v>
      </c>
      <c r="BV147" s="9">
        <f t="shared" si="45"/>
        <v>197.17905718493495</v>
      </c>
      <c r="BW147" s="9">
        <f t="shared" si="45"/>
        <v>-849.30631408476813</v>
      </c>
      <c r="BX147" s="9">
        <f t="shared" si="45"/>
        <v>334.48172154705514</v>
      </c>
      <c r="BY147" s="9">
        <f t="shared" si="45"/>
        <v>1049.080832182482</v>
      </c>
      <c r="BZ147" s="9">
        <f t="shared" si="45"/>
        <v>308.10864645258465</v>
      </c>
      <c r="CA147" s="9">
        <f t="shared" si="45"/>
        <v>1246.3604313602141</v>
      </c>
      <c r="CB147" s="9">
        <f t="shared" si="45"/>
        <v>124.13727307927778</v>
      </c>
      <c r="CC147" s="9">
        <f t="shared" si="45"/>
        <v>25.928695283302993</v>
      </c>
      <c r="CD147" s="9">
        <f t="shared" si="82"/>
        <v>298.8025067867074</v>
      </c>
    </row>
    <row r="148" spans="1:82">
      <c r="A148" s="2">
        <v>45139</v>
      </c>
      <c r="B148" s="8">
        <f t="shared" ref="B148:D148" si="98">B136</f>
        <v>19.350000000000001</v>
      </c>
      <c r="C148" s="8">
        <f t="shared" si="98"/>
        <v>374.42250000000007</v>
      </c>
      <c r="D148" s="8">
        <f t="shared" si="98"/>
        <v>204.95</v>
      </c>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I148" s="38"/>
      <c r="AJ148" s="38"/>
      <c r="AK148" s="38"/>
      <c r="AM148" s="17">
        <v>103</v>
      </c>
      <c r="AN148" s="17">
        <v>1021.4248130511523</v>
      </c>
      <c r="AO148" s="17">
        <v>104.9644788487999</v>
      </c>
      <c r="AP148" s="17">
        <v>2.6441821520801492</v>
      </c>
      <c r="AW148" s="59"/>
      <c r="AX148" s="1">
        <v>103</v>
      </c>
      <c r="AY148" s="7">
        <f t="shared" si="50"/>
        <v>119</v>
      </c>
      <c r="AZ148" s="52">
        <f t="shared" si="51"/>
        <v>0.98648648648648651</v>
      </c>
      <c r="BA148" s="52">
        <f t="shared" si="52"/>
        <v>2.2111272410853289</v>
      </c>
      <c r="BB148" s="43"/>
      <c r="BC148" s="1">
        <v>103</v>
      </c>
      <c r="BD148" s="48">
        <f t="shared" si="53"/>
        <v>104.9644788487999</v>
      </c>
      <c r="BE148" s="48">
        <f t="shared" si="64"/>
        <v>21.085805863976248</v>
      </c>
      <c r="BF148" s="48">
        <f t="shared" si="64"/>
        <v>14.657999287696271</v>
      </c>
      <c r="BG148" s="48">
        <f t="shared" si="64"/>
        <v>-3.4737631391794821</v>
      </c>
      <c r="BH148" s="48">
        <f t="shared" si="64"/>
        <v>-56.923788581864642</v>
      </c>
      <c r="BI148" s="48">
        <f t="shared" si="64"/>
        <v>9.3512696862019311</v>
      </c>
      <c r="BJ148" s="48">
        <f t="shared" si="62"/>
        <v>-40.278579797405655</v>
      </c>
      <c r="BK148" s="48">
        <f t="shared" si="62"/>
        <v>15.86288537914038</v>
      </c>
      <c r="BL148" s="48">
        <f t="shared" si="62"/>
        <v>49.752939913706655</v>
      </c>
      <c r="BM148" s="48">
        <f t="shared" si="62"/>
        <v>14.612135217415357</v>
      </c>
      <c r="BN148" s="48">
        <f t="shared" si="62"/>
        <v>59.10897783089024</v>
      </c>
      <c r="BO148" s="48">
        <f t="shared" si="62"/>
        <v>5.8872434793380535</v>
      </c>
      <c r="BP148" s="48">
        <f t="shared" si="62"/>
        <v>1.2296753299623333</v>
      </c>
      <c r="BQ148" s="1">
        <v>103</v>
      </c>
      <c r="BR148" s="9">
        <f t="shared" si="45"/>
        <v>11017.541820000126</v>
      </c>
      <c r="BS148" s="9">
        <f t="shared" si="45"/>
        <v>2213.2606236192146</v>
      </c>
      <c r="BT148" s="9">
        <f t="shared" si="45"/>
        <v>1538.5692561990993</v>
      </c>
      <c r="BU148" s="9">
        <f t="shared" si="45"/>
        <v>-364.62173754816229</v>
      </c>
      <c r="BV148" s="9">
        <f t="shared" si="45"/>
        <v>-5974.9758025946958</v>
      </c>
      <c r="BW148" s="9">
        <f t="shared" si="45"/>
        <v>981.55114918674735</v>
      </c>
      <c r="BX148" s="9">
        <f t="shared" si="45"/>
        <v>-4227.820137204495</v>
      </c>
      <c r="BY148" s="9">
        <f t="shared" si="45"/>
        <v>1665.0394968596975</v>
      </c>
      <c r="BZ148" s="9">
        <f t="shared" si="45"/>
        <v>5222.2914092378487</v>
      </c>
      <c r="CA148" s="9">
        <f t="shared" si="45"/>
        <v>1533.7551579641786</v>
      </c>
      <c r="CB148" s="9">
        <f t="shared" si="45"/>
        <v>6204.343053304633</v>
      </c>
      <c r="CC148" s="9">
        <f t="shared" si="45"/>
        <v>617.95144366469583</v>
      </c>
      <c r="CD148" s="9">
        <f t="shared" si="82"/>
        <v>129.07223016270476</v>
      </c>
    </row>
    <row r="149" spans="1:82">
      <c r="A149" s="2">
        <v>45170</v>
      </c>
      <c r="B149" s="8">
        <f t="shared" ref="B149:D149" si="99">B137</f>
        <v>152.32499999999999</v>
      </c>
      <c r="C149" s="8">
        <f t="shared" si="99"/>
        <v>23202.905624999996</v>
      </c>
      <c r="D149" s="8">
        <f t="shared" si="99"/>
        <v>43.875</v>
      </c>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I149" s="38"/>
      <c r="AJ149" s="38"/>
      <c r="AK149" s="38"/>
      <c r="AM149" s="17">
        <v>104</v>
      </c>
      <c r="AN149" s="17">
        <v>916.18471951701213</v>
      </c>
      <c r="AO149" s="17">
        <v>34.588619364839019</v>
      </c>
      <c r="AP149" s="17">
        <v>0.87132914860984745</v>
      </c>
      <c r="AW149" s="59"/>
      <c r="AX149" s="1">
        <v>104</v>
      </c>
      <c r="AY149" s="7">
        <f t="shared" si="50"/>
        <v>100</v>
      </c>
      <c r="AZ149" s="52">
        <f t="shared" si="51"/>
        <v>0.8284823284823285</v>
      </c>
      <c r="BA149" s="52">
        <f t="shared" si="52"/>
        <v>0.94818488013239854</v>
      </c>
      <c r="BB149" s="43"/>
      <c r="BC149" s="1">
        <v>104</v>
      </c>
      <c r="BD149" s="48">
        <f t="shared" si="53"/>
        <v>34.588619364839019</v>
      </c>
      <c r="BE149" s="48">
        <f t="shared" si="64"/>
        <v>104.9644788487999</v>
      </c>
      <c r="BF149" s="48">
        <f t="shared" si="64"/>
        <v>21.085805863976248</v>
      </c>
      <c r="BG149" s="48">
        <f t="shared" si="64"/>
        <v>14.657999287696271</v>
      </c>
      <c r="BH149" s="48">
        <f t="shared" si="64"/>
        <v>-3.4737631391794821</v>
      </c>
      <c r="BI149" s="48">
        <f t="shared" si="64"/>
        <v>-56.923788581864642</v>
      </c>
      <c r="BJ149" s="48">
        <f t="shared" si="62"/>
        <v>9.3512696862019311</v>
      </c>
      <c r="BK149" s="48">
        <f t="shared" si="62"/>
        <v>-40.278579797405655</v>
      </c>
      <c r="BL149" s="48">
        <f t="shared" si="62"/>
        <v>15.86288537914038</v>
      </c>
      <c r="BM149" s="48">
        <f t="shared" si="62"/>
        <v>49.752939913706655</v>
      </c>
      <c r="BN149" s="48">
        <f t="shared" si="62"/>
        <v>14.612135217415357</v>
      </c>
      <c r="BO149" s="48">
        <f t="shared" si="62"/>
        <v>59.10897783089024</v>
      </c>
      <c r="BP149" s="48">
        <f t="shared" si="62"/>
        <v>5.8872434793380535</v>
      </c>
      <c r="BQ149" s="1">
        <v>104</v>
      </c>
      <c r="BR149" s="9">
        <f t="shared" si="45"/>
        <v>1196.3725895657055</v>
      </c>
      <c r="BS149" s="9">
        <f t="shared" si="45"/>
        <v>3630.5764057298129</v>
      </c>
      <c r="BT149" s="9">
        <f t="shared" si="45"/>
        <v>729.32891302995574</v>
      </c>
      <c r="BU149" s="9">
        <f t="shared" si="45"/>
        <v>506.99995801219967</v>
      </c>
      <c r="BV149" s="9">
        <f t="shared" si="45"/>
        <v>-120.15267098469258</v>
      </c>
      <c r="BW149" s="9">
        <f t="shared" si="45"/>
        <v>-1968.9152560626819</v>
      </c>
      <c r="BX149" s="9">
        <f t="shared" si="45"/>
        <v>323.44750775398899</v>
      </c>
      <c r="BY149" s="9">
        <f t="shared" si="45"/>
        <v>-1393.180465168758</v>
      </c>
      <c r="BZ149" s="9">
        <f t="shared" si="45"/>
        <v>548.67530440714836</v>
      </c>
      <c r="CA149" s="9">
        <f t="shared" si="45"/>
        <v>1720.8855009568924</v>
      </c>
      <c r="CB149" s="9">
        <f t="shared" si="45"/>
        <v>505.41358314273094</v>
      </c>
      <c r="CC149" s="9">
        <f t="shared" si="45"/>
        <v>2044.497935237355</v>
      </c>
      <c r="CD149" s="9">
        <f t="shared" si="82"/>
        <v>203.63162381494774</v>
      </c>
    </row>
    <row r="150" spans="1:82">
      <c r="A150" s="2">
        <v>45200</v>
      </c>
      <c r="B150" s="8">
        <f t="shared" ref="B150:D150" si="100">B138</f>
        <v>510.4</v>
      </c>
      <c r="C150" s="8">
        <f t="shared" si="100"/>
        <v>260508.15999999997</v>
      </c>
      <c r="D150" s="8">
        <f t="shared" si="100"/>
        <v>0.65</v>
      </c>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I150" s="38"/>
      <c r="AJ150" s="38"/>
      <c r="AK150" s="38"/>
      <c r="AM150" s="17">
        <v>105</v>
      </c>
      <c r="AN150" s="17">
        <v>695.07346167471019</v>
      </c>
      <c r="AO150" s="17">
        <v>-3.2675954521130279</v>
      </c>
      <c r="AP150" s="17">
        <v>-8.2314680827801967E-2</v>
      </c>
      <c r="AW150" s="59"/>
      <c r="AX150" s="1">
        <v>105</v>
      </c>
      <c r="AY150" s="7">
        <f t="shared" si="50"/>
        <v>58</v>
      </c>
      <c r="AZ150" s="52">
        <f t="shared" si="51"/>
        <v>0.47920997920997921</v>
      </c>
      <c r="BA150" s="52">
        <f t="shared" si="52"/>
        <v>-5.213646396562386E-2</v>
      </c>
      <c r="BB150" s="43"/>
      <c r="BC150" s="1">
        <v>105</v>
      </c>
      <c r="BD150" s="48">
        <f t="shared" si="53"/>
        <v>-3.2675954521130279</v>
      </c>
      <c r="BE150" s="48">
        <f t="shared" si="64"/>
        <v>34.588619364839019</v>
      </c>
      <c r="BF150" s="48">
        <f t="shared" si="64"/>
        <v>104.9644788487999</v>
      </c>
      <c r="BG150" s="48">
        <f t="shared" si="64"/>
        <v>21.085805863976248</v>
      </c>
      <c r="BH150" s="48">
        <f t="shared" si="64"/>
        <v>14.657999287696271</v>
      </c>
      <c r="BI150" s="48">
        <f t="shared" si="64"/>
        <v>-3.4737631391794821</v>
      </c>
      <c r="BJ150" s="48">
        <f t="shared" si="62"/>
        <v>-56.923788581864642</v>
      </c>
      <c r="BK150" s="48">
        <f t="shared" si="62"/>
        <v>9.3512696862019311</v>
      </c>
      <c r="BL150" s="48">
        <f t="shared" si="62"/>
        <v>-40.278579797405655</v>
      </c>
      <c r="BM150" s="48">
        <f t="shared" si="62"/>
        <v>15.86288537914038</v>
      </c>
      <c r="BN150" s="48">
        <f t="shared" si="62"/>
        <v>49.752939913706655</v>
      </c>
      <c r="BO150" s="48">
        <f t="shared" si="62"/>
        <v>14.612135217415357</v>
      </c>
      <c r="BP150" s="48">
        <f t="shared" si="62"/>
        <v>59.10897783089024</v>
      </c>
      <c r="BQ150" s="1">
        <v>105</v>
      </c>
      <c r="BR150" s="9">
        <f t="shared" si="45"/>
        <v>10.677180038670826</v>
      </c>
      <c r="BS150" s="9">
        <f t="shared" si="45"/>
        <v>-113.02161533142178</v>
      </c>
      <c r="BT150" s="9">
        <f t="shared" si="45"/>
        <v>-342.98145371976949</v>
      </c>
      <c r="BU150" s="9">
        <f t="shared" si="45"/>
        <v>-68.899883345269956</v>
      </c>
      <c r="BV150" s="9">
        <f t="shared" si="45"/>
        <v>-47.896411809554223</v>
      </c>
      <c r="BW150" s="9">
        <f t="shared" si="45"/>
        <v>11.350852635301868</v>
      </c>
      <c r="BX150" s="9">
        <f t="shared" si="45"/>
        <v>186.00391268715438</v>
      </c>
      <c r="BY150" s="9">
        <f t="shared" si="45"/>
        <v>-30.55616629811686</v>
      </c>
      <c r="BZ150" s="9">
        <f t="shared" si="45"/>
        <v>131.6141041635816</v>
      </c>
      <c r="CA150" s="9">
        <f t="shared" si="45"/>
        <v>-51.833492122271437</v>
      </c>
      <c r="CB150" s="9">
        <f t="shared" si="45"/>
        <v>-162.57248019128832</v>
      </c>
      <c r="CC150" s="9">
        <f t="shared" si="45"/>
        <v>-47.746546582088911</v>
      </c>
      <c r="CD150" s="9">
        <f t="shared" si="82"/>
        <v>-193.14422713927598</v>
      </c>
    </row>
    <row r="151" spans="1:82">
      <c r="A151" s="2">
        <v>45231</v>
      </c>
      <c r="B151" s="8">
        <f t="shared" ref="B151:D151" si="101">B139</f>
        <v>874.97500000000002</v>
      </c>
      <c r="C151" s="8">
        <f t="shared" si="101"/>
        <v>765581.25062499999</v>
      </c>
      <c r="D151" s="8">
        <f t="shared" si="101"/>
        <v>0</v>
      </c>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I151" s="38"/>
      <c r="AJ151" s="38"/>
      <c r="AK151" s="38"/>
      <c r="AM151" s="17">
        <v>106</v>
      </c>
      <c r="AN151" s="17">
        <v>752.23240504004139</v>
      </c>
      <c r="AO151" s="17">
        <v>-6.8328254827292767E-2</v>
      </c>
      <c r="AP151" s="17">
        <v>-1.7212713660720235E-3</v>
      </c>
      <c r="AW151" s="59"/>
      <c r="AX151" s="1">
        <v>106</v>
      </c>
      <c r="AY151" s="7">
        <f t="shared" si="50"/>
        <v>61</v>
      </c>
      <c r="AZ151" s="52">
        <f t="shared" si="51"/>
        <v>0.50415800415800416</v>
      </c>
      <c r="BA151" s="52">
        <f t="shared" si="52"/>
        <v>1.0422759496273899E-2</v>
      </c>
      <c r="BB151" s="43"/>
      <c r="BC151" s="1">
        <v>106</v>
      </c>
      <c r="BD151" s="48">
        <f t="shared" si="53"/>
        <v>-6.8328254827292767E-2</v>
      </c>
      <c r="BE151" s="48">
        <f t="shared" si="64"/>
        <v>-3.2675954521130279</v>
      </c>
      <c r="BF151" s="48">
        <f t="shared" si="64"/>
        <v>34.588619364839019</v>
      </c>
      <c r="BG151" s="48">
        <f t="shared" si="64"/>
        <v>104.9644788487999</v>
      </c>
      <c r="BH151" s="48">
        <f t="shared" si="64"/>
        <v>21.085805863976248</v>
      </c>
      <c r="BI151" s="48">
        <f t="shared" si="64"/>
        <v>14.657999287696271</v>
      </c>
      <c r="BJ151" s="48">
        <f t="shared" si="62"/>
        <v>-3.4737631391794821</v>
      </c>
      <c r="BK151" s="48">
        <f t="shared" si="62"/>
        <v>-56.923788581864642</v>
      </c>
      <c r="BL151" s="48">
        <f t="shared" si="62"/>
        <v>9.3512696862019311</v>
      </c>
      <c r="BM151" s="48">
        <f t="shared" si="62"/>
        <v>-40.278579797405655</v>
      </c>
      <c r="BN151" s="48">
        <f t="shared" si="62"/>
        <v>15.86288537914038</v>
      </c>
      <c r="BO151" s="48">
        <f t="shared" si="62"/>
        <v>49.752939913706655</v>
      </c>
      <c r="BP151" s="48">
        <f t="shared" si="62"/>
        <v>14.612135217415357</v>
      </c>
      <c r="BQ151" s="1">
        <v>106</v>
      </c>
      <c r="BR151" s="9">
        <f t="shared" si="45"/>
        <v>4.6687504077661144E-3</v>
      </c>
      <c r="BS151" s="9">
        <f t="shared" si="45"/>
        <v>0.22326909472503498</v>
      </c>
      <c r="BT151" s="9">
        <f t="shared" si="45"/>
        <v>-2.3633799980906773</v>
      </c>
      <c r="BU151" s="9">
        <f t="shared" si="45"/>
        <v>-7.1720396586121726</v>
      </c>
      <c r="BV151" s="9">
        <f t="shared" si="45"/>
        <v>-1.4407563163160777</v>
      </c>
      <c r="BW151" s="9">
        <f t="shared" si="45"/>
        <v>-1.0015555105904057</v>
      </c>
      <c r="BX151" s="9">
        <f t="shared" ref="BX151:CC165" si="102">($BD151-$BR$173)*(BJ151-$BR$173)</f>
        <v>0.23735617298409939</v>
      </c>
      <c r="BY151" s="9">
        <f t="shared" si="102"/>
        <v>3.8895031319660345</v>
      </c>
      <c r="BZ151" s="9">
        <f t="shared" si="102"/>
        <v>-0.6389559380790828</v>
      </c>
      <c r="CA151" s="9">
        <f t="shared" si="102"/>
        <v>2.7521650644852693</v>
      </c>
      <c r="CB151" s="9">
        <f t="shared" si="102"/>
        <v>-1.0838832744846592</v>
      </c>
      <c r="CC151" s="9">
        <f t="shared" si="102"/>
        <v>-3.3995315568389715</v>
      </c>
      <c r="CD151" s="9">
        <f t="shared" si="82"/>
        <v>-0.99842169870882691</v>
      </c>
    </row>
    <row r="152" spans="1:82">
      <c r="A152" s="2">
        <v>45261</v>
      </c>
      <c r="B152" s="8">
        <f t="shared" ref="B152:D152" si="103">B140</f>
        <v>1138.7249999999999</v>
      </c>
      <c r="C152" s="8">
        <f t="shared" si="103"/>
        <v>1296694.6256249999</v>
      </c>
      <c r="D152" s="8">
        <f t="shared" si="103"/>
        <v>0</v>
      </c>
      <c r="E152" s="8"/>
      <c r="F152" s="8"/>
      <c r="G152" s="8"/>
      <c r="H152" s="8"/>
      <c r="I152" s="8"/>
      <c r="J152" s="8"/>
      <c r="K152" s="9"/>
      <c r="L152" s="9"/>
      <c r="M152" s="78"/>
      <c r="N152" s="9"/>
      <c r="O152" s="9"/>
      <c r="P152" s="8"/>
      <c r="Q152" s="8"/>
      <c r="R152" s="9"/>
      <c r="U152" s="38"/>
      <c r="V152" s="38"/>
      <c r="W152" s="38"/>
      <c r="X152" s="38"/>
      <c r="Y152" s="38"/>
      <c r="Z152" s="38"/>
      <c r="AA152" s="38"/>
      <c r="AB152" s="38"/>
      <c r="AC152" s="38"/>
      <c r="AD152" s="38"/>
      <c r="AE152" s="38"/>
      <c r="AF152" s="38"/>
      <c r="AG152" s="38"/>
      <c r="AH152" s="38"/>
      <c r="AI152" s="38"/>
      <c r="AJ152" s="38"/>
      <c r="AK152" s="38"/>
      <c r="AM152" s="17">
        <v>107</v>
      </c>
      <c r="AN152" s="17">
        <v>937.66077441575078</v>
      </c>
      <c r="AO152" s="17">
        <v>2.104972458446241</v>
      </c>
      <c r="AP152" s="17">
        <v>5.3026801697948517E-2</v>
      </c>
      <c r="AW152" s="59"/>
      <c r="AX152" s="1">
        <v>107</v>
      </c>
      <c r="AY152" s="7">
        <f t="shared" si="50"/>
        <v>65</v>
      </c>
      <c r="AZ152" s="52">
        <f t="shared" si="51"/>
        <v>0.53742203742203742</v>
      </c>
      <c r="BA152" s="52">
        <f t="shared" si="52"/>
        <v>9.3941125106491899E-2</v>
      </c>
      <c r="BB152" s="43"/>
      <c r="BC152" s="1">
        <v>107</v>
      </c>
      <c r="BD152" s="48">
        <f t="shared" si="53"/>
        <v>2.104972458446241</v>
      </c>
      <c r="BE152" s="48">
        <f t="shared" si="64"/>
        <v>-6.8328254827292767E-2</v>
      </c>
      <c r="BF152" s="48">
        <f t="shared" si="64"/>
        <v>-3.2675954521130279</v>
      </c>
      <c r="BG152" s="48">
        <f t="shared" si="64"/>
        <v>34.588619364839019</v>
      </c>
      <c r="BH152" s="48">
        <f t="shared" si="64"/>
        <v>104.9644788487999</v>
      </c>
      <c r="BI152" s="48">
        <f t="shared" si="64"/>
        <v>21.085805863976248</v>
      </c>
      <c r="BJ152" s="48">
        <f t="shared" si="62"/>
        <v>14.657999287696271</v>
      </c>
      <c r="BK152" s="48">
        <f t="shared" si="62"/>
        <v>-3.4737631391794821</v>
      </c>
      <c r="BL152" s="48">
        <f t="shared" si="62"/>
        <v>-56.923788581864642</v>
      </c>
      <c r="BM152" s="48">
        <f t="shared" si="62"/>
        <v>9.3512696862019311</v>
      </c>
      <c r="BN152" s="48">
        <f t="shared" si="62"/>
        <v>-40.278579797405655</v>
      </c>
      <c r="BO152" s="48">
        <f t="shared" si="62"/>
        <v>15.86288537914038</v>
      </c>
      <c r="BP152" s="48">
        <f t="shared" si="62"/>
        <v>49.752939913706655</v>
      </c>
      <c r="BQ152" s="1">
        <v>107</v>
      </c>
      <c r="BR152" s="9">
        <f t="shared" ref="BR152:BW165" si="104">($BD152-$BR$173)*(BD152-$BR$173)</f>
        <v>4.4309090508165143</v>
      </c>
      <c r="BS152" s="9">
        <f t="shared" si="104"/>
        <v>-0.14382909454548537</v>
      </c>
      <c r="BT152" s="9">
        <f t="shared" si="104"/>
        <v>-6.8781984320419243</v>
      </c>
      <c r="BU152" s="9">
        <f t="shared" si="104"/>
        <v>72.808091138660373</v>
      </c>
      <c r="BV152" s="9">
        <f t="shared" si="104"/>
        <v>220.94733709186906</v>
      </c>
      <c r="BW152" s="9">
        <f t="shared" si="104"/>
        <v>44.385040607810403</v>
      </c>
      <c r="BX152" s="9">
        <f t="shared" si="102"/>
        <v>30.854684796522491</v>
      </c>
      <c r="BY152" s="9">
        <f t="shared" si="102"/>
        <v>-7.3121757351383394</v>
      </c>
      <c r="BZ152" s="9">
        <f t="shared" si="102"/>
        <v>-119.82300719523259</v>
      </c>
      <c r="CA152" s="9">
        <f t="shared" si="102"/>
        <v>19.684165140956392</v>
      </c>
      <c r="CB152" s="9">
        <f t="shared" si="102"/>
        <v>-84.785301138861755</v>
      </c>
      <c r="CC152" s="9">
        <f t="shared" si="102"/>
        <v>33.390936834577083</v>
      </c>
      <c r="CD152" s="9">
        <f t="shared" si="82"/>
        <v>104.72856824507463</v>
      </c>
    </row>
    <row r="153" spans="1:82">
      <c r="K153" s="10"/>
      <c r="L153" s="10"/>
      <c r="M153" s="10"/>
      <c r="N153" s="10"/>
      <c r="U153" s="38"/>
      <c r="V153" s="38"/>
      <c r="W153" s="38"/>
      <c r="X153" s="38"/>
      <c r="Y153" s="38"/>
      <c r="Z153" s="38"/>
      <c r="AA153" s="38"/>
      <c r="AB153" s="38"/>
      <c r="AC153" s="38"/>
      <c r="AD153" s="38"/>
      <c r="AE153" s="38"/>
      <c r="AF153" s="38"/>
      <c r="AG153" s="38"/>
      <c r="AH153" s="38"/>
      <c r="AI153" s="38"/>
      <c r="AJ153" s="38"/>
      <c r="AK153" s="38"/>
      <c r="AM153" s="17">
        <v>108</v>
      </c>
      <c r="AN153" s="17">
        <v>1286.0873826573822</v>
      </c>
      <c r="AO153" s="17">
        <v>-46.366623158246966</v>
      </c>
      <c r="AP153" s="17">
        <v>-1.1680313068944894</v>
      </c>
      <c r="AW153" s="59"/>
      <c r="AX153" s="1">
        <v>108</v>
      </c>
      <c r="AY153" s="7">
        <f t="shared" si="50"/>
        <v>13</v>
      </c>
      <c r="AZ153" s="52">
        <f t="shared" si="51"/>
        <v>0.104989604989605</v>
      </c>
      <c r="BA153" s="52">
        <f t="shared" si="52"/>
        <v>-1.2536226075646817</v>
      </c>
      <c r="BB153" s="43"/>
      <c r="BC153" s="1">
        <v>108</v>
      </c>
      <c r="BD153" s="48">
        <f t="shared" si="53"/>
        <v>-46.366623158246966</v>
      </c>
      <c r="BE153" s="48">
        <f t="shared" si="64"/>
        <v>2.104972458446241</v>
      </c>
      <c r="BF153" s="48">
        <f t="shared" si="64"/>
        <v>-6.8328254827292767E-2</v>
      </c>
      <c r="BG153" s="48">
        <f t="shared" si="64"/>
        <v>-3.2675954521130279</v>
      </c>
      <c r="BH153" s="48">
        <f t="shared" si="64"/>
        <v>34.588619364839019</v>
      </c>
      <c r="BI153" s="48">
        <f t="shared" si="64"/>
        <v>104.9644788487999</v>
      </c>
      <c r="BJ153" s="48">
        <f t="shared" si="62"/>
        <v>21.085805863976248</v>
      </c>
      <c r="BK153" s="48">
        <f t="shared" si="62"/>
        <v>14.657999287696271</v>
      </c>
      <c r="BL153" s="48">
        <f t="shared" si="62"/>
        <v>-3.4737631391794821</v>
      </c>
      <c r="BM153" s="48">
        <f t="shared" si="62"/>
        <v>-56.923788581864642</v>
      </c>
      <c r="BN153" s="48">
        <f t="shared" si="62"/>
        <v>9.3512696862019311</v>
      </c>
      <c r="BO153" s="48">
        <f t="shared" si="62"/>
        <v>-40.278579797405655</v>
      </c>
      <c r="BP153" s="48">
        <f t="shared" si="62"/>
        <v>15.86288537914038</v>
      </c>
      <c r="BQ153" s="1">
        <v>108</v>
      </c>
      <c r="BR153" s="9">
        <f t="shared" si="104"/>
        <v>2149.8637430988992</v>
      </c>
      <c r="BS153" s="9">
        <f t="shared" si="104"/>
        <v>-97.6004647392582</v>
      </c>
      <c r="BT153" s="9">
        <f t="shared" si="104"/>
        <v>3.1681504426454516</v>
      </c>
      <c r="BU153" s="9">
        <f t="shared" si="104"/>
        <v>151.50736696173459</v>
      </c>
      <c r="BV153" s="9">
        <f t="shared" si="104"/>
        <v>-1603.7574796535323</v>
      </c>
      <c r="BW153" s="9">
        <f t="shared" si="104"/>
        <v>-4866.8484357840989</v>
      </c>
      <c r="BX153" s="9">
        <f t="shared" si="102"/>
        <v>-977.67761448293652</v>
      </c>
      <c r="BY153" s="9">
        <f t="shared" si="102"/>
        <v>-679.64192922646021</v>
      </c>
      <c r="BZ153" s="9">
        <f t="shared" si="102"/>
        <v>161.0666664153523</v>
      </c>
      <c r="CA153" s="9">
        <f t="shared" si="102"/>
        <v>2639.3638539150561</v>
      </c>
      <c r="CB153" s="9">
        <f t="shared" si="102"/>
        <v>-433.58679759125715</v>
      </c>
      <c r="CC153" s="9">
        <f t="shared" si="102"/>
        <v>1867.5817308157016</v>
      </c>
      <c r="CD153" s="9">
        <f t="shared" si="82"/>
        <v>-735.50842857706243</v>
      </c>
    </row>
    <row r="154" spans="1:82">
      <c r="A154" s="112" t="s">
        <v>221</v>
      </c>
      <c r="B154" s="113">
        <f>SUM(B135:B146)</f>
        <v>6469.2642499999993</v>
      </c>
      <c r="C154" s="113"/>
      <c r="D154" s="113">
        <f>SUM(D135:D146)</f>
        <v>572.84999999999991</v>
      </c>
      <c r="E154" s="113">
        <f>SUM(E135:E146)</f>
        <v>6335</v>
      </c>
      <c r="F154" s="113"/>
      <c r="G154" s="113">
        <f>SUM(G135:G146)</f>
        <v>892</v>
      </c>
      <c r="L154" s="10"/>
      <c r="U154" s="38"/>
      <c r="V154" s="38"/>
      <c r="W154" s="38"/>
      <c r="X154" s="38"/>
      <c r="Y154" s="38"/>
      <c r="Z154" s="38"/>
      <c r="AA154" s="38"/>
      <c r="AB154" s="38"/>
      <c r="AC154" s="38"/>
      <c r="AD154" s="38"/>
      <c r="AE154" s="38"/>
      <c r="AF154" s="38"/>
      <c r="AG154" s="38"/>
      <c r="AH154" s="38"/>
      <c r="AI154" s="38"/>
      <c r="AJ154" s="38"/>
      <c r="AK154" s="38"/>
      <c r="AM154" s="17">
        <v>109</v>
      </c>
      <c r="AN154" s="17">
        <v>1315.6756187847654</v>
      </c>
      <c r="AO154" s="17">
        <v>94.194968847904875</v>
      </c>
      <c r="AP154" s="17">
        <v>2.3728851719652337</v>
      </c>
      <c r="AW154" s="59"/>
      <c r="AX154" s="1">
        <v>109</v>
      </c>
      <c r="AY154" s="7">
        <f t="shared" si="50"/>
        <v>118</v>
      </c>
      <c r="AZ154" s="52">
        <f t="shared" si="51"/>
        <v>0.9781704781704782</v>
      </c>
      <c r="BA154" s="52">
        <f t="shared" si="52"/>
        <v>2.017349592767447</v>
      </c>
      <c r="BB154" s="43"/>
      <c r="BC154" s="1">
        <v>109</v>
      </c>
      <c r="BD154" s="48">
        <f t="shared" si="53"/>
        <v>94.194968847904875</v>
      </c>
      <c r="BE154" s="48">
        <f t="shared" si="64"/>
        <v>-46.366623158246966</v>
      </c>
      <c r="BF154" s="48">
        <f t="shared" si="64"/>
        <v>2.104972458446241</v>
      </c>
      <c r="BG154" s="48">
        <f t="shared" si="64"/>
        <v>-6.8328254827292767E-2</v>
      </c>
      <c r="BH154" s="48">
        <f t="shared" si="64"/>
        <v>-3.2675954521130279</v>
      </c>
      <c r="BI154" s="48">
        <f t="shared" si="64"/>
        <v>34.588619364839019</v>
      </c>
      <c r="BJ154" s="48">
        <f t="shared" si="62"/>
        <v>104.9644788487999</v>
      </c>
      <c r="BK154" s="48">
        <f t="shared" si="62"/>
        <v>21.085805863976248</v>
      </c>
      <c r="BL154" s="48">
        <f t="shared" si="62"/>
        <v>14.657999287696271</v>
      </c>
      <c r="BM154" s="48">
        <f t="shared" si="62"/>
        <v>-3.4737631391794821</v>
      </c>
      <c r="BN154" s="48">
        <f t="shared" si="62"/>
        <v>-56.923788581864642</v>
      </c>
      <c r="BO154" s="48">
        <f t="shared" si="62"/>
        <v>9.3512696862019311</v>
      </c>
      <c r="BP154" s="48">
        <f t="shared" si="62"/>
        <v>-40.278579797405655</v>
      </c>
      <c r="BQ154" s="1">
        <v>109</v>
      </c>
      <c r="BR154" s="9">
        <f t="shared" si="104"/>
        <v>8872.6921562577372</v>
      </c>
      <c r="BS154" s="9">
        <f t="shared" si="104"/>
        <v>-4367.5026239736253</v>
      </c>
      <c r="BT154" s="9">
        <f t="shared" si="104"/>
        <v>198.27781514902546</v>
      </c>
      <c r="BU154" s="9">
        <f t="shared" si="104"/>
        <v>-6.4361778349041536</v>
      </c>
      <c r="BV154" s="9">
        <f t="shared" si="104"/>
        <v>-307.79105181935734</v>
      </c>
      <c r="BW154" s="9">
        <f t="shared" si="104"/>
        <v>3258.0739235630294</v>
      </c>
      <c r="BX154" s="9">
        <f t="shared" si="102"/>
        <v>9887.1258152992432</v>
      </c>
      <c r="BY154" s="9">
        <f t="shared" si="102"/>
        <v>1986.1768264901932</v>
      </c>
      <c r="BZ154" s="9">
        <f t="shared" si="102"/>
        <v>1380.7097862771441</v>
      </c>
      <c r="CA154" s="9">
        <f t="shared" si="102"/>
        <v>-327.21101068002656</v>
      </c>
      <c r="CB154" s="9">
        <f t="shared" si="102"/>
        <v>-5361.9344921734692</v>
      </c>
      <c r="CC154" s="9">
        <f t="shared" si="102"/>
        <v>880.84255678013096</v>
      </c>
      <c r="CD154" s="9">
        <f t="shared" si="82"/>
        <v>-3794.0395692544848</v>
      </c>
    </row>
    <row r="155" spans="1:82">
      <c r="E155" s="59">
        <f>E154-B154</f>
        <v>-134.26424999999927</v>
      </c>
      <c r="G155" s="59">
        <f>G154-D154</f>
        <v>319.15000000000009</v>
      </c>
      <c r="K155" s="10"/>
      <c r="L155" s="10"/>
      <c r="M155" s="10"/>
      <c r="N155" s="10"/>
      <c r="U155" s="38"/>
      <c r="V155" s="38"/>
      <c r="W155" s="38"/>
      <c r="X155" s="38"/>
      <c r="Y155" s="38"/>
      <c r="Z155" s="38"/>
      <c r="AA155" s="38"/>
      <c r="AB155" s="38"/>
      <c r="AC155" s="38"/>
      <c r="AD155" s="38"/>
      <c r="AE155" s="38"/>
      <c r="AF155" s="38"/>
      <c r="AG155" s="38"/>
      <c r="AH155" s="38"/>
      <c r="AI155" s="38"/>
      <c r="AJ155" s="38"/>
      <c r="AK155" s="38"/>
      <c r="AM155" s="17">
        <v>110</v>
      </c>
      <c r="AN155" s="17">
        <v>1104.7326671190187</v>
      </c>
      <c r="AO155" s="17">
        <v>39.922422124559716</v>
      </c>
      <c r="AP155" s="17">
        <v>1.0056940901086311</v>
      </c>
      <c r="AW155" s="59"/>
      <c r="AX155" s="1">
        <v>110</v>
      </c>
      <c r="AY155" s="7">
        <f t="shared" si="50"/>
        <v>104</v>
      </c>
      <c r="AZ155" s="52">
        <f t="shared" si="51"/>
        <v>0.86174636174636177</v>
      </c>
      <c r="BA155" s="52">
        <f t="shared" si="52"/>
        <v>1.0881989764386006</v>
      </c>
      <c r="BB155" s="43"/>
      <c r="BC155" s="1">
        <v>110</v>
      </c>
      <c r="BD155" s="48">
        <f t="shared" si="53"/>
        <v>39.922422124559716</v>
      </c>
      <c r="BE155" s="48">
        <f t="shared" si="64"/>
        <v>94.194968847904875</v>
      </c>
      <c r="BF155" s="48">
        <f t="shared" si="64"/>
        <v>-46.366623158246966</v>
      </c>
      <c r="BG155" s="48">
        <f t="shared" si="64"/>
        <v>2.104972458446241</v>
      </c>
      <c r="BH155" s="48">
        <f t="shared" si="64"/>
        <v>-6.8328254827292767E-2</v>
      </c>
      <c r="BI155" s="48">
        <f t="shared" si="64"/>
        <v>-3.2675954521130279</v>
      </c>
      <c r="BJ155" s="48">
        <f t="shared" si="62"/>
        <v>34.588619364839019</v>
      </c>
      <c r="BK155" s="48">
        <f t="shared" si="62"/>
        <v>104.9644788487999</v>
      </c>
      <c r="BL155" s="48">
        <f t="shared" si="62"/>
        <v>21.085805863976248</v>
      </c>
      <c r="BM155" s="48">
        <f t="shared" si="62"/>
        <v>14.657999287696271</v>
      </c>
      <c r="BN155" s="48">
        <f t="shared" si="62"/>
        <v>-3.4737631391794821</v>
      </c>
      <c r="BO155" s="48">
        <f t="shared" si="62"/>
        <v>-56.923788581864642</v>
      </c>
      <c r="BP155" s="48">
        <f t="shared" si="62"/>
        <v>9.3512696862019311</v>
      </c>
      <c r="BQ155" s="1">
        <v>110</v>
      </c>
      <c r="BR155" s="9">
        <f t="shared" si="104"/>
        <v>1593.7997882915222</v>
      </c>
      <c r="BS155" s="9">
        <f t="shared" si="104"/>
        <v>3760.4913083557885</v>
      </c>
      <c r="BT155" s="9">
        <f t="shared" si="104"/>
        <v>-1851.0679022139207</v>
      </c>
      <c r="BU155" s="9">
        <f t="shared" si="104"/>
        <v>84.035599046656117</v>
      </c>
      <c r="BV155" s="9">
        <f t="shared" si="104"/>
        <v>-2.7278294322562751</v>
      </c>
      <c r="BW155" s="9">
        <f t="shared" si="104"/>
        <v>-130.45032497155393</v>
      </c>
      <c r="BX155" s="9">
        <f t="shared" si="102"/>
        <v>1380.8614629888118</v>
      </c>
      <c r="BY155" s="9">
        <f t="shared" si="102"/>
        <v>4190.4362326861856</v>
      </c>
      <c r="BZ155" s="9">
        <f t="shared" si="102"/>
        <v>841.79644253816627</v>
      </c>
      <c r="CA155" s="9">
        <f t="shared" si="102"/>
        <v>585.18283506489718</v>
      </c>
      <c r="CB155" s="9">
        <f t="shared" si="102"/>
        <v>-138.681038403065</v>
      </c>
      <c r="CC155" s="9">
        <f t="shared" si="102"/>
        <v>-2272.53551669439</v>
      </c>
      <c r="CD155" s="9">
        <f t="shared" si="82"/>
        <v>373.32533581314442</v>
      </c>
    </row>
    <row r="156" spans="1:82" ht="45">
      <c r="A156" s="57"/>
      <c r="B156" s="32" t="s">
        <v>86</v>
      </c>
      <c r="C156" s="32" t="s">
        <v>87</v>
      </c>
      <c r="D156" s="32" t="s">
        <v>88</v>
      </c>
      <c r="E156" s="32" t="s">
        <v>89</v>
      </c>
      <c r="F156" s="32" t="s">
        <v>90</v>
      </c>
      <c r="I156" s="59">
        <f>SUM(I157:I168)</f>
        <v>-134.26424999999989</v>
      </c>
      <c r="J156" s="59">
        <f>SUM(J157:J168)</f>
        <v>319.14999999999998</v>
      </c>
      <c r="K156" s="23"/>
      <c r="L156" s="23"/>
      <c r="M156" s="23"/>
      <c r="N156" s="23"/>
      <c r="O156" s="27"/>
      <c r="P156" s="27"/>
      <c r="Q156" s="10"/>
      <c r="R156" s="10"/>
      <c r="U156" s="38"/>
      <c r="V156" s="38"/>
      <c r="W156" s="38"/>
      <c r="X156" s="38"/>
      <c r="Y156" s="38"/>
      <c r="Z156" s="38"/>
      <c r="AA156" s="38"/>
      <c r="AB156" s="38"/>
      <c r="AC156" s="38"/>
      <c r="AD156" s="38"/>
      <c r="AE156" s="38"/>
      <c r="AF156" s="38"/>
      <c r="AG156" s="38"/>
      <c r="AH156" s="38"/>
      <c r="AI156" s="38"/>
      <c r="AJ156" s="38"/>
      <c r="AK156" s="38"/>
      <c r="AM156" s="17">
        <v>111</v>
      </c>
      <c r="AN156" s="17">
        <v>954.84598956987224</v>
      </c>
      <c r="AO156" s="17">
        <v>-38.830937759713834</v>
      </c>
      <c r="AP156" s="17">
        <v>-0.97819827906423584</v>
      </c>
      <c r="AW156" s="59"/>
      <c r="AX156" s="1">
        <v>111</v>
      </c>
      <c r="AY156" s="7">
        <f t="shared" si="50"/>
        <v>20</v>
      </c>
      <c r="AZ156" s="52">
        <f t="shared" si="51"/>
        <v>0.16320166320166321</v>
      </c>
      <c r="BA156" s="52">
        <f t="shared" si="52"/>
        <v>-0.98138417626213981</v>
      </c>
      <c r="BB156" s="43"/>
      <c r="BC156" s="1">
        <v>111</v>
      </c>
      <c r="BD156" s="48">
        <f t="shared" si="53"/>
        <v>-38.830937759713834</v>
      </c>
      <c r="BE156" s="48">
        <f t="shared" si="64"/>
        <v>39.922422124559716</v>
      </c>
      <c r="BF156" s="48">
        <f t="shared" si="64"/>
        <v>94.194968847904875</v>
      </c>
      <c r="BG156" s="48">
        <f t="shared" si="64"/>
        <v>-46.366623158246966</v>
      </c>
      <c r="BH156" s="48">
        <f t="shared" si="64"/>
        <v>2.104972458446241</v>
      </c>
      <c r="BI156" s="48">
        <f t="shared" si="64"/>
        <v>-6.8328254827292767E-2</v>
      </c>
      <c r="BJ156" s="48">
        <f t="shared" si="62"/>
        <v>-3.2675954521130279</v>
      </c>
      <c r="BK156" s="48">
        <f t="shared" si="62"/>
        <v>34.588619364839019</v>
      </c>
      <c r="BL156" s="48">
        <f t="shared" si="62"/>
        <v>104.9644788487999</v>
      </c>
      <c r="BM156" s="48">
        <f t="shared" si="62"/>
        <v>21.085805863976248</v>
      </c>
      <c r="BN156" s="48">
        <f t="shared" si="62"/>
        <v>14.657999287696271</v>
      </c>
      <c r="BO156" s="48">
        <f t="shared" si="62"/>
        <v>-3.4737631391794821</v>
      </c>
      <c r="BP156" s="48">
        <f t="shared" si="62"/>
        <v>-56.923788581864642</v>
      </c>
      <c r="BQ156" s="1">
        <v>111</v>
      </c>
      <c r="BR156" s="9">
        <f t="shared" si="104"/>
        <v>1507.8417272987822</v>
      </c>
      <c r="BS156" s="9">
        <f t="shared" si="104"/>
        <v>-1550.2250887358011</v>
      </c>
      <c r="BT156" s="9">
        <f t="shared" si="104"/>
        <v>-3657.6789726111865</v>
      </c>
      <c r="BU156" s="9">
        <f t="shared" si="104"/>
        <v>1800.4594579860079</v>
      </c>
      <c r="BV156" s="9">
        <f t="shared" si="104"/>
        <v>-81.738054519831707</v>
      </c>
      <c r="BW156" s="9">
        <f t="shared" si="104"/>
        <v>2.6532502104349209</v>
      </c>
      <c r="BX156" s="9">
        <f t="shared" si="102"/>
        <v>126.88379562493193</v>
      </c>
      <c r="BY156" s="9">
        <f t="shared" si="102"/>
        <v>-1343.1085257504958</v>
      </c>
      <c r="BZ156" s="9">
        <f t="shared" si="102"/>
        <v>-4075.8691451585587</v>
      </c>
      <c r="CA156" s="9">
        <f t="shared" si="102"/>
        <v>-818.7816151174676</v>
      </c>
      <c r="CB156" s="9">
        <f t="shared" si="102"/>
        <v>-569.18385802245962</v>
      </c>
      <c r="CC156" s="9">
        <f t="shared" si="102"/>
        <v>134.88948024947362</v>
      </c>
      <c r="CD156" s="9">
        <f t="shared" si="82"/>
        <v>2210.4040914695106</v>
      </c>
    </row>
    <row r="157" spans="1:82">
      <c r="A157" s="58">
        <v>2012</v>
      </c>
      <c r="B157" s="29">
        <f>AVERAGE(K19:K30)</f>
        <v>203541.58333333334</v>
      </c>
      <c r="C157" s="9">
        <f>SUM(N9:N20)</f>
        <v>2342120256</v>
      </c>
      <c r="D157" s="9">
        <f>SUM(R9:R20)</f>
        <v>2368890053.8544202</v>
      </c>
      <c r="E157" s="9">
        <f t="shared" ref="E157:E166" si="105">C157/B157</f>
        <v>11506.839131561568</v>
      </c>
      <c r="F157" s="9">
        <f t="shared" ref="F157:F165" si="106">D157/B157</f>
        <v>11638.359174866824</v>
      </c>
      <c r="H157" s="114">
        <f>A135</f>
        <v>44743</v>
      </c>
      <c r="I157" s="59">
        <f>E135-B135</f>
        <v>-8.1</v>
      </c>
      <c r="J157" s="59">
        <f>G135-D135</f>
        <v>47.449999999999989</v>
      </c>
      <c r="O157" s="27"/>
      <c r="P157" s="27"/>
      <c r="Q157" s="10"/>
      <c r="U157" s="38"/>
      <c r="V157" s="38"/>
      <c r="W157" s="38"/>
      <c r="X157" s="38"/>
      <c r="Y157" s="38"/>
      <c r="Z157" s="38"/>
      <c r="AA157" s="38"/>
      <c r="AB157" s="38"/>
      <c r="AC157" s="38"/>
      <c r="AD157" s="38"/>
      <c r="AE157" s="38"/>
      <c r="AF157" s="38"/>
      <c r="AG157" s="38"/>
      <c r="AH157" s="38"/>
      <c r="AI157" s="38"/>
      <c r="AJ157" s="38"/>
      <c r="AK157" s="38"/>
      <c r="AM157" s="17">
        <v>112</v>
      </c>
      <c r="AN157" s="17">
        <v>884.04926764949835</v>
      </c>
      <c r="AO157" s="17">
        <v>5.0737324963473611</v>
      </c>
      <c r="AP157" s="17">
        <v>0.12781345707052152</v>
      </c>
      <c r="AW157" s="59"/>
      <c r="AX157" s="1">
        <v>112</v>
      </c>
      <c r="AY157" s="7">
        <f t="shared" si="50"/>
        <v>69</v>
      </c>
      <c r="AZ157" s="52">
        <f t="shared" si="51"/>
        <v>0.57068607068607069</v>
      </c>
      <c r="BA157" s="52">
        <f t="shared" si="52"/>
        <v>0.17812111651651327</v>
      </c>
      <c r="BB157" s="43"/>
      <c r="BC157" s="1">
        <v>112</v>
      </c>
      <c r="BD157" s="48">
        <f t="shared" si="53"/>
        <v>5.0737324963473611</v>
      </c>
      <c r="BE157" s="48">
        <f t="shared" si="64"/>
        <v>-38.830937759713834</v>
      </c>
      <c r="BF157" s="48">
        <f t="shared" si="64"/>
        <v>39.922422124559716</v>
      </c>
      <c r="BG157" s="48">
        <f t="shared" si="64"/>
        <v>94.194968847904875</v>
      </c>
      <c r="BH157" s="48">
        <f t="shared" si="64"/>
        <v>-46.366623158246966</v>
      </c>
      <c r="BI157" s="48">
        <f t="shared" si="64"/>
        <v>2.104972458446241</v>
      </c>
      <c r="BJ157" s="48">
        <f t="shared" si="62"/>
        <v>-6.8328254827292767E-2</v>
      </c>
      <c r="BK157" s="48">
        <f t="shared" si="62"/>
        <v>-3.2675954521130279</v>
      </c>
      <c r="BL157" s="48">
        <f t="shared" si="62"/>
        <v>34.588619364839019</v>
      </c>
      <c r="BM157" s="48">
        <f t="shared" si="62"/>
        <v>104.9644788487999</v>
      </c>
      <c r="BN157" s="48">
        <f t="shared" si="62"/>
        <v>21.085805863976248</v>
      </c>
      <c r="BO157" s="48">
        <f t="shared" si="62"/>
        <v>14.657999287696271</v>
      </c>
      <c r="BP157" s="48">
        <f t="shared" si="62"/>
        <v>-3.4737631391794821</v>
      </c>
      <c r="BQ157" s="1">
        <v>112</v>
      </c>
      <c r="BR157" s="9">
        <f t="shared" si="104"/>
        <v>25.742761444489538</v>
      </c>
      <c r="BS157" s="9">
        <f t="shared" si="104"/>
        <v>-197.01779077509624</v>
      </c>
      <c r="BT157" s="9">
        <f t="shared" si="104"/>
        <v>202.55569046626803</v>
      </c>
      <c r="BU157" s="9">
        <f t="shared" si="104"/>
        <v>477.9200744360258</v>
      </c>
      <c r="BV157" s="9">
        <f t="shared" si="104"/>
        <v>-235.25184266388288</v>
      </c>
      <c r="BW157" s="9">
        <f t="shared" si="104"/>
        <v>10.680067166333698</v>
      </c>
      <c r="BX157" s="9">
        <f t="shared" si="102"/>
        <v>-0.34667928693676864</v>
      </c>
      <c r="BY157" s="9">
        <f t="shared" si="102"/>
        <v>-16.578905230303015</v>
      </c>
      <c r="BZ157" s="9">
        <f t="shared" si="102"/>
        <v>175.49340207516678</v>
      </c>
      <c r="CA157" s="9">
        <f t="shared" si="102"/>
        <v>532.56168729730302</v>
      </c>
      <c r="CB157" s="9">
        <f t="shared" si="102"/>
        <v>106.98373842372368</v>
      </c>
      <c r="CC157" s="9">
        <f t="shared" si="102"/>
        <v>74.370767317417773</v>
      </c>
      <c r="CD157" s="9">
        <f t="shared" si="82"/>
        <v>-17.624944923868824</v>
      </c>
    </row>
    <row r="158" spans="1:82">
      <c r="A158" s="58">
        <v>2013</v>
      </c>
      <c r="B158" s="29">
        <f>AVERAGE(K21:K32)</f>
        <v>203881.75</v>
      </c>
      <c r="C158" s="9">
        <f>SUM(N21:N32)</f>
        <v>2435469305</v>
      </c>
      <c r="D158" s="9">
        <f>SUM(R21:R32)</f>
        <v>2382387967.7881761</v>
      </c>
      <c r="E158" s="9">
        <f t="shared" si="105"/>
        <v>11945.499315166757</v>
      </c>
      <c r="F158" s="9">
        <f t="shared" si="106"/>
        <v>11685.14576605398</v>
      </c>
      <c r="H158" s="114">
        <f t="shared" ref="H158:H168" si="107">A136</f>
        <v>44774</v>
      </c>
      <c r="I158" s="59">
        <f t="shared" ref="I158:I168" si="108">E136-B136</f>
        <v>-16.350000000000001</v>
      </c>
      <c r="J158" s="59">
        <f t="shared" ref="J158:J168" si="109">G136-D136</f>
        <v>140.55000000000001</v>
      </c>
      <c r="U158" s="38"/>
      <c r="V158" s="38"/>
      <c r="W158" s="38"/>
      <c r="X158" s="38"/>
      <c r="Y158" s="38"/>
      <c r="Z158" s="38"/>
      <c r="AA158" s="38"/>
      <c r="AB158" s="38"/>
      <c r="AC158" s="38"/>
      <c r="AD158" s="38"/>
      <c r="AE158" s="38"/>
      <c r="AF158" s="38"/>
      <c r="AG158" s="38"/>
      <c r="AH158" s="38"/>
      <c r="AI158" s="38"/>
      <c r="AJ158" s="38"/>
      <c r="AK158" s="38"/>
      <c r="AM158" s="17">
        <v>113</v>
      </c>
      <c r="AN158" s="17">
        <v>783.90415624287368</v>
      </c>
      <c r="AO158" s="17">
        <v>-26.740828077452875</v>
      </c>
      <c r="AP158" s="17">
        <v>-0.67363379602063389</v>
      </c>
      <c r="AW158" s="59"/>
      <c r="AX158" s="1">
        <v>113</v>
      </c>
      <c r="AY158" s="7">
        <f t="shared" si="50"/>
        <v>31</v>
      </c>
      <c r="AZ158" s="52">
        <f t="shared" si="51"/>
        <v>0.25467775467775466</v>
      </c>
      <c r="BA158" s="52">
        <f t="shared" si="52"/>
        <v>-0.65984156097410673</v>
      </c>
      <c r="BB158" s="43"/>
      <c r="BC158" s="1">
        <v>113</v>
      </c>
      <c r="BD158" s="48">
        <f t="shared" si="53"/>
        <v>-26.740828077452875</v>
      </c>
      <c r="BE158" s="48">
        <f t="shared" si="64"/>
        <v>5.0737324963473611</v>
      </c>
      <c r="BF158" s="48">
        <f t="shared" si="64"/>
        <v>-38.830937759713834</v>
      </c>
      <c r="BG158" s="48">
        <f t="shared" si="64"/>
        <v>39.922422124559716</v>
      </c>
      <c r="BH158" s="48">
        <f t="shared" si="64"/>
        <v>94.194968847904875</v>
      </c>
      <c r="BI158" s="48">
        <f t="shared" si="64"/>
        <v>-46.366623158246966</v>
      </c>
      <c r="BJ158" s="48">
        <f t="shared" si="62"/>
        <v>2.104972458446241</v>
      </c>
      <c r="BK158" s="48">
        <f t="shared" si="62"/>
        <v>-6.8328254827292767E-2</v>
      </c>
      <c r="BL158" s="48">
        <f t="shared" si="62"/>
        <v>-3.2675954521130279</v>
      </c>
      <c r="BM158" s="48">
        <f t="shared" si="62"/>
        <v>34.588619364839019</v>
      </c>
      <c r="BN158" s="48">
        <f t="shared" si="62"/>
        <v>104.9644788487999</v>
      </c>
      <c r="BO158" s="48">
        <f t="shared" si="62"/>
        <v>21.085805863976248</v>
      </c>
      <c r="BP158" s="48">
        <f t="shared" si="62"/>
        <v>14.657999287696271</v>
      </c>
      <c r="BQ158" s="1">
        <v>113</v>
      </c>
      <c r="BR158" s="9">
        <f t="shared" si="104"/>
        <v>715.07188626790094</v>
      </c>
      <c r="BS158" s="9">
        <f t="shared" si="104"/>
        <v>-135.675808395807</v>
      </c>
      <c r="BT158" s="9">
        <f t="shared" si="104"/>
        <v>1038.3714307187915</v>
      </c>
      <c r="BU158" s="9">
        <f t="shared" si="104"/>
        <v>-1067.5586264683545</v>
      </c>
      <c r="BV158" s="9">
        <f t="shared" si="104"/>
        <v>-2518.8514677228645</v>
      </c>
      <c r="BW158" s="9">
        <f t="shared" si="104"/>
        <v>1239.8818984067393</v>
      </c>
      <c r="BX158" s="9">
        <f t="shared" si="102"/>
        <v>-56.288706619080166</v>
      </c>
      <c r="BY158" s="9">
        <f t="shared" si="102"/>
        <v>1.8271541151734703</v>
      </c>
      <c r="BZ158" s="9">
        <f t="shared" si="102"/>
        <v>87.378208211626358</v>
      </c>
      <c r="CA158" s="9">
        <f t="shared" si="102"/>
        <v>-924.92832387161889</v>
      </c>
      <c r="CB158" s="9">
        <f t="shared" si="102"/>
        <v>-2806.8370831352099</v>
      </c>
      <c r="CC158" s="9">
        <f t="shared" si="102"/>
        <v>-563.85190948313561</v>
      </c>
      <c r="CD158" s="9">
        <f t="shared" si="82"/>
        <v>-391.96703891171069</v>
      </c>
    </row>
    <row r="159" spans="1:82">
      <c r="A159" s="58">
        <v>2014</v>
      </c>
      <c r="B159" s="29">
        <f>AVERAGE(K33:K44)</f>
        <v>205620.41666666666</v>
      </c>
      <c r="C159" s="9">
        <f>SUM(N33:N44)</f>
        <v>2399907402</v>
      </c>
      <c r="D159" s="9">
        <f>SUM(R33:R44)</f>
        <v>2414365052.8003025</v>
      </c>
      <c r="E159" s="9">
        <f t="shared" si="105"/>
        <v>11671.542354135554</v>
      </c>
      <c r="F159" s="9">
        <f t="shared" si="106"/>
        <v>11741.854685151495</v>
      </c>
      <c r="H159" s="114">
        <f t="shared" si="107"/>
        <v>44805</v>
      </c>
      <c r="I159" s="59">
        <f t="shared" si="108"/>
        <v>-89.824999999999989</v>
      </c>
      <c r="J159" s="59">
        <f t="shared" si="109"/>
        <v>33.625</v>
      </c>
      <c r="U159" s="38"/>
      <c r="V159" s="38"/>
      <c r="W159" s="38"/>
      <c r="X159" s="38"/>
      <c r="Y159" s="38"/>
      <c r="Z159" s="38"/>
      <c r="AA159" s="38"/>
      <c r="AB159" s="38"/>
      <c r="AC159" s="38"/>
      <c r="AD159" s="38"/>
      <c r="AE159" s="38"/>
      <c r="AF159" s="38"/>
      <c r="AG159" s="38"/>
      <c r="AH159" s="38"/>
      <c r="AI159" s="38"/>
      <c r="AJ159" s="38"/>
      <c r="AK159" s="38"/>
      <c r="AM159" s="17">
        <v>114</v>
      </c>
      <c r="AN159" s="17">
        <v>669.27563084551775</v>
      </c>
      <c r="AO159" s="17">
        <v>-2.3364511964624626</v>
      </c>
      <c r="AP159" s="17">
        <v>-5.8858031027731711E-2</v>
      </c>
      <c r="AW159" s="59"/>
      <c r="AX159" s="1">
        <v>114</v>
      </c>
      <c r="AY159" s="7">
        <f t="shared" si="50"/>
        <v>59</v>
      </c>
      <c r="AZ159" s="52">
        <f t="shared" si="51"/>
        <v>0.48752598752598753</v>
      </c>
      <c r="BA159" s="52">
        <f t="shared" si="52"/>
        <v>-3.127280902613698E-2</v>
      </c>
      <c r="BB159" s="43"/>
      <c r="BC159" s="1">
        <v>114</v>
      </c>
      <c r="BD159" s="48">
        <f t="shared" si="53"/>
        <v>-2.3364511964624626</v>
      </c>
      <c r="BE159" s="48">
        <f t="shared" si="64"/>
        <v>-26.740828077452875</v>
      </c>
      <c r="BF159" s="48">
        <f t="shared" si="64"/>
        <v>5.0737324963473611</v>
      </c>
      <c r="BG159" s="48">
        <f t="shared" si="64"/>
        <v>-38.830937759713834</v>
      </c>
      <c r="BH159" s="48">
        <f t="shared" si="64"/>
        <v>39.922422124559716</v>
      </c>
      <c r="BI159" s="48">
        <f t="shared" si="64"/>
        <v>94.194968847904875</v>
      </c>
      <c r="BJ159" s="48">
        <f t="shared" si="62"/>
        <v>-46.366623158246966</v>
      </c>
      <c r="BK159" s="48">
        <f t="shared" si="62"/>
        <v>2.104972458446241</v>
      </c>
      <c r="BL159" s="48">
        <f t="shared" si="62"/>
        <v>-6.8328254827292767E-2</v>
      </c>
      <c r="BM159" s="48">
        <f t="shared" si="62"/>
        <v>-3.2675954521130279</v>
      </c>
      <c r="BN159" s="48">
        <f t="shared" si="62"/>
        <v>34.588619364839019</v>
      </c>
      <c r="BO159" s="48">
        <f t="shared" si="62"/>
        <v>104.9644788487999</v>
      </c>
      <c r="BP159" s="48">
        <f t="shared" si="62"/>
        <v>21.085805863976248</v>
      </c>
      <c r="BQ159" s="1">
        <v>114</v>
      </c>
      <c r="BR159" s="9">
        <f t="shared" si="104"/>
        <v>5.4590041934516469</v>
      </c>
      <c r="BS159" s="9">
        <f t="shared" si="104"/>
        <v>62.478639755966604</v>
      </c>
      <c r="BT159" s="9">
        <f t="shared" si="104"/>
        <v>-11.854528361621721</v>
      </c>
      <c r="BU159" s="9">
        <f t="shared" si="104"/>
        <v>90.726590988449615</v>
      </c>
      <c r="BV159" s="9">
        <f t="shared" si="104"/>
        <v>-93.276790938613274</v>
      </c>
      <c r="BW159" s="9">
        <f t="shared" si="104"/>
        <v>-220.08194766544693</v>
      </c>
      <c r="BX159" s="9">
        <f t="shared" si="102"/>
        <v>108.33335215401831</v>
      </c>
      <c r="BY159" s="9">
        <f t="shared" si="102"/>
        <v>-4.9181654190572131</v>
      </c>
      <c r="BZ159" s="9">
        <f t="shared" si="102"/>
        <v>0.1596456327438189</v>
      </c>
      <c r="CA159" s="9">
        <f t="shared" si="102"/>
        <v>7.6345773036457141</v>
      </c>
      <c r="CB159" s="9">
        <f t="shared" si="102"/>
        <v>-80.814621098968175</v>
      </c>
      <c r="CC159" s="9">
        <f t="shared" si="102"/>
        <v>-245.24438219235435</v>
      </c>
      <c r="CD159" s="9">
        <f t="shared" si="82"/>
        <v>-49.265956339265614</v>
      </c>
    </row>
    <row r="160" spans="1:82">
      <c r="A160" s="58">
        <v>2015</v>
      </c>
      <c r="B160" s="29">
        <f>AVERAGE(K45:K56)</f>
        <v>207333.41666666666</v>
      </c>
      <c r="C160" s="9">
        <f>SUM(N45:N56)</f>
        <v>2349600115.1666665</v>
      </c>
      <c r="D160" s="9">
        <f>SUM(R45:R56)</f>
        <v>2393568418.3049202</v>
      </c>
      <c r="E160" s="9">
        <f t="shared" si="105"/>
        <v>11332.471884858567</v>
      </c>
      <c r="F160" s="9">
        <f t="shared" si="106"/>
        <v>11544.537570386445</v>
      </c>
      <c r="H160" s="114">
        <f t="shared" si="107"/>
        <v>44835</v>
      </c>
      <c r="I160" s="59">
        <f>E138-B138</f>
        <v>-201.89999999999998</v>
      </c>
      <c r="J160" s="59">
        <f t="shared" si="109"/>
        <v>-0.15000000000000002</v>
      </c>
      <c r="U160" s="38"/>
      <c r="V160" s="38"/>
      <c r="W160" s="38"/>
      <c r="X160" s="38"/>
      <c r="Y160" s="38"/>
      <c r="Z160" s="38"/>
      <c r="AA160" s="38"/>
      <c r="AB160" s="38"/>
      <c r="AC160" s="38"/>
      <c r="AD160" s="38"/>
      <c r="AE160" s="38"/>
      <c r="AF160" s="38"/>
      <c r="AG160" s="38"/>
      <c r="AH160" s="38"/>
      <c r="AI160" s="38"/>
      <c r="AJ160" s="38"/>
      <c r="AK160" s="38"/>
      <c r="AM160" s="17">
        <v>115</v>
      </c>
      <c r="AN160" s="17">
        <v>931.00597230218193</v>
      </c>
      <c r="AO160" s="17">
        <v>-28.726236365909813</v>
      </c>
      <c r="AP160" s="17">
        <v>-0.72364863169177629</v>
      </c>
      <c r="AW160" s="59"/>
      <c r="AX160" s="1">
        <v>115</v>
      </c>
      <c r="AY160" s="7">
        <f t="shared" si="50"/>
        <v>28</v>
      </c>
      <c r="AZ160" s="52">
        <f t="shared" si="51"/>
        <v>0.22972972972972974</v>
      </c>
      <c r="BA160" s="52">
        <f t="shared" si="52"/>
        <v>-0.73973721941388981</v>
      </c>
      <c r="BB160" s="43"/>
      <c r="BC160" s="1">
        <v>115</v>
      </c>
      <c r="BD160" s="48">
        <f t="shared" si="53"/>
        <v>-28.726236365909813</v>
      </c>
      <c r="BE160" s="48">
        <f t="shared" si="64"/>
        <v>-2.3364511964624626</v>
      </c>
      <c r="BF160" s="48">
        <f t="shared" si="64"/>
        <v>-26.740828077452875</v>
      </c>
      <c r="BG160" s="48">
        <f t="shared" si="64"/>
        <v>5.0737324963473611</v>
      </c>
      <c r="BH160" s="48">
        <f t="shared" si="64"/>
        <v>-38.830937759713834</v>
      </c>
      <c r="BI160" s="48">
        <f t="shared" si="64"/>
        <v>39.922422124559716</v>
      </c>
      <c r="BJ160" s="48">
        <f t="shared" si="62"/>
        <v>94.194968847904875</v>
      </c>
      <c r="BK160" s="48">
        <f t="shared" si="62"/>
        <v>-46.366623158246966</v>
      </c>
      <c r="BL160" s="48">
        <f t="shared" si="62"/>
        <v>2.104972458446241</v>
      </c>
      <c r="BM160" s="48">
        <f t="shared" si="62"/>
        <v>-6.8328254827292767E-2</v>
      </c>
      <c r="BN160" s="48">
        <f t="shared" si="62"/>
        <v>-3.2675954521130279</v>
      </c>
      <c r="BO160" s="48">
        <f t="shared" si="62"/>
        <v>34.588619364839019</v>
      </c>
      <c r="BP160" s="48">
        <f t="shared" si="62"/>
        <v>104.9644788487999</v>
      </c>
      <c r="BQ160" s="1">
        <v>115</v>
      </c>
      <c r="BR160" s="9">
        <f t="shared" si="104"/>
        <v>825.19665575012903</v>
      </c>
      <c r="BS160" s="9">
        <f t="shared" si="104"/>
        <v>67.117449326998639</v>
      </c>
      <c r="BT160" s="9">
        <f t="shared" si="104"/>
        <v>768.1633479730782</v>
      </c>
      <c r="BU160" s="9">
        <f t="shared" si="104"/>
        <v>-145.74923894746803</v>
      </c>
      <c r="BV160" s="9">
        <f t="shared" si="104"/>
        <v>1115.4666963954833</v>
      </c>
      <c r="BW160" s="9">
        <f t="shared" si="104"/>
        <v>-1146.8209342497319</v>
      </c>
      <c r="BX160" s="9">
        <f t="shared" si="102"/>
        <v>-2705.8669396044379</v>
      </c>
      <c r="BY160" s="9">
        <f t="shared" si="102"/>
        <v>1331.9385763328826</v>
      </c>
      <c r="BZ160" s="9">
        <f t="shared" si="102"/>
        <v>-60.467936385052582</v>
      </c>
      <c r="CA160" s="9">
        <f t="shared" si="102"/>
        <v>1.9628135986437043</v>
      </c>
      <c r="CB160" s="9">
        <f t="shared" si="102"/>
        <v>93.865719305576079</v>
      </c>
      <c r="CC160" s="9">
        <f t="shared" si="102"/>
        <v>-993.60085544485207</v>
      </c>
      <c r="CD160" s="9">
        <f t="shared" si="82"/>
        <v>-3015.2344294351797</v>
      </c>
    </row>
    <row r="161" spans="1:82">
      <c r="A161" s="58">
        <v>2016</v>
      </c>
      <c r="B161" s="29">
        <f>AVERAGE(K57:K68)</f>
        <v>209862.08333333334</v>
      </c>
      <c r="C161" s="9">
        <f>SUM(N57:N68)</f>
        <v>2288128640.5999999</v>
      </c>
      <c r="D161" s="9">
        <f>SUM(R57:R68)</f>
        <v>2374358321.806344</v>
      </c>
      <c r="E161" s="9">
        <f t="shared" si="105"/>
        <v>10903.011178849601</v>
      </c>
      <c r="F161" s="9">
        <f t="shared" si="106"/>
        <v>11313.898557058754</v>
      </c>
      <c r="H161" s="114">
        <f t="shared" si="107"/>
        <v>44866</v>
      </c>
      <c r="I161" s="59">
        <f t="shared" si="108"/>
        <v>220.52499999999998</v>
      </c>
      <c r="J161" s="59">
        <f t="shared" si="109"/>
        <v>0</v>
      </c>
      <c r="U161" s="38"/>
      <c r="V161" s="38"/>
      <c r="W161" s="38"/>
      <c r="X161" s="38"/>
      <c r="Y161" s="38"/>
      <c r="Z161" s="38"/>
      <c r="AA161" s="38"/>
      <c r="AB161" s="38"/>
      <c r="AC161" s="38"/>
      <c r="AD161" s="38"/>
      <c r="AE161" s="38"/>
      <c r="AF161" s="38"/>
      <c r="AG161" s="38"/>
      <c r="AH161" s="38"/>
      <c r="AI161" s="38"/>
      <c r="AJ161" s="38"/>
      <c r="AK161" s="38"/>
      <c r="AM161" s="17">
        <v>116</v>
      </c>
      <c r="AN161" s="17">
        <v>1031.2971468544154</v>
      </c>
      <c r="AO161" s="17">
        <v>39.056371912158056</v>
      </c>
      <c r="AP161" s="17">
        <v>0.9838772379739541</v>
      </c>
      <c r="AW161" s="59"/>
      <c r="AX161" s="1">
        <v>116</v>
      </c>
      <c r="AY161" s="7">
        <f t="shared" si="50"/>
        <v>103</v>
      </c>
      <c r="AZ161" s="52">
        <f t="shared" si="51"/>
        <v>0.85343035343035345</v>
      </c>
      <c r="BA161" s="52">
        <f t="shared" si="52"/>
        <v>1.0512597817977336</v>
      </c>
      <c r="BB161" s="43"/>
      <c r="BC161" s="1">
        <v>116</v>
      </c>
      <c r="BD161" s="48">
        <f t="shared" si="53"/>
        <v>39.056371912158056</v>
      </c>
      <c r="BE161" s="48">
        <f t="shared" si="64"/>
        <v>-28.726236365909813</v>
      </c>
      <c r="BF161" s="48">
        <f t="shared" si="64"/>
        <v>-2.3364511964624626</v>
      </c>
      <c r="BG161" s="48">
        <f t="shared" si="64"/>
        <v>-26.740828077452875</v>
      </c>
      <c r="BH161" s="48">
        <f t="shared" si="64"/>
        <v>5.0737324963473611</v>
      </c>
      <c r="BI161" s="48">
        <f t="shared" si="64"/>
        <v>-38.830937759713834</v>
      </c>
      <c r="BJ161" s="48">
        <f t="shared" si="62"/>
        <v>39.922422124559716</v>
      </c>
      <c r="BK161" s="48">
        <f t="shared" si="62"/>
        <v>94.194968847904875</v>
      </c>
      <c r="BL161" s="48">
        <f t="shared" si="62"/>
        <v>-46.366623158246966</v>
      </c>
      <c r="BM161" s="48">
        <f t="shared" si="62"/>
        <v>2.104972458446241</v>
      </c>
      <c r="BN161" s="48">
        <f t="shared" si="62"/>
        <v>-6.8328254827292767E-2</v>
      </c>
      <c r="BO161" s="48">
        <f t="shared" si="62"/>
        <v>-3.2675954521130279</v>
      </c>
      <c r="BP161" s="48">
        <f t="shared" si="62"/>
        <v>34.588619364839019</v>
      </c>
      <c r="BQ161" s="1">
        <v>116</v>
      </c>
      <c r="BR161" s="9">
        <f t="shared" si="104"/>
        <v>1525.4001869407959</v>
      </c>
      <c r="BS161" s="9">
        <f t="shared" si="104"/>
        <v>-1121.9425711435351</v>
      </c>
      <c r="BT161" s="9">
        <f t="shared" si="104"/>
        <v>-91.253306883650694</v>
      </c>
      <c r="BU161" s="9">
        <f t="shared" si="104"/>
        <v>-1044.39972663208</v>
      </c>
      <c r="BV161" s="9">
        <f t="shared" si="104"/>
        <v>198.16158336013734</v>
      </c>
      <c r="BW161" s="9">
        <f t="shared" si="104"/>
        <v>-1516.5955468412451</v>
      </c>
      <c r="BX161" s="9">
        <f t="shared" si="102"/>
        <v>1559.2249661309586</v>
      </c>
      <c r="BY161" s="9">
        <f t="shared" si="102"/>
        <v>3678.913735577893</v>
      </c>
      <c r="BZ161" s="9">
        <f t="shared" si="102"/>
        <v>-1810.9120783793728</v>
      </c>
      <c r="CA161" s="9">
        <f t="shared" si="102"/>
        <v>82.212587201919249</v>
      </c>
      <c r="CB161" s="9">
        <f t="shared" si="102"/>
        <v>-2.6686537326499198</v>
      </c>
      <c r="CC161" s="9">
        <f t="shared" si="102"/>
        <v>-127.62042323620861</v>
      </c>
      <c r="CD161" s="9">
        <f t="shared" si="82"/>
        <v>1350.9059818412129</v>
      </c>
    </row>
    <row r="162" spans="1:82">
      <c r="A162" s="58">
        <v>2017</v>
      </c>
      <c r="B162" s="29">
        <f>AVERAGE(K69:K80)</f>
        <v>212492.91666666666</v>
      </c>
      <c r="C162" s="9">
        <f>SUM(N69:N80)</f>
        <v>2492257725.382</v>
      </c>
      <c r="D162" s="9">
        <f>SUM(R69:R80)</f>
        <v>2416374937.3687716</v>
      </c>
      <c r="E162" s="9">
        <f t="shared" si="105"/>
        <v>11728.662604276613</v>
      </c>
      <c r="F162" s="9">
        <f t="shared" si="106"/>
        <v>11371.555227693967</v>
      </c>
      <c r="H162" s="114">
        <f t="shared" si="107"/>
        <v>44896</v>
      </c>
      <c r="I162" s="59">
        <f t="shared" si="108"/>
        <v>147.27500000000009</v>
      </c>
      <c r="J162" s="59">
        <f t="shared" si="109"/>
        <v>0</v>
      </c>
      <c r="U162" s="38"/>
      <c r="V162" s="38"/>
      <c r="W162" s="38"/>
      <c r="X162" s="38"/>
      <c r="Y162" s="38"/>
      <c r="Z162" s="38"/>
      <c r="AA162" s="38"/>
      <c r="AB162" s="38"/>
      <c r="AC162" s="38"/>
      <c r="AD162" s="38"/>
      <c r="AE162" s="38"/>
      <c r="AF162" s="38"/>
      <c r="AG162" s="38"/>
      <c r="AH162" s="38"/>
      <c r="AI162" s="38"/>
      <c r="AJ162" s="38"/>
      <c r="AK162" s="38"/>
      <c r="AM162" s="17">
        <v>117</v>
      </c>
      <c r="AN162" s="17">
        <v>696.58205145118029</v>
      </c>
      <c r="AO162" s="17">
        <v>29.300073519676403</v>
      </c>
      <c r="AP162" s="17">
        <v>0.73810428351638824</v>
      </c>
      <c r="AW162" s="59"/>
      <c r="AX162" s="1">
        <v>117</v>
      </c>
      <c r="AY162" s="7">
        <f t="shared" si="50"/>
        <v>96</v>
      </c>
      <c r="AZ162" s="52">
        <f t="shared" si="51"/>
        <v>0.79521829521829523</v>
      </c>
      <c r="BA162" s="52">
        <f t="shared" si="52"/>
        <v>0.82466217903935268</v>
      </c>
      <c r="BB162" s="43"/>
      <c r="BC162" s="1">
        <v>117</v>
      </c>
      <c r="BD162" s="48">
        <f t="shared" si="53"/>
        <v>29.300073519676403</v>
      </c>
      <c r="BE162" s="48">
        <f t="shared" si="64"/>
        <v>39.056371912158056</v>
      </c>
      <c r="BF162" s="48">
        <f t="shared" si="64"/>
        <v>-28.726236365909813</v>
      </c>
      <c r="BG162" s="48">
        <f t="shared" si="64"/>
        <v>-2.3364511964624626</v>
      </c>
      <c r="BH162" s="48">
        <f t="shared" si="64"/>
        <v>-26.740828077452875</v>
      </c>
      <c r="BI162" s="48">
        <f t="shared" si="64"/>
        <v>5.0737324963473611</v>
      </c>
      <c r="BJ162" s="48">
        <f t="shared" si="62"/>
        <v>-38.830937759713834</v>
      </c>
      <c r="BK162" s="48">
        <f t="shared" si="62"/>
        <v>39.922422124559716</v>
      </c>
      <c r="BL162" s="48">
        <f t="shared" si="62"/>
        <v>94.194968847904875</v>
      </c>
      <c r="BM162" s="48">
        <f t="shared" si="62"/>
        <v>-46.366623158246966</v>
      </c>
      <c r="BN162" s="48">
        <f t="shared" si="62"/>
        <v>2.104972458446241</v>
      </c>
      <c r="BO162" s="48">
        <f t="shared" si="62"/>
        <v>-6.8328254827292767E-2</v>
      </c>
      <c r="BP162" s="48">
        <f t="shared" si="62"/>
        <v>-3.2675954521130279</v>
      </c>
      <c r="BQ162" s="1">
        <v>117</v>
      </c>
      <c r="BR162" s="9">
        <f t="shared" si="104"/>
        <v>858.49430825843251</v>
      </c>
      <c r="BS162" s="9">
        <f t="shared" si="104"/>
        <v>1144.3545684380442</v>
      </c>
      <c r="BT162" s="9">
        <f t="shared" si="104"/>
        <v>-841.68083746475952</v>
      </c>
      <c r="BU162" s="9">
        <f t="shared" si="104"/>
        <v>-68.45819183149051</v>
      </c>
      <c r="BV162" s="9">
        <f t="shared" si="104"/>
        <v>-783.50822864639667</v>
      </c>
      <c r="BW162" s="9">
        <f t="shared" si="104"/>
        <v>148.66073516214325</v>
      </c>
      <c r="BX162" s="9">
        <f t="shared" si="102"/>
        <v>-1137.749331197592</v>
      </c>
      <c r="BY162" s="9">
        <f t="shared" si="102"/>
        <v>1169.729903333144</v>
      </c>
      <c r="BZ162" s="9">
        <f t="shared" si="102"/>
        <v>2759.9195124272205</v>
      </c>
      <c r="CA162" s="9">
        <f t="shared" si="102"/>
        <v>-1358.5454673957636</v>
      </c>
      <c r="CB162" s="9">
        <f t="shared" si="102"/>
        <v>61.675847789363637</v>
      </c>
      <c r="CC162" s="9">
        <f t="shared" si="102"/>
        <v>-2.0020228899157084</v>
      </c>
      <c r="CD162" s="9">
        <f t="shared" si="82"/>
        <v>-95.740786979476283</v>
      </c>
    </row>
    <row r="163" spans="1:82">
      <c r="A163" s="58">
        <v>2018</v>
      </c>
      <c r="B163" s="29">
        <f>AVERAGE(K81:K92)</f>
        <v>215660.41666666666</v>
      </c>
      <c r="C163" s="9">
        <f>SUM(N81:N92)</f>
        <v>2345018873.16325</v>
      </c>
      <c r="D163" s="9">
        <f>SUM(R81:R92)</f>
        <v>2395500420.9833207</v>
      </c>
      <c r="E163" s="9">
        <f t="shared" si="105"/>
        <v>10873.663834137002</v>
      </c>
      <c r="F163" s="9">
        <f t="shared" si="106"/>
        <v>11107.742709622516</v>
      </c>
      <c r="H163" s="114">
        <f t="shared" si="107"/>
        <v>44927</v>
      </c>
      <c r="I163" s="59">
        <f t="shared" si="108"/>
        <v>-44.650000000000091</v>
      </c>
      <c r="J163" s="59">
        <f t="shared" si="109"/>
        <v>0</v>
      </c>
      <c r="U163" s="38"/>
      <c r="V163" s="38"/>
      <c r="W163" s="38"/>
      <c r="X163" s="38"/>
      <c r="Y163" s="38"/>
      <c r="Z163" s="38"/>
      <c r="AA163" s="38"/>
      <c r="AB163" s="38"/>
      <c r="AC163" s="38"/>
      <c r="AD163" s="38"/>
      <c r="AE163" s="38"/>
      <c r="AF163" s="38"/>
      <c r="AG163" s="38"/>
      <c r="AH163" s="38"/>
      <c r="AI163" s="38"/>
      <c r="AJ163" s="38"/>
      <c r="AK163" s="38"/>
      <c r="AM163" s="17">
        <v>118</v>
      </c>
      <c r="AN163" s="17">
        <v>655.35457464408285</v>
      </c>
      <c r="AO163" s="17">
        <v>36.461916198504468</v>
      </c>
      <c r="AP163" s="17">
        <v>0.91851976116232492</v>
      </c>
      <c r="AW163" s="59"/>
      <c r="AX163" s="1">
        <v>118</v>
      </c>
      <c r="AY163" s="7">
        <f t="shared" si="50"/>
        <v>102</v>
      </c>
      <c r="AZ163" s="52">
        <f t="shared" si="51"/>
        <v>0.84511434511434513</v>
      </c>
      <c r="BA163" s="52">
        <f t="shared" si="52"/>
        <v>1.0157020117051774</v>
      </c>
      <c r="BB163" s="43"/>
      <c r="BC163" s="1">
        <v>118</v>
      </c>
      <c r="BD163" s="48">
        <f t="shared" si="53"/>
        <v>36.461916198504468</v>
      </c>
      <c r="BE163" s="48">
        <f t="shared" si="64"/>
        <v>29.300073519676403</v>
      </c>
      <c r="BF163" s="48">
        <f t="shared" si="64"/>
        <v>39.056371912158056</v>
      </c>
      <c r="BG163" s="48">
        <f t="shared" si="64"/>
        <v>-28.726236365909813</v>
      </c>
      <c r="BH163" s="48">
        <f t="shared" si="64"/>
        <v>-2.3364511964624626</v>
      </c>
      <c r="BI163" s="48">
        <f t="shared" si="64"/>
        <v>-26.740828077452875</v>
      </c>
      <c r="BJ163" s="48">
        <f t="shared" si="62"/>
        <v>5.0737324963473611</v>
      </c>
      <c r="BK163" s="48">
        <f t="shared" si="62"/>
        <v>-38.830937759713834</v>
      </c>
      <c r="BL163" s="48">
        <f t="shared" si="62"/>
        <v>39.922422124559716</v>
      </c>
      <c r="BM163" s="48">
        <f t="shared" si="62"/>
        <v>94.194968847904875</v>
      </c>
      <c r="BN163" s="48">
        <f t="shared" si="62"/>
        <v>-46.366623158246966</v>
      </c>
      <c r="BO163" s="48">
        <f t="shared" si="62"/>
        <v>2.104972458446241</v>
      </c>
      <c r="BP163" s="48">
        <f t="shared" si="62"/>
        <v>-6.8328254827292767E-2</v>
      </c>
      <c r="BQ163" s="1">
        <v>118</v>
      </c>
      <c r="BR163" s="9">
        <f t="shared" si="104"/>
        <v>1329.4713328667506</v>
      </c>
      <c r="BS163" s="9">
        <f t="shared" si="104"/>
        <v>1068.33682528445</v>
      </c>
      <c r="BT163" s="9">
        <f t="shared" si="104"/>
        <v>1424.0701596787185</v>
      </c>
      <c r="BU163" s="9">
        <f t="shared" si="104"/>
        <v>-1047.4136230722365</v>
      </c>
      <c r="BV163" s="9">
        <f t="shared" si="104"/>
        <v>-85.191487727315462</v>
      </c>
      <c r="BW163" s="9">
        <f t="shared" si="104"/>
        <v>-975.02183243870377</v>
      </c>
      <c r="BX163" s="9">
        <f t="shared" si="102"/>
        <v>184.99800909543947</v>
      </c>
      <c r="BY163" s="9">
        <f t="shared" si="102"/>
        <v>-1415.8503985040284</v>
      </c>
      <c r="BZ163" s="9">
        <f t="shared" si="102"/>
        <v>1455.6480099470045</v>
      </c>
      <c r="CA163" s="9">
        <f t="shared" si="102"/>
        <v>3434.5290604530251</v>
      </c>
      <c r="CB163" s="9">
        <f t="shared" si="102"/>
        <v>-1690.6159280036359</v>
      </c>
      <c r="CC163" s="9">
        <f t="shared" si="102"/>
        <v>76.75132938002038</v>
      </c>
      <c r="CD163" s="9">
        <f t="shared" si="82"/>
        <v>-2.4913791015088416</v>
      </c>
    </row>
    <row r="164" spans="1:82">
      <c r="A164" s="58">
        <v>2019</v>
      </c>
      <c r="B164" s="29">
        <f>AVERAGE(K93:K104)</f>
        <v>218286.58333333334</v>
      </c>
      <c r="C164" s="9">
        <f>SUM(N93:N104)</f>
        <v>2431282850.3839998</v>
      </c>
      <c r="D164" s="9">
        <f>SUM(R93:R104)</f>
        <v>2411341145.8342576</v>
      </c>
      <c r="E164" s="9">
        <f t="shared" si="105"/>
        <v>11138.031542100425</v>
      </c>
      <c r="F164" s="9">
        <f t="shared" si="106"/>
        <v>11046.67592946852</v>
      </c>
      <c r="H164" s="114">
        <f t="shared" si="107"/>
        <v>44958</v>
      </c>
      <c r="I164" s="59">
        <f t="shared" si="108"/>
        <v>-1.7642499999999472</v>
      </c>
      <c r="J164" s="59">
        <f t="shared" si="109"/>
        <v>0</v>
      </c>
      <c r="U164" s="38"/>
      <c r="V164" s="38"/>
      <c r="W164" s="38"/>
      <c r="X164" s="38"/>
      <c r="Y164" s="38"/>
      <c r="Z164" s="38"/>
      <c r="AA164" s="38"/>
      <c r="AB164" s="38"/>
      <c r="AC164" s="38"/>
      <c r="AD164" s="38"/>
      <c r="AE164" s="38"/>
      <c r="AF164" s="38"/>
      <c r="AG164" s="38"/>
      <c r="AH164" s="38"/>
      <c r="AI164" s="38"/>
      <c r="AJ164" s="38"/>
      <c r="AK164" s="38"/>
      <c r="AM164" s="17">
        <v>119</v>
      </c>
      <c r="AN164" s="17">
        <v>1121.7771057274335</v>
      </c>
      <c r="AO164" s="17">
        <v>21.608746575535179</v>
      </c>
      <c r="AP164" s="17">
        <v>0.54435045694038076</v>
      </c>
      <c r="AW164" s="59"/>
      <c r="AX164" s="1">
        <v>119</v>
      </c>
      <c r="AY164" s="7">
        <f t="shared" si="50"/>
        <v>92</v>
      </c>
      <c r="AZ164" s="52">
        <f t="shared" si="51"/>
        <v>0.76195426195426197</v>
      </c>
      <c r="BA164" s="52">
        <f t="shared" si="52"/>
        <v>0.71260296566742809</v>
      </c>
      <c r="BB164" s="43"/>
      <c r="BC164" s="1">
        <v>119</v>
      </c>
      <c r="BD164" s="48">
        <f t="shared" si="53"/>
        <v>21.608746575535179</v>
      </c>
      <c r="BE164" s="48">
        <f t="shared" si="64"/>
        <v>36.461916198504468</v>
      </c>
      <c r="BF164" s="48">
        <f t="shared" si="64"/>
        <v>29.300073519676403</v>
      </c>
      <c r="BG164" s="48">
        <f t="shared" si="64"/>
        <v>39.056371912158056</v>
      </c>
      <c r="BH164" s="48">
        <f t="shared" si="64"/>
        <v>-28.726236365909813</v>
      </c>
      <c r="BI164" s="48">
        <f t="shared" si="64"/>
        <v>-2.3364511964624626</v>
      </c>
      <c r="BJ164" s="48">
        <f t="shared" si="62"/>
        <v>-26.740828077452875</v>
      </c>
      <c r="BK164" s="48">
        <f t="shared" si="62"/>
        <v>5.0737324963473611</v>
      </c>
      <c r="BL164" s="48">
        <f t="shared" si="62"/>
        <v>-38.830937759713834</v>
      </c>
      <c r="BM164" s="48">
        <f t="shared" si="62"/>
        <v>39.922422124559716</v>
      </c>
      <c r="BN164" s="48">
        <f t="shared" si="62"/>
        <v>94.194968847904875</v>
      </c>
      <c r="BO164" s="48">
        <f t="shared" si="62"/>
        <v>-46.366623158246966</v>
      </c>
      <c r="BP164" s="48">
        <f t="shared" si="62"/>
        <v>2.104972458446241</v>
      </c>
      <c r="BQ164" s="1">
        <v>119</v>
      </c>
      <c r="BR164" s="9">
        <f t="shared" si="104"/>
        <v>466.9379285656961</v>
      </c>
      <c r="BS164" s="9">
        <f t="shared" si="104"/>
        <v>787.89630679187451</v>
      </c>
      <c r="BT164" s="9">
        <f t="shared" si="104"/>
        <v>633.13786333122789</v>
      </c>
      <c r="BU164" s="9">
        <f t="shared" si="104"/>
        <v>843.95924280966369</v>
      </c>
      <c r="BV164" s="9">
        <f t="shared" si="104"/>
        <v>-620.73796169986656</v>
      </c>
      <c r="BW164" s="9">
        <f t="shared" si="104"/>
        <v>-50.487781790466499</v>
      </c>
      <c r="BX164" s="9">
        <f t="shared" si="102"/>
        <v>-577.83577714563387</v>
      </c>
      <c r="BY164" s="9">
        <f t="shared" si="102"/>
        <v>109.63699970562315</v>
      </c>
      <c r="BZ164" s="9">
        <f t="shared" si="102"/>
        <v>-839.08789334003302</v>
      </c>
      <c r="CA164" s="9">
        <f t="shared" si="102"/>
        <v>862.67350237113942</v>
      </c>
      <c r="CB164" s="9">
        <f t="shared" si="102"/>
        <v>2035.4352105247879</v>
      </c>
      <c r="CC164" s="9">
        <f t="shared" si="102"/>
        <v>-1001.9246093898951</v>
      </c>
      <c r="CD164" s="9">
        <f t="shared" si="82"/>
        <v>45.485816403042143</v>
      </c>
    </row>
    <row r="165" spans="1:82" ht="15.75" thickBot="1">
      <c r="A165" s="58">
        <v>2020</v>
      </c>
      <c r="B165" s="29">
        <f>AVERAGE(K105:K116)</f>
        <v>221154.25</v>
      </c>
      <c r="C165" s="9">
        <f>SUM(N105:N116)</f>
        <v>2449568698.91677</v>
      </c>
      <c r="D165" s="9">
        <f>SUM(R105:R116)</f>
        <v>2500115123.666172</v>
      </c>
      <c r="E165" s="9">
        <f t="shared" si="105"/>
        <v>11076.290412310729</v>
      </c>
      <c r="F165" s="9">
        <f t="shared" si="106"/>
        <v>11304.847741638119</v>
      </c>
      <c r="H165" s="114">
        <f t="shared" si="107"/>
        <v>44986</v>
      </c>
      <c r="I165" s="59">
        <f t="shared" si="108"/>
        <v>82.149999999999977</v>
      </c>
      <c r="J165" s="59">
        <f t="shared" si="109"/>
        <v>0</v>
      </c>
      <c r="U165" s="38"/>
      <c r="V165" s="38"/>
      <c r="W165" s="38"/>
      <c r="X165" s="38"/>
      <c r="Y165" s="38"/>
      <c r="Z165" s="38"/>
      <c r="AA165" s="38"/>
      <c r="AB165" s="38"/>
      <c r="AC165" s="38"/>
      <c r="AD165" s="38"/>
      <c r="AE165" s="38"/>
      <c r="AF165" s="38"/>
      <c r="AG165" s="38"/>
      <c r="AH165" s="38"/>
      <c r="AI165" s="38"/>
      <c r="AJ165" s="38"/>
      <c r="AK165" s="38"/>
      <c r="AM165" s="18">
        <v>120</v>
      </c>
      <c r="AN165" s="18">
        <v>1354.7789480405941</v>
      </c>
      <c r="AO165" s="18">
        <v>71.802116987087629</v>
      </c>
      <c r="AP165" s="18">
        <v>1.8087821546974576</v>
      </c>
      <c r="AW165" s="59"/>
      <c r="AX165" s="1">
        <v>120</v>
      </c>
      <c r="AY165" s="7">
        <f t="shared" si="50"/>
        <v>114</v>
      </c>
      <c r="AZ165" s="52">
        <f t="shared" si="51"/>
        <v>0.94490644490644493</v>
      </c>
      <c r="BA165" s="52">
        <f t="shared" si="52"/>
        <v>1.5973526977611863</v>
      </c>
      <c r="BB165" s="43"/>
      <c r="BC165" s="1">
        <v>120</v>
      </c>
      <c r="BD165" s="48">
        <f t="shared" si="53"/>
        <v>71.802116987087629</v>
      </c>
      <c r="BE165" s="48">
        <f t="shared" si="64"/>
        <v>21.608746575535179</v>
      </c>
      <c r="BF165" s="48">
        <f t="shared" si="64"/>
        <v>36.461916198504468</v>
      </c>
      <c r="BG165" s="48">
        <f t="shared" si="64"/>
        <v>29.300073519676403</v>
      </c>
      <c r="BH165" s="48">
        <f t="shared" si="64"/>
        <v>39.056371912158056</v>
      </c>
      <c r="BI165" s="48">
        <f t="shared" si="64"/>
        <v>-28.726236365909813</v>
      </c>
      <c r="BJ165" s="48">
        <f t="shared" si="62"/>
        <v>-2.3364511964624626</v>
      </c>
      <c r="BK165" s="48">
        <f t="shared" si="62"/>
        <v>-26.740828077452875</v>
      </c>
      <c r="BL165" s="48">
        <f t="shared" si="62"/>
        <v>5.0737324963473611</v>
      </c>
      <c r="BM165" s="48">
        <f t="shared" si="62"/>
        <v>-38.830937759713834</v>
      </c>
      <c r="BN165" s="48">
        <f t="shared" si="62"/>
        <v>39.922422124559716</v>
      </c>
      <c r="BO165" s="48">
        <f t="shared" si="62"/>
        <v>94.194968847904875</v>
      </c>
      <c r="BP165" s="48">
        <f t="shared" si="62"/>
        <v>-46.366623158246966</v>
      </c>
      <c r="BQ165" s="1">
        <v>120</v>
      </c>
      <c r="BR165" s="9">
        <f t="shared" si="104"/>
        <v>5155.5440038273937</v>
      </c>
      <c r="BS165" s="9">
        <f t="shared" si="104"/>
        <v>1551.5537495608903</v>
      </c>
      <c r="BT165" s="9">
        <f t="shared" si="104"/>
        <v>2618.0427724583851</v>
      </c>
      <c r="BU165" s="9">
        <f t="shared" si="104"/>
        <v>2103.8073065900567</v>
      </c>
      <c r="BV165" s="9">
        <f t="shared" si="104"/>
        <v>2804.3301851279575</v>
      </c>
      <c r="BW165" s="9">
        <f t="shared" si="104"/>
        <v>-2062.6045841437945</v>
      </c>
      <c r="BX165" s="9">
        <f t="shared" si="102"/>
        <v>-167.7621421430301</v>
      </c>
      <c r="BY165" s="9">
        <f t="shared" si="102"/>
        <v>-1920.0480659488762</v>
      </c>
      <c r="BZ165" s="9">
        <f t="shared" si="102"/>
        <v>364.30473426390859</v>
      </c>
      <c r="CA165" s="9">
        <f t="shared" si="102"/>
        <v>-2788.1435357412961</v>
      </c>
      <c r="CB165" s="9">
        <f t="shared" si="102"/>
        <v>2866.5144237955137</v>
      </c>
      <c r="CC165" s="9">
        <f t="shared" si="102"/>
        <v>6763.3981728123126</v>
      </c>
      <c r="CD165" s="9">
        <f t="shared" si="82"/>
        <v>-3329.221700304659</v>
      </c>
    </row>
    <row r="166" spans="1:82">
      <c r="A166" s="58">
        <v>2021</v>
      </c>
      <c r="B166" s="29">
        <f>AVERAGE(K117:K128)</f>
        <v>224163.41666666666</v>
      </c>
      <c r="C166" s="9">
        <f>SUM(N117:N128)</f>
        <v>2542997882.9802103</v>
      </c>
      <c r="D166" s="9">
        <f>SUM(R117:R128)</f>
        <v>2517104417.0956545</v>
      </c>
      <c r="E166" s="9">
        <f t="shared" si="105"/>
        <v>11344.392946872658</v>
      </c>
      <c r="F166" s="9">
        <f>D166/B166</f>
        <v>11228.881387182882</v>
      </c>
      <c r="H166" s="114">
        <f t="shared" si="107"/>
        <v>45017</v>
      </c>
      <c r="I166" s="59">
        <f t="shared" si="108"/>
        <v>15.850000000000023</v>
      </c>
      <c r="J166" s="59">
        <f t="shared" si="109"/>
        <v>4.125</v>
      </c>
      <c r="U166" s="38"/>
      <c r="V166" s="38"/>
      <c r="W166" s="38"/>
      <c r="X166" s="38"/>
      <c r="Y166" s="38"/>
      <c r="Z166" s="38"/>
      <c r="AA166" s="38"/>
      <c r="AB166" s="38"/>
      <c r="AC166" s="38"/>
      <c r="AD166" s="38"/>
      <c r="AE166" s="38"/>
      <c r="AF166" s="38"/>
      <c r="AG166" s="38"/>
      <c r="AH166" s="38"/>
      <c r="AI166" s="38"/>
      <c r="AJ166" s="38"/>
      <c r="AK166" s="38"/>
    </row>
    <row r="167" spans="1:82">
      <c r="A167" s="58">
        <v>2022</v>
      </c>
      <c r="B167" s="29">
        <f>AVERAGE(K129:K140)</f>
        <v>226897.75</v>
      </c>
      <c r="C167" s="9">
        <f>SUM(N129:N140)</f>
        <v>2654490523.6879005</v>
      </c>
      <c r="D167" s="9">
        <f>SUM(R129:R140)</f>
        <v>2581439356.6524539</v>
      </c>
      <c r="E167" s="9">
        <f t="shared" ref="E167" si="110">C167/B167</f>
        <v>11699.060584284774</v>
      </c>
      <c r="F167" s="9">
        <f>D167/B167</f>
        <v>11377.104253578776</v>
      </c>
      <c r="H167" s="114">
        <f t="shared" si="107"/>
        <v>45047</v>
      </c>
      <c r="I167" s="59">
        <f t="shared" si="108"/>
        <v>-174.52499999999998</v>
      </c>
      <c r="J167" s="59">
        <f t="shared" si="109"/>
        <v>53.05</v>
      </c>
      <c r="BQ167" s="53" t="s">
        <v>130</v>
      </c>
      <c r="BR167" s="53" t="s">
        <v>126</v>
      </c>
      <c r="BS167" s="53" t="s">
        <v>97</v>
      </c>
      <c r="BT167" s="53" t="s">
        <v>98</v>
      </c>
      <c r="BU167" s="53" t="s">
        <v>99</v>
      </c>
      <c r="BV167" s="53" t="s">
        <v>100</v>
      </c>
      <c r="BW167" s="53" t="s">
        <v>101</v>
      </c>
      <c r="BX167" s="53" t="s">
        <v>102</v>
      </c>
      <c r="BY167" s="53" t="s">
        <v>103</v>
      </c>
      <c r="BZ167" s="53" t="s">
        <v>104</v>
      </c>
      <c r="CA167" s="53" t="s">
        <v>105</v>
      </c>
      <c r="CB167" s="53" t="s">
        <v>106</v>
      </c>
      <c r="CC167" s="53" t="s">
        <v>107</v>
      </c>
      <c r="CD167" s="53" t="s">
        <v>108</v>
      </c>
    </row>
    <row r="168" spans="1:82">
      <c r="A168" s="31" t="s">
        <v>91</v>
      </c>
      <c r="B168" s="7"/>
      <c r="C168" s="7"/>
      <c r="D168" s="7"/>
      <c r="E168" s="9">
        <f>AVERAGE(E157:E167)</f>
        <v>11383.587798959476</v>
      </c>
      <c r="F168" s="9">
        <f>AVERAGE(F157:F167)</f>
        <v>11396.418454791115</v>
      </c>
      <c r="H168" s="114">
        <f t="shared" si="107"/>
        <v>45078</v>
      </c>
      <c r="I168" s="59">
        <f t="shared" si="108"/>
        <v>-62.95</v>
      </c>
      <c r="J168" s="59">
        <f t="shared" si="109"/>
        <v>40.5</v>
      </c>
      <c r="BQ168" s="7" t="s">
        <v>113</v>
      </c>
      <c r="BR168" s="7">
        <v>120</v>
      </c>
      <c r="BS168" s="7">
        <f t="shared" ref="BS168:CD168" si="111">COUNT(BS46:BS165)</f>
        <v>119</v>
      </c>
      <c r="BT168" s="7">
        <f t="shared" si="111"/>
        <v>118</v>
      </c>
      <c r="BU168" s="7">
        <f t="shared" si="111"/>
        <v>117</v>
      </c>
      <c r="BV168" s="7">
        <f t="shared" si="111"/>
        <v>116</v>
      </c>
      <c r="BW168" s="7">
        <f t="shared" si="111"/>
        <v>115</v>
      </c>
      <c r="BX168" s="7">
        <f t="shared" si="111"/>
        <v>114</v>
      </c>
      <c r="BY168" s="7">
        <f t="shared" si="111"/>
        <v>113</v>
      </c>
      <c r="BZ168" s="7">
        <f t="shared" si="111"/>
        <v>112</v>
      </c>
      <c r="CA168" s="7">
        <f t="shared" si="111"/>
        <v>111</v>
      </c>
      <c r="CB168" s="7">
        <f t="shared" si="111"/>
        <v>110</v>
      </c>
      <c r="CC168" s="7">
        <f t="shared" si="111"/>
        <v>109</v>
      </c>
      <c r="CD168" s="7">
        <f t="shared" si="111"/>
        <v>108</v>
      </c>
    </row>
    <row r="169" spans="1:82">
      <c r="A169" s="31" t="s">
        <v>92</v>
      </c>
      <c r="B169" s="7"/>
      <c r="C169" s="7"/>
      <c r="D169" s="7"/>
      <c r="E169" s="28"/>
      <c r="F169" s="28">
        <f>E168/F168-1</f>
        <v>-1.1258498345368961E-3</v>
      </c>
      <c r="BQ169" s="7" t="s">
        <v>110</v>
      </c>
      <c r="BR169" s="9">
        <f>SUM(BR46:BR165)/BR168</f>
        <v>1562.6714730642284</v>
      </c>
      <c r="BS169" s="9">
        <f t="shared" ref="BS169:CD169" si="112">SUM(BS47:BS165)</f>
        <v>-13576.516624314183</v>
      </c>
      <c r="BT169" s="9">
        <f t="shared" si="112"/>
        <v>46587.778070035813</v>
      </c>
      <c r="BU169" s="9">
        <f t="shared" si="112"/>
        <v>13684.227328927758</v>
      </c>
      <c r="BV169" s="9">
        <f t="shared" si="112"/>
        <v>-5184.1842641284456</v>
      </c>
      <c r="BW169" s="9">
        <f t="shared" si="112"/>
        <v>-4038.0977242155841</v>
      </c>
      <c r="BX169" s="9">
        <f t="shared" si="112"/>
        <v>2483.200732872458</v>
      </c>
      <c r="BY169" s="9">
        <f t="shared" si="112"/>
        <v>15957.713074875823</v>
      </c>
      <c r="BZ169" s="9">
        <f t="shared" si="112"/>
        <v>-8286.0076843441984</v>
      </c>
      <c r="CA169" s="9">
        <f t="shared" si="112"/>
        <v>21945.844736648203</v>
      </c>
      <c r="CB169" s="9">
        <f t="shared" si="112"/>
        <v>3688.7302556694722</v>
      </c>
      <c r="CC169" s="9">
        <f t="shared" si="112"/>
        <v>18871.920022651895</v>
      </c>
      <c r="CD169" s="9">
        <f t="shared" si="112"/>
        <v>8570.5967297826901</v>
      </c>
    </row>
    <row r="170" spans="1:82">
      <c r="BQ170" s="7" t="s">
        <v>111</v>
      </c>
      <c r="BR170" s="45">
        <f>BR169/BR169</f>
        <v>1</v>
      </c>
      <c r="BS170" s="45">
        <f>(BS169/$BR$168)/$BR$169</f>
        <v>-7.2400143271381889E-2</v>
      </c>
      <c r="BT170" s="45">
        <f>(BT169/$BR$168)/$BR$169</f>
        <v>0.24844088511815313</v>
      </c>
      <c r="BU170" s="45">
        <f>(BU169/$BR$168)/$BR$169</f>
        <v>7.2974537327064659E-2</v>
      </c>
      <c r="BV170" s="45">
        <f t="shared" ref="BV170:CD170" si="113">(BV169/$BR$168)/$BR$169</f>
        <v>-2.7645948799263742E-2</v>
      </c>
      <c r="BW170" s="45">
        <f t="shared" si="113"/>
        <v>-2.1534157977861863E-2</v>
      </c>
      <c r="BX170" s="45">
        <f t="shared" si="113"/>
        <v>1.3242283997177241E-2</v>
      </c>
      <c r="BY170" s="45">
        <f t="shared" si="113"/>
        <v>8.5098464125585346E-2</v>
      </c>
      <c r="BZ170" s="45">
        <f t="shared" si="113"/>
        <v>-4.4187191758739919E-2</v>
      </c>
      <c r="CA170" s="45">
        <f t="shared" si="113"/>
        <v>0.11703166188441171</v>
      </c>
      <c r="CB170" s="45">
        <f t="shared" si="113"/>
        <v>1.967106927278128E-2</v>
      </c>
      <c r="CC170" s="45">
        <f t="shared" si="113"/>
        <v>0.10063919569759874</v>
      </c>
      <c r="CD170" s="45">
        <f t="shared" si="113"/>
        <v>4.5704833450888882E-2</v>
      </c>
    </row>
    <row r="171" spans="1:82">
      <c r="BQ171" s="7" t="s">
        <v>109</v>
      </c>
      <c r="BR171" s="45"/>
      <c r="BS171" s="45">
        <f>(BS170^2/(BS168))*($BR$168*($BR$168+2))</f>
        <v>0.64487117745623013</v>
      </c>
      <c r="BT171" s="45">
        <f>((BT170^2/BT168)+(BS170^2/BS168))*($BR$168*($BR$168+2))</f>
        <v>8.3026920804306847</v>
      </c>
      <c r="BU171" s="45">
        <f>((BU170^2/BU168)+(BT170^2/BT168)+(BS170^2/BS168))*($BR$168*($BR$168+2))</f>
        <v>8.9690351962953994</v>
      </c>
      <c r="BV171" s="45">
        <f>((BV170^2/BV168)+(BU170^2/BU168)+(BT170^2/BT168)+(BS170^2/BS168))*($BR$168*($BR$168+2))</f>
        <v>9.0654949361278856</v>
      </c>
      <c r="BW171" s="45">
        <f>((BW170^2/BW168)+(BV170^2/BV168)+(BU170^2/BU168)+(BT170^2/BT168)+(BS170^2/BS168))*($BR$168*($BR$168+2))</f>
        <v>9.1245285031861396</v>
      </c>
      <c r="BX171" s="45">
        <f>((BX170^2/BX168)+(BW170^2/BW168)+(BV170^2/BV168)+(BU170^2/BU168)+(BT170^2/BT168)+(BS170^2/BS168))*($BR$168*($BR$168+2))</f>
        <v>9.1470481731086135</v>
      </c>
      <c r="BY171" s="45">
        <f>((BY170^2/BY168)+(BX170^2/BX168)+(BW170^2/BW168)+(BV170^2/BV168)+(BU170^2/BU168)+(BT170^2/BT168)+(BS170^2/BS168))*($BR$168*($BR$168+2))</f>
        <v>10.085271177119685</v>
      </c>
      <c r="BZ171" s="45">
        <f>((BZ170^2/BZ168)+(BY170^2/BY168)+(BX170^2/BX168)+(BW170^2/BW168)+(BV170^2/BV168)+(BU170^2/BU168)+(BT170^2/BT168)+(BS170^2/BS168))*($BR$168*($BR$168+2))</f>
        <v>10.340491854648848</v>
      </c>
      <c r="CA171" s="45">
        <f>((CA170^2/CA168)+(BZ170^2/BZ168)+(BY170^2/BY168)+(BX170^2/BX168)+(BW170^2/BW168)+(BV170^2/BV168)+(BU170^2/BU168)+(BT170^2/BT168)+(BS170^2/BS168))*($BR$168*($BR$168+2))</f>
        <v>12.146937266300876</v>
      </c>
      <c r="CB171" s="45">
        <f>((CB170^2/CB168)+(CA170^2/CA168)+(BZ170^2/BZ168)+(BY170^2/BY168)+(BX170^2/BX168)+(BW170^2/BW168)+(BV170^2/BV168)+(BU170^2/BU168)+(BT170^2/BT168)+(BS170^2/BS168))*($BR$168*($BR$168+2))</f>
        <v>12.198436922183948</v>
      </c>
      <c r="CC171" s="45">
        <f>((CC170^2/CC168)+(CB170^2/CB168)+(CA170^2/CA168)+(BZ170^2/BZ168)+(BY170^2/BY168)+(BX170^2/BX168)+(BW170^2/BW168)+(BV170^2/BV168)+(BU170^2/BU168)+(BT170^2/BT168)+(BS170^2/BS168))*($BR$168*($BR$168+2))</f>
        <v>13.558781385340428</v>
      </c>
      <c r="CD171" s="45">
        <f>((CD170^2/CD168)+(CC170^2/CC168)+(CB170^2/CB168)+(CA170^2/CA168)+(BZ170^2/BZ168)+(BY170^2/BY168)+(BX170^2/BX168)+(BW170^2/BW168)+(BV170^2/BV168)+(BU170^2/BU168)+(BT170^2/BT168)+(BS170^2/BS168))*($BR$168*($BR$168+2))</f>
        <v>13.841947696111946</v>
      </c>
    </row>
    <row r="172" spans="1:82">
      <c r="B172" s="38"/>
      <c r="C172" s="38"/>
      <c r="D172" s="38"/>
      <c r="E172" s="38"/>
      <c r="F172" s="38"/>
      <c r="G172" s="38"/>
      <c r="H172" s="38"/>
      <c r="I172" s="38"/>
      <c r="J172" s="38"/>
      <c r="K172" s="38"/>
      <c r="L172" s="38"/>
      <c r="M172" s="38"/>
      <c r="N172" s="38"/>
      <c r="BQ172" s="7" t="s">
        <v>112</v>
      </c>
      <c r="BR172" s="45"/>
      <c r="BS172" s="45">
        <f>_xlfn.CHISQ.DIST.RT(BS171,BS174)</f>
        <v>0.42195235808502141</v>
      </c>
      <c r="BT172" s="45">
        <f>_xlfn.CHISQ.DIST.RT(BT171,BT174)</f>
        <v>1.5743211221065073E-2</v>
      </c>
      <c r="BU172" s="45">
        <f t="shared" ref="BU172:CD172" si="114">_xlfn.CHISQ.DIST.RT(BU171,BU174)</f>
        <v>2.970542600646215E-2</v>
      </c>
      <c r="BV172" s="45">
        <f t="shared" si="114"/>
        <v>5.9483105600243259E-2</v>
      </c>
      <c r="BW172" s="45">
        <f t="shared" si="114"/>
        <v>0.10419904138209447</v>
      </c>
      <c r="BX172" s="45">
        <f t="shared" si="114"/>
        <v>0.16547551568580937</v>
      </c>
      <c r="BY172" s="45">
        <f t="shared" si="114"/>
        <v>0.18379251151377918</v>
      </c>
      <c r="BZ172" s="45">
        <f t="shared" si="114"/>
        <v>0.24193631996354742</v>
      </c>
      <c r="CA172" s="45">
        <f t="shared" si="114"/>
        <v>0.20515189323515295</v>
      </c>
      <c r="CB172" s="45">
        <f t="shared" si="114"/>
        <v>0.27199540481456486</v>
      </c>
      <c r="CC172" s="45">
        <f t="shared" si="114"/>
        <v>0.25837588984215376</v>
      </c>
      <c r="CD172" s="45">
        <f t="shared" si="114"/>
        <v>0.3109149429960289</v>
      </c>
    </row>
    <row r="173" spans="1:82">
      <c r="B173" s="38"/>
      <c r="C173" s="38"/>
      <c r="D173" s="38"/>
      <c r="E173" s="38"/>
      <c r="F173" s="38"/>
      <c r="G173" s="38"/>
      <c r="H173" s="38"/>
      <c r="I173" s="38"/>
      <c r="J173" s="38"/>
      <c r="K173" s="38"/>
      <c r="L173" s="38"/>
      <c r="M173" s="38"/>
      <c r="N173" s="38"/>
      <c r="BQ173" s="7" t="s">
        <v>127</v>
      </c>
      <c r="BR173" s="46">
        <f>AVERAGE(BD46:BD165)</f>
        <v>1.6579330501069003E-13</v>
      </c>
      <c r="BS173" s="7"/>
      <c r="BT173" s="7"/>
      <c r="BU173" s="7"/>
      <c r="BV173" s="7"/>
      <c r="BW173" s="7"/>
      <c r="BX173" s="7"/>
      <c r="BY173" s="7"/>
      <c r="BZ173" s="7"/>
      <c r="CA173" s="7"/>
      <c r="CB173" s="7"/>
      <c r="CC173" s="7"/>
      <c r="CD173" s="7"/>
    </row>
    <row r="174" spans="1:82">
      <c r="B174" s="38"/>
      <c r="C174" s="38"/>
      <c r="D174" s="38"/>
      <c r="E174" s="38"/>
      <c r="F174" s="38"/>
      <c r="G174" s="38"/>
      <c r="H174" s="38"/>
      <c r="I174" s="38"/>
      <c r="J174" s="38"/>
      <c r="K174" s="38"/>
      <c r="L174" s="38"/>
      <c r="M174" s="38"/>
      <c r="N174" s="38"/>
      <c r="BQ174" s="7" t="s">
        <v>131</v>
      </c>
      <c r="BR174" s="7">
        <v>0</v>
      </c>
      <c r="BS174" s="7">
        <v>1</v>
      </c>
      <c r="BT174" s="7">
        <v>2</v>
      </c>
      <c r="BU174" s="7">
        <v>3</v>
      </c>
      <c r="BV174" s="7">
        <v>4</v>
      </c>
      <c r="BW174" s="7">
        <v>5</v>
      </c>
      <c r="BX174" s="7">
        <v>6</v>
      </c>
      <c r="BY174" s="7">
        <v>7</v>
      </c>
      <c r="BZ174" s="7">
        <v>8</v>
      </c>
      <c r="CA174" s="7">
        <v>9</v>
      </c>
      <c r="CB174" s="7">
        <v>10</v>
      </c>
      <c r="CC174" s="7">
        <v>11</v>
      </c>
      <c r="CD174" s="7">
        <v>12</v>
      </c>
    </row>
    <row r="175" spans="1:82">
      <c r="B175" s="38"/>
      <c r="C175" s="38"/>
      <c r="D175" s="38"/>
      <c r="E175" s="38"/>
      <c r="F175" s="38"/>
      <c r="G175" s="38"/>
      <c r="H175" s="38"/>
      <c r="I175" s="38"/>
      <c r="J175" s="38"/>
      <c r="K175" s="38"/>
      <c r="L175" s="38"/>
      <c r="M175" s="38"/>
      <c r="N175" s="38"/>
    </row>
    <row r="176" spans="1:8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sortState xmlns:xlrd2="http://schemas.microsoft.com/office/spreadsheetml/2017/richdata2" ref="AY181:BA300">
    <sortCondition ref="AY181:AY300"/>
  </sortState>
  <phoneticPr fontId="6" type="noConversion"/>
  <conditionalFormatting sqref="BS172:CD172">
    <cfRule type="cellIs" dxfId="14" priority="1" operator="lessThan">
      <formula>0.05</formula>
    </cfRule>
  </conditionalFormatting>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031E8-6D64-4F54-81AD-4085B32769A8}">
  <sheetPr>
    <tabColor rgb="FF002060"/>
  </sheetPr>
  <dimension ref="A1:CE189"/>
  <sheetViews>
    <sheetView zoomScaleNormal="100" workbookViewId="0">
      <pane xSplit="1" ySplit="8" topLeftCell="G128"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5.140625" customWidth="1"/>
    <col min="3" max="3" width="20.28515625" customWidth="1"/>
    <col min="4" max="4" width="18.42578125" customWidth="1"/>
    <col min="5" max="5" width="17" customWidth="1"/>
    <col min="6" max="6" width="19" customWidth="1"/>
    <col min="7" max="7" width="14.28515625" customWidth="1"/>
    <col min="8" max="8" width="11.42578125" customWidth="1"/>
    <col min="9" max="9" width="16" customWidth="1"/>
    <col min="10" max="10" width="12" customWidth="1"/>
    <col min="11" max="11" width="12.140625" bestFit="1" customWidth="1"/>
    <col min="12" max="12" width="16.28515625" bestFit="1" customWidth="1"/>
    <col min="13" max="13" width="15.42578125" customWidth="1"/>
    <col min="14" max="14" width="18.28515625" customWidth="1"/>
    <col min="15" max="15" width="10"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70" max="70" width="9.140625" customWidth="1"/>
    <col min="71" max="83" width="15.28515625" customWidth="1"/>
  </cols>
  <sheetData>
    <row r="1" spans="1:41">
      <c r="A1" s="13" t="s">
        <v>93</v>
      </c>
      <c r="B1" s="13"/>
    </row>
    <row r="2" spans="1:41" ht="30">
      <c r="A2" s="34" t="s">
        <v>54</v>
      </c>
      <c r="B2" s="35" t="s">
        <v>9</v>
      </c>
      <c r="D2" s="75" t="s">
        <v>200</v>
      </c>
      <c r="E2" s="75" t="str">
        <f>'WA Sch. 1-2'!E2</f>
        <v>2003-2022</v>
      </c>
    </row>
    <row r="3" spans="1:41">
      <c r="A3" s="36" t="s">
        <v>7</v>
      </c>
      <c r="B3" s="37">
        <f t="shared" ref="B3:B5" si="0">AO25</f>
        <v>-2.3636708343088326E-4</v>
      </c>
    </row>
    <row r="4" spans="1:41">
      <c r="A4" s="36" t="s">
        <v>8</v>
      </c>
      <c r="B4" s="37">
        <f t="shared" si="0"/>
        <v>3.1076522690416322E-4</v>
      </c>
    </row>
    <row r="5" spans="1:41">
      <c r="A5" s="36" t="s">
        <v>0</v>
      </c>
      <c r="B5" s="37">
        <f t="shared" si="0"/>
        <v>0.92712576349628295</v>
      </c>
    </row>
    <row r="6" spans="1:41">
      <c r="AG6" s="73"/>
    </row>
    <row r="7" spans="1:41">
      <c r="A7" s="13" t="s">
        <v>64</v>
      </c>
      <c r="B7" s="12"/>
      <c r="C7" s="12"/>
      <c r="D7" s="12"/>
      <c r="E7" s="12"/>
      <c r="F7" s="12"/>
      <c r="G7" s="12"/>
      <c r="H7" s="12"/>
      <c r="I7" s="12"/>
      <c r="J7" s="12"/>
      <c r="K7" s="12"/>
      <c r="L7" s="12"/>
      <c r="M7" s="12"/>
      <c r="N7" s="12"/>
      <c r="O7" s="12"/>
      <c r="P7" s="12"/>
      <c r="Q7" s="12"/>
      <c r="R7" s="12"/>
      <c r="U7" s="13" t="s">
        <v>66</v>
      </c>
      <c r="V7" s="12"/>
      <c r="W7" s="12"/>
      <c r="X7" s="12"/>
      <c r="Y7" s="12"/>
      <c r="Z7" s="12"/>
      <c r="AA7" s="12"/>
      <c r="AB7" s="12"/>
      <c r="AC7" s="12"/>
      <c r="AD7" s="12"/>
      <c r="AE7" s="12"/>
      <c r="AF7" s="12"/>
      <c r="AG7" s="12"/>
      <c r="AH7" s="12"/>
      <c r="AI7" s="12"/>
      <c r="AJ7" s="12"/>
      <c r="AK7" s="12"/>
      <c r="AL7" s="12"/>
    </row>
    <row r="8" spans="1:41">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4" t="s">
        <v>73</v>
      </c>
      <c r="AA8" s="4" t="s">
        <v>74</v>
      </c>
      <c r="AB8" s="11" t="s">
        <v>21</v>
      </c>
      <c r="AC8" s="11" t="s">
        <v>22</v>
      </c>
      <c r="AD8" s="11" t="s">
        <v>23</v>
      </c>
      <c r="AE8" s="11" t="s">
        <v>26</v>
      </c>
      <c r="AF8" s="11" t="s">
        <v>28</v>
      </c>
      <c r="AG8" s="11" t="s">
        <v>205</v>
      </c>
      <c r="AH8" s="11" t="s">
        <v>199</v>
      </c>
      <c r="AI8" s="11" t="s">
        <v>72</v>
      </c>
      <c r="AJ8" s="66" t="s">
        <v>202</v>
      </c>
      <c r="AK8" s="11" t="s">
        <v>68</v>
      </c>
      <c r="AL8" s="4" t="str">
        <f>O8</f>
        <v>AC.UPC</v>
      </c>
      <c r="AN8" t="s">
        <v>29</v>
      </c>
    </row>
    <row r="9" spans="1:41"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1">C9-F9</f>
        <v>19957.522500000196</v>
      </c>
      <c r="J9" s="8">
        <f t="shared" si="1"/>
        <v>0</v>
      </c>
      <c r="K9" s="9">
        <v>28218</v>
      </c>
      <c r="L9" s="9">
        <v>43760950</v>
      </c>
      <c r="M9" s="9">
        <v>-1988130</v>
      </c>
      <c r="N9" s="9">
        <f>L9+M9</f>
        <v>41772820</v>
      </c>
      <c r="O9" s="9">
        <f>N9/K9</f>
        <v>1480.3607626337798</v>
      </c>
      <c r="P9" s="8">
        <f>$B$3*H9+$B$4*I9+$B$5*J9</f>
        <v>6.1999412493441106</v>
      </c>
      <c r="Q9" s="8">
        <f>P9+O9</f>
        <v>1486.560703883124</v>
      </c>
      <c r="R9" s="9">
        <f t="shared" ref="R9:R72" si="2">Q9*K9</f>
        <v>41947769.942173995</v>
      </c>
      <c r="S9" s="21"/>
      <c r="U9" s="2">
        <v>41275</v>
      </c>
      <c r="V9" s="8">
        <f>E21</f>
        <v>1249.5</v>
      </c>
      <c r="W9" s="8">
        <f t="shared" ref="W9:X9" si="3">F21</f>
        <v>1561250.25</v>
      </c>
      <c r="X9" s="8">
        <f t="shared" si="3"/>
        <v>0</v>
      </c>
      <c r="Y9" s="7">
        <v>1</v>
      </c>
      <c r="Z9" s="7">
        <f>Y9^2</f>
        <v>1</v>
      </c>
      <c r="AA9" s="7">
        <f>Y9^3</f>
        <v>1</v>
      </c>
      <c r="AB9" s="7">
        <v>0</v>
      </c>
      <c r="AC9" s="7">
        <v>0</v>
      </c>
      <c r="AD9" s="7">
        <v>0</v>
      </c>
      <c r="AE9" s="7">
        <v>0</v>
      </c>
      <c r="AF9" s="7">
        <v>0</v>
      </c>
      <c r="AG9" s="7">
        <v>1</v>
      </c>
      <c r="AH9" s="7">
        <v>0</v>
      </c>
      <c r="AI9" s="7">
        <v>0</v>
      </c>
      <c r="AJ9" s="7">
        <v>0</v>
      </c>
      <c r="AK9" s="7">
        <v>0</v>
      </c>
      <c r="AL9" s="8">
        <f t="shared" ref="AL9:AL40" si="4">O21</f>
        <v>1726.3331504594705</v>
      </c>
    </row>
    <row r="10" spans="1:41">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5">B10-E10</f>
        <v>-4.7357500000000528</v>
      </c>
      <c r="I10" s="8">
        <f t="shared" si="1"/>
        <v>-8857.1039219376398</v>
      </c>
      <c r="J10" s="8">
        <f t="shared" si="1"/>
        <v>0</v>
      </c>
      <c r="K10" s="9">
        <v>28480</v>
      </c>
      <c r="L10" s="9">
        <v>45115796</v>
      </c>
      <c r="M10" s="9">
        <v>2168413</v>
      </c>
      <c r="N10" s="9">
        <f t="shared" ref="N10:N73" si="6">L10+M10</f>
        <v>47284209</v>
      </c>
      <c r="O10" s="9">
        <f t="shared" ref="O10:O73" si="7">N10/K10</f>
        <v>1660.2601474719102</v>
      </c>
      <c r="P10" s="8">
        <f t="shared" ref="P10:P73" si="8">$B$3*H10+$B$4*I10+$B$5*J10</f>
        <v>-2.7513605345993466</v>
      </c>
      <c r="Q10" s="8">
        <f t="shared" ref="Q10:Q73" si="9">P10+O10</f>
        <v>1657.5087869373108</v>
      </c>
      <c r="R10" s="9">
        <f t="shared" si="2"/>
        <v>47205850.251974612</v>
      </c>
      <c r="S10" s="21"/>
      <c r="U10" s="2">
        <v>41306</v>
      </c>
      <c r="V10" s="8">
        <f t="shared" ref="V10:V73" si="10">E22</f>
        <v>873.5</v>
      </c>
      <c r="W10" s="8">
        <f t="shared" ref="W10:W73" si="11">F22</f>
        <v>763002.25</v>
      </c>
      <c r="X10" s="8">
        <f t="shared" ref="X10:X73" si="12">G22</f>
        <v>0</v>
      </c>
      <c r="Y10" s="7">
        <v>2</v>
      </c>
      <c r="Z10" s="7">
        <f t="shared" ref="Z10:Z73" si="13">Y10^2</f>
        <v>4</v>
      </c>
      <c r="AA10" s="7">
        <f t="shared" ref="AA10:AA73" si="14">Y10^3</f>
        <v>8</v>
      </c>
      <c r="AB10" s="7">
        <v>0</v>
      </c>
      <c r="AC10" s="7">
        <v>0</v>
      </c>
      <c r="AD10" s="7">
        <v>0</v>
      </c>
      <c r="AE10" s="7">
        <v>0</v>
      </c>
      <c r="AF10" s="7">
        <v>0</v>
      </c>
      <c r="AG10" s="7">
        <v>0</v>
      </c>
      <c r="AH10" s="7">
        <v>0</v>
      </c>
      <c r="AI10" s="7">
        <v>0</v>
      </c>
      <c r="AJ10" s="7">
        <v>0</v>
      </c>
      <c r="AK10" s="7">
        <v>0</v>
      </c>
      <c r="AL10" s="8">
        <f t="shared" si="4"/>
        <v>1693.9986022568442</v>
      </c>
      <c r="AN10" s="20" t="s">
        <v>30</v>
      </c>
      <c r="AO10" s="20"/>
    </row>
    <row r="11" spans="1:41">
      <c r="A11" s="2">
        <v>40969</v>
      </c>
      <c r="B11" s="16">
        <f>'WA Sch. 1-2'!B11</f>
        <v>767.35</v>
      </c>
      <c r="C11" s="8">
        <f>'WA Sch. 1-2'!C11</f>
        <v>588826.02250000008</v>
      </c>
      <c r="D11" s="16">
        <f>'WA Sch. 1-2'!D11</f>
        <v>0</v>
      </c>
      <c r="E11" s="8">
        <f>'WA Sch. 1-2'!E11</f>
        <v>817.5</v>
      </c>
      <c r="F11" s="8">
        <f>'WA Sch. 1-2'!F11</f>
        <v>668306.25</v>
      </c>
      <c r="G11" s="8">
        <f>'WA Sch. 1-2'!G11</f>
        <v>0</v>
      </c>
      <c r="H11" s="8">
        <f t="shared" si="5"/>
        <v>-50.149999999999977</v>
      </c>
      <c r="I11" s="8">
        <f t="shared" si="1"/>
        <v>-79480.227499999921</v>
      </c>
      <c r="J11" s="8">
        <f t="shared" si="1"/>
        <v>0</v>
      </c>
      <c r="K11" s="9">
        <v>28710</v>
      </c>
      <c r="L11" s="9">
        <v>45739112</v>
      </c>
      <c r="M11" s="9">
        <v>342704</v>
      </c>
      <c r="N11" s="9">
        <f t="shared" si="6"/>
        <v>46081816</v>
      </c>
      <c r="O11" s="9">
        <f t="shared" si="7"/>
        <v>1605.0789272030652</v>
      </c>
      <c r="P11" s="8">
        <f t="shared" si="8"/>
        <v>-24.68783712419793</v>
      </c>
      <c r="Q11" s="8">
        <f t="shared" si="9"/>
        <v>1580.3910900788671</v>
      </c>
      <c r="R11" s="9">
        <f t="shared" si="2"/>
        <v>45373028.196164273</v>
      </c>
      <c r="S11" s="21"/>
      <c r="U11" s="2">
        <v>41334</v>
      </c>
      <c r="V11" s="8">
        <f t="shared" si="10"/>
        <v>738</v>
      </c>
      <c r="W11" s="8">
        <f t="shared" si="11"/>
        <v>544644</v>
      </c>
      <c r="X11" s="8">
        <f t="shared" si="12"/>
        <v>0</v>
      </c>
      <c r="Y11" s="7">
        <v>3</v>
      </c>
      <c r="Z11" s="7">
        <f t="shared" si="13"/>
        <v>9</v>
      </c>
      <c r="AA11" s="7">
        <f t="shared" si="14"/>
        <v>27</v>
      </c>
      <c r="AB11" s="7">
        <v>0</v>
      </c>
      <c r="AC11" s="7">
        <v>0</v>
      </c>
      <c r="AD11" s="7">
        <v>0</v>
      </c>
      <c r="AE11" s="7">
        <v>0</v>
      </c>
      <c r="AF11" s="7">
        <v>0</v>
      </c>
      <c r="AG11" s="7">
        <v>0</v>
      </c>
      <c r="AH11" s="7">
        <v>0</v>
      </c>
      <c r="AI11" s="7">
        <v>0</v>
      </c>
      <c r="AJ11" s="7">
        <v>0</v>
      </c>
      <c r="AK11" s="7">
        <v>0</v>
      </c>
      <c r="AL11" s="8">
        <f t="shared" si="4"/>
        <v>1559.1330945069942</v>
      </c>
      <c r="AN11" s="17" t="s">
        <v>31</v>
      </c>
      <c r="AO11" s="17">
        <v>0.96488163144214589</v>
      </c>
    </row>
    <row r="12" spans="1:41">
      <c r="A12" s="2">
        <v>41000</v>
      </c>
      <c r="B12" s="16">
        <f>'WA Sch. 1-2'!B12</f>
        <v>547.15</v>
      </c>
      <c r="C12" s="8">
        <f>'WA Sch. 1-2'!C12</f>
        <v>299373.1225</v>
      </c>
      <c r="D12" s="16">
        <f>'WA Sch. 1-2'!D12</f>
        <v>0.375</v>
      </c>
      <c r="E12" s="8">
        <f>'WA Sch. 1-2'!E12</f>
        <v>502.5</v>
      </c>
      <c r="F12" s="8">
        <f>'WA Sch. 1-2'!F12</f>
        <v>252506.25</v>
      </c>
      <c r="G12" s="8">
        <f>'WA Sch. 1-2'!G12</f>
        <v>1.5</v>
      </c>
      <c r="H12" s="8">
        <f t="shared" si="5"/>
        <v>44.649999999999977</v>
      </c>
      <c r="I12" s="8">
        <f t="shared" si="1"/>
        <v>46866.872499999998</v>
      </c>
      <c r="J12" s="8">
        <f t="shared" si="1"/>
        <v>-1.125</v>
      </c>
      <c r="K12" s="9">
        <v>28749</v>
      </c>
      <c r="L12" s="9">
        <v>42283869</v>
      </c>
      <c r="M12" s="9">
        <v>-4913346</v>
      </c>
      <c r="N12" s="9">
        <f t="shared" si="6"/>
        <v>37370523</v>
      </c>
      <c r="O12" s="9">
        <f t="shared" si="7"/>
        <v>1299.8894918084106</v>
      </c>
      <c r="P12" s="8">
        <f t="shared" si="8"/>
        <v>13.51102399254248</v>
      </c>
      <c r="Q12" s="8">
        <f t="shared" si="9"/>
        <v>1313.4005158009531</v>
      </c>
      <c r="R12" s="9">
        <f t="shared" si="2"/>
        <v>37758951.428761601</v>
      </c>
      <c r="S12" s="21"/>
      <c r="U12" s="2">
        <v>41365</v>
      </c>
      <c r="V12" s="8">
        <f t="shared" si="10"/>
        <v>568.5</v>
      </c>
      <c r="W12" s="8">
        <f t="shared" si="11"/>
        <v>323192.25</v>
      </c>
      <c r="X12" s="8">
        <f t="shared" si="12"/>
        <v>0</v>
      </c>
      <c r="Y12" s="7">
        <v>4</v>
      </c>
      <c r="Z12" s="7">
        <f t="shared" si="13"/>
        <v>16</v>
      </c>
      <c r="AA12" s="7">
        <f t="shared" si="14"/>
        <v>64</v>
      </c>
      <c r="AB12" s="7">
        <v>1</v>
      </c>
      <c r="AC12" s="7">
        <v>0</v>
      </c>
      <c r="AD12" s="7">
        <v>0</v>
      </c>
      <c r="AE12" s="7">
        <v>0</v>
      </c>
      <c r="AF12" s="7">
        <v>0</v>
      </c>
      <c r="AG12" s="7">
        <v>0</v>
      </c>
      <c r="AH12" s="7">
        <v>0</v>
      </c>
      <c r="AI12" s="7">
        <v>0</v>
      </c>
      <c r="AJ12" s="7">
        <v>0</v>
      </c>
      <c r="AK12" s="7">
        <v>0</v>
      </c>
      <c r="AL12" s="8">
        <f t="shared" si="4"/>
        <v>1502.8951925035649</v>
      </c>
      <c r="AN12" s="17" t="s">
        <v>32</v>
      </c>
      <c r="AO12" s="17">
        <v>0.93099656269445696</v>
      </c>
    </row>
    <row r="13" spans="1:41">
      <c r="A13" s="2">
        <v>41030</v>
      </c>
      <c r="B13" s="16">
        <f>'WA Sch. 1-2'!B13</f>
        <v>290.02499999999998</v>
      </c>
      <c r="C13" s="8">
        <f>'WA Sch. 1-2'!C13</f>
        <v>84114.500624999986</v>
      </c>
      <c r="D13" s="16">
        <f>'WA Sch. 1-2'!D13</f>
        <v>14.95</v>
      </c>
      <c r="E13" s="8">
        <f>'WA Sch. 1-2'!E13</f>
        <v>352.5</v>
      </c>
      <c r="F13" s="8">
        <f>'WA Sch. 1-2'!F13</f>
        <v>124256.25</v>
      </c>
      <c r="G13" s="8">
        <f>'WA Sch. 1-2'!G13</f>
        <v>7.5</v>
      </c>
      <c r="H13" s="8">
        <f t="shared" si="5"/>
        <v>-62.475000000000023</v>
      </c>
      <c r="I13" s="8">
        <f t="shared" si="1"/>
        <v>-40141.749375000014</v>
      </c>
      <c r="J13" s="8">
        <f t="shared" si="1"/>
        <v>7.4499999999999993</v>
      </c>
      <c r="K13" s="9">
        <v>28751</v>
      </c>
      <c r="L13" s="9">
        <v>39437499</v>
      </c>
      <c r="M13" s="9">
        <v>-815201</v>
      </c>
      <c r="N13" s="9">
        <f t="shared" si="6"/>
        <v>38622298</v>
      </c>
      <c r="O13" s="9">
        <f t="shared" si="7"/>
        <v>1343.3375534764009</v>
      </c>
      <c r="P13" s="8">
        <f t="shared" si="8"/>
        <v>-5.5528058812672807</v>
      </c>
      <c r="Q13" s="8">
        <f t="shared" si="9"/>
        <v>1337.7847475951337</v>
      </c>
      <c r="R13" s="9">
        <f t="shared" si="2"/>
        <v>38462649.278107688</v>
      </c>
      <c r="S13" s="21"/>
      <c r="U13" s="2">
        <v>41395</v>
      </c>
      <c r="V13" s="8">
        <f t="shared" si="10"/>
        <v>279.5</v>
      </c>
      <c r="W13" s="8">
        <f t="shared" si="11"/>
        <v>78120.25</v>
      </c>
      <c r="X13" s="8">
        <f t="shared" si="12"/>
        <v>28.5</v>
      </c>
      <c r="Y13" s="7">
        <v>5</v>
      </c>
      <c r="Z13" s="7">
        <f t="shared" si="13"/>
        <v>25</v>
      </c>
      <c r="AA13" s="7">
        <f t="shared" si="14"/>
        <v>125</v>
      </c>
      <c r="AB13" s="7">
        <v>0</v>
      </c>
      <c r="AC13" s="7">
        <v>1</v>
      </c>
      <c r="AD13" s="7">
        <v>0</v>
      </c>
      <c r="AE13" s="7">
        <v>0</v>
      </c>
      <c r="AF13" s="7">
        <v>0</v>
      </c>
      <c r="AG13" s="7">
        <v>0</v>
      </c>
      <c r="AH13" s="7">
        <v>0</v>
      </c>
      <c r="AI13" s="7">
        <v>0</v>
      </c>
      <c r="AJ13" s="7">
        <v>0</v>
      </c>
      <c r="AK13" s="7">
        <v>0</v>
      </c>
      <c r="AL13" s="8">
        <f t="shared" si="4"/>
        <v>1487.0766804585228</v>
      </c>
      <c r="AN13" s="17" t="s">
        <v>33</v>
      </c>
      <c r="AO13" s="17">
        <v>0.92027758214213962</v>
      </c>
    </row>
    <row r="14" spans="1:41">
      <c r="A14" s="2">
        <v>41061</v>
      </c>
      <c r="B14" s="16">
        <f>'WA Sch. 1-2'!B14</f>
        <v>126.95</v>
      </c>
      <c r="C14" s="8">
        <f>'WA Sch. 1-2'!C14</f>
        <v>16116.302500000002</v>
      </c>
      <c r="D14" s="16">
        <f>'WA Sch. 1-2'!D14</f>
        <v>68</v>
      </c>
      <c r="E14" s="8">
        <f>'WA Sch. 1-2'!E14</f>
        <v>181</v>
      </c>
      <c r="F14" s="8">
        <f>'WA Sch. 1-2'!F14</f>
        <v>32761</v>
      </c>
      <c r="G14" s="8">
        <f>'WA Sch. 1-2'!G14</f>
        <v>18.5</v>
      </c>
      <c r="H14" s="8">
        <f t="shared" si="5"/>
        <v>-54.05</v>
      </c>
      <c r="I14" s="8">
        <f t="shared" si="1"/>
        <v>-16644.697499999998</v>
      </c>
      <c r="J14" s="8">
        <f t="shared" si="1"/>
        <v>49.5</v>
      </c>
      <c r="K14" s="9">
        <v>28839</v>
      </c>
      <c r="L14" s="9">
        <v>39195520</v>
      </c>
      <c r="M14" s="9">
        <v>-1223928</v>
      </c>
      <c r="N14" s="9">
        <f t="shared" si="6"/>
        <v>37971592</v>
      </c>
      <c r="O14" s="9">
        <f t="shared" si="7"/>
        <v>1316.6750580810708</v>
      </c>
      <c r="P14" s="8">
        <f t="shared" si="8"/>
        <v>40.732907738586789</v>
      </c>
      <c r="Q14" s="8">
        <f t="shared" si="9"/>
        <v>1357.4079658196576</v>
      </c>
      <c r="R14" s="9">
        <f t="shared" si="2"/>
        <v>39146288.326273106</v>
      </c>
      <c r="S14" s="21"/>
      <c r="U14" s="2">
        <v>41426</v>
      </c>
      <c r="V14" s="8">
        <f t="shared" si="10"/>
        <v>144.5</v>
      </c>
      <c r="W14" s="8">
        <f t="shared" si="11"/>
        <v>20880.25</v>
      </c>
      <c r="X14" s="8">
        <f t="shared" si="12"/>
        <v>45.5</v>
      </c>
      <c r="Y14" s="7">
        <v>6</v>
      </c>
      <c r="Z14" s="7">
        <f t="shared" si="13"/>
        <v>36</v>
      </c>
      <c r="AA14" s="7">
        <f t="shared" si="14"/>
        <v>216</v>
      </c>
      <c r="AB14" s="7">
        <v>0</v>
      </c>
      <c r="AC14" s="7">
        <v>0</v>
      </c>
      <c r="AD14" s="7">
        <v>1</v>
      </c>
      <c r="AE14" s="7">
        <v>0</v>
      </c>
      <c r="AF14" s="7">
        <v>0</v>
      </c>
      <c r="AG14" s="7">
        <v>0</v>
      </c>
      <c r="AH14" s="7">
        <v>0</v>
      </c>
      <c r="AI14" s="7">
        <v>0</v>
      </c>
      <c r="AJ14" s="7">
        <v>0</v>
      </c>
      <c r="AK14" s="7">
        <v>0</v>
      </c>
      <c r="AL14" s="8">
        <f t="shared" si="4"/>
        <v>1461.985447407608</v>
      </c>
      <c r="AN14" s="17" t="s">
        <v>34</v>
      </c>
      <c r="AO14" s="17">
        <v>47.56182334672053</v>
      </c>
    </row>
    <row r="15" spans="1:41" ht="15.75" thickBot="1">
      <c r="A15" s="2">
        <v>41091</v>
      </c>
      <c r="B15" s="16">
        <f>'WA Sch. 1-2'!B15</f>
        <v>14.1</v>
      </c>
      <c r="C15" s="8">
        <f>'WA Sch. 1-2'!C15</f>
        <v>198.81</v>
      </c>
      <c r="D15" s="16">
        <f>'WA Sch. 1-2'!D15</f>
        <v>240.05</v>
      </c>
      <c r="E15" s="8">
        <f>'WA Sch. 1-2'!E15</f>
        <v>21</v>
      </c>
      <c r="F15" s="8">
        <f>'WA Sch. 1-2'!F15</f>
        <v>441</v>
      </c>
      <c r="G15" s="8">
        <f>'WA Sch. 1-2'!G15</f>
        <v>241.5</v>
      </c>
      <c r="H15" s="8">
        <f t="shared" si="5"/>
        <v>-6.9</v>
      </c>
      <c r="I15" s="8">
        <f t="shared" si="1"/>
        <v>-242.19</v>
      </c>
      <c r="J15" s="8">
        <f t="shared" si="1"/>
        <v>-1.4499999999999886</v>
      </c>
      <c r="K15" s="9">
        <v>28958</v>
      </c>
      <c r="L15" s="9">
        <v>40320875</v>
      </c>
      <c r="M15" s="9">
        <v>4437444</v>
      </c>
      <c r="N15" s="9">
        <f t="shared" si="6"/>
        <v>44758319</v>
      </c>
      <c r="O15" s="9">
        <f t="shared" si="7"/>
        <v>1545.6288072380689</v>
      </c>
      <c r="P15" s="8">
        <f t="shared" si="8"/>
        <v>-1.4179656544978458</v>
      </c>
      <c r="Q15" s="8">
        <f t="shared" si="9"/>
        <v>1544.210841583571</v>
      </c>
      <c r="R15" s="9">
        <f t="shared" si="2"/>
        <v>44717257.550577052</v>
      </c>
      <c r="S15" s="21"/>
      <c r="U15" s="2">
        <v>41456</v>
      </c>
      <c r="V15" s="8">
        <f t="shared" si="10"/>
        <v>0</v>
      </c>
      <c r="W15" s="8">
        <f t="shared" si="11"/>
        <v>0</v>
      </c>
      <c r="X15" s="8">
        <f t="shared" si="12"/>
        <v>277</v>
      </c>
      <c r="Y15" s="7">
        <v>7</v>
      </c>
      <c r="Z15" s="7">
        <f t="shared" si="13"/>
        <v>49</v>
      </c>
      <c r="AA15" s="7">
        <f t="shared" si="14"/>
        <v>343</v>
      </c>
      <c r="AB15" s="7">
        <v>0</v>
      </c>
      <c r="AC15" s="7">
        <v>0</v>
      </c>
      <c r="AD15" s="7">
        <v>0</v>
      </c>
      <c r="AE15" s="7">
        <v>0</v>
      </c>
      <c r="AF15" s="7">
        <v>0</v>
      </c>
      <c r="AG15" s="7">
        <v>0</v>
      </c>
      <c r="AH15" s="7">
        <v>0</v>
      </c>
      <c r="AI15" s="7">
        <v>0</v>
      </c>
      <c r="AJ15" s="7">
        <v>0</v>
      </c>
      <c r="AK15" s="7">
        <v>0</v>
      </c>
      <c r="AL15" s="8">
        <f t="shared" si="4"/>
        <v>1749.635204599256</v>
      </c>
      <c r="AN15" s="18" t="s">
        <v>35</v>
      </c>
      <c r="AO15" s="18">
        <v>120</v>
      </c>
    </row>
    <row r="16" spans="1:41">
      <c r="A16" s="2">
        <v>41122</v>
      </c>
      <c r="B16" s="16">
        <f>'WA Sch. 1-2'!B16</f>
        <v>19.350000000000001</v>
      </c>
      <c r="C16" s="8">
        <f>'WA Sch. 1-2'!C16</f>
        <v>374.42250000000007</v>
      </c>
      <c r="D16" s="16">
        <f>'WA Sch. 1-2'!D16</f>
        <v>204.95</v>
      </c>
      <c r="E16" s="8">
        <f>'WA Sch. 1-2'!E16</f>
        <v>16</v>
      </c>
      <c r="F16" s="8">
        <f>'WA Sch. 1-2'!F16</f>
        <v>256</v>
      </c>
      <c r="G16" s="8">
        <f>'WA Sch. 1-2'!G16</f>
        <v>222</v>
      </c>
      <c r="H16" s="8">
        <f t="shared" si="5"/>
        <v>3.3500000000000014</v>
      </c>
      <c r="I16" s="8">
        <f t="shared" si="1"/>
        <v>118.42250000000007</v>
      </c>
      <c r="J16" s="8">
        <f t="shared" si="1"/>
        <v>-17.050000000000011</v>
      </c>
      <c r="K16" s="9">
        <v>28963</v>
      </c>
      <c r="L16" s="9">
        <v>44233044</v>
      </c>
      <c r="M16" s="9">
        <v>3213229</v>
      </c>
      <c r="N16" s="9">
        <f t="shared" si="6"/>
        <v>47446273</v>
      </c>
      <c r="O16" s="9">
        <f t="shared" si="7"/>
        <v>1638.1684563063218</v>
      </c>
      <c r="P16" s="8">
        <f t="shared" si="8"/>
        <v>-15.771484502258069</v>
      </c>
      <c r="Q16" s="8">
        <f t="shared" si="9"/>
        <v>1622.3969718040637</v>
      </c>
      <c r="R16" s="9">
        <f t="shared" si="2"/>
        <v>46989483.494361095</v>
      </c>
      <c r="S16" s="21"/>
      <c r="U16" s="2">
        <v>41487</v>
      </c>
      <c r="V16" s="8">
        <f t="shared" si="10"/>
        <v>7</v>
      </c>
      <c r="W16" s="8">
        <f t="shared" si="11"/>
        <v>49</v>
      </c>
      <c r="X16" s="8">
        <f t="shared" si="12"/>
        <v>230.5</v>
      </c>
      <c r="Y16" s="7">
        <v>8</v>
      </c>
      <c r="Z16" s="7">
        <f t="shared" si="13"/>
        <v>64</v>
      </c>
      <c r="AA16" s="7">
        <f t="shared" si="14"/>
        <v>512</v>
      </c>
      <c r="AB16" s="7">
        <v>0</v>
      </c>
      <c r="AC16" s="7">
        <v>0</v>
      </c>
      <c r="AD16" s="7">
        <v>0</v>
      </c>
      <c r="AE16" s="7">
        <v>0</v>
      </c>
      <c r="AF16" s="7">
        <v>0</v>
      </c>
      <c r="AG16" s="7">
        <v>0</v>
      </c>
      <c r="AH16" s="7">
        <v>0</v>
      </c>
      <c r="AI16" s="7">
        <v>0</v>
      </c>
      <c r="AJ16" s="7">
        <v>0</v>
      </c>
      <c r="AK16" s="7">
        <v>0</v>
      </c>
      <c r="AL16" s="8">
        <f t="shared" si="4"/>
        <v>1765.5276220706423</v>
      </c>
    </row>
    <row r="17" spans="1:79"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5"/>
        <v>79.824999999999989</v>
      </c>
      <c r="I17" s="8">
        <f t="shared" si="1"/>
        <v>17946.655624999996</v>
      </c>
      <c r="J17" s="8">
        <f t="shared" si="1"/>
        <v>18.875</v>
      </c>
      <c r="K17" s="9">
        <v>29019</v>
      </c>
      <c r="L17" s="9">
        <v>42671230</v>
      </c>
      <c r="M17" s="9">
        <v>-3113353</v>
      </c>
      <c r="N17" s="9">
        <f t="shared" si="6"/>
        <v>39557877</v>
      </c>
      <c r="O17" s="9">
        <f t="shared" si="7"/>
        <v>1363.1716117026776</v>
      </c>
      <c r="P17" s="8">
        <f t="shared" si="8"/>
        <v>23.057827291031472</v>
      </c>
      <c r="Q17" s="8">
        <f t="shared" si="9"/>
        <v>1386.2294389937092</v>
      </c>
      <c r="R17" s="9">
        <f t="shared" si="2"/>
        <v>40226992.090158448</v>
      </c>
      <c r="S17" s="21"/>
      <c r="U17" s="2">
        <v>41518</v>
      </c>
      <c r="V17" s="8">
        <f t="shared" si="10"/>
        <v>164.5</v>
      </c>
      <c r="W17" s="8">
        <f t="shared" si="11"/>
        <v>27060.25</v>
      </c>
      <c r="X17" s="8">
        <f t="shared" si="12"/>
        <v>106</v>
      </c>
      <c r="Y17" s="7">
        <v>9</v>
      </c>
      <c r="Z17" s="7">
        <f t="shared" si="13"/>
        <v>81</v>
      </c>
      <c r="AA17" s="7">
        <f t="shared" si="14"/>
        <v>729</v>
      </c>
      <c r="AB17" s="7">
        <v>0</v>
      </c>
      <c r="AC17" s="7">
        <v>0</v>
      </c>
      <c r="AD17" s="7">
        <v>0</v>
      </c>
      <c r="AE17" s="7">
        <v>1</v>
      </c>
      <c r="AF17" s="7">
        <v>0</v>
      </c>
      <c r="AG17" s="7">
        <v>0</v>
      </c>
      <c r="AH17" s="7">
        <v>0</v>
      </c>
      <c r="AI17" s="7">
        <v>0</v>
      </c>
      <c r="AJ17" s="7">
        <v>0</v>
      </c>
      <c r="AK17" s="7">
        <v>0</v>
      </c>
      <c r="AL17" s="8">
        <f t="shared" si="4"/>
        <v>1458.3550597448188</v>
      </c>
      <c r="AN17" t="s">
        <v>36</v>
      </c>
    </row>
    <row r="18" spans="1:79">
      <c r="A18" s="2">
        <v>41183</v>
      </c>
      <c r="B18" s="16">
        <f>'WA Sch. 1-2'!B18</f>
        <v>510.4</v>
      </c>
      <c r="C18" s="8">
        <f>'WA Sch. 1-2'!C18</f>
        <v>260508.15999999997</v>
      </c>
      <c r="D18" s="16">
        <f>'WA Sch. 1-2'!D18</f>
        <v>0.65</v>
      </c>
      <c r="E18" s="8">
        <f>'WA Sch. 1-2'!E18</f>
        <v>511.5</v>
      </c>
      <c r="F18" s="8">
        <f>'WA Sch. 1-2'!F18</f>
        <v>261632.25</v>
      </c>
      <c r="G18" s="8">
        <f>'WA Sch. 1-2'!G18</f>
        <v>0</v>
      </c>
      <c r="H18" s="8">
        <f t="shared" si="5"/>
        <v>-1.1000000000000227</v>
      </c>
      <c r="I18" s="8">
        <f t="shared" si="1"/>
        <v>-1124.0900000000256</v>
      </c>
      <c r="J18" s="8">
        <f t="shared" si="1"/>
        <v>0.65</v>
      </c>
      <c r="K18" s="9">
        <v>29021</v>
      </c>
      <c r="L18" s="9">
        <v>39707451</v>
      </c>
      <c r="M18" s="9">
        <v>4430696</v>
      </c>
      <c r="N18" s="9">
        <f t="shared" si="6"/>
        <v>44138147</v>
      </c>
      <c r="O18" s="9">
        <f t="shared" si="7"/>
        <v>1520.9037248888735</v>
      </c>
      <c r="P18" s="8">
        <f t="shared" si="8"/>
        <v>0.25356366615364917</v>
      </c>
      <c r="Q18" s="8">
        <f t="shared" si="9"/>
        <v>1521.1572885550272</v>
      </c>
      <c r="R18" s="9">
        <f t="shared" si="2"/>
        <v>44145505.671155445</v>
      </c>
      <c r="S18" s="21"/>
      <c r="U18" s="2">
        <v>41548</v>
      </c>
      <c r="V18" s="8">
        <f t="shared" si="10"/>
        <v>599</v>
      </c>
      <c r="W18" s="8">
        <f t="shared" si="11"/>
        <v>358801</v>
      </c>
      <c r="X18" s="8">
        <f t="shared" si="12"/>
        <v>0</v>
      </c>
      <c r="Y18" s="7">
        <v>10</v>
      </c>
      <c r="Z18" s="7">
        <f t="shared" si="13"/>
        <v>100</v>
      </c>
      <c r="AA18" s="7">
        <f t="shared" si="14"/>
        <v>1000</v>
      </c>
      <c r="AB18" s="7">
        <v>0</v>
      </c>
      <c r="AC18" s="7">
        <v>0</v>
      </c>
      <c r="AD18" s="7">
        <v>0</v>
      </c>
      <c r="AE18" s="7">
        <v>0</v>
      </c>
      <c r="AF18" s="7">
        <v>0</v>
      </c>
      <c r="AG18" s="7">
        <v>0</v>
      </c>
      <c r="AH18" s="7">
        <v>0</v>
      </c>
      <c r="AI18" s="7">
        <v>0</v>
      </c>
      <c r="AJ18" s="7">
        <v>0</v>
      </c>
      <c r="AK18" s="7">
        <v>0</v>
      </c>
      <c r="AL18" s="8">
        <f t="shared" si="4"/>
        <v>1670.8418740358172</v>
      </c>
      <c r="AN18" s="19"/>
      <c r="AO18" s="19" t="s">
        <v>41</v>
      </c>
      <c r="AP18" s="19" t="s">
        <v>42</v>
      </c>
      <c r="AQ18" s="19" t="s">
        <v>43</v>
      </c>
      <c r="AR18" s="19" t="s">
        <v>44</v>
      </c>
      <c r="AS18" s="19" t="s">
        <v>45</v>
      </c>
    </row>
    <row r="19" spans="1:79">
      <c r="A19" s="2">
        <v>41214</v>
      </c>
      <c r="B19" s="16">
        <f>'WA Sch. 1-2'!B19</f>
        <v>874.97500000000002</v>
      </c>
      <c r="C19" s="8">
        <f>'WA Sch. 1-2'!C19</f>
        <v>765581.25062499999</v>
      </c>
      <c r="D19" s="16">
        <f>'WA Sch. 1-2'!D19</f>
        <v>0</v>
      </c>
      <c r="E19" s="8">
        <f>'WA Sch. 1-2'!E19</f>
        <v>781</v>
      </c>
      <c r="F19" s="8">
        <f>'WA Sch. 1-2'!F19</f>
        <v>609961</v>
      </c>
      <c r="G19" s="8">
        <f>'WA Sch. 1-2'!G19</f>
        <v>0</v>
      </c>
      <c r="H19" s="8">
        <f t="shared" si="5"/>
        <v>93.975000000000023</v>
      </c>
      <c r="I19" s="8">
        <f t="shared" si="1"/>
        <v>155620.25062499999</v>
      </c>
      <c r="J19" s="8">
        <f t="shared" si="1"/>
        <v>0</v>
      </c>
      <c r="K19" s="9">
        <v>29080</v>
      </c>
      <c r="L19" s="9">
        <v>41602017</v>
      </c>
      <c r="M19" s="9">
        <v>2351364</v>
      </c>
      <c r="N19" s="9">
        <f t="shared" si="6"/>
        <v>43953381</v>
      </c>
      <c r="O19" s="9">
        <f t="shared" si="7"/>
        <v>1511.4642709766163</v>
      </c>
      <c r="P19" s="8">
        <f t="shared" si="8"/>
        <v>48.33914989969545</v>
      </c>
      <c r="Q19" s="8">
        <f t="shared" si="9"/>
        <v>1559.8034208763117</v>
      </c>
      <c r="R19" s="9">
        <f t="shared" si="2"/>
        <v>45359083.479083143</v>
      </c>
      <c r="S19" s="21"/>
      <c r="U19" s="2">
        <v>41579</v>
      </c>
      <c r="V19" s="8">
        <f t="shared" si="10"/>
        <v>906.5</v>
      </c>
      <c r="W19" s="8">
        <f t="shared" si="11"/>
        <v>821742.25</v>
      </c>
      <c r="X19" s="8">
        <f t="shared" si="12"/>
        <v>0</v>
      </c>
      <c r="Y19" s="7">
        <v>11</v>
      </c>
      <c r="Z19" s="7">
        <f t="shared" si="13"/>
        <v>121</v>
      </c>
      <c r="AA19" s="7">
        <f t="shared" si="14"/>
        <v>1331</v>
      </c>
      <c r="AB19" s="7">
        <v>0</v>
      </c>
      <c r="AC19" s="7">
        <v>0</v>
      </c>
      <c r="AD19" s="7">
        <v>0</v>
      </c>
      <c r="AE19" s="7">
        <v>0</v>
      </c>
      <c r="AF19" s="7">
        <v>1</v>
      </c>
      <c r="AG19" s="7">
        <v>0</v>
      </c>
      <c r="AH19" s="7">
        <v>0</v>
      </c>
      <c r="AI19" s="7">
        <v>0</v>
      </c>
      <c r="AJ19" s="7">
        <v>0</v>
      </c>
      <c r="AK19" s="7">
        <v>0</v>
      </c>
      <c r="AL19" s="8">
        <f t="shared" si="4"/>
        <v>1606.9194646552301</v>
      </c>
      <c r="AN19" s="17" t="s">
        <v>37</v>
      </c>
      <c r="AO19" s="17">
        <v>16</v>
      </c>
      <c r="AP19" s="17">
        <v>3143631.0397604974</v>
      </c>
      <c r="AQ19" s="17">
        <v>196476.93998503109</v>
      </c>
      <c r="AR19" s="17">
        <v>86.854953990301041</v>
      </c>
      <c r="AS19" s="17">
        <v>3.1219750913225917E-52</v>
      </c>
    </row>
    <row r="20" spans="1:79">
      <c r="A20" s="2">
        <v>41244</v>
      </c>
      <c r="B20" s="16">
        <f>'WA Sch. 1-2'!B20</f>
        <v>1138.7249999999999</v>
      </c>
      <c r="C20" s="8">
        <f>'WA Sch. 1-2'!C20</f>
        <v>1296694.6256249999</v>
      </c>
      <c r="D20" s="16">
        <f>'WA Sch. 1-2'!D20</f>
        <v>0</v>
      </c>
      <c r="E20" s="8">
        <f>'WA Sch. 1-2'!E20</f>
        <v>1045.5</v>
      </c>
      <c r="F20" s="8">
        <f>'WA Sch. 1-2'!F20</f>
        <v>1093070.25</v>
      </c>
      <c r="G20" s="8">
        <f>'WA Sch. 1-2'!G20</f>
        <v>0</v>
      </c>
      <c r="H20" s="8">
        <f t="shared" si="5"/>
        <v>93.224999999999909</v>
      </c>
      <c r="I20" s="8">
        <f t="shared" si="1"/>
        <v>203624.37562499987</v>
      </c>
      <c r="J20" s="8">
        <f t="shared" si="1"/>
        <v>0</v>
      </c>
      <c r="K20" s="9">
        <v>29181</v>
      </c>
      <c r="L20" s="9">
        <v>48297130.000000007</v>
      </c>
      <c r="M20" s="9">
        <v>-169131</v>
      </c>
      <c r="N20" s="9">
        <f t="shared" si="6"/>
        <v>48127999.000000007</v>
      </c>
      <c r="O20" s="9">
        <f t="shared" si="7"/>
        <v>1649.2923134916557</v>
      </c>
      <c r="P20" s="8">
        <f t="shared" si="8"/>
        <v>63.257339972968801</v>
      </c>
      <c r="Q20" s="8">
        <f t="shared" si="9"/>
        <v>1712.5496534646245</v>
      </c>
      <c r="R20" s="9">
        <f t="shared" si="2"/>
        <v>49973911.437751204</v>
      </c>
      <c r="S20" s="21"/>
      <c r="U20" s="2">
        <v>41609</v>
      </c>
      <c r="V20" s="8">
        <f t="shared" si="10"/>
        <v>1220</v>
      </c>
      <c r="W20" s="8">
        <f t="shared" si="11"/>
        <v>1488400</v>
      </c>
      <c r="X20" s="8">
        <f t="shared" si="12"/>
        <v>0</v>
      </c>
      <c r="Y20" s="7">
        <v>12</v>
      </c>
      <c r="Z20" s="7">
        <f t="shared" si="13"/>
        <v>144</v>
      </c>
      <c r="AA20" s="7">
        <f t="shared" si="14"/>
        <v>1728</v>
      </c>
      <c r="AB20" s="7">
        <v>0</v>
      </c>
      <c r="AC20" s="7">
        <v>0</v>
      </c>
      <c r="AD20" s="7">
        <v>0</v>
      </c>
      <c r="AE20" s="7">
        <v>0</v>
      </c>
      <c r="AF20" s="7">
        <v>0</v>
      </c>
      <c r="AG20" s="7">
        <v>0</v>
      </c>
      <c r="AH20" s="7">
        <v>0</v>
      </c>
      <c r="AI20" s="7">
        <v>0</v>
      </c>
      <c r="AJ20" s="7">
        <v>0</v>
      </c>
      <c r="AK20" s="7">
        <v>0</v>
      </c>
      <c r="AL20" s="8">
        <f t="shared" si="4"/>
        <v>1896.1789627951903</v>
      </c>
      <c r="AN20" s="17" t="s">
        <v>38</v>
      </c>
      <c r="AO20" s="17">
        <v>103</v>
      </c>
      <c r="AP20" s="17">
        <v>232999.08512665899</v>
      </c>
      <c r="AQ20" s="17">
        <v>2262.1270400646504</v>
      </c>
      <c r="AR20" s="17"/>
      <c r="AS20" s="17"/>
    </row>
    <row r="21" spans="1:79"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5"/>
        <v>-154.34999999999991</v>
      </c>
      <c r="I21" s="8">
        <f t="shared" si="1"/>
        <v>-361896.7274999998</v>
      </c>
      <c r="J21" s="8">
        <f t="shared" si="1"/>
        <v>0</v>
      </c>
      <c r="K21" s="9">
        <v>29164</v>
      </c>
      <c r="L21" s="9">
        <v>52346242</v>
      </c>
      <c r="M21" s="9">
        <v>-1999462</v>
      </c>
      <c r="N21" s="9">
        <f t="shared" si="6"/>
        <v>50346780</v>
      </c>
      <c r="O21" s="9">
        <f t="shared" si="7"/>
        <v>1726.3331504594705</v>
      </c>
      <c r="P21" s="8">
        <f t="shared" si="8"/>
        <v>-112.42843537808402</v>
      </c>
      <c r="Q21" s="8">
        <f t="shared" si="9"/>
        <v>1613.9047150813865</v>
      </c>
      <c r="R21" s="9">
        <f t="shared" si="2"/>
        <v>47067917.110633552</v>
      </c>
      <c r="S21" s="21"/>
      <c r="U21" s="2">
        <v>41640</v>
      </c>
      <c r="V21" s="8">
        <f t="shared" si="10"/>
        <v>1040</v>
      </c>
      <c r="W21" s="8">
        <f t="shared" si="11"/>
        <v>1081600</v>
      </c>
      <c r="X21" s="8">
        <f t="shared" si="12"/>
        <v>0</v>
      </c>
      <c r="Y21" s="7">
        <v>13</v>
      </c>
      <c r="Z21" s="7">
        <f t="shared" si="13"/>
        <v>169</v>
      </c>
      <c r="AA21" s="7">
        <f t="shared" si="14"/>
        <v>2197</v>
      </c>
      <c r="AB21" s="7">
        <v>0</v>
      </c>
      <c r="AC21" s="7">
        <v>0</v>
      </c>
      <c r="AD21" s="7">
        <v>0</v>
      </c>
      <c r="AE21" s="7">
        <v>0</v>
      </c>
      <c r="AF21" s="7">
        <v>0</v>
      </c>
      <c r="AG21" s="7">
        <v>0</v>
      </c>
      <c r="AH21" s="7">
        <v>0</v>
      </c>
      <c r="AI21" s="7">
        <v>0</v>
      </c>
      <c r="AJ21" s="7">
        <v>0</v>
      </c>
      <c r="AK21" s="7">
        <v>0</v>
      </c>
      <c r="AL21" s="8">
        <f t="shared" si="4"/>
        <v>1875.3474689017494</v>
      </c>
      <c r="AN21" s="18" t="s">
        <v>39</v>
      </c>
      <c r="AO21" s="18">
        <v>119</v>
      </c>
      <c r="AP21" s="18">
        <v>3376630.1248871563</v>
      </c>
      <c r="AQ21" s="18"/>
      <c r="AR21" s="18"/>
      <c r="AS21" s="18"/>
    </row>
    <row r="22" spans="1:79"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5"/>
        <v>59.264249999999947</v>
      </c>
      <c r="I22" s="8">
        <f t="shared" si="1"/>
        <v>107046.89607806236</v>
      </c>
      <c r="J22" s="8">
        <f t="shared" si="1"/>
        <v>0</v>
      </c>
      <c r="K22" s="9">
        <v>29333</v>
      </c>
      <c r="L22" s="9">
        <v>53252765.000000007</v>
      </c>
      <c r="M22" s="9">
        <v>-3562704</v>
      </c>
      <c r="N22" s="9">
        <f t="shared" si="6"/>
        <v>49690061.000000007</v>
      </c>
      <c r="O22" s="9">
        <f t="shared" si="7"/>
        <v>1693.9986022568442</v>
      </c>
      <c r="P22" s="8">
        <f t="shared" si="8"/>
        <v>33.252444831161206</v>
      </c>
      <c r="Q22" s="8">
        <f t="shared" si="9"/>
        <v>1727.2510470880054</v>
      </c>
      <c r="R22" s="9">
        <f t="shared" si="2"/>
        <v>50665454.96423246</v>
      </c>
      <c r="S22" s="21"/>
      <c r="U22" s="2">
        <v>41671</v>
      </c>
      <c r="V22" s="8">
        <f t="shared" si="10"/>
        <v>1091.5</v>
      </c>
      <c r="W22" s="8">
        <f t="shared" si="11"/>
        <v>1191372.25</v>
      </c>
      <c r="X22" s="8">
        <f t="shared" si="12"/>
        <v>0</v>
      </c>
      <c r="Y22" s="7">
        <v>14</v>
      </c>
      <c r="Z22" s="7">
        <f t="shared" si="13"/>
        <v>196</v>
      </c>
      <c r="AA22" s="7">
        <f t="shared" si="14"/>
        <v>2744</v>
      </c>
      <c r="AB22" s="7">
        <v>0</v>
      </c>
      <c r="AC22" s="7">
        <v>0</v>
      </c>
      <c r="AD22" s="7">
        <v>0</v>
      </c>
      <c r="AE22" s="7">
        <v>0</v>
      </c>
      <c r="AF22" s="7">
        <v>0</v>
      </c>
      <c r="AG22" s="7">
        <v>0</v>
      </c>
      <c r="AH22" s="7">
        <v>0</v>
      </c>
      <c r="AI22" s="7">
        <v>0</v>
      </c>
      <c r="AJ22" s="7">
        <v>0</v>
      </c>
      <c r="AK22" s="7">
        <v>0</v>
      </c>
      <c r="AL22" s="8">
        <f t="shared" si="4"/>
        <v>1844.0183910339551</v>
      </c>
    </row>
    <row r="23" spans="1:79">
      <c r="A23" s="2">
        <v>41334</v>
      </c>
      <c r="B23" s="8">
        <f>'WA Sch. 1-2'!B23</f>
        <v>767.35</v>
      </c>
      <c r="C23" s="8">
        <f>'WA Sch. 1-2'!C23</f>
        <v>588826.02250000008</v>
      </c>
      <c r="D23" s="8">
        <f>'WA Sch. 1-2'!D23</f>
        <v>0</v>
      </c>
      <c r="E23" s="8">
        <f>'WA Sch. 1-2'!E23</f>
        <v>738</v>
      </c>
      <c r="F23" s="8">
        <f>'WA Sch. 1-2'!F23</f>
        <v>544644</v>
      </c>
      <c r="G23" s="8">
        <f>'WA Sch. 1-2'!G23</f>
        <v>0</v>
      </c>
      <c r="H23" s="8">
        <f t="shared" si="5"/>
        <v>29.350000000000023</v>
      </c>
      <c r="I23" s="8">
        <f t="shared" si="1"/>
        <v>44182.022500000079</v>
      </c>
      <c r="J23" s="8">
        <f t="shared" si="1"/>
        <v>0</v>
      </c>
      <c r="K23" s="9">
        <v>29310</v>
      </c>
      <c r="L23" s="9">
        <v>47609512</v>
      </c>
      <c r="M23" s="9">
        <v>-1911321</v>
      </c>
      <c r="N23" s="9">
        <f t="shared" si="6"/>
        <v>45698191</v>
      </c>
      <c r="O23" s="9">
        <f t="shared" si="7"/>
        <v>1559.1330945069942</v>
      </c>
      <c r="P23" s="8">
        <f t="shared" si="8"/>
        <v>13.723298873398674</v>
      </c>
      <c r="Q23" s="8">
        <f t="shared" si="9"/>
        <v>1572.8563933803928</v>
      </c>
      <c r="R23" s="9">
        <f t="shared" si="2"/>
        <v>46100420.88997931</v>
      </c>
      <c r="S23" s="21"/>
      <c r="U23" s="2">
        <v>41699</v>
      </c>
      <c r="V23" s="8">
        <f t="shared" si="10"/>
        <v>786.5</v>
      </c>
      <c r="W23" s="8">
        <f t="shared" si="11"/>
        <v>618582.25</v>
      </c>
      <c r="X23" s="8">
        <f t="shared" si="12"/>
        <v>0</v>
      </c>
      <c r="Y23" s="7">
        <v>15</v>
      </c>
      <c r="Z23" s="7">
        <f t="shared" si="13"/>
        <v>225</v>
      </c>
      <c r="AA23" s="7">
        <f t="shared" si="14"/>
        <v>3375</v>
      </c>
      <c r="AB23" s="7">
        <v>0</v>
      </c>
      <c r="AC23" s="7">
        <v>0</v>
      </c>
      <c r="AD23" s="7">
        <v>0</v>
      </c>
      <c r="AE23" s="7">
        <v>0</v>
      </c>
      <c r="AF23" s="7">
        <v>0</v>
      </c>
      <c r="AG23" s="7">
        <v>0</v>
      </c>
      <c r="AH23" s="7">
        <v>0</v>
      </c>
      <c r="AI23" s="7">
        <v>0</v>
      </c>
      <c r="AJ23" s="7">
        <v>0</v>
      </c>
      <c r="AK23" s="7">
        <v>0</v>
      </c>
      <c r="AL23" s="8">
        <f t="shared" si="4"/>
        <v>1654.4770299495383</v>
      </c>
      <c r="AN23" s="19"/>
      <c r="AO23" s="19" t="s">
        <v>46</v>
      </c>
      <c r="AP23" s="19" t="s">
        <v>34</v>
      </c>
      <c r="AQ23" s="19" t="s">
        <v>47</v>
      </c>
      <c r="AR23" s="19" t="s">
        <v>48</v>
      </c>
      <c r="AS23" s="19" t="s">
        <v>49</v>
      </c>
      <c r="AT23" s="19" t="s">
        <v>50</v>
      </c>
      <c r="AU23" s="19" t="s">
        <v>51</v>
      </c>
      <c r="AV23" s="19" t="s">
        <v>52</v>
      </c>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row>
    <row r="24" spans="1:79">
      <c r="A24" s="2">
        <v>41365</v>
      </c>
      <c r="B24" s="8">
        <f>'WA Sch. 1-2'!B24</f>
        <v>547.15</v>
      </c>
      <c r="C24" s="8">
        <f>'WA Sch. 1-2'!C24</f>
        <v>299373.1225</v>
      </c>
      <c r="D24" s="8">
        <f>'WA Sch. 1-2'!D24</f>
        <v>0.375</v>
      </c>
      <c r="E24" s="8">
        <f>'WA Sch. 1-2'!E24</f>
        <v>568.5</v>
      </c>
      <c r="F24" s="8">
        <f>'WA Sch. 1-2'!F24</f>
        <v>323192.25</v>
      </c>
      <c r="G24" s="8">
        <f>'WA Sch. 1-2'!G24</f>
        <v>0</v>
      </c>
      <c r="H24" s="8">
        <f t="shared" si="5"/>
        <v>-21.350000000000023</v>
      </c>
      <c r="I24" s="8">
        <f t="shared" si="1"/>
        <v>-23819.127500000002</v>
      </c>
      <c r="J24" s="8">
        <f t="shared" si="1"/>
        <v>0.375</v>
      </c>
      <c r="K24" s="9">
        <v>29454</v>
      </c>
      <c r="L24" s="9">
        <v>45631036</v>
      </c>
      <c r="M24" s="9">
        <v>-1364761</v>
      </c>
      <c r="N24" s="9">
        <f t="shared" si="6"/>
        <v>44266275</v>
      </c>
      <c r="O24" s="9">
        <f t="shared" si="7"/>
        <v>1502.8951925035649</v>
      </c>
      <c r="P24" s="8">
        <f t="shared" si="8"/>
        <v>-7.0494379636543396</v>
      </c>
      <c r="Q24" s="8">
        <f t="shared" si="9"/>
        <v>1495.8457545399106</v>
      </c>
      <c r="R24" s="9">
        <f t="shared" si="2"/>
        <v>44058640.854218528</v>
      </c>
      <c r="S24" s="21"/>
      <c r="U24" s="2">
        <v>41730</v>
      </c>
      <c r="V24" s="8">
        <f t="shared" si="10"/>
        <v>543.5</v>
      </c>
      <c r="W24" s="8">
        <f t="shared" si="11"/>
        <v>295392.25</v>
      </c>
      <c r="X24" s="8">
        <f t="shared" si="12"/>
        <v>0</v>
      </c>
      <c r="Y24" s="7">
        <v>16</v>
      </c>
      <c r="Z24" s="7">
        <f t="shared" si="13"/>
        <v>256</v>
      </c>
      <c r="AA24" s="7">
        <f t="shared" si="14"/>
        <v>4096</v>
      </c>
      <c r="AB24" s="7">
        <v>1</v>
      </c>
      <c r="AC24" s="7">
        <v>0</v>
      </c>
      <c r="AD24" s="7">
        <v>0</v>
      </c>
      <c r="AE24" s="7">
        <v>0</v>
      </c>
      <c r="AF24" s="7">
        <v>0</v>
      </c>
      <c r="AG24" s="7">
        <v>0</v>
      </c>
      <c r="AH24" s="7">
        <v>0</v>
      </c>
      <c r="AI24" s="7">
        <v>0</v>
      </c>
      <c r="AJ24" s="7">
        <v>0</v>
      </c>
      <c r="AK24" s="7">
        <v>0</v>
      </c>
      <c r="AL24" s="8">
        <f t="shared" si="4"/>
        <v>1476.9116952155937</v>
      </c>
      <c r="AN24" s="17" t="s">
        <v>40</v>
      </c>
      <c r="AO24" s="17">
        <v>1432.0674082027599</v>
      </c>
      <c r="AP24" s="17">
        <v>38.946191796178333</v>
      </c>
      <c r="AQ24" s="17">
        <v>36.770409176264678</v>
      </c>
      <c r="AR24" s="17">
        <v>4.8172579000592343E-61</v>
      </c>
      <c r="AS24" s="17">
        <v>1354.8268224379292</v>
      </c>
      <c r="AT24" s="17">
        <v>1509.3079939675906</v>
      </c>
      <c r="AU24" s="17">
        <v>1354.8268224379292</v>
      </c>
      <c r="AV24" s="17">
        <v>1509.3079939675906</v>
      </c>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row>
    <row r="25" spans="1:79">
      <c r="A25" s="2">
        <v>41395</v>
      </c>
      <c r="B25" s="8">
        <f>'WA Sch. 1-2'!B25</f>
        <v>290.02499999999998</v>
      </c>
      <c r="C25" s="8">
        <f>'WA Sch. 1-2'!C25</f>
        <v>84114.500624999986</v>
      </c>
      <c r="D25" s="8">
        <f>'WA Sch. 1-2'!D25</f>
        <v>14.95</v>
      </c>
      <c r="E25" s="8">
        <f>'WA Sch. 1-2'!E25</f>
        <v>279.5</v>
      </c>
      <c r="F25" s="8">
        <f>'WA Sch. 1-2'!F25</f>
        <v>78120.25</v>
      </c>
      <c r="G25" s="8">
        <f>'WA Sch. 1-2'!G25</f>
        <v>28.5</v>
      </c>
      <c r="H25" s="8">
        <f t="shared" si="5"/>
        <v>10.524999999999977</v>
      </c>
      <c r="I25" s="8">
        <f t="shared" si="1"/>
        <v>5994.250624999986</v>
      </c>
      <c r="J25" s="8">
        <f t="shared" si="1"/>
        <v>-13.55</v>
      </c>
      <c r="K25" s="9">
        <v>29486</v>
      </c>
      <c r="L25" s="9">
        <v>43831539</v>
      </c>
      <c r="M25" s="9">
        <v>16404</v>
      </c>
      <c r="N25" s="9">
        <f t="shared" si="6"/>
        <v>43847943</v>
      </c>
      <c r="O25" s="9">
        <f t="shared" si="7"/>
        <v>1487.0766804585228</v>
      </c>
      <c r="P25" s="8">
        <f t="shared" si="8"/>
        <v>-10.702237203329203</v>
      </c>
      <c r="Q25" s="8">
        <f t="shared" si="9"/>
        <v>1476.3744432551937</v>
      </c>
      <c r="R25" s="9">
        <f t="shared" si="2"/>
        <v>43532376.833822638</v>
      </c>
      <c r="S25" s="21"/>
      <c r="U25" s="2">
        <v>41760</v>
      </c>
      <c r="V25" s="8">
        <f t="shared" si="10"/>
        <v>231.5</v>
      </c>
      <c r="W25" s="8">
        <f t="shared" si="11"/>
        <v>53592.25</v>
      </c>
      <c r="X25" s="8">
        <f t="shared" si="12"/>
        <v>5</v>
      </c>
      <c r="Y25" s="7">
        <v>17</v>
      </c>
      <c r="Z25" s="7">
        <f t="shared" si="13"/>
        <v>289</v>
      </c>
      <c r="AA25" s="7">
        <f t="shared" si="14"/>
        <v>4913</v>
      </c>
      <c r="AB25" s="7">
        <v>0</v>
      </c>
      <c r="AC25" s="7">
        <v>1</v>
      </c>
      <c r="AD25" s="7">
        <v>0</v>
      </c>
      <c r="AE25" s="7">
        <v>0</v>
      </c>
      <c r="AF25" s="7">
        <v>0</v>
      </c>
      <c r="AG25" s="7">
        <v>0</v>
      </c>
      <c r="AH25" s="7">
        <v>0</v>
      </c>
      <c r="AI25" s="7">
        <v>0</v>
      </c>
      <c r="AJ25" s="7">
        <v>0</v>
      </c>
      <c r="AK25" s="7">
        <v>0</v>
      </c>
      <c r="AL25" s="8">
        <f t="shared" si="4"/>
        <v>1457.5180289248085</v>
      </c>
      <c r="AN25" s="17" t="s">
        <v>4</v>
      </c>
      <c r="AO25" s="17">
        <v>-2.3636708343088326E-4</v>
      </c>
      <c r="AP25" s="17">
        <v>8.2949118310789119E-2</v>
      </c>
      <c r="AQ25" s="17">
        <v>-2.8495430481283272E-3</v>
      </c>
      <c r="AR25" s="17">
        <v>0.99773190837972248</v>
      </c>
      <c r="AS25" s="17">
        <v>-0.16474637926979066</v>
      </c>
      <c r="AT25" s="17">
        <v>0.16427364510292888</v>
      </c>
      <c r="AU25" s="17">
        <v>-0.16474637926979066</v>
      </c>
      <c r="AV25" s="17">
        <v>0.16427364510292888</v>
      </c>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row>
    <row r="26" spans="1:79">
      <c r="A26" s="2">
        <v>41426</v>
      </c>
      <c r="B26" s="8">
        <f>'WA Sch. 1-2'!B26</f>
        <v>126.95</v>
      </c>
      <c r="C26" s="8">
        <f>'WA Sch. 1-2'!C26</f>
        <v>16116.302500000002</v>
      </c>
      <c r="D26" s="8">
        <f>'WA Sch. 1-2'!D26</f>
        <v>68</v>
      </c>
      <c r="E26" s="8">
        <f>'WA Sch. 1-2'!E26</f>
        <v>144.5</v>
      </c>
      <c r="F26" s="8">
        <f>'WA Sch. 1-2'!F26</f>
        <v>20880.25</v>
      </c>
      <c r="G26" s="8">
        <f>'WA Sch. 1-2'!G26</f>
        <v>45.5</v>
      </c>
      <c r="H26" s="8">
        <f t="shared" si="5"/>
        <v>-17.549999999999997</v>
      </c>
      <c r="I26" s="8">
        <f t="shared" si="1"/>
        <v>-4763.9474999999984</v>
      </c>
      <c r="J26" s="8">
        <f t="shared" si="1"/>
        <v>22.5</v>
      </c>
      <c r="K26" s="9">
        <v>29548</v>
      </c>
      <c r="L26" s="9">
        <v>43880746</v>
      </c>
      <c r="M26" s="9">
        <v>-682000</v>
      </c>
      <c r="N26" s="9">
        <f t="shared" si="6"/>
        <v>43198746</v>
      </c>
      <c r="O26" s="9">
        <f t="shared" si="7"/>
        <v>1461.985447407608</v>
      </c>
      <c r="P26" s="8">
        <f t="shared" si="8"/>
        <v>19.38400869518356</v>
      </c>
      <c r="Q26" s="8">
        <f t="shared" si="9"/>
        <v>1481.3694561027917</v>
      </c>
      <c r="R26" s="9">
        <f t="shared" si="2"/>
        <v>43771504.688925289</v>
      </c>
      <c r="S26" s="21"/>
      <c r="U26" s="2">
        <v>41791</v>
      </c>
      <c r="V26" s="8">
        <f t="shared" si="10"/>
        <v>112</v>
      </c>
      <c r="W26" s="8">
        <f t="shared" si="11"/>
        <v>12544</v>
      </c>
      <c r="X26" s="8">
        <f t="shared" si="12"/>
        <v>13.5</v>
      </c>
      <c r="Y26" s="7">
        <v>18</v>
      </c>
      <c r="Z26" s="7">
        <f t="shared" si="13"/>
        <v>324</v>
      </c>
      <c r="AA26" s="7">
        <f t="shared" si="14"/>
        <v>5832</v>
      </c>
      <c r="AB26" s="7">
        <v>0</v>
      </c>
      <c r="AC26" s="7">
        <v>0</v>
      </c>
      <c r="AD26" s="7">
        <v>1</v>
      </c>
      <c r="AE26" s="7">
        <v>0</v>
      </c>
      <c r="AF26" s="7">
        <v>0</v>
      </c>
      <c r="AG26" s="7">
        <v>0</v>
      </c>
      <c r="AH26" s="7">
        <v>0</v>
      </c>
      <c r="AI26" s="7">
        <v>0</v>
      </c>
      <c r="AJ26" s="7">
        <v>0</v>
      </c>
      <c r="AK26" s="7">
        <v>0</v>
      </c>
      <c r="AL26" s="8">
        <f t="shared" si="4"/>
        <v>1322.0327809916005</v>
      </c>
      <c r="AN26" s="17" t="s">
        <v>5</v>
      </c>
      <c r="AO26" s="17">
        <v>3.1076522690416322E-4</v>
      </c>
      <c r="AP26" s="17">
        <v>5.4317919010920209E-5</v>
      </c>
      <c r="AQ26" s="17">
        <v>5.7212285110128427</v>
      </c>
      <c r="AR26" s="17">
        <v>1.0448423690233658E-7</v>
      </c>
      <c r="AS26" s="17">
        <v>2.0303844571109645E-4</v>
      </c>
      <c r="AT26" s="17">
        <v>4.1849200809722999E-4</v>
      </c>
      <c r="AU26" s="17">
        <v>2.0303844571109645E-4</v>
      </c>
      <c r="AV26" s="17">
        <v>4.1849200809722999E-4</v>
      </c>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row>
    <row r="27" spans="1:79">
      <c r="A27" s="2">
        <v>41456</v>
      </c>
      <c r="B27" s="8">
        <f>'WA Sch. 1-2'!B27</f>
        <v>14.1</v>
      </c>
      <c r="C27" s="8">
        <f>'WA Sch. 1-2'!C27</f>
        <v>198.81</v>
      </c>
      <c r="D27" s="8">
        <f>'WA Sch. 1-2'!D27</f>
        <v>240.05</v>
      </c>
      <c r="E27" s="8">
        <f>'WA Sch. 1-2'!E27</f>
        <v>0</v>
      </c>
      <c r="F27" s="8">
        <f>'WA Sch. 1-2'!F27</f>
        <v>0</v>
      </c>
      <c r="G27" s="8">
        <f>'WA Sch. 1-2'!G27</f>
        <v>277</v>
      </c>
      <c r="H27" s="8">
        <f t="shared" si="5"/>
        <v>14.1</v>
      </c>
      <c r="I27" s="8">
        <f t="shared" si="1"/>
        <v>198.81</v>
      </c>
      <c r="J27" s="8">
        <f t="shared" si="1"/>
        <v>-36.949999999999989</v>
      </c>
      <c r="K27" s="9">
        <v>29570</v>
      </c>
      <c r="L27" s="9">
        <v>45034457</v>
      </c>
      <c r="M27" s="9">
        <v>6702256</v>
      </c>
      <c r="N27" s="9">
        <f t="shared" si="6"/>
        <v>51736713</v>
      </c>
      <c r="O27" s="9">
        <f t="shared" si="7"/>
        <v>1749.635204599256</v>
      </c>
      <c r="P27" s="8">
        <f t="shared" si="8"/>
        <v>-34.198846502303198</v>
      </c>
      <c r="Q27" s="8">
        <f t="shared" si="9"/>
        <v>1715.4363580969527</v>
      </c>
      <c r="R27" s="9">
        <f t="shared" si="2"/>
        <v>50725453.108926892</v>
      </c>
      <c r="S27" s="21"/>
      <c r="U27" s="2">
        <v>41821</v>
      </c>
      <c r="V27" s="8">
        <f t="shared" si="10"/>
        <v>7.5</v>
      </c>
      <c r="W27" s="8">
        <f t="shared" si="11"/>
        <v>56.25</v>
      </c>
      <c r="X27" s="8">
        <f t="shared" si="12"/>
        <v>339.5</v>
      </c>
      <c r="Y27" s="7">
        <v>19</v>
      </c>
      <c r="Z27" s="7">
        <f t="shared" si="13"/>
        <v>361</v>
      </c>
      <c r="AA27" s="7">
        <f t="shared" si="14"/>
        <v>6859</v>
      </c>
      <c r="AB27" s="7">
        <v>0</v>
      </c>
      <c r="AC27" s="7">
        <v>0</v>
      </c>
      <c r="AD27" s="7">
        <v>0</v>
      </c>
      <c r="AE27" s="7">
        <v>0</v>
      </c>
      <c r="AF27" s="7">
        <v>0</v>
      </c>
      <c r="AG27" s="7">
        <v>0</v>
      </c>
      <c r="AH27" s="7">
        <v>0</v>
      </c>
      <c r="AI27" s="7">
        <v>0</v>
      </c>
      <c r="AJ27" s="7">
        <v>0</v>
      </c>
      <c r="AK27" s="7">
        <v>0</v>
      </c>
      <c r="AL27" s="8">
        <f t="shared" si="4"/>
        <v>1720.159324690592</v>
      </c>
      <c r="AN27" s="17" t="s">
        <v>6</v>
      </c>
      <c r="AO27" s="17">
        <v>0.92712576349628295</v>
      </c>
      <c r="AP27" s="17">
        <v>0.12153491365646173</v>
      </c>
      <c r="AQ27" s="17">
        <v>7.6284726388744168</v>
      </c>
      <c r="AR27" s="17">
        <v>1.2341534680805298E-11</v>
      </c>
      <c r="AS27" s="17">
        <v>0.68608992690328408</v>
      </c>
      <c r="AT27" s="17">
        <v>1.1681616000892818</v>
      </c>
      <c r="AU27" s="17">
        <v>0.68608992690328408</v>
      </c>
      <c r="AV27" s="17">
        <v>1.1681616000892818</v>
      </c>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row>
    <row r="28" spans="1:79">
      <c r="A28" s="2">
        <v>41487</v>
      </c>
      <c r="B28" s="8">
        <f>'WA Sch. 1-2'!B28</f>
        <v>19.350000000000001</v>
      </c>
      <c r="C28" s="8">
        <f>'WA Sch. 1-2'!C28</f>
        <v>374.42250000000007</v>
      </c>
      <c r="D28" s="8">
        <f>'WA Sch. 1-2'!D28</f>
        <v>204.95</v>
      </c>
      <c r="E28" s="8">
        <f>'WA Sch. 1-2'!E28</f>
        <v>7</v>
      </c>
      <c r="F28" s="8">
        <f>'WA Sch. 1-2'!F28</f>
        <v>49</v>
      </c>
      <c r="G28" s="8">
        <f>'WA Sch. 1-2'!G28</f>
        <v>230.5</v>
      </c>
      <c r="H28" s="8">
        <f t="shared" si="5"/>
        <v>12.350000000000001</v>
      </c>
      <c r="I28" s="8">
        <f t="shared" si="1"/>
        <v>325.42250000000007</v>
      </c>
      <c r="J28" s="8">
        <f t="shared" si="1"/>
        <v>-25.550000000000011</v>
      </c>
      <c r="K28" s="9">
        <v>29614</v>
      </c>
      <c r="L28" s="9">
        <v>49928468</v>
      </c>
      <c r="M28" s="9">
        <v>2355867</v>
      </c>
      <c r="N28" s="9">
        <f t="shared" si="6"/>
        <v>52284335</v>
      </c>
      <c r="O28" s="9">
        <f t="shared" si="7"/>
        <v>1765.5276220706423</v>
      </c>
      <c r="P28" s="8">
        <f t="shared" si="8"/>
        <v>-23.589852393758189</v>
      </c>
      <c r="Q28" s="8">
        <f t="shared" si="9"/>
        <v>1741.937769676884</v>
      </c>
      <c r="R28" s="9">
        <f t="shared" si="2"/>
        <v>51585745.111211248</v>
      </c>
      <c r="S28" s="21"/>
      <c r="U28" s="2">
        <v>41852</v>
      </c>
      <c r="V28" s="8">
        <f t="shared" si="10"/>
        <v>6</v>
      </c>
      <c r="W28" s="8">
        <f t="shared" si="11"/>
        <v>36</v>
      </c>
      <c r="X28" s="8">
        <f t="shared" si="12"/>
        <v>230</v>
      </c>
      <c r="Y28" s="7">
        <v>20</v>
      </c>
      <c r="Z28" s="7">
        <f t="shared" si="13"/>
        <v>400</v>
      </c>
      <c r="AA28" s="7">
        <f t="shared" si="14"/>
        <v>8000</v>
      </c>
      <c r="AB28" s="7">
        <v>0</v>
      </c>
      <c r="AC28" s="7">
        <v>0</v>
      </c>
      <c r="AD28" s="7">
        <v>0</v>
      </c>
      <c r="AE28" s="7">
        <v>0</v>
      </c>
      <c r="AF28" s="7">
        <v>0</v>
      </c>
      <c r="AG28" s="7">
        <v>0</v>
      </c>
      <c r="AH28" s="7">
        <v>0</v>
      </c>
      <c r="AI28" s="7">
        <v>0</v>
      </c>
      <c r="AJ28" s="7">
        <v>0</v>
      </c>
      <c r="AK28" s="7">
        <v>0</v>
      </c>
      <c r="AL28" s="8">
        <f t="shared" si="4"/>
        <v>1632.4731959099672</v>
      </c>
      <c r="AN28" s="17" t="s">
        <v>53</v>
      </c>
      <c r="AO28" s="17">
        <v>4.5796645622381353</v>
      </c>
      <c r="AP28" s="17">
        <v>1.4114784607033222</v>
      </c>
      <c r="AQ28" s="17">
        <v>3.24458692763625</v>
      </c>
      <c r="AR28" s="17">
        <v>1.5865639033069959E-3</v>
      </c>
      <c r="AS28" s="17">
        <v>1.7803299400052008</v>
      </c>
      <c r="AT28" s="17">
        <v>7.3789991844710698</v>
      </c>
      <c r="AU28" s="17">
        <v>1.7803299400052008</v>
      </c>
      <c r="AV28" s="17">
        <v>7.3789991844710698</v>
      </c>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row>
    <row r="29" spans="1:79">
      <c r="A29" s="2">
        <v>41518</v>
      </c>
      <c r="B29" s="8">
        <f>'WA Sch. 1-2'!B29</f>
        <v>152.32499999999999</v>
      </c>
      <c r="C29" s="8">
        <f>'WA Sch. 1-2'!C29</f>
        <v>23202.905624999996</v>
      </c>
      <c r="D29" s="8">
        <f>'WA Sch. 1-2'!D29</f>
        <v>43.875</v>
      </c>
      <c r="E29" s="8">
        <f>'WA Sch. 1-2'!E29</f>
        <v>164.5</v>
      </c>
      <c r="F29" s="8">
        <f>'WA Sch. 1-2'!F29</f>
        <v>27060.25</v>
      </c>
      <c r="G29" s="8">
        <f>'WA Sch. 1-2'!G29</f>
        <v>106</v>
      </c>
      <c r="H29" s="8">
        <f t="shared" si="5"/>
        <v>-12.175000000000011</v>
      </c>
      <c r="I29" s="8">
        <f t="shared" si="1"/>
        <v>-3857.3443750000042</v>
      </c>
      <c r="J29" s="8">
        <f t="shared" si="1"/>
        <v>-62.125</v>
      </c>
      <c r="K29" s="9">
        <v>29626</v>
      </c>
      <c r="L29" s="9">
        <v>48941614</v>
      </c>
      <c r="M29" s="9">
        <v>-5736387</v>
      </c>
      <c r="N29" s="9">
        <f t="shared" si="6"/>
        <v>43205227</v>
      </c>
      <c r="O29" s="9">
        <f t="shared" si="7"/>
        <v>1458.3550597448188</v>
      </c>
      <c r="P29" s="8">
        <f t="shared" si="8"/>
        <v>-58.79353878791018</v>
      </c>
      <c r="Q29" s="8">
        <f t="shared" si="9"/>
        <v>1399.5615209569087</v>
      </c>
      <c r="R29" s="9">
        <f t="shared" si="2"/>
        <v>41463409.619869374</v>
      </c>
      <c r="S29" s="21"/>
      <c r="U29" s="2">
        <v>41883</v>
      </c>
      <c r="V29" s="8">
        <f t="shared" si="10"/>
        <v>100</v>
      </c>
      <c r="W29" s="8">
        <f t="shared" si="11"/>
        <v>10000</v>
      </c>
      <c r="X29" s="8">
        <f t="shared" si="12"/>
        <v>42.5</v>
      </c>
      <c r="Y29" s="7">
        <v>21</v>
      </c>
      <c r="Z29" s="7">
        <f t="shared" si="13"/>
        <v>441</v>
      </c>
      <c r="AA29" s="7">
        <f t="shared" si="14"/>
        <v>9261</v>
      </c>
      <c r="AB29" s="7">
        <v>0</v>
      </c>
      <c r="AC29" s="7">
        <v>0</v>
      </c>
      <c r="AD29" s="7">
        <v>0</v>
      </c>
      <c r="AE29" s="7">
        <v>1</v>
      </c>
      <c r="AF29" s="7">
        <v>0</v>
      </c>
      <c r="AG29" s="7">
        <v>0</v>
      </c>
      <c r="AH29" s="7">
        <v>0</v>
      </c>
      <c r="AI29" s="7">
        <v>0</v>
      </c>
      <c r="AJ29" s="7">
        <v>0</v>
      </c>
      <c r="AK29" s="7">
        <v>0</v>
      </c>
      <c r="AL29" s="8">
        <f t="shared" si="4"/>
        <v>1475.4240941851742</v>
      </c>
      <c r="AN29" s="17" t="s">
        <v>73</v>
      </c>
      <c r="AO29" s="17">
        <v>-0.10338132945246467</v>
      </c>
      <c r="AP29" s="17">
        <v>2.7022546446160436E-2</v>
      </c>
      <c r="AQ29" s="17">
        <v>-3.8257434271948068</v>
      </c>
      <c r="AR29" s="17">
        <v>2.2379493884876406E-4</v>
      </c>
      <c r="AS29" s="17">
        <v>-0.15697417691961016</v>
      </c>
      <c r="AT29" s="17">
        <v>-4.9788481985319176E-2</v>
      </c>
      <c r="AU29" s="17">
        <v>-0.15697417691961016</v>
      </c>
      <c r="AV29" s="17">
        <v>-4.9788481985319176E-2</v>
      </c>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row>
    <row r="30" spans="1:79">
      <c r="A30" s="2">
        <v>41548</v>
      </c>
      <c r="B30" s="8">
        <f>'WA Sch. 1-2'!B30</f>
        <v>510.4</v>
      </c>
      <c r="C30" s="8">
        <f>'WA Sch. 1-2'!C30</f>
        <v>260508.15999999997</v>
      </c>
      <c r="D30" s="8">
        <f>'WA Sch. 1-2'!D30</f>
        <v>0.65</v>
      </c>
      <c r="E30" s="8">
        <f>'WA Sch. 1-2'!E30</f>
        <v>599</v>
      </c>
      <c r="F30" s="8">
        <f>'WA Sch. 1-2'!F30</f>
        <v>358801</v>
      </c>
      <c r="G30" s="8">
        <f>'WA Sch. 1-2'!G30</f>
        <v>0</v>
      </c>
      <c r="H30" s="8">
        <f t="shared" si="5"/>
        <v>-88.600000000000023</v>
      </c>
      <c r="I30" s="8">
        <f t="shared" si="1"/>
        <v>-98292.840000000026</v>
      </c>
      <c r="J30" s="8">
        <f t="shared" si="1"/>
        <v>0.65</v>
      </c>
      <c r="K30" s="9">
        <v>29818</v>
      </c>
      <c r="L30" s="9">
        <v>47905761</v>
      </c>
      <c r="M30" s="9">
        <v>1915402</v>
      </c>
      <c r="N30" s="9">
        <f t="shared" si="6"/>
        <v>49821163</v>
      </c>
      <c r="O30" s="9">
        <f t="shared" si="7"/>
        <v>1670.8418740358172</v>
      </c>
      <c r="P30" s="8">
        <f t="shared" si="8"/>
        <v>-29.922422855790057</v>
      </c>
      <c r="Q30" s="8">
        <f t="shared" si="9"/>
        <v>1640.9194511800272</v>
      </c>
      <c r="R30" s="9">
        <f t="shared" si="2"/>
        <v>48928936.19528605</v>
      </c>
      <c r="S30" s="21"/>
      <c r="U30" s="2">
        <v>41913</v>
      </c>
      <c r="V30" s="8">
        <f t="shared" si="10"/>
        <v>363</v>
      </c>
      <c r="W30" s="8">
        <f t="shared" si="11"/>
        <v>131769</v>
      </c>
      <c r="X30" s="8">
        <f t="shared" si="12"/>
        <v>0.5</v>
      </c>
      <c r="Y30" s="7">
        <v>22</v>
      </c>
      <c r="Z30" s="7">
        <f t="shared" si="13"/>
        <v>484</v>
      </c>
      <c r="AA30" s="7">
        <f t="shared" si="14"/>
        <v>10648</v>
      </c>
      <c r="AB30" s="7">
        <v>0</v>
      </c>
      <c r="AC30" s="7">
        <v>0</v>
      </c>
      <c r="AD30" s="7">
        <v>0</v>
      </c>
      <c r="AE30" s="7">
        <v>0</v>
      </c>
      <c r="AF30" s="7">
        <v>0</v>
      </c>
      <c r="AG30" s="7">
        <v>0</v>
      </c>
      <c r="AH30" s="7">
        <v>0</v>
      </c>
      <c r="AI30" s="7">
        <v>0</v>
      </c>
      <c r="AJ30" s="7">
        <v>0</v>
      </c>
      <c r="AK30" s="7">
        <v>0</v>
      </c>
      <c r="AL30" s="8">
        <f t="shared" si="4"/>
        <v>1513.4908432083048</v>
      </c>
      <c r="AN30" s="17" t="s">
        <v>74</v>
      </c>
      <c r="AO30" s="17">
        <v>5.7697879434012147E-4</v>
      </c>
      <c r="AP30" s="17">
        <v>1.4602061634022101E-4</v>
      </c>
      <c r="AQ30" s="17">
        <v>3.9513515885714976</v>
      </c>
      <c r="AR30" s="17">
        <v>1.4258286415071495E-4</v>
      </c>
      <c r="AS30" s="17">
        <v>2.8738134155483944E-4</v>
      </c>
      <c r="AT30" s="17">
        <v>8.6657624712540345E-4</v>
      </c>
      <c r="AU30" s="17">
        <v>2.8738134155483944E-4</v>
      </c>
      <c r="AV30" s="17">
        <v>8.6657624712540345E-4</v>
      </c>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row>
    <row r="31" spans="1:79">
      <c r="A31" s="2">
        <v>41579</v>
      </c>
      <c r="B31" s="8">
        <f>'WA Sch. 1-2'!B31</f>
        <v>874.97500000000002</v>
      </c>
      <c r="C31" s="8">
        <f>'WA Sch. 1-2'!C31</f>
        <v>765581.25062499999</v>
      </c>
      <c r="D31" s="8">
        <f>'WA Sch. 1-2'!D31</f>
        <v>0</v>
      </c>
      <c r="E31" s="8">
        <f>'WA Sch. 1-2'!E31</f>
        <v>906.5</v>
      </c>
      <c r="F31" s="8">
        <f>'WA Sch. 1-2'!F31</f>
        <v>821742.25</v>
      </c>
      <c r="G31" s="8">
        <f>'WA Sch. 1-2'!G31</f>
        <v>0</v>
      </c>
      <c r="H31" s="8">
        <f t="shared" si="5"/>
        <v>-31.524999999999977</v>
      </c>
      <c r="I31" s="8">
        <f t="shared" si="1"/>
        <v>-56160.999375000014</v>
      </c>
      <c r="J31" s="8">
        <f t="shared" si="1"/>
        <v>0</v>
      </c>
      <c r="K31" s="9">
        <v>29962</v>
      </c>
      <c r="L31" s="9">
        <v>44435765</v>
      </c>
      <c r="M31" s="9">
        <v>3710756</v>
      </c>
      <c r="N31" s="9">
        <f t="shared" si="6"/>
        <v>48146521</v>
      </c>
      <c r="O31" s="9">
        <f t="shared" si="7"/>
        <v>1606.9194646552301</v>
      </c>
      <c r="P31" s="8">
        <f t="shared" si="8"/>
        <v>-17.44543424163129</v>
      </c>
      <c r="Q31" s="8">
        <f t="shared" si="9"/>
        <v>1589.4740304135987</v>
      </c>
      <c r="R31" s="9">
        <f t="shared" si="2"/>
        <v>47623820.899252243</v>
      </c>
      <c r="S31" s="21"/>
      <c r="U31" s="2">
        <v>41944</v>
      </c>
      <c r="V31" s="8">
        <f t="shared" si="10"/>
        <v>914.5</v>
      </c>
      <c r="W31" s="8">
        <f t="shared" si="11"/>
        <v>836310.25</v>
      </c>
      <c r="X31" s="8">
        <f t="shared" si="12"/>
        <v>0</v>
      </c>
      <c r="Y31" s="7">
        <v>23</v>
      </c>
      <c r="Z31" s="7">
        <f t="shared" si="13"/>
        <v>529</v>
      </c>
      <c r="AA31" s="7">
        <f t="shared" si="14"/>
        <v>12167</v>
      </c>
      <c r="AB31" s="7">
        <v>0</v>
      </c>
      <c r="AC31" s="7">
        <v>0</v>
      </c>
      <c r="AD31" s="7">
        <v>0</v>
      </c>
      <c r="AE31" s="7">
        <v>0</v>
      </c>
      <c r="AF31" s="7">
        <v>1</v>
      </c>
      <c r="AG31" s="7">
        <v>0</v>
      </c>
      <c r="AH31" s="7">
        <v>0</v>
      </c>
      <c r="AI31" s="7">
        <v>0</v>
      </c>
      <c r="AJ31" s="7">
        <v>0</v>
      </c>
      <c r="AK31" s="7">
        <v>0</v>
      </c>
      <c r="AL31" s="8">
        <f t="shared" si="4"/>
        <v>1704.2514097591186</v>
      </c>
      <c r="AN31" s="17" t="s">
        <v>21</v>
      </c>
      <c r="AO31" s="17">
        <v>-74.255962446617843</v>
      </c>
      <c r="AP31" s="17">
        <v>18.086416794462874</v>
      </c>
      <c r="AQ31" s="17">
        <v>-4.1056204382811297</v>
      </c>
      <c r="AR31" s="17">
        <v>8.0933818533847275E-5</v>
      </c>
      <c r="AS31" s="17">
        <v>-110.12610438250461</v>
      </c>
      <c r="AT31" s="17">
        <v>-38.385820510731079</v>
      </c>
      <c r="AU31" s="17">
        <v>-110.12610438250461</v>
      </c>
      <c r="AV31" s="17">
        <v>-38.385820510731079</v>
      </c>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row>
    <row r="32" spans="1:79">
      <c r="A32" s="2">
        <v>41609</v>
      </c>
      <c r="B32" s="8">
        <f>'WA Sch. 1-2'!B32</f>
        <v>1138.7249999999999</v>
      </c>
      <c r="C32" s="8">
        <f>'WA Sch. 1-2'!C32</f>
        <v>1296694.6256249999</v>
      </c>
      <c r="D32" s="8">
        <f>'WA Sch. 1-2'!D32</f>
        <v>0</v>
      </c>
      <c r="E32" s="8">
        <f>'WA Sch. 1-2'!E32</f>
        <v>1220</v>
      </c>
      <c r="F32" s="8">
        <f>'WA Sch. 1-2'!F32</f>
        <v>1488400</v>
      </c>
      <c r="G32" s="8">
        <f>'WA Sch. 1-2'!G32</f>
        <v>0</v>
      </c>
      <c r="H32" s="8">
        <f t="shared" si="5"/>
        <v>-81.275000000000091</v>
      </c>
      <c r="I32" s="8">
        <f t="shared" si="1"/>
        <v>-191705.37437500013</v>
      </c>
      <c r="J32" s="8">
        <f t="shared" si="1"/>
        <v>0</v>
      </c>
      <c r="K32" s="9">
        <v>30023</v>
      </c>
      <c r="L32" s="9">
        <v>56357207</v>
      </c>
      <c r="M32" s="9">
        <v>571774</v>
      </c>
      <c r="N32" s="9">
        <f t="shared" si="6"/>
        <v>56928981</v>
      </c>
      <c r="O32" s="9">
        <f t="shared" si="7"/>
        <v>1896.1789627951903</v>
      </c>
      <c r="P32" s="8">
        <f t="shared" si="8"/>
        <v>-59.556153431688628</v>
      </c>
      <c r="Q32" s="8">
        <f t="shared" si="9"/>
        <v>1836.6228093635016</v>
      </c>
      <c r="R32" s="9">
        <f t="shared" si="2"/>
        <v>55140926.605520405</v>
      </c>
      <c r="S32" s="21"/>
      <c r="U32" s="2">
        <v>41974</v>
      </c>
      <c r="V32" s="8">
        <f t="shared" si="10"/>
        <v>1001</v>
      </c>
      <c r="W32" s="8">
        <f t="shared" si="11"/>
        <v>1002001</v>
      </c>
      <c r="X32" s="8">
        <f t="shared" si="12"/>
        <v>0</v>
      </c>
      <c r="Y32" s="7">
        <v>24</v>
      </c>
      <c r="Z32" s="7">
        <f t="shared" si="13"/>
        <v>576</v>
      </c>
      <c r="AA32" s="7">
        <f t="shared" si="14"/>
        <v>13824</v>
      </c>
      <c r="AB32" s="7">
        <v>0</v>
      </c>
      <c r="AC32" s="7">
        <v>0</v>
      </c>
      <c r="AD32" s="7">
        <v>0</v>
      </c>
      <c r="AE32" s="7">
        <v>0</v>
      </c>
      <c r="AF32" s="7">
        <v>0</v>
      </c>
      <c r="AG32" s="7">
        <v>0</v>
      </c>
      <c r="AH32" s="7">
        <v>0</v>
      </c>
      <c r="AI32" s="7">
        <v>0</v>
      </c>
      <c r="AJ32" s="7">
        <v>0</v>
      </c>
      <c r="AK32" s="7">
        <v>0</v>
      </c>
      <c r="AL32" s="8">
        <f t="shared" si="4"/>
        <v>1747.1667586968526</v>
      </c>
      <c r="AN32" s="17" t="s">
        <v>22</v>
      </c>
      <c r="AO32" s="17">
        <v>-51.81944546274287</v>
      </c>
      <c r="AP32" s="17">
        <v>21.125890887800757</v>
      </c>
      <c r="AQ32" s="17">
        <v>-2.452888057500394</v>
      </c>
      <c r="AR32" s="17">
        <v>1.5851204472000984E-2</v>
      </c>
      <c r="AS32" s="17">
        <v>-93.717667386914485</v>
      </c>
      <c r="AT32" s="17">
        <v>-9.9212235385712617</v>
      </c>
      <c r="AU32" s="17">
        <v>-93.717667386914485</v>
      </c>
      <c r="AV32" s="17">
        <v>-9.9212235385712617</v>
      </c>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row>
    <row r="33" spans="1:83">
      <c r="A33" s="2">
        <v>41640</v>
      </c>
      <c r="B33" s="8">
        <f>'WA Sch. 1-2'!B33</f>
        <v>1095.1500000000001</v>
      </c>
      <c r="C33" s="8">
        <f>'WA Sch. 1-2'!C33</f>
        <v>1199353.5225000002</v>
      </c>
      <c r="D33" s="8">
        <f>'WA Sch. 1-2'!D33</f>
        <v>0</v>
      </c>
      <c r="E33" s="8">
        <f>'WA Sch. 1-2'!E33</f>
        <v>1040</v>
      </c>
      <c r="F33" s="8">
        <f>'WA Sch. 1-2'!F33</f>
        <v>1081600</v>
      </c>
      <c r="G33" s="8">
        <f>'WA Sch. 1-2'!G33</f>
        <v>0</v>
      </c>
      <c r="H33" s="8">
        <f t="shared" si="5"/>
        <v>55.150000000000091</v>
      </c>
      <c r="I33" s="8">
        <f t="shared" si="1"/>
        <v>117753.5225000002</v>
      </c>
      <c r="J33" s="8">
        <f t="shared" si="1"/>
        <v>0</v>
      </c>
      <c r="K33" s="9">
        <v>30066</v>
      </c>
      <c r="L33" s="9">
        <v>59687762</v>
      </c>
      <c r="M33" s="9">
        <v>-3303565</v>
      </c>
      <c r="N33" s="9">
        <f t="shared" si="6"/>
        <v>56384197</v>
      </c>
      <c r="O33" s="9">
        <f t="shared" si="7"/>
        <v>1875.3474689017494</v>
      </c>
      <c r="P33" s="8">
        <f t="shared" si="8"/>
        <v>36.580664493825836</v>
      </c>
      <c r="Q33" s="8">
        <f t="shared" si="9"/>
        <v>1911.9281333955753</v>
      </c>
      <c r="R33" s="9">
        <f t="shared" si="2"/>
        <v>57484031.258671366</v>
      </c>
      <c r="S33" s="21"/>
      <c r="U33" s="2">
        <v>42005</v>
      </c>
      <c r="V33" s="8">
        <f t="shared" si="10"/>
        <v>1058</v>
      </c>
      <c r="W33" s="8">
        <f t="shared" si="11"/>
        <v>1119364</v>
      </c>
      <c r="X33" s="8">
        <f t="shared" si="12"/>
        <v>0</v>
      </c>
      <c r="Y33" s="7">
        <v>25</v>
      </c>
      <c r="Z33" s="7">
        <f t="shared" si="13"/>
        <v>625</v>
      </c>
      <c r="AA33" s="7">
        <f t="shared" si="14"/>
        <v>15625</v>
      </c>
      <c r="AB33" s="7">
        <v>0</v>
      </c>
      <c r="AC33" s="7">
        <v>0</v>
      </c>
      <c r="AD33" s="7">
        <v>0</v>
      </c>
      <c r="AE33" s="7">
        <v>0</v>
      </c>
      <c r="AF33" s="7">
        <v>0</v>
      </c>
      <c r="AG33" s="7">
        <v>0</v>
      </c>
      <c r="AH33" s="7">
        <v>1</v>
      </c>
      <c r="AI33" s="7">
        <v>0</v>
      </c>
      <c r="AJ33" s="7">
        <v>0</v>
      </c>
      <c r="AK33" s="7">
        <v>0</v>
      </c>
      <c r="AL33" s="8">
        <f t="shared" si="4"/>
        <v>1685.3282930326534</v>
      </c>
      <c r="AN33" s="17" t="s">
        <v>23</v>
      </c>
      <c r="AO33" s="17">
        <v>-63.468255037766973</v>
      </c>
      <c r="AP33" s="17">
        <v>20.696052118534023</v>
      </c>
      <c r="AQ33" s="17">
        <v>-3.0666841518498584</v>
      </c>
      <c r="AR33" s="17">
        <v>2.7649806306144077E-3</v>
      </c>
      <c r="AS33" s="17">
        <v>-104.51399314281832</v>
      </c>
      <c r="AT33" s="17">
        <v>-22.422516932715631</v>
      </c>
      <c r="AU33" s="17">
        <v>-104.51399314281832</v>
      </c>
      <c r="AV33" s="17">
        <v>-22.422516932715631</v>
      </c>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row>
    <row r="34" spans="1:83">
      <c r="A34" s="2">
        <v>41671</v>
      </c>
      <c r="B34" s="8">
        <f>'WA Sch. 1-2'!B34</f>
        <v>932.76424999999995</v>
      </c>
      <c r="C34" s="8">
        <f>'WA Sch. 1-2'!C34</f>
        <v>870049.14607806236</v>
      </c>
      <c r="D34" s="8">
        <f>'WA Sch. 1-2'!D34</f>
        <v>0</v>
      </c>
      <c r="E34" s="8">
        <f>'WA Sch. 1-2'!E34</f>
        <v>1091.5</v>
      </c>
      <c r="F34" s="8">
        <f>'WA Sch. 1-2'!F34</f>
        <v>1191372.25</v>
      </c>
      <c r="G34" s="8">
        <f>'WA Sch. 1-2'!G34</f>
        <v>0</v>
      </c>
      <c r="H34" s="8">
        <f t="shared" si="5"/>
        <v>-158.73575000000005</v>
      </c>
      <c r="I34" s="8">
        <f t="shared" si="1"/>
        <v>-321323.10392193764</v>
      </c>
      <c r="J34" s="8">
        <f t="shared" si="1"/>
        <v>0</v>
      </c>
      <c r="K34" s="9">
        <v>30069</v>
      </c>
      <c r="L34" s="9">
        <v>56983695</v>
      </c>
      <c r="M34" s="9">
        <v>-1535906</v>
      </c>
      <c r="N34" s="9">
        <f t="shared" si="6"/>
        <v>55447789</v>
      </c>
      <c r="O34" s="9">
        <f t="shared" si="7"/>
        <v>1844.0183910339551</v>
      </c>
      <c r="P34" s="8">
        <f t="shared" si="8"/>
        <v>-99.81852739358726</v>
      </c>
      <c r="Q34" s="8">
        <f t="shared" si="9"/>
        <v>1744.1998636403678</v>
      </c>
      <c r="R34" s="9">
        <f t="shared" si="2"/>
        <v>52446345.69980222</v>
      </c>
      <c r="S34" s="21"/>
      <c r="U34" s="2">
        <v>42036</v>
      </c>
      <c r="V34" s="8">
        <f t="shared" si="10"/>
        <v>724</v>
      </c>
      <c r="W34" s="8">
        <f t="shared" si="11"/>
        <v>524176</v>
      </c>
      <c r="X34" s="8">
        <f t="shared" si="12"/>
        <v>0</v>
      </c>
      <c r="Y34" s="7">
        <v>26</v>
      </c>
      <c r="Z34" s="7">
        <f t="shared" si="13"/>
        <v>676</v>
      </c>
      <c r="AA34" s="7">
        <f t="shared" si="14"/>
        <v>17576</v>
      </c>
      <c r="AB34" s="7">
        <v>0</v>
      </c>
      <c r="AC34" s="7">
        <v>0</v>
      </c>
      <c r="AD34" s="7">
        <v>0</v>
      </c>
      <c r="AE34" s="7">
        <v>0</v>
      </c>
      <c r="AF34" s="7">
        <v>0</v>
      </c>
      <c r="AG34" s="7">
        <v>0</v>
      </c>
      <c r="AH34" s="7">
        <v>0</v>
      </c>
      <c r="AI34" s="7">
        <v>0</v>
      </c>
      <c r="AJ34" s="7">
        <v>0</v>
      </c>
      <c r="AK34" s="7">
        <v>0</v>
      </c>
      <c r="AL34" s="8">
        <f t="shared" si="4"/>
        <v>1648.8285802851829</v>
      </c>
      <c r="AN34" s="17" t="s">
        <v>26</v>
      </c>
      <c r="AO34" s="17">
        <v>-73.760366306869386</v>
      </c>
      <c r="AP34" s="17">
        <v>22.169698708593781</v>
      </c>
      <c r="AQ34" s="17">
        <v>-3.327080231283305</v>
      </c>
      <c r="AR34" s="17">
        <v>1.2174880165796861E-3</v>
      </c>
      <c r="AS34" s="17">
        <v>-117.72873485605393</v>
      </c>
      <c r="AT34" s="17">
        <v>-29.791997757684847</v>
      </c>
      <c r="AU34" s="17">
        <v>-117.72873485605393</v>
      </c>
      <c r="AV34" s="17">
        <v>-29.791997757684847</v>
      </c>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row>
    <row r="35" spans="1:83">
      <c r="A35" s="2">
        <v>41699</v>
      </c>
      <c r="B35" s="8">
        <f>'WA Sch. 1-2'!B35</f>
        <v>767.35</v>
      </c>
      <c r="C35" s="8">
        <f>'WA Sch. 1-2'!C35</f>
        <v>588826.02250000008</v>
      </c>
      <c r="D35" s="8">
        <f>'WA Sch. 1-2'!D35</f>
        <v>0</v>
      </c>
      <c r="E35" s="8">
        <f>'WA Sch. 1-2'!E35</f>
        <v>786.5</v>
      </c>
      <c r="F35" s="8">
        <f>'WA Sch. 1-2'!F35</f>
        <v>618582.25</v>
      </c>
      <c r="G35" s="8">
        <f>'WA Sch. 1-2'!G35</f>
        <v>0</v>
      </c>
      <c r="H35" s="8">
        <f t="shared" si="5"/>
        <v>-19.149999999999977</v>
      </c>
      <c r="I35" s="8">
        <f t="shared" si="1"/>
        <v>-29756.227499999921</v>
      </c>
      <c r="J35" s="8">
        <f t="shared" si="1"/>
        <v>0</v>
      </c>
      <c r="K35" s="9">
        <v>30518</v>
      </c>
      <c r="L35" s="9">
        <v>53221793.000000007</v>
      </c>
      <c r="M35" s="9">
        <v>-2730463</v>
      </c>
      <c r="N35" s="9">
        <f t="shared" si="6"/>
        <v>50491330.000000007</v>
      </c>
      <c r="O35" s="9">
        <f t="shared" si="7"/>
        <v>1654.4770299495383</v>
      </c>
      <c r="P35" s="8">
        <f t="shared" si="8"/>
        <v>-9.2426743612016757</v>
      </c>
      <c r="Q35" s="8">
        <f t="shared" si="9"/>
        <v>1645.2343555883367</v>
      </c>
      <c r="R35" s="9">
        <f t="shared" si="2"/>
        <v>50209262.06384486</v>
      </c>
      <c r="S35" s="21"/>
      <c r="U35" s="2">
        <v>42064</v>
      </c>
      <c r="V35" s="8">
        <f t="shared" si="10"/>
        <v>604.5</v>
      </c>
      <c r="W35" s="8">
        <f t="shared" si="11"/>
        <v>365420.25</v>
      </c>
      <c r="X35" s="8">
        <f t="shared" si="12"/>
        <v>0</v>
      </c>
      <c r="Y35" s="7">
        <v>27</v>
      </c>
      <c r="Z35" s="7">
        <f t="shared" si="13"/>
        <v>729</v>
      </c>
      <c r="AA35" s="7">
        <f t="shared" si="14"/>
        <v>19683</v>
      </c>
      <c r="AB35" s="7">
        <v>0</v>
      </c>
      <c r="AC35" s="7">
        <v>0</v>
      </c>
      <c r="AD35" s="7">
        <v>0</v>
      </c>
      <c r="AE35" s="7">
        <v>0</v>
      </c>
      <c r="AF35" s="7">
        <v>0</v>
      </c>
      <c r="AG35" s="7">
        <v>0</v>
      </c>
      <c r="AH35" s="7">
        <v>0</v>
      </c>
      <c r="AI35" s="7">
        <v>0</v>
      </c>
      <c r="AJ35" s="7">
        <v>0</v>
      </c>
      <c r="AK35" s="7">
        <v>0</v>
      </c>
      <c r="AL35" s="8">
        <f t="shared" si="4"/>
        <v>1612.2358533716676</v>
      </c>
      <c r="AN35" s="17" t="s">
        <v>28</v>
      </c>
      <c r="AO35" s="17">
        <v>-54.552342903044568</v>
      </c>
      <c r="AP35" s="17">
        <v>17.051997529698831</v>
      </c>
      <c r="AQ35" s="17">
        <v>-3.1991760969958376</v>
      </c>
      <c r="AR35" s="17">
        <v>1.8319668496602586E-3</v>
      </c>
      <c r="AS35" s="17">
        <v>-88.370958200461871</v>
      </c>
      <c r="AT35" s="17">
        <v>-20.733727605627259</v>
      </c>
      <c r="AU35" s="17">
        <v>-88.370958200461871</v>
      </c>
      <c r="AV35" s="17">
        <v>-20.733727605627259</v>
      </c>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row>
    <row r="36" spans="1:83">
      <c r="A36" s="2">
        <v>41730</v>
      </c>
      <c r="B36" s="8">
        <f>'WA Sch. 1-2'!B36</f>
        <v>547.15</v>
      </c>
      <c r="C36" s="8">
        <f>'WA Sch. 1-2'!C36</f>
        <v>299373.1225</v>
      </c>
      <c r="D36" s="8">
        <f>'WA Sch. 1-2'!D36</f>
        <v>0.375</v>
      </c>
      <c r="E36" s="8">
        <f>'WA Sch. 1-2'!E36</f>
        <v>543.5</v>
      </c>
      <c r="F36" s="8">
        <f>'WA Sch. 1-2'!F36</f>
        <v>295392.25</v>
      </c>
      <c r="G36" s="8">
        <f>'WA Sch. 1-2'!G36</f>
        <v>0</v>
      </c>
      <c r="H36" s="8">
        <f t="shared" si="5"/>
        <v>3.6499999999999773</v>
      </c>
      <c r="I36" s="8">
        <f t="shared" si="1"/>
        <v>3980.8724999999977</v>
      </c>
      <c r="J36" s="8">
        <f t="shared" si="1"/>
        <v>0.375</v>
      </c>
      <c r="K36" s="9">
        <v>30474</v>
      </c>
      <c r="L36" s="9">
        <v>45367049</v>
      </c>
      <c r="M36" s="9">
        <v>-359642</v>
      </c>
      <c r="N36" s="9">
        <f t="shared" si="6"/>
        <v>45007407</v>
      </c>
      <c r="O36" s="9">
        <f t="shared" si="7"/>
        <v>1476.9116952155937</v>
      </c>
      <c r="P36" s="8">
        <f t="shared" si="8"/>
        <v>1.5839261671956262</v>
      </c>
      <c r="Q36" s="8">
        <f t="shared" si="9"/>
        <v>1478.4956213827893</v>
      </c>
      <c r="R36" s="9">
        <f t="shared" si="2"/>
        <v>45055675.566019118</v>
      </c>
      <c r="S36" s="21"/>
      <c r="U36" s="2">
        <v>42095</v>
      </c>
      <c r="V36" s="8">
        <f t="shared" si="10"/>
        <v>524.5</v>
      </c>
      <c r="W36" s="8">
        <f t="shared" si="11"/>
        <v>275100.25</v>
      </c>
      <c r="X36" s="8">
        <f t="shared" si="12"/>
        <v>0</v>
      </c>
      <c r="Y36" s="7">
        <v>28</v>
      </c>
      <c r="Z36" s="7">
        <f t="shared" si="13"/>
        <v>784</v>
      </c>
      <c r="AA36" s="7">
        <f t="shared" si="14"/>
        <v>21952</v>
      </c>
      <c r="AB36" s="7">
        <v>1</v>
      </c>
      <c r="AC36" s="7">
        <v>0</v>
      </c>
      <c r="AD36" s="7">
        <v>0</v>
      </c>
      <c r="AE36" s="7">
        <v>0</v>
      </c>
      <c r="AF36" s="7">
        <v>0</v>
      </c>
      <c r="AG36" s="7">
        <v>0</v>
      </c>
      <c r="AH36" s="7">
        <v>0</v>
      </c>
      <c r="AI36" s="7">
        <v>0</v>
      </c>
      <c r="AJ36" s="7">
        <v>0</v>
      </c>
      <c r="AK36" s="7">
        <v>0</v>
      </c>
      <c r="AL36" s="8">
        <f t="shared" si="4"/>
        <v>1524.7936013498168</v>
      </c>
      <c r="AN36" s="17" t="s">
        <v>199</v>
      </c>
      <c r="AO36" s="17">
        <v>-153.2420230539152</v>
      </c>
      <c r="AP36" s="17">
        <v>48.796692798615595</v>
      </c>
      <c r="AQ36" s="17">
        <v>-3.1404182182252893</v>
      </c>
      <c r="AR36" s="17">
        <v>2.2021177062064843E-3</v>
      </c>
      <c r="AS36" s="17">
        <v>-250.01875426493484</v>
      </c>
      <c r="AT36" s="17">
        <v>-56.465291842895567</v>
      </c>
      <c r="AU36" s="17">
        <v>-250.01875426493484</v>
      </c>
      <c r="AV36" s="17">
        <v>-56.465291842895567</v>
      </c>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row>
    <row r="37" spans="1:83">
      <c r="A37" s="2">
        <v>41760</v>
      </c>
      <c r="B37" s="8">
        <f>'WA Sch. 1-2'!B37</f>
        <v>290.02499999999998</v>
      </c>
      <c r="C37" s="8">
        <f>'WA Sch. 1-2'!C37</f>
        <v>84114.500624999986</v>
      </c>
      <c r="D37" s="8">
        <f>'WA Sch. 1-2'!D37</f>
        <v>14.95</v>
      </c>
      <c r="E37" s="8">
        <f>'WA Sch. 1-2'!E37</f>
        <v>231.5</v>
      </c>
      <c r="F37" s="8">
        <f>'WA Sch. 1-2'!F37</f>
        <v>53592.25</v>
      </c>
      <c r="G37" s="8">
        <f>'WA Sch. 1-2'!G37</f>
        <v>5</v>
      </c>
      <c r="H37" s="8">
        <f t="shared" si="5"/>
        <v>58.524999999999977</v>
      </c>
      <c r="I37" s="8">
        <f t="shared" si="1"/>
        <v>30522.250624999986</v>
      </c>
      <c r="J37" s="8">
        <f t="shared" si="1"/>
        <v>9.9499999999999993</v>
      </c>
      <c r="K37" s="9">
        <v>30562</v>
      </c>
      <c r="L37" s="9">
        <v>44214532</v>
      </c>
      <c r="M37" s="9">
        <v>330134</v>
      </c>
      <c r="N37" s="9">
        <f t="shared" si="6"/>
        <v>44544666</v>
      </c>
      <c r="O37" s="9">
        <f t="shared" si="7"/>
        <v>1457.5180289248085</v>
      </c>
      <c r="P37" s="8">
        <f t="shared" si="8"/>
        <v>18.696322104334079</v>
      </c>
      <c r="Q37" s="8">
        <f t="shared" si="9"/>
        <v>1476.2143510291426</v>
      </c>
      <c r="R37" s="9">
        <f t="shared" si="2"/>
        <v>45116062.996152654</v>
      </c>
      <c r="S37" s="21"/>
      <c r="U37" s="2">
        <v>42125</v>
      </c>
      <c r="V37" s="8">
        <f t="shared" si="10"/>
        <v>162.5</v>
      </c>
      <c r="W37" s="8">
        <f t="shared" si="11"/>
        <v>26406.25</v>
      </c>
      <c r="X37" s="8">
        <f t="shared" si="12"/>
        <v>29.5</v>
      </c>
      <c r="Y37" s="7">
        <v>29</v>
      </c>
      <c r="Z37" s="7">
        <f t="shared" si="13"/>
        <v>841</v>
      </c>
      <c r="AA37" s="7">
        <f t="shared" si="14"/>
        <v>24389</v>
      </c>
      <c r="AB37" s="7">
        <v>0</v>
      </c>
      <c r="AC37" s="7">
        <v>1</v>
      </c>
      <c r="AD37" s="7">
        <v>0</v>
      </c>
      <c r="AE37" s="7">
        <v>0</v>
      </c>
      <c r="AF37" s="7">
        <v>0</v>
      </c>
      <c r="AG37" s="7">
        <v>0</v>
      </c>
      <c r="AH37" s="7">
        <v>0</v>
      </c>
      <c r="AI37" s="7">
        <v>0</v>
      </c>
      <c r="AJ37" s="7">
        <v>0</v>
      </c>
      <c r="AK37" s="7">
        <v>0</v>
      </c>
      <c r="AL37" s="8">
        <f t="shared" si="4"/>
        <v>1409.0948646185889</v>
      </c>
      <c r="AN37" s="17" t="s">
        <v>205</v>
      </c>
      <c r="AO37" s="17">
        <v>-195.098065479551</v>
      </c>
      <c r="AP37" s="17">
        <v>53.341489412917454</v>
      </c>
      <c r="AQ37" s="17">
        <v>-3.6575293946011382</v>
      </c>
      <c r="AR37" s="17">
        <v>4.0324703644088945E-4</v>
      </c>
      <c r="AS37" s="17">
        <v>-300.88832886100334</v>
      </c>
      <c r="AT37" s="17">
        <v>-89.307802098098662</v>
      </c>
      <c r="AU37" s="17">
        <v>-300.88832886100334</v>
      </c>
      <c r="AV37" s="17">
        <v>-89.307802098098662</v>
      </c>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row>
    <row r="38" spans="1:83">
      <c r="A38" s="2">
        <v>41791</v>
      </c>
      <c r="B38" s="8">
        <f>'WA Sch. 1-2'!B38</f>
        <v>126.95</v>
      </c>
      <c r="C38" s="8">
        <f>'WA Sch. 1-2'!C38</f>
        <v>16116.302500000002</v>
      </c>
      <c r="D38" s="8">
        <f>'WA Sch. 1-2'!D38</f>
        <v>68</v>
      </c>
      <c r="E38" s="8">
        <f>'WA Sch. 1-2'!E38</f>
        <v>112</v>
      </c>
      <c r="F38" s="8">
        <f>'WA Sch. 1-2'!F38</f>
        <v>12544</v>
      </c>
      <c r="G38" s="8">
        <f>'WA Sch. 1-2'!G38</f>
        <v>13.5</v>
      </c>
      <c r="H38" s="8">
        <f t="shared" si="5"/>
        <v>14.950000000000003</v>
      </c>
      <c r="I38" s="8">
        <f t="shared" si="1"/>
        <v>3572.3025000000016</v>
      </c>
      <c r="J38" s="8">
        <f t="shared" si="1"/>
        <v>54.5</v>
      </c>
      <c r="K38" s="9">
        <v>30597</v>
      </c>
      <c r="L38" s="9">
        <v>40458354</v>
      </c>
      <c r="M38" s="9">
        <v>-8117</v>
      </c>
      <c r="N38" s="9">
        <f t="shared" si="6"/>
        <v>40450237</v>
      </c>
      <c r="O38" s="9">
        <f t="shared" si="7"/>
        <v>1322.0327809916005</v>
      </c>
      <c r="P38" s="8">
        <f t="shared" si="8"/>
        <v>51.634967819632934</v>
      </c>
      <c r="Q38" s="8">
        <f t="shared" si="9"/>
        <v>1373.6677488112334</v>
      </c>
      <c r="R38" s="9">
        <f t="shared" si="2"/>
        <v>42030112.110377312</v>
      </c>
      <c r="S38" s="21"/>
      <c r="U38" s="2">
        <v>42156</v>
      </c>
      <c r="V38" s="8">
        <f t="shared" si="10"/>
        <v>25.5</v>
      </c>
      <c r="W38" s="8">
        <f t="shared" si="11"/>
        <v>650.25</v>
      </c>
      <c r="X38" s="8">
        <f t="shared" si="12"/>
        <v>218.5</v>
      </c>
      <c r="Y38" s="7">
        <v>30</v>
      </c>
      <c r="Z38" s="7">
        <f t="shared" si="13"/>
        <v>900</v>
      </c>
      <c r="AA38" s="7">
        <f t="shared" si="14"/>
        <v>27000</v>
      </c>
      <c r="AB38" s="7">
        <v>0</v>
      </c>
      <c r="AC38" s="7">
        <v>0</v>
      </c>
      <c r="AD38" s="7">
        <v>1</v>
      </c>
      <c r="AE38" s="7">
        <v>0</v>
      </c>
      <c r="AF38" s="7">
        <v>0</v>
      </c>
      <c r="AG38" s="7">
        <v>0</v>
      </c>
      <c r="AH38" s="7">
        <v>0</v>
      </c>
      <c r="AI38" s="7">
        <v>0</v>
      </c>
      <c r="AJ38" s="7">
        <v>0</v>
      </c>
      <c r="AK38" s="7">
        <v>0</v>
      </c>
      <c r="AL38" s="8">
        <f t="shared" si="4"/>
        <v>1639.6759741952301</v>
      </c>
      <c r="AN38" s="17" t="s">
        <v>72</v>
      </c>
      <c r="AO38" s="17">
        <v>-181.23522117509467</v>
      </c>
      <c r="AP38" s="17">
        <v>52.378792946431147</v>
      </c>
      <c r="AQ38" s="17">
        <v>-3.4600877756088728</v>
      </c>
      <c r="AR38" s="17">
        <v>7.8698261956429557E-4</v>
      </c>
      <c r="AS38" s="17">
        <v>-285.11620317226459</v>
      </c>
      <c r="AT38" s="17">
        <v>-77.354239177924725</v>
      </c>
      <c r="AU38" s="17">
        <v>-285.11620317226459</v>
      </c>
      <c r="AV38" s="17">
        <v>-77.354239177924725</v>
      </c>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row>
    <row r="39" spans="1:83">
      <c r="A39" s="2">
        <v>41821</v>
      </c>
      <c r="B39" s="8">
        <f>'WA Sch. 1-2'!B39</f>
        <v>14.1</v>
      </c>
      <c r="C39" s="8">
        <f>'WA Sch. 1-2'!C39</f>
        <v>198.81</v>
      </c>
      <c r="D39" s="8">
        <f>'WA Sch. 1-2'!D39</f>
        <v>240.05</v>
      </c>
      <c r="E39" s="8">
        <f>'WA Sch. 1-2'!E39</f>
        <v>7.5</v>
      </c>
      <c r="F39" s="8">
        <f>'WA Sch. 1-2'!F39</f>
        <v>56.25</v>
      </c>
      <c r="G39" s="8">
        <f>'WA Sch. 1-2'!G39</f>
        <v>339.5</v>
      </c>
      <c r="H39" s="8">
        <f t="shared" si="5"/>
        <v>6.6</v>
      </c>
      <c r="I39" s="8">
        <f t="shared" si="1"/>
        <v>142.56</v>
      </c>
      <c r="J39" s="8">
        <f t="shared" si="1"/>
        <v>-99.449999999999989</v>
      </c>
      <c r="K39" s="9">
        <v>30623</v>
      </c>
      <c r="L39" s="9">
        <v>43906179</v>
      </c>
      <c r="M39" s="9">
        <v>8770260</v>
      </c>
      <c r="N39" s="9">
        <f t="shared" si="6"/>
        <v>52676439</v>
      </c>
      <c r="O39" s="9">
        <f t="shared" si="7"/>
        <v>1720.159324690592</v>
      </c>
      <c r="P39" s="8">
        <f t="shared" si="8"/>
        <v>-92.159914511708507</v>
      </c>
      <c r="Q39" s="8">
        <f t="shared" si="9"/>
        <v>1627.9994101788834</v>
      </c>
      <c r="R39" s="9">
        <f t="shared" si="2"/>
        <v>49854225.937907949</v>
      </c>
      <c r="S39" s="21"/>
      <c r="U39" s="2">
        <v>42186</v>
      </c>
      <c r="V39" s="8">
        <f t="shared" si="10"/>
        <v>6</v>
      </c>
      <c r="W39" s="8">
        <f t="shared" si="11"/>
        <v>36</v>
      </c>
      <c r="X39" s="8">
        <f t="shared" si="12"/>
        <v>289.5</v>
      </c>
      <c r="Y39" s="7">
        <v>31</v>
      </c>
      <c r="Z39" s="7">
        <f t="shared" si="13"/>
        <v>961</v>
      </c>
      <c r="AA39" s="7">
        <f t="shared" si="14"/>
        <v>29791</v>
      </c>
      <c r="AB39" s="7">
        <v>0</v>
      </c>
      <c r="AC39" s="7">
        <v>0</v>
      </c>
      <c r="AD39" s="7">
        <v>0</v>
      </c>
      <c r="AE39" s="7">
        <v>0</v>
      </c>
      <c r="AF39" s="7">
        <v>0</v>
      </c>
      <c r="AG39" s="7">
        <v>0</v>
      </c>
      <c r="AH39" s="7">
        <v>0</v>
      </c>
      <c r="AI39" s="7">
        <v>0</v>
      </c>
      <c r="AJ39" s="7">
        <v>0</v>
      </c>
      <c r="AK39" s="7">
        <v>0</v>
      </c>
      <c r="AL39" s="8">
        <f t="shared" si="4"/>
        <v>1715.6850540806292</v>
      </c>
      <c r="AN39" s="17" t="s">
        <v>202</v>
      </c>
      <c r="AO39" s="17">
        <v>248.48072888923031</v>
      </c>
      <c r="AP39" s="17">
        <v>49.092802373755219</v>
      </c>
      <c r="AQ39" s="17">
        <v>5.0614492731029532</v>
      </c>
      <c r="AR39" s="17">
        <v>1.8263075553038197E-6</v>
      </c>
      <c r="AS39" s="17">
        <v>151.11673417491215</v>
      </c>
      <c r="AT39" s="17">
        <v>345.84472360354846</v>
      </c>
      <c r="AU39" s="17">
        <v>151.11673417491215</v>
      </c>
      <c r="AV39" s="17">
        <v>345.84472360354846</v>
      </c>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row>
    <row r="40" spans="1:83" ht="15.75" thickBot="1">
      <c r="A40" s="2">
        <v>41852</v>
      </c>
      <c r="B40" s="8">
        <f>'WA Sch. 1-2'!B40</f>
        <v>19.350000000000001</v>
      </c>
      <c r="C40" s="8">
        <f>'WA Sch. 1-2'!C40</f>
        <v>374.42250000000007</v>
      </c>
      <c r="D40" s="8">
        <f>'WA Sch. 1-2'!D40</f>
        <v>204.95</v>
      </c>
      <c r="E40" s="8">
        <f>'WA Sch. 1-2'!E40</f>
        <v>6</v>
      </c>
      <c r="F40" s="8">
        <f>'WA Sch. 1-2'!F40</f>
        <v>36</v>
      </c>
      <c r="G40" s="8">
        <f>'WA Sch. 1-2'!G40</f>
        <v>230</v>
      </c>
      <c r="H40" s="8">
        <f t="shared" si="5"/>
        <v>13.350000000000001</v>
      </c>
      <c r="I40" s="8">
        <f t="shared" si="1"/>
        <v>338.42250000000007</v>
      </c>
      <c r="J40" s="8">
        <f t="shared" si="1"/>
        <v>-25.050000000000011</v>
      </c>
      <c r="K40" s="9">
        <v>30611</v>
      </c>
      <c r="L40" s="9">
        <v>50037659.000000007</v>
      </c>
      <c r="M40" s="9">
        <v>-66022</v>
      </c>
      <c r="N40" s="9">
        <f t="shared" si="6"/>
        <v>49971637.000000007</v>
      </c>
      <c r="O40" s="9">
        <f t="shared" si="7"/>
        <v>1632.4731959099672</v>
      </c>
      <c r="P40" s="8">
        <f t="shared" si="8"/>
        <v>-23.122485931143725</v>
      </c>
      <c r="Q40" s="8">
        <f t="shared" si="9"/>
        <v>1609.3507099788235</v>
      </c>
      <c r="R40" s="9">
        <f t="shared" si="2"/>
        <v>49263834.583161764</v>
      </c>
      <c r="S40" s="21"/>
      <c r="U40" s="2">
        <v>42217</v>
      </c>
      <c r="V40" s="8">
        <f t="shared" si="10"/>
        <v>11.5</v>
      </c>
      <c r="W40" s="8">
        <f t="shared" si="11"/>
        <v>132.25</v>
      </c>
      <c r="X40" s="8">
        <f t="shared" si="12"/>
        <v>241.5</v>
      </c>
      <c r="Y40" s="7">
        <v>32</v>
      </c>
      <c r="Z40" s="7">
        <f t="shared" si="13"/>
        <v>1024</v>
      </c>
      <c r="AA40" s="7">
        <f t="shared" si="14"/>
        <v>32768</v>
      </c>
      <c r="AB40" s="7">
        <v>0</v>
      </c>
      <c r="AC40" s="7">
        <v>0</v>
      </c>
      <c r="AD40" s="7">
        <v>0</v>
      </c>
      <c r="AE40" s="7">
        <v>0</v>
      </c>
      <c r="AF40" s="7">
        <v>0</v>
      </c>
      <c r="AG40" s="7">
        <v>0</v>
      </c>
      <c r="AH40" s="7">
        <v>0</v>
      </c>
      <c r="AI40" s="7">
        <v>0</v>
      </c>
      <c r="AJ40" s="7">
        <v>0</v>
      </c>
      <c r="AK40" s="7">
        <v>0</v>
      </c>
      <c r="AL40" s="8">
        <f t="shared" si="4"/>
        <v>1746.3800221397407</v>
      </c>
      <c r="AN40" s="18" t="s">
        <v>68</v>
      </c>
      <c r="AO40" s="18">
        <v>-143.13383913596729</v>
      </c>
      <c r="AP40" s="18">
        <v>23.74497452240735</v>
      </c>
      <c r="AQ40" s="18">
        <v>-6.0279634750037996</v>
      </c>
      <c r="AR40" s="18">
        <v>2.612726241555991E-8</v>
      </c>
      <c r="AS40" s="18">
        <v>-190.22639572481711</v>
      </c>
      <c r="AT40" s="18">
        <v>-96.041282547117476</v>
      </c>
      <c r="AU40" s="18">
        <v>-190.22639572481711</v>
      </c>
      <c r="AV40" s="18">
        <v>-96.041282547117476</v>
      </c>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row>
    <row r="41" spans="1:83">
      <c r="A41" s="2">
        <v>41883</v>
      </c>
      <c r="B41" s="8">
        <f>'WA Sch. 1-2'!B41</f>
        <v>152.32499999999999</v>
      </c>
      <c r="C41" s="8">
        <f>'WA Sch. 1-2'!C41</f>
        <v>23202.905624999996</v>
      </c>
      <c r="D41" s="8">
        <f>'WA Sch. 1-2'!D41</f>
        <v>43.875</v>
      </c>
      <c r="E41" s="8">
        <f>'WA Sch. 1-2'!E41</f>
        <v>100</v>
      </c>
      <c r="F41" s="8">
        <f>'WA Sch. 1-2'!F41</f>
        <v>10000</v>
      </c>
      <c r="G41" s="8">
        <f>'WA Sch. 1-2'!G41</f>
        <v>42.5</v>
      </c>
      <c r="H41" s="8">
        <f t="shared" si="5"/>
        <v>52.324999999999989</v>
      </c>
      <c r="I41" s="8">
        <f t="shared" si="5"/>
        <v>13202.905624999996</v>
      </c>
      <c r="J41" s="8">
        <f t="shared" si="5"/>
        <v>1.375</v>
      </c>
      <c r="K41" s="9">
        <v>30663</v>
      </c>
      <c r="L41" s="9">
        <v>52305197</v>
      </c>
      <c r="M41" s="9">
        <v>-7064268</v>
      </c>
      <c r="N41" s="9">
        <f t="shared" si="6"/>
        <v>45240929</v>
      </c>
      <c r="O41" s="9">
        <f t="shared" si="7"/>
        <v>1475.4240941851742</v>
      </c>
      <c r="P41" s="8">
        <f t="shared" si="8"/>
        <v>5.3654339795142443</v>
      </c>
      <c r="Q41" s="8">
        <f t="shared" si="9"/>
        <v>1480.7895281646884</v>
      </c>
      <c r="R41" s="9">
        <f t="shared" si="2"/>
        <v>45405449.302113838</v>
      </c>
      <c r="S41" s="21"/>
      <c r="U41" s="2">
        <v>42248</v>
      </c>
      <c r="V41" s="8">
        <f t="shared" si="10"/>
        <v>200.5</v>
      </c>
      <c r="W41" s="8">
        <f t="shared" si="11"/>
        <v>40200.25</v>
      </c>
      <c r="X41" s="8">
        <f t="shared" si="12"/>
        <v>18</v>
      </c>
      <c r="Y41" s="7">
        <v>33</v>
      </c>
      <c r="Z41" s="7">
        <f t="shared" si="13"/>
        <v>1089</v>
      </c>
      <c r="AA41" s="7">
        <f t="shared" si="14"/>
        <v>35937</v>
      </c>
      <c r="AB41" s="7">
        <v>0</v>
      </c>
      <c r="AC41" s="7">
        <v>0</v>
      </c>
      <c r="AD41" s="7">
        <v>0</v>
      </c>
      <c r="AE41" s="7">
        <v>1</v>
      </c>
      <c r="AF41" s="7">
        <v>0</v>
      </c>
      <c r="AG41" s="7">
        <v>0</v>
      </c>
      <c r="AH41" s="7">
        <v>0</v>
      </c>
      <c r="AI41" s="7">
        <v>0</v>
      </c>
      <c r="AJ41" s="7">
        <v>0</v>
      </c>
      <c r="AK41" s="7">
        <v>0</v>
      </c>
      <c r="AL41" s="8">
        <f t="shared" ref="AL41:AL72" si="15">O53</f>
        <v>1438.0296395106716</v>
      </c>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row>
    <row r="42" spans="1:83">
      <c r="A42" s="2">
        <v>41913</v>
      </c>
      <c r="B42" s="8">
        <f>'WA Sch. 1-2'!B42</f>
        <v>510.4</v>
      </c>
      <c r="C42" s="8">
        <f>'WA Sch. 1-2'!C42</f>
        <v>260508.15999999997</v>
      </c>
      <c r="D42" s="8">
        <f>'WA Sch. 1-2'!D42</f>
        <v>0.65</v>
      </c>
      <c r="E42" s="8">
        <f>'WA Sch. 1-2'!E42</f>
        <v>363</v>
      </c>
      <c r="F42" s="8">
        <f>'WA Sch. 1-2'!F42</f>
        <v>131769</v>
      </c>
      <c r="G42" s="8">
        <f>'WA Sch. 1-2'!G42</f>
        <v>0.5</v>
      </c>
      <c r="H42" s="8">
        <f t="shared" ref="H42:J73" si="16">B42-E42</f>
        <v>147.39999999999998</v>
      </c>
      <c r="I42" s="8">
        <f t="shared" si="16"/>
        <v>128739.15999999997</v>
      </c>
      <c r="J42" s="8">
        <f t="shared" si="16"/>
        <v>0.15000000000000002</v>
      </c>
      <c r="K42" s="9">
        <v>30633</v>
      </c>
      <c r="L42" s="9">
        <v>44183543</v>
      </c>
      <c r="M42" s="9">
        <v>2179222</v>
      </c>
      <c r="N42" s="9">
        <f t="shared" si="6"/>
        <v>46362765</v>
      </c>
      <c r="O42" s="9">
        <f t="shared" si="7"/>
        <v>1513.4908432083048</v>
      </c>
      <c r="P42" s="8">
        <f t="shared" si="8"/>
        <v>40.111882625278099</v>
      </c>
      <c r="Q42" s="8">
        <f t="shared" si="9"/>
        <v>1553.602725833583</v>
      </c>
      <c r="R42" s="9">
        <f t="shared" si="2"/>
        <v>47591512.300460145</v>
      </c>
      <c r="S42" s="21"/>
      <c r="U42" s="2">
        <v>42278</v>
      </c>
      <c r="V42" s="8">
        <f t="shared" si="10"/>
        <v>330</v>
      </c>
      <c r="W42" s="8">
        <f t="shared" si="11"/>
        <v>108900</v>
      </c>
      <c r="X42" s="8">
        <f t="shared" si="12"/>
        <v>0</v>
      </c>
      <c r="Y42" s="7">
        <v>34</v>
      </c>
      <c r="Z42" s="7">
        <f t="shared" si="13"/>
        <v>1156</v>
      </c>
      <c r="AA42" s="7">
        <f t="shared" si="14"/>
        <v>39304</v>
      </c>
      <c r="AB42" s="7">
        <v>0</v>
      </c>
      <c r="AC42" s="7">
        <v>0</v>
      </c>
      <c r="AD42" s="7">
        <v>0</v>
      </c>
      <c r="AE42" s="7">
        <v>0</v>
      </c>
      <c r="AF42" s="7">
        <v>0</v>
      </c>
      <c r="AG42" s="7">
        <v>0</v>
      </c>
      <c r="AH42" s="7">
        <v>0</v>
      </c>
      <c r="AI42" s="7">
        <v>0</v>
      </c>
      <c r="AJ42" s="7">
        <v>0</v>
      </c>
      <c r="AK42" s="7">
        <v>0</v>
      </c>
      <c r="AL42" s="8">
        <f t="shared" si="15"/>
        <v>1503.2273464357527</v>
      </c>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row>
    <row r="43" spans="1:83">
      <c r="A43" s="2">
        <v>41944</v>
      </c>
      <c r="B43" s="8">
        <f>'WA Sch. 1-2'!B43</f>
        <v>874.97500000000002</v>
      </c>
      <c r="C43" s="8">
        <f>'WA Sch. 1-2'!C43</f>
        <v>765581.25062499999</v>
      </c>
      <c r="D43" s="8">
        <f>'WA Sch. 1-2'!D43</f>
        <v>0</v>
      </c>
      <c r="E43" s="8">
        <f>'WA Sch. 1-2'!E43</f>
        <v>914.5</v>
      </c>
      <c r="F43" s="8">
        <f>'WA Sch. 1-2'!F43</f>
        <v>836310.25</v>
      </c>
      <c r="G43" s="8">
        <f>'WA Sch. 1-2'!G43</f>
        <v>0</v>
      </c>
      <c r="H43" s="8">
        <f t="shared" si="16"/>
        <v>-39.524999999999977</v>
      </c>
      <c r="I43" s="8">
        <f t="shared" si="16"/>
        <v>-70728.999375000014</v>
      </c>
      <c r="J43" s="8">
        <f t="shared" si="16"/>
        <v>0</v>
      </c>
      <c r="K43" s="9">
        <v>30679</v>
      </c>
      <c r="L43" s="9">
        <v>44519880</v>
      </c>
      <c r="M43" s="9">
        <v>7764849</v>
      </c>
      <c r="N43" s="9">
        <f t="shared" si="6"/>
        <v>52284729</v>
      </c>
      <c r="O43" s="9">
        <f t="shared" si="7"/>
        <v>1704.2514097591186</v>
      </c>
      <c r="P43" s="8">
        <f t="shared" si="8"/>
        <v>-21.970771130503692</v>
      </c>
      <c r="Q43" s="8">
        <f t="shared" si="9"/>
        <v>1682.280638628615</v>
      </c>
      <c r="R43" s="9">
        <f t="shared" si="2"/>
        <v>51610687.71248728</v>
      </c>
      <c r="S43" s="21"/>
      <c r="U43" s="2">
        <v>42309</v>
      </c>
      <c r="V43" s="8">
        <f t="shared" si="10"/>
        <v>910</v>
      </c>
      <c r="W43" s="8">
        <f t="shared" si="11"/>
        <v>828100</v>
      </c>
      <c r="X43" s="8">
        <f t="shared" si="12"/>
        <v>0</v>
      </c>
      <c r="Y43" s="7">
        <v>35</v>
      </c>
      <c r="Z43" s="7">
        <f t="shared" si="13"/>
        <v>1225</v>
      </c>
      <c r="AA43" s="7">
        <f t="shared" si="14"/>
        <v>42875</v>
      </c>
      <c r="AB43" s="7">
        <v>0</v>
      </c>
      <c r="AC43" s="7">
        <v>0</v>
      </c>
      <c r="AD43" s="7">
        <v>0</v>
      </c>
      <c r="AE43" s="7">
        <v>0</v>
      </c>
      <c r="AF43" s="7">
        <v>1</v>
      </c>
      <c r="AG43" s="7">
        <v>0</v>
      </c>
      <c r="AH43" s="7">
        <v>0</v>
      </c>
      <c r="AI43" s="7">
        <v>0</v>
      </c>
      <c r="AJ43" s="7">
        <v>0</v>
      </c>
      <c r="AK43" s="7">
        <v>0</v>
      </c>
      <c r="AL43" s="8">
        <f t="shared" si="15"/>
        <v>1699.2509667565723</v>
      </c>
      <c r="AN43" t="s">
        <v>58</v>
      </c>
    </row>
    <row r="44" spans="1:83" ht="15.75" thickBot="1">
      <c r="A44" s="2">
        <v>41974</v>
      </c>
      <c r="B44" s="8">
        <f>'WA Sch. 1-2'!B44</f>
        <v>1138.7249999999999</v>
      </c>
      <c r="C44" s="8">
        <f>'WA Sch. 1-2'!C44</f>
        <v>1296694.6256249999</v>
      </c>
      <c r="D44" s="8">
        <f>'WA Sch. 1-2'!D44</f>
        <v>0</v>
      </c>
      <c r="E44" s="8">
        <f>'WA Sch. 1-2'!E44</f>
        <v>1001</v>
      </c>
      <c r="F44" s="8">
        <f>'WA Sch. 1-2'!F44</f>
        <v>1002001</v>
      </c>
      <c r="G44" s="8">
        <f>'WA Sch. 1-2'!G44</f>
        <v>0</v>
      </c>
      <c r="H44" s="8">
        <f t="shared" si="16"/>
        <v>137.72499999999991</v>
      </c>
      <c r="I44" s="8">
        <f t="shared" si="16"/>
        <v>294693.62562499987</v>
      </c>
      <c r="J44" s="8">
        <f t="shared" si="16"/>
        <v>0</v>
      </c>
      <c r="K44" s="9">
        <v>30787</v>
      </c>
      <c r="L44" s="9">
        <v>55956208</v>
      </c>
      <c r="M44" s="9">
        <v>-2166185</v>
      </c>
      <c r="N44" s="9">
        <f t="shared" si="6"/>
        <v>53790023</v>
      </c>
      <c r="O44" s="9">
        <f t="shared" si="7"/>
        <v>1747.1667586968526</v>
      </c>
      <c r="P44" s="8">
        <f t="shared" si="8"/>
        <v>91.547977777998099</v>
      </c>
      <c r="Q44" s="8">
        <f t="shared" si="9"/>
        <v>1838.7147364748507</v>
      </c>
      <c r="R44" s="9">
        <f t="shared" si="2"/>
        <v>56608510.591851227</v>
      </c>
      <c r="S44" s="21"/>
      <c r="U44" s="2">
        <v>42339</v>
      </c>
      <c r="V44" s="8">
        <f t="shared" si="10"/>
        <v>1062.5</v>
      </c>
      <c r="W44" s="8">
        <f t="shared" si="11"/>
        <v>1128906.25</v>
      </c>
      <c r="X44" s="8">
        <f t="shared" si="12"/>
        <v>0</v>
      </c>
      <c r="Y44" s="7">
        <v>36</v>
      </c>
      <c r="Z44" s="7">
        <f t="shared" si="13"/>
        <v>1296</v>
      </c>
      <c r="AA44" s="7">
        <f t="shared" si="14"/>
        <v>46656</v>
      </c>
      <c r="AB44" s="7">
        <v>0</v>
      </c>
      <c r="AC44" s="7">
        <v>0</v>
      </c>
      <c r="AD44" s="7">
        <v>0</v>
      </c>
      <c r="AE44" s="7">
        <v>0</v>
      </c>
      <c r="AF44" s="7">
        <v>0</v>
      </c>
      <c r="AG44" s="7">
        <v>0</v>
      </c>
      <c r="AH44" s="7">
        <v>0</v>
      </c>
      <c r="AI44" s="7">
        <v>0</v>
      </c>
      <c r="AJ44" s="7">
        <v>0</v>
      </c>
      <c r="AK44" s="7">
        <v>0</v>
      </c>
      <c r="AL44" s="8">
        <f t="shared" si="15"/>
        <v>1781.7700829251112</v>
      </c>
      <c r="AY44" s="13" t="s">
        <v>132</v>
      </c>
      <c r="AZ44" s="12"/>
      <c r="BA44" s="12"/>
      <c r="BB44" s="12"/>
      <c r="BD44" s="13" t="s">
        <v>134</v>
      </c>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row>
    <row r="45" spans="1:83">
      <c r="A45" s="2">
        <v>42005</v>
      </c>
      <c r="B45" s="8">
        <f>'WA Sch. 1-2'!B45</f>
        <v>1095.1500000000001</v>
      </c>
      <c r="C45" s="8">
        <f>'WA Sch. 1-2'!C45</f>
        <v>1199353.5225000002</v>
      </c>
      <c r="D45" s="8">
        <f>'WA Sch. 1-2'!D45</f>
        <v>0</v>
      </c>
      <c r="E45" s="8">
        <f>'WA Sch. 1-2'!E45</f>
        <v>1058</v>
      </c>
      <c r="F45" s="8">
        <f>'WA Sch. 1-2'!F45</f>
        <v>1119364</v>
      </c>
      <c r="G45" s="8">
        <f>'WA Sch. 1-2'!G45</f>
        <v>0</v>
      </c>
      <c r="H45" s="8">
        <f t="shared" si="16"/>
        <v>37.150000000000091</v>
      </c>
      <c r="I45" s="8">
        <f t="shared" si="16"/>
        <v>79989.522500000196</v>
      </c>
      <c r="J45" s="8">
        <f t="shared" si="16"/>
        <v>0</v>
      </c>
      <c r="K45" s="9">
        <v>30686</v>
      </c>
      <c r="L45" s="9">
        <v>55518059</v>
      </c>
      <c r="M45" s="9">
        <v>-3802075</v>
      </c>
      <c r="N45" s="9">
        <f t="shared" si="6"/>
        <v>51715984</v>
      </c>
      <c r="O45" s="9">
        <f t="shared" si="7"/>
        <v>1685.3282930326534</v>
      </c>
      <c r="P45" s="8">
        <f t="shared" si="8"/>
        <v>24.849181072518771</v>
      </c>
      <c r="Q45" s="8">
        <f t="shared" si="9"/>
        <v>1710.1774741051722</v>
      </c>
      <c r="R45" s="9">
        <f t="shared" si="2"/>
        <v>52478505.970391318</v>
      </c>
      <c r="S45" s="21"/>
      <c r="U45" s="2">
        <v>42370</v>
      </c>
      <c r="V45" s="8">
        <f t="shared" si="10"/>
        <v>1056</v>
      </c>
      <c r="W45" s="8">
        <f t="shared" si="11"/>
        <v>1115136</v>
      </c>
      <c r="X45" s="8">
        <f t="shared" si="12"/>
        <v>0</v>
      </c>
      <c r="Y45" s="7">
        <v>37</v>
      </c>
      <c r="Z45" s="7">
        <f t="shared" si="13"/>
        <v>1369</v>
      </c>
      <c r="AA45" s="7">
        <f t="shared" si="14"/>
        <v>50653</v>
      </c>
      <c r="AB45" s="7">
        <v>0</v>
      </c>
      <c r="AC45" s="7">
        <v>0</v>
      </c>
      <c r="AD45" s="7">
        <v>0</v>
      </c>
      <c r="AE45" s="7">
        <v>0</v>
      </c>
      <c r="AF45" s="7">
        <v>0</v>
      </c>
      <c r="AG45" s="7">
        <v>0</v>
      </c>
      <c r="AH45" s="7">
        <v>0</v>
      </c>
      <c r="AI45" s="7">
        <v>0</v>
      </c>
      <c r="AJ45" s="7">
        <v>0</v>
      </c>
      <c r="AK45" s="7">
        <v>0</v>
      </c>
      <c r="AL45" s="8">
        <f t="shared" si="15"/>
        <v>1918.517820724483</v>
      </c>
      <c r="AN45" s="19" t="s">
        <v>59</v>
      </c>
      <c r="AO45" s="19" t="s">
        <v>60</v>
      </c>
      <c r="AP45" s="19" t="s">
        <v>61</v>
      </c>
      <c r="AQ45" s="19" t="s">
        <v>62</v>
      </c>
      <c r="AY45" s="49" t="s">
        <v>128</v>
      </c>
      <c r="AZ45" s="53" t="s">
        <v>94</v>
      </c>
      <c r="BA45" s="53" t="s">
        <v>96</v>
      </c>
      <c r="BB45" s="53" t="s">
        <v>95</v>
      </c>
      <c r="BC45" s="42"/>
      <c r="BD45" s="49" t="s">
        <v>128</v>
      </c>
      <c r="BE45" s="53" t="s">
        <v>126</v>
      </c>
      <c r="BF45" s="53" t="s">
        <v>97</v>
      </c>
      <c r="BG45" s="53" t="s">
        <v>98</v>
      </c>
      <c r="BH45" s="53" t="s">
        <v>99</v>
      </c>
      <c r="BI45" s="53" t="s">
        <v>100</v>
      </c>
      <c r="BJ45" s="53" t="s">
        <v>101</v>
      </c>
      <c r="BK45" s="53" t="s">
        <v>102</v>
      </c>
      <c r="BL45" s="53" t="s">
        <v>103</v>
      </c>
      <c r="BM45" s="53" t="s">
        <v>104</v>
      </c>
      <c r="BN45" s="53" t="s">
        <v>105</v>
      </c>
      <c r="BO45" s="53" t="s">
        <v>106</v>
      </c>
      <c r="BP45" s="53" t="s">
        <v>107</v>
      </c>
      <c r="BQ45" s="53" t="s">
        <v>108</v>
      </c>
      <c r="BR45" s="47" t="s">
        <v>128</v>
      </c>
      <c r="BS45" s="53" t="s">
        <v>129</v>
      </c>
      <c r="BT45" s="53" t="s">
        <v>114</v>
      </c>
      <c r="BU45" s="53" t="s">
        <v>115</v>
      </c>
      <c r="BV45" s="53" t="s">
        <v>116</v>
      </c>
      <c r="BW45" s="53" t="s">
        <v>117</v>
      </c>
      <c r="BX45" s="53" t="s">
        <v>118</v>
      </c>
      <c r="BY45" s="53" t="s">
        <v>119</v>
      </c>
      <c r="BZ45" s="53" t="s">
        <v>120</v>
      </c>
      <c r="CA45" s="53" t="s">
        <v>121</v>
      </c>
      <c r="CB45" s="53" t="s">
        <v>122</v>
      </c>
      <c r="CC45" s="53" t="s">
        <v>123</v>
      </c>
      <c r="CD45" s="53" t="s">
        <v>124</v>
      </c>
      <c r="CE45" s="53" t="s">
        <v>125</v>
      </c>
    </row>
    <row r="46" spans="1:83">
      <c r="A46" s="2">
        <v>42036</v>
      </c>
      <c r="B46" s="55">
        <f>'WA Sch. 1-2'!B46</f>
        <v>932.76424999999995</v>
      </c>
      <c r="C46" s="55">
        <f>'WA Sch. 1-2'!C46</f>
        <v>870049.14607806236</v>
      </c>
      <c r="D46" s="55">
        <f>'WA Sch. 1-2'!D46</f>
        <v>0</v>
      </c>
      <c r="E46" s="55">
        <f>'WA Sch. 1-2'!E46</f>
        <v>724</v>
      </c>
      <c r="F46" s="55">
        <f>'WA Sch. 1-2'!F46</f>
        <v>524176</v>
      </c>
      <c r="G46" s="55">
        <f>'WA Sch. 1-2'!G46</f>
        <v>0</v>
      </c>
      <c r="H46" s="55">
        <f t="shared" si="16"/>
        <v>208.76424999999995</v>
      </c>
      <c r="I46" s="55">
        <f t="shared" si="16"/>
        <v>345873.14607806236</v>
      </c>
      <c r="J46" s="55">
        <f t="shared" si="16"/>
        <v>0</v>
      </c>
      <c r="K46" s="15">
        <v>30647</v>
      </c>
      <c r="L46" s="15">
        <f>AVERAGE(L45,L47)</f>
        <v>52137823.5</v>
      </c>
      <c r="M46" s="15">
        <f>AVERAGE(M45,M47)</f>
        <v>-1606174</v>
      </c>
      <c r="N46" s="15">
        <f t="shared" si="6"/>
        <v>50531649.5</v>
      </c>
      <c r="O46" s="15">
        <f t="shared" si="7"/>
        <v>1648.8285802851829</v>
      </c>
      <c r="P46" s="55">
        <f t="shared" si="8"/>
        <v>107.43600172410871</v>
      </c>
      <c r="Q46" s="55">
        <f t="shared" si="9"/>
        <v>1756.2645820092916</v>
      </c>
      <c r="R46" s="15">
        <f t="shared" si="2"/>
        <v>53824240.644838758</v>
      </c>
      <c r="S46" s="21"/>
      <c r="U46" s="2">
        <v>42401</v>
      </c>
      <c r="V46" s="8">
        <f t="shared" si="10"/>
        <v>758.5</v>
      </c>
      <c r="W46" s="8">
        <f t="shared" si="11"/>
        <v>575322.25</v>
      </c>
      <c r="X46" s="8">
        <f t="shared" si="12"/>
        <v>0</v>
      </c>
      <c r="Y46" s="7">
        <v>38</v>
      </c>
      <c r="Z46" s="7">
        <f t="shared" si="13"/>
        <v>1444</v>
      </c>
      <c r="AA46" s="7">
        <f t="shared" si="14"/>
        <v>54872</v>
      </c>
      <c r="AB46" s="7">
        <v>0</v>
      </c>
      <c r="AC46" s="7">
        <v>0</v>
      </c>
      <c r="AD46" s="7">
        <v>0</v>
      </c>
      <c r="AE46" s="7">
        <v>0</v>
      </c>
      <c r="AF46" s="7">
        <v>0</v>
      </c>
      <c r="AG46" s="7">
        <v>0</v>
      </c>
      <c r="AH46" s="7">
        <v>0</v>
      </c>
      <c r="AI46" s="7">
        <v>0</v>
      </c>
      <c r="AJ46" s="7">
        <v>0</v>
      </c>
      <c r="AK46" s="7">
        <v>0</v>
      </c>
      <c r="AL46" s="8">
        <f t="shared" si="15"/>
        <v>1697.0318773651466</v>
      </c>
      <c r="AN46" s="17">
        <v>1</v>
      </c>
      <c r="AO46" s="17">
        <v>1726.3331504594735</v>
      </c>
      <c r="AP46" s="17">
        <v>-2.9558577807620168E-12</v>
      </c>
      <c r="AQ46" s="17">
        <v>-6.6800529849356164E-14</v>
      </c>
      <c r="AY46" s="1">
        <v>1</v>
      </c>
      <c r="AZ46" s="50">
        <f>RANK(AP46,$AP$46:$AP$165,1)</f>
        <v>56</v>
      </c>
      <c r="BA46" s="51">
        <f>(AZ46-0.375)/(COUNT($AZ$46:$AZ$165)+0.25)</f>
        <v>0.46257796257796258</v>
      </c>
      <c r="BB46" s="52">
        <f>_xlfn.NORM.S.INV(BA46)</f>
        <v>-9.3941125106491899E-2</v>
      </c>
      <c r="BC46" s="43"/>
      <c r="BD46" s="1">
        <v>1</v>
      </c>
      <c r="BE46" s="48">
        <f>AP46</f>
        <v>-2.9558577807620168E-12</v>
      </c>
      <c r="BF46" s="48"/>
      <c r="BG46" s="48"/>
      <c r="BH46" s="48"/>
      <c r="BI46" s="48"/>
      <c r="BJ46" s="48"/>
      <c r="BK46" s="48"/>
      <c r="BL46" s="48"/>
      <c r="BM46" s="48"/>
      <c r="BN46" s="48"/>
      <c r="BO46" s="48"/>
      <c r="BP46" s="48"/>
      <c r="BQ46" s="48"/>
      <c r="BR46" s="1">
        <v>1</v>
      </c>
      <c r="BS46" s="9">
        <f>($BE46-$BS$173)*(BE46-$BS$173)</f>
        <v>5.0159456863391327E-24</v>
      </c>
      <c r="BT46" s="9"/>
      <c r="BU46" s="9"/>
      <c r="BV46" s="9"/>
      <c r="BW46" s="9"/>
      <c r="BX46" s="9"/>
      <c r="BY46" s="9"/>
      <c r="BZ46" s="9"/>
      <c r="CA46" s="9"/>
      <c r="CB46" s="9"/>
      <c r="CC46" s="9"/>
      <c r="CD46" s="9"/>
      <c r="CE46" s="9"/>
    </row>
    <row r="47" spans="1:83">
      <c r="A47" s="2">
        <v>42064</v>
      </c>
      <c r="B47" s="8">
        <f>'WA Sch. 1-2'!B47</f>
        <v>767.35</v>
      </c>
      <c r="C47" s="8">
        <f>'WA Sch. 1-2'!C47</f>
        <v>588826.02250000008</v>
      </c>
      <c r="D47" s="8">
        <f>'WA Sch. 1-2'!D47</f>
        <v>0</v>
      </c>
      <c r="E47" s="8">
        <f>'WA Sch. 1-2'!E47</f>
        <v>604.5</v>
      </c>
      <c r="F47" s="8">
        <f>'WA Sch. 1-2'!F47</f>
        <v>365420.25</v>
      </c>
      <c r="G47" s="8">
        <f>'WA Sch. 1-2'!G47</f>
        <v>0</v>
      </c>
      <c r="H47" s="8">
        <f t="shared" si="16"/>
        <v>162.85000000000002</v>
      </c>
      <c r="I47" s="8">
        <f t="shared" si="16"/>
        <v>223405.77250000008</v>
      </c>
      <c r="J47" s="8">
        <f t="shared" si="16"/>
        <v>0</v>
      </c>
      <c r="K47" s="9">
        <v>30608</v>
      </c>
      <c r="L47" s="9">
        <v>48757588</v>
      </c>
      <c r="M47" s="9">
        <v>589727</v>
      </c>
      <c r="N47" s="9">
        <f t="shared" si="6"/>
        <v>49347315</v>
      </c>
      <c r="O47" s="9">
        <f t="shared" si="7"/>
        <v>1612.2358533716676</v>
      </c>
      <c r="P47" s="8">
        <f t="shared" si="8"/>
        <v>69.388253203125672</v>
      </c>
      <c r="Q47" s="8">
        <f t="shared" si="9"/>
        <v>1681.6241065747934</v>
      </c>
      <c r="R47" s="9">
        <f t="shared" si="2"/>
        <v>51471150.654041275</v>
      </c>
      <c r="S47" s="21"/>
      <c r="U47" s="2">
        <v>42430</v>
      </c>
      <c r="V47" s="8">
        <f t="shared" si="10"/>
        <v>692</v>
      </c>
      <c r="W47" s="8">
        <f t="shared" si="11"/>
        <v>478864</v>
      </c>
      <c r="X47" s="8">
        <f t="shared" si="12"/>
        <v>0</v>
      </c>
      <c r="Y47" s="7">
        <v>39</v>
      </c>
      <c r="Z47" s="7">
        <f t="shared" si="13"/>
        <v>1521</v>
      </c>
      <c r="AA47" s="7">
        <f t="shared" si="14"/>
        <v>59319</v>
      </c>
      <c r="AB47" s="7">
        <v>0</v>
      </c>
      <c r="AC47" s="7">
        <v>0</v>
      </c>
      <c r="AD47" s="7">
        <v>0</v>
      </c>
      <c r="AE47" s="7">
        <v>0</v>
      </c>
      <c r="AF47" s="7">
        <v>0</v>
      </c>
      <c r="AG47" s="7">
        <v>0</v>
      </c>
      <c r="AH47" s="7">
        <v>0</v>
      </c>
      <c r="AI47" s="7">
        <v>0</v>
      </c>
      <c r="AJ47" s="7">
        <v>0</v>
      </c>
      <c r="AK47" s="7">
        <v>0</v>
      </c>
      <c r="AL47" s="8">
        <f t="shared" si="15"/>
        <v>1709.5686425455478</v>
      </c>
      <c r="AN47" s="17">
        <v>2</v>
      </c>
      <c r="AO47" s="17">
        <v>1677.7259285420412</v>
      </c>
      <c r="AP47" s="17">
        <v>16.272673714802977</v>
      </c>
      <c r="AQ47" s="17">
        <v>0.3677522082724482</v>
      </c>
      <c r="AY47" s="1">
        <v>2</v>
      </c>
      <c r="AZ47" s="50">
        <f t="shared" ref="AZ47:AZ77" si="17">RANK(AP47,$AP$46:$AP$165,1)</f>
        <v>78</v>
      </c>
      <c r="BA47" s="51">
        <f t="shared" ref="BA47:BA110" si="18">(AZ47-0.375)/(COUNT($AZ$46:$AZ$165)+0.25)</f>
        <v>0.64553014553014554</v>
      </c>
      <c r="BB47" s="52">
        <f t="shared" ref="BB47:BB110" si="19">_xlfn.NORM.S.INV(BA47)</f>
        <v>0.3732804719655104</v>
      </c>
      <c r="BC47" s="43"/>
      <c r="BD47" s="1">
        <v>2</v>
      </c>
      <c r="BE47" s="48">
        <f t="shared" ref="BE47:BE110" si="20">AP47</f>
        <v>16.272673714802977</v>
      </c>
      <c r="BF47" s="48">
        <f>BE46</f>
        <v>-2.9558577807620168E-12</v>
      </c>
      <c r="BG47" s="48"/>
      <c r="BH47" s="48"/>
      <c r="BI47" s="48"/>
      <c r="BJ47" s="48"/>
      <c r="BK47" s="48"/>
      <c r="BL47" s="48"/>
      <c r="BM47" s="48"/>
      <c r="BN47" s="48"/>
      <c r="BO47" s="48"/>
      <c r="BP47" s="48"/>
      <c r="BQ47" s="48"/>
      <c r="BR47" s="1">
        <v>2</v>
      </c>
      <c r="BS47" s="9">
        <f t="shared" ref="BS47:BS110" si="21">($BE47-$BS$173)*(BE47-$BS$173)</f>
        <v>264.79990982846306</v>
      </c>
      <c r="BT47" s="9">
        <f t="shared" ref="BT47:CE61" si="22">($BE47-$BS$173)*(BF47-$BS$173)</f>
        <v>-3.6444779673460377E-11</v>
      </c>
      <c r="BU47" s="9"/>
      <c r="BV47" s="9"/>
      <c r="BW47" s="9"/>
      <c r="BX47" s="9"/>
      <c r="BY47" s="9"/>
      <c r="BZ47" s="9"/>
      <c r="CA47" s="9"/>
      <c r="CB47" s="9"/>
      <c r="CC47" s="9"/>
      <c r="CD47" s="9"/>
      <c r="CE47" s="9"/>
    </row>
    <row r="48" spans="1:83">
      <c r="A48" s="2">
        <v>42095</v>
      </c>
      <c r="B48" s="8">
        <f>'WA Sch. 1-2'!B48</f>
        <v>547.15</v>
      </c>
      <c r="C48" s="8">
        <f>'WA Sch. 1-2'!C48</f>
        <v>299373.1225</v>
      </c>
      <c r="D48" s="8">
        <f>'WA Sch. 1-2'!D48</f>
        <v>0.375</v>
      </c>
      <c r="E48" s="8">
        <f>'WA Sch. 1-2'!E48</f>
        <v>524.5</v>
      </c>
      <c r="F48" s="8">
        <f>'WA Sch. 1-2'!F48</f>
        <v>275100.25</v>
      </c>
      <c r="G48" s="8">
        <f>'WA Sch. 1-2'!G48</f>
        <v>0</v>
      </c>
      <c r="H48" s="8">
        <f t="shared" si="16"/>
        <v>22.649999999999977</v>
      </c>
      <c r="I48" s="8">
        <f t="shared" si="16"/>
        <v>24272.872499999998</v>
      </c>
      <c r="J48" s="8">
        <f t="shared" si="16"/>
        <v>0.375</v>
      </c>
      <c r="K48" s="9">
        <v>30819</v>
      </c>
      <c r="L48" s="9">
        <v>46074050</v>
      </c>
      <c r="M48" s="9">
        <v>918564</v>
      </c>
      <c r="N48" s="9">
        <f t="shared" si="6"/>
        <v>46992614</v>
      </c>
      <c r="O48" s="9">
        <f t="shared" si="7"/>
        <v>1524.7936013498168</v>
      </c>
      <c r="P48" s="8">
        <f t="shared" si="8"/>
        <v>7.8854831769497196</v>
      </c>
      <c r="Q48" s="8">
        <f t="shared" si="9"/>
        <v>1532.6790845267665</v>
      </c>
      <c r="R48" s="9">
        <f t="shared" si="2"/>
        <v>47235636.706030414</v>
      </c>
      <c r="S48" s="21"/>
      <c r="U48" s="2">
        <v>42461</v>
      </c>
      <c r="V48" s="8">
        <f t="shared" si="10"/>
        <v>314.5</v>
      </c>
      <c r="W48" s="8">
        <f t="shared" si="11"/>
        <v>98910.25</v>
      </c>
      <c r="X48" s="8">
        <f t="shared" si="12"/>
        <v>5.5</v>
      </c>
      <c r="Y48" s="7">
        <v>40</v>
      </c>
      <c r="Z48" s="7">
        <f t="shared" si="13"/>
        <v>1600</v>
      </c>
      <c r="AA48" s="7">
        <f t="shared" si="14"/>
        <v>64000</v>
      </c>
      <c r="AB48" s="7">
        <v>1</v>
      </c>
      <c r="AC48" s="7">
        <v>0</v>
      </c>
      <c r="AD48" s="7">
        <v>0</v>
      </c>
      <c r="AE48" s="7">
        <v>0</v>
      </c>
      <c r="AF48" s="7">
        <v>0</v>
      </c>
      <c r="AG48" s="7">
        <v>0</v>
      </c>
      <c r="AH48" s="7">
        <v>0</v>
      </c>
      <c r="AI48" s="7">
        <v>0</v>
      </c>
      <c r="AJ48" s="7">
        <v>0</v>
      </c>
      <c r="AK48" s="7">
        <v>0</v>
      </c>
      <c r="AL48" s="8">
        <f t="shared" si="15"/>
        <v>1386.5963768348697</v>
      </c>
      <c r="AN48" s="17">
        <v>3</v>
      </c>
      <c r="AO48" s="17">
        <v>1613.9735256862684</v>
      </c>
      <c r="AP48" s="17">
        <v>-54.840431179274219</v>
      </c>
      <c r="AQ48" s="17">
        <v>-1.2393593101080314</v>
      </c>
      <c r="AY48" s="1">
        <v>3</v>
      </c>
      <c r="AZ48" s="50">
        <f t="shared" si="17"/>
        <v>15</v>
      </c>
      <c r="BA48" s="51">
        <f t="shared" si="18"/>
        <v>0.12162162162162163</v>
      </c>
      <c r="BB48" s="52">
        <f t="shared" si="19"/>
        <v>-1.1669186011353176</v>
      </c>
      <c r="BC48" s="43"/>
      <c r="BD48" s="1">
        <v>3</v>
      </c>
      <c r="BE48" s="48">
        <f t="shared" si="20"/>
        <v>-54.840431179274219</v>
      </c>
      <c r="BF48" s="48">
        <f t="shared" ref="BF48:BQ74" si="23">BE47</f>
        <v>16.272673714802977</v>
      </c>
      <c r="BG48" s="48">
        <f>BF47</f>
        <v>-2.9558577807620168E-12</v>
      </c>
      <c r="BH48" s="48"/>
      <c r="BI48" s="48"/>
      <c r="BJ48" s="48"/>
      <c r="BK48" s="48"/>
      <c r="BL48" s="48"/>
      <c r="BM48" s="48"/>
      <c r="BN48" s="48"/>
      <c r="BO48" s="48"/>
      <c r="BP48" s="48"/>
      <c r="BQ48" s="48"/>
      <c r="BR48" s="1">
        <v>3</v>
      </c>
      <c r="BS48" s="9">
        <f t="shared" si="21"/>
        <v>3007.4728919286331</v>
      </c>
      <c r="BT48" s="9">
        <f t="shared" si="22"/>
        <v>-892.40044295946484</v>
      </c>
      <c r="BU48" s="9">
        <f t="shared" si="22"/>
        <v>1.2282231344121192E-10</v>
      </c>
      <c r="BV48" s="9"/>
      <c r="BW48" s="9"/>
      <c r="BX48" s="9"/>
      <c r="BY48" s="9"/>
      <c r="BZ48" s="9"/>
      <c r="CA48" s="9"/>
      <c r="CB48" s="9"/>
      <c r="CC48" s="9"/>
      <c r="CD48" s="9"/>
      <c r="CE48" s="9"/>
    </row>
    <row r="49" spans="1:83">
      <c r="A49" s="2">
        <v>42125</v>
      </c>
      <c r="B49" s="8">
        <f>'WA Sch. 1-2'!B49</f>
        <v>290.02499999999998</v>
      </c>
      <c r="C49" s="8">
        <f>'WA Sch. 1-2'!C49</f>
        <v>84114.500624999986</v>
      </c>
      <c r="D49" s="8">
        <f>'WA Sch. 1-2'!D49</f>
        <v>14.95</v>
      </c>
      <c r="E49" s="8">
        <f>'WA Sch. 1-2'!E49</f>
        <v>162.5</v>
      </c>
      <c r="F49" s="8">
        <f>'WA Sch. 1-2'!F49</f>
        <v>26406.25</v>
      </c>
      <c r="G49" s="8">
        <f>'WA Sch. 1-2'!G49</f>
        <v>29.5</v>
      </c>
      <c r="H49" s="8">
        <f t="shared" si="16"/>
        <v>127.52499999999998</v>
      </c>
      <c r="I49" s="8">
        <f t="shared" si="16"/>
        <v>57708.250624999986</v>
      </c>
      <c r="J49" s="8">
        <f t="shared" si="16"/>
        <v>-14.55</v>
      </c>
      <c r="K49" s="9">
        <v>30728</v>
      </c>
      <c r="L49" s="9">
        <v>44154280</v>
      </c>
      <c r="M49" s="9">
        <v>-855613</v>
      </c>
      <c r="N49" s="9">
        <f t="shared" si="6"/>
        <v>43298667</v>
      </c>
      <c r="O49" s="9">
        <f t="shared" si="7"/>
        <v>1409.0948646185889</v>
      </c>
      <c r="P49" s="8">
        <f t="shared" si="8"/>
        <v>4.4138950285349985</v>
      </c>
      <c r="Q49" s="8">
        <f t="shared" si="9"/>
        <v>1413.508759647124</v>
      </c>
      <c r="R49" s="9">
        <f t="shared" si="2"/>
        <v>43434297.166436821</v>
      </c>
      <c r="S49" s="21"/>
      <c r="U49" s="2">
        <v>42491</v>
      </c>
      <c r="V49" s="8">
        <f t="shared" si="10"/>
        <v>202.5</v>
      </c>
      <c r="W49" s="8">
        <f t="shared" si="11"/>
        <v>41006.25</v>
      </c>
      <c r="X49" s="8">
        <f t="shared" si="12"/>
        <v>4.5</v>
      </c>
      <c r="Y49" s="7">
        <v>41</v>
      </c>
      <c r="Z49" s="7">
        <f t="shared" si="13"/>
        <v>1681</v>
      </c>
      <c r="AA49" s="7">
        <f t="shared" si="14"/>
        <v>68921</v>
      </c>
      <c r="AB49" s="7">
        <v>0</v>
      </c>
      <c r="AC49" s="7">
        <v>1</v>
      </c>
      <c r="AD49" s="7">
        <v>0</v>
      </c>
      <c r="AE49" s="7">
        <v>0</v>
      </c>
      <c r="AF49" s="7">
        <v>0</v>
      </c>
      <c r="AG49" s="7">
        <v>0</v>
      </c>
      <c r="AH49" s="7">
        <v>0</v>
      </c>
      <c r="AI49" s="7">
        <v>0</v>
      </c>
      <c r="AJ49" s="7">
        <v>0</v>
      </c>
      <c r="AK49" s="7">
        <v>0</v>
      </c>
      <c r="AL49" s="8">
        <f t="shared" si="15"/>
        <v>1506.2340085117276</v>
      </c>
      <c r="AN49" s="17">
        <v>4</v>
      </c>
      <c r="AO49" s="17">
        <v>1474.8154675946796</v>
      </c>
      <c r="AP49" s="17">
        <v>28.079724908885282</v>
      </c>
      <c r="AQ49" s="17">
        <v>0.6345841515602747</v>
      </c>
      <c r="AY49" s="1">
        <v>4</v>
      </c>
      <c r="AZ49" s="50">
        <f t="shared" si="17"/>
        <v>94</v>
      </c>
      <c r="BA49" s="51">
        <f t="shared" si="18"/>
        <v>0.7785862785862786</v>
      </c>
      <c r="BB49" s="52">
        <f t="shared" si="19"/>
        <v>0.76742739995147802</v>
      </c>
      <c r="BC49" s="43"/>
      <c r="BD49" s="1">
        <v>4</v>
      </c>
      <c r="BE49" s="48">
        <f t="shared" si="20"/>
        <v>28.079724908885282</v>
      </c>
      <c r="BF49" s="48">
        <f t="shared" si="23"/>
        <v>-54.840431179274219</v>
      </c>
      <c r="BG49" s="48">
        <f t="shared" si="23"/>
        <v>16.272673714802977</v>
      </c>
      <c r="BH49" s="48">
        <f>BG48</f>
        <v>-2.9558577807620168E-12</v>
      </c>
      <c r="BI49" s="48"/>
      <c r="BJ49" s="48"/>
      <c r="BK49" s="48"/>
      <c r="BL49" s="48"/>
      <c r="BM49" s="48"/>
      <c r="BN49" s="48"/>
      <c r="BO49" s="48"/>
      <c r="BP49" s="48"/>
      <c r="BQ49" s="48"/>
      <c r="BR49" s="1">
        <v>4</v>
      </c>
      <c r="BS49" s="9">
        <f t="shared" si="21"/>
        <v>788.47095095871293</v>
      </c>
      <c r="BT49" s="9">
        <f t="shared" si="22"/>
        <v>-1539.9042213986945</v>
      </c>
      <c r="BU49" s="9">
        <f t="shared" si="22"/>
        <v>456.93220144374777</v>
      </c>
      <c r="BV49" s="9">
        <f t="shared" si="22"/>
        <v>-6.2888214040987593E-11</v>
      </c>
      <c r="BW49" s="9"/>
      <c r="BX49" s="9"/>
      <c r="BY49" s="9"/>
      <c r="BZ49" s="9"/>
      <c r="CA49" s="9"/>
      <c r="CB49" s="9"/>
      <c r="CC49" s="9"/>
      <c r="CD49" s="9"/>
      <c r="CE49" s="9"/>
    </row>
    <row r="50" spans="1:83">
      <c r="A50" s="2">
        <v>42156</v>
      </c>
      <c r="B50" s="8">
        <f>'WA Sch. 1-2'!B50</f>
        <v>126.95</v>
      </c>
      <c r="C50" s="8">
        <f>'WA Sch. 1-2'!C50</f>
        <v>16116.302500000002</v>
      </c>
      <c r="D50" s="8">
        <f>'WA Sch. 1-2'!D50</f>
        <v>68</v>
      </c>
      <c r="E50" s="8">
        <f>'WA Sch. 1-2'!E50</f>
        <v>25.5</v>
      </c>
      <c r="F50" s="8">
        <f>'WA Sch. 1-2'!F50</f>
        <v>650.25</v>
      </c>
      <c r="G50" s="8">
        <f>'WA Sch. 1-2'!G50</f>
        <v>218.5</v>
      </c>
      <c r="H50" s="8">
        <f t="shared" si="16"/>
        <v>101.45</v>
      </c>
      <c r="I50" s="8">
        <f t="shared" si="16"/>
        <v>15466.052500000002</v>
      </c>
      <c r="J50" s="8">
        <f t="shared" si="16"/>
        <v>-150.5</v>
      </c>
      <c r="K50" s="9">
        <v>30692</v>
      </c>
      <c r="L50" s="9">
        <v>46097221</v>
      </c>
      <c r="M50" s="9">
        <v>4227714</v>
      </c>
      <c r="N50" s="9">
        <f t="shared" si="6"/>
        <v>50324935</v>
      </c>
      <c r="O50" s="9">
        <f t="shared" si="7"/>
        <v>1639.6759741952301</v>
      </c>
      <c r="P50" s="8">
        <f t="shared" si="8"/>
        <v>-134.75009553233045</v>
      </c>
      <c r="Q50" s="8">
        <f t="shared" si="9"/>
        <v>1504.9258786628995</v>
      </c>
      <c r="R50" s="9">
        <f t="shared" si="2"/>
        <v>46189185.067921713</v>
      </c>
      <c r="S50" s="21"/>
      <c r="U50" s="2">
        <v>42522</v>
      </c>
      <c r="V50" s="8">
        <f t="shared" si="10"/>
        <v>113.5</v>
      </c>
      <c r="W50" s="8">
        <f t="shared" si="11"/>
        <v>12882.25</v>
      </c>
      <c r="X50" s="8">
        <f t="shared" si="12"/>
        <v>108.5</v>
      </c>
      <c r="Y50" s="7">
        <v>42</v>
      </c>
      <c r="Z50" s="7">
        <f t="shared" si="13"/>
        <v>1764</v>
      </c>
      <c r="AA50" s="7">
        <f t="shared" si="14"/>
        <v>74088</v>
      </c>
      <c r="AB50" s="7">
        <v>0</v>
      </c>
      <c r="AC50" s="7">
        <v>0</v>
      </c>
      <c r="AD50" s="7">
        <v>1</v>
      </c>
      <c r="AE50" s="7">
        <v>0</v>
      </c>
      <c r="AF50" s="7">
        <v>0</v>
      </c>
      <c r="AG50" s="7">
        <v>0</v>
      </c>
      <c r="AH50" s="7">
        <v>0</v>
      </c>
      <c r="AI50" s="7">
        <v>0</v>
      </c>
      <c r="AJ50" s="7">
        <v>0</v>
      </c>
      <c r="AK50" s="7">
        <v>0</v>
      </c>
      <c r="AL50" s="8">
        <f t="shared" si="15"/>
        <v>1520.5314223419264</v>
      </c>
      <c r="AN50" s="17">
        <v>5</v>
      </c>
      <c r="AO50" s="17">
        <v>1451.2679515410739</v>
      </c>
      <c r="AP50" s="17">
        <v>35.808728917448889</v>
      </c>
      <c r="AQ50" s="17">
        <v>0.80925478907881754</v>
      </c>
      <c r="AY50" s="1">
        <v>5</v>
      </c>
      <c r="AZ50" s="50">
        <f t="shared" si="17"/>
        <v>101</v>
      </c>
      <c r="BA50" s="51">
        <f t="shared" si="18"/>
        <v>0.83679833679833682</v>
      </c>
      <c r="BB50" s="52">
        <f t="shared" si="19"/>
        <v>0.98138417626213981</v>
      </c>
      <c r="BC50" s="43"/>
      <c r="BD50" s="1">
        <v>5</v>
      </c>
      <c r="BE50" s="48">
        <f t="shared" si="20"/>
        <v>35.808728917448889</v>
      </c>
      <c r="BF50" s="48">
        <f t="shared" si="23"/>
        <v>28.079724908885282</v>
      </c>
      <c r="BG50" s="48">
        <f t="shared" si="23"/>
        <v>-54.840431179274219</v>
      </c>
      <c r="BH50" s="48">
        <f t="shared" si="23"/>
        <v>16.272673714802977</v>
      </c>
      <c r="BI50" s="48">
        <f>BH49</f>
        <v>-2.9558577807620168E-12</v>
      </c>
      <c r="BJ50" s="48"/>
      <c r="BK50" s="48"/>
      <c r="BL50" s="48"/>
      <c r="BM50" s="48"/>
      <c r="BN50" s="48"/>
      <c r="BO50" s="48"/>
      <c r="BP50" s="48"/>
      <c r="BQ50" s="48"/>
      <c r="BR50" s="1">
        <v>5</v>
      </c>
      <c r="BS50" s="9">
        <f t="shared" si="21"/>
        <v>1282.2650666833918</v>
      </c>
      <c r="BT50" s="9">
        <f t="shared" si="22"/>
        <v>1005.4992573388561</v>
      </c>
      <c r="BU50" s="9">
        <f t="shared" si="22"/>
        <v>-1963.7661338146561</v>
      </c>
      <c r="BV50" s="9">
        <f t="shared" si="22"/>
        <v>582.70376181551319</v>
      </c>
      <c r="BW50" s="9">
        <f t="shared" si="22"/>
        <v>-8.0198328723072019E-11</v>
      </c>
      <c r="BX50" s="9"/>
      <c r="BY50" s="9"/>
      <c r="BZ50" s="9"/>
      <c r="CA50" s="9"/>
      <c r="CB50" s="9"/>
      <c r="CC50" s="9"/>
      <c r="CD50" s="9"/>
      <c r="CE50" s="9"/>
    </row>
    <row r="51" spans="1:83">
      <c r="A51" s="2">
        <v>42186</v>
      </c>
      <c r="B51" s="8">
        <f>'WA Sch. 1-2'!B51</f>
        <v>14.1</v>
      </c>
      <c r="C51" s="8">
        <f>'WA Sch. 1-2'!C51</f>
        <v>198.81</v>
      </c>
      <c r="D51" s="8">
        <f>'WA Sch. 1-2'!D51</f>
        <v>240.05</v>
      </c>
      <c r="E51" s="8">
        <f>'WA Sch. 1-2'!E51</f>
        <v>6</v>
      </c>
      <c r="F51" s="8">
        <f>'WA Sch. 1-2'!F51</f>
        <v>36</v>
      </c>
      <c r="G51" s="8">
        <f>'WA Sch. 1-2'!G51</f>
        <v>289.5</v>
      </c>
      <c r="H51" s="8">
        <f t="shared" si="16"/>
        <v>8.1</v>
      </c>
      <c r="I51" s="8">
        <f t="shared" si="16"/>
        <v>162.81</v>
      </c>
      <c r="J51" s="8">
        <f t="shared" si="16"/>
        <v>-49.449999999999989</v>
      </c>
      <c r="K51" s="9">
        <v>30510</v>
      </c>
      <c r="L51" s="9">
        <v>53435054</v>
      </c>
      <c r="M51" s="9">
        <v>-1089503</v>
      </c>
      <c r="N51" s="9">
        <f t="shared" si="6"/>
        <v>52345551</v>
      </c>
      <c r="O51" s="9">
        <f t="shared" si="7"/>
        <v>1715.6850540806292</v>
      </c>
      <c r="P51" s="8">
        <f t="shared" si="8"/>
        <v>-45.797687891674705</v>
      </c>
      <c r="Q51" s="8">
        <f t="shared" si="9"/>
        <v>1669.8873661889545</v>
      </c>
      <c r="R51" s="9">
        <f t="shared" si="2"/>
        <v>50948263.542424999</v>
      </c>
      <c r="S51" s="21"/>
      <c r="U51" s="2">
        <v>42552</v>
      </c>
      <c r="V51" s="8">
        <f t="shared" si="10"/>
        <v>23.5</v>
      </c>
      <c r="W51" s="8">
        <f t="shared" si="11"/>
        <v>552.25</v>
      </c>
      <c r="X51" s="8">
        <f t="shared" si="12"/>
        <v>146.5</v>
      </c>
      <c r="Y51" s="7">
        <v>43</v>
      </c>
      <c r="Z51" s="7">
        <f t="shared" si="13"/>
        <v>1849</v>
      </c>
      <c r="AA51" s="7">
        <f t="shared" si="14"/>
        <v>79507</v>
      </c>
      <c r="AB51" s="7">
        <v>0</v>
      </c>
      <c r="AC51" s="7">
        <v>0</v>
      </c>
      <c r="AD51" s="7">
        <v>0</v>
      </c>
      <c r="AE51" s="7">
        <v>0</v>
      </c>
      <c r="AF51" s="7">
        <v>0</v>
      </c>
      <c r="AG51" s="7">
        <v>0</v>
      </c>
      <c r="AH51" s="7">
        <v>0</v>
      </c>
      <c r="AI51" s="7">
        <v>0</v>
      </c>
      <c r="AJ51" s="7">
        <v>0</v>
      </c>
      <c r="AK51" s="7">
        <v>0</v>
      </c>
      <c r="AL51" s="8">
        <f t="shared" si="15"/>
        <v>1683.6473736499695</v>
      </c>
      <c r="AN51" s="17">
        <v>6</v>
      </c>
      <c r="AO51" s="17">
        <v>1441.1189629223013</v>
      </c>
      <c r="AP51" s="17">
        <v>20.866484485306728</v>
      </c>
      <c r="AQ51" s="17">
        <v>0.47156944721221178</v>
      </c>
      <c r="AY51" s="1">
        <v>6</v>
      </c>
      <c r="AZ51" s="50">
        <f t="shared" si="17"/>
        <v>84</v>
      </c>
      <c r="BA51" s="51">
        <f t="shared" si="18"/>
        <v>0.69542619542619544</v>
      </c>
      <c r="BB51" s="52">
        <f t="shared" si="19"/>
        <v>0.51129056715173082</v>
      </c>
      <c r="BC51" s="43"/>
      <c r="BD51" s="1">
        <v>6</v>
      </c>
      <c r="BE51" s="48">
        <f t="shared" si="20"/>
        <v>20.866484485306728</v>
      </c>
      <c r="BF51" s="48">
        <f t="shared" si="23"/>
        <v>35.808728917448889</v>
      </c>
      <c r="BG51" s="48">
        <f t="shared" si="23"/>
        <v>28.079724908885282</v>
      </c>
      <c r="BH51" s="48">
        <f t="shared" si="23"/>
        <v>-54.840431179274219</v>
      </c>
      <c r="BI51" s="48">
        <f t="shared" si="23"/>
        <v>16.272673714802977</v>
      </c>
      <c r="BJ51" s="48">
        <f>BI50</f>
        <v>-2.9558577807620168E-12</v>
      </c>
      <c r="BK51" s="48"/>
      <c r="BL51" s="48"/>
      <c r="BM51" s="48"/>
      <c r="BN51" s="48"/>
      <c r="BO51" s="48"/>
      <c r="BP51" s="48"/>
      <c r="BQ51" s="48"/>
      <c r="BR51" s="1">
        <v>6</v>
      </c>
      <c r="BS51" s="9">
        <f t="shared" si="21"/>
        <v>435.41017477557631</v>
      </c>
      <c r="BT51" s="9">
        <f t="shared" si="22"/>
        <v>747.20228639454228</v>
      </c>
      <c r="BU51" s="9">
        <f t="shared" si="22"/>
        <v>585.9251441629707</v>
      </c>
      <c r="BV51" s="9">
        <f t="shared" si="22"/>
        <v>-1144.3270063698812</v>
      </c>
      <c r="BW51" s="9">
        <f t="shared" si="22"/>
        <v>339.55349360442159</v>
      </c>
      <c r="BX51" s="9">
        <f t="shared" si="22"/>
        <v>-4.6733219319384794E-11</v>
      </c>
      <c r="BY51" s="9"/>
      <c r="BZ51" s="9"/>
      <c r="CA51" s="9"/>
      <c r="CB51" s="9"/>
      <c r="CC51" s="9"/>
      <c r="CD51" s="9"/>
      <c r="CE51" s="9"/>
    </row>
    <row r="52" spans="1:83">
      <c r="A52" s="2">
        <v>42217</v>
      </c>
      <c r="B52" s="8">
        <f>'WA Sch. 1-2'!B52</f>
        <v>19.350000000000001</v>
      </c>
      <c r="C52" s="8">
        <f>'WA Sch. 1-2'!C52</f>
        <v>374.42250000000007</v>
      </c>
      <c r="D52" s="8">
        <f>'WA Sch. 1-2'!D52</f>
        <v>204.95</v>
      </c>
      <c r="E52" s="8">
        <f>'WA Sch. 1-2'!E52</f>
        <v>11.5</v>
      </c>
      <c r="F52" s="8">
        <f>'WA Sch. 1-2'!F52</f>
        <v>132.25</v>
      </c>
      <c r="G52" s="8">
        <f>'WA Sch. 1-2'!G52</f>
        <v>241.5</v>
      </c>
      <c r="H52" s="8">
        <f t="shared" si="16"/>
        <v>7.8500000000000014</v>
      </c>
      <c r="I52" s="8">
        <f t="shared" si="16"/>
        <v>242.17250000000007</v>
      </c>
      <c r="J52" s="8">
        <f t="shared" si="16"/>
        <v>-36.550000000000011</v>
      </c>
      <c r="K52" s="9">
        <v>30714</v>
      </c>
      <c r="L52" s="9">
        <v>51898656</v>
      </c>
      <c r="M52" s="9">
        <v>1739660</v>
      </c>
      <c r="N52" s="9">
        <f t="shared" si="6"/>
        <v>53638316</v>
      </c>
      <c r="O52" s="9">
        <f t="shared" si="7"/>
        <v>1746.3800221397407</v>
      </c>
      <c r="P52" s="8">
        <f t="shared" si="8"/>
        <v>-33.813043345481631</v>
      </c>
      <c r="Q52" s="8">
        <f t="shared" si="9"/>
        <v>1712.5669787942591</v>
      </c>
      <c r="R52" s="9">
        <f t="shared" si="2"/>
        <v>52599782.186686873</v>
      </c>
      <c r="S52" s="21"/>
      <c r="U52" s="2">
        <v>42583</v>
      </c>
      <c r="V52" s="8">
        <f t="shared" si="10"/>
        <v>11.5</v>
      </c>
      <c r="W52" s="8">
        <f t="shared" si="11"/>
        <v>132.25</v>
      </c>
      <c r="X52" s="8">
        <f t="shared" si="12"/>
        <v>203</v>
      </c>
      <c r="Y52" s="7">
        <v>44</v>
      </c>
      <c r="Z52" s="7">
        <f t="shared" si="13"/>
        <v>1936</v>
      </c>
      <c r="AA52" s="7">
        <f t="shared" si="14"/>
        <v>85184</v>
      </c>
      <c r="AB52" s="7">
        <v>0</v>
      </c>
      <c r="AC52" s="7">
        <v>0</v>
      </c>
      <c r="AD52" s="7">
        <v>0</v>
      </c>
      <c r="AE52" s="7">
        <v>0</v>
      </c>
      <c r="AF52" s="7">
        <v>0</v>
      </c>
      <c r="AG52" s="7">
        <v>0</v>
      </c>
      <c r="AH52" s="7">
        <v>0</v>
      </c>
      <c r="AI52" s="7">
        <v>0</v>
      </c>
      <c r="AJ52" s="7">
        <v>0</v>
      </c>
      <c r="AK52" s="7">
        <v>0</v>
      </c>
      <c r="AL52" s="8">
        <f t="shared" si="15"/>
        <v>1675.5139022051774</v>
      </c>
      <c r="AN52" s="17">
        <v>7</v>
      </c>
      <c r="AO52" s="17">
        <v>1716.0711152101849</v>
      </c>
      <c r="AP52" s="17">
        <v>33.564089389071114</v>
      </c>
      <c r="AQ52" s="17">
        <v>0.75852734515633324</v>
      </c>
      <c r="AY52" s="1">
        <v>7</v>
      </c>
      <c r="AZ52" s="50">
        <f t="shared" si="17"/>
        <v>98</v>
      </c>
      <c r="BA52" s="51">
        <f t="shared" si="18"/>
        <v>0.81185031185031187</v>
      </c>
      <c r="BB52" s="52">
        <f t="shared" si="19"/>
        <v>0.88473536642075068</v>
      </c>
      <c r="BC52" s="43"/>
      <c r="BD52" s="1">
        <v>7</v>
      </c>
      <c r="BE52" s="48">
        <f t="shared" si="20"/>
        <v>33.564089389071114</v>
      </c>
      <c r="BF52" s="48">
        <f t="shared" si="23"/>
        <v>20.866484485306728</v>
      </c>
      <c r="BG52" s="48">
        <f t="shared" si="23"/>
        <v>35.808728917448889</v>
      </c>
      <c r="BH52" s="48">
        <f t="shared" si="23"/>
        <v>28.079724908885282</v>
      </c>
      <c r="BI52" s="48">
        <f t="shared" si="23"/>
        <v>-54.840431179274219</v>
      </c>
      <c r="BJ52" s="48">
        <f t="shared" si="23"/>
        <v>16.272673714802977</v>
      </c>
      <c r="BK52" s="48">
        <f>BJ51</f>
        <v>-2.9558577807620168E-12</v>
      </c>
      <c r="BL52" s="48"/>
      <c r="BM52" s="48"/>
      <c r="BN52" s="48"/>
      <c r="BO52" s="48"/>
      <c r="BP52" s="48"/>
      <c r="BQ52" s="48"/>
      <c r="BR52" s="1">
        <v>7</v>
      </c>
      <c r="BS52" s="9">
        <f t="shared" si="21"/>
        <v>1126.5480965176043</v>
      </c>
      <c r="BT52" s="9">
        <f t="shared" si="22"/>
        <v>700.36455050053962</v>
      </c>
      <c r="BU52" s="9">
        <f t="shared" si="22"/>
        <v>1201.8873782943199</v>
      </c>
      <c r="BV52" s="9">
        <f t="shared" si="22"/>
        <v>942.47039686239657</v>
      </c>
      <c r="BW52" s="9">
        <f t="shared" si="22"/>
        <v>-1840.6691342363777</v>
      </c>
      <c r="BX52" s="9">
        <f t="shared" si="22"/>
        <v>546.17747516287079</v>
      </c>
      <c r="BY52" s="9">
        <f t="shared" si="22"/>
        <v>-7.5171165117889708E-11</v>
      </c>
      <c r="BZ52" s="9"/>
      <c r="CA52" s="9"/>
      <c r="CB52" s="9"/>
      <c r="CC52" s="9"/>
      <c r="CD52" s="9"/>
      <c r="CE52" s="9"/>
    </row>
    <row r="53" spans="1:83">
      <c r="A53" s="2">
        <v>42248</v>
      </c>
      <c r="B53" s="8">
        <f>'WA Sch. 1-2'!B53</f>
        <v>152.32499999999999</v>
      </c>
      <c r="C53" s="8">
        <f>'WA Sch. 1-2'!C53</f>
        <v>23202.905624999996</v>
      </c>
      <c r="D53" s="8">
        <f>'WA Sch. 1-2'!D53</f>
        <v>43.875</v>
      </c>
      <c r="E53" s="8">
        <f>'WA Sch. 1-2'!E53</f>
        <v>200.5</v>
      </c>
      <c r="F53" s="8">
        <f>'WA Sch. 1-2'!F53</f>
        <v>40200.25</v>
      </c>
      <c r="G53" s="8">
        <f>'WA Sch. 1-2'!G53</f>
        <v>18</v>
      </c>
      <c r="H53" s="8">
        <f t="shared" si="16"/>
        <v>-48.175000000000011</v>
      </c>
      <c r="I53" s="8">
        <f t="shared" si="16"/>
        <v>-16997.344375000004</v>
      </c>
      <c r="J53" s="8">
        <f t="shared" si="16"/>
        <v>25.875</v>
      </c>
      <c r="K53" s="9">
        <v>30736</v>
      </c>
      <c r="L53" s="9">
        <v>50388406</v>
      </c>
      <c r="M53" s="9">
        <v>-6189127</v>
      </c>
      <c r="N53" s="9">
        <f t="shared" si="6"/>
        <v>44199279</v>
      </c>
      <c r="O53" s="9">
        <f t="shared" si="7"/>
        <v>1438.0296395106716</v>
      </c>
      <c r="P53" s="8">
        <f t="shared" si="8"/>
        <v>18.718582533245524</v>
      </c>
      <c r="Q53" s="8">
        <f t="shared" si="9"/>
        <v>1456.7482220439172</v>
      </c>
      <c r="R53" s="9">
        <f t="shared" si="2"/>
        <v>44774613.352741838</v>
      </c>
      <c r="S53" s="21"/>
      <c r="U53" s="2">
        <v>42614</v>
      </c>
      <c r="V53" s="8">
        <f t="shared" si="10"/>
        <v>164</v>
      </c>
      <c r="W53" s="8">
        <f t="shared" si="11"/>
        <v>26896</v>
      </c>
      <c r="X53" s="8">
        <f t="shared" si="12"/>
        <v>5.5</v>
      </c>
      <c r="Y53" s="7">
        <v>45</v>
      </c>
      <c r="Z53" s="7">
        <f t="shared" si="13"/>
        <v>2025</v>
      </c>
      <c r="AA53" s="7">
        <f t="shared" si="14"/>
        <v>91125</v>
      </c>
      <c r="AB53" s="7">
        <v>0</v>
      </c>
      <c r="AC53" s="7">
        <v>0</v>
      </c>
      <c r="AD53" s="7">
        <v>0</v>
      </c>
      <c r="AE53" s="7">
        <v>1</v>
      </c>
      <c r="AF53" s="7">
        <v>0</v>
      </c>
      <c r="AG53" s="7">
        <v>0</v>
      </c>
      <c r="AH53" s="7">
        <v>0</v>
      </c>
      <c r="AI53" s="7">
        <v>0</v>
      </c>
      <c r="AJ53" s="7">
        <v>0</v>
      </c>
      <c r="AK53" s="7">
        <v>0</v>
      </c>
      <c r="AL53" s="8">
        <f t="shared" si="15"/>
        <v>1489.7190259823374</v>
      </c>
      <c r="AN53" s="17">
        <v>8</v>
      </c>
      <c r="AO53" s="17">
        <v>1676.0997941708367</v>
      </c>
      <c r="AP53" s="17">
        <v>89.427827899805607</v>
      </c>
      <c r="AQ53" s="17">
        <v>2.021012758416274</v>
      </c>
      <c r="AY53" s="1">
        <v>8</v>
      </c>
      <c r="AZ53" s="50">
        <f t="shared" si="17"/>
        <v>118</v>
      </c>
      <c r="BA53" s="51">
        <f t="shared" si="18"/>
        <v>0.9781704781704782</v>
      </c>
      <c r="BB53" s="52">
        <f t="shared" si="19"/>
        <v>2.017349592767447</v>
      </c>
      <c r="BC53" s="43"/>
      <c r="BD53" s="1">
        <v>8</v>
      </c>
      <c r="BE53" s="48">
        <f t="shared" si="20"/>
        <v>89.427827899805607</v>
      </c>
      <c r="BF53" s="48">
        <f t="shared" si="23"/>
        <v>33.564089389071114</v>
      </c>
      <c r="BG53" s="48">
        <f t="shared" si="23"/>
        <v>20.866484485306728</v>
      </c>
      <c r="BH53" s="48">
        <f t="shared" si="23"/>
        <v>35.808728917448889</v>
      </c>
      <c r="BI53" s="48">
        <f t="shared" si="23"/>
        <v>28.079724908885282</v>
      </c>
      <c r="BJ53" s="48">
        <f t="shared" si="23"/>
        <v>-54.840431179274219</v>
      </c>
      <c r="BK53" s="48">
        <f t="shared" si="23"/>
        <v>16.272673714802977</v>
      </c>
      <c r="BL53" s="48">
        <f>BK52</f>
        <v>-2.9558577807620168E-12</v>
      </c>
      <c r="BM53" s="48"/>
      <c r="BN53" s="48"/>
      <c r="BO53" s="48"/>
      <c r="BP53" s="48"/>
      <c r="BQ53" s="48"/>
      <c r="BR53" s="1">
        <v>8</v>
      </c>
      <c r="BS53" s="9">
        <f t="shared" si="21"/>
        <v>7997.3364028773767</v>
      </c>
      <c r="BT53" s="9">
        <f t="shared" si="22"/>
        <v>3001.5636094996312</v>
      </c>
      <c r="BU53" s="9">
        <f t="shared" si="22"/>
        <v>1866.0443834260529</v>
      </c>
      <c r="BV53" s="9">
        <f t="shared" si="22"/>
        <v>3202.2968469405014</v>
      </c>
      <c r="BW53" s="9">
        <f t="shared" si="22"/>
        <v>2511.1088066257616</v>
      </c>
      <c r="BX53" s="9">
        <f t="shared" si="22"/>
        <v>-4904.2606414512429</v>
      </c>
      <c r="BY53" s="9">
        <f t="shared" si="22"/>
        <v>1455.2298644371667</v>
      </c>
      <c r="BZ53" s="9">
        <f t="shared" si="22"/>
        <v>-2.0028530907736518E-10</v>
      </c>
      <c r="CA53" s="9"/>
      <c r="CB53" s="9"/>
      <c r="CC53" s="9"/>
      <c r="CD53" s="9"/>
      <c r="CE53" s="9"/>
    </row>
    <row r="54" spans="1:83">
      <c r="A54" s="2">
        <v>42278</v>
      </c>
      <c r="B54" s="8">
        <f>'WA Sch. 1-2'!B54</f>
        <v>510.4</v>
      </c>
      <c r="C54" s="8">
        <f>'WA Sch. 1-2'!C54</f>
        <v>260508.15999999997</v>
      </c>
      <c r="D54" s="8">
        <f>'WA Sch. 1-2'!D54</f>
        <v>0.65</v>
      </c>
      <c r="E54" s="8">
        <f>'WA Sch. 1-2'!E54</f>
        <v>330</v>
      </c>
      <c r="F54" s="8">
        <f>'WA Sch. 1-2'!F54</f>
        <v>108900</v>
      </c>
      <c r="G54" s="8">
        <f>'WA Sch. 1-2'!G54</f>
        <v>0</v>
      </c>
      <c r="H54" s="8">
        <f t="shared" si="16"/>
        <v>180.39999999999998</v>
      </c>
      <c r="I54" s="8">
        <f t="shared" si="16"/>
        <v>151608.15999999997</v>
      </c>
      <c r="J54" s="8">
        <f t="shared" si="16"/>
        <v>0.65</v>
      </c>
      <c r="K54" s="9">
        <v>30834</v>
      </c>
      <c r="L54" s="9">
        <v>43761372</v>
      </c>
      <c r="M54" s="9">
        <v>2589140</v>
      </c>
      <c r="N54" s="9">
        <f t="shared" si="6"/>
        <v>46350512</v>
      </c>
      <c r="O54" s="9">
        <f t="shared" si="7"/>
        <v>1503.2273464357527</v>
      </c>
      <c r="P54" s="8">
        <f t="shared" si="8"/>
        <v>47.674535367344333</v>
      </c>
      <c r="Q54" s="8">
        <f t="shared" si="9"/>
        <v>1550.901881803097</v>
      </c>
      <c r="R54" s="9">
        <f t="shared" si="2"/>
        <v>47820508.623516694</v>
      </c>
      <c r="S54" s="21"/>
      <c r="U54" s="2">
        <v>42644</v>
      </c>
      <c r="V54" s="8">
        <f t="shared" si="10"/>
        <v>515</v>
      </c>
      <c r="W54" s="8">
        <f t="shared" si="11"/>
        <v>265225</v>
      </c>
      <c r="X54" s="8">
        <f t="shared" si="12"/>
        <v>0</v>
      </c>
      <c r="Y54" s="7">
        <v>46</v>
      </c>
      <c r="Z54" s="7">
        <f t="shared" si="13"/>
        <v>2116</v>
      </c>
      <c r="AA54" s="7">
        <f t="shared" si="14"/>
        <v>97336</v>
      </c>
      <c r="AB54" s="7">
        <v>0</v>
      </c>
      <c r="AC54" s="7">
        <v>0</v>
      </c>
      <c r="AD54" s="7">
        <v>0</v>
      </c>
      <c r="AE54" s="7">
        <v>0</v>
      </c>
      <c r="AF54" s="7">
        <v>0</v>
      </c>
      <c r="AG54" s="7">
        <v>0</v>
      </c>
      <c r="AH54" s="7">
        <v>0</v>
      </c>
      <c r="AI54" s="7">
        <v>0</v>
      </c>
      <c r="AJ54" s="7">
        <v>0</v>
      </c>
      <c r="AK54" s="7">
        <v>0</v>
      </c>
      <c r="AL54" s="8">
        <f t="shared" si="15"/>
        <v>1578.6071201323491</v>
      </c>
      <c r="AN54" s="17">
        <v>9</v>
      </c>
      <c r="AO54" s="17">
        <v>1498.2165860881732</v>
      </c>
      <c r="AP54" s="17">
        <v>-39.861526343354399</v>
      </c>
      <c r="AQ54" s="17">
        <v>-0.90084546613527638</v>
      </c>
      <c r="AY54" s="1">
        <v>9</v>
      </c>
      <c r="AZ54" s="50">
        <f t="shared" si="17"/>
        <v>22</v>
      </c>
      <c r="BA54" s="51">
        <f t="shared" si="18"/>
        <v>0.17983367983367984</v>
      </c>
      <c r="BB54" s="52">
        <f t="shared" si="19"/>
        <v>-0.91599911388803534</v>
      </c>
      <c r="BC54" s="43"/>
      <c r="BD54" s="1">
        <v>9</v>
      </c>
      <c r="BE54" s="48">
        <f t="shared" si="20"/>
        <v>-39.861526343354399</v>
      </c>
      <c r="BF54" s="48">
        <f t="shared" si="23"/>
        <v>89.427827899805607</v>
      </c>
      <c r="BG54" s="48">
        <f t="shared" si="23"/>
        <v>33.564089389071114</v>
      </c>
      <c r="BH54" s="48">
        <f t="shared" si="23"/>
        <v>20.866484485306728</v>
      </c>
      <c r="BI54" s="48">
        <f t="shared" si="23"/>
        <v>35.808728917448889</v>
      </c>
      <c r="BJ54" s="48">
        <f t="shared" si="23"/>
        <v>28.079724908885282</v>
      </c>
      <c r="BK54" s="48">
        <f t="shared" si="23"/>
        <v>-54.840431179274219</v>
      </c>
      <c r="BL54" s="48">
        <f t="shared" si="23"/>
        <v>16.272673714802977</v>
      </c>
      <c r="BM54" s="48">
        <f>BL53</f>
        <v>-2.9558577807620168E-12</v>
      </c>
      <c r="BN54" s="48"/>
      <c r="BO54" s="48"/>
      <c r="BP54" s="48"/>
      <c r="BQ54" s="48"/>
      <c r="BR54" s="1">
        <v>9</v>
      </c>
      <c r="BS54" s="9">
        <f t="shared" si="21"/>
        <v>1588.9412824218796</v>
      </c>
      <c r="BT54" s="9">
        <f t="shared" si="22"/>
        <v>-3564.7297176570287</v>
      </c>
      <c r="BU54" s="9">
        <f t="shared" si="22"/>
        <v>-1337.9158333731646</v>
      </c>
      <c r="BV54" s="9">
        <f t="shared" si="22"/>
        <v>-831.76992100426367</v>
      </c>
      <c r="BW54" s="9">
        <f t="shared" si="22"/>
        <v>-1427.3905910649282</v>
      </c>
      <c r="BX54" s="9">
        <f t="shared" si="22"/>
        <v>-1119.3006941696838</v>
      </c>
      <c r="BY54" s="9">
        <f t="shared" si="22"/>
        <v>2186.0232921334855</v>
      </c>
      <c r="BZ54" s="9">
        <f t="shared" si="22"/>
        <v>-648.65361195944649</v>
      </c>
      <c r="CA54" s="9">
        <f t="shared" si="22"/>
        <v>8.9275098271635607E-11</v>
      </c>
      <c r="CB54" s="9"/>
      <c r="CC54" s="9"/>
      <c r="CD54" s="9"/>
      <c r="CE54" s="9"/>
    </row>
    <row r="55" spans="1:83">
      <c r="A55" s="2">
        <v>42309</v>
      </c>
      <c r="B55" s="8">
        <f>'WA Sch. 1-2'!B55</f>
        <v>874.97500000000002</v>
      </c>
      <c r="C55" s="8">
        <f>'WA Sch. 1-2'!C55</f>
        <v>765581.25062499999</v>
      </c>
      <c r="D55" s="8">
        <f>'WA Sch. 1-2'!D55</f>
        <v>0</v>
      </c>
      <c r="E55" s="8">
        <f>'WA Sch. 1-2'!E55</f>
        <v>910</v>
      </c>
      <c r="F55" s="8">
        <f>'WA Sch. 1-2'!F55</f>
        <v>828100</v>
      </c>
      <c r="G55" s="8">
        <f>'WA Sch. 1-2'!G55</f>
        <v>0</v>
      </c>
      <c r="H55" s="8">
        <f t="shared" si="16"/>
        <v>-35.024999999999977</v>
      </c>
      <c r="I55" s="8">
        <f t="shared" si="16"/>
        <v>-62518.749375000014</v>
      </c>
      <c r="J55" s="8">
        <f t="shared" si="16"/>
        <v>0</v>
      </c>
      <c r="K55" s="9">
        <v>30773</v>
      </c>
      <c r="L55" s="9">
        <v>46415149</v>
      </c>
      <c r="M55" s="9">
        <v>5875901</v>
      </c>
      <c r="N55" s="9">
        <f t="shared" si="6"/>
        <v>52291050</v>
      </c>
      <c r="O55" s="9">
        <f t="shared" si="7"/>
        <v>1699.2509667565723</v>
      </c>
      <c r="P55" s="8">
        <f t="shared" si="8"/>
        <v>-19.420374578189225</v>
      </c>
      <c r="Q55" s="8">
        <f t="shared" si="9"/>
        <v>1679.8305921783831</v>
      </c>
      <c r="R55" s="9">
        <f t="shared" si="2"/>
        <v>51693426.813105382</v>
      </c>
      <c r="S55" s="21"/>
      <c r="U55" s="2">
        <v>42675</v>
      </c>
      <c r="V55" s="8">
        <f t="shared" si="10"/>
        <v>646.5</v>
      </c>
      <c r="W55" s="8">
        <f t="shared" si="11"/>
        <v>417962.25</v>
      </c>
      <c r="X55" s="8">
        <f t="shared" si="12"/>
        <v>0</v>
      </c>
      <c r="Y55" s="7">
        <v>47</v>
      </c>
      <c r="Z55" s="7">
        <f t="shared" si="13"/>
        <v>2209</v>
      </c>
      <c r="AA55" s="7">
        <f t="shared" si="14"/>
        <v>103823</v>
      </c>
      <c r="AB55" s="7">
        <v>0</v>
      </c>
      <c r="AC55" s="7">
        <v>0</v>
      </c>
      <c r="AD55" s="7">
        <v>0</v>
      </c>
      <c r="AE55" s="7">
        <v>0</v>
      </c>
      <c r="AF55" s="7">
        <v>1</v>
      </c>
      <c r="AG55" s="7">
        <v>0</v>
      </c>
      <c r="AH55" s="7">
        <v>0</v>
      </c>
      <c r="AI55" s="7">
        <v>0</v>
      </c>
      <c r="AJ55" s="7">
        <v>0</v>
      </c>
      <c r="AK55" s="7">
        <v>0</v>
      </c>
      <c r="AL55" s="8">
        <f t="shared" si="15"/>
        <v>1568.8759193810297</v>
      </c>
      <c r="AN55" s="17">
        <v>10</v>
      </c>
      <c r="AO55" s="17">
        <v>1579.4641899697006</v>
      </c>
      <c r="AP55" s="17">
        <v>91.377684066116672</v>
      </c>
      <c r="AQ55" s="17">
        <v>2.0650782834517969</v>
      </c>
      <c r="AY55" s="1">
        <v>10</v>
      </c>
      <c r="AZ55" s="50">
        <f t="shared" si="17"/>
        <v>119</v>
      </c>
      <c r="BA55" s="51">
        <f t="shared" si="18"/>
        <v>0.98648648648648651</v>
      </c>
      <c r="BB55" s="52">
        <f t="shared" si="19"/>
        <v>2.2111272410853289</v>
      </c>
      <c r="BC55" s="43"/>
      <c r="BD55" s="1">
        <v>10</v>
      </c>
      <c r="BE55" s="48">
        <f t="shared" si="20"/>
        <v>91.377684066116672</v>
      </c>
      <c r="BF55" s="48">
        <f t="shared" si="23"/>
        <v>-39.861526343354399</v>
      </c>
      <c r="BG55" s="48">
        <f t="shared" si="23"/>
        <v>89.427827899805607</v>
      </c>
      <c r="BH55" s="48">
        <f t="shared" si="23"/>
        <v>33.564089389071114</v>
      </c>
      <c r="BI55" s="48">
        <f t="shared" si="23"/>
        <v>20.866484485306728</v>
      </c>
      <c r="BJ55" s="48">
        <f t="shared" si="23"/>
        <v>35.808728917448889</v>
      </c>
      <c r="BK55" s="48">
        <f t="shared" si="23"/>
        <v>28.079724908885282</v>
      </c>
      <c r="BL55" s="48">
        <f t="shared" si="23"/>
        <v>-54.840431179274219</v>
      </c>
      <c r="BM55" s="48">
        <f t="shared" si="23"/>
        <v>16.272673714802977</v>
      </c>
      <c r="BN55" s="48">
        <f>BM54</f>
        <v>-2.9558577807620168E-12</v>
      </c>
      <c r="BO55" s="48"/>
      <c r="BP55" s="48"/>
      <c r="BQ55" s="48"/>
      <c r="BR55" s="1">
        <v>10</v>
      </c>
      <c r="BS55" s="9">
        <f t="shared" si="21"/>
        <v>8349.8811452871632</v>
      </c>
      <c r="BT55" s="9">
        <f t="shared" si="22"/>
        <v>-3642.4539605961882</v>
      </c>
      <c r="BU55" s="9">
        <f t="shared" si="22"/>
        <v>8171.7078045476192</v>
      </c>
      <c r="BV55" s="9">
        <f t="shared" si="22"/>
        <v>3067.0087561615287</v>
      </c>
      <c r="BW55" s="9">
        <f t="shared" si="22"/>
        <v>1906.7310268689637</v>
      </c>
      <c r="BX55" s="9">
        <f t="shared" si="22"/>
        <v>3272.1187178279515</v>
      </c>
      <c r="BY55" s="9">
        <f t="shared" si="22"/>
        <v>2565.8602313876718</v>
      </c>
      <c r="BZ55" s="9">
        <f t="shared" si="22"/>
        <v>-5011.1915943493068</v>
      </c>
      <c r="CA55" s="9">
        <f t="shared" si="22"/>
        <v>1486.9592376223447</v>
      </c>
      <c r="CB55" s="9">
        <f t="shared" si="22"/>
        <v>-2.0465226681409517E-10</v>
      </c>
      <c r="CC55" s="9"/>
      <c r="CD55" s="9"/>
      <c r="CE55" s="9"/>
    </row>
    <row r="56" spans="1:83">
      <c r="A56" s="2">
        <v>42339</v>
      </c>
      <c r="B56" s="8">
        <f>'WA Sch. 1-2'!B56</f>
        <v>1138.7249999999999</v>
      </c>
      <c r="C56" s="8">
        <f>'WA Sch. 1-2'!C56</f>
        <v>1296694.6256249999</v>
      </c>
      <c r="D56" s="8">
        <f>'WA Sch. 1-2'!D56</f>
        <v>0</v>
      </c>
      <c r="E56" s="8">
        <f>'WA Sch. 1-2'!E56</f>
        <v>1062.5</v>
      </c>
      <c r="F56" s="8">
        <f>'WA Sch. 1-2'!F56</f>
        <v>1128906.25</v>
      </c>
      <c r="G56" s="8">
        <f>'WA Sch. 1-2'!G56</f>
        <v>0</v>
      </c>
      <c r="H56" s="8">
        <f t="shared" si="16"/>
        <v>76.224999999999909</v>
      </c>
      <c r="I56" s="8">
        <f t="shared" si="16"/>
        <v>167788.37562499987</v>
      </c>
      <c r="J56" s="8">
        <f t="shared" si="16"/>
        <v>0</v>
      </c>
      <c r="K56" s="9">
        <v>31233</v>
      </c>
      <c r="L56" s="9">
        <v>56538822</v>
      </c>
      <c r="M56" s="9">
        <v>-888797</v>
      </c>
      <c r="N56" s="9">
        <f t="shared" si="6"/>
        <v>55650025</v>
      </c>
      <c r="O56" s="9">
        <f t="shared" si="7"/>
        <v>1781.7700829251112</v>
      </c>
      <c r="P56" s="8">
        <f t="shared" si="8"/>
        <v>52.124775542049534</v>
      </c>
      <c r="Q56" s="8">
        <f t="shared" si="9"/>
        <v>1833.8948584671607</v>
      </c>
      <c r="R56" s="9">
        <f t="shared" si="2"/>
        <v>57278038.114504829</v>
      </c>
      <c r="S56" s="21"/>
      <c r="U56" s="2">
        <v>42705</v>
      </c>
      <c r="V56" s="8">
        <f t="shared" si="10"/>
        <v>1299.5</v>
      </c>
      <c r="W56" s="8">
        <f t="shared" si="11"/>
        <v>1688700.25</v>
      </c>
      <c r="X56" s="8">
        <f t="shared" si="12"/>
        <v>0</v>
      </c>
      <c r="Y56" s="7">
        <v>48</v>
      </c>
      <c r="Z56" s="7">
        <f t="shared" si="13"/>
        <v>2304</v>
      </c>
      <c r="AA56" s="7">
        <f t="shared" si="14"/>
        <v>110592</v>
      </c>
      <c r="AB56" s="7">
        <v>0</v>
      </c>
      <c r="AC56" s="7">
        <v>0</v>
      </c>
      <c r="AD56" s="7">
        <v>0</v>
      </c>
      <c r="AE56" s="7">
        <v>0</v>
      </c>
      <c r="AF56" s="7">
        <v>0</v>
      </c>
      <c r="AG56" s="7">
        <v>0</v>
      </c>
      <c r="AH56" s="7">
        <v>0</v>
      </c>
      <c r="AI56" s="7">
        <v>0</v>
      </c>
      <c r="AJ56" s="7">
        <v>0</v>
      </c>
      <c r="AK56" s="7">
        <v>0</v>
      </c>
      <c r="AL56" s="8">
        <f t="shared" si="15"/>
        <v>1959.9722611464967</v>
      </c>
      <c r="AN56" s="17">
        <v>11</v>
      </c>
      <c r="AO56" s="17">
        <v>1671.3048434127109</v>
      </c>
      <c r="AP56" s="17">
        <v>-64.385378757480794</v>
      </c>
      <c r="AQ56" s="17">
        <v>-1.4550691320616957</v>
      </c>
      <c r="AY56" s="1">
        <v>11</v>
      </c>
      <c r="AZ56" s="50">
        <f t="shared" si="17"/>
        <v>10</v>
      </c>
      <c r="BA56" s="51">
        <f t="shared" si="18"/>
        <v>8.0041580041580046E-2</v>
      </c>
      <c r="BB56" s="52">
        <f t="shared" si="19"/>
        <v>-1.4047919280405334</v>
      </c>
      <c r="BC56" s="43"/>
      <c r="BD56" s="1">
        <v>11</v>
      </c>
      <c r="BE56" s="48">
        <f t="shared" si="20"/>
        <v>-64.385378757480794</v>
      </c>
      <c r="BF56" s="48">
        <f t="shared" si="23"/>
        <v>91.377684066116672</v>
      </c>
      <c r="BG56" s="48">
        <f t="shared" si="23"/>
        <v>-39.861526343354399</v>
      </c>
      <c r="BH56" s="48">
        <f t="shared" si="23"/>
        <v>89.427827899805607</v>
      </c>
      <c r="BI56" s="48">
        <f t="shared" si="23"/>
        <v>33.564089389071114</v>
      </c>
      <c r="BJ56" s="48">
        <f t="shared" si="23"/>
        <v>20.866484485306728</v>
      </c>
      <c r="BK56" s="48">
        <f t="shared" si="23"/>
        <v>35.808728917448889</v>
      </c>
      <c r="BL56" s="48">
        <f t="shared" si="23"/>
        <v>28.079724908885282</v>
      </c>
      <c r="BM56" s="48">
        <f t="shared" si="23"/>
        <v>-54.840431179274219</v>
      </c>
      <c r="BN56" s="48">
        <f t="shared" si="23"/>
        <v>16.272673714802977</v>
      </c>
      <c r="BO56" s="48">
        <f>BN55</f>
        <v>-2.9558577807620168E-12</v>
      </c>
      <c r="BP56" s="48"/>
      <c r="BQ56" s="48"/>
      <c r="BR56" s="1">
        <v>11</v>
      </c>
      <c r="BS56" s="9">
        <f t="shared" si="21"/>
        <v>4145.4769977441674</v>
      </c>
      <c r="BT56" s="9">
        <f t="shared" si="22"/>
        <v>-5883.3867985783199</v>
      </c>
      <c r="BU56" s="9">
        <f t="shared" si="22"/>
        <v>2566.499471468097</v>
      </c>
      <c r="BV56" s="9">
        <f t="shared" si="22"/>
        <v>-5757.8445707877745</v>
      </c>
      <c r="BW56" s="9">
        <f t="shared" si="22"/>
        <v>-2161.0366079653081</v>
      </c>
      <c r="BX56" s="9">
        <f t="shared" si="22"/>
        <v>-1343.4965069236018</v>
      </c>
      <c r="BY56" s="9">
        <f t="shared" si="22"/>
        <v>-2305.5585741739228</v>
      </c>
      <c r="BZ56" s="9">
        <f t="shared" si="22"/>
        <v>-1807.9237236644731</v>
      </c>
      <c r="CA56" s="9">
        <f t="shared" si="22"/>
        <v>3530.9219327010446</v>
      </c>
      <c r="CB56" s="9">
        <f t="shared" si="22"/>
        <v>-1047.7222605245263</v>
      </c>
      <c r="CC56" s="9">
        <f t="shared" si="22"/>
        <v>1.4419947109699452E-10</v>
      </c>
      <c r="CD56" s="9"/>
      <c r="CE56" s="9"/>
    </row>
    <row r="57" spans="1:83">
      <c r="A57" s="2">
        <v>42370</v>
      </c>
      <c r="B57" s="8">
        <f>'WA Sch. 1-2'!B57</f>
        <v>1095.1500000000001</v>
      </c>
      <c r="C57" s="8">
        <f>'WA Sch. 1-2'!C57</f>
        <v>1199353.5225000002</v>
      </c>
      <c r="D57" s="8">
        <f>'WA Sch. 1-2'!D57</f>
        <v>0</v>
      </c>
      <c r="E57" s="8">
        <f>'WA Sch. 1-2'!E57</f>
        <v>1056</v>
      </c>
      <c r="F57" s="8">
        <f>'WA Sch. 1-2'!F57</f>
        <v>1115136</v>
      </c>
      <c r="G57" s="8">
        <f>'WA Sch. 1-2'!G57</f>
        <v>0</v>
      </c>
      <c r="H57" s="8">
        <f t="shared" si="16"/>
        <v>39.150000000000091</v>
      </c>
      <c r="I57" s="8">
        <f t="shared" si="16"/>
        <v>84217.522500000196</v>
      </c>
      <c r="J57" s="8">
        <f t="shared" si="16"/>
        <v>0</v>
      </c>
      <c r="K57" s="9">
        <v>30891</v>
      </c>
      <c r="L57" s="9">
        <v>61887983.000000007</v>
      </c>
      <c r="M57" s="9">
        <v>-2623049</v>
      </c>
      <c r="N57" s="9">
        <f t="shared" si="6"/>
        <v>59264934.000000007</v>
      </c>
      <c r="O57" s="9">
        <f t="shared" si="7"/>
        <v>1918.517820724483</v>
      </c>
      <c r="P57" s="8">
        <f t="shared" si="8"/>
        <v>26.162623717702711</v>
      </c>
      <c r="Q57" s="8">
        <f t="shared" si="9"/>
        <v>1944.6804444421857</v>
      </c>
      <c r="R57" s="9">
        <f t="shared" si="2"/>
        <v>60073123.609263562</v>
      </c>
      <c r="S57" s="21"/>
      <c r="U57" s="2">
        <v>42736</v>
      </c>
      <c r="V57" s="8">
        <f t="shared" si="10"/>
        <v>1388.5</v>
      </c>
      <c r="W57" s="8">
        <f t="shared" si="11"/>
        <v>1927932.25</v>
      </c>
      <c r="X57" s="8">
        <f t="shared" si="12"/>
        <v>0</v>
      </c>
      <c r="Y57" s="7">
        <v>49</v>
      </c>
      <c r="Z57" s="7">
        <f t="shared" si="13"/>
        <v>2401</v>
      </c>
      <c r="AA57" s="7">
        <f t="shared" si="14"/>
        <v>117649</v>
      </c>
      <c r="AB57" s="7">
        <v>0</v>
      </c>
      <c r="AC57" s="7">
        <v>0</v>
      </c>
      <c r="AD57" s="7">
        <v>0</v>
      </c>
      <c r="AE57" s="7">
        <v>0</v>
      </c>
      <c r="AF57" s="7">
        <v>0</v>
      </c>
      <c r="AG57" s="7">
        <v>0</v>
      </c>
      <c r="AH57" s="7">
        <v>0</v>
      </c>
      <c r="AI57" s="7">
        <v>0</v>
      </c>
      <c r="AJ57" s="7">
        <v>0</v>
      </c>
      <c r="AK57" s="7">
        <v>0</v>
      </c>
      <c r="AL57" s="8">
        <f t="shared" si="15"/>
        <v>2105.7068992862805</v>
      </c>
      <c r="AN57" s="17">
        <v>12</v>
      </c>
      <c r="AO57" s="17">
        <v>1935.3880867474534</v>
      </c>
      <c r="AP57" s="17">
        <v>-39.209123952263099</v>
      </c>
      <c r="AQ57" s="17">
        <v>-0.88610158174289178</v>
      </c>
      <c r="AY57" s="1">
        <v>12</v>
      </c>
      <c r="AZ57" s="50">
        <f t="shared" si="17"/>
        <v>24</v>
      </c>
      <c r="BA57" s="51">
        <f t="shared" si="18"/>
        <v>0.19646569646569648</v>
      </c>
      <c r="BB57" s="52">
        <f t="shared" si="19"/>
        <v>-0.85431334867221986</v>
      </c>
      <c r="BC57" s="43"/>
      <c r="BD57" s="1">
        <v>12</v>
      </c>
      <c r="BE57" s="48">
        <f t="shared" si="20"/>
        <v>-39.209123952263099</v>
      </c>
      <c r="BF57" s="48">
        <f t="shared" si="23"/>
        <v>-64.385378757480794</v>
      </c>
      <c r="BG57" s="48">
        <f t="shared" si="23"/>
        <v>91.377684066116672</v>
      </c>
      <c r="BH57" s="48">
        <f t="shared" si="23"/>
        <v>-39.861526343354399</v>
      </c>
      <c r="BI57" s="48">
        <f t="shared" si="23"/>
        <v>89.427827899805607</v>
      </c>
      <c r="BJ57" s="48">
        <f t="shared" si="23"/>
        <v>33.564089389071114</v>
      </c>
      <c r="BK57" s="48">
        <f t="shared" si="23"/>
        <v>20.866484485306728</v>
      </c>
      <c r="BL57" s="48">
        <f t="shared" si="23"/>
        <v>35.808728917448889</v>
      </c>
      <c r="BM57" s="48">
        <f t="shared" si="23"/>
        <v>28.079724908885282</v>
      </c>
      <c r="BN57" s="48">
        <f t="shared" si="23"/>
        <v>-54.840431179274219</v>
      </c>
      <c r="BO57" s="48">
        <f t="shared" si="23"/>
        <v>16.272673714802977</v>
      </c>
      <c r="BP57" s="48">
        <f>BO56</f>
        <v>-2.9558577807620168E-12</v>
      </c>
      <c r="BQ57" s="48"/>
      <c r="BR57" s="1">
        <v>12</v>
      </c>
      <c r="BS57" s="9">
        <f t="shared" si="21"/>
        <v>1537.3554011038755</v>
      </c>
      <c r="BT57" s="9">
        <f t="shared" si="22"/>
        <v>2524.4942964153979</v>
      </c>
      <c r="BU57" s="9">
        <f t="shared" si="22"/>
        <v>-3582.8389410190675</v>
      </c>
      <c r="BV57" s="9">
        <f t="shared" si="22"/>
        <v>1562.9355273229266</v>
      </c>
      <c r="BW57" s="9">
        <f t="shared" si="22"/>
        <v>-3506.3867889050939</v>
      </c>
      <c r="BX57" s="9">
        <f t="shared" si="22"/>
        <v>-1316.0185412009321</v>
      </c>
      <c r="BY57" s="9">
        <f t="shared" si="22"/>
        <v>-818.15657663237948</v>
      </c>
      <c r="BZ57" s="9">
        <f t="shared" si="22"/>
        <v>-1404.0288906972439</v>
      </c>
      <c r="CA57" s="9">
        <f t="shared" si="22"/>
        <v>-1100.9814144979407</v>
      </c>
      <c r="CB57" s="9">
        <f t="shared" si="22"/>
        <v>2150.2452637036495</v>
      </c>
      <c r="CC57" s="9">
        <f t="shared" si="22"/>
        <v>-638.03728071846001</v>
      </c>
      <c r="CD57" s="9">
        <f t="shared" si="22"/>
        <v>8.7813957845761346E-11</v>
      </c>
      <c r="CE57" s="9"/>
    </row>
    <row r="58" spans="1:83">
      <c r="A58" s="2">
        <v>42401</v>
      </c>
      <c r="B58" s="8">
        <f>'WA Sch. 1-2'!B58</f>
        <v>932.76424999999995</v>
      </c>
      <c r="C58" s="8">
        <f>'WA Sch. 1-2'!C58</f>
        <v>870049.14607806236</v>
      </c>
      <c r="D58" s="8">
        <f>'WA Sch. 1-2'!D58</f>
        <v>0</v>
      </c>
      <c r="E58" s="8">
        <f>'WA Sch. 1-2'!E58</f>
        <v>758.5</v>
      </c>
      <c r="F58" s="8">
        <f>'WA Sch. 1-2'!F58</f>
        <v>575322.25</v>
      </c>
      <c r="G58" s="8">
        <f>'WA Sch. 1-2'!G58</f>
        <v>0</v>
      </c>
      <c r="H58" s="8">
        <f t="shared" si="16"/>
        <v>174.26424999999995</v>
      </c>
      <c r="I58" s="8">
        <f t="shared" si="16"/>
        <v>294726.89607806236</v>
      </c>
      <c r="J58" s="8">
        <f t="shared" si="16"/>
        <v>0</v>
      </c>
      <c r="K58" s="9">
        <v>31182</v>
      </c>
      <c r="L58" s="9">
        <v>55330036</v>
      </c>
      <c r="M58" s="9">
        <v>-2413188</v>
      </c>
      <c r="N58" s="9">
        <f t="shared" si="6"/>
        <v>52916848</v>
      </c>
      <c r="O58" s="9">
        <f t="shared" si="7"/>
        <v>1697.0318773651466</v>
      </c>
      <c r="P58" s="8">
        <f t="shared" si="8"/>
        <v>91.549680401940023</v>
      </c>
      <c r="Q58" s="8">
        <f t="shared" si="9"/>
        <v>1788.5815577670867</v>
      </c>
      <c r="R58" s="9">
        <f t="shared" si="2"/>
        <v>55771550.134293295</v>
      </c>
      <c r="S58" s="21"/>
      <c r="U58" s="2">
        <v>42767</v>
      </c>
      <c r="V58" s="8">
        <f t="shared" si="10"/>
        <v>1000.5</v>
      </c>
      <c r="W58" s="8">
        <f t="shared" si="11"/>
        <v>1001000.25</v>
      </c>
      <c r="X58" s="8">
        <f t="shared" si="12"/>
        <v>0</v>
      </c>
      <c r="Y58" s="7">
        <v>50</v>
      </c>
      <c r="Z58" s="7">
        <f t="shared" si="13"/>
        <v>2500</v>
      </c>
      <c r="AA58" s="7">
        <f t="shared" si="14"/>
        <v>125000</v>
      </c>
      <c r="AB58" s="7">
        <v>0</v>
      </c>
      <c r="AC58" s="7">
        <v>0</v>
      </c>
      <c r="AD58" s="7">
        <v>0</v>
      </c>
      <c r="AE58" s="7">
        <v>0</v>
      </c>
      <c r="AF58" s="7">
        <v>0</v>
      </c>
      <c r="AG58" s="7">
        <v>0</v>
      </c>
      <c r="AH58" s="7">
        <v>0</v>
      </c>
      <c r="AI58" s="7">
        <v>0</v>
      </c>
      <c r="AJ58" s="7">
        <v>0</v>
      </c>
      <c r="AK58" s="7">
        <v>0</v>
      </c>
      <c r="AL58" s="8">
        <f t="shared" si="15"/>
        <v>1835.8312655086847</v>
      </c>
      <c r="AN58" s="17">
        <v>13</v>
      </c>
      <c r="AO58" s="17">
        <v>1811.2770728983294</v>
      </c>
      <c r="AP58" s="17">
        <v>64.070396003420001</v>
      </c>
      <c r="AQ58" s="17">
        <v>1.4479507195989534</v>
      </c>
      <c r="AY58" s="1">
        <v>13</v>
      </c>
      <c r="AZ58" s="50">
        <f t="shared" si="17"/>
        <v>109</v>
      </c>
      <c r="BA58" s="51">
        <f t="shared" si="18"/>
        <v>0.90332640332640335</v>
      </c>
      <c r="BB58" s="52">
        <f t="shared" si="19"/>
        <v>1.3007407952098116</v>
      </c>
      <c r="BC58" s="43"/>
      <c r="BD58" s="1">
        <v>13</v>
      </c>
      <c r="BE58" s="48">
        <f t="shared" si="20"/>
        <v>64.070396003420001</v>
      </c>
      <c r="BF58" s="48">
        <f t="shared" si="23"/>
        <v>-39.209123952263099</v>
      </c>
      <c r="BG58" s="48">
        <f t="shared" si="23"/>
        <v>-64.385378757480794</v>
      </c>
      <c r="BH58" s="48">
        <f t="shared" si="23"/>
        <v>91.377684066116672</v>
      </c>
      <c r="BI58" s="48">
        <f t="shared" si="23"/>
        <v>-39.861526343354399</v>
      </c>
      <c r="BJ58" s="48">
        <f t="shared" si="23"/>
        <v>89.427827899805607</v>
      </c>
      <c r="BK58" s="48">
        <f t="shared" si="23"/>
        <v>33.564089389071114</v>
      </c>
      <c r="BL58" s="48">
        <f t="shared" si="23"/>
        <v>20.866484485306728</v>
      </c>
      <c r="BM58" s="48">
        <f t="shared" si="23"/>
        <v>35.808728917448889</v>
      </c>
      <c r="BN58" s="48">
        <f t="shared" si="23"/>
        <v>28.079724908885282</v>
      </c>
      <c r="BO58" s="48">
        <f t="shared" si="23"/>
        <v>-54.840431179274219</v>
      </c>
      <c r="BP58" s="48">
        <f t="shared" si="23"/>
        <v>16.272673714802977</v>
      </c>
      <c r="BQ58" s="48">
        <f>BP57</f>
        <v>-2.9558577807620168E-12</v>
      </c>
      <c r="BR58" s="1">
        <v>13</v>
      </c>
      <c r="BS58" s="9">
        <f t="shared" si="21"/>
        <v>4105.0156440351484</v>
      </c>
      <c r="BT58" s="9">
        <f t="shared" si="22"/>
        <v>-2512.144098568659</v>
      </c>
      <c r="BU58" s="9">
        <f t="shared" si="22"/>
        <v>-4125.1967138219807</v>
      </c>
      <c r="BV58" s="9">
        <f t="shared" si="22"/>
        <v>5854.6044039916078</v>
      </c>
      <c r="BW58" s="9">
        <f t="shared" si="22"/>
        <v>-2553.943778119457</v>
      </c>
      <c r="BX58" s="9">
        <f t="shared" si="22"/>
        <v>5729.6763472663461</v>
      </c>
      <c r="BY58" s="9">
        <f t="shared" si="22"/>
        <v>2150.4644986520434</v>
      </c>
      <c r="BZ58" s="9">
        <f t="shared" si="22"/>
        <v>1336.9239241728824</v>
      </c>
      <c r="CA58" s="9">
        <f t="shared" si="22"/>
        <v>2294.2794421201388</v>
      </c>
      <c r="CB58" s="9">
        <f t="shared" si="22"/>
        <v>1799.0790945794427</v>
      </c>
      <c r="CC58" s="9">
        <f t="shared" si="22"/>
        <v>-3513.6481426543937</v>
      </c>
      <c r="CD58" s="9">
        <f t="shared" si="22"/>
        <v>1042.5966489419279</v>
      </c>
      <c r="CE58" s="9">
        <f t="shared" si="22"/>
        <v>-1.4349402605005115E-10</v>
      </c>
    </row>
    <row r="59" spans="1:83">
      <c r="A59" s="2">
        <v>42430</v>
      </c>
      <c r="B59" s="8">
        <f>'WA Sch. 1-2'!B59</f>
        <v>767.35</v>
      </c>
      <c r="C59" s="8">
        <f>'WA Sch. 1-2'!C59</f>
        <v>588826.02250000008</v>
      </c>
      <c r="D59" s="8">
        <f>'WA Sch. 1-2'!D59</f>
        <v>0</v>
      </c>
      <c r="E59" s="8">
        <f>'WA Sch. 1-2'!E59</f>
        <v>692</v>
      </c>
      <c r="F59" s="8">
        <f>'WA Sch. 1-2'!F59</f>
        <v>478864</v>
      </c>
      <c r="G59" s="8">
        <f>'WA Sch. 1-2'!G59</f>
        <v>0</v>
      </c>
      <c r="H59" s="8">
        <f t="shared" si="16"/>
        <v>75.350000000000023</v>
      </c>
      <c r="I59" s="8">
        <f t="shared" si="16"/>
        <v>109962.02250000008</v>
      </c>
      <c r="J59" s="8">
        <f t="shared" si="16"/>
        <v>0</v>
      </c>
      <c r="K59" s="9">
        <v>31176</v>
      </c>
      <c r="L59" s="9">
        <v>51196495</v>
      </c>
      <c r="M59" s="9">
        <v>2101017</v>
      </c>
      <c r="N59" s="9">
        <f t="shared" si="6"/>
        <v>53297512</v>
      </c>
      <c r="O59" s="9">
        <f t="shared" si="7"/>
        <v>1709.5686425455478</v>
      </c>
      <c r="P59" s="8">
        <f t="shared" si="8"/>
        <v>34.154562613316713</v>
      </c>
      <c r="Q59" s="8">
        <f t="shared" si="9"/>
        <v>1743.7232051588646</v>
      </c>
      <c r="R59" s="9">
        <f t="shared" si="2"/>
        <v>54362314.644032761</v>
      </c>
      <c r="S59" s="21"/>
      <c r="U59" s="2">
        <v>42795</v>
      </c>
      <c r="V59" s="8">
        <f t="shared" si="10"/>
        <v>750</v>
      </c>
      <c r="W59" s="8">
        <f t="shared" si="11"/>
        <v>562500</v>
      </c>
      <c r="X59" s="8">
        <f t="shared" si="12"/>
        <v>0</v>
      </c>
      <c r="Y59" s="7">
        <v>51</v>
      </c>
      <c r="Z59" s="7">
        <f t="shared" si="13"/>
        <v>2601</v>
      </c>
      <c r="AA59" s="7">
        <f t="shared" si="14"/>
        <v>132651</v>
      </c>
      <c r="AB59" s="7">
        <v>0</v>
      </c>
      <c r="AC59" s="7">
        <v>0</v>
      </c>
      <c r="AD59" s="7">
        <v>0</v>
      </c>
      <c r="AE59" s="7">
        <v>0</v>
      </c>
      <c r="AF59" s="7">
        <v>0</v>
      </c>
      <c r="AG59" s="7">
        <v>0</v>
      </c>
      <c r="AH59" s="7">
        <v>0</v>
      </c>
      <c r="AI59" s="7">
        <v>0</v>
      </c>
      <c r="AJ59" s="7">
        <v>0</v>
      </c>
      <c r="AK59" s="7">
        <v>0</v>
      </c>
      <c r="AL59" s="8">
        <f t="shared" si="15"/>
        <v>1723.5472754888929</v>
      </c>
      <c r="AN59" s="17">
        <v>14</v>
      </c>
      <c r="AO59" s="17">
        <v>1847.4822742400888</v>
      </c>
      <c r="AP59" s="17">
        <v>-3.4638832061336871</v>
      </c>
      <c r="AQ59" s="17">
        <v>-7.8281585471397408E-2</v>
      </c>
      <c r="AY59" s="1">
        <v>14</v>
      </c>
      <c r="AZ59" s="50">
        <f t="shared" si="17"/>
        <v>52</v>
      </c>
      <c r="BA59" s="51">
        <f t="shared" si="18"/>
        <v>0.42931392931392931</v>
      </c>
      <c r="BB59" s="52">
        <f t="shared" si="19"/>
        <v>-0.17812111651651327</v>
      </c>
      <c r="BC59" s="43"/>
      <c r="BD59" s="1">
        <v>14</v>
      </c>
      <c r="BE59" s="48">
        <f t="shared" si="20"/>
        <v>-3.4638832061336871</v>
      </c>
      <c r="BF59" s="48">
        <f t="shared" si="23"/>
        <v>64.070396003420001</v>
      </c>
      <c r="BG59" s="48">
        <f t="shared" si="23"/>
        <v>-39.209123952263099</v>
      </c>
      <c r="BH59" s="48">
        <f t="shared" si="23"/>
        <v>-64.385378757480794</v>
      </c>
      <c r="BI59" s="48">
        <f t="shared" si="23"/>
        <v>91.377684066116672</v>
      </c>
      <c r="BJ59" s="48">
        <f t="shared" si="23"/>
        <v>-39.861526343354399</v>
      </c>
      <c r="BK59" s="48">
        <f t="shared" si="23"/>
        <v>89.427827899805607</v>
      </c>
      <c r="BL59" s="48">
        <f t="shared" si="23"/>
        <v>33.564089389071114</v>
      </c>
      <c r="BM59" s="48">
        <f t="shared" si="23"/>
        <v>20.866484485306728</v>
      </c>
      <c r="BN59" s="48">
        <f t="shared" si="23"/>
        <v>35.808728917448889</v>
      </c>
      <c r="BO59" s="48">
        <f t="shared" si="23"/>
        <v>28.079724908885282</v>
      </c>
      <c r="BP59" s="48">
        <f t="shared" si="23"/>
        <v>-54.840431179274219</v>
      </c>
      <c r="BQ59" s="48">
        <f t="shared" si="23"/>
        <v>16.272673714802977</v>
      </c>
      <c r="BR59" s="1">
        <v>14</v>
      </c>
      <c r="BS59" s="9">
        <f t="shared" si="21"/>
        <v>11.998486865730028</v>
      </c>
      <c r="BT59" s="9">
        <f t="shared" si="22"/>
        <v>-221.93236872653802</v>
      </c>
      <c r="BU59" s="9">
        <f t="shared" si="22"/>
        <v>135.81582598542767</v>
      </c>
      <c r="BV59" s="9">
        <f t="shared" si="22"/>
        <v>223.02343219854578</v>
      </c>
      <c r="BW59" s="9">
        <f t="shared" si="22"/>
        <v>-316.52162525194836</v>
      </c>
      <c r="BX59" s="9">
        <f t="shared" si="22"/>
        <v>138.07567167156984</v>
      </c>
      <c r="BY59" s="9">
        <f t="shared" si="22"/>
        <v>-309.76755122308862</v>
      </c>
      <c r="BZ59" s="9">
        <f t="shared" si="22"/>
        <v>-116.26208556395176</v>
      </c>
      <c r="CA59" s="9">
        <f t="shared" si="22"/>
        <v>-72.279065179690647</v>
      </c>
      <c r="CB59" s="9">
        <f t="shared" si="22"/>
        <v>-124.03725473012176</v>
      </c>
      <c r="CC59" s="9">
        <f t="shared" si="22"/>
        <v>-97.264887544723877</v>
      </c>
      <c r="CD59" s="9">
        <f t="shared" si="22"/>
        <v>189.96084857897642</v>
      </c>
      <c r="CE59" s="9">
        <f t="shared" si="22"/>
        <v>-56.366641199589942</v>
      </c>
    </row>
    <row r="60" spans="1:83">
      <c r="A60" s="2">
        <v>42461</v>
      </c>
      <c r="B60" s="8">
        <f>'WA Sch. 1-2'!B60</f>
        <v>547.15</v>
      </c>
      <c r="C60" s="8">
        <f>'WA Sch. 1-2'!C60</f>
        <v>299373.1225</v>
      </c>
      <c r="D60" s="8">
        <f>'WA Sch. 1-2'!D60</f>
        <v>0.375</v>
      </c>
      <c r="E60" s="8">
        <f>'WA Sch. 1-2'!E60</f>
        <v>314.5</v>
      </c>
      <c r="F60" s="8">
        <f>'WA Sch. 1-2'!F60</f>
        <v>98910.25</v>
      </c>
      <c r="G60" s="8">
        <f>'WA Sch. 1-2'!G60</f>
        <v>5.5</v>
      </c>
      <c r="H60" s="8">
        <f t="shared" si="16"/>
        <v>232.64999999999998</v>
      </c>
      <c r="I60" s="8">
        <f t="shared" si="16"/>
        <v>200462.8725</v>
      </c>
      <c r="J60" s="8">
        <f t="shared" si="16"/>
        <v>-5.125</v>
      </c>
      <c r="K60" s="9">
        <v>31133</v>
      </c>
      <c r="L60" s="9">
        <v>47000028</v>
      </c>
      <c r="M60" s="9">
        <v>-3831123</v>
      </c>
      <c r="N60" s="9">
        <f t="shared" si="6"/>
        <v>43168905</v>
      </c>
      <c r="O60" s="9">
        <f t="shared" si="7"/>
        <v>1386.5963768348697</v>
      </c>
      <c r="P60" s="8">
        <f t="shared" si="8"/>
        <v>57.490379718444196</v>
      </c>
      <c r="Q60" s="8">
        <f t="shared" si="9"/>
        <v>1444.086756553314</v>
      </c>
      <c r="R60" s="9">
        <f t="shared" si="2"/>
        <v>44958752.991774328</v>
      </c>
      <c r="S60" s="21"/>
      <c r="U60" s="2">
        <v>42826</v>
      </c>
      <c r="V60" s="8">
        <f t="shared" si="10"/>
        <v>561.5</v>
      </c>
      <c r="W60" s="8">
        <f t="shared" si="11"/>
        <v>315282.25</v>
      </c>
      <c r="X60" s="8">
        <f t="shared" si="12"/>
        <v>0</v>
      </c>
      <c r="Y60" s="7">
        <v>52</v>
      </c>
      <c r="Z60" s="7">
        <f t="shared" si="13"/>
        <v>2704</v>
      </c>
      <c r="AA60" s="7">
        <f t="shared" si="14"/>
        <v>140608</v>
      </c>
      <c r="AB60" s="7">
        <v>1</v>
      </c>
      <c r="AC60" s="7">
        <v>0</v>
      </c>
      <c r="AD60" s="7">
        <v>0</v>
      </c>
      <c r="AE60" s="7">
        <v>0</v>
      </c>
      <c r="AF60" s="7">
        <v>0</v>
      </c>
      <c r="AG60" s="7">
        <v>0</v>
      </c>
      <c r="AH60" s="7">
        <v>0</v>
      </c>
      <c r="AI60" s="7">
        <v>0</v>
      </c>
      <c r="AJ60" s="7">
        <v>0</v>
      </c>
      <c r="AK60" s="7">
        <v>0</v>
      </c>
      <c r="AL60" s="8">
        <f t="shared" si="15"/>
        <v>1503.5978759291022</v>
      </c>
      <c r="AN60" s="17">
        <v>15</v>
      </c>
      <c r="AO60" s="17">
        <v>1671.4968315094445</v>
      </c>
      <c r="AP60" s="17">
        <v>-17.019801559906227</v>
      </c>
      <c r="AQ60" s="17">
        <v>-0.38463682844698122</v>
      </c>
      <c r="AY60" s="1">
        <v>15</v>
      </c>
      <c r="AZ60" s="50">
        <f t="shared" si="17"/>
        <v>40</v>
      </c>
      <c r="BA60" s="51">
        <f t="shared" si="18"/>
        <v>0.32952182952182951</v>
      </c>
      <c r="BB60" s="52">
        <f t="shared" si="19"/>
        <v>-0.44123392015968882</v>
      </c>
      <c r="BC60" s="43"/>
      <c r="BD60" s="1">
        <v>15</v>
      </c>
      <c r="BE60" s="48">
        <f t="shared" si="20"/>
        <v>-17.019801559906227</v>
      </c>
      <c r="BF60" s="48">
        <f t="shared" si="23"/>
        <v>-3.4638832061336871</v>
      </c>
      <c r="BG60" s="48">
        <f t="shared" si="23"/>
        <v>64.070396003420001</v>
      </c>
      <c r="BH60" s="48">
        <f t="shared" si="23"/>
        <v>-39.209123952263099</v>
      </c>
      <c r="BI60" s="48">
        <f t="shared" si="23"/>
        <v>-64.385378757480794</v>
      </c>
      <c r="BJ60" s="48">
        <f t="shared" si="23"/>
        <v>91.377684066116672</v>
      </c>
      <c r="BK60" s="48">
        <f t="shared" si="23"/>
        <v>-39.861526343354399</v>
      </c>
      <c r="BL60" s="48">
        <f t="shared" si="23"/>
        <v>89.427827899805607</v>
      </c>
      <c r="BM60" s="48">
        <f t="shared" si="23"/>
        <v>33.564089389071114</v>
      </c>
      <c r="BN60" s="48">
        <f t="shared" si="23"/>
        <v>20.866484485306728</v>
      </c>
      <c r="BO60" s="48">
        <f t="shared" si="23"/>
        <v>35.808728917448889</v>
      </c>
      <c r="BP60" s="48">
        <f t="shared" si="23"/>
        <v>28.079724908885282</v>
      </c>
      <c r="BQ60" s="48">
        <f t="shared" si="23"/>
        <v>-54.840431179274219</v>
      </c>
      <c r="BR60" s="1">
        <v>15</v>
      </c>
      <c r="BS60" s="9">
        <f t="shared" si="21"/>
        <v>289.67364513856199</v>
      </c>
      <c r="BT60" s="9">
        <f t="shared" si="22"/>
        <v>58.954604795072434</v>
      </c>
      <c r="BU60" s="9">
        <f t="shared" si="22"/>
        <v>-1090.4654258427836</v>
      </c>
      <c r="BV60" s="9">
        <f t="shared" si="22"/>
        <v>667.33150900524379</v>
      </c>
      <c r="BW60" s="9">
        <f t="shared" si="22"/>
        <v>1095.8263698116666</v>
      </c>
      <c r="BX60" s="9">
        <f t="shared" si="22"/>
        <v>-1555.2300498090574</v>
      </c>
      <c r="BY60" s="9">
        <f t="shared" si="22"/>
        <v>678.43526823882553</v>
      </c>
      <c r="BZ60" s="9">
        <f t="shared" si="22"/>
        <v>-1522.0438847880851</v>
      </c>
      <c r="CA60" s="9">
        <f t="shared" si="22"/>
        <v>-571.25414094093276</v>
      </c>
      <c r="CB60" s="9">
        <f t="shared" si="22"/>
        <v>-355.14342519277977</v>
      </c>
      <c r="CC60" s="9">
        <f t="shared" si="22"/>
        <v>-609.45746028744236</v>
      </c>
      <c r="CD60" s="9">
        <f t="shared" si="22"/>
        <v>-477.91134580597554</v>
      </c>
      <c r="CE60" s="9">
        <f t="shared" si="22"/>
        <v>933.3732561308899</v>
      </c>
    </row>
    <row r="61" spans="1:83">
      <c r="A61" s="2">
        <v>42491</v>
      </c>
      <c r="B61" s="8">
        <f>'WA Sch. 1-2'!B61</f>
        <v>290.02499999999998</v>
      </c>
      <c r="C61" s="8">
        <f>'WA Sch. 1-2'!C61</f>
        <v>84114.500624999986</v>
      </c>
      <c r="D61" s="8">
        <f>'WA Sch. 1-2'!D61</f>
        <v>14.95</v>
      </c>
      <c r="E61" s="8">
        <f>'WA Sch. 1-2'!E61</f>
        <v>202.5</v>
      </c>
      <c r="F61" s="8">
        <f>'WA Sch. 1-2'!F61</f>
        <v>41006.25</v>
      </c>
      <c r="G61" s="8">
        <f>'WA Sch. 1-2'!G61</f>
        <v>4.5</v>
      </c>
      <c r="H61" s="8">
        <f t="shared" si="16"/>
        <v>87.524999999999977</v>
      </c>
      <c r="I61" s="8">
        <f t="shared" si="16"/>
        <v>43108.250624999986</v>
      </c>
      <c r="J61" s="8">
        <f t="shared" si="16"/>
        <v>10.45</v>
      </c>
      <c r="K61" s="9">
        <v>31251</v>
      </c>
      <c r="L61" s="9">
        <v>45372608</v>
      </c>
      <c r="M61" s="9">
        <v>1698711</v>
      </c>
      <c r="N61" s="9">
        <f t="shared" si="6"/>
        <v>47071319</v>
      </c>
      <c r="O61" s="9">
        <f t="shared" si="7"/>
        <v>1506.2340085117276</v>
      </c>
      <c r="P61" s="8">
        <f t="shared" si="8"/>
        <v>23.064321486478526</v>
      </c>
      <c r="Q61" s="8">
        <f t="shared" si="9"/>
        <v>1529.2983299982061</v>
      </c>
      <c r="R61" s="9">
        <f t="shared" si="2"/>
        <v>47792102.110773936</v>
      </c>
      <c r="S61" s="21"/>
      <c r="U61" s="2">
        <v>42856</v>
      </c>
      <c r="V61" s="8">
        <f t="shared" si="10"/>
        <v>278.5</v>
      </c>
      <c r="W61" s="8">
        <f t="shared" si="11"/>
        <v>77562.25</v>
      </c>
      <c r="X61" s="8">
        <f t="shared" si="12"/>
        <v>29.5</v>
      </c>
      <c r="Y61" s="7">
        <v>53</v>
      </c>
      <c r="Z61" s="7">
        <f t="shared" si="13"/>
        <v>2809</v>
      </c>
      <c r="AA61" s="7">
        <f t="shared" si="14"/>
        <v>148877</v>
      </c>
      <c r="AB61" s="7">
        <v>0</v>
      </c>
      <c r="AC61" s="7">
        <v>1</v>
      </c>
      <c r="AD61" s="7">
        <v>0</v>
      </c>
      <c r="AE61" s="7">
        <v>0</v>
      </c>
      <c r="AF61" s="7">
        <v>0</v>
      </c>
      <c r="AG61" s="7">
        <v>0</v>
      </c>
      <c r="AH61" s="7">
        <v>0</v>
      </c>
      <c r="AI61" s="7">
        <v>0</v>
      </c>
      <c r="AJ61" s="7">
        <v>0</v>
      </c>
      <c r="AK61" s="7">
        <v>0</v>
      </c>
      <c r="AL61" s="8">
        <f t="shared" si="15"/>
        <v>1476.9357767424049</v>
      </c>
      <c r="AN61" s="17">
        <v>16</v>
      </c>
      <c r="AO61" s="17">
        <v>1498.6529376408748</v>
      </c>
      <c r="AP61" s="17">
        <v>-21.741242425281143</v>
      </c>
      <c r="AQ61" s="17">
        <v>-0.49133842739134542</v>
      </c>
      <c r="AY61" s="1">
        <v>16</v>
      </c>
      <c r="AZ61" s="50">
        <f t="shared" si="17"/>
        <v>33</v>
      </c>
      <c r="BA61" s="51">
        <f t="shared" si="18"/>
        <v>0.2713097713097713</v>
      </c>
      <c r="BB61" s="52">
        <f t="shared" si="19"/>
        <v>-0.60885652565055048</v>
      </c>
      <c r="BC61" s="43"/>
      <c r="BD61" s="1">
        <v>16</v>
      </c>
      <c r="BE61" s="48">
        <f t="shared" si="20"/>
        <v>-21.741242425281143</v>
      </c>
      <c r="BF61" s="48">
        <f t="shared" si="23"/>
        <v>-17.019801559906227</v>
      </c>
      <c r="BG61" s="48">
        <f t="shared" si="23"/>
        <v>-3.4638832061336871</v>
      </c>
      <c r="BH61" s="48">
        <f t="shared" si="23"/>
        <v>64.070396003420001</v>
      </c>
      <c r="BI61" s="48">
        <f t="shared" si="23"/>
        <v>-39.209123952263099</v>
      </c>
      <c r="BJ61" s="48">
        <f t="shared" si="23"/>
        <v>-64.385378757480794</v>
      </c>
      <c r="BK61" s="48">
        <f t="shared" si="23"/>
        <v>91.377684066116672</v>
      </c>
      <c r="BL61" s="48">
        <f t="shared" si="23"/>
        <v>-39.861526343354399</v>
      </c>
      <c r="BM61" s="48">
        <f t="shared" si="23"/>
        <v>89.427827899805607</v>
      </c>
      <c r="BN61" s="48">
        <f t="shared" si="23"/>
        <v>33.564089389071114</v>
      </c>
      <c r="BO61" s="48">
        <f t="shared" si="23"/>
        <v>20.866484485306728</v>
      </c>
      <c r="BP61" s="48">
        <f t="shared" si="23"/>
        <v>35.808728917448889</v>
      </c>
      <c r="BQ61" s="48">
        <f t="shared" si="23"/>
        <v>28.079724908885282</v>
      </c>
      <c r="BR61" s="1">
        <v>16</v>
      </c>
      <c r="BS61" s="9">
        <f t="shared" si="21"/>
        <v>472.68162219481349</v>
      </c>
      <c r="BT61" s="9">
        <f t="shared" si="22"/>
        <v>370.03163174407166</v>
      </c>
      <c r="BU61" s="9">
        <f t="shared" si="22"/>
        <v>75.309124517394523</v>
      </c>
      <c r="BV61" s="9">
        <f t="shared" si="22"/>
        <v>-1392.9700117940879</v>
      </c>
      <c r="BW61" s="9">
        <f t="shared" si="22"/>
        <v>852.45506912900578</v>
      </c>
      <c r="BX61" s="9">
        <f t="shared" si="22"/>
        <v>1399.8181282098751</v>
      </c>
      <c r="BY61" s="9">
        <f t="shared" si="22"/>
        <v>-1986.6643815421423</v>
      </c>
      <c r="BZ61" s="9">
        <f t="shared" si="22"/>
        <v>866.63910767255436</v>
      </c>
      <c r="CA61" s="9">
        <f t="shared" si="22"/>
        <v>-1944.2720859359456</v>
      </c>
      <c r="CB61" s="9">
        <f t="shared" si="22"/>
        <v>-729.72500419159303</v>
      </c>
      <c r="CC61" s="9">
        <f t="shared" si="22"/>
        <v>-453.663297758422</v>
      </c>
      <c r="CD61" s="9">
        <f t="shared" si="22"/>
        <v>-778.52625633542141</v>
      </c>
      <c r="CE61" s="9">
        <f t="shared" si="22"/>
        <v>-610.48810647927587</v>
      </c>
    </row>
    <row r="62" spans="1:83">
      <c r="A62" s="2">
        <v>42522</v>
      </c>
      <c r="B62" s="8">
        <f>'WA Sch. 1-2'!B62</f>
        <v>126.95</v>
      </c>
      <c r="C62" s="8">
        <f>'WA Sch. 1-2'!C62</f>
        <v>16116.302500000002</v>
      </c>
      <c r="D62" s="8">
        <f>'WA Sch. 1-2'!D62</f>
        <v>68</v>
      </c>
      <c r="E62" s="8">
        <f>'WA Sch. 1-2'!E62</f>
        <v>113.5</v>
      </c>
      <c r="F62" s="8">
        <f>'WA Sch. 1-2'!F62</f>
        <v>12882.25</v>
      </c>
      <c r="G62" s="8">
        <f>'WA Sch. 1-2'!G62</f>
        <v>108.5</v>
      </c>
      <c r="H62" s="8">
        <f t="shared" si="16"/>
        <v>13.450000000000003</v>
      </c>
      <c r="I62" s="8">
        <f t="shared" si="16"/>
        <v>3234.0525000000016</v>
      </c>
      <c r="J62" s="8">
        <f t="shared" si="16"/>
        <v>-40.5</v>
      </c>
      <c r="K62" s="9">
        <v>31188</v>
      </c>
      <c r="L62" s="9">
        <v>46819930</v>
      </c>
      <c r="M62" s="9">
        <v>602404</v>
      </c>
      <c r="N62" s="9">
        <f t="shared" si="6"/>
        <v>47422334</v>
      </c>
      <c r="O62" s="9">
        <f t="shared" si="7"/>
        <v>1520.5314223419264</v>
      </c>
      <c r="P62" s="8">
        <f t="shared" si="8"/>
        <v>-36.546741499889123</v>
      </c>
      <c r="Q62" s="8">
        <f t="shared" si="9"/>
        <v>1483.9846808420373</v>
      </c>
      <c r="R62" s="9">
        <f t="shared" si="2"/>
        <v>46282514.226101458</v>
      </c>
      <c r="S62" s="21"/>
      <c r="U62" s="2">
        <v>42887</v>
      </c>
      <c r="V62" s="8">
        <f t="shared" si="10"/>
        <v>70.5</v>
      </c>
      <c r="W62" s="8">
        <f t="shared" si="11"/>
        <v>4970.25</v>
      </c>
      <c r="X62" s="8">
        <f t="shared" si="12"/>
        <v>76.5</v>
      </c>
      <c r="Y62" s="7">
        <v>54</v>
      </c>
      <c r="Z62" s="7">
        <f t="shared" si="13"/>
        <v>2916</v>
      </c>
      <c r="AA62" s="7">
        <f t="shared" si="14"/>
        <v>157464</v>
      </c>
      <c r="AB62" s="7">
        <v>0</v>
      </c>
      <c r="AC62" s="7">
        <v>0</v>
      </c>
      <c r="AD62" s="7">
        <v>1</v>
      </c>
      <c r="AE62" s="7">
        <v>0</v>
      </c>
      <c r="AF62" s="7">
        <v>0</v>
      </c>
      <c r="AG62" s="7">
        <v>0</v>
      </c>
      <c r="AH62" s="7">
        <v>0</v>
      </c>
      <c r="AI62" s="7">
        <v>0</v>
      </c>
      <c r="AJ62" s="7">
        <v>0</v>
      </c>
      <c r="AK62" s="7">
        <v>0</v>
      </c>
      <c r="AL62" s="8">
        <f t="shared" si="15"/>
        <v>1502.5936760252366</v>
      </c>
      <c r="AN62" s="17">
        <v>17</v>
      </c>
      <c r="AO62" s="17">
        <v>1452.2952704721181</v>
      </c>
      <c r="AP62" s="17">
        <v>5.2227584526904138</v>
      </c>
      <c r="AQ62" s="17">
        <v>0.11803106163821642</v>
      </c>
      <c r="AY62" s="1">
        <v>17</v>
      </c>
      <c r="AZ62" s="50">
        <f t="shared" si="17"/>
        <v>63</v>
      </c>
      <c r="BA62" s="51">
        <f t="shared" si="18"/>
        <v>0.52079002079002079</v>
      </c>
      <c r="BB62" s="52">
        <f t="shared" si="19"/>
        <v>5.213646396562386E-2</v>
      </c>
      <c r="BC62" s="43"/>
      <c r="BD62" s="1">
        <v>17</v>
      </c>
      <c r="BE62" s="48">
        <f t="shared" si="20"/>
        <v>5.2227584526904138</v>
      </c>
      <c r="BF62" s="48">
        <f t="shared" si="23"/>
        <v>-21.741242425281143</v>
      </c>
      <c r="BG62" s="48">
        <f t="shared" si="23"/>
        <v>-17.019801559906227</v>
      </c>
      <c r="BH62" s="48">
        <f t="shared" si="23"/>
        <v>-3.4638832061336871</v>
      </c>
      <c r="BI62" s="48">
        <f t="shared" si="23"/>
        <v>64.070396003420001</v>
      </c>
      <c r="BJ62" s="48">
        <f t="shared" si="23"/>
        <v>-39.209123952263099</v>
      </c>
      <c r="BK62" s="48">
        <f t="shared" si="23"/>
        <v>-64.385378757480794</v>
      </c>
      <c r="BL62" s="48">
        <f t="shared" si="23"/>
        <v>91.377684066116672</v>
      </c>
      <c r="BM62" s="48">
        <f t="shared" si="23"/>
        <v>-39.861526343354399</v>
      </c>
      <c r="BN62" s="48">
        <f t="shared" si="23"/>
        <v>89.427827899805607</v>
      </c>
      <c r="BO62" s="48">
        <f t="shared" si="23"/>
        <v>33.564089389071114</v>
      </c>
      <c r="BP62" s="48">
        <f t="shared" si="23"/>
        <v>20.866484485306728</v>
      </c>
      <c r="BQ62" s="48">
        <f t="shared" si="23"/>
        <v>35.808728917448889</v>
      </c>
      <c r="BR62" s="1">
        <v>17</v>
      </c>
      <c r="BS62" s="9">
        <f t="shared" si="21"/>
        <v>27.277205855156645</v>
      </c>
      <c r="BT62" s="9">
        <f t="shared" ref="BT62:BT125" si="24">($BE62-$BS$173)*(BF62-$BS$173)</f>
        <v>-113.54925764864034</v>
      </c>
      <c r="BU62" s="9">
        <f t="shared" ref="BU62:BU125" si="25">($BE62-$BS$173)*(BG62-$BS$173)</f>
        <v>-88.890312460122175</v>
      </c>
      <c r="BV62" s="9">
        <f t="shared" ref="BV62:BV125" si="26">($BE62-$BS$173)*(BH62-$BS$173)</f>
        <v>-18.091025293965824</v>
      </c>
      <c r="BW62" s="9">
        <f t="shared" ref="BW62:BW125" si="27">($BE62-$BS$173)*(BI62-$BS$173)</f>
        <v>334.62420229413351</v>
      </c>
      <c r="BX62" s="9">
        <f t="shared" ref="BX62:BX125" si="28">($BE62-$BS$173)*(BJ62-$BS$173)</f>
        <v>-204.7797835442926</v>
      </c>
      <c r="BY62" s="9">
        <f t="shared" ref="BY62:BY125" si="29">($BE62-$BS$173)*(BK62-$BS$173)</f>
        <v>-336.26928113534899</v>
      </c>
      <c r="BZ62" s="9">
        <f t="shared" ref="BZ62:BZ125" si="30">($BE62-$BS$173)*(BL62-$BS$173)</f>
        <v>477.24357184365414</v>
      </c>
      <c r="CA62" s="9">
        <f t="shared" ref="CA62:CA125" si="31">($BE62-$BS$173)*(BM62-$BS$173)</f>
        <v>-208.18712364692058</v>
      </c>
      <c r="CB62" s="9">
        <f t="shared" ref="CB62:CB125" si="32">($BE62-$BS$173)*(BN62-$BS$173)</f>
        <v>467.05994406952107</v>
      </c>
      <c r="CC62" s="9">
        <f t="shared" ref="CC62:CC125" si="33">($BE62-$BS$173)*(BO62-$BS$173)</f>
        <v>175.29713156365557</v>
      </c>
      <c r="CD62" s="9">
        <f t="shared" ref="CD62:CD125" si="34">($BE62-$BS$173)*(BP62-$BS$173)</f>
        <v>108.98060822358778</v>
      </c>
      <c r="CE62" s="9">
        <f t="shared" ref="CE62:CE125" si="35">($BE62-$BS$173)*(BQ62-$BS$173)</f>
        <v>187.02034163373523</v>
      </c>
    </row>
    <row r="63" spans="1:83">
      <c r="A63" s="2">
        <v>42552</v>
      </c>
      <c r="B63" s="8">
        <f>'WA Sch. 1-2'!B63</f>
        <v>14.1</v>
      </c>
      <c r="C63" s="8">
        <f>'WA Sch. 1-2'!C63</f>
        <v>198.81</v>
      </c>
      <c r="D63" s="8">
        <f>'WA Sch. 1-2'!D63</f>
        <v>240.05</v>
      </c>
      <c r="E63" s="8">
        <f>'WA Sch. 1-2'!E63</f>
        <v>23.5</v>
      </c>
      <c r="F63" s="8">
        <f>'WA Sch. 1-2'!F63</f>
        <v>552.25</v>
      </c>
      <c r="G63" s="8">
        <f>'WA Sch. 1-2'!G63</f>
        <v>146.5</v>
      </c>
      <c r="H63" s="8">
        <f t="shared" si="16"/>
        <v>-9.4</v>
      </c>
      <c r="I63" s="8">
        <f t="shared" si="16"/>
        <v>-353.44</v>
      </c>
      <c r="J63" s="8">
        <f t="shared" si="16"/>
        <v>93.550000000000011</v>
      </c>
      <c r="K63" s="9">
        <v>31203</v>
      </c>
      <c r="L63" s="9">
        <v>48616545</v>
      </c>
      <c r="M63" s="9">
        <v>3918304</v>
      </c>
      <c r="N63" s="9">
        <f t="shared" si="6"/>
        <v>52534849</v>
      </c>
      <c r="O63" s="9">
        <f t="shared" si="7"/>
        <v>1683.6473736499695</v>
      </c>
      <c r="P63" s="8">
        <f t="shared" si="8"/>
        <v>86.625000163864527</v>
      </c>
      <c r="Q63" s="8">
        <f t="shared" si="9"/>
        <v>1770.2723738138341</v>
      </c>
      <c r="R63" s="9">
        <f t="shared" si="2"/>
        <v>55237808.880113065</v>
      </c>
      <c r="S63" s="21"/>
      <c r="U63" s="2">
        <v>42917</v>
      </c>
      <c r="V63" s="8">
        <f t="shared" si="10"/>
        <v>0</v>
      </c>
      <c r="W63" s="8">
        <f t="shared" si="11"/>
        <v>0</v>
      </c>
      <c r="X63" s="8">
        <f t="shared" si="12"/>
        <v>289</v>
      </c>
      <c r="Y63" s="7">
        <v>55</v>
      </c>
      <c r="Z63" s="7">
        <f t="shared" si="13"/>
        <v>3025</v>
      </c>
      <c r="AA63" s="7">
        <f t="shared" si="14"/>
        <v>166375</v>
      </c>
      <c r="AB63" s="7">
        <v>0</v>
      </c>
      <c r="AC63" s="7">
        <v>0</v>
      </c>
      <c r="AD63" s="7">
        <v>0</v>
      </c>
      <c r="AE63" s="7">
        <v>0</v>
      </c>
      <c r="AF63" s="7">
        <v>0</v>
      </c>
      <c r="AG63" s="7">
        <v>0</v>
      </c>
      <c r="AH63" s="7">
        <v>0</v>
      </c>
      <c r="AI63" s="7">
        <v>0</v>
      </c>
      <c r="AJ63" s="7">
        <v>0</v>
      </c>
      <c r="AK63" s="7">
        <v>0</v>
      </c>
      <c r="AL63" s="8">
        <f t="shared" si="15"/>
        <v>1682.7960885843011</v>
      </c>
      <c r="AN63" s="17">
        <v>18</v>
      </c>
      <c r="AO63" s="17">
        <v>1437.2904685714136</v>
      </c>
      <c r="AP63" s="17">
        <v>-115.25768757981314</v>
      </c>
      <c r="AQ63" s="17">
        <v>-2.6047513685040049</v>
      </c>
      <c r="AY63" s="1">
        <v>18</v>
      </c>
      <c r="AZ63" s="50">
        <f t="shared" si="17"/>
        <v>2</v>
      </c>
      <c r="BA63" s="51">
        <f t="shared" si="18"/>
        <v>1.3513513513513514E-2</v>
      </c>
      <c r="BB63" s="52">
        <f t="shared" si="19"/>
        <v>-2.2111272410853271</v>
      </c>
      <c r="BC63" s="43"/>
      <c r="BD63" s="1">
        <v>18</v>
      </c>
      <c r="BE63" s="48">
        <f t="shared" si="20"/>
        <v>-115.25768757981314</v>
      </c>
      <c r="BF63" s="48">
        <f t="shared" si="23"/>
        <v>5.2227584526904138</v>
      </c>
      <c r="BG63" s="48">
        <f t="shared" si="23"/>
        <v>-21.741242425281143</v>
      </c>
      <c r="BH63" s="48">
        <f t="shared" si="23"/>
        <v>-17.019801559906227</v>
      </c>
      <c r="BI63" s="48">
        <f t="shared" si="23"/>
        <v>-3.4638832061336871</v>
      </c>
      <c r="BJ63" s="48">
        <f t="shared" si="23"/>
        <v>64.070396003420001</v>
      </c>
      <c r="BK63" s="48">
        <f t="shared" si="23"/>
        <v>-39.209123952263099</v>
      </c>
      <c r="BL63" s="48">
        <f t="shared" si="23"/>
        <v>-64.385378757480794</v>
      </c>
      <c r="BM63" s="48">
        <f t="shared" si="23"/>
        <v>91.377684066116672</v>
      </c>
      <c r="BN63" s="48">
        <f t="shared" si="23"/>
        <v>-39.861526343354399</v>
      </c>
      <c r="BO63" s="48">
        <f t="shared" si="23"/>
        <v>89.427827899805607</v>
      </c>
      <c r="BP63" s="48">
        <f t="shared" si="23"/>
        <v>33.564089389071114</v>
      </c>
      <c r="BQ63" s="48">
        <f t="shared" si="23"/>
        <v>20.866484485306728</v>
      </c>
      <c r="BR63" s="1">
        <v>18</v>
      </c>
      <c r="BS63" s="9">
        <f t="shared" si="21"/>
        <v>13284.334546245647</v>
      </c>
      <c r="BT63" s="9">
        <f t="shared" si="24"/>
        <v>-601.96306204509881</v>
      </c>
      <c r="BU63" s="9">
        <f t="shared" si="25"/>
        <v>2505.8453270499349</v>
      </c>
      <c r="BV63" s="9">
        <f t="shared" si="26"/>
        <v>1961.6629708619935</v>
      </c>
      <c r="BW63" s="9">
        <f t="shared" si="27"/>
        <v>399.23916838543295</v>
      </c>
      <c r="BX63" s="9">
        <f t="shared" si="28"/>
        <v>-7384.6056856771274</v>
      </c>
      <c r="BY63" s="9">
        <f t="shared" si="29"/>
        <v>4519.1529587679979</v>
      </c>
      <c r="BZ63" s="9">
        <f t="shared" si="30"/>
        <v>7420.9098695375314</v>
      </c>
      <c r="CA63" s="9">
        <f t="shared" si="31"/>
        <v>-10531.980561859362</v>
      </c>
      <c r="CB63" s="9">
        <f t="shared" si="32"/>
        <v>4594.3473497367213</v>
      </c>
      <c r="CC63" s="9">
        <f t="shared" si="33"/>
        <v>-10307.24464901711</v>
      </c>
      <c r="CD63" s="9">
        <f t="shared" si="34"/>
        <v>-3868.5193287065385</v>
      </c>
      <c r="CE63" s="9">
        <f t="shared" si="35"/>
        <v>-2405.0227496965686</v>
      </c>
    </row>
    <row r="64" spans="1:83">
      <c r="A64" s="2">
        <v>42583</v>
      </c>
      <c r="B64" s="8">
        <f>'WA Sch. 1-2'!B64</f>
        <v>19.350000000000001</v>
      </c>
      <c r="C64" s="8">
        <f>'WA Sch. 1-2'!C64</f>
        <v>374.42250000000007</v>
      </c>
      <c r="D64" s="8">
        <f>'WA Sch. 1-2'!D64</f>
        <v>204.95</v>
      </c>
      <c r="E64" s="8">
        <f>'WA Sch. 1-2'!E64</f>
        <v>11.5</v>
      </c>
      <c r="F64" s="8">
        <f>'WA Sch. 1-2'!F64</f>
        <v>132.25</v>
      </c>
      <c r="G64" s="8">
        <f>'WA Sch. 1-2'!G64</f>
        <v>203</v>
      </c>
      <c r="H64" s="8">
        <f t="shared" si="16"/>
        <v>7.8500000000000014</v>
      </c>
      <c r="I64" s="8">
        <f t="shared" si="16"/>
        <v>242.17250000000007</v>
      </c>
      <c r="J64" s="8">
        <f t="shared" si="16"/>
        <v>1.9499999999999886</v>
      </c>
      <c r="K64" s="9">
        <v>31290</v>
      </c>
      <c r="L64" s="9">
        <v>51652151</v>
      </c>
      <c r="M64" s="9">
        <v>774679</v>
      </c>
      <c r="N64" s="9">
        <f t="shared" si="6"/>
        <v>52426830</v>
      </c>
      <c r="O64" s="9">
        <f t="shared" si="7"/>
        <v>1675.5139022051774</v>
      </c>
      <c r="P64" s="8">
        <f t="shared" si="8"/>
        <v>1.8812985491252572</v>
      </c>
      <c r="Q64" s="8">
        <f t="shared" si="9"/>
        <v>1677.3952007543026</v>
      </c>
      <c r="R64" s="9">
        <f t="shared" si="2"/>
        <v>52485695.831602126</v>
      </c>
      <c r="S64" s="21"/>
      <c r="U64" s="2">
        <v>42948</v>
      </c>
      <c r="V64" s="8">
        <f t="shared" si="10"/>
        <v>3.5</v>
      </c>
      <c r="W64" s="8">
        <f t="shared" si="11"/>
        <v>12.25</v>
      </c>
      <c r="X64" s="8">
        <f t="shared" si="12"/>
        <v>268.5</v>
      </c>
      <c r="Y64" s="7">
        <v>56</v>
      </c>
      <c r="Z64" s="7">
        <f t="shared" si="13"/>
        <v>3136</v>
      </c>
      <c r="AA64" s="7">
        <f t="shared" si="14"/>
        <v>175616</v>
      </c>
      <c r="AB64" s="7">
        <v>0</v>
      </c>
      <c r="AC64" s="7">
        <v>0</v>
      </c>
      <c r="AD64" s="7">
        <v>0</v>
      </c>
      <c r="AE64" s="7">
        <v>0</v>
      </c>
      <c r="AF64" s="7">
        <v>0</v>
      </c>
      <c r="AG64" s="7">
        <v>0</v>
      </c>
      <c r="AH64" s="7">
        <v>0</v>
      </c>
      <c r="AI64" s="7">
        <v>0</v>
      </c>
      <c r="AJ64" s="7">
        <v>0</v>
      </c>
      <c r="AK64" s="7">
        <v>0</v>
      </c>
      <c r="AL64" s="8">
        <f t="shared" si="15"/>
        <v>1732.7042284670151</v>
      </c>
      <c r="AN64" s="17">
        <v>19</v>
      </c>
      <c r="AO64" s="17">
        <v>1800.4927770011991</v>
      </c>
      <c r="AP64" s="17">
        <v>-80.333452310607072</v>
      </c>
      <c r="AQ64" s="17">
        <v>-1.8154855804980938</v>
      </c>
      <c r="AY64" s="1">
        <v>19</v>
      </c>
      <c r="AZ64" s="50">
        <f t="shared" si="17"/>
        <v>5</v>
      </c>
      <c r="BA64" s="51">
        <f t="shared" si="18"/>
        <v>3.8461538461538464E-2</v>
      </c>
      <c r="BB64" s="52">
        <f t="shared" si="19"/>
        <v>-1.7688250385187059</v>
      </c>
      <c r="BC64" s="43"/>
      <c r="BD64" s="1">
        <v>19</v>
      </c>
      <c r="BE64" s="48">
        <f t="shared" si="20"/>
        <v>-80.333452310607072</v>
      </c>
      <c r="BF64" s="48">
        <f t="shared" si="23"/>
        <v>-115.25768757981314</v>
      </c>
      <c r="BG64" s="48">
        <f t="shared" si="23"/>
        <v>5.2227584526904138</v>
      </c>
      <c r="BH64" s="48">
        <f t="shared" si="23"/>
        <v>-21.741242425281143</v>
      </c>
      <c r="BI64" s="48">
        <f t="shared" si="23"/>
        <v>-17.019801559906227</v>
      </c>
      <c r="BJ64" s="48">
        <f t="shared" si="23"/>
        <v>-3.4638832061336871</v>
      </c>
      <c r="BK64" s="48">
        <f t="shared" si="23"/>
        <v>64.070396003420001</v>
      </c>
      <c r="BL64" s="48">
        <f t="shared" si="23"/>
        <v>-39.209123952263099</v>
      </c>
      <c r="BM64" s="48">
        <f t="shared" si="23"/>
        <v>-64.385378757480794</v>
      </c>
      <c r="BN64" s="48">
        <f t="shared" si="23"/>
        <v>91.377684066116672</v>
      </c>
      <c r="BO64" s="48">
        <f t="shared" si="23"/>
        <v>-39.861526343354399</v>
      </c>
      <c r="BP64" s="48">
        <f t="shared" si="23"/>
        <v>89.427827899805607</v>
      </c>
      <c r="BQ64" s="48">
        <f t="shared" si="23"/>
        <v>33.564089389071114</v>
      </c>
      <c r="BR64" s="1">
        <v>19</v>
      </c>
      <c r="BS64" s="9">
        <f t="shared" si="21"/>
        <v>6453.4635601404661</v>
      </c>
      <c r="BT64" s="9">
        <f t="shared" si="24"/>
        <v>9259.0479486236291</v>
      </c>
      <c r="BU64" s="9">
        <f t="shared" si="25"/>
        <v>-419.56221708907913</v>
      </c>
      <c r="BV64" s="9">
        <f t="shared" si="26"/>
        <v>1746.549061544597</v>
      </c>
      <c r="BW64" s="9">
        <f t="shared" si="27"/>
        <v>1367.2594169486531</v>
      </c>
      <c r="BX64" s="9">
        <f t="shared" si="28"/>
        <v>278.26569634939329</v>
      </c>
      <c r="BY64" s="9">
        <f t="shared" si="29"/>
        <v>-5146.9961018624617</v>
      </c>
      <c r="BZ64" s="9">
        <f t="shared" si="30"/>
        <v>3149.8042891597238</v>
      </c>
      <c r="CA64" s="9">
        <f t="shared" si="31"/>
        <v>5172.2997539143544</v>
      </c>
      <c r="CB64" s="9">
        <f t="shared" si="32"/>
        <v>-7340.6848251790952</v>
      </c>
      <c r="CC64" s="9">
        <f t="shared" si="33"/>
        <v>3202.2140255317822</v>
      </c>
      <c r="CD64" s="9">
        <f t="shared" si="34"/>
        <v>-7184.0461478302041</v>
      </c>
      <c r="CE64" s="9">
        <f t="shared" si="35"/>
        <v>-2696.3191742859308</v>
      </c>
    </row>
    <row r="65" spans="1:83">
      <c r="A65" s="2">
        <v>42614</v>
      </c>
      <c r="B65" s="8">
        <f>'WA Sch. 1-2'!B65</f>
        <v>152.32499999999999</v>
      </c>
      <c r="C65" s="8">
        <f>'WA Sch. 1-2'!C65</f>
        <v>23202.905624999996</v>
      </c>
      <c r="D65" s="8">
        <f>'WA Sch. 1-2'!D65</f>
        <v>43.875</v>
      </c>
      <c r="E65" s="8">
        <f>'WA Sch. 1-2'!E65</f>
        <v>164</v>
      </c>
      <c r="F65" s="8">
        <f>'WA Sch. 1-2'!F65</f>
        <v>26896</v>
      </c>
      <c r="G65" s="8">
        <f>'WA Sch. 1-2'!G65</f>
        <v>5.5</v>
      </c>
      <c r="H65" s="8">
        <f t="shared" si="16"/>
        <v>-11.675000000000011</v>
      </c>
      <c r="I65" s="8">
        <f t="shared" si="16"/>
        <v>-3693.0943750000042</v>
      </c>
      <c r="J65" s="8">
        <f t="shared" si="16"/>
        <v>38.375</v>
      </c>
      <c r="K65" s="9">
        <v>31252</v>
      </c>
      <c r="L65" s="9">
        <v>52575654.000000007</v>
      </c>
      <c r="M65" s="9">
        <v>-6018955</v>
      </c>
      <c r="N65" s="9">
        <f t="shared" si="6"/>
        <v>46556699.000000007</v>
      </c>
      <c r="O65" s="9">
        <f t="shared" si="7"/>
        <v>1489.7190259823374</v>
      </c>
      <c r="P65" s="8">
        <f t="shared" si="8"/>
        <v>34.433525448443547</v>
      </c>
      <c r="Q65" s="8">
        <f t="shared" si="9"/>
        <v>1524.1525514307809</v>
      </c>
      <c r="R65" s="9">
        <f t="shared" si="2"/>
        <v>47632815.537314765</v>
      </c>
      <c r="S65" s="21"/>
      <c r="U65" s="2">
        <v>42979</v>
      </c>
      <c r="V65" s="8">
        <f t="shared" si="10"/>
        <v>171.5</v>
      </c>
      <c r="W65" s="8">
        <f t="shared" si="11"/>
        <v>29412.25</v>
      </c>
      <c r="X65" s="8">
        <f t="shared" si="12"/>
        <v>83</v>
      </c>
      <c r="Y65" s="7">
        <v>57</v>
      </c>
      <c r="Z65" s="7">
        <f t="shared" si="13"/>
        <v>3249</v>
      </c>
      <c r="AA65" s="7">
        <f t="shared" si="14"/>
        <v>185193</v>
      </c>
      <c r="AB65" s="7">
        <v>0</v>
      </c>
      <c r="AC65" s="7">
        <v>0</v>
      </c>
      <c r="AD65" s="7">
        <v>0</v>
      </c>
      <c r="AE65" s="7">
        <v>1</v>
      </c>
      <c r="AF65" s="7">
        <v>0</v>
      </c>
      <c r="AG65" s="7">
        <v>0</v>
      </c>
      <c r="AH65" s="7">
        <v>0</v>
      </c>
      <c r="AI65" s="7">
        <v>0</v>
      </c>
      <c r="AJ65" s="7">
        <v>0</v>
      </c>
      <c r="AK65" s="7">
        <v>0</v>
      </c>
      <c r="AL65" s="8">
        <f t="shared" si="15"/>
        <v>1488.2946459102236</v>
      </c>
      <c r="AN65" s="17">
        <v>20</v>
      </c>
      <c r="AO65" s="17">
        <v>1700.1726929710708</v>
      </c>
      <c r="AP65" s="17">
        <v>-67.699497061103557</v>
      </c>
      <c r="AQ65" s="17">
        <v>-1.5299661247743752</v>
      </c>
      <c r="AY65" s="1">
        <v>20</v>
      </c>
      <c r="AZ65" s="50">
        <f t="shared" si="17"/>
        <v>8</v>
      </c>
      <c r="BA65" s="51">
        <f t="shared" si="18"/>
        <v>6.3409563409563413E-2</v>
      </c>
      <c r="BB65" s="52">
        <f t="shared" si="19"/>
        <v>-1.5267663302113335</v>
      </c>
      <c r="BC65" s="43"/>
      <c r="BD65" s="1">
        <v>20</v>
      </c>
      <c r="BE65" s="48">
        <f t="shared" si="20"/>
        <v>-67.699497061103557</v>
      </c>
      <c r="BF65" s="48">
        <f t="shared" si="23"/>
        <v>-80.333452310607072</v>
      </c>
      <c r="BG65" s="48">
        <f t="shared" si="23"/>
        <v>-115.25768757981314</v>
      </c>
      <c r="BH65" s="48">
        <f t="shared" si="23"/>
        <v>5.2227584526904138</v>
      </c>
      <c r="BI65" s="48">
        <f t="shared" si="23"/>
        <v>-21.741242425281143</v>
      </c>
      <c r="BJ65" s="48">
        <f t="shared" si="23"/>
        <v>-17.019801559906227</v>
      </c>
      <c r="BK65" s="48">
        <f t="shared" si="23"/>
        <v>-3.4638832061336871</v>
      </c>
      <c r="BL65" s="48">
        <f t="shared" si="23"/>
        <v>64.070396003420001</v>
      </c>
      <c r="BM65" s="48">
        <f t="shared" si="23"/>
        <v>-39.209123952263099</v>
      </c>
      <c r="BN65" s="48">
        <f t="shared" si="23"/>
        <v>-64.385378757480794</v>
      </c>
      <c r="BO65" s="48">
        <f t="shared" si="23"/>
        <v>91.377684066116672</v>
      </c>
      <c r="BP65" s="48">
        <f t="shared" si="23"/>
        <v>-39.861526343354399</v>
      </c>
      <c r="BQ65" s="48">
        <f t="shared" si="23"/>
        <v>89.427827899805607</v>
      </c>
      <c r="BR65" s="1">
        <v>20</v>
      </c>
      <c r="BS65" s="9">
        <f t="shared" si="21"/>
        <v>4583.2219023262733</v>
      </c>
      <c r="BT65" s="9">
        <f t="shared" si="24"/>
        <v>5438.5343186101409</v>
      </c>
      <c r="BU65" s="9">
        <f t="shared" si="25"/>
        <v>7802.8874815790214</v>
      </c>
      <c r="BV65" s="9">
        <f t="shared" si="26"/>
        <v>-353.57812051881319</v>
      </c>
      <c r="BW65" s="9">
        <f t="shared" si="27"/>
        <v>1471.8711776749967</v>
      </c>
      <c r="BX65" s="9">
        <f t="shared" si="28"/>
        <v>1152.2320056853766</v>
      </c>
      <c r="BY65" s="9">
        <f t="shared" si="29"/>
        <v>234.50315093360257</v>
      </c>
      <c r="BZ65" s="9">
        <f t="shared" si="30"/>
        <v>-4337.5335859372763</v>
      </c>
      <c r="CA65" s="9">
        <f t="shared" si="31"/>
        <v>2654.4379717746042</v>
      </c>
      <c r="CB65" s="9">
        <f t="shared" si="32"/>
        <v>4358.8577599700166</v>
      </c>
      <c r="CC65" s="9">
        <f t="shared" si="33"/>
        <v>-6186.2232538844983</v>
      </c>
      <c r="CD65" s="9">
        <f t="shared" si="34"/>
        <v>2698.6052855329463</v>
      </c>
      <c r="CE65" s="9">
        <f t="shared" si="35"/>
        <v>-6054.2189720837487</v>
      </c>
    </row>
    <row r="66" spans="1:83">
      <c r="A66" s="2">
        <v>42644</v>
      </c>
      <c r="B66" s="8">
        <f>'WA Sch. 1-2'!B66</f>
        <v>510.4</v>
      </c>
      <c r="C66" s="8">
        <f>'WA Sch. 1-2'!C66</f>
        <v>260508.15999999997</v>
      </c>
      <c r="D66" s="8">
        <f>'WA Sch. 1-2'!D66</f>
        <v>0.65</v>
      </c>
      <c r="E66" s="8">
        <f>'WA Sch. 1-2'!E66</f>
        <v>515</v>
      </c>
      <c r="F66" s="8">
        <f>'WA Sch. 1-2'!F66</f>
        <v>265225</v>
      </c>
      <c r="G66" s="8">
        <f>'WA Sch. 1-2'!G66</f>
        <v>0</v>
      </c>
      <c r="H66" s="8">
        <f t="shared" si="16"/>
        <v>-4.6000000000000227</v>
      </c>
      <c r="I66" s="8">
        <f t="shared" si="16"/>
        <v>-4716.8400000000256</v>
      </c>
      <c r="J66" s="8">
        <f t="shared" si="16"/>
        <v>0.65</v>
      </c>
      <c r="K66" s="9">
        <v>31432</v>
      </c>
      <c r="L66" s="9">
        <v>45775534</v>
      </c>
      <c r="M66" s="9">
        <v>3843245</v>
      </c>
      <c r="N66" s="9">
        <f t="shared" si="6"/>
        <v>49618779</v>
      </c>
      <c r="O66" s="9">
        <f t="shared" si="7"/>
        <v>1578.6071201323491</v>
      </c>
      <c r="P66" s="8">
        <f t="shared" si="8"/>
        <v>-0.86211081801427525</v>
      </c>
      <c r="Q66" s="8">
        <f t="shared" si="9"/>
        <v>1577.7450093143348</v>
      </c>
      <c r="R66" s="9">
        <f t="shared" si="2"/>
        <v>49591681.132768169</v>
      </c>
      <c r="S66" s="21"/>
      <c r="U66" s="2">
        <v>43009</v>
      </c>
      <c r="V66" s="8">
        <f t="shared" si="10"/>
        <v>570.5</v>
      </c>
      <c r="W66" s="8">
        <f t="shared" si="11"/>
        <v>325470.25</v>
      </c>
      <c r="X66" s="8">
        <f t="shared" si="12"/>
        <v>0</v>
      </c>
      <c r="Y66" s="7">
        <v>58</v>
      </c>
      <c r="Z66" s="7">
        <f t="shared" si="13"/>
        <v>3364</v>
      </c>
      <c r="AA66" s="7">
        <f t="shared" si="14"/>
        <v>195112</v>
      </c>
      <c r="AB66" s="7">
        <v>0</v>
      </c>
      <c r="AC66" s="7">
        <v>0</v>
      </c>
      <c r="AD66" s="7">
        <v>0</v>
      </c>
      <c r="AE66" s="7">
        <v>0</v>
      </c>
      <c r="AF66" s="7">
        <v>0</v>
      </c>
      <c r="AG66" s="7">
        <v>0</v>
      </c>
      <c r="AH66" s="7">
        <v>0</v>
      </c>
      <c r="AI66" s="7">
        <v>0</v>
      </c>
      <c r="AJ66" s="7">
        <v>0</v>
      </c>
      <c r="AK66" s="7">
        <v>0</v>
      </c>
      <c r="AL66" s="8">
        <f t="shared" si="15"/>
        <v>1530.019606690749</v>
      </c>
      <c r="AN66" s="17">
        <v>21</v>
      </c>
      <c r="AO66" s="17">
        <v>1456.7190925380289</v>
      </c>
      <c r="AP66" s="17">
        <v>18.705001647145309</v>
      </c>
      <c r="AQ66" s="17">
        <v>0.42272129227417216</v>
      </c>
      <c r="AY66" s="1">
        <v>21</v>
      </c>
      <c r="AZ66" s="50">
        <f t="shared" si="17"/>
        <v>82</v>
      </c>
      <c r="BA66" s="51">
        <f t="shared" si="18"/>
        <v>0.6787941787941788</v>
      </c>
      <c r="BB66" s="52">
        <f t="shared" si="19"/>
        <v>0.46432956872668901</v>
      </c>
      <c r="BC66" s="43"/>
      <c r="BD66" s="1">
        <v>21</v>
      </c>
      <c r="BE66" s="48">
        <f t="shared" si="20"/>
        <v>18.705001647145309</v>
      </c>
      <c r="BF66" s="48">
        <f t="shared" si="23"/>
        <v>-67.699497061103557</v>
      </c>
      <c r="BG66" s="48">
        <f t="shared" si="23"/>
        <v>-80.333452310607072</v>
      </c>
      <c r="BH66" s="48">
        <f t="shared" si="23"/>
        <v>-115.25768757981314</v>
      </c>
      <c r="BI66" s="48">
        <f t="shared" si="23"/>
        <v>5.2227584526904138</v>
      </c>
      <c r="BJ66" s="48">
        <f t="shared" si="23"/>
        <v>-21.741242425281143</v>
      </c>
      <c r="BK66" s="48">
        <f t="shared" si="23"/>
        <v>-17.019801559906227</v>
      </c>
      <c r="BL66" s="48">
        <f t="shared" si="23"/>
        <v>-3.4638832061336871</v>
      </c>
      <c r="BM66" s="48">
        <f t="shared" si="23"/>
        <v>64.070396003420001</v>
      </c>
      <c r="BN66" s="48">
        <f t="shared" si="23"/>
        <v>-39.209123952263099</v>
      </c>
      <c r="BO66" s="48">
        <f t="shared" si="23"/>
        <v>-64.385378757480794</v>
      </c>
      <c r="BP66" s="48">
        <f t="shared" si="23"/>
        <v>91.377684066116672</v>
      </c>
      <c r="BQ66" s="48">
        <f t="shared" si="23"/>
        <v>-39.861526343354399</v>
      </c>
      <c r="BR66" s="1">
        <v>21</v>
      </c>
      <c r="BS66" s="9">
        <f t="shared" si="21"/>
        <v>349.87708661973556</v>
      </c>
      <c r="BT66" s="9">
        <f t="shared" si="24"/>
        <v>-1266.3192040388863</v>
      </c>
      <c r="BU66" s="9">
        <f t="shared" si="25"/>
        <v>-1502.6373577908187</v>
      </c>
      <c r="BV66" s="9">
        <f t="shared" si="26"/>
        <v>-2155.8952360266335</v>
      </c>
      <c r="BW66" s="9">
        <f t="shared" si="27"/>
        <v>97.691705460233422</v>
      </c>
      <c r="BX66" s="9">
        <f t="shared" si="28"/>
        <v>-406.66997537587145</v>
      </c>
      <c r="BY66" s="9">
        <f t="shared" si="29"/>
        <v>-318.35541621213105</v>
      </c>
      <c r="BZ66" s="9">
        <f t="shared" si="30"/>
        <v>-64.791941076238672</v>
      </c>
      <c r="CA66" s="9">
        <f t="shared" si="31"/>
        <v>1198.4368627772826</v>
      </c>
      <c r="CB66" s="9">
        <f t="shared" si="32"/>
        <v>-733.40672811022057</v>
      </c>
      <c r="CC66" s="9">
        <f t="shared" si="33"/>
        <v>-1204.3286157107857</v>
      </c>
      <c r="CD66" s="9">
        <f t="shared" si="34"/>
        <v>1709.2197309691148</v>
      </c>
      <c r="CE66" s="9">
        <f t="shared" si="35"/>
        <v>-745.60991591018535</v>
      </c>
    </row>
    <row r="67" spans="1:83">
      <c r="A67" s="2">
        <v>42675</v>
      </c>
      <c r="B67" s="8">
        <f>'WA Sch. 1-2'!B67</f>
        <v>874.97500000000002</v>
      </c>
      <c r="C67" s="8">
        <f>'WA Sch. 1-2'!C67</f>
        <v>765581.25062499999</v>
      </c>
      <c r="D67" s="8">
        <f>'WA Sch. 1-2'!D67</f>
        <v>0</v>
      </c>
      <c r="E67" s="8">
        <f>'WA Sch. 1-2'!E67</f>
        <v>646.5</v>
      </c>
      <c r="F67" s="8">
        <f>'WA Sch. 1-2'!F67</f>
        <v>417962.25</v>
      </c>
      <c r="G67" s="8">
        <f>'WA Sch. 1-2'!G67</f>
        <v>0</v>
      </c>
      <c r="H67" s="8">
        <f t="shared" si="16"/>
        <v>228.47500000000002</v>
      </c>
      <c r="I67" s="8">
        <f t="shared" si="16"/>
        <v>347619.00062499999</v>
      </c>
      <c r="J67" s="8">
        <f t="shared" si="16"/>
        <v>0</v>
      </c>
      <c r="K67" s="9">
        <v>31407</v>
      </c>
      <c r="L67" s="9">
        <v>46858753</v>
      </c>
      <c r="M67" s="9">
        <v>2414933</v>
      </c>
      <c r="N67" s="9">
        <f t="shared" si="6"/>
        <v>49273686</v>
      </c>
      <c r="O67" s="9">
        <f t="shared" si="7"/>
        <v>1568.8759193810297</v>
      </c>
      <c r="P67" s="8">
        <f t="shared" si="8"/>
        <v>107.9738936360397</v>
      </c>
      <c r="Q67" s="8">
        <f t="shared" si="9"/>
        <v>1676.8498130170694</v>
      </c>
      <c r="R67" s="9">
        <f t="shared" si="2"/>
        <v>52664822.077427097</v>
      </c>
      <c r="S67" s="21"/>
      <c r="U67" s="2">
        <v>43040</v>
      </c>
      <c r="V67" s="8">
        <f t="shared" si="10"/>
        <v>818.5</v>
      </c>
      <c r="W67" s="8">
        <f t="shared" si="11"/>
        <v>669942.25</v>
      </c>
      <c r="X67" s="8">
        <f t="shared" si="12"/>
        <v>0</v>
      </c>
      <c r="Y67" s="7">
        <v>59</v>
      </c>
      <c r="Z67" s="7">
        <f t="shared" si="13"/>
        <v>3481</v>
      </c>
      <c r="AA67" s="7">
        <f t="shared" si="14"/>
        <v>205379</v>
      </c>
      <c r="AB67" s="7">
        <v>0</v>
      </c>
      <c r="AC67" s="7">
        <v>0</v>
      </c>
      <c r="AD67" s="7">
        <v>0</v>
      </c>
      <c r="AE67" s="7">
        <v>0</v>
      </c>
      <c r="AF67" s="7">
        <v>1</v>
      </c>
      <c r="AG67" s="7">
        <v>0</v>
      </c>
      <c r="AH67" s="7">
        <v>0</v>
      </c>
      <c r="AI67" s="7">
        <v>0</v>
      </c>
      <c r="AJ67" s="7">
        <v>0</v>
      </c>
      <c r="AK67" s="7">
        <v>0</v>
      </c>
      <c r="AL67" s="8">
        <f t="shared" si="15"/>
        <v>1639.5871896447923</v>
      </c>
      <c r="AN67" s="17">
        <v>22</v>
      </c>
      <c r="AO67" s="17">
        <v>1530.2541201335371</v>
      </c>
      <c r="AP67" s="17">
        <v>-16.763276925232276</v>
      </c>
      <c r="AQ67" s="17">
        <v>-0.37883953277627586</v>
      </c>
      <c r="AY67" s="1">
        <v>22</v>
      </c>
      <c r="AZ67" s="50">
        <f t="shared" si="17"/>
        <v>41</v>
      </c>
      <c r="BA67" s="51">
        <f t="shared" si="18"/>
        <v>0.33783783783783783</v>
      </c>
      <c r="BB67" s="52">
        <f t="shared" si="19"/>
        <v>-0.41837128791165434</v>
      </c>
      <c r="BC67" s="43"/>
      <c r="BD67" s="1">
        <v>22</v>
      </c>
      <c r="BE67" s="48">
        <f t="shared" si="20"/>
        <v>-16.763276925232276</v>
      </c>
      <c r="BF67" s="48">
        <f t="shared" si="23"/>
        <v>18.705001647145309</v>
      </c>
      <c r="BG67" s="48">
        <f t="shared" si="23"/>
        <v>-67.699497061103557</v>
      </c>
      <c r="BH67" s="48">
        <f t="shared" si="23"/>
        <v>-80.333452310607072</v>
      </c>
      <c r="BI67" s="48">
        <f t="shared" si="23"/>
        <v>-115.25768757981314</v>
      </c>
      <c r="BJ67" s="48">
        <f t="shared" si="23"/>
        <v>5.2227584526904138</v>
      </c>
      <c r="BK67" s="48">
        <f t="shared" si="23"/>
        <v>-21.741242425281143</v>
      </c>
      <c r="BL67" s="48">
        <f t="shared" si="23"/>
        <v>-17.019801559906227</v>
      </c>
      <c r="BM67" s="48">
        <f t="shared" si="23"/>
        <v>-3.4638832061336871</v>
      </c>
      <c r="BN67" s="48">
        <f t="shared" si="23"/>
        <v>64.070396003420001</v>
      </c>
      <c r="BO67" s="48">
        <f t="shared" si="23"/>
        <v>-39.209123952263099</v>
      </c>
      <c r="BP67" s="48">
        <f t="shared" si="23"/>
        <v>-64.385378757480794</v>
      </c>
      <c r="BQ67" s="48">
        <f t="shared" si="23"/>
        <v>91.377684066116672</v>
      </c>
      <c r="BR67" s="1">
        <v>22</v>
      </c>
      <c r="BS67" s="9">
        <f t="shared" si="21"/>
        <v>281.00745327200082</v>
      </c>
      <c r="BT67" s="9">
        <f t="shared" si="24"/>
        <v>-313.55712249802127</v>
      </c>
      <c r="BU67" s="9">
        <f t="shared" si="25"/>
        <v>1134.8654169341671</v>
      </c>
      <c r="BV67" s="9">
        <f t="shared" si="26"/>
        <v>1346.6519074425773</v>
      </c>
      <c r="BW67" s="9">
        <f t="shared" si="27"/>
        <v>1932.0965346622177</v>
      </c>
      <c r="BX67" s="9">
        <f t="shared" si="28"/>
        <v>-87.550546256055298</v>
      </c>
      <c r="BY67" s="9">
        <f t="shared" si="29"/>
        <v>364.45446747356874</v>
      </c>
      <c r="BZ67" s="9">
        <f t="shared" si="30"/>
        <v>285.30764676118412</v>
      </c>
      <c r="CA67" s="9">
        <f t="shared" si="31"/>
        <v>58.066033421065939</v>
      </c>
      <c r="CB67" s="9">
        <f t="shared" si="32"/>
        <v>-1074.0297909145906</v>
      </c>
      <c r="CC67" s="9">
        <f t="shared" si="33"/>
        <v>657.273402807504</v>
      </c>
      <c r="CD67" s="9">
        <f t="shared" si="34"/>
        <v>1079.3099340475601</v>
      </c>
      <c r="CE67" s="9">
        <f t="shared" si="35"/>
        <v>-1531.789422786645</v>
      </c>
    </row>
    <row r="68" spans="1:83">
      <c r="A68" s="2">
        <v>42705</v>
      </c>
      <c r="B68" s="8">
        <f>'WA Sch. 1-2'!B68</f>
        <v>1138.7249999999999</v>
      </c>
      <c r="C68" s="8">
        <f>'WA Sch. 1-2'!C68</f>
        <v>1296694.6256249999</v>
      </c>
      <c r="D68" s="8">
        <f>'WA Sch. 1-2'!D68</f>
        <v>0</v>
      </c>
      <c r="E68" s="8">
        <f>'WA Sch. 1-2'!E68</f>
        <v>1299.5</v>
      </c>
      <c r="F68" s="8">
        <f>'WA Sch. 1-2'!F68</f>
        <v>1688700.25</v>
      </c>
      <c r="G68" s="8">
        <f>'WA Sch. 1-2'!G68</f>
        <v>0</v>
      </c>
      <c r="H68" s="8">
        <f t="shared" si="16"/>
        <v>-160.77500000000009</v>
      </c>
      <c r="I68" s="8">
        <f t="shared" si="16"/>
        <v>-392005.62437500013</v>
      </c>
      <c r="J68" s="8">
        <f t="shared" si="16"/>
        <v>0</v>
      </c>
      <c r="K68" s="9">
        <v>31400</v>
      </c>
      <c r="L68" s="9">
        <v>57119176</v>
      </c>
      <c r="M68" s="9">
        <v>4423953</v>
      </c>
      <c r="N68" s="9">
        <f t="shared" si="6"/>
        <v>61543129</v>
      </c>
      <c r="O68" s="9">
        <f t="shared" si="7"/>
        <v>1959.9722611464967</v>
      </c>
      <c r="P68" s="8">
        <f t="shared" si="8"/>
        <v>-121.7837148887665</v>
      </c>
      <c r="Q68" s="8">
        <f t="shared" si="9"/>
        <v>1838.1885462577302</v>
      </c>
      <c r="R68" s="9">
        <f t="shared" si="2"/>
        <v>57719120.352492727</v>
      </c>
      <c r="S68" s="21"/>
      <c r="U68" s="2">
        <v>43070</v>
      </c>
      <c r="V68" s="8">
        <f t="shared" si="10"/>
        <v>1186.5</v>
      </c>
      <c r="W68" s="8">
        <f t="shared" si="11"/>
        <v>1407782.25</v>
      </c>
      <c r="X68" s="8">
        <f t="shared" si="12"/>
        <v>0</v>
      </c>
      <c r="Y68" s="7">
        <v>60</v>
      </c>
      <c r="Z68" s="7">
        <f t="shared" si="13"/>
        <v>3600</v>
      </c>
      <c r="AA68" s="7">
        <f t="shared" si="14"/>
        <v>216000</v>
      </c>
      <c r="AB68" s="7">
        <v>0</v>
      </c>
      <c r="AC68" s="7">
        <v>0</v>
      </c>
      <c r="AD68" s="7">
        <v>0</v>
      </c>
      <c r="AE68" s="7">
        <v>0</v>
      </c>
      <c r="AF68" s="7">
        <v>0</v>
      </c>
      <c r="AG68" s="7">
        <v>0</v>
      </c>
      <c r="AH68" s="7">
        <v>0</v>
      </c>
      <c r="AI68" s="7">
        <v>0</v>
      </c>
      <c r="AJ68" s="7">
        <v>0</v>
      </c>
      <c r="AK68" s="7">
        <v>0</v>
      </c>
      <c r="AL68" s="8">
        <f t="shared" si="15"/>
        <v>1902.4429949827531</v>
      </c>
      <c r="AN68" s="17">
        <v>23</v>
      </c>
      <c r="AO68" s="17">
        <v>1694.8587148473048</v>
      </c>
      <c r="AP68" s="17">
        <v>9.3926949118138054</v>
      </c>
      <c r="AQ68" s="17">
        <v>0.21226900729329451</v>
      </c>
      <c r="AY68" s="1">
        <v>23</v>
      </c>
      <c r="AZ68" s="50">
        <f t="shared" si="17"/>
        <v>71</v>
      </c>
      <c r="BA68" s="51">
        <f t="shared" si="18"/>
        <v>0.58731808731808732</v>
      </c>
      <c r="BB68" s="52">
        <f t="shared" si="19"/>
        <v>0.22065146486235332</v>
      </c>
      <c r="BC68" s="43"/>
      <c r="BD68" s="1">
        <v>23</v>
      </c>
      <c r="BE68" s="48">
        <f t="shared" si="20"/>
        <v>9.3926949118138054</v>
      </c>
      <c r="BF68" s="48">
        <f t="shared" si="23"/>
        <v>-16.763276925232276</v>
      </c>
      <c r="BG68" s="48">
        <f t="shared" si="23"/>
        <v>18.705001647145309</v>
      </c>
      <c r="BH68" s="48">
        <f t="shared" si="23"/>
        <v>-67.699497061103557</v>
      </c>
      <c r="BI68" s="48">
        <f t="shared" si="23"/>
        <v>-80.333452310607072</v>
      </c>
      <c r="BJ68" s="48">
        <f t="shared" si="23"/>
        <v>-115.25768757981314</v>
      </c>
      <c r="BK68" s="48">
        <f t="shared" si="23"/>
        <v>5.2227584526904138</v>
      </c>
      <c r="BL68" s="48">
        <f t="shared" si="23"/>
        <v>-21.741242425281143</v>
      </c>
      <c r="BM68" s="48">
        <f t="shared" si="23"/>
        <v>-17.019801559906227</v>
      </c>
      <c r="BN68" s="48">
        <f t="shared" si="23"/>
        <v>-3.4638832061336871</v>
      </c>
      <c r="BO68" s="48">
        <f t="shared" si="23"/>
        <v>64.070396003420001</v>
      </c>
      <c r="BP68" s="48">
        <f t="shared" si="23"/>
        <v>-39.209123952263099</v>
      </c>
      <c r="BQ68" s="48">
        <f t="shared" si="23"/>
        <v>-64.385378757480794</v>
      </c>
      <c r="BR68" s="1">
        <v>23</v>
      </c>
      <c r="BS68" s="9">
        <f t="shared" si="21"/>
        <v>88.222717706426394</v>
      </c>
      <c r="BT68" s="9">
        <f t="shared" si="24"/>
        <v>-157.45234588096022</v>
      </c>
      <c r="BU68" s="9">
        <f t="shared" si="25"/>
        <v>175.69037379663072</v>
      </c>
      <c r="BV68" s="9">
        <f t="shared" si="26"/>
        <v>-635.88072157822285</v>
      </c>
      <c r="BW68" s="9">
        <f t="shared" si="27"/>
        <v>-754.5476087663269</v>
      </c>
      <c r="BX68" s="9">
        <f t="shared" si="28"/>
        <v>-1082.5802956784119</v>
      </c>
      <c r="BY68" s="9">
        <f t="shared" si="29"/>
        <v>49.055776744228254</v>
      </c>
      <c r="BZ68" s="9">
        <f t="shared" si="30"/>
        <v>-204.20885710445745</v>
      </c>
      <c r="CA68" s="9">
        <f t="shared" si="31"/>
        <v>-159.86180351181733</v>
      </c>
      <c r="CB68" s="9">
        <f t="shared" si="32"/>
        <v>-32.535198165364925</v>
      </c>
      <c r="CC68" s="9">
        <f t="shared" si="33"/>
        <v>601.79368253927112</v>
      </c>
      <c r="CD68" s="9">
        <f t="shared" si="34"/>
        <v>-368.27933904311976</v>
      </c>
      <c r="CE68" s="9">
        <f t="shared" si="35"/>
        <v>-604.7522194506339</v>
      </c>
    </row>
    <row r="69" spans="1:83">
      <c r="A69" s="2">
        <v>42736</v>
      </c>
      <c r="B69" s="8">
        <f>'WA Sch. 1-2'!B69</f>
        <v>1095.1500000000001</v>
      </c>
      <c r="C69" s="8">
        <f>'WA Sch. 1-2'!C69</f>
        <v>1199353.5225000002</v>
      </c>
      <c r="D69" s="8">
        <f>'WA Sch. 1-2'!D69</f>
        <v>0</v>
      </c>
      <c r="E69" s="8">
        <f>'WA Sch. 1-2'!E69</f>
        <v>1388.5</v>
      </c>
      <c r="F69" s="8">
        <f>'WA Sch. 1-2'!F69</f>
        <v>1927932.25</v>
      </c>
      <c r="G69" s="8">
        <f>'WA Sch. 1-2'!G69</f>
        <v>0</v>
      </c>
      <c r="H69" s="8">
        <f t="shared" si="16"/>
        <v>-293.34999999999991</v>
      </c>
      <c r="I69" s="8">
        <f t="shared" si="16"/>
        <v>-728578.7274999998</v>
      </c>
      <c r="J69" s="8">
        <f t="shared" si="16"/>
        <v>0</v>
      </c>
      <c r="K69" s="9">
        <v>31525</v>
      </c>
      <c r="L69" s="9">
        <v>69366912</v>
      </c>
      <c r="M69" s="9">
        <v>-2984502</v>
      </c>
      <c r="N69" s="9">
        <f t="shared" si="6"/>
        <v>66382410</v>
      </c>
      <c r="O69" s="9">
        <f t="shared" si="7"/>
        <v>2105.7068992862805</v>
      </c>
      <c r="P69" s="8">
        <f t="shared" si="8"/>
        <v>-226.34759528515949</v>
      </c>
      <c r="Q69" s="8">
        <f t="shared" si="9"/>
        <v>1879.359304001121</v>
      </c>
      <c r="R69" s="9">
        <f t="shared" si="2"/>
        <v>59246802.058635339</v>
      </c>
      <c r="S69" s="21"/>
      <c r="U69" s="2">
        <v>43101</v>
      </c>
      <c r="V69" s="8">
        <f t="shared" si="10"/>
        <v>970.5</v>
      </c>
      <c r="W69" s="8">
        <f t="shared" si="11"/>
        <v>941870.25</v>
      </c>
      <c r="X69" s="8">
        <f t="shared" si="12"/>
        <v>0</v>
      </c>
      <c r="Y69" s="7">
        <v>61</v>
      </c>
      <c r="Z69" s="7">
        <f t="shared" si="13"/>
        <v>3721</v>
      </c>
      <c r="AA69" s="7">
        <f t="shared" si="14"/>
        <v>226981</v>
      </c>
      <c r="AB69" s="7">
        <v>0</v>
      </c>
      <c r="AC69" s="7">
        <v>0</v>
      </c>
      <c r="AD69" s="7">
        <v>0</v>
      </c>
      <c r="AE69" s="7">
        <v>0</v>
      </c>
      <c r="AF69" s="7">
        <v>0</v>
      </c>
      <c r="AG69" s="7">
        <v>0</v>
      </c>
      <c r="AH69" s="7">
        <v>0</v>
      </c>
      <c r="AI69" s="7">
        <v>0</v>
      </c>
      <c r="AJ69" s="7">
        <v>0</v>
      </c>
      <c r="AK69" s="7">
        <v>0</v>
      </c>
      <c r="AL69" s="8">
        <f t="shared" si="15"/>
        <v>1725.7460738397926</v>
      </c>
      <c r="AN69" s="17">
        <v>24</v>
      </c>
      <c r="AO69" s="17">
        <v>1801.5583314574972</v>
      </c>
      <c r="AP69" s="17">
        <v>-54.391572760644522</v>
      </c>
      <c r="AQ69" s="17">
        <v>-1.2292153916871398</v>
      </c>
      <c r="AY69" s="1">
        <v>24</v>
      </c>
      <c r="AZ69" s="50">
        <f t="shared" si="17"/>
        <v>16</v>
      </c>
      <c r="BA69" s="51">
        <f t="shared" si="18"/>
        <v>0.12993762993762994</v>
      </c>
      <c r="BB69" s="52">
        <f t="shared" si="19"/>
        <v>-1.1266860090395716</v>
      </c>
      <c r="BC69" s="43"/>
      <c r="BD69" s="1">
        <v>24</v>
      </c>
      <c r="BE69" s="48">
        <f t="shared" si="20"/>
        <v>-54.391572760644522</v>
      </c>
      <c r="BF69" s="48">
        <f t="shared" si="23"/>
        <v>9.3926949118138054</v>
      </c>
      <c r="BG69" s="48">
        <f t="shared" si="23"/>
        <v>-16.763276925232276</v>
      </c>
      <c r="BH69" s="48">
        <f t="shared" si="23"/>
        <v>18.705001647145309</v>
      </c>
      <c r="BI69" s="48">
        <f t="shared" si="23"/>
        <v>-67.699497061103557</v>
      </c>
      <c r="BJ69" s="48">
        <f t="shared" si="23"/>
        <v>-80.333452310607072</v>
      </c>
      <c r="BK69" s="48">
        <f t="shared" si="23"/>
        <v>-115.25768757981314</v>
      </c>
      <c r="BL69" s="48">
        <f t="shared" si="23"/>
        <v>5.2227584526904138</v>
      </c>
      <c r="BM69" s="48">
        <f t="shared" si="23"/>
        <v>-21.741242425281143</v>
      </c>
      <c r="BN69" s="48">
        <f t="shared" si="23"/>
        <v>-17.019801559906227</v>
      </c>
      <c r="BO69" s="48">
        <f t="shared" si="23"/>
        <v>-3.4638832061336871</v>
      </c>
      <c r="BP69" s="48">
        <f t="shared" si="23"/>
        <v>64.070396003420001</v>
      </c>
      <c r="BQ69" s="48">
        <f t="shared" si="23"/>
        <v>-39.209123952263099</v>
      </c>
      <c r="BR69" s="1">
        <v>24</v>
      </c>
      <c r="BS69" s="9">
        <f t="shared" si="21"/>
        <v>2958.4431873764092</v>
      </c>
      <c r="BT69" s="9">
        <f t="shared" si="24"/>
        <v>-510.8834487144884</v>
      </c>
      <c r="BU69" s="9">
        <f t="shared" si="25"/>
        <v>911.78099658555368</v>
      </c>
      <c r="BV69" s="9">
        <f t="shared" si="26"/>
        <v>-1017.3944580787053</v>
      </c>
      <c r="BW69" s="9">
        <f t="shared" si="27"/>
        <v>3682.2821202579667</v>
      </c>
      <c r="BX69" s="9">
        <f t="shared" si="28"/>
        <v>4369.4628164660553</v>
      </c>
      <c r="BY69" s="9">
        <f t="shared" si="29"/>
        <v>6269.0469002209193</v>
      </c>
      <c r="BZ69" s="9">
        <f t="shared" si="30"/>
        <v>-284.07404639081705</v>
      </c>
      <c r="CA69" s="9">
        <f t="shared" si="31"/>
        <v>1182.5403692814361</v>
      </c>
      <c r="CB69" s="9">
        <f t="shared" si="32"/>
        <v>925.73377491731947</v>
      </c>
      <c r="CC69" s="9">
        <f t="shared" si="33"/>
        <v>188.40605544075362</v>
      </c>
      <c r="CD69" s="9">
        <f t="shared" si="34"/>
        <v>-3484.8896060233196</v>
      </c>
      <c r="CE69" s="9">
        <f t="shared" si="35"/>
        <v>2132.645918330581</v>
      </c>
    </row>
    <row r="70" spans="1:83">
      <c r="A70" s="2">
        <v>42767</v>
      </c>
      <c r="B70" s="8">
        <f>'WA Sch. 1-2'!B70</f>
        <v>932.76424999999995</v>
      </c>
      <c r="C70" s="8">
        <f>'WA Sch. 1-2'!C70</f>
        <v>870049.14607806236</v>
      </c>
      <c r="D70" s="8">
        <f>'WA Sch. 1-2'!D70</f>
        <v>0</v>
      </c>
      <c r="E70" s="8">
        <f>'WA Sch. 1-2'!E70</f>
        <v>1000.5</v>
      </c>
      <c r="F70" s="8">
        <f>'WA Sch. 1-2'!F70</f>
        <v>1001000.25</v>
      </c>
      <c r="G70" s="8">
        <f>'WA Sch. 1-2'!G70</f>
        <v>0</v>
      </c>
      <c r="H70" s="8">
        <f t="shared" si="16"/>
        <v>-67.735750000000053</v>
      </c>
      <c r="I70" s="8">
        <f t="shared" si="16"/>
        <v>-130951.10392193764</v>
      </c>
      <c r="J70" s="8">
        <f t="shared" si="16"/>
        <v>0</v>
      </c>
      <c r="K70" s="9">
        <v>31434</v>
      </c>
      <c r="L70" s="9">
        <v>62502367.999999993</v>
      </c>
      <c r="M70" s="9">
        <v>-4794848</v>
      </c>
      <c r="N70" s="9">
        <f t="shared" si="6"/>
        <v>57707519.999999993</v>
      </c>
      <c r="O70" s="9">
        <f t="shared" si="7"/>
        <v>1835.8312655086847</v>
      </c>
      <c r="P70" s="8">
        <f t="shared" si="8"/>
        <v>-40.67903902198011</v>
      </c>
      <c r="Q70" s="8">
        <f t="shared" si="9"/>
        <v>1795.1522264867046</v>
      </c>
      <c r="R70" s="9">
        <f t="shared" si="2"/>
        <v>56428815.087383077</v>
      </c>
      <c r="S70" s="21"/>
      <c r="U70" s="2">
        <v>43132</v>
      </c>
      <c r="V70" s="8">
        <f t="shared" si="10"/>
        <v>974</v>
      </c>
      <c r="W70" s="8">
        <f t="shared" si="11"/>
        <v>948676</v>
      </c>
      <c r="X70" s="8">
        <f t="shared" si="12"/>
        <v>0</v>
      </c>
      <c r="Y70" s="7">
        <v>62</v>
      </c>
      <c r="Z70" s="7">
        <f t="shared" si="13"/>
        <v>3844</v>
      </c>
      <c r="AA70" s="7">
        <f t="shared" si="14"/>
        <v>238328</v>
      </c>
      <c r="AB70" s="7">
        <v>0</v>
      </c>
      <c r="AC70" s="7">
        <v>0</v>
      </c>
      <c r="AD70" s="7">
        <v>0</v>
      </c>
      <c r="AE70" s="7">
        <v>0</v>
      </c>
      <c r="AF70" s="7">
        <v>0</v>
      </c>
      <c r="AG70" s="7">
        <v>0</v>
      </c>
      <c r="AH70" s="7">
        <v>0</v>
      </c>
      <c r="AI70" s="7">
        <v>0</v>
      </c>
      <c r="AJ70" s="7">
        <v>0</v>
      </c>
      <c r="AK70" s="7">
        <v>0</v>
      </c>
      <c r="AL70" s="8">
        <f t="shared" si="15"/>
        <v>1747.8621716525106</v>
      </c>
      <c r="AN70" s="17">
        <v>25</v>
      </c>
      <c r="AO70" s="17">
        <v>1685.3282930326536</v>
      </c>
      <c r="AP70" s="17">
        <v>-2.2737367544323206E-13</v>
      </c>
      <c r="AQ70" s="17">
        <v>-5.1385022961043198E-15</v>
      </c>
      <c r="AY70" s="1">
        <v>25</v>
      </c>
      <c r="AZ70" s="50">
        <f t="shared" si="17"/>
        <v>59</v>
      </c>
      <c r="BA70" s="51">
        <f t="shared" si="18"/>
        <v>0.48752598752598753</v>
      </c>
      <c r="BB70" s="52">
        <f t="shared" si="19"/>
        <v>-3.127280902613698E-2</v>
      </c>
      <c r="BC70" s="43"/>
      <c r="BD70" s="1">
        <v>25</v>
      </c>
      <c r="BE70" s="48">
        <f t="shared" si="20"/>
        <v>-2.2737367544323206E-13</v>
      </c>
      <c r="BF70" s="48">
        <f t="shared" si="23"/>
        <v>-54.391572760644522</v>
      </c>
      <c r="BG70" s="48">
        <f t="shared" si="23"/>
        <v>9.3926949118138054</v>
      </c>
      <c r="BH70" s="48">
        <f t="shared" si="23"/>
        <v>-16.763276925232276</v>
      </c>
      <c r="BI70" s="48">
        <f t="shared" si="23"/>
        <v>18.705001647145309</v>
      </c>
      <c r="BJ70" s="48">
        <f t="shared" si="23"/>
        <v>-67.699497061103557</v>
      </c>
      <c r="BK70" s="48">
        <f t="shared" si="23"/>
        <v>-80.333452310607072</v>
      </c>
      <c r="BL70" s="48">
        <f t="shared" si="23"/>
        <v>-115.25768757981314</v>
      </c>
      <c r="BM70" s="48">
        <f t="shared" si="23"/>
        <v>5.2227584526904138</v>
      </c>
      <c r="BN70" s="48">
        <f t="shared" si="23"/>
        <v>-21.741242425281143</v>
      </c>
      <c r="BO70" s="48">
        <f t="shared" si="23"/>
        <v>-17.019801559906227</v>
      </c>
      <c r="BP70" s="48">
        <f t="shared" si="23"/>
        <v>-3.4638832061336871</v>
      </c>
      <c r="BQ70" s="48">
        <f t="shared" si="23"/>
        <v>64.070396003420001</v>
      </c>
      <c r="BR70" s="1">
        <v>25</v>
      </c>
      <c r="BS70" s="9">
        <f t="shared" si="21"/>
        <v>2.3897764884539813E-25</v>
      </c>
      <c r="BT70" s="9">
        <f t="shared" si="24"/>
        <v>-2.6589505395209966E-11</v>
      </c>
      <c r="BU70" s="9">
        <f t="shared" si="25"/>
        <v>4.5916508634948558E-12</v>
      </c>
      <c r="BV70" s="9">
        <f t="shared" si="26"/>
        <v>-8.1947849569696356E-12</v>
      </c>
      <c r="BW70" s="9">
        <f t="shared" si="27"/>
        <v>9.1440036934190992E-12</v>
      </c>
      <c r="BX70" s="9">
        <f t="shared" si="28"/>
        <v>-3.3095129465748664E-11</v>
      </c>
      <c r="BY70" s="9">
        <f t="shared" si="29"/>
        <v>-3.9271281472748267E-11</v>
      </c>
      <c r="BZ70" s="9">
        <f t="shared" si="30"/>
        <v>-5.6344112703435871E-11</v>
      </c>
      <c r="CA70" s="9">
        <f t="shared" si="31"/>
        <v>2.5531632384822679E-12</v>
      </c>
      <c r="CB70" s="9">
        <f t="shared" si="32"/>
        <v>-1.0628280327717429E-11</v>
      </c>
      <c r="CC70" s="9">
        <f t="shared" si="33"/>
        <v>-8.3201878973788653E-12</v>
      </c>
      <c r="CD70" s="9">
        <f t="shared" si="34"/>
        <v>-1.6933310901517613E-12</v>
      </c>
      <c r="CE70" s="9">
        <f t="shared" si="35"/>
        <v>3.1321031066762434E-11</v>
      </c>
    </row>
    <row r="71" spans="1:83">
      <c r="A71" s="2">
        <v>42795</v>
      </c>
      <c r="B71" s="8">
        <f>'WA Sch. 1-2'!B71</f>
        <v>767.35</v>
      </c>
      <c r="C71" s="8">
        <f>'WA Sch. 1-2'!C71</f>
        <v>588826.02250000008</v>
      </c>
      <c r="D71" s="8">
        <f>'WA Sch. 1-2'!D71</f>
        <v>0</v>
      </c>
      <c r="E71" s="8">
        <f>'WA Sch. 1-2'!E71</f>
        <v>750</v>
      </c>
      <c r="F71" s="8">
        <f>'WA Sch. 1-2'!F71</f>
        <v>562500</v>
      </c>
      <c r="G71" s="8">
        <f>'WA Sch. 1-2'!G71</f>
        <v>0</v>
      </c>
      <c r="H71" s="8">
        <f t="shared" si="16"/>
        <v>17.350000000000023</v>
      </c>
      <c r="I71" s="8">
        <f t="shared" si="16"/>
        <v>26326.022500000079</v>
      </c>
      <c r="J71" s="8">
        <f t="shared" si="16"/>
        <v>0</v>
      </c>
      <c r="K71" s="9">
        <v>31602</v>
      </c>
      <c r="L71" s="9">
        <v>55219808.999999993</v>
      </c>
      <c r="M71" s="9">
        <v>-752268</v>
      </c>
      <c r="N71" s="9">
        <f t="shared" si="6"/>
        <v>54467540.999999993</v>
      </c>
      <c r="O71" s="9">
        <f t="shared" si="7"/>
        <v>1723.5472754888929</v>
      </c>
      <c r="P71" s="8">
        <f t="shared" si="8"/>
        <v>8.1771113867991065</v>
      </c>
      <c r="Q71" s="8">
        <f t="shared" si="9"/>
        <v>1731.7243868756921</v>
      </c>
      <c r="R71" s="9">
        <f t="shared" si="2"/>
        <v>54725954.074045621</v>
      </c>
      <c r="S71" s="21"/>
      <c r="U71" s="2">
        <v>43160</v>
      </c>
      <c r="V71" s="8">
        <f t="shared" si="10"/>
        <v>767</v>
      </c>
      <c r="W71" s="8">
        <f t="shared" si="11"/>
        <v>588289</v>
      </c>
      <c r="X71" s="8">
        <f t="shared" si="12"/>
        <v>0</v>
      </c>
      <c r="Y71" s="7">
        <v>63</v>
      </c>
      <c r="Z71" s="7">
        <f t="shared" si="13"/>
        <v>3969</v>
      </c>
      <c r="AA71" s="7">
        <f t="shared" si="14"/>
        <v>250047</v>
      </c>
      <c r="AB71" s="7">
        <v>0</v>
      </c>
      <c r="AC71" s="7">
        <v>0</v>
      </c>
      <c r="AD71" s="7">
        <v>0</v>
      </c>
      <c r="AE71" s="7">
        <v>0</v>
      </c>
      <c r="AF71" s="7">
        <v>0</v>
      </c>
      <c r="AG71" s="7">
        <v>0</v>
      </c>
      <c r="AH71" s="7">
        <v>0</v>
      </c>
      <c r="AI71" s="7">
        <v>0</v>
      </c>
      <c r="AJ71" s="7">
        <v>0</v>
      </c>
      <c r="AK71" s="7">
        <v>0</v>
      </c>
      <c r="AL71" s="8">
        <f t="shared" si="15"/>
        <v>1681.1873854701653</v>
      </c>
      <c r="AN71" s="17">
        <v>26</v>
      </c>
      <c r="AO71" s="17">
        <v>1654.11843120972</v>
      </c>
      <c r="AP71" s="17">
        <v>-5.289850924537177</v>
      </c>
      <c r="AQ71" s="17">
        <v>-0.11954730937430046</v>
      </c>
      <c r="AY71" s="1">
        <v>26</v>
      </c>
      <c r="AZ71" s="50">
        <f t="shared" si="17"/>
        <v>51</v>
      </c>
      <c r="BA71" s="51">
        <f t="shared" si="18"/>
        <v>0.42099792099792099</v>
      </c>
      <c r="BB71" s="52">
        <f t="shared" si="19"/>
        <v>-0.19934121391943735</v>
      </c>
      <c r="BC71" s="43"/>
      <c r="BD71" s="1">
        <v>26</v>
      </c>
      <c r="BE71" s="48">
        <f t="shared" si="20"/>
        <v>-5.289850924537177</v>
      </c>
      <c r="BF71" s="48">
        <f t="shared" si="23"/>
        <v>-2.2737367544323206E-13</v>
      </c>
      <c r="BG71" s="48">
        <f t="shared" si="23"/>
        <v>-54.391572760644522</v>
      </c>
      <c r="BH71" s="48">
        <f t="shared" si="23"/>
        <v>9.3926949118138054</v>
      </c>
      <c r="BI71" s="48">
        <f t="shared" si="23"/>
        <v>-16.763276925232276</v>
      </c>
      <c r="BJ71" s="48">
        <f t="shared" si="23"/>
        <v>18.705001647145309</v>
      </c>
      <c r="BK71" s="48">
        <f t="shared" si="23"/>
        <v>-67.699497061103557</v>
      </c>
      <c r="BL71" s="48">
        <f t="shared" si="23"/>
        <v>-80.333452310607072</v>
      </c>
      <c r="BM71" s="48">
        <f t="shared" si="23"/>
        <v>-115.25768757981314</v>
      </c>
      <c r="BN71" s="48">
        <f t="shared" si="23"/>
        <v>5.2227584526904138</v>
      </c>
      <c r="BO71" s="48">
        <f t="shared" si="23"/>
        <v>-21.741242425281143</v>
      </c>
      <c r="BP71" s="48">
        <f t="shared" si="23"/>
        <v>-17.019801559906227</v>
      </c>
      <c r="BQ71" s="48">
        <f t="shared" si="23"/>
        <v>-3.4638832061336871</v>
      </c>
      <c r="BR71" s="1">
        <v>26</v>
      </c>
      <c r="BS71" s="9">
        <f t="shared" si="21"/>
        <v>27.982522803819251</v>
      </c>
      <c r="BT71" s="9">
        <f t="shared" si="24"/>
        <v>-2.5859616216060636E-12</v>
      </c>
      <c r="BU71" s="9">
        <f t="shared" si="25"/>
        <v>287.7233114548838</v>
      </c>
      <c r="BV71" s="9">
        <f t="shared" si="26"/>
        <v>-49.685955863150959</v>
      </c>
      <c r="BW71" s="9">
        <f t="shared" si="27"/>
        <v>88.675235941196888</v>
      </c>
      <c r="BX71" s="9">
        <f t="shared" si="28"/>
        <v>-98.946670256611441</v>
      </c>
      <c r="BY71" s="9">
        <f t="shared" si="29"/>
        <v>358.12024711932833</v>
      </c>
      <c r="BZ71" s="9">
        <f t="shared" si="30"/>
        <v>424.95198697646674</v>
      </c>
      <c r="CA71" s="9">
        <f t="shared" si="31"/>
        <v>609.69598520400541</v>
      </c>
      <c r="CB71" s="9">
        <f t="shared" si="32"/>
        <v>-27.627613629598791</v>
      </c>
      <c r="CC71" s="9">
        <f t="shared" si="33"/>
        <v>115.007931343941</v>
      </c>
      <c r="CD71" s="9">
        <f t="shared" si="34"/>
        <v>90.03221301709327</v>
      </c>
      <c r="CE71" s="9">
        <f t="shared" si="35"/>
        <v>18.323425780448815</v>
      </c>
    </row>
    <row r="72" spans="1:83">
      <c r="A72" s="2">
        <v>42826</v>
      </c>
      <c r="B72" s="8">
        <f>'WA Sch. 1-2'!B72</f>
        <v>547.15</v>
      </c>
      <c r="C72" s="8">
        <f>'WA Sch. 1-2'!C72</f>
        <v>299373.1225</v>
      </c>
      <c r="D72" s="8">
        <f>'WA Sch. 1-2'!D72</f>
        <v>0.375</v>
      </c>
      <c r="E72" s="8">
        <f>'WA Sch. 1-2'!E72</f>
        <v>561.5</v>
      </c>
      <c r="F72" s="8">
        <f>'WA Sch. 1-2'!F72</f>
        <v>315282.25</v>
      </c>
      <c r="G72" s="8">
        <f>'WA Sch. 1-2'!G72</f>
        <v>0</v>
      </c>
      <c r="H72" s="8">
        <f t="shared" si="16"/>
        <v>-14.350000000000023</v>
      </c>
      <c r="I72" s="8">
        <f t="shared" si="16"/>
        <v>-15909.127500000002</v>
      </c>
      <c r="J72" s="8">
        <f t="shared" si="16"/>
        <v>0.375</v>
      </c>
      <c r="K72" s="9">
        <v>31482</v>
      </c>
      <c r="L72" s="9">
        <v>49765848.329999998</v>
      </c>
      <c r="M72" s="9">
        <v>-2429580</v>
      </c>
      <c r="N72" s="9">
        <f t="shared" si="6"/>
        <v>47336268.329999998</v>
      </c>
      <c r="O72" s="9">
        <f t="shared" si="7"/>
        <v>1503.5978759291022</v>
      </c>
      <c r="P72" s="8">
        <f t="shared" si="8"/>
        <v>-4.5929395884264252</v>
      </c>
      <c r="Q72" s="8">
        <f t="shared" si="9"/>
        <v>1499.0049363406758</v>
      </c>
      <c r="R72" s="9">
        <f t="shared" si="2"/>
        <v>47191673.405877158</v>
      </c>
      <c r="S72" s="21"/>
      <c r="U72" s="2">
        <v>43191</v>
      </c>
      <c r="V72" s="8">
        <f t="shared" si="10"/>
        <v>548.5</v>
      </c>
      <c r="W72" s="8">
        <f t="shared" si="11"/>
        <v>300852.25</v>
      </c>
      <c r="X72" s="8">
        <f t="shared" si="12"/>
        <v>0.5</v>
      </c>
      <c r="Y72" s="7">
        <v>64</v>
      </c>
      <c r="Z72" s="7">
        <f t="shared" si="13"/>
        <v>4096</v>
      </c>
      <c r="AA72" s="7">
        <f t="shared" si="14"/>
        <v>262144</v>
      </c>
      <c r="AB72" s="7">
        <v>1</v>
      </c>
      <c r="AC72" s="7">
        <v>0</v>
      </c>
      <c r="AD72" s="7">
        <v>0</v>
      </c>
      <c r="AE72" s="7">
        <v>0</v>
      </c>
      <c r="AF72" s="7">
        <v>0</v>
      </c>
      <c r="AG72" s="7">
        <v>0</v>
      </c>
      <c r="AH72" s="7">
        <v>0</v>
      </c>
      <c r="AI72" s="7">
        <v>0</v>
      </c>
      <c r="AJ72" s="7">
        <v>0</v>
      </c>
      <c r="AK72" s="7">
        <v>0</v>
      </c>
      <c r="AL72" s="8">
        <f t="shared" si="15"/>
        <v>1484.9546789387857</v>
      </c>
      <c r="AN72" s="17">
        <v>27</v>
      </c>
      <c r="AO72" s="17">
        <v>1605.1270588260315</v>
      </c>
      <c r="AP72" s="17">
        <v>7.1087945456361012</v>
      </c>
      <c r="AQ72" s="17">
        <v>0.16065429308858134</v>
      </c>
      <c r="AY72" s="1">
        <v>27</v>
      </c>
      <c r="AZ72" s="50">
        <f t="shared" si="17"/>
        <v>67</v>
      </c>
      <c r="BA72" s="51">
        <f t="shared" si="18"/>
        <v>0.55405405405405406</v>
      </c>
      <c r="BB72" s="52">
        <f t="shared" si="19"/>
        <v>0.13591068064648049</v>
      </c>
      <c r="BC72" s="43"/>
      <c r="BD72" s="1">
        <v>27</v>
      </c>
      <c r="BE72" s="48">
        <f t="shared" si="20"/>
        <v>7.1087945456361012</v>
      </c>
      <c r="BF72" s="48">
        <f t="shared" si="23"/>
        <v>-5.289850924537177</v>
      </c>
      <c r="BG72" s="48">
        <f t="shared" si="23"/>
        <v>-2.2737367544323206E-13</v>
      </c>
      <c r="BH72" s="48">
        <f t="shared" si="23"/>
        <v>-54.391572760644522</v>
      </c>
      <c r="BI72" s="48">
        <f t="shared" si="23"/>
        <v>9.3926949118138054</v>
      </c>
      <c r="BJ72" s="48">
        <f t="shared" si="23"/>
        <v>-16.763276925232276</v>
      </c>
      <c r="BK72" s="48">
        <f t="shared" si="23"/>
        <v>18.705001647145309</v>
      </c>
      <c r="BL72" s="48">
        <f t="shared" si="23"/>
        <v>-67.699497061103557</v>
      </c>
      <c r="BM72" s="48">
        <f t="shared" si="23"/>
        <v>-80.333452310607072</v>
      </c>
      <c r="BN72" s="48">
        <f t="shared" si="23"/>
        <v>-115.25768757981314</v>
      </c>
      <c r="BO72" s="48">
        <f t="shared" si="23"/>
        <v>5.2227584526904138</v>
      </c>
      <c r="BP72" s="48">
        <f t="shared" si="23"/>
        <v>-21.741242425281143</v>
      </c>
      <c r="BQ72" s="48">
        <f t="shared" si="23"/>
        <v>-17.019801559906227</v>
      </c>
      <c r="BR72" s="1">
        <v>27</v>
      </c>
      <c r="BS72" s="9">
        <f t="shared" si="21"/>
        <v>50.534959892075761</v>
      </c>
      <c r="BT72" s="9">
        <f t="shared" si="24"/>
        <v>-37.604463399576666</v>
      </c>
      <c r="BU72" s="9">
        <f t="shared" si="25"/>
        <v>3.4751583991963244E-12</v>
      </c>
      <c r="BV72" s="9">
        <f t="shared" si="26"/>
        <v>-386.65851576947273</v>
      </c>
      <c r="BW72" s="9">
        <f t="shared" si="27"/>
        <v>66.770738357937759</v>
      </c>
      <c r="BX72" s="9">
        <f t="shared" si="28"/>
        <v>-119.16669157308561</v>
      </c>
      <c r="BY72" s="9">
        <f t="shared" si="29"/>
        <v>132.97001368535936</v>
      </c>
      <c r="BZ72" s="9">
        <f t="shared" si="30"/>
        <v>-481.26181545032364</v>
      </c>
      <c r="CA72" s="9">
        <f t="shared" si="31"/>
        <v>-571.07400761781389</v>
      </c>
      <c r="CB72" s="9">
        <f t="shared" si="32"/>
        <v>-819.34322081008293</v>
      </c>
      <c r="CC72" s="9">
        <f t="shared" si="33"/>
        <v>37.127516801669287</v>
      </c>
      <c r="CD72" s="9">
        <f t="shared" si="34"/>
        <v>-154.55402556820127</v>
      </c>
      <c r="CE72" s="9">
        <f t="shared" si="35"/>
        <v>-120.99027249687728</v>
      </c>
    </row>
    <row r="73" spans="1:83">
      <c r="A73" s="2">
        <v>42856</v>
      </c>
      <c r="B73" s="8">
        <f>'WA Sch. 1-2'!B73</f>
        <v>290.02499999999998</v>
      </c>
      <c r="C73" s="8">
        <f>'WA Sch. 1-2'!C73</f>
        <v>84114.500624999986</v>
      </c>
      <c r="D73" s="8">
        <f>'WA Sch. 1-2'!D73</f>
        <v>14.95</v>
      </c>
      <c r="E73" s="8">
        <f>'WA Sch. 1-2'!E73</f>
        <v>278.5</v>
      </c>
      <c r="F73" s="8">
        <f>'WA Sch. 1-2'!F73</f>
        <v>77562.25</v>
      </c>
      <c r="G73" s="8">
        <f>'WA Sch. 1-2'!G73</f>
        <v>29.5</v>
      </c>
      <c r="H73" s="8">
        <f t="shared" si="16"/>
        <v>11.524999999999977</v>
      </c>
      <c r="I73" s="8">
        <f t="shared" si="16"/>
        <v>6552.250624999986</v>
      </c>
      <c r="J73" s="8">
        <f t="shared" si="16"/>
        <v>-14.55</v>
      </c>
      <c r="K73" s="9">
        <v>31336</v>
      </c>
      <c r="L73" s="9">
        <v>45411877.5</v>
      </c>
      <c r="M73" s="9">
        <v>869382</v>
      </c>
      <c r="N73" s="9">
        <f t="shared" si="6"/>
        <v>46281259.5</v>
      </c>
      <c r="O73" s="9">
        <f t="shared" si="7"/>
        <v>1476.9357767424049</v>
      </c>
      <c r="P73" s="8">
        <f t="shared" si="8"/>
        <v>-11.456192337296393</v>
      </c>
      <c r="Q73" s="8">
        <f t="shared" si="9"/>
        <v>1465.4795844051084</v>
      </c>
      <c r="R73" s="9">
        <f t="shared" ref="R73:R128" si="36">Q73*K73</f>
        <v>45922268.256918475</v>
      </c>
      <c r="S73" s="21"/>
      <c r="U73" s="2">
        <v>43221</v>
      </c>
      <c r="V73" s="8">
        <f t="shared" si="10"/>
        <v>129</v>
      </c>
      <c r="W73" s="8">
        <f t="shared" si="11"/>
        <v>16641</v>
      </c>
      <c r="X73" s="8">
        <f t="shared" si="12"/>
        <v>34.5</v>
      </c>
      <c r="Y73" s="7">
        <v>65</v>
      </c>
      <c r="Z73" s="7">
        <f t="shared" si="13"/>
        <v>4225</v>
      </c>
      <c r="AA73" s="7">
        <f t="shared" si="14"/>
        <v>274625</v>
      </c>
      <c r="AB73" s="7">
        <v>0</v>
      </c>
      <c r="AC73" s="7">
        <v>1</v>
      </c>
      <c r="AD73" s="7">
        <v>0</v>
      </c>
      <c r="AE73" s="7">
        <v>0</v>
      </c>
      <c r="AF73" s="7">
        <v>0</v>
      </c>
      <c r="AG73" s="7">
        <v>0</v>
      </c>
      <c r="AH73" s="7">
        <v>0</v>
      </c>
      <c r="AI73" s="7">
        <v>0</v>
      </c>
      <c r="AJ73" s="7">
        <v>0</v>
      </c>
      <c r="AK73" s="7">
        <v>0</v>
      </c>
      <c r="AL73" s="8">
        <f t="shared" ref="AL73:AL104" si="37">O85</f>
        <v>1453.3414964827502</v>
      </c>
      <c r="AN73" s="17">
        <v>28</v>
      </c>
      <c r="AO73" s="17">
        <v>1503.0245467788145</v>
      </c>
      <c r="AP73" s="17">
        <v>21.769054571002243</v>
      </c>
      <c r="AQ73" s="17">
        <v>0.49196696442127585</v>
      </c>
      <c r="AY73" s="1">
        <v>28</v>
      </c>
      <c r="AZ73" s="50">
        <f t="shared" si="17"/>
        <v>87</v>
      </c>
      <c r="BA73" s="51">
        <f t="shared" si="18"/>
        <v>0.72037422037422039</v>
      </c>
      <c r="BB73" s="52">
        <f t="shared" si="19"/>
        <v>0.58395355652530356</v>
      </c>
      <c r="BC73" s="43"/>
      <c r="BD73" s="1">
        <v>28</v>
      </c>
      <c r="BE73" s="48">
        <f t="shared" si="20"/>
        <v>21.769054571002243</v>
      </c>
      <c r="BF73" s="48">
        <f t="shared" si="23"/>
        <v>7.1087945456361012</v>
      </c>
      <c r="BG73" s="48">
        <f t="shared" si="23"/>
        <v>-5.289850924537177</v>
      </c>
      <c r="BH73" s="48">
        <f t="shared" si="23"/>
        <v>-2.2737367544323206E-13</v>
      </c>
      <c r="BI73" s="48">
        <f t="shared" si="23"/>
        <v>-54.391572760644522</v>
      </c>
      <c r="BJ73" s="48">
        <f t="shared" si="23"/>
        <v>9.3926949118138054</v>
      </c>
      <c r="BK73" s="48">
        <f t="shared" si="23"/>
        <v>-16.763276925232276</v>
      </c>
      <c r="BL73" s="48">
        <f t="shared" si="23"/>
        <v>18.705001647145309</v>
      </c>
      <c r="BM73" s="48">
        <f t="shared" si="23"/>
        <v>-67.699497061103557</v>
      </c>
      <c r="BN73" s="48">
        <f t="shared" si="23"/>
        <v>-80.333452310607072</v>
      </c>
      <c r="BO73" s="48">
        <f t="shared" si="23"/>
        <v>-115.25768757981314</v>
      </c>
      <c r="BP73" s="48">
        <f t="shared" si="23"/>
        <v>5.2227584526904138</v>
      </c>
      <c r="BQ73" s="48">
        <f t="shared" si="23"/>
        <v>-21.741242425281143</v>
      </c>
      <c r="BR73" s="1">
        <v>28</v>
      </c>
      <c r="BS73" s="9">
        <f t="shared" si="21"/>
        <v>473.89173691530493</v>
      </c>
      <c r="BT73" s="9">
        <f t="shared" si="24"/>
        <v>154.75173639801608</v>
      </c>
      <c r="BU73" s="9">
        <f t="shared" si="25"/>
        <v>-115.15505344870469</v>
      </c>
      <c r="BV73" s="9">
        <f t="shared" si="26"/>
        <v>1.0641876389776454E-11</v>
      </c>
      <c r="BW73" s="9">
        <f t="shared" si="27"/>
        <v>-1184.0531156291331</v>
      </c>
      <c r="BX73" s="9">
        <f t="shared" si="28"/>
        <v>204.47008810407215</v>
      </c>
      <c r="BY73" s="9">
        <f t="shared" si="29"/>
        <v>-364.9206901742005</v>
      </c>
      <c r="BZ73" s="9">
        <f t="shared" si="30"/>
        <v>407.19020160742213</v>
      </c>
      <c r="CA73" s="9">
        <f t="shared" si="31"/>
        <v>-1473.7540459526024</v>
      </c>
      <c r="CB73" s="9">
        <f t="shared" si="32"/>
        <v>-1748.7833072266537</v>
      </c>
      <c r="CC73" s="9">
        <f t="shared" si="33"/>
        <v>-2509.050890652547</v>
      </c>
      <c r="CD73" s="9">
        <f t="shared" si="34"/>
        <v>113.69451376780019</v>
      </c>
      <c r="CE73" s="9">
        <f t="shared" si="35"/>
        <v>-473.28629279733434</v>
      </c>
    </row>
    <row r="74" spans="1:83">
      <c r="A74" s="2">
        <v>42887</v>
      </c>
      <c r="B74" s="8">
        <f>'WA Sch. 1-2'!B74</f>
        <v>126.95</v>
      </c>
      <c r="C74" s="8">
        <f>'WA Sch. 1-2'!C74</f>
        <v>16116.302500000002</v>
      </c>
      <c r="D74" s="8">
        <f>'WA Sch. 1-2'!D74</f>
        <v>68</v>
      </c>
      <c r="E74" s="8">
        <f>'WA Sch. 1-2'!E74</f>
        <v>70.5</v>
      </c>
      <c r="F74" s="8">
        <f>'WA Sch. 1-2'!F74</f>
        <v>4970.25</v>
      </c>
      <c r="G74" s="8">
        <f>'WA Sch. 1-2'!G74</f>
        <v>76.5</v>
      </c>
      <c r="H74" s="8">
        <f t="shared" ref="H74:J105" si="38">B74-E74</f>
        <v>56.45</v>
      </c>
      <c r="I74" s="8">
        <f t="shared" si="38"/>
        <v>11146.052500000002</v>
      </c>
      <c r="J74" s="8">
        <f t="shared" si="38"/>
        <v>-8.5</v>
      </c>
      <c r="K74" s="9">
        <v>31700</v>
      </c>
      <c r="L74" s="9">
        <v>46854610.530000001</v>
      </c>
      <c r="M74" s="9">
        <v>777609</v>
      </c>
      <c r="N74" s="9">
        <f t="shared" ref="N74:N128" si="39">L74+M74</f>
        <v>47632219.530000001</v>
      </c>
      <c r="O74" s="9">
        <f t="shared" ref="O74:O128" si="40">N74/K74</f>
        <v>1502.5936760252366</v>
      </c>
      <c r="P74" s="8">
        <f t="shared" ref="P74:P128" si="41">$B$3*H74+$B$4*I74+$B$5*J74</f>
        <v>-4.4301063773298619</v>
      </c>
      <c r="Q74" s="8">
        <f t="shared" ref="Q74:Q128" si="42">P74+O74</f>
        <v>1498.1635696479068</v>
      </c>
      <c r="R74" s="9">
        <f t="shared" si="36"/>
        <v>47491785.157838643</v>
      </c>
      <c r="S74" s="21"/>
      <c r="U74" s="2">
        <v>43252</v>
      </c>
      <c r="V74" s="8">
        <f t="shared" ref="V74:V128" si="43">E86</f>
        <v>108</v>
      </c>
      <c r="W74" s="8">
        <f t="shared" ref="W74:W128" si="44">F86</f>
        <v>11664</v>
      </c>
      <c r="X74" s="8">
        <f t="shared" ref="X74:X128" si="45">G86</f>
        <v>29</v>
      </c>
      <c r="Y74" s="7">
        <v>66</v>
      </c>
      <c r="Z74" s="7">
        <f t="shared" ref="Z74:Z128" si="46">Y74^2</f>
        <v>4356</v>
      </c>
      <c r="AA74" s="7">
        <f t="shared" ref="AA74:AA128" si="47">Y74^3</f>
        <v>287496</v>
      </c>
      <c r="AB74" s="7">
        <v>0</v>
      </c>
      <c r="AC74" s="7">
        <v>0</v>
      </c>
      <c r="AD74" s="7">
        <v>1</v>
      </c>
      <c r="AE74" s="7">
        <v>0</v>
      </c>
      <c r="AF74" s="7">
        <v>0</v>
      </c>
      <c r="AG74" s="7">
        <v>0</v>
      </c>
      <c r="AH74" s="7">
        <v>0</v>
      </c>
      <c r="AI74" s="7">
        <v>0</v>
      </c>
      <c r="AJ74" s="7">
        <v>0</v>
      </c>
      <c r="AK74" s="7">
        <v>0</v>
      </c>
      <c r="AL74" s="8">
        <f t="shared" si="37"/>
        <v>1414.3220808005237</v>
      </c>
      <c r="AN74" s="17">
        <v>29</v>
      </c>
      <c r="AO74" s="17">
        <v>1475.7044174355824</v>
      </c>
      <c r="AP74" s="17">
        <v>-66.609552816993528</v>
      </c>
      <c r="AQ74" s="17">
        <v>-1.5053340692381865</v>
      </c>
      <c r="AY74" s="1">
        <v>29</v>
      </c>
      <c r="AZ74" s="50">
        <f t="shared" si="17"/>
        <v>9</v>
      </c>
      <c r="BA74" s="51">
        <f t="shared" si="18"/>
        <v>7.172557172557173E-2</v>
      </c>
      <c r="BB74" s="52">
        <f t="shared" si="19"/>
        <v>-1.4630593361844002</v>
      </c>
      <c r="BC74" s="43"/>
      <c r="BD74" s="1">
        <v>29</v>
      </c>
      <c r="BE74" s="48">
        <f t="shared" si="20"/>
        <v>-66.609552816993528</v>
      </c>
      <c r="BF74" s="48">
        <f t="shared" si="23"/>
        <v>21.769054571002243</v>
      </c>
      <c r="BG74" s="48">
        <f t="shared" si="23"/>
        <v>7.1087945456361012</v>
      </c>
      <c r="BH74" s="48">
        <f t="shared" si="23"/>
        <v>-5.289850924537177</v>
      </c>
      <c r="BI74" s="48">
        <f t="shared" si="23"/>
        <v>-2.2737367544323206E-13</v>
      </c>
      <c r="BJ74" s="48">
        <f t="shared" si="23"/>
        <v>-54.391572760644522</v>
      </c>
      <c r="BK74" s="48">
        <f t="shared" si="23"/>
        <v>9.3926949118138054</v>
      </c>
      <c r="BL74" s="48">
        <f t="shared" si="23"/>
        <v>-16.763276925232276</v>
      </c>
      <c r="BM74" s="48">
        <f t="shared" si="23"/>
        <v>18.705001647145309</v>
      </c>
      <c r="BN74" s="48">
        <f t="shared" si="23"/>
        <v>-67.699497061103557</v>
      </c>
      <c r="BO74" s="48">
        <f t="shared" ref="BO74:BQ137" si="48">BN73</f>
        <v>-80.333452310607072</v>
      </c>
      <c r="BP74" s="48">
        <f t="shared" si="48"/>
        <v>-115.25768757981314</v>
      </c>
      <c r="BQ74" s="48">
        <f t="shared" si="48"/>
        <v>5.2227584526904138</v>
      </c>
      <c r="BR74" s="1">
        <v>29</v>
      </c>
      <c r="BS74" s="9">
        <f t="shared" si="21"/>
        <v>4436.8325264797559</v>
      </c>
      <c r="BT74" s="9">
        <f t="shared" si="24"/>
        <v>-1450.0269902232205</v>
      </c>
      <c r="BU74" s="9">
        <f t="shared" si="25"/>
        <v>-473.51362575274601</v>
      </c>
      <c r="BV74" s="9">
        <f t="shared" si="26"/>
        <v>352.3546045519297</v>
      </c>
      <c r="BW74" s="9">
        <f t="shared" si="27"/>
        <v>-3.2562306513803957E-11</v>
      </c>
      <c r="BX74" s="9">
        <f t="shared" si="28"/>
        <v>3622.9983385994115</v>
      </c>
      <c r="BY74" s="9">
        <f t="shared" si="29"/>
        <v>-625.64320782240907</v>
      </c>
      <c r="BZ74" s="9">
        <f t="shared" si="30"/>
        <v>1116.5943797370885</v>
      </c>
      <c r="CA74" s="9">
        <f t="shared" si="31"/>
        <v>-1245.9317951575108</v>
      </c>
      <c r="CB74" s="9">
        <f t="shared" si="32"/>
        <v>4509.4332251753804</v>
      </c>
      <c r="CC74" s="9">
        <f t="shared" si="33"/>
        <v>5350.9753346547077</v>
      </c>
      <c r="CD74" s="9">
        <f t="shared" si="34"/>
        <v>7677.2630284119732</v>
      </c>
      <c r="CE74" s="9">
        <f t="shared" si="35"/>
        <v>-347.88560500492548</v>
      </c>
    </row>
    <row r="75" spans="1:83">
      <c r="A75" s="2">
        <v>42917</v>
      </c>
      <c r="B75" s="8">
        <f>'WA Sch. 1-2'!B75</f>
        <v>14.1</v>
      </c>
      <c r="C75" s="8">
        <f>'WA Sch. 1-2'!C75</f>
        <v>198.81</v>
      </c>
      <c r="D75" s="8">
        <f>'WA Sch. 1-2'!D75</f>
        <v>240.05</v>
      </c>
      <c r="E75" s="8">
        <f>'WA Sch. 1-2'!E75</f>
        <v>0</v>
      </c>
      <c r="F75" s="8">
        <f>'WA Sch. 1-2'!F75</f>
        <v>0</v>
      </c>
      <c r="G75" s="8">
        <f>'WA Sch. 1-2'!G75</f>
        <v>289</v>
      </c>
      <c r="H75" s="8">
        <f t="shared" si="38"/>
        <v>14.1</v>
      </c>
      <c r="I75" s="8">
        <f t="shared" si="38"/>
        <v>198.81</v>
      </c>
      <c r="J75" s="8">
        <f t="shared" si="38"/>
        <v>-48.949999999999989</v>
      </c>
      <c r="K75" s="9">
        <v>31518</v>
      </c>
      <c r="L75" s="9">
        <v>49014157.119999997</v>
      </c>
      <c r="M75" s="9">
        <v>4024210</v>
      </c>
      <c r="N75" s="9">
        <f t="shared" si="39"/>
        <v>53038367.119999997</v>
      </c>
      <c r="O75" s="9">
        <f t="shared" si="40"/>
        <v>1682.7960885843011</v>
      </c>
      <c r="P75" s="8">
        <f t="shared" si="41"/>
        <v>-45.324355664258597</v>
      </c>
      <c r="Q75" s="8">
        <f t="shared" si="42"/>
        <v>1637.4717329200425</v>
      </c>
      <c r="R75" s="9">
        <f t="shared" si="36"/>
        <v>51609834.078173898</v>
      </c>
      <c r="S75" s="21"/>
      <c r="U75" s="2">
        <v>43282</v>
      </c>
      <c r="V75" s="8">
        <f t="shared" si="43"/>
        <v>15.5</v>
      </c>
      <c r="W75" s="8">
        <f t="shared" si="44"/>
        <v>240.25</v>
      </c>
      <c r="X75" s="8">
        <f t="shared" si="45"/>
        <v>259.5</v>
      </c>
      <c r="Y75" s="7">
        <v>67</v>
      </c>
      <c r="Z75" s="7">
        <f t="shared" si="46"/>
        <v>4489</v>
      </c>
      <c r="AA75" s="7">
        <f t="shared" si="47"/>
        <v>300763</v>
      </c>
      <c r="AB75" s="7">
        <v>0</v>
      </c>
      <c r="AC75" s="7">
        <v>0</v>
      </c>
      <c r="AD75" s="7">
        <v>0</v>
      </c>
      <c r="AE75" s="7">
        <v>0</v>
      </c>
      <c r="AF75" s="7">
        <v>0</v>
      </c>
      <c r="AG75" s="7">
        <v>0</v>
      </c>
      <c r="AH75" s="7">
        <v>0</v>
      </c>
      <c r="AI75" s="7">
        <v>0</v>
      </c>
      <c r="AJ75" s="7">
        <v>0</v>
      </c>
      <c r="AK75" s="7">
        <v>0</v>
      </c>
      <c r="AL75" s="8">
        <f t="shared" si="37"/>
        <v>1661.3903977099949</v>
      </c>
      <c r="AN75" s="17">
        <v>30</v>
      </c>
      <c r="AO75" s="17">
        <v>1631.2973480242067</v>
      </c>
      <c r="AP75" s="17">
        <v>8.3786261710233703</v>
      </c>
      <c r="AQ75" s="17">
        <v>0.18935169048957226</v>
      </c>
      <c r="AY75" s="1">
        <v>30</v>
      </c>
      <c r="AZ75" s="50">
        <f t="shared" si="17"/>
        <v>69</v>
      </c>
      <c r="BA75" s="51">
        <f t="shared" si="18"/>
        <v>0.57068607068607069</v>
      </c>
      <c r="BB75" s="52">
        <f t="shared" si="19"/>
        <v>0.17812111651651327</v>
      </c>
      <c r="BC75" s="43"/>
      <c r="BD75" s="1">
        <v>30</v>
      </c>
      <c r="BE75" s="48">
        <f t="shared" si="20"/>
        <v>8.3786261710233703</v>
      </c>
      <c r="BF75" s="48">
        <f t="shared" ref="BF75:BN103" si="49">BE74</f>
        <v>-66.609552816993528</v>
      </c>
      <c r="BG75" s="48">
        <f t="shared" si="49"/>
        <v>21.769054571002243</v>
      </c>
      <c r="BH75" s="48">
        <f t="shared" si="49"/>
        <v>7.1087945456361012</v>
      </c>
      <c r="BI75" s="48">
        <f t="shared" si="49"/>
        <v>-5.289850924537177</v>
      </c>
      <c r="BJ75" s="48">
        <f t="shared" si="49"/>
        <v>-2.2737367544323206E-13</v>
      </c>
      <c r="BK75" s="48">
        <f t="shared" si="49"/>
        <v>-54.391572760644522</v>
      </c>
      <c r="BL75" s="48">
        <f t="shared" si="49"/>
        <v>9.3926949118138054</v>
      </c>
      <c r="BM75" s="48">
        <f t="shared" si="49"/>
        <v>-16.763276925232276</v>
      </c>
      <c r="BN75" s="48">
        <f t="shared" si="49"/>
        <v>18.705001647145309</v>
      </c>
      <c r="BO75" s="48">
        <f t="shared" si="48"/>
        <v>-67.699497061103557</v>
      </c>
      <c r="BP75" s="48">
        <f t="shared" si="48"/>
        <v>-80.333452310607072</v>
      </c>
      <c r="BQ75" s="48">
        <f t="shared" si="48"/>
        <v>-115.25768757981314</v>
      </c>
      <c r="BR75" s="1">
        <v>30</v>
      </c>
      <c r="BS75" s="9">
        <f t="shared" si="21"/>
        <v>70.201376513769745</v>
      </c>
      <c r="BT75" s="9">
        <f t="shared" si="24"/>
        <v>-558.09654247266712</v>
      </c>
      <c r="BU75" s="9">
        <f t="shared" si="25"/>
        <v>182.39477034705692</v>
      </c>
      <c r="BV75" s="9">
        <f t="shared" si="26"/>
        <v>59.561932024505914</v>
      </c>
      <c r="BW75" s="9">
        <f t="shared" si="27"/>
        <v>-44.32168339713715</v>
      </c>
      <c r="BX75" s="9">
        <f t="shared" si="28"/>
        <v>4.095919909491791E-12</v>
      </c>
      <c r="BY75" s="9">
        <f t="shared" si="29"/>
        <v>-455.72665501549096</v>
      </c>
      <c r="BZ75" s="9">
        <f t="shared" si="30"/>
        <v>78.697879404573925</v>
      </c>
      <c r="CA75" s="9">
        <f t="shared" si="31"/>
        <v>-140.45323075786931</v>
      </c>
      <c r="CB75" s="9">
        <f t="shared" si="32"/>
        <v>156.72221632982635</v>
      </c>
      <c r="CC75" s="9">
        <f t="shared" si="33"/>
        <v>-567.22877784132447</v>
      </c>
      <c r="CD75" s="9">
        <f t="shared" si="34"/>
        <v>-673.08396593836176</v>
      </c>
      <c r="CE75" s="9">
        <f t="shared" si="35"/>
        <v>-965.70107756793414</v>
      </c>
    </row>
    <row r="76" spans="1:83">
      <c r="A76" s="2">
        <v>42948</v>
      </c>
      <c r="B76" s="8">
        <f>'WA Sch. 1-2'!B76</f>
        <v>19.350000000000001</v>
      </c>
      <c r="C76" s="8">
        <f>'WA Sch. 1-2'!C76</f>
        <v>374.42250000000007</v>
      </c>
      <c r="D76" s="8">
        <f>'WA Sch. 1-2'!D76</f>
        <v>204.95</v>
      </c>
      <c r="E76" s="8">
        <f>'WA Sch. 1-2'!E76</f>
        <v>3.5</v>
      </c>
      <c r="F76" s="8">
        <f>'WA Sch. 1-2'!F76</f>
        <v>12.25</v>
      </c>
      <c r="G76" s="8">
        <f>'WA Sch. 1-2'!G76</f>
        <v>268.5</v>
      </c>
      <c r="H76" s="8">
        <f t="shared" si="38"/>
        <v>15.850000000000001</v>
      </c>
      <c r="I76" s="8">
        <f t="shared" si="38"/>
        <v>362.17250000000007</v>
      </c>
      <c r="J76" s="8">
        <f t="shared" si="38"/>
        <v>-63.550000000000011</v>
      </c>
      <c r="K76" s="9">
        <v>31742</v>
      </c>
      <c r="L76" s="9">
        <v>54930715.619999997</v>
      </c>
      <c r="M76" s="9">
        <v>68782</v>
      </c>
      <c r="N76" s="9">
        <f t="shared" si="39"/>
        <v>54999497.619999997</v>
      </c>
      <c r="O76" s="9">
        <f t="shared" si="40"/>
        <v>1732.7042284670151</v>
      </c>
      <c r="P76" s="8">
        <f t="shared" si="41"/>
        <v>-58.810038069320221</v>
      </c>
      <c r="Q76" s="8">
        <f t="shared" si="42"/>
        <v>1673.894190397695</v>
      </c>
      <c r="R76" s="9">
        <f t="shared" si="36"/>
        <v>53132749.391603634</v>
      </c>
      <c r="S76" s="21"/>
      <c r="U76" s="2">
        <v>43313</v>
      </c>
      <c r="V76" s="8">
        <f t="shared" si="43"/>
        <v>25.5</v>
      </c>
      <c r="W76" s="8">
        <f t="shared" si="44"/>
        <v>650.25</v>
      </c>
      <c r="X76" s="8">
        <f t="shared" si="45"/>
        <v>186</v>
      </c>
      <c r="Y76" s="7">
        <v>68</v>
      </c>
      <c r="Z76" s="7">
        <f t="shared" si="46"/>
        <v>4624</v>
      </c>
      <c r="AA76" s="7">
        <f t="shared" si="47"/>
        <v>314432</v>
      </c>
      <c r="AB76" s="7">
        <v>0</v>
      </c>
      <c r="AC76" s="7">
        <v>0</v>
      </c>
      <c r="AD76" s="7">
        <v>0</v>
      </c>
      <c r="AE76" s="7">
        <v>0</v>
      </c>
      <c r="AF76" s="7">
        <v>0</v>
      </c>
      <c r="AG76" s="7">
        <v>0</v>
      </c>
      <c r="AH76" s="7">
        <v>0</v>
      </c>
      <c r="AI76" s="7">
        <v>0</v>
      </c>
      <c r="AJ76" s="7">
        <v>0</v>
      </c>
      <c r="AK76" s="7">
        <v>0</v>
      </c>
      <c r="AL76" s="8">
        <f t="shared" si="37"/>
        <v>1528.4526999380612</v>
      </c>
      <c r="AN76" s="17">
        <v>31</v>
      </c>
      <c r="AO76" s="17">
        <v>1760.2890051683519</v>
      </c>
      <c r="AP76" s="17">
        <v>-44.603951087722635</v>
      </c>
      <c r="AQ76" s="17">
        <v>-1.0080212875690213</v>
      </c>
      <c r="AY76" s="1">
        <v>31</v>
      </c>
      <c r="AZ76" s="50">
        <f t="shared" si="17"/>
        <v>18</v>
      </c>
      <c r="BA76" s="51">
        <f t="shared" si="18"/>
        <v>0.14656964656964658</v>
      </c>
      <c r="BB76" s="52">
        <f t="shared" si="19"/>
        <v>-1.0512597817977336</v>
      </c>
      <c r="BC76" s="43"/>
      <c r="BD76" s="1">
        <v>31</v>
      </c>
      <c r="BE76" s="48">
        <f t="shared" si="20"/>
        <v>-44.603951087722635</v>
      </c>
      <c r="BF76" s="48">
        <f t="shared" si="49"/>
        <v>8.3786261710233703</v>
      </c>
      <c r="BG76" s="48">
        <f t="shared" si="49"/>
        <v>-66.609552816993528</v>
      </c>
      <c r="BH76" s="48">
        <f t="shared" si="49"/>
        <v>21.769054571002243</v>
      </c>
      <c r="BI76" s="48">
        <f t="shared" si="49"/>
        <v>7.1087945456361012</v>
      </c>
      <c r="BJ76" s="48">
        <f t="shared" si="49"/>
        <v>-5.289850924537177</v>
      </c>
      <c r="BK76" s="48">
        <f t="shared" si="49"/>
        <v>-2.2737367544323206E-13</v>
      </c>
      <c r="BL76" s="48">
        <f t="shared" si="49"/>
        <v>-54.391572760644522</v>
      </c>
      <c r="BM76" s="48">
        <f t="shared" si="49"/>
        <v>9.3926949118138054</v>
      </c>
      <c r="BN76" s="48">
        <f t="shared" si="49"/>
        <v>-16.763276925232276</v>
      </c>
      <c r="BO76" s="48">
        <f t="shared" si="48"/>
        <v>18.705001647145309</v>
      </c>
      <c r="BP76" s="48">
        <f t="shared" si="48"/>
        <v>-67.699497061103557</v>
      </c>
      <c r="BQ76" s="48">
        <f t="shared" si="48"/>
        <v>-80.333452310607072</v>
      </c>
      <c r="BR76" s="1">
        <v>31</v>
      </c>
      <c r="BS76" s="9">
        <f t="shared" si="21"/>
        <v>1989.5124526358893</v>
      </c>
      <c r="BT76" s="9">
        <f t="shared" si="24"/>
        <v>-373.71983191466512</v>
      </c>
      <c r="BU76" s="9">
        <f t="shared" si="25"/>
        <v>2971.0492358241772</v>
      </c>
      <c r="BV76" s="9">
        <f t="shared" si="26"/>
        <v>-970.98584531096526</v>
      </c>
      <c r="BW76" s="9">
        <f t="shared" si="27"/>
        <v>-317.08032420624892</v>
      </c>
      <c r="BX76" s="9">
        <f t="shared" si="28"/>
        <v>235.94825189936486</v>
      </c>
      <c r="BY76" s="9">
        <f t="shared" si="29"/>
        <v>-2.1804793240926783E-11</v>
      </c>
      <c r="BZ76" s="9">
        <f t="shared" si="30"/>
        <v>2426.0790510000238</v>
      </c>
      <c r="CA76" s="9">
        <f t="shared" si="31"/>
        <v>-418.95130442846943</v>
      </c>
      <c r="CB76" s="9">
        <f t="shared" si="32"/>
        <v>747.70838404296592</v>
      </c>
      <c r="CC76" s="9">
        <f t="shared" si="33"/>
        <v>-834.31697856505923</v>
      </c>
      <c r="CD76" s="9">
        <f t="shared" si="34"/>
        <v>3019.6650555768051</v>
      </c>
      <c r="CE76" s="9">
        <f t="shared" si="35"/>
        <v>3583.1893775701274</v>
      </c>
    </row>
    <row r="77" spans="1:83">
      <c r="A77" s="2">
        <v>42979</v>
      </c>
      <c r="B77" s="8">
        <f>'WA Sch. 1-2'!B77</f>
        <v>152.32499999999999</v>
      </c>
      <c r="C77" s="8">
        <f>'WA Sch. 1-2'!C77</f>
        <v>23202.905624999996</v>
      </c>
      <c r="D77" s="8">
        <f>'WA Sch. 1-2'!D77</f>
        <v>43.875</v>
      </c>
      <c r="E77" s="8">
        <f>'WA Sch. 1-2'!E77</f>
        <v>171.5</v>
      </c>
      <c r="F77" s="8">
        <f>'WA Sch. 1-2'!F77</f>
        <v>29412.25</v>
      </c>
      <c r="G77" s="8">
        <f>'WA Sch. 1-2'!G77</f>
        <v>83</v>
      </c>
      <c r="H77" s="8">
        <f t="shared" si="38"/>
        <v>-19.175000000000011</v>
      </c>
      <c r="I77" s="8">
        <f t="shared" si="38"/>
        <v>-6209.3443750000042</v>
      </c>
      <c r="J77" s="8">
        <f t="shared" si="38"/>
        <v>-39.125</v>
      </c>
      <c r="K77" s="9">
        <v>31701</v>
      </c>
      <c r="L77" s="9">
        <v>52719440.57</v>
      </c>
      <c r="M77" s="9">
        <v>-5539012</v>
      </c>
      <c r="N77" s="9">
        <f t="shared" si="39"/>
        <v>47180428.57</v>
      </c>
      <c r="O77" s="9">
        <f t="shared" si="40"/>
        <v>1488.2946459102236</v>
      </c>
      <c r="P77" s="8">
        <f t="shared" si="41"/>
        <v>-38.19891147159025</v>
      </c>
      <c r="Q77" s="8">
        <f t="shared" si="42"/>
        <v>1450.0957344386334</v>
      </c>
      <c r="R77" s="9">
        <f t="shared" si="36"/>
        <v>45969484.877439119</v>
      </c>
      <c r="S77" s="21"/>
      <c r="U77" s="2">
        <v>43344</v>
      </c>
      <c r="V77" s="8">
        <f t="shared" si="43"/>
        <v>175.5</v>
      </c>
      <c r="W77" s="8">
        <f t="shared" si="44"/>
        <v>30800.25</v>
      </c>
      <c r="X77" s="8">
        <f t="shared" si="45"/>
        <v>8.5</v>
      </c>
      <c r="Y77" s="7">
        <v>69</v>
      </c>
      <c r="Z77" s="7">
        <f t="shared" si="46"/>
        <v>4761</v>
      </c>
      <c r="AA77" s="7">
        <f t="shared" si="47"/>
        <v>328509</v>
      </c>
      <c r="AB77" s="7">
        <v>0</v>
      </c>
      <c r="AC77" s="7">
        <v>0</v>
      </c>
      <c r="AD77" s="7">
        <v>0</v>
      </c>
      <c r="AE77" s="7">
        <v>1</v>
      </c>
      <c r="AF77" s="7">
        <v>0</v>
      </c>
      <c r="AG77" s="7">
        <v>0</v>
      </c>
      <c r="AH77" s="7">
        <v>0</v>
      </c>
      <c r="AI77" s="7">
        <v>0</v>
      </c>
      <c r="AJ77" s="7">
        <v>0</v>
      </c>
      <c r="AK77" s="7">
        <v>0</v>
      </c>
      <c r="AL77" s="8">
        <f t="shared" si="37"/>
        <v>1365.2181588222172</v>
      </c>
      <c r="AN77" s="17">
        <v>32</v>
      </c>
      <c r="AO77" s="17">
        <v>1715.5998863321445</v>
      </c>
      <c r="AP77" s="17">
        <v>30.780135807596253</v>
      </c>
      <c r="AQ77" s="17">
        <v>0.6956117422714776</v>
      </c>
      <c r="AY77" s="1">
        <v>32</v>
      </c>
      <c r="AZ77" s="50">
        <f t="shared" si="17"/>
        <v>97</v>
      </c>
      <c r="BA77" s="51">
        <f t="shared" si="18"/>
        <v>0.80353430353430355</v>
      </c>
      <c r="BB77" s="52">
        <f t="shared" si="19"/>
        <v>0.85431334867221986</v>
      </c>
      <c r="BC77" s="43"/>
      <c r="BD77" s="1">
        <v>32</v>
      </c>
      <c r="BE77" s="48">
        <f t="shared" si="20"/>
        <v>30.780135807596253</v>
      </c>
      <c r="BF77" s="48">
        <f t="shared" si="49"/>
        <v>-44.603951087722635</v>
      </c>
      <c r="BG77" s="48">
        <f t="shared" si="49"/>
        <v>8.3786261710233703</v>
      </c>
      <c r="BH77" s="48">
        <f t="shared" si="49"/>
        <v>-66.609552816993528</v>
      </c>
      <c r="BI77" s="48">
        <f t="shared" si="49"/>
        <v>21.769054571002243</v>
      </c>
      <c r="BJ77" s="48">
        <f t="shared" si="49"/>
        <v>7.1087945456361012</v>
      </c>
      <c r="BK77" s="48">
        <f t="shared" si="49"/>
        <v>-5.289850924537177</v>
      </c>
      <c r="BL77" s="48">
        <f t="shared" si="49"/>
        <v>-2.2737367544323206E-13</v>
      </c>
      <c r="BM77" s="48">
        <f t="shared" si="49"/>
        <v>-54.391572760644522</v>
      </c>
      <c r="BN77" s="48">
        <f t="shared" si="49"/>
        <v>9.3926949118138054</v>
      </c>
      <c r="BO77" s="48">
        <f t="shared" si="48"/>
        <v>-16.763276925232276</v>
      </c>
      <c r="BP77" s="48">
        <f t="shared" si="48"/>
        <v>18.705001647145309</v>
      </c>
      <c r="BQ77" s="48">
        <f t="shared" si="48"/>
        <v>-67.699497061103557</v>
      </c>
      <c r="BR77" s="1">
        <v>32</v>
      </c>
      <c r="BS77" s="9">
        <f t="shared" si="21"/>
        <v>947.41676033411318</v>
      </c>
      <c r="BT77" s="9">
        <f t="shared" si="24"/>
        <v>-1372.9156720354931</v>
      </c>
      <c r="BU77" s="9">
        <f t="shared" si="25"/>
        <v>257.89525142520756</v>
      </c>
      <c r="BV77" s="9">
        <f t="shared" si="26"/>
        <v>-2050.2510817903421</v>
      </c>
      <c r="BW77" s="9">
        <f t="shared" si="27"/>
        <v>670.05445609846072</v>
      </c>
      <c r="BX77" s="9">
        <f t="shared" si="28"/>
        <v>218.80966154300583</v>
      </c>
      <c r="BY77" s="9">
        <f t="shared" si="29"/>
        <v>-162.82232985917466</v>
      </c>
      <c r="BZ77" s="9">
        <f t="shared" si="30"/>
        <v>1.5046974109812592E-11</v>
      </c>
      <c r="CA77" s="9">
        <f t="shared" si="31"/>
        <v>-1674.1799963614083</v>
      </c>
      <c r="CB77" s="9">
        <f t="shared" si="32"/>
        <v>289.10842498497601</v>
      </c>
      <c r="CC77" s="9">
        <f t="shared" si="33"/>
        <v>-515.97594033898395</v>
      </c>
      <c r="CD77" s="9">
        <f t="shared" si="34"/>
        <v>575.74249098047972</v>
      </c>
      <c r="CE77" s="9">
        <f t="shared" si="35"/>
        <v>-2083.7997136467575</v>
      </c>
    </row>
    <row r="78" spans="1:83">
      <c r="A78" s="2">
        <v>43009</v>
      </c>
      <c r="B78" s="8">
        <f>'WA Sch. 1-2'!B78</f>
        <v>510.4</v>
      </c>
      <c r="C78" s="8">
        <f>'WA Sch. 1-2'!C78</f>
        <v>260508.15999999997</v>
      </c>
      <c r="D78" s="8">
        <f>'WA Sch. 1-2'!D78</f>
        <v>0.65</v>
      </c>
      <c r="E78" s="8">
        <f>'WA Sch. 1-2'!E78</f>
        <v>570.5</v>
      </c>
      <c r="F78" s="8">
        <f>'WA Sch. 1-2'!F78</f>
        <v>325470.25</v>
      </c>
      <c r="G78" s="8">
        <f>'WA Sch. 1-2'!G78</f>
        <v>0</v>
      </c>
      <c r="H78" s="8">
        <f t="shared" si="38"/>
        <v>-60.100000000000023</v>
      </c>
      <c r="I78" s="8">
        <f t="shared" si="38"/>
        <v>-64962.090000000026</v>
      </c>
      <c r="J78" s="8">
        <f t="shared" si="38"/>
        <v>0.65</v>
      </c>
      <c r="K78" s="9">
        <v>31835</v>
      </c>
      <c r="L78" s="9">
        <v>46226976.178999998</v>
      </c>
      <c r="M78" s="9">
        <v>2481198</v>
      </c>
      <c r="N78" s="9">
        <f t="shared" si="39"/>
        <v>48708174.178999998</v>
      </c>
      <c r="O78" s="9">
        <f t="shared" si="40"/>
        <v>1530.019606690749</v>
      </c>
      <c r="P78" s="8">
        <f t="shared" si="41"/>
        <v>-19.571121231031899</v>
      </c>
      <c r="Q78" s="8">
        <f t="shared" si="42"/>
        <v>1510.4484854597172</v>
      </c>
      <c r="R78" s="9">
        <f t="shared" si="36"/>
        <v>48085127.534610093</v>
      </c>
      <c r="S78" s="21"/>
      <c r="U78" s="2">
        <v>43374</v>
      </c>
      <c r="V78" s="8">
        <f t="shared" si="43"/>
        <v>522.5</v>
      </c>
      <c r="W78" s="8">
        <f t="shared" si="44"/>
        <v>273006.25</v>
      </c>
      <c r="X78" s="8">
        <f t="shared" si="45"/>
        <v>0</v>
      </c>
      <c r="Y78" s="7">
        <v>70</v>
      </c>
      <c r="Z78" s="7">
        <f t="shared" si="46"/>
        <v>4900</v>
      </c>
      <c r="AA78" s="7">
        <f t="shared" si="47"/>
        <v>343000</v>
      </c>
      <c r="AB78" s="7">
        <v>0</v>
      </c>
      <c r="AC78" s="7">
        <v>0</v>
      </c>
      <c r="AD78" s="7">
        <v>0</v>
      </c>
      <c r="AE78" s="7">
        <v>0</v>
      </c>
      <c r="AF78" s="7">
        <v>0</v>
      </c>
      <c r="AG78" s="7">
        <v>0</v>
      </c>
      <c r="AH78" s="7">
        <v>0</v>
      </c>
      <c r="AI78" s="7">
        <v>0</v>
      </c>
      <c r="AJ78" s="7">
        <v>0</v>
      </c>
      <c r="AK78" s="7">
        <v>0</v>
      </c>
      <c r="AL78" s="8">
        <f t="shared" si="37"/>
        <v>1502.2651595080874</v>
      </c>
      <c r="AN78" s="17">
        <v>33</v>
      </c>
      <c r="AO78" s="17">
        <v>1446.7223035637751</v>
      </c>
      <c r="AP78" s="17">
        <v>-8.6926640531034991</v>
      </c>
      <c r="AQ78" s="17">
        <v>-0.19644874943884086</v>
      </c>
      <c r="AY78" s="1">
        <v>33</v>
      </c>
      <c r="AZ78" s="50">
        <f t="shared" ref="AZ78:AZ110" si="50">RANK(AP78,$AP$46:$AP$165,1)</f>
        <v>45</v>
      </c>
      <c r="BA78" s="51">
        <f t="shared" si="18"/>
        <v>0.37110187110187109</v>
      </c>
      <c r="BB78" s="52">
        <f t="shared" si="19"/>
        <v>-0.32893642436422554</v>
      </c>
      <c r="BC78" s="43"/>
      <c r="BD78" s="1">
        <v>33</v>
      </c>
      <c r="BE78" s="48">
        <f t="shared" si="20"/>
        <v>-8.6926640531034991</v>
      </c>
      <c r="BF78" s="48">
        <f t="shared" si="49"/>
        <v>30.780135807596253</v>
      </c>
      <c r="BG78" s="48">
        <f t="shared" si="49"/>
        <v>-44.603951087722635</v>
      </c>
      <c r="BH78" s="48">
        <f t="shared" si="49"/>
        <v>8.3786261710233703</v>
      </c>
      <c r="BI78" s="48">
        <f t="shared" si="49"/>
        <v>-66.609552816993528</v>
      </c>
      <c r="BJ78" s="48">
        <f t="shared" si="49"/>
        <v>21.769054571002243</v>
      </c>
      <c r="BK78" s="48">
        <f t="shared" si="49"/>
        <v>7.1087945456361012</v>
      </c>
      <c r="BL78" s="48">
        <f t="shared" si="49"/>
        <v>-5.289850924537177</v>
      </c>
      <c r="BM78" s="48">
        <f t="shared" si="49"/>
        <v>-2.2737367544323206E-13</v>
      </c>
      <c r="BN78" s="48">
        <f t="shared" si="49"/>
        <v>-54.391572760644522</v>
      </c>
      <c r="BO78" s="48">
        <f t="shared" si="48"/>
        <v>9.3926949118138054</v>
      </c>
      <c r="BP78" s="48">
        <f t="shared" si="48"/>
        <v>-16.763276925232276</v>
      </c>
      <c r="BQ78" s="48">
        <f t="shared" si="48"/>
        <v>18.705001647145309</v>
      </c>
      <c r="BR78" s="1">
        <v>33</v>
      </c>
      <c r="BS78" s="9">
        <f t="shared" si="21"/>
        <v>75.562408340105307</v>
      </c>
      <c r="BT78" s="9">
        <f t="shared" si="24"/>
        <v>-267.56138008431998</v>
      </c>
      <c r="BU78" s="9">
        <f t="shared" si="25"/>
        <v>387.72716224659507</v>
      </c>
      <c r="BV78" s="9">
        <f t="shared" si="26"/>
        <v>-72.832582531247283</v>
      </c>
      <c r="BW78" s="9">
        <f t="shared" si="27"/>
        <v>579.01446536552464</v>
      </c>
      <c r="BX78" s="9">
        <f t="shared" si="28"/>
        <v>-189.23107813939026</v>
      </c>
      <c r="BY78" s="9">
        <f t="shared" si="29"/>
        <v>-61.794362807750296</v>
      </c>
      <c r="BZ78" s="9">
        <f t="shared" si="30"/>
        <v>45.98289697799062</v>
      </c>
      <c r="CA78" s="9">
        <f t="shared" si="31"/>
        <v>-4.2494383965665708E-12</v>
      </c>
      <c r="CB78" s="9">
        <f t="shared" si="32"/>
        <v>472.80766932817289</v>
      </c>
      <c r="CC78" s="9">
        <f t="shared" si="33"/>
        <v>-81.6475414216915</v>
      </c>
      <c r="CD78" s="9">
        <f t="shared" si="34"/>
        <v>145.71753474016771</v>
      </c>
      <c r="CE78" s="9">
        <f t="shared" si="35"/>
        <v>-162.59629543137461</v>
      </c>
    </row>
    <row r="79" spans="1:83">
      <c r="A79" s="2">
        <v>43040</v>
      </c>
      <c r="B79" s="8">
        <f>'WA Sch. 1-2'!B79</f>
        <v>874.97500000000002</v>
      </c>
      <c r="C79" s="8">
        <f>'WA Sch. 1-2'!C79</f>
        <v>765581.25062499999</v>
      </c>
      <c r="D79" s="8">
        <f>'WA Sch. 1-2'!D79</f>
        <v>0</v>
      </c>
      <c r="E79" s="8">
        <f>'WA Sch. 1-2'!E79</f>
        <v>818.5</v>
      </c>
      <c r="F79" s="8">
        <f>'WA Sch. 1-2'!F79</f>
        <v>669942.25</v>
      </c>
      <c r="G79" s="8">
        <f>'WA Sch. 1-2'!G79</f>
        <v>0</v>
      </c>
      <c r="H79" s="8">
        <f t="shared" si="38"/>
        <v>56.475000000000023</v>
      </c>
      <c r="I79" s="8">
        <f t="shared" si="38"/>
        <v>95639.000624999986</v>
      </c>
      <c r="J79" s="8">
        <f t="shared" si="38"/>
        <v>0</v>
      </c>
      <c r="K79" s="9">
        <v>31559</v>
      </c>
      <c r="L79" s="9">
        <v>49796706.118000001</v>
      </c>
      <c r="M79" s="9">
        <v>1947026</v>
      </c>
      <c r="N79" s="9">
        <f t="shared" si="39"/>
        <v>51743732.118000001</v>
      </c>
      <c r="O79" s="9">
        <f t="shared" si="40"/>
        <v>1639.5871896447923</v>
      </c>
      <c r="P79" s="8">
        <f t="shared" si="41"/>
        <v>29.707926899078771</v>
      </c>
      <c r="Q79" s="8">
        <f t="shared" si="42"/>
        <v>1669.295116543871</v>
      </c>
      <c r="R79" s="9">
        <f t="shared" si="36"/>
        <v>52681284.583008029</v>
      </c>
      <c r="S79" s="21"/>
      <c r="U79" s="2">
        <v>43405</v>
      </c>
      <c r="V79" s="8">
        <f t="shared" si="43"/>
        <v>841.5</v>
      </c>
      <c r="W79" s="8">
        <f t="shared" si="44"/>
        <v>708122.25</v>
      </c>
      <c r="X79" s="8">
        <f t="shared" si="45"/>
        <v>0</v>
      </c>
      <c r="Y79" s="7">
        <v>71</v>
      </c>
      <c r="Z79" s="7">
        <f t="shared" si="46"/>
        <v>5041</v>
      </c>
      <c r="AA79" s="7">
        <f t="shared" si="47"/>
        <v>357911</v>
      </c>
      <c r="AB79" s="7">
        <v>0</v>
      </c>
      <c r="AC79" s="7">
        <v>0</v>
      </c>
      <c r="AD79" s="7">
        <v>0</v>
      </c>
      <c r="AE79" s="7">
        <v>0</v>
      </c>
      <c r="AF79" s="7">
        <v>1</v>
      </c>
      <c r="AG79" s="7">
        <v>0</v>
      </c>
      <c r="AH79" s="7">
        <v>0</v>
      </c>
      <c r="AI79" s="7">
        <v>0</v>
      </c>
      <c r="AJ79" s="7">
        <v>0</v>
      </c>
      <c r="AK79" s="7">
        <v>0</v>
      </c>
      <c r="AL79" s="8">
        <f t="shared" si="37"/>
        <v>1631.9316393325685</v>
      </c>
      <c r="AN79" s="17">
        <v>34</v>
      </c>
      <c r="AO79" s="17">
        <v>1524.7090930768827</v>
      </c>
      <c r="AP79" s="17">
        <v>-21.48174664113003</v>
      </c>
      <c r="AQ79" s="17">
        <v>-0.48547398560805377</v>
      </c>
      <c r="AY79" s="1">
        <v>34</v>
      </c>
      <c r="AZ79" s="50">
        <f t="shared" si="50"/>
        <v>34</v>
      </c>
      <c r="BA79" s="51">
        <f t="shared" si="18"/>
        <v>0.27962577962577961</v>
      </c>
      <c r="BB79" s="52">
        <f t="shared" si="19"/>
        <v>-0.58395355652530356</v>
      </c>
      <c r="BC79" s="43"/>
      <c r="BD79" s="1">
        <v>34</v>
      </c>
      <c r="BE79" s="48">
        <f t="shared" si="20"/>
        <v>-21.48174664113003</v>
      </c>
      <c r="BF79" s="48">
        <f t="shared" si="49"/>
        <v>-8.6926640531034991</v>
      </c>
      <c r="BG79" s="48">
        <f t="shared" si="49"/>
        <v>30.780135807596253</v>
      </c>
      <c r="BH79" s="48">
        <f t="shared" si="49"/>
        <v>-44.603951087722635</v>
      </c>
      <c r="BI79" s="48">
        <f t="shared" si="49"/>
        <v>8.3786261710233703</v>
      </c>
      <c r="BJ79" s="48">
        <f t="shared" si="49"/>
        <v>-66.609552816993528</v>
      </c>
      <c r="BK79" s="48">
        <f t="shared" si="49"/>
        <v>21.769054571002243</v>
      </c>
      <c r="BL79" s="48">
        <f t="shared" si="49"/>
        <v>7.1087945456361012</v>
      </c>
      <c r="BM79" s="48">
        <f t="shared" si="49"/>
        <v>-5.289850924537177</v>
      </c>
      <c r="BN79" s="48">
        <f t="shared" si="49"/>
        <v>-2.2737367544323206E-13</v>
      </c>
      <c r="BO79" s="48">
        <f t="shared" si="48"/>
        <v>-54.391572760644522</v>
      </c>
      <c r="BP79" s="48">
        <f t="shared" si="48"/>
        <v>9.3926949118138054</v>
      </c>
      <c r="BQ79" s="48">
        <f t="shared" si="48"/>
        <v>-16.763276925232276</v>
      </c>
      <c r="BR79" s="1">
        <v>34</v>
      </c>
      <c r="BS79" s="9">
        <f t="shared" si="21"/>
        <v>461.46543875367053</v>
      </c>
      <c r="BT79" s="9">
        <f t="shared" si="24"/>
        <v>186.73360682520624</v>
      </c>
      <c r="BU79" s="9">
        <f t="shared" si="25"/>
        <v>-661.21107899835033</v>
      </c>
      <c r="BV79" s="9">
        <f t="shared" si="26"/>
        <v>958.17077645976644</v>
      </c>
      <c r="BW79" s="9">
        <f t="shared" si="27"/>
        <v>-179.98752460667481</v>
      </c>
      <c r="BX79" s="9">
        <f t="shared" si="28"/>
        <v>1430.889537493561</v>
      </c>
      <c r="BY79" s="9">
        <f t="shared" si="29"/>
        <v>-467.63731491120359</v>
      </c>
      <c r="BZ79" s="9">
        <f t="shared" si="30"/>
        <v>-152.70932335321208</v>
      </c>
      <c r="CA79" s="9">
        <f t="shared" si="31"/>
        <v>113.63523733023591</v>
      </c>
      <c r="CB79" s="9">
        <f t="shared" si="32"/>
        <v>-1.0501424930777834E-11</v>
      </c>
      <c r="CC79" s="9">
        <f t="shared" si="33"/>
        <v>1168.4259854567006</v>
      </c>
      <c r="CD79" s="9">
        <f t="shared" si="34"/>
        <v>-201.77149237302399</v>
      </c>
      <c r="CE79" s="9">
        <f t="shared" si="35"/>
        <v>360.10446778291356</v>
      </c>
    </row>
    <row r="80" spans="1:83">
      <c r="A80" s="2">
        <v>43070</v>
      </c>
      <c r="B80" s="8">
        <f>'WA Sch. 1-2'!B80</f>
        <v>1138.7249999999999</v>
      </c>
      <c r="C80" s="8">
        <f>'WA Sch. 1-2'!C80</f>
        <v>1296694.6256249999</v>
      </c>
      <c r="D80" s="8">
        <f>'WA Sch. 1-2'!D80</f>
        <v>0</v>
      </c>
      <c r="E80" s="8">
        <f>'WA Sch. 1-2'!E80</f>
        <v>1186.5</v>
      </c>
      <c r="F80" s="8">
        <f>'WA Sch. 1-2'!F80</f>
        <v>1407782.25</v>
      </c>
      <c r="G80" s="8">
        <f>'WA Sch. 1-2'!G80</f>
        <v>0</v>
      </c>
      <c r="H80" s="8">
        <f t="shared" si="38"/>
        <v>-47.775000000000091</v>
      </c>
      <c r="I80" s="8">
        <f t="shared" si="38"/>
        <v>-111087.62437500013</v>
      </c>
      <c r="J80" s="8">
        <f t="shared" si="38"/>
        <v>0</v>
      </c>
      <c r="K80" s="9">
        <v>31890</v>
      </c>
      <c r="L80" s="9">
        <v>56978558.109999999</v>
      </c>
      <c r="M80" s="9">
        <v>3690349</v>
      </c>
      <c r="N80" s="9">
        <f t="shared" si="39"/>
        <v>60668907.109999999</v>
      </c>
      <c r="O80" s="9">
        <f t="shared" si="40"/>
        <v>1902.4429949827531</v>
      </c>
      <c r="P80" s="8">
        <f t="shared" si="41"/>
        <v>-34.510878357730462</v>
      </c>
      <c r="Q80" s="8">
        <f t="shared" si="42"/>
        <v>1867.9321166250227</v>
      </c>
      <c r="R80" s="9">
        <f t="shared" si="36"/>
        <v>59568355.199171975</v>
      </c>
      <c r="S80" s="21"/>
      <c r="U80" s="2">
        <v>43435</v>
      </c>
      <c r="V80" s="8">
        <f t="shared" si="43"/>
        <v>1029.5</v>
      </c>
      <c r="W80" s="8">
        <f t="shared" si="44"/>
        <v>1059870.25</v>
      </c>
      <c r="X80" s="8">
        <f t="shared" si="45"/>
        <v>0</v>
      </c>
      <c r="Y80" s="7">
        <v>72</v>
      </c>
      <c r="Z80" s="7">
        <f t="shared" si="46"/>
        <v>5184</v>
      </c>
      <c r="AA80" s="7">
        <f t="shared" si="47"/>
        <v>373248</v>
      </c>
      <c r="AB80" s="7">
        <v>0</v>
      </c>
      <c r="AC80" s="7">
        <v>0</v>
      </c>
      <c r="AD80" s="7">
        <v>0</v>
      </c>
      <c r="AE80" s="7">
        <v>0</v>
      </c>
      <c r="AF80" s="7">
        <v>0</v>
      </c>
      <c r="AG80" s="7">
        <v>0</v>
      </c>
      <c r="AH80" s="7">
        <v>0</v>
      </c>
      <c r="AI80" s="7">
        <v>0</v>
      </c>
      <c r="AJ80" s="7">
        <v>0</v>
      </c>
      <c r="AK80" s="7">
        <v>0</v>
      </c>
      <c r="AL80" s="8">
        <f t="shared" si="37"/>
        <v>1740.4220647100753</v>
      </c>
      <c r="AN80" s="17">
        <v>35</v>
      </c>
      <c r="AO80" s="17">
        <v>1693.0287525595293</v>
      </c>
      <c r="AP80" s="17">
        <v>6.2222141970430584</v>
      </c>
      <c r="AQ80" s="17">
        <v>0.14061813389800815</v>
      </c>
      <c r="AY80" s="1">
        <v>35</v>
      </c>
      <c r="AZ80" s="50">
        <f t="shared" si="50"/>
        <v>65</v>
      </c>
      <c r="BA80" s="51">
        <f t="shared" si="18"/>
        <v>0.53742203742203742</v>
      </c>
      <c r="BB80" s="52">
        <f t="shared" si="19"/>
        <v>9.3941125106491899E-2</v>
      </c>
      <c r="BC80" s="43"/>
      <c r="BD80" s="1">
        <v>35</v>
      </c>
      <c r="BE80" s="48">
        <f t="shared" si="20"/>
        <v>6.2222141970430584</v>
      </c>
      <c r="BF80" s="48">
        <f t="shared" si="49"/>
        <v>-21.48174664113003</v>
      </c>
      <c r="BG80" s="48">
        <f t="shared" si="49"/>
        <v>-8.6926640531034991</v>
      </c>
      <c r="BH80" s="48">
        <f t="shared" si="49"/>
        <v>30.780135807596253</v>
      </c>
      <c r="BI80" s="48">
        <f t="shared" si="49"/>
        <v>-44.603951087722635</v>
      </c>
      <c r="BJ80" s="48">
        <f t="shared" si="49"/>
        <v>8.3786261710233703</v>
      </c>
      <c r="BK80" s="48">
        <f t="shared" si="49"/>
        <v>-66.609552816993528</v>
      </c>
      <c r="BL80" s="48">
        <f t="shared" si="49"/>
        <v>21.769054571002243</v>
      </c>
      <c r="BM80" s="48">
        <f t="shared" si="49"/>
        <v>7.1087945456361012</v>
      </c>
      <c r="BN80" s="48">
        <f t="shared" si="49"/>
        <v>-5.289850924537177</v>
      </c>
      <c r="BO80" s="48">
        <f t="shared" si="48"/>
        <v>-2.2737367544323206E-13</v>
      </c>
      <c r="BP80" s="48">
        <f t="shared" si="48"/>
        <v>-54.391572760644522</v>
      </c>
      <c r="BQ80" s="48">
        <f t="shared" si="48"/>
        <v>9.3926949118138054</v>
      </c>
      <c r="BR80" s="1">
        <v>35</v>
      </c>
      <c r="BS80" s="9">
        <f t="shared" si="21"/>
        <v>38.715949513893101</v>
      </c>
      <c r="BT80" s="9">
        <f t="shared" si="24"/>
        <v>-133.66402892773223</v>
      </c>
      <c r="BU80" s="9">
        <f t="shared" si="25"/>
        <v>-54.087617681348213</v>
      </c>
      <c r="BV80" s="9">
        <f t="shared" si="26"/>
        <v>191.52059800896529</v>
      </c>
      <c r="BW80" s="9">
        <f t="shared" si="27"/>
        <v>-277.53533770226943</v>
      </c>
      <c r="BX80" s="9">
        <f t="shared" si="28"/>
        <v>52.133606713068588</v>
      </c>
      <c r="BY80" s="9">
        <f t="shared" si="29"/>
        <v>-414.45890519662981</v>
      </c>
      <c r="BZ80" s="9">
        <f t="shared" si="30"/>
        <v>135.4517204079153</v>
      </c>
      <c r="CA80" s="9">
        <f t="shared" si="31"/>
        <v>44.232442345728749</v>
      </c>
      <c r="CB80" s="9">
        <f t="shared" si="32"/>
        <v>-32.914585522895905</v>
      </c>
      <c r="CC80" s="9">
        <f t="shared" si="33"/>
        <v>3.0417505794603392E-12</v>
      </c>
      <c r="CD80" s="9">
        <f t="shared" si="34"/>
        <v>-338.4360162308173</v>
      </c>
      <c r="CE80" s="9">
        <f t="shared" si="35"/>
        <v>58.443359628793139</v>
      </c>
    </row>
    <row r="81" spans="1:83">
      <c r="A81" s="2">
        <v>43101</v>
      </c>
      <c r="B81" s="8">
        <f>'WA Sch. 1-2'!B81</f>
        <v>1095.1500000000001</v>
      </c>
      <c r="C81" s="8">
        <f>'WA Sch. 1-2'!C81</f>
        <v>1199353.5225000002</v>
      </c>
      <c r="D81" s="8">
        <f>'WA Sch. 1-2'!D81</f>
        <v>0</v>
      </c>
      <c r="E81" s="8">
        <f>'WA Sch. 1-2'!E81</f>
        <v>970.5</v>
      </c>
      <c r="F81" s="8">
        <f>'WA Sch. 1-2'!F81</f>
        <v>941870.25</v>
      </c>
      <c r="G81" s="8">
        <f>'WA Sch. 1-2'!G81</f>
        <v>0</v>
      </c>
      <c r="H81" s="8">
        <f t="shared" si="38"/>
        <v>124.65000000000009</v>
      </c>
      <c r="I81" s="8">
        <f t="shared" si="38"/>
        <v>257483.2725000002</v>
      </c>
      <c r="J81" s="8">
        <f t="shared" si="38"/>
        <v>0</v>
      </c>
      <c r="K81" s="9">
        <v>32408</v>
      </c>
      <c r="L81" s="9">
        <v>64695856.761</v>
      </c>
      <c r="M81" s="9">
        <v>-8767878</v>
      </c>
      <c r="N81" s="9">
        <f t="shared" si="39"/>
        <v>55927978.761</v>
      </c>
      <c r="O81" s="9">
        <f t="shared" si="40"/>
        <v>1725.7460738397926</v>
      </c>
      <c r="P81" s="8">
        <f t="shared" si="41"/>
        <v>79.987384445539391</v>
      </c>
      <c r="Q81" s="8">
        <f t="shared" si="42"/>
        <v>1805.7334582853321</v>
      </c>
      <c r="R81" s="9">
        <f t="shared" si="36"/>
        <v>58520209.916111045</v>
      </c>
      <c r="S81" s="21"/>
      <c r="U81" s="2">
        <v>43466</v>
      </c>
      <c r="V81" s="8">
        <f t="shared" si="43"/>
        <v>1057.5</v>
      </c>
      <c r="W81" s="8">
        <f t="shared" si="44"/>
        <v>1118306.25</v>
      </c>
      <c r="X81" s="8">
        <f t="shared" si="45"/>
        <v>0</v>
      </c>
      <c r="Y81" s="7">
        <v>73</v>
      </c>
      <c r="Z81" s="7">
        <f t="shared" si="46"/>
        <v>5329</v>
      </c>
      <c r="AA81" s="7">
        <f t="shared" si="47"/>
        <v>389017</v>
      </c>
      <c r="AB81" s="7">
        <v>0</v>
      </c>
      <c r="AC81" s="7">
        <v>0</v>
      </c>
      <c r="AD81" s="7">
        <v>0</v>
      </c>
      <c r="AE81" s="7">
        <v>0</v>
      </c>
      <c r="AF81" s="7">
        <v>0</v>
      </c>
      <c r="AG81" s="7">
        <v>0</v>
      </c>
      <c r="AH81" s="7">
        <v>0</v>
      </c>
      <c r="AI81" s="7">
        <v>0</v>
      </c>
      <c r="AJ81" s="7">
        <v>0</v>
      </c>
      <c r="AK81" s="7">
        <v>0</v>
      </c>
      <c r="AL81" s="8">
        <f t="shared" si="37"/>
        <v>1791.0045080071177</v>
      </c>
      <c r="AN81" s="17">
        <v>36</v>
      </c>
      <c r="AO81" s="17">
        <v>1840.446319010304</v>
      </c>
      <c r="AP81" s="17">
        <v>-58.676236085192841</v>
      </c>
      <c r="AQ81" s="17">
        <v>-1.3260460924633268</v>
      </c>
      <c r="AY81" s="1">
        <v>36</v>
      </c>
      <c r="AZ81" s="50">
        <f t="shared" si="50"/>
        <v>14</v>
      </c>
      <c r="BA81" s="51">
        <f t="shared" si="18"/>
        <v>0.11330561330561331</v>
      </c>
      <c r="BB81" s="52">
        <f t="shared" si="19"/>
        <v>-1.2091343701602324</v>
      </c>
      <c r="BC81" s="43"/>
      <c r="BD81" s="1">
        <v>36</v>
      </c>
      <c r="BE81" s="48">
        <f t="shared" si="20"/>
        <v>-58.676236085192841</v>
      </c>
      <c r="BF81" s="48">
        <f t="shared" si="49"/>
        <v>6.2222141970430584</v>
      </c>
      <c r="BG81" s="48">
        <f t="shared" si="49"/>
        <v>-21.48174664113003</v>
      </c>
      <c r="BH81" s="48">
        <f t="shared" si="49"/>
        <v>-8.6926640531034991</v>
      </c>
      <c r="BI81" s="48">
        <f t="shared" si="49"/>
        <v>30.780135807596253</v>
      </c>
      <c r="BJ81" s="48">
        <f t="shared" si="49"/>
        <v>-44.603951087722635</v>
      </c>
      <c r="BK81" s="48">
        <f t="shared" si="49"/>
        <v>8.3786261710233703</v>
      </c>
      <c r="BL81" s="48">
        <f t="shared" si="49"/>
        <v>-66.609552816993528</v>
      </c>
      <c r="BM81" s="48">
        <f t="shared" si="49"/>
        <v>21.769054571002243</v>
      </c>
      <c r="BN81" s="48">
        <f t="shared" si="49"/>
        <v>7.1087945456361012</v>
      </c>
      <c r="BO81" s="48">
        <f t="shared" si="48"/>
        <v>-5.289850924537177</v>
      </c>
      <c r="BP81" s="48">
        <f t="shared" si="48"/>
        <v>-2.2737367544323206E-13</v>
      </c>
      <c r="BQ81" s="48">
        <f t="shared" si="48"/>
        <v>-54.391572760644522</v>
      </c>
      <c r="BR81" s="1">
        <v>36</v>
      </c>
      <c r="BS81" s="9">
        <f t="shared" si="21"/>
        <v>3442.900681125202</v>
      </c>
      <c r="BT81" s="9">
        <f t="shared" si="24"/>
        <v>-365.09610919837462</v>
      </c>
      <c r="BU81" s="9">
        <f t="shared" si="25"/>
        <v>1260.4680374371865</v>
      </c>
      <c r="BV81" s="9">
        <f t="shared" si="26"/>
        <v>510.05280818912195</v>
      </c>
      <c r="BW81" s="9">
        <f t="shared" si="27"/>
        <v>-1806.0625153808355</v>
      </c>
      <c r="BX81" s="9">
        <f t="shared" si="28"/>
        <v>2617.1919643555334</v>
      </c>
      <c r="BY81" s="9">
        <f t="shared" si="29"/>
        <v>-491.62624728057858</v>
      </c>
      <c r="BZ81" s="9">
        <f t="shared" si="30"/>
        <v>3908.3978466189446</v>
      </c>
      <c r="CA81" s="9">
        <f t="shared" si="31"/>
        <v>-1277.3261853596005</v>
      </c>
      <c r="CB81" s="9">
        <f t="shared" si="32"/>
        <v>-417.11730704091195</v>
      </c>
      <c r="CC81" s="9">
        <f t="shared" si="33"/>
        <v>310.3885417035732</v>
      </c>
      <c r="CD81" s="9">
        <f t="shared" si="34"/>
        <v>-2.868407763870961E-11</v>
      </c>
      <c r="CE81" s="9">
        <f t="shared" si="35"/>
        <v>3191.4927643484407</v>
      </c>
    </row>
    <row r="82" spans="1:83">
      <c r="A82" s="2">
        <v>43132</v>
      </c>
      <c r="B82" s="8">
        <f>'WA Sch. 1-2'!B82</f>
        <v>932.76424999999995</v>
      </c>
      <c r="C82" s="8">
        <f>'WA Sch. 1-2'!C82</f>
        <v>870049.14607806236</v>
      </c>
      <c r="D82" s="8">
        <f>'WA Sch. 1-2'!D82</f>
        <v>0</v>
      </c>
      <c r="E82" s="8">
        <f>'WA Sch. 1-2'!E82</f>
        <v>974</v>
      </c>
      <c r="F82" s="8">
        <f>'WA Sch. 1-2'!F82</f>
        <v>948676</v>
      </c>
      <c r="G82" s="8">
        <f>'WA Sch. 1-2'!G82</f>
        <v>0</v>
      </c>
      <c r="H82" s="8">
        <f t="shared" si="38"/>
        <v>-41.235750000000053</v>
      </c>
      <c r="I82" s="8">
        <f t="shared" si="38"/>
        <v>-78626.85392193764</v>
      </c>
      <c r="J82" s="8">
        <f t="shared" si="38"/>
        <v>0</v>
      </c>
      <c r="K82" s="9">
        <v>32024</v>
      </c>
      <c r="L82" s="9">
        <v>55746638.185000002</v>
      </c>
      <c r="M82" s="9">
        <v>226900</v>
      </c>
      <c r="N82" s="9">
        <f t="shared" si="39"/>
        <v>55973538.185000002</v>
      </c>
      <c r="O82" s="9">
        <f t="shared" si="40"/>
        <v>1747.8621716525106</v>
      </c>
      <c r="P82" s="8">
        <f t="shared" si="41"/>
        <v>-24.424745325850861</v>
      </c>
      <c r="Q82" s="8">
        <f t="shared" si="42"/>
        <v>1723.4374263266598</v>
      </c>
      <c r="R82" s="9">
        <f t="shared" si="36"/>
        <v>55191360.140684955</v>
      </c>
      <c r="S82" s="21"/>
      <c r="U82" s="2">
        <v>43497</v>
      </c>
      <c r="V82" s="8">
        <f t="shared" si="43"/>
        <v>1224.5</v>
      </c>
      <c r="W82" s="8">
        <f t="shared" si="44"/>
        <v>1499400.25</v>
      </c>
      <c r="X82" s="8">
        <f t="shared" si="45"/>
        <v>0</v>
      </c>
      <c r="Y82" s="7">
        <v>74</v>
      </c>
      <c r="Z82" s="7">
        <f t="shared" si="46"/>
        <v>5476</v>
      </c>
      <c r="AA82" s="7">
        <f t="shared" si="47"/>
        <v>405224</v>
      </c>
      <c r="AB82" s="7">
        <v>0</v>
      </c>
      <c r="AC82" s="7">
        <v>0</v>
      </c>
      <c r="AD82" s="7">
        <v>0</v>
      </c>
      <c r="AE82" s="7">
        <v>0</v>
      </c>
      <c r="AF82" s="7">
        <v>0</v>
      </c>
      <c r="AG82" s="7">
        <v>0</v>
      </c>
      <c r="AH82" s="7">
        <v>0</v>
      </c>
      <c r="AI82" s="7">
        <v>0</v>
      </c>
      <c r="AJ82" s="7">
        <v>0</v>
      </c>
      <c r="AK82" s="7">
        <v>0</v>
      </c>
      <c r="AL82" s="8">
        <f t="shared" si="37"/>
        <v>1835.3549812927854</v>
      </c>
      <c r="AN82" s="17">
        <v>37</v>
      </c>
      <c r="AO82" s="17">
        <v>1835.5075522837546</v>
      </c>
      <c r="AP82" s="17">
        <v>83.010268440728396</v>
      </c>
      <c r="AQ82" s="17">
        <v>1.8759799442544278</v>
      </c>
      <c r="AY82" s="1">
        <v>37</v>
      </c>
      <c r="AZ82" s="50">
        <f t="shared" si="50"/>
        <v>117</v>
      </c>
      <c r="BA82" s="51">
        <f t="shared" si="18"/>
        <v>0.96985446985446988</v>
      </c>
      <c r="BB82" s="52">
        <f t="shared" si="19"/>
        <v>1.8786590672766061</v>
      </c>
      <c r="BC82" s="43"/>
      <c r="BD82" s="1">
        <v>37</v>
      </c>
      <c r="BE82" s="48">
        <f t="shared" si="20"/>
        <v>83.010268440728396</v>
      </c>
      <c r="BF82" s="48">
        <f t="shared" si="49"/>
        <v>-58.676236085192841</v>
      </c>
      <c r="BG82" s="48">
        <f t="shared" si="49"/>
        <v>6.2222141970430584</v>
      </c>
      <c r="BH82" s="48">
        <f t="shared" si="49"/>
        <v>-21.48174664113003</v>
      </c>
      <c r="BI82" s="48">
        <f t="shared" si="49"/>
        <v>-8.6926640531034991</v>
      </c>
      <c r="BJ82" s="48">
        <f t="shared" si="49"/>
        <v>30.780135807596253</v>
      </c>
      <c r="BK82" s="48">
        <f t="shared" si="49"/>
        <v>-44.603951087722635</v>
      </c>
      <c r="BL82" s="48">
        <f t="shared" si="49"/>
        <v>8.3786261710233703</v>
      </c>
      <c r="BM82" s="48">
        <f t="shared" si="49"/>
        <v>-66.609552816993528</v>
      </c>
      <c r="BN82" s="48">
        <f t="shared" si="49"/>
        <v>21.769054571002243</v>
      </c>
      <c r="BO82" s="48">
        <f t="shared" si="48"/>
        <v>7.1087945456361012</v>
      </c>
      <c r="BP82" s="48">
        <f t="shared" si="48"/>
        <v>-5.289850924537177</v>
      </c>
      <c r="BQ82" s="48">
        <f t="shared" si="48"/>
        <v>-2.2737367544323206E-13</v>
      </c>
      <c r="BR82" s="1">
        <v>37</v>
      </c>
      <c r="BS82" s="9">
        <f t="shared" si="21"/>
        <v>6890.7046666019069</v>
      </c>
      <c r="BT82" s="9">
        <f t="shared" si="24"/>
        <v>-4870.7301085233939</v>
      </c>
      <c r="BU82" s="9">
        <f t="shared" si="25"/>
        <v>516.50767079231946</v>
      </c>
      <c r="BV82" s="9">
        <f t="shared" si="26"/>
        <v>-1783.205555255875</v>
      </c>
      <c r="BW82" s="9">
        <f t="shared" si="27"/>
        <v>-721.58037651313828</v>
      </c>
      <c r="BX82" s="9">
        <f t="shared" si="28"/>
        <v>2555.0673360307228</v>
      </c>
      <c r="BY82" s="9">
        <f t="shared" si="29"/>
        <v>-3702.5859533089474</v>
      </c>
      <c r="BZ82" s="9">
        <f t="shared" si="30"/>
        <v>695.51200762122767</v>
      </c>
      <c r="CA82" s="9">
        <f t="shared" si="31"/>
        <v>-5529.2768600554973</v>
      </c>
      <c r="CB82" s="9">
        <f t="shared" si="32"/>
        <v>1807.0550636398368</v>
      </c>
      <c r="CC82" s="9">
        <f t="shared" si="33"/>
        <v>590.10294352330311</v>
      </c>
      <c r="CD82" s="9">
        <f t="shared" si="34"/>
        <v>-439.11194525721066</v>
      </c>
      <c r="CE82" s="9">
        <f t="shared" si="35"/>
        <v>4.0579852145030503E-11</v>
      </c>
    </row>
    <row r="83" spans="1:83">
      <c r="A83" s="2">
        <v>43160</v>
      </c>
      <c r="B83" s="8">
        <f>'WA Sch. 1-2'!B83</f>
        <v>767.35</v>
      </c>
      <c r="C83" s="8">
        <f>'WA Sch. 1-2'!C83</f>
        <v>588826.02250000008</v>
      </c>
      <c r="D83" s="8">
        <f>'WA Sch. 1-2'!D83</f>
        <v>0</v>
      </c>
      <c r="E83" s="8">
        <f>'WA Sch. 1-2'!E83</f>
        <v>767</v>
      </c>
      <c r="F83" s="8">
        <f>'WA Sch. 1-2'!F83</f>
        <v>588289</v>
      </c>
      <c r="G83" s="8">
        <f>'WA Sch. 1-2'!G83</f>
        <v>0</v>
      </c>
      <c r="H83" s="8">
        <f t="shared" si="38"/>
        <v>0.35000000000002274</v>
      </c>
      <c r="I83" s="8">
        <f t="shared" si="38"/>
        <v>537.02250000007916</v>
      </c>
      <c r="J83" s="8">
        <f t="shared" si="38"/>
        <v>0</v>
      </c>
      <c r="K83" s="9">
        <v>32127</v>
      </c>
      <c r="L83" s="9">
        <v>55503825.133000001</v>
      </c>
      <c r="M83" s="9">
        <v>-1492318</v>
      </c>
      <c r="N83" s="9">
        <f t="shared" si="39"/>
        <v>54011507.133000001</v>
      </c>
      <c r="O83" s="9">
        <f t="shared" si="40"/>
        <v>1681.1873854701653</v>
      </c>
      <c r="P83" s="8">
        <f t="shared" si="41"/>
        <v>0.16680519058596477</v>
      </c>
      <c r="Q83" s="8">
        <f t="shared" si="42"/>
        <v>1681.3541906607513</v>
      </c>
      <c r="R83" s="9">
        <f t="shared" si="36"/>
        <v>54016866.08335796</v>
      </c>
      <c r="S83" s="21"/>
      <c r="U83" s="2">
        <v>43525</v>
      </c>
      <c r="V83" s="8">
        <f t="shared" si="43"/>
        <v>943.5</v>
      </c>
      <c r="W83" s="8">
        <f t="shared" si="44"/>
        <v>890192.25</v>
      </c>
      <c r="X83" s="8">
        <f t="shared" si="45"/>
        <v>0</v>
      </c>
      <c r="Y83" s="7">
        <v>75</v>
      </c>
      <c r="Z83" s="7">
        <f t="shared" si="46"/>
        <v>5625</v>
      </c>
      <c r="AA83" s="7">
        <f t="shared" si="47"/>
        <v>421875</v>
      </c>
      <c r="AB83" s="7">
        <v>0</v>
      </c>
      <c r="AC83" s="7">
        <v>0</v>
      </c>
      <c r="AD83" s="7">
        <v>0</v>
      </c>
      <c r="AE83" s="7">
        <v>0</v>
      </c>
      <c r="AF83" s="7">
        <v>0</v>
      </c>
      <c r="AG83" s="7">
        <v>0</v>
      </c>
      <c r="AH83" s="7">
        <v>0</v>
      </c>
      <c r="AI83" s="7">
        <v>0</v>
      </c>
      <c r="AJ83" s="7">
        <v>0</v>
      </c>
      <c r="AK83" s="7">
        <v>0</v>
      </c>
      <c r="AL83" s="8">
        <f t="shared" si="37"/>
        <v>1681.6706198655936</v>
      </c>
      <c r="AN83" s="17">
        <v>38</v>
      </c>
      <c r="AO83" s="17">
        <v>1667.0828673729623</v>
      </c>
      <c r="AP83" s="17">
        <v>29.949009992184301</v>
      </c>
      <c r="AQ83" s="17">
        <v>0.67682882071065631</v>
      </c>
      <c r="AY83" s="1">
        <v>38</v>
      </c>
      <c r="AZ83" s="50">
        <f t="shared" si="50"/>
        <v>95</v>
      </c>
      <c r="BA83" s="51">
        <f t="shared" si="18"/>
        <v>0.78690228690228692</v>
      </c>
      <c r="BB83" s="52">
        <f t="shared" si="19"/>
        <v>0.79571892196992056</v>
      </c>
      <c r="BC83" s="43"/>
      <c r="BD83" s="1">
        <v>38</v>
      </c>
      <c r="BE83" s="48">
        <f t="shared" si="20"/>
        <v>29.949009992184301</v>
      </c>
      <c r="BF83" s="48">
        <f t="shared" si="49"/>
        <v>83.010268440728396</v>
      </c>
      <c r="BG83" s="48">
        <f t="shared" si="49"/>
        <v>-58.676236085192841</v>
      </c>
      <c r="BH83" s="48">
        <f t="shared" si="49"/>
        <v>6.2222141970430584</v>
      </c>
      <c r="BI83" s="48">
        <f t="shared" si="49"/>
        <v>-21.48174664113003</v>
      </c>
      <c r="BJ83" s="48">
        <f t="shared" si="49"/>
        <v>-8.6926640531034991</v>
      </c>
      <c r="BK83" s="48">
        <f t="shared" si="49"/>
        <v>30.780135807596253</v>
      </c>
      <c r="BL83" s="48">
        <f t="shared" si="49"/>
        <v>-44.603951087722635</v>
      </c>
      <c r="BM83" s="48">
        <f t="shared" si="49"/>
        <v>8.3786261710233703</v>
      </c>
      <c r="BN83" s="48">
        <f t="shared" si="49"/>
        <v>-66.609552816993528</v>
      </c>
      <c r="BO83" s="48">
        <f t="shared" si="48"/>
        <v>21.769054571002243</v>
      </c>
      <c r="BP83" s="48">
        <f t="shared" si="48"/>
        <v>7.1087945456361012</v>
      </c>
      <c r="BQ83" s="48">
        <f t="shared" si="48"/>
        <v>-5.289850924537177</v>
      </c>
      <c r="BR83" s="1">
        <v>38</v>
      </c>
      <c r="BS83" s="9">
        <f t="shared" si="21"/>
        <v>896.94319951199805</v>
      </c>
      <c r="BT83" s="9">
        <f t="shared" si="24"/>
        <v>2486.0753589853566</v>
      </c>
      <c r="BU83" s="9">
        <f t="shared" si="25"/>
        <v>-1757.2951808192261</v>
      </c>
      <c r="BV83" s="9">
        <f t="shared" si="26"/>
        <v>186.34915516077947</v>
      </c>
      <c r="BW83" s="9">
        <f t="shared" si="27"/>
        <v>-643.35704480476875</v>
      </c>
      <c r="BX83" s="9">
        <f t="shared" si="28"/>
        <v>-260.33668258508277</v>
      </c>
      <c r="BY83" s="9">
        <f t="shared" si="29"/>
        <v>921.83459486253355</v>
      </c>
      <c r="BZ83" s="9">
        <f t="shared" si="30"/>
        <v>-1335.8441768171156</v>
      </c>
      <c r="CA83" s="9">
        <f t="shared" si="31"/>
        <v>250.93155891678327</v>
      </c>
      <c r="CB83" s="9">
        <f t="shared" si="32"/>
        <v>-1994.8901628910937</v>
      </c>
      <c r="CC83" s="9">
        <f t="shared" si="33"/>
        <v>651.96163286738863</v>
      </c>
      <c r="CD83" s="9">
        <f t="shared" si="34"/>
        <v>212.90135887966738</v>
      </c>
      <c r="CE83" s="9">
        <f t="shared" si="35"/>
        <v>-158.42579819611163</v>
      </c>
    </row>
    <row r="84" spans="1:83">
      <c r="A84" s="2">
        <v>43191</v>
      </c>
      <c r="B84" s="8">
        <f>'WA Sch. 1-2'!B84</f>
        <v>547.15</v>
      </c>
      <c r="C84" s="8">
        <f>'WA Sch. 1-2'!C84</f>
        <v>299373.1225</v>
      </c>
      <c r="D84" s="8">
        <f>'WA Sch. 1-2'!D84</f>
        <v>0.375</v>
      </c>
      <c r="E84" s="8">
        <f>'WA Sch. 1-2'!E84</f>
        <v>548.5</v>
      </c>
      <c r="F84" s="8">
        <f>'WA Sch. 1-2'!F84</f>
        <v>300852.25</v>
      </c>
      <c r="G84" s="8">
        <f>'WA Sch. 1-2'!G84</f>
        <v>0.5</v>
      </c>
      <c r="H84" s="8">
        <f t="shared" si="38"/>
        <v>-1.3500000000000227</v>
      </c>
      <c r="I84" s="8">
        <f t="shared" si="38"/>
        <v>-1479.1275000000023</v>
      </c>
      <c r="J84" s="8">
        <f t="shared" si="38"/>
        <v>-0.125</v>
      </c>
      <c r="K84" s="9">
        <v>31888</v>
      </c>
      <c r="L84" s="9">
        <v>50487258.802000001</v>
      </c>
      <c r="M84" s="9">
        <v>-3135024</v>
      </c>
      <c r="N84" s="9">
        <f t="shared" si="39"/>
        <v>47352234.802000001</v>
      </c>
      <c r="O84" s="9">
        <f t="shared" si="40"/>
        <v>1484.9546789387857</v>
      </c>
      <c r="P84" s="8">
        <f t="shared" si="41"/>
        <v>-0.57523301803209204</v>
      </c>
      <c r="Q84" s="8">
        <f t="shared" si="42"/>
        <v>1484.3794459207536</v>
      </c>
      <c r="R84" s="9">
        <f t="shared" si="36"/>
        <v>47333891.771520987</v>
      </c>
      <c r="S84" s="21"/>
      <c r="U84" s="2">
        <v>43556</v>
      </c>
      <c r="V84" s="8">
        <f t="shared" si="43"/>
        <v>508</v>
      </c>
      <c r="W84" s="8">
        <f t="shared" si="44"/>
        <v>258064</v>
      </c>
      <c r="X84" s="8">
        <f t="shared" si="45"/>
        <v>0</v>
      </c>
      <c r="Y84" s="7">
        <v>76</v>
      </c>
      <c r="Z84" s="7">
        <f t="shared" si="46"/>
        <v>5776</v>
      </c>
      <c r="AA84" s="7">
        <f t="shared" si="47"/>
        <v>438976</v>
      </c>
      <c r="AB84" s="7">
        <v>1</v>
      </c>
      <c r="AC84" s="7">
        <v>0</v>
      </c>
      <c r="AD84" s="7">
        <v>0</v>
      </c>
      <c r="AE84" s="7">
        <v>0</v>
      </c>
      <c r="AF84" s="7">
        <v>0</v>
      </c>
      <c r="AG84" s="7">
        <v>0</v>
      </c>
      <c r="AH84" s="7">
        <v>0</v>
      </c>
      <c r="AI84" s="7">
        <v>0</v>
      </c>
      <c r="AJ84" s="7">
        <v>0</v>
      </c>
      <c r="AK84" s="7">
        <v>0</v>
      </c>
      <c r="AL84" s="8">
        <f t="shared" si="37"/>
        <v>1460.0500443322453</v>
      </c>
      <c r="AN84" s="17">
        <v>39</v>
      </c>
      <c r="AO84" s="17">
        <v>1636.307842728811</v>
      </c>
      <c r="AP84" s="17">
        <v>73.260799816736835</v>
      </c>
      <c r="AQ84" s="17">
        <v>1.6556480750856706</v>
      </c>
      <c r="AY84" s="1">
        <v>39</v>
      </c>
      <c r="AZ84" s="50">
        <f t="shared" si="50"/>
        <v>114</v>
      </c>
      <c r="BA84" s="51">
        <f t="shared" si="18"/>
        <v>0.94490644490644493</v>
      </c>
      <c r="BB84" s="52">
        <f t="shared" si="19"/>
        <v>1.5973526977611863</v>
      </c>
      <c r="BC84" s="43"/>
      <c r="BD84" s="1">
        <v>39</v>
      </c>
      <c r="BE84" s="48">
        <f t="shared" si="20"/>
        <v>73.260799816736835</v>
      </c>
      <c r="BF84" s="48">
        <f t="shared" si="49"/>
        <v>29.949009992184301</v>
      </c>
      <c r="BG84" s="48">
        <f t="shared" si="49"/>
        <v>83.010268440728396</v>
      </c>
      <c r="BH84" s="48">
        <f t="shared" si="49"/>
        <v>-58.676236085192841</v>
      </c>
      <c r="BI84" s="48">
        <f t="shared" si="49"/>
        <v>6.2222141970430584</v>
      </c>
      <c r="BJ84" s="48">
        <f t="shared" si="49"/>
        <v>-21.48174664113003</v>
      </c>
      <c r="BK84" s="48">
        <f t="shared" si="49"/>
        <v>-8.6926640531034991</v>
      </c>
      <c r="BL84" s="48">
        <f t="shared" si="49"/>
        <v>30.780135807596253</v>
      </c>
      <c r="BM84" s="48">
        <f t="shared" si="49"/>
        <v>-44.603951087722635</v>
      </c>
      <c r="BN84" s="48">
        <f t="shared" si="49"/>
        <v>8.3786261710233703</v>
      </c>
      <c r="BO84" s="48">
        <f t="shared" si="48"/>
        <v>-66.609552816993528</v>
      </c>
      <c r="BP84" s="48">
        <f t="shared" si="48"/>
        <v>21.769054571002243</v>
      </c>
      <c r="BQ84" s="48">
        <f t="shared" si="48"/>
        <v>7.1087945456361012</v>
      </c>
      <c r="BR84" s="1">
        <v>39</v>
      </c>
      <c r="BS84" s="9">
        <f t="shared" si="21"/>
        <v>5367.1447897880917</v>
      </c>
      <c r="BT84" s="9">
        <f t="shared" si="24"/>
        <v>2194.0884257469393</v>
      </c>
      <c r="BU84" s="9">
        <f t="shared" si="25"/>
        <v>6081.3986589699016</v>
      </c>
      <c r="BV84" s="9">
        <f t="shared" si="26"/>
        <v>-4298.6679858368916</v>
      </c>
      <c r="BW84" s="9">
        <f t="shared" si="27"/>
        <v>455.84438870648631</v>
      </c>
      <c r="BX84" s="9">
        <f t="shared" si="28"/>
        <v>-1573.7699403896488</v>
      </c>
      <c r="BY84" s="9">
        <f t="shared" si="29"/>
        <v>-636.83152106851344</v>
      </c>
      <c r="BZ84" s="9">
        <f t="shared" si="30"/>
        <v>2254.9773677323569</v>
      </c>
      <c r="CA84" s="9">
        <f t="shared" si="31"/>
        <v>-3267.7211316731482</v>
      </c>
      <c r="CB84" s="9">
        <f t="shared" si="32"/>
        <v>613.8248546546738</v>
      </c>
      <c r="CC84" s="9">
        <f t="shared" si="33"/>
        <v>-4879.869114808117</v>
      </c>
      <c r="CD84" s="9">
        <f t="shared" si="34"/>
        <v>1594.8183491258833</v>
      </c>
      <c r="CE84" s="9">
        <f t="shared" si="35"/>
        <v>520.79597414621458</v>
      </c>
    </row>
    <row r="85" spans="1:83">
      <c r="A85" s="2">
        <v>43221</v>
      </c>
      <c r="B85" s="8">
        <f>'WA Sch. 1-2'!B85</f>
        <v>290.02499999999998</v>
      </c>
      <c r="C85" s="8">
        <f>'WA Sch. 1-2'!C85</f>
        <v>84114.500624999986</v>
      </c>
      <c r="D85" s="8">
        <f>'WA Sch. 1-2'!D85</f>
        <v>14.95</v>
      </c>
      <c r="E85" s="8">
        <f>'WA Sch. 1-2'!E85</f>
        <v>129</v>
      </c>
      <c r="F85" s="8">
        <f>'WA Sch. 1-2'!F85</f>
        <v>16641</v>
      </c>
      <c r="G85" s="8">
        <f>'WA Sch. 1-2'!G85</f>
        <v>34.5</v>
      </c>
      <c r="H85" s="8">
        <f t="shared" si="38"/>
        <v>161.02499999999998</v>
      </c>
      <c r="I85" s="8">
        <f t="shared" si="38"/>
        <v>67473.500624999986</v>
      </c>
      <c r="J85" s="8">
        <f t="shared" si="38"/>
        <v>-19.55</v>
      </c>
      <c r="K85" s="9">
        <v>32116</v>
      </c>
      <c r="L85" s="9">
        <v>46769951.501040004</v>
      </c>
      <c r="M85" s="9">
        <v>-94436</v>
      </c>
      <c r="N85" s="9">
        <f t="shared" si="39"/>
        <v>46675515.501040004</v>
      </c>
      <c r="O85" s="9">
        <f t="shared" si="40"/>
        <v>1453.3414964827502</v>
      </c>
      <c r="P85" s="8">
        <f t="shared" si="41"/>
        <v>2.805048045784531</v>
      </c>
      <c r="Q85" s="8">
        <f t="shared" si="42"/>
        <v>1456.1465445285348</v>
      </c>
      <c r="R85" s="9">
        <f t="shared" si="36"/>
        <v>46765602.424078427</v>
      </c>
      <c r="S85" s="21"/>
      <c r="U85" s="2">
        <v>43586</v>
      </c>
      <c r="V85" s="8">
        <f t="shared" si="43"/>
        <v>187</v>
      </c>
      <c r="W85" s="8">
        <f t="shared" si="44"/>
        <v>34969</v>
      </c>
      <c r="X85" s="8">
        <f t="shared" si="45"/>
        <v>13</v>
      </c>
      <c r="Y85" s="7">
        <v>77</v>
      </c>
      <c r="Z85" s="7">
        <f t="shared" si="46"/>
        <v>5929</v>
      </c>
      <c r="AA85" s="7">
        <f t="shared" si="47"/>
        <v>456533</v>
      </c>
      <c r="AB85" s="7">
        <v>0</v>
      </c>
      <c r="AC85" s="7">
        <v>1</v>
      </c>
      <c r="AD85" s="7">
        <v>0</v>
      </c>
      <c r="AE85" s="7">
        <v>0</v>
      </c>
      <c r="AF85" s="7">
        <v>0</v>
      </c>
      <c r="AG85" s="7">
        <v>0</v>
      </c>
      <c r="AH85" s="7">
        <v>0</v>
      </c>
      <c r="AI85" s="7">
        <v>0</v>
      </c>
      <c r="AJ85" s="7">
        <v>0</v>
      </c>
      <c r="AK85" s="7">
        <v>0</v>
      </c>
      <c r="AL85" s="8">
        <f t="shared" si="37"/>
        <v>1419.4081227142071</v>
      </c>
      <c r="AN85" s="17">
        <v>40</v>
      </c>
      <c r="AO85" s="17">
        <v>1448.2772644953798</v>
      </c>
      <c r="AP85" s="17">
        <v>-61.680887660510052</v>
      </c>
      <c r="AQ85" s="17">
        <v>-1.3939493314317961</v>
      </c>
      <c r="AY85" s="1">
        <v>40</v>
      </c>
      <c r="AZ85" s="50">
        <f t="shared" si="50"/>
        <v>12</v>
      </c>
      <c r="BA85" s="51">
        <f t="shared" si="18"/>
        <v>9.6673596673596679E-2</v>
      </c>
      <c r="BB85" s="52">
        <f t="shared" si="19"/>
        <v>-1.3007407952098116</v>
      </c>
      <c r="BC85" s="43"/>
      <c r="BD85" s="1">
        <v>40</v>
      </c>
      <c r="BE85" s="48">
        <f t="shared" si="20"/>
        <v>-61.680887660510052</v>
      </c>
      <c r="BF85" s="48">
        <f t="shared" si="49"/>
        <v>73.260799816736835</v>
      </c>
      <c r="BG85" s="48">
        <f t="shared" si="49"/>
        <v>29.949009992184301</v>
      </c>
      <c r="BH85" s="48">
        <f t="shared" si="49"/>
        <v>83.010268440728396</v>
      </c>
      <c r="BI85" s="48">
        <f t="shared" si="49"/>
        <v>-58.676236085192841</v>
      </c>
      <c r="BJ85" s="48">
        <f t="shared" si="49"/>
        <v>6.2222141970430584</v>
      </c>
      <c r="BK85" s="48">
        <f t="shared" si="49"/>
        <v>-21.48174664113003</v>
      </c>
      <c r="BL85" s="48">
        <f t="shared" si="49"/>
        <v>-8.6926640531034991</v>
      </c>
      <c r="BM85" s="48">
        <f t="shared" si="49"/>
        <v>30.780135807596253</v>
      </c>
      <c r="BN85" s="48">
        <f t="shared" si="49"/>
        <v>-44.603951087722635</v>
      </c>
      <c r="BO85" s="48">
        <f t="shared" si="48"/>
        <v>8.3786261710233703</v>
      </c>
      <c r="BP85" s="48">
        <f t="shared" si="48"/>
        <v>-66.609552816993528</v>
      </c>
      <c r="BQ85" s="48">
        <f t="shared" si="48"/>
        <v>21.769054571002243</v>
      </c>
      <c r="BR85" s="1">
        <v>40</v>
      </c>
      <c r="BS85" s="9">
        <f t="shared" si="21"/>
        <v>3804.5319025883728</v>
      </c>
      <c r="BT85" s="9">
        <f t="shared" si="24"/>
        <v>-4518.7911634152515</v>
      </c>
      <c r="BU85" s="9">
        <f t="shared" si="25"/>
        <v>-1847.2815208714358</v>
      </c>
      <c r="BV85" s="9">
        <f t="shared" si="26"/>
        <v>-5120.1470423613355</v>
      </c>
      <c r="BW85" s="9">
        <f t="shared" si="27"/>
        <v>3619.2023263122592</v>
      </c>
      <c r="BX85" s="9">
        <f t="shared" si="28"/>
        <v>-383.79169488748335</v>
      </c>
      <c r="BY85" s="9">
        <f t="shared" si="29"/>
        <v>1325.0132013230209</v>
      </c>
      <c r="BZ85" s="9">
        <f t="shared" si="30"/>
        <v>536.17123492998053</v>
      </c>
      <c r="CA85" s="9">
        <f t="shared" si="31"/>
        <v>-1898.5460989236094</v>
      </c>
      <c r="CB85" s="9">
        <f t="shared" si="32"/>
        <v>2751.2112962566289</v>
      </c>
      <c r="CC85" s="9">
        <f t="shared" si="33"/>
        <v>-516.80109960434015</v>
      </c>
      <c r="CD85" s="9">
        <f t="shared" si="34"/>
        <v>4108.5363444216973</v>
      </c>
      <c r="CE85" s="9">
        <f t="shared" si="35"/>
        <v>-1342.7346094695308</v>
      </c>
    </row>
    <row r="86" spans="1:83">
      <c r="A86" s="2">
        <v>43252</v>
      </c>
      <c r="B86" s="8">
        <f>'WA Sch. 1-2'!B86</f>
        <v>126.95</v>
      </c>
      <c r="C86" s="8">
        <f>'WA Sch. 1-2'!C86</f>
        <v>16116.302500000002</v>
      </c>
      <c r="D86" s="8">
        <f>'WA Sch. 1-2'!D86</f>
        <v>68</v>
      </c>
      <c r="E86" s="8">
        <f>'WA Sch. 1-2'!E86</f>
        <v>108</v>
      </c>
      <c r="F86" s="8">
        <f>'WA Sch. 1-2'!F86</f>
        <v>11664</v>
      </c>
      <c r="G86" s="8">
        <f>'WA Sch. 1-2'!G86</f>
        <v>29</v>
      </c>
      <c r="H86" s="8">
        <f t="shared" si="38"/>
        <v>18.950000000000003</v>
      </c>
      <c r="I86" s="8">
        <f t="shared" si="38"/>
        <v>4452.3025000000016</v>
      </c>
      <c r="J86" s="8">
        <f t="shared" si="38"/>
        <v>39</v>
      </c>
      <c r="K86" s="9">
        <v>32079</v>
      </c>
      <c r="L86" s="9">
        <v>45982558.030000001</v>
      </c>
      <c r="M86" s="9">
        <v>-612520</v>
      </c>
      <c r="N86" s="9">
        <f t="shared" si="39"/>
        <v>45370038.030000001</v>
      </c>
      <c r="O86" s="9">
        <f t="shared" si="40"/>
        <v>1414.3220808005237</v>
      </c>
      <c r="P86" s="8">
        <f t="shared" si="41"/>
        <v>37.537046416782488</v>
      </c>
      <c r="Q86" s="8">
        <f t="shared" si="42"/>
        <v>1451.8591272173062</v>
      </c>
      <c r="R86" s="9">
        <f t="shared" si="36"/>
        <v>46574188.942003965</v>
      </c>
      <c r="S86" s="21"/>
      <c r="U86" s="2">
        <v>43617</v>
      </c>
      <c r="V86" s="8">
        <f t="shared" si="43"/>
        <v>104.5</v>
      </c>
      <c r="W86" s="8">
        <f t="shared" si="44"/>
        <v>10920.25</v>
      </c>
      <c r="X86" s="8">
        <f t="shared" si="45"/>
        <v>79.5</v>
      </c>
      <c r="Y86" s="7">
        <v>78</v>
      </c>
      <c r="Z86" s="7">
        <f t="shared" si="46"/>
        <v>6084</v>
      </c>
      <c r="AA86" s="7">
        <f t="shared" si="47"/>
        <v>474552</v>
      </c>
      <c r="AB86" s="7">
        <v>0</v>
      </c>
      <c r="AC86" s="7">
        <v>0</v>
      </c>
      <c r="AD86" s="7">
        <v>1</v>
      </c>
      <c r="AE86" s="7">
        <v>0</v>
      </c>
      <c r="AF86" s="7">
        <v>0</v>
      </c>
      <c r="AG86" s="7">
        <v>0</v>
      </c>
      <c r="AH86" s="7">
        <v>0</v>
      </c>
      <c r="AI86" s="7">
        <v>0</v>
      </c>
      <c r="AJ86" s="7">
        <v>0</v>
      </c>
      <c r="AK86" s="7">
        <v>0</v>
      </c>
      <c r="AL86" s="8">
        <f t="shared" si="37"/>
        <v>1440.2358761219723</v>
      </c>
      <c r="AN86" s="17">
        <v>41</v>
      </c>
      <c r="AO86" s="17">
        <v>1450.8636686539803</v>
      </c>
      <c r="AP86" s="17">
        <v>55.37033985774724</v>
      </c>
      <c r="AQ86" s="17">
        <v>1.2513349135095739</v>
      </c>
      <c r="AY86" s="1">
        <v>41</v>
      </c>
      <c r="AZ86" s="50">
        <f t="shared" si="50"/>
        <v>106</v>
      </c>
      <c r="BA86" s="51">
        <f t="shared" si="18"/>
        <v>0.8783783783783784</v>
      </c>
      <c r="BB86" s="52">
        <f t="shared" si="19"/>
        <v>1.1669186011353176</v>
      </c>
      <c r="BC86" s="43"/>
      <c r="BD86" s="1">
        <v>41</v>
      </c>
      <c r="BE86" s="48">
        <f t="shared" si="20"/>
        <v>55.37033985774724</v>
      </c>
      <c r="BF86" s="48">
        <f t="shared" si="49"/>
        <v>-61.680887660510052</v>
      </c>
      <c r="BG86" s="48">
        <f t="shared" si="49"/>
        <v>73.260799816736835</v>
      </c>
      <c r="BH86" s="48">
        <f t="shared" si="49"/>
        <v>29.949009992184301</v>
      </c>
      <c r="BI86" s="48">
        <f t="shared" si="49"/>
        <v>83.010268440728396</v>
      </c>
      <c r="BJ86" s="48">
        <f t="shared" si="49"/>
        <v>-58.676236085192841</v>
      </c>
      <c r="BK86" s="48">
        <f t="shared" si="49"/>
        <v>6.2222141970430584</v>
      </c>
      <c r="BL86" s="48">
        <f t="shared" si="49"/>
        <v>-21.48174664113003</v>
      </c>
      <c r="BM86" s="48">
        <f t="shared" si="49"/>
        <v>-8.6926640531034991</v>
      </c>
      <c r="BN86" s="48">
        <f t="shared" si="49"/>
        <v>30.780135807596253</v>
      </c>
      <c r="BO86" s="48">
        <f t="shared" si="48"/>
        <v>-44.603951087722635</v>
      </c>
      <c r="BP86" s="48">
        <f t="shared" si="48"/>
        <v>8.3786261710233703</v>
      </c>
      <c r="BQ86" s="48">
        <f t="shared" si="48"/>
        <v>-66.609552816993528</v>
      </c>
      <c r="BR86" s="1">
        <v>41</v>
      </c>
      <c r="BS86" s="9">
        <f t="shared" si="21"/>
        <v>3065.8745359625123</v>
      </c>
      <c r="BT86" s="9">
        <f t="shared" si="24"/>
        <v>-3415.2917124899741</v>
      </c>
      <c r="BU86" s="9">
        <f t="shared" si="25"/>
        <v>4056.475384103197</v>
      </c>
      <c r="BV86" s="9">
        <f t="shared" si="26"/>
        <v>1658.286861670374</v>
      </c>
      <c r="BW86" s="9">
        <f t="shared" si="27"/>
        <v>4596.3067752460602</v>
      </c>
      <c r="BX86" s="9">
        <f t="shared" si="28"/>
        <v>-3248.9231336105422</v>
      </c>
      <c r="BY86" s="9">
        <f t="shared" si="29"/>
        <v>344.52611475801808</v>
      </c>
      <c r="BZ86" s="9">
        <f t="shared" si="30"/>
        <v>-1189.4516122573657</v>
      </c>
      <c r="CA86" s="9">
        <f t="shared" si="31"/>
        <v>-481.31576288952994</v>
      </c>
      <c r="CB86" s="9">
        <f t="shared" si="32"/>
        <v>1704.3065805342817</v>
      </c>
      <c r="CC86" s="9">
        <f t="shared" si="33"/>
        <v>-2469.7359307255292</v>
      </c>
      <c r="CD86" s="9">
        <f t="shared" si="34"/>
        <v>463.92737863062513</v>
      </c>
      <c r="CE86" s="9">
        <f t="shared" si="35"/>
        <v>-3688.1935772495053</v>
      </c>
    </row>
    <row r="87" spans="1:83">
      <c r="A87" s="2">
        <v>43282</v>
      </c>
      <c r="B87" s="8">
        <f>'WA Sch. 1-2'!B87</f>
        <v>14.1</v>
      </c>
      <c r="C87" s="8">
        <f>'WA Sch. 1-2'!C87</f>
        <v>198.81</v>
      </c>
      <c r="D87" s="8">
        <f>'WA Sch. 1-2'!D87</f>
        <v>240.05</v>
      </c>
      <c r="E87" s="8">
        <f>'WA Sch. 1-2'!E87</f>
        <v>15.5</v>
      </c>
      <c r="F87" s="8">
        <f>'WA Sch. 1-2'!F87</f>
        <v>240.25</v>
      </c>
      <c r="G87" s="8">
        <f>'WA Sch. 1-2'!G87</f>
        <v>259.5</v>
      </c>
      <c r="H87" s="8">
        <f t="shared" si="38"/>
        <v>-1.4000000000000004</v>
      </c>
      <c r="I87" s="8">
        <f t="shared" si="38"/>
        <v>-41.44</v>
      </c>
      <c r="J87" s="8">
        <f t="shared" si="38"/>
        <v>-19.449999999999989</v>
      </c>
      <c r="K87" s="9">
        <v>32227</v>
      </c>
      <c r="L87" s="9">
        <v>48028563.347000003</v>
      </c>
      <c r="M87" s="9">
        <v>5513065</v>
      </c>
      <c r="N87" s="9">
        <f t="shared" si="39"/>
        <v>53541628.347000003</v>
      </c>
      <c r="O87" s="9">
        <f t="shared" si="40"/>
        <v>1661.3903977099949</v>
      </c>
      <c r="P87" s="8">
        <f t="shared" si="41"/>
        <v>-18.045143297088796</v>
      </c>
      <c r="Q87" s="8">
        <f t="shared" si="42"/>
        <v>1643.3452544129061</v>
      </c>
      <c r="R87" s="9">
        <f t="shared" si="36"/>
        <v>52960087.513964728</v>
      </c>
      <c r="S87" s="21"/>
      <c r="U87" s="2">
        <v>43647</v>
      </c>
      <c r="V87" s="8">
        <f t="shared" si="43"/>
        <v>9.5</v>
      </c>
      <c r="W87" s="8">
        <f t="shared" si="44"/>
        <v>90.25</v>
      </c>
      <c r="X87" s="8">
        <f t="shared" si="45"/>
        <v>136</v>
      </c>
      <c r="Y87" s="7">
        <v>79</v>
      </c>
      <c r="Z87" s="7">
        <f t="shared" si="46"/>
        <v>6241</v>
      </c>
      <c r="AA87" s="7">
        <f t="shared" si="47"/>
        <v>493039</v>
      </c>
      <c r="AB87" s="7">
        <v>0</v>
      </c>
      <c r="AC87" s="7">
        <v>0</v>
      </c>
      <c r="AD87" s="7">
        <v>0</v>
      </c>
      <c r="AE87" s="7">
        <v>0</v>
      </c>
      <c r="AF87" s="7">
        <v>0</v>
      </c>
      <c r="AG87" s="7">
        <v>0</v>
      </c>
      <c r="AH87" s="7">
        <v>0</v>
      </c>
      <c r="AI87" s="7">
        <v>0</v>
      </c>
      <c r="AJ87" s="7">
        <v>0</v>
      </c>
      <c r="AK87" s="7">
        <v>0</v>
      </c>
      <c r="AL87" s="8">
        <f t="shared" si="37"/>
        <v>1561.918190071488</v>
      </c>
      <c r="AN87" s="17">
        <v>42</v>
      </c>
      <c r="AO87" s="17">
        <v>1525.897277559581</v>
      </c>
      <c r="AP87" s="17">
        <v>-5.3658552176545982</v>
      </c>
      <c r="AQ87" s="17">
        <v>-0.1212649586753303</v>
      </c>
      <c r="AY87" s="1">
        <v>42</v>
      </c>
      <c r="AZ87" s="50">
        <f t="shared" si="50"/>
        <v>50</v>
      </c>
      <c r="BA87" s="51">
        <f t="shared" si="18"/>
        <v>0.41268191268191268</v>
      </c>
      <c r="BB87" s="52">
        <f t="shared" si="19"/>
        <v>-0.22065146486235332</v>
      </c>
      <c r="BC87" s="43"/>
      <c r="BD87" s="1">
        <v>42</v>
      </c>
      <c r="BE87" s="48">
        <f t="shared" si="20"/>
        <v>-5.3658552176545982</v>
      </c>
      <c r="BF87" s="48">
        <f t="shared" si="49"/>
        <v>55.37033985774724</v>
      </c>
      <c r="BG87" s="48">
        <f t="shared" si="49"/>
        <v>-61.680887660510052</v>
      </c>
      <c r="BH87" s="48">
        <f t="shared" si="49"/>
        <v>73.260799816736835</v>
      </c>
      <c r="BI87" s="48">
        <f t="shared" si="49"/>
        <v>29.949009992184301</v>
      </c>
      <c r="BJ87" s="48">
        <f t="shared" si="49"/>
        <v>83.010268440728396</v>
      </c>
      <c r="BK87" s="48">
        <f t="shared" si="49"/>
        <v>-58.676236085192841</v>
      </c>
      <c r="BL87" s="48">
        <f t="shared" si="49"/>
        <v>6.2222141970430584</v>
      </c>
      <c r="BM87" s="48">
        <f t="shared" si="49"/>
        <v>-21.48174664113003</v>
      </c>
      <c r="BN87" s="48">
        <f t="shared" si="49"/>
        <v>-8.6926640531034991</v>
      </c>
      <c r="BO87" s="48">
        <f t="shared" si="48"/>
        <v>30.780135807596253</v>
      </c>
      <c r="BP87" s="48">
        <f t="shared" si="48"/>
        <v>-44.603951087722635</v>
      </c>
      <c r="BQ87" s="48">
        <f t="shared" si="48"/>
        <v>8.3786261710233703</v>
      </c>
      <c r="BR87" s="1">
        <v>42</v>
      </c>
      <c r="BS87" s="9">
        <f t="shared" si="21"/>
        <v>28.792402216823394</v>
      </c>
      <c r="BT87" s="9">
        <f t="shared" si="24"/>
        <v>-297.10922702896562</v>
      </c>
      <c r="BU87" s="9">
        <f t="shared" si="25"/>
        <v>330.97071288266699</v>
      </c>
      <c r="BV87" s="9">
        <f t="shared" si="26"/>
        <v>-393.10684494613776</v>
      </c>
      <c r="BW87" s="9">
        <f t="shared" si="27"/>
        <v>-160.70205153013424</v>
      </c>
      <c r="BX87" s="9">
        <f t="shared" si="28"/>
        <v>-445.42108203153566</v>
      </c>
      <c r="BY87" s="9">
        <f t="shared" si="29"/>
        <v>314.84818755001913</v>
      </c>
      <c r="BZ87" s="9">
        <f t="shared" si="30"/>
        <v>-33.3875005145674</v>
      </c>
      <c r="CA87" s="9">
        <f t="shared" si="31"/>
        <v>115.26794229862249</v>
      </c>
      <c r="CB87" s="9">
        <f t="shared" si="32"/>
        <v>46.643576764653915</v>
      </c>
      <c r="CC87" s="9">
        <f t="shared" si="33"/>
        <v>-165.16175232328931</v>
      </c>
      <c r="CD87" s="9">
        <f t="shared" si="34"/>
        <v>239.33834367203121</v>
      </c>
      <c r="CE87" s="9">
        <f t="shared" si="35"/>
        <v>-44.958494956560962</v>
      </c>
    </row>
    <row r="88" spans="1:83">
      <c r="A88" s="2">
        <v>43313</v>
      </c>
      <c r="B88" s="8">
        <f>'WA Sch. 1-2'!B88</f>
        <v>19.350000000000001</v>
      </c>
      <c r="C88" s="8">
        <f>'WA Sch. 1-2'!C88</f>
        <v>374.42250000000007</v>
      </c>
      <c r="D88" s="8">
        <f>'WA Sch. 1-2'!D88</f>
        <v>204.95</v>
      </c>
      <c r="E88" s="8">
        <f>'WA Sch. 1-2'!E88</f>
        <v>25.5</v>
      </c>
      <c r="F88" s="8">
        <f>'WA Sch. 1-2'!F88</f>
        <v>650.25</v>
      </c>
      <c r="G88" s="8">
        <f>'WA Sch. 1-2'!G88</f>
        <v>186</v>
      </c>
      <c r="H88" s="8">
        <f t="shared" si="38"/>
        <v>-6.1499999999999986</v>
      </c>
      <c r="I88" s="8">
        <f t="shared" si="38"/>
        <v>-275.82749999999993</v>
      </c>
      <c r="J88" s="8">
        <f t="shared" si="38"/>
        <v>18.949999999999989</v>
      </c>
      <c r="K88" s="9">
        <v>32290</v>
      </c>
      <c r="L88" s="9">
        <v>55059724.680999994</v>
      </c>
      <c r="M88" s="9">
        <v>-5705987</v>
      </c>
      <c r="N88" s="9">
        <f t="shared" si="39"/>
        <v>49353737.680999994</v>
      </c>
      <c r="O88" s="9">
        <f t="shared" si="40"/>
        <v>1528.4526999380612</v>
      </c>
      <c r="P88" s="8">
        <f t="shared" si="41"/>
        <v>17.484769280193742</v>
      </c>
      <c r="Q88" s="8">
        <f t="shared" si="42"/>
        <v>1545.9374692182548</v>
      </c>
      <c r="R88" s="9">
        <f t="shared" si="36"/>
        <v>49918320.881057449</v>
      </c>
      <c r="S88" s="21"/>
      <c r="U88" s="2">
        <v>43678</v>
      </c>
      <c r="V88" s="8">
        <f t="shared" si="43"/>
        <v>3.5</v>
      </c>
      <c r="W88" s="8">
        <f t="shared" si="44"/>
        <v>12.25</v>
      </c>
      <c r="X88" s="8">
        <f t="shared" si="45"/>
        <v>201</v>
      </c>
      <c r="Y88" s="7">
        <v>80</v>
      </c>
      <c r="Z88" s="7">
        <f t="shared" si="46"/>
        <v>6400</v>
      </c>
      <c r="AA88" s="7">
        <f t="shared" si="47"/>
        <v>512000</v>
      </c>
      <c r="AB88" s="7">
        <v>0</v>
      </c>
      <c r="AC88" s="7">
        <v>0</v>
      </c>
      <c r="AD88" s="7">
        <v>0</v>
      </c>
      <c r="AE88" s="7">
        <v>0</v>
      </c>
      <c r="AF88" s="7">
        <v>0</v>
      </c>
      <c r="AG88" s="7">
        <v>0</v>
      </c>
      <c r="AH88" s="7">
        <v>0</v>
      </c>
      <c r="AI88" s="7">
        <v>0</v>
      </c>
      <c r="AJ88" s="7">
        <v>0</v>
      </c>
      <c r="AK88" s="7">
        <v>0</v>
      </c>
      <c r="AL88" s="8">
        <f t="shared" si="37"/>
        <v>1605.0685658696382</v>
      </c>
      <c r="AN88" s="17">
        <v>43</v>
      </c>
      <c r="AO88" s="17">
        <v>1619.7047490452951</v>
      </c>
      <c r="AP88" s="17">
        <v>63.942624604674393</v>
      </c>
      <c r="AQ88" s="17">
        <v>1.4450631662155156</v>
      </c>
      <c r="AY88" s="1">
        <v>43</v>
      </c>
      <c r="AZ88" s="50">
        <f t="shared" si="50"/>
        <v>108</v>
      </c>
      <c r="BA88" s="51">
        <f t="shared" si="18"/>
        <v>0.89501039501039503</v>
      </c>
      <c r="BB88" s="52">
        <f t="shared" si="19"/>
        <v>1.2536226075646817</v>
      </c>
      <c r="BC88" s="43"/>
      <c r="BD88" s="1">
        <v>43</v>
      </c>
      <c r="BE88" s="48">
        <f t="shared" si="20"/>
        <v>63.942624604674393</v>
      </c>
      <c r="BF88" s="48">
        <f t="shared" si="49"/>
        <v>-5.3658552176545982</v>
      </c>
      <c r="BG88" s="48">
        <f t="shared" si="49"/>
        <v>55.37033985774724</v>
      </c>
      <c r="BH88" s="48">
        <f t="shared" si="49"/>
        <v>-61.680887660510052</v>
      </c>
      <c r="BI88" s="48">
        <f t="shared" si="49"/>
        <v>73.260799816736835</v>
      </c>
      <c r="BJ88" s="48">
        <f t="shared" si="49"/>
        <v>29.949009992184301</v>
      </c>
      <c r="BK88" s="48">
        <f t="shared" si="49"/>
        <v>83.010268440728396</v>
      </c>
      <c r="BL88" s="48">
        <f t="shared" si="49"/>
        <v>-58.676236085192841</v>
      </c>
      <c r="BM88" s="48">
        <f t="shared" si="49"/>
        <v>6.2222141970430584</v>
      </c>
      <c r="BN88" s="48">
        <f t="shared" si="49"/>
        <v>-21.48174664113003</v>
      </c>
      <c r="BO88" s="48">
        <f t="shared" si="48"/>
        <v>-8.6926640531034991</v>
      </c>
      <c r="BP88" s="48">
        <f t="shared" si="48"/>
        <v>30.780135807596253</v>
      </c>
      <c r="BQ88" s="48">
        <f t="shared" si="48"/>
        <v>-44.603951087722635</v>
      </c>
      <c r="BR88" s="1">
        <v>43</v>
      </c>
      <c r="BS88" s="9">
        <f t="shared" si="21"/>
        <v>4088.6592413344029</v>
      </c>
      <c r="BT88" s="9">
        <f t="shared" si="24"/>
        <v>-343.10686586547945</v>
      </c>
      <c r="BU88" s="9">
        <f t="shared" si="25"/>
        <v>3540.5248557572577</v>
      </c>
      <c r="BV88" s="9">
        <f t="shared" si="26"/>
        <v>-3944.0378449590858</v>
      </c>
      <c r="BW88" s="9">
        <f t="shared" si="27"/>
        <v>4684.4878209198996</v>
      </c>
      <c r="BX88" s="9">
        <f t="shared" si="28"/>
        <v>1915.0183032119505</v>
      </c>
      <c r="BY88" s="9">
        <f t="shared" si="29"/>
        <v>5307.894433238851</v>
      </c>
      <c r="BZ88" s="9">
        <f t="shared" si="30"/>
        <v>-3751.9125372107314</v>
      </c>
      <c r="CA88" s="9">
        <f t="shared" si="31"/>
        <v>397.86470661145</v>
      </c>
      <c r="CB88" s="9">
        <f t="shared" si="32"/>
        <v>-1373.5992613264721</v>
      </c>
      <c r="CC88" s="9">
        <f t="shared" si="33"/>
        <v>-555.8317543621049</v>
      </c>
      <c r="CD88" s="9">
        <f t="shared" si="34"/>
        <v>1968.1626692260913</v>
      </c>
      <c r="CE88" s="9">
        <f t="shared" si="35"/>
        <v>-2852.0937002874925</v>
      </c>
    </row>
    <row r="89" spans="1:83">
      <c r="A89" s="2">
        <v>43344</v>
      </c>
      <c r="B89" s="8">
        <f>'WA Sch. 1-2'!B89</f>
        <v>152.32499999999999</v>
      </c>
      <c r="C89" s="8">
        <f>'WA Sch. 1-2'!C89</f>
        <v>23202.905624999996</v>
      </c>
      <c r="D89" s="8">
        <f>'WA Sch. 1-2'!D89</f>
        <v>43.875</v>
      </c>
      <c r="E89" s="8">
        <f>'WA Sch. 1-2'!E89</f>
        <v>175.5</v>
      </c>
      <c r="F89" s="8">
        <f>'WA Sch. 1-2'!F89</f>
        <v>30800.25</v>
      </c>
      <c r="G89" s="8">
        <f>'WA Sch. 1-2'!G89</f>
        <v>8.5</v>
      </c>
      <c r="H89" s="8">
        <f t="shared" si="38"/>
        <v>-23.175000000000011</v>
      </c>
      <c r="I89" s="8">
        <f t="shared" si="38"/>
        <v>-7597.3443750000042</v>
      </c>
      <c r="J89" s="8">
        <f t="shared" si="38"/>
        <v>35.375</v>
      </c>
      <c r="K89" s="9">
        <v>31381</v>
      </c>
      <c r="L89" s="9">
        <v>48334251.041999996</v>
      </c>
      <c r="M89" s="9">
        <v>-5492340</v>
      </c>
      <c r="N89" s="9">
        <f t="shared" si="39"/>
        <v>42841911.041999996</v>
      </c>
      <c r="O89" s="9">
        <f t="shared" si="40"/>
        <v>1365.2181588222172</v>
      </c>
      <c r="P89" s="8">
        <f t="shared" si="41"/>
        <v>30.441561242273576</v>
      </c>
      <c r="Q89" s="8">
        <f t="shared" si="42"/>
        <v>1395.6597200644908</v>
      </c>
      <c r="R89" s="9">
        <f t="shared" si="36"/>
        <v>43797197.675343782</v>
      </c>
      <c r="S89" s="21"/>
      <c r="U89" s="2">
        <v>43709</v>
      </c>
      <c r="V89" s="8">
        <f t="shared" si="43"/>
        <v>213</v>
      </c>
      <c r="W89" s="8">
        <f t="shared" si="44"/>
        <v>45369</v>
      </c>
      <c r="X89" s="8">
        <f t="shared" si="45"/>
        <v>35.5</v>
      </c>
      <c r="Y89" s="7">
        <v>81</v>
      </c>
      <c r="Z89" s="7">
        <f t="shared" si="46"/>
        <v>6561</v>
      </c>
      <c r="AA89" s="7">
        <f t="shared" si="47"/>
        <v>531441</v>
      </c>
      <c r="AB89" s="7">
        <v>0</v>
      </c>
      <c r="AC89" s="7">
        <v>0</v>
      </c>
      <c r="AD89" s="7">
        <v>0</v>
      </c>
      <c r="AE89" s="7">
        <v>1</v>
      </c>
      <c r="AF89" s="7">
        <v>0</v>
      </c>
      <c r="AG89" s="7">
        <v>0</v>
      </c>
      <c r="AH89" s="7">
        <v>0</v>
      </c>
      <c r="AI89" s="7">
        <v>0</v>
      </c>
      <c r="AJ89" s="7">
        <v>0</v>
      </c>
      <c r="AK89" s="7">
        <v>0</v>
      </c>
      <c r="AL89" s="8">
        <f t="shared" si="37"/>
        <v>1426.0149197552066</v>
      </c>
      <c r="AN89" s="17">
        <v>44</v>
      </c>
      <c r="AO89" s="17">
        <v>1670.8206672078793</v>
      </c>
      <c r="AP89" s="17">
        <v>4.6932349972980774</v>
      </c>
      <c r="AQ89" s="17">
        <v>0.106064164036414</v>
      </c>
      <c r="AY89" s="1">
        <v>44</v>
      </c>
      <c r="AZ89" s="50">
        <f t="shared" si="50"/>
        <v>62</v>
      </c>
      <c r="BA89" s="51">
        <f t="shared" si="18"/>
        <v>0.51247401247401247</v>
      </c>
      <c r="BB89" s="52">
        <f t="shared" si="19"/>
        <v>3.127280902613698E-2</v>
      </c>
      <c r="BC89" s="43"/>
      <c r="BD89" s="1">
        <v>44</v>
      </c>
      <c r="BE89" s="48">
        <f t="shared" si="20"/>
        <v>4.6932349972980774</v>
      </c>
      <c r="BF89" s="48">
        <f t="shared" si="49"/>
        <v>63.942624604674393</v>
      </c>
      <c r="BG89" s="48">
        <f t="shared" si="49"/>
        <v>-5.3658552176545982</v>
      </c>
      <c r="BH89" s="48">
        <f t="shared" si="49"/>
        <v>55.37033985774724</v>
      </c>
      <c r="BI89" s="48">
        <f t="shared" si="49"/>
        <v>-61.680887660510052</v>
      </c>
      <c r="BJ89" s="48">
        <f t="shared" si="49"/>
        <v>73.260799816736835</v>
      </c>
      <c r="BK89" s="48">
        <f t="shared" si="49"/>
        <v>29.949009992184301</v>
      </c>
      <c r="BL89" s="48">
        <f t="shared" si="49"/>
        <v>83.010268440728396</v>
      </c>
      <c r="BM89" s="48">
        <f t="shared" si="49"/>
        <v>-58.676236085192841</v>
      </c>
      <c r="BN89" s="48">
        <f t="shared" si="49"/>
        <v>6.2222141970430584</v>
      </c>
      <c r="BO89" s="48">
        <f t="shared" si="48"/>
        <v>-21.48174664113003</v>
      </c>
      <c r="BP89" s="48">
        <f t="shared" si="48"/>
        <v>-8.6926640531034991</v>
      </c>
      <c r="BQ89" s="48">
        <f t="shared" si="48"/>
        <v>30.780135807596253</v>
      </c>
      <c r="BR89" s="1">
        <v>44</v>
      </c>
      <c r="BS89" s="9">
        <f t="shared" si="21"/>
        <v>22.026454739870204</v>
      </c>
      <c r="BT89" s="9">
        <f t="shared" si="24"/>
        <v>300.09776361380017</v>
      </c>
      <c r="BU89" s="9">
        <f t="shared" si="25"/>
        <v>-25.183219497931535</v>
      </c>
      <c r="BV89" s="9">
        <f t="shared" si="26"/>
        <v>259.86601683271101</v>
      </c>
      <c r="BW89" s="9">
        <f t="shared" si="27"/>
        <v>-289.48290063275772</v>
      </c>
      <c r="BX89" s="9">
        <f t="shared" si="28"/>
        <v>343.83014963001369</v>
      </c>
      <c r="BY89" s="9">
        <f t="shared" si="29"/>
        <v>140.55774182977399</v>
      </c>
      <c r="BZ89" s="9">
        <f t="shared" si="30"/>
        <v>389.58669698119735</v>
      </c>
      <c r="CA89" s="9">
        <f t="shared" si="31"/>
        <v>-275.38136470479003</v>
      </c>
      <c r="CB89" s="9">
        <f t="shared" si="32"/>
        <v>29.202313430255252</v>
      </c>
      <c r="CC89" s="9">
        <f t="shared" si="33"/>
        <v>-100.81888513925389</v>
      </c>
      <c r="CD89" s="9">
        <f t="shared" si="34"/>
        <v>-40.796715153783161</v>
      </c>
      <c r="CE89" s="9">
        <f t="shared" si="35"/>
        <v>144.45841059382386</v>
      </c>
    </row>
    <row r="90" spans="1:83">
      <c r="A90" s="2">
        <v>43374</v>
      </c>
      <c r="B90" s="8">
        <f>'WA Sch. 1-2'!B90</f>
        <v>510.4</v>
      </c>
      <c r="C90" s="8">
        <f>'WA Sch. 1-2'!C90</f>
        <v>260508.15999999997</v>
      </c>
      <c r="D90" s="8">
        <f>'WA Sch. 1-2'!D90</f>
        <v>0.65</v>
      </c>
      <c r="E90" s="8">
        <f>'WA Sch. 1-2'!E90</f>
        <v>522.5</v>
      </c>
      <c r="F90" s="8">
        <f>'WA Sch. 1-2'!F90</f>
        <v>273006.25</v>
      </c>
      <c r="G90" s="8">
        <f>'WA Sch. 1-2'!G90</f>
        <v>0</v>
      </c>
      <c r="H90" s="8">
        <f t="shared" si="38"/>
        <v>-12.100000000000023</v>
      </c>
      <c r="I90" s="8">
        <f t="shared" si="38"/>
        <v>-12498.090000000026</v>
      </c>
      <c r="J90" s="8">
        <f t="shared" si="38"/>
        <v>0.65</v>
      </c>
      <c r="K90" s="9">
        <v>33014</v>
      </c>
      <c r="L90" s="9">
        <v>45417667.975999996</v>
      </c>
      <c r="M90" s="9">
        <v>4178114</v>
      </c>
      <c r="N90" s="9">
        <f t="shared" si="39"/>
        <v>49595781.975999996</v>
      </c>
      <c r="O90" s="9">
        <f t="shared" si="40"/>
        <v>1502.2651595080874</v>
      </c>
      <c r="P90" s="8">
        <f t="shared" si="41"/>
        <v>-3.2784799867365635</v>
      </c>
      <c r="Q90" s="8">
        <f t="shared" si="42"/>
        <v>1498.9866795213509</v>
      </c>
      <c r="R90" s="9">
        <f t="shared" si="36"/>
        <v>49487546.237717874</v>
      </c>
      <c r="S90" s="21"/>
      <c r="U90" s="2">
        <v>43739</v>
      </c>
      <c r="V90" s="8">
        <f t="shared" si="43"/>
        <v>706</v>
      </c>
      <c r="W90" s="8">
        <f t="shared" si="44"/>
        <v>498436</v>
      </c>
      <c r="X90" s="8">
        <f t="shared" si="45"/>
        <v>0</v>
      </c>
      <c r="Y90" s="7">
        <v>82</v>
      </c>
      <c r="Z90" s="7">
        <f t="shared" si="46"/>
        <v>6724</v>
      </c>
      <c r="AA90" s="7">
        <f t="shared" si="47"/>
        <v>551368</v>
      </c>
      <c r="AB90" s="7">
        <v>0</v>
      </c>
      <c r="AC90" s="7">
        <v>0</v>
      </c>
      <c r="AD90" s="7">
        <v>0</v>
      </c>
      <c r="AE90" s="7">
        <v>0</v>
      </c>
      <c r="AF90" s="7">
        <v>0</v>
      </c>
      <c r="AG90" s="7">
        <v>0</v>
      </c>
      <c r="AH90" s="7">
        <v>0</v>
      </c>
      <c r="AI90" s="7">
        <v>0</v>
      </c>
      <c r="AJ90" s="7">
        <v>0</v>
      </c>
      <c r="AK90" s="7">
        <v>0</v>
      </c>
      <c r="AL90" s="8">
        <f t="shared" si="37"/>
        <v>1543.2909308619037</v>
      </c>
      <c r="AN90" s="17">
        <v>45</v>
      </c>
      <c r="AO90" s="17">
        <v>1421.0407167299704</v>
      </c>
      <c r="AP90" s="17">
        <v>68.678309252366944</v>
      </c>
      <c r="AQ90" s="17">
        <v>1.552086665696526</v>
      </c>
      <c r="AY90" s="1">
        <v>45</v>
      </c>
      <c r="AZ90" s="50">
        <f t="shared" si="50"/>
        <v>112</v>
      </c>
      <c r="BA90" s="51">
        <f t="shared" si="18"/>
        <v>0.9282744282744283</v>
      </c>
      <c r="BB90" s="52">
        <f t="shared" si="19"/>
        <v>1.4630593361844004</v>
      </c>
      <c r="BC90" s="43"/>
      <c r="BD90" s="1">
        <v>45</v>
      </c>
      <c r="BE90" s="48">
        <f t="shared" si="20"/>
        <v>68.678309252366944</v>
      </c>
      <c r="BF90" s="48">
        <f t="shared" si="49"/>
        <v>4.6932349972980774</v>
      </c>
      <c r="BG90" s="48">
        <f t="shared" si="49"/>
        <v>63.942624604674393</v>
      </c>
      <c r="BH90" s="48">
        <f t="shared" si="49"/>
        <v>-5.3658552176545982</v>
      </c>
      <c r="BI90" s="48">
        <f t="shared" si="49"/>
        <v>55.37033985774724</v>
      </c>
      <c r="BJ90" s="48">
        <f t="shared" si="49"/>
        <v>-61.680887660510052</v>
      </c>
      <c r="BK90" s="48">
        <f t="shared" si="49"/>
        <v>73.260799816736835</v>
      </c>
      <c r="BL90" s="48">
        <f t="shared" si="49"/>
        <v>29.949009992184301</v>
      </c>
      <c r="BM90" s="48">
        <f t="shared" si="49"/>
        <v>83.010268440728396</v>
      </c>
      <c r="BN90" s="48">
        <f t="shared" si="49"/>
        <v>-58.676236085192841</v>
      </c>
      <c r="BO90" s="48">
        <f t="shared" si="48"/>
        <v>6.2222141970430584</v>
      </c>
      <c r="BP90" s="48">
        <f t="shared" si="48"/>
        <v>-21.48174664113003</v>
      </c>
      <c r="BQ90" s="48">
        <f t="shared" si="48"/>
        <v>-8.6926640531034991</v>
      </c>
      <c r="BR90" s="1">
        <v>45</v>
      </c>
      <c r="BS90" s="9">
        <f t="shared" si="21"/>
        <v>4716.7101617638482</v>
      </c>
      <c r="BT90" s="9">
        <f t="shared" si="24"/>
        <v>322.32344453852141</v>
      </c>
      <c r="BU90" s="9">
        <f t="shared" si="25"/>
        <v>4391.4713470079305</v>
      </c>
      <c r="BV90" s="9">
        <f t="shared" si="26"/>
        <v>-368.51786404146389</v>
      </c>
      <c r="BW90" s="9">
        <f t="shared" si="27"/>
        <v>3802.741324159113</v>
      </c>
      <c r="BX90" s="9">
        <f t="shared" si="28"/>
        <v>-4236.1390777090082</v>
      </c>
      <c r="BY90" s="9">
        <f t="shared" si="29"/>
        <v>5031.427865889701</v>
      </c>
      <c r="BZ90" s="9">
        <f t="shared" si="30"/>
        <v>2056.8473700455315</v>
      </c>
      <c r="CA90" s="9">
        <f t="shared" si="31"/>
        <v>5701.0048870944483</v>
      </c>
      <c r="CB90" s="9">
        <f t="shared" si="32"/>
        <v>-4029.7846876237591</v>
      </c>
      <c r="CC90" s="9">
        <f t="shared" si="33"/>
        <v>427.33115085904484</v>
      </c>
      <c r="CD90" s="9">
        <f t="shared" si="34"/>
        <v>-1475.3300391004891</v>
      </c>
      <c r="CE90" s="9">
        <f t="shared" si="35"/>
        <v>-596.99747006593259</v>
      </c>
    </row>
    <row r="91" spans="1:83">
      <c r="A91" s="2">
        <v>43405</v>
      </c>
      <c r="B91" s="8">
        <f>'WA Sch. 1-2'!B91</f>
        <v>874.97500000000002</v>
      </c>
      <c r="C91" s="8">
        <f>'WA Sch. 1-2'!C91</f>
        <v>765581.25062499999</v>
      </c>
      <c r="D91" s="8">
        <f>'WA Sch. 1-2'!D91</f>
        <v>0</v>
      </c>
      <c r="E91" s="8">
        <f>'WA Sch. 1-2'!E91</f>
        <v>841.5</v>
      </c>
      <c r="F91" s="8">
        <f>'WA Sch. 1-2'!F91</f>
        <v>708122.25</v>
      </c>
      <c r="G91" s="8">
        <f>'WA Sch. 1-2'!G91</f>
        <v>0</v>
      </c>
      <c r="H91" s="8">
        <f t="shared" si="38"/>
        <v>33.475000000000023</v>
      </c>
      <c r="I91" s="8">
        <f t="shared" si="38"/>
        <v>57459.000624999986</v>
      </c>
      <c r="J91" s="8">
        <f t="shared" si="38"/>
        <v>0</v>
      </c>
      <c r="K91" s="9">
        <v>32243</v>
      </c>
      <c r="L91" s="9">
        <v>47552150.847000003</v>
      </c>
      <c r="M91" s="9">
        <v>5066221</v>
      </c>
      <c r="N91" s="9">
        <f t="shared" si="39"/>
        <v>52618371.847000003</v>
      </c>
      <c r="O91" s="9">
        <f t="shared" si="40"/>
        <v>1631.9316393325685</v>
      </c>
      <c r="P91" s="8">
        <f t="shared" si="41"/>
        <v>17.84834697879673</v>
      </c>
      <c r="Q91" s="8">
        <f t="shared" si="42"/>
        <v>1649.7799863113653</v>
      </c>
      <c r="R91" s="9">
        <f t="shared" si="36"/>
        <v>53193856.09863735</v>
      </c>
      <c r="S91" s="21"/>
      <c r="U91" s="2">
        <v>43770</v>
      </c>
      <c r="V91" s="8">
        <f t="shared" si="43"/>
        <v>882</v>
      </c>
      <c r="W91" s="8">
        <f t="shared" si="44"/>
        <v>777924</v>
      </c>
      <c r="X91" s="8">
        <f t="shared" si="45"/>
        <v>0</v>
      </c>
      <c r="Y91" s="7">
        <v>83</v>
      </c>
      <c r="Z91" s="7">
        <f t="shared" si="46"/>
        <v>6889</v>
      </c>
      <c r="AA91" s="7">
        <f t="shared" si="47"/>
        <v>571787</v>
      </c>
      <c r="AB91" s="7">
        <v>0</v>
      </c>
      <c r="AC91" s="7">
        <v>0</v>
      </c>
      <c r="AD91" s="7">
        <v>0</v>
      </c>
      <c r="AE91" s="7">
        <v>0</v>
      </c>
      <c r="AF91" s="7">
        <v>1</v>
      </c>
      <c r="AG91" s="7">
        <v>0</v>
      </c>
      <c r="AH91" s="7">
        <v>0</v>
      </c>
      <c r="AI91" s="7">
        <v>0</v>
      </c>
      <c r="AJ91" s="7">
        <v>0</v>
      </c>
      <c r="AK91" s="7">
        <v>0</v>
      </c>
      <c r="AL91" s="8">
        <f t="shared" si="37"/>
        <v>1615.7373018798266</v>
      </c>
      <c r="AN91" s="17">
        <v>46</v>
      </c>
      <c r="AO91" s="17">
        <v>1562.4388711278789</v>
      </c>
      <c r="AP91" s="17">
        <v>16.168249004470226</v>
      </c>
      <c r="AQ91" s="17">
        <v>0.36539227538765462</v>
      </c>
      <c r="AY91" s="1">
        <v>46</v>
      </c>
      <c r="AZ91" s="50">
        <f t="shared" si="50"/>
        <v>77</v>
      </c>
      <c r="BA91" s="51">
        <f t="shared" si="18"/>
        <v>0.63721413721413722</v>
      </c>
      <c r="BB91" s="52">
        <f t="shared" si="19"/>
        <v>0.35102215742413223</v>
      </c>
      <c r="BC91" s="43"/>
      <c r="BD91" s="1">
        <v>46</v>
      </c>
      <c r="BE91" s="48">
        <f t="shared" si="20"/>
        <v>16.168249004470226</v>
      </c>
      <c r="BF91" s="48">
        <f t="shared" si="49"/>
        <v>68.678309252366944</v>
      </c>
      <c r="BG91" s="48">
        <f t="shared" si="49"/>
        <v>4.6932349972980774</v>
      </c>
      <c r="BH91" s="48">
        <f t="shared" si="49"/>
        <v>63.942624604674393</v>
      </c>
      <c r="BI91" s="48">
        <f t="shared" si="49"/>
        <v>-5.3658552176545982</v>
      </c>
      <c r="BJ91" s="48">
        <f t="shared" si="49"/>
        <v>55.37033985774724</v>
      </c>
      <c r="BK91" s="48">
        <f t="shared" si="49"/>
        <v>-61.680887660510052</v>
      </c>
      <c r="BL91" s="48">
        <f t="shared" si="49"/>
        <v>73.260799816736835</v>
      </c>
      <c r="BM91" s="48">
        <f t="shared" si="49"/>
        <v>29.949009992184301</v>
      </c>
      <c r="BN91" s="48">
        <f t="shared" si="49"/>
        <v>83.010268440728396</v>
      </c>
      <c r="BO91" s="48">
        <f t="shared" si="48"/>
        <v>-58.676236085192841</v>
      </c>
      <c r="BP91" s="48">
        <f t="shared" si="48"/>
        <v>6.2222141970430584</v>
      </c>
      <c r="BQ91" s="48">
        <f t="shared" si="48"/>
        <v>-21.48174664113003</v>
      </c>
      <c r="BR91" s="1">
        <v>46</v>
      </c>
      <c r="BS91" s="9">
        <f t="shared" si="21"/>
        <v>261.41227587057568</v>
      </c>
      <c r="BT91" s="9">
        <f t="shared" si="24"/>
        <v>1110.408005198341</v>
      </c>
      <c r="BU91" s="9">
        <f t="shared" si="25"/>
        <v>75.881392072824411</v>
      </c>
      <c r="BV91" s="9">
        <f t="shared" si="26"/>
        <v>1033.8402766077977</v>
      </c>
      <c r="BW91" s="9">
        <f t="shared" si="27"/>
        <v>-86.756483280967601</v>
      </c>
      <c r="BX91" s="9">
        <f t="shared" si="28"/>
        <v>895.24144228225123</v>
      </c>
      <c r="BY91" s="9">
        <f t="shared" si="29"/>
        <v>-997.27195051191416</v>
      </c>
      <c r="BZ91" s="9">
        <f t="shared" si="30"/>
        <v>1184.498853703712</v>
      </c>
      <c r="CA91" s="9">
        <f t="shared" si="31"/>
        <v>484.22305099103579</v>
      </c>
      <c r="CB91" s="9">
        <f t="shared" si="32"/>
        <v>1342.1306900776842</v>
      </c>
      <c r="CC91" s="9">
        <f t="shared" si="33"/>
        <v>-948.69199567050964</v>
      </c>
      <c r="CD91" s="9">
        <f t="shared" si="34"/>
        <v>100.60230849695797</v>
      </c>
      <c r="CE91" s="9">
        <f t="shared" si="35"/>
        <v>-347.32222874473604</v>
      </c>
    </row>
    <row r="92" spans="1:83">
      <c r="A92" s="2">
        <v>43435</v>
      </c>
      <c r="B92" s="8">
        <f>'WA Sch. 1-2'!B92</f>
        <v>1138.7249999999999</v>
      </c>
      <c r="C92" s="8">
        <f>'WA Sch. 1-2'!C92</f>
        <v>1296694.6256249999</v>
      </c>
      <c r="D92" s="8">
        <f>'WA Sch. 1-2'!D92</f>
        <v>0</v>
      </c>
      <c r="E92" s="8">
        <f>'WA Sch. 1-2'!E92</f>
        <v>1029.5</v>
      </c>
      <c r="F92" s="8">
        <f>'WA Sch. 1-2'!F92</f>
        <v>1059870.25</v>
      </c>
      <c r="G92" s="8">
        <f>'WA Sch. 1-2'!G92</f>
        <v>0</v>
      </c>
      <c r="H92" s="8">
        <f t="shared" si="38"/>
        <v>109.22499999999991</v>
      </c>
      <c r="I92" s="8">
        <f t="shared" si="38"/>
        <v>236824.37562499987</v>
      </c>
      <c r="J92" s="8">
        <f t="shared" si="38"/>
        <v>0</v>
      </c>
      <c r="K92" s="9">
        <v>32267</v>
      </c>
      <c r="L92" s="9">
        <v>56807051.762000002</v>
      </c>
      <c r="M92" s="9">
        <v>-648853</v>
      </c>
      <c r="N92" s="9">
        <f t="shared" si="39"/>
        <v>56158198.762000002</v>
      </c>
      <c r="O92" s="9">
        <f t="shared" si="40"/>
        <v>1740.4220647100753</v>
      </c>
      <c r="P92" s="8">
        <f t="shared" si="41"/>
        <v>73.570963632852127</v>
      </c>
      <c r="Q92" s="8">
        <f t="shared" si="42"/>
        <v>1813.9930283429276</v>
      </c>
      <c r="R92" s="9">
        <f t="shared" si="36"/>
        <v>58532113.045541242</v>
      </c>
      <c r="S92" s="21"/>
      <c r="U92" s="2">
        <v>43800</v>
      </c>
      <c r="V92" s="8">
        <f t="shared" si="43"/>
        <v>978</v>
      </c>
      <c r="W92" s="8">
        <f t="shared" si="44"/>
        <v>956484</v>
      </c>
      <c r="X92" s="8">
        <f t="shared" si="45"/>
        <v>0</v>
      </c>
      <c r="Y92" s="7">
        <v>84</v>
      </c>
      <c r="Z92" s="7">
        <f t="shared" si="46"/>
        <v>7056</v>
      </c>
      <c r="AA92" s="7">
        <f t="shared" si="47"/>
        <v>592704</v>
      </c>
      <c r="AB92" s="7">
        <v>0</v>
      </c>
      <c r="AC92" s="7">
        <v>0</v>
      </c>
      <c r="AD92" s="7">
        <v>0</v>
      </c>
      <c r="AE92" s="7">
        <v>0</v>
      </c>
      <c r="AF92" s="7">
        <v>0</v>
      </c>
      <c r="AG92" s="7">
        <v>0</v>
      </c>
      <c r="AH92" s="7">
        <v>0</v>
      </c>
      <c r="AI92" s="7">
        <v>0</v>
      </c>
      <c r="AJ92" s="7">
        <v>0</v>
      </c>
      <c r="AK92" s="7">
        <v>0</v>
      </c>
      <c r="AL92" s="8">
        <f t="shared" si="37"/>
        <v>1765.8873810704881</v>
      </c>
      <c r="AN92" s="17">
        <v>47</v>
      </c>
      <c r="AO92" s="17">
        <v>1554.0289344683745</v>
      </c>
      <c r="AP92" s="17">
        <v>14.846984912655216</v>
      </c>
      <c r="AQ92" s="17">
        <v>0.33553253654006449</v>
      </c>
      <c r="AY92" s="1">
        <v>47</v>
      </c>
      <c r="AZ92" s="50">
        <f t="shared" si="50"/>
        <v>76</v>
      </c>
      <c r="BA92" s="51">
        <f t="shared" si="18"/>
        <v>0.62889812889812891</v>
      </c>
      <c r="BB92" s="52">
        <f t="shared" si="19"/>
        <v>0.32893642436422554</v>
      </c>
      <c r="BC92" s="43"/>
      <c r="BD92" s="1">
        <v>47</v>
      </c>
      <c r="BE92" s="48">
        <f t="shared" si="20"/>
        <v>14.846984912655216</v>
      </c>
      <c r="BF92" s="48">
        <f t="shared" si="49"/>
        <v>16.168249004470226</v>
      </c>
      <c r="BG92" s="48">
        <f t="shared" si="49"/>
        <v>68.678309252366944</v>
      </c>
      <c r="BH92" s="48">
        <f t="shared" si="49"/>
        <v>4.6932349972980774</v>
      </c>
      <c r="BI92" s="48">
        <f t="shared" si="49"/>
        <v>63.942624604674393</v>
      </c>
      <c r="BJ92" s="48">
        <f t="shared" si="49"/>
        <v>-5.3658552176545982</v>
      </c>
      <c r="BK92" s="48">
        <f t="shared" si="49"/>
        <v>55.37033985774724</v>
      </c>
      <c r="BL92" s="48">
        <f t="shared" si="49"/>
        <v>-61.680887660510052</v>
      </c>
      <c r="BM92" s="48">
        <f t="shared" si="49"/>
        <v>73.260799816736835</v>
      </c>
      <c r="BN92" s="48">
        <f t="shared" si="49"/>
        <v>29.949009992184301</v>
      </c>
      <c r="BO92" s="48">
        <f t="shared" si="48"/>
        <v>83.010268440728396</v>
      </c>
      <c r="BP92" s="48">
        <f t="shared" si="48"/>
        <v>-58.676236085192841</v>
      </c>
      <c r="BQ92" s="48">
        <f t="shared" si="48"/>
        <v>6.2222141970430584</v>
      </c>
      <c r="BR92" s="1">
        <v>47</v>
      </c>
      <c r="BS92" s="9">
        <f t="shared" si="21"/>
        <v>220.43296099663289</v>
      </c>
      <c r="BT92" s="9">
        <f t="shared" si="24"/>
        <v>240.04974903344439</v>
      </c>
      <c r="BU92" s="9">
        <f t="shared" si="25"/>
        <v>1019.6658212966208</v>
      </c>
      <c r="BV92" s="9">
        <f t="shared" si="26"/>
        <v>69.680389196443983</v>
      </c>
      <c r="BW92" s="9">
        <f t="shared" si="27"/>
        <v>949.35518278123334</v>
      </c>
      <c r="BX92" s="9">
        <f t="shared" si="28"/>
        <v>-79.666771460003304</v>
      </c>
      <c r="BY92" s="9">
        <f t="shared" si="29"/>
        <v>822.08260047661531</v>
      </c>
      <c r="BZ92" s="9">
        <f t="shared" si="30"/>
        <v>-915.77520849480754</v>
      </c>
      <c r="CA92" s="9">
        <f t="shared" si="31"/>
        <v>1087.7019895682088</v>
      </c>
      <c r="CB92" s="9">
        <f t="shared" si="32"/>
        <v>444.65249950295271</v>
      </c>
      <c r="CC92" s="9">
        <f t="shared" si="33"/>
        <v>1232.4522031350239</v>
      </c>
      <c r="CD92" s="9">
        <f t="shared" si="34"/>
        <v>-871.16519188828499</v>
      </c>
      <c r="CE92" s="9">
        <f t="shared" si="35"/>
        <v>92.381120306822467</v>
      </c>
    </row>
    <row r="93" spans="1:83">
      <c r="A93" s="2">
        <v>43466</v>
      </c>
      <c r="B93" s="8">
        <f>'WA Sch. 1-2'!B93</f>
        <v>1095.1500000000001</v>
      </c>
      <c r="C93" s="8">
        <f>'WA Sch. 1-2'!C93</f>
        <v>1199353.5225000002</v>
      </c>
      <c r="D93" s="8">
        <f>'WA Sch. 1-2'!D93</f>
        <v>0</v>
      </c>
      <c r="E93" s="8">
        <f>'WA Sch. 1-2'!E93</f>
        <v>1057.5</v>
      </c>
      <c r="F93" s="8">
        <f>'WA Sch. 1-2'!F93</f>
        <v>1118306.25</v>
      </c>
      <c r="G93" s="8">
        <f>'WA Sch. 1-2'!G93</f>
        <v>0</v>
      </c>
      <c r="H93" s="8">
        <f t="shared" si="38"/>
        <v>37.650000000000091</v>
      </c>
      <c r="I93" s="8">
        <f t="shared" si="38"/>
        <v>81047.272500000196</v>
      </c>
      <c r="J93" s="8">
        <f t="shared" si="38"/>
        <v>0</v>
      </c>
      <c r="K93" s="9">
        <v>32596</v>
      </c>
      <c r="L93" s="9">
        <v>59672289.943000011</v>
      </c>
      <c r="M93" s="9">
        <v>-1292707</v>
      </c>
      <c r="N93" s="9">
        <f t="shared" si="39"/>
        <v>58379582.943000011</v>
      </c>
      <c r="O93" s="9">
        <f t="shared" si="40"/>
        <v>1791.0045080071177</v>
      </c>
      <c r="P93" s="8">
        <f t="shared" si="41"/>
        <v>25.177774807734934</v>
      </c>
      <c r="Q93" s="8">
        <f t="shared" si="42"/>
        <v>1816.1822828148527</v>
      </c>
      <c r="R93" s="9">
        <f t="shared" si="36"/>
        <v>59200277.690632939</v>
      </c>
      <c r="S93" s="21"/>
      <c r="U93" s="2">
        <v>43831</v>
      </c>
      <c r="V93" s="8">
        <f t="shared" si="43"/>
        <v>955.5</v>
      </c>
      <c r="W93" s="8">
        <f t="shared" si="44"/>
        <v>912980.25</v>
      </c>
      <c r="X93" s="8">
        <f t="shared" si="45"/>
        <v>0</v>
      </c>
      <c r="Y93" s="7">
        <v>85</v>
      </c>
      <c r="Z93" s="7">
        <f t="shared" si="46"/>
        <v>7225</v>
      </c>
      <c r="AA93" s="7">
        <f t="shared" si="47"/>
        <v>614125</v>
      </c>
      <c r="AB93" s="7">
        <v>0</v>
      </c>
      <c r="AC93" s="7">
        <v>0</v>
      </c>
      <c r="AD93" s="7">
        <v>0</v>
      </c>
      <c r="AE93" s="7">
        <v>0</v>
      </c>
      <c r="AF93" s="7">
        <v>0</v>
      </c>
      <c r="AG93" s="7">
        <v>0</v>
      </c>
      <c r="AH93" s="7">
        <v>0</v>
      </c>
      <c r="AI93" s="7">
        <v>0</v>
      </c>
      <c r="AJ93" s="7">
        <v>0</v>
      </c>
      <c r="AK93" s="7">
        <v>0</v>
      </c>
      <c r="AL93" s="8">
        <f t="shared" si="37"/>
        <v>1692.9624740086228</v>
      </c>
      <c r="AN93" s="17">
        <v>48</v>
      </c>
      <c r="AO93" s="17">
        <v>2001.9921202948233</v>
      </c>
      <c r="AP93" s="17">
        <v>-42.019859148326532</v>
      </c>
      <c r="AQ93" s="17">
        <v>-0.9496224323011575</v>
      </c>
      <c r="AY93" s="1">
        <v>48</v>
      </c>
      <c r="AZ93" s="50">
        <f t="shared" si="50"/>
        <v>21</v>
      </c>
      <c r="BA93" s="51">
        <f t="shared" si="18"/>
        <v>0.17151767151767153</v>
      </c>
      <c r="BB93" s="52">
        <f t="shared" si="19"/>
        <v>-0.94818488013239854</v>
      </c>
      <c r="BC93" s="43"/>
      <c r="BD93" s="1">
        <v>48</v>
      </c>
      <c r="BE93" s="48">
        <f t="shared" si="20"/>
        <v>-42.019859148326532</v>
      </c>
      <c r="BF93" s="48">
        <f t="shared" si="49"/>
        <v>14.846984912655216</v>
      </c>
      <c r="BG93" s="48">
        <f t="shared" si="49"/>
        <v>16.168249004470226</v>
      </c>
      <c r="BH93" s="48">
        <f t="shared" si="49"/>
        <v>68.678309252366944</v>
      </c>
      <c r="BI93" s="48">
        <f t="shared" si="49"/>
        <v>4.6932349972980774</v>
      </c>
      <c r="BJ93" s="48">
        <f t="shared" si="49"/>
        <v>63.942624604674393</v>
      </c>
      <c r="BK93" s="48">
        <f t="shared" si="49"/>
        <v>-5.3658552176545982</v>
      </c>
      <c r="BL93" s="48">
        <f t="shared" si="49"/>
        <v>55.37033985774724</v>
      </c>
      <c r="BM93" s="48">
        <f t="shared" si="49"/>
        <v>-61.680887660510052</v>
      </c>
      <c r="BN93" s="48">
        <f t="shared" si="49"/>
        <v>73.260799816736835</v>
      </c>
      <c r="BO93" s="48">
        <f t="shared" si="48"/>
        <v>29.949009992184301</v>
      </c>
      <c r="BP93" s="48">
        <f t="shared" si="48"/>
        <v>83.010268440728396</v>
      </c>
      <c r="BQ93" s="48">
        <f t="shared" si="48"/>
        <v>-58.676236085192841</v>
      </c>
      <c r="BR93" s="1">
        <v>48</v>
      </c>
      <c r="BS93" s="9">
        <f t="shared" si="21"/>
        <v>1765.6685628451405</v>
      </c>
      <c r="BT93" s="9">
        <f t="shared" si="24"/>
        <v>-623.86821480712069</v>
      </c>
      <c r="BU93" s="9">
        <f t="shared" si="25"/>
        <v>-679.38754584292815</v>
      </c>
      <c r="BV93" s="9">
        <f t="shared" si="26"/>
        <v>-2885.8528813296502</v>
      </c>
      <c r="BW93" s="9">
        <f t="shared" si="27"/>
        <v>-197.20907353648857</v>
      </c>
      <c r="BX93" s="9">
        <f t="shared" si="28"/>
        <v>-2686.8600794627209</v>
      </c>
      <c r="BY93" s="9">
        <f t="shared" si="29"/>
        <v>225.47248045612528</v>
      </c>
      <c r="BZ93" s="9">
        <f t="shared" si="30"/>
        <v>-2326.6538818175</v>
      </c>
      <c r="CA93" s="9">
        <f t="shared" si="31"/>
        <v>2591.8222116383099</v>
      </c>
      <c r="CB93" s="9">
        <f t="shared" si="32"/>
        <v>-3078.4084893930053</v>
      </c>
      <c r="CC93" s="9">
        <f t="shared" si="33"/>
        <v>-1258.4531815034168</v>
      </c>
      <c r="CD93" s="9">
        <f t="shared" si="34"/>
        <v>-3488.0797877441528</v>
      </c>
      <c r="CE93" s="9">
        <f t="shared" si="35"/>
        <v>2465.5671756536854</v>
      </c>
    </row>
    <row r="94" spans="1:83">
      <c r="A94" s="2">
        <v>43497</v>
      </c>
      <c r="B94" s="8">
        <f>'WA Sch. 1-2'!B94</f>
        <v>932.76424999999995</v>
      </c>
      <c r="C94" s="8">
        <f>'WA Sch. 1-2'!C94</f>
        <v>870049.14607806236</v>
      </c>
      <c r="D94" s="8">
        <f>'WA Sch. 1-2'!D94</f>
        <v>0</v>
      </c>
      <c r="E94" s="8">
        <f>'WA Sch. 1-2'!E94</f>
        <v>1224.5</v>
      </c>
      <c r="F94" s="8">
        <f>'WA Sch. 1-2'!F94</f>
        <v>1499400.25</v>
      </c>
      <c r="G94" s="8">
        <f>'WA Sch. 1-2'!G94</f>
        <v>0</v>
      </c>
      <c r="H94" s="8">
        <f t="shared" si="38"/>
        <v>-291.73575000000005</v>
      </c>
      <c r="I94" s="8">
        <f t="shared" si="38"/>
        <v>-629351.10392193764</v>
      </c>
      <c r="J94" s="8">
        <f t="shared" si="38"/>
        <v>0</v>
      </c>
      <c r="K94" s="9">
        <v>31699</v>
      </c>
      <c r="L94" s="9">
        <v>57597456.552000001</v>
      </c>
      <c r="M94" s="9">
        <v>581461</v>
      </c>
      <c r="N94" s="9">
        <f t="shared" si="39"/>
        <v>58178917.552000001</v>
      </c>
      <c r="O94" s="9">
        <f t="shared" si="40"/>
        <v>1835.3549812927854</v>
      </c>
      <c r="P94" s="8">
        <f t="shared" si="41"/>
        <v>-195.51148188432651</v>
      </c>
      <c r="Q94" s="8">
        <f t="shared" si="42"/>
        <v>1639.8434994084589</v>
      </c>
      <c r="R94" s="9">
        <f t="shared" si="36"/>
        <v>51981399.087748736</v>
      </c>
      <c r="S94" s="21"/>
      <c r="U94" s="2">
        <v>43862</v>
      </c>
      <c r="V94" s="8">
        <f t="shared" si="43"/>
        <v>867</v>
      </c>
      <c r="W94" s="8">
        <f t="shared" si="44"/>
        <v>751689</v>
      </c>
      <c r="X94" s="8">
        <f t="shared" si="45"/>
        <v>0</v>
      </c>
      <c r="Y94" s="7">
        <v>86</v>
      </c>
      <c r="Z94" s="7">
        <f t="shared" si="46"/>
        <v>7396</v>
      </c>
      <c r="AA94" s="7">
        <f t="shared" si="47"/>
        <v>636056</v>
      </c>
      <c r="AB94" s="7">
        <v>0</v>
      </c>
      <c r="AC94" s="7">
        <v>0</v>
      </c>
      <c r="AD94" s="7">
        <v>0</v>
      </c>
      <c r="AE94" s="7">
        <v>0</v>
      </c>
      <c r="AF94" s="7">
        <v>0</v>
      </c>
      <c r="AG94" s="7">
        <v>0</v>
      </c>
      <c r="AH94" s="7">
        <v>0</v>
      </c>
      <c r="AI94" s="7">
        <v>0</v>
      </c>
      <c r="AJ94" s="7">
        <v>0</v>
      </c>
      <c r="AK94" s="7">
        <v>0</v>
      </c>
      <c r="AL94" s="8">
        <f t="shared" si="37"/>
        <v>1682.3739988979364</v>
      </c>
      <c r="AN94" s="17">
        <v>49</v>
      </c>
      <c r="AO94" s="17">
        <v>2074.9394853441418</v>
      </c>
      <c r="AP94" s="17">
        <v>30.767413942138774</v>
      </c>
      <c r="AQ94" s="17">
        <v>0.69532423610025285</v>
      </c>
      <c r="AY94" s="1">
        <v>49</v>
      </c>
      <c r="AZ94" s="50">
        <f t="shared" si="50"/>
        <v>96</v>
      </c>
      <c r="BA94" s="51">
        <f t="shared" si="18"/>
        <v>0.79521829521829523</v>
      </c>
      <c r="BB94" s="52">
        <f t="shared" si="19"/>
        <v>0.82466217903935268</v>
      </c>
      <c r="BC94" s="43"/>
      <c r="BD94" s="1">
        <v>49</v>
      </c>
      <c r="BE94" s="48">
        <f t="shared" si="20"/>
        <v>30.767413942138774</v>
      </c>
      <c r="BF94" s="48">
        <f t="shared" si="49"/>
        <v>-42.019859148326532</v>
      </c>
      <c r="BG94" s="48">
        <f t="shared" si="49"/>
        <v>14.846984912655216</v>
      </c>
      <c r="BH94" s="48">
        <f t="shared" si="49"/>
        <v>16.168249004470226</v>
      </c>
      <c r="BI94" s="48">
        <f t="shared" si="49"/>
        <v>68.678309252366944</v>
      </c>
      <c r="BJ94" s="48">
        <f t="shared" si="49"/>
        <v>4.6932349972980774</v>
      </c>
      <c r="BK94" s="48">
        <f t="shared" si="49"/>
        <v>63.942624604674393</v>
      </c>
      <c r="BL94" s="48">
        <f t="shared" si="49"/>
        <v>-5.3658552176545982</v>
      </c>
      <c r="BM94" s="48">
        <f t="shared" si="49"/>
        <v>55.37033985774724</v>
      </c>
      <c r="BN94" s="48">
        <f t="shared" si="49"/>
        <v>-61.680887660510052</v>
      </c>
      <c r="BO94" s="48">
        <f t="shared" si="48"/>
        <v>73.260799816736835</v>
      </c>
      <c r="BP94" s="48">
        <f t="shared" si="48"/>
        <v>29.949009992184301</v>
      </c>
      <c r="BQ94" s="48">
        <f t="shared" si="48"/>
        <v>83.010268440728396</v>
      </c>
      <c r="BR94" s="1">
        <v>49</v>
      </c>
      <c r="BS94" s="9">
        <f t="shared" si="21"/>
        <v>946.63376068695959</v>
      </c>
      <c r="BT94" s="9">
        <f t="shared" si="24"/>
        <v>-1292.8424002069373</v>
      </c>
      <c r="BU94" s="9">
        <f t="shared" si="25"/>
        <v>456.80333060038481</v>
      </c>
      <c r="BV94" s="9">
        <f t="shared" si="26"/>
        <v>497.45520984014229</v>
      </c>
      <c r="BW94" s="9">
        <f t="shared" si="27"/>
        <v>2113.0539696138644</v>
      </c>
      <c r="BX94" s="9">
        <f t="shared" si="28"/>
        <v>144.39870388962788</v>
      </c>
      <c r="BY94" s="9">
        <f t="shared" si="29"/>
        <v>1967.3491997588726</v>
      </c>
      <c r="BZ94" s="9">
        <f t="shared" si="30"/>
        <v>-165.093488635146</v>
      </c>
      <c r="CA94" s="9">
        <f t="shared" si="31"/>
        <v>1703.6021665202766</v>
      </c>
      <c r="CB94" s="9">
        <f t="shared" si="32"/>
        <v>-1897.7614029694946</v>
      </c>
      <c r="CC94" s="9">
        <f t="shared" si="33"/>
        <v>2254.0453536937812</v>
      </c>
      <c r="CD94" s="9">
        <f t="shared" si="34"/>
        <v>921.45358758682823</v>
      </c>
      <c r="CE94" s="9">
        <f t="shared" si="35"/>
        <v>2554.0112905640303</v>
      </c>
    </row>
    <row r="95" spans="1:83">
      <c r="A95" s="2">
        <v>43525</v>
      </c>
      <c r="B95" s="8">
        <f>'WA Sch. 1-2'!B95</f>
        <v>767.35</v>
      </c>
      <c r="C95" s="8">
        <f>'WA Sch. 1-2'!C95</f>
        <v>588826.02250000008</v>
      </c>
      <c r="D95" s="8">
        <f>'WA Sch. 1-2'!D95</f>
        <v>0</v>
      </c>
      <c r="E95" s="8">
        <f>'WA Sch. 1-2'!E95</f>
        <v>943.5</v>
      </c>
      <c r="F95" s="8">
        <f>'WA Sch. 1-2'!F95</f>
        <v>890192.25</v>
      </c>
      <c r="G95" s="8">
        <f>'WA Sch. 1-2'!G95</f>
        <v>0</v>
      </c>
      <c r="H95" s="8">
        <f t="shared" si="38"/>
        <v>-176.14999999999998</v>
      </c>
      <c r="I95" s="8">
        <f t="shared" si="38"/>
        <v>-301366.22749999992</v>
      </c>
      <c r="J95" s="8">
        <f t="shared" si="38"/>
        <v>0</v>
      </c>
      <c r="K95" s="9">
        <v>33183</v>
      </c>
      <c r="L95" s="9">
        <v>61306011.17899999</v>
      </c>
      <c r="M95" s="9">
        <v>-5503135</v>
      </c>
      <c r="N95" s="9">
        <f t="shared" si="39"/>
        <v>55802876.17899999</v>
      </c>
      <c r="O95" s="9">
        <f t="shared" si="40"/>
        <v>1681.6706198655936</v>
      </c>
      <c r="P95" s="8">
        <f t="shared" si="41"/>
        <v>-93.612508008542804</v>
      </c>
      <c r="Q95" s="8">
        <f t="shared" si="42"/>
        <v>1588.0581118570508</v>
      </c>
      <c r="R95" s="9">
        <f t="shared" si="36"/>
        <v>52696532.325752519</v>
      </c>
      <c r="S95" s="21"/>
      <c r="U95" s="2">
        <v>43891</v>
      </c>
      <c r="V95" s="8">
        <f t="shared" si="43"/>
        <v>814.5</v>
      </c>
      <c r="W95" s="8">
        <f t="shared" si="44"/>
        <v>663410.25</v>
      </c>
      <c r="X95" s="8">
        <f t="shared" si="45"/>
        <v>0</v>
      </c>
      <c r="Y95" s="7">
        <v>87</v>
      </c>
      <c r="Z95" s="7">
        <f t="shared" si="46"/>
        <v>7569</v>
      </c>
      <c r="AA95" s="7">
        <f t="shared" si="47"/>
        <v>658503</v>
      </c>
      <c r="AB95" s="7">
        <v>0</v>
      </c>
      <c r="AC95" s="7">
        <v>0</v>
      </c>
      <c r="AD95" s="7">
        <v>0</v>
      </c>
      <c r="AE95" s="7">
        <v>0</v>
      </c>
      <c r="AF95" s="7">
        <v>0</v>
      </c>
      <c r="AG95" s="7">
        <v>0</v>
      </c>
      <c r="AH95" s="7">
        <v>0</v>
      </c>
      <c r="AI95" s="7">
        <v>0</v>
      </c>
      <c r="AJ95" s="7">
        <v>0</v>
      </c>
      <c r="AK95" s="7">
        <v>0</v>
      </c>
      <c r="AL95" s="8">
        <f t="shared" si="37"/>
        <v>1590.410809251181</v>
      </c>
      <c r="AN95" s="17">
        <v>50</v>
      </c>
      <c r="AO95" s="17">
        <v>1785.5592465314216</v>
      </c>
      <c r="AP95" s="17">
        <v>50.272018977263087</v>
      </c>
      <c r="AQ95" s="17">
        <v>1.1361160628683302</v>
      </c>
      <c r="AY95" s="1">
        <v>50</v>
      </c>
      <c r="AZ95" s="50">
        <f t="shared" si="50"/>
        <v>105</v>
      </c>
      <c r="BA95" s="51">
        <f t="shared" si="18"/>
        <v>0.87006237006237008</v>
      </c>
      <c r="BB95" s="52">
        <f t="shared" si="19"/>
        <v>1.1266860090395716</v>
      </c>
      <c r="BC95" s="43"/>
      <c r="BD95" s="1">
        <v>50</v>
      </c>
      <c r="BE95" s="48">
        <f t="shared" si="20"/>
        <v>50.272018977263087</v>
      </c>
      <c r="BF95" s="48">
        <f t="shared" si="49"/>
        <v>30.767413942138774</v>
      </c>
      <c r="BG95" s="48">
        <f t="shared" si="49"/>
        <v>-42.019859148326532</v>
      </c>
      <c r="BH95" s="48">
        <f t="shared" si="49"/>
        <v>14.846984912655216</v>
      </c>
      <c r="BI95" s="48">
        <f t="shared" si="49"/>
        <v>16.168249004470226</v>
      </c>
      <c r="BJ95" s="48">
        <f t="shared" si="49"/>
        <v>68.678309252366944</v>
      </c>
      <c r="BK95" s="48">
        <f t="shared" si="49"/>
        <v>4.6932349972980774</v>
      </c>
      <c r="BL95" s="48">
        <f t="shared" si="49"/>
        <v>63.942624604674393</v>
      </c>
      <c r="BM95" s="48">
        <f t="shared" si="49"/>
        <v>-5.3658552176545982</v>
      </c>
      <c r="BN95" s="48">
        <f t="shared" si="49"/>
        <v>55.37033985774724</v>
      </c>
      <c r="BO95" s="48">
        <f t="shared" si="48"/>
        <v>-61.680887660510052</v>
      </c>
      <c r="BP95" s="48">
        <f t="shared" si="48"/>
        <v>73.260799816736835</v>
      </c>
      <c r="BQ95" s="48">
        <f t="shared" si="48"/>
        <v>29.949009992184301</v>
      </c>
      <c r="BR95" s="1">
        <v>50</v>
      </c>
      <c r="BS95" s="9">
        <f t="shared" si="21"/>
        <v>2527.275892050372</v>
      </c>
      <c r="BT95" s="9">
        <f t="shared" si="24"/>
        <v>1546.7400175805674</v>
      </c>
      <c r="BU95" s="9">
        <f t="shared" si="25"/>
        <v>-2112.4231565265873</v>
      </c>
      <c r="BV95" s="9">
        <f t="shared" si="26"/>
        <v>746.38790728418837</v>
      </c>
      <c r="BW95" s="9">
        <f t="shared" si="27"/>
        <v>812.81052078188986</v>
      </c>
      <c r="BX95" s="9">
        <f t="shared" si="28"/>
        <v>3452.5972660614193</v>
      </c>
      <c r="BY95" s="9">
        <f t="shared" si="29"/>
        <v>235.93839884896357</v>
      </c>
      <c r="BZ95" s="9">
        <f t="shared" si="30"/>
        <v>3214.5248375822825</v>
      </c>
      <c r="CA95" s="9">
        <f t="shared" si="31"/>
        <v>-269.75237533114597</v>
      </c>
      <c r="CB95" s="9">
        <f t="shared" si="32"/>
        <v>2783.5787761062516</v>
      </c>
      <c r="CC95" s="9">
        <f t="shared" si="33"/>
        <v>-3100.8227550036022</v>
      </c>
      <c r="CD95" s="9">
        <f t="shared" si="34"/>
        <v>3682.9683186765546</v>
      </c>
      <c r="CE95" s="9">
        <f t="shared" si="35"/>
        <v>1505.5971986773886</v>
      </c>
    </row>
    <row r="96" spans="1:83">
      <c r="A96" s="2">
        <v>43556</v>
      </c>
      <c r="B96" s="8">
        <f>'WA Sch. 1-2'!B96</f>
        <v>547.15</v>
      </c>
      <c r="C96" s="8">
        <f>'WA Sch. 1-2'!C96</f>
        <v>299373.1225</v>
      </c>
      <c r="D96" s="8">
        <f>'WA Sch. 1-2'!D96</f>
        <v>0.375</v>
      </c>
      <c r="E96" s="8">
        <f>'WA Sch. 1-2'!E96</f>
        <v>508</v>
      </c>
      <c r="F96" s="8">
        <f>'WA Sch. 1-2'!F96</f>
        <v>258064</v>
      </c>
      <c r="G96" s="8">
        <f>'WA Sch. 1-2'!G96</f>
        <v>0</v>
      </c>
      <c r="H96" s="8">
        <f t="shared" si="38"/>
        <v>39.149999999999977</v>
      </c>
      <c r="I96" s="8">
        <f t="shared" si="38"/>
        <v>41309.122499999998</v>
      </c>
      <c r="J96" s="8">
        <f t="shared" si="38"/>
        <v>0.375</v>
      </c>
      <c r="K96" s="9">
        <v>32482</v>
      </c>
      <c r="L96" s="9">
        <v>49768414.539999992</v>
      </c>
      <c r="M96" s="9">
        <v>-2343069</v>
      </c>
      <c r="N96" s="9">
        <f t="shared" si="39"/>
        <v>47425345.539999992</v>
      </c>
      <c r="O96" s="9">
        <f t="shared" si="40"/>
        <v>1460.0500443322453</v>
      </c>
      <c r="P96" s="8">
        <f t="shared" si="41"/>
        <v>13.175857216919161</v>
      </c>
      <c r="Q96" s="8">
        <f t="shared" si="42"/>
        <v>1473.2259015491645</v>
      </c>
      <c r="R96" s="9">
        <f t="shared" si="36"/>
        <v>47853323.734119959</v>
      </c>
      <c r="S96" s="21"/>
      <c r="U96" s="2">
        <v>43922</v>
      </c>
      <c r="V96" s="8">
        <f t="shared" si="43"/>
        <v>522</v>
      </c>
      <c r="W96" s="8">
        <f t="shared" si="44"/>
        <v>272484</v>
      </c>
      <c r="X96" s="8">
        <f t="shared" si="45"/>
        <v>0</v>
      </c>
      <c r="Y96" s="7">
        <v>88</v>
      </c>
      <c r="Z96" s="7">
        <f t="shared" si="46"/>
        <v>7744</v>
      </c>
      <c r="AA96" s="7">
        <f t="shared" si="47"/>
        <v>681472</v>
      </c>
      <c r="AB96" s="7">
        <v>1</v>
      </c>
      <c r="AC96" s="7">
        <v>0</v>
      </c>
      <c r="AD96" s="7">
        <v>0</v>
      </c>
      <c r="AE96" s="7">
        <v>0</v>
      </c>
      <c r="AF96" s="7">
        <v>0</v>
      </c>
      <c r="AG96" s="7">
        <v>0</v>
      </c>
      <c r="AH96" s="7">
        <v>0</v>
      </c>
      <c r="AI96" s="7">
        <v>0</v>
      </c>
      <c r="AJ96" s="7">
        <v>0</v>
      </c>
      <c r="AK96" s="7">
        <v>1</v>
      </c>
      <c r="AL96" s="8">
        <f t="shared" si="37"/>
        <v>1223.8491828731378</v>
      </c>
      <c r="AN96" s="17">
        <v>51</v>
      </c>
      <c r="AO96" s="17">
        <v>1647.9004418400743</v>
      </c>
      <c r="AP96" s="17">
        <v>75.646833648818529</v>
      </c>
      <c r="AQ96" s="17">
        <v>1.7095709414897697</v>
      </c>
      <c r="AY96" s="1">
        <v>51</v>
      </c>
      <c r="AZ96" s="50">
        <f t="shared" si="50"/>
        <v>115</v>
      </c>
      <c r="BA96" s="51">
        <f t="shared" si="18"/>
        <v>0.95322245322245325</v>
      </c>
      <c r="BB96" s="52">
        <f t="shared" si="19"/>
        <v>1.6769355088893503</v>
      </c>
      <c r="BC96" s="43"/>
      <c r="BD96" s="1">
        <v>51</v>
      </c>
      <c r="BE96" s="48">
        <f t="shared" si="20"/>
        <v>75.646833648818529</v>
      </c>
      <c r="BF96" s="48">
        <f t="shared" si="49"/>
        <v>50.272018977263087</v>
      </c>
      <c r="BG96" s="48">
        <f t="shared" si="49"/>
        <v>30.767413942138774</v>
      </c>
      <c r="BH96" s="48">
        <f t="shared" si="49"/>
        <v>-42.019859148326532</v>
      </c>
      <c r="BI96" s="48">
        <f t="shared" si="49"/>
        <v>14.846984912655216</v>
      </c>
      <c r="BJ96" s="48">
        <f t="shared" si="49"/>
        <v>16.168249004470226</v>
      </c>
      <c r="BK96" s="48">
        <f t="shared" si="49"/>
        <v>68.678309252366944</v>
      </c>
      <c r="BL96" s="48">
        <f t="shared" si="49"/>
        <v>4.6932349972980774</v>
      </c>
      <c r="BM96" s="48">
        <f t="shared" si="49"/>
        <v>63.942624604674393</v>
      </c>
      <c r="BN96" s="48">
        <f t="shared" si="49"/>
        <v>-5.3658552176545982</v>
      </c>
      <c r="BO96" s="48">
        <f t="shared" si="48"/>
        <v>55.37033985774724</v>
      </c>
      <c r="BP96" s="48">
        <f t="shared" si="48"/>
        <v>-61.680887660510052</v>
      </c>
      <c r="BQ96" s="48">
        <f t="shared" si="48"/>
        <v>73.260799816736835</v>
      </c>
      <c r="BR96" s="1">
        <v>51</v>
      </c>
      <c r="BS96" s="9">
        <f t="shared" si="21"/>
        <v>5722.4434410921303</v>
      </c>
      <c r="BT96" s="9">
        <f t="shared" si="24"/>
        <v>3802.9190567633591</v>
      </c>
      <c r="BU96" s="9">
        <f t="shared" si="25"/>
        <v>2327.4574442853877</v>
      </c>
      <c r="BV96" s="9">
        <f t="shared" si="26"/>
        <v>-3178.6692949402182</v>
      </c>
      <c r="BW96" s="9">
        <f t="shared" si="27"/>
        <v>1123.1273978742124</v>
      </c>
      <c r="BX96" s="9">
        <f t="shared" si="28"/>
        <v>1223.0768428339009</v>
      </c>
      <c r="BY96" s="9">
        <f t="shared" si="29"/>
        <v>5195.2966352960193</v>
      </c>
      <c r="BZ96" s="9">
        <f t="shared" si="30"/>
        <v>355.02836711547843</v>
      </c>
      <c r="CA96" s="9">
        <f t="shared" si="31"/>
        <v>4837.0570865387544</v>
      </c>
      <c r="CB96" s="9">
        <f t="shared" si="32"/>
        <v>-405.909957033512</v>
      </c>
      <c r="CC96" s="9">
        <f t="shared" si="33"/>
        <v>4188.5908882976455</v>
      </c>
      <c r="CD96" s="9">
        <f t="shared" si="34"/>
        <v>-4665.9638481660568</v>
      </c>
      <c r="CE96" s="9">
        <f t="shared" si="35"/>
        <v>5541.9475367161922</v>
      </c>
    </row>
    <row r="97" spans="1:83">
      <c r="A97" s="2">
        <v>43586</v>
      </c>
      <c r="B97" s="8">
        <f>'WA Sch. 1-2'!B97</f>
        <v>290.02499999999998</v>
      </c>
      <c r="C97" s="8">
        <f>'WA Sch. 1-2'!C97</f>
        <v>84114.500624999986</v>
      </c>
      <c r="D97" s="8">
        <f>'WA Sch. 1-2'!D97</f>
        <v>14.95</v>
      </c>
      <c r="E97" s="8">
        <f>'WA Sch. 1-2'!E97</f>
        <v>187</v>
      </c>
      <c r="F97" s="8">
        <f>'WA Sch. 1-2'!F97</f>
        <v>34969</v>
      </c>
      <c r="G97" s="8">
        <f>'WA Sch. 1-2'!G97</f>
        <v>13</v>
      </c>
      <c r="H97" s="8">
        <f t="shared" si="38"/>
        <v>103.02499999999998</v>
      </c>
      <c r="I97" s="8">
        <f t="shared" si="38"/>
        <v>49145.500624999986</v>
      </c>
      <c r="J97" s="8">
        <f t="shared" si="38"/>
        <v>1.9499999999999993</v>
      </c>
      <c r="K97" s="9">
        <v>32702</v>
      </c>
      <c r="L97" s="9">
        <v>45318185.429000005</v>
      </c>
      <c r="M97" s="9">
        <v>1099299</v>
      </c>
      <c r="N97" s="9">
        <f t="shared" si="39"/>
        <v>46417484.429000005</v>
      </c>
      <c r="O97" s="9">
        <f t="shared" si="40"/>
        <v>1419.4081227142071</v>
      </c>
      <c r="P97" s="8">
        <f t="shared" si="41"/>
        <v>17.056256173094102</v>
      </c>
      <c r="Q97" s="8">
        <f t="shared" si="42"/>
        <v>1436.4643788873013</v>
      </c>
      <c r="R97" s="9">
        <f t="shared" si="36"/>
        <v>46975258.11837253</v>
      </c>
      <c r="S97" s="21"/>
      <c r="U97" s="2">
        <v>43952</v>
      </c>
      <c r="V97" s="8">
        <f t="shared" si="43"/>
        <v>299.5</v>
      </c>
      <c r="W97" s="8">
        <f t="shared" si="44"/>
        <v>89700.25</v>
      </c>
      <c r="X97" s="8">
        <f t="shared" si="45"/>
        <v>10</v>
      </c>
      <c r="Y97" s="7">
        <v>89</v>
      </c>
      <c r="Z97" s="7">
        <f t="shared" si="46"/>
        <v>7921</v>
      </c>
      <c r="AA97" s="7">
        <f t="shared" si="47"/>
        <v>704969</v>
      </c>
      <c r="AB97" s="7">
        <v>0</v>
      </c>
      <c r="AC97" s="7">
        <v>1</v>
      </c>
      <c r="AD97" s="7">
        <v>0</v>
      </c>
      <c r="AE97" s="7">
        <v>0</v>
      </c>
      <c r="AF97" s="7">
        <v>0</v>
      </c>
      <c r="AG97" s="7">
        <v>0</v>
      </c>
      <c r="AH97" s="7">
        <v>0</v>
      </c>
      <c r="AI97" s="7">
        <v>0</v>
      </c>
      <c r="AJ97" s="7">
        <v>0</v>
      </c>
      <c r="AK97" s="7">
        <v>1</v>
      </c>
      <c r="AL97" s="8">
        <f t="shared" si="37"/>
        <v>1230.2730045086053</v>
      </c>
      <c r="AN97" s="17">
        <v>52</v>
      </c>
      <c r="AO97" s="17">
        <v>1495.3847623103954</v>
      </c>
      <c r="AP97" s="17">
        <v>8.2131136187067568</v>
      </c>
      <c r="AQ97" s="17">
        <v>0.18561121073326317</v>
      </c>
      <c r="AY97" s="1">
        <v>52</v>
      </c>
      <c r="AZ97" s="50">
        <f t="shared" si="50"/>
        <v>68</v>
      </c>
      <c r="BA97" s="51">
        <f t="shared" si="18"/>
        <v>0.56237006237006237</v>
      </c>
      <c r="BB97" s="52">
        <f t="shared" si="19"/>
        <v>0.15698093272589608</v>
      </c>
      <c r="BC97" s="43"/>
      <c r="BD97" s="1">
        <v>52</v>
      </c>
      <c r="BE97" s="48">
        <f t="shared" si="20"/>
        <v>8.2131136187067568</v>
      </c>
      <c r="BF97" s="48">
        <f t="shared" si="49"/>
        <v>75.646833648818529</v>
      </c>
      <c r="BG97" s="48">
        <f t="shared" si="49"/>
        <v>50.272018977263087</v>
      </c>
      <c r="BH97" s="48">
        <f t="shared" si="49"/>
        <v>30.767413942138774</v>
      </c>
      <c r="BI97" s="48">
        <f t="shared" si="49"/>
        <v>-42.019859148326532</v>
      </c>
      <c r="BJ97" s="48">
        <f t="shared" si="49"/>
        <v>14.846984912655216</v>
      </c>
      <c r="BK97" s="48">
        <f t="shared" si="49"/>
        <v>16.168249004470226</v>
      </c>
      <c r="BL97" s="48">
        <f t="shared" si="49"/>
        <v>68.678309252366944</v>
      </c>
      <c r="BM97" s="48">
        <f t="shared" si="49"/>
        <v>4.6932349972980774</v>
      </c>
      <c r="BN97" s="48">
        <f t="shared" si="49"/>
        <v>63.942624604674393</v>
      </c>
      <c r="BO97" s="48">
        <f t="shared" si="48"/>
        <v>-5.3658552176545982</v>
      </c>
      <c r="BP97" s="48">
        <f t="shared" si="48"/>
        <v>55.37033985774724</v>
      </c>
      <c r="BQ97" s="48">
        <f t="shared" si="48"/>
        <v>-61.680887660510052</v>
      </c>
      <c r="BR97" s="1">
        <v>52</v>
      </c>
      <c r="BS97" s="9">
        <f t="shared" si="21"/>
        <v>67.455235313798156</v>
      </c>
      <c r="BT97" s="9">
        <f t="shared" si="24"/>
        <v>621.29603965321598</v>
      </c>
      <c r="BU97" s="9">
        <f t="shared" si="25"/>
        <v>412.88980370208589</v>
      </c>
      <c r="BV97" s="9">
        <f t="shared" si="26"/>
        <v>252.69626646059604</v>
      </c>
      <c r="BW97" s="9">
        <f t="shared" si="27"/>
        <v>-345.11387742728454</v>
      </c>
      <c r="BX97" s="9">
        <f t="shared" si="28"/>
        <v>121.93997398287881</v>
      </c>
      <c r="BY97" s="9">
        <f t="shared" si="29"/>
        <v>132.79166608927386</v>
      </c>
      <c r="BZ97" s="9">
        <f t="shared" si="30"/>
        <v>564.06275703042422</v>
      </c>
      <c r="CA97" s="9">
        <f t="shared" si="31"/>
        <v>38.546072272109249</v>
      </c>
      <c r="CB97" s="9">
        <f t="shared" si="32"/>
        <v>525.16804095655664</v>
      </c>
      <c r="CC97" s="9">
        <f t="shared" si="33"/>
        <v>-44.070378564125647</v>
      </c>
      <c r="CD97" s="9">
        <f t="shared" si="34"/>
        <v>454.76289235813096</v>
      </c>
      <c r="CE97" s="9">
        <f t="shared" si="35"/>
        <v>-506.5921384584949</v>
      </c>
    </row>
    <row r="98" spans="1:83">
      <c r="A98" s="2">
        <v>43617</v>
      </c>
      <c r="B98" s="8">
        <f>'WA Sch. 1-2'!B98</f>
        <v>126.95</v>
      </c>
      <c r="C98" s="8">
        <f>'WA Sch. 1-2'!C98</f>
        <v>16116.302500000002</v>
      </c>
      <c r="D98" s="8">
        <f>'WA Sch. 1-2'!D98</f>
        <v>68</v>
      </c>
      <c r="E98" s="8">
        <f>'WA Sch. 1-2'!E98</f>
        <v>104.5</v>
      </c>
      <c r="F98" s="8">
        <f>'WA Sch. 1-2'!F98</f>
        <v>10920.25</v>
      </c>
      <c r="G98" s="8">
        <f>'WA Sch. 1-2'!G98</f>
        <v>79.5</v>
      </c>
      <c r="H98" s="8">
        <f t="shared" si="38"/>
        <v>22.450000000000003</v>
      </c>
      <c r="I98" s="8">
        <f t="shared" si="38"/>
        <v>5196.0525000000016</v>
      </c>
      <c r="J98" s="8">
        <f t="shared" si="38"/>
        <v>-11.5</v>
      </c>
      <c r="K98" s="9">
        <v>32532</v>
      </c>
      <c r="L98" s="9">
        <v>45145953.522</v>
      </c>
      <c r="M98" s="9">
        <v>1707800</v>
      </c>
      <c r="N98" s="9">
        <f t="shared" si="39"/>
        <v>46853753.522</v>
      </c>
      <c r="O98" s="9">
        <f t="shared" si="40"/>
        <v>1440.2358761219723</v>
      </c>
      <c r="P98" s="8">
        <f t="shared" si="41"/>
        <v>-9.0525002870618323</v>
      </c>
      <c r="Q98" s="8">
        <f t="shared" si="42"/>
        <v>1431.1833758349105</v>
      </c>
      <c r="R98" s="9">
        <f t="shared" si="36"/>
        <v>46559257.582661308</v>
      </c>
      <c r="S98" s="21"/>
      <c r="U98" s="2">
        <v>43983</v>
      </c>
      <c r="V98" s="8">
        <f t="shared" si="43"/>
        <v>145.5</v>
      </c>
      <c r="W98" s="8">
        <f t="shared" si="44"/>
        <v>21170.25</v>
      </c>
      <c r="X98" s="8">
        <f t="shared" si="45"/>
        <v>43</v>
      </c>
      <c r="Y98" s="7">
        <v>90</v>
      </c>
      <c r="Z98" s="7">
        <f t="shared" si="46"/>
        <v>8100</v>
      </c>
      <c r="AA98" s="7">
        <f t="shared" si="47"/>
        <v>729000</v>
      </c>
      <c r="AB98" s="7">
        <v>0</v>
      </c>
      <c r="AC98" s="7">
        <v>0</v>
      </c>
      <c r="AD98" s="7">
        <v>1</v>
      </c>
      <c r="AE98" s="7">
        <v>0</v>
      </c>
      <c r="AF98" s="7">
        <v>0</v>
      </c>
      <c r="AG98" s="7">
        <v>0</v>
      </c>
      <c r="AH98" s="7">
        <v>0</v>
      </c>
      <c r="AI98" s="7">
        <v>0</v>
      </c>
      <c r="AJ98" s="7">
        <v>0</v>
      </c>
      <c r="AK98" s="7">
        <v>1</v>
      </c>
      <c r="AL98" s="8">
        <f t="shared" si="37"/>
        <v>1302.9556043775603</v>
      </c>
      <c r="AN98" s="17">
        <v>53</v>
      </c>
      <c r="AO98" s="17">
        <v>1469.8589340824915</v>
      </c>
      <c r="AP98" s="17">
        <v>7.0768426599133818</v>
      </c>
      <c r="AQ98" s="17">
        <v>0.15993220053397492</v>
      </c>
      <c r="AY98" s="1">
        <v>53</v>
      </c>
      <c r="AZ98" s="50">
        <f t="shared" si="50"/>
        <v>66</v>
      </c>
      <c r="BA98" s="51">
        <f t="shared" si="18"/>
        <v>0.54573804573804574</v>
      </c>
      <c r="BB98" s="52">
        <f t="shared" si="19"/>
        <v>0.11490060124967313</v>
      </c>
      <c r="BC98" s="43"/>
      <c r="BD98" s="1">
        <v>53</v>
      </c>
      <c r="BE98" s="48">
        <f t="shared" si="20"/>
        <v>7.0768426599133818</v>
      </c>
      <c r="BF98" s="48">
        <f t="shared" si="49"/>
        <v>8.2131136187067568</v>
      </c>
      <c r="BG98" s="48">
        <f t="shared" si="49"/>
        <v>75.646833648818529</v>
      </c>
      <c r="BH98" s="48">
        <f t="shared" si="49"/>
        <v>50.272018977263087</v>
      </c>
      <c r="BI98" s="48">
        <f t="shared" si="49"/>
        <v>30.767413942138774</v>
      </c>
      <c r="BJ98" s="48">
        <f t="shared" si="49"/>
        <v>-42.019859148326532</v>
      </c>
      <c r="BK98" s="48">
        <f t="shared" si="49"/>
        <v>14.846984912655216</v>
      </c>
      <c r="BL98" s="48">
        <f t="shared" si="49"/>
        <v>16.168249004470226</v>
      </c>
      <c r="BM98" s="48">
        <f t="shared" si="49"/>
        <v>68.678309252366944</v>
      </c>
      <c r="BN98" s="48">
        <f t="shared" si="49"/>
        <v>4.6932349972980774</v>
      </c>
      <c r="BO98" s="48">
        <f t="shared" si="48"/>
        <v>63.942624604674393</v>
      </c>
      <c r="BP98" s="48">
        <f t="shared" si="48"/>
        <v>-5.3658552176545982</v>
      </c>
      <c r="BQ98" s="48">
        <f t="shared" si="48"/>
        <v>55.37033985774724</v>
      </c>
      <c r="BR98" s="1">
        <v>53</v>
      </c>
      <c r="BS98" s="9">
        <f t="shared" si="21"/>
        <v>50.081702033180044</v>
      </c>
      <c r="BT98" s="9">
        <f t="shared" si="24"/>
        <v>58.12291282759049</v>
      </c>
      <c r="BU98" s="9">
        <f t="shared" si="25"/>
        <v>535.34073945338923</v>
      </c>
      <c r="BV98" s="9">
        <f t="shared" si="26"/>
        <v>355.76716849831161</v>
      </c>
      <c r="BW98" s="9">
        <f t="shared" si="27"/>
        <v>217.73614752096853</v>
      </c>
      <c r="BX98" s="9">
        <f t="shared" si="28"/>
        <v>-297.36793178445379</v>
      </c>
      <c r="BY98" s="9">
        <f t="shared" si="29"/>
        <v>105.06977620098448</v>
      </c>
      <c r="BZ98" s="9">
        <f t="shared" si="30"/>
        <v>114.42015429095362</v>
      </c>
      <c r="CA98" s="9">
        <f t="shared" si="31"/>
        <v>486.02558872792849</v>
      </c>
      <c r="CB98" s="9">
        <f t="shared" si="32"/>
        <v>33.213285641885925</v>
      </c>
      <c r="CC98" s="9">
        <f t="shared" si="33"/>
        <v>452.51189358923762</v>
      </c>
      <c r="CD98" s="9">
        <f t="shared" si="34"/>
        <v>-37.973313111215639</v>
      </c>
      <c r="CE98" s="9">
        <f t="shared" si="35"/>
        <v>391.84718319925264</v>
      </c>
    </row>
    <row r="99" spans="1:83">
      <c r="A99" s="2">
        <v>43647</v>
      </c>
      <c r="B99" s="8">
        <f>'WA Sch. 1-2'!B99</f>
        <v>14.1</v>
      </c>
      <c r="C99" s="8">
        <f>'WA Sch. 1-2'!C99</f>
        <v>198.81</v>
      </c>
      <c r="D99" s="8">
        <f>'WA Sch. 1-2'!D99</f>
        <v>240.05</v>
      </c>
      <c r="E99" s="8">
        <f>'WA Sch. 1-2'!E99</f>
        <v>9.5</v>
      </c>
      <c r="F99" s="8">
        <f>'WA Sch. 1-2'!F99</f>
        <v>90.25</v>
      </c>
      <c r="G99" s="8">
        <f>'WA Sch. 1-2'!G99</f>
        <v>136</v>
      </c>
      <c r="H99" s="8">
        <f t="shared" si="38"/>
        <v>4.5999999999999996</v>
      </c>
      <c r="I99" s="8">
        <f t="shared" si="38"/>
        <v>108.56</v>
      </c>
      <c r="J99" s="8">
        <f t="shared" si="38"/>
        <v>104.05000000000001</v>
      </c>
      <c r="K99" s="9">
        <v>32593</v>
      </c>
      <c r="L99" s="9">
        <v>48260798.569000006</v>
      </c>
      <c r="M99" s="9">
        <v>2646801</v>
      </c>
      <c r="N99" s="9">
        <f t="shared" si="39"/>
        <v>50907599.569000006</v>
      </c>
      <c r="O99" s="9">
        <f t="shared" si="40"/>
        <v>1561.918190071488</v>
      </c>
      <c r="P99" s="8">
        <f t="shared" si="41"/>
        <v>96.500085076237184</v>
      </c>
      <c r="Q99" s="8">
        <f t="shared" si="42"/>
        <v>1658.4182751477251</v>
      </c>
      <c r="R99" s="9">
        <f t="shared" si="36"/>
        <v>54052826.841889806</v>
      </c>
      <c r="S99" s="21"/>
      <c r="U99" s="2">
        <v>44013</v>
      </c>
      <c r="V99" s="8">
        <f t="shared" si="43"/>
        <v>22.5</v>
      </c>
      <c r="W99" s="8">
        <f t="shared" si="44"/>
        <v>506.25</v>
      </c>
      <c r="X99" s="8">
        <f t="shared" si="45"/>
        <v>193</v>
      </c>
      <c r="Y99" s="7">
        <v>91</v>
      </c>
      <c r="Z99" s="7">
        <f t="shared" si="46"/>
        <v>8281</v>
      </c>
      <c r="AA99" s="7">
        <f t="shared" si="47"/>
        <v>753571</v>
      </c>
      <c r="AB99" s="7">
        <v>0</v>
      </c>
      <c r="AC99" s="7">
        <v>0</v>
      </c>
      <c r="AD99" s="7">
        <v>0</v>
      </c>
      <c r="AE99" s="7">
        <v>0</v>
      </c>
      <c r="AF99" s="7">
        <v>0</v>
      </c>
      <c r="AG99" s="7">
        <v>0</v>
      </c>
      <c r="AH99" s="7">
        <v>0</v>
      </c>
      <c r="AI99" s="7">
        <v>0</v>
      </c>
      <c r="AJ99" s="7">
        <v>0</v>
      </c>
      <c r="AK99" s="7">
        <v>1</v>
      </c>
      <c r="AL99" s="8">
        <f t="shared" si="37"/>
        <v>1528.1434914707654</v>
      </c>
      <c r="AN99" s="17">
        <v>54</v>
      </c>
      <c r="AO99" s="17">
        <v>1477.7475096115422</v>
      </c>
      <c r="AP99" s="17">
        <v>24.846166413694391</v>
      </c>
      <c r="AQ99" s="17">
        <v>0.56150775993430391</v>
      </c>
      <c r="AY99" s="1">
        <v>54</v>
      </c>
      <c r="AZ99" s="50">
        <f t="shared" si="50"/>
        <v>90</v>
      </c>
      <c r="BA99" s="51">
        <f t="shared" si="18"/>
        <v>0.74532224532224534</v>
      </c>
      <c r="BB99" s="52">
        <f t="shared" si="19"/>
        <v>0.65984156097410673</v>
      </c>
      <c r="BC99" s="43"/>
      <c r="BD99" s="1">
        <v>54</v>
      </c>
      <c r="BE99" s="48">
        <f t="shared" si="20"/>
        <v>24.846166413694391</v>
      </c>
      <c r="BF99" s="48">
        <f t="shared" si="49"/>
        <v>7.0768426599133818</v>
      </c>
      <c r="BG99" s="48">
        <f t="shared" si="49"/>
        <v>8.2131136187067568</v>
      </c>
      <c r="BH99" s="48">
        <f t="shared" si="49"/>
        <v>75.646833648818529</v>
      </c>
      <c r="BI99" s="48">
        <f t="shared" si="49"/>
        <v>50.272018977263087</v>
      </c>
      <c r="BJ99" s="48">
        <f t="shared" si="49"/>
        <v>30.767413942138774</v>
      </c>
      <c r="BK99" s="48">
        <f t="shared" si="49"/>
        <v>-42.019859148326532</v>
      </c>
      <c r="BL99" s="48">
        <f t="shared" si="49"/>
        <v>14.846984912655216</v>
      </c>
      <c r="BM99" s="48">
        <f t="shared" si="49"/>
        <v>16.168249004470226</v>
      </c>
      <c r="BN99" s="48">
        <f t="shared" si="49"/>
        <v>68.678309252366944</v>
      </c>
      <c r="BO99" s="48">
        <f t="shared" si="48"/>
        <v>4.6932349972980774</v>
      </c>
      <c r="BP99" s="48">
        <f t="shared" si="48"/>
        <v>63.942624604674393</v>
      </c>
      <c r="BQ99" s="48">
        <f t="shared" si="48"/>
        <v>-5.3658552176545982</v>
      </c>
      <c r="BR99" s="1">
        <v>54</v>
      </c>
      <c r="BS99" s="9">
        <f t="shared" si="21"/>
        <v>617.3319854570309</v>
      </c>
      <c r="BT99" s="9">
        <f t="shared" si="24"/>
        <v>175.8324104117624</v>
      </c>
      <c r="BU99" s="9">
        <f t="shared" si="25"/>
        <v>204.06438774499151</v>
      </c>
      <c r="BV99" s="9">
        <f t="shared" si="26"/>
        <v>1879.5338175076736</v>
      </c>
      <c r="BW99" s="9">
        <f t="shared" si="27"/>
        <v>1249.0669494615352</v>
      </c>
      <c r="BX99" s="9">
        <f t="shared" si="28"/>
        <v>764.45228692544083</v>
      </c>
      <c r="BY99" s="9">
        <f t="shared" si="29"/>
        <v>-1044.0324130793319</v>
      </c>
      <c r="BZ99" s="9">
        <f t="shared" si="30"/>
        <v>368.89065788146985</v>
      </c>
      <c r="CA99" s="9">
        <f t="shared" si="31"/>
        <v>401.71900538314532</v>
      </c>
      <c r="CB99" s="9">
        <f t="shared" si="32"/>
        <v>1706.3927006955432</v>
      </c>
      <c r="CC99" s="9">
        <f t="shared" si="33"/>
        <v>116.60889776146372</v>
      </c>
      <c r="CD99" s="9">
        <f t="shared" si="34"/>
        <v>1588.7290918561932</v>
      </c>
      <c r="CE99" s="9">
        <f t="shared" si="35"/>
        <v>-133.32093168962254</v>
      </c>
    </row>
    <row r="100" spans="1:83">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38"/>
        <v>15.850000000000001</v>
      </c>
      <c r="I100" s="8">
        <f t="shared" si="38"/>
        <v>362.17250000000007</v>
      </c>
      <c r="J100" s="8">
        <f t="shared" si="38"/>
        <v>3.9499999999999886</v>
      </c>
      <c r="K100" s="9">
        <v>32663</v>
      </c>
      <c r="L100" s="9">
        <v>51115698.566999994</v>
      </c>
      <c r="M100" s="9">
        <v>1310656</v>
      </c>
      <c r="N100" s="9">
        <f t="shared" si="39"/>
        <v>52426354.566999994</v>
      </c>
      <c r="O100" s="9">
        <f t="shared" si="40"/>
        <v>1605.0685658696382</v>
      </c>
      <c r="P100" s="8">
        <f t="shared" si="41"/>
        <v>3.7709509666788756</v>
      </c>
      <c r="Q100" s="8">
        <f t="shared" si="42"/>
        <v>1608.839516836317</v>
      </c>
      <c r="R100" s="9">
        <f t="shared" si="36"/>
        <v>52549525.13842462</v>
      </c>
      <c r="S100" s="21"/>
      <c r="U100" s="2">
        <v>44044</v>
      </c>
      <c r="V100" s="8">
        <f t="shared" si="43"/>
        <v>11.5</v>
      </c>
      <c r="W100" s="8">
        <f t="shared" si="44"/>
        <v>132.25</v>
      </c>
      <c r="X100" s="8">
        <f t="shared" si="45"/>
        <v>216</v>
      </c>
      <c r="Y100" s="7">
        <v>92</v>
      </c>
      <c r="Z100" s="7">
        <f t="shared" si="46"/>
        <v>8464</v>
      </c>
      <c r="AA100" s="7">
        <f t="shared" si="47"/>
        <v>778688</v>
      </c>
      <c r="AB100" s="7">
        <v>0</v>
      </c>
      <c r="AC100" s="7">
        <v>0</v>
      </c>
      <c r="AD100" s="7">
        <v>0</v>
      </c>
      <c r="AE100" s="7">
        <v>0</v>
      </c>
      <c r="AF100" s="7">
        <v>0</v>
      </c>
      <c r="AG100" s="7">
        <v>0</v>
      </c>
      <c r="AH100" s="7">
        <v>0</v>
      </c>
      <c r="AI100" s="7">
        <v>0</v>
      </c>
      <c r="AJ100" s="7">
        <v>0</v>
      </c>
      <c r="AK100" s="7">
        <v>1</v>
      </c>
      <c r="AL100" s="8">
        <f t="shared" si="37"/>
        <v>1494.8470152184195</v>
      </c>
      <c r="AN100" s="17">
        <v>55</v>
      </c>
      <c r="AO100" s="17">
        <v>1735.1546300909151</v>
      </c>
      <c r="AP100" s="17">
        <v>-52.358541506614074</v>
      </c>
      <c r="AQ100" s="17">
        <v>-1.1832701618951555</v>
      </c>
      <c r="AY100" s="1">
        <v>55</v>
      </c>
      <c r="AZ100" s="50">
        <f t="shared" si="50"/>
        <v>17</v>
      </c>
      <c r="BA100" s="51">
        <f t="shared" si="18"/>
        <v>0.13825363825363826</v>
      </c>
      <c r="BB100" s="52">
        <f t="shared" si="19"/>
        <v>-1.0881989764386006</v>
      </c>
      <c r="BC100" s="43"/>
      <c r="BD100" s="1">
        <v>55</v>
      </c>
      <c r="BE100" s="48">
        <f t="shared" si="20"/>
        <v>-52.358541506614074</v>
      </c>
      <c r="BF100" s="48">
        <f t="shared" si="49"/>
        <v>24.846166413694391</v>
      </c>
      <c r="BG100" s="48">
        <f t="shared" si="49"/>
        <v>7.0768426599133818</v>
      </c>
      <c r="BH100" s="48">
        <f t="shared" si="49"/>
        <v>8.2131136187067568</v>
      </c>
      <c r="BI100" s="48">
        <f t="shared" si="49"/>
        <v>75.646833648818529</v>
      </c>
      <c r="BJ100" s="48">
        <f t="shared" si="49"/>
        <v>50.272018977263087</v>
      </c>
      <c r="BK100" s="48">
        <f t="shared" si="49"/>
        <v>30.767413942138774</v>
      </c>
      <c r="BL100" s="48">
        <f t="shared" si="49"/>
        <v>-42.019859148326532</v>
      </c>
      <c r="BM100" s="48">
        <f t="shared" si="49"/>
        <v>14.846984912655216</v>
      </c>
      <c r="BN100" s="48">
        <f t="shared" si="49"/>
        <v>16.168249004470226</v>
      </c>
      <c r="BO100" s="48">
        <f t="shared" si="48"/>
        <v>68.678309252366944</v>
      </c>
      <c r="BP100" s="48">
        <f t="shared" si="48"/>
        <v>4.6932349972980774</v>
      </c>
      <c r="BQ100" s="48">
        <f t="shared" si="48"/>
        <v>63.942624604674393</v>
      </c>
      <c r="BR100" s="1">
        <v>55</v>
      </c>
      <c r="BS100" s="9">
        <f t="shared" si="21"/>
        <v>2741.4168686997536</v>
      </c>
      <c r="BT100" s="9">
        <f t="shared" si="24"/>
        <v>-1300.9090354516782</v>
      </c>
      <c r="BU100" s="9">
        <f t="shared" si="25"/>
        <v>-370.53316014488433</v>
      </c>
      <c r="BV100" s="9">
        <f t="shared" si="26"/>
        <v>-430.02665030362664</v>
      </c>
      <c r="BW100" s="9">
        <f t="shared" si="27"/>
        <v>-3960.7578794455781</v>
      </c>
      <c r="BX100" s="9">
        <f t="shared" si="28"/>
        <v>-2632.1695922423214</v>
      </c>
      <c r="BY100" s="9">
        <f t="shared" si="29"/>
        <v>-1610.9369199406651</v>
      </c>
      <c r="BZ100" s="9">
        <f t="shared" si="30"/>
        <v>2200.0985393196643</v>
      </c>
      <c r="CA100" s="9">
        <f t="shared" si="31"/>
        <v>-777.36647579735791</v>
      </c>
      <c r="CB100" s="9">
        <f t="shared" si="32"/>
        <v>-846.54593658985198</v>
      </c>
      <c r="CC100" s="9">
        <f t="shared" si="33"/>
        <v>-3595.8961055941199</v>
      </c>
      <c r="CD100" s="9">
        <f t="shared" si="34"/>
        <v>-245.73093940635928</v>
      </c>
      <c r="CE100" s="9">
        <f t="shared" si="35"/>
        <v>-3347.9425644056782</v>
      </c>
    </row>
    <row r="101" spans="1:83">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38"/>
        <v>-60.675000000000011</v>
      </c>
      <c r="I101" s="8">
        <f t="shared" si="38"/>
        <v>-22166.094375000004</v>
      </c>
      <c r="J101" s="8">
        <f t="shared" si="38"/>
        <v>8.375</v>
      </c>
      <c r="K101" s="9">
        <v>32027</v>
      </c>
      <c r="L101" s="9">
        <v>50914712.835000001</v>
      </c>
      <c r="M101" s="9">
        <v>-5243733</v>
      </c>
      <c r="N101" s="9">
        <f t="shared" si="39"/>
        <v>45670979.835000001</v>
      </c>
      <c r="O101" s="9">
        <f t="shared" si="40"/>
        <v>1426.0149197552066</v>
      </c>
      <c r="P101" s="8">
        <f t="shared" si="41"/>
        <v>0.89056849404256599</v>
      </c>
      <c r="Q101" s="8">
        <f t="shared" si="42"/>
        <v>1426.9054882492492</v>
      </c>
      <c r="R101" s="9">
        <f t="shared" si="36"/>
        <v>45699502.072158702</v>
      </c>
      <c r="S101" s="21"/>
      <c r="U101" s="2">
        <v>44075</v>
      </c>
      <c r="V101" s="8">
        <f t="shared" si="43"/>
        <v>90.5</v>
      </c>
      <c r="W101" s="8">
        <f t="shared" si="44"/>
        <v>8190.25</v>
      </c>
      <c r="X101" s="8">
        <f t="shared" si="45"/>
        <v>62</v>
      </c>
      <c r="Y101" s="7">
        <v>93</v>
      </c>
      <c r="Z101" s="7">
        <f t="shared" si="46"/>
        <v>8649</v>
      </c>
      <c r="AA101" s="7">
        <f t="shared" si="47"/>
        <v>804357</v>
      </c>
      <c r="AB101" s="7">
        <v>0</v>
      </c>
      <c r="AC101" s="7">
        <v>0</v>
      </c>
      <c r="AD101" s="7">
        <v>0</v>
      </c>
      <c r="AE101" s="7">
        <v>1</v>
      </c>
      <c r="AF101" s="7">
        <v>0</v>
      </c>
      <c r="AG101" s="7">
        <v>0</v>
      </c>
      <c r="AH101" s="7">
        <v>0</v>
      </c>
      <c r="AI101" s="7">
        <v>0</v>
      </c>
      <c r="AJ101" s="7">
        <v>0</v>
      </c>
      <c r="AK101" s="7">
        <v>0</v>
      </c>
      <c r="AL101" s="8">
        <f t="shared" si="37"/>
        <v>1394.7884284167794</v>
      </c>
      <c r="AN101" s="17">
        <v>56</v>
      </c>
      <c r="AO101" s="17">
        <v>1714.5877295599907</v>
      </c>
      <c r="AP101" s="17">
        <v>18.116498907024379</v>
      </c>
      <c r="AQ101" s="17">
        <v>0.40942149987085114</v>
      </c>
      <c r="AY101" s="1">
        <v>56</v>
      </c>
      <c r="AZ101" s="50">
        <f t="shared" si="50"/>
        <v>81</v>
      </c>
      <c r="BA101" s="51">
        <f t="shared" si="18"/>
        <v>0.67047817047817049</v>
      </c>
      <c r="BB101" s="52">
        <f t="shared" si="19"/>
        <v>0.44123392015968882</v>
      </c>
      <c r="BC101" s="43"/>
      <c r="BD101" s="1">
        <v>56</v>
      </c>
      <c r="BE101" s="48">
        <f t="shared" si="20"/>
        <v>18.116498907024379</v>
      </c>
      <c r="BF101" s="48">
        <f t="shared" si="49"/>
        <v>-52.358541506614074</v>
      </c>
      <c r="BG101" s="48">
        <f t="shared" si="49"/>
        <v>24.846166413694391</v>
      </c>
      <c r="BH101" s="48">
        <f t="shared" si="49"/>
        <v>7.0768426599133818</v>
      </c>
      <c r="BI101" s="48">
        <f t="shared" si="49"/>
        <v>8.2131136187067568</v>
      </c>
      <c r="BJ101" s="48">
        <f t="shared" si="49"/>
        <v>75.646833648818529</v>
      </c>
      <c r="BK101" s="48">
        <f t="shared" si="49"/>
        <v>50.272018977263087</v>
      </c>
      <c r="BL101" s="48">
        <f t="shared" si="49"/>
        <v>30.767413942138774</v>
      </c>
      <c r="BM101" s="48">
        <f t="shared" si="49"/>
        <v>-42.019859148326532</v>
      </c>
      <c r="BN101" s="48">
        <f t="shared" si="49"/>
        <v>14.846984912655216</v>
      </c>
      <c r="BO101" s="48">
        <f t="shared" si="48"/>
        <v>16.168249004470226</v>
      </c>
      <c r="BP101" s="48">
        <f t="shared" si="48"/>
        <v>68.678309252366944</v>
      </c>
      <c r="BQ101" s="48">
        <f t="shared" si="48"/>
        <v>4.6932349972980774</v>
      </c>
      <c r="BR101" s="1">
        <v>56</v>
      </c>
      <c r="BS101" s="9">
        <f t="shared" si="21"/>
        <v>328.20753264824151</v>
      </c>
      <c r="BT101" s="9">
        <f t="shared" si="24"/>
        <v>-948.55345997798906</v>
      </c>
      <c r="BU101" s="9">
        <f t="shared" si="25"/>
        <v>450.12554667747111</v>
      </c>
      <c r="BV101" s="9">
        <f t="shared" si="26"/>
        <v>128.20761231352233</v>
      </c>
      <c r="BW101" s="9">
        <f t="shared" si="27"/>
        <v>148.79286389658688</v>
      </c>
      <c r="BX101" s="9">
        <f t="shared" si="28"/>
        <v>1370.4557791187431</v>
      </c>
      <c r="BY101" s="9">
        <f t="shared" si="29"/>
        <v>910.7529768555446</v>
      </c>
      <c r="BZ101" s="9">
        <f t="shared" si="30"/>
        <v>557.39782105475877</v>
      </c>
      <c r="CA101" s="9">
        <f t="shared" si="31"/>
        <v>-761.25273233399309</v>
      </c>
      <c r="CB101" s="9">
        <f t="shared" si="32"/>
        <v>268.97538594274931</v>
      </c>
      <c r="CC101" s="9">
        <f t="shared" si="33"/>
        <v>292.91206541800744</v>
      </c>
      <c r="CD101" s="9">
        <f t="shared" si="34"/>
        <v>1244.2105145068501</v>
      </c>
      <c r="CE101" s="9">
        <f t="shared" si="35"/>
        <v>85.024986698975525</v>
      </c>
    </row>
    <row r="102" spans="1:83">
      <c r="A102" s="2">
        <v>43739</v>
      </c>
      <c r="B102" s="8">
        <f>'WA Sch. 1-2'!B102</f>
        <v>510.4</v>
      </c>
      <c r="C102" s="8">
        <f>'WA Sch. 1-2'!C102</f>
        <v>260508.15999999997</v>
      </c>
      <c r="D102" s="8">
        <f>'WA Sch. 1-2'!D102</f>
        <v>0.65</v>
      </c>
      <c r="E102" s="8">
        <f>'WA Sch. 1-2'!E102</f>
        <v>706</v>
      </c>
      <c r="F102" s="8">
        <f>'WA Sch. 1-2'!F102</f>
        <v>498436</v>
      </c>
      <c r="G102" s="8">
        <f>'WA Sch. 1-2'!G102</f>
        <v>0</v>
      </c>
      <c r="H102" s="8">
        <f t="shared" si="38"/>
        <v>-195.60000000000002</v>
      </c>
      <c r="I102" s="8">
        <f t="shared" si="38"/>
        <v>-237927.84000000003</v>
      </c>
      <c r="J102" s="8">
        <f t="shared" si="38"/>
        <v>0.65</v>
      </c>
      <c r="K102" s="9">
        <v>33368</v>
      </c>
      <c r="L102" s="9">
        <v>46379855.781000003</v>
      </c>
      <c r="M102" s="9">
        <v>5116676</v>
      </c>
      <c r="N102" s="9">
        <f t="shared" si="39"/>
        <v>51496531.781000003</v>
      </c>
      <c r="O102" s="9">
        <f t="shared" si="40"/>
        <v>1543.2909308619037</v>
      </c>
      <c r="P102" s="8">
        <f t="shared" si="41"/>
        <v>-73.290834036625796</v>
      </c>
      <c r="Q102" s="8">
        <f t="shared" si="42"/>
        <v>1470.000096825278</v>
      </c>
      <c r="R102" s="9">
        <f t="shared" si="36"/>
        <v>49050963.230865873</v>
      </c>
      <c r="S102" s="21"/>
      <c r="U102" s="2">
        <v>44105</v>
      </c>
      <c r="V102" s="8">
        <f t="shared" si="43"/>
        <v>530</v>
      </c>
      <c r="W102" s="8">
        <f t="shared" si="44"/>
        <v>280900</v>
      </c>
      <c r="X102" s="8">
        <f t="shared" si="45"/>
        <v>2.5</v>
      </c>
      <c r="Y102" s="7">
        <v>94</v>
      </c>
      <c r="Z102" s="7">
        <f t="shared" si="46"/>
        <v>8836</v>
      </c>
      <c r="AA102" s="7">
        <f t="shared" si="47"/>
        <v>830584</v>
      </c>
      <c r="AB102" s="7">
        <v>0</v>
      </c>
      <c r="AC102" s="7">
        <v>0</v>
      </c>
      <c r="AD102" s="7">
        <v>0</v>
      </c>
      <c r="AE102" s="7">
        <v>0</v>
      </c>
      <c r="AF102" s="7">
        <v>0</v>
      </c>
      <c r="AG102" s="7">
        <v>0</v>
      </c>
      <c r="AH102" s="7">
        <v>0</v>
      </c>
      <c r="AI102" s="7">
        <v>0</v>
      </c>
      <c r="AJ102" s="7">
        <v>0</v>
      </c>
      <c r="AK102" s="7">
        <v>0</v>
      </c>
      <c r="AL102" s="8">
        <f t="shared" si="37"/>
        <v>1502.3562972389602</v>
      </c>
      <c r="AN102" s="17">
        <v>57</v>
      </c>
      <c r="AO102" s="17">
        <v>1476.3656223730316</v>
      </c>
      <c r="AP102" s="17">
        <v>11.929023537192052</v>
      </c>
      <c r="AQ102" s="17">
        <v>0.26958844165514584</v>
      </c>
      <c r="AY102" s="1">
        <v>57</v>
      </c>
      <c r="AZ102" s="50">
        <f t="shared" si="50"/>
        <v>73</v>
      </c>
      <c r="BA102" s="51">
        <f t="shared" si="18"/>
        <v>0.60395010395010396</v>
      </c>
      <c r="BB102" s="52">
        <f t="shared" si="19"/>
        <v>0.26358490404097262</v>
      </c>
      <c r="BC102" s="43"/>
      <c r="BD102" s="1">
        <v>57</v>
      </c>
      <c r="BE102" s="48">
        <f t="shared" si="20"/>
        <v>11.929023537192052</v>
      </c>
      <c r="BF102" s="48">
        <f t="shared" si="49"/>
        <v>18.116498907024379</v>
      </c>
      <c r="BG102" s="48">
        <f t="shared" si="49"/>
        <v>-52.358541506614074</v>
      </c>
      <c r="BH102" s="48">
        <f t="shared" si="49"/>
        <v>24.846166413694391</v>
      </c>
      <c r="BI102" s="48">
        <f t="shared" si="49"/>
        <v>7.0768426599133818</v>
      </c>
      <c r="BJ102" s="48">
        <f t="shared" si="49"/>
        <v>8.2131136187067568</v>
      </c>
      <c r="BK102" s="48">
        <f t="shared" si="49"/>
        <v>75.646833648818529</v>
      </c>
      <c r="BL102" s="48">
        <f t="shared" si="49"/>
        <v>50.272018977263087</v>
      </c>
      <c r="BM102" s="48">
        <f t="shared" si="49"/>
        <v>30.767413942138774</v>
      </c>
      <c r="BN102" s="48">
        <f t="shared" si="49"/>
        <v>-42.019859148326532</v>
      </c>
      <c r="BO102" s="48">
        <f t="shared" si="48"/>
        <v>14.846984912655216</v>
      </c>
      <c r="BP102" s="48">
        <f t="shared" si="48"/>
        <v>16.168249004470226</v>
      </c>
      <c r="BQ102" s="48">
        <f t="shared" si="48"/>
        <v>68.678309252366944</v>
      </c>
      <c r="BR102" s="1">
        <v>57</v>
      </c>
      <c r="BS102" s="9">
        <f t="shared" si="21"/>
        <v>142.30160255089905</v>
      </c>
      <c r="BT102" s="9">
        <f t="shared" si="24"/>
        <v>216.11214187342944</v>
      </c>
      <c r="BU102" s="9">
        <f t="shared" si="25"/>
        <v>-624.58627400547516</v>
      </c>
      <c r="BV102" s="9">
        <f t="shared" si="26"/>
        <v>296.39050395797739</v>
      </c>
      <c r="BW102" s="9">
        <f t="shared" si="27"/>
        <v>84.419822659125145</v>
      </c>
      <c r="BX102" s="9">
        <f t="shared" si="28"/>
        <v>97.97442567119991</v>
      </c>
      <c r="BY102" s="9">
        <f t="shared" si="29"/>
        <v>902.39285911087052</v>
      </c>
      <c r="BZ102" s="9">
        <f t="shared" si="30"/>
        <v>599.6960976419814</v>
      </c>
      <c r="CA102" s="9">
        <f t="shared" si="31"/>
        <v>367.02520509433492</v>
      </c>
      <c r="CB102" s="9">
        <f t="shared" si="32"/>
        <v>-501.25588880990347</v>
      </c>
      <c r="CC102" s="9">
        <f t="shared" si="33"/>
        <v>177.11003247941852</v>
      </c>
      <c r="CD102" s="9">
        <f t="shared" si="34"/>
        <v>192.87142292952743</v>
      </c>
      <c r="CE102" s="9">
        <f t="shared" si="35"/>
        <v>819.2651675660976</v>
      </c>
    </row>
    <row r="103" spans="1:83">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38"/>
        <v>-7.0249999999999773</v>
      </c>
      <c r="I103" s="8">
        <f t="shared" si="38"/>
        <v>-12342.749375000014</v>
      </c>
      <c r="J103" s="8">
        <f t="shared" si="38"/>
        <v>0</v>
      </c>
      <c r="K103" s="9">
        <v>32503</v>
      </c>
      <c r="L103" s="9">
        <v>49435243.523000002</v>
      </c>
      <c r="M103" s="9">
        <v>3081066</v>
      </c>
      <c r="N103" s="9">
        <f t="shared" si="39"/>
        <v>52516309.523000002</v>
      </c>
      <c r="O103" s="9">
        <f t="shared" si="40"/>
        <v>1615.7373018798266</v>
      </c>
      <c r="P103" s="8">
        <f t="shared" si="41"/>
        <v>-3.8340368313819959</v>
      </c>
      <c r="Q103" s="8">
        <f t="shared" si="42"/>
        <v>1611.9032650484446</v>
      </c>
      <c r="R103" s="9">
        <f t="shared" si="36"/>
        <v>52391691.823869593</v>
      </c>
      <c r="S103" s="21"/>
      <c r="U103" s="2">
        <v>44136</v>
      </c>
      <c r="V103" s="8">
        <f t="shared" si="43"/>
        <v>836</v>
      </c>
      <c r="W103" s="8">
        <f t="shared" si="44"/>
        <v>698896</v>
      </c>
      <c r="X103" s="8">
        <f t="shared" si="45"/>
        <v>0</v>
      </c>
      <c r="Y103" s="7">
        <v>95</v>
      </c>
      <c r="Z103" s="7">
        <f t="shared" si="46"/>
        <v>9025</v>
      </c>
      <c r="AA103" s="7">
        <f t="shared" si="47"/>
        <v>857375</v>
      </c>
      <c r="AB103" s="7">
        <v>0</v>
      </c>
      <c r="AC103" s="7">
        <v>0</v>
      </c>
      <c r="AD103" s="7">
        <v>0</v>
      </c>
      <c r="AE103" s="7">
        <v>0</v>
      </c>
      <c r="AF103" s="7">
        <v>1</v>
      </c>
      <c r="AG103" s="7">
        <v>0</v>
      </c>
      <c r="AH103" s="7">
        <v>0</v>
      </c>
      <c r="AI103" s="7">
        <v>0</v>
      </c>
      <c r="AJ103" s="7">
        <v>0</v>
      </c>
      <c r="AK103" s="7">
        <v>0</v>
      </c>
      <c r="AL103" s="8">
        <f t="shared" si="37"/>
        <v>1572.9657166796806</v>
      </c>
      <c r="AN103" s="17">
        <v>58</v>
      </c>
      <c r="AO103" s="17">
        <v>1563.4986357264781</v>
      </c>
      <c r="AP103" s="17">
        <v>-33.479029035729127</v>
      </c>
      <c r="AQ103" s="17">
        <v>-0.75660503458056749</v>
      </c>
      <c r="AY103" s="1">
        <v>58</v>
      </c>
      <c r="AZ103" s="50">
        <f t="shared" si="50"/>
        <v>25</v>
      </c>
      <c r="BA103" s="51">
        <f t="shared" si="18"/>
        <v>0.20478170478170479</v>
      </c>
      <c r="BB103" s="52">
        <f t="shared" si="19"/>
        <v>-0.82466217903935268</v>
      </c>
      <c r="BC103" s="43"/>
      <c r="BD103" s="1">
        <v>58</v>
      </c>
      <c r="BE103" s="48">
        <f t="shared" si="20"/>
        <v>-33.479029035729127</v>
      </c>
      <c r="BF103" s="48">
        <f t="shared" si="49"/>
        <v>11.929023537192052</v>
      </c>
      <c r="BG103" s="48">
        <f t="shared" si="49"/>
        <v>18.116498907024379</v>
      </c>
      <c r="BH103" s="48">
        <f t="shared" si="49"/>
        <v>-52.358541506614074</v>
      </c>
      <c r="BI103" s="48">
        <f t="shared" ref="BF103:BP130" si="51">BH102</f>
        <v>24.846166413694391</v>
      </c>
      <c r="BJ103" s="48">
        <f t="shared" si="51"/>
        <v>7.0768426599133818</v>
      </c>
      <c r="BK103" s="48">
        <f t="shared" si="51"/>
        <v>8.2131136187067568</v>
      </c>
      <c r="BL103" s="48">
        <f t="shared" si="51"/>
        <v>75.646833648818529</v>
      </c>
      <c r="BM103" s="48">
        <f t="shared" si="51"/>
        <v>50.272018977263087</v>
      </c>
      <c r="BN103" s="48">
        <f t="shared" si="51"/>
        <v>30.767413942138774</v>
      </c>
      <c r="BO103" s="48">
        <f t="shared" si="48"/>
        <v>-42.019859148326532</v>
      </c>
      <c r="BP103" s="48">
        <f t="shared" si="48"/>
        <v>14.846984912655216</v>
      </c>
      <c r="BQ103" s="48">
        <f t="shared" si="48"/>
        <v>16.168249004470226</v>
      </c>
      <c r="BR103" s="1">
        <v>58</v>
      </c>
      <c r="BS103" s="9">
        <f t="shared" si="21"/>
        <v>1120.8453851751458</v>
      </c>
      <c r="BT103" s="9">
        <f t="shared" si="24"/>
        <v>-399.37212536956429</v>
      </c>
      <c r="BU103" s="9">
        <f t="shared" si="25"/>
        <v>-606.52279293403524</v>
      </c>
      <c r="BV103" s="9">
        <f t="shared" si="26"/>
        <v>1752.9131313682997</v>
      </c>
      <c r="BW103" s="9">
        <f t="shared" si="27"/>
        <v>-831.82552679063849</v>
      </c>
      <c r="BX103" s="9">
        <f t="shared" si="28"/>
        <v>-236.92582089254554</v>
      </c>
      <c r="BY103" s="9">
        <f t="shared" si="29"/>
        <v>-274.9670693144439</v>
      </c>
      <c r="BZ103" s="9">
        <f t="shared" si="30"/>
        <v>-2532.5825401897359</v>
      </c>
      <c r="CA103" s="9">
        <f t="shared" si="31"/>
        <v>-1683.0583830245046</v>
      </c>
      <c r="CB103" s="9">
        <f t="shared" si="32"/>
        <v>-1030.0631447231631</v>
      </c>
      <c r="CC103" s="9">
        <f t="shared" si="33"/>
        <v>1406.784084504018</v>
      </c>
      <c r="CD103" s="9">
        <f t="shared" si="34"/>
        <v>-497.06263898382957</v>
      </c>
      <c r="CE103" s="9">
        <f t="shared" si="35"/>
        <v>-541.29727787756963</v>
      </c>
    </row>
    <row r="104" spans="1:83">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38"/>
        <v>160.72499999999991</v>
      </c>
      <c r="I104" s="8">
        <f t="shared" si="38"/>
        <v>340210.62562499987</v>
      </c>
      <c r="J104" s="8">
        <f t="shared" si="38"/>
        <v>0</v>
      </c>
      <c r="K104" s="9">
        <v>32658</v>
      </c>
      <c r="L104" s="9">
        <v>59919406.090999998</v>
      </c>
      <c r="M104" s="9">
        <v>-2249056</v>
      </c>
      <c r="N104" s="9">
        <f t="shared" si="39"/>
        <v>57670350.090999998</v>
      </c>
      <c r="O104" s="9">
        <f t="shared" si="40"/>
        <v>1765.8873810704881</v>
      </c>
      <c r="P104" s="8">
        <f t="shared" si="41"/>
        <v>105.68764216807598</v>
      </c>
      <c r="Q104" s="8">
        <f t="shared" si="42"/>
        <v>1871.5750232385642</v>
      </c>
      <c r="R104" s="9">
        <f t="shared" si="36"/>
        <v>61121897.10892503</v>
      </c>
      <c r="S104" s="21"/>
      <c r="U104" s="2">
        <v>44166</v>
      </c>
      <c r="V104" s="8">
        <f t="shared" si="43"/>
        <v>1029.5</v>
      </c>
      <c r="W104" s="8">
        <f t="shared" si="44"/>
        <v>1059870.25</v>
      </c>
      <c r="X104" s="8">
        <f t="shared" si="45"/>
        <v>0</v>
      </c>
      <c r="Y104" s="7">
        <v>96</v>
      </c>
      <c r="Z104" s="7">
        <f t="shared" si="46"/>
        <v>9216</v>
      </c>
      <c r="AA104" s="7">
        <f t="shared" si="47"/>
        <v>884736</v>
      </c>
      <c r="AB104" s="7">
        <v>0</v>
      </c>
      <c r="AC104" s="7">
        <v>0</v>
      </c>
      <c r="AD104" s="7">
        <v>0</v>
      </c>
      <c r="AE104" s="7">
        <v>0</v>
      </c>
      <c r="AF104" s="7">
        <v>0</v>
      </c>
      <c r="AG104" s="7">
        <v>0</v>
      </c>
      <c r="AH104" s="7">
        <v>0</v>
      </c>
      <c r="AI104" s="7">
        <v>0</v>
      </c>
      <c r="AJ104" s="7">
        <v>0</v>
      </c>
      <c r="AK104" s="7">
        <v>0</v>
      </c>
      <c r="AL104" s="8">
        <f t="shared" si="37"/>
        <v>1751.4085660456226</v>
      </c>
      <c r="AN104" s="17">
        <v>59</v>
      </c>
      <c r="AO104" s="17">
        <v>1614.3454833266633</v>
      </c>
      <c r="AP104" s="17">
        <v>25.24170631812899</v>
      </c>
      <c r="AQ104" s="17">
        <v>0.57044671341331166</v>
      </c>
      <c r="AY104" s="1">
        <v>59</v>
      </c>
      <c r="AZ104" s="50">
        <f t="shared" si="50"/>
        <v>91</v>
      </c>
      <c r="BA104" s="51">
        <f t="shared" si="18"/>
        <v>0.75363825363825365</v>
      </c>
      <c r="BB104" s="52">
        <f t="shared" si="19"/>
        <v>0.68598353263417977</v>
      </c>
      <c r="BC104" s="43"/>
      <c r="BD104" s="1">
        <v>59</v>
      </c>
      <c r="BE104" s="48">
        <f t="shared" si="20"/>
        <v>25.24170631812899</v>
      </c>
      <c r="BF104" s="48">
        <f t="shared" si="51"/>
        <v>-33.479029035729127</v>
      </c>
      <c r="BG104" s="48">
        <f t="shared" si="51"/>
        <v>11.929023537192052</v>
      </c>
      <c r="BH104" s="48">
        <f t="shared" si="51"/>
        <v>18.116498907024379</v>
      </c>
      <c r="BI104" s="48">
        <f t="shared" si="51"/>
        <v>-52.358541506614074</v>
      </c>
      <c r="BJ104" s="48">
        <f t="shared" si="51"/>
        <v>24.846166413694391</v>
      </c>
      <c r="BK104" s="48">
        <f t="shared" si="51"/>
        <v>7.0768426599133818</v>
      </c>
      <c r="BL104" s="48">
        <f t="shared" si="51"/>
        <v>8.2131136187067568</v>
      </c>
      <c r="BM104" s="48">
        <f t="shared" si="51"/>
        <v>75.646833648818529</v>
      </c>
      <c r="BN104" s="48">
        <f t="shared" si="51"/>
        <v>50.272018977263087</v>
      </c>
      <c r="BO104" s="48">
        <f t="shared" si="48"/>
        <v>30.767413942138774</v>
      </c>
      <c r="BP104" s="48">
        <f t="shared" si="48"/>
        <v>-42.019859148326532</v>
      </c>
      <c r="BQ104" s="48">
        <f t="shared" si="48"/>
        <v>14.846984912655216</v>
      </c>
      <c r="BR104" s="1">
        <v>59</v>
      </c>
      <c r="BS104" s="9">
        <f t="shared" si="21"/>
        <v>637.14373785070927</v>
      </c>
      <c r="BT104" s="9">
        <f t="shared" si="24"/>
        <v>-845.06781873599368</v>
      </c>
      <c r="BU104" s="9">
        <f t="shared" si="25"/>
        <v>301.10890878787666</v>
      </c>
      <c r="BV104" s="9">
        <f t="shared" si="26"/>
        <v>457.29134492384532</v>
      </c>
      <c r="BW104" s="9">
        <f t="shared" si="27"/>
        <v>-1321.618927955539</v>
      </c>
      <c r="BX104" s="9">
        <f t="shared" si="28"/>
        <v>627.15963574586999</v>
      </c>
      <c r="BY104" s="9">
        <f t="shared" si="29"/>
        <v>178.63158408116354</v>
      </c>
      <c r="BZ104" s="9">
        <f t="shared" si="30"/>
        <v>207.31300192084555</v>
      </c>
      <c r="CA104" s="9">
        <f t="shared" si="31"/>
        <v>1909.4551588599077</v>
      </c>
      <c r="CB104" s="9">
        <f t="shared" si="32"/>
        <v>1268.9515390435363</v>
      </c>
      <c r="CC104" s="9">
        <f t="shared" si="33"/>
        <v>776.62202689581443</v>
      </c>
      <c r="CD104" s="9">
        <f t="shared" si="34"/>
        <v>-1060.6529441512162</v>
      </c>
      <c r="CE104" s="9">
        <f t="shared" si="35"/>
        <v>374.76323287496371</v>
      </c>
    </row>
    <row r="105" spans="1:83">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38"/>
        <v>139.65000000000009</v>
      </c>
      <c r="I105" s="8">
        <f t="shared" si="38"/>
        <v>286373.2725000002</v>
      </c>
      <c r="J105" s="8">
        <f t="shared" si="38"/>
        <v>0</v>
      </c>
      <c r="K105" s="9">
        <v>32934</v>
      </c>
      <c r="L105" s="9">
        <v>57740110.118999988</v>
      </c>
      <c r="M105" s="9">
        <v>-1984084</v>
      </c>
      <c r="N105" s="9">
        <f t="shared" si="39"/>
        <v>55756026.118999988</v>
      </c>
      <c r="O105" s="9">
        <f t="shared" si="40"/>
        <v>1692.9624740086228</v>
      </c>
      <c r="P105" s="8">
        <f t="shared" si="41"/>
        <v>88.961846344549215</v>
      </c>
      <c r="Q105" s="8">
        <f t="shared" si="42"/>
        <v>1781.9243203531721</v>
      </c>
      <c r="R105" s="9">
        <f t="shared" si="36"/>
        <v>58685895.56651137</v>
      </c>
      <c r="S105" s="21"/>
      <c r="U105" s="2">
        <v>44197</v>
      </c>
      <c r="V105" s="8">
        <f t="shared" si="43"/>
        <v>977.5</v>
      </c>
      <c r="W105" s="8">
        <f t="shared" si="44"/>
        <v>955506.25</v>
      </c>
      <c r="X105" s="8">
        <f t="shared" si="45"/>
        <v>0</v>
      </c>
      <c r="Y105" s="7">
        <v>97</v>
      </c>
      <c r="Z105" s="7">
        <f t="shared" si="46"/>
        <v>9409</v>
      </c>
      <c r="AA105" s="7">
        <f t="shared" si="47"/>
        <v>912673</v>
      </c>
      <c r="AB105" s="7">
        <v>0</v>
      </c>
      <c r="AC105" s="7">
        <v>0</v>
      </c>
      <c r="AD105" s="7">
        <v>0</v>
      </c>
      <c r="AE105" s="7">
        <v>0</v>
      </c>
      <c r="AF105" s="7">
        <v>0</v>
      </c>
      <c r="AG105" s="7">
        <v>0</v>
      </c>
      <c r="AH105" s="7">
        <v>0</v>
      </c>
      <c r="AI105" s="7">
        <v>0</v>
      </c>
      <c r="AJ105" s="7">
        <v>0</v>
      </c>
      <c r="AK105" s="7">
        <v>0</v>
      </c>
      <c r="AL105" s="8">
        <f t="shared" ref="AL105:AL128" si="52">O117</f>
        <v>1793.4673222251824</v>
      </c>
      <c r="AN105" s="17">
        <v>60</v>
      </c>
      <c r="AO105" s="17">
        <v>1896.511236294054</v>
      </c>
      <c r="AP105" s="17">
        <v>5.9317586886991194</v>
      </c>
      <c r="AQ105" s="17">
        <v>0.13405402178770315</v>
      </c>
      <c r="AY105" s="1">
        <v>60</v>
      </c>
      <c r="AZ105" s="50">
        <f t="shared" si="50"/>
        <v>64</v>
      </c>
      <c r="BA105" s="51">
        <f t="shared" si="18"/>
        <v>0.52910602910602911</v>
      </c>
      <c r="BB105" s="52">
        <f t="shared" si="19"/>
        <v>7.3022840689146426E-2</v>
      </c>
      <c r="BC105" s="43"/>
      <c r="BD105" s="1">
        <v>60</v>
      </c>
      <c r="BE105" s="48">
        <f t="shared" si="20"/>
        <v>5.9317586886991194</v>
      </c>
      <c r="BF105" s="48">
        <f t="shared" si="51"/>
        <v>25.24170631812899</v>
      </c>
      <c r="BG105" s="48">
        <f t="shared" si="51"/>
        <v>-33.479029035729127</v>
      </c>
      <c r="BH105" s="48">
        <f t="shared" si="51"/>
        <v>11.929023537192052</v>
      </c>
      <c r="BI105" s="48">
        <f t="shared" si="51"/>
        <v>18.116498907024379</v>
      </c>
      <c r="BJ105" s="48">
        <f t="shared" si="51"/>
        <v>-52.358541506614074</v>
      </c>
      <c r="BK105" s="48">
        <f t="shared" si="51"/>
        <v>24.846166413694391</v>
      </c>
      <c r="BL105" s="48">
        <f t="shared" si="51"/>
        <v>7.0768426599133818</v>
      </c>
      <c r="BM105" s="48">
        <f t="shared" si="51"/>
        <v>8.2131136187067568</v>
      </c>
      <c r="BN105" s="48">
        <f t="shared" si="51"/>
        <v>75.646833648818529</v>
      </c>
      <c r="BO105" s="48">
        <f t="shared" si="48"/>
        <v>50.272018977263087</v>
      </c>
      <c r="BP105" s="48">
        <f t="shared" si="48"/>
        <v>30.767413942138774</v>
      </c>
      <c r="BQ105" s="48">
        <f t="shared" si="48"/>
        <v>-42.019859148326532</v>
      </c>
      <c r="BR105" s="1">
        <v>60</v>
      </c>
      <c r="BS105" s="9">
        <f t="shared" si="21"/>
        <v>35.185761140965987</v>
      </c>
      <c r="BT105" s="9">
        <f t="shared" si="24"/>
        <v>149.72771077017543</v>
      </c>
      <c r="BU105" s="9">
        <f t="shared" si="25"/>
        <v>-198.58952137191605</v>
      </c>
      <c r="BV105" s="9">
        <f t="shared" si="26"/>
        <v>70.760089014448042</v>
      </c>
      <c r="BW105" s="9">
        <f t="shared" si="27"/>
        <v>107.46269980056719</v>
      </c>
      <c r="BX105" s="9">
        <f t="shared" si="28"/>
        <v>-310.57823350950474</v>
      </c>
      <c r="BY105" s="9">
        <f t="shared" si="29"/>
        <v>147.38146350531798</v>
      </c>
      <c r="BZ105" s="9">
        <f t="shared" si="30"/>
        <v>41.978122936507106</v>
      </c>
      <c r="CA105" s="9">
        <f t="shared" si="31"/>
        <v>48.718208069046995</v>
      </c>
      <c r="CB105" s="9">
        <f t="shared" si="32"/>
        <v>448.71876276901457</v>
      </c>
      <c r="CC105" s="9">
        <f t="shared" si="33"/>
        <v>298.20148536686759</v>
      </c>
      <c r="CD105" s="9">
        <f t="shared" si="34"/>
        <v>182.50487498011037</v>
      </c>
      <c r="CE105" s="9">
        <f t="shared" si="35"/>
        <v>-249.25166460102491</v>
      </c>
    </row>
    <row r="106" spans="1:83">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53">B106-E106</f>
        <v>65.764249999999947</v>
      </c>
      <c r="I106" s="8">
        <f t="shared" si="53"/>
        <v>118360.14607806236</v>
      </c>
      <c r="J106" s="8">
        <f t="shared" si="53"/>
        <v>0</v>
      </c>
      <c r="K106" s="9">
        <v>32666</v>
      </c>
      <c r="L106" s="9">
        <v>55684970.047999993</v>
      </c>
      <c r="M106" s="9">
        <v>-728541</v>
      </c>
      <c r="N106" s="9">
        <f t="shared" si="39"/>
        <v>54956429.047999993</v>
      </c>
      <c r="O106" s="9">
        <f t="shared" si="40"/>
        <v>1682.3739988979364</v>
      </c>
      <c r="P106" s="8">
        <f t="shared" si="41"/>
        <v>36.766673148392435</v>
      </c>
      <c r="Q106" s="8">
        <f t="shared" si="42"/>
        <v>1719.1406720463287</v>
      </c>
      <c r="R106" s="9">
        <f t="shared" si="36"/>
        <v>56157449.193065375</v>
      </c>
      <c r="S106" s="21"/>
      <c r="U106" s="2">
        <v>44228</v>
      </c>
      <c r="V106" s="8">
        <f t="shared" si="43"/>
        <v>1003.5</v>
      </c>
      <c r="W106" s="8">
        <f t="shared" si="44"/>
        <v>1007012.25</v>
      </c>
      <c r="X106" s="8">
        <f t="shared" si="45"/>
        <v>0</v>
      </c>
      <c r="Y106" s="7">
        <v>98</v>
      </c>
      <c r="Z106" s="7">
        <f t="shared" si="46"/>
        <v>9604</v>
      </c>
      <c r="AA106" s="7">
        <f t="shared" si="47"/>
        <v>941192</v>
      </c>
      <c r="AB106" s="7">
        <v>0</v>
      </c>
      <c r="AC106" s="7">
        <v>0</v>
      </c>
      <c r="AD106" s="7">
        <v>0</v>
      </c>
      <c r="AE106" s="7">
        <v>0</v>
      </c>
      <c r="AF106" s="7">
        <v>0</v>
      </c>
      <c r="AG106" s="7">
        <v>0</v>
      </c>
      <c r="AH106" s="7">
        <v>0</v>
      </c>
      <c r="AI106" s="7">
        <v>0</v>
      </c>
      <c r="AJ106" s="7">
        <v>0</v>
      </c>
      <c r="AK106" s="7">
        <v>0</v>
      </c>
      <c r="AL106" s="8">
        <f t="shared" si="52"/>
        <v>1736.3848541187208</v>
      </c>
      <c r="AN106" s="17">
        <v>61</v>
      </c>
      <c r="AO106" s="17">
        <v>1750.1793710258414</v>
      </c>
      <c r="AP106" s="17">
        <v>-24.433297186048776</v>
      </c>
      <c r="AQ106" s="17">
        <v>-0.55217717463188398</v>
      </c>
      <c r="AY106" s="1">
        <v>61</v>
      </c>
      <c r="AZ106" s="50">
        <f t="shared" si="50"/>
        <v>31</v>
      </c>
      <c r="BA106" s="51">
        <f t="shared" si="18"/>
        <v>0.25467775467775466</v>
      </c>
      <c r="BB106" s="52">
        <f t="shared" si="19"/>
        <v>-0.65984156097410673</v>
      </c>
      <c r="BC106" s="43"/>
      <c r="BD106" s="1">
        <v>61</v>
      </c>
      <c r="BE106" s="48">
        <f t="shared" si="20"/>
        <v>-24.433297186048776</v>
      </c>
      <c r="BF106" s="48">
        <f t="shared" si="51"/>
        <v>5.9317586886991194</v>
      </c>
      <c r="BG106" s="48">
        <f t="shared" si="51"/>
        <v>25.24170631812899</v>
      </c>
      <c r="BH106" s="48">
        <f t="shared" si="51"/>
        <v>-33.479029035729127</v>
      </c>
      <c r="BI106" s="48">
        <f t="shared" si="51"/>
        <v>11.929023537192052</v>
      </c>
      <c r="BJ106" s="48">
        <f t="shared" si="51"/>
        <v>18.116498907024379</v>
      </c>
      <c r="BK106" s="48">
        <f t="shared" si="51"/>
        <v>-52.358541506614074</v>
      </c>
      <c r="BL106" s="48">
        <f t="shared" si="51"/>
        <v>24.846166413694391</v>
      </c>
      <c r="BM106" s="48">
        <f t="shared" si="51"/>
        <v>7.0768426599133818</v>
      </c>
      <c r="BN106" s="48">
        <f t="shared" si="51"/>
        <v>8.2131136187067568</v>
      </c>
      <c r="BO106" s="48">
        <f t="shared" si="48"/>
        <v>75.646833648818529</v>
      </c>
      <c r="BP106" s="48">
        <f t="shared" si="48"/>
        <v>50.272018977263087</v>
      </c>
      <c r="BQ106" s="48">
        <f t="shared" si="48"/>
        <v>30.767413942138774</v>
      </c>
      <c r="BR106" s="1">
        <v>61</v>
      </c>
      <c r="BS106" s="9">
        <f t="shared" si="21"/>
        <v>596.98601138174399</v>
      </c>
      <c r="BT106" s="9">
        <f t="shared" si="24"/>
        <v>-144.93242287692581</v>
      </c>
      <c r="BU106" s="9">
        <f t="shared" si="25"/>
        <v>-616.73811195381006</v>
      </c>
      <c r="BV106" s="9">
        <f t="shared" si="26"/>
        <v>818.00306593028415</v>
      </c>
      <c r="BW106" s="9">
        <f t="shared" si="27"/>
        <v>-291.46537722359312</v>
      </c>
      <c r="BX106" s="9">
        <f t="shared" si="28"/>
        <v>-442.64580176605904</v>
      </c>
      <c r="BY106" s="9">
        <f t="shared" si="29"/>
        <v>1279.2918048591166</v>
      </c>
      <c r="BZ106" s="9">
        <f t="shared" si="30"/>
        <v>-607.07376791981847</v>
      </c>
      <c r="CA106" s="9">
        <f t="shared" si="31"/>
        <v>-172.91059984858398</v>
      </c>
      <c r="CB106" s="9">
        <f t="shared" si="32"/>
        <v>-200.67344586865829</v>
      </c>
      <c r="CC106" s="9">
        <f t="shared" si="33"/>
        <v>-1848.3015677251408</v>
      </c>
      <c r="CD106" s="9">
        <f t="shared" si="34"/>
        <v>-1228.3111798141342</v>
      </c>
      <c r="CE106" s="9">
        <f t="shared" si="35"/>
        <v>-751.7493684944526</v>
      </c>
    </row>
    <row r="107" spans="1:83">
      <c r="A107" s="2">
        <v>43891</v>
      </c>
      <c r="B107" s="8">
        <f>'WA Sch. 1-2'!B107</f>
        <v>767.35</v>
      </c>
      <c r="C107" s="8">
        <f>'WA Sch. 1-2'!C107</f>
        <v>588826.02250000008</v>
      </c>
      <c r="D107" s="8">
        <f>'WA Sch. 1-2'!D107</f>
        <v>0</v>
      </c>
      <c r="E107" s="8">
        <f>'WA Sch. 1-2'!E107</f>
        <v>814.5</v>
      </c>
      <c r="F107" s="8">
        <f>'WA Sch. 1-2'!F107</f>
        <v>663410.25</v>
      </c>
      <c r="G107" s="8">
        <f>'WA Sch. 1-2'!G107</f>
        <v>0</v>
      </c>
      <c r="H107" s="8">
        <f t="shared" si="53"/>
        <v>-47.149999999999977</v>
      </c>
      <c r="I107" s="8">
        <f t="shared" si="53"/>
        <v>-74584.227499999921</v>
      </c>
      <c r="J107" s="8">
        <f t="shared" si="53"/>
        <v>0</v>
      </c>
      <c r="K107" s="9">
        <v>33012</v>
      </c>
      <c r="L107" s="9">
        <v>52794697.63499999</v>
      </c>
      <c r="M107" s="9">
        <v>-292056</v>
      </c>
      <c r="N107" s="9">
        <f t="shared" si="39"/>
        <v>52502641.63499999</v>
      </c>
      <c r="O107" s="9">
        <f t="shared" si="40"/>
        <v>1590.410809251181</v>
      </c>
      <c r="P107" s="8">
        <f t="shared" si="41"/>
        <v>-23.167039674525437</v>
      </c>
      <c r="Q107" s="8">
        <f t="shared" si="42"/>
        <v>1567.2437695766555</v>
      </c>
      <c r="R107" s="9">
        <f t="shared" si="36"/>
        <v>51737851.32126455</v>
      </c>
      <c r="S107" s="21"/>
      <c r="U107" s="2">
        <v>44256</v>
      </c>
      <c r="V107" s="8">
        <f t="shared" si="43"/>
        <v>729</v>
      </c>
      <c r="W107" s="8">
        <f t="shared" si="44"/>
        <v>531441</v>
      </c>
      <c r="X107" s="8">
        <f t="shared" si="45"/>
        <v>0</v>
      </c>
      <c r="Y107" s="7">
        <v>99</v>
      </c>
      <c r="Z107" s="7">
        <f t="shared" si="46"/>
        <v>9801</v>
      </c>
      <c r="AA107" s="7">
        <f t="shared" si="47"/>
        <v>970299</v>
      </c>
      <c r="AB107" s="7">
        <v>0</v>
      </c>
      <c r="AC107" s="7">
        <v>0</v>
      </c>
      <c r="AD107" s="7">
        <v>0</v>
      </c>
      <c r="AE107" s="7">
        <v>0</v>
      </c>
      <c r="AF107" s="7">
        <v>0</v>
      </c>
      <c r="AG107" s="7">
        <v>0</v>
      </c>
      <c r="AH107" s="7">
        <v>0</v>
      </c>
      <c r="AI107" s="7">
        <v>0</v>
      </c>
      <c r="AJ107" s="7">
        <v>0</v>
      </c>
      <c r="AK107" s="7">
        <v>0</v>
      </c>
      <c r="AL107" s="8">
        <f t="shared" si="52"/>
        <v>1492.6579644290523</v>
      </c>
      <c r="AN107" s="17">
        <v>62</v>
      </c>
      <c r="AO107" s="17">
        <v>1750.7042736030148</v>
      </c>
      <c r="AP107" s="17">
        <v>-2.8421019505042295</v>
      </c>
      <c r="AQ107" s="17">
        <v>-6.4229719513307248E-2</v>
      </c>
      <c r="AY107" s="1">
        <v>62</v>
      </c>
      <c r="AZ107" s="50">
        <f t="shared" si="50"/>
        <v>53</v>
      </c>
      <c r="BA107" s="51">
        <f t="shared" si="18"/>
        <v>0.43762993762993763</v>
      </c>
      <c r="BB107" s="52">
        <f t="shared" si="19"/>
        <v>-0.15698093272589608</v>
      </c>
      <c r="BC107" s="43"/>
      <c r="BD107" s="1">
        <v>62</v>
      </c>
      <c r="BE107" s="48">
        <f t="shared" si="20"/>
        <v>-2.8421019505042295</v>
      </c>
      <c r="BF107" s="48">
        <f t="shared" si="51"/>
        <v>-24.433297186048776</v>
      </c>
      <c r="BG107" s="48">
        <f t="shared" si="51"/>
        <v>5.9317586886991194</v>
      </c>
      <c r="BH107" s="48">
        <f t="shared" si="51"/>
        <v>25.24170631812899</v>
      </c>
      <c r="BI107" s="48">
        <f t="shared" si="51"/>
        <v>-33.479029035729127</v>
      </c>
      <c r="BJ107" s="48">
        <f t="shared" si="51"/>
        <v>11.929023537192052</v>
      </c>
      <c r="BK107" s="48">
        <f t="shared" si="51"/>
        <v>18.116498907024379</v>
      </c>
      <c r="BL107" s="48">
        <f t="shared" si="51"/>
        <v>-52.358541506614074</v>
      </c>
      <c r="BM107" s="48">
        <f t="shared" si="51"/>
        <v>24.846166413694391</v>
      </c>
      <c r="BN107" s="48">
        <f t="shared" si="51"/>
        <v>7.0768426599133818</v>
      </c>
      <c r="BO107" s="48">
        <f t="shared" si="48"/>
        <v>8.2131136187067568</v>
      </c>
      <c r="BP107" s="48">
        <f t="shared" si="48"/>
        <v>75.646833648818529</v>
      </c>
      <c r="BQ107" s="48">
        <f t="shared" si="48"/>
        <v>50.272018977263087</v>
      </c>
      <c r="BR107" s="1">
        <v>62</v>
      </c>
      <c r="BS107" s="9">
        <f t="shared" si="21"/>
        <v>8.0775434970558742</v>
      </c>
      <c r="BT107" s="9">
        <f t="shared" si="24"/>
        <v>69.441921589699191</v>
      </c>
      <c r="BU107" s="9">
        <f t="shared" si="25"/>
        <v>-16.858662939069962</v>
      </c>
      <c r="BV107" s="9">
        <f t="shared" si="26"/>
        <v>-71.7395027607933</v>
      </c>
      <c r="BW107" s="9">
        <f t="shared" si="27"/>
        <v>95.150813723407467</v>
      </c>
      <c r="BX107" s="9">
        <f t="shared" si="28"/>
        <v>-33.903501062657881</v>
      </c>
      <c r="BY107" s="9">
        <f t="shared" si="29"/>
        <v>-51.488936879950792</v>
      </c>
      <c r="BZ107" s="9">
        <f t="shared" si="30"/>
        <v>148.80831294146498</v>
      </c>
      <c r="CA107" s="9">
        <f t="shared" si="31"/>
        <v>-70.615338026897746</v>
      </c>
      <c r="CB107" s="9">
        <f t="shared" si="32"/>
        <v>-20.113108327148328</v>
      </c>
      <c r="CC107" s="9">
        <f t="shared" si="33"/>
        <v>-23.342506235435476</v>
      </c>
      <c r="CD107" s="9">
        <f t="shared" si="34"/>
        <v>-214.99601346272397</v>
      </c>
      <c r="CE107" s="9">
        <f t="shared" si="35"/>
        <v>-142.8782031910311</v>
      </c>
    </row>
    <row r="108" spans="1:83">
      <c r="A108" s="2">
        <v>43922</v>
      </c>
      <c r="B108" s="8">
        <f>'WA Sch. 1-2'!B108</f>
        <v>547.15</v>
      </c>
      <c r="C108" s="8">
        <f>'WA Sch. 1-2'!C108</f>
        <v>299373.1225</v>
      </c>
      <c r="D108" s="8">
        <f>'WA Sch. 1-2'!D108</f>
        <v>0.375</v>
      </c>
      <c r="E108" s="8">
        <f>'WA Sch. 1-2'!E108</f>
        <v>522</v>
      </c>
      <c r="F108" s="8">
        <f>'WA Sch. 1-2'!F108</f>
        <v>272484</v>
      </c>
      <c r="G108" s="8">
        <f>'WA Sch. 1-2'!G108</f>
        <v>0</v>
      </c>
      <c r="H108" s="8">
        <f t="shared" si="53"/>
        <v>25.149999999999977</v>
      </c>
      <c r="I108" s="8">
        <f t="shared" si="53"/>
        <v>26889.122499999998</v>
      </c>
      <c r="J108" s="8">
        <f t="shared" si="53"/>
        <v>0.375</v>
      </c>
      <c r="K108" s="9">
        <v>32957</v>
      </c>
      <c r="L108" s="9">
        <v>45233302.519950002</v>
      </c>
      <c r="M108" s="9">
        <v>-4898905</v>
      </c>
      <c r="N108" s="9">
        <f t="shared" si="39"/>
        <v>40334397.519950002</v>
      </c>
      <c r="O108" s="9">
        <f t="shared" si="40"/>
        <v>1223.8491828731378</v>
      </c>
      <c r="P108" s="8">
        <f t="shared" si="41"/>
        <v>8.6979317841291586</v>
      </c>
      <c r="Q108" s="8">
        <f t="shared" si="42"/>
        <v>1232.547114657267</v>
      </c>
      <c r="R108" s="9">
        <f t="shared" si="36"/>
        <v>40621055.257759549</v>
      </c>
      <c r="S108" s="21"/>
      <c r="U108" s="2">
        <v>44287</v>
      </c>
      <c r="V108" s="8">
        <f t="shared" si="43"/>
        <v>476.5</v>
      </c>
      <c r="W108" s="8">
        <f t="shared" si="44"/>
        <v>227052.25</v>
      </c>
      <c r="X108" s="8">
        <f t="shared" si="45"/>
        <v>0</v>
      </c>
      <c r="Y108" s="7">
        <v>100</v>
      </c>
      <c r="Z108" s="7">
        <f t="shared" si="46"/>
        <v>10000</v>
      </c>
      <c r="AA108" s="7">
        <f t="shared" si="47"/>
        <v>1000000</v>
      </c>
      <c r="AB108" s="7">
        <v>1</v>
      </c>
      <c r="AC108" s="7">
        <v>0</v>
      </c>
      <c r="AD108" s="7">
        <v>0</v>
      </c>
      <c r="AE108" s="7">
        <v>0</v>
      </c>
      <c r="AF108" s="7">
        <v>0</v>
      </c>
      <c r="AG108" s="7">
        <v>0</v>
      </c>
      <c r="AH108" s="7">
        <v>0</v>
      </c>
      <c r="AI108" s="7">
        <v>0</v>
      </c>
      <c r="AJ108" s="7">
        <v>0</v>
      </c>
      <c r="AK108" s="7">
        <v>0</v>
      </c>
      <c r="AL108" s="8">
        <f t="shared" si="52"/>
        <v>1422.8264303989979</v>
      </c>
      <c r="AN108" s="17">
        <v>63</v>
      </c>
      <c r="AO108" s="17">
        <v>1637.1760666325263</v>
      </c>
      <c r="AP108" s="17">
        <v>44.01131883763901</v>
      </c>
      <c r="AQ108" s="17">
        <v>0.99462817083348054</v>
      </c>
      <c r="AY108" s="1">
        <v>63</v>
      </c>
      <c r="AZ108" s="50">
        <f t="shared" si="50"/>
        <v>103</v>
      </c>
      <c r="BA108" s="51">
        <f t="shared" si="18"/>
        <v>0.85343035343035345</v>
      </c>
      <c r="BB108" s="52">
        <f t="shared" si="19"/>
        <v>1.0512597817977336</v>
      </c>
      <c r="BC108" s="43"/>
      <c r="BD108" s="1">
        <v>63</v>
      </c>
      <c r="BE108" s="48">
        <f t="shared" si="20"/>
        <v>44.01131883763901</v>
      </c>
      <c r="BF108" s="48">
        <f t="shared" si="51"/>
        <v>-2.8421019505042295</v>
      </c>
      <c r="BG108" s="48">
        <f t="shared" si="51"/>
        <v>-24.433297186048776</v>
      </c>
      <c r="BH108" s="48">
        <f t="shared" si="51"/>
        <v>5.9317586886991194</v>
      </c>
      <c r="BI108" s="48">
        <f t="shared" si="51"/>
        <v>25.24170631812899</v>
      </c>
      <c r="BJ108" s="48">
        <f t="shared" si="51"/>
        <v>-33.479029035729127</v>
      </c>
      <c r="BK108" s="48">
        <f t="shared" si="51"/>
        <v>11.929023537192052</v>
      </c>
      <c r="BL108" s="48">
        <f t="shared" si="51"/>
        <v>18.116498907024379</v>
      </c>
      <c r="BM108" s="48">
        <f t="shared" si="51"/>
        <v>-52.358541506614074</v>
      </c>
      <c r="BN108" s="48">
        <f t="shared" si="51"/>
        <v>24.846166413694391</v>
      </c>
      <c r="BO108" s="48">
        <f t="shared" si="48"/>
        <v>7.0768426599133818</v>
      </c>
      <c r="BP108" s="48">
        <f t="shared" si="48"/>
        <v>8.2131136187067568</v>
      </c>
      <c r="BQ108" s="48">
        <f t="shared" si="48"/>
        <v>75.646833648818529</v>
      </c>
      <c r="BR108" s="1">
        <v>63</v>
      </c>
      <c r="BS108" s="9">
        <f t="shared" si="21"/>
        <v>1936.9961858283816</v>
      </c>
      <c r="BT108" s="9">
        <f t="shared" si="24"/>
        <v>-125.08465511268788</v>
      </c>
      <c r="BU108" s="9">
        <f t="shared" si="25"/>
        <v>-1075.3416327099667</v>
      </c>
      <c r="BV108" s="9">
        <f t="shared" si="26"/>
        <v>261.06452291630819</v>
      </c>
      <c r="BW108" s="9">
        <f t="shared" si="27"/>
        <v>1110.9207847732719</v>
      </c>
      <c r="BX108" s="9">
        <f t="shared" si="28"/>
        <v>-1473.4562212660412</v>
      </c>
      <c r="BY108" s="9">
        <f t="shared" si="29"/>
        <v>525.01205831709979</v>
      </c>
      <c r="BZ108" s="9">
        <f t="shared" si="30"/>
        <v>797.33100961883315</v>
      </c>
      <c r="CA108" s="9">
        <f t="shared" si="31"/>
        <v>-2304.368464121354</v>
      </c>
      <c r="CB108" s="9">
        <f t="shared" si="32"/>
        <v>1093.512551926191</v>
      </c>
      <c r="CC108" s="9">
        <f t="shared" si="33"/>
        <v>311.46117866928978</v>
      </c>
      <c r="CD108" s="9">
        <f t="shared" si="34"/>
        <v>361.46996212269556</v>
      </c>
      <c r="CE108" s="9">
        <f t="shared" si="35"/>
        <v>3329.3169147760768</v>
      </c>
    </row>
    <row r="109" spans="1:83">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53"/>
        <v>-9.4750000000000227</v>
      </c>
      <c r="I109" s="8">
        <f t="shared" si="53"/>
        <v>-5585.749375000014</v>
      </c>
      <c r="J109" s="8">
        <f t="shared" si="53"/>
        <v>4.9499999999999993</v>
      </c>
      <c r="K109" s="9">
        <v>32713</v>
      </c>
      <c r="L109" s="9">
        <v>39115809.796490006</v>
      </c>
      <c r="M109" s="9">
        <v>1130111</v>
      </c>
      <c r="N109" s="9">
        <f t="shared" si="39"/>
        <v>40245920.796490006</v>
      </c>
      <c r="O109" s="9">
        <f t="shared" si="40"/>
        <v>1230.2730045086053</v>
      </c>
      <c r="P109" s="8">
        <f t="shared" si="41"/>
        <v>2.8556554354704398</v>
      </c>
      <c r="Q109" s="8">
        <f t="shared" si="42"/>
        <v>1233.1286599440757</v>
      </c>
      <c r="R109" s="9">
        <f t="shared" si="36"/>
        <v>40339337.852750547</v>
      </c>
      <c r="S109" s="21"/>
      <c r="U109" s="2">
        <v>44317</v>
      </c>
      <c r="V109" s="8">
        <f t="shared" si="43"/>
        <v>271</v>
      </c>
      <c r="W109" s="8">
        <f t="shared" si="44"/>
        <v>73441</v>
      </c>
      <c r="X109" s="8">
        <f t="shared" si="45"/>
        <v>9.5</v>
      </c>
      <c r="Y109" s="7">
        <v>101</v>
      </c>
      <c r="Z109" s="7">
        <f t="shared" si="46"/>
        <v>10201</v>
      </c>
      <c r="AA109" s="7">
        <f t="shared" si="47"/>
        <v>1030301</v>
      </c>
      <c r="AB109" s="7">
        <v>0</v>
      </c>
      <c r="AC109" s="7">
        <v>1</v>
      </c>
      <c r="AD109" s="7">
        <v>0</v>
      </c>
      <c r="AE109" s="7">
        <v>0</v>
      </c>
      <c r="AF109" s="7">
        <v>0</v>
      </c>
      <c r="AG109" s="7">
        <v>0</v>
      </c>
      <c r="AH109" s="7">
        <v>0</v>
      </c>
      <c r="AI109" s="7">
        <v>0</v>
      </c>
      <c r="AJ109" s="7">
        <v>0</v>
      </c>
      <c r="AK109" s="7">
        <v>0</v>
      </c>
      <c r="AL109" s="8">
        <f t="shared" si="52"/>
        <v>1509.3132882541011</v>
      </c>
      <c r="AN109" s="17">
        <v>64</v>
      </c>
      <c r="AO109" s="17">
        <v>1472.5399146379486</v>
      </c>
      <c r="AP109" s="17">
        <v>12.414764300837078</v>
      </c>
      <c r="AQ109" s="17">
        <v>0.28056587791480025</v>
      </c>
      <c r="AY109" s="1">
        <v>64</v>
      </c>
      <c r="AZ109" s="50">
        <f t="shared" si="50"/>
        <v>74</v>
      </c>
      <c r="BA109" s="51">
        <f t="shared" si="18"/>
        <v>0.61226611226611227</v>
      </c>
      <c r="BB109" s="52">
        <f t="shared" si="19"/>
        <v>0.28523021200384785</v>
      </c>
      <c r="BC109" s="43"/>
      <c r="BD109" s="1">
        <v>64</v>
      </c>
      <c r="BE109" s="48">
        <f t="shared" si="20"/>
        <v>12.414764300837078</v>
      </c>
      <c r="BF109" s="48">
        <f t="shared" si="51"/>
        <v>44.01131883763901</v>
      </c>
      <c r="BG109" s="48">
        <f t="shared" si="51"/>
        <v>-2.8421019505042295</v>
      </c>
      <c r="BH109" s="48">
        <f t="shared" si="51"/>
        <v>-24.433297186048776</v>
      </c>
      <c r="BI109" s="48">
        <f t="shared" si="51"/>
        <v>5.9317586886991194</v>
      </c>
      <c r="BJ109" s="48">
        <f t="shared" si="51"/>
        <v>25.24170631812899</v>
      </c>
      <c r="BK109" s="48">
        <f t="shared" si="51"/>
        <v>-33.479029035729127</v>
      </c>
      <c r="BL109" s="48">
        <f t="shared" si="51"/>
        <v>11.929023537192052</v>
      </c>
      <c r="BM109" s="48">
        <f t="shared" si="51"/>
        <v>18.116498907024379</v>
      </c>
      <c r="BN109" s="48">
        <f t="shared" si="51"/>
        <v>-52.358541506614074</v>
      </c>
      <c r="BO109" s="48">
        <f t="shared" si="48"/>
        <v>24.846166413694391</v>
      </c>
      <c r="BP109" s="48">
        <f t="shared" si="48"/>
        <v>7.0768426599133818</v>
      </c>
      <c r="BQ109" s="48">
        <f t="shared" si="48"/>
        <v>8.2131136187067568</v>
      </c>
      <c r="BR109" s="1">
        <v>64</v>
      </c>
      <c r="BS109" s="9">
        <f t="shared" si="21"/>
        <v>154.12637264535653</v>
      </c>
      <c r="BT109" s="9">
        <f t="shared" si="24"/>
        <v>546.39014993831961</v>
      </c>
      <c r="BU109" s="9">
        <f t="shared" si="25"/>
        <v>-35.284025834452478</v>
      </c>
      <c r="BV109" s="9">
        <f t="shared" si="26"/>
        <v>-303.33362565710996</v>
      </c>
      <c r="BW109" s="9">
        <f t="shared" si="27"/>
        <v>73.641386009655122</v>
      </c>
      <c r="BX109" s="9">
        <f t="shared" si="28"/>
        <v>313.3698344905485</v>
      </c>
      <c r="BY109" s="9">
        <f t="shared" si="29"/>
        <v>-415.634254499473</v>
      </c>
      <c r="BZ109" s="9">
        <f t="shared" si="30"/>
        <v>148.09601555339455</v>
      </c>
      <c r="CA109" s="9">
        <f t="shared" si="31"/>
        <v>224.91206388710208</v>
      </c>
      <c r="CB109" s="9">
        <f t="shared" si="32"/>
        <v>-650.01895194023734</v>
      </c>
      <c r="CC109" s="9">
        <f t="shared" si="33"/>
        <v>308.459299805417</v>
      </c>
      <c r="CD109" s="9">
        <f t="shared" si="34"/>
        <v>87.857333616947514</v>
      </c>
      <c r="CE109" s="9">
        <f t="shared" si="35"/>
        <v>101.96386975225424</v>
      </c>
    </row>
    <row r="110" spans="1:83">
      <c r="A110" s="2">
        <v>43983</v>
      </c>
      <c r="B110" s="8">
        <f>'WA Sch. 1-2'!B110</f>
        <v>126.95</v>
      </c>
      <c r="C110" s="8">
        <f>'WA Sch. 1-2'!C110</f>
        <v>16116.302500000002</v>
      </c>
      <c r="D110" s="8">
        <f>'WA Sch. 1-2'!D110</f>
        <v>68</v>
      </c>
      <c r="E110" s="8">
        <f>'WA Sch. 1-2'!E110</f>
        <v>145.5</v>
      </c>
      <c r="F110" s="8">
        <f>'WA Sch. 1-2'!F110</f>
        <v>21170.25</v>
      </c>
      <c r="G110" s="8">
        <f>'WA Sch. 1-2'!G110</f>
        <v>43</v>
      </c>
      <c r="H110" s="8">
        <f t="shared" si="53"/>
        <v>-18.549999999999997</v>
      </c>
      <c r="I110" s="8">
        <f t="shared" si="53"/>
        <v>-5053.9474999999984</v>
      </c>
      <c r="J110" s="8">
        <f t="shared" si="53"/>
        <v>25</v>
      </c>
      <c r="K110" s="9">
        <v>33441</v>
      </c>
      <c r="L110" s="9">
        <v>41885969.365989998</v>
      </c>
      <c r="M110" s="9">
        <v>1686169</v>
      </c>
      <c r="N110" s="9">
        <f t="shared" si="39"/>
        <v>43572138.365989998</v>
      </c>
      <c r="O110" s="9">
        <f t="shared" si="40"/>
        <v>1302.9556043775603</v>
      </c>
      <c r="P110" s="8">
        <f t="shared" si="41"/>
        <v>21.61193755520549</v>
      </c>
      <c r="Q110" s="8">
        <f t="shared" si="42"/>
        <v>1324.5675419327658</v>
      </c>
      <c r="R110" s="9">
        <f t="shared" si="36"/>
        <v>44294863.169773623</v>
      </c>
      <c r="S110" s="21"/>
      <c r="U110" s="2">
        <v>44348</v>
      </c>
      <c r="V110" s="8">
        <f t="shared" si="43"/>
        <v>74.5</v>
      </c>
      <c r="W110" s="8">
        <f t="shared" si="44"/>
        <v>5550.25</v>
      </c>
      <c r="X110" s="8">
        <f t="shared" si="45"/>
        <v>258</v>
      </c>
      <c r="Y110" s="7">
        <v>102</v>
      </c>
      <c r="Z110" s="7">
        <f t="shared" si="46"/>
        <v>10404</v>
      </c>
      <c r="AA110" s="7">
        <f t="shared" si="47"/>
        <v>1061208</v>
      </c>
      <c r="AB110" s="7">
        <v>0</v>
      </c>
      <c r="AC110" s="7">
        <v>0</v>
      </c>
      <c r="AD110" s="7">
        <v>1</v>
      </c>
      <c r="AE110" s="7">
        <v>0</v>
      </c>
      <c r="AF110" s="7">
        <v>0</v>
      </c>
      <c r="AG110" s="7">
        <v>0</v>
      </c>
      <c r="AH110" s="7">
        <v>0</v>
      </c>
      <c r="AI110" s="7">
        <v>0</v>
      </c>
      <c r="AJ110" s="7">
        <v>0</v>
      </c>
      <c r="AK110" s="7">
        <v>0</v>
      </c>
      <c r="AL110" s="8">
        <f t="shared" si="52"/>
        <v>1674.588395456296</v>
      </c>
      <c r="AN110" s="17">
        <v>65</v>
      </c>
      <c r="AO110" s="17">
        <v>1436.71963537226</v>
      </c>
      <c r="AP110" s="17">
        <v>16.621861110490272</v>
      </c>
      <c r="AQ110" s="17">
        <v>0.37564362415870733</v>
      </c>
      <c r="AY110" s="1">
        <v>65</v>
      </c>
      <c r="AZ110" s="50">
        <f t="shared" si="50"/>
        <v>79</v>
      </c>
      <c r="BA110" s="51">
        <f t="shared" si="18"/>
        <v>0.65384615384615385</v>
      </c>
      <c r="BB110" s="52">
        <f t="shared" si="19"/>
        <v>0.39572529581448734</v>
      </c>
      <c r="BC110" s="43"/>
      <c r="BD110" s="1">
        <v>65</v>
      </c>
      <c r="BE110" s="48">
        <f t="shared" si="20"/>
        <v>16.621861110490272</v>
      </c>
      <c r="BF110" s="48">
        <f t="shared" si="51"/>
        <v>12.414764300837078</v>
      </c>
      <c r="BG110" s="48">
        <f t="shared" si="51"/>
        <v>44.01131883763901</v>
      </c>
      <c r="BH110" s="48">
        <f t="shared" si="51"/>
        <v>-2.8421019505042295</v>
      </c>
      <c r="BI110" s="48">
        <f t="shared" si="51"/>
        <v>-24.433297186048776</v>
      </c>
      <c r="BJ110" s="48">
        <f t="shared" si="51"/>
        <v>5.9317586886991194</v>
      </c>
      <c r="BK110" s="48">
        <f t="shared" si="51"/>
        <v>25.24170631812899</v>
      </c>
      <c r="BL110" s="48">
        <f t="shared" si="51"/>
        <v>-33.479029035729127</v>
      </c>
      <c r="BM110" s="48">
        <f t="shared" si="51"/>
        <v>11.929023537192052</v>
      </c>
      <c r="BN110" s="48">
        <f t="shared" si="51"/>
        <v>18.116498907024379</v>
      </c>
      <c r="BO110" s="48">
        <f t="shared" si="48"/>
        <v>-52.358541506614074</v>
      </c>
      <c r="BP110" s="48">
        <f t="shared" si="48"/>
        <v>24.846166413694391</v>
      </c>
      <c r="BQ110" s="48">
        <f t="shared" si="48"/>
        <v>7.0768426599133818</v>
      </c>
      <c r="BR110" s="1">
        <v>65</v>
      </c>
      <c r="BS110" s="9">
        <f t="shared" si="21"/>
        <v>276.28626677645275</v>
      </c>
      <c r="BT110" s="9">
        <f t="shared" si="24"/>
        <v>206.3564879280076</v>
      </c>
      <c r="BU110" s="9">
        <f t="shared" si="25"/>
        <v>731.55002900878333</v>
      </c>
      <c r="BV110" s="9">
        <f t="shared" si="26"/>
        <v>-47.241023883124932</v>
      </c>
      <c r="BW110" s="9">
        <f t="shared" si="27"/>
        <v>-406.12687229784115</v>
      </c>
      <c r="BX110" s="9">
        <f t="shared" si="28"/>
        <v>98.596869064516824</v>
      </c>
      <c r="BY110" s="9">
        <f t="shared" si="29"/>
        <v>419.56413661175492</v>
      </c>
      <c r="BZ110" s="9">
        <f t="shared" si="30"/>
        <v>-556.48377074597272</v>
      </c>
      <c r="CA110" s="9">
        <f t="shared" si="31"/>
        <v>198.28257241899612</v>
      </c>
      <c r="CB110" s="9">
        <f t="shared" si="32"/>
        <v>301.12992864093297</v>
      </c>
      <c r="CC110" s="9">
        <f t="shared" si="33"/>
        <v>-870.29640487080485</v>
      </c>
      <c r="CD110" s="9">
        <f t="shared" si="34"/>
        <v>412.98952725658609</v>
      </c>
      <c r="CE110" s="9">
        <f t="shared" si="35"/>
        <v>117.63029579388976</v>
      </c>
    </row>
    <row r="111" spans="1:83">
      <c r="A111" s="2">
        <v>44013</v>
      </c>
      <c r="B111" s="8">
        <f>'WA Sch. 1-2'!B111</f>
        <v>14.1</v>
      </c>
      <c r="C111" s="8">
        <f>'WA Sch. 1-2'!C111</f>
        <v>198.81</v>
      </c>
      <c r="D111" s="8">
        <f>'WA Sch. 1-2'!D111</f>
        <v>240.05</v>
      </c>
      <c r="E111" s="8">
        <f>'WA Sch. 1-2'!E111</f>
        <v>22.5</v>
      </c>
      <c r="F111" s="8">
        <f>'WA Sch. 1-2'!F111</f>
        <v>506.25</v>
      </c>
      <c r="G111" s="8">
        <f>'WA Sch. 1-2'!G111</f>
        <v>193</v>
      </c>
      <c r="H111" s="8">
        <f t="shared" si="53"/>
        <v>-8.4</v>
      </c>
      <c r="I111" s="8">
        <f t="shared" si="53"/>
        <v>-307.44</v>
      </c>
      <c r="J111" s="8">
        <f t="shared" si="53"/>
        <v>47.050000000000011</v>
      </c>
      <c r="K111" s="9">
        <v>33180</v>
      </c>
      <c r="L111" s="9">
        <v>45359986.046999998</v>
      </c>
      <c r="M111" s="9">
        <v>5343815</v>
      </c>
      <c r="N111" s="9">
        <f t="shared" si="39"/>
        <v>50703801.046999998</v>
      </c>
      <c r="O111" s="9">
        <f t="shared" si="40"/>
        <v>1528.1434914707654</v>
      </c>
      <c r="P111" s="8">
        <f t="shared" si="41"/>
        <v>43.527710994641531</v>
      </c>
      <c r="Q111" s="8">
        <f t="shared" si="42"/>
        <v>1571.6712024654069</v>
      </c>
      <c r="R111" s="9">
        <f t="shared" si="36"/>
        <v>52148050.497802198</v>
      </c>
      <c r="S111" s="21"/>
      <c r="U111" s="2">
        <v>44378</v>
      </c>
      <c r="V111" s="8">
        <f t="shared" si="43"/>
        <v>0</v>
      </c>
      <c r="W111" s="8">
        <f t="shared" si="44"/>
        <v>0</v>
      </c>
      <c r="X111" s="8">
        <f t="shared" si="45"/>
        <v>385.5</v>
      </c>
      <c r="Y111" s="7">
        <v>103</v>
      </c>
      <c r="Z111" s="7">
        <f t="shared" si="46"/>
        <v>10609</v>
      </c>
      <c r="AA111" s="7">
        <f t="shared" si="47"/>
        <v>1092727</v>
      </c>
      <c r="AB111" s="7">
        <v>0</v>
      </c>
      <c r="AC111" s="7">
        <v>0</v>
      </c>
      <c r="AD111" s="7">
        <v>0</v>
      </c>
      <c r="AE111" s="7">
        <v>0</v>
      </c>
      <c r="AF111" s="7">
        <v>0</v>
      </c>
      <c r="AG111" s="7">
        <v>0</v>
      </c>
      <c r="AH111" s="7">
        <v>0</v>
      </c>
      <c r="AI111" s="7">
        <v>1</v>
      </c>
      <c r="AJ111" s="7">
        <v>0</v>
      </c>
      <c r="AK111" s="7">
        <v>0</v>
      </c>
      <c r="AL111" s="8">
        <f t="shared" si="52"/>
        <v>1613.6524016077094</v>
      </c>
      <c r="AN111" s="17">
        <v>66</v>
      </c>
      <c r="AO111" s="17">
        <v>1416.8929237383732</v>
      </c>
      <c r="AP111" s="17">
        <v>-2.5708429378494202</v>
      </c>
      <c r="AQ111" s="17">
        <v>-5.8099436152014031E-2</v>
      </c>
      <c r="AY111" s="1">
        <v>66</v>
      </c>
      <c r="AZ111" s="50">
        <f t="shared" ref="AZ111:AZ165" si="54">RANK(AP111,$AP$46:$AP$165,1)</f>
        <v>54</v>
      </c>
      <c r="BA111" s="51">
        <f t="shared" ref="BA111:BA165" si="55">(AZ111-0.375)/(COUNT($AZ$46:$AZ$165)+0.25)</f>
        <v>0.44594594594594594</v>
      </c>
      <c r="BB111" s="52">
        <f t="shared" ref="BB111:BB165" si="56">_xlfn.NORM.S.INV(BA111)</f>
        <v>-0.13591068064648049</v>
      </c>
      <c r="BC111" s="43"/>
      <c r="BD111" s="1">
        <v>66</v>
      </c>
      <c r="BE111" s="48">
        <f t="shared" ref="BE111:BE165" si="57">AP111</f>
        <v>-2.5708429378494202</v>
      </c>
      <c r="BF111" s="48">
        <f t="shared" si="51"/>
        <v>16.621861110490272</v>
      </c>
      <c r="BG111" s="48">
        <f t="shared" si="51"/>
        <v>12.414764300837078</v>
      </c>
      <c r="BH111" s="48">
        <f t="shared" si="51"/>
        <v>44.01131883763901</v>
      </c>
      <c r="BI111" s="48">
        <f t="shared" si="51"/>
        <v>-2.8421019505042295</v>
      </c>
      <c r="BJ111" s="48">
        <f t="shared" si="51"/>
        <v>-24.433297186048776</v>
      </c>
      <c r="BK111" s="48">
        <f t="shared" si="51"/>
        <v>5.9317586886991194</v>
      </c>
      <c r="BL111" s="48">
        <f t="shared" si="51"/>
        <v>25.24170631812899</v>
      </c>
      <c r="BM111" s="48">
        <f t="shared" si="51"/>
        <v>-33.479029035729127</v>
      </c>
      <c r="BN111" s="48">
        <f t="shared" si="51"/>
        <v>11.929023537192052</v>
      </c>
      <c r="BO111" s="48">
        <f t="shared" si="48"/>
        <v>18.116498907024379</v>
      </c>
      <c r="BP111" s="48">
        <f t="shared" si="48"/>
        <v>-52.358541506614074</v>
      </c>
      <c r="BQ111" s="48">
        <f t="shared" si="48"/>
        <v>24.846166413694391</v>
      </c>
      <c r="BR111" s="1">
        <v>66</v>
      </c>
      <c r="BS111" s="9">
        <f t="shared" ref="BS111:BS165" si="58">($BE111-$BS$173)*(BE111-$BS$173)</f>
        <v>6.6092334110865547</v>
      </c>
      <c r="BT111" s="9">
        <f t="shared" si="24"/>
        <v>-42.732194249807776</v>
      </c>
      <c r="BU111" s="9">
        <f t="shared" si="25"/>
        <v>-31.916409127865045</v>
      </c>
      <c r="BV111" s="9">
        <f t="shared" si="26"/>
        <v>-113.14618821915371</v>
      </c>
      <c r="BW111" s="9">
        <f t="shared" si="27"/>
        <v>7.3065977280979837</v>
      </c>
      <c r="BX111" s="9">
        <f t="shared" si="28"/>
        <v>62.814169519110258</v>
      </c>
      <c r="BY111" s="9">
        <f t="shared" si="29"/>
        <v>-15.24961993386666</v>
      </c>
      <c r="BZ111" s="9">
        <f t="shared" si="30"/>
        <v>-64.892462427214767</v>
      </c>
      <c r="CA111" s="9">
        <f t="shared" si="31"/>
        <v>86.069325362534087</v>
      </c>
      <c r="CB111" s="9">
        <f t="shared" si="32"/>
        <v>-30.667645916022991</v>
      </c>
      <c r="CC111" s="9">
        <f t="shared" si="33"/>
        <v>-46.574673273669234</v>
      </c>
      <c r="CD111" s="9">
        <f t="shared" si="34"/>
        <v>134.60558666833518</v>
      </c>
      <c r="CE111" s="9">
        <f t="shared" si="35"/>
        <v>-63.875591457261727</v>
      </c>
    </row>
    <row r="112" spans="1:83">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53"/>
        <v>7.8500000000000014</v>
      </c>
      <c r="I112" s="8">
        <f t="shared" si="53"/>
        <v>242.17250000000007</v>
      </c>
      <c r="J112" s="8">
        <f t="shared" si="53"/>
        <v>-11.050000000000011</v>
      </c>
      <c r="K112" s="9">
        <v>32987</v>
      </c>
      <c r="L112" s="9">
        <v>51174053.491010003</v>
      </c>
      <c r="M112" s="9">
        <v>-1863535</v>
      </c>
      <c r="N112" s="9">
        <f t="shared" si="39"/>
        <v>49310518.491010003</v>
      </c>
      <c r="O112" s="9">
        <f t="shared" si="40"/>
        <v>1494.8470152184195</v>
      </c>
      <c r="P112" s="8">
        <f t="shared" si="41"/>
        <v>-10.171336376326421</v>
      </c>
      <c r="Q112" s="8">
        <f t="shared" si="42"/>
        <v>1484.675678842093</v>
      </c>
      <c r="R112" s="9">
        <f t="shared" si="36"/>
        <v>48974996.617964126</v>
      </c>
      <c r="S112" s="21"/>
      <c r="U112" s="2">
        <v>44409</v>
      </c>
      <c r="V112" s="8">
        <f t="shared" si="43"/>
        <v>27</v>
      </c>
      <c r="W112" s="8">
        <f t="shared" si="44"/>
        <v>729</v>
      </c>
      <c r="X112" s="8">
        <f t="shared" si="45"/>
        <v>203.5</v>
      </c>
      <c r="Y112" s="7">
        <v>104</v>
      </c>
      <c r="Z112" s="7">
        <f t="shared" si="46"/>
        <v>10816</v>
      </c>
      <c r="AA112" s="7">
        <f t="shared" si="47"/>
        <v>1124864</v>
      </c>
      <c r="AB112" s="7">
        <v>0</v>
      </c>
      <c r="AC112" s="7">
        <v>0</v>
      </c>
      <c r="AD112" s="7">
        <v>0</v>
      </c>
      <c r="AE112" s="7">
        <v>0</v>
      </c>
      <c r="AF112" s="7">
        <v>0</v>
      </c>
      <c r="AG112" s="7">
        <v>0</v>
      </c>
      <c r="AH112" s="7">
        <v>0</v>
      </c>
      <c r="AI112" s="7">
        <v>0</v>
      </c>
      <c r="AJ112" s="7">
        <v>0</v>
      </c>
      <c r="AK112" s="7">
        <v>0</v>
      </c>
      <c r="AL112" s="8">
        <f t="shared" si="52"/>
        <v>1710.8386294160366</v>
      </c>
      <c r="AN112" s="17">
        <v>67</v>
      </c>
      <c r="AO112" s="17">
        <v>1689.0201523659748</v>
      </c>
      <c r="AP112" s="17">
        <v>-27.629754655979923</v>
      </c>
      <c r="AQ112" s="17">
        <v>-0.62441510638287867</v>
      </c>
      <c r="AY112" s="1">
        <v>67</v>
      </c>
      <c r="AZ112" s="50">
        <f t="shared" si="54"/>
        <v>29</v>
      </c>
      <c r="BA112" s="51">
        <f t="shared" si="55"/>
        <v>0.23804573804573806</v>
      </c>
      <c r="BB112" s="52">
        <f t="shared" si="56"/>
        <v>-0.71260296566742809</v>
      </c>
      <c r="BC112" s="43"/>
      <c r="BD112" s="1">
        <v>67</v>
      </c>
      <c r="BE112" s="48">
        <f t="shared" si="57"/>
        <v>-27.629754655979923</v>
      </c>
      <c r="BF112" s="48">
        <f t="shared" si="51"/>
        <v>-2.5708429378494202</v>
      </c>
      <c r="BG112" s="48">
        <f t="shared" si="51"/>
        <v>16.621861110490272</v>
      </c>
      <c r="BH112" s="48">
        <f t="shared" si="51"/>
        <v>12.414764300837078</v>
      </c>
      <c r="BI112" s="48">
        <f t="shared" si="51"/>
        <v>44.01131883763901</v>
      </c>
      <c r="BJ112" s="48">
        <f t="shared" si="51"/>
        <v>-2.8421019505042295</v>
      </c>
      <c r="BK112" s="48">
        <f t="shared" si="51"/>
        <v>-24.433297186048776</v>
      </c>
      <c r="BL112" s="48">
        <f t="shared" si="51"/>
        <v>5.9317586886991194</v>
      </c>
      <c r="BM112" s="48">
        <f t="shared" si="51"/>
        <v>25.24170631812899</v>
      </c>
      <c r="BN112" s="48">
        <f t="shared" si="51"/>
        <v>-33.479029035729127</v>
      </c>
      <c r="BO112" s="48">
        <f t="shared" si="48"/>
        <v>11.929023537192052</v>
      </c>
      <c r="BP112" s="48">
        <f t="shared" si="48"/>
        <v>18.116498907024379</v>
      </c>
      <c r="BQ112" s="48">
        <f t="shared" si="48"/>
        <v>-52.358541506614074</v>
      </c>
      <c r="BR112" s="1">
        <v>67</v>
      </c>
      <c r="BS112" s="9">
        <f t="shared" si="58"/>
        <v>763.4033423496046</v>
      </c>
      <c r="BT112" s="9">
        <f t="shared" si="24"/>
        <v>71.031759631816485</v>
      </c>
      <c r="BU112" s="9">
        <f t="shared" si="25"/>
        <v>-459.25794440862813</v>
      </c>
      <c r="BV112" s="9">
        <f t="shared" si="26"/>
        <v>-343.01689174395744</v>
      </c>
      <c r="BW112" s="9">
        <f t="shared" si="27"/>
        <v>-1216.0219415700615</v>
      </c>
      <c r="BX112" s="9">
        <f t="shared" si="28"/>
        <v>78.526579599692028</v>
      </c>
      <c r="BY112" s="9">
        <f t="shared" si="29"/>
        <v>675.08600668713495</v>
      </c>
      <c r="BZ112" s="9">
        <f t="shared" si="30"/>
        <v>-163.89303724724937</v>
      </c>
      <c r="CA112" s="9">
        <f t="shared" si="31"/>
        <v>-697.42215266820403</v>
      </c>
      <c r="CB112" s="9">
        <f t="shared" si="32"/>
        <v>925.01735837757997</v>
      </c>
      <c r="CC112" s="9">
        <f t="shared" si="33"/>
        <v>-329.59599361803743</v>
      </c>
      <c r="CD112" s="9">
        <f t="shared" si="34"/>
        <v>-500.55442002641882</v>
      </c>
      <c r="CE112" s="9">
        <f t="shared" si="35"/>
        <v>1446.6536559726308</v>
      </c>
    </row>
    <row r="113" spans="1:83">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53"/>
        <v>61.824999999999989</v>
      </c>
      <c r="I113" s="8">
        <f t="shared" si="53"/>
        <v>15012.655624999996</v>
      </c>
      <c r="J113" s="8">
        <f t="shared" si="53"/>
        <v>-18.125</v>
      </c>
      <c r="K113" s="9">
        <v>33255</v>
      </c>
      <c r="L113" s="9">
        <v>50782525.186999999</v>
      </c>
      <c r="M113" s="9">
        <v>-4398836</v>
      </c>
      <c r="N113" s="9">
        <f t="shared" si="39"/>
        <v>46383689.186999999</v>
      </c>
      <c r="O113" s="9">
        <f t="shared" si="40"/>
        <v>1394.7884284167794</v>
      </c>
      <c r="P113" s="8">
        <f t="shared" si="41"/>
        <v>-12.153356526566057</v>
      </c>
      <c r="Q113" s="8">
        <f t="shared" si="42"/>
        <v>1382.6350718902133</v>
      </c>
      <c r="R113" s="9">
        <f t="shared" si="36"/>
        <v>45979529.315709047</v>
      </c>
      <c r="U113" s="2">
        <v>44440</v>
      </c>
      <c r="V113" s="8">
        <f t="shared" si="43"/>
        <v>134</v>
      </c>
      <c r="W113" s="8">
        <f t="shared" si="44"/>
        <v>17956</v>
      </c>
      <c r="X113" s="8">
        <f t="shared" si="45"/>
        <v>38.5</v>
      </c>
      <c r="Y113" s="7">
        <v>105</v>
      </c>
      <c r="Z113" s="7">
        <f t="shared" si="46"/>
        <v>11025</v>
      </c>
      <c r="AA113" s="7">
        <f t="shared" si="47"/>
        <v>1157625</v>
      </c>
      <c r="AB113" s="7">
        <v>0</v>
      </c>
      <c r="AC113" s="7">
        <v>0</v>
      </c>
      <c r="AD113" s="7">
        <v>0</v>
      </c>
      <c r="AE113" s="7">
        <v>1</v>
      </c>
      <c r="AF113" s="7">
        <v>0</v>
      </c>
      <c r="AG113" s="7">
        <v>0</v>
      </c>
      <c r="AH113" s="7">
        <v>0</v>
      </c>
      <c r="AI113" s="7">
        <v>0</v>
      </c>
      <c r="AJ113" s="7">
        <v>0</v>
      </c>
      <c r="AK113" s="7">
        <v>0</v>
      </c>
      <c r="AL113" s="8">
        <f t="shared" si="52"/>
        <v>1443.040791166499</v>
      </c>
      <c r="AN113" s="17">
        <v>68</v>
      </c>
      <c r="AO113" s="17">
        <v>1619.5113670471851</v>
      </c>
      <c r="AP113" s="17">
        <v>-91.058667109123917</v>
      </c>
      <c r="AQ113" s="17">
        <v>-2.0578687005358858</v>
      </c>
      <c r="AY113" s="1">
        <v>68</v>
      </c>
      <c r="AZ113" s="50">
        <f t="shared" si="54"/>
        <v>4</v>
      </c>
      <c r="BA113" s="51">
        <f t="shared" si="55"/>
        <v>3.0145530145530147E-2</v>
      </c>
      <c r="BB113" s="52">
        <f t="shared" si="56"/>
        <v>-1.8786590672766057</v>
      </c>
      <c r="BC113" s="43"/>
      <c r="BD113" s="1">
        <v>68</v>
      </c>
      <c r="BE113" s="48">
        <f t="shared" si="57"/>
        <v>-91.058667109123917</v>
      </c>
      <c r="BF113" s="48">
        <f t="shared" si="51"/>
        <v>-27.629754655979923</v>
      </c>
      <c r="BG113" s="48">
        <f t="shared" si="51"/>
        <v>-2.5708429378494202</v>
      </c>
      <c r="BH113" s="48">
        <f t="shared" si="51"/>
        <v>16.621861110490272</v>
      </c>
      <c r="BI113" s="48">
        <f t="shared" si="51"/>
        <v>12.414764300837078</v>
      </c>
      <c r="BJ113" s="48">
        <f t="shared" si="51"/>
        <v>44.01131883763901</v>
      </c>
      <c r="BK113" s="48">
        <f t="shared" si="51"/>
        <v>-2.8421019505042295</v>
      </c>
      <c r="BL113" s="48">
        <f t="shared" si="51"/>
        <v>-24.433297186048776</v>
      </c>
      <c r="BM113" s="48">
        <f t="shared" si="51"/>
        <v>5.9317586886991194</v>
      </c>
      <c r="BN113" s="48">
        <f t="shared" si="51"/>
        <v>25.24170631812899</v>
      </c>
      <c r="BO113" s="48">
        <f t="shared" si="48"/>
        <v>-33.479029035729127</v>
      </c>
      <c r="BP113" s="48">
        <f t="shared" si="48"/>
        <v>11.929023537192052</v>
      </c>
      <c r="BQ113" s="48">
        <f t="shared" si="48"/>
        <v>18.116498907024379</v>
      </c>
      <c r="BR113" s="1">
        <v>68</v>
      </c>
      <c r="BS113" s="9">
        <f t="shared" si="58"/>
        <v>8291.680855690116</v>
      </c>
      <c r="BT113" s="9">
        <f t="shared" si="24"/>
        <v>2515.9286315255576</v>
      </c>
      <c r="BU113" s="9">
        <f t="shared" si="25"/>
        <v>234.09753126740546</v>
      </c>
      <c r="BV113" s="9">
        <f t="shared" si="26"/>
        <v>-1513.56451759428</v>
      </c>
      <c r="BW113" s="9">
        <f t="shared" si="27"/>
        <v>-1130.4718897082153</v>
      </c>
      <c r="BX113" s="9">
        <f t="shared" si="28"/>
        <v>-4007.6120310701194</v>
      </c>
      <c r="BY113" s="9">
        <f t="shared" si="29"/>
        <v>258.79801540108917</v>
      </c>
      <c r="BZ113" s="9">
        <f t="shared" si="30"/>
        <v>2224.8634748426271</v>
      </c>
      <c r="CA113" s="9">
        <f t="shared" si="31"/>
        <v>-540.13803980596754</v>
      </c>
      <c r="CB113" s="9">
        <f t="shared" si="32"/>
        <v>-2298.4761328888253</v>
      </c>
      <c r="CC113" s="9">
        <f t="shared" si="33"/>
        <v>3048.5557601010632</v>
      </c>
      <c r="CD113" s="9">
        <f t="shared" si="34"/>
        <v>-1086.2409832101316</v>
      </c>
      <c r="CE113" s="9">
        <f t="shared" si="35"/>
        <v>-1649.6642431575926</v>
      </c>
    </row>
    <row r="114" spans="1:83">
      <c r="A114" s="2">
        <v>44105</v>
      </c>
      <c r="B114" s="8">
        <f>'WA Sch. 1-2'!B114</f>
        <v>510.4</v>
      </c>
      <c r="C114" s="8">
        <f>'WA Sch. 1-2'!C114</f>
        <v>260508.15999999997</v>
      </c>
      <c r="D114" s="8">
        <f>'WA Sch. 1-2'!D114</f>
        <v>0.65</v>
      </c>
      <c r="E114" s="8">
        <f>'WA Sch. 1-2'!E114</f>
        <v>530</v>
      </c>
      <c r="F114" s="8">
        <f>'WA Sch. 1-2'!F114</f>
        <v>280900</v>
      </c>
      <c r="G114" s="8">
        <f>'WA Sch. 1-2'!G114</f>
        <v>2.5</v>
      </c>
      <c r="H114" s="8">
        <f t="shared" si="53"/>
        <v>-19.600000000000023</v>
      </c>
      <c r="I114" s="8">
        <f t="shared" si="53"/>
        <v>-20391.840000000026</v>
      </c>
      <c r="J114" s="8">
        <f t="shared" si="53"/>
        <v>-1.85</v>
      </c>
      <c r="K114" s="9">
        <v>33357</v>
      </c>
      <c r="L114" s="9">
        <v>44125911.006999999</v>
      </c>
      <c r="M114" s="9">
        <v>5988188</v>
      </c>
      <c r="N114" s="9">
        <f t="shared" si="39"/>
        <v>50114099.006999999</v>
      </c>
      <c r="O114" s="9">
        <f t="shared" si="40"/>
        <v>1502.3562972389602</v>
      </c>
      <c r="P114" s="8">
        <f t="shared" si="41"/>
        <v>-8.0476246522262773</v>
      </c>
      <c r="Q114" s="8">
        <f t="shared" si="42"/>
        <v>1494.308672586734</v>
      </c>
      <c r="R114" s="9">
        <f t="shared" si="36"/>
        <v>49845654.391475685</v>
      </c>
      <c r="U114" s="2">
        <v>44470</v>
      </c>
      <c r="V114" s="8">
        <f t="shared" si="43"/>
        <v>510</v>
      </c>
      <c r="W114" s="8">
        <f t="shared" si="44"/>
        <v>260100</v>
      </c>
      <c r="X114" s="8">
        <f t="shared" si="45"/>
        <v>0</v>
      </c>
      <c r="Y114" s="7">
        <v>106</v>
      </c>
      <c r="Z114" s="7">
        <f t="shared" si="46"/>
        <v>11236</v>
      </c>
      <c r="AA114" s="7">
        <f t="shared" si="47"/>
        <v>1191016</v>
      </c>
      <c r="AB114" s="7">
        <v>0</v>
      </c>
      <c r="AC114" s="7">
        <v>0</v>
      </c>
      <c r="AD114" s="7">
        <v>0</v>
      </c>
      <c r="AE114" s="7">
        <v>0</v>
      </c>
      <c r="AF114" s="7">
        <v>0</v>
      </c>
      <c r="AG114" s="7">
        <v>0</v>
      </c>
      <c r="AH114" s="7">
        <v>0</v>
      </c>
      <c r="AI114" s="7">
        <v>0</v>
      </c>
      <c r="AJ114" s="7">
        <v>0</v>
      </c>
      <c r="AK114" s="7">
        <v>0</v>
      </c>
      <c r="AL114" s="8">
        <f t="shared" si="52"/>
        <v>1514.9821275452189</v>
      </c>
      <c r="AN114" s="17">
        <v>69</v>
      </c>
      <c r="AO114" s="17">
        <v>1389.0588471635479</v>
      </c>
      <c r="AP114" s="17">
        <v>-23.840688341330633</v>
      </c>
      <c r="AQ114" s="17">
        <v>-0.53878458684290675</v>
      </c>
      <c r="AY114" s="1">
        <v>69</v>
      </c>
      <c r="AZ114" s="50">
        <f t="shared" si="54"/>
        <v>32</v>
      </c>
      <c r="BA114" s="51">
        <f t="shared" si="55"/>
        <v>0.26299376299376298</v>
      </c>
      <c r="BB114" s="52">
        <f t="shared" si="56"/>
        <v>-0.63414296405799342</v>
      </c>
      <c r="BC114" s="43"/>
      <c r="BD114" s="1">
        <v>69</v>
      </c>
      <c r="BE114" s="48">
        <f t="shared" si="57"/>
        <v>-23.840688341330633</v>
      </c>
      <c r="BF114" s="48">
        <f t="shared" si="51"/>
        <v>-91.058667109123917</v>
      </c>
      <c r="BG114" s="48">
        <f t="shared" si="51"/>
        <v>-27.629754655979923</v>
      </c>
      <c r="BH114" s="48">
        <f t="shared" si="51"/>
        <v>-2.5708429378494202</v>
      </c>
      <c r="BI114" s="48">
        <f t="shared" si="51"/>
        <v>16.621861110490272</v>
      </c>
      <c r="BJ114" s="48">
        <f t="shared" si="51"/>
        <v>12.414764300837078</v>
      </c>
      <c r="BK114" s="48">
        <f t="shared" si="51"/>
        <v>44.01131883763901</v>
      </c>
      <c r="BL114" s="48">
        <f t="shared" si="51"/>
        <v>-2.8421019505042295</v>
      </c>
      <c r="BM114" s="48">
        <f t="shared" si="51"/>
        <v>-24.433297186048776</v>
      </c>
      <c r="BN114" s="48">
        <f t="shared" si="51"/>
        <v>5.9317586886991194</v>
      </c>
      <c r="BO114" s="48">
        <f t="shared" si="48"/>
        <v>25.24170631812899</v>
      </c>
      <c r="BP114" s="48">
        <f t="shared" si="48"/>
        <v>-33.479029035729127</v>
      </c>
      <c r="BQ114" s="48">
        <f t="shared" si="48"/>
        <v>11.929023537192052</v>
      </c>
      <c r="BR114" s="1">
        <v>69</v>
      </c>
      <c r="BS114" s="9">
        <f t="shared" si="58"/>
        <v>568.37842058842421</v>
      </c>
      <c r="BT114" s="9">
        <f t="shared" si="24"/>
        <v>2170.9013033255155</v>
      </c>
      <c r="BU114" s="9">
        <f t="shared" si="25"/>
        <v>658.71236970060943</v>
      </c>
      <c r="BV114" s="9">
        <f t="shared" si="26"/>
        <v>61.29066525575994</v>
      </c>
      <c r="BW114" s="9">
        <f t="shared" si="27"/>
        <v>-396.27661038808765</v>
      </c>
      <c r="BX114" s="9">
        <f t="shared" si="28"/>
        <v>-295.9765265273424</v>
      </c>
      <c r="BY114" s="9">
        <f t="shared" si="29"/>
        <v>-1049.2601358990712</v>
      </c>
      <c r="BZ114" s="9">
        <f t="shared" si="30"/>
        <v>67.757666836240119</v>
      </c>
      <c r="CA114" s="9">
        <f t="shared" si="31"/>
        <v>582.50662336366497</v>
      </c>
      <c r="CB114" s="9">
        <f t="shared" si="32"/>
        <v>-141.41721021326859</v>
      </c>
      <c r="CC114" s="9">
        <f t="shared" si="33"/>
        <v>-601.77965353390857</v>
      </c>
      <c r="CD114" s="9">
        <f t="shared" si="34"/>
        <v>798.16309721113601</v>
      </c>
      <c r="CE114" s="9">
        <f t="shared" si="35"/>
        <v>-284.39613236660176</v>
      </c>
    </row>
    <row r="115" spans="1:83">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53"/>
        <v>38.975000000000023</v>
      </c>
      <c r="I115" s="8">
        <f t="shared" si="53"/>
        <v>66685.250624999986</v>
      </c>
      <c r="J115" s="8">
        <f t="shared" si="53"/>
        <v>0</v>
      </c>
      <c r="K115" s="9">
        <v>33298</v>
      </c>
      <c r="L115" s="9">
        <v>49416800.434</v>
      </c>
      <c r="M115" s="9">
        <v>2959812</v>
      </c>
      <c r="N115" s="9">
        <f t="shared" si="39"/>
        <v>52376612.434</v>
      </c>
      <c r="O115" s="9">
        <f t="shared" si="40"/>
        <v>1572.9657166796806</v>
      </c>
      <c r="P115" s="8">
        <f t="shared" si="41"/>
        <v>20.714244634562395</v>
      </c>
      <c r="Q115" s="8">
        <f t="shared" si="42"/>
        <v>1593.679961314243</v>
      </c>
      <c r="R115" s="9">
        <f t="shared" si="36"/>
        <v>53066355.351841666</v>
      </c>
      <c r="U115" s="2">
        <v>44501</v>
      </c>
      <c r="V115" s="8">
        <f t="shared" si="43"/>
        <v>745.5</v>
      </c>
      <c r="W115" s="8">
        <f t="shared" si="44"/>
        <v>555770.25</v>
      </c>
      <c r="X115" s="8">
        <f t="shared" si="45"/>
        <v>0</v>
      </c>
      <c r="Y115" s="7">
        <v>107</v>
      </c>
      <c r="Z115" s="7">
        <f t="shared" si="46"/>
        <v>11449</v>
      </c>
      <c r="AA115" s="7">
        <f t="shared" si="47"/>
        <v>1225043</v>
      </c>
      <c r="AB115" s="7">
        <v>0</v>
      </c>
      <c r="AC115" s="7">
        <v>0</v>
      </c>
      <c r="AD115" s="7">
        <v>0</v>
      </c>
      <c r="AE115" s="7">
        <v>0</v>
      </c>
      <c r="AF115" s="7">
        <v>1</v>
      </c>
      <c r="AG115" s="7">
        <v>0</v>
      </c>
      <c r="AH115" s="7">
        <v>0</v>
      </c>
      <c r="AI115" s="7">
        <v>0</v>
      </c>
      <c r="AJ115" s="7">
        <v>0</v>
      </c>
      <c r="AK115" s="7">
        <v>0</v>
      </c>
      <c r="AL115" s="8">
        <f t="shared" si="52"/>
        <v>1541.9966571638386</v>
      </c>
      <c r="AN115" s="17">
        <v>70</v>
      </c>
      <c r="AO115" s="17">
        <v>1528.6964871274261</v>
      </c>
      <c r="AP115" s="17">
        <v>-26.431327619338617</v>
      </c>
      <c r="AQ115" s="17">
        <v>-0.59733140785229688</v>
      </c>
      <c r="AY115" s="1">
        <v>70</v>
      </c>
      <c r="AZ115" s="50">
        <f t="shared" si="54"/>
        <v>30</v>
      </c>
      <c r="BA115" s="51">
        <f t="shared" si="55"/>
        <v>0.24636174636174638</v>
      </c>
      <c r="BB115" s="52">
        <f t="shared" si="56"/>
        <v>-0.68598353263417977</v>
      </c>
      <c r="BC115" s="43"/>
      <c r="BD115" s="1">
        <v>70</v>
      </c>
      <c r="BE115" s="48">
        <f t="shared" si="57"/>
        <v>-26.431327619338617</v>
      </c>
      <c r="BF115" s="48">
        <f t="shared" si="51"/>
        <v>-23.840688341330633</v>
      </c>
      <c r="BG115" s="48">
        <f t="shared" si="51"/>
        <v>-91.058667109123917</v>
      </c>
      <c r="BH115" s="48">
        <f t="shared" si="51"/>
        <v>-27.629754655979923</v>
      </c>
      <c r="BI115" s="48">
        <f t="shared" si="51"/>
        <v>-2.5708429378494202</v>
      </c>
      <c r="BJ115" s="48">
        <f t="shared" si="51"/>
        <v>16.621861110490272</v>
      </c>
      <c r="BK115" s="48">
        <f t="shared" si="51"/>
        <v>12.414764300837078</v>
      </c>
      <c r="BL115" s="48">
        <f t="shared" si="51"/>
        <v>44.01131883763901</v>
      </c>
      <c r="BM115" s="48">
        <f t="shared" si="51"/>
        <v>-2.8421019505042295</v>
      </c>
      <c r="BN115" s="48">
        <f t="shared" si="51"/>
        <v>-24.433297186048776</v>
      </c>
      <c r="BO115" s="48">
        <f t="shared" si="48"/>
        <v>5.9317586886991194</v>
      </c>
      <c r="BP115" s="48">
        <f t="shared" si="48"/>
        <v>25.24170631812899</v>
      </c>
      <c r="BQ115" s="48">
        <f t="shared" si="48"/>
        <v>-33.479029035729127</v>
      </c>
      <c r="BR115" s="1">
        <v>70</v>
      </c>
      <c r="BS115" s="9">
        <f t="shared" si="58"/>
        <v>698.61507972077447</v>
      </c>
      <c r="BT115" s="9">
        <f t="shared" si="24"/>
        <v>630.14104422022046</v>
      </c>
      <c r="BU115" s="9">
        <f t="shared" si="25"/>
        <v>2406.8014629414638</v>
      </c>
      <c r="BV115" s="9">
        <f t="shared" si="26"/>
        <v>730.29109735411305</v>
      </c>
      <c r="BW115" s="9">
        <f t="shared" si="27"/>
        <v>67.950791948140235</v>
      </c>
      <c r="BX115" s="9">
        <f t="shared" si="28"/>
        <v>-439.33785665451904</v>
      </c>
      <c r="BY115" s="9">
        <f t="shared" si="29"/>
        <v>-328.13870255230415</v>
      </c>
      <c r="BZ115" s="9">
        <f t="shared" si="30"/>
        <v>-1163.2775871567933</v>
      </c>
      <c r="CA115" s="9">
        <f t="shared" si="31"/>
        <v>75.12052778131762</v>
      </c>
      <c r="CB115" s="9">
        <f t="shared" si="32"/>
        <v>645.80448274508308</v>
      </c>
      <c r="CC115" s="9">
        <f t="shared" si="33"/>
        <v>-156.78425725987952</v>
      </c>
      <c r="CD115" s="9">
        <f t="shared" si="34"/>
        <v>-667.17180936559771</v>
      </c>
      <c r="CE115" s="9">
        <f t="shared" si="35"/>
        <v>884.89518482066376</v>
      </c>
    </row>
    <row r="116" spans="1:83">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53"/>
        <v>109.22499999999991</v>
      </c>
      <c r="I116" s="8">
        <f t="shared" si="53"/>
        <v>236824.37562499987</v>
      </c>
      <c r="J116" s="8">
        <f t="shared" si="53"/>
        <v>0</v>
      </c>
      <c r="K116" s="9">
        <v>33492</v>
      </c>
      <c r="L116" s="9">
        <v>59392733.693999991</v>
      </c>
      <c r="M116" s="9">
        <v>-734558</v>
      </c>
      <c r="N116" s="9">
        <f t="shared" si="39"/>
        <v>58658175.693999991</v>
      </c>
      <c r="O116" s="9">
        <f t="shared" si="40"/>
        <v>1751.4085660456226</v>
      </c>
      <c r="P116" s="8">
        <f t="shared" si="41"/>
        <v>73.570963632852127</v>
      </c>
      <c r="Q116" s="8">
        <f t="shared" si="42"/>
        <v>1824.9795296784748</v>
      </c>
      <c r="R116" s="9">
        <f t="shared" si="36"/>
        <v>61122214.407991476</v>
      </c>
      <c r="U116" s="2">
        <v>44531</v>
      </c>
      <c r="V116" s="8">
        <f t="shared" si="43"/>
        <v>1161</v>
      </c>
      <c r="W116" s="8">
        <f t="shared" si="44"/>
        <v>1347921</v>
      </c>
      <c r="X116" s="8">
        <f t="shared" si="45"/>
        <v>0</v>
      </c>
      <c r="Y116" s="7">
        <v>108</v>
      </c>
      <c r="Z116" s="7">
        <f t="shared" si="46"/>
        <v>11664</v>
      </c>
      <c r="AA116" s="7">
        <f t="shared" si="47"/>
        <v>1259712</v>
      </c>
      <c r="AB116" s="7">
        <v>0</v>
      </c>
      <c r="AC116" s="7">
        <v>0</v>
      </c>
      <c r="AD116" s="7">
        <v>0</v>
      </c>
      <c r="AE116" s="7">
        <v>0</v>
      </c>
      <c r="AF116" s="7">
        <v>0</v>
      </c>
      <c r="AG116" s="7">
        <v>0</v>
      </c>
      <c r="AH116" s="7">
        <v>0</v>
      </c>
      <c r="AI116" s="7">
        <v>0</v>
      </c>
      <c r="AJ116" s="7">
        <v>0</v>
      </c>
      <c r="AK116" s="7">
        <v>0</v>
      </c>
      <c r="AL116" s="8">
        <f t="shared" si="52"/>
        <v>1875.4769133213845</v>
      </c>
      <c r="AN116" s="17">
        <v>71</v>
      </c>
      <c r="AO116" s="17">
        <v>1607.8938935062454</v>
      </c>
      <c r="AP116" s="17">
        <v>24.037745826323089</v>
      </c>
      <c r="AQ116" s="17">
        <v>0.54323796227049037</v>
      </c>
      <c r="AY116" s="1">
        <v>71</v>
      </c>
      <c r="AZ116" s="50">
        <f t="shared" si="54"/>
        <v>89</v>
      </c>
      <c r="BA116" s="51">
        <f t="shared" si="55"/>
        <v>0.73700623700623702</v>
      </c>
      <c r="BB116" s="52">
        <f t="shared" si="56"/>
        <v>0.63414296405799342</v>
      </c>
      <c r="BC116" s="43"/>
      <c r="BD116" s="1">
        <v>71</v>
      </c>
      <c r="BE116" s="48">
        <f t="shared" si="57"/>
        <v>24.037745826323089</v>
      </c>
      <c r="BF116" s="48">
        <f t="shared" si="51"/>
        <v>-26.431327619338617</v>
      </c>
      <c r="BG116" s="48">
        <f t="shared" si="51"/>
        <v>-23.840688341330633</v>
      </c>
      <c r="BH116" s="48">
        <f t="shared" si="51"/>
        <v>-91.058667109123917</v>
      </c>
      <c r="BI116" s="48">
        <f t="shared" si="51"/>
        <v>-27.629754655979923</v>
      </c>
      <c r="BJ116" s="48">
        <f t="shared" si="51"/>
        <v>-2.5708429378494202</v>
      </c>
      <c r="BK116" s="48">
        <f t="shared" si="51"/>
        <v>16.621861110490272</v>
      </c>
      <c r="BL116" s="48">
        <f t="shared" si="51"/>
        <v>12.414764300837078</v>
      </c>
      <c r="BM116" s="48">
        <f t="shared" si="51"/>
        <v>44.01131883763901</v>
      </c>
      <c r="BN116" s="48">
        <f t="shared" si="51"/>
        <v>-2.8421019505042295</v>
      </c>
      <c r="BO116" s="48">
        <f t="shared" si="48"/>
        <v>-24.433297186048776</v>
      </c>
      <c r="BP116" s="48">
        <f t="shared" si="48"/>
        <v>5.9317586886991194</v>
      </c>
      <c r="BQ116" s="48">
        <f t="shared" si="48"/>
        <v>25.24170631812899</v>
      </c>
      <c r="BR116" s="1">
        <v>71</v>
      </c>
      <c r="BS116" s="9">
        <f t="shared" si="58"/>
        <v>577.81322441094756</v>
      </c>
      <c r="BT116" s="9">
        <f t="shared" si="24"/>
        <v>-635.3495351659368</v>
      </c>
      <c r="BU116" s="9">
        <f t="shared" si="25"/>
        <v>-573.07640667348983</v>
      </c>
      <c r="BV116" s="9">
        <f t="shared" si="26"/>
        <v>-2188.8450952529352</v>
      </c>
      <c r="BW116" s="9">
        <f t="shared" si="27"/>
        <v>-664.15701966411496</v>
      </c>
      <c r="BX116" s="9">
        <f t="shared" si="28"/>
        <v>-61.797269099406712</v>
      </c>
      <c r="BY116" s="9">
        <f t="shared" si="29"/>
        <v>399.55207253443876</v>
      </c>
      <c r="BZ116" s="9">
        <f t="shared" si="30"/>
        <v>298.42294875725747</v>
      </c>
      <c r="CA116" s="9">
        <f t="shared" si="31"/>
        <v>1057.9328957004807</v>
      </c>
      <c r="CB116" s="9">
        <f t="shared" si="32"/>
        <v>-68.317724298702572</v>
      </c>
      <c r="CC116" s="9">
        <f t="shared" si="33"/>
        <v>-587.32138745725592</v>
      </c>
      <c r="CD116" s="9">
        <f t="shared" si="34"/>
        <v>142.58610766205445</v>
      </c>
      <c r="CE116" s="9">
        <f t="shared" si="35"/>
        <v>606.75372069791365</v>
      </c>
    </row>
    <row r="117" spans="1:83">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53"/>
        <v>117.65000000000009</v>
      </c>
      <c r="I117" s="8">
        <f t="shared" si="53"/>
        <v>243847.2725000002</v>
      </c>
      <c r="J117" s="8">
        <f t="shared" si="53"/>
        <v>0</v>
      </c>
      <c r="K117" s="9">
        <v>31700</v>
      </c>
      <c r="L117" s="9">
        <v>59409170.114538282</v>
      </c>
      <c r="M117" s="9">
        <v>-2556256</v>
      </c>
      <c r="N117" s="9">
        <f t="shared" si="39"/>
        <v>56852914.114538282</v>
      </c>
      <c r="O117" s="9">
        <f t="shared" si="40"/>
        <v>1793.4673222251824</v>
      </c>
      <c r="P117" s="8">
        <f t="shared" si="41"/>
        <v>75.751444381058235</v>
      </c>
      <c r="Q117" s="8">
        <f t="shared" si="42"/>
        <v>1869.2187666062407</v>
      </c>
      <c r="R117" s="9">
        <f t="shared" si="36"/>
        <v>59254234.901417829</v>
      </c>
      <c r="U117" s="2">
        <v>44562</v>
      </c>
      <c r="V117" s="8">
        <f t="shared" si="43"/>
        <v>1105</v>
      </c>
      <c r="W117" s="8">
        <f t="shared" si="44"/>
        <v>1221025</v>
      </c>
      <c r="X117" s="8">
        <f t="shared" si="45"/>
        <v>0</v>
      </c>
      <c r="Y117" s="7">
        <v>109</v>
      </c>
      <c r="Z117" s="7">
        <f t="shared" si="46"/>
        <v>11881</v>
      </c>
      <c r="AA117" s="7">
        <f t="shared" si="47"/>
        <v>1295029</v>
      </c>
      <c r="AB117" s="7">
        <v>0</v>
      </c>
      <c r="AC117" s="7">
        <v>0</v>
      </c>
      <c r="AD117" s="7">
        <v>0</v>
      </c>
      <c r="AE117" s="7">
        <v>0</v>
      </c>
      <c r="AF117" s="7">
        <v>0</v>
      </c>
      <c r="AG117" s="7">
        <v>0</v>
      </c>
      <c r="AH117" s="7">
        <v>0</v>
      </c>
      <c r="AI117" s="7">
        <v>0</v>
      </c>
      <c r="AJ117" s="7">
        <v>1</v>
      </c>
      <c r="AK117" s="7">
        <v>0</v>
      </c>
      <c r="AL117" s="8">
        <f t="shared" si="52"/>
        <v>2077.8531957601713</v>
      </c>
      <c r="AN117" s="17">
        <v>72</v>
      </c>
      <c r="AO117" s="17">
        <v>1770.3581046500208</v>
      </c>
      <c r="AP117" s="17">
        <v>-29.936039939945431</v>
      </c>
      <c r="AQ117" s="17">
        <v>-0.67653570567400956</v>
      </c>
      <c r="AY117" s="1">
        <v>72</v>
      </c>
      <c r="AZ117" s="50">
        <f t="shared" si="54"/>
        <v>27</v>
      </c>
      <c r="BA117" s="51">
        <f t="shared" si="55"/>
        <v>0.22141372141372143</v>
      </c>
      <c r="BB117" s="52">
        <f t="shared" si="56"/>
        <v>-0.76742739995147802</v>
      </c>
      <c r="BC117" s="43"/>
      <c r="BD117" s="1">
        <v>72</v>
      </c>
      <c r="BE117" s="48">
        <f t="shared" si="57"/>
        <v>-29.936039939945431</v>
      </c>
      <c r="BF117" s="48">
        <f t="shared" si="51"/>
        <v>24.037745826323089</v>
      </c>
      <c r="BG117" s="48">
        <f t="shared" si="51"/>
        <v>-26.431327619338617</v>
      </c>
      <c r="BH117" s="48">
        <f t="shared" si="51"/>
        <v>-23.840688341330633</v>
      </c>
      <c r="BI117" s="48">
        <f t="shared" si="51"/>
        <v>-91.058667109123917</v>
      </c>
      <c r="BJ117" s="48">
        <f t="shared" si="51"/>
        <v>-27.629754655979923</v>
      </c>
      <c r="BK117" s="48">
        <f t="shared" si="51"/>
        <v>-2.5708429378494202</v>
      </c>
      <c r="BL117" s="48">
        <f t="shared" si="51"/>
        <v>16.621861110490272</v>
      </c>
      <c r="BM117" s="48">
        <f t="shared" si="51"/>
        <v>12.414764300837078</v>
      </c>
      <c r="BN117" s="48">
        <f t="shared" si="51"/>
        <v>44.01131883763901</v>
      </c>
      <c r="BO117" s="48">
        <f t="shared" si="48"/>
        <v>-2.8421019505042295</v>
      </c>
      <c r="BP117" s="48">
        <f t="shared" si="48"/>
        <v>-24.433297186048776</v>
      </c>
      <c r="BQ117" s="48">
        <f t="shared" si="48"/>
        <v>5.9317586886991194</v>
      </c>
      <c r="BR117" s="1">
        <v>72</v>
      </c>
      <c r="BS117" s="9">
        <f t="shared" si="58"/>
        <v>896.1664872859651</v>
      </c>
      <c r="BT117" s="9">
        <f t="shared" si="24"/>
        <v>-719.59491912306885</v>
      </c>
      <c r="BU117" s="9">
        <f t="shared" si="25"/>
        <v>791.2492792782632</v>
      </c>
      <c r="BV117" s="9">
        <f t="shared" si="26"/>
        <v>713.69579838182665</v>
      </c>
      <c r="BW117" s="9">
        <f t="shared" si="27"/>
        <v>2725.9358954568424</v>
      </c>
      <c r="BX117" s="9">
        <f t="shared" si="28"/>
        <v>827.12543891226687</v>
      </c>
      <c r="BY117" s="9">
        <f t="shared" si="29"/>
        <v>76.960856866763606</v>
      </c>
      <c r="BZ117" s="9">
        <f t="shared" si="30"/>
        <v>-497.59269807987204</v>
      </c>
      <c r="CA117" s="9">
        <f t="shared" si="31"/>
        <v>-371.64887995487999</v>
      </c>
      <c r="CB117" s="9">
        <f t="shared" si="32"/>
        <v>-1317.524598533224</v>
      </c>
      <c r="CC117" s="9">
        <f t="shared" si="33"/>
        <v>85.081277503667948</v>
      </c>
      <c r="CD117" s="9">
        <f t="shared" si="34"/>
        <v>731.43616042607346</v>
      </c>
      <c r="CE117" s="9">
        <f t="shared" si="35"/>
        <v>-177.57336501903234</v>
      </c>
    </row>
    <row r="118" spans="1:83">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53"/>
        <v>-70.735750000000053</v>
      </c>
      <c r="I118" s="8">
        <f t="shared" si="53"/>
        <v>-136963.10392193764</v>
      </c>
      <c r="J118" s="8">
        <f t="shared" si="53"/>
        <v>0</v>
      </c>
      <c r="K118" s="9">
        <v>31576</v>
      </c>
      <c r="L118" s="9">
        <v>56590873.153652728</v>
      </c>
      <c r="M118" s="9">
        <v>-1762785</v>
      </c>
      <c r="N118" s="9">
        <f t="shared" si="39"/>
        <v>54828088.153652728</v>
      </c>
      <c r="O118" s="9">
        <f t="shared" si="40"/>
        <v>1736.3848541187208</v>
      </c>
      <c r="P118" s="8">
        <f t="shared" si="41"/>
        <v>-42.546650464877644</v>
      </c>
      <c r="Q118" s="8">
        <f t="shared" si="42"/>
        <v>1693.8382036538433</v>
      </c>
      <c r="R118" s="9">
        <f t="shared" si="36"/>
        <v>53484635.118573755</v>
      </c>
      <c r="U118" s="2">
        <v>44593</v>
      </c>
      <c r="V118" s="8">
        <f t="shared" si="43"/>
        <v>936</v>
      </c>
      <c r="W118" s="8">
        <f t="shared" si="44"/>
        <v>876096</v>
      </c>
      <c r="X118" s="8">
        <f t="shared" si="45"/>
        <v>0</v>
      </c>
      <c r="Y118" s="7">
        <v>110</v>
      </c>
      <c r="Z118" s="7">
        <f t="shared" si="46"/>
        <v>12100</v>
      </c>
      <c r="AA118" s="7">
        <f t="shared" si="47"/>
        <v>1331000</v>
      </c>
      <c r="AB118" s="7">
        <v>0</v>
      </c>
      <c r="AC118" s="7">
        <v>0</v>
      </c>
      <c r="AD118" s="7">
        <v>0</v>
      </c>
      <c r="AE118" s="7">
        <v>0</v>
      </c>
      <c r="AF118" s="7">
        <v>0</v>
      </c>
      <c r="AG118" s="7">
        <v>0</v>
      </c>
      <c r="AH118" s="7">
        <v>0</v>
      </c>
      <c r="AI118" s="7">
        <v>0</v>
      </c>
      <c r="AJ118" s="7">
        <v>0</v>
      </c>
      <c r="AK118" s="7">
        <v>0</v>
      </c>
      <c r="AL118" s="8">
        <f t="shared" si="52"/>
        <v>1771.7975303893195</v>
      </c>
      <c r="AN118" s="17">
        <v>73</v>
      </c>
      <c r="AO118" s="17">
        <v>1787.1991135706367</v>
      </c>
      <c r="AP118" s="17">
        <v>3.8053944364810377</v>
      </c>
      <c r="AQ118" s="17">
        <v>8.5999524840871186E-2</v>
      </c>
      <c r="AY118" s="1">
        <v>73</v>
      </c>
      <c r="AZ118" s="50">
        <f t="shared" si="54"/>
        <v>61</v>
      </c>
      <c r="BA118" s="51">
        <f t="shared" si="55"/>
        <v>0.50415800415800416</v>
      </c>
      <c r="BB118" s="52">
        <f t="shared" si="56"/>
        <v>1.0422759496273899E-2</v>
      </c>
      <c r="BC118" s="43"/>
      <c r="BD118" s="1">
        <v>73</v>
      </c>
      <c r="BE118" s="48">
        <f t="shared" si="57"/>
        <v>3.8053944364810377</v>
      </c>
      <c r="BF118" s="48">
        <f t="shared" si="51"/>
        <v>-29.936039939945431</v>
      </c>
      <c r="BG118" s="48">
        <f t="shared" si="51"/>
        <v>24.037745826323089</v>
      </c>
      <c r="BH118" s="48">
        <f t="shared" si="51"/>
        <v>-26.431327619338617</v>
      </c>
      <c r="BI118" s="48">
        <f t="shared" si="51"/>
        <v>-23.840688341330633</v>
      </c>
      <c r="BJ118" s="48">
        <f t="shared" si="51"/>
        <v>-91.058667109123917</v>
      </c>
      <c r="BK118" s="48">
        <f t="shared" si="51"/>
        <v>-27.629754655979923</v>
      </c>
      <c r="BL118" s="48">
        <f t="shared" si="51"/>
        <v>-2.5708429378494202</v>
      </c>
      <c r="BM118" s="48">
        <f t="shared" si="51"/>
        <v>16.621861110490272</v>
      </c>
      <c r="BN118" s="48">
        <f t="shared" si="51"/>
        <v>12.414764300837078</v>
      </c>
      <c r="BO118" s="48">
        <f t="shared" si="48"/>
        <v>44.01131883763901</v>
      </c>
      <c r="BP118" s="48">
        <f t="shared" si="48"/>
        <v>-2.8421019505042295</v>
      </c>
      <c r="BQ118" s="48">
        <f t="shared" si="48"/>
        <v>-24.433297186048776</v>
      </c>
      <c r="BR118" s="1">
        <v>73</v>
      </c>
      <c r="BS118" s="9">
        <f t="shared" si="58"/>
        <v>14.481026817206287</v>
      </c>
      <c r="BT118" s="9">
        <f t="shared" si="24"/>
        <v>-113.9184398377612</v>
      </c>
      <c r="BU118" s="9">
        <f t="shared" si="25"/>
        <v>91.473104233055111</v>
      </c>
      <c r="BV118" s="9">
        <f t="shared" si="26"/>
        <v>-100.58162707145497</v>
      </c>
      <c r="BW118" s="9">
        <f t="shared" si="27"/>
        <v>-90.723222775992284</v>
      </c>
      <c r="BX118" s="9">
        <f t="shared" si="28"/>
        <v>-346.51414521050151</v>
      </c>
      <c r="BY118" s="9">
        <f t="shared" si="29"/>
        <v>-105.14211464921911</v>
      </c>
      <c r="BZ118" s="9">
        <f t="shared" si="30"/>
        <v>-9.7830714127578648</v>
      </c>
      <c r="CA118" s="9">
        <f t="shared" si="31"/>
        <v>63.252737793834839</v>
      </c>
      <c r="CB118" s="9">
        <f t="shared" si="32"/>
        <v>47.243075000640431</v>
      </c>
      <c r="CC118" s="9">
        <f t="shared" si="33"/>
        <v>167.48042784697884</v>
      </c>
      <c r="CD118" s="9">
        <f t="shared" si="34"/>
        <v>-10.815318950360011</v>
      </c>
      <c r="CE118" s="9">
        <f t="shared" si="35"/>
        <v>-92.978333176692573</v>
      </c>
    </row>
    <row r="119" spans="1:83">
      <c r="A119" s="2">
        <v>44256</v>
      </c>
      <c r="B119" s="8">
        <f>'WA Sch. 1-2'!B119</f>
        <v>767.35</v>
      </c>
      <c r="C119" s="8">
        <f>'WA Sch. 1-2'!C119</f>
        <v>588826.02250000008</v>
      </c>
      <c r="D119" s="8">
        <f>'WA Sch. 1-2'!D119</f>
        <v>0</v>
      </c>
      <c r="E119" s="8">
        <f>'WA Sch. 1-2'!E119</f>
        <v>729</v>
      </c>
      <c r="F119" s="8">
        <f>'WA Sch. 1-2'!F119</f>
        <v>531441</v>
      </c>
      <c r="G119" s="8">
        <f>'WA Sch. 1-2'!G119</f>
        <v>0</v>
      </c>
      <c r="H119" s="8">
        <f t="shared" si="53"/>
        <v>38.350000000000023</v>
      </c>
      <c r="I119" s="8">
        <f t="shared" si="53"/>
        <v>57385.022500000079</v>
      </c>
      <c r="J119" s="8">
        <f t="shared" si="53"/>
        <v>0</v>
      </c>
      <c r="K119" s="9">
        <v>37082</v>
      </c>
      <c r="L119" s="9">
        <v>62579102.636958115</v>
      </c>
      <c r="M119" s="9">
        <v>-7228360</v>
      </c>
      <c r="N119" s="9">
        <f t="shared" si="39"/>
        <v>55350742.636958115</v>
      </c>
      <c r="O119" s="9">
        <f t="shared" si="40"/>
        <v>1492.6579644290523</v>
      </c>
      <c r="P119" s="8">
        <f t="shared" si="41"/>
        <v>17.82420486046346</v>
      </c>
      <c r="Q119" s="8">
        <f t="shared" si="42"/>
        <v>1510.4821692895157</v>
      </c>
      <c r="R119" s="9">
        <f t="shared" si="36"/>
        <v>56011699.801593818</v>
      </c>
      <c r="U119" s="2">
        <v>44621</v>
      </c>
      <c r="V119" s="8">
        <f t="shared" si="43"/>
        <v>695.5</v>
      </c>
      <c r="W119" s="8">
        <f t="shared" si="44"/>
        <v>483720.25</v>
      </c>
      <c r="X119" s="8">
        <f t="shared" si="45"/>
        <v>0</v>
      </c>
      <c r="Y119" s="7">
        <v>111</v>
      </c>
      <c r="Z119" s="7">
        <f t="shared" si="46"/>
        <v>12321</v>
      </c>
      <c r="AA119" s="7">
        <f t="shared" si="47"/>
        <v>1367631</v>
      </c>
      <c r="AB119" s="7">
        <v>0</v>
      </c>
      <c r="AC119" s="7">
        <v>0</v>
      </c>
      <c r="AD119" s="7">
        <v>0</v>
      </c>
      <c r="AE119" s="7">
        <v>0</v>
      </c>
      <c r="AF119" s="7">
        <v>0</v>
      </c>
      <c r="AG119" s="7">
        <v>0</v>
      </c>
      <c r="AH119" s="7">
        <v>0</v>
      </c>
      <c r="AI119" s="7">
        <v>0</v>
      </c>
      <c r="AJ119" s="7">
        <v>0</v>
      </c>
      <c r="AK119" s="7">
        <v>0</v>
      </c>
      <c r="AL119" s="8">
        <f t="shared" si="52"/>
        <v>1545.2133162514829</v>
      </c>
      <c r="AN119" s="17">
        <v>74</v>
      </c>
      <c r="AO119" s="17">
        <v>1904.3241081021145</v>
      </c>
      <c r="AP119" s="17">
        <v>-68.969126809329055</v>
      </c>
      <c r="AQ119" s="17">
        <v>-1.5586589598782699</v>
      </c>
      <c r="AY119" s="1">
        <v>74</v>
      </c>
      <c r="AZ119" s="50">
        <f t="shared" si="54"/>
        <v>7</v>
      </c>
      <c r="BA119" s="51">
        <f t="shared" si="55"/>
        <v>5.5093555093555097E-2</v>
      </c>
      <c r="BB119" s="52">
        <f t="shared" si="56"/>
        <v>-1.5973526977611858</v>
      </c>
      <c r="BC119" s="43"/>
      <c r="BD119" s="1">
        <v>74</v>
      </c>
      <c r="BE119" s="48">
        <f t="shared" si="57"/>
        <v>-68.969126809329055</v>
      </c>
      <c r="BF119" s="48">
        <f t="shared" si="51"/>
        <v>3.8053944364810377</v>
      </c>
      <c r="BG119" s="48">
        <f t="shared" si="51"/>
        <v>-29.936039939945431</v>
      </c>
      <c r="BH119" s="48">
        <f t="shared" si="51"/>
        <v>24.037745826323089</v>
      </c>
      <c r="BI119" s="48">
        <f t="shared" si="51"/>
        <v>-26.431327619338617</v>
      </c>
      <c r="BJ119" s="48">
        <f t="shared" si="51"/>
        <v>-23.840688341330633</v>
      </c>
      <c r="BK119" s="48">
        <f t="shared" si="51"/>
        <v>-91.058667109123917</v>
      </c>
      <c r="BL119" s="48">
        <f t="shared" si="51"/>
        <v>-27.629754655979923</v>
      </c>
      <c r="BM119" s="48">
        <f t="shared" si="51"/>
        <v>-2.5708429378494202</v>
      </c>
      <c r="BN119" s="48">
        <f t="shared" si="51"/>
        <v>16.621861110490272</v>
      </c>
      <c r="BO119" s="48">
        <f t="shared" si="48"/>
        <v>12.414764300837078</v>
      </c>
      <c r="BP119" s="48">
        <f t="shared" si="48"/>
        <v>44.01131883763901</v>
      </c>
      <c r="BQ119" s="48">
        <f t="shared" si="48"/>
        <v>-2.8421019505042295</v>
      </c>
      <c r="BR119" s="1">
        <v>74</v>
      </c>
      <c r="BS119" s="9">
        <f t="shared" si="58"/>
        <v>4756.7404528412135</v>
      </c>
      <c r="BT119" s="9">
        <f t="shared" si="24"/>
        <v>-262.45473144922266</v>
      </c>
      <c r="BU119" s="9">
        <f t="shared" si="25"/>
        <v>2064.662534787165</v>
      </c>
      <c r="BV119" s="9">
        <f t="shared" si="26"/>
        <v>-1657.8623401061297</v>
      </c>
      <c r="BW119" s="9">
        <f t="shared" si="27"/>
        <v>1822.9455863170183</v>
      </c>
      <c r="BX119" s="9">
        <f t="shared" si="28"/>
        <v>1644.2714574348588</v>
      </c>
      <c r="BY119" s="9">
        <f t="shared" si="29"/>
        <v>6280.2367589375344</v>
      </c>
      <c r="BZ119" s="9">
        <f t="shared" si="30"/>
        <v>1905.60005257886</v>
      </c>
      <c r="CA119" s="9">
        <f t="shared" si="31"/>
        <v>177.30879258735348</v>
      </c>
      <c r="CB119" s="9">
        <f t="shared" si="32"/>
        <v>-1146.3952467364963</v>
      </c>
      <c r="CC119" s="9">
        <f t="shared" si="33"/>
        <v>-856.23545337240432</v>
      </c>
      <c r="CD119" s="9">
        <f t="shared" si="34"/>
        <v>-3035.4222299589555</v>
      </c>
      <c r="CE119" s="9">
        <f t="shared" si="35"/>
        <v>196.01728982931624</v>
      </c>
    </row>
    <row r="120" spans="1:83">
      <c r="A120" s="2">
        <v>44287</v>
      </c>
      <c r="B120" s="8">
        <f>'WA Sch. 1-2'!B120</f>
        <v>547.15</v>
      </c>
      <c r="C120" s="8">
        <f>'WA Sch. 1-2'!C120</f>
        <v>299373.1225</v>
      </c>
      <c r="D120" s="8">
        <f>'WA Sch. 1-2'!D120</f>
        <v>0.375</v>
      </c>
      <c r="E120" s="8">
        <f>'WA Sch. 1-2'!E120</f>
        <v>476.5</v>
      </c>
      <c r="F120" s="8">
        <f>'WA Sch. 1-2'!F120</f>
        <v>227052.25</v>
      </c>
      <c r="G120" s="8">
        <f>'WA Sch. 1-2'!G120</f>
        <v>0</v>
      </c>
      <c r="H120" s="8">
        <f t="shared" si="53"/>
        <v>70.649999999999977</v>
      </c>
      <c r="I120" s="8">
        <f t="shared" si="53"/>
        <v>72320.872499999998</v>
      </c>
      <c r="J120" s="8">
        <f t="shared" si="53"/>
        <v>0.375</v>
      </c>
      <c r="K120" s="9">
        <v>33534</v>
      </c>
      <c r="L120" s="9">
        <v>49966446.516999997</v>
      </c>
      <c r="M120" s="9">
        <v>-2253385</v>
      </c>
      <c r="N120" s="9">
        <f t="shared" si="39"/>
        <v>47713061.516999997</v>
      </c>
      <c r="O120" s="9">
        <f t="shared" si="40"/>
        <v>1422.8264303989979</v>
      </c>
      <c r="P120" s="8">
        <f t="shared" si="41"/>
        <v>22.80578517923627</v>
      </c>
      <c r="Q120" s="8">
        <f t="shared" si="42"/>
        <v>1445.6322155782341</v>
      </c>
      <c r="R120" s="9">
        <f t="shared" si="36"/>
        <v>48477830.717200503</v>
      </c>
      <c r="U120" s="2">
        <v>44652</v>
      </c>
      <c r="V120" s="8">
        <f t="shared" si="43"/>
        <v>686.5</v>
      </c>
      <c r="W120" s="8">
        <f t="shared" si="44"/>
        <v>471282.25</v>
      </c>
      <c r="X120" s="8">
        <f t="shared" si="45"/>
        <v>0</v>
      </c>
      <c r="Y120" s="7">
        <v>112</v>
      </c>
      <c r="Z120" s="7">
        <f t="shared" si="46"/>
        <v>12544</v>
      </c>
      <c r="AA120" s="7">
        <f t="shared" si="47"/>
        <v>1404928</v>
      </c>
      <c r="AB120" s="7">
        <v>1</v>
      </c>
      <c r="AC120" s="7">
        <v>0</v>
      </c>
      <c r="AD120" s="7">
        <v>0</v>
      </c>
      <c r="AE120" s="7">
        <v>0</v>
      </c>
      <c r="AF120" s="7">
        <v>0</v>
      </c>
      <c r="AG120" s="7">
        <v>0</v>
      </c>
      <c r="AH120" s="7">
        <v>0</v>
      </c>
      <c r="AI120" s="7">
        <v>0</v>
      </c>
      <c r="AJ120" s="7">
        <v>0</v>
      </c>
      <c r="AK120" s="7">
        <v>0</v>
      </c>
      <c r="AL120" s="8">
        <f t="shared" si="52"/>
        <v>1603.3841590111176</v>
      </c>
      <c r="AN120" s="17">
        <v>75</v>
      </c>
      <c r="AO120" s="17">
        <v>1713.8529852791057</v>
      </c>
      <c r="AP120" s="17">
        <v>-32.182365413512116</v>
      </c>
      <c r="AQ120" s="17">
        <v>-0.7273012508991511</v>
      </c>
      <c r="AY120" s="1">
        <v>75</v>
      </c>
      <c r="AZ120" s="50">
        <f t="shared" si="54"/>
        <v>26</v>
      </c>
      <c r="BA120" s="51">
        <f t="shared" si="55"/>
        <v>0.21309771309771311</v>
      </c>
      <c r="BB120" s="52">
        <f t="shared" si="56"/>
        <v>-0.79571892196992056</v>
      </c>
      <c r="BC120" s="43"/>
      <c r="BD120" s="1">
        <v>75</v>
      </c>
      <c r="BE120" s="48">
        <f t="shared" si="57"/>
        <v>-32.182365413512116</v>
      </c>
      <c r="BF120" s="48">
        <f t="shared" si="51"/>
        <v>-68.969126809329055</v>
      </c>
      <c r="BG120" s="48">
        <f t="shared" si="51"/>
        <v>3.8053944364810377</v>
      </c>
      <c r="BH120" s="48">
        <f t="shared" si="51"/>
        <v>-29.936039939945431</v>
      </c>
      <c r="BI120" s="48">
        <f t="shared" si="51"/>
        <v>24.037745826323089</v>
      </c>
      <c r="BJ120" s="48">
        <f t="shared" si="51"/>
        <v>-26.431327619338617</v>
      </c>
      <c r="BK120" s="48">
        <f t="shared" si="51"/>
        <v>-23.840688341330633</v>
      </c>
      <c r="BL120" s="48">
        <f t="shared" si="51"/>
        <v>-91.058667109123917</v>
      </c>
      <c r="BM120" s="48">
        <f t="shared" si="51"/>
        <v>-27.629754655979923</v>
      </c>
      <c r="BN120" s="48">
        <f t="shared" si="51"/>
        <v>-2.5708429378494202</v>
      </c>
      <c r="BO120" s="48">
        <f t="shared" si="48"/>
        <v>16.621861110490272</v>
      </c>
      <c r="BP120" s="48">
        <f t="shared" si="48"/>
        <v>12.414764300837078</v>
      </c>
      <c r="BQ120" s="48">
        <f t="shared" si="48"/>
        <v>44.01131883763901</v>
      </c>
      <c r="BR120" s="1">
        <v>75</v>
      </c>
      <c r="BS120" s="9">
        <f t="shared" si="58"/>
        <v>1035.7046436087746</v>
      </c>
      <c r="BT120" s="9">
        <f t="shared" si="24"/>
        <v>2219.5896412286102</v>
      </c>
      <c r="BU120" s="9">
        <f t="shared" si="25"/>
        <v>-122.4665942973991</v>
      </c>
      <c r="BV120" s="9">
        <f t="shared" si="26"/>
        <v>963.41257638077263</v>
      </c>
      <c r="BW120" s="9">
        <f t="shared" si="27"/>
        <v>-773.59151989986128</v>
      </c>
      <c r="BX120" s="9">
        <f t="shared" si="28"/>
        <v>850.62264380976853</v>
      </c>
      <c r="BY120" s="9">
        <f t="shared" si="29"/>
        <v>767.24974391032026</v>
      </c>
      <c r="BZ120" s="9">
        <f t="shared" si="30"/>
        <v>2930.4832989730944</v>
      </c>
      <c r="CA120" s="9">
        <f t="shared" si="31"/>
        <v>889.19086062439067</v>
      </c>
      <c r="CB120" s="9">
        <f t="shared" si="32"/>
        <v>82.735806846592155</v>
      </c>
      <c r="CC120" s="9">
        <f t="shared" si="33"/>
        <v>-534.93080811045536</v>
      </c>
      <c r="CD120" s="9">
        <f t="shared" si="34"/>
        <v>-399.53648125217825</v>
      </c>
      <c r="CE120" s="9">
        <f t="shared" si="35"/>
        <v>-1416.3883451634795</v>
      </c>
    </row>
    <row r="121" spans="1:83">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53"/>
        <v>19.024999999999977</v>
      </c>
      <c r="I121" s="8">
        <f t="shared" si="53"/>
        <v>10673.500624999986</v>
      </c>
      <c r="J121" s="8">
        <f t="shared" si="53"/>
        <v>5.4499999999999993</v>
      </c>
      <c r="K121" s="9">
        <v>33467</v>
      </c>
      <c r="L121" s="9">
        <v>45863887.817999996</v>
      </c>
      <c r="M121" s="9">
        <v>4648300</v>
      </c>
      <c r="N121" s="9">
        <f t="shared" si="39"/>
        <v>50512187.817999996</v>
      </c>
      <c r="O121" s="9">
        <f t="shared" si="40"/>
        <v>1509.3132882541011</v>
      </c>
      <c r="P121" s="8">
        <f t="shared" si="41"/>
        <v>8.3652913708823178</v>
      </c>
      <c r="Q121" s="8">
        <f t="shared" si="42"/>
        <v>1517.6785796249833</v>
      </c>
      <c r="R121" s="9">
        <f t="shared" si="36"/>
        <v>50792149.024309315</v>
      </c>
      <c r="U121" s="2">
        <v>44682</v>
      </c>
      <c r="V121" s="8">
        <f t="shared" si="43"/>
        <v>430.5</v>
      </c>
      <c r="W121" s="8">
        <f t="shared" si="44"/>
        <v>185330.25</v>
      </c>
      <c r="X121" s="8">
        <f t="shared" si="45"/>
        <v>0</v>
      </c>
      <c r="Y121" s="7">
        <v>113</v>
      </c>
      <c r="Z121" s="7">
        <f t="shared" si="46"/>
        <v>12769</v>
      </c>
      <c r="AA121" s="7">
        <f t="shared" si="47"/>
        <v>1442897</v>
      </c>
      <c r="AB121" s="7">
        <v>0</v>
      </c>
      <c r="AC121" s="7">
        <v>1</v>
      </c>
      <c r="AD121" s="7">
        <v>0</v>
      </c>
      <c r="AE121" s="7">
        <v>0</v>
      </c>
      <c r="AF121" s="7">
        <v>0</v>
      </c>
      <c r="AG121" s="7">
        <v>0</v>
      </c>
      <c r="AH121" s="7">
        <v>0</v>
      </c>
      <c r="AI121" s="7">
        <v>0</v>
      </c>
      <c r="AJ121" s="7">
        <v>0</v>
      </c>
      <c r="AK121" s="7">
        <v>0</v>
      </c>
      <c r="AL121" s="8">
        <f t="shared" si="52"/>
        <v>1345.3001823699251</v>
      </c>
      <c r="AN121" s="17">
        <v>76</v>
      </c>
      <c r="AO121" s="17">
        <v>1442.0924798304668</v>
      </c>
      <c r="AP121" s="17">
        <v>17.957564501778506</v>
      </c>
      <c r="AQ121" s="17">
        <v>0.40582968210789383</v>
      </c>
      <c r="AY121" s="1">
        <v>76</v>
      </c>
      <c r="AZ121" s="50">
        <f t="shared" si="54"/>
        <v>80</v>
      </c>
      <c r="BA121" s="51">
        <f t="shared" si="55"/>
        <v>0.66216216216216217</v>
      </c>
      <c r="BB121" s="52">
        <f t="shared" si="56"/>
        <v>0.41837128791165434</v>
      </c>
      <c r="BC121" s="43"/>
      <c r="BD121" s="1">
        <v>76</v>
      </c>
      <c r="BE121" s="48">
        <f t="shared" si="57"/>
        <v>17.957564501778506</v>
      </c>
      <c r="BF121" s="48">
        <f t="shared" si="51"/>
        <v>-32.182365413512116</v>
      </c>
      <c r="BG121" s="48">
        <f t="shared" si="51"/>
        <v>-68.969126809329055</v>
      </c>
      <c r="BH121" s="48">
        <f t="shared" si="51"/>
        <v>3.8053944364810377</v>
      </c>
      <c r="BI121" s="48">
        <f t="shared" si="51"/>
        <v>-29.936039939945431</v>
      </c>
      <c r="BJ121" s="48">
        <f t="shared" si="51"/>
        <v>24.037745826323089</v>
      </c>
      <c r="BK121" s="48">
        <f t="shared" si="51"/>
        <v>-26.431327619338617</v>
      </c>
      <c r="BL121" s="48">
        <f t="shared" si="51"/>
        <v>-23.840688341330633</v>
      </c>
      <c r="BM121" s="48">
        <f t="shared" si="51"/>
        <v>-91.058667109123917</v>
      </c>
      <c r="BN121" s="48">
        <f t="shared" si="51"/>
        <v>-27.629754655979923</v>
      </c>
      <c r="BO121" s="48">
        <f t="shared" si="48"/>
        <v>-2.5708429378494202</v>
      </c>
      <c r="BP121" s="48">
        <f t="shared" si="48"/>
        <v>16.621861110490272</v>
      </c>
      <c r="BQ121" s="48">
        <f t="shared" si="48"/>
        <v>12.414764300837078</v>
      </c>
      <c r="BR121" s="1">
        <v>76</v>
      </c>
      <c r="BS121" s="9">
        <f t="shared" si="58"/>
        <v>322.47412283556133</v>
      </c>
      <c r="BT121" s="9">
        <f t="shared" si="24"/>
        <v>-577.91690273295978</v>
      </c>
      <c r="BU121" s="9">
        <f t="shared" si="25"/>
        <v>-1238.5175433099046</v>
      </c>
      <c r="BV121" s="9">
        <f t="shared" si="26"/>
        <v>68.3356160478329</v>
      </c>
      <c r="BW121" s="9">
        <f t="shared" si="27"/>
        <v>-537.57836814939628</v>
      </c>
      <c r="BX121" s="9">
        <f t="shared" si="28"/>
        <v>431.65937115358412</v>
      </c>
      <c r="BY121" s="9">
        <f t="shared" si="29"/>
        <v>-474.64227059191904</v>
      </c>
      <c r="BZ121" s="9">
        <f t="shared" si="30"/>
        <v>-428.1206986562479</v>
      </c>
      <c r="CA121" s="9">
        <f t="shared" si="31"/>
        <v>-1635.1918880581222</v>
      </c>
      <c r="CB121" s="9">
        <f t="shared" si="32"/>
        <v>-496.16310140308144</v>
      </c>
      <c r="CC121" s="9">
        <f t="shared" si="33"/>
        <v>-46.166077880361698</v>
      </c>
      <c r="CD121" s="9">
        <f t="shared" si="34"/>
        <v>298.48814303125761</v>
      </c>
      <c r="CE121" s="9">
        <f t="shared" si="35"/>
        <v>222.93893070668074</v>
      </c>
    </row>
    <row r="122" spans="1:83">
      <c r="A122" s="2">
        <v>44348</v>
      </c>
      <c r="B122" s="8">
        <f>'WA Sch. 1-2'!B122</f>
        <v>126.95</v>
      </c>
      <c r="C122" s="8">
        <f>'WA Sch. 1-2'!C122</f>
        <v>16116.302500000002</v>
      </c>
      <c r="D122" s="8">
        <f>'WA Sch. 1-2'!D122</f>
        <v>68</v>
      </c>
      <c r="E122" s="8">
        <f>'WA Sch. 1-2'!E122</f>
        <v>74.5</v>
      </c>
      <c r="F122" s="8">
        <f>'WA Sch. 1-2'!F122</f>
        <v>5550.25</v>
      </c>
      <c r="G122" s="8">
        <f>'WA Sch. 1-2'!G122</f>
        <v>258</v>
      </c>
      <c r="H122" s="8">
        <f t="shared" si="53"/>
        <v>52.45</v>
      </c>
      <c r="I122" s="8">
        <f t="shared" si="53"/>
        <v>10566.052500000002</v>
      </c>
      <c r="J122" s="8">
        <f t="shared" si="53"/>
        <v>-190</v>
      </c>
      <c r="K122" s="9">
        <v>33761</v>
      </c>
      <c r="L122" s="9">
        <v>49240501.819000006</v>
      </c>
      <c r="M122" s="9">
        <v>7295277</v>
      </c>
      <c r="N122" s="9">
        <f t="shared" si="39"/>
        <v>56535778.819000006</v>
      </c>
      <c r="O122" s="9">
        <f t="shared" si="40"/>
        <v>1674.588395456296</v>
      </c>
      <c r="P122" s="8">
        <f t="shared" si="41"/>
        <v>-172.8827308151759</v>
      </c>
      <c r="Q122" s="8">
        <f t="shared" si="42"/>
        <v>1501.7056646411202</v>
      </c>
      <c r="R122" s="9">
        <f t="shared" si="36"/>
        <v>50699084.943948857</v>
      </c>
      <c r="U122" s="2">
        <v>44713</v>
      </c>
      <c r="V122" s="8">
        <f t="shared" si="43"/>
        <v>129</v>
      </c>
      <c r="W122" s="8">
        <f t="shared" si="44"/>
        <v>16641</v>
      </c>
      <c r="X122" s="8">
        <f t="shared" si="45"/>
        <v>35.5</v>
      </c>
      <c r="Y122" s="7">
        <v>114</v>
      </c>
      <c r="Z122" s="7">
        <f t="shared" si="46"/>
        <v>12996</v>
      </c>
      <c r="AA122" s="7">
        <f t="shared" si="47"/>
        <v>1481544</v>
      </c>
      <c r="AB122" s="7">
        <v>0</v>
      </c>
      <c r="AC122" s="7">
        <v>0</v>
      </c>
      <c r="AD122" s="7">
        <v>1</v>
      </c>
      <c r="AE122" s="7">
        <v>0</v>
      </c>
      <c r="AF122" s="7">
        <v>0</v>
      </c>
      <c r="AG122" s="7">
        <v>0</v>
      </c>
      <c r="AH122" s="7">
        <v>0</v>
      </c>
      <c r="AI122" s="7">
        <v>0</v>
      </c>
      <c r="AJ122" s="7">
        <v>0</v>
      </c>
      <c r="AK122" s="7">
        <v>0</v>
      </c>
      <c r="AL122" s="8">
        <f t="shared" si="52"/>
        <v>1419.6772826406714</v>
      </c>
      <c r="AN122" s="17">
        <v>77</v>
      </c>
      <c r="AO122" s="17">
        <v>1406.2196751256306</v>
      </c>
      <c r="AP122" s="17">
        <v>13.188447588576537</v>
      </c>
      <c r="AQ122" s="17">
        <v>0.29805063441863455</v>
      </c>
      <c r="AY122" s="1">
        <v>77</v>
      </c>
      <c r="AZ122" s="50">
        <f t="shared" si="54"/>
        <v>75</v>
      </c>
      <c r="BA122" s="51">
        <f t="shared" si="55"/>
        <v>0.62058212058212059</v>
      </c>
      <c r="BB122" s="52">
        <f t="shared" si="56"/>
        <v>0.30701000240174037</v>
      </c>
      <c r="BC122" s="43"/>
      <c r="BD122" s="1">
        <v>77</v>
      </c>
      <c r="BE122" s="48">
        <f t="shared" si="57"/>
        <v>13.188447588576537</v>
      </c>
      <c r="BF122" s="48">
        <f t="shared" si="51"/>
        <v>17.957564501778506</v>
      </c>
      <c r="BG122" s="48">
        <f t="shared" si="51"/>
        <v>-32.182365413512116</v>
      </c>
      <c r="BH122" s="48">
        <f t="shared" si="51"/>
        <v>-68.969126809329055</v>
      </c>
      <c r="BI122" s="48">
        <f t="shared" si="51"/>
        <v>3.8053944364810377</v>
      </c>
      <c r="BJ122" s="48">
        <f t="shared" si="51"/>
        <v>-29.936039939945431</v>
      </c>
      <c r="BK122" s="48">
        <f t="shared" si="51"/>
        <v>24.037745826323089</v>
      </c>
      <c r="BL122" s="48">
        <f t="shared" si="51"/>
        <v>-26.431327619338617</v>
      </c>
      <c r="BM122" s="48">
        <f t="shared" si="51"/>
        <v>-23.840688341330633</v>
      </c>
      <c r="BN122" s="48">
        <f t="shared" si="51"/>
        <v>-91.058667109123917</v>
      </c>
      <c r="BO122" s="48">
        <f t="shared" si="48"/>
        <v>-27.629754655979923</v>
      </c>
      <c r="BP122" s="48">
        <f t="shared" si="48"/>
        <v>-2.5708429378494202</v>
      </c>
      <c r="BQ122" s="48">
        <f t="shared" si="48"/>
        <v>16.621861110490272</v>
      </c>
      <c r="BR122" s="1">
        <v>77</v>
      </c>
      <c r="BS122" s="9">
        <f t="shared" si="58"/>
        <v>173.93514979664914</v>
      </c>
      <c r="BT122" s="9">
        <f t="shared" si="24"/>
        <v>236.83239825021067</v>
      </c>
      <c r="BU122" s="9">
        <f t="shared" si="25"/>
        <v>-424.43543953253641</v>
      </c>
      <c r="BV122" s="9">
        <f t="shared" si="26"/>
        <v>-909.59571415476512</v>
      </c>
      <c r="BW122" s="9">
        <f t="shared" si="27"/>
        <v>50.187245079403084</v>
      </c>
      <c r="BX122" s="9">
        <f t="shared" si="28"/>
        <v>-394.80989375751619</v>
      </c>
      <c r="BY122" s="9">
        <f t="shared" si="29"/>
        <v>317.02055097801315</v>
      </c>
      <c r="BZ122" s="9">
        <f t="shared" si="30"/>
        <v>-348.58817900415227</v>
      </c>
      <c r="CA122" s="9">
        <f t="shared" si="31"/>
        <v>-314.42166866523434</v>
      </c>
      <c r="CB122" s="9">
        <f t="shared" si="32"/>
        <v>-1200.9224586543749</v>
      </c>
      <c r="CC122" s="9">
        <f t="shared" si="33"/>
        <v>-364.39357116563008</v>
      </c>
      <c r="CD122" s="9">
        <f t="shared" si="34"/>
        <v>-33.905427344281598</v>
      </c>
      <c r="CE122" s="9">
        <f t="shared" si="35"/>
        <v>219.21654408032092</v>
      </c>
    </row>
    <row r="123" spans="1:83">
      <c r="A123" s="2">
        <v>44378</v>
      </c>
      <c r="B123" s="8">
        <f>'WA Sch. 1-2'!B123</f>
        <v>14.1</v>
      </c>
      <c r="C123" s="8">
        <f>'WA Sch. 1-2'!C123</f>
        <v>198.81</v>
      </c>
      <c r="D123" s="8">
        <f>'WA Sch. 1-2'!D123</f>
        <v>240.05</v>
      </c>
      <c r="E123" s="8">
        <f>'WA Sch. 1-2'!E123</f>
        <v>0</v>
      </c>
      <c r="F123" s="8">
        <f>'WA Sch. 1-2'!F123</f>
        <v>0</v>
      </c>
      <c r="G123" s="8">
        <f>'WA Sch. 1-2'!G123</f>
        <v>385.5</v>
      </c>
      <c r="H123" s="8">
        <f t="shared" si="53"/>
        <v>14.1</v>
      </c>
      <c r="I123" s="8">
        <f t="shared" si="53"/>
        <v>198.81</v>
      </c>
      <c r="J123" s="8">
        <f t="shared" si="53"/>
        <v>-145.44999999999999</v>
      </c>
      <c r="K123" s="9">
        <v>33725</v>
      </c>
      <c r="L123" s="9">
        <v>55998149.244220003</v>
      </c>
      <c r="M123" s="9">
        <v>-1577722</v>
      </c>
      <c r="N123" s="9">
        <f t="shared" si="39"/>
        <v>54420427.244220003</v>
      </c>
      <c r="O123" s="9">
        <f t="shared" si="40"/>
        <v>1613.6524016077094</v>
      </c>
      <c r="P123" s="8">
        <f t="shared" si="41"/>
        <v>-134.79199184164992</v>
      </c>
      <c r="Q123" s="8">
        <f t="shared" si="42"/>
        <v>1478.8604097660595</v>
      </c>
      <c r="R123" s="9">
        <f>Q123*K123</f>
        <v>49874567.319360361</v>
      </c>
      <c r="U123" s="2">
        <v>44743</v>
      </c>
      <c r="V123" s="8">
        <f t="shared" si="43"/>
        <v>6</v>
      </c>
      <c r="W123" s="8">
        <f t="shared" si="44"/>
        <v>36</v>
      </c>
      <c r="X123" s="8">
        <f t="shared" si="45"/>
        <v>287.5</v>
      </c>
      <c r="Y123" s="7">
        <v>115</v>
      </c>
      <c r="Z123" s="7">
        <f t="shared" si="46"/>
        <v>13225</v>
      </c>
      <c r="AA123" s="7">
        <f t="shared" si="47"/>
        <v>1520875</v>
      </c>
      <c r="AB123" s="7">
        <v>0</v>
      </c>
      <c r="AC123" s="7">
        <v>0</v>
      </c>
      <c r="AD123" s="7">
        <v>0</v>
      </c>
      <c r="AE123" s="7">
        <v>0</v>
      </c>
      <c r="AF123" s="7">
        <v>0</v>
      </c>
      <c r="AG123" s="7">
        <v>0</v>
      </c>
      <c r="AH123" s="7">
        <v>0</v>
      </c>
      <c r="AI123" s="7">
        <v>0</v>
      </c>
      <c r="AJ123" s="7">
        <v>0</v>
      </c>
      <c r="AK123" s="7">
        <v>0</v>
      </c>
      <c r="AL123" s="8">
        <f t="shared" si="52"/>
        <v>1703.6583431686977</v>
      </c>
      <c r="AN123" s="17">
        <v>78</v>
      </c>
      <c r="AO123" s="17">
        <v>1447.7228532493018</v>
      </c>
      <c r="AP123" s="17">
        <v>-7.48697712732951</v>
      </c>
      <c r="AQ123" s="17">
        <v>-0.16920098197237615</v>
      </c>
      <c r="AY123" s="1">
        <v>78</v>
      </c>
      <c r="AZ123" s="50">
        <f t="shared" si="54"/>
        <v>46</v>
      </c>
      <c r="BA123" s="51">
        <f t="shared" si="55"/>
        <v>0.37941787941787941</v>
      </c>
      <c r="BB123" s="52">
        <f t="shared" si="56"/>
        <v>-0.30701000240174037</v>
      </c>
      <c r="BC123" s="43"/>
      <c r="BD123" s="1">
        <v>78</v>
      </c>
      <c r="BE123" s="48">
        <f t="shared" si="57"/>
        <v>-7.48697712732951</v>
      </c>
      <c r="BF123" s="48">
        <f t="shared" si="51"/>
        <v>13.188447588576537</v>
      </c>
      <c r="BG123" s="48">
        <f t="shared" si="51"/>
        <v>17.957564501778506</v>
      </c>
      <c r="BH123" s="48">
        <f t="shared" si="51"/>
        <v>-32.182365413512116</v>
      </c>
      <c r="BI123" s="48">
        <f t="shared" si="51"/>
        <v>-68.969126809329055</v>
      </c>
      <c r="BJ123" s="48">
        <f t="shared" si="51"/>
        <v>3.8053944364810377</v>
      </c>
      <c r="BK123" s="48">
        <f t="shared" si="51"/>
        <v>-29.936039939945431</v>
      </c>
      <c r="BL123" s="48">
        <f t="shared" si="51"/>
        <v>24.037745826323089</v>
      </c>
      <c r="BM123" s="48">
        <f t="shared" si="51"/>
        <v>-26.431327619338617</v>
      </c>
      <c r="BN123" s="48">
        <f t="shared" si="51"/>
        <v>-23.840688341330633</v>
      </c>
      <c r="BO123" s="48">
        <f t="shared" si="48"/>
        <v>-91.058667109123917</v>
      </c>
      <c r="BP123" s="48">
        <f t="shared" si="48"/>
        <v>-27.629754655979923</v>
      </c>
      <c r="BQ123" s="48">
        <f t="shared" si="48"/>
        <v>-2.5708429378494202</v>
      </c>
      <c r="BR123" s="1">
        <v>78</v>
      </c>
      <c r="BS123" s="9">
        <f t="shared" si="58"/>
        <v>56.054826505144526</v>
      </c>
      <c r="BT123" s="9">
        <f t="shared" si="24"/>
        <v>-98.741605440652478</v>
      </c>
      <c r="BU123" s="9">
        <f t="shared" si="25"/>
        <v>-134.44787468735254</v>
      </c>
      <c r="BV123" s="9">
        <f t="shared" si="26"/>
        <v>240.94863375429711</v>
      </c>
      <c r="BW123" s="9">
        <f t="shared" si="27"/>
        <v>516.37027491328047</v>
      </c>
      <c r="BX123" s="9">
        <f t="shared" si="28"/>
        <v>-28.49090110640314</v>
      </c>
      <c r="BY123" s="9">
        <f t="shared" si="29"/>
        <v>224.13044631316731</v>
      </c>
      <c r="BZ123" s="9">
        <f t="shared" si="30"/>
        <v>-179.97005319422954</v>
      </c>
      <c r="CA123" s="9">
        <f t="shared" si="31"/>
        <v>197.89074533091667</v>
      </c>
      <c r="CB123" s="9">
        <f t="shared" si="32"/>
        <v>178.49468831131134</v>
      </c>
      <c r="CC123" s="9">
        <f t="shared" si="33"/>
        <v>681.75415789105227</v>
      </c>
      <c r="CD123" s="9">
        <f t="shared" si="34"/>
        <v>206.86334114302255</v>
      </c>
      <c r="CE123" s="9">
        <f t="shared" si="35"/>
        <v>19.247842273628006</v>
      </c>
    </row>
    <row r="124" spans="1:83">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53"/>
        <v>-7.6499999999999986</v>
      </c>
      <c r="I124" s="8">
        <f t="shared" si="53"/>
        <v>-354.57749999999993</v>
      </c>
      <c r="J124" s="8">
        <f t="shared" si="53"/>
        <v>1.4499999999999886</v>
      </c>
      <c r="K124" s="9">
        <v>33735</v>
      </c>
      <c r="L124" s="9">
        <v>60101542.163349994</v>
      </c>
      <c r="M124" s="9">
        <v>-2386401</v>
      </c>
      <c r="N124" s="9">
        <f t="shared" si="39"/>
        <v>57715141.163349994</v>
      </c>
      <c r="O124" s="9">
        <f t="shared" si="40"/>
        <v>1710.8386294160366</v>
      </c>
      <c r="P124" s="8">
        <f t="shared" si="41"/>
        <v>1.2359502080152351</v>
      </c>
      <c r="Q124" s="8">
        <f t="shared" si="42"/>
        <v>1712.0745796240519</v>
      </c>
      <c r="R124" s="9">
        <f t="shared" si="36"/>
        <v>57756835.943617389</v>
      </c>
      <c r="U124" s="2">
        <v>44774</v>
      </c>
      <c r="V124" s="8">
        <f t="shared" si="43"/>
        <v>3</v>
      </c>
      <c r="W124" s="8">
        <f t="shared" si="44"/>
        <v>9</v>
      </c>
      <c r="X124" s="8">
        <f t="shared" si="45"/>
        <v>345.5</v>
      </c>
      <c r="Y124" s="7">
        <v>116</v>
      </c>
      <c r="Z124" s="7">
        <f t="shared" si="46"/>
        <v>13456</v>
      </c>
      <c r="AA124" s="7">
        <f t="shared" si="47"/>
        <v>1560896</v>
      </c>
      <c r="AB124" s="7">
        <v>0</v>
      </c>
      <c r="AC124" s="7">
        <v>0</v>
      </c>
      <c r="AD124" s="7">
        <v>0</v>
      </c>
      <c r="AE124" s="7">
        <v>0</v>
      </c>
      <c r="AF124" s="7">
        <v>0</v>
      </c>
      <c r="AG124" s="7">
        <v>0</v>
      </c>
      <c r="AH124" s="7">
        <v>0</v>
      </c>
      <c r="AI124" s="7">
        <v>0</v>
      </c>
      <c r="AJ124" s="7">
        <v>0</v>
      </c>
      <c r="AK124" s="7">
        <v>0</v>
      </c>
      <c r="AL124" s="8">
        <f t="shared" si="52"/>
        <v>1815.0384083493561</v>
      </c>
      <c r="AN124" s="17">
        <v>79</v>
      </c>
      <c r="AO124" s="17">
        <v>1559.24598419933</v>
      </c>
      <c r="AP124" s="17">
        <v>2.6722058721579742</v>
      </c>
      <c r="AQ124" s="17">
        <v>6.0390174821163163E-2</v>
      </c>
      <c r="AY124" s="1">
        <v>79</v>
      </c>
      <c r="AZ124" s="50">
        <f t="shared" si="54"/>
        <v>60</v>
      </c>
      <c r="BA124" s="51">
        <f t="shared" si="55"/>
        <v>0.49584199584199584</v>
      </c>
      <c r="BB124" s="52">
        <f t="shared" si="56"/>
        <v>-1.0422759496273899E-2</v>
      </c>
      <c r="BC124" s="43"/>
      <c r="BD124" s="1">
        <v>79</v>
      </c>
      <c r="BE124" s="48">
        <f t="shared" si="57"/>
        <v>2.6722058721579742</v>
      </c>
      <c r="BF124" s="48">
        <f t="shared" si="51"/>
        <v>-7.48697712732951</v>
      </c>
      <c r="BG124" s="48">
        <f t="shared" si="51"/>
        <v>13.188447588576537</v>
      </c>
      <c r="BH124" s="48">
        <f t="shared" si="51"/>
        <v>17.957564501778506</v>
      </c>
      <c r="BI124" s="48">
        <f t="shared" si="51"/>
        <v>-32.182365413512116</v>
      </c>
      <c r="BJ124" s="48">
        <f t="shared" si="51"/>
        <v>-68.969126809329055</v>
      </c>
      <c r="BK124" s="48">
        <f t="shared" si="51"/>
        <v>3.8053944364810377</v>
      </c>
      <c r="BL124" s="48">
        <f t="shared" si="51"/>
        <v>-29.936039939945431</v>
      </c>
      <c r="BM124" s="48">
        <f t="shared" si="51"/>
        <v>24.037745826323089</v>
      </c>
      <c r="BN124" s="48">
        <f t="shared" si="51"/>
        <v>-26.431327619338617</v>
      </c>
      <c r="BO124" s="48">
        <f t="shared" si="48"/>
        <v>-23.840688341330633</v>
      </c>
      <c r="BP124" s="48">
        <f t="shared" si="48"/>
        <v>-91.058667109123917</v>
      </c>
      <c r="BQ124" s="48">
        <f t="shared" si="48"/>
        <v>-27.629754655979923</v>
      </c>
      <c r="BR124" s="1">
        <v>79</v>
      </c>
      <c r="BS124" s="9">
        <f t="shared" si="58"/>
        <v>7.1406842231993881</v>
      </c>
      <c r="BT124" s="9">
        <f t="shared" si="24"/>
        <v>-20.006744244365809</v>
      </c>
      <c r="BU124" s="9">
        <f t="shared" si="25"/>
        <v>35.242247090853255</v>
      </c>
      <c r="BV124" s="9">
        <f t="shared" si="26"/>
        <v>47.986309311322891</v>
      </c>
      <c r="BW124" s="9">
        <f t="shared" si="27"/>
        <v>-85.9979058379419</v>
      </c>
      <c r="BX124" s="9">
        <f t="shared" si="28"/>
        <v>-184.29970565754456</v>
      </c>
      <c r="BY124" s="9">
        <f t="shared" si="29"/>
        <v>10.168797359046554</v>
      </c>
      <c r="BZ124" s="9">
        <f t="shared" si="30"/>
        <v>-79.995261716697357</v>
      </c>
      <c r="CA124" s="9">
        <f t="shared" si="31"/>
        <v>64.233805550560533</v>
      </c>
      <c r="CB124" s="9">
        <f t="shared" si="32"/>
        <v>-70.629948873344915</v>
      </c>
      <c r="CC124" s="9">
        <f t="shared" si="33"/>
        <v>-63.707227382007034</v>
      </c>
      <c r="CD124" s="9">
        <f t="shared" si="34"/>
        <v>-243.32750495994244</v>
      </c>
      <c r="CE124" s="9">
        <f t="shared" si="35"/>
        <v>-73.832392638011555</v>
      </c>
    </row>
    <row r="125" spans="1:83">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53"/>
        <v>18.324999999999989</v>
      </c>
      <c r="I125" s="8">
        <f t="shared" si="53"/>
        <v>5246.9056249999958</v>
      </c>
      <c r="J125" s="8">
        <f t="shared" si="53"/>
        <v>5.375</v>
      </c>
      <c r="K125" s="9">
        <v>33802</v>
      </c>
      <c r="L125" s="9">
        <v>52132335.823009998</v>
      </c>
      <c r="M125" s="9">
        <v>-3354671</v>
      </c>
      <c r="N125" s="9">
        <f t="shared" si="39"/>
        <v>48777664.823009998</v>
      </c>
      <c r="O125" s="9">
        <f t="shared" si="40"/>
        <v>1443.040791166499</v>
      </c>
      <c r="P125" s="8">
        <f t="shared" si="41"/>
        <v>6.6095253690865032</v>
      </c>
      <c r="Q125" s="8">
        <f t="shared" si="42"/>
        <v>1449.6503165355855</v>
      </c>
      <c r="R125" s="9">
        <f t="shared" si="36"/>
        <v>49001079.999535859</v>
      </c>
      <c r="U125" s="2">
        <v>44805</v>
      </c>
      <c r="V125" s="8">
        <f t="shared" si="43"/>
        <v>62.5</v>
      </c>
      <c r="W125" s="8">
        <f t="shared" si="44"/>
        <v>3906.25</v>
      </c>
      <c r="X125" s="8">
        <f t="shared" si="45"/>
        <v>77.5</v>
      </c>
      <c r="Y125" s="7">
        <v>117</v>
      </c>
      <c r="Z125" s="7">
        <f t="shared" si="46"/>
        <v>13689</v>
      </c>
      <c r="AA125" s="7">
        <f t="shared" si="47"/>
        <v>1601613</v>
      </c>
      <c r="AB125" s="7">
        <v>0</v>
      </c>
      <c r="AC125" s="7">
        <v>0</v>
      </c>
      <c r="AD125" s="7">
        <v>0</v>
      </c>
      <c r="AE125" s="7">
        <v>1</v>
      </c>
      <c r="AF125" s="7">
        <v>0</v>
      </c>
      <c r="AG125" s="7">
        <v>0</v>
      </c>
      <c r="AH125" s="7">
        <v>0</v>
      </c>
      <c r="AI125" s="7">
        <v>0</v>
      </c>
      <c r="AJ125" s="7">
        <v>0</v>
      </c>
      <c r="AK125" s="7">
        <v>0</v>
      </c>
      <c r="AL125" s="8">
        <f t="shared" si="52"/>
        <v>1409.4261808037659</v>
      </c>
      <c r="AN125" s="17">
        <v>80</v>
      </c>
      <c r="AO125" s="17">
        <v>1618.5684654401693</v>
      </c>
      <c r="AP125" s="17">
        <v>-13.49989957053117</v>
      </c>
      <c r="AQ125" s="17">
        <v>-0.30508925364876477</v>
      </c>
      <c r="AY125" s="1">
        <v>80</v>
      </c>
      <c r="AZ125" s="50">
        <f t="shared" si="54"/>
        <v>43</v>
      </c>
      <c r="BA125" s="51">
        <f t="shared" si="55"/>
        <v>0.35446985446985446</v>
      </c>
      <c r="BB125" s="52">
        <f t="shared" si="56"/>
        <v>-0.3732804719655104</v>
      </c>
      <c r="BC125" s="43"/>
      <c r="BD125" s="1">
        <v>80</v>
      </c>
      <c r="BE125" s="48">
        <f t="shared" si="57"/>
        <v>-13.49989957053117</v>
      </c>
      <c r="BF125" s="48">
        <f t="shared" si="51"/>
        <v>2.6722058721579742</v>
      </c>
      <c r="BG125" s="48">
        <f t="shared" si="51"/>
        <v>-7.48697712732951</v>
      </c>
      <c r="BH125" s="48">
        <f t="shared" si="51"/>
        <v>13.188447588576537</v>
      </c>
      <c r="BI125" s="48">
        <f t="shared" si="51"/>
        <v>17.957564501778506</v>
      </c>
      <c r="BJ125" s="48">
        <f t="shared" si="51"/>
        <v>-32.182365413512116</v>
      </c>
      <c r="BK125" s="48">
        <f t="shared" si="51"/>
        <v>-68.969126809329055</v>
      </c>
      <c r="BL125" s="48">
        <f t="shared" si="51"/>
        <v>3.8053944364810377</v>
      </c>
      <c r="BM125" s="48">
        <f t="shared" si="51"/>
        <v>-29.936039939945431</v>
      </c>
      <c r="BN125" s="48">
        <f t="shared" si="51"/>
        <v>24.037745826323089</v>
      </c>
      <c r="BO125" s="48">
        <f t="shared" si="48"/>
        <v>-26.431327619338617</v>
      </c>
      <c r="BP125" s="48">
        <f t="shared" si="48"/>
        <v>-23.840688341330633</v>
      </c>
      <c r="BQ125" s="48">
        <f t="shared" si="48"/>
        <v>-91.058667109123917</v>
      </c>
      <c r="BR125" s="1">
        <v>80</v>
      </c>
      <c r="BS125" s="9">
        <f t="shared" si="58"/>
        <v>182.24728841440833</v>
      </c>
      <c r="BT125" s="9">
        <f t="shared" si="24"/>
        <v>-36.074510905924065</v>
      </c>
      <c r="BU125" s="9">
        <f t="shared" si="25"/>
        <v>101.07343930579732</v>
      </c>
      <c r="BV125" s="9">
        <f t="shared" si="26"/>
        <v>-178.04271793699746</v>
      </c>
      <c r="BW125" s="9">
        <f t="shared" si="27"/>
        <v>-242.42531730534228</v>
      </c>
      <c r="BX125" s="9">
        <f t="shared" si="28"/>
        <v>434.45870102451664</v>
      </c>
      <c r="BY125" s="9">
        <f t="shared" si="29"/>
        <v>931.07628539311213</v>
      </c>
      <c r="BZ125" s="9">
        <f t="shared" si="30"/>
        <v>-51.372442718759011</v>
      </c>
      <c r="CA125" s="9">
        <f t="shared" si="31"/>
        <v>404.13353272864214</v>
      </c>
      <c r="CB125" s="9">
        <f t="shared" si="32"/>
        <v>-324.50715455730898</v>
      </c>
      <c r="CC125" s="9">
        <f t="shared" si="33"/>
        <v>356.82026837684941</v>
      </c>
      <c r="CD125" s="9">
        <f t="shared" si="34"/>
        <v>321.84689830027014</v>
      </c>
      <c r="CE125" s="9">
        <f t="shared" si="35"/>
        <v>1229.2828609995279</v>
      </c>
    </row>
    <row r="126" spans="1:83">
      <c r="A126" s="2">
        <v>44470</v>
      </c>
      <c r="B126" s="8">
        <f>'WA Sch. 1-2'!B126</f>
        <v>510.4</v>
      </c>
      <c r="C126" s="8">
        <f>'WA Sch. 1-2'!C126</f>
        <v>260508.15999999997</v>
      </c>
      <c r="D126" s="8">
        <f>'WA Sch. 1-2'!D126</f>
        <v>0.65</v>
      </c>
      <c r="E126" s="8">
        <f>'WA Sch. 1-2'!E126</f>
        <v>510</v>
      </c>
      <c r="F126" s="8">
        <f>'WA Sch. 1-2'!F126</f>
        <v>260100</v>
      </c>
      <c r="G126" s="8">
        <f>'WA Sch. 1-2'!G126</f>
        <v>0</v>
      </c>
      <c r="H126" s="8">
        <f t="shared" si="53"/>
        <v>0.39999999999997726</v>
      </c>
      <c r="I126" s="8">
        <f t="shared" si="53"/>
        <v>408.15999999997439</v>
      </c>
      <c r="J126" s="8">
        <f t="shared" si="53"/>
        <v>0.65</v>
      </c>
      <c r="K126" s="9">
        <v>33946</v>
      </c>
      <c r="L126" s="9">
        <v>47272782.301650003</v>
      </c>
      <c r="M126" s="9">
        <v>4154801</v>
      </c>
      <c r="N126" s="9">
        <f t="shared" si="39"/>
        <v>51427583.301650003</v>
      </c>
      <c r="O126" s="9">
        <f t="shared" si="40"/>
        <v>1514.9821275452189</v>
      </c>
      <c r="P126" s="8">
        <f t="shared" si="41"/>
        <v>0.72937913445240699</v>
      </c>
      <c r="Q126" s="8">
        <f t="shared" si="42"/>
        <v>1515.7115066796712</v>
      </c>
      <c r="R126" s="9">
        <f t="shared" si="36"/>
        <v>51452342.80574812</v>
      </c>
      <c r="U126" s="2">
        <v>44835</v>
      </c>
      <c r="V126" s="8">
        <f t="shared" si="43"/>
        <v>308.5</v>
      </c>
      <c r="W126" s="8">
        <f t="shared" si="44"/>
        <v>95172.25</v>
      </c>
      <c r="X126" s="8">
        <f t="shared" si="45"/>
        <v>0.5</v>
      </c>
      <c r="Y126" s="7">
        <v>118</v>
      </c>
      <c r="Z126" s="7">
        <f t="shared" si="46"/>
        <v>13924</v>
      </c>
      <c r="AA126" s="7">
        <f t="shared" si="47"/>
        <v>1643032</v>
      </c>
      <c r="AB126" s="7">
        <v>0</v>
      </c>
      <c r="AC126" s="7">
        <v>0</v>
      </c>
      <c r="AD126" s="7">
        <v>0</v>
      </c>
      <c r="AE126" s="7">
        <v>0</v>
      </c>
      <c r="AF126" s="7">
        <v>0</v>
      </c>
      <c r="AG126" s="7">
        <v>0</v>
      </c>
      <c r="AH126" s="7">
        <v>0</v>
      </c>
      <c r="AI126" s="7">
        <v>0</v>
      </c>
      <c r="AJ126" s="7">
        <v>0</v>
      </c>
      <c r="AK126" s="7">
        <v>0</v>
      </c>
      <c r="AL126" s="8">
        <f t="shared" si="52"/>
        <v>1530.5326369781885</v>
      </c>
      <c r="AN126" s="17">
        <v>81</v>
      </c>
      <c r="AO126" s="17">
        <v>1404.5668823372296</v>
      </c>
      <c r="AP126" s="17">
        <v>21.448037417977048</v>
      </c>
      <c r="AQ126" s="17">
        <v>0.48471217833096314</v>
      </c>
      <c r="AY126" s="1">
        <v>81</v>
      </c>
      <c r="AZ126" s="50">
        <f t="shared" si="54"/>
        <v>86</v>
      </c>
      <c r="BA126" s="51">
        <f t="shared" si="55"/>
        <v>0.71205821205821207</v>
      </c>
      <c r="BB126" s="52">
        <f t="shared" si="56"/>
        <v>0.55940759981342003</v>
      </c>
      <c r="BC126" s="43"/>
      <c r="BD126" s="1">
        <v>81</v>
      </c>
      <c r="BE126" s="48">
        <f t="shared" si="57"/>
        <v>21.448037417977048</v>
      </c>
      <c r="BF126" s="48">
        <f t="shared" si="51"/>
        <v>-13.49989957053117</v>
      </c>
      <c r="BG126" s="48">
        <f t="shared" si="51"/>
        <v>2.6722058721579742</v>
      </c>
      <c r="BH126" s="48">
        <f t="shared" si="51"/>
        <v>-7.48697712732951</v>
      </c>
      <c r="BI126" s="48">
        <f t="shared" si="51"/>
        <v>13.188447588576537</v>
      </c>
      <c r="BJ126" s="48">
        <f t="shared" si="51"/>
        <v>17.957564501778506</v>
      </c>
      <c r="BK126" s="48">
        <f t="shared" si="51"/>
        <v>-32.182365413512116</v>
      </c>
      <c r="BL126" s="48">
        <f t="shared" si="51"/>
        <v>-68.969126809329055</v>
      </c>
      <c r="BM126" s="48">
        <f t="shared" si="51"/>
        <v>3.8053944364810377</v>
      </c>
      <c r="BN126" s="48">
        <f t="shared" si="51"/>
        <v>-29.936039939945431</v>
      </c>
      <c r="BO126" s="48">
        <f t="shared" si="51"/>
        <v>24.037745826323089</v>
      </c>
      <c r="BP126" s="48">
        <f t="shared" si="51"/>
        <v>-26.431327619338617</v>
      </c>
      <c r="BQ126" s="48">
        <f t="shared" si="48"/>
        <v>-23.840688341330633</v>
      </c>
      <c r="BR126" s="1">
        <v>81</v>
      </c>
      <c r="BS126" s="9">
        <f t="shared" si="58"/>
        <v>460.01830908297433</v>
      </c>
      <c r="BT126" s="9">
        <f t="shared" ref="BT126:BT165" si="59">($BE126-$BS$173)*(BF126-$BS$173)</f>
        <v>-289.54635112767915</v>
      </c>
      <c r="BU126" s="9">
        <f t="shared" ref="BU126:BU165" si="60">($BE126-$BS$173)*(BG126-$BS$173)</f>
        <v>57.313571534599504</v>
      </c>
      <c r="BV126" s="9">
        <f t="shared" ref="BV126:BV165" si="61">($BE126-$BS$173)*(BH126-$BS$173)</f>
        <v>-160.58096557449167</v>
      </c>
      <c r="BW126" s="9">
        <f t="shared" ref="BW126:BW165" si="62">($BE126-$BS$173)*(BI126-$BS$173)</f>
        <v>282.86631736484355</v>
      </c>
      <c r="BX126" s="9">
        <f t="shared" ref="BX126:BX165" si="63">($BE126-$BS$173)*(BJ126-$BS$173)</f>
        <v>385.15451536991003</v>
      </c>
      <c r="BY126" s="9">
        <f t="shared" ref="BY126:BY165" si="64">($BE126-$BS$173)*(BK126-$BS$173)</f>
        <v>-690.24857758802591</v>
      </c>
      <c r="BZ126" s="9">
        <f t="shared" ref="BZ126:BZ165" si="65">($BE126-$BS$173)*(BL126-$BS$173)</f>
        <v>-1479.2524124917277</v>
      </c>
      <c r="CA126" s="9">
        <f t="shared" ref="CA126:CA165" si="66">($BE126-$BS$173)*(BM126-$BS$173)</f>
        <v>81.618242263825067</v>
      </c>
      <c r="CB126" s="9">
        <f t="shared" ref="CB126:CB165" si="67">($BE126-$BS$173)*(BN126-$BS$173)</f>
        <v>-642.06930477801109</v>
      </c>
      <c r="CC126" s="9">
        <f t="shared" ref="CC126:CC165" si="68">($BE126-$BS$173)*(BO126-$BS$173)</f>
        <v>515.5624719268319</v>
      </c>
      <c r="CD126" s="9">
        <f t="shared" ref="CD126:CD165" si="69">($BE126-$BS$173)*(BP126-$BS$173)</f>
        <v>-566.9001037863884</v>
      </c>
      <c r="CE126" s="9">
        <f t="shared" ref="CE126:CE165" si="70">($BE126-$BS$173)*(BQ126-$BS$173)</f>
        <v>-511.33597561519031</v>
      </c>
    </row>
    <row r="127" spans="1:83">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53"/>
        <v>129.47500000000002</v>
      </c>
      <c r="I127" s="8">
        <f t="shared" si="53"/>
        <v>209811.00062499999</v>
      </c>
      <c r="J127" s="8">
        <f t="shared" si="53"/>
        <v>0</v>
      </c>
      <c r="K127" s="9">
        <v>33771</v>
      </c>
      <c r="L127" s="9">
        <v>49401532.109079994</v>
      </c>
      <c r="M127" s="9">
        <v>2673237</v>
      </c>
      <c r="N127" s="9">
        <f t="shared" si="39"/>
        <v>52074769.109079994</v>
      </c>
      <c r="O127" s="9">
        <f t="shared" si="40"/>
        <v>1541.9966571638386</v>
      </c>
      <c r="P127" s="8">
        <f t="shared" si="41"/>
        <v>65.171359588090439</v>
      </c>
      <c r="Q127" s="8">
        <f t="shared" si="42"/>
        <v>1607.1680167519289</v>
      </c>
      <c r="R127" s="9">
        <f t="shared" si="36"/>
        <v>54275671.093729392</v>
      </c>
      <c r="U127" s="2">
        <v>44866</v>
      </c>
      <c r="V127" s="8">
        <f t="shared" si="43"/>
        <v>1095.5</v>
      </c>
      <c r="W127" s="8">
        <f t="shared" si="44"/>
        <v>1200120.25</v>
      </c>
      <c r="X127" s="8">
        <f t="shared" si="45"/>
        <v>0</v>
      </c>
      <c r="Y127" s="7">
        <v>119</v>
      </c>
      <c r="Z127" s="7">
        <f t="shared" si="46"/>
        <v>14161</v>
      </c>
      <c r="AA127" s="7">
        <f t="shared" si="47"/>
        <v>1685159</v>
      </c>
      <c r="AB127" s="7">
        <v>0</v>
      </c>
      <c r="AC127" s="7">
        <v>0</v>
      </c>
      <c r="AD127" s="7">
        <v>0</v>
      </c>
      <c r="AE127" s="7">
        <v>0</v>
      </c>
      <c r="AF127" s="7">
        <v>1</v>
      </c>
      <c r="AG127" s="7">
        <v>0</v>
      </c>
      <c r="AH127" s="7">
        <v>0</v>
      </c>
      <c r="AI127" s="7">
        <v>0</v>
      </c>
      <c r="AJ127" s="7">
        <v>0</v>
      </c>
      <c r="AK127" s="7">
        <v>0</v>
      </c>
      <c r="AL127" s="8">
        <f t="shared" si="52"/>
        <v>1763.6732343641215</v>
      </c>
      <c r="AN127" s="17">
        <v>82</v>
      </c>
      <c r="AO127" s="17">
        <v>1585.32118842194</v>
      </c>
      <c r="AP127" s="17">
        <v>-42.030257560036262</v>
      </c>
      <c r="AQ127" s="17">
        <v>-0.94985742987658983</v>
      </c>
      <c r="AY127" s="1">
        <v>82</v>
      </c>
      <c r="AZ127" s="50">
        <f t="shared" si="54"/>
        <v>20</v>
      </c>
      <c r="BA127" s="51">
        <f t="shared" si="55"/>
        <v>0.16320166320166321</v>
      </c>
      <c r="BB127" s="52">
        <f t="shared" si="56"/>
        <v>-0.98138417626213981</v>
      </c>
      <c r="BC127" s="43"/>
      <c r="BD127" s="1">
        <v>82</v>
      </c>
      <c r="BE127" s="48">
        <f t="shared" si="57"/>
        <v>-42.030257560036262</v>
      </c>
      <c r="BF127" s="48">
        <f t="shared" si="51"/>
        <v>21.448037417977048</v>
      </c>
      <c r="BG127" s="48">
        <f t="shared" si="51"/>
        <v>-13.49989957053117</v>
      </c>
      <c r="BH127" s="48">
        <f t="shared" si="51"/>
        <v>2.6722058721579742</v>
      </c>
      <c r="BI127" s="48">
        <f t="shared" si="51"/>
        <v>-7.48697712732951</v>
      </c>
      <c r="BJ127" s="48">
        <f t="shared" si="51"/>
        <v>13.188447588576537</v>
      </c>
      <c r="BK127" s="48">
        <f t="shared" si="51"/>
        <v>17.957564501778506</v>
      </c>
      <c r="BL127" s="48">
        <f t="shared" si="51"/>
        <v>-32.182365413512116</v>
      </c>
      <c r="BM127" s="48">
        <f t="shared" si="51"/>
        <v>-68.969126809329055</v>
      </c>
      <c r="BN127" s="48">
        <f t="shared" si="51"/>
        <v>3.8053944364810377</v>
      </c>
      <c r="BO127" s="48">
        <f t="shared" si="51"/>
        <v>-29.936039939945431</v>
      </c>
      <c r="BP127" s="48">
        <f t="shared" si="51"/>
        <v>24.037745826323089</v>
      </c>
      <c r="BQ127" s="48">
        <f t="shared" si="48"/>
        <v>-26.431327619338617</v>
      </c>
      <c r="BR127" s="1">
        <v>82</v>
      </c>
      <c r="BS127" s="9">
        <f t="shared" si="58"/>
        <v>1766.542550562925</v>
      </c>
      <c r="BT127" s="9">
        <f t="shared" si="59"/>
        <v>-901.46653683488523</v>
      </c>
      <c r="BU127" s="9">
        <f t="shared" si="60"/>
        <v>567.40425598400816</v>
      </c>
      <c r="BV127" s="9">
        <f t="shared" si="61"/>
        <v>-112.31350106026918</v>
      </c>
      <c r="BW127" s="9">
        <f t="shared" si="62"/>
        <v>314.67957700772428</v>
      </c>
      <c r="BX127" s="9">
        <f t="shared" si="63"/>
        <v>-554.31384896493159</v>
      </c>
      <c r="BY127" s="9">
        <f t="shared" si="64"/>
        <v>-754.7610611607322</v>
      </c>
      <c r="BZ127" s="9">
        <f t="shared" si="65"/>
        <v>1352.6331072210639</v>
      </c>
      <c r="CA127" s="9">
        <f t="shared" si="66"/>
        <v>2898.7901634868226</v>
      </c>
      <c r="CB127" s="9">
        <f t="shared" si="67"/>
        <v>-159.94170828285445</v>
      </c>
      <c r="CC127" s="9">
        <f t="shared" si="68"/>
        <v>1258.2194690033873</v>
      </c>
      <c r="CD127" s="9">
        <f t="shared" si="69"/>
        <v>-1010.312648243059</v>
      </c>
      <c r="CE127" s="9">
        <f t="shared" si="70"/>
        <v>1110.9155074944531</v>
      </c>
    </row>
    <row r="128" spans="1:83">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53"/>
        <v>-22.275000000000091</v>
      </c>
      <c r="I128" s="8">
        <f t="shared" si="53"/>
        <v>-51226.37437500013</v>
      </c>
      <c r="J128" s="8">
        <f t="shared" si="53"/>
        <v>0</v>
      </c>
      <c r="K128" s="9">
        <v>34034</v>
      </c>
      <c r="L128" s="9">
        <v>60077377.267980002</v>
      </c>
      <c r="M128" s="9">
        <v>3752604</v>
      </c>
      <c r="N128" s="9">
        <f t="shared" si="39"/>
        <v>63829981.267980002</v>
      </c>
      <c r="O128" s="9">
        <f t="shared" si="40"/>
        <v>1875.4769133213845</v>
      </c>
      <c r="P128" s="8">
        <f t="shared" si="41"/>
        <v>-15.914110779341105</v>
      </c>
      <c r="Q128" s="8">
        <f t="shared" si="42"/>
        <v>1859.5628025420433</v>
      </c>
      <c r="R128" s="9">
        <f t="shared" si="36"/>
        <v>63288360.4217159</v>
      </c>
      <c r="U128" s="2">
        <v>44896</v>
      </c>
      <c r="V128" s="8">
        <f t="shared" si="43"/>
        <v>1286</v>
      </c>
      <c r="W128" s="8">
        <f t="shared" si="44"/>
        <v>1653796</v>
      </c>
      <c r="X128" s="8">
        <f t="shared" si="45"/>
        <v>0</v>
      </c>
      <c r="Y128" s="7">
        <v>120</v>
      </c>
      <c r="Z128" s="7">
        <f t="shared" si="46"/>
        <v>14400</v>
      </c>
      <c r="AA128" s="7">
        <f t="shared" si="47"/>
        <v>1728000</v>
      </c>
      <c r="AB128" s="7">
        <v>0</v>
      </c>
      <c r="AC128" s="7">
        <v>0</v>
      </c>
      <c r="AD128" s="7">
        <v>0</v>
      </c>
      <c r="AE128" s="7">
        <v>0</v>
      </c>
      <c r="AF128" s="7">
        <v>0</v>
      </c>
      <c r="AG128" s="7">
        <v>0</v>
      </c>
      <c r="AH128" s="7">
        <v>0</v>
      </c>
      <c r="AI128" s="7">
        <v>0</v>
      </c>
      <c r="AJ128" s="7">
        <v>0</v>
      </c>
      <c r="AK128" s="7">
        <v>0</v>
      </c>
      <c r="AL128" s="8">
        <f t="shared" si="52"/>
        <v>2064.1113267029364</v>
      </c>
      <c r="AN128" s="17">
        <v>83</v>
      </c>
      <c r="AO128" s="17">
        <v>1616.8854718534146</v>
      </c>
      <c r="AP128" s="17">
        <v>-1.1481699735879829</v>
      </c>
      <c r="AQ128" s="17">
        <v>-2.5947920462203622E-2</v>
      </c>
      <c r="AY128" s="1">
        <v>83</v>
      </c>
      <c r="AZ128" s="50">
        <f t="shared" si="54"/>
        <v>55</v>
      </c>
      <c r="BA128" s="51">
        <f t="shared" si="55"/>
        <v>0.45426195426195426</v>
      </c>
      <c r="BB128" s="52">
        <f t="shared" si="56"/>
        <v>-0.11490060124967313</v>
      </c>
      <c r="BC128" s="43"/>
      <c r="BD128" s="1">
        <v>83</v>
      </c>
      <c r="BE128" s="48">
        <f t="shared" si="57"/>
        <v>-1.1481699735879829</v>
      </c>
      <c r="BF128" s="48">
        <f t="shared" si="51"/>
        <v>-42.030257560036262</v>
      </c>
      <c r="BG128" s="48">
        <f t="shared" si="51"/>
        <v>21.448037417977048</v>
      </c>
      <c r="BH128" s="48">
        <f t="shared" si="51"/>
        <v>-13.49989957053117</v>
      </c>
      <c r="BI128" s="48">
        <f t="shared" si="51"/>
        <v>2.6722058721579742</v>
      </c>
      <c r="BJ128" s="48">
        <f t="shared" si="51"/>
        <v>-7.48697712732951</v>
      </c>
      <c r="BK128" s="48">
        <f t="shared" si="51"/>
        <v>13.188447588576537</v>
      </c>
      <c r="BL128" s="48">
        <f t="shared" si="51"/>
        <v>17.957564501778506</v>
      </c>
      <c r="BM128" s="48">
        <f t="shared" si="51"/>
        <v>-32.182365413512116</v>
      </c>
      <c r="BN128" s="48">
        <f t="shared" si="51"/>
        <v>-68.969126809329055</v>
      </c>
      <c r="BO128" s="48">
        <f t="shared" si="51"/>
        <v>3.8053944364810377</v>
      </c>
      <c r="BP128" s="48">
        <f t="shared" si="51"/>
        <v>-29.936039939945431</v>
      </c>
      <c r="BQ128" s="48">
        <f t="shared" si="48"/>
        <v>24.037745826323089</v>
      </c>
      <c r="BR128" s="1">
        <v>83</v>
      </c>
      <c r="BS128" s="9">
        <f t="shared" si="58"/>
        <v>1.3182942882473845</v>
      </c>
      <c r="BT128" s="9">
        <f t="shared" si="59"/>
        <v>48.25787971257202</v>
      </c>
      <c r="BU128" s="9">
        <f t="shared" si="60"/>
        <v>-24.625992555698236</v>
      </c>
      <c r="BV128" s="9">
        <f t="shared" si="61"/>
        <v>15.500179333326702</v>
      </c>
      <c r="BW128" s="9">
        <f t="shared" si="62"/>
        <v>-3.0681465456561825</v>
      </c>
      <c r="BX128" s="9">
        <f t="shared" si="63"/>
        <v>8.596322330533571</v>
      </c>
      <c r="BY128" s="9">
        <f t="shared" si="64"/>
        <v>-15.142579519433793</v>
      </c>
      <c r="BZ128" s="9">
        <f t="shared" si="65"/>
        <v>-20.618336359699487</v>
      </c>
      <c r="CA128" s="9">
        <f t="shared" si="66"/>
        <v>36.950825646807147</v>
      </c>
      <c r="CB128" s="9">
        <f t="shared" si="67"/>
        <v>79.18828050700337</v>
      </c>
      <c r="CC128" s="9">
        <f t="shared" si="68"/>
        <v>-4.3692396296243867</v>
      </c>
      <c r="CD128" s="9">
        <f t="shared" si="69"/>
        <v>34.371662187153682</v>
      </c>
      <c r="CE128" s="9">
        <f t="shared" si="70"/>
        <v>-27.599417990507632</v>
      </c>
    </row>
    <row r="129" spans="1:83">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71">B129-E129</f>
        <v>-9.8499999999999091</v>
      </c>
      <c r="I129" s="8">
        <f t="shared" ref="I129:I134" si="72">C129-F129</f>
        <v>-21671.477499999804</v>
      </c>
      <c r="J129" s="8">
        <f t="shared" ref="J129:J134" si="73">D129-G129</f>
        <v>0</v>
      </c>
      <c r="K129" s="9">
        <v>32223</v>
      </c>
      <c r="L129" s="9">
        <v>68098657.526979998</v>
      </c>
      <c r="M129" s="9">
        <v>-1143994</v>
      </c>
      <c r="N129" s="9">
        <f t="shared" ref="N129:N134" si="74">L129+M129</f>
        <v>66954663.526979998</v>
      </c>
      <c r="O129" s="9">
        <f t="shared" ref="O129:O134" si="75">N129/K129</f>
        <v>2077.8531957601713</v>
      </c>
      <c r="P129" s="8">
        <f t="shared" ref="P129:P134" si="76">$B$3*H129+$B$4*I129+$B$5*J129</f>
        <v>-6.7324134068641124</v>
      </c>
      <c r="Q129" s="8">
        <f t="shared" ref="Q129:Q134" si="77">P129+O129</f>
        <v>2071.1207823533073</v>
      </c>
      <c r="R129" s="9">
        <f t="shared" ref="R129:R134" si="78">Q129*K129</f>
        <v>66737724.969770618</v>
      </c>
      <c r="AN129" s="17">
        <v>84</v>
      </c>
      <c r="AO129" s="17">
        <v>1726.2890104173459</v>
      </c>
      <c r="AP129" s="17">
        <v>39.598370653142183</v>
      </c>
      <c r="AQ129" s="17">
        <v>0.89489831277307463</v>
      </c>
      <c r="AY129" s="1">
        <v>84</v>
      </c>
      <c r="AZ129" s="50">
        <f t="shared" si="54"/>
        <v>102</v>
      </c>
      <c r="BA129" s="51">
        <f t="shared" si="55"/>
        <v>0.84511434511434513</v>
      </c>
      <c r="BB129" s="52">
        <f t="shared" si="56"/>
        <v>1.0157020117051774</v>
      </c>
      <c r="BC129" s="43"/>
      <c r="BD129" s="1">
        <v>84</v>
      </c>
      <c r="BE129" s="48">
        <f t="shared" si="57"/>
        <v>39.598370653142183</v>
      </c>
      <c r="BF129" s="48">
        <f t="shared" si="51"/>
        <v>-1.1481699735879829</v>
      </c>
      <c r="BG129" s="48">
        <f t="shared" si="51"/>
        <v>-42.030257560036262</v>
      </c>
      <c r="BH129" s="48">
        <f t="shared" si="51"/>
        <v>21.448037417977048</v>
      </c>
      <c r="BI129" s="48">
        <f t="shared" si="51"/>
        <v>-13.49989957053117</v>
      </c>
      <c r="BJ129" s="48">
        <f t="shared" si="51"/>
        <v>2.6722058721579742</v>
      </c>
      <c r="BK129" s="48">
        <f t="shared" si="51"/>
        <v>-7.48697712732951</v>
      </c>
      <c r="BL129" s="48">
        <f t="shared" si="51"/>
        <v>13.188447588576537</v>
      </c>
      <c r="BM129" s="48">
        <f t="shared" si="51"/>
        <v>17.957564501778506</v>
      </c>
      <c r="BN129" s="48">
        <f t="shared" si="51"/>
        <v>-32.182365413512116</v>
      </c>
      <c r="BO129" s="48">
        <f t="shared" si="51"/>
        <v>-68.969126809329055</v>
      </c>
      <c r="BP129" s="48">
        <f t="shared" si="51"/>
        <v>3.8053944364810377</v>
      </c>
      <c r="BQ129" s="48">
        <f t="shared" si="48"/>
        <v>-29.936039939945431</v>
      </c>
      <c r="BR129" s="1">
        <v>84</v>
      </c>
      <c r="BS129" s="9">
        <f t="shared" si="58"/>
        <v>1568.0309583836888</v>
      </c>
      <c r="BT129" s="9">
        <f t="shared" si="59"/>
        <v>-45.465660186917873</v>
      </c>
      <c r="BU129" s="9">
        <f t="shared" si="60"/>
        <v>-1664.3297175093489</v>
      </c>
      <c r="BV129" s="9">
        <f t="shared" si="61"/>
        <v>849.30733545956161</v>
      </c>
      <c r="BW129" s="9">
        <f t="shared" si="62"/>
        <v>-534.57402697406962</v>
      </c>
      <c r="BX129" s="9">
        <f t="shared" si="63"/>
        <v>105.81499858724482</v>
      </c>
      <c r="BY129" s="9">
        <f t="shared" si="64"/>
        <v>-296.47209535956864</v>
      </c>
      <c r="BZ129" s="9">
        <f t="shared" si="65"/>
        <v>522.24103595203076</v>
      </c>
      <c r="CA129" s="9">
        <f t="shared" si="66"/>
        <v>711.09029516917519</v>
      </c>
      <c r="CB129" s="9">
        <f t="shared" si="67"/>
        <v>-1274.3692341391109</v>
      </c>
      <c r="CC129" s="9">
        <f t="shared" si="68"/>
        <v>-2731.0650470193987</v>
      </c>
      <c r="CD129" s="9">
        <f t="shared" si="69"/>
        <v>150.68741937721236</v>
      </c>
      <c r="CE129" s="9">
        <f t="shared" si="70"/>
        <v>-1185.4184054292205</v>
      </c>
    </row>
    <row r="130" spans="1:83">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71"/>
        <v>-3.2357500000000528</v>
      </c>
      <c r="I130" s="8">
        <f t="shared" si="72"/>
        <v>-6046.8539219376398</v>
      </c>
      <c r="J130" s="8">
        <f t="shared" si="73"/>
        <v>0</v>
      </c>
      <c r="K130" s="9">
        <v>32133</v>
      </c>
      <c r="L130" s="9">
        <v>60585670.044</v>
      </c>
      <c r="M130" s="9">
        <v>-3652500</v>
      </c>
      <c r="N130" s="9">
        <f t="shared" si="74"/>
        <v>56933170.044</v>
      </c>
      <c r="O130" s="9">
        <f t="shared" si="75"/>
        <v>1771.7975303893195</v>
      </c>
      <c r="P130" s="8">
        <f t="shared" si="76"/>
        <v>-1.8783871063170685</v>
      </c>
      <c r="Q130" s="8">
        <f t="shared" si="77"/>
        <v>1769.9191432830023</v>
      </c>
      <c r="R130" s="9">
        <f t="shared" si="78"/>
        <v>56872811.831112713</v>
      </c>
      <c r="U130" s="38"/>
      <c r="V130" s="38"/>
      <c r="W130" s="38"/>
      <c r="X130" s="38"/>
      <c r="Y130" s="38"/>
      <c r="Z130" s="38"/>
      <c r="AA130" s="38"/>
      <c r="AB130" s="38"/>
      <c r="AC130" s="38"/>
      <c r="AD130" s="38"/>
      <c r="AE130" s="38"/>
      <c r="AF130" s="38"/>
      <c r="AG130" s="38"/>
      <c r="AH130" s="38"/>
      <c r="AI130" s="38"/>
      <c r="AJ130" s="38"/>
      <c r="AK130" s="38"/>
      <c r="AL130" s="38"/>
      <c r="AN130" s="17">
        <v>85</v>
      </c>
      <c r="AO130" s="17">
        <v>1712.2425585751225</v>
      </c>
      <c r="AP130" s="17">
        <v>-19.280084566499681</v>
      </c>
      <c r="AQ130" s="17">
        <v>-0.4357178051545324</v>
      </c>
      <c r="AY130" s="1">
        <v>85</v>
      </c>
      <c r="AZ130" s="50">
        <f t="shared" si="54"/>
        <v>38</v>
      </c>
      <c r="BA130" s="51">
        <f t="shared" si="55"/>
        <v>0.31288981288981288</v>
      </c>
      <c r="BB130" s="52">
        <f t="shared" si="56"/>
        <v>-0.48767561631153389</v>
      </c>
      <c r="BC130" s="43"/>
      <c r="BD130" s="1">
        <v>85</v>
      </c>
      <c r="BE130" s="48">
        <f t="shared" si="57"/>
        <v>-19.280084566499681</v>
      </c>
      <c r="BF130" s="48">
        <f t="shared" si="51"/>
        <v>39.598370653142183</v>
      </c>
      <c r="BG130" s="48">
        <f t="shared" si="51"/>
        <v>-1.1481699735879829</v>
      </c>
      <c r="BH130" s="48">
        <f t="shared" si="51"/>
        <v>-42.030257560036262</v>
      </c>
      <c r="BI130" s="48">
        <f t="shared" si="51"/>
        <v>21.448037417977048</v>
      </c>
      <c r="BJ130" s="48">
        <f t="shared" si="51"/>
        <v>-13.49989957053117</v>
      </c>
      <c r="BK130" s="48">
        <f t="shared" si="51"/>
        <v>2.6722058721579742</v>
      </c>
      <c r="BL130" s="48">
        <f t="shared" si="51"/>
        <v>-7.48697712732951</v>
      </c>
      <c r="BM130" s="48">
        <f t="shared" ref="BK130:BQ165" si="79">BL129</f>
        <v>13.188447588576537</v>
      </c>
      <c r="BN130" s="48">
        <f t="shared" si="79"/>
        <v>17.957564501778506</v>
      </c>
      <c r="BO130" s="48">
        <f t="shared" si="79"/>
        <v>-32.182365413512116</v>
      </c>
      <c r="BP130" s="48">
        <f t="shared" si="79"/>
        <v>-68.969126809329055</v>
      </c>
      <c r="BQ130" s="48">
        <f t="shared" si="48"/>
        <v>3.8053944364810377</v>
      </c>
      <c r="BR130" s="1">
        <v>85</v>
      </c>
      <c r="BS130" s="9">
        <f t="shared" si="58"/>
        <v>371.72166089135152</v>
      </c>
      <c r="BT130" s="9">
        <f t="shared" si="59"/>
        <v>-763.45993488816589</v>
      </c>
      <c r="BU130" s="9">
        <f t="shared" si="60"/>
        <v>22.136814187477381</v>
      </c>
      <c r="BV130" s="9">
        <f t="shared" si="61"/>
        <v>810.34692010921765</v>
      </c>
      <c r="BW130" s="9">
        <f t="shared" si="62"/>
        <v>-413.51997520404541</v>
      </c>
      <c r="BX130" s="9">
        <f t="shared" si="63"/>
        <v>260.2792053590702</v>
      </c>
      <c r="BY130" s="9">
        <f t="shared" si="64"/>
        <v>-51.520355194314675</v>
      </c>
      <c r="BZ130" s="9">
        <f t="shared" si="65"/>
        <v>144.34955216234263</v>
      </c>
      <c r="CA130" s="9">
        <f t="shared" si="66"/>
        <v>-254.27438480860877</v>
      </c>
      <c r="CB130" s="9">
        <f t="shared" si="67"/>
        <v>-346.22336220266328</v>
      </c>
      <c r="CC130" s="9">
        <f t="shared" si="68"/>
        <v>620.47872672247115</v>
      </c>
      <c r="CD130" s="9">
        <f t="shared" si="69"/>
        <v>1329.7305973614414</v>
      </c>
      <c r="CE130" s="9">
        <f t="shared" si="70"/>
        <v>-73.368326544252881</v>
      </c>
    </row>
    <row r="131" spans="1:83">
      <c r="A131" s="2">
        <v>44621</v>
      </c>
      <c r="B131" s="8">
        <f>'WA Sch. 1-2'!B131</f>
        <v>767.35</v>
      </c>
      <c r="C131" s="8">
        <f>'WA Sch. 1-2'!C131</f>
        <v>588826.02250000008</v>
      </c>
      <c r="D131" s="8">
        <f>'WA Sch. 1-2'!D131</f>
        <v>0</v>
      </c>
      <c r="E131" s="8">
        <f>'WA Sch. 1-2'!E131</f>
        <v>695.5</v>
      </c>
      <c r="F131" s="8">
        <f>'WA Sch. 1-2'!F131</f>
        <v>483720.25</v>
      </c>
      <c r="G131" s="8">
        <f>'WA Sch. 1-2'!G131</f>
        <v>0</v>
      </c>
      <c r="H131" s="8">
        <f t="shared" si="71"/>
        <v>71.850000000000023</v>
      </c>
      <c r="I131" s="8">
        <f t="shared" si="72"/>
        <v>105105.77250000008</v>
      </c>
      <c r="J131" s="8">
        <f t="shared" si="73"/>
        <v>0</v>
      </c>
      <c r="K131" s="9">
        <v>37935</v>
      </c>
      <c r="L131" s="9">
        <v>65331471.152000003</v>
      </c>
      <c r="M131" s="9">
        <v>-6713804</v>
      </c>
      <c r="N131" s="9">
        <f t="shared" si="74"/>
        <v>58617667.152000003</v>
      </c>
      <c r="O131" s="9">
        <f t="shared" si="75"/>
        <v>1545.2133162514829</v>
      </c>
      <c r="P131" s="8">
        <f t="shared" si="76"/>
        <v>32.64623626495537</v>
      </c>
      <c r="Q131" s="8">
        <f t="shared" si="77"/>
        <v>1577.8595525164383</v>
      </c>
      <c r="R131" s="9">
        <f t="shared" si="78"/>
        <v>59856102.124711089</v>
      </c>
      <c r="U131" s="38"/>
      <c r="V131" s="38"/>
      <c r="W131" s="38"/>
      <c r="X131" s="38"/>
      <c r="Y131" s="38"/>
      <c r="Z131" s="38"/>
      <c r="AA131" s="38"/>
      <c r="AB131" s="38"/>
      <c r="AC131" s="38"/>
      <c r="AD131" s="38"/>
      <c r="AE131" s="38"/>
      <c r="AF131" s="38"/>
      <c r="AG131" s="38"/>
      <c r="AH131" s="38"/>
      <c r="AI131" s="38"/>
      <c r="AJ131" s="38"/>
      <c r="AK131" s="38"/>
      <c r="AL131" s="38"/>
      <c r="AN131" s="17">
        <v>86</v>
      </c>
      <c r="AO131" s="17">
        <v>1661.6949443226399</v>
      </c>
      <c r="AP131" s="17">
        <v>20.679054575296504</v>
      </c>
      <c r="AQ131" s="17">
        <v>0.46733364893403062</v>
      </c>
      <c r="AY131" s="1">
        <v>86</v>
      </c>
      <c r="AZ131" s="50">
        <f t="shared" si="54"/>
        <v>83</v>
      </c>
      <c r="BA131" s="51">
        <f t="shared" si="55"/>
        <v>0.68711018711018712</v>
      </c>
      <c r="BB131" s="52">
        <f t="shared" si="56"/>
        <v>0.48767561631153389</v>
      </c>
      <c r="BC131" s="43"/>
      <c r="BD131" s="1">
        <v>86</v>
      </c>
      <c r="BE131" s="48">
        <f t="shared" si="57"/>
        <v>20.679054575296504</v>
      </c>
      <c r="BF131" s="48">
        <f t="shared" ref="BF131:BJ165" si="80">BE130</f>
        <v>-19.280084566499681</v>
      </c>
      <c r="BG131" s="48">
        <f t="shared" si="80"/>
        <v>39.598370653142183</v>
      </c>
      <c r="BH131" s="48">
        <f t="shared" si="80"/>
        <v>-1.1481699735879829</v>
      </c>
      <c r="BI131" s="48">
        <f t="shared" si="80"/>
        <v>-42.030257560036262</v>
      </c>
      <c r="BJ131" s="48">
        <f t="shared" si="80"/>
        <v>21.448037417977048</v>
      </c>
      <c r="BK131" s="48">
        <f t="shared" si="79"/>
        <v>-13.49989957053117</v>
      </c>
      <c r="BL131" s="48">
        <f t="shared" si="79"/>
        <v>2.6722058721579742</v>
      </c>
      <c r="BM131" s="48">
        <f t="shared" si="79"/>
        <v>-7.48697712732951</v>
      </c>
      <c r="BN131" s="48">
        <f t="shared" si="79"/>
        <v>13.188447588576537</v>
      </c>
      <c r="BO131" s="48">
        <f t="shared" si="79"/>
        <v>17.957564501778506</v>
      </c>
      <c r="BP131" s="48">
        <f t="shared" si="79"/>
        <v>-32.182365413512116</v>
      </c>
      <c r="BQ131" s="48">
        <f t="shared" si="48"/>
        <v>-68.969126809329055</v>
      </c>
      <c r="BR131" s="1">
        <v>86</v>
      </c>
      <c r="BS131" s="9">
        <f t="shared" si="58"/>
        <v>427.62329812812095</v>
      </c>
      <c r="BT131" s="9">
        <f t="shared" si="59"/>
        <v>-398.69392096697777</v>
      </c>
      <c r="BU131" s="9">
        <f t="shared" si="60"/>
        <v>818.85686782918992</v>
      </c>
      <c r="BV131" s="9">
        <f t="shared" si="61"/>
        <v>-23.743069545528655</v>
      </c>
      <c r="BW131" s="9">
        <f t="shared" si="62"/>
        <v>-869.14598989777369</v>
      </c>
      <c r="BX131" s="9">
        <f t="shared" si="63"/>
        <v>443.52513629937914</v>
      </c>
      <c r="BY131" s="9">
        <f t="shared" si="64"/>
        <v>-279.16515998003081</v>
      </c>
      <c r="BZ131" s="9">
        <f t="shared" si="65"/>
        <v>55.258691066799273</v>
      </c>
      <c r="CA131" s="9">
        <f t="shared" si="66"/>
        <v>-154.82360862003415</v>
      </c>
      <c r="CB131" s="9">
        <f t="shared" si="67"/>
        <v>272.72462744763607</v>
      </c>
      <c r="CC131" s="9">
        <f t="shared" si="68"/>
        <v>371.34545637171266</v>
      </c>
      <c r="CD131" s="9">
        <f t="shared" si="69"/>
        <v>-665.50089074815992</v>
      </c>
      <c r="CE131" s="9">
        <f t="shared" si="70"/>
        <v>-1426.2163373006956</v>
      </c>
    </row>
    <row r="132" spans="1:83">
      <c r="A132" s="2">
        <v>44652</v>
      </c>
      <c r="B132" s="8">
        <f>'WA Sch. 1-2'!B132</f>
        <v>547.15</v>
      </c>
      <c r="C132" s="8">
        <f>'WA Sch. 1-2'!C132</f>
        <v>299373.1225</v>
      </c>
      <c r="D132" s="8">
        <f>'WA Sch. 1-2'!D132</f>
        <v>0.375</v>
      </c>
      <c r="E132" s="8">
        <f>'WA Sch. 1-2'!E132</f>
        <v>686.5</v>
      </c>
      <c r="F132" s="8">
        <f>'WA Sch. 1-2'!F132</f>
        <v>471282.25</v>
      </c>
      <c r="G132" s="8">
        <f>'WA Sch. 1-2'!G132</f>
        <v>0</v>
      </c>
      <c r="H132" s="8">
        <f t="shared" si="71"/>
        <v>-139.35000000000002</v>
      </c>
      <c r="I132" s="8">
        <f t="shared" si="72"/>
        <v>-171909.1275</v>
      </c>
      <c r="J132" s="8">
        <f t="shared" si="73"/>
        <v>0.375</v>
      </c>
      <c r="K132" s="9">
        <v>34180</v>
      </c>
      <c r="L132" s="9">
        <v>51832360.555</v>
      </c>
      <c r="M132" s="9">
        <v>2971310</v>
      </c>
      <c r="N132" s="9">
        <f t="shared" si="74"/>
        <v>54803670.555</v>
      </c>
      <c r="O132" s="9">
        <f t="shared" si="75"/>
        <v>1603.3841590111176</v>
      </c>
      <c r="P132" s="8">
        <f t="shared" si="76"/>
        <v>-53.042769100047025</v>
      </c>
      <c r="Q132" s="8">
        <f t="shared" si="77"/>
        <v>1550.3413899110706</v>
      </c>
      <c r="R132" s="9">
        <f t="shared" si="78"/>
        <v>52990668.707160391</v>
      </c>
      <c r="U132" s="38"/>
      <c r="V132" s="38"/>
      <c r="W132" s="38"/>
      <c r="X132" s="38"/>
      <c r="Y132" s="38"/>
      <c r="Z132" s="38"/>
      <c r="AA132" s="38"/>
      <c r="AB132" s="38"/>
      <c r="AC132" s="38"/>
      <c r="AD132" s="38"/>
      <c r="AE132" s="38"/>
      <c r="AF132" s="38"/>
      <c r="AG132" s="38"/>
      <c r="AH132" s="38"/>
      <c r="AI132" s="38"/>
      <c r="AJ132" s="38"/>
      <c r="AK132" s="38"/>
      <c r="AL132" s="38"/>
      <c r="AN132" s="17">
        <v>87</v>
      </c>
      <c r="AO132" s="17">
        <v>1633.9195253834691</v>
      </c>
      <c r="AP132" s="17">
        <v>-43.5087161322881</v>
      </c>
      <c r="AQ132" s="17">
        <v>-0.98326966527895909</v>
      </c>
      <c r="AY132" s="1">
        <v>87</v>
      </c>
      <c r="AZ132" s="50">
        <f t="shared" si="54"/>
        <v>19</v>
      </c>
      <c r="BA132" s="51">
        <f t="shared" si="55"/>
        <v>0.15488565488565489</v>
      </c>
      <c r="BB132" s="52">
        <f t="shared" si="56"/>
        <v>-1.0157020117051774</v>
      </c>
      <c r="BC132" s="43"/>
      <c r="BD132" s="1">
        <v>87</v>
      </c>
      <c r="BE132" s="48">
        <f t="shared" si="57"/>
        <v>-43.5087161322881</v>
      </c>
      <c r="BF132" s="48">
        <f t="shared" si="80"/>
        <v>20.679054575296504</v>
      </c>
      <c r="BG132" s="48">
        <f t="shared" si="80"/>
        <v>-19.280084566499681</v>
      </c>
      <c r="BH132" s="48">
        <f t="shared" si="80"/>
        <v>39.598370653142183</v>
      </c>
      <c r="BI132" s="48">
        <f t="shared" si="80"/>
        <v>-1.1481699735879829</v>
      </c>
      <c r="BJ132" s="48">
        <f t="shared" si="80"/>
        <v>-42.030257560036262</v>
      </c>
      <c r="BK132" s="48">
        <f t="shared" si="79"/>
        <v>21.448037417977048</v>
      </c>
      <c r="BL132" s="48">
        <f t="shared" si="79"/>
        <v>-13.49989957053117</v>
      </c>
      <c r="BM132" s="48">
        <f t="shared" si="79"/>
        <v>2.6722058721579742</v>
      </c>
      <c r="BN132" s="48">
        <f t="shared" si="79"/>
        <v>-7.48697712732951</v>
      </c>
      <c r="BO132" s="48">
        <f t="shared" si="79"/>
        <v>13.188447588576537</v>
      </c>
      <c r="BP132" s="48">
        <f t="shared" si="79"/>
        <v>17.957564501778506</v>
      </c>
      <c r="BQ132" s="48">
        <f t="shared" si="48"/>
        <v>-32.182365413512116</v>
      </c>
      <c r="BR132" s="1">
        <v>87</v>
      </c>
      <c r="BS132" s="9">
        <f t="shared" si="58"/>
        <v>1893.0083794799643</v>
      </c>
      <c r="BT132" s="9">
        <f t="shared" si="59"/>
        <v>-899.7191154006855</v>
      </c>
      <c r="BU132" s="9">
        <f t="shared" si="60"/>
        <v>838.8517264102984</v>
      </c>
      <c r="BV132" s="9">
        <f t="shared" si="61"/>
        <v>-1722.8742680486937</v>
      </c>
      <c r="BW132" s="9">
        <f t="shared" si="62"/>
        <v>49.955401452424283</v>
      </c>
      <c r="BX132" s="9">
        <f t="shared" si="63"/>
        <v>1828.6825451465122</v>
      </c>
      <c r="BY132" s="9">
        <f t="shared" si="64"/>
        <v>-933.17657161347267</v>
      </c>
      <c r="BZ132" s="9">
        <f t="shared" si="65"/>
        <v>587.36329822859784</v>
      </c>
      <c r="CA132" s="9">
        <f t="shared" si="66"/>
        <v>-116.2642467387839</v>
      </c>
      <c r="CB132" s="9">
        <f t="shared" si="67"/>
        <v>325.74876252187693</v>
      </c>
      <c r="CC132" s="9">
        <f t="shared" si="68"/>
        <v>-573.81242235695777</v>
      </c>
      <c r="CD132" s="9">
        <f t="shared" si="69"/>
        <v>-781.31057633515297</v>
      </c>
      <c r="CE132" s="9">
        <f t="shared" si="70"/>
        <v>1400.2134012420108</v>
      </c>
    </row>
    <row r="133" spans="1:83">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71"/>
        <v>-140.47500000000002</v>
      </c>
      <c r="I133" s="8">
        <f t="shared" si="72"/>
        <v>-101215.74937500001</v>
      </c>
      <c r="J133" s="8">
        <f t="shared" si="73"/>
        <v>14.95</v>
      </c>
      <c r="K133" s="9">
        <v>33942</v>
      </c>
      <c r="L133" s="9">
        <v>47374008.789999999</v>
      </c>
      <c r="M133" s="9">
        <v>-1711830</v>
      </c>
      <c r="N133" s="9">
        <f t="shared" si="74"/>
        <v>45662178.789999999</v>
      </c>
      <c r="O133" s="9">
        <f t="shared" si="75"/>
        <v>1345.3001823699251</v>
      </c>
      <c r="P133" s="8">
        <f t="shared" si="76"/>
        <v>-17.560601490482412</v>
      </c>
      <c r="Q133" s="8">
        <f t="shared" si="77"/>
        <v>1327.7395808794427</v>
      </c>
      <c r="R133" s="9">
        <f t="shared" si="78"/>
        <v>45066136.854210041</v>
      </c>
      <c r="U133" s="38"/>
      <c r="V133" s="38"/>
      <c r="W133" s="38"/>
      <c r="X133" s="38"/>
      <c r="Y133" s="38"/>
      <c r="Z133" s="38"/>
      <c r="AA133" s="38"/>
      <c r="AB133" s="38"/>
      <c r="AC133" s="38"/>
      <c r="AD133" s="38"/>
      <c r="AE133" s="38"/>
      <c r="AF133" s="38"/>
      <c r="AG133" s="38"/>
      <c r="AH133" s="38"/>
      <c r="AI133" s="38"/>
      <c r="AJ133" s="38"/>
      <c r="AK133" s="38"/>
      <c r="AL133" s="38"/>
      <c r="AN133" s="17">
        <v>88</v>
      </c>
      <c r="AO133" s="17">
        <v>1294.8531342239987</v>
      </c>
      <c r="AP133" s="17">
        <v>-71.003951350860916</v>
      </c>
      <c r="AQ133" s="17">
        <v>-1.6046447168417728</v>
      </c>
      <c r="AY133" s="1">
        <v>88</v>
      </c>
      <c r="AZ133" s="50">
        <f t="shared" si="54"/>
        <v>6</v>
      </c>
      <c r="BA133" s="51">
        <f t="shared" si="55"/>
        <v>4.677754677754678E-2</v>
      </c>
      <c r="BB133" s="52">
        <f t="shared" si="56"/>
        <v>-1.6769355088893503</v>
      </c>
      <c r="BC133" s="43"/>
      <c r="BD133" s="1">
        <v>88</v>
      </c>
      <c r="BE133" s="48">
        <f t="shared" si="57"/>
        <v>-71.003951350860916</v>
      </c>
      <c r="BF133" s="48">
        <f t="shared" si="80"/>
        <v>-43.5087161322881</v>
      </c>
      <c r="BG133" s="48">
        <f t="shared" si="80"/>
        <v>20.679054575296504</v>
      </c>
      <c r="BH133" s="48">
        <f t="shared" si="80"/>
        <v>-19.280084566499681</v>
      </c>
      <c r="BI133" s="48">
        <f t="shared" si="80"/>
        <v>39.598370653142183</v>
      </c>
      <c r="BJ133" s="48">
        <f t="shared" si="80"/>
        <v>-1.1481699735879829</v>
      </c>
      <c r="BK133" s="48">
        <f t="shared" si="79"/>
        <v>-42.030257560036262</v>
      </c>
      <c r="BL133" s="48">
        <f t="shared" si="79"/>
        <v>21.448037417977048</v>
      </c>
      <c r="BM133" s="48">
        <f t="shared" si="79"/>
        <v>-13.49989957053117</v>
      </c>
      <c r="BN133" s="48">
        <f t="shared" si="79"/>
        <v>2.6722058721579742</v>
      </c>
      <c r="BO133" s="48">
        <f t="shared" si="79"/>
        <v>-7.48697712732951</v>
      </c>
      <c r="BP133" s="48">
        <f t="shared" si="79"/>
        <v>13.188447588576537</v>
      </c>
      <c r="BQ133" s="48">
        <f t="shared" si="48"/>
        <v>17.957564501778506</v>
      </c>
      <c r="BR133" s="1">
        <v>88</v>
      </c>
      <c r="BS133" s="9">
        <f t="shared" si="58"/>
        <v>5041.5611074353228</v>
      </c>
      <c r="BT133" s="9">
        <f t="shared" si="59"/>
        <v>3089.2907635953197</v>
      </c>
      <c r="BU133" s="9">
        <f t="shared" si="60"/>
        <v>-1468.2945850461872</v>
      </c>
      <c r="BV133" s="9">
        <f t="shared" si="61"/>
        <v>1368.962186600163</v>
      </c>
      <c r="BW133" s="9">
        <f t="shared" si="62"/>
        <v>-2811.640783429089</v>
      </c>
      <c r="BX133" s="9">
        <f t="shared" si="63"/>
        <v>81.524604947108728</v>
      </c>
      <c r="BY133" s="9">
        <f t="shared" si="64"/>
        <v>2984.3143630568879</v>
      </c>
      <c r="BZ133" s="9">
        <f t="shared" si="65"/>
        <v>-1522.8954053975226</v>
      </c>
      <c r="CA133" s="9">
        <f t="shared" si="66"/>
        <v>958.54621234744297</v>
      </c>
      <c r="CB133" s="9">
        <f t="shared" si="67"/>
        <v>-189.73717574623862</v>
      </c>
      <c r="CC133" s="9">
        <f t="shared" si="68"/>
        <v>531.60495971385683</v>
      </c>
      <c r="CD133" s="9">
        <f t="shared" si="69"/>
        <v>-936.43189097270886</v>
      </c>
      <c r="CE133" s="9">
        <f t="shared" si="70"/>
        <v>-1275.0580362642663</v>
      </c>
    </row>
    <row r="134" spans="1:83"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71"/>
        <v>-2.0499999999999972</v>
      </c>
      <c r="I134" s="84">
        <f t="shared" si="72"/>
        <v>-524.6974999999984</v>
      </c>
      <c r="J134" s="84">
        <f t="shared" si="73"/>
        <v>32.5</v>
      </c>
      <c r="K134" s="86">
        <v>34673</v>
      </c>
      <c r="L134" s="86">
        <v>48260471.420999996</v>
      </c>
      <c r="M134" s="87">
        <v>963999</v>
      </c>
      <c r="N134" s="86">
        <f t="shared" si="74"/>
        <v>49224470.420999996</v>
      </c>
      <c r="O134" s="86">
        <f t="shared" si="75"/>
        <v>1419.6772826406714</v>
      </c>
      <c r="P134" s="84">
        <f t="shared" si="76"/>
        <v>29.969014128506682</v>
      </c>
      <c r="Q134" s="84">
        <f t="shared" si="77"/>
        <v>1449.646296769178</v>
      </c>
      <c r="R134" s="86">
        <f t="shared" si="78"/>
        <v>50263586.047877707</v>
      </c>
      <c r="U134" s="38"/>
      <c r="V134" s="38"/>
      <c r="W134" s="38"/>
      <c r="X134" s="38"/>
      <c r="Y134" s="38"/>
      <c r="Z134" s="38"/>
      <c r="AA134" s="38"/>
      <c r="AB134" s="38"/>
      <c r="AC134" s="38"/>
      <c r="AD134" s="38"/>
      <c r="AE134" s="38"/>
      <c r="AF134" s="38"/>
      <c r="AG134" s="38"/>
      <c r="AH134" s="38"/>
      <c r="AI134" s="38"/>
      <c r="AJ134" s="38"/>
      <c r="AK134" s="38"/>
      <c r="AL134" s="38"/>
      <c r="AN134" s="17">
        <v>89</v>
      </c>
      <c r="AO134" s="17">
        <v>1269.6491069555177</v>
      </c>
      <c r="AP134" s="17">
        <v>-39.376102446912455</v>
      </c>
      <c r="AQ134" s="17">
        <v>-0.88987519087544931</v>
      </c>
      <c r="AY134" s="1">
        <v>89</v>
      </c>
      <c r="AZ134" s="50">
        <f t="shared" si="54"/>
        <v>23</v>
      </c>
      <c r="BA134" s="51">
        <f t="shared" si="55"/>
        <v>0.18814968814968816</v>
      </c>
      <c r="BB134" s="52">
        <f t="shared" si="56"/>
        <v>-0.88473536642075068</v>
      </c>
      <c r="BC134" s="43"/>
      <c r="BD134" s="1">
        <v>89</v>
      </c>
      <c r="BE134" s="48">
        <f t="shared" si="57"/>
        <v>-39.376102446912455</v>
      </c>
      <c r="BF134" s="48">
        <f t="shared" si="80"/>
        <v>-71.003951350860916</v>
      </c>
      <c r="BG134" s="48">
        <f t="shared" si="80"/>
        <v>-43.5087161322881</v>
      </c>
      <c r="BH134" s="48">
        <f t="shared" si="80"/>
        <v>20.679054575296504</v>
      </c>
      <c r="BI134" s="48">
        <f t="shared" si="80"/>
        <v>-19.280084566499681</v>
      </c>
      <c r="BJ134" s="48">
        <f t="shared" si="80"/>
        <v>39.598370653142183</v>
      </c>
      <c r="BK134" s="48">
        <f t="shared" si="79"/>
        <v>-1.1481699735879829</v>
      </c>
      <c r="BL134" s="48">
        <f t="shared" si="79"/>
        <v>-42.030257560036262</v>
      </c>
      <c r="BM134" s="48">
        <f t="shared" si="79"/>
        <v>21.448037417977048</v>
      </c>
      <c r="BN134" s="48">
        <f t="shared" si="79"/>
        <v>-13.49989957053117</v>
      </c>
      <c r="BO134" s="48">
        <f t="shared" si="79"/>
        <v>2.6722058721579742</v>
      </c>
      <c r="BP134" s="48">
        <f t="shared" si="79"/>
        <v>-7.48697712732951</v>
      </c>
      <c r="BQ134" s="48">
        <f t="shared" si="48"/>
        <v>13.188447588576537</v>
      </c>
      <c r="BR134" s="1">
        <v>89</v>
      </c>
      <c r="BS134" s="9">
        <f t="shared" si="58"/>
        <v>1550.4774439096884</v>
      </c>
      <c r="BT134" s="9">
        <f t="shared" si="59"/>
        <v>2795.8588625270086</v>
      </c>
      <c r="BU134" s="9">
        <f t="shared" si="60"/>
        <v>1713.2036637585493</v>
      </c>
      <c r="BV134" s="9">
        <f t="shared" si="61"/>
        <v>-814.26057146218227</v>
      </c>
      <c r="BW134" s="9">
        <f t="shared" si="62"/>
        <v>759.17458507558501</v>
      </c>
      <c r="BX134" s="9">
        <f t="shared" si="63"/>
        <v>-1559.2294995689381</v>
      </c>
      <c r="BY134" s="9">
        <f t="shared" si="64"/>
        <v>45.210458506440155</v>
      </c>
      <c r="BZ134" s="9">
        <f t="shared" si="65"/>
        <v>1654.9877275540462</v>
      </c>
      <c r="CA134" s="9">
        <f t="shared" si="66"/>
        <v>-844.54011865548875</v>
      </c>
      <c r="CB134" s="9">
        <f t="shared" si="67"/>
        <v>531.57342851222688</v>
      </c>
      <c r="CC134" s="9">
        <f t="shared" si="68"/>
        <v>-105.22105218135972</v>
      </c>
      <c r="CD134" s="9">
        <f t="shared" si="69"/>
        <v>294.80797838338356</v>
      </c>
      <c r="CE134" s="9">
        <f t="shared" si="70"/>
        <v>-519.30966336354402</v>
      </c>
    </row>
    <row r="135" spans="1:83">
      <c r="A135" s="92">
        <v>44743</v>
      </c>
      <c r="B135" s="93">
        <f>'WA Sch. 1-2'!B135</f>
        <v>14.1</v>
      </c>
      <c r="C135" s="93">
        <f>'WA Sch. 1-2'!C135</f>
        <v>198.81</v>
      </c>
      <c r="D135" s="93">
        <f>'WA Sch. 1-2'!D135</f>
        <v>240.05</v>
      </c>
      <c r="E135" s="93">
        <f>'WA Sch. 1-2'!E135</f>
        <v>6</v>
      </c>
      <c r="F135" s="93">
        <f>'WA Sch. 1-2'!F135</f>
        <v>36</v>
      </c>
      <c r="G135" s="93">
        <f>'WA Sch. 1-2'!G135</f>
        <v>287.5</v>
      </c>
      <c r="H135" s="93">
        <f t="shared" ref="H135:H138" si="81">B135-E135</f>
        <v>8.1</v>
      </c>
      <c r="I135" s="93">
        <f t="shared" ref="I135:I140" si="82">C135-F135</f>
        <v>162.81</v>
      </c>
      <c r="J135" s="93">
        <f t="shared" ref="J135:J140" si="83">D135-G135</f>
        <v>-47.449999999999989</v>
      </c>
      <c r="K135" s="81">
        <v>34298</v>
      </c>
      <c r="L135" s="95">
        <v>51895684.853999995</v>
      </c>
      <c r="M135" s="96">
        <v>6536389</v>
      </c>
      <c r="N135" s="95">
        <f t="shared" ref="N135:N140" si="84">L135+M135</f>
        <v>58432073.853999995</v>
      </c>
      <c r="O135" s="95">
        <f t="shared" ref="O135:O140" si="85">N135/K135</f>
        <v>1703.6583431686977</v>
      </c>
      <c r="P135" s="93">
        <f t="shared" ref="P135:P140" si="86">$B$3*H135+$B$4*I135+$B$5*J135</f>
        <v>-43.943436364682142</v>
      </c>
      <c r="Q135" s="93">
        <f t="shared" ref="Q135:Q140" si="87">P135+O135</f>
        <v>1659.7149068040155</v>
      </c>
      <c r="R135" s="95">
        <f t="shared" ref="R135:R140" si="88">Q135*K135</f>
        <v>56924901.873564124</v>
      </c>
      <c r="S135" s="108">
        <f>P135*K135</f>
        <v>-1507171.980435868</v>
      </c>
      <c r="U135" s="38"/>
      <c r="V135" s="38"/>
      <c r="W135" s="38"/>
      <c r="X135" s="38"/>
      <c r="Y135" s="38"/>
      <c r="Z135" s="38"/>
      <c r="AA135" s="38"/>
      <c r="AB135" s="38"/>
      <c r="AC135" s="38"/>
      <c r="AD135" s="38"/>
      <c r="AE135" s="38"/>
      <c r="AF135" s="38"/>
      <c r="AG135" s="38"/>
      <c r="AH135" s="38"/>
      <c r="AI135" s="38"/>
      <c r="AJ135" s="38"/>
      <c r="AK135" s="38"/>
      <c r="AL135" s="38"/>
      <c r="AN135" s="17">
        <v>90</v>
      </c>
      <c r="AO135" s="17">
        <v>1267.2748911040114</v>
      </c>
      <c r="AP135" s="17">
        <v>35.680713273548918</v>
      </c>
      <c r="AQ135" s="17">
        <v>0.8063617159082539</v>
      </c>
      <c r="AY135" s="1">
        <v>90</v>
      </c>
      <c r="AZ135" s="50">
        <f t="shared" si="54"/>
        <v>100</v>
      </c>
      <c r="BA135" s="51">
        <f t="shared" si="55"/>
        <v>0.8284823284823285</v>
      </c>
      <c r="BB135" s="52">
        <f t="shared" si="56"/>
        <v>0.94818488013239854</v>
      </c>
      <c r="BC135" s="43"/>
      <c r="BD135" s="1">
        <v>90</v>
      </c>
      <c r="BE135" s="48">
        <f t="shared" si="57"/>
        <v>35.680713273548918</v>
      </c>
      <c r="BF135" s="48">
        <f t="shared" si="80"/>
        <v>-39.376102446912455</v>
      </c>
      <c r="BG135" s="48">
        <f t="shared" si="80"/>
        <v>-71.003951350860916</v>
      </c>
      <c r="BH135" s="48">
        <f t="shared" si="80"/>
        <v>-43.5087161322881</v>
      </c>
      <c r="BI135" s="48">
        <f t="shared" si="80"/>
        <v>20.679054575296504</v>
      </c>
      <c r="BJ135" s="48">
        <f t="shared" si="80"/>
        <v>-19.280084566499681</v>
      </c>
      <c r="BK135" s="48">
        <f t="shared" si="79"/>
        <v>39.598370653142183</v>
      </c>
      <c r="BL135" s="48">
        <f t="shared" si="79"/>
        <v>-1.1481699735879829</v>
      </c>
      <c r="BM135" s="48">
        <f t="shared" si="79"/>
        <v>-42.030257560036262</v>
      </c>
      <c r="BN135" s="48">
        <f t="shared" si="79"/>
        <v>21.448037417977048</v>
      </c>
      <c r="BO135" s="48">
        <f t="shared" si="79"/>
        <v>-13.49989957053117</v>
      </c>
      <c r="BP135" s="48">
        <f t="shared" si="79"/>
        <v>2.6722058721579742</v>
      </c>
      <c r="BQ135" s="48">
        <f t="shared" si="48"/>
        <v>-7.48697712732951</v>
      </c>
      <c r="BR135" s="1">
        <v>90</v>
      </c>
      <c r="BS135" s="9">
        <f t="shared" si="58"/>
        <v>1273.1132997092611</v>
      </c>
      <c r="BT135" s="9">
        <f t="shared" si="59"/>
        <v>-1404.967421238174</v>
      </c>
      <c r="BU135" s="9">
        <f t="shared" si="60"/>
        <v>-2533.4716294391101</v>
      </c>
      <c r="BV135" s="9">
        <f t="shared" si="61"/>
        <v>-1552.4220252164096</v>
      </c>
      <c r="BW135" s="9">
        <f t="shared" si="62"/>
        <v>737.84341706926489</v>
      </c>
      <c r="BX135" s="9">
        <f t="shared" si="63"/>
        <v>-687.92716930703909</v>
      </c>
      <c r="BY135" s="9">
        <f t="shared" si="64"/>
        <v>1412.8981093745342</v>
      </c>
      <c r="BZ135" s="9">
        <f t="shared" si="65"/>
        <v>-40.967523616866316</v>
      </c>
      <c r="CA135" s="9">
        <f t="shared" si="66"/>
        <v>-1499.6695688130701</v>
      </c>
      <c r="CB135" s="9">
        <f t="shared" si="67"/>
        <v>765.28127339122852</v>
      </c>
      <c r="CC135" s="9">
        <f t="shared" si="68"/>
        <v>-481.68604579781299</v>
      </c>
      <c r="CD135" s="9">
        <f t="shared" si="69"/>
        <v>95.346211532389873</v>
      </c>
      <c r="CE135" s="9">
        <f t="shared" si="70"/>
        <v>-267.14068416584303</v>
      </c>
    </row>
    <row r="136" spans="1:83">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81"/>
        <v>16.350000000000001</v>
      </c>
      <c r="I136" s="8">
        <f t="shared" si="82"/>
        <v>365.42250000000007</v>
      </c>
      <c r="J136" s="8">
        <f t="shared" si="83"/>
        <v>-140.55000000000001</v>
      </c>
      <c r="K136" s="82">
        <v>34326</v>
      </c>
      <c r="L136" s="9">
        <v>62693136.405000001</v>
      </c>
      <c r="M136" s="78">
        <v>-390128</v>
      </c>
      <c r="N136" s="9">
        <f t="shared" si="84"/>
        <v>62303008.405000001</v>
      </c>
      <c r="O136" s="9">
        <f t="shared" si="85"/>
        <v>1815.0384083493561</v>
      </c>
      <c r="P136" s="8">
        <f t="shared" si="86"/>
        <v>-130.1978300550883</v>
      </c>
      <c r="Q136" s="8">
        <f t="shared" si="87"/>
        <v>1684.8405782942677</v>
      </c>
      <c r="R136" s="9">
        <f t="shared" si="88"/>
        <v>57833837.690529034</v>
      </c>
      <c r="S136" s="109">
        <f t="shared" ref="S136:S146" si="89">P136*K136</f>
        <v>-4469170.7144709611</v>
      </c>
      <c r="U136" s="38"/>
      <c r="V136" s="38"/>
      <c r="W136" s="38"/>
      <c r="X136" s="38"/>
      <c r="Y136" s="38"/>
      <c r="Z136" s="38"/>
      <c r="AA136" s="38"/>
      <c r="AB136" s="38"/>
      <c r="AC136" s="38"/>
      <c r="AD136" s="38"/>
      <c r="AE136" s="38"/>
      <c r="AF136" s="38"/>
      <c r="AG136" s="38"/>
      <c r="AH136" s="38"/>
      <c r="AI136" s="38"/>
      <c r="AJ136" s="38"/>
      <c r="AK136" s="38"/>
      <c r="AL136" s="38"/>
      <c r="AN136" s="17">
        <v>91</v>
      </c>
      <c r="AO136" s="17">
        <v>1463.4640210558082</v>
      </c>
      <c r="AP136" s="17">
        <v>64.679470414957223</v>
      </c>
      <c r="AQ136" s="17">
        <v>1.4617154188592412</v>
      </c>
      <c r="AY136" s="1">
        <v>91</v>
      </c>
      <c r="AZ136" s="50">
        <f t="shared" si="54"/>
        <v>110</v>
      </c>
      <c r="BA136" s="51">
        <f t="shared" si="55"/>
        <v>0.91164241164241167</v>
      </c>
      <c r="BB136" s="52">
        <f t="shared" si="56"/>
        <v>1.3509383667831778</v>
      </c>
      <c r="BC136" s="43"/>
      <c r="BD136" s="1">
        <v>91</v>
      </c>
      <c r="BE136" s="48">
        <f t="shared" si="57"/>
        <v>64.679470414957223</v>
      </c>
      <c r="BF136" s="48">
        <f t="shared" si="80"/>
        <v>35.680713273548918</v>
      </c>
      <c r="BG136" s="48">
        <f t="shared" si="80"/>
        <v>-39.376102446912455</v>
      </c>
      <c r="BH136" s="48">
        <f t="shared" si="80"/>
        <v>-71.003951350860916</v>
      </c>
      <c r="BI136" s="48">
        <f t="shared" si="80"/>
        <v>-43.5087161322881</v>
      </c>
      <c r="BJ136" s="48">
        <f t="shared" si="80"/>
        <v>20.679054575296504</v>
      </c>
      <c r="BK136" s="48">
        <f t="shared" si="79"/>
        <v>-19.280084566499681</v>
      </c>
      <c r="BL136" s="48">
        <f t="shared" si="79"/>
        <v>39.598370653142183</v>
      </c>
      <c r="BM136" s="48">
        <f t="shared" si="79"/>
        <v>-1.1481699735879829</v>
      </c>
      <c r="BN136" s="48">
        <f t="shared" si="79"/>
        <v>-42.030257560036262</v>
      </c>
      <c r="BO136" s="48">
        <f t="shared" si="79"/>
        <v>21.448037417977048</v>
      </c>
      <c r="BP136" s="48">
        <f t="shared" si="79"/>
        <v>-13.49989957053117</v>
      </c>
      <c r="BQ136" s="48">
        <f t="shared" si="48"/>
        <v>2.6722058721579742</v>
      </c>
      <c r="BR136" s="1">
        <v>91</v>
      </c>
      <c r="BS136" s="9">
        <f t="shared" si="58"/>
        <v>4183.4338931594184</v>
      </c>
      <c r="BT136" s="9">
        <f t="shared" si="59"/>
        <v>2307.8096385611507</v>
      </c>
      <c r="BU136" s="9">
        <f t="shared" si="60"/>
        <v>-2546.8254532713804</v>
      </c>
      <c r="BV136" s="9">
        <f t="shared" si="61"/>
        <v>-4592.4979707430748</v>
      </c>
      <c r="BW136" s="9">
        <f t="shared" si="62"/>
        <v>-2814.1207178710847</v>
      </c>
      <c r="BX136" s="9">
        <f t="shared" si="63"/>
        <v>1337.5102986122372</v>
      </c>
      <c r="BY136" s="9">
        <f t="shared" si="64"/>
        <v>-1247.0256593167567</v>
      </c>
      <c r="BZ136" s="9">
        <f t="shared" si="65"/>
        <v>2561.2016431404945</v>
      </c>
      <c r="CA136" s="9">
        <f t="shared" si="66"/>
        <v>-74.263025837980635</v>
      </c>
      <c r="CB136" s="9">
        <f t="shared" si="67"/>
        <v>-2718.494800387381</v>
      </c>
      <c r="CC136" s="9">
        <f t="shared" si="68"/>
        <v>1387.2477016350035</v>
      </c>
      <c r="CD136" s="9">
        <f t="shared" si="69"/>
        <v>-873.16635487702786</v>
      </c>
      <c r="CE136" s="9">
        <f t="shared" si="70"/>
        <v>172.83686065096489</v>
      </c>
    </row>
    <row r="137" spans="1:83">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81"/>
        <v>89.824999999999989</v>
      </c>
      <c r="I137" s="8">
        <f t="shared" si="82"/>
        <v>19296.655624999996</v>
      </c>
      <c r="J137" s="8">
        <f t="shared" si="83"/>
        <v>-33.625</v>
      </c>
      <c r="K137" s="82">
        <v>34413</v>
      </c>
      <c r="L137" s="9">
        <v>58095279.159999996</v>
      </c>
      <c r="M137" s="78">
        <v>-9592696</v>
      </c>
      <c r="N137" s="9">
        <f t="shared" si="84"/>
        <v>48502583.159999996</v>
      </c>
      <c r="O137" s="9">
        <f t="shared" si="85"/>
        <v>1409.4261808037659</v>
      </c>
      <c r="P137" s="8">
        <f t="shared" si="86"/>
        <v>-25.199105907037072</v>
      </c>
      <c r="Q137" s="8">
        <f t="shared" si="87"/>
        <v>1384.2270748967287</v>
      </c>
      <c r="R137" s="9">
        <f t="shared" si="88"/>
        <v>47635406.328421123</v>
      </c>
      <c r="S137" s="109">
        <f t="shared" si="89"/>
        <v>-867176.83157886681</v>
      </c>
      <c r="U137" s="38"/>
      <c r="V137" s="38"/>
      <c r="W137" s="38"/>
      <c r="X137" s="38"/>
      <c r="Y137" s="38"/>
      <c r="Z137" s="38"/>
      <c r="AA137" s="38"/>
      <c r="AB137" s="38"/>
      <c r="AC137" s="38"/>
      <c r="AD137" s="38"/>
      <c r="AE137" s="38"/>
      <c r="AF137" s="38"/>
      <c r="AG137" s="38"/>
      <c r="AH137" s="38"/>
      <c r="AI137" s="38"/>
      <c r="AJ137" s="38"/>
      <c r="AK137" s="38"/>
      <c r="AL137" s="38"/>
      <c r="AN137" s="17">
        <v>92</v>
      </c>
      <c r="AO137" s="17">
        <v>1484.8271451091564</v>
      </c>
      <c r="AP137" s="17">
        <v>10.019870109263138</v>
      </c>
      <c r="AQ137" s="17">
        <v>0.2264427729496345</v>
      </c>
      <c r="AY137" s="1">
        <v>92</v>
      </c>
      <c r="AZ137" s="50">
        <f t="shared" si="54"/>
        <v>72</v>
      </c>
      <c r="BA137" s="51">
        <f t="shared" si="55"/>
        <v>0.59563409563409564</v>
      </c>
      <c r="BB137" s="52">
        <f t="shared" si="56"/>
        <v>0.24206240467219475</v>
      </c>
      <c r="BC137" s="43"/>
      <c r="BD137" s="1">
        <v>92</v>
      </c>
      <c r="BE137" s="48">
        <f t="shared" si="57"/>
        <v>10.019870109263138</v>
      </c>
      <c r="BF137" s="48">
        <f t="shared" si="80"/>
        <v>64.679470414957223</v>
      </c>
      <c r="BG137" s="48">
        <f t="shared" si="80"/>
        <v>35.680713273548918</v>
      </c>
      <c r="BH137" s="48">
        <f t="shared" si="80"/>
        <v>-39.376102446912455</v>
      </c>
      <c r="BI137" s="48">
        <f t="shared" si="80"/>
        <v>-71.003951350860916</v>
      </c>
      <c r="BJ137" s="48">
        <f t="shared" si="80"/>
        <v>-43.5087161322881</v>
      </c>
      <c r="BK137" s="48">
        <f t="shared" si="79"/>
        <v>20.679054575296504</v>
      </c>
      <c r="BL137" s="48">
        <f t="shared" si="79"/>
        <v>-19.280084566499681</v>
      </c>
      <c r="BM137" s="48">
        <f t="shared" si="79"/>
        <v>39.598370653142183</v>
      </c>
      <c r="BN137" s="48">
        <f t="shared" si="79"/>
        <v>-1.1481699735879829</v>
      </c>
      <c r="BO137" s="48">
        <f t="shared" si="79"/>
        <v>-42.030257560036262</v>
      </c>
      <c r="BP137" s="48">
        <f t="shared" si="79"/>
        <v>21.448037417977048</v>
      </c>
      <c r="BQ137" s="48">
        <f t="shared" si="48"/>
        <v>-13.49989957053117</v>
      </c>
      <c r="BR137" s="1">
        <v>92</v>
      </c>
      <c r="BS137" s="9">
        <f t="shared" si="58"/>
        <v>100.39779700651924</v>
      </c>
      <c r="BT137" s="9">
        <f t="shared" si="59"/>
        <v>648.07989229385271</v>
      </c>
      <c r="BU137" s="9">
        <f t="shared" si="60"/>
        <v>357.51611240685401</v>
      </c>
      <c r="BV137" s="9">
        <f t="shared" si="61"/>
        <v>-394.54343192712224</v>
      </c>
      <c r="BW137" s="9">
        <f t="shared" si="62"/>
        <v>-711.45036978010899</v>
      </c>
      <c r="BX137" s="9">
        <f t="shared" si="63"/>
        <v>-435.9516842663524</v>
      </c>
      <c r="BY137" s="9">
        <f t="shared" si="64"/>
        <v>207.20144082685658</v>
      </c>
      <c r="BZ137" s="9">
        <f t="shared" si="65"/>
        <v>-193.18394305194232</v>
      </c>
      <c r="CA137" s="9">
        <f t="shared" si="66"/>
        <v>396.77053048297756</v>
      </c>
      <c r="CB137" s="9">
        <f t="shared" si="67"/>
        <v>-11.504513998701322</v>
      </c>
      <c r="CC137" s="9">
        <f t="shared" si="68"/>
        <v>-421.13772141046127</v>
      </c>
      <c r="CD137" s="9">
        <f t="shared" si="69"/>
        <v>214.90654902676809</v>
      </c>
      <c r="CE137" s="9">
        <f t="shared" si="70"/>
        <v>-135.26724018482204</v>
      </c>
    </row>
    <row r="138" spans="1:83">
      <c r="A138" s="98">
        <v>44835</v>
      </c>
      <c r="B138" s="8">
        <f>'WA Sch. 1-2'!B138</f>
        <v>510.4</v>
      </c>
      <c r="C138" s="8">
        <f>'WA Sch. 1-2'!C138</f>
        <v>260508.15999999997</v>
      </c>
      <c r="D138" s="8">
        <f>'WA Sch. 1-2'!D138</f>
        <v>0.65</v>
      </c>
      <c r="E138" s="8">
        <f>'WA Sch. 1-2'!E138</f>
        <v>308.5</v>
      </c>
      <c r="F138" s="8">
        <f>'WA Sch. 1-2'!F138</f>
        <v>95172.25</v>
      </c>
      <c r="G138" s="8">
        <f>'WA Sch. 1-2'!G138</f>
        <v>0.5</v>
      </c>
      <c r="H138" s="8">
        <f t="shared" si="81"/>
        <v>201.89999999999998</v>
      </c>
      <c r="I138" s="8">
        <f t="shared" si="82"/>
        <v>165335.90999999997</v>
      </c>
      <c r="J138" s="8">
        <f t="shared" si="83"/>
        <v>0.15000000000000002</v>
      </c>
      <c r="K138" s="82">
        <v>34615</v>
      </c>
      <c r="L138" s="9">
        <v>48609549.228999995</v>
      </c>
      <c r="M138" s="78">
        <v>4369838</v>
      </c>
      <c r="N138" s="9">
        <f t="shared" si="84"/>
        <v>52979387.228999995</v>
      </c>
      <c r="O138" s="9">
        <f t="shared" si="85"/>
        <v>1530.5326369781885</v>
      </c>
      <c r="P138" s="8">
        <f t="shared" si="86"/>
        <v>51.471997936936049</v>
      </c>
      <c r="Q138" s="8">
        <f t="shared" si="87"/>
        <v>1582.0046349151246</v>
      </c>
      <c r="R138" s="9">
        <f t="shared" si="88"/>
        <v>54761090.437587038</v>
      </c>
      <c r="S138" s="109">
        <f t="shared" si="89"/>
        <v>1781703.2085870414</v>
      </c>
      <c r="U138" s="38"/>
      <c r="V138" s="38"/>
      <c r="W138" s="38"/>
      <c r="X138" s="38"/>
      <c r="Y138" s="38"/>
      <c r="Z138" s="38"/>
      <c r="AA138" s="38"/>
      <c r="AB138" s="38"/>
      <c r="AC138" s="38"/>
      <c r="AD138" s="38"/>
      <c r="AE138" s="38"/>
      <c r="AF138" s="38"/>
      <c r="AG138" s="38"/>
      <c r="AH138" s="38"/>
      <c r="AI138" s="38"/>
      <c r="AJ138" s="38"/>
      <c r="AK138" s="38"/>
      <c r="AL138" s="38"/>
      <c r="AN138" s="17">
        <v>93</v>
      </c>
      <c r="AO138" s="17">
        <v>1414.1733108440783</v>
      </c>
      <c r="AP138" s="17">
        <v>-19.384882427298862</v>
      </c>
      <c r="AQ138" s="17">
        <v>-0.43808617100556452</v>
      </c>
      <c r="AY138" s="1">
        <v>93</v>
      </c>
      <c r="AZ138" s="50">
        <f t="shared" si="54"/>
        <v>37</v>
      </c>
      <c r="BA138" s="51">
        <f t="shared" si="55"/>
        <v>0.30457380457380456</v>
      </c>
      <c r="BB138" s="52">
        <f t="shared" si="56"/>
        <v>-0.51129056715173082</v>
      </c>
      <c r="BC138" s="43"/>
      <c r="BD138" s="1">
        <v>93</v>
      </c>
      <c r="BE138" s="48">
        <f t="shared" si="57"/>
        <v>-19.384882427298862</v>
      </c>
      <c r="BF138" s="48">
        <f t="shared" si="80"/>
        <v>10.019870109263138</v>
      </c>
      <c r="BG138" s="48">
        <f t="shared" si="80"/>
        <v>64.679470414957223</v>
      </c>
      <c r="BH138" s="48">
        <f t="shared" si="80"/>
        <v>35.680713273548918</v>
      </c>
      <c r="BI138" s="48">
        <f t="shared" si="80"/>
        <v>-39.376102446912455</v>
      </c>
      <c r="BJ138" s="48">
        <f t="shared" si="80"/>
        <v>-71.003951350860916</v>
      </c>
      <c r="BK138" s="48">
        <f t="shared" si="79"/>
        <v>-43.5087161322881</v>
      </c>
      <c r="BL138" s="48">
        <f t="shared" si="79"/>
        <v>20.679054575296504</v>
      </c>
      <c r="BM138" s="48">
        <f t="shared" si="79"/>
        <v>-19.280084566499681</v>
      </c>
      <c r="BN138" s="48">
        <f t="shared" si="79"/>
        <v>39.598370653142183</v>
      </c>
      <c r="BO138" s="48">
        <f t="shared" si="79"/>
        <v>-1.1481699735879829</v>
      </c>
      <c r="BP138" s="48">
        <f t="shared" si="79"/>
        <v>-42.030257560036262</v>
      </c>
      <c r="BQ138" s="48">
        <f t="shared" si="79"/>
        <v>21.448037417977048</v>
      </c>
      <c r="BR138" s="1">
        <v>93</v>
      </c>
      <c r="BS138" s="9">
        <f t="shared" si="58"/>
        <v>375.7736667201724</v>
      </c>
      <c r="BT138" s="9">
        <f t="shared" si="59"/>
        <v>-194.23400400487881</v>
      </c>
      <c r="BU138" s="9">
        <f t="shared" si="60"/>
        <v>-1253.8039294538682</v>
      </c>
      <c r="BV138" s="9">
        <f t="shared" si="61"/>
        <v>-691.66643172989598</v>
      </c>
      <c r="BW138" s="9">
        <f t="shared" si="62"/>
        <v>763.30111637863081</v>
      </c>
      <c r="BX138" s="9">
        <f t="shared" si="63"/>
        <v>1376.4032488100224</v>
      </c>
      <c r="BY138" s="9">
        <f t="shared" si="64"/>
        <v>843.41134678708102</v>
      </c>
      <c r="BZ138" s="9">
        <f t="shared" si="65"/>
        <v>-400.86104164981839</v>
      </c>
      <c r="CA138" s="9">
        <f t="shared" si="66"/>
        <v>373.74217250994792</v>
      </c>
      <c r="CB138" s="9">
        <f t="shared" si="67"/>
        <v>-767.60975942374841</v>
      </c>
      <c r="CC138" s="9">
        <f t="shared" si="68"/>
        <v>22.25713994454318</v>
      </c>
      <c r="CD138" s="9">
        <f t="shared" si="69"/>
        <v>814.75160119034797</v>
      </c>
      <c r="CE138" s="9">
        <f t="shared" si="70"/>
        <v>-415.76768364379024</v>
      </c>
    </row>
    <row r="139" spans="1:83">
      <c r="A139" s="98">
        <v>44866</v>
      </c>
      <c r="B139" s="8">
        <f>'WA Sch. 1-2'!B139</f>
        <v>874.97500000000002</v>
      </c>
      <c r="C139" s="8">
        <f>'WA Sch. 1-2'!C139</f>
        <v>765581.25062499999</v>
      </c>
      <c r="D139" s="8">
        <f>'WA Sch. 1-2'!D139</f>
        <v>0</v>
      </c>
      <c r="E139" s="8">
        <f>'WA Sch. 1-2'!E139</f>
        <v>1095.5</v>
      </c>
      <c r="F139" s="8">
        <f>'WA Sch. 1-2'!F139</f>
        <v>1200120.25</v>
      </c>
      <c r="G139" s="8">
        <f>'WA Sch. 1-2'!G139</f>
        <v>0</v>
      </c>
      <c r="H139" s="8">
        <f>B139-E139</f>
        <v>-220.52499999999998</v>
      </c>
      <c r="I139" s="8">
        <f t="shared" si="82"/>
        <v>-434538.99937500001</v>
      </c>
      <c r="J139" s="8">
        <f t="shared" si="83"/>
        <v>0</v>
      </c>
      <c r="K139" s="82">
        <v>34472</v>
      </c>
      <c r="L139" s="9">
        <v>51227259.734999999</v>
      </c>
      <c r="M139" s="78">
        <v>9570084</v>
      </c>
      <c r="N139" s="9">
        <f t="shared" si="84"/>
        <v>60797343.734999999</v>
      </c>
      <c r="O139" s="9">
        <f t="shared" si="85"/>
        <v>1763.6732343641215</v>
      </c>
      <c r="P139" s="8">
        <f t="shared" si="86"/>
        <v>-134.98748588840633</v>
      </c>
      <c r="Q139" s="8">
        <f t="shared" si="87"/>
        <v>1628.6857484757152</v>
      </c>
      <c r="R139" s="9">
        <f t="shared" si="88"/>
        <v>56144055.12145485</v>
      </c>
      <c r="S139" s="109">
        <f t="shared" si="89"/>
        <v>-4653288.613545143</v>
      </c>
      <c r="U139" s="38"/>
      <c r="V139" s="38"/>
      <c r="W139" s="38"/>
      <c r="X139" s="38"/>
      <c r="Y139" s="38"/>
      <c r="Z139" s="38"/>
      <c r="AA139" s="38"/>
      <c r="AB139" s="38"/>
      <c r="AC139" s="38"/>
      <c r="AD139" s="38"/>
      <c r="AE139" s="38"/>
      <c r="AF139" s="38"/>
      <c r="AG139" s="38"/>
      <c r="AH139" s="38"/>
      <c r="AI139" s="38"/>
      <c r="AJ139" s="38"/>
      <c r="AK139" s="38"/>
      <c r="AL139" s="38"/>
      <c r="AN139" s="17">
        <v>94</v>
      </c>
      <c r="AO139" s="17">
        <v>1517.7942970212639</v>
      </c>
      <c r="AP139" s="17">
        <v>-15.437999782303677</v>
      </c>
      <c r="AQ139" s="17">
        <v>-0.34888910149333074</v>
      </c>
      <c r="AY139" s="1">
        <v>94</v>
      </c>
      <c r="AZ139" s="50">
        <f t="shared" si="54"/>
        <v>42</v>
      </c>
      <c r="BA139" s="51">
        <f t="shared" si="55"/>
        <v>0.34615384615384615</v>
      </c>
      <c r="BB139" s="52">
        <f t="shared" si="56"/>
        <v>-0.39572529581448734</v>
      </c>
      <c r="BC139" s="43"/>
      <c r="BD139" s="1">
        <v>94</v>
      </c>
      <c r="BE139" s="48">
        <f t="shared" si="57"/>
        <v>-15.437999782303677</v>
      </c>
      <c r="BF139" s="48">
        <f t="shared" si="80"/>
        <v>-19.384882427298862</v>
      </c>
      <c r="BG139" s="48">
        <f t="shared" si="80"/>
        <v>10.019870109263138</v>
      </c>
      <c r="BH139" s="48">
        <f t="shared" si="80"/>
        <v>64.679470414957223</v>
      </c>
      <c r="BI139" s="48">
        <f t="shared" si="80"/>
        <v>35.680713273548918</v>
      </c>
      <c r="BJ139" s="48">
        <f t="shared" si="80"/>
        <v>-39.376102446912455</v>
      </c>
      <c r="BK139" s="48">
        <f t="shared" si="79"/>
        <v>-71.003951350860916</v>
      </c>
      <c r="BL139" s="48">
        <f t="shared" si="79"/>
        <v>-43.5087161322881</v>
      </c>
      <c r="BM139" s="48">
        <f t="shared" si="79"/>
        <v>20.679054575296504</v>
      </c>
      <c r="BN139" s="48">
        <f t="shared" si="79"/>
        <v>-19.280084566499681</v>
      </c>
      <c r="BO139" s="48">
        <f t="shared" si="79"/>
        <v>39.598370653142183</v>
      </c>
      <c r="BP139" s="48">
        <f t="shared" si="79"/>
        <v>-1.1481699735879829</v>
      </c>
      <c r="BQ139" s="48">
        <f t="shared" si="79"/>
        <v>-42.030257560036262</v>
      </c>
      <c r="BR139" s="1">
        <v>94</v>
      </c>
      <c r="BS139" s="9">
        <f t="shared" si="58"/>
        <v>238.33183727838627</v>
      </c>
      <c r="BT139" s="9">
        <f t="shared" si="59"/>
        <v>299.26381069259725</v>
      </c>
      <c r="BU139" s="9">
        <f t="shared" si="60"/>
        <v>-154.68675256551933</v>
      </c>
      <c r="BV139" s="9">
        <f t="shared" si="61"/>
        <v>-998.5216501855914</v>
      </c>
      <c r="BW139" s="9">
        <f t="shared" si="62"/>
        <v>-550.83884374947365</v>
      </c>
      <c r="BX139" s="9">
        <f t="shared" si="63"/>
        <v>607.88826100336246</v>
      </c>
      <c r="BY139" s="9">
        <f t="shared" si="64"/>
        <v>1096.1589854972299</v>
      </c>
      <c r="BZ139" s="9">
        <f t="shared" si="65"/>
        <v>671.68755017853391</v>
      </c>
      <c r="CA139" s="9">
        <f t="shared" si="66"/>
        <v>-319.24324003166959</v>
      </c>
      <c r="CB139" s="9">
        <f t="shared" si="67"/>
        <v>297.64594134039368</v>
      </c>
      <c r="CC139" s="9">
        <f t="shared" si="68"/>
        <v>-611.31963752277204</v>
      </c>
      <c r="CD139" s="9">
        <f t="shared" si="69"/>
        <v>17.725447802287018</v>
      </c>
      <c r="CE139" s="9">
        <f t="shared" si="70"/>
        <v>648.86310706196616</v>
      </c>
    </row>
    <row r="140" spans="1:83">
      <c r="A140" s="98">
        <v>44896</v>
      </c>
      <c r="B140" s="8">
        <f>'WA Sch. 1-2'!B140</f>
        <v>1138.7249999999999</v>
      </c>
      <c r="C140" s="8">
        <f>'WA Sch. 1-2'!C140</f>
        <v>1296694.6256249999</v>
      </c>
      <c r="D140" s="8">
        <f>'WA Sch. 1-2'!D140</f>
        <v>0</v>
      </c>
      <c r="E140" s="8">
        <f>'WA Sch. 1-2'!E140</f>
        <v>1286</v>
      </c>
      <c r="F140" s="8">
        <f>'WA Sch. 1-2'!F140</f>
        <v>1653796</v>
      </c>
      <c r="G140" s="8">
        <f>'WA Sch. 1-2'!G140</f>
        <v>0</v>
      </c>
      <c r="H140" s="8">
        <f>B140-E140</f>
        <v>-147.27500000000009</v>
      </c>
      <c r="I140" s="8">
        <f t="shared" si="82"/>
        <v>-357101.37437500013</v>
      </c>
      <c r="J140" s="8">
        <f t="shared" si="83"/>
        <v>0</v>
      </c>
      <c r="K140" s="82">
        <v>34188</v>
      </c>
      <c r="L140" s="9">
        <v>69572640.037319988</v>
      </c>
      <c r="M140" s="78">
        <v>995198</v>
      </c>
      <c r="N140" s="9">
        <f t="shared" si="84"/>
        <v>70567838.037319988</v>
      </c>
      <c r="O140" s="9">
        <f t="shared" si="85"/>
        <v>2064.1113267029364</v>
      </c>
      <c r="P140" s="8">
        <f t="shared" si="86"/>
        <v>-110.93987867322318</v>
      </c>
      <c r="Q140" s="8">
        <f t="shared" si="87"/>
        <v>1953.1714480297132</v>
      </c>
      <c r="R140" s="9">
        <f t="shared" si="88"/>
        <v>66775025.465239838</v>
      </c>
      <c r="S140" s="109">
        <f t="shared" si="89"/>
        <v>-3792812.572080154</v>
      </c>
      <c r="U140" s="38"/>
      <c r="V140" s="38"/>
      <c r="W140" s="38"/>
      <c r="X140" s="38"/>
      <c r="Y140" s="38"/>
      <c r="Z140" s="38"/>
      <c r="AA140" s="38"/>
      <c r="AB140" s="38"/>
      <c r="AC140" s="38"/>
      <c r="AD140" s="38"/>
      <c r="AE140" s="38"/>
      <c r="AF140" s="38"/>
      <c r="AG140" s="38"/>
      <c r="AH140" s="38"/>
      <c r="AI140" s="38"/>
      <c r="AJ140" s="38"/>
      <c r="AK140" s="38"/>
      <c r="AL140" s="38"/>
      <c r="AN140" s="17">
        <v>95</v>
      </c>
      <c r="AO140" s="17">
        <v>1591.2488653418702</v>
      </c>
      <c r="AP140" s="17">
        <v>-18.28314866218966</v>
      </c>
      <c r="AQ140" s="17">
        <v>-0.41318767969748554</v>
      </c>
      <c r="AY140" s="1">
        <v>95</v>
      </c>
      <c r="AZ140" s="50">
        <f t="shared" si="54"/>
        <v>39</v>
      </c>
      <c r="BA140" s="51">
        <f t="shared" si="55"/>
        <v>0.3212058212058212</v>
      </c>
      <c r="BB140" s="52">
        <f t="shared" si="56"/>
        <v>-0.46432956872668901</v>
      </c>
      <c r="BC140" s="43"/>
      <c r="BD140" s="1">
        <v>95</v>
      </c>
      <c r="BE140" s="48">
        <f t="shared" si="57"/>
        <v>-18.28314866218966</v>
      </c>
      <c r="BF140" s="48">
        <f t="shared" si="80"/>
        <v>-15.437999782303677</v>
      </c>
      <c r="BG140" s="48">
        <f t="shared" si="80"/>
        <v>-19.384882427298862</v>
      </c>
      <c r="BH140" s="48">
        <f t="shared" si="80"/>
        <v>10.019870109263138</v>
      </c>
      <c r="BI140" s="48">
        <f t="shared" si="80"/>
        <v>64.679470414957223</v>
      </c>
      <c r="BJ140" s="48">
        <f t="shared" si="80"/>
        <v>35.680713273548918</v>
      </c>
      <c r="BK140" s="48">
        <f t="shared" si="79"/>
        <v>-39.376102446912455</v>
      </c>
      <c r="BL140" s="48">
        <f t="shared" si="79"/>
        <v>-71.003951350860916</v>
      </c>
      <c r="BM140" s="48">
        <f t="shared" si="79"/>
        <v>-43.5087161322881</v>
      </c>
      <c r="BN140" s="48">
        <f t="shared" si="79"/>
        <v>20.679054575296504</v>
      </c>
      <c r="BO140" s="48">
        <f t="shared" si="79"/>
        <v>-19.280084566499681</v>
      </c>
      <c r="BP140" s="48">
        <f t="shared" si="79"/>
        <v>39.598370653142183</v>
      </c>
      <c r="BQ140" s="48">
        <f t="shared" si="79"/>
        <v>-1.1481699735879829</v>
      </c>
      <c r="BR140" s="1">
        <v>95</v>
      </c>
      <c r="BS140" s="9">
        <f t="shared" si="58"/>
        <v>334.27352500370131</v>
      </c>
      <c r="BT140" s="9">
        <f t="shared" si="59"/>
        <v>282.25524506668557</v>
      </c>
      <c r="BU140" s="9">
        <f t="shared" si="60"/>
        <v>354.41668721734601</v>
      </c>
      <c r="BV140" s="9">
        <f t="shared" si="61"/>
        <v>-183.19477478349441</v>
      </c>
      <c r="BW140" s="9">
        <f t="shared" si="62"/>
        <v>-1182.5443729883275</v>
      </c>
      <c r="BX140" s="9">
        <f t="shared" si="63"/>
        <v>-652.3557851532463</v>
      </c>
      <c r="BY140" s="9">
        <f t="shared" si="64"/>
        <v>719.91913477446906</v>
      </c>
      <c r="BZ140" s="9">
        <f t="shared" si="65"/>
        <v>1298.1757981506084</v>
      </c>
      <c r="CA140" s="9">
        <f t="shared" si="66"/>
        <v>795.47632514758857</v>
      </c>
      <c r="CB140" s="9">
        <f t="shared" si="67"/>
        <v>-378.07822899367756</v>
      </c>
      <c r="CC140" s="9">
        <f t="shared" si="68"/>
        <v>352.50065234887524</v>
      </c>
      <c r="CD140" s="9">
        <f t="shared" si="69"/>
        <v>-723.98289743187149</v>
      </c>
      <c r="CE140" s="9">
        <f t="shared" si="70"/>
        <v>20.992162316557547</v>
      </c>
    </row>
    <row r="141" spans="1:83">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90">B141-E141</f>
        <v>44.650000000000091</v>
      </c>
      <c r="I141" s="8">
        <f t="shared" ref="I141:I146" si="91">C141-F141</f>
        <v>95803.272500000196</v>
      </c>
      <c r="J141" s="8">
        <f t="shared" ref="J141:J146" si="92">D141-G141</f>
        <v>0</v>
      </c>
      <c r="K141" s="82">
        <v>34590</v>
      </c>
      <c r="L141" s="9">
        <v>73089560.236479998</v>
      </c>
      <c r="M141" s="78">
        <v>-13631601</v>
      </c>
      <c r="N141" s="9">
        <f t="shared" ref="N141:N146" si="93">L141+M141</f>
        <v>59457959.236479998</v>
      </c>
      <c r="O141" s="9">
        <f t="shared" ref="O141:O146" si="94">N141/K141</f>
        <v>1718.9349302249204</v>
      </c>
      <c r="P141" s="8">
        <f t="shared" ref="P141:P146" si="95">$B$3*H141+$B$4*I141+$B$5*J141</f>
        <v>29.761771926348754</v>
      </c>
      <c r="Q141" s="8">
        <f t="shared" ref="Q141:Q146" si="96">P141+O141</f>
        <v>1748.6967021512692</v>
      </c>
      <c r="R141" s="9">
        <f t="shared" ref="R141:R146" si="97">Q141*K141</f>
        <v>60487418.927412398</v>
      </c>
      <c r="S141" s="109">
        <f t="shared" si="89"/>
        <v>1029459.6909324034</v>
      </c>
      <c r="U141" s="38"/>
      <c r="V141" s="38"/>
      <c r="W141" s="38"/>
      <c r="X141" s="38"/>
      <c r="Y141" s="38"/>
      <c r="Z141" s="38"/>
      <c r="AA141" s="38"/>
      <c r="AB141" s="38"/>
      <c r="AC141" s="38"/>
      <c r="AD141" s="38"/>
      <c r="AE141" s="38"/>
      <c r="AF141" s="38"/>
      <c r="AG141" s="38"/>
      <c r="AH141" s="38"/>
      <c r="AI141" s="38"/>
      <c r="AJ141" s="38"/>
      <c r="AK141" s="38"/>
      <c r="AL141" s="38"/>
      <c r="AN141" s="17">
        <v>96</v>
      </c>
      <c r="AO141" s="17">
        <v>1758.5542633508385</v>
      </c>
      <c r="AP141" s="17">
        <v>-7.1456973052158901</v>
      </c>
      <c r="AQ141" s="17">
        <v>-0.16148827228368245</v>
      </c>
      <c r="AY141" s="1">
        <v>96</v>
      </c>
      <c r="AZ141" s="50">
        <f t="shared" si="54"/>
        <v>48</v>
      </c>
      <c r="BA141" s="51">
        <f t="shared" si="55"/>
        <v>0.39604989604989604</v>
      </c>
      <c r="BB141" s="52">
        <f t="shared" si="56"/>
        <v>-0.26358490404097262</v>
      </c>
      <c r="BC141" s="43"/>
      <c r="BD141" s="1">
        <v>96</v>
      </c>
      <c r="BE141" s="48">
        <f t="shared" si="57"/>
        <v>-7.1456973052158901</v>
      </c>
      <c r="BF141" s="48">
        <f t="shared" si="80"/>
        <v>-18.28314866218966</v>
      </c>
      <c r="BG141" s="48">
        <f t="shared" si="80"/>
        <v>-15.437999782303677</v>
      </c>
      <c r="BH141" s="48">
        <f t="shared" si="80"/>
        <v>-19.384882427298862</v>
      </c>
      <c r="BI141" s="48">
        <f t="shared" si="80"/>
        <v>10.019870109263138</v>
      </c>
      <c r="BJ141" s="48">
        <f t="shared" si="80"/>
        <v>64.679470414957223</v>
      </c>
      <c r="BK141" s="48">
        <f t="shared" si="79"/>
        <v>35.680713273548918</v>
      </c>
      <c r="BL141" s="48">
        <f t="shared" si="79"/>
        <v>-39.376102446912455</v>
      </c>
      <c r="BM141" s="48">
        <f t="shared" si="79"/>
        <v>-71.003951350860916</v>
      </c>
      <c r="BN141" s="48">
        <f t="shared" si="79"/>
        <v>-43.5087161322881</v>
      </c>
      <c r="BO141" s="48">
        <f t="shared" si="79"/>
        <v>20.679054575296504</v>
      </c>
      <c r="BP141" s="48">
        <f t="shared" si="79"/>
        <v>-19.280084566499681</v>
      </c>
      <c r="BQ141" s="48">
        <f t="shared" si="79"/>
        <v>39.598370653142183</v>
      </c>
      <c r="BR141" s="1">
        <v>96</v>
      </c>
      <c r="BS141" s="9">
        <f t="shared" si="58"/>
        <v>51.060989977759405</v>
      </c>
      <c r="BT141" s="9">
        <f t="shared" si="59"/>
        <v>130.64584612625194</v>
      </c>
      <c r="BU141" s="9">
        <f t="shared" si="60"/>
        <v>110.31527344231472</v>
      </c>
      <c r="BV141" s="9">
        <f t="shared" si="61"/>
        <v>138.51850212265734</v>
      </c>
      <c r="BW141" s="9">
        <f t="shared" si="62"/>
        <v>-71.598958838372795</v>
      </c>
      <c r="BX141" s="9">
        <f t="shared" si="63"/>
        <v>-462.17991744690949</v>
      </c>
      <c r="BY141" s="9">
        <f t="shared" si="64"/>
        <v>-254.96357668695893</v>
      </c>
      <c r="BZ141" s="9">
        <f t="shared" si="65"/>
        <v>281.36970914477382</v>
      </c>
      <c r="CA141" s="9">
        <f t="shared" si="66"/>
        <v>507.37274382747108</v>
      </c>
      <c r="CB141" s="9">
        <f t="shared" si="67"/>
        <v>310.9001156198579</v>
      </c>
      <c r="CC141" s="9">
        <f t="shared" si="68"/>
        <v>-147.76626455309889</v>
      </c>
      <c r="CD141" s="9">
        <f t="shared" si="69"/>
        <v>137.76964833115233</v>
      </c>
      <c r="CE141" s="9">
        <f t="shared" si="70"/>
        <v>-282.95797046707486</v>
      </c>
    </row>
    <row r="142" spans="1:83">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90"/>
        <v>1.7642499999999472</v>
      </c>
      <c r="I142" s="8">
        <f t="shared" si="91"/>
        <v>3288.1460780623602</v>
      </c>
      <c r="J142" s="8">
        <f t="shared" si="92"/>
        <v>0</v>
      </c>
      <c r="K142" s="82">
        <v>35535</v>
      </c>
      <c r="L142" s="9">
        <v>55893342.787079997</v>
      </c>
      <c r="M142" s="78">
        <v>4436474</v>
      </c>
      <c r="N142" s="9">
        <f t="shared" si="93"/>
        <v>60329816.787079997</v>
      </c>
      <c r="O142" s="9">
        <f t="shared" si="94"/>
        <v>1697.757613256789</v>
      </c>
      <c r="P142" s="8">
        <f t="shared" si="95"/>
        <v>1.0214244514161408</v>
      </c>
      <c r="Q142" s="8">
        <f t="shared" si="96"/>
        <v>1698.7790377082051</v>
      </c>
      <c r="R142" s="9">
        <f t="shared" si="97"/>
        <v>60366113.104961067</v>
      </c>
      <c r="S142" s="109">
        <f t="shared" si="89"/>
        <v>36296.317881072566</v>
      </c>
      <c r="U142" s="38"/>
      <c r="V142" s="38"/>
      <c r="W142" s="38"/>
      <c r="X142" s="38"/>
      <c r="Y142" s="38"/>
      <c r="Z142" s="38"/>
      <c r="AA142" s="38"/>
      <c r="AB142" s="38"/>
      <c r="AC142" s="38"/>
      <c r="AD142" s="38"/>
      <c r="AE142" s="38"/>
      <c r="AF142" s="38"/>
      <c r="AG142" s="38"/>
      <c r="AH142" s="38"/>
      <c r="AI142" s="38"/>
      <c r="AJ142" s="38"/>
      <c r="AK142" s="38"/>
      <c r="AL142" s="38"/>
      <c r="AN142" s="17">
        <v>97</v>
      </c>
      <c r="AO142" s="17">
        <v>1726.8799768539434</v>
      </c>
      <c r="AP142" s="17">
        <v>66.587345371239053</v>
      </c>
      <c r="AQ142" s="17">
        <v>1.5048321949082863</v>
      </c>
      <c r="AY142" s="1">
        <v>97</v>
      </c>
      <c r="AZ142" s="50">
        <f t="shared" si="54"/>
        <v>111</v>
      </c>
      <c r="BA142" s="51">
        <f t="shared" si="55"/>
        <v>0.91995841995841998</v>
      </c>
      <c r="BB142" s="52">
        <f t="shared" si="56"/>
        <v>1.4047919280405334</v>
      </c>
      <c r="BC142" s="43"/>
      <c r="BD142" s="1">
        <v>97</v>
      </c>
      <c r="BE142" s="48">
        <f t="shared" si="57"/>
        <v>66.587345371239053</v>
      </c>
      <c r="BF142" s="48">
        <f t="shared" si="80"/>
        <v>-7.1456973052158901</v>
      </c>
      <c r="BG142" s="48">
        <f t="shared" si="80"/>
        <v>-18.28314866218966</v>
      </c>
      <c r="BH142" s="48">
        <f t="shared" si="80"/>
        <v>-15.437999782303677</v>
      </c>
      <c r="BI142" s="48">
        <f t="shared" si="80"/>
        <v>-19.384882427298862</v>
      </c>
      <c r="BJ142" s="48">
        <f t="shared" si="80"/>
        <v>10.019870109263138</v>
      </c>
      <c r="BK142" s="48">
        <f t="shared" si="79"/>
        <v>64.679470414957223</v>
      </c>
      <c r="BL142" s="48">
        <f t="shared" si="79"/>
        <v>35.680713273548918</v>
      </c>
      <c r="BM142" s="48">
        <f t="shared" si="79"/>
        <v>-39.376102446912455</v>
      </c>
      <c r="BN142" s="48">
        <f t="shared" si="79"/>
        <v>-71.003951350860916</v>
      </c>
      <c r="BO142" s="48">
        <f t="shared" si="79"/>
        <v>-43.5087161322881</v>
      </c>
      <c r="BP142" s="48">
        <f t="shared" si="79"/>
        <v>20.679054575296504</v>
      </c>
      <c r="BQ142" s="48">
        <f t="shared" si="79"/>
        <v>-19.280084566499681</v>
      </c>
      <c r="BR142" s="1">
        <v>97</v>
      </c>
      <c r="BS142" s="9">
        <f t="shared" si="58"/>
        <v>4433.8745635887653</v>
      </c>
      <c r="BT142" s="9">
        <f t="shared" si="59"/>
        <v>-475.81301438070005</v>
      </c>
      <c r="BU142" s="9">
        <f t="shared" si="60"/>
        <v>-1217.4263344428953</v>
      </c>
      <c r="BV142" s="9">
        <f t="shared" si="61"/>
        <v>-1027.9754233453316</v>
      </c>
      <c r="BW142" s="9">
        <f t="shared" si="62"/>
        <v>-1290.7878611673782</v>
      </c>
      <c r="BX142" s="9">
        <f t="shared" si="63"/>
        <v>667.19655154051418</v>
      </c>
      <c r="BY142" s="9">
        <f t="shared" si="64"/>
        <v>4306.8342349496879</v>
      </c>
      <c r="BZ142" s="9">
        <f t="shared" si="65"/>
        <v>2375.8839778380284</v>
      </c>
      <c r="CA142" s="9">
        <f t="shared" si="66"/>
        <v>-2621.950133005831</v>
      </c>
      <c r="CB142" s="9">
        <f t="shared" si="67"/>
        <v>-4727.9646313224348</v>
      </c>
      <c r="CC142" s="9">
        <f t="shared" si="68"/>
        <v>-2897.129907759851</v>
      </c>
      <c r="CD142" s="9">
        <f t="shared" si="69"/>
        <v>1376.963348956032</v>
      </c>
      <c r="CE142" s="9">
        <f t="shared" si="70"/>
        <v>-1283.809649816176</v>
      </c>
    </row>
    <row r="143" spans="1:83">
      <c r="A143" s="98">
        <v>44986</v>
      </c>
      <c r="B143" s="8">
        <f>'WA Sch. 1-2'!B143</f>
        <v>767.35</v>
      </c>
      <c r="C143" s="8">
        <f>'WA Sch. 1-2'!C143</f>
        <v>588826.02250000008</v>
      </c>
      <c r="D143" s="8">
        <f>'WA Sch. 1-2'!D143</f>
        <v>0</v>
      </c>
      <c r="E143" s="8">
        <f>'WA Sch. 1-2'!E143</f>
        <v>849.5</v>
      </c>
      <c r="F143" s="8">
        <f>'WA Sch. 1-2'!F143</f>
        <v>721650.25</v>
      </c>
      <c r="G143" s="8">
        <f>'WA Sch. 1-2'!G143</f>
        <v>0</v>
      </c>
      <c r="H143" s="8">
        <f t="shared" si="90"/>
        <v>-82.149999999999977</v>
      </c>
      <c r="I143" s="8">
        <f t="shared" si="91"/>
        <v>-132824.22749999992</v>
      </c>
      <c r="J143" s="8">
        <f t="shared" si="92"/>
        <v>0</v>
      </c>
      <c r="K143" s="82">
        <v>35171</v>
      </c>
      <c r="L143" s="9">
        <v>71207072.35800001</v>
      </c>
      <c r="M143" s="78">
        <v>-8332233</v>
      </c>
      <c r="N143" s="9">
        <f t="shared" si="93"/>
        <v>62874839.35800001</v>
      </c>
      <c r="O143" s="9">
        <f t="shared" si="94"/>
        <v>1787.6898398680735</v>
      </c>
      <c r="P143" s="8">
        <f t="shared" si="95"/>
        <v>-41.257733641503819</v>
      </c>
      <c r="Q143" s="8">
        <f t="shared" si="96"/>
        <v>1746.4321062265697</v>
      </c>
      <c r="R143" s="9">
        <f t="shared" si="97"/>
        <v>61423763.608094685</v>
      </c>
      <c r="S143" s="109">
        <f t="shared" si="89"/>
        <v>-1451075.7499053308</v>
      </c>
      <c r="U143" s="38"/>
      <c r="V143" s="38"/>
      <c r="W143" s="38"/>
      <c r="X143" s="38"/>
      <c r="Y143" s="38"/>
      <c r="Z143" s="38"/>
      <c r="AA143" s="38"/>
      <c r="AB143" s="38"/>
      <c r="AC143" s="38"/>
      <c r="AD143" s="38"/>
      <c r="AE143" s="38"/>
      <c r="AF143" s="38"/>
      <c r="AG143" s="38"/>
      <c r="AH143" s="38"/>
      <c r="AI143" s="38"/>
      <c r="AJ143" s="38"/>
      <c r="AK143" s="38"/>
      <c r="AL143" s="38"/>
      <c r="AN143" s="17">
        <v>98</v>
      </c>
      <c r="AO143" s="17">
        <v>1743.7552686414933</v>
      </c>
      <c r="AP143" s="17">
        <v>-7.3704145227725348</v>
      </c>
      <c r="AQ143" s="17">
        <v>-0.16656674029955129</v>
      </c>
      <c r="AY143" s="1">
        <v>98</v>
      </c>
      <c r="AZ143" s="50">
        <f t="shared" si="54"/>
        <v>47</v>
      </c>
      <c r="BA143" s="51">
        <f t="shared" si="55"/>
        <v>0.38773388773388773</v>
      </c>
      <c r="BB143" s="52">
        <f t="shared" si="56"/>
        <v>-0.28523021200384785</v>
      </c>
      <c r="BC143" s="43"/>
      <c r="BD143" s="1">
        <v>98</v>
      </c>
      <c r="BE143" s="48">
        <f t="shared" si="57"/>
        <v>-7.3704145227725348</v>
      </c>
      <c r="BF143" s="48">
        <f t="shared" si="80"/>
        <v>66.587345371239053</v>
      </c>
      <c r="BG143" s="48">
        <f t="shared" si="80"/>
        <v>-7.1456973052158901</v>
      </c>
      <c r="BH143" s="48">
        <f t="shared" si="80"/>
        <v>-18.28314866218966</v>
      </c>
      <c r="BI143" s="48">
        <f t="shared" si="80"/>
        <v>-15.437999782303677</v>
      </c>
      <c r="BJ143" s="48">
        <f t="shared" si="80"/>
        <v>-19.384882427298862</v>
      </c>
      <c r="BK143" s="48">
        <f t="shared" si="79"/>
        <v>10.019870109263138</v>
      </c>
      <c r="BL143" s="48">
        <f t="shared" si="79"/>
        <v>64.679470414957223</v>
      </c>
      <c r="BM143" s="48">
        <f t="shared" si="79"/>
        <v>35.680713273548918</v>
      </c>
      <c r="BN143" s="48">
        <f t="shared" si="79"/>
        <v>-39.376102446912455</v>
      </c>
      <c r="BO143" s="48">
        <f t="shared" si="79"/>
        <v>-71.003951350860916</v>
      </c>
      <c r="BP143" s="48">
        <f t="shared" si="79"/>
        <v>-43.5087161322881</v>
      </c>
      <c r="BQ143" s="48">
        <f t="shared" si="79"/>
        <v>20.679054575296504</v>
      </c>
      <c r="BR143" s="1">
        <v>98</v>
      </c>
      <c r="BS143" s="9">
        <f t="shared" si="58"/>
        <v>54.32301023748574</v>
      </c>
      <c r="BT143" s="9">
        <f t="shared" si="59"/>
        <v>-490.7763373570084</v>
      </c>
      <c r="BU143" s="9">
        <f t="shared" si="60"/>
        <v>52.666751193689372</v>
      </c>
      <c r="BV143" s="9">
        <f t="shared" si="61"/>
        <v>134.75438442179353</v>
      </c>
      <c r="BW143" s="9">
        <f t="shared" si="62"/>
        <v>113.78445779803393</v>
      </c>
      <c r="BX143" s="9">
        <f t="shared" si="63"/>
        <v>142.87461896438248</v>
      </c>
      <c r="BY143" s="9">
        <f t="shared" si="64"/>
        <v>-73.850596169605566</v>
      </c>
      <c r="BZ143" s="9">
        <f t="shared" si="65"/>
        <v>-476.71450807159619</v>
      </c>
      <c r="CA143" s="9">
        <f t="shared" si="66"/>
        <v>-262.98164729422746</v>
      </c>
      <c r="CB143" s="9">
        <f t="shared" si="67"/>
        <v>290.21819732486921</v>
      </c>
      <c r="CC143" s="9">
        <f t="shared" si="68"/>
        <v>523.32855421056377</v>
      </c>
      <c r="CD143" s="9">
        <f t="shared" si="69"/>
        <v>320.67727324856747</v>
      </c>
      <c r="CE143" s="9">
        <f t="shared" si="70"/>
        <v>-152.41320415896166</v>
      </c>
    </row>
    <row r="144" spans="1:83">
      <c r="A144" s="98">
        <v>45017</v>
      </c>
      <c r="B144" s="8">
        <f>'WA Sch. 1-2'!B144</f>
        <v>547.15</v>
      </c>
      <c r="C144" s="8">
        <f>'WA Sch. 1-2'!C144</f>
        <v>299373.1225</v>
      </c>
      <c r="D144" s="8">
        <f>'WA Sch. 1-2'!D144</f>
        <v>0.375</v>
      </c>
      <c r="E144" s="8">
        <f>'WA Sch. 1-2'!E144</f>
        <v>563</v>
      </c>
      <c r="F144" s="8">
        <f>'WA Sch. 1-2'!F144</f>
        <v>316969</v>
      </c>
      <c r="G144" s="8">
        <f>'WA Sch. 1-2'!G144</f>
        <v>4.5</v>
      </c>
      <c r="H144" s="8">
        <f t="shared" si="90"/>
        <v>-15.850000000000023</v>
      </c>
      <c r="I144" s="8">
        <f t="shared" si="91"/>
        <v>-17595.877500000002</v>
      </c>
      <c r="J144" s="8">
        <f t="shared" si="92"/>
        <v>-4.125</v>
      </c>
      <c r="K144" s="82">
        <v>35920</v>
      </c>
      <c r="L144" s="9">
        <v>51240028.149999999</v>
      </c>
      <c r="M144" s="78">
        <v>-529920</v>
      </c>
      <c r="N144" s="9">
        <f t="shared" si="93"/>
        <v>50710108.149999999</v>
      </c>
      <c r="O144" s="9">
        <f t="shared" si="94"/>
        <v>1411.7513404788419</v>
      </c>
      <c r="P144" s="8">
        <f t="shared" si="95"/>
        <v>-9.288834220015147</v>
      </c>
      <c r="Q144" s="8">
        <f t="shared" si="96"/>
        <v>1402.4625062588268</v>
      </c>
      <c r="R144" s="9">
        <f t="shared" si="97"/>
        <v>50376453.22481706</v>
      </c>
      <c r="S144" s="109">
        <f t="shared" si="89"/>
        <v>-333654.92518294411</v>
      </c>
      <c r="U144" s="38"/>
      <c r="V144" s="38"/>
      <c r="W144" s="38"/>
      <c r="X144" s="38"/>
      <c r="Y144" s="38"/>
      <c r="Z144" s="38"/>
      <c r="AA144" s="38"/>
      <c r="AB144" s="38"/>
      <c r="AC144" s="38"/>
      <c r="AD144" s="38"/>
      <c r="AE144" s="38"/>
      <c r="AF144" s="38"/>
      <c r="AG144" s="38"/>
      <c r="AH144" s="38"/>
      <c r="AI144" s="38"/>
      <c r="AJ144" s="38"/>
      <c r="AK144" s="38"/>
      <c r="AL144" s="38"/>
      <c r="AN144" s="17">
        <v>99</v>
      </c>
      <c r="AO144" s="17">
        <v>1597.0368084175091</v>
      </c>
      <c r="AP144" s="17">
        <v>-104.37884398845677</v>
      </c>
      <c r="AQ144" s="17">
        <v>-2.3588963342122224</v>
      </c>
      <c r="AY144" s="1">
        <v>99</v>
      </c>
      <c r="AZ144" s="50">
        <f t="shared" si="54"/>
        <v>3</v>
      </c>
      <c r="BA144" s="51">
        <f t="shared" si="55"/>
        <v>2.1829521829521831E-2</v>
      </c>
      <c r="BB144" s="52">
        <f t="shared" si="56"/>
        <v>-2.0173495927674461</v>
      </c>
      <c r="BC144" s="43"/>
      <c r="BD144" s="1">
        <v>99</v>
      </c>
      <c r="BE144" s="48">
        <f t="shared" si="57"/>
        <v>-104.37884398845677</v>
      </c>
      <c r="BF144" s="48">
        <f t="shared" si="80"/>
        <v>-7.3704145227725348</v>
      </c>
      <c r="BG144" s="48">
        <f t="shared" si="80"/>
        <v>66.587345371239053</v>
      </c>
      <c r="BH144" s="48">
        <f t="shared" si="80"/>
        <v>-7.1456973052158901</v>
      </c>
      <c r="BI144" s="48">
        <f t="shared" si="80"/>
        <v>-18.28314866218966</v>
      </c>
      <c r="BJ144" s="48">
        <f t="shared" si="80"/>
        <v>-15.437999782303677</v>
      </c>
      <c r="BK144" s="48">
        <f t="shared" si="79"/>
        <v>-19.384882427298862</v>
      </c>
      <c r="BL144" s="48">
        <f t="shared" si="79"/>
        <v>10.019870109263138</v>
      </c>
      <c r="BM144" s="48">
        <f t="shared" si="79"/>
        <v>64.679470414957223</v>
      </c>
      <c r="BN144" s="48">
        <f t="shared" si="79"/>
        <v>35.680713273548918</v>
      </c>
      <c r="BO144" s="48">
        <f t="shared" si="79"/>
        <v>-39.376102446912455</v>
      </c>
      <c r="BP144" s="48">
        <f t="shared" si="79"/>
        <v>-71.003951350860916</v>
      </c>
      <c r="BQ144" s="48">
        <f t="shared" si="79"/>
        <v>-43.5087161322881</v>
      </c>
      <c r="BR144" s="1">
        <v>99</v>
      </c>
      <c r="BS144" s="9">
        <f t="shared" si="58"/>
        <v>10894.943072366448</v>
      </c>
      <c r="BT144" s="9">
        <f t="shared" si="59"/>
        <v>769.31534760265049</v>
      </c>
      <c r="BU144" s="9">
        <f t="shared" si="60"/>
        <v>-6950.3101341100764</v>
      </c>
      <c r="BV144" s="9">
        <f t="shared" si="61"/>
        <v>745.85962420978547</v>
      </c>
      <c r="BW144" s="9">
        <f t="shared" si="62"/>
        <v>1908.3739218283686</v>
      </c>
      <c r="BX144" s="9">
        <f t="shared" si="63"/>
        <v>1611.4005707708193</v>
      </c>
      <c r="BY144" s="9">
        <f t="shared" si="64"/>
        <v>2023.3716186135164</v>
      </c>
      <c r="BZ144" s="9">
        <f t="shared" si="65"/>
        <v>-1045.862458919446</v>
      </c>
      <c r="CA144" s="9">
        <f t="shared" si="66"/>
        <v>-6751.1683516988533</v>
      </c>
      <c r="CB144" s="9">
        <f t="shared" si="67"/>
        <v>-3724.3116041766707</v>
      </c>
      <c r="CC144" s="9">
        <f t="shared" si="68"/>
        <v>4110.0320541796627</v>
      </c>
      <c r="CD144" s="9">
        <f t="shared" si="69"/>
        <v>7411.3103606153609</v>
      </c>
      <c r="CE144" s="9">
        <f t="shared" si="70"/>
        <v>4541.3894933100455</v>
      </c>
    </row>
    <row r="145" spans="1:83">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90"/>
        <v>174.52499999999998</v>
      </c>
      <c r="I145" s="8">
        <f t="shared" si="91"/>
        <v>70774.250624999986</v>
      </c>
      <c r="J145" s="8">
        <f t="shared" si="92"/>
        <v>-53.05</v>
      </c>
      <c r="K145" s="82">
        <v>34211</v>
      </c>
      <c r="L145" s="9">
        <v>54152318.126000002</v>
      </c>
      <c r="M145" s="78">
        <v>-743007</v>
      </c>
      <c r="N145" s="9">
        <f t="shared" si="93"/>
        <v>53409311.126000002</v>
      </c>
      <c r="O145" s="9">
        <f t="shared" si="94"/>
        <v>1561.1736320481716</v>
      </c>
      <c r="P145" s="8">
        <f t="shared" si="95"/>
        <v>-27.231097664263348</v>
      </c>
      <c r="Q145" s="8">
        <f t="shared" si="96"/>
        <v>1533.9425343839082</v>
      </c>
      <c r="R145" s="9">
        <f t="shared" si="97"/>
        <v>52477708.043807887</v>
      </c>
      <c r="S145" s="109">
        <f t="shared" si="89"/>
        <v>-931603.08219211339</v>
      </c>
      <c r="U145" s="38"/>
      <c r="V145" s="38"/>
      <c r="W145" s="38"/>
      <c r="X145" s="38"/>
      <c r="Y145" s="38"/>
      <c r="Z145" s="38"/>
      <c r="AA145" s="38"/>
      <c r="AB145" s="38"/>
      <c r="AC145" s="38"/>
      <c r="AD145" s="38"/>
      <c r="AE145" s="38"/>
      <c r="AF145" s="38"/>
      <c r="AG145" s="38"/>
      <c r="AH145" s="38"/>
      <c r="AI145" s="38"/>
      <c r="AJ145" s="38"/>
      <c r="AK145" s="38"/>
      <c r="AL145" s="38"/>
      <c r="AN145" s="17">
        <v>100</v>
      </c>
      <c r="AO145" s="17">
        <v>1429.3907168705266</v>
      </c>
      <c r="AP145" s="17">
        <v>-6.5642864715287033</v>
      </c>
      <c r="AQ145" s="17">
        <v>-0.14834875251272533</v>
      </c>
      <c r="AY145" s="1">
        <v>100</v>
      </c>
      <c r="AZ145" s="50">
        <f t="shared" si="54"/>
        <v>49</v>
      </c>
      <c r="BA145" s="51">
        <f t="shared" si="55"/>
        <v>0.40436590436590436</v>
      </c>
      <c r="BB145" s="52">
        <f t="shared" si="56"/>
        <v>-0.24206240467219475</v>
      </c>
      <c r="BC145" s="43"/>
      <c r="BD145" s="1">
        <v>100</v>
      </c>
      <c r="BE145" s="48">
        <f t="shared" si="57"/>
        <v>-6.5642864715287033</v>
      </c>
      <c r="BF145" s="48">
        <f t="shared" si="80"/>
        <v>-104.37884398845677</v>
      </c>
      <c r="BG145" s="48">
        <f t="shared" si="80"/>
        <v>-7.3704145227725348</v>
      </c>
      <c r="BH145" s="48">
        <f t="shared" si="80"/>
        <v>66.587345371239053</v>
      </c>
      <c r="BI145" s="48">
        <f t="shared" si="80"/>
        <v>-7.1456973052158901</v>
      </c>
      <c r="BJ145" s="48">
        <f t="shared" si="80"/>
        <v>-18.28314866218966</v>
      </c>
      <c r="BK145" s="48">
        <f t="shared" si="79"/>
        <v>-15.437999782303677</v>
      </c>
      <c r="BL145" s="48">
        <f t="shared" si="79"/>
        <v>-19.384882427298862</v>
      </c>
      <c r="BM145" s="48">
        <f t="shared" si="79"/>
        <v>10.019870109263138</v>
      </c>
      <c r="BN145" s="48">
        <f t="shared" si="79"/>
        <v>64.679470414957223</v>
      </c>
      <c r="BO145" s="48">
        <f t="shared" si="79"/>
        <v>35.680713273548918</v>
      </c>
      <c r="BP145" s="48">
        <f t="shared" si="79"/>
        <v>-39.376102446912455</v>
      </c>
      <c r="BQ145" s="48">
        <f t="shared" si="79"/>
        <v>-71.003951350860916</v>
      </c>
      <c r="BR145" s="1">
        <v>100</v>
      </c>
      <c r="BS145" s="9">
        <f t="shared" si="58"/>
        <v>43.089856880285353</v>
      </c>
      <c r="BT145" s="9">
        <f t="shared" si="59"/>
        <v>685.17263350715245</v>
      </c>
      <c r="BU145" s="9">
        <f t="shared" si="60"/>
        <v>48.381512341384457</v>
      </c>
      <c r="BV145" s="9">
        <f t="shared" si="61"/>
        <v>-437.09841039539094</v>
      </c>
      <c r="BW145" s="9">
        <f t="shared" si="62"/>
        <v>46.906404150257963</v>
      </c>
      <c r="BX145" s="9">
        <f t="shared" si="63"/>
        <v>120.01582542014189</v>
      </c>
      <c r="BY145" s="9">
        <f t="shared" si="64"/>
        <v>101.33945311842335</v>
      </c>
      <c r="BZ145" s="9">
        <f t="shared" si="65"/>
        <v>127.24792146967383</v>
      </c>
      <c r="CA145" s="9">
        <f t="shared" si="66"/>
        <v>-65.773297804708378</v>
      </c>
      <c r="CB145" s="9">
        <f t="shared" si="67"/>
        <v>-424.57457263050304</v>
      </c>
      <c r="CC145" s="9">
        <f t="shared" si="68"/>
        <v>-234.21842343603095</v>
      </c>
      <c r="CD145" s="9">
        <f t="shared" si="69"/>
        <v>258.47601659376278</v>
      </c>
      <c r="CE145" s="9">
        <f t="shared" si="70"/>
        <v>466.09027727748304</v>
      </c>
    </row>
    <row r="146" spans="1:83"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90"/>
        <v>62.95</v>
      </c>
      <c r="I146" s="101">
        <f t="shared" si="91"/>
        <v>12020.302500000002</v>
      </c>
      <c r="J146" s="101">
        <f t="shared" si="92"/>
        <v>-40.5</v>
      </c>
      <c r="K146" s="83">
        <v>35150</v>
      </c>
      <c r="L146" s="103">
        <v>50281329.842999995</v>
      </c>
      <c r="M146" s="104">
        <v>605686</v>
      </c>
      <c r="N146" s="103">
        <f t="shared" si="93"/>
        <v>50887015.842999995</v>
      </c>
      <c r="O146" s="103">
        <f t="shared" si="94"/>
        <v>1447.7102658036983</v>
      </c>
      <c r="P146" s="101">
        <f t="shared" si="95"/>
        <v>-33.827980695632249</v>
      </c>
      <c r="Q146" s="101">
        <f t="shared" si="96"/>
        <v>1413.8822851080661</v>
      </c>
      <c r="R146" s="103">
        <f t="shared" si="97"/>
        <v>49697962.321548522</v>
      </c>
      <c r="S146" s="110">
        <f t="shared" si="89"/>
        <v>-1189053.5214514735</v>
      </c>
      <c r="U146" s="38"/>
      <c r="V146" s="38"/>
      <c r="W146" s="38"/>
      <c r="X146" s="38"/>
      <c r="Y146" s="38"/>
      <c r="Z146" s="38"/>
      <c r="AA146" s="38"/>
      <c r="AB146" s="38"/>
      <c r="AC146" s="38"/>
      <c r="AD146" s="38"/>
      <c r="AE146" s="38"/>
      <c r="AF146" s="38"/>
      <c r="AG146" s="38"/>
      <c r="AH146" s="38"/>
      <c r="AI146" s="38"/>
      <c r="AJ146" s="38"/>
      <c r="AK146" s="38"/>
      <c r="AL146" s="38"/>
      <c r="AN146" s="17">
        <v>101</v>
      </c>
      <c r="AO146" s="17">
        <v>1414.2295188715716</v>
      </c>
      <c r="AP146" s="17">
        <v>95.083769382529454</v>
      </c>
      <c r="AQ146" s="17">
        <v>2.1488334845357508</v>
      </c>
      <c r="AY146" s="1">
        <v>101</v>
      </c>
      <c r="AZ146" s="50">
        <f t="shared" si="54"/>
        <v>120</v>
      </c>
      <c r="BA146" s="51">
        <f t="shared" si="55"/>
        <v>0.99480249480249483</v>
      </c>
      <c r="BB146" s="52">
        <f t="shared" si="56"/>
        <v>2.562404725380119</v>
      </c>
      <c r="BC146" s="43"/>
      <c r="BD146" s="1">
        <v>101</v>
      </c>
      <c r="BE146" s="48">
        <f t="shared" si="57"/>
        <v>95.083769382529454</v>
      </c>
      <c r="BF146" s="48">
        <f t="shared" si="80"/>
        <v>-6.5642864715287033</v>
      </c>
      <c r="BG146" s="48">
        <f t="shared" si="80"/>
        <v>-104.37884398845677</v>
      </c>
      <c r="BH146" s="48">
        <f t="shared" si="80"/>
        <v>-7.3704145227725348</v>
      </c>
      <c r="BI146" s="48">
        <f t="shared" si="80"/>
        <v>66.587345371239053</v>
      </c>
      <c r="BJ146" s="48">
        <f t="shared" si="80"/>
        <v>-7.1456973052158901</v>
      </c>
      <c r="BK146" s="48">
        <f t="shared" si="79"/>
        <v>-18.28314866218966</v>
      </c>
      <c r="BL146" s="48">
        <f t="shared" si="79"/>
        <v>-15.437999782303677</v>
      </c>
      <c r="BM146" s="48">
        <f t="shared" si="79"/>
        <v>-19.384882427298862</v>
      </c>
      <c r="BN146" s="48">
        <f t="shared" si="79"/>
        <v>10.019870109263138</v>
      </c>
      <c r="BO146" s="48">
        <f t="shared" si="79"/>
        <v>64.679470414957223</v>
      </c>
      <c r="BP146" s="48">
        <f t="shared" si="79"/>
        <v>35.680713273548918</v>
      </c>
      <c r="BQ146" s="48">
        <f t="shared" si="79"/>
        <v>-39.376102446912455</v>
      </c>
      <c r="BR146" s="1">
        <v>101</v>
      </c>
      <c r="BS146" s="9">
        <f t="shared" si="58"/>
        <v>9040.9231999901804</v>
      </c>
      <c r="BT146" s="9">
        <f t="shared" si="59"/>
        <v>-624.15710101962986</v>
      </c>
      <c r="BU146" s="9">
        <f t="shared" si="60"/>
        <v>-9924.7339302134496</v>
      </c>
      <c r="BV146" s="9">
        <f t="shared" si="61"/>
        <v>-700.80679473688679</v>
      </c>
      <c r="BW146" s="9">
        <f t="shared" si="62"/>
        <v>6331.3757910738486</v>
      </c>
      <c r="BX146" s="9">
        <f t="shared" si="63"/>
        <v>-679.43983464644691</v>
      </c>
      <c r="BY146" s="9">
        <f t="shared" si="64"/>
        <v>-1738.4306909820882</v>
      </c>
      <c r="BZ146" s="9">
        <f t="shared" si="65"/>
        <v>-1467.9032110280457</v>
      </c>
      <c r="CA146" s="9">
        <f t="shared" si="66"/>
        <v>-1843.1876902246784</v>
      </c>
      <c r="CB146" s="9">
        <f t="shared" si="67"/>
        <v>952.72701871215156</v>
      </c>
      <c r="CC146" s="9">
        <f t="shared" si="68"/>
        <v>6149.9678487200426</v>
      </c>
      <c r="CD146" s="9">
        <f t="shared" si="69"/>
        <v>3392.6567123063764</v>
      </c>
      <c r="CE146" s="9">
        <f t="shared" si="70"/>
        <v>-3744.0282442450375</v>
      </c>
    </row>
    <row r="147" spans="1:83">
      <c r="A147" s="2">
        <v>45108</v>
      </c>
      <c r="B147" s="88"/>
      <c r="C147" s="88"/>
      <c r="D147" s="88"/>
      <c r="E147" s="88"/>
      <c r="F147" s="88"/>
      <c r="G147" s="88"/>
      <c r="H147" s="88"/>
      <c r="I147" s="88"/>
      <c r="J147" s="88"/>
      <c r="K147" s="90"/>
      <c r="L147" s="90"/>
      <c r="M147" s="91"/>
      <c r="N147" s="90"/>
      <c r="O147" s="90"/>
      <c r="P147" s="88"/>
      <c r="Q147" s="88"/>
      <c r="R147" s="90"/>
      <c r="U147" s="38"/>
      <c r="V147" s="38"/>
      <c r="W147" s="38"/>
      <c r="X147" s="38"/>
      <c r="Y147" s="38"/>
      <c r="Z147" s="38"/>
      <c r="AA147" s="38"/>
      <c r="AB147" s="38"/>
      <c r="AC147" s="38"/>
      <c r="AD147" s="38"/>
      <c r="AE147" s="38"/>
      <c r="AF147" s="38"/>
      <c r="AG147" s="38"/>
      <c r="AH147" s="38"/>
      <c r="AI147" s="38"/>
      <c r="AJ147" s="38"/>
      <c r="AK147" s="38"/>
      <c r="AL147" s="38"/>
      <c r="AN147" s="17">
        <v>102</v>
      </c>
      <c r="AO147" s="17">
        <v>1613.3457616088822</v>
      </c>
      <c r="AP147" s="17">
        <v>61.242633847413799</v>
      </c>
      <c r="AQ147" s="17">
        <v>1.3840450704372826</v>
      </c>
      <c r="AY147" s="1">
        <v>102</v>
      </c>
      <c r="AZ147" s="50">
        <f t="shared" si="54"/>
        <v>107</v>
      </c>
      <c r="BA147" s="51">
        <f t="shared" si="55"/>
        <v>0.88669438669438672</v>
      </c>
      <c r="BB147" s="52">
        <f t="shared" si="56"/>
        <v>1.2091343701602324</v>
      </c>
      <c r="BC147" s="43"/>
      <c r="BD147" s="1">
        <v>102</v>
      </c>
      <c r="BE147" s="48">
        <f t="shared" si="57"/>
        <v>61.242633847413799</v>
      </c>
      <c r="BF147" s="48">
        <f t="shared" si="80"/>
        <v>95.083769382529454</v>
      </c>
      <c r="BG147" s="48">
        <f t="shared" si="80"/>
        <v>-6.5642864715287033</v>
      </c>
      <c r="BH147" s="48">
        <f t="shared" si="80"/>
        <v>-104.37884398845677</v>
      </c>
      <c r="BI147" s="48">
        <f t="shared" si="80"/>
        <v>-7.3704145227725348</v>
      </c>
      <c r="BJ147" s="48">
        <f t="shared" si="80"/>
        <v>66.587345371239053</v>
      </c>
      <c r="BK147" s="48">
        <f t="shared" si="79"/>
        <v>-7.1456973052158901</v>
      </c>
      <c r="BL147" s="48">
        <f t="shared" si="79"/>
        <v>-18.28314866218966</v>
      </c>
      <c r="BM147" s="48">
        <f t="shared" si="79"/>
        <v>-15.437999782303677</v>
      </c>
      <c r="BN147" s="48">
        <f t="shared" si="79"/>
        <v>-19.384882427298862</v>
      </c>
      <c r="BO147" s="48">
        <f t="shared" si="79"/>
        <v>10.019870109263138</v>
      </c>
      <c r="BP147" s="48">
        <f t="shared" si="79"/>
        <v>64.679470414957223</v>
      </c>
      <c r="BQ147" s="48">
        <f t="shared" si="79"/>
        <v>35.680713273548918</v>
      </c>
      <c r="BR147" s="1">
        <v>102</v>
      </c>
      <c r="BS147" s="9">
        <f t="shared" si="58"/>
        <v>3750.6602005684822</v>
      </c>
      <c r="BT147" s="9">
        <f t="shared" si="59"/>
        <v>5823.1804731262982</v>
      </c>
      <c r="BU147" s="9">
        <f t="shared" si="60"/>
        <v>-402.01419284532511</v>
      </c>
      <c r="BV147" s="9">
        <f t="shared" si="61"/>
        <v>-6392.4353238014182</v>
      </c>
      <c r="BW147" s="9">
        <f t="shared" si="62"/>
        <v>-451.3835979217809</v>
      </c>
      <c r="BX147" s="9">
        <f t="shared" si="63"/>
        <v>4077.9844114421685</v>
      </c>
      <c r="BY147" s="9">
        <f t="shared" si="64"/>
        <v>-437.62132364774953</v>
      </c>
      <c r="BZ147" s="9">
        <f t="shared" si="65"/>
        <v>-1119.7081790962841</v>
      </c>
      <c r="CA147" s="9">
        <f t="shared" si="66"/>
        <v>-945.46376800404528</v>
      </c>
      <c r="CB147" s="9">
        <f t="shared" si="67"/>
        <v>-1187.1812566702001</v>
      </c>
      <c r="CC147" s="9">
        <f t="shared" si="68"/>
        <v>613.64323630029946</v>
      </c>
      <c r="CD147" s="9">
        <f t="shared" si="69"/>
        <v>3961.1411240679486</v>
      </c>
      <c r="CE147" s="9">
        <f t="shared" si="70"/>
        <v>2185.1808584265832</v>
      </c>
    </row>
    <row r="148" spans="1:83">
      <c r="A148" s="2">
        <v>45139</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I148" s="38"/>
      <c r="AJ148" s="38"/>
      <c r="AK148" s="38"/>
      <c r="AL148" s="38"/>
      <c r="AN148" s="17">
        <v>103</v>
      </c>
      <c r="AO148" s="17">
        <v>1613.6524016077105</v>
      </c>
      <c r="AP148" s="17">
        <v>-1.1368683772161603E-12</v>
      </c>
      <c r="AQ148" s="17">
        <v>-2.5692511480521599E-14</v>
      </c>
      <c r="AY148" s="1">
        <v>103</v>
      </c>
      <c r="AZ148" s="50">
        <f t="shared" si="54"/>
        <v>58</v>
      </c>
      <c r="BA148" s="51">
        <f t="shared" si="55"/>
        <v>0.47920997920997921</v>
      </c>
      <c r="BB148" s="52">
        <f t="shared" si="56"/>
        <v>-5.213646396562386E-2</v>
      </c>
      <c r="BC148" s="43"/>
      <c r="BD148" s="1">
        <v>103</v>
      </c>
      <c r="BE148" s="48">
        <f t="shared" si="57"/>
        <v>-1.1368683772161603E-12</v>
      </c>
      <c r="BF148" s="48">
        <f t="shared" si="80"/>
        <v>61.242633847413799</v>
      </c>
      <c r="BG148" s="48">
        <f t="shared" si="80"/>
        <v>95.083769382529454</v>
      </c>
      <c r="BH148" s="48">
        <f t="shared" si="80"/>
        <v>-6.5642864715287033</v>
      </c>
      <c r="BI148" s="48">
        <f t="shared" si="80"/>
        <v>-104.37884398845677</v>
      </c>
      <c r="BJ148" s="48">
        <f t="shared" si="80"/>
        <v>-7.3704145227725348</v>
      </c>
      <c r="BK148" s="48">
        <f t="shared" si="79"/>
        <v>66.587345371239053</v>
      </c>
      <c r="BL148" s="48">
        <f t="shared" si="79"/>
        <v>-7.1456973052158901</v>
      </c>
      <c r="BM148" s="48">
        <f t="shared" si="79"/>
        <v>-18.28314866218966</v>
      </c>
      <c r="BN148" s="48">
        <f t="shared" si="79"/>
        <v>-15.437999782303677</v>
      </c>
      <c r="BO148" s="48">
        <f t="shared" si="79"/>
        <v>-19.384882427298862</v>
      </c>
      <c r="BP148" s="48">
        <f t="shared" si="79"/>
        <v>10.019870109263138</v>
      </c>
      <c r="BQ148" s="48">
        <f t="shared" si="79"/>
        <v>64.679470414957223</v>
      </c>
      <c r="BR148" s="1">
        <v>103</v>
      </c>
      <c r="BS148" s="9">
        <f t="shared" si="58"/>
        <v>1.7693910290392109E-25</v>
      </c>
      <c r="BT148" s="9">
        <f t="shared" si="59"/>
        <v>-2.5761181090664847E-11</v>
      </c>
      <c r="BU148" s="9">
        <f t="shared" si="60"/>
        <v>-3.9996160321079697E-11</v>
      </c>
      <c r="BV148" s="9">
        <f t="shared" si="61"/>
        <v>2.7612099921331667E-12</v>
      </c>
      <c r="BW148" s="9">
        <f t="shared" si="62"/>
        <v>4.390605258291628E-11</v>
      </c>
      <c r="BX148" s="9">
        <f t="shared" si="63"/>
        <v>3.100300743228187E-12</v>
      </c>
      <c r="BY148" s="9">
        <f t="shared" si="64"/>
        <v>-2.8009387491873342E-11</v>
      </c>
      <c r="BZ148" s="9">
        <f t="shared" si="65"/>
        <v>3.0057754007994102E-12</v>
      </c>
      <c r="CA148" s="9">
        <f t="shared" si="66"/>
        <v>7.6906474134942855E-12</v>
      </c>
      <c r="CB148" s="9">
        <f t="shared" si="67"/>
        <v>6.493860291188976E-12</v>
      </c>
      <c r="CC148" s="9">
        <f t="shared" si="68"/>
        <v>8.1540821362299469E-12</v>
      </c>
      <c r="CD148" s="9">
        <f t="shared" si="69"/>
        <v>-4.2147711842831383E-12</v>
      </c>
      <c r="CE148" s="9">
        <f t="shared" si="70"/>
        <v>-2.7206856490845935E-11</v>
      </c>
    </row>
    <row r="149" spans="1:83">
      <c r="A149" s="2">
        <v>45170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I149" s="38"/>
      <c r="AJ149" s="38"/>
      <c r="AK149" s="38"/>
      <c r="AL149" s="38"/>
      <c r="AN149" s="17">
        <v>104</v>
      </c>
      <c r="AO149" s="17">
        <v>1628.0929966449289</v>
      </c>
      <c r="AP149" s="17">
        <v>82.745632771107694</v>
      </c>
      <c r="AQ149" s="17">
        <v>1.8699993442868796</v>
      </c>
      <c r="AY149" s="1">
        <v>104</v>
      </c>
      <c r="AZ149" s="50">
        <f t="shared" si="54"/>
        <v>116</v>
      </c>
      <c r="BA149" s="51">
        <f t="shared" si="55"/>
        <v>0.96153846153846156</v>
      </c>
      <c r="BB149" s="52">
        <f t="shared" si="56"/>
        <v>1.7688250385187059</v>
      </c>
      <c r="BC149" s="43"/>
      <c r="BD149" s="1">
        <v>104</v>
      </c>
      <c r="BE149" s="48">
        <f t="shared" si="57"/>
        <v>82.745632771107694</v>
      </c>
      <c r="BF149" s="48">
        <f t="shared" si="80"/>
        <v>-1.1368683772161603E-12</v>
      </c>
      <c r="BG149" s="48">
        <f t="shared" si="80"/>
        <v>61.242633847413799</v>
      </c>
      <c r="BH149" s="48">
        <f t="shared" si="80"/>
        <v>95.083769382529454</v>
      </c>
      <c r="BI149" s="48">
        <f t="shared" si="80"/>
        <v>-6.5642864715287033</v>
      </c>
      <c r="BJ149" s="48">
        <f t="shared" si="80"/>
        <v>-104.37884398845677</v>
      </c>
      <c r="BK149" s="48">
        <f t="shared" si="79"/>
        <v>-7.3704145227725348</v>
      </c>
      <c r="BL149" s="48">
        <f t="shared" si="79"/>
        <v>66.587345371239053</v>
      </c>
      <c r="BM149" s="48">
        <f t="shared" si="79"/>
        <v>-7.1456973052158901</v>
      </c>
      <c r="BN149" s="48">
        <f t="shared" si="79"/>
        <v>-18.28314866218966</v>
      </c>
      <c r="BO149" s="48">
        <f t="shared" si="79"/>
        <v>-15.437999782303677</v>
      </c>
      <c r="BP149" s="48">
        <f t="shared" si="79"/>
        <v>-19.384882427298862</v>
      </c>
      <c r="BQ149" s="48">
        <f t="shared" si="79"/>
        <v>10.019870109263138</v>
      </c>
      <c r="BR149" s="1">
        <v>104</v>
      </c>
      <c r="BS149" s="9">
        <f t="shared" si="58"/>
        <v>6846.8397426911288</v>
      </c>
      <c r="BT149" s="9">
        <f t="shared" si="59"/>
        <v>-3.480623050257931E-11</v>
      </c>
      <c r="BU149" s="9">
        <f t="shared" si="60"/>
        <v>5067.5604902736159</v>
      </c>
      <c r="BV149" s="9">
        <f t="shared" si="61"/>
        <v>7867.7666638196015</v>
      </c>
      <c r="BW149" s="9">
        <f t="shared" si="62"/>
        <v>-543.16603777740977</v>
      </c>
      <c r="BX149" s="9">
        <f t="shared" si="63"/>
        <v>-8636.8934937416016</v>
      </c>
      <c r="BY149" s="9">
        <f t="shared" si="64"/>
        <v>-609.86961347212116</v>
      </c>
      <c r="BZ149" s="9">
        <f t="shared" si="65"/>
        <v>5509.8120272915703</v>
      </c>
      <c r="CA149" s="9">
        <f t="shared" si="66"/>
        <v>-591.27524511083368</v>
      </c>
      <c r="CB149" s="9">
        <f t="shared" si="67"/>
        <v>-1512.8507051010681</v>
      </c>
      <c r="CC149" s="9">
        <f t="shared" si="68"/>
        <v>-1277.4270607068922</v>
      </c>
      <c r="CD149" s="9">
        <f t="shared" si="69"/>
        <v>-1604.0143626403249</v>
      </c>
      <c r="CE149" s="9">
        <f t="shared" si="70"/>
        <v>829.10049247535267</v>
      </c>
    </row>
    <row r="150" spans="1:83">
      <c r="A150" s="2">
        <v>45200</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I150" s="38"/>
      <c r="AJ150" s="38"/>
      <c r="AK150" s="38"/>
      <c r="AL150" s="38"/>
      <c r="AN150" s="17">
        <v>105</v>
      </c>
      <c r="AO150" s="17">
        <v>1408.560509635173</v>
      </c>
      <c r="AP150" s="17">
        <v>34.480281531326</v>
      </c>
      <c r="AQ150" s="17">
        <v>0.7792327122902909</v>
      </c>
      <c r="AY150" s="1">
        <v>105</v>
      </c>
      <c r="AZ150" s="50">
        <f t="shared" si="54"/>
        <v>99</v>
      </c>
      <c r="BA150" s="51">
        <f t="shared" si="55"/>
        <v>0.82016632016632018</v>
      </c>
      <c r="BB150" s="52">
        <f t="shared" si="56"/>
        <v>0.91599911388803534</v>
      </c>
      <c r="BC150" s="43"/>
      <c r="BD150" s="1">
        <v>105</v>
      </c>
      <c r="BE150" s="48">
        <f t="shared" si="57"/>
        <v>34.480281531326</v>
      </c>
      <c r="BF150" s="48">
        <f t="shared" si="80"/>
        <v>82.745632771107694</v>
      </c>
      <c r="BG150" s="48">
        <f t="shared" si="80"/>
        <v>-1.1368683772161603E-12</v>
      </c>
      <c r="BH150" s="48">
        <f t="shared" si="80"/>
        <v>61.242633847413799</v>
      </c>
      <c r="BI150" s="48">
        <f t="shared" si="80"/>
        <v>95.083769382529454</v>
      </c>
      <c r="BJ150" s="48">
        <f t="shared" si="80"/>
        <v>-6.5642864715287033</v>
      </c>
      <c r="BK150" s="48">
        <f t="shared" si="79"/>
        <v>-104.37884398845677</v>
      </c>
      <c r="BL150" s="48">
        <f t="shared" si="79"/>
        <v>-7.3704145227725348</v>
      </c>
      <c r="BM150" s="48">
        <f t="shared" si="79"/>
        <v>66.587345371239053</v>
      </c>
      <c r="BN150" s="48">
        <f t="shared" si="79"/>
        <v>-7.1456973052158901</v>
      </c>
      <c r="BO150" s="48">
        <f t="shared" si="79"/>
        <v>-18.28314866218966</v>
      </c>
      <c r="BP150" s="48">
        <f t="shared" si="79"/>
        <v>-15.437999782303677</v>
      </c>
      <c r="BQ150" s="48">
        <f t="shared" si="79"/>
        <v>-19.384882427298862</v>
      </c>
      <c r="BR150" s="1">
        <v>105</v>
      </c>
      <c r="BS150" s="9">
        <f t="shared" si="58"/>
        <v>1188.8898144795503</v>
      </c>
      <c r="BT150" s="9">
        <f t="shared" si="59"/>
        <v>2853.092713435592</v>
      </c>
      <c r="BU150" s="9">
        <f t="shared" si="60"/>
        <v>-1.4503830432876028E-11</v>
      </c>
      <c r="BV150" s="9">
        <f t="shared" si="61"/>
        <v>2111.6632567788115</v>
      </c>
      <c r="BW150" s="9">
        <f t="shared" si="62"/>
        <v>3278.5151373693834</v>
      </c>
      <c r="BX150" s="9">
        <f t="shared" si="63"/>
        <v>-226.33844559056428</v>
      </c>
      <c r="BY150" s="9">
        <f t="shared" si="64"/>
        <v>-3599.011926636394</v>
      </c>
      <c r="BZ150" s="9">
        <f t="shared" si="65"/>
        <v>-254.13396774775137</v>
      </c>
      <c r="CA150" s="9">
        <f t="shared" si="66"/>
        <v>2295.9504148240321</v>
      </c>
      <c r="CB150" s="9">
        <f t="shared" si="67"/>
        <v>-246.38565482146186</v>
      </c>
      <c r="CC150" s="9">
        <f t="shared" si="68"/>
        <v>-630.40811315137421</v>
      </c>
      <c r="CD150" s="9">
        <f t="shared" si="69"/>
        <v>-532.3065787743667</v>
      </c>
      <c r="CE150" s="9">
        <f t="shared" si="70"/>
        <v>-668.39620354490808</v>
      </c>
    </row>
    <row r="151" spans="1:83">
      <c r="A151" s="2">
        <v>45231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I151" s="38"/>
      <c r="AJ151" s="38"/>
      <c r="AK151" s="38"/>
      <c r="AL151" s="38"/>
      <c r="AN151" s="17">
        <v>106</v>
      </c>
      <c r="AO151" s="17">
        <v>1523.8196980971263</v>
      </c>
      <c r="AP151" s="17">
        <v>-8.8375705519074472</v>
      </c>
      <c r="AQ151" s="17">
        <v>-0.19972354532439371</v>
      </c>
      <c r="AY151" s="1">
        <v>106</v>
      </c>
      <c r="AZ151" s="50">
        <f t="shared" si="54"/>
        <v>44</v>
      </c>
      <c r="BA151" s="51">
        <f t="shared" si="55"/>
        <v>0.36278586278586278</v>
      </c>
      <c r="BB151" s="52">
        <f t="shared" si="56"/>
        <v>-0.35102215742413223</v>
      </c>
      <c r="BC151" s="43"/>
      <c r="BD151" s="1">
        <v>106</v>
      </c>
      <c r="BE151" s="48">
        <f t="shared" si="57"/>
        <v>-8.8375705519074472</v>
      </c>
      <c r="BF151" s="48">
        <f t="shared" si="80"/>
        <v>34.480281531326</v>
      </c>
      <c r="BG151" s="48">
        <f t="shared" si="80"/>
        <v>82.745632771107694</v>
      </c>
      <c r="BH151" s="48">
        <f t="shared" si="80"/>
        <v>-1.1368683772161603E-12</v>
      </c>
      <c r="BI151" s="48">
        <f t="shared" si="80"/>
        <v>61.242633847413799</v>
      </c>
      <c r="BJ151" s="48">
        <f t="shared" si="80"/>
        <v>95.083769382529454</v>
      </c>
      <c r="BK151" s="48">
        <f t="shared" si="79"/>
        <v>-6.5642864715287033</v>
      </c>
      <c r="BL151" s="48">
        <f t="shared" si="79"/>
        <v>-104.37884398845677</v>
      </c>
      <c r="BM151" s="48">
        <f t="shared" si="79"/>
        <v>-7.3704145227725348</v>
      </c>
      <c r="BN151" s="48">
        <f t="shared" si="79"/>
        <v>66.587345371239053</v>
      </c>
      <c r="BO151" s="48">
        <f t="shared" si="79"/>
        <v>-7.1456973052158901</v>
      </c>
      <c r="BP151" s="48">
        <f t="shared" si="79"/>
        <v>-18.28314866218966</v>
      </c>
      <c r="BQ151" s="48">
        <f t="shared" si="79"/>
        <v>-15.437999782303677</v>
      </c>
      <c r="BR151" s="1">
        <v>106</v>
      </c>
      <c r="BS151" s="9">
        <f t="shared" si="58"/>
        <v>78.102653259929042</v>
      </c>
      <c r="BT151" s="9">
        <f t="shared" si="59"/>
        <v>-304.72192068270652</v>
      </c>
      <c r="BU151" s="9">
        <f t="shared" si="60"/>
        <v>-731.27036747683621</v>
      </c>
      <c r="BV151" s="9">
        <f t="shared" si="61"/>
        <v>3.7174471619954267E-12</v>
      </c>
      <c r="BW151" s="9">
        <f t="shared" si="62"/>
        <v>-541.23609741111693</v>
      </c>
      <c r="BX151" s="9">
        <f t="shared" si="63"/>
        <v>-840.30952025933948</v>
      </c>
      <c r="BY151" s="9">
        <f t="shared" si="64"/>
        <v>58.012344815055485</v>
      </c>
      <c r="BZ151" s="9">
        <f t="shared" si="65"/>
        <v>922.45539787444613</v>
      </c>
      <c r="CA151" s="9">
        <f t="shared" si="66"/>
        <v>65.136558341793929</v>
      </c>
      <c r="CB151" s="9">
        <f t="shared" si="67"/>
        <v>-588.47036258251148</v>
      </c>
      <c r="CC151" s="9">
        <f t="shared" si="68"/>
        <v>63.150604077408907</v>
      </c>
      <c r="CD151" s="9">
        <f t="shared" si="69"/>
        <v>161.57861621309394</v>
      </c>
      <c r="CE151" s="9">
        <f t="shared" si="70"/>
        <v>136.43441225642317</v>
      </c>
    </row>
    <row r="152" spans="1:83">
      <c r="K152" s="111"/>
      <c r="L152" s="111"/>
      <c r="M152" s="111"/>
      <c r="N152" s="111"/>
      <c r="R152" s="22"/>
      <c r="S152" s="22"/>
      <c r="U152" s="38"/>
      <c r="V152" s="38"/>
      <c r="W152" s="38"/>
      <c r="X152" s="38"/>
      <c r="Y152" s="38"/>
      <c r="Z152" s="38"/>
      <c r="AA152" s="38"/>
      <c r="AB152" s="38"/>
      <c r="AC152" s="38"/>
      <c r="AD152" s="38"/>
      <c r="AE152" s="38"/>
      <c r="AF152" s="38"/>
      <c r="AG152" s="38"/>
      <c r="AH152" s="38"/>
      <c r="AI152" s="38"/>
      <c r="AJ152" s="38"/>
      <c r="AK152" s="38"/>
      <c r="AL152" s="38"/>
      <c r="AN152" s="17">
        <v>107</v>
      </c>
      <c r="AO152" s="17">
        <v>1563.2880218998694</v>
      </c>
      <c r="AP152" s="17">
        <v>-21.2913647360308</v>
      </c>
      <c r="AQ152" s="17">
        <v>-0.48117147409443156</v>
      </c>
      <c r="AY152" s="1">
        <v>107</v>
      </c>
      <c r="AZ152" s="50">
        <f t="shared" si="54"/>
        <v>35</v>
      </c>
      <c r="BA152" s="51">
        <f t="shared" si="55"/>
        <v>0.28794178794178793</v>
      </c>
      <c r="BB152" s="52">
        <f t="shared" si="56"/>
        <v>-0.55940759981342003</v>
      </c>
      <c r="BC152" s="43"/>
      <c r="BD152" s="1">
        <v>107</v>
      </c>
      <c r="BE152" s="48">
        <f t="shared" si="57"/>
        <v>-21.2913647360308</v>
      </c>
      <c r="BF152" s="48">
        <f t="shared" si="80"/>
        <v>-8.8375705519074472</v>
      </c>
      <c r="BG152" s="48">
        <f t="shared" si="80"/>
        <v>34.480281531326</v>
      </c>
      <c r="BH152" s="48">
        <f t="shared" si="80"/>
        <v>82.745632771107694</v>
      </c>
      <c r="BI152" s="48">
        <f t="shared" si="80"/>
        <v>-1.1368683772161603E-12</v>
      </c>
      <c r="BJ152" s="48">
        <f t="shared" si="80"/>
        <v>61.242633847413799</v>
      </c>
      <c r="BK152" s="48">
        <f t="shared" si="79"/>
        <v>95.083769382529454</v>
      </c>
      <c r="BL152" s="48">
        <f t="shared" si="79"/>
        <v>-6.5642864715287033</v>
      </c>
      <c r="BM152" s="48">
        <f t="shared" si="79"/>
        <v>-104.37884398845677</v>
      </c>
      <c r="BN152" s="48">
        <f t="shared" si="79"/>
        <v>-7.3704145227725348</v>
      </c>
      <c r="BO152" s="48">
        <f t="shared" si="79"/>
        <v>66.587345371239053</v>
      </c>
      <c r="BP152" s="48">
        <f t="shared" si="79"/>
        <v>-7.1456973052158901</v>
      </c>
      <c r="BQ152" s="48">
        <f t="shared" si="79"/>
        <v>-18.28314866218966</v>
      </c>
      <c r="BR152" s="1">
        <v>107</v>
      </c>
      <c r="BS152" s="9">
        <f t="shared" si="58"/>
        <v>453.32221232266534</v>
      </c>
      <c r="BT152" s="9">
        <f t="shared" si="59"/>
        <v>188.1639380010449</v>
      </c>
      <c r="BU152" s="9">
        <f t="shared" si="60"/>
        <v>-734.13225028447903</v>
      </c>
      <c r="BV152" s="9">
        <f t="shared" si="61"/>
        <v>-1761.7674476432726</v>
      </c>
      <c r="BW152" s="9">
        <f t="shared" si="62"/>
        <v>8.9560273321821239E-12</v>
      </c>
      <c r="BX152" s="9">
        <f t="shared" si="63"/>
        <v>-1303.9392546404438</v>
      </c>
      <c r="BY152" s="9">
        <f t="shared" si="64"/>
        <v>-2024.4632144000195</v>
      </c>
      <c r="BZ152" s="9">
        <f t="shared" si="65"/>
        <v>139.76261749709033</v>
      </c>
      <c r="CA152" s="9">
        <f t="shared" si="66"/>
        <v>2222.3680380833989</v>
      </c>
      <c r="CB152" s="9">
        <f t="shared" si="67"/>
        <v>156.92618386006791</v>
      </c>
      <c r="CC152" s="9">
        <f t="shared" si="68"/>
        <v>-1417.7354571030703</v>
      </c>
      <c r="CD152" s="9">
        <f t="shared" si="69"/>
        <v>152.14164761860354</v>
      </c>
      <c r="CE152" s="9">
        <f t="shared" si="70"/>
        <v>389.27318668972526</v>
      </c>
    </row>
    <row r="153" spans="1:83">
      <c r="K153" s="111"/>
      <c r="L153" s="111"/>
      <c r="M153" s="111"/>
      <c r="N153" s="111"/>
      <c r="S153" s="10"/>
      <c r="U153" s="38"/>
      <c r="V153" s="38"/>
      <c r="W153" s="38"/>
      <c r="X153" s="38"/>
      <c r="Y153" s="38"/>
      <c r="Z153" s="38"/>
      <c r="AA153" s="38"/>
      <c r="AB153" s="38"/>
      <c r="AC153" s="38"/>
      <c r="AD153" s="38"/>
      <c r="AE153" s="38"/>
      <c r="AF153" s="38"/>
      <c r="AG153" s="38"/>
      <c r="AH153" s="38"/>
      <c r="AI153" s="38"/>
      <c r="AJ153" s="38"/>
      <c r="AK153" s="38"/>
      <c r="AL153" s="38"/>
      <c r="AN153" s="17">
        <v>108</v>
      </c>
      <c r="AO153" s="17">
        <v>1866.271018396737</v>
      </c>
      <c r="AP153" s="17">
        <v>9.2058949246475095</v>
      </c>
      <c r="AQ153" s="17">
        <v>0.20804744487585486</v>
      </c>
      <c r="AY153" s="1">
        <v>108</v>
      </c>
      <c r="AZ153" s="50">
        <f t="shared" si="54"/>
        <v>70</v>
      </c>
      <c r="BA153" s="51">
        <f t="shared" si="55"/>
        <v>0.57900207900207901</v>
      </c>
      <c r="BB153" s="52">
        <f t="shared" si="56"/>
        <v>0.19934121391943735</v>
      </c>
      <c r="BC153" s="43"/>
      <c r="BD153" s="1">
        <v>108</v>
      </c>
      <c r="BE153" s="48">
        <f t="shared" si="57"/>
        <v>9.2058949246475095</v>
      </c>
      <c r="BF153" s="48">
        <f t="shared" si="80"/>
        <v>-21.2913647360308</v>
      </c>
      <c r="BG153" s="48">
        <f t="shared" si="80"/>
        <v>-8.8375705519074472</v>
      </c>
      <c r="BH153" s="48">
        <f t="shared" si="80"/>
        <v>34.480281531326</v>
      </c>
      <c r="BI153" s="48">
        <f t="shared" si="80"/>
        <v>82.745632771107694</v>
      </c>
      <c r="BJ153" s="48">
        <f t="shared" si="80"/>
        <v>-1.1368683772161603E-12</v>
      </c>
      <c r="BK153" s="48">
        <f t="shared" si="79"/>
        <v>61.242633847413799</v>
      </c>
      <c r="BL153" s="48">
        <f t="shared" si="79"/>
        <v>95.083769382529454</v>
      </c>
      <c r="BM153" s="48">
        <f t="shared" si="79"/>
        <v>-6.5642864715287033</v>
      </c>
      <c r="BN153" s="48">
        <f t="shared" si="79"/>
        <v>-104.37884398845677</v>
      </c>
      <c r="BO153" s="48">
        <f t="shared" si="79"/>
        <v>-7.3704145227725348</v>
      </c>
      <c r="BP153" s="48">
        <f t="shared" si="79"/>
        <v>66.587345371239053</v>
      </c>
      <c r="BQ153" s="48">
        <f t="shared" si="79"/>
        <v>-7.1456973052158901</v>
      </c>
      <c r="BR153" s="1">
        <v>108</v>
      </c>
      <c r="BS153" s="9">
        <f t="shared" si="58"/>
        <v>84.748501363663948</v>
      </c>
      <c r="BT153" s="9">
        <f t="shared" si="59"/>
        <v>-196.00606656225355</v>
      </c>
      <c r="BU153" s="9">
        <f t="shared" si="60"/>
        <v>-81.357745890018791</v>
      </c>
      <c r="BV153" s="9">
        <f t="shared" si="61"/>
        <v>317.42184874968257</v>
      </c>
      <c r="BW153" s="9">
        <f t="shared" si="62"/>
        <v>761.74760076435268</v>
      </c>
      <c r="BX153" s="9">
        <f t="shared" si="63"/>
        <v>-3.8723796048087061E-12</v>
      </c>
      <c r="BY153" s="9">
        <f t="shared" si="64"/>
        <v>563.79325210800289</v>
      </c>
      <c r="BZ153" s="9">
        <f t="shared" si="65"/>
        <v>875.33118997505676</v>
      </c>
      <c r="CA153" s="9">
        <f t="shared" si="66"/>
        <v>-60.430131512176509</v>
      </c>
      <c r="CB153" s="9">
        <f t="shared" si="67"/>
        <v>-960.9006701139765</v>
      </c>
      <c r="CC153" s="9">
        <f t="shared" si="68"/>
        <v>-67.851261647738667</v>
      </c>
      <c r="CD153" s="9">
        <f t="shared" si="69"/>
        <v>612.99610479889463</v>
      </c>
      <c r="CE153" s="9">
        <f t="shared" si="70"/>
        <v>-65.782538555152868</v>
      </c>
    </row>
    <row r="154" spans="1:83">
      <c r="K154" s="111"/>
      <c r="L154" s="111"/>
      <c r="M154" s="111"/>
      <c r="N154" s="111"/>
      <c r="U154" s="38"/>
      <c r="V154" s="38"/>
      <c r="W154" s="38"/>
      <c r="X154" s="38"/>
      <c r="Y154" s="38"/>
      <c r="Z154" s="38"/>
      <c r="AA154" s="38"/>
      <c r="AB154" s="38"/>
      <c r="AC154" s="38"/>
      <c r="AD154" s="38"/>
      <c r="AE154" s="38"/>
      <c r="AF154" s="38"/>
      <c r="AG154" s="38"/>
      <c r="AH154" s="38"/>
      <c r="AI154" s="38"/>
      <c r="AJ154" s="38"/>
      <c r="AK154" s="38"/>
      <c r="AL154" s="38"/>
      <c r="AN154" s="17">
        <v>109</v>
      </c>
      <c r="AO154" s="17">
        <v>2077.8531957601726</v>
      </c>
      <c r="AP154" s="17">
        <v>-1.3642420526593924E-12</v>
      </c>
      <c r="AQ154" s="17">
        <v>-3.0831013776625919E-14</v>
      </c>
      <c r="AY154" s="1">
        <v>109</v>
      </c>
      <c r="AZ154" s="50">
        <f t="shared" si="54"/>
        <v>57</v>
      </c>
      <c r="BA154" s="51">
        <f t="shared" si="55"/>
        <v>0.47089397089397089</v>
      </c>
      <c r="BB154" s="52">
        <f t="shared" si="56"/>
        <v>-7.3022840689146426E-2</v>
      </c>
      <c r="BC154" s="43"/>
      <c r="BD154" s="1">
        <v>109</v>
      </c>
      <c r="BE154" s="48">
        <f t="shared" si="57"/>
        <v>-1.3642420526593924E-12</v>
      </c>
      <c r="BF154" s="48">
        <f t="shared" si="80"/>
        <v>9.2058949246475095</v>
      </c>
      <c r="BG154" s="48">
        <f t="shared" si="80"/>
        <v>-21.2913647360308</v>
      </c>
      <c r="BH154" s="48">
        <f t="shared" si="80"/>
        <v>-8.8375705519074472</v>
      </c>
      <c r="BI154" s="48">
        <f t="shared" si="80"/>
        <v>34.480281531326</v>
      </c>
      <c r="BJ154" s="48">
        <f t="shared" si="80"/>
        <v>82.745632771107694</v>
      </c>
      <c r="BK154" s="48">
        <f t="shared" si="79"/>
        <v>-1.1368683772161603E-12</v>
      </c>
      <c r="BL154" s="48">
        <f t="shared" si="79"/>
        <v>61.242633847413799</v>
      </c>
      <c r="BM154" s="48">
        <f t="shared" si="79"/>
        <v>95.083769382529454</v>
      </c>
      <c r="BN154" s="48">
        <f t="shared" si="79"/>
        <v>-6.5642864715287033</v>
      </c>
      <c r="BO154" s="48">
        <f t="shared" si="79"/>
        <v>-104.37884398845677</v>
      </c>
      <c r="BP154" s="48">
        <f t="shared" si="79"/>
        <v>-7.3704145227725348</v>
      </c>
      <c r="BQ154" s="48">
        <f t="shared" si="79"/>
        <v>66.587345371239053</v>
      </c>
      <c r="BR154" s="1">
        <v>109</v>
      </c>
      <c r="BS154" s="9">
        <f t="shared" si="58"/>
        <v>4.1992340784137298E-25</v>
      </c>
      <c r="BT154" s="9">
        <f t="shared" si="59"/>
        <v>-5.9655577695701694E-12</v>
      </c>
      <c r="BU154" s="9">
        <f t="shared" si="60"/>
        <v>1.3797123187415704E-11</v>
      </c>
      <c r="BV154" s="9">
        <f t="shared" si="61"/>
        <v>5.7268780603713335E-12</v>
      </c>
      <c r="BW154" s="9">
        <f t="shared" si="62"/>
        <v>-2.2343738774971176E-11</v>
      </c>
      <c r="BX154" s="9">
        <f t="shared" si="63"/>
        <v>-5.3620409152622179E-11</v>
      </c>
      <c r="BY154" s="9">
        <f t="shared" si="64"/>
        <v>2.7258186123036495E-25</v>
      </c>
      <c r="BZ154" s="9">
        <f t="shared" si="65"/>
        <v>-3.9686143842375575E-11</v>
      </c>
      <c r="CA154" s="9">
        <f t="shared" si="66"/>
        <v>-6.1615706440582236E-11</v>
      </c>
      <c r="CB154" s="9">
        <f t="shared" si="67"/>
        <v>4.2537559338267699E-12</v>
      </c>
      <c r="CC154" s="9">
        <f t="shared" si="68"/>
        <v>6.7639053979087241E-11</v>
      </c>
      <c r="CD154" s="9">
        <f t="shared" si="69"/>
        <v>4.7761389828109907E-12</v>
      </c>
      <c r="CE154" s="9">
        <f t="shared" si="70"/>
        <v>-4.3149596946940009E-11</v>
      </c>
    </row>
    <row r="155" spans="1:83">
      <c r="K155" s="23"/>
      <c r="L155" s="23"/>
      <c r="M155" s="23"/>
      <c r="N155" s="23"/>
      <c r="U155" s="38"/>
      <c r="V155" s="38"/>
      <c r="W155" s="38"/>
      <c r="X155" s="38"/>
      <c r="Y155" s="38"/>
      <c r="Z155" s="38"/>
      <c r="AA155" s="38"/>
      <c r="AB155" s="38"/>
      <c r="AC155" s="38"/>
      <c r="AD155" s="38"/>
      <c r="AE155" s="38"/>
      <c r="AF155" s="38"/>
      <c r="AG155" s="38"/>
      <c r="AH155" s="38"/>
      <c r="AI155" s="38"/>
      <c r="AJ155" s="38"/>
      <c r="AK155" s="38"/>
      <c r="AL155" s="38"/>
      <c r="AN155" s="17">
        <v>110</v>
      </c>
      <c r="AO155" s="17">
        <v>1724.9141315805723</v>
      </c>
      <c r="AP155" s="17">
        <v>46.883398808747188</v>
      </c>
      <c r="AQ155" s="17">
        <v>1.0595353747891083</v>
      </c>
      <c r="AY155" s="1">
        <v>110</v>
      </c>
      <c r="AZ155" s="50">
        <f t="shared" si="54"/>
        <v>104</v>
      </c>
      <c r="BA155" s="51">
        <f t="shared" si="55"/>
        <v>0.86174636174636177</v>
      </c>
      <c r="BB155" s="52">
        <f t="shared" si="56"/>
        <v>1.0881989764386006</v>
      </c>
      <c r="BC155" s="43"/>
      <c r="BD155" s="1">
        <v>110</v>
      </c>
      <c r="BE155" s="48">
        <f t="shared" si="57"/>
        <v>46.883398808747188</v>
      </c>
      <c r="BF155" s="48">
        <f t="shared" si="80"/>
        <v>-1.3642420526593924E-12</v>
      </c>
      <c r="BG155" s="48">
        <f t="shared" si="80"/>
        <v>9.2058949246475095</v>
      </c>
      <c r="BH155" s="48">
        <f t="shared" si="80"/>
        <v>-21.2913647360308</v>
      </c>
      <c r="BI155" s="48">
        <f t="shared" si="80"/>
        <v>-8.8375705519074472</v>
      </c>
      <c r="BJ155" s="48">
        <f t="shared" si="80"/>
        <v>34.480281531326</v>
      </c>
      <c r="BK155" s="48">
        <f t="shared" si="79"/>
        <v>82.745632771107694</v>
      </c>
      <c r="BL155" s="48">
        <f t="shared" si="79"/>
        <v>-1.1368683772161603E-12</v>
      </c>
      <c r="BM155" s="48">
        <f t="shared" si="79"/>
        <v>61.242633847413799</v>
      </c>
      <c r="BN155" s="48">
        <f t="shared" si="79"/>
        <v>95.083769382529454</v>
      </c>
      <c r="BO155" s="48">
        <f t="shared" si="79"/>
        <v>-6.5642864715287033</v>
      </c>
      <c r="BP155" s="48">
        <f t="shared" si="79"/>
        <v>-104.37884398845677</v>
      </c>
      <c r="BQ155" s="48">
        <f t="shared" si="79"/>
        <v>-7.3704145227725348</v>
      </c>
      <c r="BR155" s="1">
        <v>110</v>
      </c>
      <c r="BS155" s="9">
        <f t="shared" si="58"/>
        <v>2198.0530838601044</v>
      </c>
      <c r="BT155" s="9">
        <f t="shared" si="59"/>
        <v>-3.0381144507585202E-11</v>
      </c>
      <c r="BU155" s="9">
        <f t="shared" si="60"/>
        <v>431.603643143711</v>
      </c>
      <c r="BV155" s="9">
        <f t="shared" si="61"/>
        <v>-998.21154410180998</v>
      </c>
      <c r="BW155" s="9">
        <f t="shared" si="62"/>
        <v>-414.33534468548964</v>
      </c>
      <c r="BX155" s="9">
        <f t="shared" si="63"/>
        <v>1616.5527900710954</v>
      </c>
      <c r="BY155" s="9">
        <f t="shared" si="64"/>
        <v>3879.3965008900755</v>
      </c>
      <c r="BZ155" s="9">
        <f t="shared" si="65"/>
        <v>-1.9721093803169341E-11</v>
      </c>
      <c r="CA155" s="9">
        <f t="shared" si="66"/>
        <v>2871.2628267664581</v>
      </c>
      <c r="CB155" s="9">
        <f t="shared" si="67"/>
        <v>4457.8502802001749</v>
      </c>
      <c r="CC155" s="9">
        <f t="shared" si="68"/>
        <v>-307.75606053951526</v>
      </c>
      <c r="CD155" s="9">
        <f t="shared" si="69"/>
        <v>-4893.6349699068642</v>
      </c>
      <c r="CE155" s="9">
        <f t="shared" si="70"/>
        <v>-345.55008345689856</v>
      </c>
    </row>
    <row r="156" spans="1:83" ht="30">
      <c r="A156" s="30"/>
      <c r="B156" s="32" t="s">
        <v>86</v>
      </c>
      <c r="C156" s="32" t="s">
        <v>87</v>
      </c>
      <c r="D156" s="32" t="s">
        <v>88</v>
      </c>
      <c r="E156" s="32" t="s">
        <v>89</v>
      </c>
      <c r="F156" s="32" t="s">
        <v>90</v>
      </c>
      <c r="K156" s="10"/>
      <c r="L156" s="10"/>
      <c r="U156" s="38"/>
      <c r="V156" s="38"/>
      <c r="W156" s="38"/>
      <c r="X156" s="38"/>
      <c r="Y156" s="38"/>
      <c r="Z156" s="38"/>
      <c r="AA156" s="38"/>
      <c r="AB156" s="38"/>
      <c r="AC156" s="38"/>
      <c r="AD156" s="38"/>
      <c r="AE156" s="38"/>
      <c r="AF156" s="38"/>
      <c r="AG156" s="38"/>
      <c r="AH156" s="38"/>
      <c r="AI156" s="38"/>
      <c r="AJ156" s="38"/>
      <c r="AK156" s="38"/>
      <c r="AL156" s="38"/>
      <c r="AN156" s="17">
        <v>111</v>
      </c>
      <c r="AO156" s="17">
        <v>1605.9019398524126</v>
      </c>
      <c r="AP156" s="17">
        <v>-60.688623600929759</v>
      </c>
      <c r="AQ156" s="17">
        <v>-1.3715247867321696</v>
      </c>
      <c r="AY156" s="1">
        <v>111</v>
      </c>
      <c r="AZ156" s="50">
        <f t="shared" si="54"/>
        <v>13</v>
      </c>
      <c r="BA156" s="51">
        <f t="shared" si="55"/>
        <v>0.104989604989605</v>
      </c>
      <c r="BB156" s="52">
        <f t="shared" si="56"/>
        <v>-1.2536226075646817</v>
      </c>
      <c r="BC156" s="43"/>
      <c r="BD156" s="1">
        <v>111</v>
      </c>
      <c r="BE156" s="48">
        <f t="shared" si="57"/>
        <v>-60.688623600929759</v>
      </c>
      <c r="BF156" s="48">
        <f t="shared" si="80"/>
        <v>46.883398808747188</v>
      </c>
      <c r="BG156" s="48">
        <f t="shared" si="80"/>
        <v>-1.3642420526593924E-12</v>
      </c>
      <c r="BH156" s="48">
        <f t="shared" si="80"/>
        <v>9.2058949246475095</v>
      </c>
      <c r="BI156" s="48">
        <f t="shared" si="80"/>
        <v>-21.2913647360308</v>
      </c>
      <c r="BJ156" s="48">
        <f t="shared" si="80"/>
        <v>-8.8375705519074472</v>
      </c>
      <c r="BK156" s="48">
        <f t="shared" si="79"/>
        <v>34.480281531326</v>
      </c>
      <c r="BL156" s="48">
        <f t="shared" si="79"/>
        <v>82.745632771107694</v>
      </c>
      <c r="BM156" s="48">
        <f t="shared" si="79"/>
        <v>-1.1368683772161603E-12</v>
      </c>
      <c r="BN156" s="48">
        <f t="shared" si="79"/>
        <v>61.242633847413799</v>
      </c>
      <c r="BO156" s="48">
        <f t="shared" si="79"/>
        <v>95.083769382529454</v>
      </c>
      <c r="BP156" s="48">
        <f t="shared" si="79"/>
        <v>-6.5642864715287033</v>
      </c>
      <c r="BQ156" s="48">
        <f t="shared" si="79"/>
        <v>-104.37884398845677</v>
      </c>
      <c r="BR156" s="1">
        <v>111</v>
      </c>
      <c r="BS156" s="9">
        <f t="shared" si="58"/>
        <v>3683.1090345752414</v>
      </c>
      <c r="BT156" s="9">
        <f t="shared" si="59"/>
        <v>-2845.2889434363465</v>
      </c>
      <c r="BU156" s="9">
        <f t="shared" si="60"/>
        <v>3.9327136906342226E-11</v>
      </c>
      <c r="BV156" s="9">
        <f t="shared" si="61"/>
        <v>-558.69309199167913</v>
      </c>
      <c r="BW156" s="9">
        <f t="shared" si="62"/>
        <v>1292.1436204150236</v>
      </c>
      <c r="BX156" s="9">
        <f t="shared" si="63"/>
        <v>536.33999277132239</v>
      </c>
      <c r="BY156" s="9">
        <f t="shared" si="64"/>
        <v>-2092.5608275087525</v>
      </c>
      <c r="BZ156" s="9">
        <f t="shared" si="65"/>
        <v>-5021.7185618664971</v>
      </c>
      <c r="CA156" s="9">
        <f t="shared" si="66"/>
        <v>2.5528141500608111E-11</v>
      </c>
      <c r="CB156" s="9">
        <f t="shared" si="67"/>
        <v>-3716.7311538952563</v>
      </c>
      <c r="CC156" s="9">
        <f t="shared" si="68"/>
        <v>-5770.5030906139145</v>
      </c>
      <c r="CD156" s="9">
        <f t="shared" si="69"/>
        <v>398.37751087923266</v>
      </c>
      <c r="CE156" s="9">
        <f t="shared" si="70"/>
        <v>6334.6083747155044</v>
      </c>
    </row>
    <row r="157" spans="1:83">
      <c r="A157" s="33">
        <v>2012</v>
      </c>
      <c r="B157" s="29">
        <f>AVERAGE(K19:K30)</f>
        <v>29432</v>
      </c>
      <c r="C157" s="9">
        <f>SUM(N9:N20)</f>
        <v>517085254</v>
      </c>
      <c r="D157" s="9">
        <f>SUM(R9:R20)</f>
        <v>521306771.14654171</v>
      </c>
      <c r="E157" s="9">
        <f t="shared" ref="E157:E167" si="98">C157/B157</f>
        <v>17568.811293829844</v>
      </c>
      <c r="F157" s="9">
        <f t="shared" ref="F157:F166" si="99">D157/B157</f>
        <v>17712.244194976276</v>
      </c>
      <c r="U157" s="38"/>
      <c r="V157" s="38"/>
      <c r="W157" s="38"/>
      <c r="X157" s="38"/>
      <c r="Y157" s="38"/>
      <c r="Z157" s="38"/>
      <c r="AA157" s="38"/>
      <c r="AB157" s="38"/>
      <c r="AC157" s="38"/>
      <c r="AD157" s="38"/>
      <c r="AE157" s="38"/>
      <c r="AF157" s="38"/>
      <c r="AG157" s="38"/>
      <c r="AH157" s="38"/>
      <c r="AI157" s="38"/>
      <c r="AJ157" s="38"/>
      <c r="AK157" s="38"/>
      <c r="AL157" s="38"/>
      <c r="AN157" s="17">
        <v>112</v>
      </c>
      <c r="AO157" s="17">
        <v>1530.8280130041537</v>
      </c>
      <c r="AP157" s="17">
        <v>72.5561460069639</v>
      </c>
      <c r="AQ157" s="17">
        <v>1.6397233414399726</v>
      </c>
      <c r="AY157" s="1">
        <v>112</v>
      </c>
      <c r="AZ157" s="50">
        <f t="shared" si="54"/>
        <v>113</v>
      </c>
      <c r="BA157" s="51">
        <f t="shared" si="55"/>
        <v>0.93659043659043661</v>
      </c>
      <c r="BB157" s="52">
        <f t="shared" si="56"/>
        <v>1.5267663302113343</v>
      </c>
      <c r="BC157" s="43"/>
      <c r="BD157" s="1">
        <v>112</v>
      </c>
      <c r="BE157" s="48">
        <f t="shared" si="57"/>
        <v>72.5561460069639</v>
      </c>
      <c r="BF157" s="48">
        <f t="shared" si="80"/>
        <v>-60.688623600929759</v>
      </c>
      <c r="BG157" s="48">
        <f t="shared" si="80"/>
        <v>46.883398808747188</v>
      </c>
      <c r="BH157" s="48">
        <f t="shared" si="80"/>
        <v>-1.3642420526593924E-12</v>
      </c>
      <c r="BI157" s="48">
        <f t="shared" si="80"/>
        <v>9.2058949246475095</v>
      </c>
      <c r="BJ157" s="48">
        <f t="shared" si="80"/>
        <v>-21.2913647360308</v>
      </c>
      <c r="BK157" s="48">
        <f t="shared" si="79"/>
        <v>-8.8375705519074472</v>
      </c>
      <c r="BL157" s="48">
        <f t="shared" si="79"/>
        <v>34.480281531326</v>
      </c>
      <c r="BM157" s="48">
        <f t="shared" si="79"/>
        <v>82.745632771107694</v>
      </c>
      <c r="BN157" s="48">
        <f t="shared" si="79"/>
        <v>-1.1368683772161603E-12</v>
      </c>
      <c r="BO157" s="48">
        <f t="shared" si="79"/>
        <v>61.242633847413799</v>
      </c>
      <c r="BP157" s="48">
        <f t="shared" si="79"/>
        <v>95.083769382529454</v>
      </c>
      <c r="BQ157" s="48">
        <f t="shared" si="79"/>
        <v>-6.5642864715287033</v>
      </c>
      <c r="BR157" s="1">
        <v>112</v>
      </c>
      <c r="BS157" s="9">
        <f t="shared" si="58"/>
        <v>5264.3943233839664</v>
      </c>
      <c r="BT157" s="9">
        <f t="shared" si="59"/>
        <v>-4403.3326349507261</v>
      </c>
      <c r="BU157" s="9">
        <f t="shared" si="60"/>
        <v>3401.6787292702638</v>
      </c>
      <c r="BV157" s="9">
        <f t="shared" si="61"/>
        <v>-4.7017469141758086E-11</v>
      </c>
      <c r="BW157" s="9">
        <f t="shared" si="62"/>
        <v>667.94425627755106</v>
      </c>
      <c r="BX157" s="9">
        <f t="shared" si="63"/>
        <v>-1544.8193684749363</v>
      </c>
      <c r="BY157" s="9">
        <f t="shared" si="64"/>
        <v>-641.22005931099557</v>
      </c>
      <c r="BZ157" s="9">
        <f t="shared" si="65"/>
        <v>2501.7563411481865</v>
      </c>
      <c r="CA157" s="9">
        <f t="shared" si="66"/>
        <v>6003.7042127792174</v>
      </c>
      <c r="CB157" s="9">
        <f t="shared" si="67"/>
        <v>-3.0520111548158757E-11</v>
      </c>
      <c r="CC157" s="9">
        <f t="shared" si="68"/>
        <v>4443.5294832840809</v>
      </c>
      <c r="CD157" s="9">
        <f t="shared" si="69"/>
        <v>6898.9118542114102</v>
      </c>
      <c r="CE157" s="9">
        <f t="shared" si="70"/>
        <v>-476.27932765972719</v>
      </c>
    </row>
    <row r="158" spans="1:83">
      <c r="A158" s="33">
        <v>2013</v>
      </c>
      <c r="B158" s="29">
        <f>AVERAGE(K21:K32)</f>
        <v>29575.666666666668</v>
      </c>
      <c r="C158" s="9">
        <f>SUM(N21:N32)</f>
        <v>579170936</v>
      </c>
      <c r="D158" s="9">
        <f>SUM(R21:R32)</f>
        <v>570664606.8818779</v>
      </c>
      <c r="E158" s="9">
        <f t="shared" si="98"/>
        <v>19582.68405333213</v>
      </c>
      <c r="F158" s="9">
        <f t="shared" si="99"/>
        <v>19295.071631472198</v>
      </c>
      <c r="U158" s="38"/>
      <c r="V158" s="38"/>
      <c r="W158" s="38"/>
      <c r="X158" s="38"/>
      <c r="Y158" s="38"/>
      <c r="Z158" s="38"/>
      <c r="AA158" s="38"/>
      <c r="AB158" s="38"/>
      <c r="AC158" s="38"/>
      <c r="AD158" s="38"/>
      <c r="AE158" s="38"/>
      <c r="AF158" s="38"/>
      <c r="AG158" s="38"/>
      <c r="AH158" s="38"/>
      <c r="AI158" s="38"/>
      <c r="AJ158" s="38"/>
      <c r="AK158" s="38"/>
      <c r="AL158" s="38"/>
      <c r="AN158" s="17">
        <v>113</v>
      </c>
      <c r="AO158" s="17">
        <v>1467.6872750754217</v>
      </c>
      <c r="AP158" s="17">
        <v>-122.38709270549657</v>
      </c>
      <c r="AQ158" s="17">
        <v>-2.7658714477601838</v>
      </c>
      <c r="AY158" s="1">
        <v>113</v>
      </c>
      <c r="AZ158" s="50">
        <f t="shared" si="54"/>
        <v>1</v>
      </c>
      <c r="BA158" s="51">
        <f t="shared" si="55"/>
        <v>5.1975051975051978E-3</v>
      </c>
      <c r="BB158" s="52">
        <f t="shared" si="56"/>
        <v>-2.5624047253801172</v>
      </c>
      <c r="BC158" s="43"/>
      <c r="BD158" s="1">
        <v>113</v>
      </c>
      <c r="BE158" s="48">
        <f t="shared" si="57"/>
        <v>-122.38709270549657</v>
      </c>
      <c r="BF158" s="48">
        <f t="shared" si="80"/>
        <v>72.5561460069639</v>
      </c>
      <c r="BG158" s="48">
        <f t="shared" si="80"/>
        <v>-60.688623600929759</v>
      </c>
      <c r="BH158" s="48">
        <f t="shared" si="80"/>
        <v>46.883398808747188</v>
      </c>
      <c r="BI158" s="48">
        <f t="shared" si="80"/>
        <v>-1.3642420526593924E-12</v>
      </c>
      <c r="BJ158" s="48">
        <f t="shared" si="80"/>
        <v>9.2058949246475095</v>
      </c>
      <c r="BK158" s="48">
        <f t="shared" si="79"/>
        <v>-21.2913647360308</v>
      </c>
      <c r="BL158" s="48">
        <f t="shared" si="79"/>
        <v>-8.8375705519074472</v>
      </c>
      <c r="BM158" s="48">
        <f t="shared" si="79"/>
        <v>34.480281531326</v>
      </c>
      <c r="BN158" s="48">
        <f t="shared" si="79"/>
        <v>82.745632771107694</v>
      </c>
      <c r="BO158" s="48">
        <f t="shared" si="79"/>
        <v>-1.1368683772161603E-12</v>
      </c>
      <c r="BP158" s="48">
        <f t="shared" si="79"/>
        <v>61.242633847413799</v>
      </c>
      <c r="BQ158" s="48">
        <f t="shared" si="79"/>
        <v>95.083769382529454</v>
      </c>
      <c r="BR158" s="1">
        <v>113</v>
      </c>
      <c r="BS158" s="9">
        <f t="shared" si="58"/>
        <v>14978.600460903637</v>
      </c>
      <c r="BT158" s="9">
        <f t="shared" si="59"/>
        <v>-8879.9357677078715</v>
      </c>
      <c r="BU158" s="9">
        <f t="shared" si="60"/>
        <v>7427.5042028158468</v>
      </c>
      <c r="BV158" s="9">
        <f t="shared" si="61"/>
        <v>-5737.9228763549645</v>
      </c>
      <c r="BW158" s="9">
        <f t="shared" si="62"/>
        <v>7.9308668821491486E-11</v>
      </c>
      <c r="BX158" s="9">
        <f t="shared" si="63"/>
        <v>-1126.6827155799763</v>
      </c>
      <c r="BY158" s="9">
        <f t="shared" si="64"/>
        <v>2605.7882297750393</v>
      </c>
      <c r="BZ158" s="9">
        <f t="shared" si="65"/>
        <v>1081.6045664275694</v>
      </c>
      <c r="CA158" s="9">
        <f t="shared" si="66"/>
        <v>-4219.9414122860799</v>
      </c>
      <c r="CB158" s="9">
        <f t="shared" si="67"/>
        <v>-10126.99742893256</v>
      </c>
      <c r="CC158" s="9">
        <f t="shared" si="68"/>
        <v>5.1481065726231317E-11</v>
      </c>
      <c r="CD158" s="9">
        <f t="shared" si="69"/>
        <v>-7495.3079062122588</v>
      </c>
      <c r="CE158" s="9">
        <f t="shared" si="70"/>
        <v>-11637.026098207709</v>
      </c>
    </row>
    <row r="159" spans="1:83">
      <c r="A159" s="33">
        <v>2014</v>
      </c>
      <c r="B159" s="29">
        <f>AVERAGE(K33:K44)</f>
        <v>30523.5</v>
      </c>
      <c r="C159" s="9">
        <f>SUM(N33:N44)</f>
        <v>592652148</v>
      </c>
      <c r="D159" s="9">
        <f>SUM(R33:R44)</f>
        <v>592675710.1228497</v>
      </c>
      <c r="E159" s="9">
        <f t="shared" si="98"/>
        <v>19416.257899651089</v>
      </c>
      <c r="F159" s="9">
        <f t="shared" si="99"/>
        <v>19417.029833500408</v>
      </c>
      <c r="N159" s="24"/>
      <c r="O159" s="24"/>
      <c r="U159" s="38"/>
      <c r="V159" s="38"/>
      <c r="W159" s="38"/>
      <c r="X159" s="38"/>
      <c r="Y159" s="38"/>
      <c r="Z159" s="38"/>
      <c r="AA159" s="38"/>
      <c r="AB159" s="38"/>
      <c r="AC159" s="38"/>
      <c r="AD159" s="38"/>
      <c r="AE159" s="38"/>
      <c r="AF159" s="38"/>
      <c r="AG159" s="38"/>
      <c r="AH159" s="38"/>
      <c r="AI159" s="38"/>
      <c r="AJ159" s="38"/>
      <c r="AK159" s="38"/>
      <c r="AL159" s="38"/>
      <c r="AN159" s="17">
        <v>114</v>
      </c>
      <c r="AO159" s="17">
        <v>1440.0105439690183</v>
      </c>
      <c r="AP159" s="17">
        <v>-20.333261328346907</v>
      </c>
      <c r="AQ159" s="17">
        <v>-0.45951893867804283</v>
      </c>
      <c r="AY159" s="1">
        <v>114</v>
      </c>
      <c r="AZ159" s="50">
        <f t="shared" si="54"/>
        <v>36</v>
      </c>
      <c r="BA159" s="51">
        <f t="shared" si="55"/>
        <v>0.29625779625779625</v>
      </c>
      <c r="BB159" s="52">
        <f t="shared" si="56"/>
        <v>-0.53519417688850079</v>
      </c>
      <c r="BC159" s="43"/>
      <c r="BD159" s="1">
        <v>114</v>
      </c>
      <c r="BE159" s="48">
        <f t="shared" si="57"/>
        <v>-20.333261328346907</v>
      </c>
      <c r="BF159" s="48">
        <f t="shared" si="80"/>
        <v>-122.38709270549657</v>
      </c>
      <c r="BG159" s="48">
        <f t="shared" si="80"/>
        <v>72.5561460069639</v>
      </c>
      <c r="BH159" s="48">
        <f t="shared" si="80"/>
        <v>-60.688623600929759</v>
      </c>
      <c r="BI159" s="48">
        <f t="shared" si="80"/>
        <v>46.883398808747188</v>
      </c>
      <c r="BJ159" s="48">
        <f t="shared" si="80"/>
        <v>-1.3642420526593924E-12</v>
      </c>
      <c r="BK159" s="48">
        <f t="shared" si="79"/>
        <v>9.2058949246475095</v>
      </c>
      <c r="BL159" s="48">
        <f t="shared" si="79"/>
        <v>-21.2913647360308</v>
      </c>
      <c r="BM159" s="48">
        <f t="shared" si="79"/>
        <v>-8.8375705519074472</v>
      </c>
      <c r="BN159" s="48">
        <f t="shared" si="79"/>
        <v>34.480281531326</v>
      </c>
      <c r="BO159" s="48">
        <f t="shared" si="79"/>
        <v>82.745632771107694</v>
      </c>
      <c r="BP159" s="48">
        <f t="shared" si="79"/>
        <v>-1.1368683772161603E-12</v>
      </c>
      <c r="BQ159" s="48">
        <f t="shared" si="79"/>
        <v>61.242633847413799</v>
      </c>
      <c r="BR159" s="1">
        <v>114</v>
      </c>
      <c r="BS159" s="9">
        <f t="shared" si="58"/>
        <v>413.44151624681865</v>
      </c>
      <c r="BT159" s="9">
        <f t="shared" si="59"/>
        <v>2488.5287391973789</v>
      </c>
      <c r="BU159" s="9">
        <f t="shared" si="60"/>
        <v>-1475.3030777372533</v>
      </c>
      <c r="BV159" s="9">
        <f t="shared" si="61"/>
        <v>1233.9976433353283</v>
      </c>
      <c r="BW159" s="9">
        <f t="shared" si="62"/>
        <v>-953.29239993934561</v>
      </c>
      <c r="BX159" s="9">
        <f t="shared" si="63"/>
        <v>1.3176257831625354E-11</v>
      </c>
      <c r="BY159" s="9">
        <f t="shared" si="64"/>
        <v>-187.18586726416822</v>
      </c>
      <c r="BZ159" s="9">
        <f t="shared" si="65"/>
        <v>432.92288321483426</v>
      </c>
      <c r="CA159" s="9">
        <f t="shared" si="66"/>
        <v>179.69663153961622</v>
      </c>
      <c r="CB159" s="9">
        <f t="shared" si="67"/>
        <v>-701.0965750514149</v>
      </c>
      <c r="CC159" s="9">
        <f t="shared" si="68"/>
        <v>-1682.4885749143136</v>
      </c>
      <c r="CD159" s="9">
        <f t="shared" si="69"/>
        <v>8.5530094696515457E-12</v>
      </c>
      <c r="CE159" s="9">
        <f t="shared" si="70"/>
        <v>-1245.262478455699</v>
      </c>
    </row>
    <row r="160" spans="1:83">
      <c r="A160" s="33">
        <v>2015</v>
      </c>
      <c r="B160" s="29">
        <f>AVERAGE(K45:K56)</f>
        <v>30748.333333333332</v>
      </c>
      <c r="C160" s="9">
        <f>SUM(N45:N56)</f>
        <v>596685897.5</v>
      </c>
      <c r="D160" s="9">
        <f>SUM(R45:R56)</f>
        <v>599747648.84264088</v>
      </c>
      <c r="E160" s="9">
        <f t="shared" si="98"/>
        <v>19405.471217952192</v>
      </c>
      <c r="F160" s="9">
        <f t="shared" si="99"/>
        <v>19505.04576430075</v>
      </c>
      <c r="U160" s="38"/>
      <c r="V160" s="38"/>
      <c r="W160" s="38"/>
      <c r="X160" s="38"/>
      <c r="Y160" s="38"/>
      <c r="Z160" s="38"/>
      <c r="AA160" s="38"/>
      <c r="AB160" s="38"/>
      <c r="AC160" s="38"/>
      <c r="AD160" s="38"/>
      <c r="AE160" s="38"/>
      <c r="AF160" s="38"/>
      <c r="AG160" s="38"/>
      <c r="AH160" s="38"/>
      <c r="AI160" s="38"/>
      <c r="AJ160" s="38"/>
      <c r="AK160" s="38"/>
      <c r="AL160" s="38"/>
      <c r="AN160" s="17">
        <v>115</v>
      </c>
      <c r="AO160" s="17">
        <v>1735.5818010441812</v>
      </c>
      <c r="AP160" s="17">
        <v>-28.189875906116413</v>
      </c>
      <c r="AQ160" s="17">
        <v>-0.63707349493341148</v>
      </c>
      <c r="AY160" s="1">
        <v>115</v>
      </c>
      <c r="AZ160" s="50">
        <f t="shared" si="54"/>
        <v>28</v>
      </c>
      <c r="BA160" s="51">
        <f t="shared" si="55"/>
        <v>0.22972972972972974</v>
      </c>
      <c r="BB160" s="52">
        <f t="shared" si="56"/>
        <v>-0.73973721941388981</v>
      </c>
      <c r="BC160" s="43"/>
      <c r="BD160" s="1">
        <v>115</v>
      </c>
      <c r="BE160" s="48">
        <f t="shared" si="57"/>
        <v>-28.189875906116413</v>
      </c>
      <c r="BF160" s="48">
        <f t="shared" si="80"/>
        <v>-20.333261328346907</v>
      </c>
      <c r="BG160" s="48">
        <f t="shared" si="80"/>
        <v>-122.38709270549657</v>
      </c>
      <c r="BH160" s="48">
        <f t="shared" si="80"/>
        <v>72.5561460069639</v>
      </c>
      <c r="BI160" s="48">
        <f t="shared" si="80"/>
        <v>-60.688623600929759</v>
      </c>
      <c r="BJ160" s="48">
        <f t="shared" si="80"/>
        <v>46.883398808747188</v>
      </c>
      <c r="BK160" s="48">
        <f t="shared" si="79"/>
        <v>-1.3642420526593924E-12</v>
      </c>
      <c r="BL160" s="48">
        <f t="shared" si="79"/>
        <v>9.2058949246475095</v>
      </c>
      <c r="BM160" s="48">
        <f t="shared" si="79"/>
        <v>-21.2913647360308</v>
      </c>
      <c r="BN160" s="48">
        <f t="shared" si="79"/>
        <v>-8.8375705519074472</v>
      </c>
      <c r="BO160" s="48">
        <f t="shared" si="79"/>
        <v>34.480281531326</v>
      </c>
      <c r="BP160" s="48">
        <f t="shared" si="79"/>
        <v>82.745632771107694</v>
      </c>
      <c r="BQ160" s="48">
        <f t="shared" si="79"/>
        <v>-1.1368683772161603E-12</v>
      </c>
      <c r="BR160" s="1">
        <v>115</v>
      </c>
      <c r="BS160" s="9">
        <f t="shared" si="58"/>
        <v>794.6691036022022</v>
      </c>
      <c r="BT160" s="9">
        <f t="shared" si="59"/>
        <v>573.19211361270027</v>
      </c>
      <c r="BU160" s="9">
        <f t="shared" si="60"/>
        <v>3450.0769558782058</v>
      </c>
      <c r="BV160" s="9">
        <f t="shared" si="61"/>
        <v>-2045.3487521623442</v>
      </c>
      <c r="BW160" s="9">
        <f t="shared" si="62"/>
        <v>1710.8047682231538</v>
      </c>
      <c r="BX160" s="9">
        <f t="shared" si="63"/>
        <v>-1321.6371944755358</v>
      </c>
      <c r="BY160" s="9">
        <f t="shared" si="64"/>
        <v>1.8267461730927091E-11</v>
      </c>
      <c r="BZ160" s="9">
        <f t="shared" si="65"/>
        <v>-259.51303553057375</v>
      </c>
      <c r="CA160" s="9">
        <f t="shared" si="66"/>
        <v>600.20092978053583</v>
      </c>
      <c r="CB160" s="9">
        <f t="shared" si="67"/>
        <v>249.13001716979315</v>
      </c>
      <c r="CC160" s="9">
        <f t="shared" si="68"/>
        <v>-971.99485757603304</v>
      </c>
      <c r="CD160" s="9">
        <f t="shared" si="69"/>
        <v>-2332.589119590566</v>
      </c>
      <c r="CE160" s="9">
        <f t="shared" si="70"/>
        <v>1.1857826035864955E-11</v>
      </c>
    </row>
    <row r="161" spans="1:83">
      <c r="A161" s="33">
        <v>2016</v>
      </c>
      <c r="B161" s="29">
        <f>AVERAGE(K57:K68)</f>
        <v>31233.75</v>
      </c>
      <c r="C161" s="9">
        <f>SUM(N57:N68)</f>
        <v>615095824</v>
      </c>
      <c r="D161" s="9">
        <f>SUM(R57:R68)</f>
        <v>624572301.52795732</v>
      </c>
      <c r="E161" s="9">
        <f t="shared" si="98"/>
        <v>19693.306887581541</v>
      </c>
      <c r="F161" s="9">
        <f t="shared" si="99"/>
        <v>19996.711939102966</v>
      </c>
      <c r="U161" s="38"/>
      <c r="V161" s="38"/>
      <c r="W161" s="38"/>
      <c r="X161" s="38"/>
      <c r="Y161" s="38"/>
      <c r="Z161" s="38"/>
      <c r="AA161" s="38"/>
      <c r="AB161" s="38"/>
      <c r="AC161" s="38"/>
      <c r="AD161" s="38"/>
      <c r="AE161" s="38"/>
      <c r="AF161" s="38"/>
      <c r="AG161" s="38"/>
      <c r="AH161" s="38"/>
      <c r="AI161" s="38"/>
      <c r="AJ161" s="38"/>
      <c r="AK161" s="38"/>
      <c r="AL161" s="38"/>
      <c r="AN161" s="17">
        <v>116</v>
      </c>
      <c r="AO161" s="17">
        <v>1793.137259554095</v>
      </c>
      <c r="AP161" s="17">
        <v>25.981792243037944</v>
      </c>
      <c r="AQ161" s="17">
        <v>0.58717219061310566</v>
      </c>
      <c r="AY161" s="1">
        <v>116</v>
      </c>
      <c r="AZ161" s="50">
        <f t="shared" si="54"/>
        <v>93</v>
      </c>
      <c r="BA161" s="51">
        <f t="shared" si="55"/>
        <v>0.77027027027027029</v>
      </c>
      <c r="BB161" s="52">
        <f t="shared" si="56"/>
        <v>0.73973721941388981</v>
      </c>
      <c r="BC161" s="43"/>
      <c r="BD161" s="1">
        <v>116</v>
      </c>
      <c r="BE161" s="48">
        <f t="shared" si="57"/>
        <v>25.981792243037944</v>
      </c>
      <c r="BF161" s="48">
        <f t="shared" si="80"/>
        <v>-28.189875906116413</v>
      </c>
      <c r="BG161" s="48">
        <f t="shared" si="80"/>
        <v>-20.333261328346907</v>
      </c>
      <c r="BH161" s="48">
        <f t="shared" si="80"/>
        <v>-122.38709270549657</v>
      </c>
      <c r="BI161" s="48">
        <f t="shared" si="80"/>
        <v>72.5561460069639</v>
      </c>
      <c r="BJ161" s="48">
        <f t="shared" si="80"/>
        <v>-60.688623600929759</v>
      </c>
      <c r="BK161" s="48">
        <f t="shared" si="79"/>
        <v>46.883398808747188</v>
      </c>
      <c r="BL161" s="48">
        <f t="shared" si="79"/>
        <v>-1.3642420526593924E-12</v>
      </c>
      <c r="BM161" s="48">
        <f t="shared" si="79"/>
        <v>9.2058949246475095</v>
      </c>
      <c r="BN161" s="48">
        <f t="shared" si="79"/>
        <v>-21.2913647360308</v>
      </c>
      <c r="BO161" s="48">
        <f t="shared" si="79"/>
        <v>-8.8375705519074472</v>
      </c>
      <c r="BP161" s="48">
        <f t="shared" si="79"/>
        <v>34.480281531326</v>
      </c>
      <c r="BQ161" s="48">
        <f t="shared" si="79"/>
        <v>82.745632771107694</v>
      </c>
      <c r="BR161" s="1">
        <v>116</v>
      </c>
      <c r="BS161" s="9">
        <f t="shared" si="58"/>
        <v>675.05352816042398</v>
      </c>
      <c r="BT161" s="9">
        <f t="shared" si="59"/>
        <v>-732.4234991497392</v>
      </c>
      <c r="BU161" s="9">
        <f t="shared" si="60"/>
        <v>-528.29457145650304</v>
      </c>
      <c r="BV161" s="9">
        <f t="shared" si="61"/>
        <v>-3179.8360159037061</v>
      </c>
      <c r="BW161" s="9">
        <f t="shared" si="62"/>
        <v>1885.1387115085336</v>
      </c>
      <c r="BX161" s="9">
        <f t="shared" si="63"/>
        <v>-1576.7992099153112</v>
      </c>
      <c r="BY161" s="9">
        <f t="shared" si="64"/>
        <v>1218.1147274964144</v>
      </c>
      <c r="BZ161" s="9">
        <f t="shared" si="65"/>
        <v>-1.6836590451171147E-11</v>
      </c>
      <c r="CA161" s="9">
        <f t="shared" si="66"/>
        <v>239.18564934345426</v>
      </c>
      <c r="CB161" s="9">
        <f t="shared" si="67"/>
        <v>-553.18781514229329</v>
      </c>
      <c r="CC161" s="9">
        <f t="shared" si="68"/>
        <v>-229.61592201283722</v>
      </c>
      <c r="CD161" s="9">
        <f t="shared" si="69"/>
        <v>895.85951122841368</v>
      </c>
      <c r="CE161" s="9">
        <f t="shared" si="70"/>
        <v>2149.8798396777102</v>
      </c>
    </row>
    <row r="162" spans="1:83">
      <c r="A162" s="33">
        <v>2017</v>
      </c>
      <c r="B162" s="29">
        <f>AVERAGE(K69:K80)</f>
        <v>31610.333333333332</v>
      </c>
      <c r="C162" s="9">
        <f>SUM(N69:N80)</f>
        <v>636146325.07700002</v>
      </c>
      <c r="D162" s="9">
        <f>SUM(R69:R80)</f>
        <v>622054133.70470512</v>
      </c>
      <c r="E162" s="9">
        <f t="shared" si="98"/>
        <v>20124.631979321108</v>
      </c>
      <c r="F162" s="9">
        <f t="shared" si="99"/>
        <v>19678.822337781057</v>
      </c>
      <c r="U162" s="38"/>
      <c r="V162" s="38"/>
      <c r="W162" s="38"/>
      <c r="X162" s="38"/>
      <c r="Y162" s="38"/>
      <c r="Z162" s="38"/>
      <c r="AA162" s="38"/>
      <c r="AB162" s="38"/>
      <c r="AC162" s="38"/>
      <c r="AD162" s="38"/>
      <c r="AE162" s="38"/>
      <c r="AF162" s="38"/>
      <c r="AG162" s="38"/>
      <c r="AH162" s="38"/>
      <c r="AI162" s="38"/>
      <c r="AJ162" s="38"/>
      <c r="AK162" s="38"/>
      <c r="AL162" s="38"/>
      <c r="AN162" s="17">
        <v>117</v>
      </c>
      <c r="AO162" s="17">
        <v>1476.0889149382704</v>
      </c>
      <c r="AP162" s="17">
        <v>-63.460892220926553</v>
      </c>
      <c r="AQ162" s="17">
        <v>-1.4341763168246586</v>
      </c>
      <c r="AY162" s="1">
        <v>117</v>
      </c>
      <c r="AZ162" s="50">
        <f t="shared" si="54"/>
        <v>11</v>
      </c>
      <c r="BA162" s="51">
        <f t="shared" si="55"/>
        <v>8.8357588357588362E-2</v>
      </c>
      <c r="BB162" s="52">
        <f t="shared" si="56"/>
        <v>-1.3509383667831778</v>
      </c>
      <c r="BC162" s="43"/>
      <c r="BD162" s="1">
        <v>117</v>
      </c>
      <c r="BE162" s="48">
        <f t="shared" si="57"/>
        <v>-63.460892220926553</v>
      </c>
      <c r="BF162" s="48">
        <f t="shared" si="80"/>
        <v>25.981792243037944</v>
      </c>
      <c r="BG162" s="48">
        <f t="shared" si="80"/>
        <v>-28.189875906116413</v>
      </c>
      <c r="BH162" s="48">
        <f t="shared" si="80"/>
        <v>-20.333261328346907</v>
      </c>
      <c r="BI162" s="48">
        <f t="shared" si="80"/>
        <v>-122.38709270549657</v>
      </c>
      <c r="BJ162" s="48">
        <f t="shared" si="80"/>
        <v>72.5561460069639</v>
      </c>
      <c r="BK162" s="48">
        <f t="shared" si="79"/>
        <v>-60.688623600929759</v>
      </c>
      <c r="BL162" s="48">
        <f t="shared" si="79"/>
        <v>46.883398808747188</v>
      </c>
      <c r="BM162" s="48">
        <f t="shared" si="79"/>
        <v>-1.3642420526593924E-12</v>
      </c>
      <c r="BN162" s="48">
        <f t="shared" si="79"/>
        <v>9.2058949246475095</v>
      </c>
      <c r="BO162" s="48">
        <f t="shared" si="79"/>
        <v>-21.2913647360308</v>
      </c>
      <c r="BP162" s="48">
        <f t="shared" si="79"/>
        <v>-8.8375705519074472</v>
      </c>
      <c r="BQ162" s="48">
        <f t="shared" si="79"/>
        <v>34.480281531326</v>
      </c>
      <c r="BR162" s="1">
        <v>117</v>
      </c>
      <c r="BS162" s="9">
        <f t="shared" si="58"/>
        <v>4027.2848414759651</v>
      </c>
      <c r="BT162" s="9">
        <f t="shared" si="59"/>
        <v>-1648.8277172419635</v>
      </c>
      <c r="BU162" s="9">
        <f t="shared" si="60"/>
        <v>1788.954676599282</v>
      </c>
      <c r="BV162" s="9">
        <f t="shared" si="61"/>
        <v>1290.3669056580968</v>
      </c>
      <c r="BW162" s="9">
        <f t="shared" si="62"/>
        <v>7766.7940994159317</v>
      </c>
      <c r="BX162" s="9">
        <f t="shared" si="63"/>
        <v>-4604.4777617137397</v>
      </c>
      <c r="BY162" s="9">
        <f t="shared" si="64"/>
        <v>3851.3542013748938</v>
      </c>
      <c r="BZ162" s="9">
        <f t="shared" si="65"/>
        <v>-2975.2623187526337</v>
      </c>
      <c r="CA162" s="9">
        <f t="shared" si="66"/>
        <v>4.1123608486859359E-11</v>
      </c>
      <c r="CB162" s="9">
        <f t="shared" si="67"/>
        <v>-584.21430561026921</v>
      </c>
      <c r="CC162" s="9">
        <f t="shared" si="68"/>
        <v>1351.1690027496261</v>
      </c>
      <c r="CD162" s="9">
        <f t="shared" si="69"/>
        <v>560.84011228938118</v>
      </c>
      <c r="CE162" s="9">
        <f t="shared" si="70"/>
        <v>-2188.1494300067043</v>
      </c>
    </row>
    <row r="163" spans="1:83">
      <c r="A163" s="33">
        <v>2018</v>
      </c>
      <c r="B163" s="29">
        <f>AVERAGE(K81:K92)</f>
        <v>32172</v>
      </c>
      <c r="C163" s="9">
        <f>SUM(N81:N92)</f>
        <v>609420442.06703997</v>
      </c>
      <c r="D163" s="9">
        <f>SUM(R81:R92)</f>
        <v>616291240.73001969</v>
      </c>
      <c r="E163" s="9">
        <f t="shared" si="98"/>
        <v>18942.572487474823</v>
      </c>
      <c r="F163" s="9">
        <f t="shared" si="99"/>
        <v>19156.137036243308</v>
      </c>
      <c r="U163" s="38"/>
      <c r="V163" s="38"/>
      <c r="W163" s="38"/>
      <c r="X163" s="38"/>
      <c r="Y163" s="38"/>
      <c r="Z163" s="38"/>
      <c r="AA163" s="38"/>
      <c r="AB163" s="38"/>
      <c r="AC163" s="38"/>
      <c r="AD163" s="38"/>
      <c r="AE163" s="38"/>
      <c r="AF163" s="38"/>
      <c r="AG163" s="38"/>
      <c r="AH163" s="38"/>
      <c r="AI163" s="38"/>
      <c r="AJ163" s="38"/>
      <c r="AK163" s="38"/>
      <c r="AL163" s="38"/>
      <c r="AN163" s="17">
        <v>118</v>
      </c>
      <c r="AO163" s="17">
        <v>1510.9476871757197</v>
      </c>
      <c r="AP163" s="17">
        <v>23.174836395253578</v>
      </c>
      <c r="AQ163" s="17">
        <v>0.52373675095287775</v>
      </c>
      <c r="AY163" s="1">
        <v>118</v>
      </c>
      <c r="AZ163" s="50">
        <f t="shared" si="54"/>
        <v>88</v>
      </c>
      <c r="BA163" s="51">
        <f t="shared" si="55"/>
        <v>0.7286902286902287</v>
      </c>
      <c r="BB163" s="52">
        <f t="shared" si="56"/>
        <v>0.60885652565055048</v>
      </c>
      <c r="BC163" s="43"/>
      <c r="BD163" s="1">
        <v>118</v>
      </c>
      <c r="BE163" s="48">
        <f t="shared" si="57"/>
        <v>23.174836395253578</v>
      </c>
      <c r="BF163" s="48">
        <f t="shared" si="80"/>
        <v>-63.460892220926553</v>
      </c>
      <c r="BG163" s="48">
        <f t="shared" si="80"/>
        <v>25.981792243037944</v>
      </c>
      <c r="BH163" s="48">
        <f t="shared" si="80"/>
        <v>-28.189875906116413</v>
      </c>
      <c r="BI163" s="48">
        <f t="shared" si="80"/>
        <v>-20.333261328346907</v>
      </c>
      <c r="BJ163" s="48">
        <f t="shared" si="80"/>
        <v>-122.38709270549657</v>
      </c>
      <c r="BK163" s="48">
        <f t="shared" si="79"/>
        <v>72.5561460069639</v>
      </c>
      <c r="BL163" s="48">
        <f t="shared" si="79"/>
        <v>-60.688623600929759</v>
      </c>
      <c r="BM163" s="48">
        <f t="shared" si="79"/>
        <v>46.883398808747188</v>
      </c>
      <c r="BN163" s="48">
        <f t="shared" si="79"/>
        <v>-1.3642420526593924E-12</v>
      </c>
      <c r="BO163" s="48">
        <f t="shared" si="79"/>
        <v>9.2058949246475095</v>
      </c>
      <c r="BP163" s="48">
        <f t="shared" si="79"/>
        <v>-21.2913647360308</v>
      </c>
      <c r="BQ163" s="48">
        <f t="shared" si="79"/>
        <v>-8.8375705519074472</v>
      </c>
      <c r="BR163" s="1">
        <v>118</v>
      </c>
      <c r="BS163" s="9">
        <f t="shared" si="58"/>
        <v>537.07304194680319</v>
      </c>
      <c r="BT163" s="9">
        <f t="shared" si="59"/>
        <v>-1470.6957947168223</v>
      </c>
      <c r="BU163" s="9">
        <f t="shared" si="60"/>
        <v>602.1237844879081</v>
      </c>
      <c r="BV163" s="9">
        <f t="shared" si="61"/>
        <v>-653.29576212675215</v>
      </c>
      <c r="BW163" s="9">
        <f t="shared" si="62"/>
        <v>-471.220004666374</v>
      </c>
      <c r="BX163" s="9">
        <f t="shared" si="63"/>
        <v>-2836.3008503406868</v>
      </c>
      <c r="BY163" s="9">
        <f t="shared" si="64"/>
        <v>1681.4768131815881</v>
      </c>
      <c r="BZ163" s="9">
        <f t="shared" si="65"/>
        <v>-1406.4489230046993</v>
      </c>
      <c r="CA163" s="9">
        <f t="shared" si="66"/>
        <v>1086.515097046193</v>
      </c>
      <c r="CB163" s="9">
        <f t="shared" si="67"/>
        <v>-1.5017641027605976E-11</v>
      </c>
      <c r="CC163" s="9">
        <f t="shared" si="68"/>
        <v>213.34510875062449</v>
      </c>
      <c r="CD163" s="9">
        <f t="shared" si="69"/>
        <v>-493.42389438918383</v>
      </c>
      <c r="CE163" s="9">
        <f t="shared" si="70"/>
        <v>-204.80925167195571</v>
      </c>
    </row>
    <row r="164" spans="1:83">
      <c r="A164" s="33">
        <v>2019</v>
      </c>
      <c r="B164" s="29">
        <f>AVERAGE(K93:K104)</f>
        <v>32583.833333333332</v>
      </c>
      <c r="C164" s="9">
        <f>SUM(N93:N104)</f>
        <v>623746085.53100002</v>
      </c>
      <c r="D164" s="9">
        <f>SUM(R93:R104)</f>
        <v>620132454.75542164</v>
      </c>
      <c r="E164" s="9">
        <f t="shared" si="98"/>
        <v>19142.808617698964</v>
      </c>
      <c r="F164" s="9">
        <f t="shared" si="99"/>
        <v>19031.906050201429</v>
      </c>
      <c r="U164" s="38"/>
      <c r="V164" s="38"/>
      <c r="W164" s="38"/>
      <c r="X164" s="38"/>
      <c r="Y164" s="38"/>
      <c r="Z164" s="38"/>
      <c r="AA164" s="38"/>
      <c r="AB164" s="38"/>
      <c r="AC164" s="38"/>
      <c r="AD164" s="38"/>
      <c r="AE164" s="38"/>
      <c r="AF164" s="38"/>
      <c r="AG164" s="38"/>
      <c r="AH164" s="38"/>
      <c r="AI164" s="38"/>
      <c r="AJ164" s="38"/>
      <c r="AK164" s="38"/>
      <c r="AL164" s="38"/>
      <c r="AN164" s="17">
        <v>119</v>
      </c>
      <c r="AO164" s="17">
        <v>1803.5098515847385</v>
      </c>
      <c r="AP164" s="17">
        <v>25.366715963316665</v>
      </c>
      <c r="AQ164" s="17">
        <v>0.57327185290045701</v>
      </c>
      <c r="AY164" s="1">
        <v>119</v>
      </c>
      <c r="AZ164" s="50">
        <f t="shared" si="54"/>
        <v>92</v>
      </c>
      <c r="BA164" s="51">
        <f t="shared" si="55"/>
        <v>0.76195426195426197</v>
      </c>
      <c r="BB164" s="52">
        <f t="shared" si="56"/>
        <v>0.71260296566742809</v>
      </c>
      <c r="BC164" s="43"/>
      <c r="BD164" s="1">
        <v>119</v>
      </c>
      <c r="BE164" s="48">
        <f t="shared" si="57"/>
        <v>25.366715963316665</v>
      </c>
      <c r="BF164" s="48">
        <f t="shared" si="80"/>
        <v>23.174836395253578</v>
      </c>
      <c r="BG164" s="48">
        <f t="shared" si="80"/>
        <v>-63.460892220926553</v>
      </c>
      <c r="BH164" s="48">
        <f t="shared" si="80"/>
        <v>25.981792243037944</v>
      </c>
      <c r="BI164" s="48">
        <f t="shared" si="80"/>
        <v>-28.189875906116413</v>
      </c>
      <c r="BJ164" s="48">
        <f t="shared" si="80"/>
        <v>-20.333261328346907</v>
      </c>
      <c r="BK164" s="48">
        <f t="shared" si="79"/>
        <v>-122.38709270549657</v>
      </c>
      <c r="BL164" s="48">
        <f t="shared" si="79"/>
        <v>72.5561460069639</v>
      </c>
      <c r="BM164" s="48">
        <f t="shared" si="79"/>
        <v>-60.688623600929759</v>
      </c>
      <c r="BN164" s="48">
        <f t="shared" si="79"/>
        <v>46.883398808747188</v>
      </c>
      <c r="BO164" s="48">
        <f t="shared" si="79"/>
        <v>-1.3642420526593924E-12</v>
      </c>
      <c r="BP164" s="48">
        <f t="shared" si="79"/>
        <v>9.2058949246475095</v>
      </c>
      <c r="BQ164" s="48">
        <f t="shared" si="79"/>
        <v>-21.2913647360308</v>
      </c>
      <c r="BR164" s="1">
        <v>119</v>
      </c>
      <c r="BS164" s="9">
        <f t="shared" si="58"/>
        <v>643.47027876362097</v>
      </c>
      <c r="BT164" s="9">
        <f t="shared" si="59"/>
        <v>587.86949233476582</v>
      </c>
      <c r="BU164" s="9">
        <f t="shared" si="60"/>
        <v>-1609.7944277469232</v>
      </c>
      <c r="BV164" s="9">
        <f t="shared" si="61"/>
        <v>659.0727440470846</v>
      </c>
      <c r="BW164" s="9">
        <f t="shared" si="62"/>
        <v>-715.08457515160103</v>
      </c>
      <c r="BX164" s="9">
        <f t="shared" si="63"/>
        <v>-515.78806472406325</v>
      </c>
      <c r="BY164" s="9">
        <f t="shared" si="64"/>
        <v>-3104.5586182365064</v>
      </c>
      <c r="BZ164" s="9">
        <f t="shared" si="65"/>
        <v>1840.5111471516559</v>
      </c>
      <c r="CA164" s="9">
        <f t="shared" si="66"/>
        <v>-1539.4710770894467</v>
      </c>
      <c r="CB164" s="9">
        <f t="shared" si="67"/>
        <v>1189.2778609764407</v>
      </c>
      <c r="CC164" s="9">
        <f t="shared" si="68"/>
        <v>-1.6438011811136345E-11</v>
      </c>
      <c r="CD164" s="9">
        <f t="shared" si="69"/>
        <v>233.52332174169661</v>
      </c>
      <c r="CE164" s="9">
        <f t="shared" si="70"/>
        <v>-540.09200173026704</v>
      </c>
    </row>
    <row r="165" spans="1:83" ht="15.75" thickBot="1">
      <c r="A165" s="33">
        <v>2020</v>
      </c>
      <c r="B165" s="29">
        <f>AVERAGE(K105:K116)</f>
        <v>33107.666666666664</v>
      </c>
      <c r="C165" s="9">
        <f>SUM(N105:N116)</f>
        <v>594914449.34443998</v>
      </c>
      <c r="D165" s="9">
        <f>SUM(R105:R116)</f>
        <v>602973252.94390929</v>
      </c>
      <c r="E165" s="9">
        <f t="shared" si="98"/>
        <v>17969.084180233382</v>
      </c>
      <c r="F165" s="9">
        <f t="shared" si="99"/>
        <v>18212.496187506702</v>
      </c>
      <c r="U165" s="38"/>
      <c r="V165" s="38"/>
      <c r="W165" s="38"/>
      <c r="X165" s="38"/>
      <c r="Y165" s="38"/>
      <c r="Z165" s="38"/>
      <c r="AA165" s="38"/>
      <c r="AB165" s="38"/>
      <c r="AC165" s="38"/>
      <c r="AD165" s="38"/>
      <c r="AE165" s="38"/>
      <c r="AF165" s="38"/>
      <c r="AG165" s="38"/>
      <c r="AH165" s="38"/>
      <c r="AI165" s="38"/>
      <c r="AJ165" s="38"/>
      <c r="AK165" s="38"/>
      <c r="AL165" s="38"/>
      <c r="AN165" s="18">
        <v>120</v>
      </c>
      <c r="AO165" s="18">
        <v>2003.5936892994805</v>
      </c>
      <c r="AP165" s="18">
        <v>21.076019695756486</v>
      </c>
      <c r="AQ165" s="18">
        <v>0.47630481140031278</v>
      </c>
      <c r="AY165" s="1">
        <v>120</v>
      </c>
      <c r="AZ165" s="50">
        <f t="shared" si="54"/>
        <v>85</v>
      </c>
      <c r="BA165" s="51">
        <f t="shared" si="55"/>
        <v>0.70374220374220375</v>
      </c>
      <c r="BB165" s="52">
        <f t="shared" si="56"/>
        <v>0.53519417688850079</v>
      </c>
      <c r="BC165" s="43"/>
      <c r="BD165" s="1">
        <v>120</v>
      </c>
      <c r="BE165" s="48">
        <f t="shared" si="57"/>
        <v>21.076019695756486</v>
      </c>
      <c r="BF165" s="48">
        <f t="shared" si="80"/>
        <v>25.366715963316665</v>
      </c>
      <c r="BG165" s="48">
        <f t="shared" si="80"/>
        <v>23.174836395253578</v>
      </c>
      <c r="BH165" s="48">
        <f t="shared" si="80"/>
        <v>-63.460892220926553</v>
      </c>
      <c r="BI165" s="48">
        <f t="shared" si="80"/>
        <v>25.981792243037944</v>
      </c>
      <c r="BJ165" s="48">
        <f t="shared" si="80"/>
        <v>-28.189875906116413</v>
      </c>
      <c r="BK165" s="48">
        <f t="shared" si="79"/>
        <v>-20.333261328346907</v>
      </c>
      <c r="BL165" s="48">
        <f t="shared" si="79"/>
        <v>-122.38709270549657</v>
      </c>
      <c r="BM165" s="48">
        <f t="shared" si="79"/>
        <v>72.5561460069639</v>
      </c>
      <c r="BN165" s="48">
        <f t="shared" si="79"/>
        <v>-60.688623600929759</v>
      </c>
      <c r="BO165" s="48">
        <f t="shared" si="79"/>
        <v>46.883398808747188</v>
      </c>
      <c r="BP165" s="48">
        <f t="shared" si="79"/>
        <v>-1.3642420526593924E-12</v>
      </c>
      <c r="BQ165" s="48">
        <f t="shared" si="79"/>
        <v>9.2058949246475095</v>
      </c>
      <c r="BR165" s="1">
        <v>120</v>
      </c>
      <c r="BS165" s="9">
        <f t="shared" si="58"/>
        <v>444.19860621594557</v>
      </c>
      <c r="BT165" s="9">
        <f t="shared" si="59"/>
        <v>534.62940525955582</v>
      </c>
      <c r="BU165" s="9">
        <f t="shared" si="60"/>
        <v>488.43330831233044</v>
      </c>
      <c r="BV165" s="9">
        <f t="shared" si="61"/>
        <v>-1337.5030143585579</v>
      </c>
      <c r="BW165" s="9">
        <f t="shared" si="62"/>
        <v>547.59276504535455</v>
      </c>
      <c r="BX165" s="9">
        <f t="shared" si="63"/>
        <v>-594.13037981824584</v>
      </c>
      <c r="BY165" s="9">
        <f t="shared" si="64"/>
        <v>-428.54421623520255</v>
      </c>
      <c r="BZ165" s="9">
        <f t="shared" si="65"/>
        <v>-2579.4327763674937</v>
      </c>
      <c r="CA165" s="9">
        <f t="shared" si="66"/>
        <v>1529.1947622910216</v>
      </c>
      <c r="CB165" s="9">
        <f t="shared" si="67"/>
        <v>-1279.074626321576</v>
      </c>
      <c r="CC165" s="9">
        <f t="shared" si="68"/>
        <v>988.11543669721073</v>
      </c>
      <c r="CD165" s="9">
        <f t="shared" si="69"/>
        <v>-1.3657576376524055E-11</v>
      </c>
      <c r="CE165" s="9">
        <f t="shared" si="70"/>
        <v>194.02362274895728</v>
      </c>
    </row>
    <row r="166" spans="1:83">
      <c r="A166" s="33">
        <v>2021</v>
      </c>
      <c r="B166" s="29">
        <f>AVERAGE(K117:K128)</f>
        <v>33677.75</v>
      </c>
      <c r="C166" s="9">
        <f>SUM(N117:N128)</f>
        <v>650038339.9684391</v>
      </c>
      <c r="D166" s="9">
        <f>SUM(R117:R128)</f>
        <v>644368492.09075105</v>
      </c>
      <c r="E166" s="9">
        <f t="shared" si="98"/>
        <v>19301.715226475615</v>
      </c>
      <c r="F166" s="9">
        <f t="shared" si="99"/>
        <v>19133.359327471433</v>
      </c>
    </row>
    <row r="167" spans="1:83">
      <c r="A167" s="33">
        <v>2022</v>
      </c>
      <c r="B167" s="29">
        <f>AVERAGE(K129:K140)</f>
        <v>34283.166666666664</v>
      </c>
      <c r="C167" s="9">
        <f>SUM(N129:N140)</f>
        <v>685778054.90929997</v>
      </c>
      <c r="D167" s="9">
        <f>SUM(R129:R140)</f>
        <v>671861347.45163858</v>
      </c>
      <c r="E167" s="9">
        <f t="shared" si="98"/>
        <v>20003.346294613977</v>
      </c>
      <c r="F167" s="9">
        <f>D167/B167</f>
        <v>19597.412163937752</v>
      </c>
      <c r="BR167" s="53" t="s">
        <v>130</v>
      </c>
      <c r="BS167" s="53" t="s">
        <v>126</v>
      </c>
      <c r="BT167" s="53" t="s">
        <v>97</v>
      </c>
      <c r="BU167" s="53" t="s">
        <v>98</v>
      </c>
      <c r="BV167" s="53" t="s">
        <v>99</v>
      </c>
      <c r="BW167" s="53" t="s">
        <v>100</v>
      </c>
      <c r="BX167" s="53" t="s">
        <v>101</v>
      </c>
      <c r="BY167" s="53" t="s">
        <v>102</v>
      </c>
      <c r="BZ167" s="53" t="s">
        <v>103</v>
      </c>
      <c r="CA167" s="53" t="s">
        <v>104</v>
      </c>
      <c r="CB167" s="53" t="s">
        <v>105</v>
      </c>
      <c r="CC167" s="53" t="s">
        <v>106</v>
      </c>
      <c r="CD167" s="53" t="s">
        <v>107</v>
      </c>
      <c r="CE167" s="53" t="s">
        <v>108</v>
      </c>
    </row>
    <row r="168" spans="1:83">
      <c r="A168" s="31" t="s">
        <v>91</v>
      </c>
      <c r="B168" s="7"/>
      <c r="C168" s="7"/>
      <c r="D168" s="7"/>
      <c r="E168" s="9">
        <f>AVERAGE(E157:E167)</f>
        <v>19195.517285287697</v>
      </c>
      <c r="F168" s="9">
        <f>AVERAGE(F157:F167)</f>
        <v>19157.839678772209</v>
      </c>
      <c r="BR168" s="7" t="s">
        <v>113</v>
      </c>
      <c r="BS168" s="7">
        <v>120</v>
      </c>
      <c r="BT168" s="7">
        <f t="shared" ref="BT168:CE168" si="100">COUNT(BT46:BT165)</f>
        <v>119</v>
      </c>
      <c r="BU168" s="7">
        <f t="shared" si="100"/>
        <v>118</v>
      </c>
      <c r="BV168" s="7">
        <f t="shared" si="100"/>
        <v>117</v>
      </c>
      <c r="BW168" s="7">
        <f t="shared" si="100"/>
        <v>116</v>
      </c>
      <c r="BX168" s="7">
        <f t="shared" si="100"/>
        <v>115</v>
      </c>
      <c r="BY168" s="7">
        <f t="shared" si="100"/>
        <v>114</v>
      </c>
      <c r="BZ168" s="7">
        <f t="shared" si="100"/>
        <v>113</v>
      </c>
      <c r="CA168" s="7">
        <f t="shared" si="100"/>
        <v>112</v>
      </c>
      <c r="CB168" s="7">
        <f t="shared" si="100"/>
        <v>111</v>
      </c>
      <c r="CC168" s="7">
        <f t="shared" si="100"/>
        <v>110</v>
      </c>
      <c r="CD168" s="7">
        <f t="shared" si="100"/>
        <v>109</v>
      </c>
      <c r="CE168" s="7">
        <f t="shared" si="100"/>
        <v>108</v>
      </c>
    </row>
    <row r="169" spans="1:83">
      <c r="A169" s="31" t="s">
        <v>92</v>
      </c>
      <c r="B169" s="7"/>
      <c r="C169" s="7"/>
      <c r="D169" s="7"/>
      <c r="E169" s="28"/>
      <c r="F169" s="28">
        <f>E168/F168-1</f>
        <v>1.9666939042837228E-3</v>
      </c>
      <c r="BE169" s="44"/>
      <c r="BR169" s="7" t="s">
        <v>110</v>
      </c>
      <c r="BS169" s="9">
        <f>SUM(BS46:BS165)/BS168</f>
        <v>1941.6590427221583</v>
      </c>
      <c r="BT169" s="9">
        <f t="shared" ref="BT169:CE169" si="101">SUM(BT47:BT165)</f>
        <v>-4939.1505860008519</v>
      </c>
      <c r="BU169" s="9">
        <f t="shared" si="101"/>
        <v>30686.937306734177</v>
      </c>
      <c r="BV169" s="9">
        <f t="shared" si="101"/>
        <v>-28421.987854275016</v>
      </c>
      <c r="BW169" s="9">
        <f t="shared" si="101"/>
        <v>30943.228575419787</v>
      </c>
      <c r="BX169" s="9">
        <f t="shared" si="101"/>
        <v>-15343.475637240592</v>
      </c>
      <c r="BY169" s="9">
        <f t="shared" si="101"/>
        <v>40502.949150879082</v>
      </c>
      <c r="BZ169" s="9">
        <f t="shared" si="101"/>
        <v>18178.193282951011</v>
      </c>
      <c r="CA169" s="9">
        <f t="shared" si="101"/>
        <v>2035.2812972570541</v>
      </c>
      <c r="CB169" s="9">
        <f t="shared" si="101"/>
        <v>-25030.827278847679</v>
      </c>
      <c r="CC169" s="9">
        <f t="shared" si="101"/>
        <v>-18899.921868446567</v>
      </c>
      <c r="CD169" s="9">
        <f t="shared" si="101"/>
        <v>7947.3836864646846</v>
      </c>
      <c r="CE169" s="9">
        <f t="shared" si="101"/>
        <v>-12078.360247732715</v>
      </c>
    </row>
    <row r="170" spans="1:83">
      <c r="BR170" s="7" t="s">
        <v>111</v>
      </c>
      <c r="BS170" s="45">
        <f>BS169/BS169</f>
        <v>1</v>
      </c>
      <c r="BT170" s="45">
        <f>(BT169/$BS$168)/$BS$169</f>
        <v>-2.1198154419000893E-2</v>
      </c>
      <c r="BU170" s="45">
        <f>(BU169/$BS$168)/$BS$169</f>
        <v>0.13170411072666943</v>
      </c>
      <c r="BV170" s="45">
        <f t="shared" ref="BV170:CE170" si="102">(BV169/$BS$168)/$BS$169</f>
        <v>-0.12198325945711219</v>
      </c>
      <c r="BW170" s="45">
        <f t="shared" si="102"/>
        <v>0.13280407757223148</v>
      </c>
      <c r="BX170" s="45">
        <f t="shared" si="102"/>
        <v>-6.5852085337158431E-2</v>
      </c>
      <c r="BY170" s="45">
        <f t="shared" si="102"/>
        <v>0.17383308234391376</v>
      </c>
      <c r="BZ170" s="45">
        <f t="shared" si="102"/>
        <v>7.8018303261016192E-2</v>
      </c>
      <c r="CA170" s="45">
        <f t="shared" si="102"/>
        <v>8.7351471622760628E-3</v>
      </c>
      <c r="CB170" s="45">
        <f t="shared" si="102"/>
        <v>-0.10742886507576133</v>
      </c>
      <c r="CC170" s="45">
        <f t="shared" si="102"/>
        <v>-8.1115863000803257E-2</v>
      </c>
      <c r="CD170" s="45">
        <f t="shared" si="102"/>
        <v>3.41090767894838E-2</v>
      </c>
      <c r="CE170" s="45">
        <f t="shared" si="102"/>
        <v>-5.1838659543091692E-2</v>
      </c>
    </row>
    <row r="171" spans="1:83">
      <c r="BR171" s="7" t="s">
        <v>109</v>
      </c>
      <c r="BS171" s="45"/>
      <c r="BT171" s="45">
        <f>(BT170^2/(BT168))*($BS$168*($BS$168+2))</f>
        <v>5.528282379243072E-2</v>
      </c>
      <c r="BU171" s="45">
        <f>((BU170^2/BU168)+(BT170^2/BT168))*($BS$168*($BS$168+2))</f>
        <v>2.2073594469527107</v>
      </c>
      <c r="BV171" s="45">
        <f>((BV170^2/BV168)+(BU170^2/BU168)+(BT170^2/BT168))*($BS$168*($BS$168+2))</f>
        <v>4.0692565769109672</v>
      </c>
      <c r="BW171" s="45">
        <f>((BW170^2/BW168)+(BV170^2/BV168)+(BU170^2/BU168)+(BT170^2/BT168))*($BS$168*($BS$168+2))</f>
        <v>6.2951578959630119</v>
      </c>
      <c r="BX171" s="45">
        <f>((BX170^2/BX168)+(BW170^2/BW168)+(BV170^2/BV168)+(BU170^2/BU168)+(BT170^2/BT168))*($BS$168*($BS$168+2))</f>
        <v>6.8472128366344478</v>
      </c>
      <c r="BY171" s="45">
        <f>((BY170^2/BY168)+(BX170^2/BX168)+(BW170^2/BW168)+(BV170^2/BV168)+(BU170^2/BU168)+(BT170^2/BT168))*($BS$168*($BS$168+2))</f>
        <v>10.7278325662099</v>
      </c>
      <c r="BZ171" s="45">
        <f>((BZ170^2/BZ168)+(BY170^2/BY168)+(BX170^2/BX168)+(BW170^2/BW168)+(BV170^2/BV168)+(BU170^2/BU168)+(BT170^2/BT168))*($BS$168*($BS$168+2))</f>
        <v>11.516430500937123</v>
      </c>
      <c r="CA171" s="45">
        <f>((CA170^2/CA168)+(BZ170^2/BZ168)+(BY170^2/BY168)+(BX170^2/BX168)+(BW170^2/BW168)+(BV170^2/BV168)+(BU170^2/BU168)+(BT170^2/BT168))*($BS$168*($BS$168+2))</f>
        <v>11.526404366407288</v>
      </c>
      <c r="CB171" s="45">
        <f>((CB170^2/CB168)+(CA170^2/CA168)+(BZ170^2/BZ168)+(BY170^2/BY168)+(BX170^2/BX168)+(BW170^2/BW168)+(BV170^2/BV168)+(BU170^2/BU168)+(BT170^2/BT168))*($BS$168*($BS$168+2))</f>
        <v>13.048563553735795</v>
      </c>
      <c r="CC171" s="45">
        <f>((CC170^2/CC168)+(CB170^2/CB168)+(CA170^2/CA168)+(BZ170^2/BZ168)+(BY170^2/BY168)+(BX170^2/BX168)+(BW170^2/BW168)+(BV170^2/BV168)+(BU170^2/BU168)+(BT170^2/BT168))*($BS$168*($BS$168+2))</f>
        <v>13.924272885486204</v>
      </c>
      <c r="CD171" s="45">
        <f>((CD170^2/CD168)+(CC170^2/CC168)+(CB170^2/CB168)+(CA170^2/CA168)+(BZ170^2/BZ168)+(BY170^2/BY168)+(BX170^2/BX168)+(BW170^2/BW168)+(BV170^2/BV168)+(BU170^2/BU168)+(BT170^2/BT168))*($BS$168*($BS$168+2))</f>
        <v>14.080535291985914</v>
      </c>
      <c r="CE171" s="45">
        <f>((CE170^2/CE168)+(CD170^2/CD168)+(CC170^2/CC168)+(CB170^2/CB168)+(CA170^2/CA168)+(BZ170^2/BZ168)+(BY170^2/BY168)+(BX170^2/BX168)+(BW170^2/BW168)+(BV170^2/BV168)+(BU170^2/BU168)+(BT170^2/BT168))*($BS$168*($BS$168+2))</f>
        <v>14.444806500911911</v>
      </c>
    </row>
    <row r="172" spans="1:83">
      <c r="B172" s="38"/>
      <c r="C172" s="38"/>
      <c r="D172" s="38"/>
      <c r="E172" s="38"/>
      <c r="F172" s="38"/>
      <c r="G172" s="38"/>
      <c r="H172" s="38"/>
      <c r="I172" s="38"/>
      <c r="J172" s="38"/>
      <c r="K172" s="38"/>
      <c r="L172" s="38"/>
      <c r="M172" s="38"/>
      <c r="N172" s="38"/>
      <c r="BR172" s="7" t="s">
        <v>112</v>
      </c>
      <c r="BS172" s="45"/>
      <c r="BT172" s="45">
        <f>_xlfn.CHISQ.DIST.RT(BT171,BT174)</f>
        <v>0.81411326981959686</v>
      </c>
      <c r="BU172" s="45">
        <f>_xlfn.CHISQ.DIST.RT(BU171,BU174)</f>
        <v>0.33164846099309381</v>
      </c>
      <c r="BV172" s="45">
        <f t="shared" ref="BV172:CE172" si="103">_xlfn.CHISQ.DIST.RT(BV171,BV174)</f>
        <v>0.25408212961094467</v>
      </c>
      <c r="BW172" s="45">
        <f t="shared" si="103"/>
        <v>0.17816340039950701</v>
      </c>
      <c r="BX172" s="45">
        <f t="shared" si="103"/>
        <v>0.23225353451912151</v>
      </c>
      <c r="BY172" s="45">
        <f t="shared" si="103"/>
        <v>9.7161206193604022E-2</v>
      </c>
      <c r="BZ172" s="45">
        <f t="shared" si="103"/>
        <v>0.11762519404550931</v>
      </c>
      <c r="CA172" s="45">
        <f t="shared" si="103"/>
        <v>0.17361800292705931</v>
      </c>
      <c r="CB172" s="45">
        <f t="shared" si="103"/>
        <v>0.16042109828883908</v>
      </c>
      <c r="CC172" s="45">
        <f t="shared" si="103"/>
        <v>0.17647386548174765</v>
      </c>
      <c r="CD172" s="45">
        <f t="shared" si="103"/>
        <v>0.22856912766064386</v>
      </c>
      <c r="CE172" s="45">
        <f t="shared" si="103"/>
        <v>0.27320973975073065</v>
      </c>
    </row>
    <row r="173" spans="1:83">
      <c r="B173" s="38"/>
      <c r="C173" s="38"/>
      <c r="D173" s="38"/>
      <c r="E173" s="38"/>
      <c r="F173" s="38"/>
      <c r="G173" s="38"/>
      <c r="H173" s="38"/>
      <c r="I173" s="38"/>
      <c r="J173" s="38"/>
      <c r="K173" s="38"/>
      <c r="L173" s="38"/>
      <c r="M173" s="38"/>
      <c r="N173" s="38"/>
      <c r="BR173" s="7" t="s">
        <v>127</v>
      </c>
      <c r="BS173" s="46">
        <f>AVERAGE(BE46:BE165)</f>
        <v>-7.1622707764618097E-13</v>
      </c>
      <c r="BT173" s="7"/>
      <c r="BU173" s="7"/>
      <c r="BV173" s="7"/>
      <c r="BW173" s="7"/>
      <c r="BX173" s="7"/>
      <c r="BY173" s="7"/>
      <c r="BZ173" s="7"/>
      <c r="CA173" s="7"/>
      <c r="CB173" s="7"/>
      <c r="CC173" s="7"/>
      <c r="CD173" s="7"/>
      <c r="CE173" s="7"/>
    </row>
    <row r="174" spans="1:83">
      <c r="B174" s="38"/>
      <c r="C174" s="38"/>
      <c r="D174" s="38"/>
      <c r="E174" s="38"/>
      <c r="F174" s="38"/>
      <c r="G174" s="38"/>
      <c r="H174" s="38"/>
      <c r="I174" s="38"/>
      <c r="J174" s="38"/>
      <c r="K174" s="38"/>
      <c r="L174" s="38"/>
      <c r="M174" s="38"/>
      <c r="N174" s="38"/>
      <c r="BR174" s="54" t="s">
        <v>131</v>
      </c>
      <c r="BS174" s="7">
        <v>0</v>
      </c>
      <c r="BT174" s="7">
        <v>1</v>
      </c>
      <c r="BU174" s="7">
        <v>2</v>
      </c>
      <c r="BV174" s="7">
        <v>3</v>
      </c>
      <c r="BW174" s="7">
        <v>4</v>
      </c>
      <c r="BX174" s="7">
        <v>5</v>
      </c>
      <c r="BY174" s="7">
        <v>6</v>
      </c>
      <c r="BZ174" s="7">
        <v>7</v>
      </c>
      <c r="CA174" s="7">
        <v>8</v>
      </c>
      <c r="CB174" s="7">
        <v>9</v>
      </c>
      <c r="CC174" s="7">
        <v>10</v>
      </c>
      <c r="CD174" s="7">
        <v>11</v>
      </c>
      <c r="CE174" s="7">
        <v>12</v>
      </c>
    </row>
    <row r="175" spans="1:83">
      <c r="B175" s="38"/>
      <c r="C175" s="38"/>
      <c r="D175" s="38"/>
      <c r="E175" s="38"/>
      <c r="F175" s="38"/>
      <c r="G175" s="38"/>
      <c r="H175" s="38"/>
      <c r="I175" s="38"/>
      <c r="J175" s="38"/>
      <c r="K175" s="38"/>
      <c r="L175" s="38"/>
      <c r="M175" s="38"/>
      <c r="N175" s="38"/>
    </row>
    <row r="176" spans="1:83">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T172:CE172">
    <cfRule type="cellIs" dxfId="13" priority="1" operator="lessThan">
      <formula>0.05</formula>
    </cfRule>
  </conditionalFormatting>
  <pageMargins left="0.7" right="0.7"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EF8BA-3609-4561-8B71-6F232B011701}">
  <sheetPr>
    <tabColor rgb="FF002060"/>
  </sheetPr>
  <dimension ref="A1:BZ189"/>
  <sheetViews>
    <sheetView zoomScale="80" zoomScaleNormal="80" workbookViewId="0">
      <pane xSplit="1" ySplit="8" topLeftCell="E129"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5.85546875" customWidth="1"/>
    <col min="3" max="3" width="19.5703125" customWidth="1"/>
    <col min="4" max="4" width="18" customWidth="1"/>
    <col min="5" max="5" width="19.140625" customWidth="1"/>
    <col min="6" max="6" width="14.7109375" customWidth="1"/>
    <col min="7" max="7" width="13" customWidth="1"/>
    <col min="8" max="8" width="11.7109375" customWidth="1"/>
    <col min="9" max="9" width="14.42578125" customWidth="1"/>
    <col min="10" max="10" width="15.5703125" customWidth="1"/>
    <col min="11" max="11" width="12.140625" bestFit="1" customWidth="1"/>
    <col min="12" max="12" width="17.85546875" bestFit="1" customWidth="1"/>
    <col min="13" max="13" width="15.42578125" customWidth="1"/>
    <col min="14" max="14" width="18.28515625" customWidth="1"/>
    <col min="15" max="15" width="14.8554687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52" max="64" width="11.7109375" customWidth="1"/>
    <col min="66" max="78" width="20.28515625" customWidth="1"/>
  </cols>
  <sheetData>
    <row r="1" spans="1:36">
      <c r="A1" s="13" t="s">
        <v>93</v>
      </c>
      <c r="B1" s="13"/>
    </row>
    <row r="2" spans="1:36" ht="30">
      <c r="A2" s="34" t="s">
        <v>54</v>
      </c>
      <c r="B2" s="35" t="s">
        <v>9</v>
      </c>
      <c r="D2" s="75" t="str">
        <f>'WA Sch. 1-2'!D2</f>
        <v>Normal Period</v>
      </c>
      <c r="E2" s="75" t="str">
        <f>'WA Sch. 1-2'!E2</f>
        <v>2003-2022</v>
      </c>
    </row>
    <row r="3" spans="1:36">
      <c r="A3" s="36" t="s">
        <v>7</v>
      </c>
      <c r="B3" s="37">
        <f>AJ25</f>
        <v>-16.582111917629291</v>
      </c>
    </row>
    <row r="4" spans="1:36">
      <c r="A4" s="36" t="s">
        <v>8</v>
      </c>
      <c r="B4" s="37">
        <f>AJ26</f>
        <v>1.3780896657426931E-2</v>
      </c>
    </row>
    <row r="5" spans="1:36">
      <c r="A5" s="36" t="s">
        <v>0</v>
      </c>
      <c r="B5" s="37">
        <f>AJ27</f>
        <v>16.474906861165707</v>
      </c>
    </row>
    <row r="7" spans="1:36">
      <c r="A7" s="13" t="s">
        <v>69</v>
      </c>
      <c r="B7" s="12"/>
      <c r="C7" s="12"/>
      <c r="D7" s="12"/>
      <c r="E7" s="12"/>
      <c r="F7" s="12"/>
      <c r="G7" s="12"/>
      <c r="H7" s="12"/>
      <c r="I7" s="12"/>
      <c r="J7" s="12"/>
      <c r="K7" s="12"/>
      <c r="L7" s="12"/>
      <c r="M7" s="12"/>
      <c r="N7" s="12"/>
      <c r="O7" s="12"/>
      <c r="P7" s="12"/>
      <c r="Q7" s="12"/>
      <c r="R7" s="12"/>
      <c r="U7" s="13" t="s">
        <v>70</v>
      </c>
      <c r="V7" s="12"/>
      <c r="W7" s="12"/>
      <c r="X7" s="12"/>
      <c r="Y7" s="12"/>
      <c r="Z7" s="12"/>
      <c r="AA7" s="12"/>
      <c r="AB7" s="12"/>
      <c r="AC7" s="12"/>
      <c r="AD7" s="12"/>
      <c r="AE7" s="12"/>
      <c r="AF7" s="12"/>
      <c r="AG7" s="12"/>
    </row>
    <row r="8" spans="1:36">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11" t="s">
        <v>25</v>
      </c>
      <c r="AA8" s="11" t="s">
        <v>26</v>
      </c>
      <c r="AB8" s="11" t="s">
        <v>27</v>
      </c>
      <c r="AC8" s="11" t="s">
        <v>28</v>
      </c>
      <c r="AD8" s="11" t="s">
        <v>67</v>
      </c>
      <c r="AE8" s="11" t="s">
        <v>71</v>
      </c>
      <c r="AF8" s="11" t="s">
        <v>68</v>
      </c>
      <c r="AG8" s="4" t="str">
        <f>O8</f>
        <v>AC.UPC</v>
      </c>
      <c r="AI8" t="s">
        <v>29</v>
      </c>
    </row>
    <row r="9" spans="1:36"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2977</v>
      </c>
      <c r="L9" s="9">
        <v>129587494.99999999</v>
      </c>
      <c r="M9" s="9">
        <v>-10103426</v>
      </c>
      <c r="N9" s="9">
        <f>L9+M9</f>
        <v>119484068.99999999</v>
      </c>
      <c r="O9" s="9">
        <f>N9/K9</f>
        <v>40135.730265367813</v>
      </c>
      <c r="P9" s="8">
        <f>$B$3*H9+$B$4*I9+$B$5*J9</f>
        <v>123.30623106446598</v>
      </c>
      <c r="Q9" s="8">
        <f>P9+O9</f>
        <v>40259.03649643228</v>
      </c>
      <c r="R9" s="9">
        <f t="shared" ref="R9:R72" si="1">Q9*K9</f>
        <v>119851151.6498789</v>
      </c>
      <c r="S9" s="21"/>
      <c r="T9" s="10"/>
      <c r="U9" s="2">
        <v>41275</v>
      </c>
      <c r="V9" s="8">
        <f>E21</f>
        <v>1249.5</v>
      </c>
      <c r="W9" s="8">
        <f>F21</f>
        <v>1561250.25</v>
      </c>
      <c r="X9" s="8">
        <f>G21</f>
        <v>0</v>
      </c>
      <c r="Y9" s="9">
        <v>1</v>
      </c>
      <c r="Z9" s="7">
        <v>0</v>
      </c>
      <c r="AA9" s="7">
        <v>0</v>
      </c>
      <c r="AB9" s="7">
        <v>0</v>
      </c>
      <c r="AC9" s="7">
        <v>0</v>
      </c>
      <c r="AD9" s="7">
        <v>1</v>
      </c>
      <c r="AE9" s="7">
        <v>0</v>
      </c>
      <c r="AF9" s="7">
        <v>0</v>
      </c>
      <c r="AG9" s="8">
        <f>O21</f>
        <v>51647.773651635718</v>
      </c>
    </row>
    <row r="10" spans="1:36">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2">B10-E10</f>
        <v>-4.7357500000000528</v>
      </c>
      <c r="I10" s="8">
        <f t="shared" si="0"/>
        <v>-8857.1039219376398</v>
      </c>
      <c r="J10" s="8">
        <f t="shared" si="0"/>
        <v>0</v>
      </c>
      <c r="K10" s="9">
        <v>2726</v>
      </c>
      <c r="L10" s="9">
        <v>123666733</v>
      </c>
      <c r="M10" s="9">
        <v>-635105</v>
      </c>
      <c r="N10" s="9">
        <f t="shared" ref="N10:N73" si="3">L10+M10</f>
        <v>123031628</v>
      </c>
      <c r="O10" s="9">
        <f t="shared" ref="O10:O73" si="4">N10/K10</f>
        <v>45132.65884079237</v>
      </c>
      <c r="P10" s="8">
        <f t="shared" ref="P10:P73" si="5">$B$3*H10+$B$4*I10+$B$5*J10</f>
        <v>-43.530097318399598</v>
      </c>
      <c r="Q10" s="8">
        <f t="shared" ref="Q10:Q73" si="6">P10+O10</f>
        <v>45089.128743473972</v>
      </c>
      <c r="R10" s="9">
        <f t="shared" si="1"/>
        <v>122912964.95471005</v>
      </c>
      <c r="S10" s="21"/>
      <c r="T10" s="10"/>
      <c r="U10" s="2">
        <v>41306</v>
      </c>
      <c r="V10" s="8">
        <f t="shared" ref="V10:V73" si="7">E22</f>
        <v>873.5</v>
      </c>
      <c r="W10" s="8">
        <f t="shared" ref="W10:W73" si="8">F22</f>
        <v>763002.25</v>
      </c>
      <c r="X10" s="8">
        <f t="shared" ref="X10:X73" si="9">G22</f>
        <v>0</v>
      </c>
      <c r="Y10" s="9">
        <v>2</v>
      </c>
      <c r="Z10" s="7">
        <v>0</v>
      </c>
      <c r="AA10" s="7">
        <v>0</v>
      </c>
      <c r="AB10" s="7">
        <v>0</v>
      </c>
      <c r="AC10" s="7">
        <v>0</v>
      </c>
      <c r="AD10" s="7">
        <v>1</v>
      </c>
      <c r="AE10" s="7">
        <v>0</v>
      </c>
      <c r="AF10" s="7">
        <v>0</v>
      </c>
      <c r="AG10" s="8">
        <f t="shared" ref="AG10:AG73" si="10">O22</f>
        <v>50458.339211136888</v>
      </c>
      <c r="AI10" s="20" t="s">
        <v>30</v>
      </c>
      <c r="AJ10" s="20"/>
    </row>
    <row r="11" spans="1:36">
      <c r="A11" s="2">
        <v>40969</v>
      </c>
      <c r="B11" s="16">
        <f>'WA Sch. 1-2'!B11</f>
        <v>767.35</v>
      </c>
      <c r="C11" s="8">
        <f>'WA Sch. 1-2'!C11</f>
        <v>588826.02250000008</v>
      </c>
      <c r="D11" s="16">
        <f>'WA Sch. 1-2'!D11</f>
        <v>0</v>
      </c>
      <c r="E11" s="8">
        <f>'WA Sch. 1-2'!E11</f>
        <v>817.5</v>
      </c>
      <c r="F11" s="8">
        <f>'WA Sch. 1-2'!F11</f>
        <v>668306.25</v>
      </c>
      <c r="G11" s="8">
        <f>'WA Sch. 1-2'!G11</f>
        <v>0</v>
      </c>
      <c r="H11" s="8">
        <f t="shared" si="2"/>
        <v>-50.149999999999977</v>
      </c>
      <c r="I11" s="8">
        <f t="shared" si="0"/>
        <v>-79480.227499999921</v>
      </c>
      <c r="J11" s="8">
        <f t="shared" si="0"/>
        <v>0</v>
      </c>
      <c r="K11" s="9">
        <v>2470</v>
      </c>
      <c r="L11" s="9">
        <v>123747629</v>
      </c>
      <c r="M11" s="9">
        <v>-189381</v>
      </c>
      <c r="N11" s="9">
        <f t="shared" si="3"/>
        <v>123558248</v>
      </c>
      <c r="O11" s="9">
        <f t="shared" si="4"/>
        <v>50023.582186234817</v>
      </c>
      <c r="P11" s="8">
        <f t="shared" si="5"/>
        <v>-263.71588881717241</v>
      </c>
      <c r="Q11" s="8">
        <f t="shared" si="6"/>
        <v>49759.866297417648</v>
      </c>
      <c r="R11" s="9">
        <f t="shared" si="1"/>
        <v>122906869.7546216</v>
      </c>
      <c r="S11" s="21"/>
      <c r="T11" s="10"/>
      <c r="U11" s="2">
        <v>41334</v>
      </c>
      <c r="V11" s="8">
        <f t="shared" si="7"/>
        <v>738</v>
      </c>
      <c r="W11" s="8">
        <f t="shared" si="8"/>
        <v>544644</v>
      </c>
      <c r="X11" s="8">
        <f t="shared" si="9"/>
        <v>0</v>
      </c>
      <c r="Y11" s="9">
        <v>3</v>
      </c>
      <c r="Z11" s="7">
        <v>0</v>
      </c>
      <c r="AA11" s="7">
        <v>0</v>
      </c>
      <c r="AB11" s="7">
        <v>0</v>
      </c>
      <c r="AC11" s="7">
        <v>0</v>
      </c>
      <c r="AD11" s="7">
        <v>0</v>
      </c>
      <c r="AE11" s="7">
        <v>0</v>
      </c>
      <c r="AF11" s="7">
        <v>0</v>
      </c>
      <c r="AG11" s="8">
        <f t="shared" si="10"/>
        <v>55110.632911392408</v>
      </c>
      <c r="AI11" s="17" t="s">
        <v>31</v>
      </c>
      <c r="AJ11" s="17">
        <v>0.86455002972349049</v>
      </c>
    </row>
    <row r="12" spans="1:36">
      <c r="A12" s="2">
        <v>41000</v>
      </c>
      <c r="B12" s="16">
        <f>'WA Sch. 1-2'!B12</f>
        <v>547.15</v>
      </c>
      <c r="C12" s="8">
        <f>'WA Sch. 1-2'!C12</f>
        <v>299373.1225</v>
      </c>
      <c r="D12" s="16">
        <f>'WA Sch. 1-2'!D12</f>
        <v>0.375</v>
      </c>
      <c r="E12" s="8">
        <f>'WA Sch. 1-2'!E12</f>
        <v>502.5</v>
      </c>
      <c r="F12" s="8">
        <f>'WA Sch. 1-2'!F12</f>
        <v>252506.25</v>
      </c>
      <c r="G12" s="8">
        <f>'WA Sch. 1-2'!G12</f>
        <v>1.5</v>
      </c>
      <c r="H12" s="8">
        <f t="shared" si="2"/>
        <v>44.649999999999977</v>
      </c>
      <c r="I12" s="8">
        <f t="shared" si="0"/>
        <v>46866.872499999998</v>
      </c>
      <c r="J12" s="8">
        <f t="shared" si="0"/>
        <v>-1.125</v>
      </c>
      <c r="K12" s="9">
        <v>2450</v>
      </c>
      <c r="L12" s="9">
        <v>118011569</v>
      </c>
      <c r="M12" s="9">
        <v>-11023408</v>
      </c>
      <c r="N12" s="9">
        <f t="shared" si="3"/>
        <v>106988161</v>
      </c>
      <c r="O12" s="9">
        <f t="shared" si="4"/>
        <v>43668.637142857144</v>
      </c>
      <c r="P12" s="8">
        <f t="shared" si="5"/>
        <v>-113.05804076165472</v>
      </c>
      <c r="Q12" s="8">
        <f t="shared" si="6"/>
        <v>43555.579102095486</v>
      </c>
      <c r="R12" s="9">
        <f t="shared" si="1"/>
        <v>106711168.80013394</v>
      </c>
      <c r="S12" s="21"/>
      <c r="T12" s="10"/>
      <c r="U12" s="2">
        <v>41365</v>
      </c>
      <c r="V12" s="8">
        <f t="shared" si="7"/>
        <v>568.5</v>
      </c>
      <c r="W12" s="8">
        <f t="shared" si="8"/>
        <v>323192.25</v>
      </c>
      <c r="X12" s="8">
        <f t="shared" si="9"/>
        <v>0</v>
      </c>
      <c r="Y12" s="9">
        <v>4</v>
      </c>
      <c r="Z12" s="7">
        <v>0</v>
      </c>
      <c r="AA12" s="7">
        <v>0</v>
      </c>
      <c r="AB12" s="7">
        <v>0</v>
      </c>
      <c r="AC12" s="7">
        <v>0</v>
      </c>
      <c r="AD12" s="7">
        <v>0</v>
      </c>
      <c r="AE12" s="7">
        <v>0</v>
      </c>
      <c r="AF12" s="7">
        <v>0</v>
      </c>
      <c r="AG12" s="8">
        <f t="shared" si="10"/>
        <v>52463.255076770678</v>
      </c>
      <c r="AI12" s="17" t="s">
        <v>32</v>
      </c>
      <c r="AJ12" s="17">
        <v>0.74744675389488835</v>
      </c>
    </row>
    <row r="13" spans="1:36">
      <c r="A13" s="2">
        <v>41030</v>
      </c>
      <c r="B13" s="16">
        <f>'WA Sch. 1-2'!B13</f>
        <v>290.02499999999998</v>
      </c>
      <c r="C13" s="8">
        <f>'WA Sch. 1-2'!C13</f>
        <v>84114.500624999986</v>
      </c>
      <c r="D13" s="16">
        <f>'WA Sch. 1-2'!D13</f>
        <v>14.95</v>
      </c>
      <c r="E13" s="8">
        <f>'WA Sch. 1-2'!E13</f>
        <v>352.5</v>
      </c>
      <c r="F13" s="8">
        <f>'WA Sch. 1-2'!F13</f>
        <v>124256.25</v>
      </c>
      <c r="G13" s="8">
        <f>'WA Sch. 1-2'!G13</f>
        <v>7.5</v>
      </c>
      <c r="H13" s="8">
        <f t="shared" si="2"/>
        <v>-62.475000000000023</v>
      </c>
      <c r="I13" s="8">
        <f t="shared" si="0"/>
        <v>-40141.749375000014</v>
      </c>
      <c r="J13" s="8">
        <f t="shared" si="0"/>
        <v>7.4499999999999993</v>
      </c>
      <c r="K13" s="9">
        <v>2436</v>
      </c>
      <c r="L13" s="9">
        <v>119666943</v>
      </c>
      <c r="M13" s="9">
        <v>4505573</v>
      </c>
      <c r="N13" s="9">
        <f t="shared" si="3"/>
        <v>124172516</v>
      </c>
      <c r="O13" s="9">
        <f t="shared" si="4"/>
        <v>50973.939244663379</v>
      </c>
      <c r="P13" s="8">
        <f t="shared" si="5"/>
        <v>605.51619838436761</v>
      </c>
      <c r="Q13" s="8">
        <f t="shared" si="6"/>
        <v>51579.455443047744</v>
      </c>
      <c r="R13" s="9">
        <f t="shared" si="1"/>
        <v>125647553.45926431</v>
      </c>
      <c r="S13" s="21"/>
      <c r="T13" s="10"/>
      <c r="U13" s="2">
        <v>41395</v>
      </c>
      <c r="V13" s="8">
        <f t="shared" si="7"/>
        <v>279.5</v>
      </c>
      <c r="W13" s="8">
        <f t="shared" si="8"/>
        <v>78120.25</v>
      </c>
      <c r="X13" s="8">
        <f t="shared" si="9"/>
        <v>28.5</v>
      </c>
      <c r="Y13" s="9">
        <v>5</v>
      </c>
      <c r="Z13" s="7">
        <v>0</v>
      </c>
      <c r="AA13" s="7">
        <v>0</v>
      </c>
      <c r="AB13" s="7">
        <v>0</v>
      </c>
      <c r="AC13" s="7">
        <v>0</v>
      </c>
      <c r="AD13" s="7">
        <v>0</v>
      </c>
      <c r="AE13" s="7">
        <v>0</v>
      </c>
      <c r="AF13" s="7">
        <v>0</v>
      </c>
      <c r="AG13" s="8">
        <f t="shared" si="10"/>
        <v>58904.050651955869</v>
      </c>
      <c r="AI13" s="17" t="s">
        <v>33</v>
      </c>
      <c r="AJ13" s="17">
        <v>0.72172373808788626</v>
      </c>
    </row>
    <row r="14" spans="1:36">
      <c r="A14" s="2">
        <v>41061</v>
      </c>
      <c r="B14" s="16">
        <f>'WA Sch. 1-2'!B14</f>
        <v>126.95</v>
      </c>
      <c r="C14" s="8">
        <f>'WA Sch. 1-2'!C14</f>
        <v>16116.302500000002</v>
      </c>
      <c r="D14" s="16">
        <f>'WA Sch. 1-2'!D14</f>
        <v>68</v>
      </c>
      <c r="E14" s="8">
        <f>'WA Sch. 1-2'!E14</f>
        <v>181</v>
      </c>
      <c r="F14" s="8">
        <f>'WA Sch. 1-2'!F14</f>
        <v>32761</v>
      </c>
      <c r="G14" s="8">
        <f>'WA Sch. 1-2'!G14</f>
        <v>18.5</v>
      </c>
      <c r="H14" s="8">
        <f t="shared" si="2"/>
        <v>-54.05</v>
      </c>
      <c r="I14" s="8">
        <f t="shared" si="0"/>
        <v>-16644.697499999998</v>
      </c>
      <c r="J14" s="8">
        <f t="shared" si="0"/>
        <v>49.5</v>
      </c>
      <c r="K14" s="9">
        <v>2364</v>
      </c>
      <c r="L14" s="9">
        <v>120707780</v>
      </c>
      <c r="M14" s="9">
        <v>-2874256</v>
      </c>
      <c r="N14" s="9">
        <f t="shared" si="3"/>
        <v>117833524</v>
      </c>
      <c r="O14" s="9">
        <f t="shared" si="4"/>
        <v>49844.976311336715</v>
      </c>
      <c r="P14" s="8">
        <f t="shared" si="5"/>
        <v>1482.3921826339333</v>
      </c>
      <c r="Q14" s="8">
        <f t="shared" si="6"/>
        <v>51327.368493970651</v>
      </c>
      <c r="R14" s="9">
        <f t="shared" si="1"/>
        <v>121337899.11974663</v>
      </c>
      <c r="S14" s="21"/>
      <c r="T14" s="10"/>
      <c r="U14" s="2">
        <v>41426</v>
      </c>
      <c r="V14" s="8">
        <f t="shared" si="7"/>
        <v>144.5</v>
      </c>
      <c r="W14" s="8">
        <f t="shared" si="8"/>
        <v>20880.25</v>
      </c>
      <c r="X14" s="8">
        <f t="shared" si="9"/>
        <v>45.5</v>
      </c>
      <c r="Y14" s="9">
        <v>6</v>
      </c>
      <c r="Z14" s="7">
        <v>0</v>
      </c>
      <c r="AA14" s="7">
        <v>0</v>
      </c>
      <c r="AB14" s="7">
        <v>0</v>
      </c>
      <c r="AC14" s="7">
        <v>0</v>
      </c>
      <c r="AD14" s="7">
        <v>0</v>
      </c>
      <c r="AE14" s="7">
        <v>0</v>
      </c>
      <c r="AF14" s="7">
        <v>0</v>
      </c>
      <c r="AG14" s="8">
        <f t="shared" si="10"/>
        <v>58950.560262228944</v>
      </c>
      <c r="AI14" s="17" t="s">
        <v>34</v>
      </c>
      <c r="AJ14" s="17">
        <v>2610.982736314113</v>
      </c>
    </row>
    <row r="15" spans="1:36" ht="15.75" thickBot="1">
      <c r="A15" s="2">
        <v>41091</v>
      </c>
      <c r="B15" s="16">
        <f>'WA Sch. 1-2'!B15</f>
        <v>14.1</v>
      </c>
      <c r="C15" s="8">
        <f>'WA Sch. 1-2'!C15</f>
        <v>198.81</v>
      </c>
      <c r="D15" s="16">
        <f>'WA Sch. 1-2'!D15</f>
        <v>240.05</v>
      </c>
      <c r="E15" s="8">
        <f>'WA Sch. 1-2'!E15</f>
        <v>21</v>
      </c>
      <c r="F15" s="8">
        <f>'WA Sch. 1-2'!F15</f>
        <v>441</v>
      </c>
      <c r="G15" s="8">
        <f>'WA Sch. 1-2'!G15</f>
        <v>241.5</v>
      </c>
      <c r="H15" s="8">
        <f t="shared" si="2"/>
        <v>-6.9</v>
      </c>
      <c r="I15" s="8">
        <f t="shared" si="0"/>
        <v>-242.19</v>
      </c>
      <c r="J15" s="8">
        <f t="shared" si="0"/>
        <v>-1.4499999999999886</v>
      </c>
      <c r="K15" s="9">
        <v>2330</v>
      </c>
      <c r="L15" s="9">
        <v>120447145</v>
      </c>
      <c r="M15" s="9">
        <v>10938133</v>
      </c>
      <c r="N15" s="9">
        <f t="shared" si="3"/>
        <v>131385278</v>
      </c>
      <c r="O15" s="9">
        <f t="shared" si="4"/>
        <v>56388.531330472106</v>
      </c>
      <c r="P15" s="8">
        <f t="shared" si="5"/>
        <v>87.190361921489796</v>
      </c>
      <c r="Q15" s="8">
        <f t="shared" si="6"/>
        <v>56475.721692393592</v>
      </c>
      <c r="R15" s="9">
        <f t="shared" si="1"/>
        <v>131588431.54327707</v>
      </c>
      <c r="S15" s="21"/>
      <c r="T15" s="10"/>
      <c r="U15" s="2">
        <v>41456</v>
      </c>
      <c r="V15" s="8">
        <f t="shared" si="7"/>
        <v>0</v>
      </c>
      <c r="W15" s="8">
        <f t="shared" si="8"/>
        <v>0</v>
      </c>
      <c r="X15" s="8">
        <f t="shared" si="9"/>
        <v>277</v>
      </c>
      <c r="Y15" s="9">
        <v>7</v>
      </c>
      <c r="Z15" s="7">
        <v>0</v>
      </c>
      <c r="AA15" s="7">
        <v>0</v>
      </c>
      <c r="AB15" s="7">
        <v>0</v>
      </c>
      <c r="AC15" s="7">
        <v>0</v>
      </c>
      <c r="AD15" s="7">
        <v>0</v>
      </c>
      <c r="AE15" s="7">
        <v>0</v>
      </c>
      <c r="AF15" s="7">
        <v>0</v>
      </c>
      <c r="AG15" s="8">
        <f t="shared" si="10"/>
        <v>66553.746343923354</v>
      </c>
      <c r="AI15" s="18" t="s">
        <v>35</v>
      </c>
      <c r="AJ15" s="18">
        <v>120</v>
      </c>
    </row>
    <row r="16" spans="1:36">
      <c r="A16" s="2">
        <v>41122</v>
      </c>
      <c r="B16" s="16">
        <f>'WA Sch. 1-2'!B16</f>
        <v>19.350000000000001</v>
      </c>
      <c r="C16" s="8">
        <f>'WA Sch. 1-2'!C16</f>
        <v>374.42250000000007</v>
      </c>
      <c r="D16" s="16">
        <f>'WA Sch. 1-2'!D16</f>
        <v>204.95</v>
      </c>
      <c r="E16" s="8">
        <f>'WA Sch. 1-2'!E16</f>
        <v>16</v>
      </c>
      <c r="F16" s="8">
        <f>'WA Sch. 1-2'!F16</f>
        <v>256</v>
      </c>
      <c r="G16" s="8">
        <f>'WA Sch. 1-2'!G16</f>
        <v>222</v>
      </c>
      <c r="H16" s="8">
        <f t="shared" si="2"/>
        <v>3.3500000000000014</v>
      </c>
      <c r="I16" s="8">
        <f t="shared" si="0"/>
        <v>118.42250000000007</v>
      </c>
      <c r="J16" s="8">
        <f t="shared" si="0"/>
        <v>-17.050000000000011</v>
      </c>
      <c r="K16" s="9">
        <v>2312</v>
      </c>
      <c r="L16" s="9">
        <v>125762056</v>
      </c>
      <c r="M16" s="9">
        <v>4887906</v>
      </c>
      <c r="N16" s="9">
        <f t="shared" si="3"/>
        <v>130649962</v>
      </c>
      <c r="O16" s="9">
        <f t="shared" si="4"/>
        <v>56509.499134948099</v>
      </c>
      <c r="P16" s="8">
        <f t="shared" si="5"/>
        <v>-334.81526867251949</v>
      </c>
      <c r="Q16" s="8">
        <f t="shared" si="6"/>
        <v>56174.683866275576</v>
      </c>
      <c r="R16" s="9">
        <f t="shared" si="1"/>
        <v>129875869.09882914</v>
      </c>
      <c r="S16" s="21"/>
      <c r="T16" s="10"/>
      <c r="U16" s="2">
        <v>41487</v>
      </c>
      <c r="V16" s="8">
        <f t="shared" si="7"/>
        <v>7</v>
      </c>
      <c r="W16" s="8">
        <f t="shared" si="8"/>
        <v>49</v>
      </c>
      <c r="X16" s="8">
        <f t="shared" si="9"/>
        <v>230.5</v>
      </c>
      <c r="Y16" s="9">
        <v>8</v>
      </c>
      <c r="Z16" s="7">
        <v>1</v>
      </c>
      <c r="AA16" s="7">
        <v>0</v>
      </c>
      <c r="AB16" s="7">
        <v>0</v>
      </c>
      <c r="AC16" s="7">
        <v>0</v>
      </c>
      <c r="AD16" s="7">
        <v>0</v>
      </c>
      <c r="AE16" s="7">
        <v>0</v>
      </c>
      <c r="AF16" s="7">
        <v>0</v>
      </c>
      <c r="AG16" s="8">
        <f t="shared" si="10"/>
        <v>63534.000504540869</v>
      </c>
    </row>
    <row r="17" spans="1:70"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2"/>
        <v>79.824999999999989</v>
      </c>
      <c r="I17" s="8">
        <f t="shared" si="0"/>
        <v>17946.655624999996</v>
      </c>
      <c r="J17" s="8">
        <f t="shared" si="0"/>
        <v>18.875</v>
      </c>
      <c r="K17" s="9">
        <v>2287</v>
      </c>
      <c r="L17" s="9">
        <v>121452383</v>
      </c>
      <c r="M17" s="9">
        <v>-8863182</v>
      </c>
      <c r="N17" s="9">
        <f t="shared" si="3"/>
        <v>112589201</v>
      </c>
      <c r="O17" s="9">
        <f t="shared" si="4"/>
        <v>49230.083515522521</v>
      </c>
      <c r="P17" s="8">
        <f t="shared" si="5"/>
        <v>-765.3822103057006</v>
      </c>
      <c r="Q17" s="8">
        <f t="shared" si="6"/>
        <v>48464.701305216819</v>
      </c>
      <c r="R17" s="9">
        <f t="shared" si="1"/>
        <v>110838771.88503087</v>
      </c>
      <c r="S17" s="21"/>
      <c r="T17" s="10"/>
      <c r="U17" s="2">
        <v>41518</v>
      </c>
      <c r="V17" s="8">
        <f t="shared" si="7"/>
        <v>164.5</v>
      </c>
      <c r="W17" s="8">
        <f t="shared" si="8"/>
        <v>27060.25</v>
      </c>
      <c r="X17" s="8">
        <f t="shared" si="9"/>
        <v>106</v>
      </c>
      <c r="Y17" s="9">
        <v>9</v>
      </c>
      <c r="Z17" s="7">
        <v>0</v>
      </c>
      <c r="AA17" s="7">
        <v>1</v>
      </c>
      <c r="AB17" s="7">
        <v>0</v>
      </c>
      <c r="AC17" s="7">
        <v>0</v>
      </c>
      <c r="AD17" s="7">
        <v>0</v>
      </c>
      <c r="AE17" s="7">
        <v>0</v>
      </c>
      <c r="AF17" s="7">
        <v>0</v>
      </c>
      <c r="AG17" s="8">
        <f t="shared" si="10"/>
        <v>56360.45924050633</v>
      </c>
      <c r="AI17" t="s">
        <v>36</v>
      </c>
    </row>
    <row r="18" spans="1:70">
      <c r="A18" s="2">
        <v>41183</v>
      </c>
      <c r="B18" s="16">
        <f>'WA Sch. 1-2'!B18</f>
        <v>510.4</v>
      </c>
      <c r="C18" s="8">
        <f>'WA Sch. 1-2'!C18</f>
        <v>260508.15999999997</v>
      </c>
      <c r="D18" s="16">
        <f>'WA Sch. 1-2'!D18</f>
        <v>0.65</v>
      </c>
      <c r="E18" s="8">
        <f>'WA Sch. 1-2'!E18</f>
        <v>511.5</v>
      </c>
      <c r="F18" s="8">
        <f>'WA Sch. 1-2'!F18</f>
        <v>261632.25</v>
      </c>
      <c r="G18" s="8">
        <f>'WA Sch. 1-2'!G18</f>
        <v>0</v>
      </c>
      <c r="H18" s="8">
        <f t="shared" si="2"/>
        <v>-1.1000000000000227</v>
      </c>
      <c r="I18" s="8">
        <f t="shared" si="0"/>
        <v>-1124.0900000000256</v>
      </c>
      <c r="J18" s="8">
        <f t="shared" si="0"/>
        <v>0.65</v>
      </c>
      <c r="K18" s="9">
        <v>2275</v>
      </c>
      <c r="L18" s="9">
        <v>117736538</v>
      </c>
      <c r="M18" s="9">
        <v>16513632</v>
      </c>
      <c r="N18" s="9">
        <f t="shared" si="3"/>
        <v>134250170</v>
      </c>
      <c r="O18" s="9">
        <f t="shared" si="4"/>
        <v>59011.063736263735</v>
      </c>
      <c r="P18" s="8">
        <f t="shared" si="5"/>
        <v>13.458044445502916</v>
      </c>
      <c r="Q18" s="8">
        <f t="shared" si="6"/>
        <v>59024.521780709241</v>
      </c>
      <c r="R18" s="9">
        <f t="shared" si="1"/>
        <v>134280787.05111352</v>
      </c>
      <c r="S18" s="21"/>
      <c r="T18" s="10"/>
      <c r="U18" s="2">
        <v>41548</v>
      </c>
      <c r="V18" s="8">
        <f t="shared" si="7"/>
        <v>599</v>
      </c>
      <c r="W18" s="8">
        <f t="shared" si="8"/>
        <v>358801</v>
      </c>
      <c r="X18" s="8">
        <f t="shared" si="9"/>
        <v>0</v>
      </c>
      <c r="Y18" s="9">
        <v>10</v>
      </c>
      <c r="Z18" s="7">
        <v>0</v>
      </c>
      <c r="AA18" s="7">
        <v>0</v>
      </c>
      <c r="AB18" s="7">
        <v>1</v>
      </c>
      <c r="AC18" s="7">
        <v>0</v>
      </c>
      <c r="AD18" s="7">
        <v>0</v>
      </c>
      <c r="AE18" s="7">
        <v>0</v>
      </c>
      <c r="AF18" s="7">
        <v>0</v>
      </c>
      <c r="AG18" s="8">
        <f t="shared" si="10"/>
        <v>63433.379829402911</v>
      </c>
      <c r="AI18" s="19"/>
      <c r="AJ18" s="19" t="s">
        <v>41</v>
      </c>
      <c r="AK18" s="19" t="s">
        <v>42</v>
      </c>
      <c r="AL18" s="19" t="s">
        <v>43</v>
      </c>
      <c r="AM18" s="19" t="s">
        <v>44</v>
      </c>
      <c r="AN18" s="19" t="s">
        <v>45</v>
      </c>
    </row>
    <row r="19" spans="1:70">
      <c r="A19" s="2">
        <v>41214</v>
      </c>
      <c r="B19" s="16">
        <f>'WA Sch. 1-2'!B19</f>
        <v>874.97500000000002</v>
      </c>
      <c r="C19" s="8">
        <f>'WA Sch. 1-2'!C19</f>
        <v>765581.25062499999</v>
      </c>
      <c r="D19" s="16">
        <f>'WA Sch. 1-2'!D19</f>
        <v>0</v>
      </c>
      <c r="E19" s="8">
        <f>'WA Sch. 1-2'!E19</f>
        <v>781</v>
      </c>
      <c r="F19" s="8">
        <f>'WA Sch. 1-2'!F19</f>
        <v>609961</v>
      </c>
      <c r="G19" s="8">
        <f>'WA Sch. 1-2'!G19</f>
        <v>0</v>
      </c>
      <c r="H19" s="8">
        <f t="shared" si="2"/>
        <v>93.975000000000023</v>
      </c>
      <c r="I19" s="8">
        <f t="shared" si="0"/>
        <v>155620.25062499999</v>
      </c>
      <c r="J19" s="8">
        <f t="shared" si="0"/>
        <v>0</v>
      </c>
      <c r="K19" s="9">
        <v>2258</v>
      </c>
      <c r="L19" s="9">
        <v>117365548</v>
      </c>
      <c r="M19" s="9">
        <v>1948299</v>
      </c>
      <c r="N19" s="9">
        <f t="shared" si="3"/>
        <v>119313847</v>
      </c>
      <c r="O19" s="9">
        <f t="shared" si="4"/>
        <v>52840.499114260405</v>
      </c>
      <c r="P19" s="8">
        <f t="shared" si="5"/>
        <v>586.28262420679062</v>
      </c>
      <c r="Q19" s="8">
        <f t="shared" si="6"/>
        <v>53426.781738467194</v>
      </c>
      <c r="R19" s="9">
        <f t="shared" si="1"/>
        <v>120637673.16545892</v>
      </c>
      <c r="S19" s="21"/>
      <c r="T19" s="10"/>
      <c r="U19" s="2">
        <v>41579</v>
      </c>
      <c r="V19" s="8">
        <f t="shared" si="7"/>
        <v>906.5</v>
      </c>
      <c r="W19" s="8">
        <f t="shared" si="8"/>
        <v>821742.25</v>
      </c>
      <c r="X19" s="8">
        <f t="shared" si="9"/>
        <v>0</v>
      </c>
      <c r="Y19" s="9">
        <v>11</v>
      </c>
      <c r="Z19" s="7">
        <v>0</v>
      </c>
      <c r="AA19" s="7">
        <v>0</v>
      </c>
      <c r="AB19" s="7">
        <v>0</v>
      </c>
      <c r="AC19" s="7">
        <v>1</v>
      </c>
      <c r="AD19" s="7">
        <v>0</v>
      </c>
      <c r="AE19" s="7">
        <v>0</v>
      </c>
      <c r="AF19" s="7">
        <v>0</v>
      </c>
      <c r="AG19" s="8">
        <f t="shared" si="10"/>
        <v>58613.587881822736</v>
      </c>
      <c r="AI19" s="17" t="s">
        <v>37</v>
      </c>
      <c r="AJ19" s="17">
        <v>11</v>
      </c>
      <c r="AK19" s="17">
        <v>2179009186.8802915</v>
      </c>
      <c r="AL19" s="17">
        <v>198091744.26184466</v>
      </c>
      <c r="AM19" s="17">
        <v>29.057508633627023</v>
      </c>
      <c r="AN19" s="17">
        <v>2.2068207239772089E-27</v>
      </c>
    </row>
    <row r="20" spans="1:70">
      <c r="A20" s="2">
        <v>41244</v>
      </c>
      <c r="B20" s="16">
        <f>'WA Sch. 1-2'!B20</f>
        <v>1138.7249999999999</v>
      </c>
      <c r="C20" s="8">
        <f>'WA Sch. 1-2'!C20</f>
        <v>1296694.6256249999</v>
      </c>
      <c r="D20" s="16">
        <f>'WA Sch. 1-2'!D20</f>
        <v>0</v>
      </c>
      <c r="E20" s="8">
        <f>'WA Sch. 1-2'!E20</f>
        <v>1045.5</v>
      </c>
      <c r="F20" s="8">
        <f>'WA Sch. 1-2'!F20</f>
        <v>1093070.25</v>
      </c>
      <c r="G20" s="8">
        <f>'WA Sch. 1-2'!G20</f>
        <v>0</v>
      </c>
      <c r="H20" s="8">
        <f t="shared" si="2"/>
        <v>93.224999999999909</v>
      </c>
      <c r="I20" s="8">
        <f t="shared" si="0"/>
        <v>203624.37562499987</v>
      </c>
      <c r="J20" s="8">
        <f t="shared" si="0"/>
        <v>0</v>
      </c>
      <c r="K20" s="9">
        <v>2258</v>
      </c>
      <c r="L20" s="9">
        <v>125220829</v>
      </c>
      <c r="M20" s="9">
        <v>-8744415</v>
      </c>
      <c r="N20" s="9">
        <f t="shared" si="3"/>
        <v>116476414</v>
      </c>
      <c r="O20" s="9">
        <f t="shared" si="4"/>
        <v>51583.885739592559</v>
      </c>
      <c r="P20" s="8">
        <f t="shared" si="5"/>
        <v>1260.2590939002177</v>
      </c>
      <c r="Q20" s="8">
        <f t="shared" si="6"/>
        <v>52844.144833492777</v>
      </c>
      <c r="R20" s="9">
        <f t="shared" si="1"/>
        <v>119322079.0340267</v>
      </c>
      <c r="S20" s="21"/>
      <c r="T20" s="10"/>
      <c r="U20" s="2">
        <v>41609</v>
      </c>
      <c r="V20" s="8">
        <f t="shared" si="7"/>
        <v>1220</v>
      </c>
      <c r="W20" s="8">
        <f t="shared" si="8"/>
        <v>1488400</v>
      </c>
      <c r="X20" s="8">
        <f t="shared" si="9"/>
        <v>0</v>
      </c>
      <c r="Y20" s="9">
        <v>12</v>
      </c>
      <c r="Z20" s="7">
        <v>0</v>
      </c>
      <c r="AA20" s="7">
        <v>0</v>
      </c>
      <c r="AB20" s="7">
        <v>0</v>
      </c>
      <c r="AC20" s="7">
        <v>0</v>
      </c>
      <c r="AD20" s="7">
        <v>0</v>
      </c>
      <c r="AE20" s="7">
        <v>0</v>
      </c>
      <c r="AF20" s="7">
        <v>0</v>
      </c>
      <c r="AG20" s="8">
        <f t="shared" si="10"/>
        <v>58825.460039960039</v>
      </c>
      <c r="AI20" s="17" t="s">
        <v>38</v>
      </c>
      <c r="AJ20" s="17">
        <v>108</v>
      </c>
      <c r="AK20" s="17">
        <v>736260931.72767603</v>
      </c>
      <c r="AL20" s="17">
        <v>6817230.849330334</v>
      </c>
      <c r="AM20" s="17"/>
      <c r="AN20" s="17"/>
    </row>
    <row r="21" spans="1:70"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2"/>
        <v>-154.34999999999991</v>
      </c>
      <c r="I21" s="8">
        <f t="shared" si="0"/>
        <v>-361896.7274999998</v>
      </c>
      <c r="J21" s="8">
        <f t="shared" si="0"/>
        <v>0</v>
      </c>
      <c r="K21" s="9">
        <v>2262</v>
      </c>
      <c r="L21" s="9">
        <v>127413889</v>
      </c>
      <c r="M21" s="9">
        <v>-10586625</v>
      </c>
      <c r="N21" s="9">
        <f t="shared" si="3"/>
        <v>116827264</v>
      </c>
      <c r="O21" s="9">
        <f t="shared" si="4"/>
        <v>51647.773651635718</v>
      </c>
      <c r="P21" s="8">
        <f t="shared" si="5"/>
        <v>-2427.8124278524128</v>
      </c>
      <c r="Q21" s="8">
        <f t="shared" si="6"/>
        <v>49219.961223783306</v>
      </c>
      <c r="R21" s="9">
        <f t="shared" si="1"/>
        <v>111335552.28819785</v>
      </c>
      <c r="S21" s="21"/>
      <c r="T21" s="10"/>
      <c r="U21" s="2">
        <v>41640</v>
      </c>
      <c r="V21" s="8">
        <f t="shared" si="7"/>
        <v>1040</v>
      </c>
      <c r="W21" s="8">
        <f t="shared" si="8"/>
        <v>1081600</v>
      </c>
      <c r="X21" s="8">
        <f t="shared" si="9"/>
        <v>0</v>
      </c>
      <c r="Y21" s="9">
        <v>13</v>
      </c>
      <c r="Z21" s="7">
        <v>0</v>
      </c>
      <c r="AA21" s="7">
        <v>0</v>
      </c>
      <c r="AB21" s="7">
        <v>0</v>
      </c>
      <c r="AC21" s="7">
        <v>0</v>
      </c>
      <c r="AD21" s="7">
        <v>0</v>
      </c>
      <c r="AE21" s="7">
        <v>0</v>
      </c>
      <c r="AF21" s="7">
        <v>0</v>
      </c>
      <c r="AG21" s="8">
        <f t="shared" si="10"/>
        <v>56108.579579579578</v>
      </c>
      <c r="AI21" s="18" t="s">
        <v>39</v>
      </c>
      <c r="AJ21" s="18">
        <v>119</v>
      </c>
      <c r="AK21" s="18">
        <v>2915270118.6079674</v>
      </c>
      <c r="AL21" s="18"/>
      <c r="AM21" s="18"/>
      <c r="AN21" s="1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row>
    <row r="22" spans="1:70"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2"/>
        <v>59.264249999999947</v>
      </c>
      <c r="I22" s="8">
        <f t="shared" si="0"/>
        <v>107046.89607806236</v>
      </c>
      <c r="J22" s="8">
        <f t="shared" si="0"/>
        <v>0</v>
      </c>
      <c r="K22" s="9">
        <v>2155</v>
      </c>
      <c r="L22" s="9">
        <v>121824012</v>
      </c>
      <c r="M22" s="9">
        <v>-13086291</v>
      </c>
      <c r="N22" s="9">
        <f t="shared" si="3"/>
        <v>108737721</v>
      </c>
      <c r="O22" s="9">
        <f t="shared" si="4"/>
        <v>50458.339211136888</v>
      </c>
      <c r="P22" s="8">
        <f t="shared" si="5"/>
        <v>492.47578613573683</v>
      </c>
      <c r="Q22" s="8">
        <f t="shared" si="6"/>
        <v>50950.814997272624</v>
      </c>
      <c r="R22" s="9">
        <f t="shared" si="1"/>
        <v>109799006.31912251</v>
      </c>
      <c r="S22" s="21"/>
      <c r="T22" s="10"/>
      <c r="U22" s="2">
        <v>41671</v>
      </c>
      <c r="V22" s="8">
        <f t="shared" si="7"/>
        <v>1091.5</v>
      </c>
      <c r="W22" s="8">
        <f t="shared" si="8"/>
        <v>1191372.25</v>
      </c>
      <c r="X22" s="8">
        <f t="shared" si="9"/>
        <v>0</v>
      </c>
      <c r="Y22" s="9">
        <v>14</v>
      </c>
      <c r="Z22" s="7">
        <v>0</v>
      </c>
      <c r="AA22" s="7">
        <v>0</v>
      </c>
      <c r="AB22" s="7">
        <v>0</v>
      </c>
      <c r="AC22" s="7">
        <v>0</v>
      </c>
      <c r="AD22" s="7">
        <v>0</v>
      </c>
      <c r="AE22" s="7">
        <v>0</v>
      </c>
      <c r="AF22" s="7">
        <v>0</v>
      </c>
      <c r="AG22" s="8">
        <f t="shared" si="10"/>
        <v>59595.322322322325</v>
      </c>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row>
    <row r="23" spans="1:70">
      <c r="A23" s="2">
        <v>41334</v>
      </c>
      <c r="B23" s="8">
        <f>'WA Sch. 1-2'!B23</f>
        <v>767.35</v>
      </c>
      <c r="C23" s="8">
        <f>'WA Sch. 1-2'!C23</f>
        <v>588826.02250000008</v>
      </c>
      <c r="D23" s="8">
        <f>'WA Sch. 1-2'!D23</f>
        <v>0</v>
      </c>
      <c r="E23" s="8">
        <f>'WA Sch. 1-2'!E23</f>
        <v>738</v>
      </c>
      <c r="F23" s="8">
        <f>'WA Sch. 1-2'!F23</f>
        <v>544644</v>
      </c>
      <c r="G23" s="8">
        <f>'WA Sch. 1-2'!G23</f>
        <v>0</v>
      </c>
      <c r="H23" s="8">
        <f t="shared" si="2"/>
        <v>29.350000000000023</v>
      </c>
      <c r="I23" s="8">
        <f t="shared" si="0"/>
        <v>44182.022500000079</v>
      </c>
      <c r="J23" s="8">
        <f t="shared" si="0"/>
        <v>0</v>
      </c>
      <c r="K23" s="9">
        <v>2133</v>
      </c>
      <c r="L23" s="9">
        <v>117226537</v>
      </c>
      <c r="M23" s="9">
        <v>324443</v>
      </c>
      <c r="N23" s="9">
        <f t="shared" si="3"/>
        <v>117550980</v>
      </c>
      <c r="O23" s="9">
        <f t="shared" si="4"/>
        <v>55110.632911392408</v>
      </c>
      <c r="P23" s="8">
        <f t="shared" si="5"/>
        <v>122.18290140619251</v>
      </c>
      <c r="Q23" s="8">
        <f t="shared" si="6"/>
        <v>55232.815812798603</v>
      </c>
      <c r="R23" s="9">
        <f t="shared" si="1"/>
        <v>117811596.12869942</v>
      </c>
      <c r="S23" s="21"/>
      <c r="T23" s="10"/>
      <c r="U23" s="2">
        <v>41699</v>
      </c>
      <c r="V23" s="8">
        <f t="shared" si="7"/>
        <v>786.5</v>
      </c>
      <c r="W23" s="8">
        <f t="shared" si="8"/>
        <v>618582.25</v>
      </c>
      <c r="X23" s="8">
        <f t="shared" si="9"/>
        <v>0</v>
      </c>
      <c r="Y23" s="9">
        <v>15</v>
      </c>
      <c r="Z23" s="7">
        <v>0</v>
      </c>
      <c r="AA23" s="7">
        <v>0</v>
      </c>
      <c r="AB23" s="7">
        <v>0</v>
      </c>
      <c r="AC23" s="7">
        <v>0</v>
      </c>
      <c r="AD23" s="7">
        <v>0</v>
      </c>
      <c r="AE23" s="7">
        <v>0</v>
      </c>
      <c r="AF23" s="7">
        <v>0</v>
      </c>
      <c r="AG23" s="8">
        <f t="shared" si="10"/>
        <v>55348.685074626868</v>
      </c>
      <c r="AI23" s="19"/>
      <c r="AJ23" s="19" t="s">
        <v>46</v>
      </c>
      <c r="AK23" s="19" t="s">
        <v>34</v>
      </c>
      <c r="AL23" s="19" t="s">
        <v>47</v>
      </c>
      <c r="AM23" s="19" t="s">
        <v>48</v>
      </c>
      <c r="AN23" s="19" t="s">
        <v>49</v>
      </c>
      <c r="AO23" s="19" t="s">
        <v>50</v>
      </c>
      <c r="AP23" s="19" t="s">
        <v>51</v>
      </c>
      <c r="AQ23" s="19" t="s">
        <v>52</v>
      </c>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row>
    <row r="24" spans="1:70">
      <c r="A24" s="2">
        <v>41365</v>
      </c>
      <c r="B24" s="8">
        <f>'WA Sch. 1-2'!B24</f>
        <v>547.15</v>
      </c>
      <c r="C24" s="8">
        <f>'WA Sch. 1-2'!C24</f>
        <v>299373.1225</v>
      </c>
      <c r="D24" s="8">
        <f>'WA Sch. 1-2'!D24</f>
        <v>0.375</v>
      </c>
      <c r="E24" s="8">
        <f>'WA Sch. 1-2'!E24</f>
        <v>568.5</v>
      </c>
      <c r="F24" s="8">
        <f>'WA Sch. 1-2'!F24</f>
        <v>323192.25</v>
      </c>
      <c r="G24" s="8">
        <f>'WA Sch. 1-2'!G24</f>
        <v>0</v>
      </c>
      <c r="H24" s="8">
        <f t="shared" si="2"/>
        <v>-21.350000000000023</v>
      </c>
      <c r="I24" s="8">
        <f t="shared" si="0"/>
        <v>-23819.127500000002</v>
      </c>
      <c r="J24" s="8">
        <f t="shared" si="0"/>
        <v>0.375</v>
      </c>
      <c r="K24" s="9">
        <v>2019</v>
      </c>
      <c r="L24" s="9">
        <v>110322449</v>
      </c>
      <c r="M24" s="9">
        <v>-4399137</v>
      </c>
      <c r="N24" s="9">
        <f t="shared" si="3"/>
        <v>105923312</v>
      </c>
      <c r="O24" s="9">
        <f t="shared" si="4"/>
        <v>52463.255076770678</v>
      </c>
      <c r="P24" s="8">
        <f t="shared" si="5"/>
        <v>31.957244966746984</v>
      </c>
      <c r="Q24" s="8">
        <f t="shared" si="6"/>
        <v>52495.212321737425</v>
      </c>
      <c r="R24" s="9">
        <f t="shared" si="1"/>
        <v>105987833.67758787</v>
      </c>
      <c r="S24" s="21"/>
      <c r="T24" s="10"/>
      <c r="U24" s="2">
        <v>41730</v>
      </c>
      <c r="V24" s="8">
        <f t="shared" si="7"/>
        <v>543.5</v>
      </c>
      <c r="W24" s="8">
        <f t="shared" si="8"/>
        <v>295392.25</v>
      </c>
      <c r="X24" s="8">
        <f t="shared" si="9"/>
        <v>0</v>
      </c>
      <c r="Y24" s="9">
        <v>16</v>
      </c>
      <c r="Z24" s="7">
        <v>0</v>
      </c>
      <c r="AA24" s="7">
        <v>0</v>
      </c>
      <c r="AB24" s="7">
        <v>0</v>
      </c>
      <c r="AC24" s="7">
        <v>0</v>
      </c>
      <c r="AD24" s="7">
        <v>0</v>
      </c>
      <c r="AE24" s="7">
        <v>0</v>
      </c>
      <c r="AF24" s="7">
        <v>0</v>
      </c>
      <c r="AG24" s="8">
        <f t="shared" si="10"/>
        <v>56437.234678624816</v>
      </c>
      <c r="AI24" s="17" t="s">
        <v>40</v>
      </c>
      <c r="AJ24" s="17">
        <v>59979.470352985059</v>
      </c>
      <c r="AK24" s="17">
        <v>1160.8381409125766</v>
      </c>
      <c r="AL24" s="17">
        <v>51.669107207171052</v>
      </c>
      <c r="AM24" s="17">
        <v>5.4774400581165268E-78</v>
      </c>
      <c r="AN24" s="17">
        <v>57678.487771655913</v>
      </c>
      <c r="AO24" s="17">
        <v>62280.452934314206</v>
      </c>
      <c r="AP24" s="17">
        <v>57678.487771655913</v>
      </c>
      <c r="AQ24" s="17">
        <v>62280.452934314206</v>
      </c>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row>
    <row r="25" spans="1:70">
      <c r="A25" s="2">
        <v>41395</v>
      </c>
      <c r="B25" s="8">
        <f>'WA Sch. 1-2'!B25</f>
        <v>290.02499999999998</v>
      </c>
      <c r="C25" s="8">
        <f>'WA Sch. 1-2'!C25</f>
        <v>84114.500624999986</v>
      </c>
      <c r="D25" s="8">
        <f>'WA Sch. 1-2'!D25</f>
        <v>14.95</v>
      </c>
      <c r="E25" s="8">
        <f>'WA Sch. 1-2'!E25</f>
        <v>279.5</v>
      </c>
      <c r="F25" s="8">
        <f>'WA Sch. 1-2'!F25</f>
        <v>78120.25</v>
      </c>
      <c r="G25" s="8">
        <f>'WA Sch. 1-2'!G25</f>
        <v>28.5</v>
      </c>
      <c r="H25" s="8">
        <f t="shared" si="2"/>
        <v>10.524999999999977</v>
      </c>
      <c r="I25" s="8">
        <f t="shared" si="0"/>
        <v>5994.250624999986</v>
      </c>
      <c r="J25" s="8">
        <f t="shared" si="0"/>
        <v>-13.55</v>
      </c>
      <c r="K25" s="9">
        <v>1994</v>
      </c>
      <c r="L25" s="9">
        <v>112938325</v>
      </c>
      <c r="M25" s="9">
        <v>4516352</v>
      </c>
      <c r="N25" s="9">
        <f t="shared" si="3"/>
        <v>117454677</v>
      </c>
      <c r="O25" s="9">
        <f t="shared" si="4"/>
        <v>58904.050651955869</v>
      </c>
      <c r="P25" s="8">
        <f t="shared" si="5"/>
        <v>-315.15556750000167</v>
      </c>
      <c r="Q25" s="8">
        <f t="shared" si="6"/>
        <v>58588.895084455871</v>
      </c>
      <c r="R25" s="9">
        <f t="shared" si="1"/>
        <v>116826256.79840501</v>
      </c>
      <c r="S25" s="21"/>
      <c r="T25" s="10"/>
      <c r="U25" s="2">
        <v>41760</v>
      </c>
      <c r="V25" s="8">
        <f t="shared" si="7"/>
        <v>231.5</v>
      </c>
      <c r="W25" s="8">
        <f t="shared" si="8"/>
        <v>53592.25</v>
      </c>
      <c r="X25" s="8">
        <f t="shared" si="9"/>
        <v>5</v>
      </c>
      <c r="Y25" s="9">
        <v>17</v>
      </c>
      <c r="Z25" s="7">
        <v>0</v>
      </c>
      <c r="AA25" s="7">
        <v>0</v>
      </c>
      <c r="AB25" s="7">
        <v>0</v>
      </c>
      <c r="AC25" s="7">
        <v>0</v>
      </c>
      <c r="AD25" s="7">
        <v>0</v>
      </c>
      <c r="AE25" s="7">
        <v>0</v>
      </c>
      <c r="AF25" s="7">
        <v>0</v>
      </c>
      <c r="AG25" s="8">
        <f t="shared" si="10"/>
        <v>58816.870887337987</v>
      </c>
      <c r="AI25" s="17" t="s">
        <v>4</v>
      </c>
      <c r="AJ25" s="17">
        <v>-16.582111917629291</v>
      </c>
      <c r="AK25" s="17">
        <v>3.5663090125236194</v>
      </c>
      <c r="AL25" s="17">
        <v>-4.6496565102459613</v>
      </c>
      <c r="AM25" s="17">
        <v>9.4614671076778612E-6</v>
      </c>
      <c r="AN25" s="17">
        <v>-23.651155075534977</v>
      </c>
      <c r="AO25" s="17">
        <v>-9.5130687597236054</v>
      </c>
      <c r="AP25" s="17">
        <v>-23.651155075534977</v>
      </c>
      <c r="AQ25" s="17">
        <v>-9.5130687597236054</v>
      </c>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row>
    <row r="26" spans="1:70">
      <c r="A26" s="2">
        <v>41426</v>
      </c>
      <c r="B26" s="8">
        <f>'WA Sch. 1-2'!B26</f>
        <v>126.95</v>
      </c>
      <c r="C26" s="8">
        <f>'WA Sch. 1-2'!C26</f>
        <v>16116.302500000002</v>
      </c>
      <c r="D26" s="8">
        <f>'WA Sch. 1-2'!D26</f>
        <v>68</v>
      </c>
      <c r="E26" s="8">
        <f>'WA Sch. 1-2'!E26</f>
        <v>144.5</v>
      </c>
      <c r="F26" s="8">
        <f>'WA Sch. 1-2'!F26</f>
        <v>20880.25</v>
      </c>
      <c r="G26" s="8">
        <f>'WA Sch. 1-2'!G26</f>
        <v>45.5</v>
      </c>
      <c r="H26" s="8">
        <f t="shared" si="2"/>
        <v>-17.549999999999997</v>
      </c>
      <c r="I26" s="8">
        <f t="shared" si="0"/>
        <v>-4763.9474999999984</v>
      </c>
      <c r="J26" s="8">
        <f t="shared" si="0"/>
        <v>22.5</v>
      </c>
      <c r="K26" s="9">
        <v>1983</v>
      </c>
      <c r="L26" s="9">
        <v>116596721</v>
      </c>
      <c r="M26" s="9">
        <v>302240</v>
      </c>
      <c r="N26" s="9">
        <f t="shared" si="3"/>
        <v>116898961</v>
      </c>
      <c r="O26" s="9">
        <f t="shared" si="4"/>
        <v>58950.560262228944</v>
      </c>
      <c r="P26" s="8">
        <f t="shared" si="5"/>
        <v>596.05000035171508</v>
      </c>
      <c r="Q26" s="8">
        <f t="shared" si="6"/>
        <v>59546.61026258066</v>
      </c>
      <c r="R26" s="9">
        <f t="shared" si="1"/>
        <v>118080928.15069745</v>
      </c>
      <c r="S26" s="21"/>
      <c r="T26" s="10"/>
      <c r="U26" s="2">
        <v>41791</v>
      </c>
      <c r="V26" s="8">
        <f t="shared" si="7"/>
        <v>112</v>
      </c>
      <c r="W26" s="8">
        <f t="shared" si="8"/>
        <v>12544</v>
      </c>
      <c r="X26" s="8">
        <f t="shared" si="9"/>
        <v>13.5</v>
      </c>
      <c r="Y26" s="9">
        <v>18</v>
      </c>
      <c r="Z26" s="7">
        <v>0</v>
      </c>
      <c r="AA26" s="7">
        <v>0</v>
      </c>
      <c r="AB26" s="7">
        <v>0</v>
      </c>
      <c r="AC26" s="7">
        <v>0</v>
      </c>
      <c r="AD26" s="7">
        <v>0</v>
      </c>
      <c r="AE26" s="7">
        <v>0</v>
      </c>
      <c r="AF26" s="7">
        <v>0</v>
      </c>
      <c r="AG26" s="8">
        <f t="shared" si="10"/>
        <v>59208.255533199197</v>
      </c>
      <c r="AI26" s="17" t="s">
        <v>5</v>
      </c>
      <c r="AJ26" s="17">
        <v>1.3780896657426931E-2</v>
      </c>
      <c r="AK26" s="17">
        <v>2.5580789802401803E-3</v>
      </c>
      <c r="AL26" s="17">
        <v>5.3872053067466394</v>
      </c>
      <c r="AM26" s="17">
        <v>4.2250101825721131E-7</v>
      </c>
      <c r="AN26" s="17">
        <v>8.7103403345879724E-3</v>
      </c>
      <c r="AO26" s="17">
        <v>1.885145298026589E-2</v>
      </c>
      <c r="AP26" s="17">
        <v>8.7103403345879724E-3</v>
      </c>
      <c r="AQ26" s="17">
        <v>1.885145298026589E-2</v>
      </c>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row>
    <row r="27" spans="1:70">
      <c r="A27" s="2">
        <v>41456</v>
      </c>
      <c r="B27" s="8">
        <f>'WA Sch. 1-2'!B27</f>
        <v>14.1</v>
      </c>
      <c r="C27" s="8">
        <f>'WA Sch. 1-2'!C27</f>
        <v>198.81</v>
      </c>
      <c r="D27" s="8">
        <f>'WA Sch. 1-2'!D27</f>
        <v>240.05</v>
      </c>
      <c r="E27" s="8">
        <f>'WA Sch. 1-2'!E27</f>
        <v>0</v>
      </c>
      <c r="F27" s="8">
        <f>'WA Sch. 1-2'!F27</f>
        <v>0</v>
      </c>
      <c r="G27" s="8">
        <f>'WA Sch. 1-2'!G27</f>
        <v>277</v>
      </c>
      <c r="H27" s="8">
        <f t="shared" si="2"/>
        <v>14.1</v>
      </c>
      <c r="I27" s="8">
        <f t="shared" si="0"/>
        <v>198.81</v>
      </c>
      <c r="J27" s="8">
        <f t="shared" si="0"/>
        <v>-36.949999999999989</v>
      </c>
      <c r="K27" s="9">
        <v>1983</v>
      </c>
      <c r="L27" s="9">
        <v>116446092</v>
      </c>
      <c r="M27" s="9">
        <v>15529987</v>
      </c>
      <c r="N27" s="9">
        <f t="shared" si="3"/>
        <v>131976079</v>
      </c>
      <c r="O27" s="9">
        <f t="shared" si="4"/>
        <v>66553.746343923354</v>
      </c>
      <c r="P27" s="8">
        <f t="shared" si="5"/>
        <v>-839.81580649418265</v>
      </c>
      <c r="Q27" s="8">
        <f t="shared" si="6"/>
        <v>65713.930537429173</v>
      </c>
      <c r="R27" s="9">
        <f t="shared" si="1"/>
        <v>130310724.25572205</v>
      </c>
      <c r="S27" s="21"/>
      <c r="T27" s="10"/>
      <c r="U27" s="2">
        <v>41821</v>
      </c>
      <c r="V27" s="8">
        <f t="shared" si="7"/>
        <v>7.5</v>
      </c>
      <c r="W27" s="8">
        <f t="shared" si="8"/>
        <v>56.25</v>
      </c>
      <c r="X27" s="8">
        <f t="shared" si="9"/>
        <v>339.5</v>
      </c>
      <c r="Y27" s="9">
        <v>19</v>
      </c>
      <c r="Z27" s="7">
        <v>0</v>
      </c>
      <c r="AA27" s="7">
        <v>0</v>
      </c>
      <c r="AB27" s="7">
        <v>0</v>
      </c>
      <c r="AC27" s="7">
        <v>0</v>
      </c>
      <c r="AD27" s="7">
        <v>0</v>
      </c>
      <c r="AE27" s="7">
        <v>0</v>
      </c>
      <c r="AF27" s="7">
        <v>0</v>
      </c>
      <c r="AG27" s="8">
        <f t="shared" si="10"/>
        <v>67034.241604010022</v>
      </c>
      <c r="AI27" s="17" t="s">
        <v>6</v>
      </c>
      <c r="AJ27" s="17">
        <v>16.474906861165707</v>
      </c>
      <c r="AK27" s="17">
        <v>4.8745187300870541</v>
      </c>
      <c r="AL27" s="17">
        <v>3.3798017349851235</v>
      </c>
      <c r="AM27" s="17">
        <v>1.010239594343206E-3</v>
      </c>
      <c r="AN27" s="17">
        <v>6.812765090500287</v>
      </c>
      <c r="AO27" s="17">
        <v>26.137048631831128</v>
      </c>
      <c r="AP27" s="17">
        <v>6.812765090500287</v>
      </c>
      <c r="AQ27" s="17">
        <v>26.137048631831128</v>
      </c>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row>
    <row r="28" spans="1:70">
      <c r="A28" s="2">
        <v>41487</v>
      </c>
      <c r="B28" s="8">
        <f>'WA Sch. 1-2'!B28</f>
        <v>19.350000000000001</v>
      </c>
      <c r="C28" s="8">
        <f>'WA Sch. 1-2'!C28</f>
        <v>374.42250000000007</v>
      </c>
      <c r="D28" s="8">
        <f>'WA Sch. 1-2'!D28</f>
        <v>204.95</v>
      </c>
      <c r="E28" s="8">
        <f>'WA Sch. 1-2'!E28</f>
        <v>7</v>
      </c>
      <c r="F28" s="8">
        <f>'WA Sch. 1-2'!F28</f>
        <v>49</v>
      </c>
      <c r="G28" s="8">
        <f>'WA Sch. 1-2'!G28</f>
        <v>230.5</v>
      </c>
      <c r="H28" s="8">
        <f t="shared" si="2"/>
        <v>12.350000000000001</v>
      </c>
      <c r="I28" s="8">
        <f t="shared" si="0"/>
        <v>325.42250000000007</v>
      </c>
      <c r="J28" s="8">
        <f t="shared" si="0"/>
        <v>-25.550000000000011</v>
      </c>
      <c r="K28" s="9">
        <v>1982</v>
      </c>
      <c r="L28" s="9">
        <v>123731901</v>
      </c>
      <c r="M28" s="9">
        <v>2192488</v>
      </c>
      <c r="N28" s="9">
        <f t="shared" si="3"/>
        <v>125924389</v>
      </c>
      <c r="O28" s="9">
        <f t="shared" si="4"/>
        <v>63534.000504540869</v>
      </c>
      <c r="P28" s="8">
        <f t="shared" si="5"/>
        <v>-621.23833864300423</v>
      </c>
      <c r="Q28" s="8">
        <f t="shared" si="6"/>
        <v>62912.762165897868</v>
      </c>
      <c r="R28" s="9">
        <f t="shared" si="1"/>
        <v>124693094.61280957</v>
      </c>
      <c r="S28" s="21"/>
      <c r="T28" s="10"/>
      <c r="U28" s="2">
        <v>41852</v>
      </c>
      <c r="V28" s="8">
        <f t="shared" si="7"/>
        <v>6</v>
      </c>
      <c r="W28" s="8">
        <f t="shared" si="8"/>
        <v>36</v>
      </c>
      <c r="X28" s="8">
        <f t="shared" si="9"/>
        <v>230</v>
      </c>
      <c r="Y28" s="9">
        <v>20</v>
      </c>
      <c r="Z28" s="7">
        <v>1</v>
      </c>
      <c r="AA28" s="7">
        <v>0</v>
      </c>
      <c r="AB28" s="7">
        <v>0</v>
      </c>
      <c r="AC28" s="7">
        <v>0</v>
      </c>
      <c r="AD28" s="7">
        <v>0</v>
      </c>
      <c r="AE28" s="7">
        <v>0</v>
      </c>
      <c r="AF28" s="7">
        <v>0</v>
      </c>
      <c r="AG28" s="8">
        <f t="shared" si="10"/>
        <v>59933.721747865391</v>
      </c>
      <c r="AI28" s="17" t="s">
        <v>53</v>
      </c>
      <c r="AJ28" s="17">
        <v>40.861126345629522</v>
      </c>
      <c r="AK28" s="17">
        <v>7.7454958846779682</v>
      </c>
      <c r="AL28" s="17">
        <v>5.2754693765263543</v>
      </c>
      <c r="AM28" s="17">
        <v>6.8753792699430383E-7</v>
      </c>
      <c r="AN28" s="17">
        <v>25.508209787951721</v>
      </c>
      <c r="AO28" s="17">
        <v>56.214042903307323</v>
      </c>
      <c r="AP28" s="17">
        <v>25.508209787951721</v>
      </c>
      <c r="AQ28" s="17">
        <v>56.214042903307323</v>
      </c>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row>
    <row r="29" spans="1:70">
      <c r="A29" s="2">
        <v>41518</v>
      </c>
      <c r="B29" s="8">
        <f>'WA Sch. 1-2'!B29</f>
        <v>152.32499999999999</v>
      </c>
      <c r="C29" s="8">
        <f>'WA Sch. 1-2'!C29</f>
        <v>23202.905624999996</v>
      </c>
      <c r="D29" s="8">
        <f>'WA Sch. 1-2'!D29</f>
        <v>43.875</v>
      </c>
      <c r="E29" s="8">
        <f>'WA Sch. 1-2'!E29</f>
        <v>164.5</v>
      </c>
      <c r="F29" s="8">
        <f>'WA Sch. 1-2'!F29</f>
        <v>27060.25</v>
      </c>
      <c r="G29" s="8">
        <f>'WA Sch. 1-2'!G29</f>
        <v>106</v>
      </c>
      <c r="H29" s="8">
        <f t="shared" si="2"/>
        <v>-12.175000000000011</v>
      </c>
      <c r="I29" s="8">
        <f t="shared" si="0"/>
        <v>-3857.3443750000042</v>
      </c>
      <c r="J29" s="8">
        <f t="shared" si="0"/>
        <v>-62.125</v>
      </c>
      <c r="K29" s="9">
        <v>1975</v>
      </c>
      <c r="L29" s="9">
        <v>123931503</v>
      </c>
      <c r="M29" s="9">
        <v>-12619596</v>
      </c>
      <c r="N29" s="9">
        <f t="shared" si="3"/>
        <v>111311907</v>
      </c>
      <c r="O29" s="9">
        <f t="shared" si="4"/>
        <v>56360.45924050633</v>
      </c>
      <c r="P29" s="8">
        <f t="shared" si="5"/>
        <v>-874.77404035676489</v>
      </c>
      <c r="Q29" s="8">
        <f t="shared" si="6"/>
        <v>55485.685200149564</v>
      </c>
      <c r="R29" s="9">
        <f t="shared" si="1"/>
        <v>109584228.2702954</v>
      </c>
      <c r="S29" s="21"/>
      <c r="T29" s="10"/>
      <c r="U29" s="2">
        <v>41883</v>
      </c>
      <c r="V29" s="8">
        <f t="shared" si="7"/>
        <v>100</v>
      </c>
      <c r="W29" s="8">
        <f t="shared" si="8"/>
        <v>10000</v>
      </c>
      <c r="X29" s="8">
        <f t="shared" si="9"/>
        <v>42.5</v>
      </c>
      <c r="Y29" s="9">
        <v>21</v>
      </c>
      <c r="Z29" s="7">
        <v>0</v>
      </c>
      <c r="AA29" s="7">
        <v>1</v>
      </c>
      <c r="AB29" s="7">
        <v>0</v>
      </c>
      <c r="AC29" s="7">
        <v>0</v>
      </c>
      <c r="AD29" s="7">
        <v>0</v>
      </c>
      <c r="AE29" s="7">
        <v>0</v>
      </c>
      <c r="AF29" s="7">
        <v>0</v>
      </c>
      <c r="AG29" s="8">
        <f t="shared" si="10"/>
        <v>57629.992492492493</v>
      </c>
      <c r="AI29" s="17" t="s">
        <v>25</v>
      </c>
      <c r="AJ29" s="17">
        <v>-3092.9577606204839</v>
      </c>
      <c r="AK29" s="17">
        <v>1049.8695875225619</v>
      </c>
      <c r="AL29" s="17">
        <v>-2.9460399628482579</v>
      </c>
      <c r="AM29" s="17">
        <v>3.9433292221157335E-3</v>
      </c>
      <c r="AN29" s="17">
        <v>-5173.9814179389286</v>
      </c>
      <c r="AO29" s="17">
        <v>-1011.9341033020396</v>
      </c>
      <c r="AP29" s="17">
        <v>-5173.9814179389286</v>
      </c>
      <c r="AQ29" s="17">
        <v>-1011.9341033020396</v>
      </c>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row>
    <row r="30" spans="1:70">
      <c r="A30" s="2">
        <v>41548</v>
      </c>
      <c r="B30" s="8">
        <f>'WA Sch. 1-2'!B30</f>
        <v>510.4</v>
      </c>
      <c r="C30" s="8">
        <f>'WA Sch. 1-2'!C30</f>
        <v>260508.15999999997</v>
      </c>
      <c r="D30" s="8">
        <f>'WA Sch. 1-2'!D30</f>
        <v>0.65</v>
      </c>
      <c r="E30" s="8">
        <f>'WA Sch. 1-2'!E30</f>
        <v>599</v>
      </c>
      <c r="F30" s="8">
        <f>'WA Sch. 1-2'!F30</f>
        <v>358801</v>
      </c>
      <c r="G30" s="8">
        <f>'WA Sch. 1-2'!G30</f>
        <v>0</v>
      </c>
      <c r="H30" s="8">
        <f t="shared" si="2"/>
        <v>-88.600000000000023</v>
      </c>
      <c r="I30" s="8">
        <f t="shared" si="0"/>
        <v>-98292.840000000026</v>
      </c>
      <c r="J30" s="8">
        <f t="shared" si="0"/>
        <v>0.65</v>
      </c>
      <c r="K30" s="9">
        <v>1993</v>
      </c>
      <c r="L30" s="9">
        <v>121393498</v>
      </c>
      <c r="M30" s="9">
        <v>5029228</v>
      </c>
      <c r="N30" s="9">
        <f t="shared" si="3"/>
        <v>126422726</v>
      </c>
      <c r="O30" s="9">
        <f t="shared" si="4"/>
        <v>63433.379829402911</v>
      </c>
      <c r="P30" s="8">
        <f t="shared" si="5"/>
        <v>125.32033515671255</v>
      </c>
      <c r="Q30" s="8">
        <f t="shared" si="6"/>
        <v>63558.700164559625</v>
      </c>
      <c r="R30" s="9">
        <f t="shared" si="1"/>
        <v>126672489.42796732</v>
      </c>
      <c r="S30" s="21"/>
      <c r="T30" s="10"/>
      <c r="U30" s="2">
        <v>41913</v>
      </c>
      <c r="V30" s="8">
        <f t="shared" si="7"/>
        <v>363</v>
      </c>
      <c r="W30" s="8">
        <f t="shared" si="8"/>
        <v>131769</v>
      </c>
      <c r="X30" s="8">
        <f t="shared" si="9"/>
        <v>0.5</v>
      </c>
      <c r="Y30" s="9">
        <v>22</v>
      </c>
      <c r="Z30" s="7">
        <v>0</v>
      </c>
      <c r="AA30" s="7">
        <v>0</v>
      </c>
      <c r="AB30" s="7">
        <v>1</v>
      </c>
      <c r="AC30" s="7">
        <v>0</v>
      </c>
      <c r="AD30" s="7">
        <v>0</v>
      </c>
      <c r="AE30" s="7">
        <v>0</v>
      </c>
      <c r="AF30" s="7">
        <v>0</v>
      </c>
      <c r="AG30" s="8">
        <f t="shared" si="10"/>
        <v>63800.776781265573</v>
      </c>
      <c r="AI30" s="17" t="s">
        <v>26</v>
      </c>
      <c r="AJ30" s="17">
        <v>-3677.0521530594674</v>
      </c>
      <c r="AK30" s="17">
        <v>991.15098102033187</v>
      </c>
      <c r="AL30" s="17">
        <v>-3.7098809600875917</v>
      </c>
      <c r="AM30" s="17">
        <v>3.2945221157959894E-4</v>
      </c>
      <c r="AN30" s="17">
        <v>-5641.6853455924102</v>
      </c>
      <c r="AO30" s="17">
        <v>-1712.4189605265244</v>
      </c>
      <c r="AP30" s="17">
        <v>-5641.6853455924102</v>
      </c>
      <c r="AQ30" s="17">
        <v>-1712.4189605265244</v>
      </c>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row>
    <row r="31" spans="1:70">
      <c r="A31" s="2">
        <v>41579</v>
      </c>
      <c r="B31" s="8">
        <f>'WA Sch. 1-2'!B31</f>
        <v>874.97500000000002</v>
      </c>
      <c r="C31" s="8">
        <f>'WA Sch. 1-2'!C31</f>
        <v>765581.25062499999</v>
      </c>
      <c r="D31" s="8">
        <f>'WA Sch. 1-2'!D31</f>
        <v>0</v>
      </c>
      <c r="E31" s="8">
        <f>'WA Sch. 1-2'!E31</f>
        <v>906.5</v>
      </c>
      <c r="F31" s="8">
        <f>'WA Sch. 1-2'!F31</f>
        <v>821742.25</v>
      </c>
      <c r="G31" s="8">
        <f>'WA Sch. 1-2'!G31</f>
        <v>0</v>
      </c>
      <c r="H31" s="8">
        <f t="shared" si="2"/>
        <v>-31.524999999999977</v>
      </c>
      <c r="I31" s="8">
        <f t="shared" si="0"/>
        <v>-56160.999375000014</v>
      </c>
      <c r="J31" s="8">
        <f t="shared" si="0"/>
        <v>0</v>
      </c>
      <c r="K31" s="9">
        <v>1997</v>
      </c>
      <c r="L31" s="9">
        <v>109891633</v>
      </c>
      <c r="M31" s="9">
        <v>7159702</v>
      </c>
      <c r="N31" s="9">
        <f t="shared" si="3"/>
        <v>117051335</v>
      </c>
      <c r="O31" s="9">
        <f t="shared" si="4"/>
        <v>58613.587881822736</v>
      </c>
      <c r="P31" s="8">
        <f t="shared" si="5"/>
        <v>-251.19785036143071</v>
      </c>
      <c r="Q31" s="8">
        <f t="shared" si="6"/>
        <v>58362.390031461306</v>
      </c>
      <c r="R31" s="9">
        <f t="shared" si="1"/>
        <v>116549692.89282823</v>
      </c>
      <c r="S31" s="21"/>
      <c r="T31" s="10"/>
      <c r="U31" s="2">
        <v>41944</v>
      </c>
      <c r="V31" s="8">
        <f t="shared" si="7"/>
        <v>914.5</v>
      </c>
      <c r="W31" s="8">
        <f t="shared" si="8"/>
        <v>836310.25</v>
      </c>
      <c r="X31" s="8">
        <f t="shared" si="9"/>
        <v>0</v>
      </c>
      <c r="Y31" s="9">
        <v>23</v>
      </c>
      <c r="Z31" s="7">
        <v>0</v>
      </c>
      <c r="AA31" s="7">
        <v>0</v>
      </c>
      <c r="AB31" s="7">
        <v>0</v>
      </c>
      <c r="AC31" s="7">
        <v>1</v>
      </c>
      <c r="AD31" s="7">
        <v>0</v>
      </c>
      <c r="AE31" s="7">
        <v>0</v>
      </c>
      <c r="AF31" s="7">
        <v>0</v>
      </c>
      <c r="AG31" s="8">
        <f t="shared" si="10"/>
        <v>64743.992996498251</v>
      </c>
      <c r="AI31" s="17" t="s">
        <v>27</v>
      </c>
      <c r="AJ31" s="17">
        <v>7249.8059659979881</v>
      </c>
      <c r="AK31" s="17">
        <v>978.23580015905463</v>
      </c>
      <c r="AL31" s="17">
        <v>7.4111026858955862</v>
      </c>
      <c r="AM31" s="17">
        <v>2.9546710563620149E-11</v>
      </c>
      <c r="AN31" s="17">
        <v>5310.7729025003919</v>
      </c>
      <c r="AO31" s="17">
        <v>9188.8390294955843</v>
      </c>
      <c r="AP31" s="17">
        <v>5310.7729025003919</v>
      </c>
      <c r="AQ31" s="17">
        <v>9188.8390294955843</v>
      </c>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row>
    <row r="32" spans="1:70">
      <c r="A32" s="2">
        <v>41609</v>
      </c>
      <c r="B32" s="8">
        <f>'WA Sch. 1-2'!B32</f>
        <v>1138.7249999999999</v>
      </c>
      <c r="C32" s="8">
        <f>'WA Sch. 1-2'!C32</f>
        <v>1296694.6256249999</v>
      </c>
      <c r="D32" s="8">
        <f>'WA Sch. 1-2'!D32</f>
        <v>0</v>
      </c>
      <c r="E32" s="8">
        <f>'WA Sch. 1-2'!E32</f>
        <v>1220</v>
      </c>
      <c r="F32" s="8">
        <f>'WA Sch. 1-2'!F32</f>
        <v>1488400</v>
      </c>
      <c r="G32" s="8">
        <f>'WA Sch. 1-2'!G32</f>
        <v>0</v>
      </c>
      <c r="H32" s="8">
        <f t="shared" si="2"/>
        <v>-81.275000000000091</v>
      </c>
      <c r="I32" s="8">
        <f t="shared" si="0"/>
        <v>-191705.37437500013</v>
      </c>
      <c r="J32" s="8">
        <f t="shared" si="0"/>
        <v>0</v>
      </c>
      <c r="K32" s="9">
        <v>2002</v>
      </c>
      <c r="L32" s="9">
        <v>125364491</v>
      </c>
      <c r="M32" s="9">
        <v>-7595920</v>
      </c>
      <c r="N32" s="9">
        <f t="shared" si="3"/>
        <v>117768571</v>
      </c>
      <c r="O32" s="9">
        <f t="shared" si="4"/>
        <v>58825.460039960039</v>
      </c>
      <c r="P32" s="8">
        <f t="shared" si="5"/>
        <v>-1294.1608068298958</v>
      </c>
      <c r="Q32" s="8">
        <f t="shared" si="6"/>
        <v>57531.299233130143</v>
      </c>
      <c r="R32" s="9">
        <f t="shared" si="1"/>
        <v>115177661.06472655</v>
      </c>
      <c r="S32" s="21"/>
      <c r="T32" s="10"/>
      <c r="U32" s="2">
        <v>41974</v>
      </c>
      <c r="V32" s="8">
        <f t="shared" si="7"/>
        <v>1001</v>
      </c>
      <c r="W32" s="8">
        <f t="shared" si="8"/>
        <v>1002001</v>
      </c>
      <c r="X32" s="8">
        <f t="shared" si="9"/>
        <v>0</v>
      </c>
      <c r="Y32" s="9">
        <v>24</v>
      </c>
      <c r="Z32" s="7">
        <v>0</v>
      </c>
      <c r="AA32" s="7">
        <v>0</v>
      </c>
      <c r="AB32" s="7">
        <v>0</v>
      </c>
      <c r="AC32" s="7">
        <v>0</v>
      </c>
      <c r="AD32" s="7">
        <v>0</v>
      </c>
      <c r="AE32" s="7">
        <v>0</v>
      </c>
      <c r="AF32" s="7">
        <v>0</v>
      </c>
      <c r="AG32" s="8">
        <f t="shared" si="10"/>
        <v>53523.798600699651</v>
      </c>
      <c r="AI32" s="17" t="s">
        <v>28</v>
      </c>
      <c r="AJ32" s="17">
        <v>3533.3828699067067</v>
      </c>
      <c r="AK32" s="17">
        <v>927.90906707206466</v>
      </c>
      <c r="AL32" s="17">
        <v>3.807897772845334</v>
      </c>
      <c r="AM32" s="17">
        <v>2.3307104135178634E-4</v>
      </c>
      <c r="AN32" s="17">
        <v>1694.1061222356479</v>
      </c>
      <c r="AO32" s="17">
        <v>5372.6596175777649</v>
      </c>
      <c r="AP32" s="17">
        <v>1694.1061222356479</v>
      </c>
      <c r="AQ32" s="17">
        <v>5372.6596175777649</v>
      </c>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row>
    <row r="33" spans="1:78">
      <c r="A33" s="2">
        <v>41640</v>
      </c>
      <c r="B33" s="8">
        <f>'WA Sch. 1-2'!B33</f>
        <v>1095.1500000000001</v>
      </c>
      <c r="C33" s="8">
        <f>'WA Sch. 1-2'!C33</f>
        <v>1199353.5225000002</v>
      </c>
      <c r="D33" s="8">
        <f>'WA Sch. 1-2'!D33</f>
        <v>0</v>
      </c>
      <c r="E33" s="8">
        <f>'WA Sch. 1-2'!E33</f>
        <v>1040</v>
      </c>
      <c r="F33" s="8">
        <f>'WA Sch. 1-2'!F33</f>
        <v>1081600</v>
      </c>
      <c r="G33" s="8">
        <f>'WA Sch. 1-2'!G33</f>
        <v>0</v>
      </c>
      <c r="H33" s="8">
        <f t="shared" si="2"/>
        <v>55.150000000000091</v>
      </c>
      <c r="I33" s="8">
        <f t="shared" si="0"/>
        <v>117753.5225000002</v>
      </c>
      <c r="J33" s="8">
        <f t="shared" si="0"/>
        <v>0</v>
      </c>
      <c r="K33" s="9">
        <v>1998</v>
      </c>
      <c r="L33" s="9">
        <v>124217350</v>
      </c>
      <c r="M33" s="9">
        <v>-12112408</v>
      </c>
      <c r="N33" s="9">
        <f t="shared" si="3"/>
        <v>112104942</v>
      </c>
      <c r="O33" s="9">
        <f t="shared" si="4"/>
        <v>56108.579579579578</v>
      </c>
      <c r="P33" s="8">
        <f t="shared" si="5"/>
        <v>708.24565236324281</v>
      </c>
      <c r="Q33" s="8">
        <f t="shared" si="6"/>
        <v>56816.825231942821</v>
      </c>
      <c r="R33" s="9">
        <f t="shared" si="1"/>
        <v>113520016.81342176</v>
      </c>
      <c r="S33" s="21"/>
      <c r="T33" s="10"/>
      <c r="U33" s="2">
        <v>42005</v>
      </c>
      <c r="V33" s="8">
        <f t="shared" si="7"/>
        <v>1058</v>
      </c>
      <c r="W33" s="8">
        <f t="shared" si="8"/>
        <v>1119364</v>
      </c>
      <c r="X33" s="8">
        <f t="shared" si="9"/>
        <v>0</v>
      </c>
      <c r="Y33" s="9">
        <v>25</v>
      </c>
      <c r="Z33" s="7">
        <v>0</v>
      </c>
      <c r="AA33" s="7">
        <v>0</v>
      </c>
      <c r="AB33" s="7">
        <v>0</v>
      </c>
      <c r="AC33" s="7">
        <v>0</v>
      </c>
      <c r="AD33" s="7">
        <v>0</v>
      </c>
      <c r="AE33" s="7">
        <v>0</v>
      </c>
      <c r="AF33" s="7">
        <v>0</v>
      </c>
      <c r="AG33" s="8">
        <f t="shared" si="10"/>
        <v>54441.46713852376</v>
      </c>
      <c r="AI33" s="17" t="s">
        <v>67</v>
      </c>
      <c r="AJ33" s="17">
        <v>-7400.935564686798</v>
      </c>
      <c r="AK33" s="17">
        <v>1957.2614327186584</v>
      </c>
      <c r="AL33" s="17">
        <v>-3.7812708312587624</v>
      </c>
      <c r="AM33" s="17">
        <v>2.5619806342712257E-4</v>
      </c>
      <c r="AN33" s="17">
        <v>-11280.567276522615</v>
      </c>
      <c r="AO33" s="17">
        <v>-3521.3038528509805</v>
      </c>
      <c r="AP33" s="17">
        <v>-11280.567276522615</v>
      </c>
      <c r="AQ33" s="17">
        <v>-3521.3038528509805</v>
      </c>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row>
    <row r="34" spans="1:78">
      <c r="A34" s="2">
        <v>41671</v>
      </c>
      <c r="B34" s="8">
        <f>'WA Sch. 1-2'!B34</f>
        <v>932.76424999999995</v>
      </c>
      <c r="C34" s="8">
        <f>'WA Sch. 1-2'!C34</f>
        <v>870049.14607806236</v>
      </c>
      <c r="D34" s="8">
        <f>'WA Sch. 1-2'!D34</f>
        <v>0</v>
      </c>
      <c r="E34" s="8">
        <f>'WA Sch. 1-2'!E34</f>
        <v>1091.5</v>
      </c>
      <c r="F34" s="8">
        <f>'WA Sch. 1-2'!F34</f>
        <v>1191372.25</v>
      </c>
      <c r="G34" s="8">
        <f>'WA Sch. 1-2'!G34</f>
        <v>0</v>
      </c>
      <c r="H34" s="8">
        <f t="shared" si="2"/>
        <v>-158.73575000000005</v>
      </c>
      <c r="I34" s="8">
        <f t="shared" si="0"/>
        <v>-321323.10392193764</v>
      </c>
      <c r="J34" s="8">
        <f t="shared" si="0"/>
        <v>0</v>
      </c>
      <c r="K34" s="9">
        <v>1998</v>
      </c>
      <c r="L34" s="9">
        <v>120914073</v>
      </c>
      <c r="M34" s="9">
        <v>-1842619</v>
      </c>
      <c r="N34" s="9">
        <f t="shared" si="3"/>
        <v>119071454</v>
      </c>
      <c r="O34" s="9">
        <f t="shared" si="4"/>
        <v>59595.322322322325</v>
      </c>
      <c r="P34" s="8">
        <f t="shared" si="5"/>
        <v>-1795.9465169630521</v>
      </c>
      <c r="Q34" s="8">
        <f t="shared" si="6"/>
        <v>57799.375805359276</v>
      </c>
      <c r="R34" s="9">
        <f t="shared" si="1"/>
        <v>115483152.85910784</v>
      </c>
      <c r="S34" s="21"/>
      <c r="T34" s="10"/>
      <c r="U34" s="2">
        <v>42036</v>
      </c>
      <c r="V34" s="8">
        <f t="shared" si="7"/>
        <v>724</v>
      </c>
      <c r="W34" s="8">
        <f t="shared" si="8"/>
        <v>524176</v>
      </c>
      <c r="X34" s="8">
        <f t="shared" si="9"/>
        <v>0</v>
      </c>
      <c r="Y34" s="9">
        <v>26</v>
      </c>
      <c r="Z34" s="7">
        <v>0</v>
      </c>
      <c r="AA34" s="7">
        <v>0</v>
      </c>
      <c r="AB34" s="7">
        <v>0</v>
      </c>
      <c r="AC34" s="7">
        <v>0</v>
      </c>
      <c r="AD34" s="7">
        <v>0</v>
      </c>
      <c r="AE34" s="7">
        <v>0</v>
      </c>
      <c r="AF34" s="7">
        <v>0</v>
      </c>
      <c r="AG34" s="8">
        <f t="shared" si="10"/>
        <v>56497.511749999998</v>
      </c>
      <c r="AI34" s="17" t="s">
        <v>71</v>
      </c>
      <c r="AJ34" s="17">
        <v>-25593.442334009334</v>
      </c>
      <c r="AK34" s="17">
        <v>2782.5315044584868</v>
      </c>
      <c r="AL34" s="17">
        <v>-9.1978984938717225</v>
      </c>
      <c r="AM34" s="17">
        <v>3.0991341793547488E-15</v>
      </c>
      <c r="AN34" s="17">
        <v>-31108.902498615305</v>
      </c>
      <c r="AO34" s="17">
        <v>-20077.982169403364</v>
      </c>
      <c r="AP34" s="17">
        <v>-31108.902498615305</v>
      </c>
      <c r="AQ34" s="17">
        <v>-20077.982169403364</v>
      </c>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row>
    <row r="35" spans="1:78" ht="15.75" thickBot="1">
      <c r="A35" s="2">
        <v>41699</v>
      </c>
      <c r="B35" s="8">
        <f>'WA Sch. 1-2'!B35</f>
        <v>767.35</v>
      </c>
      <c r="C35" s="8">
        <f>'WA Sch. 1-2'!C35</f>
        <v>588826.02250000008</v>
      </c>
      <c r="D35" s="8">
        <f>'WA Sch. 1-2'!D35</f>
        <v>0</v>
      </c>
      <c r="E35" s="8">
        <f>'WA Sch. 1-2'!E35</f>
        <v>786.5</v>
      </c>
      <c r="F35" s="8">
        <f>'WA Sch. 1-2'!F35</f>
        <v>618582.25</v>
      </c>
      <c r="G35" s="8">
        <f>'WA Sch. 1-2'!G35</f>
        <v>0</v>
      </c>
      <c r="H35" s="8">
        <f t="shared" si="2"/>
        <v>-19.149999999999977</v>
      </c>
      <c r="I35" s="8">
        <f t="shared" si="0"/>
        <v>-29756.227499999921</v>
      </c>
      <c r="J35" s="8">
        <f t="shared" si="0"/>
        <v>0</v>
      </c>
      <c r="K35" s="9">
        <v>2010</v>
      </c>
      <c r="L35" s="9">
        <v>115667008</v>
      </c>
      <c r="M35" s="9">
        <v>-4416151</v>
      </c>
      <c r="N35" s="9">
        <f t="shared" si="3"/>
        <v>111250857</v>
      </c>
      <c r="O35" s="9">
        <f t="shared" si="4"/>
        <v>55348.685074626868</v>
      </c>
      <c r="P35" s="8">
        <f t="shared" si="5"/>
        <v>-92.52005286978374</v>
      </c>
      <c r="Q35" s="8">
        <f t="shared" si="6"/>
        <v>55256.165021757086</v>
      </c>
      <c r="R35" s="9">
        <f t="shared" si="1"/>
        <v>111064891.69373174</v>
      </c>
      <c r="S35" s="21"/>
      <c r="T35" s="10"/>
      <c r="U35" s="2">
        <v>42064</v>
      </c>
      <c r="V35" s="8">
        <f t="shared" si="7"/>
        <v>604.5</v>
      </c>
      <c r="W35" s="8">
        <f t="shared" si="8"/>
        <v>365420.25</v>
      </c>
      <c r="X35" s="8">
        <f t="shared" si="9"/>
        <v>0</v>
      </c>
      <c r="Y35" s="9">
        <v>27</v>
      </c>
      <c r="Z35" s="7">
        <v>0</v>
      </c>
      <c r="AA35" s="7">
        <v>0</v>
      </c>
      <c r="AB35" s="7">
        <v>0</v>
      </c>
      <c r="AC35" s="7">
        <v>0</v>
      </c>
      <c r="AD35" s="7">
        <v>0</v>
      </c>
      <c r="AE35" s="7">
        <v>0</v>
      </c>
      <c r="AF35" s="7">
        <v>0</v>
      </c>
      <c r="AG35" s="8">
        <f t="shared" si="10"/>
        <v>58508.815529179032</v>
      </c>
      <c r="AI35" s="18" t="s">
        <v>68</v>
      </c>
      <c r="AJ35" s="18">
        <v>-5245.2025743815202</v>
      </c>
      <c r="AK35" s="18">
        <v>793.84500764469158</v>
      </c>
      <c r="AL35" s="18">
        <v>-6.6073383643790118</v>
      </c>
      <c r="AM35" s="18">
        <v>1.5264060427461599E-9</v>
      </c>
      <c r="AN35" s="18">
        <v>-6818.7410983910486</v>
      </c>
      <c r="AO35" s="18">
        <v>-3671.6640503719918</v>
      </c>
      <c r="AP35" s="18">
        <v>-6818.7410983910486</v>
      </c>
      <c r="AQ35" s="18">
        <v>-3671.6640503719918</v>
      </c>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row>
    <row r="36" spans="1:78">
      <c r="A36" s="2">
        <v>41730</v>
      </c>
      <c r="B36" s="8">
        <f>'WA Sch. 1-2'!B36</f>
        <v>547.15</v>
      </c>
      <c r="C36" s="8">
        <f>'WA Sch. 1-2'!C36</f>
        <v>299373.1225</v>
      </c>
      <c r="D36" s="8">
        <f>'WA Sch. 1-2'!D36</f>
        <v>0.375</v>
      </c>
      <c r="E36" s="8">
        <f>'WA Sch. 1-2'!E36</f>
        <v>543.5</v>
      </c>
      <c r="F36" s="8">
        <f>'WA Sch. 1-2'!F36</f>
        <v>295392.25</v>
      </c>
      <c r="G36" s="8">
        <f>'WA Sch. 1-2'!G36</f>
        <v>0</v>
      </c>
      <c r="H36" s="8">
        <f t="shared" si="2"/>
        <v>3.6499999999999773</v>
      </c>
      <c r="I36" s="8">
        <f t="shared" si="0"/>
        <v>3980.8724999999977</v>
      </c>
      <c r="J36" s="8">
        <f t="shared" si="0"/>
        <v>0.375</v>
      </c>
      <c r="K36" s="9">
        <v>2007</v>
      </c>
      <c r="L36" s="9">
        <v>108161413</v>
      </c>
      <c r="M36" s="9">
        <v>5108117</v>
      </c>
      <c r="N36" s="9">
        <f t="shared" si="3"/>
        <v>113269530</v>
      </c>
      <c r="O36" s="9">
        <f t="shared" si="4"/>
        <v>56437.234678624816</v>
      </c>
      <c r="P36" s="8">
        <f t="shared" si="5"/>
        <v>0.5133741024833629</v>
      </c>
      <c r="Q36" s="8">
        <f t="shared" si="6"/>
        <v>56437.7480527273</v>
      </c>
      <c r="R36" s="9">
        <f t="shared" si="1"/>
        <v>113270560.3418237</v>
      </c>
      <c r="S36" s="21"/>
      <c r="T36" s="10"/>
      <c r="U36" s="2">
        <v>42095</v>
      </c>
      <c r="V36" s="8">
        <f t="shared" si="7"/>
        <v>524.5</v>
      </c>
      <c r="W36" s="8">
        <f t="shared" si="8"/>
        <v>275100.25</v>
      </c>
      <c r="X36" s="8">
        <f t="shared" si="9"/>
        <v>0</v>
      </c>
      <c r="Y36" s="9">
        <v>28</v>
      </c>
      <c r="Z36" s="7">
        <v>0</v>
      </c>
      <c r="AA36" s="7">
        <v>0</v>
      </c>
      <c r="AB36" s="7">
        <v>0</v>
      </c>
      <c r="AC36" s="7">
        <v>0</v>
      </c>
      <c r="AD36" s="7">
        <v>0</v>
      </c>
      <c r="AE36" s="7">
        <v>0</v>
      </c>
      <c r="AF36" s="7">
        <v>0</v>
      </c>
      <c r="AG36" s="8">
        <f t="shared" si="10"/>
        <v>58161.611805902954</v>
      </c>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row>
    <row r="37" spans="1:78">
      <c r="A37" s="2">
        <v>41760</v>
      </c>
      <c r="B37" s="8">
        <f>'WA Sch. 1-2'!B37</f>
        <v>290.02499999999998</v>
      </c>
      <c r="C37" s="8">
        <f>'WA Sch. 1-2'!C37</f>
        <v>84114.500624999986</v>
      </c>
      <c r="D37" s="8">
        <f>'WA Sch. 1-2'!D37</f>
        <v>14.95</v>
      </c>
      <c r="E37" s="8">
        <f>'WA Sch. 1-2'!E37</f>
        <v>231.5</v>
      </c>
      <c r="F37" s="8">
        <f>'WA Sch. 1-2'!F37</f>
        <v>53592.25</v>
      </c>
      <c r="G37" s="8">
        <f>'WA Sch. 1-2'!G37</f>
        <v>5</v>
      </c>
      <c r="H37" s="8">
        <f t="shared" si="2"/>
        <v>58.524999999999977</v>
      </c>
      <c r="I37" s="8">
        <f t="shared" si="0"/>
        <v>30522.250624999986</v>
      </c>
      <c r="J37" s="8">
        <f t="shared" si="0"/>
        <v>9.9499999999999993</v>
      </c>
      <c r="K37" s="9">
        <v>2006</v>
      </c>
      <c r="L37" s="9">
        <v>112479672</v>
      </c>
      <c r="M37" s="9">
        <v>5506971</v>
      </c>
      <c r="N37" s="9">
        <f t="shared" si="3"/>
        <v>117986643</v>
      </c>
      <c r="O37" s="9">
        <f t="shared" si="4"/>
        <v>58816.870887337987</v>
      </c>
      <c r="P37" s="8">
        <f t="shared" si="5"/>
        <v>-385.91879509544583</v>
      </c>
      <c r="Q37" s="8">
        <f t="shared" si="6"/>
        <v>58430.952092242544</v>
      </c>
      <c r="R37" s="9">
        <f t="shared" si="1"/>
        <v>117212489.89703855</v>
      </c>
      <c r="S37" s="21"/>
      <c r="T37" s="10"/>
      <c r="U37" s="2">
        <v>42125</v>
      </c>
      <c r="V37" s="8">
        <f t="shared" si="7"/>
        <v>162.5</v>
      </c>
      <c r="W37" s="8">
        <f t="shared" si="8"/>
        <v>26406.25</v>
      </c>
      <c r="X37" s="8">
        <f t="shared" si="9"/>
        <v>29.5</v>
      </c>
      <c r="Y37" s="9">
        <v>29</v>
      </c>
      <c r="Z37" s="7">
        <v>0</v>
      </c>
      <c r="AA37" s="7">
        <v>0</v>
      </c>
      <c r="AB37" s="7">
        <v>0</v>
      </c>
      <c r="AC37" s="7">
        <v>0</v>
      </c>
      <c r="AD37" s="7">
        <v>0</v>
      </c>
      <c r="AE37" s="7">
        <v>0</v>
      </c>
      <c r="AF37" s="7">
        <v>0</v>
      </c>
      <c r="AG37" s="8">
        <f t="shared" si="10"/>
        <v>56050.697616683217</v>
      </c>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row>
    <row r="38" spans="1:78">
      <c r="A38" s="2">
        <v>41791</v>
      </c>
      <c r="B38" s="8">
        <f>'WA Sch. 1-2'!B38</f>
        <v>126.95</v>
      </c>
      <c r="C38" s="8">
        <f>'WA Sch. 1-2'!C38</f>
        <v>16116.302500000002</v>
      </c>
      <c r="D38" s="8">
        <f>'WA Sch. 1-2'!D38</f>
        <v>68</v>
      </c>
      <c r="E38" s="8">
        <f>'WA Sch. 1-2'!E38</f>
        <v>112</v>
      </c>
      <c r="F38" s="8">
        <f>'WA Sch. 1-2'!F38</f>
        <v>12544</v>
      </c>
      <c r="G38" s="8">
        <f>'WA Sch. 1-2'!G38</f>
        <v>13.5</v>
      </c>
      <c r="H38" s="8">
        <f t="shared" si="2"/>
        <v>14.950000000000003</v>
      </c>
      <c r="I38" s="8">
        <f t="shared" si="0"/>
        <v>3572.3025000000016</v>
      </c>
      <c r="J38" s="8">
        <f t="shared" si="0"/>
        <v>54.5</v>
      </c>
      <c r="K38" s="9">
        <v>1988</v>
      </c>
      <c r="L38" s="9">
        <v>111686072</v>
      </c>
      <c r="M38" s="9">
        <v>6019940</v>
      </c>
      <c r="N38" s="9">
        <f t="shared" si="3"/>
        <v>117706012</v>
      </c>
      <c r="O38" s="9">
        <f t="shared" si="4"/>
        <v>59208.255533199197</v>
      </c>
      <c r="P38" s="8">
        <f t="shared" si="5"/>
        <v>699.20938234654091</v>
      </c>
      <c r="Q38" s="8">
        <f t="shared" si="6"/>
        <v>59907.464915545737</v>
      </c>
      <c r="R38" s="9">
        <f t="shared" si="1"/>
        <v>119096040.25210492</v>
      </c>
      <c r="S38" s="21"/>
      <c r="T38" s="10"/>
      <c r="U38" s="2">
        <v>42156</v>
      </c>
      <c r="V38" s="8">
        <f t="shared" si="7"/>
        <v>25.5</v>
      </c>
      <c r="W38" s="8">
        <f t="shared" si="8"/>
        <v>650.25</v>
      </c>
      <c r="X38" s="8">
        <f t="shared" si="9"/>
        <v>218.5</v>
      </c>
      <c r="Y38" s="9">
        <v>30</v>
      </c>
      <c r="Z38" s="7">
        <v>0</v>
      </c>
      <c r="AA38" s="7">
        <v>0</v>
      </c>
      <c r="AB38" s="7">
        <v>0</v>
      </c>
      <c r="AC38" s="7">
        <v>0</v>
      </c>
      <c r="AD38" s="7">
        <v>0</v>
      </c>
      <c r="AE38" s="7">
        <v>0</v>
      </c>
      <c r="AF38" s="7">
        <v>0</v>
      </c>
      <c r="AG38" s="8">
        <f t="shared" si="10"/>
        <v>66623.915288220553</v>
      </c>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row>
    <row r="39" spans="1:78">
      <c r="A39" s="2">
        <v>41821</v>
      </c>
      <c r="B39" s="8">
        <f>'WA Sch. 1-2'!B39</f>
        <v>14.1</v>
      </c>
      <c r="C39" s="8">
        <f>'WA Sch. 1-2'!C39</f>
        <v>198.81</v>
      </c>
      <c r="D39" s="8">
        <f>'WA Sch. 1-2'!D39</f>
        <v>240.05</v>
      </c>
      <c r="E39" s="8">
        <f>'WA Sch. 1-2'!E39</f>
        <v>7.5</v>
      </c>
      <c r="F39" s="8">
        <f>'WA Sch. 1-2'!F39</f>
        <v>56.25</v>
      </c>
      <c r="G39" s="8">
        <f>'WA Sch. 1-2'!G39</f>
        <v>339.5</v>
      </c>
      <c r="H39" s="8">
        <f t="shared" si="2"/>
        <v>6.6</v>
      </c>
      <c r="I39" s="8">
        <f t="shared" si="0"/>
        <v>142.56</v>
      </c>
      <c r="J39" s="8">
        <f>D39-G39</f>
        <v>-99.449999999999989</v>
      </c>
      <c r="K39" s="9">
        <v>1995</v>
      </c>
      <c r="L39" s="9">
        <v>114469097</v>
      </c>
      <c r="M39" s="9">
        <v>19264215</v>
      </c>
      <c r="N39" s="9">
        <f t="shared" si="3"/>
        <v>133733312</v>
      </c>
      <c r="O39" s="9">
        <f t="shared" si="4"/>
        <v>67034.241604010022</v>
      </c>
      <c r="P39" s="8">
        <f t="shared" si="5"/>
        <v>-1745.9068213717999</v>
      </c>
      <c r="Q39" s="8">
        <f t="shared" si="6"/>
        <v>65288.334782638223</v>
      </c>
      <c r="R39" s="9">
        <f t="shared" si="1"/>
        <v>130250227.89136325</v>
      </c>
      <c r="S39" s="21"/>
      <c r="T39" s="10"/>
      <c r="U39" s="2">
        <v>42186</v>
      </c>
      <c r="V39" s="8">
        <f t="shared" si="7"/>
        <v>6</v>
      </c>
      <c r="W39" s="8">
        <f t="shared" si="8"/>
        <v>36</v>
      </c>
      <c r="X39" s="8">
        <f t="shared" si="9"/>
        <v>289.5</v>
      </c>
      <c r="Y39" s="9">
        <v>31</v>
      </c>
      <c r="Z39" s="7">
        <v>0</v>
      </c>
      <c r="AA39" s="7">
        <v>0</v>
      </c>
      <c r="AB39" s="7">
        <v>0</v>
      </c>
      <c r="AC39" s="7">
        <v>0</v>
      </c>
      <c r="AD39" s="7">
        <v>0</v>
      </c>
      <c r="AE39" s="7">
        <v>0</v>
      </c>
      <c r="AF39" s="7">
        <v>0</v>
      </c>
      <c r="AG39" s="8">
        <f t="shared" si="10"/>
        <v>61234.764442231077</v>
      </c>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row>
    <row r="40" spans="1:78">
      <c r="A40" s="2">
        <v>41852</v>
      </c>
      <c r="B40" s="8">
        <f>'WA Sch. 1-2'!B40</f>
        <v>19.350000000000001</v>
      </c>
      <c r="C40" s="8">
        <f>'WA Sch. 1-2'!C40</f>
        <v>374.42250000000007</v>
      </c>
      <c r="D40" s="8">
        <f>'WA Sch. 1-2'!D40</f>
        <v>204.95</v>
      </c>
      <c r="E40" s="8">
        <f>'WA Sch. 1-2'!E40</f>
        <v>6</v>
      </c>
      <c r="F40" s="8">
        <f>'WA Sch. 1-2'!F40</f>
        <v>36</v>
      </c>
      <c r="G40" s="8">
        <f>'WA Sch. 1-2'!G40</f>
        <v>230</v>
      </c>
      <c r="H40" s="8">
        <f t="shared" si="2"/>
        <v>13.350000000000001</v>
      </c>
      <c r="I40" s="8">
        <f t="shared" si="0"/>
        <v>338.42250000000007</v>
      </c>
      <c r="J40" s="8">
        <f t="shared" si="0"/>
        <v>-25.050000000000011</v>
      </c>
      <c r="K40" s="9">
        <v>1991</v>
      </c>
      <c r="L40" s="9">
        <v>124523768</v>
      </c>
      <c r="M40" s="9">
        <v>-5195728</v>
      </c>
      <c r="N40" s="9">
        <f t="shared" si="3"/>
        <v>119328040</v>
      </c>
      <c r="O40" s="9">
        <f t="shared" si="4"/>
        <v>59933.721747865391</v>
      </c>
      <c r="P40" s="8">
        <f t="shared" si="5"/>
        <v>-629.40384547350413</v>
      </c>
      <c r="Q40" s="8">
        <f t="shared" si="6"/>
        <v>59304.317902391886</v>
      </c>
      <c r="R40" s="9">
        <f t="shared" si="1"/>
        <v>118074896.94366224</v>
      </c>
      <c r="S40" s="21"/>
      <c r="T40" s="10"/>
      <c r="U40" s="2">
        <v>42217</v>
      </c>
      <c r="V40" s="8">
        <f t="shared" si="7"/>
        <v>11.5</v>
      </c>
      <c r="W40" s="8">
        <f t="shared" si="8"/>
        <v>132.25</v>
      </c>
      <c r="X40" s="8">
        <f t="shared" si="9"/>
        <v>241.5</v>
      </c>
      <c r="Y40" s="9">
        <v>32</v>
      </c>
      <c r="Z40" s="7">
        <v>1</v>
      </c>
      <c r="AA40" s="7">
        <v>0</v>
      </c>
      <c r="AB40" s="7">
        <v>0</v>
      </c>
      <c r="AC40" s="7">
        <v>0</v>
      </c>
      <c r="AD40" s="7">
        <v>0</v>
      </c>
      <c r="AE40" s="7">
        <v>0</v>
      </c>
      <c r="AF40" s="7">
        <v>0</v>
      </c>
      <c r="AG40" s="8">
        <f t="shared" si="10"/>
        <v>66181.970514742628</v>
      </c>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row>
    <row r="41" spans="1:78">
      <c r="A41" s="2">
        <v>41883</v>
      </c>
      <c r="B41" s="8">
        <f>'WA Sch. 1-2'!B41</f>
        <v>152.32499999999999</v>
      </c>
      <c r="C41" s="8">
        <f>'WA Sch. 1-2'!C41</f>
        <v>23202.905624999996</v>
      </c>
      <c r="D41" s="8">
        <f>'WA Sch. 1-2'!D41</f>
        <v>43.875</v>
      </c>
      <c r="E41" s="8">
        <f>'WA Sch. 1-2'!E41</f>
        <v>100</v>
      </c>
      <c r="F41" s="8">
        <f>'WA Sch. 1-2'!F41</f>
        <v>10000</v>
      </c>
      <c r="G41" s="8">
        <f>'WA Sch. 1-2'!G41</f>
        <v>42.5</v>
      </c>
      <c r="H41" s="8">
        <f t="shared" si="2"/>
        <v>52.324999999999989</v>
      </c>
      <c r="I41" s="8">
        <f t="shared" si="2"/>
        <v>13202.905624999996</v>
      </c>
      <c r="J41" s="8">
        <f t="shared" si="2"/>
        <v>1.375</v>
      </c>
      <c r="K41" s="9">
        <v>1998</v>
      </c>
      <c r="L41" s="9">
        <v>131862018</v>
      </c>
      <c r="M41" s="9">
        <v>-16717293</v>
      </c>
      <c r="N41" s="9">
        <f t="shared" si="3"/>
        <v>115144725</v>
      </c>
      <c r="O41" s="9">
        <f t="shared" si="4"/>
        <v>57629.992492492493</v>
      </c>
      <c r="P41" s="8">
        <f t="shared" si="5"/>
        <v>-663.05813115996386</v>
      </c>
      <c r="Q41" s="8">
        <f t="shared" si="6"/>
        <v>56966.934361332525</v>
      </c>
      <c r="R41" s="9">
        <f t="shared" si="1"/>
        <v>113819934.85394238</v>
      </c>
      <c r="S41" s="21"/>
      <c r="T41" s="10"/>
      <c r="U41" s="2">
        <v>42248</v>
      </c>
      <c r="V41" s="8">
        <f t="shared" si="7"/>
        <v>200.5</v>
      </c>
      <c r="W41" s="8">
        <f t="shared" si="8"/>
        <v>40200.25</v>
      </c>
      <c r="X41" s="8">
        <f t="shared" si="9"/>
        <v>18</v>
      </c>
      <c r="Y41" s="9">
        <v>33</v>
      </c>
      <c r="Z41" s="7">
        <v>0</v>
      </c>
      <c r="AA41" s="7">
        <v>1</v>
      </c>
      <c r="AB41" s="7">
        <v>0</v>
      </c>
      <c r="AC41" s="7">
        <v>0</v>
      </c>
      <c r="AD41" s="7">
        <v>0</v>
      </c>
      <c r="AE41" s="7">
        <v>0</v>
      </c>
      <c r="AF41" s="7">
        <v>0</v>
      </c>
      <c r="AG41" s="8">
        <f t="shared" si="10"/>
        <v>54470.344032096291</v>
      </c>
      <c r="AI41" t="s">
        <v>58</v>
      </c>
    </row>
    <row r="42" spans="1:78" ht="15.75" thickBot="1">
      <c r="A42" s="2">
        <v>41913</v>
      </c>
      <c r="B42" s="8">
        <f>'WA Sch. 1-2'!B42</f>
        <v>510.4</v>
      </c>
      <c r="C42" s="8">
        <f>'WA Sch. 1-2'!C42</f>
        <v>260508.15999999997</v>
      </c>
      <c r="D42" s="8">
        <f>'WA Sch. 1-2'!D42</f>
        <v>0.65</v>
      </c>
      <c r="E42" s="8">
        <f>'WA Sch. 1-2'!E42</f>
        <v>363</v>
      </c>
      <c r="F42" s="8">
        <f>'WA Sch. 1-2'!F42</f>
        <v>131769</v>
      </c>
      <c r="G42" s="8">
        <f>'WA Sch. 1-2'!G42</f>
        <v>0.5</v>
      </c>
      <c r="H42" s="8">
        <f t="shared" ref="H42:J73" si="11">B42-E42</f>
        <v>147.39999999999998</v>
      </c>
      <c r="I42" s="8">
        <f t="shared" si="11"/>
        <v>128739.15999999997</v>
      </c>
      <c r="J42" s="8">
        <f t="shared" si="11"/>
        <v>0.15000000000000002</v>
      </c>
      <c r="K42" s="9">
        <v>2007</v>
      </c>
      <c r="L42" s="9">
        <v>117819828</v>
      </c>
      <c r="M42" s="9">
        <v>10228331</v>
      </c>
      <c r="N42" s="9">
        <f t="shared" si="3"/>
        <v>128048159</v>
      </c>
      <c r="O42" s="9">
        <f t="shared" si="4"/>
        <v>63800.776781265573</v>
      </c>
      <c r="P42" s="8">
        <f t="shared" si="5"/>
        <v>-667.59100090543166</v>
      </c>
      <c r="Q42" s="8">
        <f t="shared" si="6"/>
        <v>63133.185780360138</v>
      </c>
      <c r="R42" s="9">
        <f t="shared" si="1"/>
        <v>126708303.86118279</v>
      </c>
      <c r="S42" s="21"/>
      <c r="T42" s="10"/>
      <c r="U42" s="2">
        <v>42278</v>
      </c>
      <c r="V42" s="8">
        <f t="shared" si="7"/>
        <v>330</v>
      </c>
      <c r="W42" s="8">
        <f t="shared" si="8"/>
        <v>108900</v>
      </c>
      <c r="X42" s="8">
        <f t="shared" si="9"/>
        <v>0</v>
      </c>
      <c r="Y42" s="9">
        <v>34</v>
      </c>
      <c r="Z42" s="7">
        <v>0</v>
      </c>
      <c r="AA42" s="7">
        <v>0</v>
      </c>
      <c r="AB42" s="7">
        <v>1</v>
      </c>
      <c r="AC42" s="7">
        <v>0</v>
      </c>
      <c r="AD42" s="7">
        <v>0</v>
      </c>
      <c r="AE42" s="7">
        <v>0</v>
      </c>
      <c r="AF42" s="7">
        <v>0</v>
      </c>
      <c r="AG42" s="8">
        <f t="shared" si="10"/>
        <v>61722.442142496213</v>
      </c>
      <c r="AT42" s="13" t="s">
        <v>132</v>
      </c>
      <c r="AU42" s="12"/>
      <c r="AV42" s="12"/>
      <c r="AW42" s="12"/>
      <c r="AY42" s="13" t="s">
        <v>134</v>
      </c>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row>
    <row r="43" spans="1:78">
      <c r="A43" s="2">
        <v>41944</v>
      </c>
      <c r="B43" s="8">
        <f>'WA Sch. 1-2'!B43</f>
        <v>874.97500000000002</v>
      </c>
      <c r="C43" s="8">
        <f>'WA Sch. 1-2'!C43</f>
        <v>765581.25062499999</v>
      </c>
      <c r="D43" s="8">
        <f>'WA Sch. 1-2'!D43</f>
        <v>0</v>
      </c>
      <c r="E43" s="8">
        <f>'WA Sch. 1-2'!E43</f>
        <v>914.5</v>
      </c>
      <c r="F43" s="8">
        <f>'WA Sch. 1-2'!F43</f>
        <v>836310.25</v>
      </c>
      <c r="G43" s="8">
        <f>'WA Sch. 1-2'!G43</f>
        <v>0</v>
      </c>
      <c r="H43" s="8">
        <f t="shared" si="11"/>
        <v>-39.524999999999977</v>
      </c>
      <c r="I43" s="8">
        <f t="shared" si="11"/>
        <v>-70728.999375000014</v>
      </c>
      <c r="J43" s="8">
        <f t="shared" si="11"/>
        <v>0</v>
      </c>
      <c r="K43" s="9">
        <v>1999</v>
      </c>
      <c r="L43" s="9">
        <v>113124275</v>
      </c>
      <c r="M43" s="9">
        <v>16298967</v>
      </c>
      <c r="N43" s="9">
        <f t="shared" si="3"/>
        <v>129423242</v>
      </c>
      <c r="O43" s="9">
        <f t="shared" si="4"/>
        <v>64743.992996498251</v>
      </c>
      <c r="P43" s="8">
        <f t="shared" si="5"/>
        <v>-319.30105752579186</v>
      </c>
      <c r="Q43" s="8">
        <f t="shared" si="6"/>
        <v>64424.691938972457</v>
      </c>
      <c r="R43" s="9">
        <f t="shared" si="1"/>
        <v>128784959.18600594</v>
      </c>
      <c r="S43" s="21"/>
      <c r="T43" s="10"/>
      <c r="U43" s="2">
        <v>42309</v>
      </c>
      <c r="V43" s="8">
        <f t="shared" si="7"/>
        <v>910</v>
      </c>
      <c r="W43" s="8">
        <f t="shared" si="8"/>
        <v>828100</v>
      </c>
      <c r="X43" s="8">
        <f t="shared" si="9"/>
        <v>0</v>
      </c>
      <c r="Y43" s="9">
        <v>35</v>
      </c>
      <c r="Z43" s="7">
        <v>0</v>
      </c>
      <c r="AA43" s="7">
        <v>0</v>
      </c>
      <c r="AB43" s="7">
        <v>0</v>
      </c>
      <c r="AC43" s="7">
        <v>1</v>
      </c>
      <c r="AD43" s="7">
        <v>0</v>
      </c>
      <c r="AE43" s="7">
        <v>0</v>
      </c>
      <c r="AF43" s="7">
        <v>0</v>
      </c>
      <c r="AG43" s="8">
        <f t="shared" si="10"/>
        <v>63762.659877800405</v>
      </c>
      <c r="AI43" s="19" t="s">
        <v>59</v>
      </c>
      <c r="AJ43" s="19" t="s">
        <v>60</v>
      </c>
      <c r="AK43" s="19" t="s">
        <v>61</v>
      </c>
      <c r="AL43" s="19" t="s">
        <v>62</v>
      </c>
      <c r="AT43" s="49" t="s">
        <v>128</v>
      </c>
      <c r="AU43" s="53" t="s">
        <v>94</v>
      </c>
      <c r="AV43" s="53" t="s">
        <v>96</v>
      </c>
      <c r="AW43" s="53" t="s">
        <v>95</v>
      </c>
      <c r="AX43" s="42"/>
      <c r="AY43" s="49" t="s">
        <v>128</v>
      </c>
      <c r="AZ43" s="53" t="s">
        <v>126</v>
      </c>
      <c r="BA43" s="53" t="s">
        <v>97</v>
      </c>
      <c r="BB43" s="53" t="s">
        <v>98</v>
      </c>
      <c r="BC43" s="53" t="s">
        <v>99</v>
      </c>
      <c r="BD43" s="53" t="s">
        <v>100</v>
      </c>
      <c r="BE43" s="53" t="s">
        <v>101</v>
      </c>
      <c r="BF43" s="53" t="s">
        <v>102</v>
      </c>
      <c r="BG43" s="53" t="s">
        <v>103</v>
      </c>
      <c r="BH43" s="53" t="s">
        <v>104</v>
      </c>
      <c r="BI43" s="53" t="s">
        <v>105</v>
      </c>
      <c r="BJ43" s="53" t="s">
        <v>106</v>
      </c>
      <c r="BK43" s="53" t="s">
        <v>107</v>
      </c>
      <c r="BL43" s="53" t="s">
        <v>108</v>
      </c>
      <c r="BM43" s="47" t="s">
        <v>128</v>
      </c>
      <c r="BN43" s="53" t="s">
        <v>129</v>
      </c>
      <c r="BO43" s="53" t="s">
        <v>114</v>
      </c>
      <c r="BP43" s="53" t="s">
        <v>115</v>
      </c>
      <c r="BQ43" s="53" t="s">
        <v>116</v>
      </c>
      <c r="BR43" s="53" t="s">
        <v>117</v>
      </c>
      <c r="BS43" s="53" t="s">
        <v>118</v>
      </c>
      <c r="BT43" s="53" t="s">
        <v>119</v>
      </c>
      <c r="BU43" s="53" t="s">
        <v>120</v>
      </c>
      <c r="BV43" s="53" t="s">
        <v>121</v>
      </c>
      <c r="BW43" s="53" t="s">
        <v>122</v>
      </c>
      <c r="BX43" s="53" t="s">
        <v>123</v>
      </c>
      <c r="BY43" s="53" t="s">
        <v>124</v>
      </c>
      <c r="BZ43" s="53" t="s">
        <v>125</v>
      </c>
    </row>
    <row r="44" spans="1:78">
      <c r="A44" s="2">
        <v>41974</v>
      </c>
      <c r="B44" s="8">
        <f>'WA Sch. 1-2'!B44</f>
        <v>1138.7249999999999</v>
      </c>
      <c r="C44" s="8">
        <f>'WA Sch. 1-2'!C44</f>
        <v>1296694.6256249999</v>
      </c>
      <c r="D44" s="8">
        <f>'WA Sch. 1-2'!D44</f>
        <v>0</v>
      </c>
      <c r="E44" s="8">
        <f>'WA Sch. 1-2'!E44</f>
        <v>1001</v>
      </c>
      <c r="F44" s="8">
        <f>'WA Sch. 1-2'!F44</f>
        <v>1002001</v>
      </c>
      <c r="G44" s="8">
        <f>'WA Sch. 1-2'!G44</f>
        <v>0</v>
      </c>
      <c r="H44" s="8">
        <f t="shared" si="11"/>
        <v>137.72499999999991</v>
      </c>
      <c r="I44" s="8">
        <f t="shared" si="11"/>
        <v>294693.62562499987</v>
      </c>
      <c r="J44" s="8">
        <f t="shared" si="11"/>
        <v>0</v>
      </c>
      <c r="K44" s="9">
        <v>2001</v>
      </c>
      <c r="L44" s="9">
        <v>124741818</v>
      </c>
      <c r="M44" s="9">
        <v>-17640697</v>
      </c>
      <c r="N44" s="9">
        <f t="shared" si="3"/>
        <v>107101121</v>
      </c>
      <c r="O44" s="9">
        <f t="shared" si="4"/>
        <v>53523.798600699651</v>
      </c>
      <c r="P44" s="8">
        <f t="shared" si="5"/>
        <v>1777.3710364850917</v>
      </c>
      <c r="Q44" s="8">
        <f t="shared" si="6"/>
        <v>55301.169637184743</v>
      </c>
      <c r="R44" s="9">
        <f t="shared" si="1"/>
        <v>110657640.44400667</v>
      </c>
      <c r="S44" s="21"/>
      <c r="T44" s="10"/>
      <c r="U44" s="2">
        <v>42339</v>
      </c>
      <c r="V44" s="8">
        <f t="shared" si="7"/>
        <v>1062.5</v>
      </c>
      <c r="W44" s="8">
        <f t="shared" si="8"/>
        <v>1128906.25</v>
      </c>
      <c r="X44" s="8">
        <f t="shared" si="9"/>
        <v>0</v>
      </c>
      <c r="Y44" s="9">
        <v>36</v>
      </c>
      <c r="Z44" s="7">
        <v>0</v>
      </c>
      <c r="AA44" s="7">
        <v>0</v>
      </c>
      <c r="AB44" s="7">
        <v>0</v>
      </c>
      <c r="AC44" s="7">
        <v>0</v>
      </c>
      <c r="AD44" s="7">
        <v>0</v>
      </c>
      <c r="AE44" s="7">
        <v>0</v>
      </c>
      <c r="AF44" s="7">
        <v>0</v>
      </c>
      <c r="AG44" s="8">
        <f t="shared" si="10"/>
        <v>56096.203117144294</v>
      </c>
      <c r="AI44" s="17">
        <v>1</v>
      </c>
      <c r="AJ44" s="17">
        <v>53415.475425198041</v>
      </c>
      <c r="AK44" s="17">
        <v>-1767.7017735623231</v>
      </c>
      <c r="AL44" s="17">
        <v>-0.7106677379579095</v>
      </c>
      <c r="AT44" s="1">
        <v>1</v>
      </c>
      <c r="AU44" s="50">
        <f t="shared" ref="AU44:AU75" si="12">RANK(AK44,$AK$44:$AK$163,1)</f>
        <v>29</v>
      </c>
      <c r="AV44" s="51">
        <f>(AU44-0.375)/(COUNT($AU$44:$AU$163)+0.25)</f>
        <v>0.23804573804573806</v>
      </c>
      <c r="AW44" s="52">
        <f>_xlfn.NORM.S.INV(AV44)</f>
        <v>-0.71260296566742809</v>
      </c>
      <c r="AX44" s="43"/>
      <c r="AY44" s="1">
        <v>1</v>
      </c>
      <c r="AZ44" s="9">
        <f t="shared" ref="AZ44:AZ75" si="13">AK44</f>
        <v>-1767.7017735623231</v>
      </c>
      <c r="BA44" s="9"/>
      <c r="BB44" s="9"/>
      <c r="BC44" s="9"/>
      <c r="BD44" s="9"/>
      <c r="BE44" s="9"/>
      <c r="BF44" s="9"/>
      <c r="BG44" s="9"/>
      <c r="BH44" s="9"/>
      <c r="BI44" s="9"/>
      <c r="BJ44" s="9"/>
      <c r="BK44" s="9"/>
      <c r="BL44" s="9"/>
      <c r="BM44" s="1">
        <v>1</v>
      </c>
      <c r="BN44" s="9">
        <f>($AZ44-$BN$171)*(AZ44-$BN$171)</f>
        <v>3124769.5602553906</v>
      </c>
      <c r="BO44" s="9"/>
      <c r="BP44" s="9"/>
      <c r="BQ44" s="9"/>
      <c r="BR44" s="9"/>
      <c r="BS44" s="9"/>
      <c r="BT44" s="9"/>
      <c r="BU44" s="9"/>
      <c r="BV44" s="9"/>
      <c r="BW44" s="9"/>
      <c r="BX44" s="9"/>
      <c r="BY44" s="9"/>
      <c r="BZ44" s="9"/>
    </row>
    <row r="45" spans="1:78">
      <c r="A45" s="2">
        <v>42005</v>
      </c>
      <c r="B45" s="8">
        <f>'WA Sch. 1-2'!B45</f>
        <v>1095.1500000000001</v>
      </c>
      <c r="C45" s="8">
        <f>'WA Sch. 1-2'!C45</f>
        <v>1199353.5225000002</v>
      </c>
      <c r="D45" s="8">
        <f>'WA Sch. 1-2'!D45</f>
        <v>0</v>
      </c>
      <c r="E45" s="8">
        <f>'WA Sch. 1-2'!E45</f>
        <v>1058</v>
      </c>
      <c r="F45" s="8">
        <f>'WA Sch. 1-2'!F45</f>
        <v>1119364</v>
      </c>
      <c r="G45" s="8">
        <f>'WA Sch. 1-2'!G45</f>
        <v>0</v>
      </c>
      <c r="H45" s="8">
        <f t="shared" si="11"/>
        <v>37.150000000000091</v>
      </c>
      <c r="I45" s="8">
        <f t="shared" si="11"/>
        <v>79989.522500000196</v>
      </c>
      <c r="J45" s="8">
        <f t="shared" si="11"/>
        <v>0</v>
      </c>
      <c r="K45" s="9">
        <v>1978</v>
      </c>
      <c r="L45" s="9">
        <v>119287605</v>
      </c>
      <c r="M45" s="9">
        <v>-11602383</v>
      </c>
      <c r="N45" s="9">
        <f t="shared" si="3"/>
        <v>107685222</v>
      </c>
      <c r="O45" s="9">
        <f t="shared" si="4"/>
        <v>54441.46713852376</v>
      </c>
      <c r="P45" s="8">
        <f t="shared" si="5"/>
        <v>486.30188550949936</v>
      </c>
      <c r="Q45" s="8">
        <f t="shared" si="6"/>
        <v>54927.769024033259</v>
      </c>
      <c r="R45" s="9">
        <f t="shared" si="1"/>
        <v>108647127.12953779</v>
      </c>
      <c r="S45" s="21"/>
      <c r="T45" s="10"/>
      <c r="U45" s="2">
        <v>42370</v>
      </c>
      <c r="V45" s="8">
        <f t="shared" si="7"/>
        <v>1056</v>
      </c>
      <c r="W45" s="8">
        <f t="shared" si="8"/>
        <v>1115136</v>
      </c>
      <c r="X45" s="8">
        <f t="shared" si="9"/>
        <v>0</v>
      </c>
      <c r="Y45" s="9">
        <v>37</v>
      </c>
      <c r="Z45" s="7">
        <v>0</v>
      </c>
      <c r="AA45" s="7">
        <v>0</v>
      </c>
      <c r="AB45" s="7">
        <v>0</v>
      </c>
      <c r="AC45" s="7">
        <v>0</v>
      </c>
      <c r="AD45" s="7">
        <v>0</v>
      </c>
      <c r="AE45" s="7">
        <v>0</v>
      </c>
      <c r="AF45" s="7">
        <v>0</v>
      </c>
      <c r="AG45" s="8">
        <f t="shared" si="10"/>
        <v>59086.919546157813</v>
      </c>
      <c r="AI45" s="17">
        <v>2</v>
      </c>
      <c r="AJ45" s="17">
        <v>48690.637437574558</v>
      </c>
      <c r="AK45" s="17">
        <v>1767.7017735623303</v>
      </c>
      <c r="AL45" s="17">
        <v>0.71066773795791238</v>
      </c>
      <c r="AT45" s="1">
        <v>2</v>
      </c>
      <c r="AU45" s="50">
        <f t="shared" si="12"/>
        <v>92</v>
      </c>
      <c r="AV45" s="51">
        <f t="shared" ref="AV45:AV108" si="14">(AU45-0.375)/(COUNT($AU$44:$AU$163)+0.25)</f>
        <v>0.76195426195426197</v>
      </c>
      <c r="AW45" s="52">
        <f>_xlfn.NORM.S.INV(AV45)</f>
        <v>0.71260296566742809</v>
      </c>
      <c r="AX45" s="43"/>
      <c r="AY45" s="1">
        <v>2</v>
      </c>
      <c r="AZ45" s="9">
        <f t="shared" si="13"/>
        <v>1767.7017735623303</v>
      </c>
      <c r="BA45" s="9">
        <f>AZ44</f>
        <v>-1767.7017735623231</v>
      </c>
      <c r="BB45" s="9"/>
      <c r="BC45" s="9"/>
      <c r="BD45" s="9"/>
      <c r="BE45" s="9"/>
      <c r="BF45" s="9"/>
      <c r="BG45" s="9"/>
      <c r="BH45" s="9"/>
      <c r="BI45" s="9"/>
      <c r="BJ45" s="9"/>
      <c r="BK45" s="9"/>
      <c r="BL45" s="9"/>
      <c r="BM45" s="1">
        <v>2</v>
      </c>
      <c r="BN45" s="9">
        <f t="shared" ref="BN45:BN108" si="15">($AZ45-$BN$171)*(AZ45-$BN$171)</f>
        <v>3124769.5602554004</v>
      </c>
      <c r="BO45" s="9">
        <f>($AZ45-$BN$171)*(BA45-$BN$171)</f>
        <v>-3124769.5602553952</v>
      </c>
      <c r="BP45" s="9"/>
      <c r="BQ45" s="9"/>
      <c r="BR45" s="9"/>
      <c r="BS45" s="9"/>
      <c r="BT45" s="9"/>
      <c r="BU45" s="9"/>
      <c r="BV45" s="9"/>
      <c r="BW45" s="9"/>
      <c r="BX45" s="9"/>
      <c r="BY45" s="9"/>
      <c r="BZ45" s="9"/>
    </row>
    <row r="46" spans="1:78">
      <c r="A46" s="2">
        <v>42036</v>
      </c>
      <c r="B46" s="55">
        <f>'WA Sch. 1-2'!B46</f>
        <v>932.76424999999995</v>
      </c>
      <c r="C46" s="55">
        <f>'WA Sch. 1-2'!C46</f>
        <v>870049.14607806236</v>
      </c>
      <c r="D46" s="55">
        <f>'WA Sch. 1-2'!D46</f>
        <v>0</v>
      </c>
      <c r="E46" s="55">
        <f>'WA Sch. 1-2'!E46</f>
        <v>724</v>
      </c>
      <c r="F46" s="55">
        <f>'WA Sch. 1-2'!F46</f>
        <v>524176</v>
      </c>
      <c r="G46" s="55">
        <f>'WA Sch. 1-2'!G46</f>
        <v>0</v>
      </c>
      <c r="H46" s="55">
        <f t="shared" si="11"/>
        <v>208.76424999999995</v>
      </c>
      <c r="I46" s="55">
        <f t="shared" si="11"/>
        <v>345873.14607806236</v>
      </c>
      <c r="J46" s="55">
        <f t="shared" si="11"/>
        <v>0</v>
      </c>
      <c r="K46" s="15">
        <v>2000</v>
      </c>
      <c r="L46" s="15">
        <f>AVERAGE(L45,L47)</f>
        <v>116420765</v>
      </c>
      <c r="M46" s="15">
        <f>AVERAGE(M45,M47)</f>
        <v>-3425741.5</v>
      </c>
      <c r="N46" s="15">
        <f t="shared" si="3"/>
        <v>112995023.5</v>
      </c>
      <c r="O46" s="15">
        <f t="shared" si="4"/>
        <v>56497.511749999998</v>
      </c>
      <c r="P46" s="55">
        <f t="shared" si="5"/>
        <v>1304.6899247809665</v>
      </c>
      <c r="Q46" s="55">
        <f t="shared" si="6"/>
        <v>57802.201674780961</v>
      </c>
      <c r="R46" s="15">
        <f t="shared" si="1"/>
        <v>115604403.34956193</v>
      </c>
      <c r="S46" s="21"/>
      <c r="T46" s="10"/>
      <c r="U46" s="2">
        <v>42401</v>
      </c>
      <c r="V46" s="8">
        <f t="shared" si="7"/>
        <v>758.5</v>
      </c>
      <c r="W46" s="8">
        <f t="shared" si="8"/>
        <v>575322.25</v>
      </c>
      <c r="X46" s="8">
        <f t="shared" si="9"/>
        <v>0</v>
      </c>
      <c r="Y46" s="9">
        <v>38</v>
      </c>
      <c r="Z46" s="7">
        <v>0</v>
      </c>
      <c r="AA46" s="7">
        <v>0</v>
      </c>
      <c r="AB46" s="7">
        <v>0</v>
      </c>
      <c r="AC46" s="7">
        <v>0</v>
      </c>
      <c r="AD46" s="7">
        <v>0</v>
      </c>
      <c r="AE46" s="7">
        <v>0</v>
      </c>
      <c r="AF46" s="7">
        <v>0</v>
      </c>
      <c r="AG46" s="8">
        <f t="shared" si="10"/>
        <v>55829.062108559498</v>
      </c>
      <c r="AI46" s="17">
        <v>3</v>
      </c>
      <c r="AJ46" s="17">
        <v>55370.137815899165</v>
      </c>
      <c r="AK46" s="17">
        <v>-259.50490450675716</v>
      </c>
      <c r="AL46" s="17">
        <v>-0.10432855034316586</v>
      </c>
      <c r="AT46" s="1">
        <v>3</v>
      </c>
      <c r="AU46" s="50">
        <f t="shared" si="12"/>
        <v>54</v>
      </c>
      <c r="AV46" s="51">
        <f t="shared" si="14"/>
        <v>0.44594594594594594</v>
      </c>
      <c r="AW46" s="52">
        <f>_xlfn.NORM.S.INV(AV46)</f>
        <v>-0.13591068064648049</v>
      </c>
      <c r="AX46" s="43"/>
      <c r="AY46" s="1">
        <v>3</v>
      </c>
      <c r="AZ46" s="9">
        <f t="shared" si="13"/>
        <v>-259.50490450675716</v>
      </c>
      <c r="BA46" s="9">
        <f t="shared" ref="BA46:BL72" si="16">AZ45</f>
        <v>1767.7017735623303</v>
      </c>
      <c r="BB46" s="9">
        <f>BA45</f>
        <v>-1767.7017735623231</v>
      </c>
      <c r="BC46" s="9"/>
      <c r="BD46" s="9"/>
      <c r="BE46" s="9"/>
      <c r="BF46" s="9"/>
      <c r="BG46" s="9"/>
      <c r="BH46" s="9"/>
      <c r="BI46" s="9"/>
      <c r="BJ46" s="9"/>
      <c r="BK46" s="9"/>
      <c r="BL46" s="9"/>
      <c r="BM46" s="1">
        <v>3</v>
      </c>
      <c r="BN46" s="9">
        <f t="shared" si="15"/>
        <v>67342.795463062386</v>
      </c>
      <c r="BO46" s="9">
        <f t="shared" ref="BO46:BZ59" si="17">($AZ46-$BN$171)*(BA46-$BN$171)</f>
        <v>-458727.27994472143</v>
      </c>
      <c r="BP46" s="9">
        <f t="shared" si="17"/>
        <v>458727.27994472074</v>
      </c>
      <c r="BQ46" s="9"/>
      <c r="BR46" s="9"/>
      <c r="BS46" s="9"/>
      <c r="BT46" s="9"/>
      <c r="BU46" s="9"/>
      <c r="BV46" s="9"/>
      <c r="BW46" s="9"/>
      <c r="BX46" s="9"/>
      <c r="BY46" s="9"/>
      <c r="BZ46" s="9"/>
    </row>
    <row r="47" spans="1:78">
      <c r="A47" s="2">
        <v>42064</v>
      </c>
      <c r="B47" s="8">
        <f>'WA Sch. 1-2'!B47</f>
        <v>767.35</v>
      </c>
      <c r="C47" s="8">
        <f>'WA Sch. 1-2'!C47</f>
        <v>588826.02250000008</v>
      </c>
      <c r="D47" s="8">
        <f>'WA Sch. 1-2'!D47</f>
        <v>0</v>
      </c>
      <c r="E47" s="8">
        <f>'WA Sch. 1-2'!E47</f>
        <v>604.5</v>
      </c>
      <c r="F47" s="8">
        <f>'WA Sch. 1-2'!F47</f>
        <v>365420.25</v>
      </c>
      <c r="G47" s="8">
        <f>'WA Sch. 1-2'!G47</f>
        <v>0</v>
      </c>
      <c r="H47" s="8">
        <f t="shared" si="11"/>
        <v>162.85000000000002</v>
      </c>
      <c r="I47" s="8">
        <f t="shared" si="11"/>
        <v>223405.77250000008</v>
      </c>
      <c r="J47" s="8">
        <f t="shared" si="11"/>
        <v>0</v>
      </c>
      <c r="K47" s="9">
        <v>2022</v>
      </c>
      <c r="L47" s="9">
        <v>113553925</v>
      </c>
      <c r="M47" s="9">
        <v>4750900</v>
      </c>
      <c r="N47" s="9">
        <f t="shared" si="3"/>
        <v>118304825</v>
      </c>
      <c r="O47" s="9">
        <f t="shared" si="4"/>
        <v>58508.815529179032</v>
      </c>
      <c r="P47" s="8">
        <f t="shared" si="5"/>
        <v>378.33493770920222</v>
      </c>
      <c r="Q47" s="8">
        <f t="shared" si="6"/>
        <v>58887.150466888233</v>
      </c>
      <c r="R47" s="9">
        <f t="shared" si="1"/>
        <v>119069818.24404801</v>
      </c>
      <c r="S47" s="21"/>
      <c r="T47" s="10"/>
      <c r="U47" s="2">
        <v>42430</v>
      </c>
      <c r="V47" s="8">
        <f t="shared" si="7"/>
        <v>692</v>
      </c>
      <c r="W47" s="8">
        <f t="shared" si="8"/>
        <v>478864</v>
      </c>
      <c r="X47" s="8">
        <f t="shared" si="9"/>
        <v>0</v>
      </c>
      <c r="Y47" s="9">
        <v>39</v>
      </c>
      <c r="Z47" s="7">
        <v>0</v>
      </c>
      <c r="AA47" s="7">
        <v>0</v>
      </c>
      <c r="AB47" s="7">
        <v>0</v>
      </c>
      <c r="AC47" s="7">
        <v>0</v>
      </c>
      <c r="AD47" s="7">
        <v>0</v>
      </c>
      <c r="AE47" s="7">
        <v>0</v>
      </c>
      <c r="AF47" s="7">
        <v>0</v>
      </c>
      <c r="AG47" s="8">
        <f t="shared" si="10"/>
        <v>59870.729155602763</v>
      </c>
      <c r="AI47" s="17">
        <v>4</v>
      </c>
      <c r="AJ47" s="17">
        <v>55169.863230926618</v>
      </c>
      <c r="AK47" s="17">
        <v>-2706.6081541559397</v>
      </c>
      <c r="AL47" s="17">
        <v>-1.088135523321982</v>
      </c>
      <c r="AT47" s="1">
        <v>4</v>
      </c>
      <c r="AU47" s="50">
        <f t="shared" si="12"/>
        <v>17</v>
      </c>
      <c r="AV47" s="51">
        <f t="shared" si="14"/>
        <v>0.13825363825363826</v>
      </c>
      <c r="AW47" s="52">
        <f>_xlfn.NORM.S.INV(AV47)</f>
        <v>-1.0881989764386006</v>
      </c>
      <c r="AX47" s="43"/>
      <c r="AY47" s="1">
        <v>4</v>
      </c>
      <c r="AZ47" s="9">
        <f t="shared" si="13"/>
        <v>-2706.6081541559397</v>
      </c>
      <c r="BA47" s="9">
        <f t="shared" si="16"/>
        <v>-259.50490450675716</v>
      </c>
      <c r="BB47" s="9">
        <f t="shared" si="16"/>
        <v>1767.7017735623303</v>
      </c>
      <c r="BC47" s="9">
        <f>BB46</f>
        <v>-1767.7017735623231</v>
      </c>
      <c r="BD47" s="9"/>
      <c r="BE47" s="9"/>
      <c r="BF47" s="9"/>
      <c r="BG47" s="9"/>
      <c r="BH47" s="9"/>
      <c r="BI47" s="9"/>
      <c r="BJ47" s="9"/>
      <c r="BK47" s="9"/>
      <c r="BL47" s="9"/>
      <c r="BM47" s="1">
        <v>4</v>
      </c>
      <c r="BN47" s="9">
        <f t="shared" si="15"/>
        <v>7325727.700143435</v>
      </c>
      <c r="BO47" s="9">
        <f t="shared" si="17"/>
        <v>702378.09058145445</v>
      </c>
      <c r="BP47" s="9">
        <f t="shared" si="17"/>
        <v>-4784476.0344397174</v>
      </c>
      <c r="BQ47" s="9">
        <f t="shared" si="17"/>
        <v>4784476.03443971</v>
      </c>
      <c r="BR47" s="9"/>
      <c r="BS47" s="9"/>
      <c r="BT47" s="9"/>
      <c r="BU47" s="9"/>
      <c r="BV47" s="9"/>
      <c r="BW47" s="9"/>
      <c r="BX47" s="9"/>
      <c r="BY47" s="9"/>
      <c r="BZ47" s="9"/>
    </row>
    <row r="48" spans="1:78">
      <c r="A48" s="2">
        <v>42095</v>
      </c>
      <c r="B48" s="8">
        <f>'WA Sch. 1-2'!B48</f>
        <v>547.15</v>
      </c>
      <c r="C48" s="8">
        <f>'WA Sch. 1-2'!C48</f>
        <v>299373.1225</v>
      </c>
      <c r="D48" s="8">
        <f>'WA Sch. 1-2'!D48</f>
        <v>0.375</v>
      </c>
      <c r="E48" s="8">
        <f>'WA Sch. 1-2'!E48</f>
        <v>524.5</v>
      </c>
      <c r="F48" s="8">
        <f>'WA Sch. 1-2'!F48</f>
        <v>275100.25</v>
      </c>
      <c r="G48" s="8">
        <f>'WA Sch. 1-2'!G48</f>
        <v>0</v>
      </c>
      <c r="H48" s="8">
        <f t="shared" si="11"/>
        <v>22.649999999999977</v>
      </c>
      <c r="I48" s="8">
        <f t="shared" si="11"/>
        <v>24272.872499999998</v>
      </c>
      <c r="J48" s="8">
        <f t="shared" si="11"/>
        <v>0.375</v>
      </c>
      <c r="K48" s="9">
        <v>1999</v>
      </c>
      <c r="L48" s="9">
        <v>111609026</v>
      </c>
      <c r="M48" s="9">
        <v>4656036</v>
      </c>
      <c r="N48" s="9">
        <f t="shared" si="3"/>
        <v>116265062</v>
      </c>
      <c r="O48" s="9">
        <f t="shared" si="4"/>
        <v>58161.611805902954</v>
      </c>
      <c r="P48" s="8">
        <f t="shared" si="5"/>
        <v>-34.904797359965883</v>
      </c>
      <c r="Q48" s="8">
        <f t="shared" si="6"/>
        <v>58126.707008542988</v>
      </c>
      <c r="R48" s="9">
        <f t="shared" si="1"/>
        <v>116195287.31007743</v>
      </c>
      <c r="S48" s="21"/>
      <c r="T48" s="10"/>
      <c r="U48" s="2">
        <v>42461</v>
      </c>
      <c r="V48" s="8">
        <f t="shared" si="7"/>
        <v>314.5</v>
      </c>
      <c r="W48" s="8">
        <f t="shared" si="8"/>
        <v>98910.25</v>
      </c>
      <c r="X48" s="8">
        <f t="shared" si="9"/>
        <v>5.5</v>
      </c>
      <c r="Y48" s="9">
        <v>40</v>
      </c>
      <c r="Z48" s="7">
        <v>0</v>
      </c>
      <c r="AA48" s="7">
        <v>0</v>
      </c>
      <c r="AB48" s="7">
        <v>0</v>
      </c>
      <c r="AC48" s="7">
        <v>0</v>
      </c>
      <c r="AD48" s="7">
        <v>0</v>
      </c>
      <c r="AE48" s="7">
        <v>0</v>
      </c>
      <c r="AF48" s="7">
        <v>0</v>
      </c>
      <c r="AG48" s="8">
        <f t="shared" si="10"/>
        <v>59144.808746048475</v>
      </c>
      <c r="AI48" s="17">
        <v>5</v>
      </c>
      <c r="AJ48" s="17">
        <v>57095.1776413814</v>
      </c>
      <c r="AK48" s="17">
        <v>1808.8730105744689</v>
      </c>
      <c r="AL48" s="17">
        <v>0.72721977762543033</v>
      </c>
      <c r="AT48" s="1">
        <v>5</v>
      </c>
      <c r="AU48" s="50">
        <f t="shared" si="12"/>
        <v>95</v>
      </c>
      <c r="AV48" s="51">
        <f t="shared" si="14"/>
        <v>0.78690228690228692</v>
      </c>
      <c r="AW48" s="52">
        <f t="shared" ref="AW48:AW111" si="18">_xlfn.NORM.S.INV(AV48)</f>
        <v>0.79571892196992056</v>
      </c>
      <c r="AX48" s="43"/>
      <c r="AY48" s="1">
        <v>5</v>
      </c>
      <c r="AZ48" s="9">
        <f t="shared" si="13"/>
        <v>1808.8730105744689</v>
      </c>
      <c r="BA48" s="9">
        <f t="shared" si="16"/>
        <v>-2706.6081541559397</v>
      </c>
      <c r="BB48" s="9">
        <f t="shared" si="16"/>
        <v>-259.50490450675716</v>
      </c>
      <c r="BC48" s="9">
        <f t="shared" si="16"/>
        <v>1767.7017735623303</v>
      </c>
      <c r="BD48" s="9">
        <f>BC47</f>
        <v>-1767.7017735623231</v>
      </c>
      <c r="BE48" s="9"/>
      <c r="BF48" s="9"/>
      <c r="BG48" s="9"/>
      <c r="BH48" s="9"/>
      <c r="BI48" s="9"/>
      <c r="BJ48" s="9"/>
      <c r="BK48" s="9"/>
      <c r="BL48" s="9"/>
      <c r="BM48" s="1">
        <v>5</v>
      </c>
      <c r="BN48" s="9">
        <f t="shared" si="15"/>
        <v>3272021.5683847344</v>
      </c>
      <c r="BO48" s="9">
        <f t="shared" si="17"/>
        <v>-4895910.4402534589</v>
      </c>
      <c r="BP48" s="9">
        <f t="shared" si="17"/>
        <v>-469411.41787398164</v>
      </c>
      <c r="BQ48" s="9">
        <f t="shared" si="17"/>
        <v>3197548.0289415126</v>
      </c>
      <c r="BR48" s="9">
        <f t="shared" si="17"/>
        <v>-3197548.0289415075</v>
      </c>
      <c r="BS48" s="9"/>
      <c r="BT48" s="9"/>
      <c r="BU48" s="9"/>
      <c r="BV48" s="9"/>
      <c r="BW48" s="9"/>
      <c r="BX48" s="9"/>
      <c r="BY48" s="9"/>
      <c r="BZ48" s="9"/>
    </row>
    <row r="49" spans="1:78">
      <c r="A49" s="2">
        <v>42125</v>
      </c>
      <c r="B49" s="8">
        <f>'WA Sch. 1-2'!B49</f>
        <v>290.02499999999998</v>
      </c>
      <c r="C49" s="8">
        <f>'WA Sch. 1-2'!C49</f>
        <v>84114.500624999986</v>
      </c>
      <c r="D49" s="8">
        <f>'WA Sch. 1-2'!D49</f>
        <v>14.95</v>
      </c>
      <c r="E49" s="8">
        <f>'WA Sch. 1-2'!E49</f>
        <v>162.5</v>
      </c>
      <c r="F49" s="8">
        <f>'WA Sch. 1-2'!F49</f>
        <v>26406.25</v>
      </c>
      <c r="G49" s="8">
        <f>'WA Sch. 1-2'!G49</f>
        <v>29.5</v>
      </c>
      <c r="H49" s="8">
        <f t="shared" si="11"/>
        <v>127.52499999999998</v>
      </c>
      <c r="I49" s="8">
        <f t="shared" si="11"/>
        <v>57708.250624999986</v>
      </c>
      <c r="J49" s="8">
        <f t="shared" si="11"/>
        <v>-14.55</v>
      </c>
      <c r="K49" s="9">
        <v>2014</v>
      </c>
      <c r="L49" s="9">
        <v>112017689</v>
      </c>
      <c r="M49" s="9">
        <v>868416</v>
      </c>
      <c r="N49" s="9">
        <f t="shared" si="3"/>
        <v>112886105</v>
      </c>
      <c r="O49" s="9">
        <f t="shared" si="4"/>
        <v>56050.697616683217</v>
      </c>
      <c r="P49" s="8">
        <f t="shared" si="5"/>
        <v>-1559.0722789816184</v>
      </c>
      <c r="Q49" s="8">
        <f t="shared" si="6"/>
        <v>54491.625337701596</v>
      </c>
      <c r="R49" s="9">
        <f t="shared" si="1"/>
        <v>109746133.43013102</v>
      </c>
      <c r="S49" s="21"/>
      <c r="T49" s="10"/>
      <c r="U49" s="2">
        <v>42491</v>
      </c>
      <c r="V49" s="8">
        <f t="shared" si="7"/>
        <v>202.5</v>
      </c>
      <c r="W49" s="8">
        <f t="shared" si="8"/>
        <v>41006.25</v>
      </c>
      <c r="X49" s="8">
        <f t="shared" si="9"/>
        <v>4.5</v>
      </c>
      <c r="Y49" s="9">
        <v>41</v>
      </c>
      <c r="Z49" s="7">
        <v>0</v>
      </c>
      <c r="AA49" s="7">
        <v>0</v>
      </c>
      <c r="AB49" s="7">
        <v>0</v>
      </c>
      <c r="AC49" s="7">
        <v>0</v>
      </c>
      <c r="AD49" s="7">
        <v>0</v>
      </c>
      <c r="AE49" s="7">
        <v>0</v>
      </c>
      <c r="AF49" s="7">
        <v>0</v>
      </c>
      <c r="AG49" s="8">
        <f t="shared" si="10"/>
        <v>63024.863660477451</v>
      </c>
      <c r="AI49" s="17">
        <v>6</v>
      </c>
      <c r="AJ49" s="17">
        <v>58865.878768575691</v>
      </c>
      <c r="AK49" s="17">
        <v>84.68149365325371</v>
      </c>
      <c r="AL49" s="17">
        <v>3.4044433535967783E-2</v>
      </c>
      <c r="AT49" s="1">
        <v>6</v>
      </c>
      <c r="AU49" s="50">
        <f t="shared" si="12"/>
        <v>63</v>
      </c>
      <c r="AV49" s="51">
        <f t="shared" si="14"/>
        <v>0.52079002079002079</v>
      </c>
      <c r="AW49" s="52">
        <f t="shared" si="18"/>
        <v>5.213646396562386E-2</v>
      </c>
      <c r="AX49" s="43"/>
      <c r="AY49" s="1">
        <v>6</v>
      </c>
      <c r="AZ49" s="9">
        <f t="shared" si="13"/>
        <v>84.68149365325371</v>
      </c>
      <c r="BA49" s="9">
        <f t="shared" si="16"/>
        <v>1808.8730105744689</v>
      </c>
      <c r="BB49" s="9">
        <f t="shared" si="16"/>
        <v>-2706.6081541559397</v>
      </c>
      <c r="BC49" s="9">
        <f t="shared" si="16"/>
        <v>-259.50490450675716</v>
      </c>
      <c r="BD49" s="9">
        <f t="shared" si="16"/>
        <v>1767.7017735623303</v>
      </c>
      <c r="BE49" s="9">
        <f>BD48</f>
        <v>-1767.7017735623231</v>
      </c>
      <c r="BF49" s="9"/>
      <c r="BG49" s="9"/>
      <c r="BH49" s="9"/>
      <c r="BI49" s="9"/>
      <c r="BJ49" s="9"/>
      <c r="BK49" s="9"/>
      <c r="BL49" s="9"/>
      <c r="BM49" s="1">
        <v>6</v>
      </c>
      <c r="BN49" s="9">
        <f t="shared" si="15"/>
        <v>7170.9553673456485</v>
      </c>
      <c r="BO49" s="9">
        <f t="shared" si="17"/>
        <v>153178.06836449937</v>
      </c>
      <c r="BP49" s="9">
        <f t="shared" si="17"/>
        <v>-229199.62122799476</v>
      </c>
      <c r="BQ49" s="9">
        <f t="shared" si="17"/>
        <v>-21975.262923976756</v>
      </c>
      <c r="BR49" s="9">
        <f t="shared" si="17"/>
        <v>149691.62651875944</v>
      </c>
      <c r="BS49" s="9">
        <f t="shared" si="17"/>
        <v>-149691.62651875921</v>
      </c>
      <c r="BT49" s="9"/>
      <c r="BU49" s="9"/>
      <c r="BV49" s="9"/>
      <c r="BW49" s="9"/>
      <c r="BX49" s="9"/>
      <c r="BY49" s="9"/>
      <c r="BZ49" s="9"/>
    </row>
    <row r="50" spans="1:78">
      <c r="A50" s="2">
        <v>42156</v>
      </c>
      <c r="B50" s="8">
        <f>'WA Sch. 1-2'!B50</f>
        <v>126.95</v>
      </c>
      <c r="C50" s="8">
        <f>'WA Sch. 1-2'!C50</f>
        <v>16116.302500000002</v>
      </c>
      <c r="D50" s="8">
        <f>'WA Sch. 1-2'!D50</f>
        <v>68</v>
      </c>
      <c r="E50" s="8">
        <f>'WA Sch. 1-2'!E50</f>
        <v>25.5</v>
      </c>
      <c r="F50" s="8">
        <f>'WA Sch. 1-2'!F50</f>
        <v>650.25</v>
      </c>
      <c r="G50" s="8">
        <f>'WA Sch. 1-2'!G50</f>
        <v>218.5</v>
      </c>
      <c r="H50" s="8">
        <f t="shared" si="11"/>
        <v>101.45</v>
      </c>
      <c r="I50" s="8">
        <f t="shared" si="11"/>
        <v>15466.052500000002</v>
      </c>
      <c r="J50" s="8">
        <f t="shared" si="11"/>
        <v>-150.5</v>
      </c>
      <c r="K50" s="9">
        <v>1995</v>
      </c>
      <c r="L50" s="9">
        <v>120127173</v>
      </c>
      <c r="M50" s="9">
        <v>12787538</v>
      </c>
      <c r="N50" s="9">
        <f t="shared" si="3"/>
        <v>132914711</v>
      </c>
      <c r="O50" s="9">
        <f t="shared" si="4"/>
        <v>66623.915288220553</v>
      </c>
      <c r="P50" s="8">
        <f t="shared" si="5"/>
        <v>-3948.5926654480909</v>
      </c>
      <c r="Q50" s="8">
        <f t="shared" si="6"/>
        <v>62675.322622772459</v>
      </c>
      <c r="R50" s="9">
        <f t="shared" si="1"/>
        <v>125037268.63243106</v>
      </c>
      <c r="S50" s="21"/>
      <c r="T50" s="10"/>
      <c r="U50" s="2">
        <v>42522</v>
      </c>
      <c r="V50" s="8">
        <f t="shared" si="7"/>
        <v>113.5</v>
      </c>
      <c r="W50" s="8">
        <f t="shared" si="8"/>
        <v>12882.25</v>
      </c>
      <c r="X50" s="8">
        <f t="shared" si="9"/>
        <v>108.5</v>
      </c>
      <c r="Y50" s="9">
        <v>42</v>
      </c>
      <c r="Z50" s="7">
        <v>0</v>
      </c>
      <c r="AA50" s="7">
        <v>0</v>
      </c>
      <c r="AB50" s="7">
        <v>0</v>
      </c>
      <c r="AC50" s="7">
        <v>0</v>
      </c>
      <c r="AD50" s="7">
        <v>0</v>
      </c>
      <c r="AE50" s="7">
        <v>0</v>
      </c>
      <c r="AF50" s="7">
        <v>0</v>
      </c>
      <c r="AG50" s="8">
        <f t="shared" si="10"/>
        <v>63374.735309687669</v>
      </c>
      <c r="AI50" s="17">
        <v>7</v>
      </c>
      <c r="AJ50" s="17">
        <v>64829.047437947367</v>
      </c>
      <c r="AK50" s="17">
        <v>1724.6989059759871</v>
      </c>
      <c r="AL50" s="17">
        <v>0.69337932930756452</v>
      </c>
      <c r="AT50" s="1">
        <v>7</v>
      </c>
      <c r="AU50" s="50">
        <f t="shared" si="12"/>
        <v>90</v>
      </c>
      <c r="AV50" s="51">
        <f t="shared" si="14"/>
        <v>0.74532224532224534</v>
      </c>
      <c r="AW50" s="52">
        <f t="shared" si="18"/>
        <v>0.65984156097410673</v>
      </c>
      <c r="AX50" s="43"/>
      <c r="AY50" s="1">
        <v>7</v>
      </c>
      <c r="AZ50" s="9">
        <f t="shared" si="13"/>
        <v>1724.6989059759871</v>
      </c>
      <c r="BA50" s="9">
        <f t="shared" si="16"/>
        <v>84.68149365325371</v>
      </c>
      <c r="BB50" s="9">
        <f t="shared" si="16"/>
        <v>1808.8730105744689</v>
      </c>
      <c r="BC50" s="9">
        <f t="shared" si="16"/>
        <v>-2706.6081541559397</v>
      </c>
      <c r="BD50" s="9">
        <f t="shared" si="16"/>
        <v>-259.50490450675716</v>
      </c>
      <c r="BE50" s="9">
        <f t="shared" si="16"/>
        <v>1767.7017735623303</v>
      </c>
      <c r="BF50" s="9">
        <f>BE49</f>
        <v>-1767.7017735623231</v>
      </c>
      <c r="BG50" s="9"/>
      <c r="BH50" s="9"/>
      <c r="BI50" s="9"/>
      <c r="BJ50" s="9"/>
      <c r="BK50" s="9"/>
      <c r="BL50" s="9"/>
      <c r="BM50" s="1">
        <v>7</v>
      </c>
      <c r="BN50" s="9">
        <f t="shared" si="15"/>
        <v>2974586.3162747589</v>
      </c>
      <c r="BO50" s="9">
        <f t="shared" si="17"/>
        <v>146050.07946017492</v>
      </c>
      <c r="BP50" s="9">
        <f t="shared" si="17"/>
        <v>3119761.3023872687</v>
      </c>
      <c r="BQ50" s="9">
        <f t="shared" si="17"/>
        <v>-4668084.1223784331</v>
      </c>
      <c r="BR50" s="9">
        <f t="shared" si="17"/>
        <v>-447567.82489821059</v>
      </c>
      <c r="BS50" s="9">
        <f t="shared" si="17"/>
        <v>3048753.3149547554</v>
      </c>
      <c r="BT50" s="9">
        <f t="shared" si="17"/>
        <v>-3048753.3149547507</v>
      </c>
      <c r="BU50" s="9"/>
      <c r="BV50" s="9"/>
      <c r="BW50" s="9"/>
      <c r="BX50" s="9"/>
      <c r="BY50" s="9"/>
      <c r="BZ50" s="9"/>
    </row>
    <row r="51" spans="1:78">
      <c r="A51" s="2">
        <v>42186</v>
      </c>
      <c r="B51" s="8">
        <f>'WA Sch. 1-2'!B51</f>
        <v>14.1</v>
      </c>
      <c r="C51" s="8">
        <f>'WA Sch. 1-2'!C51</f>
        <v>198.81</v>
      </c>
      <c r="D51" s="8">
        <f>'WA Sch. 1-2'!D51</f>
        <v>240.05</v>
      </c>
      <c r="E51" s="8">
        <f>'WA Sch. 1-2'!E51</f>
        <v>6</v>
      </c>
      <c r="F51" s="8">
        <f>'WA Sch. 1-2'!F51</f>
        <v>36</v>
      </c>
      <c r="G51" s="8">
        <f>'WA Sch. 1-2'!G51</f>
        <v>289.5</v>
      </c>
      <c r="H51" s="8">
        <f t="shared" si="11"/>
        <v>8.1</v>
      </c>
      <c r="I51" s="8">
        <f t="shared" si="11"/>
        <v>162.81</v>
      </c>
      <c r="J51" s="8">
        <f t="shared" si="11"/>
        <v>-49.449999999999989</v>
      </c>
      <c r="K51" s="9">
        <v>2008</v>
      </c>
      <c r="L51" s="9">
        <v>130555429</v>
      </c>
      <c r="M51" s="9">
        <v>-7596022</v>
      </c>
      <c r="N51" s="9">
        <f t="shared" si="3"/>
        <v>122959407</v>
      </c>
      <c r="O51" s="9">
        <f t="shared" si="4"/>
        <v>61234.764442231077</v>
      </c>
      <c r="P51" s="8">
        <f t="shared" si="5"/>
        <v>-946.75558303264563</v>
      </c>
      <c r="Q51" s="8">
        <f t="shared" si="6"/>
        <v>60288.008859198431</v>
      </c>
      <c r="R51" s="9">
        <f t="shared" si="1"/>
        <v>121058321.78927045</v>
      </c>
      <c r="S51" s="21"/>
      <c r="T51" s="10"/>
      <c r="U51" s="2">
        <v>42552</v>
      </c>
      <c r="V51" s="8">
        <f t="shared" si="7"/>
        <v>23.5</v>
      </c>
      <c r="W51" s="8">
        <f t="shared" si="8"/>
        <v>552.25</v>
      </c>
      <c r="X51" s="8">
        <f t="shared" si="9"/>
        <v>146.5</v>
      </c>
      <c r="Y51" s="9">
        <v>43</v>
      </c>
      <c r="Z51" s="7">
        <v>0</v>
      </c>
      <c r="AA51" s="7">
        <v>0</v>
      </c>
      <c r="AB51" s="7">
        <v>0</v>
      </c>
      <c r="AC51" s="7">
        <v>0</v>
      </c>
      <c r="AD51" s="7">
        <v>0</v>
      </c>
      <c r="AE51" s="7">
        <v>0</v>
      </c>
      <c r="AF51" s="7">
        <v>0</v>
      </c>
      <c r="AG51" s="8">
        <f t="shared" si="10"/>
        <v>67137.266064790223</v>
      </c>
      <c r="AI51" s="17">
        <v>8</v>
      </c>
      <c r="AJ51" s="17">
        <v>60895.468115141121</v>
      </c>
      <c r="AK51" s="17">
        <v>2638.5323893997484</v>
      </c>
      <c r="AL51" s="17">
        <v>1.0607670777659526</v>
      </c>
      <c r="AT51" s="1">
        <v>8</v>
      </c>
      <c r="AU51" s="50">
        <f t="shared" si="12"/>
        <v>103</v>
      </c>
      <c r="AV51" s="51">
        <f t="shared" si="14"/>
        <v>0.85343035343035345</v>
      </c>
      <c r="AW51" s="52">
        <f t="shared" si="18"/>
        <v>1.0512597817977336</v>
      </c>
      <c r="AX51" s="43"/>
      <c r="AY51" s="1">
        <v>8</v>
      </c>
      <c r="AZ51" s="9">
        <f t="shared" si="13"/>
        <v>2638.5323893997484</v>
      </c>
      <c r="BA51" s="9">
        <f t="shared" si="16"/>
        <v>1724.6989059759871</v>
      </c>
      <c r="BB51" s="9">
        <f t="shared" si="16"/>
        <v>84.68149365325371</v>
      </c>
      <c r="BC51" s="9">
        <f t="shared" si="16"/>
        <v>1808.8730105744689</v>
      </c>
      <c r="BD51" s="9">
        <f t="shared" si="16"/>
        <v>-2706.6081541559397</v>
      </c>
      <c r="BE51" s="9">
        <f t="shared" si="16"/>
        <v>-259.50490450675716</v>
      </c>
      <c r="BF51" s="9">
        <f t="shared" si="16"/>
        <v>1767.7017735623303</v>
      </c>
      <c r="BG51" s="9">
        <f>BF50</f>
        <v>-1767.7017735623231</v>
      </c>
      <c r="BH51" s="9"/>
      <c r="BI51" s="9"/>
      <c r="BJ51" s="9"/>
      <c r="BK51" s="9"/>
      <c r="BL51" s="9"/>
      <c r="BM51" s="1">
        <v>8</v>
      </c>
      <c r="BN51" s="9">
        <f t="shared" si="15"/>
        <v>6961853.1699115336</v>
      </c>
      <c r="BO51" s="9">
        <f t="shared" si="17"/>
        <v>4550673.9253799431</v>
      </c>
      <c r="BP51" s="9">
        <f t="shared" si="17"/>
        <v>223434.86378685271</v>
      </c>
      <c r="BQ51" s="9">
        <f t="shared" si="17"/>
        <v>4772770.0267117601</v>
      </c>
      <c r="BR51" s="9">
        <f t="shared" si="17"/>
        <v>-7141473.2801539134</v>
      </c>
      <c r="BS51" s="9">
        <f t="shared" si="17"/>
        <v>-684712.0957491732</v>
      </c>
      <c r="BT51" s="9">
        <f t="shared" si="17"/>
        <v>4664138.3843435785</v>
      </c>
      <c r="BU51" s="9">
        <f t="shared" si="17"/>
        <v>-4664138.384343571</v>
      </c>
      <c r="BV51" s="9"/>
      <c r="BW51" s="9"/>
      <c r="BX51" s="9"/>
      <c r="BY51" s="9"/>
      <c r="BZ51" s="9"/>
    </row>
    <row r="52" spans="1:78">
      <c r="A52" s="2">
        <v>42217</v>
      </c>
      <c r="B52" s="8">
        <f>'WA Sch. 1-2'!B52</f>
        <v>19.350000000000001</v>
      </c>
      <c r="C52" s="8">
        <f>'WA Sch. 1-2'!C52</f>
        <v>374.42250000000007</v>
      </c>
      <c r="D52" s="8">
        <f>'WA Sch. 1-2'!D52</f>
        <v>204.95</v>
      </c>
      <c r="E52" s="8">
        <f>'WA Sch. 1-2'!E52</f>
        <v>11.5</v>
      </c>
      <c r="F52" s="8">
        <f>'WA Sch. 1-2'!F52</f>
        <v>132.25</v>
      </c>
      <c r="G52" s="8">
        <f>'WA Sch. 1-2'!G52</f>
        <v>241.5</v>
      </c>
      <c r="H52" s="8">
        <f t="shared" si="11"/>
        <v>7.8500000000000014</v>
      </c>
      <c r="I52" s="8">
        <f t="shared" si="11"/>
        <v>242.17250000000007</v>
      </c>
      <c r="J52" s="8">
        <f t="shared" si="11"/>
        <v>-36.550000000000011</v>
      </c>
      <c r="K52" s="9">
        <v>2001</v>
      </c>
      <c r="L52" s="9">
        <v>127639310</v>
      </c>
      <c r="M52" s="9">
        <v>4790813</v>
      </c>
      <c r="N52" s="9">
        <f t="shared" si="3"/>
        <v>132430123</v>
      </c>
      <c r="O52" s="9">
        <f t="shared" si="4"/>
        <v>66181.970514742628</v>
      </c>
      <c r="P52" s="8">
        <f t="shared" si="5"/>
        <v>-728.99007013322603</v>
      </c>
      <c r="Q52" s="8">
        <f t="shared" si="6"/>
        <v>65452.980444609406</v>
      </c>
      <c r="R52" s="9">
        <f t="shared" si="1"/>
        <v>130971413.86966342</v>
      </c>
      <c r="S52" s="21"/>
      <c r="T52" s="10"/>
      <c r="U52" s="2">
        <v>42583</v>
      </c>
      <c r="V52" s="8">
        <f t="shared" si="7"/>
        <v>11.5</v>
      </c>
      <c r="W52" s="8">
        <f t="shared" si="8"/>
        <v>132.25</v>
      </c>
      <c r="X52" s="8">
        <f t="shared" si="9"/>
        <v>203</v>
      </c>
      <c r="Y52" s="9">
        <v>44</v>
      </c>
      <c r="Z52" s="7">
        <v>1</v>
      </c>
      <c r="AA52" s="7">
        <v>0</v>
      </c>
      <c r="AB52" s="7">
        <v>0</v>
      </c>
      <c r="AC52" s="7">
        <v>0</v>
      </c>
      <c r="AD52" s="7">
        <v>0</v>
      </c>
      <c r="AE52" s="7">
        <v>0</v>
      </c>
      <c r="AF52" s="7">
        <v>0</v>
      </c>
      <c r="AG52" s="8">
        <f t="shared" si="10"/>
        <v>62019.58666666667</v>
      </c>
      <c r="AI52" s="17">
        <v>9</v>
      </c>
      <c r="AJ52" s="17">
        <v>56061.665562643931</v>
      </c>
      <c r="AK52" s="17">
        <v>298.79367786239891</v>
      </c>
      <c r="AL52" s="17">
        <v>0.12012378464421382</v>
      </c>
      <c r="AT52" s="1">
        <v>9</v>
      </c>
      <c r="AU52" s="50">
        <f t="shared" si="12"/>
        <v>70</v>
      </c>
      <c r="AV52" s="51">
        <f t="shared" si="14"/>
        <v>0.57900207900207901</v>
      </c>
      <c r="AW52" s="52">
        <f t="shared" si="18"/>
        <v>0.19934121391943735</v>
      </c>
      <c r="AX52" s="43"/>
      <c r="AY52" s="1">
        <v>9</v>
      </c>
      <c r="AZ52" s="9">
        <f t="shared" si="13"/>
        <v>298.79367786239891</v>
      </c>
      <c r="BA52" s="9">
        <f t="shared" si="16"/>
        <v>2638.5323893997484</v>
      </c>
      <c r="BB52" s="9">
        <f t="shared" si="16"/>
        <v>1724.6989059759871</v>
      </c>
      <c r="BC52" s="9">
        <f t="shared" si="16"/>
        <v>84.68149365325371</v>
      </c>
      <c r="BD52" s="9">
        <f t="shared" si="16"/>
        <v>1808.8730105744689</v>
      </c>
      <c r="BE52" s="9">
        <f t="shared" si="16"/>
        <v>-2706.6081541559397</v>
      </c>
      <c r="BF52" s="9">
        <f t="shared" si="16"/>
        <v>-259.50490450675716</v>
      </c>
      <c r="BG52" s="9">
        <f t="shared" si="16"/>
        <v>1767.7017735623303</v>
      </c>
      <c r="BH52" s="9">
        <f>BG51</f>
        <v>-1767.7017735623231</v>
      </c>
      <c r="BI52" s="9"/>
      <c r="BJ52" s="9"/>
      <c r="BK52" s="9"/>
      <c r="BL52" s="9"/>
      <c r="BM52" s="1">
        <v>9</v>
      </c>
      <c r="BN52" s="9">
        <f t="shared" si="15"/>
        <v>89277.661930537579</v>
      </c>
      <c r="BO52" s="9">
        <f t="shared" si="17"/>
        <v>788376.79678780714</v>
      </c>
      <c r="BP52" s="9">
        <f t="shared" si="17"/>
        <v>515329.12932181614</v>
      </c>
      <c r="BQ52" s="9">
        <f t="shared" si="17"/>
        <v>25302.29493553616</v>
      </c>
      <c r="BR52" s="9">
        <f t="shared" si="17"/>
        <v>540479.8196155706</v>
      </c>
      <c r="BS52" s="9">
        <f t="shared" si="17"/>
        <v>-808717.40491260623</v>
      </c>
      <c r="BT52" s="9">
        <f t="shared" si="17"/>
        <v>-77538.424840904685</v>
      </c>
      <c r="BU52" s="9">
        <f t="shared" si="17"/>
        <v>528178.1142865693</v>
      </c>
      <c r="BV52" s="9">
        <f t="shared" si="17"/>
        <v>-528178.11428656848</v>
      </c>
      <c r="BW52" s="9"/>
      <c r="BX52" s="9"/>
      <c r="BY52" s="9"/>
      <c r="BZ52" s="9"/>
    </row>
    <row r="53" spans="1:78">
      <c r="A53" s="2">
        <v>42248</v>
      </c>
      <c r="B53" s="8">
        <f>'WA Sch. 1-2'!B53</f>
        <v>152.32499999999999</v>
      </c>
      <c r="C53" s="8">
        <f>'WA Sch. 1-2'!C53</f>
        <v>23202.905624999996</v>
      </c>
      <c r="D53" s="8">
        <f>'WA Sch. 1-2'!D53</f>
        <v>43.875</v>
      </c>
      <c r="E53" s="8">
        <f>'WA Sch. 1-2'!E53</f>
        <v>200.5</v>
      </c>
      <c r="F53" s="8">
        <f>'WA Sch. 1-2'!F53</f>
        <v>40200.25</v>
      </c>
      <c r="G53" s="8">
        <f>'WA Sch. 1-2'!G53</f>
        <v>18</v>
      </c>
      <c r="H53" s="8">
        <f t="shared" si="11"/>
        <v>-48.175000000000011</v>
      </c>
      <c r="I53" s="8">
        <f t="shared" si="11"/>
        <v>-16997.344375000004</v>
      </c>
      <c r="J53" s="8">
        <f t="shared" si="11"/>
        <v>25.875</v>
      </c>
      <c r="K53" s="9">
        <v>1994</v>
      </c>
      <c r="L53" s="9">
        <v>123854839</v>
      </c>
      <c r="M53" s="9">
        <v>-15240973</v>
      </c>
      <c r="N53" s="9">
        <f t="shared" si="3"/>
        <v>108613866</v>
      </c>
      <c r="O53" s="9">
        <f t="shared" si="4"/>
        <v>54470.344032096291</v>
      </c>
      <c r="P53" s="8">
        <f t="shared" si="5"/>
        <v>990.8928103818821</v>
      </c>
      <c r="Q53" s="8">
        <f t="shared" si="6"/>
        <v>55461.236842478174</v>
      </c>
      <c r="R53" s="9">
        <f t="shared" si="1"/>
        <v>110589706.26390149</v>
      </c>
      <c r="S53" s="21"/>
      <c r="T53" s="10"/>
      <c r="U53" s="2">
        <v>42614</v>
      </c>
      <c r="V53" s="8">
        <f t="shared" si="7"/>
        <v>164</v>
      </c>
      <c r="W53" s="8">
        <f t="shared" si="8"/>
        <v>26896</v>
      </c>
      <c r="X53" s="8">
        <f t="shared" si="9"/>
        <v>5.5</v>
      </c>
      <c r="Y53" s="9">
        <v>45</v>
      </c>
      <c r="Z53" s="7">
        <v>0</v>
      </c>
      <c r="AA53" s="7">
        <v>1</v>
      </c>
      <c r="AB53" s="7">
        <v>0</v>
      </c>
      <c r="AC53" s="7">
        <v>0</v>
      </c>
      <c r="AD53" s="7">
        <v>0</v>
      </c>
      <c r="AE53" s="7">
        <v>0</v>
      </c>
      <c r="AF53" s="7">
        <v>0</v>
      </c>
      <c r="AG53" s="8">
        <f t="shared" si="10"/>
        <v>59481.426603073662</v>
      </c>
      <c r="AI53" s="17">
        <v>10</v>
      </c>
      <c r="AJ53" s="17">
        <v>62649.802045360833</v>
      </c>
      <c r="AK53" s="17">
        <v>783.57778404207784</v>
      </c>
      <c r="AL53" s="17">
        <v>0.31502115324410612</v>
      </c>
      <c r="AT53" s="1">
        <v>10</v>
      </c>
      <c r="AU53" s="50">
        <f t="shared" si="12"/>
        <v>79</v>
      </c>
      <c r="AV53" s="51">
        <f t="shared" si="14"/>
        <v>0.65384615384615385</v>
      </c>
      <c r="AW53" s="52">
        <f>_xlfn.NORM.S.INV(AV53)</f>
        <v>0.39572529581448734</v>
      </c>
      <c r="AX53" s="43"/>
      <c r="AY53" s="1">
        <v>10</v>
      </c>
      <c r="AZ53" s="9">
        <f t="shared" si="13"/>
        <v>783.57778404207784</v>
      </c>
      <c r="BA53" s="9">
        <f t="shared" si="16"/>
        <v>298.79367786239891</v>
      </c>
      <c r="BB53" s="9">
        <f t="shared" si="16"/>
        <v>2638.5323893997484</v>
      </c>
      <c r="BC53" s="9">
        <f t="shared" si="16"/>
        <v>1724.6989059759871</v>
      </c>
      <c r="BD53" s="9">
        <f t="shared" si="16"/>
        <v>84.68149365325371</v>
      </c>
      <c r="BE53" s="9">
        <f t="shared" si="16"/>
        <v>1808.8730105744689</v>
      </c>
      <c r="BF53" s="9">
        <f t="shared" si="16"/>
        <v>-2706.6081541559397</v>
      </c>
      <c r="BG53" s="9">
        <f t="shared" si="16"/>
        <v>-259.50490450675716</v>
      </c>
      <c r="BH53" s="9">
        <f t="shared" si="16"/>
        <v>1767.7017735623303</v>
      </c>
      <c r="BI53" s="9">
        <f>BH52</f>
        <v>-1767.7017735623231</v>
      </c>
      <c r="BJ53" s="9"/>
      <c r="BK53" s="9"/>
      <c r="BL53" s="9"/>
      <c r="BM53" s="1">
        <v>10</v>
      </c>
      <c r="BN53" s="9">
        <f t="shared" si="15"/>
        <v>613994.14364428946</v>
      </c>
      <c r="BO53" s="9">
        <f t="shared" si="17"/>
        <v>234128.08798519839</v>
      </c>
      <c r="BP53" s="9">
        <f t="shared" si="17"/>
        <v>2067495.3628090955</v>
      </c>
      <c r="BQ53" s="9">
        <f t="shared" si="17"/>
        <v>1351435.746884454</v>
      </c>
      <c r="BR53" s="9">
        <f t="shared" si="17"/>
        <v>66354.537146187766</v>
      </c>
      <c r="BS53" s="9">
        <f t="shared" si="17"/>
        <v>1417392.7052394582</v>
      </c>
      <c r="BT53" s="9">
        <f t="shared" si="17"/>
        <v>-2120838.0197037254</v>
      </c>
      <c r="BU53" s="9">
        <f t="shared" si="17"/>
        <v>-203342.27802145705</v>
      </c>
      <c r="BV53" s="9">
        <f t="shared" si="17"/>
        <v>1385131.8385752158</v>
      </c>
      <c r="BW53" s="9">
        <f t="shared" si="17"/>
        <v>-1385131.8385752134</v>
      </c>
      <c r="BX53" s="9"/>
      <c r="BY53" s="9"/>
      <c r="BZ53" s="9"/>
    </row>
    <row r="54" spans="1:78">
      <c r="A54" s="2">
        <v>42278</v>
      </c>
      <c r="B54" s="8">
        <f>'WA Sch. 1-2'!B54</f>
        <v>510.4</v>
      </c>
      <c r="C54" s="8">
        <f>'WA Sch. 1-2'!C54</f>
        <v>260508.15999999997</v>
      </c>
      <c r="D54" s="8">
        <f>'WA Sch. 1-2'!D54</f>
        <v>0.65</v>
      </c>
      <c r="E54" s="8">
        <f>'WA Sch. 1-2'!E54</f>
        <v>330</v>
      </c>
      <c r="F54" s="8">
        <f>'WA Sch. 1-2'!F54</f>
        <v>108900</v>
      </c>
      <c r="G54" s="8">
        <f>'WA Sch. 1-2'!G54</f>
        <v>0</v>
      </c>
      <c r="H54" s="8">
        <f t="shared" si="11"/>
        <v>180.39999999999998</v>
      </c>
      <c r="I54" s="8">
        <f t="shared" si="11"/>
        <v>151608.15999999997</v>
      </c>
      <c r="J54" s="8">
        <f t="shared" si="11"/>
        <v>0.65</v>
      </c>
      <c r="K54" s="9">
        <v>1979</v>
      </c>
      <c r="L54" s="9">
        <v>112591346</v>
      </c>
      <c r="M54" s="9">
        <v>9557367</v>
      </c>
      <c r="N54" s="9">
        <f t="shared" si="3"/>
        <v>122148713</v>
      </c>
      <c r="O54" s="9">
        <f t="shared" si="4"/>
        <v>61722.442142496213</v>
      </c>
      <c r="P54" s="8">
        <f t="shared" si="5"/>
        <v>-891.40791509791882</v>
      </c>
      <c r="Q54" s="8">
        <f t="shared" si="6"/>
        <v>60831.034227398297</v>
      </c>
      <c r="R54" s="9">
        <f t="shared" si="1"/>
        <v>120384616.73602124</v>
      </c>
      <c r="S54" s="21"/>
      <c r="T54" s="10"/>
      <c r="U54" s="2">
        <v>42644</v>
      </c>
      <c r="V54" s="8">
        <f t="shared" si="7"/>
        <v>515</v>
      </c>
      <c r="W54" s="8">
        <f t="shared" si="8"/>
        <v>265225</v>
      </c>
      <c r="X54" s="8">
        <f t="shared" si="9"/>
        <v>0</v>
      </c>
      <c r="Y54" s="9">
        <v>46</v>
      </c>
      <c r="Z54" s="7">
        <v>0</v>
      </c>
      <c r="AA54" s="7">
        <v>0</v>
      </c>
      <c r="AB54" s="7">
        <v>1</v>
      </c>
      <c r="AC54" s="7">
        <v>0</v>
      </c>
      <c r="AD54" s="7">
        <v>0</v>
      </c>
      <c r="AE54" s="7">
        <v>0</v>
      </c>
      <c r="AF54" s="7">
        <v>0</v>
      </c>
      <c r="AG54" s="8">
        <f t="shared" si="10"/>
        <v>64711.061800745869</v>
      </c>
      <c r="AI54" s="17">
        <v>11</v>
      </c>
      <c r="AJ54" s="17">
        <v>60254.986185654219</v>
      </c>
      <c r="AK54" s="17">
        <v>-1641.3983038314836</v>
      </c>
      <c r="AL54" s="17">
        <v>-0.65989005448646931</v>
      </c>
      <c r="AT54" s="1">
        <v>11</v>
      </c>
      <c r="AU54" s="50">
        <f t="shared" si="12"/>
        <v>33</v>
      </c>
      <c r="AV54" s="51">
        <f t="shared" si="14"/>
        <v>0.2713097713097713</v>
      </c>
      <c r="AW54" s="52">
        <f t="shared" si="18"/>
        <v>-0.60885652565055048</v>
      </c>
      <c r="AX54" s="43"/>
      <c r="AY54" s="1">
        <v>11</v>
      </c>
      <c r="AZ54" s="9">
        <f t="shared" si="13"/>
        <v>-1641.3983038314836</v>
      </c>
      <c r="BA54" s="9">
        <f t="shared" si="16"/>
        <v>783.57778404207784</v>
      </c>
      <c r="BB54" s="9">
        <f t="shared" si="16"/>
        <v>298.79367786239891</v>
      </c>
      <c r="BC54" s="9">
        <f t="shared" si="16"/>
        <v>2638.5323893997484</v>
      </c>
      <c r="BD54" s="9">
        <f t="shared" si="16"/>
        <v>1724.6989059759871</v>
      </c>
      <c r="BE54" s="9">
        <f t="shared" si="16"/>
        <v>84.68149365325371</v>
      </c>
      <c r="BF54" s="9">
        <f t="shared" si="16"/>
        <v>1808.8730105744689</v>
      </c>
      <c r="BG54" s="9">
        <f t="shared" si="16"/>
        <v>-2706.6081541559397</v>
      </c>
      <c r="BH54" s="9">
        <f t="shared" si="16"/>
        <v>-259.50490450675716</v>
      </c>
      <c r="BI54" s="9">
        <f t="shared" si="16"/>
        <v>1767.7017735623303</v>
      </c>
      <c r="BJ54" s="9">
        <f>BI53</f>
        <v>-1767.7017735623231</v>
      </c>
      <c r="BK54" s="9"/>
      <c r="BL54" s="9"/>
      <c r="BM54" s="1">
        <v>11</v>
      </c>
      <c r="BN54" s="9">
        <f t="shared" si="15"/>
        <v>2694188.3918208792</v>
      </c>
      <c r="BO54" s="9">
        <f t="shared" si="17"/>
        <v>-1286163.245646697</v>
      </c>
      <c r="BP54" s="9">
        <f t="shared" si="17"/>
        <v>-490439.43603890907</v>
      </c>
      <c r="BQ54" s="9">
        <f t="shared" si="17"/>
        <v>-4330882.588565181</v>
      </c>
      <c r="BR54" s="9">
        <f t="shared" si="17"/>
        <v>-2830917.858889001</v>
      </c>
      <c r="BS54" s="9">
        <f t="shared" si="17"/>
        <v>-138996.06004836352</v>
      </c>
      <c r="BT54" s="9">
        <f t="shared" si="17"/>
        <v>-2969081.0914034829</v>
      </c>
      <c r="BU54" s="9">
        <f t="shared" si="17"/>
        <v>4442622.0333680324</v>
      </c>
      <c r="BV54" s="9">
        <f t="shared" si="17"/>
        <v>425950.91009334684</v>
      </c>
      <c r="BW54" s="9">
        <f t="shared" si="17"/>
        <v>-2901502.6928051147</v>
      </c>
      <c r="BX54" s="9">
        <f t="shared" si="17"/>
        <v>2901502.69280511</v>
      </c>
      <c r="BY54" s="9"/>
      <c r="BZ54" s="9"/>
    </row>
    <row r="55" spans="1:78">
      <c r="A55" s="2">
        <v>42309</v>
      </c>
      <c r="B55" s="8">
        <f>'WA Sch. 1-2'!B55</f>
        <v>874.97500000000002</v>
      </c>
      <c r="C55" s="8">
        <f>'WA Sch. 1-2'!C55</f>
        <v>765581.25062499999</v>
      </c>
      <c r="D55" s="8">
        <f>'WA Sch. 1-2'!D55</f>
        <v>0</v>
      </c>
      <c r="E55" s="8">
        <f>'WA Sch. 1-2'!E55</f>
        <v>910</v>
      </c>
      <c r="F55" s="8">
        <f>'WA Sch. 1-2'!F55</f>
        <v>828100</v>
      </c>
      <c r="G55" s="8">
        <f>'WA Sch. 1-2'!G55</f>
        <v>0</v>
      </c>
      <c r="H55" s="8">
        <f t="shared" si="11"/>
        <v>-35.024999999999977</v>
      </c>
      <c r="I55" s="8">
        <f t="shared" si="11"/>
        <v>-62518.749375000014</v>
      </c>
      <c r="J55" s="8">
        <f t="shared" si="11"/>
        <v>0</v>
      </c>
      <c r="K55" s="9">
        <v>1964</v>
      </c>
      <c r="L55" s="9">
        <v>113775942</v>
      </c>
      <c r="M55" s="9">
        <v>11453922</v>
      </c>
      <c r="N55" s="9">
        <f t="shared" si="3"/>
        <v>125229864</v>
      </c>
      <c r="O55" s="9">
        <f t="shared" si="4"/>
        <v>63762.659877800405</v>
      </c>
      <c r="P55" s="8">
        <f t="shared" si="5"/>
        <v>-280.7759543734843</v>
      </c>
      <c r="Q55" s="8">
        <f t="shared" si="6"/>
        <v>63481.883923426918</v>
      </c>
      <c r="R55" s="9">
        <f t="shared" si="1"/>
        <v>124678420.02561046</v>
      </c>
      <c r="S55" s="21"/>
      <c r="T55" s="10"/>
      <c r="U55" s="2">
        <v>42675</v>
      </c>
      <c r="V55" s="8">
        <f t="shared" si="7"/>
        <v>646.5</v>
      </c>
      <c r="W55" s="8">
        <f t="shared" si="8"/>
        <v>417962.25</v>
      </c>
      <c r="X55" s="8">
        <f t="shared" si="9"/>
        <v>0</v>
      </c>
      <c r="Y55" s="9">
        <v>47</v>
      </c>
      <c r="Z55" s="7">
        <v>0</v>
      </c>
      <c r="AA55" s="7">
        <v>0</v>
      </c>
      <c r="AB55" s="7">
        <v>0</v>
      </c>
      <c r="AC55" s="7">
        <v>1</v>
      </c>
      <c r="AD55" s="7">
        <v>0</v>
      </c>
      <c r="AE55" s="7">
        <v>0</v>
      </c>
      <c r="AF55" s="7">
        <v>0</v>
      </c>
      <c r="AG55" s="8">
        <f t="shared" si="10"/>
        <v>58531.725093233887</v>
      </c>
      <c r="AI55" s="17">
        <v>12</v>
      </c>
      <c r="AJ55" s="17">
        <v>60751.113914539128</v>
      </c>
      <c r="AK55" s="17">
        <v>-1925.6538745790895</v>
      </c>
      <c r="AL55" s="17">
        <v>-0.77416909549124058</v>
      </c>
      <c r="AT55" s="1">
        <v>12</v>
      </c>
      <c r="AU55" s="50">
        <f t="shared" si="12"/>
        <v>28</v>
      </c>
      <c r="AV55" s="51">
        <f t="shared" si="14"/>
        <v>0.22972972972972974</v>
      </c>
      <c r="AW55" s="52">
        <f t="shared" si="18"/>
        <v>-0.73973721941388981</v>
      </c>
      <c r="AX55" s="43"/>
      <c r="AY55" s="1">
        <v>12</v>
      </c>
      <c r="AZ55" s="9">
        <f t="shared" si="13"/>
        <v>-1925.6538745790895</v>
      </c>
      <c r="BA55" s="9">
        <f t="shared" si="16"/>
        <v>-1641.3983038314836</v>
      </c>
      <c r="BB55" s="9">
        <f t="shared" si="16"/>
        <v>783.57778404207784</v>
      </c>
      <c r="BC55" s="9">
        <f t="shared" si="16"/>
        <v>298.79367786239891</v>
      </c>
      <c r="BD55" s="9">
        <f t="shared" si="16"/>
        <v>2638.5323893997484</v>
      </c>
      <c r="BE55" s="9">
        <f t="shared" si="16"/>
        <v>1724.6989059759871</v>
      </c>
      <c r="BF55" s="9">
        <f t="shared" si="16"/>
        <v>84.68149365325371</v>
      </c>
      <c r="BG55" s="9">
        <f t="shared" si="16"/>
        <v>1808.8730105744689</v>
      </c>
      <c r="BH55" s="9">
        <f t="shared" si="16"/>
        <v>-2706.6081541559397</v>
      </c>
      <c r="BI55" s="9">
        <f t="shared" si="16"/>
        <v>-259.50490450675716</v>
      </c>
      <c r="BJ55" s="9">
        <f t="shared" si="16"/>
        <v>1767.7017735623303</v>
      </c>
      <c r="BK55" s="9">
        <f>BJ54</f>
        <v>-1767.7017735623231</v>
      </c>
      <c r="BL55" s="9"/>
      <c r="BM55" s="1">
        <v>12</v>
      </c>
      <c r="BN55" s="9">
        <f t="shared" si="15"/>
        <v>3708142.8446814683</v>
      </c>
      <c r="BO55" s="9">
        <f t="shared" si="17"/>
        <v>3160765.0035006502</v>
      </c>
      <c r="BP55" s="9">
        <f t="shared" si="17"/>
        <v>-1508899.5958747214</v>
      </c>
      <c r="BQ55" s="9">
        <f t="shared" si="17"/>
        <v>-575373.20347546088</v>
      </c>
      <c r="BR55" s="9">
        <f t="shared" si="17"/>
        <v>-5080900.1188500496</v>
      </c>
      <c r="BS55" s="9">
        <f t="shared" si="17"/>
        <v>-3321173.1307749758</v>
      </c>
      <c r="BT55" s="9">
        <f t="shared" si="17"/>
        <v>-163067.24635852824</v>
      </c>
      <c r="BU55" s="9">
        <f t="shared" si="17"/>
        <v>-3483263.3214342683</v>
      </c>
      <c r="BV55" s="9">
        <f t="shared" si="17"/>
        <v>5211990.4790177532</v>
      </c>
      <c r="BW55" s="9">
        <f t="shared" si="17"/>
        <v>499716.62483571871</v>
      </c>
      <c r="BX55" s="9">
        <f t="shared" si="17"/>
        <v>-3403981.7693606294</v>
      </c>
      <c r="BY55" s="9">
        <f t="shared" si="17"/>
        <v>3403981.7693606243</v>
      </c>
      <c r="BZ55" s="9"/>
    </row>
    <row r="56" spans="1:78">
      <c r="A56" s="2">
        <v>42339</v>
      </c>
      <c r="B56" s="8">
        <f>'WA Sch. 1-2'!B56</f>
        <v>1138.7249999999999</v>
      </c>
      <c r="C56" s="8">
        <f>'WA Sch. 1-2'!C56</f>
        <v>1296694.6256249999</v>
      </c>
      <c r="D56" s="8">
        <f>'WA Sch. 1-2'!D56</f>
        <v>0</v>
      </c>
      <c r="E56" s="8">
        <f>'WA Sch. 1-2'!E56</f>
        <v>1062.5</v>
      </c>
      <c r="F56" s="8">
        <f>'WA Sch. 1-2'!F56</f>
        <v>1128906.25</v>
      </c>
      <c r="G56" s="8">
        <f>'WA Sch. 1-2'!G56</f>
        <v>0</v>
      </c>
      <c r="H56" s="8">
        <f t="shared" si="11"/>
        <v>76.224999999999909</v>
      </c>
      <c r="I56" s="8">
        <f t="shared" si="11"/>
        <v>167788.37562499987</v>
      </c>
      <c r="J56" s="8">
        <f t="shared" si="11"/>
        <v>0</v>
      </c>
      <c r="K56" s="9">
        <v>1989</v>
      </c>
      <c r="L56" s="9">
        <v>123278305</v>
      </c>
      <c r="M56" s="9">
        <v>-11702957</v>
      </c>
      <c r="N56" s="9">
        <f t="shared" si="3"/>
        <v>111575348</v>
      </c>
      <c r="O56" s="9">
        <f t="shared" si="4"/>
        <v>56096.203117144294</v>
      </c>
      <c r="P56" s="8">
        <f t="shared" si="5"/>
        <v>1048.3027838843639</v>
      </c>
      <c r="Q56" s="8">
        <f t="shared" si="6"/>
        <v>57144.505901028657</v>
      </c>
      <c r="R56" s="9">
        <f t="shared" si="1"/>
        <v>113660422.23714601</v>
      </c>
      <c r="S56" s="21"/>
      <c r="T56" s="10"/>
      <c r="U56" s="2">
        <v>42705</v>
      </c>
      <c r="V56" s="8">
        <f t="shared" si="7"/>
        <v>1299.5</v>
      </c>
      <c r="W56" s="8">
        <f t="shared" si="8"/>
        <v>1688700.25</v>
      </c>
      <c r="X56" s="8">
        <f t="shared" si="9"/>
        <v>0</v>
      </c>
      <c r="Y56" s="9">
        <v>48</v>
      </c>
      <c r="Z56" s="7">
        <v>0</v>
      </c>
      <c r="AA56" s="7">
        <v>0</v>
      </c>
      <c r="AB56" s="7">
        <v>0</v>
      </c>
      <c r="AC56" s="7">
        <v>0</v>
      </c>
      <c r="AD56" s="7">
        <v>0</v>
      </c>
      <c r="AE56" s="7">
        <v>0</v>
      </c>
      <c r="AF56" s="7">
        <v>0</v>
      </c>
      <c r="AG56" s="8">
        <f t="shared" si="10"/>
        <v>69147.456718003188</v>
      </c>
      <c r="AI56" s="17">
        <v>13</v>
      </c>
      <c r="AJ56" s="17">
        <v>58170.686425816748</v>
      </c>
      <c r="AK56" s="17">
        <v>-2062.1068462371695</v>
      </c>
      <c r="AL56" s="17">
        <v>-0.82902717514936086</v>
      </c>
      <c r="AT56" s="1">
        <v>13</v>
      </c>
      <c r="AU56" s="50">
        <f t="shared" si="12"/>
        <v>25</v>
      </c>
      <c r="AV56" s="51">
        <f t="shared" si="14"/>
        <v>0.20478170478170479</v>
      </c>
      <c r="AW56" s="52">
        <f t="shared" si="18"/>
        <v>-0.82466217903935268</v>
      </c>
      <c r="AX56" s="43"/>
      <c r="AY56" s="1">
        <v>13</v>
      </c>
      <c r="AZ56" s="9">
        <f t="shared" si="13"/>
        <v>-2062.1068462371695</v>
      </c>
      <c r="BA56" s="9">
        <f t="shared" si="16"/>
        <v>-1925.6538745790895</v>
      </c>
      <c r="BB56" s="9">
        <f t="shared" si="16"/>
        <v>-1641.3983038314836</v>
      </c>
      <c r="BC56" s="9">
        <f t="shared" si="16"/>
        <v>783.57778404207784</v>
      </c>
      <c r="BD56" s="9">
        <f t="shared" si="16"/>
        <v>298.79367786239891</v>
      </c>
      <c r="BE56" s="9">
        <f t="shared" si="16"/>
        <v>2638.5323893997484</v>
      </c>
      <c r="BF56" s="9">
        <f t="shared" si="16"/>
        <v>1724.6989059759871</v>
      </c>
      <c r="BG56" s="9">
        <f t="shared" si="16"/>
        <v>84.68149365325371</v>
      </c>
      <c r="BH56" s="9">
        <f t="shared" si="16"/>
        <v>1808.8730105744689</v>
      </c>
      <c r="BI56" s="9">
        <f t="shared" si="16"/>
        <v>-2706.6081541559397</v>
      </c>
      <c r="BJ56" s="9">
        <f t="shared" si="16"/>
        <v>-259.50490450675716</v>
      </c>
      <c r="BK56" s="9">
        <f t="shared" si="16"/>
        <v>1767.7017735623303</v>
      </c>
      <c r="BL56" s="9">
        <f>BK55</f>
        <v>-1767.7017735623231</v>
      </c>
      <c r="BM56" s="1">
        <v>13</v>
      </c>
      <c r="BN56" s="9">
        <f t="shared" si="15"/>
        <v>4252284.6452982146</v>
      </c>
      <c r="BO56" s="9">
        <f t="shared" si="17"/>
        <v>3970904.038252681</v>
      </c>
      <c r="BP56" s="9">
        <f t="shared" si="17"/>
        <v>3384738.6797329886</v>
      </c>
      <c r="BQ56" s="9">
        <f t="shared" si="17"/>
        <v>-1615821.1130325159</v>
      </c>
      <c r="BR56" s="9">
        <f t="shared" si="17"/>
        <v>-616144.4887324319</v>
      </c>
      <c r="BS56" s="9">
        <f t="shared" si="17"/>
        <v>-5440935.7041997397</v>
      </c>
      <c r="BT56" s="9">
        <f t="shared" si="17"/>
        <v>-3556513.4217108386</v>
      </c>
      <c r="BU56" s="9">
        <f t="shared" si="17"/>
        <v>-174622.28781195922</v>
      </c>
      <c r="BV56" s="9">
        <f t="shared" si="17"/>
        <v>-3730089.4190792516</v>
      </c>
      <c r="BW56" s="9">
        <f t="shared" si="17"/>
        <v>5581315.2047663229</v>
      </c>
      <c r="BX56" s="9">
        <f t="shared" si="17"/>
        <v>535126.84021551232</v>
      </c>
      <c r="BY56" s="9">
        <f t="shared" si="17"/>
        <v>-3645189.9293684675</v>
      </c>
      <c r="BZ56" s="9">
        <f t="shared" si="17"/>
        <v>3645189.9293684619</v>
      </c>
    </row>
    <row r="57" spans="1:78">
      <c r="A57" s="2">
        <v>42370</v>
      </c>
      <c r="B57" s="8">
        <f>'WA Sch. 1-2'!B57</f>
        <v>1095.1500000000001</v>
      </c>
      <c r="C57" s="8">
        <f>'WA Sch. 1-2'!C57</f>
        <v>1199353.5225000002</v>
      </c>
      <c r="D57" s="8">
        <f>'WA Sch. 1-2'!D57</f>
        <v>0</v>
      </c>
      <c r="E57" s="8">
        <f>'WA Sch. 1-2'!E57</f>
        <v>1056</v>
      </c>
      <c r="F57" s="8">
        <f>'WA Sch. 1-2'!F57</f>
        <v>1115136</v>
      </c>
      <c r="G57" s="8">
        <f>'WA Sch. 1-2'!G57</f>
        <v>0</v>
      </c>
      <c r="H57" s="8">
        <f t="shared" si="11"/>
        <v>39.150000000000091</v>
      </c>
      <c r="I57" s="8">
        <f t="shared" si="11"/>
        <v>84217.522500000196</v>
      </c>
      <c r="J57" s="8">
        <f t="shared" si="11"/>
        <v>0</v>
      </c>
      <c r="K57" s="9">
        <v>1939</v>
      </c>
      <c r="L57" s="9">
        <v>124763302</v>
      </c>
      <c r="M57" s="9">
        <v>-10193765</v>
      </c>
      <c r="N57" s="9">
        <f t="shared" si="3"/>
        <v>114569537</v>
      </c>
      <c r="O57" s="9">
        <f t="shared" si="4"/>
        <v>59086.919546157813</v>
      </c>
      <c r="P57" s="8">
        <f t="shared" si="5"/>
        <v>511.40329274184171</v>
      </c>
      <c r="Q57" s="8">
        <f t="shared" si="6"/>
        <v>59598.322838899658</v>
      </c>
      <c r="R57" s="9">
        <f t="shared" si="1"/>
        <v>115561147.98462644</v>
      </c>
      <c r="S57" s="21"/>
      <c r="T57" s="10"/>
      <c r="U57" s="2">
        <v>42736</v>
      </c>
      <c r="V57" s="8">
        <f t="shared" si="7"/>
        <v>1388.5</v>
      </c>
      <c r="W57" s="8">
        <f t="shared" si="8"/>
        <v>1927932.25</v>
      </c>
      <c r="X57" s="8">
        <f t="shared" si="9"/>
        <v>0</v>
      </c>
      <c r="Y57" s="9">
        <v>49</v>
      </c>
      <c r="Z57" s="7">
        <v>0</v>
      </c>
      <c r="AA57" s="7">
        <v>0</v>
      </c>
      <c r="AB57" s="7">
        <v>0</v>
      </c>
      <c r="AC57" s="7">
        <v>0</v>
      </c>
      <c r="AD57" s="7">
        <v>0</v>
      </c>
      <c r="AE57" s="7">
        <v>0</v>
      </c>
      <c r="AF57" s="7">
        <v>0</v>
      </c>
      <c r="AG57" s="8">
        <f t="shared" si="10"/>
        <v>61448.139957264961</v>
      </c>
      <c r="AI57" s="17">
        <v>14</v>
      </c>
      <c r="AJ57" s="17">
        <v>58870.328821507705</v>
      </c>
      <c r="AK57" s="17">
        <v>724.99350081462035</v>
      </c>
      <c r="AL57" s="17">
        <v>0.29146856045734842</v>
      </c>
      <c r="AT57" s="1">
        <v>14</v>
      </c>
      <c r="AU57" s="50">
        <f t="shared" si="12"/>
        <v>75</v>
      </c>
      <c r="AV57" s="51">
        <f t="shared" si="14"/>
        <v>0.62058212058212059</v>
      </c>
      <c r="AW57" s="52">
        <f t="shared" si="18"/>
        <v>0.30701000240174037</v>
      </c>
      <c r="AX57" s="43"/>
      <c r="AY57" s="1">
        <v>14</v>
      </c>
      <c r="AZ57" s="9">
        <f t="shared" si="13"/>
        <v>724.99350081462035</v>
      </c>
      <c r="BA57" s="9">
        <f t="shared" si="16"/>
        <v>-2062.1068462371695</v>
      </c>
      <c r="BB57" s="9">
        <f t="shared" si="16"/>
        <v>-1925.6538745790895</v>
      </c>
      <c r="BC57" s="9">
        <f t="shared" si="16"/>
        <v>-1641.3983038314836</v>
      </c>
      <c r="BD57" s="9">
        <f t="shared" si="16"/>
        <v>783.57778404207784</v>
      </c>
      <c r="BE57" s="9">
        <f t="shared" si="16"/>
        <v>298.79367786239891</v>
      </c>
      <c r="BF57" s="9">
        <f t="shared" si="16"/>
        <v>2638.5323893997484</v>
      </c>
      <c r="BG57" s="9">
        <f t="shared" si="16"/>
        <v>1724.6989059759871</v>
      </c>
      <c r="BH57" s="9">
        <f t="shared" si="16"/>
        <v>84.68149365325371</v>
      </c>
      <c r="BI57" s="9">
        <f t="shared" si="16"/>
        <v>1808.8730105744689</v>
      </c>
      <c r="BJ57" s="9">
        <f t="shared" si="16"/>
        <v>-2706.6081541559397</v>
      </c>
      <c r="BK57" s="9">
        <f t="shared" si="16"/>
        <v>-259.50490450675716</v>
      </c>
      <c r="BL57" s="9">
        <f t="shared" si="16"/>
        <v>1767.7017735623303</v>
      </c>
      <c r="BM57" s="1">
        <v>14</v>
      </c>
      <c r="BN57" s="9">
        <f t="shared" si="15"/>
        <v>525615.57622343546</v>
      </c>
      <c r="BO57" s="9">
        <f t="shared" si="17"/>
        <v>-1495014.0615072784</v>
      </c>
      <c r="BP57" s="9">
        <f t="shared" si="17"/>
        <v>-1396086.5438883291</v>
      </c>
      <c r="BQ57" s="9">
        <f t="shared" si="17"/>
        <v>-1190003.1025259648</v>
      </c>
      <c r="BR57" s="9">
        <f t="shared" si="17"/>
        <v>568088.80081322498</v>
      </c>
      <c r="BS57" s="9">
        <f t="shared" si="17"/>
        <v>216623.47453473406</v>
      </c>
      <c r="BT57" s="9">
        <f t="shared" si="17"/>
        <v>1912918.8340036806</v>
      </c>
      <c r="BU57" s="9">
        <f t="shared" si="17"/>
        <v>1250395.4976946709</v>
      </c>
      <c r="BV57" s="9">
        <f t="shared" si="17"/>
        <v>61393.532537881547</v>
      </c>
      <c r="BW57" s="9">
        <f t="shared" si="17"/>
        <v>1311421.1764654601</v>
      </c>
      <c r="BX57" s="9">
        <f t="shared" si="17"/>
        <v>-1962273.3210149074</v>
      </c>
      <c r="BY57" s="9">
        <f t="shared" si="17"/>
        <v>-188139.36919691873</v>
      </c>
      <c r="BZ57" s="9">
        <f t="shared" si="17"/>
        <v>1281572.2972111613</v>
      </c>
    </row>
    <row r="58" spans="1:78">
      <c r="A58" s="2">
        <v>42401</v>
      </c>
      <c r="B58" s="8">
        <f>'WA Sch. 1-2'!B58</f>
        <v>932.76424999999995</v>
      </c>
      <c r="C58" s="8">
        <f>'WA Sch. 1-2'!C58</f>
        <v>870049.14607806236</v>
      </c>
      <c r="D58" s="8">
        <f>'WA Sch. 1-2'!D58</f>
        <v>0</v>
      </c>
      <c r="E58" s="8">
        <f>'WA Sch. 1-2'!E58</f>
        <v>758.5</v>
      </c>
      <c r="F58" s="8">
        <f>'WA Sch. 1-2'!F58</f>
        <v>575322.25</v>
      </c>
      <c r="G58" s="8">
        <f>'WA Sch. 1-2'!G58</f>
        <v>0</v>
      </c>
      <c r="H58" s="8">
        <f t="shared" si="11"/>
        <v>174.26424999999995</v>
      </c>
      <c r="I58" s="8">
        <f t="shared" si="11"/>
        <v>294726.89607806236</v>
      </c>
      <c r="J58" s="8">
        <f t="shared" si="11"/>
        <v>0</v>
      </c>
      <c r="K58" s="9">
        <v>1916</v>
      </c>
      <c r="L58" s="9">
        <v>111735934</v>
      </c>
      <c r="M58" s="9">
        <v>-4767451</v>
      </c>
      <c r="N58" s="9">
        <f t="shared" si="3"/>
        <v>106968483</v>
      </c>
      <c r="O58" s="9">
        <f t="shared" si="4"/>
        <v>55829.062108559498</v>
      </c>
      <c r="P58" s="8">
        <f t="shared" si="5"/>
        <v>1171.9316002742548</v>
      </c>
      <c r="Q58" s="8">
        <f t="shared" si="6"/>
        <v>57000.993708833754</v>
      </c>
      <c r="R58" s="9">
        <f t="shared" si="1"/>
        <v>109213903.94612548</v>
      </c>
      <c r="S58" s="21"/>
      <c r="T58" s="10"/>
      <c r="U58" s="2">
        <v>42767</v>
      </c>
      <c r="V58" s="8">
        <f t="shared" si="7"/>
        <v>1000.5</v>
      </c>
      <c r="W58" s="8">
        <f t="shared" si="8"/>
        <v>1001000.25</v>
      </c>
      <c r="X58" s="8">
        <f t="shared" si="9"/>
        <v>0</v>
      </c>
      <c r="Y58" s="9">
        <v>50</v>
      </c>
      <c r="Z58" s="7">
        <v>0</v>
      </c>
      <c r="AA58" s="7">
        <v>0</v>
      </c>
      <c r="AB58" s="7">
        <v>0</v>
      </c>
      <c r="AC58" s="7">
        <v>0</v>
      </c>
      <c r="AD58" s="7">
        <v>0</v>
      </c>
      <c r="AE58" s="7">
        <v>0</v>
      </c>
      <c r="AF58" s="7">
        <v>0</v>
      </c>
      <c r="AG58" s="8">
        <f t="shared" si="10"/>
        <v>60157.906631299738</v>
      </c>
      <c r="AI58" s="17">
        <v>15</v>
      </c>
      <c r="AJ58" s="17">
        <v>56075.17428632269</v>
      </c>
      <c r="AK58" s="17">
        <v>-726.48921169582172</v>
      </c>
      <c r="AL58" s="17">
        <v>-0.29206987991319777</v>
      </c>
      <c r="AT58" s="1">
        <v>15</v>
      </c>
      <c r="AU58" s="50">
        <f t="shared" si="12"/>
        <v>45</v>
      </c>
      <c r="AV58" s="51">
        <f t="shared" si="14"/>
        <v>0.37110187110187109</v>
      </c>
      <c r="AW58" s="52">
        <f t="shared" si="18"/>
        <v>-0.32893642436422554</v>
      </c>
      <c r="AX58" s="43"/>
      <c r="AY58" s="1">
        <v>15</v>
      </c>
      <c r="AZ58" s="9">
        <f t="shared" si="13"/>
        <v>-726.48921169582172</v>
      </c>
      <c r="BA58" s="9">
        <f t="shared" si="16"/>
        <v>724.99350081462035</v>
      </c>
      <c r="BB58" s="9">
        <f t="shared" si="16"/>
        <v>-2062.1068462371695</v>
      </c>
      <c r="BC58" s="9">
        <f t="shared" si="16"/>
        <v>-1925.6538745790895</v>
      </c>
      <c r="BD58" s="9">
        <f t="shared" si="16"/>
        <v>-1641.3983038314836</v>
      </c>
      <c r="BE58" s="9">
        <f t="shared" si="16"/>
        <v>783.57778404207784</v>
      </c>
      <c r="BF58" s="9">
        <f t="shared" si="16"/>
        <v>298.79367786239891</v>
      </c>
      <c r="BG58" s="9">
        <f t="shared" si="16"/>
        <v>2638.5323893997484</v>
      </c>
      <c r="BH58" s="9">
        <f t="shared" si="16"/>
        <v>1724.6989059759871</v>
      </c>
      <c r="BI58" s="9">
        <f t="shared" si="16"/>
        <v>84.68149365325371</v>
      </c>
      <c r="BJ58" s="9">
        <f t="shared" si="16"/>
        <v>1808.8730105744689</v>
      </c>
      <c r="BK58" s="9">
        <f t="shared" si="16"/>
        <v>-2706.6081541559397</v>
      </c>
      <c r="BL58" s="9">
        <f t="shared" si="16"/>
        <v>-259.50490450675716</v>
      </c>
      <c r="BM58" s="1">
        <v>15</v>
      </c>
      <c r="BN58" s="9">
        <f t="shared" si="15"/>
        <v>527786.57471041998</v>
      </c>
      <c r="BO58" s="9">
        <f t="shared" si="17"/>
        <v>-526699.95689140761</v>
      </c>
      <c r="BP58" s="9">
        <f t="shared" si="17"/>
        <v>1498098.377155405</v>
      </c>
      <c r="BQ58" s="9">
        <f t="shared" si="17"/>
        <v>1398966.7653419736</v>
      </c>
      <c r="BR58" s="9">
        <f t="shared" si="17"/>
        <v>1192458.1598293991</v>
      </c>
      <c r="BS58" s="9">
        <f t="shared" si="17"/>
        <v>-569260.80663108814</v>
      </c>
      <c r="BT58" s="9">
        <f t="shared" si="17"/>
        <v>-217070.38348994846</v>
      </c>
      <c r="BU58" s="9">
        <f t="shared" si="17"/>
        <v>-1916865.3156089208</v>
      </c>
      <c r="BV58" s="9">
        <f t="shared" si="17"/>
        <v>-1252975.1486151435</v>
      </c>
      <c r="BW58" s="9">
        <f t="shared" si="17"/>
        <v>-61520.191569375507</v>
      </c>
      <c r="BX58" s="9">
        <f t="shared" si="17"/>
        <v>-1314126.7275100965</v>
      </c>
      <c r="BY58" s="9">
        <f t="shared" si="17"/>
        <v>1966321.6242822399</v>
      </c>
      <c r="BZ58" s="9">
        <f t="shared" si="17"/>
        <v>188527.51350631585</v>
      </c>
    </row>
    <row r="59" spans="1:78">
      <c r="A59" s="2">
        <v>42430</v>
      </c>
      <c r="B59" s="8">
        <f>'WA Sch. 1-2'!B59</f>
        <v>767.35</v>
      </c>
      <c r="C59" s="8">
        <f>'WA Sch. 1-2'!C59</f>
        <v>588826.02250000008</v>
      </c>
      <c r="D59" s="8">
        <f>'WA Sch. 1-2'!D59</f>
        <v>0</v>
      </c>
      <c r="E59" s="8">
        <f>'WA Sch. 1-2'!E59</f>
        <v>692</v>
      </c>
      <c r="F59" s="8">
        <f>'WA Sch. 1-2'!F59</f>
        <v>478864</v>
      </c>
      <c r="G59" s="8">
        <f>'WA Sch. 1-2'!G59</f>
        <v>0</v>
      </c>
      <c r="H59" s="8">
        <f t="shared" si="11"/>
        <v>75.350000000000023</v>
      </c>
      <c r="I59" s="8">
        <f t="shared" si="11"/>
        <v>109962.02250000008</v>
      </c>
      <c r="J59" s="8">
        <f t="shared" si="11"/>
        <v>0</v>
      </c>
      <c r="K59" s="9">
        <v>1883</v>
      </c>
      <c r="L59" s="9">
        <v>106654048</v>
      </c>
      <c r="M59" s="9">
        <v>6082535</v>
      </c>
      <c r="N59" s="9">
        <f t="shared" si="3"/>
        <v>112736583</v>
      </c>
      <c r="O59" s="9">
        <f t="shared" si="4"/>
        <v>59870.729155602763</v>
      </c>
      <c r="P59" s="8">
        <f t="shared" si="5"/>
        <v>265.91313532078857</v>
      </c>
      <c r="Q59" s="8">
        <f t="shared" si="6"/>
        <v>60136.642290923555</v>
      </c>
      <c r="R59" s="9">
        <f t="shared" si="1"/>
        <v>113237297.43380906</v>
      </c>
      <c r="S59" s="21"/>
      <c r="T59" s="10"/>
      <c r="U59" s="2">
        <v>42795</v>
      </c>
      <c r="V59" s="8">
        <f t="shared" si="7"/>
        <v>750</v>
      </c>
      <c r="W59" s="8">
        <f t="shared" si="8"/>
        <v>562500</v>
      </c>
      <c r="X59" s="8">
        <f t="shared" si="9"/>
        <v>0</v>
      </c>
      <c r="Y59" s="9">
        <v>51</v>
      </c>
      <c r="Z59" s="7">
        <v>0</v>
      </c>
      <c r="AA59" s="7">
        <v>0</v>
      </c>
      <c r="AB59" s="7">
        <v>0</v>
      </c>
      <c r="AC59" s="7">
        <v>0</v>
      </c>
      <c r="AD59" s="7">
        <v>0</v>
      </c>
      <c r="AE59" s="7">
        <v>0</v>
      </c>
      <c r="AF59" s="7">
        <v>0</v>
      </c>
      <c r="AG59" s="8">
        <f t="shared" si="10"/>
        <v>60995.960638297875</v>
      </c>
      <c r="AI59" s="17">
        <v>16</v>
      </c>
      <c r="AJ59" s="17">
        <v>55691.640617938436</v>
      </c>
      <c r="AK59" s="17">
        <v>745.59406068638054</v>
      </c>
      <c r="AL59" s="17">
        <v>0.29975058715647146</v>
      </c>
      <c r="AT59" s="1">
        <v>16</v>
      </c>
      <c r="AU59" s="50">
        <f t="shared" si="12"/>
        <v>76</v>
      </c>
      <c r="AV59" s="51">
        <f t="shared" si="14"/>
        <v>0.62889812889812891</v>
      </c>
      <c r="AW59" s="52">
        <f t="shared" si="18"/>
        <v>0.32893642436422554</v>
      </c>
      <c r="AX59" s="43"/>
      <c r="AY59" s="1">
        <v>16</v>
      </c>
      <c r="AZ59" s="9">
        <f t="shared" si="13"/>
        <v>745.59406068638054</v>
      </c>
      <c r="BA59" s="9">
        <f t="shared" si="16"/>
        <v>-726.48921169582172</v>
      </c>
      <c r="BB59" s="9">
        <f t="shared" si="16"/>
        <v>724.99350081462035</v>
      </c>
      <c r="BC59" s="9">
        <f t="shared" si="16"/>
        <v>-2062.1068462371695</v>
      </c>
      <c r="BD59" s="9">
        <f t="shared" si="16"/>
        <v>-1925.6538745790895</v>
      </c>
      <c r="BE59" s="9">
        <f t="shared" si="16"/>
        <v>-1641.3983038314836</v>
      </c>
      <c r="BF59" s="9">
        <f t="shared" si="16"/>
        <v>783.57778404207784</v>
      </c>
      <c r="BG59" s="9">
        <f t="shared" si="16"/>
        <v>298.79367786239891</v>
      </c>
      <c r="BH59" s="9">
        <f t="shared" si="16"/>
        <v>2638.5323893997484</v>
      </c>
      <c r="BI59" s="9">
        <f t="shared" si="16"/>
        <v>1724.6989059759871</v>
      </c>
      <c r="BJ59" s="9">
        <f t="shared" si="16"/>
        <v>84.68149365325371</v>
      </c>
      <c r="BK59" s="9">
        <f t="shared" si="16"/>
        <v>1808.8730105744689</v>
      </c>
      <c r="BL59" s="9">
        <f t="shared" si="16"/>
        <v>-2706.6081541559397</v>
      </c>
      <c r="BM59" s="1">
        <v>16</v>
      </c>
      <c r="BN59" s="9">
        <f t="shared" si="15"/>
        <v>555910.50333080254</v>
      </c>
      <c r="BO59" s="9">
        <f t="shared" si="17"/>
        <v>-541666.04139313533</v>
      </c>
      <c r="BP59" s="9">
        <f t="shared" si="17"/>
        <v>540550.84824360406</v>
      </c>
      <c r="BQ59" s="9">
        <f t="shared" si="17"/>
        <v>-1537494.6170551537</v>
      </c>
      <c r="BR59" s="9">
        <f t="shared" si="17"/>
        <v>-1435756.0918238827</v>
      </c>
      <c r="BS59" s="9">
        <f t="shared" si="17"/>
        <v>-1223816.8265574512</v>
      </c>
      <c r="BT59" s="9">
        <f t="shared" si="17"/>
        <v>584230.94186756492</v>
      </c>
      <c r="BU59" s="9">
        <f t="shared" si="17"/>
        <v>222778.79158484179</v>
      </c>
      <c r="BV59" s="9">
        <f t="shared" si="17"/>
        <v>1967274.0784650887</v>
      </c>
      <c r="BW59" s="9">
        <f t="shared" si="17"/>
        <v>1285925.2607679884</v>
      </c>
      <c r="BX59" s="9">
        <f t="shared" si="17"/>
        <v>63138.018717915438</v>
      </c>
      <c r="BY59" s="9">
        <f t="shared" si="17"/>
        <v>1348684.9732202105</v>
      </c>
      <c r="BZ59" s="9">
        <f t="shared" si="17"/>
        <v>-2018030.9643439914</v>
      </c>
    </row>
    <row r="60" spans="1:78">
      <c r="A60" s="2">
        <v>42461</v>
      </c>
      <c r="B60" s="8">
        <f>'WA Sch. 1-2'!B60</f>
        <v>547.15</v>
      </c>
      <c r="C60" s="8">
        <f>'WA Sch. 1-2'!C60</f>
        <v>299373.1225</v>
      </c>
      <c r="D60" s="8">
        <f>'WA Sch. 1-2'!D60</f>
        <v>0.375</v>
      </c>
      <c r="E60" s="8">
        <f>'WA Sch. 1-2'!E60</f>
        <v>314.5</v>
      </c>
      <c r="F60" s="8">
        <f>'WA Sch. 1-2'!F60</f>
        <v>98910.25</v>
      </c>
      <c r="G60" s="8">
        <f>'WA Sch. 1-2'!G60</f>
        <v>5.5</v>
      </c>
      <c r="H60" s="8">
        <f t="shared" si="11"/>
        <v>232.64999999999998</v>
      </c>
      <c r="I60" s="8">
        <f t="shared" si="11"/>
        <v>200462.8725</v>
      </c>
      <c r="J60" s="8">
        <f t="shared" si="11"/>
        <v>-5.125</v>
      </c>
      <c r="K60" s="9">
        <v>1898</v>
      </c>
      <c r="L60" s="9">
        <v>112389970</v>
      </c>
      <c r="M60" s="9">
        <v>-133123</v>
      </c>
      <c r="N60" s="9">
        <f t="shared" si="3"/>
        <v>112256847</v>
      </c>
      <c r="O60" s="9">
        <f t="shared" si="4"/>
        <v>59144.808746048475</v>
      </c>
      <c r="P60" s="8">
        <f t="shared" si="5"/>
        <v>-1179.7041057264776</v>
      </c>
      <c r="Q60" s="8">
        <f t="shared" si="6"/>
        <v>57965.104640321995</v>
      </c>
      <c r="R60" s="9">
        <f t="shared" si="1"/>
        <v>110017768.60733114</v>
      </c>
      <c r="S60" s="21"/>
      <c r="T60" s="10"/>
      <c r="U60" s="2">
        <v>42826</v>
      </c>
      <c r="V60" s="8">
        <f t="shared" si="7"/>
        <v>561.5</v>
      </c>
      <c r="W60" s="8">
        <f t="shared" si="8"/>
        <v>315282.25</v>
      </c>
      <c r="X60" s="8">
        <f t="shared" si="9"/>
        <v>0</v>
      </c>
      <c r="Y60" s="9">
        <v>52</v>
      </c>
      <c r="Z60" s="7">
        <v>0</v>
      </c>
      <c r="AA60" s="7">
        <v>0</v>
      </c>
      <c r="AB60" s="7">
        <v>0</v>
      </c>
      <c r="AC60" s="7">
        <v>0</v>
      </c>
      <c r="AD60" s="7">
        <v>0</v>
      </c>
      <c r="AE60" s="7">
        <v>0</v>
      </c>
      <c r="AF60" s="7">
        <v>0</v>
      </c>
      <c r="AG60" s="8">
        <f t="shared" si="10"/>
        <v>57835.026008492569</v>
      </c>
      <c r="AI60" s="17">
        <v>17</v>
      </c>
      <c r="AJ60" s="17">
        <v>57656.274385124394</v>
      </c>
      <c r="AK60" s="17">
        <v>1160.5965022135933</v>
      </c>
      <c r="AL60" s="17">
        <v>0.46659368862194373</v>
      </c>
      <c r="AT60" s="1">
        <v>17</v>
      </c>
      <c r="AU60" s="50">
        <f t="shared" si="12"/>
        <v>85</v>
      </c>
      <c r="AV60" s="51">
        <f t="shared" si="14"/>
        <v>0.70374220374220375</v>
      </c>
      <c r="AW60" s="52">
        <f t="shared" si="18"/>
        <v>0.53519417688850079</v>
      </c>
      <c r="AX60" s="43"/>
      <c r="AY60" s="1">
        <v>17</v>
      </c>
      <c r="AZ60" s="9">
        <f t="shared" si="13"/>
        <v>1160.5965022135933</v>
      </c>
      <c r="BA60" s="9">
        <f t="shared" si="16"/>
        <v>745.59406068638054</v>
      </c>
      <c r="BB60" s="9">
        <f t="shared" si="16"/>
        <v>-726.48921169582172</v>
      </c>
      <c r="BC60" s="9">
        <f t="shared" si="16"/>
        <v>724.99350081462035</v>
      </c>
      <c r="BD60" s="9">
        <f t="shared" si="16"/>
        <v>-2062.1068462371695</v>
      </c>
      <c r="BE60" s="9">
        <f t="shared" si="16"/>
        <v>-1925.6538745790895</v>
      </c>
      <c r="BF60" s="9">
        <f t="shared" si="16"/>
        <v>-1641.3983038314836</v>
      </c>
      <c r="BG60" s="9">
        <f t="shared" si="16"/>
        <v>783.57778404207784</v>
      </c>
      <c r="BH60" s="9">
        <f t="shared" si="16"/>
        <v>298.79367786239891</v>
      </c>
      <c r="BI60" s="9">
        <f t="shared" si="16"/>
        <v>2638.5323893997484</v>
      </c>
      <c r="BJ60" s="9">
        <f t="shared" si="16"/>
        <v>1724.6989059759871</v>
      </c>
      <c r="BK60" s="9">
        <f t="shared" si="16"/>
        <v>84.68149365325371</v>
      </c>
      <c r="BL60" s="9">
        <f t="shared" si="16"/>
        <v>1808.8730105744689</v>
      </c>
      <c r="BM60" s="1">
        <v>17</v>
      </c>
      <c r="BN60" s="9">
        <f t="shared" si="15"/>
        <v>1346984.2409504221</v>
      </c>
      <c r="BO60" s="9">
        <f t="shared" ref="BO60:BO123" si="19">($AZ60-$BN$171)*(BA60-$BN$171)</f>
        <v>865333.85890383844</v>
      </c>
      <c r="BP60" s="9">
        <f t="shared" ref="BP60:BP123" si="20">($AZ60-$BN$171)*(BB60-$BN$171)</f>
        <v>-843160.83799008257</v>
      </c>
      <c r="BQ60" s="9">
        <f t="shared" ref="BQ60:BQ123" si="21">($AZ60-$BN$171)*(BC60-$BN$171)</f>
        <v>841424.92117303191</v>
      </c>
      <c r="BR60" s="9">
        <f t="shared" ref="BR60:BR123" si="22">($AZ60-$BN$171)*(BD60-$BN$171)</f>
        <v>-2393273.9929335611</v>
      </c>
      <c r="BS60" s="9">
        <f t="shared" ref="BS60:BS123" si="23">($AZ60-$BN$171)*(BE60-$BN$171)</f>
        <v>-2234907.1513105431</v>
      </c>
      <c r="BT60" s="9">
        <f t="shared" ref="BT60:BT123" si="24">($AZ60-$BN$171)*(BF60-$BN$171)</f>
        <v>-1905001.1301661439</v>
      </c>
      <c r="BU60" s="9">
        <f t="shared" ref="BU60:BU123" si="25">($AZ60-$BN$171)*(BG60-$BN$171)</f>
        <v>909417.63537150936</v>
      </c>
      <c r="BV60" s="9">
        <f t="shared" ref="BV60:BV123" si="26">($AZ60-$BN$171)*(BH60-$BN$171)</f>
        <v>346778.89741063188</v>
      </c>
      <c r="BW60" s="9">
        <f t="shared" ref="BW60:BW123" si="27">($AZ60-$BN$171)*(BI60-$BN$171)</f>
        <v>3062271.462114614</v>
      </c>
      <c r="BX60" s="9">
        <f t="shared" ref="BX60:BX123" si="28">($AZ60-$BN$171)*(BJ60-$BN$171)</f>
        <v>2001679.5176473353</v>
      </c>
      <c r="BY60" s="9">
        <f t="shared" ref="BY60:BY123" si="29">($AZ60-$BN$171)*(BK60-$BN$171)</f>
        <v>98281.045336185925</v>
      </c>
      <c r="BZ60" s="9">
        <f t="shared" ref="BZ60:BZ123" si="30">($AZ60-$BN$171)*(BL60-$BN$171)</f>
        <v>2099371.689021294</v>
      </c>
    </row>
    <row r="61" spans="1:78">
      <c r="A61" s="2">
        <v>42491</v>
      </c>
      <c r="B61" s="8">
        <f>'WA Sch. 1-2'!B61</f>
        <v>290.02499999999998</v>
      </c>
      <c r="C61" s="8">
        <f>'WA Sch. 1-2'!C61</f>
        <v>84114.500624999986</v>
      </c>
      <c r="D61" s="8">
        <f>'WA Sch. 1-2'!D61</f>
        <v>14.95</v>
      </c>
      <c r="E61" s="8">
        <f>'WA Sch. 1-2'!E61</f>
        <v>202.5</v>
      </c>
      <c r="F61" s="8">
        <f>'WA Sch. 1-2'!F61</f>
        <v>41006.25</v>
      </c>
      <c r="G61" s="8">
        <f>'WA Sch. 1-2'!G61</f>
        <v>4.5</v>
      </c>
      <c r="H61" s="8">
        <f t="shared" si="11"/>
        <v>87.524999999999977</v>
      </c>
      <c r="I61" s="8">
        <f t="shared" si="11"/>
        <v>43108.250624999986</v>
      </c>
      <c r="J61" s="8">
        <f t="shared" si="11"/>
        <v>10.45</v>
      </c>
      <c r="K61" s="9">
        <v>1885</v>
      </c>
      <c r="L61" s="9">
        <v>112037092</v>
      </c>
      <c r="M61" s="9">
        <v>6764776</v>
      </c>
      <c r="N61" s="9">
        <f t="shared" si="3"/>
        <v>118801868</v>
      </c>
      <c r="O61" s="9">
        <f t="shared" si="4"/>
        <v>63024.863660477451</v>
      </c>
      <c r="P61" s="8">
        <f t="shared" si="5"/>
        <v>-685.11622194573692</v>
      </c>
      <c r="Q61" s="8">
        <f t="shared" si="6"/>
        <v>62339.747438531711</v>
      </c>
      <c r="R61" s="9">
        <f t="shared" si="1"/>
        <v>117510423.92163227</v>
      </c>
      <c r="S61" s="21"/>
      <c r="T61" s="10"/>
      <c r="U61" s="2">
        <v>42856</v>
      </c>
      <c r="V61" s="8">
        <f t="shared" si="7"/>
        <v>278.5</v>
      </c>
      <c r="W61" s="8">
        <f t="shared" si="8"/>
        <v>77562.25</v>
      </c>
      <c r="X61" s="8">
        <f t="shared" si="9"/>
        <v>29.5</v>
      </c>
      <c r="Y61" s="9">
        <v>53</v>
      </c>
      <c r="Z61" s="7">
        <v>0</v>
      </c>
      <c r="AA61" s="7">
        <v>0</v>
      </c>
      <c r="AB61" s="7">
        <v>0</v>
      </c>
      <c r="AC61" s="7">
        <v>0</v>
      </c>
      <c r="AD61" s="7">
        <v>0</v>
      </c>
      <c r="AE61" s="7">
        <v>0</v>
      </c>
      <c r="AF61" s="7">
        <v>0</v>
      </c>
      <c r="AG61" s="8">
        <f t="shared" si="10"/>
        <v>61115.861940298506</v>
      </c>
      <c r="AI61" s="17">
        <v>18</v>
      </c>
      <c r="AJ61" s="17">
        <v>59253.052902728414</v>
      </c>
      <c r="AK61" s="17">
        <v>-44.797369529216667</v>
      </c>
      <c r="AL61" s="17">
        <v>-1.8009850839056454E-2</v>
      </c>
      <c r="AT61" s="1">
        <v>18</v>
      </c>
      <c r="AU61" s="50">
        <f t="shared" si="12"/>
        <v>59</v>
      </c>
      <c r="AV61" s="51">
        <f t="shared" si="14"/>
        <v>0.48752598752598753</v>
      </c>
      <c r="AW61" s="52">
        <f t="shared" si="18"/>
        <v>-3.127280902613698E-2</v>
      </c>
      <c r="AX61" s="43"/>
      <c r="AY61" s="1">
        <v>18</v>
      </c>
      <c r="AZ61" s="9">
        <f t="shared" si="13"/>
        <v>-44.797369529216667</v>
      </c>
      <c r="BA61" s="9">
        <f t="shared" si="16"/>
        <v>1160.5965022135933</v>
      </c>
      <c r="BB61" s="9">
        <f t="shared" si="16"/>
        <v>745.59406068638054</v>
      </c>
      <c r="BC61" s="9">
        <f t="shared" si="16"/>
        <v>-726.48921169582172</v>
      </c>
      <c r="BD61" s="9">
        <f t="shared" si="16"/>
        <v>724.99350081462035</v>
      </c>
      <c r="BE61" s="9">
        <f t="shared" si="16"/>
        <v>-2062.1068462371695</v>
      </c>
      <c r="BF61" s="9">
        <f t="shared" si="16"/>
        <v>-1925.6538745790895</v>
      </c>
      <c r="BG61" s="9">
        <f t="shared" si="16"/>
        <v>-1641.3983038314836</v>
      </c>
      <c r="BH61" s="9">
        <f t="shared" si="16"/>
        <v>783.57778404207784</v>
      </c>
      <c r="BI61" s="9">
        <f t="shared" si="16"/>
        <v>298.79367786239891</v>
      </c>
      <c r="BJ61" s="9">
        <f t="shared" si="16"/>
        <v>2638.5323893997484</v>
      </c>
      <c r="BK61" s="9">
        <f t="shared" si="16"/>
        <v>1724.6989059759871</v>
      </c>
      <c r="BL61" s="9">
        <f t="shared" si="16"/>
        <v>84.68149365325371</v>
      </c>
      <c r="BM61" s="1">
        <v>18</v>
      </c>
      <c r="BN61" s="9">
        <f t="shared" si="15"/>
        <v>2006.8043167374019</v>
      </c>
      <c r="BO61" s="9">
        <f t="shared" si="19"/>
        <v>-51991.670383981313</v>
      </c>
      <c r="BP61" s="9">
        <f t="shared" si="20"/>
        <v>-33400.652655358645</v>
      </c>
      <c r="BQ61" s="9">
        <f t="shared" si="21"/>
        <v>32544.805675328866</v>
      </c>
      <c r="BR61" s="9">
        <f t="shared" si="22"/>
        <v>-32477.801762274601</v>
      </c>
      <c r="BS61" s="9">
        <f t="shared" si="23"/>
        <v>92376.962399619035</v>
      </c>
      <c r="BT61" s="9">
        <f t="shared" si="24"/>
        <v>86264.228204891973</v>
      </c>
      <c r="BU61" s="9">
        <f t="shared" si="25"/>
        <v>73530.326361372412</v>
      </c>
      <c r="BV61" s="9">
        <f t="shared" si="26"/>
        <v>-35102.22354661944</v>
      </c>
      <c r="BW61" s="9">
        <f t="shared" si="27"/>
        <v>-13385.170800196209</v>
      </c>
      <c r="BX61" s="9">
        <f t="shared" si="28"/>
        <v>-118199.31046275367</v>
      </c>
      <c r="BY61" s="9">
        <f t="shared" si="29"/>
        <v>-77261.974217645984</v>
      </c>
      <c r="BZ61" s="9">
        <f t="shared" si="30"/>
        <v>-3793.5081634709172</v>
      </c>
    </row>
    <row r="62" spans="1:78">
      <c r="A62" s="2">
        <v>42522</v>
      </c>
      <c r="B62" s="8">
        <f>'WA Sch. 1-2'!B62</f>
        <v>126.95</v>
      </c>
      <c r="C62" s="8">
        <f>'WA Sch. 1-2'!C62</f>
        <v>16116.302500000002</v>
      </c>
      <c r="D62" s="8">
        <f>'WA Sch. 1-2'!D62</f>
        <v>68</v>
      </c>
      <c r="E62" s="8">
        <f>'WA Sch. 1-2'!E62</f>
        <v>113.5</v>
      </c>
      <c r="F62" s="8">
        <f>'WA Sch. 1-2'!F62</f>
        <v>12882.25</v>
      </c>
      <c r="G62" s="8">
        <f>'WA Sch. 1-2'!G62</f>
        <v>108.5</v>
      </c>
      <c r="H62" s="8">
        <f t="shared" si="11"/>
        <v>13.450000000000003</v>
      </c>
      <c r="I62" s="8">
        <f t="shared" si="11"/>
        <v>3234.0525000000016</v>
      </c>
      <c r="J62" s="8">
        <f t="shared" si="11"/>
        <v>-40.5</v>
      </c>
      <c r="K62" s="9">
        <v>1889</v>
      </c>
      <c r="L62" s="9">
        <v>117666068</v>
      </c>
      <c r="M62" s="9">
        <v>2048807</v>
      </c>
      <c r="N62" s="9">
        <f t="shared" si="3"/>
        <v>119714875</v>
      </c>
      <c r="O62" s="9">
        <f t="shared" si="4"/>
        <v>63374.735309687669</v>
      </c>
      <c r="P62" s="8">
        <f t="shared" si="5"/>
        <v>-845.69498988213184</v>
      </c>
      <c r="Q62" s="8">
        <f t="shared" si="6"/>
        <v>62529.040319805536</v>
      </c>
      <c r="R62" s="9">
        <f t="shared" si="1"/>
        <v>118117357.16411266</v>
      </c>
      <c r="S62" s="21"/>
      <c r="T62" s="10"/>
      <c r="U62" s="2">
        <v>42887</v>
      </c>
      <c r="V62" s="8">
        <f t="shared" si="7"/>
        <v>70.5</v>
      </c>
      <c r="W62" s="8">
        <f t="shared" si="8"/>
        <v>4970.25</v>
      </c>
      <c r="X62" s="8">
        <f t="shared" si="9"/>
        <v>76.5</v>
      </c>
      <c r="Y62" s="9">
        <v>54</v>
      </c>
      <c r="Z62" s="7">
        <v>0</v>
      </c>
      <c r="AA62" s="7">
        <v>0</v>
      </c>
      <c r="AB62" s="7">
        <v>0</v>
      </c>
      <c r="AC62" s="7">
        <v>0</v>
      </c>
      <c r="AD62" s="7">
        <v>0</v>
      </c>
      <c r="AE62" s="7">
        <v>0</v>
      </c>
      <c r="AF62" s="7">
        <v>0</v>
      </c>
      <c r="AG62" s="8">
        <f t="shared" si="10"/>
        <v>63043.16234796404</v>
      </c>
      <c r="AI62" s="17">
        <v>19</v>
      </c>
      <c r="AJ62" s="17">
        <v>66225.471968972546</v>
      </c>
      <c r="AK62" s="17">
        <v>808.76963503747538</v>
      </c>
      <c r="AL62" s="17">
        <v>0.32514901306165506</v>
      </c>
      <c r="AT62" s="1">
        <v>19</v>
      </c>
      <c r="AU62" s="50">
        <f t="shared" si="12"/>
        <v>81</v>
      </c>
      <c r="AV62" s="51">
        <f t="shared" si="14"/>
        <v>0.67047817047817049</v>
      </c>
      <c r="AW62" s="52">
        <f t="shared" si="18"/>
        <v>0.44123392015968882</v>
      </c>
      <c r="AX62" s="43"/>
      <c r="AY62" s="1">
        <v>19</v>
      </c>
      <c r="AZ62" s="9">
        <f t="shared" si="13"/>
        <v>808.76963503747538</v>
      </c>
      <c r="BA62" s="9">
        <f t="shared" si="16"/>
        <v>-44.797369529216667</v>
      </c>
      <c r="BB62" s="9">
        <f t="shared" si="16"/>
        <v>1160.5965022135933</v>
      </c>
      <c r="BC62" s="9">
        <f t="shared" si="16"/>
        <v>745.59406068638054</v>
      </c>
      <c r="BD62" s="9">
        <f t="shared" si="16"/>
        <v>-726.48921169582172</v>
      </c>
      <c r="BE62" s="9">
        <f t="shared" si="16"/>
        <v>724.99350081462035</v>
      </c>
      <c r="BF62" s="9">
        <f t="shared" si="16"/>
        <v>-2062.1068462371695</v>
      </c>
      <c r="BG62" s="9">
        <f t="shared" si="16"/>
        <v>-1925.6538745790895</v>
      </c>
      <c r="BH62" s="9">
        <f t="shared" si="16"/>
        <v>-1641.3983038314836</v>
      </c>
      <c r="BI62" s="9">
        <f t="shared" si="16"/>
        <v>783.57778404207784</v>
      </c>
      <c r="BJ62" s="9">
        <f t="shared" si="16"/>
        <v>298.79367786239891</v>
      </c>
      <c r="BK62" s="9">
        <f t="shared" si="16"/>
        <v>2638.5323893997484</v>
      </c>
      <c r="BL62" s="9">
        <f t="shared" si="16"/>
        <v>1724.6989059759871</v>
      </c>
      <c r="BM62" s="1">
        <v>19</v>
      </c>
      <c r="BN62" s="9">
        <f t="shared" si="15"/>
        <v>654108.32255864725</v>
      </c>
      <c r="BO62" s="9">
        <f t="shared" si="19"/>
        <v>-36230.752204785291</v>
      </c>
      <c r="BP62" s="9">
        <f t="shared" si="20"/>
        <v>938655.20952105371</v>
      </c>
      <c r="BQ62" s="9">
        <f t="shared" si="21"/>
        <v>603013.83634742955</v>
      </c>
      <c r="BR62" s="9">
        <f t="shared" si="22"/>
        <v>-587562.41460189316</v>
      </c>
      <c r="BS62" s="9">
        <f t="shared" si="23"/>
        <v>586352.72905837849</v>
      </c>
      <c r="BT62" s="9">
        <f t="shared" si="24"/>
        <v>-1667769.4014395119</v>
      </c>
      <c r="BU62" s="9">
        <f t="shared" si="25"/>
        <v>-1557410.3813518279</v>
      </c>
      <c r="BV62" s="9">
        <f t="shared" si="26"/>
        <v>-1327513.107140918</v>
      </c>
      <c r="BW62" s="9">
        <f t="shared" si="27"/>
        <v>633733.91842318117</v>
      </c>
      <c r="BX62" s="9">
        <f t="shared" si="28"/>
        <v>241655.25379627472</v>
      </c>
      <c r="BY62" s="9">
        <f t="shared" si="29"/>
        <v>2133964.8776093842</v>
      </c>
      <c r="BZ62" s="9">
        <f t="shared" si="30"/>
        <v>1394884.1047357263</v>
      </c>
    </row>
    <row r="63" spans="1:78">
      <c r="A63" s="2">
        <v>42552</v>
      </c>
      <c r="B63" s="8">
        <f>'WA Sch. 1-2'!B63</f>
        <v>14.1</v>
      </c>
      <c r="C63" s="8">
        <f>'WA Sch. 1-2'!C63</f>
        <v>198.81</v>
      </c>
      <c r="D63" s="8">
        <f>'WA Sch. 1-2'!D63</f>
        <v>240.05</v>
      </c>
      <c r="E63" s="8">
        <f>'WA Sch. 1-2'!E63</f>
        <v>23.5</v>
      </c>
      <c r="F63" s="8">
        <f>'WA Sch. 1-2'!F63</f>
        <v>552.25</v>
      </c>
      <c r="G63" s="8">
        <f>'WA Sch. 1-2'!G63</f>
        <v>146.5</v>
      </c>
      <c r="H63" s="8">
        <f t="shared" si="11"/>
        <v>-9.4</v>
      </c>
      <c r="I63" s="8">
        <f t="shared" si="11"/>
        <v>-353.44</v>
      </c>
      <c r="J63" s="8">
        <f t="shared" si="11"/>
        <v>93.550000000000011</v>
      </c>
      <c r="K63" s="9">
        <v>1883</v>
      </c>
      <c r="L63" s="9">
        <v>118718159</v>
      </c>
      <c r="M63" s="9">
        <v>7701313</v>
      </c>
      <c r="N63" s="9">
        <f t="shared" si="3"/>
        <v>126419472</v>
      </c>
      <c r="O63" s="9">
        <f t="shared" si="4"/>
        <v>67137.266064790223</v>
      </c>
      <c r="P63" s="8">
        <f t="shared" si="5"/>
        <v>1692.2286687731666</v>
      </c>
      <c r="Q63" s="8">
        <f t="shared" si="6"/>
        <v>68829.494733563391</v>
      </c>
      <c r="R63" s="9">
        <f t="shared" si="1"/>
        <v>129605938.58329986</v>
      </c>
      <c r="S63" s="21"/>
      <c r="T63" s="10"/>
      <c r="U63" s="2">
        <v>42917</v>
      </c>
      <c r="V63" s="8">
        <f t="shared" si="7"/>
        <v>0</v>
      </c>
      <c r="W63" s="8">
        <f t="shared" si="8"/>
        <v>0</v>
      </c>
      <c r="X63" s="8">
        <f t="shared" si="9"/>
        <v>289</v>
      </c>
      <c r="Y63" s="9">
        <v>55</v>
      </c>
      <c r="Z63" s="7">
        <v>0</v>
      </c>
      <c r="AA63" s="7">
        <v>0</v>
      </c>
      <c r="AB63" s="7">
        <v>0</v>
      </c>
      <c r="AC63" s="7">
        <v>0</v>
      </c>
      <c r="AD63" s="7">
        <v>0</v>
      </c>
      <c r="AE63" s="7">
        <v>0</v>
      </c>
      <c r="AF63" s="7">
        <v>0</v>
      </c>
      <c r="AG63" s="8">
        <f t="shared" si="10"/>
        <v>66969.73936170213</v>
      </c>
      <c r="AI63" s="17">
        <v>20</v>
      </c>
      <c r="AJ63" s="17">
        <v>61393.967138119173</v>
      </c>
      <c r="AK63" s="17">
        <v>-1460.2453902537818</v>
      </c>
      <c r="AL63" s="17">
        <v>-0.58706129273368202</v>
      </c>
      <c r="AT63" s="1">
        <v>20</v>
      </c>
      <c r="AU63" s="50">
        <f t="shared" si="12"/>
        <v>35</v>
      </c>
      <c r="AV63" s="51">
        <f t="shared" si="14"/>
        <v>0.28794178794178793</v>
      </c>
      <c r="AW63" s="52">
        <f t="shared" si="18"/>
        <v>-0.55940759981342003</v>
      </c>
      <c r="AX63" s="43"/>
      <c r="AY63" s="1">
        <v>20</v>
      </c>
      <c r="AZ63" s="9">
        <f t="shared" si="13"/>
        <v>-1460.2453902537818</v>
      </c>
      <c r="BA63" s="9">
        <f t="shared" si="16"/>
        <v>808.76963503747538</v>
      </c>
      <c r="BB63" s="9">
        <f t="shared" si="16"/>
        <v>-44.797369529216667</v>
      </c>
      <c r="BC63" s="9">
        <f t="shared" si="16"/>
        <v>1160.5965022135933</v>
      </c>
      <c r="BD63" s="9">
        <f t="shared" si="16"/>
        <v>745.59406068638054</v>
      </c>
      <c r="BE63" s="9">
        <f t="shared" si="16"/>
        <v>-726.48921169582172</v>
      </c>
      <c r="BF63" s="9">
        <f t="shared" si="16"/>
        <v>724.99350081462035</v>
      </c>
      <c r="BG63" s="9">
        <f t="shared" si="16"/>
        <v>-2062.1068462371695</v>
      </c>
      <c r="BH63" s="9">
        <f t="shared" si="16"/>
        <v>-1925.6538745790895</v>
      </c>
      <c r="BI63" s="9">
        <f t="shared" si="16"/>
        <v>-1641.3983038314836</v>
      </c>
      <c r="BJ63" s="9">
        <f t="shared" si="16"/>
        <v>783.57778404207784</v>
      </c>
      <c r="BK63" s="9">
        <f t="shared" si="16"/>
        <v>298.79367786239891</v>
      </c>
      <c r="BL63" s="9">
        <f t="shared" si="16"/>
        <v>2638.5323893997484</v>
      </c>
      <c r="BM63" s="1">
        <v>20</v>
      </c>
      <c r="BN63" s="9">
        <f t="shared" si="15"/>
        <v>2132316.599757426</v>
      </c>
      <c r="BO63" s="9">
        <f t="shared" si="19"/>
        <v>-1181002.1313407053</v>
      </c>
      <c r="BP63" s="9">
        <f t="shared" si="20"/>
        <v>65415.152350537421</v>
      </c>
      <c r="BQ63" s="9">
        <f t="shared" si="21"/>
        <v>-1694755.6923020622</v>
      </c>
      <c r="BR63" s="9">
        <f t="shared" si="22"/>
        <v>-1088750.2901178838</v>
      </c>
      <c r="BS63" s="9">
        <f t="shared" si="23"/>
        <v>1060852.5224479327</v>
      </c>
      <c r="BT63" s="9">
        <f t="shared" si="24"/>
        <v>-1058668.4175284989</v>
      </c>
      <c r="BU63" s="9">
        <f t="shared" si="25"/>
        <v>3011182.0164285987</v>
      </c>
      <c r="BV63" s="9">
        <f t="shared" si="26"/>
        <v>2811927.193578457</v>
      </c>
      <c r="BW63" s="9">
        <f t="shared" si="27"/>
        <v>2396844.3067403072</v>
      </c>
      <c r="BX63" s="9">
        <f t="shared" si="28"/>
        <v>-1144215.8470527157</v>
      </c>
      <c r="BY63" s="9">
        <f t="shared" si="29"/>
        <v>-436312.09073553863</v>
      </c>
      <c r="BZ63" s="9">
        <f t="shared" si="30"/>
        <v>-3852904.7586562815</v>
      </c>
    </row>
    <row r="64" spans="1:78">
      <c r="A64" s="2">
        <v>42583</v>
      </c>
      <c r="B64" s="8">
        <f>'WA Sch. 1-2'!B64</f>
        <v>19.350000000000001</v>
      </c>
      <c r="C64" s="8">
        <f>'WA Sch. 1-2'!C64</f>
        <v>374.42250000000007</v>
      </c>
      <c r="D64" s="8">
        <f>'WA Sch. 1-2'!D64</f>
        <v>204.95</v>
      </c>
      <c r="E64" s="8">
        <f>'WA Sch. 1-2'!E64</f>
        <v>11.5</v>
      </c>
      <c r="F64" s="8">
        <f>'WA Sch. 1-2'!F64</f>
        <v>132.25</v>
      </c>
      <c r="G64" s="8">
        <f>'WA Sch. 1-2'!G64</f>
        <v>203</v>
      </c>
      <c r="H64" s="8">
        <f t="shared" si="11"/>
        <v>7.8500000000000014</v>
      </c>
      <c r="I64" s="8">
        <f t="shared" si="11"/>
        <v>242.17250000000007</v>
      </c>
      <c r="J64" s="8">
        <f t="shared" si="11"/>
        <v>1.9499999999999886</v>
      </c>
      <c r="K64" s="9">
        <v>1875</v>
      </c>
      <c r="L64" s="9">
        <v>118930843</v>
      </c>
      <c r="M64" s="9">
        <v>-2644118</v>
      </c>
      <c r="N64" s="9">
        <f t="shared" si="3"/>
        <v>116286725</v>
      </c>
      <c r="O64" s="9">
        <f t="shared" si="4"/>
        <v>62019.58666666667</v>
      </c>
      <c r="P64" s="8">
        <f t="shared" si="5"/>
        <v>-94.706155978346288</v>
      </c>
      <c r="Q64" s="8">
        <f t="shared" si="6"/>
        <v>61924.880510688323</v>
      </c>
      <c r="R64" s="9">
        <f t="shared" si="1"/>
        <v>116109150.9575406</v>
      </c>
      <c r="S64" s="21"/>
      <c r="T64" s="10"/>
      <c r="U64" s="2">
        <v>42948</v>
      </c>
      <c r="V64" s="8">
        <f t="shared" si="7"/>
        <v>3.5</v>
      </c>
      <c r="W64" s="8">
        <f t="shared" si="8"/>
        <v>12.25</v>
      </c>
      <c r="X64" s="8">
        <f t="shared" si="9"/>
        <v>268.5</v>
      </c>
      <c r="Y64" s="9">
        <v>56</v>
      </c>
      <c r="Z64" s="7">
        <v>1</v>
      </c>
      <c r="AA64" s="7">
        <v>0</v>
      </c>
      <c r="AB64" s="7">
        <v>0</v>
      </c>
      <c r="AC64" s="7">
        <v>0</v>
      </c>
      <c r="AD64" s="7">
        <v>0</v>
      </c>
      <c r="AE64" s="7">
        <v>0</v>
      </c>
      <c r="AF64" s="7">
        <v>0</v>
      </c>
      <c r="AG64" s="8">
        <f t="shared" si="10"/>
        <v>63564.624537281859</v>
      </c>
      <c r="AI64" s="17">
        <v>21</v>
      </c>
      <c r="AJ64" s="17">
        <v>56340.283169594688</v>
      </c>
      <c r="AK64" s="17">
        <v>1289.7093228978047</v>
      </c>
      <c r="AL64" s="17">
        <v>0.51850081322255082</v>
      </c>
      <c r="AT64" s="1">
        <v>21</v>
      </c>
      <c r="AU64" s="50">
        <f t="shared" si="12"/>
        <v>86</v>
      </c>
      <c r="AV64" s="51">
        <f t="shared" si="14"/>
        <v>0.71205821205821207</v>
      </c>
      <c r="AW64" s="52">
        <f t="shared" si="18"/>
        <v>0.55940759981342003</v>
      </c>
      <c r="AX64" s="43"/>
      <c r="AY64" s="1">
        <v>21</v>
      </c>
      <c r="AZ64" s="9">
        <f t="shared" si="13"/>
        <v>1289.7093228978047</v>
      </c>
      <c r="BA64" s="9">
        <f t="shared" si="16"/>
        <v>-1460.2453902537818</v>
      </c>
      <c r="BB64" s="9">
        <f t="shared" si="16"/>
        <v>808.76963503747538</v>
      </c>
      <c r="BC64" s="9">
        <f t="shared" si="16"/>
        <v>-44.797369529216667</v>
      </c>
      <c r="BD64" s="9">
        <f t="shared" si="16"/>
        <v>1160.5965022135933</v>
      </c>
      <c r="BE64" s="9">
        <f t="shared" si="16"/>
        <v>745.59406068638054</v>
      </c>
      <c r="BF64" s="9">
        <f t="shared" si="16"/>
        <v>-726.48921169582172</v>
      </c>
      <c r="BG64" s="9">
        <f t="shared" si="16"/>
        <v>724.99350081462035</v>
      </c>
      <c r="BH64" s="9">
        <f t="shared" si="16"/>
        <v>-2062.1068462371695</v>
      </c>
      <c r="BI64" s="9">
        <f t="shared" si="16"/>
        <v>-1925.6538745790895</v>
      </c>
      <c r="BJ64" s="9">
        <f t="shared" si="16"/>
        <v>-1641.3983038314836</v>
      </c>
      <c r="BK64" s="9">
        <f t="shared" si="16"/>
        <v>783.57778404207784</v>
      </c>
      <c r="BL64" s="9">
        <f t="shared" si="16"/>
        <v>298.79367786239891</v>
      </c>
      <c r="BM64" s="1">
        <v>21</v>
      </c>
      <c r="BN64" s="9">
        <f t="shared" si="15"/>
        <v>1663350.1375695078</v>
      </c>
      <c r="BO64" s="9">
        <f t="shared" si="19"/>
        <v>-1883292.0935288451</v>
      </c>
      <c r="BP64" s="9">
        <f t="shared" si="20"/>
        <v>1043077.7383844821</v>
      </c>
      <c r="BQ64" s="9">
        <f t="shared" si="21"/>
        <v>-57775.585123131721</v>
      </c>
      <c r="BR64" s="9">
        <f t="shared" si="22"/>
        <v>1496832.1290274484</v>
      </c>
      <c r="BS64" s="9">
        <f t="shared" si="23"/>
        <v>961599.61116445181</v>
      </c>
      <c r="BT64" s="9">
        <f t="shared" si="24"/>
        <v>-936959.90930877952</v>
      </c>
      <c r="BU64" s="9">
        <f t="shared" si="25"/>
        <v>935030.87704092823</v>
      </c>
      <c r="BV64" s="9">
        <f t="shared" si="26"/>
        <v>-2659518.4244034654</v>
      </c>
      <c r="BW64" s="9">
        <f t="shared" si="27"/>
        <v>-2483533.75471893</v>
      </c>
      <c r="BX64" s="9">
        <f t="shared" si="28"/>
        <v>-2116926.6950401072</v>
      </c>
      <c r="BY64" s="9">
        <f t="shared" si="29"/>
        <v>1010587.5732946655</v>
      </c>
      <c r="BZ64" s="9">
        <f t="shared" si="30"/>
        <v>385356.9919620555</v>
      </c>
    </row>
    <row r="65" spans="1:78">
      <c r="A65" s="2">
        <v>42614</v>
      </c>
      <c r="B65" s="8">
        <f>'WA Sch. 1-2'!B65</f>
        <v>152.32499999999999</v>
      </c>
      <c r="C65" s="8">
        <f>'WA Sch. 1-2'!C65</f>
        <v>23202.905624999996</v>
      </c>
      <c r="D65" s="8">
        <f>'WA Sch. 1-2'!D65</f>
        <v>43.875</v>
      </c>
      <c r="E65" s="8">
        <f>'WA Sch. 1-2'!E65</f>
        <v>164</v>
      </c>
      <c r="F65" s="8">
        <f>'WA Sch. 1-2'!F65</f>
        <v>26896</v>
      </c>
      <c r="G65" s="8">
        <f>'WA Sch. 1-2'!G65</f>
        <v>5.5</v>
      </c>
      <c r="H65" s="8">
        <f t="shared" si="11"/>
        <v>-11.675000000000011</v>
      </c>
      <c r="I65" s="8">
        <f t="shared" si="11"/>
        <v>-3693.0943750000042</v>
      </c>
      <c r="J65" s="8">
        <f t="shared" si="11"/>
        <v>38.375</v>
      </c>
      <c r="K65" s="9">
        <v>1887</v>
      </c>
      <c r="L65" s="9">
        <v>124429684</v>
      </c>
      <c r="M65" s="9">
        <v>-12188232</v>
      </c>
      <c r="N65" s="9">
        <f t="shared" si="3"/>
        <v>112241452</v>
      </c>
      <c r="O65" s="9">
        <f t="shared" si="4"/>
        <v>59481.426603073662</v>
      </c>
      <c r="P65" s="8">
        <f t="shared" si="5"/>
        <v>774.92655550755637</v>
      </c>
      <c r="Q65" s="8">
        <f t="shared" si="6"/>
        <v>60256.353158581216</v>
      </c>
      <c r="R65" s="9">
        <f t="shared" si="1"/>
        <v>113703738.41024275</v>
      </c>
      <c r="S65" s="21"/>
      <c r="T65" s="10"/>
      <c r="U65" s="2">
        <v>42979</v>
      </c>
      <c r="V65" s="8">
        <f t="shared" si="7"/>
        <v>171.5</v>
      </c>
      <c r="W65" s="8">
        <f t="shared" si="8"/>
        <v>29412.25</v>
      </c>
      <c r="X65" s="8">
        <f t="shared" si="9"/>
        <v>83</v>
      </c>
      <c r="Y65" s="9">
        <v>57</v>
      </c>
      <c r="Z65" s="7">
        <v>0</v>
      </c>
      <c r="AA65" s="7">
        <v>1</v>
      </c>
      <c r="AB65" s="7">
        <v>0</v>
      </c>
      <c r="AC65" s="7">
        <v>0</v>
      </c>
      <c r="AD65" s="7">
        <v>0</v>
      </c>
      <c r="AE65" s="7">
        <v>0</v>
      </c>
      <c r="AF65" s="7">
        <v>0</v>
      </c>
      <c r="AG65" s="8">
        <f t="shared" si="10"/>
        <v>56965.737009544006</v>
      </c>
      <c r="AI65" s="17">
        <v>22</v>
      </c>
      <c r="AJ65" s="17">
        <v>63933.046897570544</v>
      </c>
      <c r="AK65" s="17">
        <v>-132.27011630497145</v>
      </c>
      <c r="AL65" s="17">
        <v>-5.3176449647641615E-2</v>
      </c>
      <c r="AT65" s="1">
        <v>22</v>
      </c>
      <c r="AU65" s="50">
        <f t="shared" si="12"/>
        <v>58</v>
      </c>
      <c r="AV65" s="51">
        <f t="shared" si="14"/>
        <v>0.47920997920997921</v>
      </c>
      <c r="AW65" s="52">
        <f t="shared" si="18"/>
        <v>-5.213646396562386E-2</v>
      </c>
      <c r="AX65" s="43"/>
      <c r="AY65" s="1">
        <v>22</v>
      </c>
      <c r="AZ65" s="9">
        <f t="shared" si="13"/>
        <v>-132.27011630497145</v>
      </c>
      <c r="BA65" s="9">
        <f t="shared" si="16"/>
        <v>1289.7093228978047</v>
      </c>
      <c r="BB65" s="9">
        <f t="shared" si="16"/>
        <v>-1460.2453902537818</v>
      </c>
      <c r="BC65" s="9">
        <f t="shared" si="16"/>
        <v>808.76963503747538</v>
      </c>
      <c r="BD65" s="9">
        <f t="shared" si="16"/>
        <v>-44.797369529216667</v>
      </c>
      <c r="BE65" s="9">
        <f t="shared" si="16"/>
        <v>1160.5965022135933</v>
      </c>
      <c r="BF65" s="9">
        <f t="shared" si="16"/>
        <v>745.59406068638054</v>
      </c>
      <c r="BG65" s="9">
        <f t="shared" si="16"/>
        <v>-726.48921169582172</v>
      </c>
      <c r="BH65" s="9">
        <f t="shared" si="16"/>
        <v>724.99350081462035</v>
      </c>
      <c r="BI65" s="9">
        <f t="shared" si="16"/>
        <v>-2062.1068462371695</v>
      </c>
      <c r="BJ65" s="9">
        <f t="shared" si="16"/>
        <v>-1925.6538745790895</v>
      </c>
      <c r="BK65" s="9">
        <f t="shared" si="16"/>
        <v>-1641.3983038314836</v>
      </c>
      <c r="BL65" s="9">
        <f t="shared" si="16"/>
        <v>783.57778404207784</v>
      </c>
      <c r="BM65" s="1">
        <v>22</v>
      </c>
      <c r="BN65" s="9">
        <f t="shared" si="15"/>
        <v>17495.383667331298</v>
      </c>
      <c r="BO65" s="9">
        <f t="shared" si="19"/>
        <v>-170590.00213930136</v>
      </c>
      <c r="BP65" s="9">
        <f t="shared" si="20"/>
        <v>193146.82760266989</v>
      </c>
      <c r="BQ65" s="9">
        <f t="shared" si="21"/>
        <v>-106976.05369033778</v>
      </c>
      <c r="BR65" s="9">
        <f t="shared" si="22"/>
        <v>5925.3532777866913</v>
      </c>
      <c r="BS65" s="9">
        <f t="shared" si="23"/>
        <v>-153512.2343309375</v>
      </c>
      <c r="BT65" s="9">
        <f t="shared" si="24"/>
        <v>-98619.813123284941</v>
      </c>
      <c r="BU65" s="9">
        <f t="shared" si="25"/>
        <v>96092.812525315399</v>
      </c>
      <c r="BV65" s="9">
        <f t="shared" si="26"/>
        <v>-95894.974673099641</v>
      </c>
      <c r="BW65" s="9">
        <f t="shared" si="27"/>
        <v>272755.11238507344</v>
      </c>
      <c r="BX65" s="9">
        <f t="shared" si="28"/>
        <v>254706.46195369991</v>
      </c>
      <c r="BY65" s="9">
        <f t="shared" si="29"/>
        <v>217107.94455057738</v>
      </c>
      <c r="BZ65" s="9">
        <f t="shared" si="30"/>
        <v>-103643.92462923897</v>
      </c>
    </row>
    <row r="66" spans="1:78">
      <c r="A66" s="2">
        <v>42644</v>
      </c>
      <c r="B66" s="8">
        <f>'WA Sch. 1-2'!B66</f>
        <v>510.4</v>
      </c>
      <c r="C66" s="8">
        <f>'WA Sch. 1-2'!C66</f>
        <v>260508.15999999997</v>
      </c>
      <c r="D66" s="8">
        <f>'WA Sch. 1-2'!D66</f>
        <v>0.65</v>
      </c>
      <c r="E66" s="8">
        <f>'WA Sch. 1-2'!E66</f>
        <v>515</v>
      </c>
      <c r="F66" s="8">
        <f>'WA Sch. 1-2'!F66</f>
        <v>265225</v>
      </c>
      <c r="G66" s="8">
        <f>'WA Sch. 1-2'!G66</f>
        <v>0</v>
      </c>
      <c r="H66" s="8">
        <f t="shared" si="11"/>
        <v>-4.6000000000000227</v>
      </c>
      <c r="I66" s="8">
        <f t="shared" si="11"/>
        <v>-4716.8400000000256</v>
      </c>
      <c r="J66" s="8">
        <f t="shared" si="11"/>
        <v>0.65</v>
      </c>
      <c r="K66" s="9">
        <v>1877</v>
      </c>
      <c r="L66" s="9">
        <v>110782095</v>
      </c>
      <c r="M66" s="9">
        <v>10680568</v>
      </c>
      <c r="N66" s="9">
        <f t="shared" si="3"/>
        <v>121462663</v>
      </c>
      <c r="O66" s="9">
        <f t="shared" si="4"/>
        <v>64711.061800745869</v>
      </c>
      <c r="P66" s="8">
        <f t="shared" si="5"/>
        <v>21.984119691234824</v>
      </c>
      <c r="Q66" s="8">
        <f t="shared" si="6"/>
        <v>64733.045920437107</v>
      </c>
      <c r="R66" s="9">
        <f t="shared" si="1"/>
        <v>121503927.19266045</v>
      </c>
      <c r="S66" s="21"/>
      <c r="T66" s="10"/>
      <c r="U66" s="2">
        <v>43009</v>
      </c>
      <c r="V66" s="8">
        <f t="shared" si="7"/>
        <v>570.5</v>
      </c>
      <c r="W66" s="8">
        <f t="shared" si="8"/>
        <v>325470.25</v>
      </c>
      <c r="X66" s="8">
        <f t="shared" si="9"/>
        <v>0</v>
      </c>
      <c r="Y66" s="9">
        <v>58</v>
      </c>
      <c r="Z66" s="7">
        <v>0</v>
      </c>
      <c r="AA66" s="7">
        <v>0</v>
      </c>
      <c r="AB66" s="7">
        <v>1</v>
      </c>
      <c r="AC66" s="7">
        <v>0</v>
      </c>
      <c r="AD66" s="7">
        <v>0</v>
      </c>
      <c r="AE66" s="7">
        <v>0</v>
      </c>
      <c r="AF66" s="7">
        <v>0</v>
      </c>
      <c r="AG66" s="8">
        <f t="shared" si="10"/>
        <v>63305.24727659575</v>
      </c>
      <c r="AI66" s="17">
        <v>23</v>
      </c>
      <c r="AJ66" s="17">
        <v>60813.422908966138</v>
      </c>
      <c r="AK66" s="17">
        <v>3930.5700875321127</v>
      </c>
      <c r="AL66" s="17">
        <v>1.5802039658320146</v>
      </c>
      <c r="AT66" s="1">
        <v>23</v>
      </c>
      <c r="AU66" s="50">
        <f t="shared" si="12"/>
        <v>112</v>
      </c>
      <c r="AV66" s="51">
        <f t="shared" si="14"/>
        <v>0.9282744282744283</v>
      </c>
      <c r="AW66" s="52">
        <f t="shared" si="18"/>
        <v>1.4630593361844004</v>
      </c>
      <c r="AX66" s="43"/>
      <c r="AY66" s="1">
        <v>23</v>
      </c>
      <c r="AZ66" s="9">
        <f t="shared" si="13"/>
        <v>3930.5700875321127</v>
      </c>
      <c r="BA66" s="9">
        <f t="shared" si="16"/>
        <v>-132.27011630497145</v>
      </c>
      <c r="BB66" s="9">
        <f t="shared" si="16"/>
        <v>1289.7093228978047</v>
      </c>
      <c r="BC66" s="9">
        <f t="shared" si="16"/>
        <v>-1460.2453902537818</v>
      </c>
      <c r="BD66" s="9">
        <f t="shared" si="16"/>
        <v>808.76963503747538</v>
      </c>
      <c r="BE66" s="9">
        <f t="shared" si="16"/>
        <v>-44.797369529216667</v>
      </c>
      <c r="BF66" s="9">
        <f t="shared" si="16"/>
        <v>1160.5965022135933</v>
      </c>
      <c r="BG66" s="9">
        <f t="shared" si="16"/>
        <v>745.59406068638054</v>
      </c>
      <c r="BH66" s="9">
        <f t="shared" si="16"/>
        <v>-726.48921169582172</v>
      </c>
      <c r="BI66" s="9">
        <f t="shared" si="16"/>
        <v>724.99350081462035</v>
      </c>
      <c r="BJ66" s="9">
        <f t="shared" si="16"/>
        <v>-2062.1068462371695</v>
      </c>
      <c r="BK66" s="9">
        <f t="shared" si="16"/>
        <v>-1925.6538745790895</v>
      </c>
      <c r="BL66" s="9">
        <f t="shared" si="16"/>
        <v>-1641.3983038314836</v>
      </c>
      <c r="BM66" s="1">
        <v>23</v>
      </c>
      <c r="BN66" s="9">
        <f t="shared" si="15"/>
        <v>15449381.213002183</v>
      </c>
      <c r="BO66" s="9">
        <f t="shared" si="19"/>
        <v>-519896.96262272331</v>
      </c>
      <c r="BP66" s="9">
        <f t="shared" si="20"/>
        <v>5069292.8861933937</v>
      </c>
      <c r="BQ66" s="9">
        <f t="shared" si="21"/>
        <v>-5739596.8513881769</v>
      </c>
      <c r="BR66" s="9">
        <f t="shared" si="22"/>
        <v>3178925.7351825531</v>
      </c>
      <c r="BS66" s="9">
        <f t="shared" si="23"/>
        <v>-176079.20067167075</v>
      </c>
      <c r="BT66" s="9">
        <f t="shared" si="24"/>
        <v>4561805.8952951357</v>
      </c>
      <c r="BU66" s="9">
        <f t="shared" si="25"/>
        <v>2930609.7123754788</v>
      </c>
      <c r="BV66" s="9">
        <f t="shared" si="26"/>
        <v>-2855516.7644063891</v>
      </c>
      <c r="BW66" s="9">
        <f t="shared" si="27"/>
        <v>2849637.7679571239</v>
      </c>
      <c r="BX66" s="9">
        <f t="shared" si="28"/>
        <v>-8105255.4871150041</v>
      </c>
      <c r="BY66" s="9">
        <f t="shared" si="29"/>
        <v>-7568917.5183608886</v>
      </c>
      <c r="BZ66" s="9">
        <f t="shared" si="30"/>
        <v>-6451631.0747659812</v>
      </c>
    </row>
    <row r="67" spans="1:78">
      <c r="A67" s="2">
        <v>42675</v>
      </c>
      <c r="B67" s="8">
        <f>'WA Sch. 1-2'!B67</f>
        <v>874.97500000000002</v>
      </c>
      <c r="C67" s="8">
        <f>'WA Sch. 1-2'!C67</f>
        <v>765581.25062499999</v>
      </c>
      <c r="D67" s="8">
        <f>'WA Sch. 1-2'!D67</f>
        <v>0</v>
      </c>
      <c r="E67" s="8">
        <f>'WA Sch. 1-2'!E67</f>
        <v>646.5</v>
      </c>
      <c r="F67" s="8">
        <f>'WA Sch. 1-2'!F67</f>
        <v>417962.25</v>
      </c>
      <c r="G67" s="8">
        <f>'WA Sch. 1-2'!G67</f>
        <v>0</v>
      </c>
      <c r="H67" s="8">
        <f t="shared" si="11"/>
        <v>228.47500000000002</v>
      </c>
      <c r="I67" s="8">
        <f t="shared" si="11"/>
        <v>347619.00062499999</v>
      </c>
      <c r="J67" s="8">
        <f t="shared" si="11"/>
        <v>0</v>
      </c>
      <c r="K67" s="9">
        <v>1877</v>
      </c>
      <c r="L67" s="9">
        <v>107893955</v>
      </c>
      <c r="M67" s="9">
        <v>1970093</v>
      </c>
      <c r="N67" s="9">
        <f t="shared" si="3"/>
        <v>109864048</v>
      </c>
      <c r="O67" s="9">
        <f t="shared" si="4"/>
        <v>58531.725093233887</v>
      </c>
      <c r="P67" s="8">
        <f t="shared" si="5"/>
        <v>1001.9035033907994</v>
      </c>
      <c r="Q67" s="8">
        <f t="shared" si="6"/>
        <v>59533.628596624687</v>
      </c>
      <c r="R67" s="9">
        <f t="shared" si="1"/>
        <v>111744620.87586454</v>
      </c>
      <c r="S67" s="21"/>
      <c r="T67" s="10"/>
      <c r="U67" s="2">
        <v>43040</v>
      </c>
      <c r="V67" s="8">
        <f t="shared" si="7"/>
        <v>818.5</v>
      </c>
      <c r="W67" s="8">
        <f t="shared" si="8"/>
        <v>669942.25</v>
      </c>
      <c r="X67" s="8">
        <f t="shared" si="9"/>
        <v>0</v>
      </c>
      <c r="Y67" s="9">
        <v>59</v>
      </c>
      <c r="Z67" s="7">
        <v>0</v>
      </c>
      <c r="AA67" s="7">
        <v>0</v>
      </c>
      <c r="AB67" s="7">
        <v>0</v>
      </c>
      <c r="AC67" s="7">
        <v>1</v>
      </c>
      <c r="AD67" s="7">
        <v>0</v>
      </c>
      <c r="AE67" s="7">
        <v>0</v>
      </c>
      <c r="AF67" s="7">
        <v>0</v>
      </c>
      <c r="AG67" s="8">
        <f t="shared" si="10"/>
        <v>62379.176247876858</v>
      </c>
      <c r="AI67" s="17">
        <v>24</v>
      </c>
      <c r="AJ67" s="17">
        <v>58169.915587371695</v>
      </c>
      <c r="AK67" s="17">
        <v>-4646.1169866720447</v>
      </c>
      <c r="AL67" s="17">
        <v>-1.8678747165321146</v>
      </c>
      <c r="AT67" s="1">
        <v>24</v>
      </c>
      <c r="AU67" s="50">
        <f t="shared" si="12"/>
        <v>4</v>
      </c>
      <c r="AV67" s="51">
        <f t="shared" si="14"/>
        <v>3.0145530145530147E-2</v>
      </c>
      <c r="AW67" s="52">
        <f t="shared" si="18"/>
        <v>-1.8786590672766057</v>
      </c>
      <c r="AX67" s="43"/>
      <c r="AY67" s="1">
        <v>24</v>
      </c>
      <c r="AZ67" s="9">
        <f t="shared" si="13"/>
        <v>-4646.1169866720447</v>
      </c>
      <c r="BA67" s="9">
        <f t="shared" si="16"/>
        <v>3930.5700875321127</v>
      </c>
      <c r="BB67" s="9">
        <f t="shared" si="16"/>
        <v>-132.27011630497145</v>
      </c>
      <c r="BC67" s="9">
        <f t="shared" si="16"/>
        <v>1289.7093228978047</v>
      </c>
      <c r="BD67" s="9">
        <f t="shared" si="16"/>
        <v>-1460.2453902537818</v>
      </c>
      <c r="BE67" s="9">
        <f t="shared" si="16"/>
        <v>808.76963503747538</v>
      </c>
      <c r="BF67" s="9">
        <f t="shared" si="16"/>
        <v>-44.797369529216667</v>
      </c>
      <c r="BG67" s="9">
        <f t="shared" si="16"/>
        <v>1160.5965022135933</v>
      </c>
      <c r="BH67" s="9">
        <f t="shared" si="16"/>
        <v>745.59406068638054</v>
      </c>
      <c r="BI67" s="9">
        <f t="shared" si="16"/>
        <v>-726.48921169582172</v>
      </c>
      <c r="BJ67" s="9">
        <f t="shared" si="16"/>
        <v>724.99350081462035</v>
      </c>
      <c r="BK67" s="9">
        <f t="shared" si="16"/>
        <v>-2062.1068462371695</v>
      </c>
      <c r="BL67" s="9">
        <f t="shared" si="16"/>
        <v>-1925.6538745790895</v>
      </c>
      <c r="BM67" s="1">
        <v>24</v>
      </c>
      <c r="BN67" s="9">
        <f t="shared" si="15"/>
        <v>21586403.053842548</v>
      </c>
      <c r="BO67" s="9">
        <f t="shared" si="19"/>
        <v>-18261888.450987976</v>
      </c>
      <c r="BP67" s="9">
        <f t="shared" si="20"/>
        <v>614542.43419362616</v>
      </c>
      <c r="BQ67" s="9">
        <f t="shared" si="21"/>
        <v>-5992140.3929847842</v>
      </c>
      <c r="BR67" s="9">
        <f t="shared" si="22"/>
        <v>6784470.9123676596</v>
      </c>
      <c r="BS67" s="9">
        <f t="shared" si="23"/>
        <v>-3757638.3396521555</v>
      </c>
      <c r="BT67" s="9">
        <f t="shared" si="24"/>
        <v>208133.81952792933</v>
      </c>
      <c r="BU67" s="9">
        <f t="shared" si="25"/>
        <v>-5392267.1236067284</v>
      </c>
      <c r="BV67" s="9">
        <f t="shared" si="26"/>
        <v>-3464117.2305167709</v>
      </c>
      <c r="BW67" s="9">
        <f t="shared" si="27"/>
        <v>3375353.8670939533</v>
      </c>
      <c r="BX67" s="9">
        <f t="shared" si="28"/>
        <v>-3368404.6193616316</v>
      </c>
      <c r="BY67" s="9">
        <f t="shared" si="29"/>
        <v>9580789.6466352474</v>
      </c>
      <c r="BZ67" s="9">
        <f t="shared" si="30"/>
        <v>8946813.177132763</v>
      </c>
    </row>
    <row r="68" spans="1:78">
      <c r="A68" s="2">
        <v>42705</v>
      </c>
      <c r="B68" s="8">
        <f>'WA Sch. 1-2'!B68</f>
        <v>1138.7249999999999</v>
      </c>
      <c r="C68" s="8">
        <f>'WA Sch. 1-2'!C68</f>
        <v>1296694.6256249999</v>
      </c>
      <c r="D68" s="8">
        <f>'WA Sch. 1-2'!D68</f>
        <v>0</v>
      </c>
      <c r="E68" s="8">
        <f>'WA Sch. 1-2'!E68</f>
        <v>1299.5</v>
      </c>
      <c r="F68" s="8">
        <f>'WA Sch. 1-2'!F68</f>
        <v>1688700.25</v>
      </c>
      <c r="G68" s="8">
        <f>'WA Sch. 1-2'!G68</f>
        <v>0</v>
      </c>
      <c r="H68" s="8">
        <f t="shared" si="11"/>
        <v>-160.77500000000009</v>
      </c>
      <c r="I68" s="8">
        <f t="shared" si="11"/>
        <v>-392005.62437500013</v>
      </c>
      <c r="J68" s="8">
        <f t="shared" si="11"/>
        <v>0</v>
      </c>
      <c r="K68" s="9">
        <v>1883</v>
      </c>
      <c r="L68" s="9">
        <v>124472006</v>
      </c>
      <c r="M68" s="9">
        <v>5732655</v>
      </c>
      <c r="N68" s="9">
        <f t="shared" si="3"/>
        <v>130204661</v>
      </c>
      <c r="O68" s="9">
        <f t="shared" si="4"/>
        <v>69147.456718003188</v>
      </c>
      <c r="P68" s="8">
        <f t="shared" si="5"/>
        <v>-2736.1999550851456</v>
      </c>
      <c r="Q68" s="8">
        <f t="shared" si="6"/>
        <v>66411.256762918041</v>
      </c>
      <c r="R68" s="9">
        <f t="shared" si="1"/>
        <v>125052396.48457468</v>
      </c>
      <c r="S68" s="21"/>
      <c r="T68" s="10"/>
      <c r="U68" s="2">
        <v>43070</v>
      </c>
      <c r="V68" s="8">
        <f t="shared" si="7"/>
        <v>1186.5</v>
      </c>
      <c r="W68" s="8">
        <f t="shared" si="8"/>
        <v>1407782.25</v>
      </c>
      <c r="X68" s="8">
        <f t="shared" si="9"/>
        <v>0</v>
      </c>
      <c r="Y68" s="9">
        <v>60</v>
      </c>
      <c r="Z68" s="7">
        <v>0</v>
      </c>
      <c r="AA68" s="7">
        <v>0</v>
      </c>
      <c r="AB68" s="7">
        <v>0</v>
      </c>
      <c r="AC68" s="7">
        <v>0</v>
      </c>
      <c r="AD68" s="7">
        <v>0</v>
      </c>
      <c r="AE68" s="7">
        <v>0</v>
      </c>
      <c r="AF68" s="7">
        <v>0</v>
      </c>
      <c r="AG68" s="8">
        <f t="shared" si="10"/>
        <v>66933.022388447265</v>
      </c>
      <c r="AI68" s="17">
        <v>25</v>
      </c>
      <c r="AJ68" s="17">
        <v>58882.963708818046</v>
      </c>
      <c r="AK68" s="17">
        <v>-4441.4965702942864</v>
      </c>
      <c r="AL68" s="17">
        <v>-1.7856113332951684</v>
      </c>
      <c r="AT68" s="1">
        <v>25</v>
      </c>
      <c r="AU68" s="50">
        <f t="shared" si="12"/>
        <v>5</v>
      </c>
      <c r="AV68" s="51">
        <f t="shared" si="14"/>
        <v>3.8461538461538464E-2</v>
      </c>
      <c r="AW68" s="52">
        <f>_xlfn.NORM.S.INV(AV68)</f>
        <v>-1.7688250385187059</v>
      </c>
      <c r="AX68" s="43"/>
      <c r="AY68" s="1">
        <v>25</v>
      </c>
      <c r="AZ68" s="9">
        <f t="shared" si="13"/>
        <v>-4441.4965702942864</v>
      </c>
      <c r="BA68" s="9">
        <f t="shared" si="16"/>
        <v>-4646.1169866720447</v>
      </c>
      <c r="BB68" s="9">
        <f t="shared" si="16"/>
        <v>3930.5700875321127</v>
      </c>
      <c r="BC68" s="9">
        <f t="shared" si="16"/>
        <v>-132.27011630497145</v>
      </c>
      <c r="BD68" s="9">
        <f t="shared" si="16"/>
        <v>1289.7093228978047</v>
      </c>
      <c r="BE68" s="9">
        <f t="shared" si="16"/>
        <v>-1460.2453902537818</v>
      </c>
      <c r="BF68" s="9">
        <f t="shared" si="16"/>
        <v>808.76963503747538</v>
      </c>
      <c r="BG68" s="9">
        <f t="shared" si="16"/>
        <v>-44.797369529216667</v>
      </c>
      <c r="BH68" s="9">
        <f t="shared" si="16"/>
        <v>1160.5965022135933</v>
      </c>
      <c r="BI68" s="9">
        <f t="shared" si="16"/>
        <v>745.59406068638054</v>
      </c>
      <c r="BJ68" s="9">
        <f t="shared" si="16"/>
        <v>-726.48921169582172</v>
      </c>
      <c r="BK68" s="9">
        <f t="shared" si="16"/>
        <v>724.99350081462035</v>
      </c>
      <c r="BL68" s="9">
        <f t="shared" si="16"/>
        <v>-2062.1068462371695</v>
      </c>
      <c r="BM68" s="1">
        <v>25</v>
      </c>
      <c r="BN68" s="9">
        <f t="shared" si="15"/>
        <v>19726891.783935934</v>
      </c>
      <c r="BO68" s="9">
        <f t="shared" si="19"/>
        <v>20635712.661489937</v>
      </c>
      <c r="BP68" s="9">
        <f t="shared" si="20"/>
        <v>-17457613.563075192</v>
      </c>
      <c r="BQ68" s="9">
        <f t="shared" si="21"/>
        <v>587477.26792096789</v>
      </c>
      <c r="BR68" s="9">
        <f t="shared" si="22"/>
        <v>-5728239.5343271596</v>
      </c>
      <c r="BS68" s="9">
        <f t="shared" si="23"/>
        <v>6485674.8926002281</v>
      </c>
      <c r="BT68" s="9">
        <f t="shared" si="24"/>
        <v>-3592147.5601771004</v>
      </c>
      <c r="BU68" s="9">
        <f t="shared" si="25"/>
        <v>198967.36312223223</v>
      </c>
      <c r="BV68" s="9">
        <f t="shared" si="26"/>
        <v>-5154785.3840772128</v>
      </c>
      <c r="BW68" s="9">
        <f t="shared" si="27"/>
        <v>-3311553.4633703404</v>
      </c>
      <c r="BX68" s="9">
        <f t="shared" si="28"/>
        <v>3226699.3421028047</v>
      </c>
      <c r="BY68" s="9">
        <f t="shared" si="29"/>
        <v>-3220056.1473537753</v>
      </c>
      <c r="BZ68" s="9">
        <f t="shared" si="30"/>
        <v>9158840.4851427712</v>
      </c>
    </row>
    <row r="69" spans="1:78">
      <c r="A69" s="2">
        <v>42736</v>
      </c>
      <c r="B69" s="8">
        <f>'WA Sch. 1-2'!B69</f>
        <v>1095.1500000000001</v>
      </c>
      <c r="C69" s="8">
        <f>'WA Sch. 1-2'!C69</f>
        <v>1199353.5225000002</v>
      </c>
      <c r="D69" s="8">
        <f>'WA Sch. 1-2'!D69</f>
        <v>0</v>
      </c>
      <c r="E69" s="8">
        <f>'WA Sch. 1-2'!E69</f>
        <v>1388.5</v>
      </c>
      <c r="F69" s="8">
        <f>'WA Sch. 1-2'!F69</f>
        <v>1927932.25</v>
      </c>
      <c r="G69" s="8">
        <f>'WA Sch. 1-2'!G69</f>
        <v>0</v>
      </c>
      <c r="H69" s="8">
        <f t="shared" si="11"/>
        <v>-293.34999999999991</v>
      </c>
      <c r="I69" s="8">
        <f t="shared" si="11"/>
        <v>-728578.7274999998</v>
      </c>
      <c r="J69" s="8">
        <f t="shared" si="11"/>
        <v>0</v>
      </c>
      <c r="K69" s="9">
        <v>1872</v>
      </c>
      <c r="L69" s="9">
        <v>131303164</v>
      </c>
      <c r="M69" s="9">
        <v>-16272246</v>
      </c>
      <c r="N69" s="9">
        <f t="shared" si="3"/>
        <v>115030918</v>
      </c>
      <c r="O69" s="9">
        <f t="shared" si="4"/>
        <v>61448.139957264961</v>
      </c>
      <c r="P69" s="8">
        <f t="shared" si="5"/>
        <v>-5176.1056194405628</v>
      </c>
      <c r="Q69" s="8">
        <f t="shared" si="6"/>
        <v>56272.0343378244</v>
      </c>
      <c r="R69" s="9">
        <f t="shared" si="1"/>
        <v>105341248.28040728</v>
      </c>
      <c r="S69" s="21"/>
      <c r="T69" s="10"/>
      <c r="U69" s="2">
        <v>43101</v>
      </c>
      <c r="V69" s="8">
        <f t="shared" si="7"/>
        <v>970.5</v>
      </c>
      <c r="W69" s="8">
        <f t="shared" si="8"/>
        <v>941870.25</v>
      </c>
      <c r="X69" s="8">
        <f t="shared" si="9"/>
        <v>0</v>
      </c>
      <c r="Y69" s="9">
        <v>61</v>
      </c>
      <c r="Z69" s="7">
        <v>0</v>
      </c>
      <c r="AA69" s="7">
        <v>0</v>
      </c>
      <c r="AB69" s="7">
        <v>0</v>
      </c>
      <c r="AC69" s="7">
        <v>0</v>
      </c>
      <c r="AD69" s="7">
        <v>0</v>
      </c>
      <c r="AE69" s="7">
        <v>0</v>
      </c>
      <c r="AF69" s="7">
        <v>0</v>
      </c>
      <c r="AG69" s="8">
        <f t="shared" si="10"/>
        <v>56753.027733298266</v>
      </c>
      <c r="AI69" s="17">
        <v>26</v>
      </c>
      <c r="AJ69" s="17">
        <v>56260.025895911247</v>
      </c>
      <c r="AK69" s="17">
        <v>237.48585408875078</v>
      </c>
      <c r="AL69" s="17">
        <v>9.5476249018032838E-2</v>
      </c>
      <c r="AT69" s="1">
        <v>26</v>
      </c>
      <c r="AU69" s="50">
        <f t="shared" si="12"/>
        <v>67</v>
      </c>
      <c r="AV69" s="51">
        <f t="shared" si="14"/>
        <v>0.55405405405405406</v>
      </c>
      <c r="AW69" s="52">
        <f t="shared" si="18"/>
        <v>0.13591068064648049</v>
      </c>
      <c r="AX69" s="43"/>
      <c r="AY69" s="1">
        <v>26</v>
      </c>
      <c r="AZ69" s="9">
        <f t="shared" si="13"/>
        <v>237.48585408875078</v>
      </c>
      <c r="BA69" s="9">
        <f t="shared" si="16"/>
        <v>-4441.4965702942864</v>
      </c>
      <c r="BB69" s="9">
        <f t="shared" si="16"/>
        <v>-4646.1169866720447</v>
      </c>
      <c r="BC69" s="9">
        <f t="shared" si="16"/>
        <v>3930.5700875321127</v>
      </c>
      <c r="BD69" s="9">
        <f t="shared" si="16"/>
        <v>-132.27011630497145</v>
      </c>
      <c r="BE69" s="9">
        <f t="shared" si="16"/>
        <v>1289.7093228978047</v>
      </c>
      <c r="BF69" s="9">
        <f t="shared" si="16"/>
        <v>-1460.2453902537818</v>
      </c>
      <c r="BG69" s="9">
        <f t="shared" si="16"/>
        <v>808.76963503747538</v>
      </c>
      <c r="BH69" s="9">
        <f t="shared" si="16"/>
        <v>-44.797369529216667</v>
      </c>
      <c r="BI69" s="9">
        <f t="shared" si="16"/>
        <v>1160.5965022135933</v>
      </c>
      <c r="BJ69" s="9">
        <f t="shared" si="16"/>
        <v>745.59406068638054</v>
      </c>
      <c r="BK69" s="9">
        <f t="shared" si="16"/>
        <v>-726.48921169582172</v>
      </c>
      <c r="BL69" s="9">
        <f t="shared" si="16"/>
        <v>724.99350081462035</v>
      </c>
      <c r="BM69" s="1">
        <v>26</v>
      </c>
      <c r="BN69" s="9">
        <f t="shared" si="15"/>
        <v>56399.530892262308</v>
      </c>
      <c r="BO69" s="9">
        <f t="shared" si="19"/>
        <v>-1054792.6064285862</v>
      </c>
      <c r="BP69" s="9">
        <f t="shared" si="20"/>
        <v>-1103387.0607760535</v>
      </c>
      <c r="BQ69" s="9">
        <f t="shared" si="21"/>
        <v>933454.79429324984</v>
      </c>
      <c r="BR69" s="9">
        <f t="shared" si="22"/>
        <v>-31412.281541104796</v>
      </c>
      <c r="BS69" s="9">
        <f t="shared" si="23"/>
        <v>306287.72007460601</v>
      </c>
      <c r="BT69" s="9">
        <f t="shared" si="24"/>
        <v>-346787.62368357769</v>
      </c>
      <c r="BU69" s="9">
        <f t="shared" si="25"/>
        <v>192071.34753791962</v>
      </c>
      <c r="BV69" s="9">
        <f t="shared" si="26"/>
        <v>-10638.741563575855</v>
      </c>
      <c r="BW69" s="9">
        <f t="shared" si="27"/>
        <v>275625.25158060866</v>
      </c>
      <c r="BX69" s="9">
        <f t="shared" si="28"/>
        <v>177068.04230560263</v>
      </c>
      <c r="BY69" s="9">
        <f t="shared" si="29"/>
        <v>-172530.91092584436</v>
      </c>
      <c r="BZ69" s="9">
        <f t="shared" si="30"/>
        <v>172175.70074975127</v>
      </c>
    </row>
    <row r="70" spans="1:78">
      <c r="A70" s="2">
        <v>42767</v>
      </c>
      <c r="B70" s="8">
        <f>'WA Sch. 1-2'!B70</f>
        <v>932.76424999999995</v>
      </c>
      <c r="C70" s="8">
        <f>'WA Sch. 1-2'!C70</f>
        <v>870049.14607806236</v>
      </c>
      <c r="D70" s="8">
        <f>'WA Sch. 1-2'!D70</f>
        <v>0</v>
      </c>
      <c r="E70" s="8">
        <f>'WA Sch. 1-2'!E70</f>
        <v>1000.5</v>
      </c>
      <c r="F70" s="8">
        <f>'WA Sch. 1-2'!F70</f>
        <v>1001000.25</v>
      </c>
      <c r="G70" s="8">
        <f>'WA Sch. 1-2'!G70</f>
        <v>0</v>
      </c>
      <c r="H70" s="8">
        <f t="shared" si="11"/>
        <v>-67.735750000000053</v>
      </c>
      <c r="I70" s="8">
        <f t="shared" si="11"/>
        <v>-130951.10392193764</v>
      </c>
      <c r="J70" s="8">
        <f t="shared" si="11"/>
        <v>0</v>
      </c>
      <c r="K70" s="9">
        <v>1885</v>
      </c>
      <c r="L70" s="9">
        <v>121153482</v>
      </c>
      <c r="M70" s="9">
        <v>-7755828</v>
      </c>
      <c r="N70" s="9">
        <f t="shared" si="3"/>
        <v>113397654</v>
      </c>
      <c r="O70" s="9">
        <f t="shared" si="4"/>
        <v>60157.906631299738</v>
      </c>
      <c r="P70" s="8">
        <f t="shared" si="5"/>
        <v>-681.4218429996381</v>
      </c>
      <c r="Q70" s="8">
        <f t="shared" si="6"/>
        <v>59476.484788300098</v>
      </c>
      <c r="R70" s="9">
        <f t="shared" si="1"/>
        <v>112113173.82594569</v>
      </c>
      <c r="S70" s="21"/>
      <c r="T70" s="10"/>
      <c r="U70" s="2">
        <v>43132</v>
      </c>
      <c r="V70" s="8">
        <f t="shared" si="7"/>
        <v>974</v>
      </c>
      <c r="W70" s="8">
        <f t="shared" si="8"/>
        <v>948676</v>
      </c>
      <c r="X70" s="8">
        <f t="shared" si="9"/>
        <v>0</v>
      </c>
      <c r="Y70" s="9">
        <v>62</v>
      </c>
      <c r="Z70" s="7">
        <v>0</v>
      </c>
      <c r="AA70" s="7">
        <v>0</v>
      </c>
      <c r="AB70" s="7">
        <v>0</v>
      </c>
      <c r="AC70" s="7">
        <v>0</v>
      </c>
      <c r="AD70" s="7">
        <v>0</v>
      </c>
      <c r="AE70" s="7">
        <v>0</v>
      </c>
      <c r="AF70" s="7">
        <v>0</v>
      </c>
      <c r="AG70" s="8">
        <f t="shared" si="10"/>
        <v>61203.178952380949</v>
      </c>
      <c r="AI70" s="17">
        <v>27</v>
      </c>
      <c r="AJ70" s="17">
        <v>56094.652811891261</v>
      </c>
      <c r="AK70" s="17">
        <v>2414.1627172877706</v>
      </c>
      <c r="AL70" s="17">
        <v>0.97056391695515343</v>
      </c>
      <c r="AT70" s="1">
        <v>27</v>
      </c>
      <c r="AU70" s="50">
        <f t="shared" si="12"/>
        <v>100</v>
      </c>
      <c r="AV70" s="51">
        <f t="shared" si="14"/>
        <v>0.8284823284823285</v>
      </c>
      <c r="AW70" s="52">
        <f t="shared" si="18"/>
        <v>0.94818488013239854</v>
      </c>
      <c r="AX70" s="43"/>
      <c r="AY70" s="1">
        <v>27</v>
      </c>
      <c r="AZ70" s="9">
        <f t="shared" si="13"/>
        <v>2414.1627172877706</v>
      </c>
      <c r="BA70" s="9">
        <f t="shared" si="16"/>
        <v>237.48585408875078</v>
      </c>
      <c r="BB70" s="9">
        <f t="shared" si="16"/>
        <v>-4441.4965702942864</v>
      </c>
      <c r="BC70" s="9">
        <f t="shared" si="16"/>
        <v>-4646.1169866720447</v>
      </c>
      <c r="BD70" s="9">
        <f t="shared" si="16"/>
        <v>3930.5700875321127</v>
      </c>
      <c r="BE70" s="9">
        <f t="shared" si="16"/>
        <v>-132.27011630497145</v>
      </c>
      <c r="BF70" s="9">
        <f t="shared" si="16"/>
        <v>1289.7093228978047</v>
      </c>
      <c r="BG70" s="9">
        <f t="shared" si="16"/>
        <v>-1460.2453902537818</v>
      </c>
      <c r="BH70" s="9">
        <f t="shared" si="16"/>
        <v>808.76963503747538</v>
      </c>
      <c r="BI70" s="9">
        <f t="shared" si="16"/>
        <v>-44.797369529216667</v>
      </c>
      <c r="BJ70" s="9">
        <f t="shared" si="16"/>
        <v>1160.5965022135933</v>
      </c>
      <c r="BK70" s="9">
        <f t="shared" si="16"/>
        <v>745.59406068638054</v>
      </c>
      <c r="BL70" s="9">
        <f t="shared" si="16"/>
        <v>-726.48921169582172</v>
      </c>
      <c r="BM70" s="1">
        <v>27</v>
      </c>
      <c r="BN70" s="9">
        <f t="shared" si="15"/>
        <v>5828181.6255422616</v>
      </c>
      <c r="BO70" s="9">
        <f t="shared" si="19"/>
        <v>573329.49482429936</v>
      </c>
      <c r="BP70" s="9">
        <f t="shared" si="20"/>
        <v>-10722495.428965965</v>
      </c>
      <c r="BQ70" s="9">
        <f t="shared" si="21"/>
        <v>-11216482.409381049</v>
      </c>
      <c r="BR70" s="9">
        <f t="shared" si="22"/>
        <v>9489035.7630065419</v>
      </c>
      <c r="BS70" s="9">
        <f t="shared" si="23"/>
        <v>-319321.58339478471</v>
      </c>
      <c r="BT70" s="9">
        <f t="shared" si="24"/>
        <v>3113568.1634783265</v>
      </c>
      <c r="BU70" s="9">
        <f t="shared" si="25"/>
        <v>-3525269.9792420133</v>
      </c>
      <c r="BV70" s="9">
        <f t="shared" si="26"/>
        <v>1952501.4997819024</v>
      </c>
      <c r="BW70" s="9">
        <f t="shared" si="27"/>
        <v>-108148.13935000369</v>
      </c>
      <c r="BX70" s="9">
        <f t="shared" si="28"/>
        <v>2801868.8054586425</v>
      </c>
      <c r="BY70" s="9">
        <f t="shared" si="29"/>
        <v>1799985.383540248</v>
      </c>
      <c r="BZ70" s="9">
        <f t="shared" si="30"/>
        <v>-1753863.1693878395</v>
      </c>
    </row>
    <row r="71" spans="1:78">
      <c r="A71" s="2">
        <v>42795</v>
      </c>
      <c r="B71" s="8">
        <f>'WA Sch. 1-2'!B71</f>
        <v>767.35</v>
      </c>
      <c r="C71" s="8">
        <f>'WA Sch. 1-2'!C71</f>
        <v>588826.02250000008</v>
      </c>
      <c r="D71" s="8">
        <f>'WA Sch. 1-2'!D71</f>
        <v>0</v>
      </c>
      <c r="E71" s="8">
        <f>'WA Sch. 1-2'!E71</f>
        <v>750</v>
      </c>
      <c r="F71" s="8">
        <f>'WA Sch. 1-2'!F71</f>
        <v>562500</v>
      </c>
      <c r="G71" s="8">
        <f>'WA Sch. 1-2'!G71</f>
        <v>0</v>
      </c>
      <c r="H71" s="8">
        <f t="shared" si="11"/>
        <v>17.350000000000023</v>
      </c>
      <c r="I71" s="8">
        <f t="shared" si="11"/>
        <v>26326.022500000079</v>
      </c>
      <c r="J71" s="8">
        <f t="shared" si="11"/>
        <v>0</v>
      </c>
      <c r="K71" s="9">
        <v>1880</v>
      </c>
      <c r="L71" s="9">
        <v>113030113</v>
      </c>
      <c r="M71" s="9">
        <v>1642293</v>
      </c>
      <c r="N71" s="9">
        <f t="shared" si="3"/>
        <v>114672406</v>
      </c>
      <c r="O71" s="9">
        <f t="shared" si="4"/>
        <v>60995.960638297875</v>
      </c>
      <c r="P71" s="8">
        <f t="shared" si="5"/>
        <v>75.09655370272867</v>
      </c>
      <c r="Q71" s="8">
        <f t="shared" si="6"/>
        <v>61071.057192000604</v>
      </c>
      <c r="R71" s="9">
        <f t="shared" si="1"/>
        <v>114813587.52096114</v>
      </c>
      <c r="S71" s="21"/>
      <c r="T71" s="10"/>
      <c r="U71" s="2">
        <v>43160</v>
      </c>
      <c r="V71" s="8">
        <f t="shared" si="7"/>
        <v>767</v>
      </c>
      <c r="W71" s="8">
        <f t="shared" si="8"/>
        <v>588289</v>
      </c>
      <c r="X71" s="8">
        <f t="shared" si="9"/>
        <v>0</v>
      </c>
      <c r="Y71" s="9">
        <v>63</v>
      </c>
      <c r="Z71" s="7">
        <v>0</v>
      </c>
      <c r="AA71" s="7">
        <v>0</v>
      </c>
      <c r="AB71" s="7">
        <v>0</v>
      </c>
      <c r="AC71" s="7">
        <v>0</v>
      </c>
      <c r="AD71" s="7">
        <v>0</v>
      </c>
      <c r="AE71" s="7">
        <v>0</v>
      </c>
      <c r="AF71" s="7">
        <v>0</v>
      </c>
      <c r="AG71" s="8">
        <f t="shared" si="10"/>
        <v>56965.592180957385</v>
      </c>
      <c r="AI71" s="17">
        <v>28</v>
      </c>
      <c r="AJ71" s="17">
        <v>56217.392305548434</v>
      </c>
      <c r="AK71" s="17">
        <v>1944.2195003545203</v>
      </c>
      <c r="AL71" s="17">
        <v>0.78163301925424589</v>
      </c>
      <c r="AT71" s="1">
        <v>28</v>
      </c>
      <c r="AU71" s="50">
        <f t="shared" si="12"/>
        <v>96</v>
      </c>
      <c r="AV71" s="51">
        <f t="shared" si="14"/>
        <v>0.79521829521829523</v>
      </c>
      <c r="AW71" s="52">
        <f t="shared" si="18"/>
        <v>0.82466217903935268</v>
      </c>
      <c r="AX71" s="43"/>
      <c r="AY71" s="1">
        <v>28</v>
      </c>
      <c r="AZ71" s="9">
        <f t="shared" si="13"/>
        <v>1944.2195003545203</v>
      </c>
      <c r="BA71" s="9">
        <f t="shared" si="16"/>
        <v>2414.1627172877706</v>
      </c>
      <c r="BB71" s="9">
        <f t="shared" si="16"/>
        <v>237.48585408875078</v>
      </c>
      <c r="BC71" s="9">
        <f t="shared" si="16"/>
        <v>-4441.4965702942864</v>
      </c>
      <c r="BD71" s="9">
        <f t="shared" si="16"/>
        <v>-4646.1169866720447</v>
      </c>
      <c r="BE71" s="9">
        <f t="shared" si="16"/>
        <v>3930.5700875321127</v>
      </c>
      <c r="BF71" s="9">
        <f t="shared" si="16"/>
        <v>-132.27011630497145</v>
      </c>
      <c r="BG71" s="9">
        <f t="shared" si="16"/>
        <v>1289.7093228978047</v>
      </c>
      <c r="BH71" s="9">
        <f t="shared" si="16"/>
        <v>-1460.2453902537818</v>
      </c>
      <c r="BI71" s="9">
        <f t="shared" si="16"/>
        <v>808.76963503747538</v>
      </c>
      <c r="BJ71" s="9">
        <f t="shared" si="16"/>
        <v>-44.797369529216667</v>
      </c>
      <c r="BK71" s="9">
        <f t="shared" si="16"/>
        <v>1160.5965022135933</v>
      </c>
      <c r="BL71" s="9">
        <f t="shared" si="16"/>
        <v>745.59406068638054</v>
      </c>
      <c r="BM71" s="1">
        <v>28</v>
      </c>
      <c r="BN71" s="9">
        <f t="shared" si="15"/>
        <v>3779989.4655587715</v>
      </c>
      <c r="BO71" s="9">
        <f t="shared" si="19"/>
        <v>4693662.2319797305</v>
      </c>
      <c r="BP71" s="9">
        <f t="shared" si="20"/>
        <v>461724.62857769243</v>
      </c>
      <c r="BQ71" s="9">
        <f t="shared" si="21"/>
        <v>-8635244.2427238673</v>
      </c>
      <c r="BR71" s="9">
        <f t="shared" si="22"/>
        <v>-9033071.2464161664</v>
      </c>
      <c r="BS71" s="9">
        <f t="shared" si="23"/>
        <v>7641891.0116900941</v>
      </c>
      <c r="BT71" s="9">
        <f t="shared" si="24"/>
        <v>-257162.13943429018</v>
      </c>
      <c r="BU71" s="9">
        <f t="shared" si="25"/>
        <v>2507478.0153669291</v>
      </c>
      <c r="BV71" s="9">
        <f t="shared" si="26"/>
        <v>-2839037.5630342001</v>
      </c>
      <c r="BW71" s="9">
        <f t="shared" si="27"/>
        <v>1572425.6957344615</v>
      </c>
      <c r="BX71" s="9">
        <f t="shared" si="28"/>
        <v>-87095.919403294931</v>
      </c>
      <c r="BY71" s="9">
        <f t="shared" si="29"/>
        <v>2256454.3516469095</v>
      </c>
      <c r="BZ71" s="9">
        <f t="shared" si="30"/>
        <v>1449598.5121349662</v>
      </c>
    </row>
    <row r="72" spans="1:78">
      <c r="A72" s="2">
        <v>42826</v>
      </c>
      <c r="B72" s="8">
        <f>'WA Sch. 1-2'!B72</f>
        <v>547.15</v>
      </c>
      <c r="C72" s="8">
        <f>'WA Sch. 1-2'!C72</f>
        <v>299373.1225</v>
      </c>
      <c r="D72" s="8">
        <f>'WA Sch. 1-2'!D72</f>
        <v>0.375</v>
      </c>
      <c r="E72" s="8">
        <f>'WA Sch. 1-2'!E72</f>
        <v>561.5</v>
      </c>
      <c r="F72" s="8">
        <f>'WA Sch. 1-2'!F72</f>
        <v>315282.25</v>
      </c>
      <c r="G72" s="8">
        <f>'WA Sch. 1-2'!G72</f>
        <v>0</v>
      </c>
      <c r="H72" s="8">
        <f t="shared" si="11"/>
        <v>-14.350000000000023</v>
      </c>
      <c r="I72" s="8">
        <f t="shared" si="11"/>
        <v>-15909.127500000002</v>
      </c>
      <c r="J72" s="8">
        <f t="shared" si="11"/>
        <v>0.375</v>
      </c>
      <c r="K72" s="9">
        <v>1884</v>
      </c>
      <c r="L72" s="9">
        <v>109828838</v>
      </c>
      <c r="M72" s="9">
        <v>-867649</v>
      </c>
      <c r="N72" s="9">
        <f t="shared" si="3"/>
        <v>108961189</v>
      </c>
      <c r="O72" s="9">
        <f t="shared" si="4"/>
        <v>57835.026008492569</v>
      </c>
      <c r="P72" s="8">
        <f t="shared" si="5"/>
        <v>24.889354103588929</v>
      </c>
      <c r="Q72" s="8">
        <f t="shared" si="6"/>
        <v>57859.915362596155</v>
      </c>
      <c r="R72" s="9">
        <f t="shared" si="1"/>
        <v>109008080.54313116</v>
      </c>
      <c r="S72" s="21"/>
      <c r="T72" s="10"/>
      <c r="U72" s="2">
        <v>43191</v>
      </c>
      <c r="V72" s="8">
        <f t="shared" si="7"/>
        <v>548.5</v>
      </c>
      <c r="W72" s="8">
        <f t="shared" si="8"/>
        <v>300852.25</v>
      </c>
      <c r="X72" s="8">
        <f t="shared" si="9"/>
        <v>0.5</v>
      </c>
      <c r="Y72" s="9">
        <v>64</v>
      </c>
      <c r="Z72" s="7">
        <v>0</v>
      </c>
      <c r="AA72" s="7">
        <v>0</v>
      </c>
      <c r="AB72" s="7">
        <v>0</v>
      </c>
      <c r="AC72" s="7">
        <v>0</v>
      </c>
      <c r="AD72" s="7">
        <v>0</v>
      </c>
      <c r="AE72" s="7">
        <v>0</v>
      </c>
      <c r="AF72" s="7">
        <v>0</v>
      </c>
      <c r="AG72" s="8">
        <f t="shared" si="10"/>
        <v>57880.476978678045</v>
      </c>
      <c r="AI72" s="17">
        <v>29</v>
      </c>
      <c r="AJ72" s="17">
        <v>59319.761385158126</v>
      </c>
      <c r="AK72" s="17">
        <v>-3269.063768474909</v>
      </c>
      <c r="AL72" s="17">
        <v>-1.3142591065575542</v>
      </c>
      <c r="AT72" s="1">
        <v>29</v>
      </c>
      <c r="AU72" s="50">
        <f t="shared" si="12"/>
        <v>12</v>
      </c>
      <c r="AV72" s="51">
        <f t="shared" si="14"/>
        <v>9.6673596673596679E-2</v>
      </c>
      <c r="AW72" s="52">
        <f t="shared" si="18"/>
        <v>-1.3007407952098116</v>
      </c>
      <c r="AX72" s="43"/>
      <c r="AY72" s="1">
        <v>29</v>
      </c>
      <c r="AZ72" s="9">
        <f t="shared" si="13"/>
        <v>-3269.063768474909</v>
      </c>
      <c r="BA72" s="9">
        <f t="shared" si="16"/>
        <v>1944.2195003545203</v>
      </c>
      <c r="BB72" s="9">
        <f t="shared" si="16"/>
        <v>2414.1627172877706</v>
      </c>
      <c r="BC72" s="9">
        <f t="shared" si="16"/>
        <v>237.48585408875078</v>
      </c>
      <c r="BD72" s="9">
        <f t="shared" si="16"/>
        <v>-4441.4965702942864</v>
      </c>
      <c r="BE72" s="9">
        <f t="shared" si="16"/>
        <v>-4646.1169866720447</v>
      </c>
      <c r="BF72" s="9">
        <f t="shared" si="16"/>
        <v>3930.5700875321127</v>
      </c>
      <c r="BG72" s="9">
        <f t="shared" si="16"/>
        <v>-132.27011630497145</v>
      </c>
      <c r="BH72" s="9">
        <f t="shared" si="16"/>
        <v>1289.7093228978047</v>
      </c>
      <c r="BI72" s="9">
        <f t="shared" si="16"/>
        <v>-1460.2453902537818</v>
      </c>
      <c r="BJ72" s="9">
        <f t="shared" ref="BJ72:BL135" si="31">BI71</f>
        <v>808.76963503747538</v>
      </c>
      <c r="BK72" s="9">
        <f t="shared" si="31"/>
        <v>-44.797369529216667</v>
      </c>
      <c r="BL72" s="9">
        <f t="shared" si="31"/>
        <v>1160.5965022135933</v>
      </c>
      <c r="BM72" s="1">
        <v>29</v>
      </c>
      <c r="BN72" s="9">
        <f t="shared" si="15"/>
        <v>10686777.922355389</v>
      </c>
      <c r="BO72" s="9">
        <f t="shared" si="19"/>
        <v>-6355777.5265713502</v>
      </c>
      <c r="BP72" s="9">
        <f t="shared" si="20"/>
        <v>-7892051.8702883841</v>
      </c>
      <c r="BQ72" s="9">
        <f t="shared" si="21"/>
        <v>-776356.40112684679</v>
      </c>
      <c r="BR72" s="9">
        <f t="shared" si="22"/>
        <v>14519535.515754642</v>
      </c>
      <c r="BS72" s="9">
        <f t="shared" si="23"/>
        <v>15188452.705225423</v>
      </c>
      <c r="BT72" s="9">
        <f t="shared" si="24"/>
        <v>-12849284.262602482</v>
      </c>
      <c r="BU72" s="9">
        <f t="shared" si="25"/>
        <v>432399.44486455247</v>
      </c>
      <c r="BV72" s="9">
        <f t="shared" si="26"/>
        <v>-4216142.0193495164</v>
      </c>
      <c r="BW72" s="9">
        <f t="shared" si="27"/>
        <v>4773635.2983611533</v>
      </c>
      <c r="BX72" s="9">
        <f t="shared" si="28"/>
        <v>-2643919.5109436801</v>
      </c>
      <c r="BY72" s="9">
        <f t="shared" si="29"/>
        <v>146445.45765095192</v>
      </c>
      <c r="BZ72" s="9">
        <f t="shared" si="30"/>
        <v>-3794063.9752051625</v>
      </c>
    </row>
    <row r="73" spans="1:78">
      <c r="A73" s="2">
        <v>42856</v>
      </c>
      <c r="B73" s="8">
        <f>'WA Sch. 1-2'!B73</f>
        <v>290.02499999999998</v>
      </c>
      <c r="C73" s="8">
        <f>'WA Sch. 1-2'!C73</f>
        <v>84114.500624999986</v>
      </c>
      <c r="D73" s="8">
        <f>'WA Sch. 1-2'!D73</f>
        <v>14.95</v>
      </c>
      <c r="E73" s="8">
        <f>'WA Sch. 1-2'!E73</f>
        <v>278.5</v>
      </c>
      <c r="F73" s="8">
        <f>'WA Sch. 1-2'!F73</f>
        <v>77562.25</v>
      </c>
      <c r="G73" s="8">
        <f>'WA Sch. 1-2'!G73</f>
        <v>29.5</v>
      </c>
      <c r="H73" s="8">
        <f t="shared" si="11"/>
        <v>11.524999999999977</v>
      </c>
      <c r="I73" s="8">
        <f t="shared" si="11"/>
        <v>6552.250624999986</v>
      </c>
      <c r="J73" s="8">
        <f t="shared" si="11"/>
        <v>-14.55</v>
      </c>
      <c r="K73" s="9">
        <v>1876</v>
      </c>
      <c r="L73" s="9">
        <v>108029657</v>
      </c>
      <c r="M73" s="9">
        <v>6623700</v>
      </c>
      <c r="N73" s="9">
        <f t="shared" si="3"/>
        <v>114653357</v>
      </c>
      <c r="O73" s="9">
        <f t="shared" si="4"/>
        <v>61115.861940298506</v>
      </c>
      <c r="P73" s="8">
        <f t="shared" si="5"/>
        <v>-340.5228459439524</v>
      </c>
      <c r="Q73" s="8">
        <f t="shared" si="6"/>
        <v>60775.339094354553</v>
      </c>
      <c r="R73" s="9">
        <f t="shared" ref="R73:R128" si="32">Q73*K73</f>
        <v>114014536.14100914</v>
      </c>
      <c r="S73" s="21"/>
      <c r="T73" s="10"/>
      <c r="U73" s="2">
        <v>43221</v>
      </c>
      <c r="V73" s="8">
        <f t="shared" si="7"/>
        <v>129</v>
      </c>
      <c r="W73" s="8">
        <f t="shared" si="8"/>
        <v>16641</v>
      </c>
      <c r="X73" s="8">
        <f t="shared" si="9"/>
        <v>34.5</v>
      </c>
      <c r="Y73" s="9">
        <v>65</v>
      </c>
      <c r="Z73" s="7">
        <v>0</v>
      </c>
      <c r="AA73" s="7">
        <v>0</v>
      </c>
      <c r="AB73" s="7">
        <v>0</v>
      </c>
      <c r="AC73" s="7">
        <v>0</v>
      </c>
      <c r="AD73" s="7">
        <v>0</v>
      </c>
      <c r="AE73" s="7">
        <v>0</v>
      </c>
      <c r="AF73" s="7">
        <v>0</v>
      </c>
      <c r="AG73" s="8">
        <f t="shared" si="10"/>
        <v>61535.321958773784</v>
      </c>
      <c r="AI73" s="17">
        <v>30</v>
      </c>
      <c r="AJ73" s="17">
        <v>64391.188466670596</v>
      </c>
      <c r="AK73" s="17">
        <v>2232.7268215499571</v>
      </c>
      <c r="AL73" s="17">
        <v>0.89762138810962644</v>
      </c>
      <c r="AT73" s="1">
        <v>30</v>
      </c>
      <c r="AU73" s="50">
        <f t="shared" si="12"/>
        <v>99</v>
      </c>
      <c r="AV73" s="51">
        <f t="shared" si="14"/>
        <v>0.82016632016632018</v>
      </c>
      <c r="AW73" s="52">
        <f t="shared" si="18"/>
        <v>0.91599911388803534</v>
      </c>
      <c r="AX73" s="43"/>
      <c r="AY73" s="1">
        <v>30</v>
      </c>
      <c r="AZ73" s="9">
        <f t="shared" si="13"/>
        <v>2232.7268215499571</v>
      </c>
      <c r="BA73" s="9">
        <f t="shared" ref="BA73:BI101" si="33">AZ72</f>
        <v>-3269.063768474909</v>
      </c>
      <c r="BB73" s="9">
        <f t="shared" si="33"/>
        <v>1944.2195003545203</v>
      </c>
      <c r="BC73" s="9">
        <f t="shared" si="33"/>
        <v>2414.1627172877706</v>
      </c>
      <c r="BD73" s="9">
        <f t="shared" si="33"/>
        <v>237.48585408875078</v>
      </c>
      <c r="BE73" s="9">
        <f t="shared" si="33"/>
        <v>-4441.4965702942864</v>
      </c>
      <c r="BF73" s="9">
        <f t="shared" si="33"/>
        <v>-4646.1169866720447</v>
      </c>
      <c r="BG73" s="9">
        <f t="shared" si="33"/>
        <v>3930.5700875321127</v>
      </c>
      <c r="BH73" s="9">
        <f t="shared" si="33"/>
        <v>-132.27011630497145</v>
      </c>
      <c r="BI73" s="9">
        <f t="shared" si="33"/>
        <v>1289.7093228978047</v>
      </c>
      <c r="BJ73" s="9">
        <f t="shared" si="31"/>
        <v>-1460.2453902537818</v>
      </c>
      <c r="BK73" s="9">
        <f t="shared" si="31"/>
        <v>808.76963503747538</v>
      </c>
      <c r="BL73" s="9">
        <f t="shared" si="31"/>
        <v>-44.797369529216667</v>
      </c>
      <c r="BM73" s="1">
        <v>30</v>
      </c>
      <c r="BN73" s="9">
        <f t="shared" si="15"/>
        <v>4985069.0596685642</v>
      </c>
      <c r="BO73" s="9">
        <f t="shared" si="19"/>
        <v>-7298926.3572311057</v>
      </c>
      <c r="BP73" s="9">
        <f t="shared" si="20"/>
        <v>4340911.0254219845</v>
      </c>
      <c r="BQ73" s="9">
        <f t="shared" si="21"/>
        <v>5390165.8504743213</v>
      </c>
      <c r="BR73" s="9">
        <f t="shared" si="22"/>
        <v>530241.03616264765</v>
      </c>
      <c r="BS73" s="9">
        <f t="shared" si="23"/>
        <v>-9916648.5203181934</v>
      </c>
      <c r="BT73" s="9">
        <f t="shared" si="24"/>
        <v>-10373510.012201535</v>
      </c>
      <c r="BU73" s="9">
        <f t="shared" si="25"/>
        <v>8775889.2584148962</v>
      </c>
      <c r="BV73" s="9">
        <f t="shared" si="26"/>
        <v>-295323.03636364703</v>
      </c>
      <c r="BW73" s="9">
        <f t="shared" si="27"/>
        <v>2879568.5972369546</v>
      </c>
      <c r="BX73" s="9">
        <f t="shared" si="28"/>
        <v>-3260329.0488643046</v>
      </c>
      <c r="BY73" s="9">
        <f t="shared" si="29"/>
        <v>1805761.656603334</v>
      </c>
      <c r="BZ73" s="9">
        <f t="shared" si="30"/>
        <v>-100020.28848277201</v>
      </c>
    </row>
    <row r="74" spans="1:78">
      <c r="A74" s="2">
        <v>42887</v>
      </c>
      <c r="B74" s="8">
        <f>'WA Sch. 1-2'!B74</f>
        <v>126.95</v>
      </c>
      <c r="C74" s="8">
        <f>'WA Sch. 1-2'!C74</f>
        <v>16116.302500000002</v>
      </c>
      <c r="D74" s="8">
        <f>'WA Sch. 1-2'!D74</f>
        <v>68</v>
      </c>
      <c r="E74" s="8">
        <f>'WA Sch. 1-2'!E74</f>
        <v>70.5</v>
      </c>
      <c r="F74" s="8">
        <f>'WA Sch. 1-2'!F74</f>
        <v>4970.25</v>
      </c>
      <c r="G74" s="8">
        <f>'WA Sch. 1-2'!G74</f>
        <v>76.5</v>
      </c>
      <c r="H74" s="8">
        <f t="shared" ref="H74:J105" si="34">B74-E74</f>
        <v>56.45</v>
      </c>
      <c r="I74" s="8">
        <f t="shared" si="34"/>
        <v>11146.052500000002</v>
      </c>
      <c r="J74" s="8">
        <f t="shared" si="34"/>
        <v>-8.5</v>
      </c>
      <c r="K74" s="9">
        <v>1891</v>
      </c>
      <c r="L74" s="9">
        <v>115178624</v>
      </c>
      <c r="M74" s="9">
        <v>4035996</v>
      </c>
      <c r="N74" s="9">
        <f t="shared" ref="N74:N128" si="35">L74+M74</f>
        <v>119214620</v>
      </c>
      <c r="O74" s="9">
        <f t="shared" ref="O74:O128" si="36">N74/K74</f>
        <v>63043.16234796404</v>
      </c>
      <c r="P74" s="8">
        <f t="shared" ref="P74:P128" si="37">$B$3*H74+$B$4*I74+$B$5*J74</f>
        <v>-922.49432842932686</v>
      </c>
      <c r="Q74" s="8">
        <f t="shared" ref="Q74:Q128" si="38">P74+O74</f>
        <v>62120.668019534714</v>
      </c>
      <c r="R74" s="9">
        <f t="shared" si="32"/>
        <v>117470183.22494015</v>
      </c>
      <c r="S74" s="21"/>
      <c r="T74" s="10"/>
      <c r="U74" s="2">
        <v>43252</v>
      </c>
      <c r="V74" s="8">
        <f t="shared" ref="V74:V128" si="39">E86</f>
        <v>108</v>
      </c>
      <c r="W74" s="8">
        <f t="shared" ref="W74:W128" si="40">F86</f>
        <v>11664</v>
      </c>
      <c r="X74" s="8">
        <f t="shared" ref="X74:X128" si="41">G86</f>
        <v>29</v>
      </c>
      <c r="Y74" s="9">
        <v>66</v>
      </c>
      <c r="Z74" s="7">
        <v>0</v>
      </c>
      <c r="AA74" s="7">
        <v>0</v>
      </c>
      <c r="AB74" s="7">
        <v>0</v>
      </c>
      <c r="AC74" s="7">
        <v>0</v>
      </c>
      <c r="AD74" s="7">
        <v>0</v>
      </c>
      <c r="AE74" s="7">
        <v>0</v>
      </c>
      <c r="AF74" s="7">
        <v>0</v>
      </c>
      <c r="AG74" s="8">
        <f t="shared" ref="AG74:AG105" si="42">O86</f>
        <v>59846.561877053522</v>
      </c>
      <c r="AI74" s="17">
        <v>31</v>
      </c>
      <c r="AJ74" s="17">
        <v>65916.654246780949</v>
      </c>
      <c r="AK74" s="17">
        <v>-4681.8898045498718</v>
      </c>
      <c r="AL74" s="17">
        <v>-1.8822564340490822</v>
      </c>
      <c r="AT74" s="1">
        <v>31</v>
      </c>
      <c r="AU74" s="50">
        <f t="shared" si="12"/>
        <v>3</v>
      </c>
      <c r="AV74" s="51">
        <f t="shared" si="14"/>
        <v>2.1829521829521831E-2</v>
      </c>
      <c r="AW74" s="52">
        <f t="shared" si="18"/>
        <v>-2.0173495927674461</v>
      </c>
      <c r="AX74" s="43"/>
      <c r="AY74" s="1">
        <v>31</v>
      </c>
      <c r="AZ74" s="9">
        <f t="shared" si="13"/>
        <v>-4681.8898045498718</v>
      </c>
      <c r="BA74" s="9">
        <f t="shared" si="33"/>
        <v>2232.7268215499571</v>
      </c>
      <c r="BB74" s="9">
        <f t="shared" si="33"/>
        <v>-3269.063768474909</v>
      </c>
      <c r="BC74" s="9">
        <f t="shared" si="33"/>
        <v>1944.2195003545203</v>
      </c>
      <c r="BD74" s="9">
        <f t="shared" si="33"/>
        <v>2414.1627172877706</v>
      </c>
      <c r="BE74" s="9">
        <f t="shared" si="33"/>
        <v>237.48585408875078</v>
      </c>
      <c r="BF74" s="9">
        <f t="shared" si="33"/>
        <v>-4441.4965702942864</v>
      </c>
      <c r="BG74" s="9">
        <f t="shared" si="33"/>
        <v>-4646.1169866720447</v>
      </c>
      <c r="BH74" s="9">
        <f t="shared" si="33"/>
        <v>3930.5700875321127</v>
      </c>
      <c r="BI74" s="9">
        <f t="shared" si="33"/>
        <v>-132.27011630497145</v>
      </c>
      <c r="BJ74" s="9">
        <f t="shared" si="31"/>
        <v>1289.7093228978047</v>
      </c>
      <c r="BK74" s="9">
        <f t="shared" si="31"/>
        <v>-1460.2453902537818</v>
      </c>
      <c r="BL74" s="9">
        <f t="shared" si="31"/>
        <v>808.76963503747538</v>
      </c>
      <c r="BM74" s="1">
        <v>31</v>
      </c>
      <c r="BN74" s="9">
        <f t="shared" si="15"/>
        <v>21920092.141948063</v>
      </c>
      <c r="BO74" s="9">
        <f t="shared" si="19"/>
        <v>-10453380.942159781</v>
      </c>
      <c r="BP74" s="9">
        <f t="shared" si="20"/>
        <v>15305396.328046078</v>
      </c>
      <c r="BQ74" s="9">
        <f t="shared" si="21"/>
        <v>-9102621.4565168694</v>
      </c>
      <c r="BR74" s="9">
        <f t="shared" si="22"/>
        <v>-11302843.812594024</v>
      </c>
      <c r="BS74" s="9">
        <f t="shared" si="23"/>
        <v>-1111882.5989829304</v>
      </c>
      <c r="BT74" s="9">
        <f t="shared" si="24"/>
        <v>20794597.509404067</v>
      </c>
      <c r="BU74" s="9">
        <f t="shared" si="25"/>
        <v>21752607.750645842</v>
      </c>
      <c r="BV74" s="9">
        <f t="shared" si="26"/>
        <v>-18402496.018885296</v>
      </c>
      <c r="BW74" s="9">
        <f t="shared" si="27"/>
        <v>619274.10897488298</v>
      </c>
      <c r="BX74" s="9">
        <f t="shared" si="28"/>
        <v>-6038276.9297081428</v>
      </c>
      <c r="BY74" s="9">
        <f t="shared" si="29"/>
        <v>6836708.0047701448</v>
      </c>
      <c r="BZ74" s="9">
        <f t="shared" si="30"/>
        <v>-3786570.3085114677</v>
      </c>
    </row>
    <row r="75" spans="1:78">
      <c r="A75" s="2">
        <v>42917</v>
      </c>
      <c r="B75" s="8">
        <f>'WA Sch. 1-2'!B75</f>
        <v>14.1</v>
      </c>
      <c r="C75" s="8">
        <f>'WA Sch. 1-2'!C75</f>
        <v>198.81</v>
      </c>
      <c r="D75" s="8">
        <f>'WA Sch. 1-2'!D75</f>
        <v>240.05</v>
      </c>
      <c r="E75" s="8">
        <f>'WA Sch. 1-2'!E75</f>
        <v>0</v>
      </c>
      <c r="F75" s="8">
        <f>'WA Sch. 1-2'!F75</f>
        <v>0</v>
      </c>
      <c r="G75" s="8">
        <f>'WA Sch. 1-2'!G75</f>
        <v>289</v>
      </c>
      <c r="H75" s="8">
        <f t="shared" si="34"/>
        <v>14.1</v>
      </c>
      <c r="I75" s="8">
        <f t="shared" si="34"/>
        <v>198.81</v>
      </c>
      <c r="J75" s="8">
        <f t="shared" si="34"/>
        <v>-48.949999999999989</v>
      </c>
      <c r="K75" s="9">
        <v>1880</v>
      </c>
      <c r="L75" s="9">
        <v>117788510</v>
      </c>
      <c r="M75" s="9">
        <v>8114600</v>
      </c>
      <c r="N75" s="9">
        <f t="shared" si="35"/>
        <v>125903110</v>
      </c>
      <c r="O75" s="9">
        <f t="shared" si="36"/>
        <v>66969.73936170213</v>
      </c>
      <c r="P75" s="8">
        <f t="shared" si="37"/>
        <v>-1037.5146888281711</v>
      </c>
      <c r="Q75" s="8">
        <f t="shared" si="38"/>
        <v>65932.224672873956</v>
      </c>
      <c r="R75" s="9">
        <f t="shared" si="32"/>
        <v>123952582.38500303</v>
      </c>
      <c r="S75" s="21"/>
      <c r="T75" s="10"/>
      <c r="U75" s="2">
        <v>43282</v>
      </c>
      <c r="V75" s="8">
        <f t="shared" si="39"/>
        <v>15.5</v>
      </c>
      <c r="W75" s="8">
        <f t="shared" si="40"/>
        <v>240.25</v>
      </c>
      <c r="X75" s="8">
        <f t="shared" si="41"/>
        <v>259.5</v>
      </c>
      <c r="Y75" s="9">
        <v>67</v>
      </c>
      <c r="Z75" s="7">
        <v>0</v>
      </c>
      <c r="AA75" s="7">
        <v>0</v>
      </c>
      <c r="AB75" s="7">
        <v>0</v>
      </c>
      <c r="AC75" s="7">
        <v>0</v>
      </c>
      <c r="AD75" s="7">
        <v>0</v>
      </c>
      <c r="AE75" s="7">
        <v>0</v>
      </c>
      <c r="AF75" s="7">
        <v>0</v>
      </c>
      <c r="AG75" s="8">
        <f t="shared" si="42"/>
        <v>66921.03747923323</v>
      </c>
      <c r="AI75" s="17">
        <v>32</v>
      </c>
      <c r="AJ75" s="17">
        <v>61983.886878926452</v>
      </c>
      <c r="AK75" s="17">
        <v>4198.083635816176</v>
      </c>
      <c r="AL75" s="17">
        <v>1.6877522248627264</v>
      </c>
      <c r="AT75" s="1">
        <v>32</v>
      </c>
      <c r="AU75" s="50">
        <f t="shared" si="12"/>
        <v>114</v>
      </c>
      <c r="AV75" s="51">
        <f t="shared" si="14"/>
        <v>0.94490644490644493</v>
      </c>
      <c r="AW75" s="52">
        <f t="shared" si="18"/>
        <v>1.5973526977611863</v>
      </c>
      <c r="AX75" s="43"/>
      <c r="AY75" s="1">
        <v>32</v>
      </c>
      <c r="AZ75" s="9">
        <f t="shared" si="13"/>
        <v>4198.083635816176</v>
      </c>
      <c r="BA75" s="9">
        <f t="shared" si="33"/>
        <v>-4681.8898045498718</v>
      </c>
      <c r="BB75" s="9">
        <f t="shared" si="33"/>
        <v>2232.7268215499571</v>
      </c>
      <c r="BC75" s="9">
        <f t="shared" si="33"/>
        <v>-3269.063768474909</v>
      </c>
      <c r="BD75" s="9">
        <f t="shared" si="33"/>
        <v>1944.2195003545203</v>
      </c>
      <c r="BE75" s="9">
        <f t="shared" si="33"/>
        <v>2414.1627172877706</v>
      </c>
      <c r="BF75" s="9">
        <f t="shared" si="33"/>
        <v>237.48585408875078</v>
      </c>
      <c r="BG75" s="9">
        <f t="shared" si="33"/>
        <v>-4441.4965702942864</v>
      </c>
      <c r="BH75" s="9">
        <f t="shared" si="33"/>
        <v>-4646.1169866720447</v>
      </c>
      <c r="BI75" s="9">
        <f t="shared" si="33"/>
        <v>3930.5700875321127</v>
      </c>
      <c r="BJ75" s="9">
        <f t="shared" si="31"/>
        <v>-132.27011630497145</v>
      </c>
      <c r="BK75" s="9">
        <f t="shared" si="31"/>
        <v>1289.7093228978047</v>
      </c>
      <c r="BL75" s="9">
        <f t="shared" si="31"/>
        <v>-1460.2453902537818</v>
      </c>
      <c r="BM75" s="1">
        <v>32</v>
      </c>
      <c r="BN75" s="9">
        <f t="shared" si="15"/>
        <v>17623906.213307541</v>
      </c>
      <c r="BO75" s="9">
        <f t="shared" si="19"/>
        <v>-19654964.97317541</v>
      </c>
      <c r="BP75" s="9">
        <f t="shared" si="20"/>
        <v>9373173.9327967223</v>
      </c>
      <c r="BQ75" s="9">
        <f t="shared" si="21"/>
        <v>-13723803.110874075</v>
      </c>
      <c r="BR75" s="9">
        <f t="shared" si="22"/>
        <v>8161996.0688729985</v>
      </c>
      <c r="BS75" s="9">
        <f t="shared" si="23"/>
        <v>10134856.997643286</v>
      </c>
      <c r="BT75" s="9">
        <f t="shared" si="24"/>
        <v>996985.47778780223</v>
      </c>
      <c r="BU75" s="9">
        <f t="shared" si="25"/>
        <v>-18645774.070286114</v>
      </c>
      <c r="BV75" s="9">
        <f t="shared" si="26"/>
        <v>-19504787.69183547</v>
      </c>
      <c r="BW75" s="9">
        <f t="shared" si="27"/>
        <v>16500861.963897096</v>
      </c>
      <c r="BX75" s="9">
        <f t="shared" si="28"/>
        <v>-555281.0107674126</v>
      </c>
      <c r="BY75" s="9">
        <f t="shared" si="29"/>
        <v>5414307.603416821</v>
      </c>
      <c r="BZ75" s="9">
        <f t="shared" si="30"/>
        <v>-6130232.2771004122</v>
      </c>
    </row>
    <row r="76" spans="1:78">
      <c r="A76" s="2">
        <v>42948</v>
      </c>
      <c r="B76" s="8">
        <f>'WA Sch. 1-2'!B76</f>
        <v>19.350000000000001</v>
      </c>
      <c r="C76" s="8">
        <f>'WA Sch. 1-2'!C76</f>
        <v>374.42250000000007</v>
      </c>
      <c r="D76" s="8">
        <f>'WA Sch. 1-2'!D76</f>
        <v>204.95</v>
      </c>
      <c r="E76" s="8">
        <f>'WA Sch. 1-2'!E76</f>
        <v>3.5</v>
      </c>
      <c r="F76" s="8">
        <f>'WA Sch. 1-2'!F76</f>
        <v>12.25</v>
      </c>
      <c r="G76" s="8">
        <f>'WA Sch. 1-2'!G76</f>
        <v>268.5</v>
      </c>
      <c r="H76" s="8">
        <f t="shared" si="34"/>
        <v>15.850000000000001</v>
      </c>
      <c r="I76" s="8">
        <f t="shared" si="34"/>
        <v>362.17250000000007</v>
      </c>
      <c r="J76" s="8">
        <f t="shared" si="34"/>
        <v>-63.550000000000011</v>
      </c>
      <c r="K76" s="9">
        <v>1891</v>
      </c>
      <c r="L76" s="9">
        <v>124440281</v>
      </c>
      <c r="M76" s="9">
        <v>-4239576</v>
      </c>
      <c r="N76" s="9">
        <f t="shared" si="35"/>
        <v>120200705</v>
      </c>
      <c r="O76" s="9">
        <f t="shared" si="36"/>
        <v>63564.624537281859</v>
      </c>
      <c r="P76" s="8">
        <f t="shared" si="37"/>
        <v>-1304.8157431268432</v>
      </c>
      <c r="Q76" s="8">
        <f t="shared" si="38"/>
        <v>62259.808794155018</v>
      </c>
      <c r="R76" s="9">
        <f t="shared" si="32"/>
        <v>117733298.42974713</v>
      </c>
      <c r="S76" s="21"/>
      <c r="T76" s="10"/>
      <c r="U76" s="2">
        <v>43313</v>
      </c>
      <c r="V76" s="8">
        <f t="shared" si="39"/>
        <v>25.5</v>
      </c>
      <c r="W76" s="8">
        <f t="shared" si="40"/>
        <v>650.25</v>
      </c>
      <c r="X76" s="8">
        <f t="shared" si="41"/>
        <v>186</v>
      </c>
      <c r="Y76" s="9">
        <v>68</v>
      </c>
      <c r="Z76" s="7">
        <v>1</v>
      </c>
      <c r="AA76" s="7">
        <v>0</v>
      </c>
      <c r="AB76" s="7">
        <v>0</v>
      </c>
      <c r="AC76" s="7">
        <v>0</v>
      </c>
      <c r="AD76" s="7">
        <v>0</v>
      </c>
      <c r="AE76" s="7">
        <v>0</v>
      </c>
      <c r="AF76" s="7">
        <v>0</v>
      </c>
      <c r="AG76" s="8">
        <f t="shared" si="42"/>
        <v>59603.147702645496</v>
      </c>
      <c r="AI76" s="17">
        <v>33</v>
      </c>
      <c r="AJ76" s="17">
        <v>55176.6657442004</v>
      </c>
      <c r="AK76" s="17">
        <v>-706.32171210410888</v>
      </c>
      <c r="AL76" s="17">
        <v>-0.28396195609399688</v>
      </c>
      <c r="AT76" s="1">
        <v>33</v>
      </c>
      <c r="AU76" s="50">
        <f t="shared" ref="AU76:AU107" si="43">RANK(AK76,$AK$44:$AK$163,1)</f>
        <v>46</v>
      </c>
      <c r="AV76" s="51">
        <f t="shared" si="14"/>
        <v>0.37941787941787941</v>
      </c>
      <c r="AW76" s="52">
        <f t="shared" si="18"/>
        <v>-0.30701000240174037</v>
      </c>
      <c r="AX76" s="43"/>
      <c r="AY76" s="1">
        <v>33</v>
      </c>
      <c r="AZ76" s="9">
        <f t="shared" ref="AZ76:AZ107" si="44">AK76</f>
        <v>-706.32171210410888</v>
      </c>
      <c r="BA76" s="9">
        <f t="shared" si="33"/>
        <v>4198.083635816176</v>
      </c>
      <c r="BB76" s="9">
        <f t="shared" si="33"/>
        <v>-4681.8898045498718</v>
      </c>
      <c r="BC76" s="9">
        <f t="shared" si="33"/>
        <v>2232.7268215499571</v>
      </c>
      <c r="BD76" s="9">
        <f t="shared" si="33"/>
        <v>-3269.063768474909</v>
      </c>
      <c r="BE76" s="9">
        <f t="shared" si="33"/>
        <v>1944.2195003545203</v>
      </c>
      <c r="BF76" s="9">
        <f t="shared" si="33"/>
        <v>2414.1627172877706</v>
      </c>
      <c r="BG76" s="9">
        <f t="shared" si="33"/>
        <v>237.48585408875078</v>
      </c>
      <c r="BH76" s="9">
        <f t="shared" si="33"/>
        <v>-4441.4965702942864</v>
      </c>
      <c r="BI76" s="9">
        <f t="shared" si="33"/>
        <v>-4646.1169866720447</v>
      </c>
      <c r="BJ76" s="9">
        <f t="shared" si="31"/>
        <v>3930.5700875321127</v>
      </c>
      <c r="BK76" s="9">
        <f t="shared" si="31"/>
        <v>-132.27011630497145</v>
      </c>
      <c r="BL76" s="9">
        <f t="shared" si="31"/>
        <v>1289.7093228978047</v>
      </c>
      <c r="BM76" s="1">
        <v>33</v>
      </c>
      <c r="BN76" s="9">
        <f t="shared" si="15"/>
        <v>498890.36098968302</v>
      </c>
      <c r="BO76" s="9">
        <f t="shared" si="19"/>
        <v>-2965197.621205932</v>
      </c>
      <c r="BP76" s="9">
        <f t="shared" si="20"/>
        <v>3306920.4226324502</v>
      </c>
      <c r="BQ76" s="9">
        <f t="shared" si="21"/>
        <v>-1577023.4312579345</v>
      </c>
      <c r="BR76" s="9">
        <f t="shared" si="22"/>
        <v>2309010.7179267174</v>
      </c>
      <c r="BS76" s="9">
        <f t="shared" si="23"/>
        <v>-1373244.4461966029</v>
      </c>
      <c r="BT76" s="9">
        <f t="shared" si="24"/>
        <v>-1705175.5437726101</v>
      </c>
      <c r="BU76" s="9">
        <f t="shared" si="25"/>
        <v>-167741.41506047195</v>
      </c>
      <c r="BV76" s="9">
        <f t="shared" si="26"/>
        <v>3137125.4618348004</v>
      </c>
      <c r="BW76" s="9">
        <f t="shared" si="27"/>
        <v>3281653.304662195</v>
      </c>
      <c r="BX76" s="9">
        <f t="shared" si="28"/>
        <v>-2776246.9937708867</v>
      </c>
      <c r="BY76" s="9">
        <f t="shared" si="29"/>
        <v>93425.255008739026</v>
      </c>
      <c r="BZ76" s="9">
        <f t="shared" si="30"/>
        <v>-910949.69706580986</v>
      </c>
    </row>
    <row r="77" spans="1:78">
      <c r="A77" s="2">
        <v>42979</v>
      </c>
      <c r="B77" s="8">
        <f>'WA Sch. 1-2'!B77</f>
        <v>152.32499999999999</v>
      </c>
      <c r="C77" s="8">
        <f>'WA Sch. 1-2'!C77</f>
        <v>23202.905624999996</v>
      </c>
      <c r="D77" s="8">
        <f>'WA Sch. 1-2'!D77</f>
        <v>43.875</v>
      </c>
      <c r="E77" s="8">
        <f>'WA Sch. 1-2'!E77</f>
        <v>171.5</v>
      </c>
      <c r="F77" s="8">
        <f>'WA Sch. 1-2'!F77</f>
        <v>29412.25</v>
      </c>
      <c r="G77" s="8">
        <f>'WA Sch. 1-2'!G77</f>
        <v>83</v>
      </c>
      <c r="H77" s="8">
        <f t="shared" si="34"/>
        <v>-19.175000000000011</v>
      </c>
      <c r="I77" s="8">
        <f t="shared" si="34"/>
        <v>-6209.3443750000042</v>
      </c>
      <c r="J77" s="8">
        <f t="shared" si="34"/>
        <v>-39.125</v>
      </c>
      <c r="K77" s="9">
        <v>1886</v>
      </c>
      <c r="L77" s="9">
        <v>122716243</v>
      </c>
      <c r="M77" s="9">
        <v>-15278863</v>
      </c>
      <c r="N77" s="9">
        <f t="shared" si="35"/>
        <v>107437380</v>
      </c>
      <c r="O77" s="9">
        <f t="shared" si="36"/>
        <v>56965.737009544006</v>
      </c>
      <c r="P77" s="8">
        <f t="shared" si="37"/>
        <v>-412.18906806481669</v>
      </c>
      <c r="Q77" s="8">
        <f t="shared" si="38"/>
        <v>56553.547941479192</v>
      </c>
      <c r="R77" s="9">
        <f t="shared" si="32"/>
        <v>106659991.41762975</v>
      </c>
      <c r="S77" s="21"/>
      <c r="T77" s="10"/>
      <c r="U77" s="2">
        <v>43344</v>
      </c>
      <c r="V77" s="8">
        <f t="shared" si="39"/>
        <v>175.5</v>
      </c>
      <c r="W77" s="8">
        <f t="shared" si="40"/>
        <v>30800.25</v>
      </c>
      <c r="X77" s="8">
        <f t="shared" si="41"/>
        <v>8.5</v>
      </c>
      <c r="Y77" s="9">
        <v>69</v>
      </c>
      <c r="Z77" s="7">
        <v>0</v>
      </c>
      <c r="AA77" s="7">
        <v>1</v>
      </c>
      <c r="AB77" s="7">
        <v>0</v>
      </c>
      <c r="AC77" s="7">
        <v>0</v>
      </c>
      <c r="AD77" s="7">
        <v>0</v>
      </c>
      <c r="AE77" s="7">
        <v>0</v>
      </c>
      <c r="AF77" s="7">
        <v>0</v>
      </c>
      <c r="AG77" s="8">
        <f t="shared" si="42"/>
        <v>55513.788865113762</v>
      </c>
      <c r="AI77" s="17">
        <v>34</v>
      </c>
      <c r="AJ77" s="17">
        <v>64647.197327910588</v>
      </c>
      <c r="AK77" s="17">
        <v>-2924.7551854143749</v>
      </c>
      <c r="AL77" s="17">
        <v>-1.1758370007800516</v>
      </c>
      <c r="AT77" s="1">
        <v>34</v>
      </c>
      <c r="AU77" s="50">
        <f t="shared" si="43"/>
        <v>15</v>
      </c>
      <c r="AV77" s="51">
        <f t="shared" si="14"/>
        <v>0.12162162162162163</v>
      </c>
      <c r="AW77" s="52">
        <f t="shared" si="18"/>
        <v>-1.1669186011353176</v>
      </c>
      <c r="AX77" s="43"/>
      <c r="AY77" s="1">
        <v>34</v>
      </c>
      <c r="AZ77" s="9">
        <f t="shared" si="44"/>
        <v>-2924.7551854143749</v>
      </c>
      <c r="BA77" s="9">
        <f t="shared" si="33"/>
        <v>-706.32171210410888</v>
      </c>
      <c r="BB77" s="9">
        <f t="shared" si="33"/>
        <v>4198.083635816176</v>
      </c>
      <c r="BC77" s="9">
        <f t="shared" si="33"/>
        <v>-4681.8898045498718</v>
      </c>
      <c r="BD77" s="9">
        <f t="shared" si="33"/>
        <v>2232.7268215499571</v>
      </c>
      <c r="BE77" s="9">
        <f t="shared" si="33"/>
        <v>-3269.063768474909</v>
      </c>
      <c r="BF77" s="9">
        <f t="shared" si="33"/>
        <v>1944.2195003545203</v>
      </c>
      <c r="BG77" s="9">
        <f t="shared" si="33"/>
        <v>2414.1627172877706</v>
      </c>
      <c r="BH77" s="9">
        <f t="shared" si="33"/>
        <v>237.48585408875078</v>
      </c>
      <c r="BI77" s="9">
        <f t="shared" si="33"/>
        <v>-4441.4965702942864</v>
      </c>
      <c r="BJ77" s="9">
        <f t="shared" si="31"/>
        <v>-4646.1169866720447</v>
      </c>
      <c r="BK77" s="9">
        <f t="shared" si="31"/>
        <v>3930.5700875321127</v>
      </c>
      <c r="BL77" s="9">
        <f t="shared" si="31"/>
        <v>-132.27011630497145</v>
      </c>
      <c r="BM77" s="1">
        <v>34</v>
      </c>
      <c r="BN77" s="9">
        <f t="shared" si="15"/>
        <v>8554192.8946082871</v>
      </c>
      <c r="BO77" s="9">
        <f t="shared" si="19"/>
        <v>2065818.0900472603</v>
      </c>
      <c r="BP77" s="9">
        <f t="shared" si="20"/>
        <v>-12278366.882656595</v>
      </c>
      <c r="BQ77" s="9">
        <f t="shared" si="21"/>
        <v>13693381.483395951</v>
      </c>
      <c r="BR77" s="9">
        <f t="shared" si="22"/>
        <v>-6530179.3489419911</v>
      </c>
      <c r="BS77" s="9">
        <f t="shared" si="23"/>
        <v>9561211.208297262</v>
      </c>
      <c r="BT77" s="9">
        <f t="shared" si="24"/>
        <v>-5686366.0652456256</v>
      </c>
      <c r="BU77" s="9">
        <f t="shared" si="25"/>
        <v>-7060834.9258214636</v>
      </c>
      <c r="BV77" s="9">
        <f t="shared" si="26"/>
        <v>-694587.98320862907</v>
      </c>
      <c r="BW77" s="9">
        <f t="shared" si="27"/>
        <v>12990290.124968393</v>
      </c>
      <c r="BX77" s="9">
        <f t="shared" si="28"/>
        <v>13588754.748810891</v>
      </c>
      <c r="BY77" s="9">
        <f t="shared" si="29"/>
        <v>-11495955.245144183</v>
      </c>
      <c r="BZ77" s="9">
        <f t="shared" si="30"/>
        <v>386857.70853833493</v>
      </c>
    </row>
    <row r="78" spans="1:78">
      <c r="A78" s="2">
        <v>43009</v>
      </c>
      <c r="B78" s="8">
        <f>'WA Sch. 1-2'!B78</f>
        <v>510.4</v>
      </c>
      <c r="C78" s="8">
        <f>'WA Sch. 1-2'!C78</f>
        <v>260508.15999999997</v>
      </c>
      <c r="D78" s="8">
        <f>'WA Sch. 1-2'!D78</f>
        <v>0.65</v>
      </c>
      <c r="E78" s="8">
        <f>'WA Sch. 1-2'!E78</f>
        <v>570.5</v>
      </c>
      <c r="F78" s="8">
        <f>'WA Sch. 1-2'!F78</f>
        <v>325470.25</v>
      </c>
      <c r="G78" s="8">
        <f>'WA Sch. 1-2'!G78</f>
        <v>0</v>
      </c>
      <c r="H78" s="8">
        <f t="shared" si="34"/>
        <v>-60.100000000000023</v>
      </c>
      <c r="I78" s="8">
        <f t="shared" si="34"/>
        <v>-64962.090000000026</v>
      </c>
      <c r="J78" s="8">
        <f t="shared" si="34"/>
        <v>0.65</v>
      </c>
      <c r="K78" s="9">
        <v>1880</v>
      </c>
      <c r="L78" s="9">
        <v>108355503.88000001</v>
      </c>
      <c r="M78" s="9">
        <v>10658361</v>
      </c>
      <c r="N78" s="9">
        <f t="shared" si="35"/>
        <v>119013864.88000001</v>
      </c>
      <c r="O78" s="9">
        <f t="shared" si="36"/>
        <v>63305.24727659575</v>
      </c>
      <c r="P78" s="8">
        <f t="shared" si="37"/>
        <v>112.05776676881068</v>
      </c>
      <c r="Q78" s="8">
        <f t="shared" si="38"/>
        <v>63417.305043364562</v>
      </c>
      <c r="R78" s="9">
        <f t="shared" si="32"/>
        <v>119224533.48152538</v>
      </c>
      <c r="S78" s="21"/>
      <c r="T78" s="10"/>
      <c r="U78" s="2">
        <v>43374</v>
      </c>
      <c r="V78" s="8">
        <f t="shared" si="39"/>
        <v>522.5</v>
      </c>
      <c r="W78" s="8">
        <f t="shared" si="40"/>
        <v>273006.25</v>
      </c>
      <c r="X78" s="8">
        <f t="shared" si="41"/>
        <v>0</v>
      </c>
      <c r="Y78" s="9">
        <v>70</v>
      </c>
      <c r="Z78" s="7">
        <v>0</v>
      </c>
      <c r="AA78" s="7">
        <v>0</v>
      </c>
      <c r="AB78" s="7">
        <v>1</v>
      </c>
      <c r="AC78" s="7">
        <v>0</v>
      </c>
      <c r="AD78" s="7">
        <v>0</v>
      </c>
      <c r="AE78" s="7">
        <v>0</v>
      </c>
      <c r="AF78" s="7">
        <v>0</v>
      </c>
      <c r="AG78" s="8">
        <f t="shared" si="42"/>
        <v>63155.147797711914</v>
      </c>
      <c r="AI78" s="17">
        <v>35</v>
      </c>
      <c r="AJ78" s="17">
        <v>61265.231321961393</v>
      </c>
      <c r="AK78" s="17">
        <v>2497.4285558390111</v>
      </c>
      <c r="AL78" s="17">
        <v>1.0040392157965008</v>
      </c>
      <c r="AT78" s="1">
        <v>35</v>
      </c>
      <c r="AU78" s="50">
        <f t="shared" si="43"/>
        <v>101</v>
      </c>
      <c r="AV78" s="51">
        <f t="shared" si="14"/>
        <v>0.83679833679833682</v>
      </c>
      <c r="AW78" s="52">
        <f t="shared" si="18"/>
        <v>0.98138417626213981</v>
      </c>
      <c r="AX78" s="43"/>
      <c r="AY78" s="1">
        <v>35</v>
      </c>
      <c r="AZ78" s="9">
        <f t="shared" si="44"/>
        <v>2497.4285558390111</v>
      </c>
      <c r="BA78" s="9">
        <f t="shared" si="33"/>
        <v>-2924.7551854143749</v>
      </c>
      <c r="BB78" s="9">
        <f t="shared" si="33"/>
        <v>-706.32171210410888</v>
      </c>
      <c r="BC78" s="9">
        <f t="shared" si="33"/>
        <v>4198.083635816176</v>
      </c>
      <c r="BD78" s="9">
        <f t="shared" si="33"/>
        <v>-4681.8898045498718</v>
      </c>
      <c r="BE78" s="9">
        <f t="shared" si="33"/>
        <v>2232.7268215499571</v>
      </c>
      <c r="BF78" s="9">
        <f t="shared" si="33"/>
        <v>-3269.063768474909</v>
      </c>
      <c r="BG78" s="9">
        <f t="shared" si="33"/>
        <v>1944.2195003545203</v>
      </c>
      <c r="BH78" s="9">
        <f t="shared" si="33"/>
        <v>2414.1627172877706</v>
      </c>
      <c r="BI78" s="9">
        <f t="shared" si="33"/>
        <v>237.48585408875078</v>
      </c>
      <c r="BJ78" s="9">
        <f t="shared" si="31"/>
        <v>-4441.4965702942864</v>
      </c>
      <c r="BK78" s="9">
        <f t="shared" si="31"/>
        <v>-4646.1169866720447</v>
      </c>
      <c r="BL78" s="9">
        <f t="shared" si="31"/>
        <v>3930.5700875321127</v>
      </c>
      <c r="BM78" s="1">
        <v>35</v>
      </c>
      <c r="BN78" s="9">
        <f t="shared" si="15"/>
        <v>6237149.3915201174</v>
      </c>
      <c r="BO78" s="9">
        <f t="shared" si="19"/>
        <v>-7304367.1188920802</v>
      </c>
      <c r="BP78" s="9">
        <f t="shared" si="20"/>
        <v>-1763988.0134179068</v>
      </c>
      <c r="BQ78" s="9">
        <f t="shared" si="21"/>
        <v>10484413.95188776</v>
      </c>
      <c r="BR78" s="9">
        <f t="shared" si="22"/>
        <v>-11692685.293174373</v>
      </c>
      <c r="BS78" s="9">
        <f t="shared" si="23"/>
        <v>5576075.7215265241</v>
      </c>
      <c r="BT78" s="9">
        <f t="shared" si="24"/>
        <v>-8164253.2062479258</v>
      </c>
      <c r="BU78" s="9">
        <f t="shared" si="25"/>
        <v>4855549.2990044234</v>
      </c>
      <c r="BV78" s="9">
        <f t="shared" si="26"/>
        <v>6029198.9085963685</v>
      </c>
      <c r="BW78" s="9">
        <f t="shared" si="27"/>
        <v>593103.95360905654</v>
      </c>
      <c r="BX78" s="9">
        <f t="shared" si="28"/>
        <v>-11092320.365313977</v>
      </c>
      <c r="BY78" s="9">
        <f t="shared" si="29"/>
        <v>-11603345.236283459</v>
      </c>
      <c r="BZ78" s="9">
        <f t="shared" si="30"/>
        <v>9816317.9773293249</v>
      </c>
    </row>
    <row r="79" spans="1:78">
      <c r="A79" s="2">
        <v>43040</v>
      </c>
      <c r="B79" s="8">
        <f>'WA Sch. 1-2'!B79</f>
        <v>874.97500000000002</v>
      </c>
      <c r="C79" s="8">
        <f>'WA Sch. 1-2'!C79</f>
        <v>765581.25062499999</v>
      </c>
      <c r="D79" s="8">
        <f>'WA Sch. 1-2'!D79</f>
        <v>0</v>
      </c>
      <c r="E79" s="8">
        <f>'WA Sch. 1-2'!E79</f>
        <v>818.5</v>
      </c>
      <c r="F79" s="8">
        <f>'WA Sch. 1-2'!F79</f>
        <v>669942.25</v>
      </c>
      <c r="G79" s="8">
        <f>'WA Sch. 1-2'!G79</f>
        <v>0</v>
      </c>
      <c r="H79" s="8">
        <f t="shared" si="34"/>
        <v>56.475000000000023</v>
      </c>
      <c r="I79" s="8">
        <f t="shared" si="34"/>
        <v>95639.000624999986</v>
      </c>
      <c r="J79" s="8">
        <f t="shared" si="34"/>
        <v>0</v>
      </c>
      <c r="K79" s="9">
        <v>1884</v>
      </c>
      <c r="L79" s="9">
        <v>114375350.051</v>
      </c>
      <c r="M79" s="9">
        <v>3147018</v>
      </c>
      <c r="N79" s="9">
        <f t="shared" si="35"/>
        <v>117522368.051</v>
      </c>
      <c r="O79" s="9">
        <f t="shared" si="36"/>
        <v>62379.176247876858</v>
      </c>
      <c r="P79" s="8">
        <f t="shared" si="37"/>
        <v>381.51641348459987</v>
      </c>
      <c r="Q79" s="8">
        <f t="shared" si="38"/>
        <v>62760.692661361456</v>
      </c>
      <c r="R79" s="9">
        <f t="shared" si="32"/>
        <v>118241144.97400498</v>
      </c>
      <c r="S79" s="21"/>
      <c r="T79" s="10"/>
      <c r="U79" s="2">
        <v>43405</v>
      </c>
      <c r="V79" s="8">
        <f t="shared" si="39"/>
        <v>841.5</v>
      </c>
      <c r="W79" s="8">
        <f t="shared" si="40"/>
        <v>708122.25</v>
      </c>
      <c r="X79" s="8">
        <f t="shared" si="41"/>
        <v>0</v>
      </c>
      <c r="Y79" s="9">
        <v>71</v>
      </c>
      <c r="Z79" s="7">
        <v>0</v>
      </c>
      <c r="AA79" s="7">
        <v>0</v>
      </c>
      <c r="AB79" s="7">
        <v>0</v>
      </c>
      <c r="AC79" s="7">
        <v>1</v>
      </c>
      <c r="AD79" s="7">
        <v>0</v>
      </c>
      <c r="AE79" s="7">
        <v>0</v>
      </c>
      <c r="AF79" s="7">
        <v>0</v>
      </c>
      <c r="AG79" s="8">
        <f t="shared" si="42"/>
        <v>62970.400802156335</v>
      </c>
      <c r="AI79" s="17">
        <v>36</v>
      </c>
      <c r="AJ79" s="17">
        <v>59389.31735611998</v>
      </c>
      <c r="AK79" s="17">
        <v>-3293.114238975686</v>
      </c>
      <c r="AL79" s="17">
        <v>-1.323928098082729</v>
      </c>
      <c r="AT79" s="1">
        <v>36</v>
      </c>
      <c r="AU79" s="50">
        <f t="shared" si="43"/>
        <v>11</v>
      </c>
      <c r="AV79" s="51">
        <f t="shared" si="14"/>
        <v>8.8357588357588362E-2</v>
      </c>
      <c r="AW79" s="52">
        <f t="shared" si="18"/>
        <v>-1.3509383667831778</v>
      </c>
      <c r="AX79" s="43"/>
      <c r="AY79" s="1">
        <v>36</v>
      </c>
      <c r="AZ79" s="9">
        <f t="shared" si="44"/>
        <v>-3293.114238975686</v>
      </c>
      <c r="BA79" s="9">
        <f t="shared" si="33"/>
        <v>2497.4285558390111</v>
      </c>
      <c r="BB79" s="9">
        <f t="shared" si="33"/>
        <v>-2924.7551854143749</v>
      </c>
      <c r="BC79" s="9">
        <f t="shared" si="33"/>
        <v>-706.32171210410888</v>
      </c>
      <c r="BD79" s="9">
        <f t="shared" si="33"/>
        <v>4198.083635816176</v>
      </c>
      <c r="BE79" s="9">
        <f t="shared" si="33"/>
        <v>-4681.8898045498718</v>
      </c>
      <c r="BF79" s="9">
        <f t="shared" si="33"/>
        <v>2232.7268215499571</v>
      </c>
      <c r="BG79" s="9">
        <f t="shared" si="33"/>
        <v>-3269.063768474909</v>
      </c>
      <c r="BH79" s="9">
        <f t="shared" si="33"/>
        <v>1944.2195003545203</v>
      </c>
      <c r="BI79" s="9">
        <f t="shared" si="33"/>
        <v>2414.1627172877706</v>
      </c>
      <c r="BJ79" s="9">
        <f t="shared" si="31"/>
        <v>237.48585408875078</v>
      </c>
      <c r="BK79" s="9">
        <f t="shared" si="31"/>
        <v>-4441.4965702942864</v>
      </c>
      <c r="BL79" s="9">
        <f t="shared" si="31"/>
        <v>-4646.1169866720447</v>
      </c>
      <c r="BM79" s="1">
        <v>36</v>
      </c>
      <c r="BN79" s="9">
        <f t="shared" si="15"/>
        <v>10844601.390944427</v>
      </c>
      <c r="BO79" s="9">
        <f t="shared" si="19"/>
        <v>-8224317.5380579298</v>
      </c>
      <c r="BP79" s="9">
        <f t="shared" si="20"/>
        <v>9631552.9466060642</v>
      </c>
      <c r="BQ79" s="9">
        <f t="shared" si="21"/>
        <v>2325998.0874277358</v>
      </c>
      <c r="BR79" s="9">
        <f t="shared" si="22"/>
        <v>-13824768.997517068</v>
      </c>
      <c r="BS79" s="9">
        <f t="shared" si="23"/>
        <v>15417997.980678294</v>
      </c>
      <c r="BT79" s="9">
        <f t="shared" si="24"/>
        <v>-7352624.487789087</v>
      </c>
      <c r="BU79" s="9">
        <f t="shared" si="25"/>
        <v>10765400.444084253</v>
      </c>
      <c r="BV79" s="9">
        <f t="shared" si="26"/>
        <v>-6402536.9203116614</v>
      </c>
      <c r="BW79" s="9">
        <f t="shared" si="27"/>
        <v>-7950113.6195045887</v>
      </c>
      <c r="BX79" s="9">
        <f t="shared" si="28"/>
        <v>-782068.04765496007</v>
      </c>
      <c r="BY79" s="9">
        <f t="shared" si="29"/>
        <v>14626355.597997807</v>
      </c>
      <c r="BZ79" s="9">
        <f t="shared" si="30"/>
        <v>15300194.004756538</v>
      </c>
    </row>
    <row r="80" spans="1:78">
      <c r="A80" s="2">
        <v>43070</v>
      </c>
      <c r="B80" s="8">
        <f>'WA Sch. 1-2'!B80</f>
        <v>1138.7249999999999</v>
      </c>
      <c r="C80" s="8">
        <f>'WA Sch. 1-2'!C80</f>
        <v>1296694.6256249999</v>
      </c>
      <c r="D80" s="8">
        <f>'WA Sch. 1-2'!D80</f>
        <v>0</v>
      </c>
      <c r="E80" s="8">
        <f>'WA Sch. 1-2'!E80</f>
        <v>1186.5</v>
      </c>
      <c r="F80" s="8">
        <f>'WA Sch. 1-2'!F80</f>
        <v>1407782.25</v>
      </c>
      <c r="G80" s="8">
        <f>'WA Sch. 1-2'!G80</f>
        <v>0</v>
      </c>
      <c r="H80" s="8">
        <f t="shared" si="34"/>
        <v>-47.775000000000091</v>
      </c>
      <c r="I80" s="8">
        <f t="shared" si="34"/>
        <v>-111087.62437500013</v>
      </c>
      <c r="J80" s="8">
        <f t="shared" si="34"/>
        <v>0</v>
      </c>
      <c r="K80" s="9">
        <v>1887</v>
      </c>
      <c r="L80" s="9">
        <v>122737536.24699999</v>
      </c>
      <c r="M80" s="9">
        <v>3565077</v>
      </c>
      <c r="N80" s="9">
        <f t="shared" si="35"/>
        <v>126302613.24699999</v>
      </c>
      <c r="O80" s="9">
        <f t="shared" si="36"/>
        <v>66933.022388447265</v>
      </c>
      <c r="P80" s="8">
        <f t="shared" si="37"/>
        <v>-738.67667456619688</v>
      </c>
      <c r="Q80" s="8">
        <f t="shared" si="38"/>
        <v>66194.345713881063</v>
      </c>
      <c r="R80" s="9">
        <f t="shared" si="32"/>
        <v>124908730.36209357</v>
      </c>
      <c r="S80" s="21"/>
      <c r="T80" s="10"/>
      <c r="U80" s="2">
        <v>43435</v>
      </c>
      <c r="V80" s="8">
        <f t="shared" si="39"/>
        <v>1029.5</v>
      </c>
      <c r="W80" s="8">
        <f t="shared" si="40"/>
        <v>1059870.25</v>
      </c>
      <c r="X80" s="8">
        <f t="shared" si="41"/>
        <v>0</v>
      </c>
      <c r="Y80" s="9">
        <v>72</v>
      </c>
      <c r="Z80" s="7">
        <v>0</v>
      </c>
      <c r="AA80" s="7">
        <v>0</v>
      </c>
      <c r="AB80" s="7">
        <v>0</v>
      </c>
      <c r="AC80" s="7">
        <v>0</v>
      </c>
      <c r="AD80" s="7">
        <v>0</v>
      </c>
      <c r="AE80" s="7">
        <v>0</v>
      </c>
      <c r="AF80" s="7">
        <v>0</v>
      </c>
      <c r="AG80" s="8">
        <f t="shared" si="42"/>
        <v>58852.558483032873</v>
      </c>
      <c r="AI80" s="17">
        <v>37</v>
      </c>
      <c r="AJ80" s="17">
        <v>59348.195817733264</v>
      </c>
      <c r="AK80" s="17">
        <v>-261.27627157545066</v>
      </c>
      <c r="AL80" s="17">
        <v>-0.10504069163680992</v>
      </c>
      <c r="AT80" s="1">
        <v>37</v>
      </c>
      <c r="AU80" s="50">
        <f t="shared" si="43"/>
        <v>53</v>
      </c>
      <c r="AV80" s="51">
        <f t="shared" si="14"/>
        <v>0.43762993762993763</v>
      </c>
      <c r="AW80" s="52">
        <f t="shared" si="18"/>
        <v>-0.15698093272589608</v>
      </c>
      <c r="AX80" s="43"/>
      <c r="AY80" s="1">
        <v>37</v>
      </c>
      <c r="AZ80" s="9">
        <f t="shared" si="44"/>
        <v>-261.27627157545066</v>
      </c>
      <c r="BA80" s="9">
        <f t="shared" si="33"/>
        <v>-3293.114238975686</v>
      </c>
      <c r="BB80" s="9">
        <f t="shared" si="33"/>
        <v>2497.4285558390111</v>
      </c>
      <c r="BC80" s="9">
        <f t="shared" si="33"/>
        <v>-2924.7551854143749</v>
      </c>
      <c r="BD80" s="9">
        <f t="shared" si="33"/>
        <v>-706.32171210410888</v>
      </c>
      <c r="BE80" s="9">
        <f t="shared" si="33"/>
        <v>4198.083635816176</v>
      </c>
      <c r="BF80" s="9">
        <f t="shared" si="33"/>
        <v>-4681.8898045498718</v>
      </c>
      <c r="BG80" s="9">
        <f t="shared" si="33"/>
        <v>2232.7268215499571</v>
      </c>
      <c r="BH80" s="9">
        <f t="shared" si="33"/>
        <v>-3269.063768474909</v>
      </c>
      <c r="BI80" s="9">
        <f t="shared" si="33"/>
        <v>1944.2195003545203</v>
      </c>
      <c r="BJ80" s="9">
        <f t="shared" si="31"/>
        <v>2414.1627172877706</v>
      </c>
      <c r="BK80" s="9">
        <f t="shared" si="31"/>
        <v>237.48585408875078</v>
      </c>
      <c r="BL80" s="9">
        <f t="shared" si="31"/>
        <v>-4441.4965702942864</v>
      </c>
      <c r="BM80" s="1">
        <v>37</v>
      </c>
      <c r="BN80" s="9">
        <f t="shared" si="15"/>
        <v>68265.290088369889</v>
      </c>
      <c r="BO80" s="9">
        <f t="shared" si="19"/>
        <v>860412.61023160338</v>
      </c>
      <c r="BP80" s="9">
        <f t="shared" si="20"/>
        <v>-652518.82159568439</v>
      </c>
      <c r="BQ80" s="9">
        <f t="shared" si="21"/>
        <v>764169.1301160414</v>
      </c>
      <c r="BR80" s="9">
        <f t="shared" si="22"/>
        <v>184545.10347135275</v>
      </c>
      <c r="BS80" s="9">
        <f t="shared" si="23"/>
        <v>-1096859.6401279718</v>
      </c>
      <c r="BT80" s="9">
        <f t="shared" si="24"/>
        <v>1223266.7120599179</v>
      </c>
      <c r="BU80" s="9">
        <f t="shared" si="25"/>
        <v>-583358.53938108415</v>
      </c>
      <c r="BV80" s="9">
        <f t="shared" si="26"/>
        <v>854128.79296952486</v>
      </c>
      <c r="BW80" s="9">
        <f t="shared" si="27"/>
        <v>-507978.42217691871</v>
      </c>
      <c r="BX80" s="9">
        <f t="shared" si="28"/>
        <v>-630763.43374941265</v>
      </c>
      <c r="BY80" s="9">
        <f t="shared" si="29"/>
        <v>-62049.418508220253</v>
      </c>
      <c r="BZ80" s="9">
        <f t="shared" si="30"/>
        <v>1160457.664101654</v>
      </c>
    </row>
    <row r="81" spans="1:78">
      <c r="A81" s="2">
        <v>43101</v>
      </c>
      <c r="B81" s="8">
        <f>'WA Sch. 1-2'!B81</f>
        <v>1095.1500000000001</v>
      </c>
      <c r="C81" s="8">
        <f>'WA Sch. 1-2'!C81</f>
        <v>1199353.5225000002</v>
      </c>
      <c r="D81" s="8">
        <f>'WA Sch. 1-2'!D81</f>
        <v>0</v>
      </c>
      <c r="E81" s="8">
        <f>'WA Sch. 1-2'!E81</f>
        <v>970.5</v>
      </c>
      <c r="F81" s="8">
        <f>'WA Sch. 1-2'!F81</f>
        <v>941870.25</v>
      </c>
      <c r="G81" s="8">
        <f>'WA Sch. 1-2'!G81</f>
        <v>0</v>
      </c>
      <c r="H81" s="8">
        <f t="shared" si="34"/>
        <v>124.65000000000009</v>
      </c>
      <c r="I81" s="8">
        <f t="shared" si="34"/>
        <v>257483.2725000002</v>
      </c>
      <c r="J81" s="8">
        <f t="shared" si="34"/>
        <v>0</v>
      </c>
      <c r="K81" s="9">
        <v>1901</v>
      </c>
      <c r="L81" s="9">
        <v>125222651.721</v>
      </c>
      <c r="M81" s="9">
        <v>-17335146</v>
      </c>
      <c r="N81" s="9">
        <f t="shared" si="35"/>
        <v>107887505.721</v>
      </c>
      <c r="O81" s="9">
        <f t="shared" si="36"/>
        <v>56753.027733298266</v>
      </c>
      <c r="P81" s="8">
        <f t="shared" si="37"/>
        <v>1481.3901188061081</v>
      </c>
      <c r="Q81" s="8">
        <f t="shared" si="38"/>
        <v>58234.417852104372</v>
      </c>
      <c r="R81" s="9">
        <f t="shared" si="32"/>
        <v>110703628.3368504</v>
      </c>
      <c r="S81" s="21"/>
      <c r="T81" s="10"/>
      <c r="U81" s="2">
        <v>43466</v>
      </c>
      <c r="V81" s="8">
        <f t="shared" si="39"/>
        <v>1057.5</v>
      </c>
      <c r="W81" s="8">
        <f t="shared" si="40"/>
        <v>1118306.25</v>
      </c>
      <c r="X81" s="8">
        <f t="shared" si="41"/>
        <v>0</v>
      </c>
      <c r="Y81" s="9">
        <v>73</v>
      </c>
      <c r="Z81" s="7">
        <v>0</v>
      </c>
      <c r="AA81" s="7">
        <v>0</v>
      </c>
      <c r="AB81" s="7">
        <v>0</v>
      </c>
      <c r="AC81" s="7">
        <v>0</v>
      </c>
      <c r="AD81" s="7">
        <v>0</v>
      </c>
      <c r="AE81" s="7">
        <v>0</v>
      </c>
      <c r="AF81" s="7">
        <v>0</v>
      </c>
      <c r="AG81" s="8">
        <f t="shared" si="42"/>
        <v>60660.377119852157</v>
      </c>
      <c r="AI81" s="17">
        <v>38</v>
      </c>
      <c r="AJ81" s="17">
        <v>56883.117736565509</v>
      </c>
      <c r="AK81" s="17">
        <v>-1054.0556280060118</v>
      </c>
      <c r="AL81" s="17">
        <v>-0.42376114570913281</v>
      </c>
      <c r="AT81" s="1">
        <v>38</v>
      </c>
      <c r="AU81" s="50">
        <f t="shared" si="43"/>
        <v>42</v>
      </c>
      <c r="AV81" s="51">
        <f t="shared" si="14"/>
        <v>0.34615384615384615</v>
      </c>
      <c r="AW81" s="52">
        <f t="shared" si="18"/>
        <v>-0.39572529581448734</v>
      </c>
      <c r="AX81" s="43"/>
      <c r="AY81" s="1">
        <v>38</v>
      </c>
      <c r="AZ81" s="9">
        <f t="shared" si="44"/>
        <v>-1054.0556280060118</v>
      </c>
      <c r="BA81" s="9">
        <f t="shared" si="33"/>
        <v>-261.27627157545066</v>
      </c>
      <c r="BB81" s="9">
        <f t="shared" si="33"/>
        <v>-3293.114238975686</v>
      </c>
      <c r="BC81" s="9">
        <f t="shared" si="33"/>
        <v>2497.4285558390111</v>
      </c>
      <c r="BD81" s="9">
        <f t="shared" si="33"/>
        <v>-2924.7551854143749</v>
      </c>
      <c r="BE81" s="9">
        <f t="shared" si="33"/>
        <v>-706.32171210410888</v>
      </c>
      <c r="BF81" s="9">
        <f t="shared" si="33"/>
        <v>4198.083635816176</v>
      </c>
      <c r="BG81" s="9">
        <f t="shared" si="33"/>
        <v>-4681.8898045498718</v>
      </c>
      <c r="BH81" s="9">
        <f t="shared" si="33"/>
        <v>2232.7268215499571</v>
      </c>
      <c r="BI81" s="9">
        <f t="shared" si="33"/>
        <v>-3269.063768474909</v>
      </c>
      <c r="BJ81" s="9">
        <f t="shared" si="31"/>
        <v>1944.2195003545203</v>
      </c>
      <c r="BK81" s="9">
        <f t="shared" si="31"/>
        <v>2414.1627172877706</v>
      </c>
      <c r="BL81" s="9">
        <f t="shared" si="31"/>
        <v>237.48585408875078</v>
      </c>
      <c r="BM81" s="1">
        <v>38</v>
      </c>
      <c r="BN81" s="9">
        <f t="shared" si="15"/>
        <v>1111033.2669311527</v>
      </c>
      <c r="BO81" s="9">
        <f t="shared" si="19"/>
        <v>275399.72451853409</v>
      </c>
      <c r="BP81" s="9">
        <f t="shared" si="20"/>
        <v>3471125.5972590665</v>
      </c>
      <c r="BQ81" s="9">
        <f t="shared" si="21"/>
        <v>-2632428.6248250394</v>
      </c>
      <c r="BR81" s="9">
        <f t="shared" si="22"/>
        <v>3082854.6637257976</v>
      </c>
      <c r="BS81" s="9">
        <f t="shared" si="23"/>
        <v>744502.37582618208</v>
      </c>
      <c r="BT81" s="9">
        <f t="shared" si="24"/>
        <v>-4425013.6831719875</v>
      </c>
      <c r="BU81" s="9">
        <f t="shared" si="25"/>
        <v>4934972.2981897723</v>
      </c>
      <c r="BV81" s="9">
        <f t="shared" si="26"/>
        <v>-2353418.2720547095</v>
      </c>
      <c r="BW81" s="9">
        <f t="shared" si="27"/>
        <v>3445775.0634715296</v>
      </c>
      <c r="BX81" s="9">
        <f t="shared" si="28"/>
        <v>-2049315.5064277204</v>
      </c>
      <c r="BY81" s="9">
        <f t="shared" si="29"/>
        <v>-2544661.7990794643</v>
      </c>
      <c r="BZ81" s="9">
        <f t="shared" si="30"/>
        <v>-250323.30107406035</v>
      </c>
    </row>
    <row r="82" spans="1:78">
      <c r="A82" s="2">
        <v>43132</v>
      </c>
      <c r="B82" s="8">
        <f>'WA Sch. 1-2'!B82</f>
        <v>932.76424999999995</v>
      </c>
      <c r="C82" s="8">
        <f>'WA Sch. 1-2'!C82</f>
        <v>870049.14607806236</v>
      </c>
      <c r="D82" s="8">
        <f>'WA Sch. 1-2'!D82</f>
        <v>0</v>
      </c>
      <c r="E82" s="8">
        <f>'WA Sch. 1-2'!E82</f>
        <v>974</v>
      </c>
      <c r="F82" s="8">
        <f>'WA Sch. 1-2'!F82</f>
        <v>948676</v>
      </c>
      <c r="G82" s="8">
        <f>'WA Sch. 1-2'!G82</f>
        <v>0</v>
      </c>
      <c r="H82" s="8">
        <f t="shared" si="34"/>
        <v>-41.235750000000053</v>
      </c>
      <c r="I82" s="8">
        <f t="shared" si="34"/>
        <v>-78626.85392193764</v>
      </c>
      <c r="J82" s="8">
        <f t="shared" si="34"/>
        <v>0</v>
      </c>
      <c r="K82" s="9">
        <v>1890</v>
      </c>
      <c r="L82" s="9">
        <v>112741923.22</v>
      </c>
      <c r="M82" s="9">
        <v>2932085</v>
      </c>
      <c r="N82" s="9">
        <f t="shared" si="35"/>
        <v>115674008.22</v>
      </c>
      <c r="O82" s="9">
        <f t="shared" si="36"/>
        <v>61203.178952380949</v>
      </c>
      <c r="P82" s="8">
        <f t="shared" si="37"/>
        <v>-399.77272688944299</v>
      </c>
      <c r="Q82" s="8">
        <f t="shared" si="38"/>
        <v>60803.406225491504</v>
      </c>
      <c r="R82" s="9">
        <f t="shared" si="32"/>
        <v>114918437.76617894</v>
      </c>
      <c r="S82" s="21"/>
      <c r="T82" s="10"/>
      <c r="U82" s="2">
        <v>43497</v>
      </c>
      <c r="V82" s="8">
        <f t="shared" si="39"/>
        <v>1224.5</v>
      </c>
      <c r="W82" s="8">
        <f t="shared" si="40"/>
        <v>1499400.25</v>
      </c>
      <c r="X82" s="8">
        <f t="shared" si="41"/>
        <v>0</v>
      </c>
      <c r="Y82" s="9">
        <v>74</v>
      </c>
      <c r="Z82" s="7">
        <v>0</v>
      </c>
      <c r="AA82" s="7">
        <v>0</v>
      </c>
      <c r="AB82" s="7">
        <v>0</v>
      </c>
      <c r="AC82" s="7">
        <v>0</v>
      </c>
      <c r="AD82" s="7">
        <v>0</v>
      </c>
      <c r="AE82" s="7">
        <v>0</v>
      </c>
      <c r="AF82" s="7">
        <v>0</v>
      </c>
      <c r="AG82" s="8">
        <f t="shared" si="42"/>
        <v>61005.807724550905</v>
      </c>
      <c r="AI82" s="17">
        <v>39</v>
      </c>
      <c r="AJ82" s="17">
        <v>56697.408130427233</v>
      </c>
      <c r="AK82" s="17">
        <v>3173.3210251755299</v>
      </c>
      <c r="AL82" s="17">
        <v>1.2757677276247064</v>
      </c>
      <c r="AT82" s="1">
        <v>39</v>
      </c>
      <c r="AU82" s="50">
        <f t="shared" si="43"/>
        <v>107</v>
      </c>
      <c r="AV82" s="51">
        <f t="shared" si="14"/>
        <v>0.88669438669438672</v>
      </c>
      <c r="AW82" s="52">
        <f t="shared" si="18"/>
        <v>1.2091343701602324</v>
      </c>
      <c r="AX82" s="43"/>
      <c r="AY82" s="1">
        <v>39</v>
      </c>
      <c r="AZ82" s="9">
        <f t="shared" si="44"/>
        <v>3173.3210251755299</v>
      </c>
      <c r="BA82" s="9">
        <f t="shared" si="33"/>
        <v>-1054.0556280060118</v>
      </c>
      <c r="BB82" s="9">
        <f t="shared" si="33"/>
        <v>-261.27627157545066</v>
      </c>
      <c r="BC82" s="9">
        <f t="shared" si="33"/>
        <v>-3293.114238975686</v>
      </c>
      <c r="BD82" s="9">
        <f t="shared" si="33"/>
        <v>2497.4285558390111</v>
      </c>
      <c r="BE82" s="9">
        <f t="shared" si="33"/>
        <v>-2924.7551854143749</v>
      </c>
      <c r="BF82" s="9">
        <f t="shared" si="33"/>
        <v>-706.32171210410888</v>
      </c>
      <c r="BG82" s="9">
        <f t="shared" si="33"/>
        <v>4198.083635816176</v>
      </c>
      <c r="BH82" s="9">
        <f t="shared" si="33"/>
        <v>-4681.8898045498718</v>
      </c>
      <c r="BI82" s="9">
        <f t="shared" si="33"/>
        <v>2232.7268215499571</v>
      </c>
      <c r="BJ82" s="9">
        <f t="shared" si="31"/>
        <v>-3269.063768474909</v>
      </c>
      <c r="BK82" s="9">
        <f t="shared" si="31"/>
        <v>1944.2195003545203</v>
      </c>
      <c r="BL82" s="9">
        <f t="shared" si="31"/>
        <v>2414.1627172877706</v>
      </c>
      <c r="BM82" s="1">
        <v>39</v>
      </c>
      <c r="BN82" s="9">
        <f t="shared" si="15"/>
        <v>10069966.328821061</v>
      </c>
      <c r="BO82" s="9">
        <f t="shared" si="19"/>
        <v>-3344856.8860560795</v>
      </c>
      <c r="BP82" s="9">
        <f t="shared" si="20"/>
        <v>-829113.48596985627</v>
      </c>
      <c r="BQ82" s="9">
        <f t="shared" si="21"/>
        <v>-10450108.652846459</v>
      </c>
      <c r="BR82" s="9">
        <f t="shared" si="22"/>
        <v>7925142.5451176809</v>
      </c>
      <c r="BS82" s="9">
        <f t="shared" si="23"/>
        <v>-9281187.1233665925</v>
      </c>
      <c r="BT82" s="9">
        <f t="shared" si="24"/>
        <v>-2241385.5395579524</v>
      </c>
      <c r="BU82" s="9">
        <f t="shared" si="25"/>
        <v>13321867.066980785</v>
      </c>
      <c r="BV82" s="9">
        <f t="shared" si="26"/>
        <v>-14857139.354333058</v>
      </c>
      <c r="BW82" s="9">
        <f t="shared" si="27"/>
        <v>7085158.9662977997</v>
      </c>
      <c r="BX82" s="9">
        <f t="shared" si="28"/>
        <v>-10373788.789140979</v>
      </c>
      <c r="BY82" s="9">
        <f t="shared" si="29"/>
        <v>6169632.6180312512</v>
      </c>
      <c r="BZ82" s="9">
        <f t="shared" si="30"/>
        <v>7660913.3089641584</v>
      </c>
    </row>
    <row r="83" spans="1:78">
      <c r="A83" s="2">
        <v>43160</v>
      </c>
      <c r="B83" s="8">
        <f>'WA Sch. 1-2'!B83</f>
        <v>767.35</v>
      </c>
      <c r="C83" s="8">
        <f>'WA Sch. 1-2'!C83</f>
        <v>588826.02250000008</v>
      </c>
      <c r="D83" s="8">
        <f>'WA Sch. 1-2'!D83</f>
        <v>0</v>
      </c>
      <c r="E83" s="8">
        <f>'WA Sch. 1-2'!E83</f>
        <v>767</v>
      </c>
      <c r="F83" s="8">
        <f>'WA Sch. 1-2'!F83</f>
        <v>588289</v>
      </c>
      <c r="G83" s="8">
        <f>'WA Sch. 1-2'!G83</f>
        <v>0</v>
      </c>
      <c r="H83" s="8">
        <f t="shared" si="34"/>
        <v>0.35000000000002274</v>
      </c>
      <c r="I83" s="8">
        <f t="shared" si="34"/>
        <v>537.02250000007916</v>
      </c>
      <c r="J83" s="8">
        <f t="shared" si="34"/>
        <v>0</v>
      </c>
      <c r="K83" s="9">
        <v>1901</v>
      </c>
      <c r="L83" s="9">
        <v>111576226.73599999</v>
      </c>
      <c r="M83" s="9">
        <v>-3284636</v>
      </c>
      <c r="N83" s="9">
        <f t="shared" si="35"/>
        <v>108291590.73599999</v>
      </c>
      <c r="O83" s="9">
        <f t="shared" si="36"/>
        <v>56965.592180957385</v>
      </c>
      <c r="P83" s="8">
        <f t="shared" si="37"/>
        <v>1.5969124040435165</v>
      </c>
      <c r="Q83" s="8">
        <f t="shared" si="38"/>
        <v>56967.189093361427</v>
      </c>
      <c r="R83" s="9">
        <f t="shared" si="32"/>
        <v>108294626.46648008</v>
      </c>
      <c r="S83" s="21"/>
      <c r="T83" s="10"/>
      <c r="U83" s="2">
        <v>43525</v>
      </c>
      <c r="V83" s="8">
        <f t="shared" si="39"/>
        <v>943.5</v>
      </c>
      <c r="W83" s="8">
        <f t="shared" si="40"/>
        <v>890192.25</v>
      </c>
      <c r="X83" s="8">
        <f t="shared" si="41"/>
        <v>0</v>
      </c>
      <c r="Y83" s="9">
        <v>75</v>
      </c>
      <c r="Z83" s="7">
        <v>0</v>
      </c>
      <c r="AA83" s="7">
        <v>0</v>
      </c>
      <c r="AB83" s="7">
        <v>0</v>
      </c>
      <c r="AC83" s="7">
        <v>0</v>
      </c>
      <c r="AD83" s="7">
        <v>0</v>
      </c>
      <c r="AE83" s="7">
        <v>0</v>
      </c>
      <c r="AF83" s="7">
        <v>0</v>
      </c>
      <c r="AG83" s="8">
        <f t="shared" si="42"/>
        <v>55614.259952674896</v>
      </c>
      <c r="AI83" s="17">
        <v>40</v>
      </c>
      <c r="AJ83" s="17">
        <v>57852.525130062502</v>
      </c>
      <c r="AK83" s="17">
        <v>1292.2836159859726</v>
      </c>
      <c r="AL83" s="17">
        <v>0.51953575422513987</v>
      </c>
      <c r="AT83" s="1">
        <v>40</v>
      </c>
      <c r="AU83" s="50">
        <f t="shared" si="43"/>
        <v>87</v>
      </c>
      <c r="AV83" s="51">
        <f t="shared" si="14"/>
        <v>0.72037422037422039</v>
      </c>
      <c r="AW83" s="52">
        <f t="shared" si="18"/>
        <v>0.58395355652530356</v>
      </c>
      <c r="AX83" s="43"/>
      <c r="AY83" s="1">
        <v>40</v>
      </c>
      <c r="AZ83" s="9">
        <f t="shared" si="44"/>
        <v>1292.2836159859726</v>
      </c>
      <c r="BA83" s="9">
        <f t="shared" si="33"/>
        <v>3173.3210251755299</v>
      </c>
      <c r="BB83" s="9">
        <f t="shared" si="33"/>
        <v>-1054.0556280060118</v>
      </c>
      <c r="BC83" s="9">
        <f t="shared" si="33"/>
        <v>-261.27627157545066</v>
      </c>
      <c r="BD83" s="9">
        <f t="shared" si="33"/>
        <v>-3293.114238975686</v>
      </c>
      <c r="BE83" s="9">
        <f t="shared" si="33"/>
        <v>2497.4285558390111</v>
      </c>
      <c r="BF83" s="9">
        <f t="shared" si="33"/>
        <v>-2924.7551854143749</v>
      </c>
      <c r="BG83" s="9">
        <f t="shared" si="33"/>
        <v>-706.32171210410888</v>
      </c>
      <c r="BH83" s="9">
        <f t="shared" si="33"/>
        <v>4198.083635816176</v>
      </c>
      <c r="BI83" s="9">
        <f t="shared" si="33"/>
        <v>-4681.8898045498718</v>
      </c>
      <c r="BJ83" s="9">
        <f t="shared" si="31"/>
        <v>2232.7268215499571</v>
      </c>
      <c r="BK83" s="9">
        <f t="shared" si="31"/>
        <v>-3269.063768474909</v>
      </c>
      <c r="BL83" s="9">
        <f t="shared" si="31"/>
        <v>1944.2195003545203</v>
      </c>
      <c r="BM83" s="1">
        <v>40</v>
      </c>
      <c r="BN83" s="9">
        <f t="shared" si="15"/>
        <v>1669996.9441457747</v>
      </c>
      <c r="BO83" s="9">
        <f t="shared" si="19"/>
        <v>4100830.769098137</v>
      </c>
      <c r="BP83" s="9">
        <f t="shared" si="20"/>
        <v>-1362138.8184099747</v>
      </c>
      <c r="BQ83" s="9">
        <f t="shared" si="21"/>
        <v>-337643.04500285885</v>
      </c>
      <c r="BR83" s="9">
        <f t="shared" si="22"/>
        <v>-4255637.5765983891</v>
      </c>
      <c r="BS83" s="9">
        <f t="shared" si="23"/>
        <v>3227386.0048062541</v>
      </c>
      <c r="BT83" s="9">
        <f t="shared" si="24"/>
        <v>-3779613.2068810081</v>
      </c>
      <c r="BU83" s="9">
        <f t="shared" si="25"/>
        <v>-912767.97616730235</v>
      </c>
      <c r="BV83" s="9">
        <f t="shared" si="26"/>
        <v>5425114.7011040533</v>
      </c>
      <c r="BW83" s="9">
        <f t="shared" si="27"/>
        <v>-6050329.4862715593</v>
      </c>
      <c r="BX83" s="9">
        <f t="shared" si="28"/>
        <v>2885316.2904614378</v>
      </c>
      <c r="BY83" s="9">
        <f t="shared" si="29"/>
        <v>-4224557.5476134811</v>
      </c>
      <c r="BZ83" s="9">
        <f t="shared" si="30"/>
        <v>2512483.0061885729</v>
      </c>
    </row>
    <row r="84" spans="1:78">
      <c r="A84" s="2">
        <v>43191</v>
      </c>
      <c r="B84" s="8">
        <f>'WA Sch. 1-2'!B84</f>
        <v>547.15</v>
      </c>
      <c r="C84" s="8">
        <f>'WA Sch. 1-2'!C84</f>
        <v>299373.1225</v>
      </c>
      <c r="D84" s="8">
        <f>'WA Sch. 1-2'!D84</f>
        <v>0.375</v>
      </c>
      <c r="E84" s="8">
        <f>'WA Sch. 1-2'!E84</f>
        <v>548.5</v>
      </c>
      <c r="F84" s="8">
        <f>'WA Sch. 1-2'!F84</f>
        <v>300852.25</v>
      </c>
      <c r="G84" s="8">
        <f>'WA Sch. 1-2'!G84</f>
        <v>0.5</v>
      </c>
      <c r="H84" s="8">
        <f t="shared" si="34"/>
        <v>-1.3500000000000227</v>
      </c>
      <c r="I84" s="8">
        <f t="shared" si="34"/>
        <v>-1479.1275000000023</v>
      </c>
      <c r="J84" s="8">
        <f t="shared" si="34"/>
        <v>-0.125</v>
      </c>
      <c r="K84" s="9">
        <v>1876</v>
      </c>
      <c r="L84" s="9">
        <v>110487248.81200001</v>
      </c>
      <c r="M84" s="9">
        <v>-1903474</v>
      </c>
      <c r="N84" s="9">
        <f t="shared" si="35"/>
        <v>108583774.81200001</v>
      </c>
      <c r="O84" s="9">
        <f t="shared" si="36"/>
        <v>57880.476978678045</v>
      </c>
      <c r="P84" s="8">
        <f t="shared" si="37"/>
        <v>-5.7215489504079287E-2</v>
      </c>
      <c r="Q84" s="8">
        <f t="shared" si="38"/>
        <v>57880.41976318854</v>
      </c>
      <c r="R84" s="9">
        <f t="shared" si="32"/>
        <v>108583667.4757417</v>
      </c>
      <c r="S84" s="21"/>
      <c r="T84" s="10"/>
      <c r="U84" s="2">
        <v>43556</v>
      </c>
      <c r="V84" s="8">
        <f t="shared" si="39"/>
        <v>508</v>
      </c>
      <c r="W84" s="8">
        <f t="shared" si="40"/>
        <v>258064</v>
      </c>
      <c r="X84" s="8">
        <f t="shared" si="41"/>
        <v>0</v>
      </c>
      <c r="Y84" s="9">
        <v>76</v>
      </c>
      <c r="Z84" s="7">
        <v>0</v>
      </c>
      <c r="AA84" s="7">
        <v>0</v>
      </c>
      <c r="AB84" s="7">
        <v>0</v>
      </c>
      <c r="AC84" s="7">
        <v>0</v>
      </c>
      <c r="AD84" s="7">
        <v>0</v>
      </c>
      <c r="AE84" s="7">
        <v>0</v>
      </c>
      <c r="AF84" s="7">
        <v>0</v>
      </c>
      <c r="AG84" s="8">
        <f t="shared" si="42"/>
        <v>57004.096642405064</v>
      </c>
      <c r="AI84" s="17">
        <v>41</v>
      </c>
      <c r="AJ84" s="17">
        <v>58936.138844269801</v>
      </c>
      <c r="AK84" s="17">
        <v>4088.7248162076503</v>
      </c>
      <c r="AL84" s="17">
        <v>1.6437867856018271</v>
      </c>
      <c r="AT84" s="1">
        <v>41</v>
      </c>
      <c r="AU84" s="50">
        <f t="shared" si="43"/>
        <v>113</v>
      </c>
      <c r="AV84" s="51">
        <f t="shared" si="14"/>
        <v>0.93659043659043661</v>
      </c>
      <c r="AW84" s="52">
        <f t="shared" si="18"/>
        <v>1.5267663302113343</v>
      </c>
      <c r="AX84" s="43"/>
      <c r="AY84" s="1">
        <v>41</v>
      </c>
      <c r="AZ84" s="9">
        <f t="shared" si="44"/>
        <v>4088.7248162076503</v>
      </c>
      <c r="BA84" s="9">
        <f t="shared" si="33"/>
        <v>1292.2836159859726</v>
      </c>
      <c r="BB84" s="9">
        <f t="shared" si="33"/>
        <v>3173.3210251755299</v>
      </c>
      <c r="BC84" s="9">
        <f t="shared" si="33"/>
        <v>-1054.0556280060118</v>
      </c>
      <c r="BD84" s="9">
        <f t="shared" si="33"/>
        <v>-261.27627157545066</v>
      </c>
      <c r="BE84" s="9">
        <f t="shared" si="33"/>
        <v>-3293.114238975686</v>
      </c>
      <c r="BF84" s="9">
        <f t="shared" si="33"/>
        <v>2497.4285558390111</v>
      </c>
      <c r="BG84" s="9">
        <f t="shared" si="33"/>
        <v>-2924.7551854143749</v>
      </c>
      <c r="BH84" s="9">
        <f t="shared" si="33"/>
        <v>-706.32171210410888</v>
      </c>
      <c r="BI84" s="9">
        <f t="shared" si="33"/>
        <v>4198.083635816176</v>
      </c>
      <c r="BJ84" s="9">
        <f t="shared" si="31"/>
        <v>-4681.8898045498718</v>
      </c>
      <c r="BK84" s="9">
        <f t="shared" si="31"/>
        <v>2232.7268215499571</v>
      </c>
      <c r="BL84" s="9">
        <f t="shared" si="31"/>
        <v>-3269.063768474909</v>
      </c>
      <c r="BM84" s="1">
        <v>41</v>
      </c>
      <c r="BN84" s="9">
        <f t="shared" si="15"/>
        <v>16717670.622672265</v>
      </c>
      <c r="BO84" s="9">
        <f t="shared" si="19"/>
        <v>5283792.0902603911</v>
      </c>
      <c r="BP84" s="9">
        <f t="shared" si="20"/>
        <v>12974836.425428674</v>
      </c>
      <c r="BQ84" s="9">
        <f t="shared" si="21"/>
        <v>-4309743.4038915271</v>
      </c>
      <c r="BR84" s="9">
        <f t="shared" si="22"/>
        <v>-1068286.7754767637</v>
      </c>
      <c r="BS84" s="9">
        <f t="shared" si="23"/>
        <v>-13464637.91150666</v>
      </c>
      <c r="BT84" s="9">
        <f t="shared" si="24"/>
        <v>10211298.112964584</v>
      </c>
      <c r="BU84" s="9">
        <f t="shared" si="25"/>
        <v>-11958519.107935764</v>
      </c>
      <c r="BV84" s="9">
        <f t="shared" si="26"/>
        <v>-2887955.1125063538</v>
      </c>
      <c r="BW84" s="9">
        <f t="shared" si="27"/>
        <v>17164808.742276818</v>
      </c>
      <c r="BX84" s="9">
        <f t="shared" si="28"/>
        <v>-19142959.030612648</v>
      </c>
      <c r="BY84" s="9">
        <f t="shared" si="29"/>
        <v>9129005.5630837251</v>
      </c>
      <c r="BZ84" s="9">
        <f t="shared" si="30"/>
        <v>-13366302.155928662</v>
      </c>
    </row>
    <row r="85" spans="1:78">
      <c r="A85" s="2">
        <v>43221</v>
      </c>
      <c r="B85" s="8">
        <f>'WA Sch. 1-2'!B85</f>
        <v>290.02499999999998</v>
      </c>
      <c r="C85" s="8">
        <f>'WA Sch. 1-2'!C85</f>
        <v>84114.500624999986</v>
      </c>
      <c r="D85" s="8">
        <f>'WA Sch. 1-2'!D85</f>
        <v>14.95</v>
      </c>
      <c r="E85" s="8">
        <f>'WA Sch. 1-2'!E85</f>
        <v>129</v>
      </c>
      <c r="F85" s="8">
        <f>'WA Sch. 1-2'!F85</f>
        <v>16641</v>
      </c>
      <c r="G85" s="8">
        <f>'WA Sch. 1-2'!G85</f>
        <v>34.5</v>
      </c>
      <c r="H85" s="8">
        <f t="shared" si="34"/>
        <v>161.02499999999998</v>
      </c>
      <c r="I85" s="8">
        <f t="shared" si="34"/>
        <v>67473.500624999986</v>
      </c>
      <c r="J85" s="8">
        <f t="shared" si="34"/>
        <v>-19.55</v>
      </c>
      <c r="K85" s="9">
        <v>1892</v>
      </c>
      <c r="L85" s="9">
        <v>111656725.146</v>
      </c>
      <c r="M85" s="9">
        <v>4768104</v>
      </c>
      <c r="N85" s="9">
        <f t="shared" si="35"/>
        <v>116424829.146</v>
      </c>
      <c r="O85" s="9">
        <f t="shared" si="36"/>
        <v>61535.321958773784</v>
      </c>
      <c r="P85" s="8">
        <f t="shared" si="37"/>
        <v>-2062.3736614440895</v>
      </c>
      <c r="Q85" s="8">
        <f t="shared" si="38"/>
        <v>59472.948297329698</v>
      </c>
      <c r="R85" s="9">
        <f t="shared" si="32"/>
        <v>112522818.17854778</v>
      </c>
      <c r="S85" s="21"/>
      <c r="T85" s="10"/>
      <c r="U85" s="2">
        <v>43586</v>
      </c>
      <c r="V85" s="8">
        <f t="shared" si="39"/>
        <v>187</v>
      </c>
      <c r="W85" s="8">
        <f t="shared" si="40"/>
        <v>34969</v>
      </c>
      <c r="X85" s="8">
        <f t="shared" si="41"/>
        <v>13</v>
      </c>
      <c r="Y85" s="9">
        <v>77</v>
      </c>
      <c r="Z85" s="7">
        <v>0</v>
      </c>
      <c r="AA85" s="7">
        <v>0</v>
      </c>
      <c r="AB85" s="7">
        <v>0</v>
      </c>
      <c r="AC85" s="7">
        <v>0</v>
      </c>
      <c r="AD85" s="7">
        <v>0</v>
      </c>
      <c r="AE85" s="7">
        <v>0</v>
      </c>
      <c r="AF85" s="7">
        <v>0</v>
      </c>
      <c r="AG85" s="8">
        <f t="shared" si="42"/>
        <v>60232.389223642174</v>
      </c>
      <c r="AI85" s="17">
        <v>42</v>
      </c>
      <c r="AJ85" s="17">
        <v>61778.624307252197</v>
      </c>
      <c r="AK85" s="17">
        <v>1596.1110024354712</v>
      </c>
      <c r="AL85" s="17">
        <v>0.64168323672870708</v>
      </c>
      <c r="AT85" s="1">
        <v>42</v>
      </c>
      <c r="AU85" s="50">
        <f t="shared" si="43"/>
        <v>89</v>
      </c>
      <c r="AV85" s="51">
        <f t="shared" si="14"/>
        <v>0.73700623700623702</v>
      </c>
      <c r="AW85" s="52">
        <f t="shared" si="18"/>
        <v>0.63414296405799342</v>
      </c>
      <c r="AX85" s="43"/>
      <c r="AY85" s="1">
        <v>42</v>
      </c>
      <c r="AZ85" s="9">
        <f t="shared" si="44"/>
        <v>1596.1110024354712</v>
      </c>
      <c r="BA85" s="9">
        <f t="shared" si="33"/>
        <v>4088.7248162076503</v>
      </c>
      <c r="BB85" s="9">
        <f t="shared" si="33"/>
        <v>1292.2836159859726</v>
      </c>
      <c r="BC85" s="9">
        <f t="shared" si="33"/>
        <v>3173.3210251755299</v>
      </c>
      <c r="BD85" s="9">
        <f t="shared" si="33"/>
        <v>-1054.0556280060118</v>
      </c>
      <c r="BE85" s="9">
        <f t="shared" si="33"/>
        <v>-261.27627157545066</v>
      </c>
      <c r="BF85" s="9">
        <f t="shared" si="33"/>
        <v>-3293.114238975686</v>
      </c>
      <c r="BG85" s="9">
        <f t="shared" si="33"/>
        <v>2497.4285558390111</v>
      </c>
      <c r="BH85" s="9">
        <f t="shared" si="33"/>
        <v>-2924.7551854143749</v>
      </c>
      <c r="BI85" s="9">
        <f t="shared" si="33"/>
        <v>-706.32171210410888</v>
      </c>
      <c r="BJ85" s="9">
        <f t="shared" si="31"/>
        <v>4198.083635816176</v>
      </c>
      <c r="BK85" s="9">
        <f t="shared" si="31"/>
        <v>-4681.8898045498718</v>
      </c>
      <c r="BL85" s="9">
        <f t="shared" si="31"/>
        <v>2232.7268215499571</v>
      </c>
      <c r="BM85" s="1">
        <v>42</v>
      </c>
      <c r="BN85" s="9">
        <f t="shared" si="15"/>
        <v>2547570.3320955574</v>
      </c>
      <c r="BO85" s="9">
        <f t="shared" si="19"/>
        <v>6526058.6650799671</v>
      </c>
      <c r="BP85" s="9">
        <f t="shared" si="20"/>
        <v>2062628.0977422995</v>
      </c>
      <c r="BQ85" s="9">
        <f t="shared" si="21"/>
        <v>5064972.6025424609</v>
      </c>
      <c r="BR85" s="9">
        <f t="shared" si="22"/>
        <v>-1682389.7850394268</v>
      </c>
      <c r="BS85" s="9">
        <f t="shared" si="23"/>
        <v>-417025.9317368982</v>
      </c>
      <c r="BT85" s="9">
        <f t="shared" si="24"/>
        <v>-5256175.8691060022</v>
      </c>
      <c r="BU85" s="9">
        <f t="shared" si="25"/>
        <v>3986173.1957711657</v>
      </c>
      <c r="BV85" s="9">
        <f t="shared" si="26"/>
        <v>-4668233.9308700776</v>
      </c>
      <c r="BW85" s="9">
        <f t="shared" si="27"/>
        <v>-1127367.8559484298</v>
      </c>
      <c r="BX85" s="9">
        <f t="shared" si="28"/>
        <v>6700607.4802704901</v>
      </c>
      <c r="BY85" s="9">
        <f t="shared" si="29"/>
        <v>-7472815.8292325018</v>
      </c>
      <c r="BZ85" s="9">
        <f t="shared" si="30"/>
        <v>3563679.8453086568</v>
      </c>
    </row>
    <row r="86" spans="1:78">
      <c r="A86" s="2">
        <v>43252</v>
      </c>
      <c r="B86" s="8">
        <f>'WA Sch. 1-2'!B86</f>
        <v>126.95</v>
      </c>
      <c r="C86" s="8">
        <f>'WA Sch. 1-2'!C86</f>
        <v>16116.302500000002</v>
      </c>
      <c r="D86" s="8">
        <f>'WA Sch. 1-2'!D86</f>
        <v>68</v>
      </c>
      <c r="E86" s="8">
        <f>'WA Sch. 1-2'!E86</f>
        <v>108</v>
      </c>
      <c r="F86" s="8">
        <f>'WA Sch. 1-2'!F86</f>
        <v>11664</v>
      </c>
      <c r="G86" s="8">
        <f>'WA Sch. 1-2'!G86</f>
        <v>29</v>
      </c>
      <c r="H86" s="8">
        <f t="shared" si="34"/>
        <v>18.950000000000003</v>
      </c>
      <c r="I86" s="8">
        <f t="shared" si="34"/>
        <v>4452.3025000000016</v>
      </c>
      <c r="J86" s="8">
        <f t="shared" si="34"/>
        <v>39</v>
      </c>
      <c r="K86" s="9">
        <v>1887</v>
      </c>
      <c r="L86" s="9">
        <v>112798873.26199999</v>
      </c>
      <c r="M86" s="9">
        <v>131589</v>
      </c>
      <c r="N86" s="9">
        <f t="shared" si="35"/>
        <v>112930462.26199999</v>
      </c>
      <c r="O86" s="9">
        <f t="shared" si="36"/>
        <v>59846.561877053522</v>
      </c>
      <c r="P86" s="8">
        <f t="shared" si="37"/>
        <v>389.64706738649113</v>
      </c>
      <c r="Q86" s="8">
        <f t="shared" si="38"/>
        <v>60236.208944440012</v>
      </c>
      <c r="R86" s="9">
        <f t="shared" si="32"/>
        <v>113665726.27815831</v>
      </c>
      <c r="S86" s="21"/>
      <c r="T86" s="10"/>
      <c r="U86" s="2">
        <v>43617</v>
      </c>
      <c r="V86" s="8">
        <f t="shared" si="39"/>
        <v>104.5</v>
      </c>
      <c r="W86" s="8">
        <f t="shared" si="40"/>
        <v>10920.25</v>
      </c>
      <c r="X86" s="8">
        <f t="shared" si="41"/>
        <v>79.5</v>
      </c>
      <c r="Y86" s="9">
        <v>78</v>
      </c>
      <c r="Z86" s="7">
        <v>0</v>
      </c>
      <c r="AA86" s="7">
        <v>0</v>
      </c>
      <c r="AB86" s="7">
        <v>0</v>
      </c>
      <c r="AC86" s="7">
        <v>0</v>
      </c>
      <c r="AD86" s="7">
        <v>0</v>
      </c>
      <c r="AE86" s="7">
        <v>0</v>
      </c>
      <c r="AF86" s="7">
        <v>0</v>
      </c>
      <c r="AG86" s="8">
        <f t="shared" si="42"/>
        <v>60638.266096960157</v>
      </c>
      <c r="AI86" s="17">
        <v>43</v>
      </c>
      <c r="AJ86" s="17">
        <v>63768.003511122683</v>
      </c>
      <c r="AK86" s="17">
        <v>3369.2625536675405</v>
      </c>
      <c r="AL86" s="17">
        <v>1.3545419444683162</v>
      </c>
      <c r="AT86" s="1">
        <v>43</v>
      </c>
      <c r="AU86" s="50">
        <f t="shared" si="43"/>
        <v>108</v>
      </c>
      <c r="AV86" s="51">
        <f t="shared" si="14"/>
        <v>0.89501039501039503</v>
      </c>
      <c r="AW86" s="52">
        <f t="shared" si="18"/>
        <v>1.2536226075646817</v>
      </c>
      <c r="AX86" s="43"/>
      <c r="AY86" s="1">
        <v>43</v>
      </c>
      <c r="AZ86" s="9">
        <f t="shared" si="44"/>
        <v>3369.2625536675405</v>
      </c>
      <c r="BA86" s="9">
        <f t="shared" si="33"/>
        <v>1596.1110024354712</v>
      </c>
      <c r="BB86" s="9">
        <f t="shared" si="33"/>
        <v>4088.7248162076503</v>
      </c>
      <c r="BC86" s="9">
        <f t="shared" si="33"/>
        <v>1292.2836159859726</v>
      </c>
      <c r="BD86" s="9">
        <f t="shared" si="33"/>
        <v>3173.3210251755299</v>
      </c>
      <c r="BE86" s="9">
        <f t="shared" si="33"/>
        <v>-1054.0556280060118</v>
      </c>
      <c r="BF86" s="9">
        <f t="shared" si="33"/>
        <v>-261.27627157545066</v>
      </c>
      <c r="BG86" s="9">
        <f t="shared" si="33"/>
        <v>-3293.114238975686</v>
      </c>
      <c r="BH86" s="9">
        <f t="shared" si="33"/>
        <v>2497.4285558390111</v>
      </c>
      <c r="BI86" s="9">
        <f t="shared" si="33"/>
        <v>-2924.7551854143749</v>
      </c>
      <c r="BJ86" s="9">
        <f t="shared" si="31"/>
        <v>-706.32171210410888</v>
      </c>
      <c r="BK86" s="9">
        <f t="shared" si="31"/>
        <v>4198.083635816176</v>
      </c>
      <c r="BL86" s="9">
        <f t="shared" si="31"/>
        <v>-4681.8898045498718</v>
      </c>
      <c r="BM86" s="1">
        <v>43</v>
      </c>
      <c r="BN86" s="9">
        <f t="shared" si="15"/>
        <v>11351930.1555463</v>
      </c>
      <c r="BO86" s="9">
        <f t="shared" si="19"/>
        <v>5377717.0320025822</v>
      </c>
      <c r="BP86" s="9">
        <f t="shared" si="20"/>
        <v>13775987.415499616</v>
      </c>
      <c r="BQ86" s="9">
        <f t="shared" si="21"/>
        <v>4354042.7960596103</v>
      </c>
      <c r="BR86" s="9">
        <f t="shared" si="22"/>
        <v>10691751.700889789</v>
      </c>
      <c r="BS86" s="9">
        <f t="shared" si="23"/>
        <v>-3551390.1569231837</v>
      </c>
      <c r="BT86" s="9">
        <f t="shared" si="24"/>
        <v>-880308.35798104422</v>
      </c>
      <c r="BU86" s="9">
        <f t="shared" si="25"/>
        <v>-11095366.49033016</v>
      </c>
      <c r="BV86" s="9">
        <f t="shared" si="26"/>
        <v>8414492.5136483703</v>
      </c>
      <c r="BW86" s="9">
        <f t="shared" si="27"/>
        <v>-9854268.1248616185</v>
      </c>
      <c r="BX86" s="9">
        <f t="shared" si="28"/>
        <v>-2379783.2954347255</v>
      </c>
      <c r="BY86" s="9">
        <f t="shared" si="29"/>
        <v>14144445.991319904</v>
      </c>
      <c r="BZ86" s="9">
        <f t="shared" si="30"/>
        <v>-15774515.998867722</v>
      </c>
    </row>
    <row r="87" spans="1:78">
      <c r="A87" s="2">
        <v>43282</v>
      </c>
      <c r="B87" s="8">
        <f>'WA Sch. 1-2'!B87</f>
        <v>14.1</v>
      </c>
      <c r="C87" s="8">
        <f>'WA Sch. 1-2'!C87</f>
        <v>198.81</v>
      </c>
      <c r="D87" s="8">
        <f>'WA Sch. 1-2'!D87</f>
        <v>240.05</v>
      </c>
      <c r="E87" s="8">
        <f>'WA Sch. 1-2'!E87</f>
        <v>15.5</v>
      </c>
      <c r="F87" s="8">
        <f>'WA Sch. 1-2'!F87</f>
        <v>240.25</v>
      </c>
      <c r="G87" s="8">
        <f>'WA Sch. 1-2'!G87</f>
        <v>259.5</v>
      </c>
      <c r="H87" s="8">
        <f t="shared" si="34"/>
        <v>-1.4000000000000004</v>
      </c>
      <c r="I87" s="8">
        <f t="shared" si="34"/>
        <v>-41.44</v>
      </c>
      <c r="J87" s="8">
        <f t="shared" si="34"/>
        <v>-19.449999999999989</v>
      </c>
      <c r="K87" s="9">
        <v>1878</v>
      </c>
      <c r="L87" s="9">
        <v>114320969.38599999</v>
      </c>
      <c r="M87" s="9">
        <v>11356739</v>
      </c>
      <c r="N87" s="9">
        <f t="shared" si="35"/>
        <v>125677708.38599999</v>
      </c>
      <c r="O87" s="9">
        <f t="shared" si="36"/>
        <v>66921.03747923323</v>
      </c>
      <c r="P87" s="8">
        <f t="shared" si="37"/>
        <v>-297.79306212247559</v>
      </c>
      <c r="Q87" s="8">
        <f t="shared" si="38"/>
        <v>66623.244417110749</v>
      </c>
      <c r="R87" s="9">
        <f t="shared" si="32"/>
        <v>125118453.01533398</v>
      </c>
      <c r="S87" s="21"/>
      <c r="T87" s="10"/>
      <c r="U87" s="2">
        <v>43647</v>
      </c>
      <c r="V87" s="8">
        <f t="shared" si="39"/>
        <v>9.5</v>
      </c>
      <c r="W87" s="8">
        <f t="shared" si="40"/>
        <v>90.25</v>
      </c>
      <c r="X87" s="8">
        <f t="shared" si="41"/>
        <v>136</v>
      </c>
      <c r="Y87" s="9">
        <v>79</v>
      </c>
      <c r="Z87" s="7">
        <v>0</v>
      </c>
      <c r="AA87" s="7">
        <v>0</v>
      </c>
      <c r="AB87" s="7">
        <v>0</v>
      </c>
      <c r="AC87" s="7">
        <v>0</v>
      </c>
      <c r="AD87" s="7">
        <v>0</v>
      </c>
      <c r="AE87" s="7">
        <v>0</v>
      </c>
      <c r="AF87" s="7">
        <v>0</v>
      </c>
      <c r="AG87" s="8">
        <f t="shared" si="42"/>
        <v>63641.234467750401</v>
      </c>
      <c r="AI87" s="17">
        <v>44</v>
      </c>
      <c r="AJ87" s="17">
        <v>61839.936480919125</v>
      </c>
      <c r="AK87" s="17">
        <v>179.65018574754504</v>
      </c>
      <c r="AL87" s="17">
        <v>7.2224621278530854E-2</v>
      </c>
      <c r="AT87" s="1">
        <v>44</v>
      </c>
      <c r="AU87" s="50">
        <f t="shared" si="43"/>
        <v>64</v>
      </c>
      <c r="AV87" s="51">
        <f t="shared" si="14"/>
        <v>0.52910602910602911</v>
      </c>
      <c r="AW87" s="52">
        <f t="shared" si="18"/>
        <v>7.3022840689146426E-2</v>
      </c>
      <c r="AX87" s="43"/>
      <c r="AY87" s="1">
        <v>44</v>
      </c>
      <c r="AZ87" s="9">
        <f t="shared" si="44"/>
        <v>179.65018574754504</v>
      </c>
      <c r="BA87" s="9">
        <f t="shared" si="33"/>
        <v>3369.2625536675405</v>
      </c>
      <c r="BB87" s="9">
        <f t="shared" si="33"/>
        <v>1596.1110024354712</v>
      </c>
      <c r="BC87" s="9">
        <f t="shared" si="33"/>
        <v>4088.7248162076503</v>
      </c>
      <c r="BD87" s="9">
        <f t="shared" si="33"/>
        <v>1292.2836159859726</v>
      </c>
      <c r="BE87" s="9">
        <f t="shared" si="33"/>
        <v>3173.3210251755299</v>
      </c>
      <c r="BF87" s="9">
        <f t="shared" si="33"/>
        <v>-1054.0556280060118</v>
      </c>
      <c r="BG87" s="9">
        <f t="shared" si="33"/>
        <v>-261.27627157545066</v>
      </c>
      <c r="BH87" s="9">
        <f t="shared" si="33"/>
        <v>-3293.114238975686</v>
      </c>
      <c r="BI87" s="9">
        <f t="shared" si="33"/>
        <v>2497.4285558390111</v>
      </c>
      <c r="BJ87" s="9">
        <f t="shared" si="31"/>
        <v>-2924.7551854143749</v>
      </c>
      <c r="BK87" s="9">
        <f t="shared" si="31"/>
        <v>-706.32171210410888</v>
      </c>
      <c r="BL87" s="9">
        <f t="shared" si="31"/>
        <v>4198.083635816176</v>
      </c>
      <c r="BM87" s="1">
        <v>44</v>
      </c>
      <c r="BN87" s="9">
        <f t="shared" si="15"/>
        <v>32274.189239126586</v>
      </c>
      <c r="BO87" s="9">
        <f t="shared" si="19"/>
        <v>605288.64359861321</v>
      </c>
      <c r="BP87" s="9">
        <f t="shared" si="20"/>
        <v>286741.63806122856</v>
      </c>
      <c r="BQ87" s="9">
        <f t="shared" si="21"/>
        <v>734540.17270229128</v>
      </c>
      <c r="BR87" s="9">
        <f t="shared" si="22"/>
        <v>232158.99165038567</v>
      </c>
      <c r="BS87" s="9">
        <f t="shared" si="23"/>
        <v>570087.71160936612</v>
      </c>
      <c r="BT87" s="9">
        <f t="shared" si="24"/>
        <v>-189361.28935952319</v>
      </c>
      <c r="BU87" s="9">
        <f t="shared" si="25"/>
        <v>-46938.330719955549</v>
      </c>
      <c r="BV87" s="9">
        <f t="shared" si="26"/>
        <v>-591608.58471985999</v>
      </c>
      <c r="BW87" s="9">
        <f t="shared" si="27"/>
        <v>448663.50394769519</v>
      </c>
      <c r="BX87" s="9">
        <f t="shared" si="28"/>
        <v>-525432.81232578144</v>
      </c>
      <c r="BY87" s="9">
        <f t="shared" si="29"/>
        <v>-126890.82677702596</v>
      </c>
      <c r="BZ87" s="9">
        <f t="shared" si="30"/>
        <v>754186.5049580948</v>
      </c>
    </row>
    <row r="88" spans="1:78">
      <c r="A88" s="2">
        <v>43313</v>
      </c>
      <c r="B88" s="8">
        <f>'WA Sch. 1-2'!B88</f>
        <v>19.350000000000001</v>
      </c>
      <c r="C88" s="8">
        <f>'WA Sch. 1-2'!C88</f>
        <v>374.42250000000007</v>
      </c>
      <c r="D88" s="8">
        <f>'WA Sch. 1-2'!D88</f>
        <v>204.95</v>
      </c>
      <c r="E88" s="8">
        <f>'WA Sch. 1-2'!E88</f>
        <v>25.5</v>
      </c>
      <c r="F88" s="8">
        <f>'WA Sch. 1-2'!F88</f>
        <v>650.25</v>
      </c>
      <c r="G88" s="8">
        <f>'WA Sch. 1-2'!G88</f>
        <v>186</v>
      </c>
      <c r="H88" s="8">
        <f t="shared" si="34"/>
        <v>-6.1499999999999986</v>
      </c>
      <c r="I88" s="8">
        <f t="shared" si="34"/>
        <v>-275.82749999999993</v>
      </c>
      <c r="J88" s="8">
        <f t="shared" si="34"/>
        <v>18.949999999999989</v>
      </c>
      <c r="K88" s="9">
        <v>1890</v>
      </c>
      <c r="L88" s="9">
        <v>124123985.15799999</v>
      </c>
      <c r="M88" s="9">
        <v>-11474036</v>
      </c>
      <c r="N88" s="9">
        <f t="shared" si="35"/>
        <v>112649949.15799999</v>
      </c>
      <c r="O88" s="9">
        <f t="shared" si="36"/>
        <v>59603.147702645496</v>
      </c>
      <c r="P88" s="8">
        <f t="shared" si="37"/>
        <v>410.37832303973363</v>
      </c>
      <c r="Q88" s="8">
        <f t="shared" si="38"/>
        <v>60013.526025685227</v>
      </c>
      <c r="R88" s="9">
        <f t="shared" si="32"/>
        <v>113425564.18854508</v>
      </c>
      <c r="S88" s="21"/>
      <c r="T88" s="10"/>
      <c r="U88" s="2">
        <v>43678</v>
      </c>
      <c r="V88" s="8">
        <f t="shared" si="39"/>
        <v>3.5</v>
      </c>
      <c r="W88" s="8">
        <f t="shared" si="40"/>
        <v>12.25</v>
      </c>
      <c r="X88" s="8">
        <f t="shared" si="41"/>
        <v>201</v>
      </c>
      <c r="Y88" s="9">
        <v>80</v>
      </c>
      <c r="Z88" s="7">
        <v>1</v>
      </c>
      <c r="AA88" s="7">
        <v>0</v>
      </c>
      <c r="AB88" s="7">
        <v>0</v>
      </c>
      <c r="AC88" s="7">
        <v>0</v>
      </c>
      <c r="AD88" s="7">
        <v>0</v>
      </c>
      <c r="AE88" s="7">
        <v>0</v>
      </c>
      <c r="AF88" s="7">
        <v>0</v>
      </c>
      <c r="AG88" s="8">
        <f t="shared" si="42"/>
        <v>61969.912205155182</v>
      </c>
      <c r="AI88" s="17">
        <v>45</v>
      </c>
      <c r="AJ88" s="17">
        <v>55882.965515222277</v>
      </c>
      <c r="AK88" s="17">
        <v>3598.4610878513849</v>
      </c>
      <c r="AL88" s="17">
        <v>1.4466864488568891</v>
      </c>
      <c r="AT88" s="1">
        <v>45</v>
      </c>
      <c r="AU88" s="50">
        <f t="shared" si="43"/>
        <v>109</v>
      </c>
      <c r="AV88" s="51">
        <f t="shared" si="14"/>
        <v>0.90332640332640335</v>
      </c>
      <c r="AW88" s="52">
        <f t="shared" si="18"/>
        <v>1.3007407952098116</v>
      </c>
      <c r="AX88" s="43"/>
      <c r="AY88" s="1">
        <v>45</v>
      </c>
      <c r="AZ88" s="9">
        <f t="shared" si="44"/>
        <v>3598.4610878513849</v>
      </c>
      <c r="BA88" s="9">
        <f t="shared" si="33"/>
        <v>179.65018574754504</v>
      </c>
      <c r="BB88" s="9">
        <f t="shared" si="33"/>
        <v>3369.2625536675405</v>
      </c>
      <c r="BC88" s="9">
        <f t="shared" si="33"/>
        <v>1596.1110024354712</v>
      </c>
      <c r="BD88" s="9">
        <f t="shared" si="33"/>
        <v>4088.7248162076503</v>
      </c>
      <c r="BE88" s="9">
        <f t="shared" si="33"/>
        <v>1292.2836159859726</v>
      </c>
      <c r="BF88" s="9">
        <f t="shared" si="33"/>
        <v>3173.3210251755299</v>
      </c>
      <c r="BG88" s="9">
        <f t="shared" si="33"/>
        <v>-1054.0556280060118</v>
      </c>
      <c r="BH88" s="9">
        <f t="shared" si="33"/>
        <v>-261.27627157545066</v>
      </c>
      <c r="BI88" s="9">
        <f t="shared" si="33"/>
        <v>-3293.114238975686</v>
      </c>
      <c r="BJ88" s="9">
        <f t="shared" si="31"/>
        <v>2497.4285558390111</v>
      </c>
      <c r="BK88" s="9">
        <f t="shared" si="31"/>
        <v>-2924.7551854143749</v>
      </c>
      <c r="BL88" s="9">
        <f t="shared" si="31"/>
        <v>-706.32171210410888</v>
      </c>
      <c r="BM88" s="1">
        <v>45</v>
      </c>
      <c r="BN88" s="9">
        <f t="shared" si="15"/>
        <v>12948922.200780556</v>
      </c>
      <c r="BO88" s="9">
        <f t="shared" si="19"/>
        <v>646464.20283780538</v>
      </c>
      <c r="BP88" s="9">
        <f t="shared" si="20"/>
        <v>12124160.194127416</v>
      </c>
      <c r="BQ88" s="9">
        <f t="shared" si="21"/>
        <v>5743543.3341554981</v>
      </c>
      <c r="BR88" s="9">
        <f t="shared" si="22"/>
        <v>14713117.150055518</v>
      </c>
      <c r="BS88" s="9">
        <f t="shared" si="23"/>
        <v>4650232.306593393</v>
      </c>
      <c r="BT88" s="9">
        <f t="shared" si="24"/>
        <v>11419072.228354795</v>
      </c>
      <c r="BU88" s="9">
        <f t="shared" si="25"/>
        <v>-3792978.1618103939</v>
      </c>
      <c r="BV88" s="9">
        <f t="shared" si="26"/>
        <v>-940192.49644315813</v>
      </c>
      <c r="BW88" s="9">
        <f t="shared" si="27"/>
        <v>-11850143.446803333</v>
      </c>
      <c r="BX88" s="9">
        <f t="shared" si="28"/>
        <v>8986899.4778755475</v>
      </c>
      <c r="BY88" s="9">
        <f t="shared" si="29"/>
        <v>-10524617.726205193</v>
      </c>
      <c r="BZ88" s="9">
        <f t="shared" si="30"/>
        <v>-2541671.1965112113</v>
      </c>
    </row>
    <row r="89" spans="1:78">
      <c r="A89" s="2">
        <v>43344</v>
      </c>
      <c r="B89" s="8">
        <f>'WA Sch. 1-2'!B89</f>
        <v>152.32499999999999</v>
      </c>
      <c r="C89" s="8">
        <f>'WA Sch. 1-2'!C89</f>
        <v>23202.905624999996</v>
      </c>
      <c r="D89" s="8">
        <f>'WA Sch. 1-2'!D89</f>
        <v>43.875</v>
      </c>
      <c r="E89" s="8">
        <f>'WA Sch. 1-2'!E89</f>
        <v>175.5</v>
      </c>
      <c r="F89" s="8">
        <f>'WA Sch. 1-2'!F89</f>
        <v>30800.25</v>
      </c>
      <c r="G89" s="8">
        <f>'WA Sch. 1-2'!G89</f>
        <v>8.5</v>
      </c>
      <c r="H89" s="8">
        <f t="shared" si="34"/>
        <v>-23.175000000000011</v>
      </c>
      <c r="I89" s="8">
        <f t="shared" si="34"/>
        <v>-7597.3443750000042</v>
      </c>
      <c r="J89" s="8">
        <f t="shared" si="34"/>
        <v>35.375</v>
      </c>
      <c r="K89" s="9">
        <v>1846</v>
      </c>
      <c r="L89" s="9">
        <v>113082924.245</v>
      </c>
      <c r="M89" s="9">
        <v>-10604470</v>
      </c>
      <c r="N89" s="9">
        <f t="shared" si="35"/>
        <v>102478454.245</v>
      </c>
      <c r="O89" s="9">
        <f t="shared" si="36"/>
        <v>55513.788865113762</v>
      </c>
      <c r="P89" s="8">
        <f t="shared" si="37"/>
        <v>862.392056202037</v>
      </c>
      <c r="Q89" s="8">
        <f t="shared" si="38"/>
        <v>56376.180921315798</v>
      </c>
      <c r="R89" s="9">
        <f t="shared" si="32"/>
        <v>104070429.98074897</v>
      </c>
      <c r="S89" s="21"/>
      <c r="T89" s="10"/>
      <c r="U89" s="2">
        <v>43709</v>
      </c>
      <c r="V89" s="8">
        <f t="shared" si="39"/>
        <v>213</v>
      </c>
      <c r="W89" s="8">
        <f t="shared" si="40"/>
        <v>45369</v>
      </c>
      <c r="X89" s="8">
        <f t="shared" si="41"/>
        <v>35.5</v>
      </c>
      <c r="Y89" s="9">
        <v>81</v>
      </c>
      <c r="Z89" s="7">
        <v>0</v>
      </c>
      <c r="AA89" s="7">
        <v>1</v>
      </c>
      <c r="AB89" s="7">
        <v>0</v>
      </c>
      <c r="AC89" s="7">
        <v>0</v>
      </c>
      <c r="AD89" s="7">
        <v>0</v>
      </c>
      <c r="AE89" s="7">
        <v>0</v>
      </c>
      <c r="AF89" s="7">
        <v>0</v>
      </c>
      <c r="AG89" s="8">
        <f t="shared" si="42"/>
        <v>56767.250464382807</v>
      </c>
      <c r="AI89" s="17">
        <v>46</v>
      </c>
      <c r="AJ89" s="17">
        <v>64224.138809268974</v>
      </c>
      <c r="AK89" s="17">
        <v>486.92299147689482</v>
      </c>
      <c r="AL89" s="17">
        <v>0.19575726295461743</v>
      </c>
      <c r="AT89" s="1">
        <v>46</v>
      </c>
      <c r="AU89" s="50">
        <f t="shared" si="43"/>
        <v>71</v>
      </c>
      <c r="AV89" s="51">
        <f t="shared" si="14"/>
        <v>0.58731808731808732</v>
      </c>
      <c r="AW89" s="52">
        <f t="shared" si="18"/>
        <v>0.22065146486235332</v>
      </c>
      <c r="AX89" s="43"/>
      <c r="AY89" s="1">
        <v>46</v>
      </c>
      <c r="AZ89" s="9">
        <f t="shared" si="44"/>
        <v>486.92299147689482</v>
      </c>
      <c r="BA89" s="9">
        <f t="shared" si="33"/>
        <v>3598.4610878513849</v>
      </c>
      <c r="BB89" s="9">
        <f t="shared" si="33"/>
        <v>179.65018574754504</v>
      </c>
      <c r="BC89" s="9">
        <f t="shared" si="33"/>
        <v>3369.2625536675405</v>
      </c>
      <c r="BD89" s="9">
        <f t="shared" si="33"/>
        <v>1596.1110024354712</v>
      </c>
      <c r="BE89" s="9">
        <f t="shared" si="33"/>
        <v>4088.7248162076503</v>
      </c>
      <c r="BF89" s="9">
        <f t="shared" si="33"/>
        <v>1292.2836159859726</v>
      </c>
      <c r="BG89" s="9">
        <f t="shared" si="33"/>
        <v>3173.3210251755299</v>
      </c>
      <c r="BH89" s="9">
        <f t="shared" si="33"/>
        <v>-1054.0556280060118</v>
      </c>
      <c r="BI89" s="9">
        <f t="shared" si="33"/>
        <v>-261.27627157545066</v>
      </c>
      <c r="BJ89" s="9">
        <f t="shared" si="31"/>
        <v>-3293.114238975686</v>
      </c>
      <c r="BK89" s="9">
        <f t="shared" si="31"/>
        <v>2497.4285558390111</v>
      </c>
      <c r="BL89" s="9">
        <f t="shared" si="31"/>
        <v>-2924.7551854143749</v>
      </c>
      <c r="BM89" s="1">
        <v>46</v>
      </c>
      <c r="BN89" s="9">
        <f t="shared" si="15"/>
        <v>237093.99962880588</v>
      </c>
      <c r="BO89" s="9">
        <f t="shared" si="19"/>
        <v>1752173.4376097878</v>
      </c>
      <c r="BP89" s="9">
        <f t="shared" si="20"/>
        <v>87475.805863572867</v>
      </c>
      <c r="BQ89" s="9">
        <f t="shared" si="21"/>
        <v>1640571.4017028715</v>
      </c>
      <c r="BR89" s="9">
        <f t="shared" si="22"/>
        <v>777183.14403506008</v>
      </c>
      <c r="BS89" s="9">
        <f t="shared" si="23"/>
        <v>1990894.1188336352</v>
      </c>
      <c r="BT89" s="9">
        <f t="shared" si="24"/>
        <v>629242.60413246439</v>
      </c>
      <c r="BU89" s="9">
        <f t="shared" si="25"/>
        <v>1545162.966494987</v>
      </c>
      <c r="BV89" s="9">
        <f t="shared" si="26"/>
        <v>-513243.91957174288</v>
      </c>
      <c r="BW89" s="9">
        <f t="shared" si="27"/>
        <v>-127221.42375744856</v>
      </c>
      <c r="BX89" s="9">
        <f t="shared" si="28"/>
        <v>-1603493.0365171921</v>
      </c>
      <c r="BY89" s="9">
        <f t="shared" si="29"/>
        <v>1216055.3834089455</v>
      </c>
      <c r="BZ89" s="9">
        <f t="shared" si="30"/>
        <v>-1424130.5442195218</v>
      </c>
    </row>
    <row r="90" spans="1:78">
      <c r="A90" s="2">
        <v>43374</v>
      </c>
      <c r="B90" s="8">
        <f>'WA Sch. 1-2'!B90</f>
        <v>510.4</v>
      </c>
      <c r="C90" s="8">
        <f>'WA Sch. 1-2'!C90</f>
        <v>260508.15999999997</v>
      </c>
      <c r="D90" s="8">
        <f>'WA Sch. 1-2'!D90</f>
        <v>0.65</v>
      </c>
      <c r="E90" s="8">
        <f>'WA Sch. 1-2'!E90</f>
        <v>522.5</v>
      </c>
      <c r="F90" s="8">
        <f>'WA Sch. 1-2'!F90</f>
        <v>273006.25</v>
      </c>
      <c r="G90" s="8">
        <f>'WA Sch. 1-2'!G90</f>
        <v>0</v>
      </c>
      <c r="H90" s="8">
        <f t="shared" si="34"/>
        <v>-12.100000000000023</v>
      </c>
      <c r="I90" s="8">
        <f t="shared" si="34"/>
        <v>-12498.090000000026</v>
      </c>
      <c r="J90" s="8">
        <f t="shared" si="34"/>
        <v>0.65</v>
      </c>
      <c r="K90" s="9">
        <v>1923</v>
      </c>
      <c r="L90" s="9">
        <v>109749268.215</v>
      </c>
      <c r="M90" s="9">
        <v>11698081</v>
      </c>
      <c r="N90" s="9">
        <f t="shared" si="35"/>
        <v>121447349.215</v>
      </c>
      <c r="O90" s="9">
        <f t="shared" si="36"/>
        <v>63155.147797711914</v>
      </c>
      <c r="P90" s="8">
        <f t="shared" si="37"/>
        <v>39.117356957851214</v>
      </c>
      <c r="Q90" s="8">
        <f t="shared" si="38"/>
        <v>63194.265154669767</v>
      </c>
      <c r="R90" s="9">
        <f t="shared" si="32"/>
        <v>121522571.89242996</v>
      </c>
      <c r="S90" s="21"/>
      <c r="T90" s="10"/>
      <c r="U90" s="2">
        <v>43739</v>
      </c>
      <c r="V90" s="8">
        <f t="shared" si="39"/>
        <v>706</v>
      </c>
      <c r="W90" s="8">
        <f t="shared" si="40"/>
        <v>498436</v>
      </c>
      <c r="X90" s="8">
        <f t="shared" si="41"/>
        <v>0</v>
      </c>
      <c r="Y90" s="9">
        <v>82</v>
      </c>
      <c r="Z90" s="7">
        <v>0</v>
      </c>
      <c r="AA90" s="7">
        <v>0</v>
      </c>
      <c r="AB90" s="7">
        <v>1</v>
      </c>
      <c r="AC90" s="7">
        <v>0</v>
      </c>
      <c r="AD90" s="7">
        <v>0</v>
      </c>
      <c r="AE90" s="7">
        <v>0</v>
      </c>
      <c r="AF90" s="7">
        <v>0</v>
      </c>
      <c r="AG90" s="8">
        <f t="shared" si="42"/>
        <v>65429.661427914114</v>
      </c>
      <c r="AI90" s="17">
        <v>47</v>
      </c>
      <c r="AJ90" s="17">
        <v>60472.885380344655</v>
      </c>
      <c r="AK90" s="17">
        <v>-1941.160287110768</v>
      </c>
      <c r="AL90" s="17">
        <v>-0.78040312618722296</v>
      </c>
      <c r="AT90" s="1">
        <v>47</v>
      </c>
      <c r="AU90" s="50">
        <f t="shared" si="43"/>
        <v>27</v>
      </c>
      <c r="AV90" s="51">
        <f t="shared" si="14"/>
        <v>0.22141372141372143</v>
      </c>
      <c r="AW90" s="52">
        <f t="shared" si="18"/>
        <v>-0.76742739995147802</v>
      </c>
      <c r="AX90" s="43"/>
      <c r="AY90" s="1">
        <v>47</v>
      </c>
      <c r="AZ90" s="9">
        <f t="shared" si="44"/>
        <v>-1941.160287110768</v>
      </c>
      <c r="BA90" s="9">
        <f t="shared" si="33"/>
        <v>486.92299147689482</v>
      </c>
      <c r="BB90" s="9">
        <f t="shared" si="33"/>
        <v>3598.4610878513849</v>
      </c>
      <c r="BC90" s="9">
        <f t="shared" si="33"/>
        <v>179.65018574754504</v>
      </c>
      <c r="BD90" s="9">
        <f t="shared" si="33"/>
        <v>3369.2625536675405</v>
      </c>
      <c r="BE90" s="9">
        <f t="shared" si="33"/>
        <v>1596.1110024354712</v>
      </c>
      <c r="BF90" s="9">
        <f t="shared" si="33"/>
        <v>4088.7248162076503</v>
      </c>
      <c r="BG90" s="9">
        <f t="shared" si="33"/>
        <v>1292.2836159859726</v>
      </c>
      <c r="BH90" s="9">
        <f t="shared" si="33"/>
        <v>3173.3210251755299</v>
      </c>
      <c r="BI90" s="9">
        <f t="shared" si="33"/>
        <v>-1054.0556280060118</v>
      </c>
      <c r="BJ90" s="9">
        <f t="shared" si="31"/>
        <v>-261.27627157545066</v>
      </c>
      <c r="BK90" s="9">
        <f t="shared" si="31"/>
        <v>-3293.114238975686</v>
      </c>
      <c r="BL90" s="9">
        <f t="shared" si="31"/>
        <v>2497.4285558390111</v>
      </c>
      <c r="BM90" s="1">
        <v>47</v>
      </c>
      <c r="BN90" s="9">
        <f t="shared" si="15"/>
        <v>3768103.2602559677</v>
      </c>
      <c r="BO90" s="9">
        <f t="shared" si="19"/>
        <v>-945195.57393611968</v>
      </c>
      <c r="BP90" s="9">
        <f t="shared" si="20"/>
        <v>-6985189.7584505249</v>
      </c>
      <c r="BQ90" s="9">
        <f t="shared" si="21"/>
        <v>-348729.80614520313</v>
      </c>
      <c r="BR90" s="9">
        <f t="shared" si="22"/>
        <v>-6540278.6660288451</v>
      </c>
      <c r="BS90" s="9">
        <f t="shared" si="23"/>
        <v>-3098307.2917482941</v>
      </c>
      <c r="BT90" s="9">
        <f t="shared" si="24"/>
        <v>-7936870.2381465696</v>
      </c>
      <c r="BU90" s="9">
        <f t="shared" si="25"/>
        <v>-2508529.6350358706</v>
      </c>
      <c r="BV90" s="9">
        <f t="shared" si="26"/>
        <v>-6159924.7523243707</v>
      </c>
      <c r="BW90" s="9">
        <f t="shared" si="27"/>
        <v>2046090.9254908776</v>
      </c>
      <c r="BX90" s="9">
        <f t="shared" si="28"/>
        <v>507179.122346638</v>
      </c>
      <c r="BY90" s="9">
        <f t="shared" si="29"/>
        <v>6392462.5816186126</v>
      </c>
      <c r="BZ90" s="9">
        <f t="shared" si="30"/>
        <v>-4847909.1324910866</v>
      </c>
    </row>
    <row r="91" spans="1:78">
      <c r="A91" s="2">
        <v>43405</v>
      </c>
      <c r="B91" s="8">
        <f>'WA Sch. 1-2'!B91</f>
        <v>874.97500000000002</v>
      </c>
      <c r="C91" s="8">
        <f>'WA Sch. 1-2'!C91</f>
        <v>765581.25062499999</v>
      </c>
      <c r="D91" s="8">
        <f>'WA Sch. 1-2'!D91</f>
        <v>0</v>
      </c>
      <c r="E91" s="8">
        <f>'WA Sch. 1-2'!E91</f>
        <v>841.5</v>
      </c>
      <c r="F91" s="8">
        <f>'WA Sch. 1-2'!F91</f>
        <v>708122.25</v>
      </c>
      <c r="G91" s="8">
        <f>'WA Sch. 1-2'!G91</f>
        <v>0</v>
      </c>
      <c r="H91" s="8">
        <f t="shared" si="34"/>
        <v>33.475000000000023</v>
      </c>
      <c r="I91" s="8">
        <f t="shared" si="34"/>
        <v>57459.000624999986</v>
      </c>
      <c r="J91" s="8">
        <f t="shared" si="34"/>
        <v>0</v>
      </c>
      <c r="K91" s="9">
        <v>1855</v>
      </c>
      <c r="L91" s="9">
        <v>108574893.48800001</v>
      </c>
      <c r="M91" s="9">
        <v>8235200</v>
      </c>
      <c r="N91" s="9">
        <f t="shared" si="35"/>
        <v>116810093.48800001</v>
      </c>
      <c r="O91" s="9">
        <f t="shared" si="36"/>
        <v>62970.400802156335</v>
      </c>
      <c r="P91" s="8">
        <f t="shared" si="37"/>
        <v>236.75035320951338</v>
      </c>
      <c r="Q91" s="8">
        <f t="shared" si="38"/>
        <v>63207.151155365849</v>
      </c>
      <c r="R91" s="9">
        <f t="shared" si="32"/>
        <v>117249265.39320365</v>
      </c>
      <c r="S91" s="21"/>
      <c r="T91" s="10"/>
      <c r="U91" s="2">
        <v>43770</v>
      </c>
      <c r="V91" s="8">
        <f t="shared" si="39"/>
        <v>882</v>
      </c>
      <c r="W91" s="8">
        <f t="shared" si="40"/>
        <v>777924</v>
      </c>
      <c r="X91" s="8">
        <f t="shared" si="41"/>
        <v>0</v>
      </c>
      <c r="Y91" s="9">
        <v>83</v>
      </c>
      <c r="Z91" s="7">
        <v>0</v>
      </c>
      <c r="AA91" s="7">
        <v>0</v>
      </c>
      <c r="AB91" s="7">
        <v>0</v>
      </c>
      <c r="AC91" s="7">
        <v>1</v>
      </c>
      <c r="AD91" s="7">
        <v>0</v>
      </c>
      <c r="AE91" s="7">
        <v>0</v>
      </c>
      <c r="AF91" s="7">
        <v>0</v>
      </c>
      <c r="AG91" s="8">
        <f t="shared" si="42"/>
        <v>56954.628531416398</v>
      </c>
      <c r="AI91" s="17">
        <v>48</v>
      </c>
      <c r="AJ91" s="17">
        <v>63664.153611237038</v>
      </c>
      <c r="AK91" s="17">
        <v>5483.3031067661504</v>
      </c>
      <c r="AL91" s="17">
        <v>2.204447986478014</v>
      </c>
      <c r="AT91" s="1">
        <v>48</v>
      </c>
      <c r="AU91" s="50">
        <f t="shared" si="43"/>
        <v>118</v>
      </c>
      <c r="AV91" s="51">
        <f t="shared" si="14"/>
        <v>0.9781704781704782</v>
      </c>
      <c r="AW91" s="52">
        <f t="shared" si="18"/>
        <v>2.017349592767447</v>
      </c>
      <c r="AX91" s="43"/>
      <c r="AY91" s="1">
        <v>48</v>
      </c>
      <c r="AZ91" s="9">
        <f t="shared" si="44"/>
        <v>5483.3031067661504</v>
      </c>
      <c r="BA91" s="9">
        <f t="shared" si="33"/>
        <v>-1941.160287110768</v>
      </c>
      <c r="BB91" s="9">
        <f t="shared" si="33"/>
        <v>486.92299147689482</v>
      </c>
      <c r="BC91" s="9">
        <f t="shared" si="33"/>
        <v>3598.4610878513849</v>
      </c>
      <c r="BD91" s="9">
        <f t="shared" si="33"/>
        <v>179.65018574754504</v>
      </c>
      <c r="BE91" s="9">
        <f t="shared" si="33"/>
        <v>3369.2625536675405</v>
      </c>
      <c r="BF91" s="9">
        <f t="shared" si="33"/>
        <v>1596.1110024354712</v>
      </c>
      <c r="BG91" s="9">
        <f t="shared" si="33"/>
        <v>4088.7248162076503</v>
      </c>
      <c r="BH91" s="9">
        <f t="shared" si="33"/>
        <v>1292.2836159859726</v>
      </c>
      <c r="BI91" s="9">
        <f t="shared" si="33"/>
        <v>3173.3210251755299</v>
      </c>
      <c r="BJ91" s="9">
        <f t="shared" si="31"/>
        <v>-1054.0556280060118</v>
      </c>
      <c r="BK91" s="9">
        <f t="shared" si="31"/>
        <v>-261.27627157545066</v>
      </c>
      <c r="BL91" s="9">
        <f t="shared" si="31"/>
        <v>-3293.114238975686</v>
      </c>
      <c r="BM91" s="1">
        <v>48</v>
      </c>
      <c r="BN91" s="9">
        <f t="shared" si="15"/>
        <v>30066612.960671287</v>
      </c>
      <c r="BO91" s="9">
        <f t="shared" si="19"/>
        <v>-10643970.233045554</v>
      </c>
      <c r="BP91" s="9">
        <f t="shared" si="20"/>
        <v>2669946.3519211109</v>
      </c>
      <c r="BQ91" s="9">
        <f t="shared" si="21"/>
        <v>19731452.862592578</v>
      </c>
      <c r="BR91" s="9">
        <f t="shared" si="22"/>
        <v>985076.42164061626</v>
      </c>
      <c r="BS91" s="9">
        <f t="shared" si="23"/>
        <v>18474687.828036055</v>
      </c>
      <c r="BT91" s="9">
        <f t="shared" si="24"/>
        <v>8751960.4183980376</v>
      </c>
      <c r="BU91" s="9">
        <f t="shared" si="25"/>
        <v>22419717.487423241</v>
      </c>
      <c r="BV91" s="9">
        <f t="shared" si="26"/>
        <v>7085982.7663588626</v>
      </c>
      <c r="BW91" s="9">
        <f t="shared" si="27"/>
        <v>17400281.036111306</v>
      </c>
      <c r="BX91" s="9">
        <f t="shared" si="28"/>
        <v>-5779706.4997497201</v>
      </c>
      <c r="BY91" s="9">
        <f t="shared" si="29"/>
        <v>-1432656.9916539574</v>
      </c>
      <c r="BZ91" s="9">
        <f t="shared" si="30"/>
        <v>-18057143.53751123</v>
      </c>
    </row>
    <row r="92" spans="1:78">
      <c r="A92" s="2">
        <v>43435</v>
      </c>
      <c r="B92" s="8">
        <f>'WA Sch. 1-2'!B92</f>
        <v>1138.7249999999999</v>
      </c>
      <c r="C92" s="8">
        <f>'WA Sch. 1-2'!C92</f>
        <v>1296694.6256249999</v>
      </c>
      <c r="D92" s="8">
        <f>'WA Sch. 1-2'!D92</f>
        <v>0</v>
      </c>
      <c r="E92" s="8">
        <f>'WA Sch. 1-2'!E92</f>
        <v>1029.5</v>
      </c>
      <c r="F92" s="8">
        <f>'WA Sch. 1-2'!F92</f>
        <v>1059870.25</v>
      </c>
      <c r="G92" s="8">
        <f>'WA Sch. 1-2'!G92</f>
        <v>0</v>
      </c>
      <c r="H92" s="8">
        <f t="shared" si="34"/>
        <v>109.22499999999991</v>
      </c>
      <c r="I92" s="8">
        <f t="shared" si="34"/>
        <v>236824.37562499987</v>
      </c>
      <c r="J92" s="8">
        <f t="shared" si="34"/>
        <v>0</v>
      </c>
      <c r="K92" s="9">
        <v>1886</v>
      </c>
      <c r="L92" s="9">
        <v>118358755.29899999</v>
      </c>
      <c r="M92" s="9">
        <v>-7362830</v>
      </c>
      <c r="N92" s="9">
        <f t="shared" si="35"/>
        <v>110995925.29899999</v>
      </c>
      <c r="O92" s="9">
        <f t="shared" si="36"/>
        <v>58852.558483032873</v>
      </c>
      <c r="P92" s="8">
        <f t="shared" si="37"/>
        <v>1452.471072244723</v>
      </c>
      <c r="Q92" s="8">
        <f t="shared" si="38"/>
        <v>60305.029555277593</v>
      </c>
      <c r="R92" s="9">
        <f t="shared" si="32"/>
        <v>113735285.74125354</v>
      </c>
      <c r="S92" s="21"/>
      <c r="T92" s="10"/>
      <c r="U92" s="2">
        <v>43800</v>
      </c>
      <c r="V92" s="8">
        <f t="shared" si="39"/>
        <v>978</v>
      </c>
      <c r="W92" s="8">
        <f t="shared" si="40"/>
        <v>956484</v>
      </c>
      <c r="X92" s="8">
        <f t="shared" si="41"/>
        <v>0</v>
      </c>
      <c r="Y92" s="9">
        <v>84</v>
      </c>
      <c r="Z92" s="7">
        <v>0</v>
      </c>
      <c r="AA92" s="7">
        <v>0</v>
      </c>
      <c r="AB92" s="7">
        <v>0</v>
      </c>
      <c r="AC92" s="7">
        <v>0</v>
      </c>
      <c r="AD92" s="7">
        <v>0</v>
      </c>
      <c r="AE92" s="7">
        <v>0</v>
      </c>
      <c r="AF92" s="7">
        <v>0</v>
      </c>
      <c r="AG92" s="8">
        <f t="shared" si="42"/>
        <v>59224.320991623033</v>
      </c>
      <c r="AI92" s="17">
        <v>49</v>
      </c>
      <c r="AJ92" s="17">
        <v>65526.038246063217</v>
      </c>
      <c r="AK92" s="17">
        <v>-4077.8982887982565</v>
      </c>
      <c r="AL92" s="17">
        <v>-1.6394342053990774</v>
      </c>
      <c r="AT92" s="1">
        <v>49</v>
      </c>
      <c r="AU92" s="50">
        <f t="shared" si="43"/>
        <v>6</v>
      </c>
      <c r="AV92" s="51">
        <f t="shared" si="14"/>
        <v>4.677754677754678E-2</v>
      </c>
      <c r="AW92" s="52">
        <f t="shared" si="18"/>
        <v>-1.6769355088893503</v>
      </c>
      <c r="AX92" s="43"/>
      <c r="AY92" s="1">
        <v>49</v>
      </c>
      <c r="AZ92" s="9">
        <f t="shared" si="44"/>
        <v>-4077.8982887982565</v>
      </c>
      <c r="BA92" s="9">
        <f t="shared" si="33"/>
        <v>5483.3031067661504</v>
      </c>
      <c r="BB92" s="9">
        <f t="shared" si="33"/>
        <v>-1941.160287110768</v>
      </c>
      <c r="BC92" s="9">
        <f t="shared" si="33"/>
        <v>486.92299147689482</v>
      </c>
      <c r="BD92" s="9">
        <f t="shared" si="33"/>
        <v>3598.4610878513849</v>
      </c>
      <c r="BE92" s="9">
        <f t="shared" si="33"/>
        <v>179.65018574754504</v>
      </c>
      <c r="BF92" s="9">
        <f t="shared" si="33"/>
        <v>3369.2625536675405</v>
      </c>
      <c r="BG92" s="9">
        <f t="shared" si="33"/>
        <v>1596.1110024354712</v>
      </c>
      <c r="BH92" s="9">
        <f t="shared" si="33"/>
        <v>4088.7248162076503</v>
      </c>
      <c r="BI92" s="9">
        <f t="shared" si="33"/>
        <v>1292.2836159859726</v>
      </c>
      <c r="BJ92" s="9">
        <f t="shared" si="31"/>
        <v>3173.3210251755299</v>
      </c>
      <c r="BK92" s="9">
        <f t="shared" si="31"/>
        <v>-1054.0556280060118</v>
      </c>
      <c r="BL92" s="9">
        <f t="shared" si="31"/>
        <v>-261.27627157545066</v>
      </c>
      <c r="BM92" s="1">
        <v>49</v>
      </c>
      <c r="BN92" s="9">
        <f t="shared" si="15"/>
        <v>16629254.453783767</v>
      </c>
      <c r="BO92" s="9">
        <f t="shared" si="19"/>
        <v>-22360352.356043849</v>
      </c>
      <c r="BP92" s="9">
        <f t="shared" si="20"/>
        <v>7915854.2130921464</v>
      </c>
      <c r="BQ92" s="9">
        <f t="shared" si="21"/>
        <v>-1985622.4337201489</v>
      </c>
      <c r="BR92" s="9">
        <f t="shared" si="22"/>
        <v>-14674158.312456274</v>
      </c>
      <c r="BS92" s="9">
        <f t="shared" si="23"/>
        <v>-732595.18504219363</v>
      </c>
      <c r="BT92" s="9">
        <f t="shared" si="24"/>
        <v>-13739510.002112906</v>
      </c>
      <c r="BU92" s="9">
        <f t="shared" si="25"/>
        <v>-6508778.325563672</v>
      </c>
      <c r="BV92" s="9">
        <f t="shared" si="26"/>
        <v>-16673403.931380143</v>
      </c>
      <c r="BW92" s="9">
        <f t="shared" si="27"/>
        <v>-5269801.1462712148</v>
      </c>
      <c r="BX92" s="9">
        <f t="shared" si="28"/>
        <v>-12940480.378370821</v>
      </c>
      <c r="BY92" s="9">
        <f t="shared" si="29"/>
        <v>4298331.6417438993</v>
      </c>
      <c r="BZ92" s="9">
        <f t="shared" si="30"/>
        <v>1065458.0607611293</v>
      </c>
    </row>
    <row r="93" spans="1:78">
      <c r="A93" s="2">
        <v>43466</v>
      </c>
      <c r="B93" s="8">
        <f>'WA Sch. 1-2'!B93</f>
        <v>1095.1500000000001</v>
      </c>
      <c r="C93" s="8">
        <f>'WA Sch. 1-2'!C93</f>
        <v>1199353.5225000002</v>
      </c>
      <c r="D93" s="8">
        <f>'WA Sch. 1-2'!D93</f>
        <v>0</v>
      </c>
      <c r="E93" s="8">
        <f>'WA Sch. 1-2'!E93</f>
        <v>1057.5</v>
      </c>
      <c r="F93" s="8">
        <f>'WA Sch. 1-2'!F93</f>
        <v>1118306.25</v>
      </c>
      <c r="G93" s="8">
        <f>'WA Sch. 1-2'!G93</f>
        <v>0</v>
      </c>
      <c r="H93" s="8">
        <f t="shared" si="34"/>
        <v>37.650000000000091</v>
      </c>
      <c r="I93" s="8">
        <f t="shared" si="34"/>
        <v>81047.272500000196</v>
      </c>
      <c r="J93" s="8">
        <f t="shared" si="34"/>
        <v>0</v>
      </c>
      <c r="K93" s="9">
        <v>1894</v>
      </c>
      <c r="L93" s="9">
        <v>119745917.26499999</v>
      </c>
      <c r="M93" s="9">
        <v>-4855163</v>
      </c>
      <c r="N93" s="9">
        <f t="shared" si="35"/>
        <v>114890754.26499999</v>
      </c>
      <c r="O93" s="9">
        <f t="shared" si="36"/>
        <v>60660.377119852157</v>
      </c>
      <c r="P93" s="8">
        <f t="shared" si="37"/>
        <v>492.58757299007812</v>
      </c>
      <c r="Q93" s="8">
        <f t="shared" si="38"/>
        <v>61152.964692842237</v>
      </c>
      <c r="R93" s="9">
        <f t="shared" si="32"/>
        <v>115823715.12824319</v>
      </c>
      <c r="S93" s="21"/>
      <c r="T93" s="10"/>
      <c r="U93" s="2">
        <v>43831</v>
      </c>
      <c r="V93" s="8">
        <f t="shared" si="39"/>
        <v>955.5</v>
      </c>
      <c r="W93" s="8">
        <f t="shared" si="40"/>
        <v>912980.25</v>
      </c>
      <c r="X93" s="8">
        <f t="shared" si="41"/>
        <v>0</v>
      </c>
      <c r="Y93" s="9">
        <v>85</v>
      </c>
      <c r="Z93" s="7">
        <v>0</v>
      </c>
      <c r="AA93" s="7">
        <v>0</v>
      </c>
      <c r="AB93" s="7">
        <v>0</v>
      </c>
      <c r="AC93" s="7">
        <v>0</v>
      </c>
      <c r="AD93" s="7">
        <v>0</v>
      </c>
      <c r="AE93" s="7">
        <v>0</v>
      </c>
      <c r="AF93" s="7">
        <v>0</v>
      </c>
      <c r="AG93" s="8">
        <f t="shared" si="42"/>
        <v>60041.180268367345</v>
      </c>
      <c r="AI93" s="17">
        <v>50</v>
      </c>
      <c r="AJ93" s="17">
        <v>59226.804695986953</v>
      </c>
      <c r="AK93" s="17">
        <v>931.10193531278492</v>
      </c>
      <c r="AL93" s="17">
        <v>0.3743301704356406</v>
      </c>
      <c r="AT93" s="1">
        <v>50</v>
      </c>
      <c r="AU93" s="50">
        <f t="shared" si="43"/>
        <v>83</v>
      </c>
      <c r="AV93" s="51">
        <f t="shared" si="14"/>
        <v>0.68711018711018712</v>
      </c>
      <c r="AW93" s="52">
        <f t="shared" si="18"/>
        <v>0.48767561631153389</v>
      </c>
      <c r="AX93" s="43"/>
      <c r="AY93" s="1">
        <v>50</v>
      </c>
      <c r="AZ93" s="9">
        <f t="shared" si="44"/>
        <v>931.10193531278492</v>
      </c>
      <c r="BA93" s="9">
        <f t="shared" si="33"/>
        <v>-4077.8982887982565</v>
      </c>
      <c r="BB93" s="9">
        <f t="shared" si="33"/>
        <v>5483.3031067661504</v>
      </c>
      <c r="BC93" s="9">
        <f t="shared" si="33"/>
        <v>-1941.160287110768</v>
      </c>
      <c r="BD93" s="9">
        <f t="shared" si="33"/>
        <v>486.92299147689482</v>
      </c>
      <c r="BE93" s="9">
        <f t="shared" si="33"/>
        <v>3598.4610878513849</v>
      </c>
      <c r="BF93" s="9">
        <f t="shared" si="33"/>
        <v>179.65018574754504</v>
      </c>
      <c r="BG93" s="9">
        <f t="shared" si="33"/>
        <v>3369.2625536675405</v>
      </c>
      <c r="BH93" s="9">
        <f t="shared" si="33"/>
        <v>1596.1110024354712</v>
      </c>
      <c r="BI93" s="9">
        <f t="shared" si="33"/>
        <v>4088.7248162076503</v>
      </c>
      <c r="BJ93" s="9">
        <f t="shared" si="31"/>
        <v>1292.2836159859726</v>
      </c>
      <c r="BK93" s="9">
        <f t="shared" si="31"/>
        <v>3173.3210251755299</v>
      </c>
      <c r="BL93" s="9">
        <f t="shared" si="31"/>
        <v>-1054.0556280060118</v>
      </c>
      <c r="BM93" s="1">
        <v>50</v>
      </c>
      <c r="BN93" s="9">
        <f t="shared" si="15"/>
        <v>866950.81394320901</v>
      </c>
      <c r="BO93" s="9">
        <f t="shared" si="19"/>
        <v>-3796938.9887087429</v>
      </c>
      <c r="BP93" s="9">
        <f t="shared" si="20"/>
        <v>5105514.1346165529</v>
      </c>
      <c r="BQ93" s="9">
        <f t="shared" si="21"/>
        <v>-1807418.1000811548</v>
      </c>
      <c r="BR93" s="9">
        <f t="shared" si="22"/>
        <v>453374.93971242406</v>
      </c>
      <c r="BS93" s="9">
        <f t="shared" si="23"/>
        <v>3350534.083046163</v>
      </c>
      <c r="BT93" s="9">
        <f t="shared" si="24"/>
        <v>167272.63562883786</v>
      </c>
      <c r="BU93" s="9">
        <f t="shared" si="25"/>
        <v>3137126.8842967325</v>
      </c>
      <c r="BV93" s="9">
        <f t="shared" si="26"/>
        <v>1486142.0433416904</v>
      </c>
      <c r="BW93" s="9">
        <f t="shared" si="27"/>
        <v>3807019.5893323421</v>
      </c>
      <c r="BX93" s="9">
        <f t="shared" si="28"/>
        <v>1203247.7758175377</v>
      </c>
      <c r="BY93" s="9">
        <f t="shared" si="29"/>
        <v>2954685.3479096768</v>
      </c>
      <c r="BZ93" s="9">
        <f t="shared" si="30"/>
        <v>-981433.2351637301</v>
      </c>
    </row>
    <row r="94" spans="1:78">
      <c r="A94" s="2">
        <v>43497</v>
      </c>
      <c r="B94" s="8">
        <f>'WA Sch. 1-2'!B94</f>
        <v>932.76424999999995</v>
      </c>
      <c r="C94" s="8">
        <f>'WA Sch. 1-2'!C94</f>
        <v>870049.14607806236</v>
      </c>
      <c r="D94" s="8">
        <f>'WA Sch. 1-2'!D94</f>
        <v>0</v>
      </c>
      <c r="E94" s="8">
        <f>'WA Sch. 1-2'!E94</f>
        <v>1224.5</v>
      </c>
      <c r="F94" s="8">
        <f>'WA Sch. 1-2'!F94</f>
        <v>1499400.25</v>
      </c>
      <c r="G94" s="8">
        <f>'WA Sch. 1-2'!G94</f>
        <v>0</v>
      </c>
      <c r="H94" s="8">
        <f t="shared" si="34"/>
        <v>-291.73575000000005</v>
      </c>
      <c r="I94" s="8">
        <f t="shared" si="34"/>
        <v>-629351.10392193764</v>
      </c>
      <c r="J94" s="8">
        <f t="shared" si="34"/>
        <v>0</v>
      </c>
      <c r="K94" s="9">
        <v>1837</v>
      </c>
      <c r="L94" s="9">
        <v>112458871.79000001</v>
      </c>
      <c r="M94" s="9">
        <v>-391203</v>
      </c>
      <c r="N94" s="9">
        <f t="shared" si="35"/>
        <v>112067668.79000001</v>
      </c>
      <c r="O94" s="9">
        <f t="shared" si="36"/>
        <v>61005.807724550905</v>
      </c>
      <c r="P94" s="8">
        <f t="shared" si="37"/>
        <v>-3835.4276675122601</v>
      </c>
      <c r="Q94" s="8">
        <f t="shared" si="38"/>
        <v>57170.380057038645</v>
      </c>
      <c r="R94" s="9">
        <f t="shared" si="32"/>
        <v>105021988.16477999</v>
      </c>
      <c r="S94" s="21"/>
      <c r="T94" s="10"/>
      <c r="U94" s="2">
        <v>43862</v>
      </c>
      <c r="V94" s="8">
        <f t="shared" si="39"/>
        <v>867</v>
      </c>
      <c r="W94" s="8">
        <f t="shared" si="40"/>
        <v>751689</v>
      </c>
      <c r="X94" s="8">
        <f t="shared" si="41"/>
        <v>0</v>
      </c>
      <c r="Y94" s="9">
        <v>86</v>
      </c>
      <c r="Z94" s="7">
        <v>0</v>
      </c>
      <c r="AA94" s="7">
        <v>0</v>
      </c>
      <c r="AB94" s="7">
        <v>0</v>
      </c>
      <c r="AC94" s="7">
        <v>0</v>
      </c>
      <c r="AD94" s="7">
        <v>0</v>
      </c>
      <c r="AE94" s="7">
        <v>0</v>
      </c>
      <c r="AF94" s="7">
        <v>0</v>
      </c>
      <c r="AG94" s="8">
        <f t="shared" si="42"/>
        <v>57233.41151800847</v>
      </c>
      <c r="AI94" s="17">
        <v>51</v>
      </c>
      <c r="AJ94" s="17">
        <v>57378.558228192851</v>
      </c>
      <c r="AK94" s="17">
        <v>3617.4024101050236</v>
      </c>
      <c r="AL94" s="17">
        <v>1.4543014135761914</v>
      </c>
      <c r="AT94" s="1">
        <v>51</v>
      </c>
      <c r="AU94" s="50">
        <f t="shared" si="43"/>
        <v>110</v>
      </c>
      <c r="AV94" s="51">
        <f t="shared" si="14"/>
        <v>0.91164241164241167</v>
      </c>
      <c r="AW94" s="52">
        <f t="shared" si="18"/>
        <v>1.3509383667831778</v>
      </c>
      <c r="AX94" s="43"/>
      <c r="AY94" s="1">
        <v>51</v>
      </c>
      <c r="AZ94" s="9">
        <f t="shared" si="44"/>
        <v>3617.4024101050236</v>
      </c>
      <c r="BA94" s="9">
        <f t="shared" si="33"/>
        <v>931.10193531278492</v>
      </c>
      <c r="BB94" s="9">
        <f t="shared" si="33"/>
        <v>-4077.8982887982565</v>
      </c>
      <c r="BC94" s="9">
        <f t="shared" si="33"/>
        <v>5483.3031067661504</v>
      </c>
      <c r="BD94" s="9">
        <f t="shared" si="33"/>
        <v>-1941.160287110768</v>
      </c>
      <c r="BE94" s="9">
        <f t="shared" si="33"/>
        <v>486.92299147689482</v>
      </c>
      <c r="BF94" s="9">
        <f t="shared" si="33"/>
        <v>3598.4610878513849</v>
      </c>
      <c r="BG94" s="9">
        <f t="shared" si="33"/>
        <v>179.65018574754504</v>
      </c>
      <c r="BH94" s="9">
        <f t="shared" si="33"/>
        <v>3369.2625536675405</v>
      </c>
      <c r="BI94" s="9">
        <f t="shared" si="33"/>
        <v>1596.1110024354712</v>
      </c>
      <c r="BJ94" s="9">
        <f t="shared" si="31"/>
        <v>4088.7248162076503</v>
      </c>
      <c r="BK94" s="9">
        <f t="shared" si="31"/>
        <v>1292.2836159859726</v>
      </c>
      <c r="BL94" s="9">
        <f t="shared" si="31"/>
        <v>3173.3210251755299</v>
      </c>
      <c r="BM94" s="1">
        <v>51</v>
      </c>
      <c r="BN94" s="9">
        <f t="shared" si="15"/>
        <v>13085600.196633616</v>
      </c>
      <c r="BO94" s="9">
        <f t="shared" si="19"/>
        <v>3368170.3848539093</v>
      </c>
      <c r="BP94" s="9">
        <f t="shared" si="20"/>
        <v>-14751399.098061964</v>
      </c>
      <c r="BQ94" s="9">
        <f t="shared" si="21"/>
        <v>19835313.873752214</v>
      </c>
      <c r="BR94" s="9">
        <f t="shared" si="22"/>
        <v>-7021957.9009946557</v>
      </c>
      <c r="BS94" s="9">
        <f t="shared" si="23"/>
        <v>1761396.4029040574</v>
      </c>
      <c r="BT94" s="9">
        <f t="shared" si="24"/>
        <v>13017081.811862728</v>
      </c>
      <c r="BU94" s="9">
        <f t="shared" si="25"/>
        <v>649867.01489897561</v>
      </c>
      <c r="BV94" s="9">
        <f t="shared" si="26"/>
        <v>12187978.481913552</v>
      </c>
      <c r="BW94" s="9">
        <f t="shared" si="27"/>
        <v>5773775.7870052066</v>
      </c>
      <c r="BX94" s="9">
        <f t="shared" si="28"/>
        <v>14790563.004405756</v>
      </c>
      <c r="BY94" s="9">
        <f t="shared" si="29"/>
        <v>4674709.8670068812</v>
      </c>
      <c r="BZ94" s="9">
        <f t="shared" si="30"/>
        <v>11479179.124506891</v>
      </c>
    </row>
    <row r="95" spans="1:78">
      <c r="A95" s="2">
        <v>43525</v>
      </c>
      <c r="B95" s="8">
        <f>'WA Sch. 1-2'!B95</f>
        <v>767.35</v>
      </c>
      <c r="C95" s="8">
        <f>'WA Sch. 1-2'!C95</f>
        <v>588826.02250000008</v>
      </c>
      <c r="D95" s="8">
        <f>'WA Sch. 1-2'!D95</f>
        <v>0</v>
      </c>
      <c r="E95" s="8">
        <f>'WA Sch. 1-2'!E95</f>
        <v>943.5</v>
      </c>
      <c r="F95" s="8">
        <f>'WA Sch. 1-2'!F95</f>
        <v>890192.25</v>
      </c>
      <c r="G95" s="8">
        <f>'WA Sch. 1-2'!G95</f>
        <v>0</v>
      </c>
      <c r="H95" s="8">
        <f t="shared" si="34"/>
        <v>-176.14999999999998</v>
      </c>
      <c r="I95" s="8">
        <f t="shared" si="34"/>
        <v>-301366.22749999992</v>
      </c>
      <c r="J95" s="8">
        <f t="shared" si="34"/>
        <v>0</v>
      </c>
      <c r="K95" s="9">
        <v>1944</v>
      </c>
      <c r="L95" s="9">
        <v>119090019.348</v>
      </c>
      <c r="M95" s="9">
        <v>-10975898</v>
      </c>
      <c r="N95" s="9">
        <f t="shared" si="35"/>
        <v>108114121.348</v>
      </c>
      <c r="O95" s="9">
        <f t="shared" si="36"/>
        <v>55614.259952674896</v>
      </c>
      <c r="P95" s="8">
        <f t="shared" si="37"/>
        <v>-1232.1578229257138</v>
      </c>
      <c r="Q95" s="8">
        <f t="shared" si="38"/>
        <v>54382.102129749182</v>
      </c>
      <c r="R95" s="9">
        <f t="shared" si="32"/>
        <v>105718806.54023241</v>
      </c>
      <c r="S95" s="21"/>
      <c r="T95" s="10"/>
      <c r="U95" s="2">
        <v>43891</v>
      </c>
      <c r="V95" s="8">
        <f t="shared" si="39"/>
        <v>814.5</v>
      </c>
      <c r="W95" s="8">
        <f t="shared" si="40"/>
        <v>663410.25</v>
      </c>
      <c r="X95" s="8">
        <f t="shared" si="41"/>
        <v>0</v>
      </c>
      <c r="Y95" s="9">
        <v>87</v>
      </c>
      <c r="Z95" s="7">
        <v>0</v>
      </c>
      <c r="AA95" s="7">
        <v>0</v>
      </c>
      <c r="AB95" s="7">
        <v>0</v>
      </c>
      <c r="AC95" s="7">
        <v>0</v>
      </c>
      <c r="AD95" s="7">
        <v>0</v>
      </c>
      <c r="AE95" s="7">
        <v>0</v>
      </c>
      <c r="AF95" s="7">
        <v>1</v>
      </c>
      <c r="AG95" s="8">
        <f t="shared" si="42"/>
        <v>56928.806156024722</v>
      </c>
      <c r="AI95" s="17">
        <v>52</v>
      </c>
      <c r="AJ95" s="17">
        <v>57138.265186379991</v>
      </c>
      <c r="AK95" s="17">
        <v>696.76082211257744</v>
      </c>
      <c r="AL95" s="17">
        <v>0.28011819909563546</v>
      </c>
      <c r="AT95" s="1">
        <v>52</v>
      </c>
      <c r="AU95" s="50">
        <f t="shared" si="43"/>
        <v>73</v>
      </c>
      <c r="AV95" s="51">
        <f t="shared" si="14"/>
        <v>0.60395010395010396</v>
      </c>
      <c r="AW95" s="52">
        <f t="shared" si="18"/>
        <v>0.26358490404097262</v>
      </c>
      <c r="AX95" s="43"/>
      <c r="AY95" s="1">
        <v>52</v>
      </c>
      <c r="AZ95" s="9">
        <f t="shared" si="44"/>
        <v>696.76082211257744</v>
      </c>
      <c r="BA95" s="9">
        <f t="shared" si="33"/>
        <v>3617.4024101050236</v>
      </c>
      <c r="BB95" s="9">
        <f t="shared" si="33"/>
        <v>931.10193531278492</v>
      </c>
      <c r="BC95" s="9">
        <f t="shared" si="33"/>
        <v>-4077.8982887982565</v>
      </c>
      <c r="BD95" s="9">
        <f t="shared" si="33"/>
        <v>5483.3031067661504</v>
      </c>
      <c r="BE95" s="9">
        <f t="shared" si="33"/>
        <v>-1941.160287110768</v>
      </c>
      <c r="BF95" s="9">
        <f t="shared" si="33"/>
        <v>486.92299147689482</v>
      </c>
      <c r="BG95" s="9">
        <f t="shared" si="33"/>
        <v>3598.4610878513849</v>
      </c>
      <c r="BH95" s="9">
        <f t="shared" si="33"/>
        <v>179.65018574754504</v>
      </c>
      <c r="BI95" s="9">
        <f t="shared" si="33"/>
        <v>3369.2625536675405</v>
      </c>
      <c r="BJ95" s="9">
        <f t="shared" si="31"/>
        <v>1596.1110024354712</v>
      </c>
      <c r="BK95" s="9">
        <f t="shared" si="31"/>
        <v>4088.7248162076503</v>
      </c>
      <c r="BL95" s="9">
        <f t="shared" si="31"/>
        <v>1292.2836159859726</v>
      </c>
      <c r="BM95" s="1">
        <v>52</v>
      </c>
      <c r="BN95" s="9">
        <f t="shared" si="15"/>
        <v>485475.64323099144</v>
      </c>
      <c r="BO95" s="9">
        <f t="shared" si="19"/>
        <v>2520464.2771767848</v>
      </c>
      <c r="BP95" s="9">
        <f t="shared" si="20"/>
        <v>648755.34991914406</v>
      </c>
      <c r="BQ95" s="9">
        <f t="shared" si="21"/>
        <v>-2841319.7641945379</v>
      </c>
      <c r="BR95" s="9">
        <f t="shared" si="22"/>
        <v>3820550.7805628181</v>
      </c>
      <c r="BS95" s="9">
        <f t="shared" si="23"/>
        <v>-1352524.4374995825</v>
      </c>
      <c r="BT95" s="9">
        <f t="shared" si="24"/>
        <v>339268.86384695396</v>
      </c>
      <c r="BU95" s="9">
        <f t="shared" si="25"/>
        <v>2507266.7059114408</v>
      </c>
      <c r="BV95" s="9">
        <f t="shared" si="26"/>
        <v>125173.21111413465</v>
      </c>
      <c r="BW95" s="9">
        <f t="shared" si="27"/>
        <v>2347570.1468065078</v>
      </c>
      <c r="BX95" s="9">
        <f t="shared" si="28"/>
        <v>1112107.6142398636</v>
      </c>
      <c r="BY95" s="9">
        <f t="shared" si="29"/>
        <v>2848863.2643329282</v>
      </c>
      <c r="BZ95" s="9">
        <f t="shared" si="30"/>
        <v>900412.59467699588</v>
      </c>
    </row>
    <row r="96" spans="1:78">
      <c r="A96" s="2">
        <v>43556</v>
      </c>
      <c r="B96" s="8">
        <f>'WA Sch. 1-2'!B96</f>
        <v>547.15</v>
      </c>
      <c r="C96" s="8">
        <f>'WA Sch. 1-2'!C96</f>
        <v>299373.1225</v>
      </c>
      <c r="D96" s="8">
        <f>'WA Sch. 1-2'!D96</f>
        <v>0.375</v>
      </c>
      <c r="E96" s="8">
        <f>'WA Sch. 1-2'!E96</f>
        <v>508</v>
      </c>
      <c r="F96" s="8">
        <f>'WA Sch. 1-2'!F96</f>
        <v>258064</v>
      </c>
      <c r="G96" s="8">
        <f>'WA Sch. 1-2'!G96</f>
        <v>0</v>
      </c>
      <c r="H96" s="8">
        <f t="shared" si="34"/>
        <v>39.149999999999977</v>
      </c>
      <c r="I96" s="8">
        <f t="shared" si="34"/>
        <v>41309.122499999998</v>
      </c>
      <c r="J96" s="8">
        <f t="shared" si="34"/>
        <v>0.375</v>
      </c>
      <c r="K96" s="9">
        <v>1896</v>
      </c>
      <c r="L96" s="9">
        <v>107915477.234</v>
      </c>
      <c r="M96" s="9">
        <v>164290</v>
      </c>
      <c r="N96" s="9">
        <f t="shared" si="35"/>
        <v>108079767.234</v>
      </c>
      <c r="O96" s="9">
        <f t="shared" si="36"/>
        <v>57004.096642405064</v>
      </c>
      <c r="P96" s="8">
        <f t="shared" si="37"/>
        <v>-73.734843320759538</v>
      </c>
      <c r="Q96" s="8">
        <f t="shared" si="38"/>
        <v>56930.361799084305</v>
      </c>
      <c r="R96" s="9">
        <f t="shared" si="32"/>
        <v>107939965.97106384</v>
      </c>
      <c r="S96" s="21"/>
      <c r="T96" s="10"/>
      <c r="U96" s="2">
        <v>43922</v>
      </c>
      <c r="V96" s="8">
        <f t="shared" si="39"/>
        <v>522</v>
      </c>
      <c r="W96" s="8">
        <f t="shared" si="40"/>
        <v>272484</v>
      </c>
      <c r="X96" s="8">
        <f t="shared" si="41"/>
        <v>0</v>
      </c>
      <c r="Y96" s="9">
        <v>88</v>
      </c>
      <c r="Z96" s="7">
        <v>0</v>
      </c>
      <c r="AA96" s="7">
        <v>0</v>
      </c>
      <c r="AB96" s="7">
        <v>0</v>
      </c>
      <c r="AC96" s="7">
        <v>0</v>
      </c>
      <c r="AD96" s="7">
        <v>0</v>
      </c>
      <c r="AE96" s="7">
        <v>0</v>
      </c>
      <c r="AF96" s="7">
        <v>1</v>
      </c>
      <c r="AG96" s="8">
        <f t="shared" si="42"/>
        <v>48025.352624583116</v>
      </c>
      <c r="AI96" s="17">
        <v>53</v>
      </c>
      <c r="AJ96" s="17">
        <v>59081.878984415569</v>
      </c>
      <c r="AK96" s="17">
        <v>2033.9829558829369</v>
      </c>
      <c r="AL96" s="17">
        <v>0.81772054988058551</v>
      </c>
      <c r="AT96" s="1">
        <v>53</v>
      </c>
      <c r="AU96" s="50">
        <f t="shared" si="43"/>
        <v>97</v>
      </c>
      <c r="AV96" s="51">
        <f t="shared" si="14"/>
        <v>0.80353430353430355</v>
      </c>
      <c r="AW96" s="52">
        <f t="shared" si="18"/>
        <v>0.85431334867221986</v>
      </c>
      <c r="AX96" s="43"/>
      <c r="AY96" s="1">
        <v>53</v>
      </c>
      <c r="AZ96" s="9">
        <f t="shared" si="44"/>
        <v>2033.9829558829369</v>
      </c>
      <c r="BA96" s="9">
        <f t="shared" si="33"/>
        <v>696.76082211257744</v>
      </c>
      <c r="BB96" s="9">
        <f t="shared" si="33"/>
        <v>3617.4024101050236</v>
      </c>
      <c r="BC96" s="9">
        <f t="shared" si="33"/>
        <v>931.10193531278492</v>
      </c>
      <c r="BD96" s="9">
        <f t="shared" si="33"/>
        <v>-4077.8982887982565</v>
      </c>
      <c r="BE96" s="9">
        <f t="shared" si="33"/>
        <v>5483.3031067661504</v>
      </c>
      <c r="BF96" s="9">
        <f t="shared" si="33"/>
        <v>-1941.160287110768</v>
      </c>
      <c r="BG96" s="9">
        <f t="shared" si="33"/>
        <v>486.92299147689482</v>
      </c>
      <c r="BH96" s="9">
        <f t="shared" si="33"/>
        <v>3598.4610878513849</v>
      </c>
      <c r="BI96" s="9">
        <f t="shared" si="33"/>
        <v>179.65018574754504</v>
      </c>
      <c r="BJ96" s="9">
        <f t="shared" si="31"/>
        <v>3369.2625536675405</v>
      </c>
      <c r="BK96" s="9">
        <f t="shared" si="31"/>
        <v>1596.1110024354712</v>
      </c>
      <c r="BL96" s="9">
        <f t="shared" si="31"/>
        <v>4088.7248162076503</v>
      </c>
      <c r="BM96" s="1">
        <v>53</v>
      </c>
      <c r="BN96" s="9">
        <f t="shared" si="15"/>
        <v>4137086.6648222804</v>
      </c>
      <c r="BO96" s="9">
        <f t="shared" si="19"/>
        <v>1417199.6365039591</v>
      </c>
      <c r="BP96" s="9">
        <f t="shared" si="20"/>
        <v>7357734.8467234634</v>
      </c>
      <c r="BQ96" s="9">
        <f t="shared" si="21"/>
        <v>1893845.4666158145</v>
      </c>
      <c r="BR96" s="9">
        <f t="shared" si="22"/>
        <v>-8294375.6152398437</v>
      </c>
      <c r="BS96" s="9">
        <f t="shared" si="23"/>
        <v>11152945.061102288</v>
      </c>
      <c r="BT96" s="9">
        <f t="shared" si="24"/>
        <v>-3948286.9386201305</v>
      </c>
      <c r="BU96" s="9">
        <f t="shared" si="25"/>
        <v>990393.06549153069</v>
      </c>
      <c r="BV96" s="9">
        <f t="shared" si="26"/>
        <v>7319208.5200976757</v>
      </c>
      <c r="BW96" s="9">
        <f t="shared" si="27"/>
        <v>365405.41583170515</v>
      </c>
      <c r="BX96" s="9">
        <f t="shared" si="28"/>
        <v>6853022.6080543846</v>
      </c>
      <c r="BY96" s="9">
        <f t="shared" si="29"/>
        <v>3246462.5746509689</v>
      </c>
      <c r="BZ96" s="9">
        <f t="shared" si="30"/>
        <v>8316396.5874619409</v>
      </c>
    </row>
    <row r="97" spans="1:78">
      <c r="A97" s="2">
        <v>43586</v>
      </c>
      <c r="B97" s="8">
        <f>'WA Sch. 1-2'!B97</f>
        <v>290.02499999999998</v>
      </c>
      <c r="C97" s="8">
        <f>'WA Sch. 1-2'!C97</f>
        <v>84114.500624999986</v>
      </c>
      <c r="D97" s="8">
        <f>'WA Sch. 1-2'!D97</f>
        <v>14.95</v>
      </c>
      <c r="E97" s="8">
        <f>'WA Sch. 1-2'!E97</f>
        <v>187</v>
      </c>
      <c r="F97" s="8">
        <f>'WA Sch. 1-2'!F97</f>
        <v>34969</v>
      </c>
      <c r="G97" s="8">
        <f>'WA Sch. 1-2'!G97</f>
        <v>13</v>
      </c>
      <c r="H97" s="8">
        <f t="shared" si="34"/>
        <v>103.02499999999998</v>
      </c>
      <c r="I97" s="8">
        <f t="shared" si="34"/>
        <v>49145.500624999986</v>
      </c>
      <c r="J97" s="8">
        <f t="shared" si="34"/>
        <v>1.9499999999999993</v>
      </c>
      <c r="K97" s="9">
        <v>1878</v>
      </c>
      <c r="L97" s="9">
        <v>106660474.962</v>
      </c>
      <c r="M97" s="9">
        <v>6455952</v>
      </c>
      <c r="N97" s="9">
        <f t="shared" si="35"/>
        <v>113116426.962</v>
      </c>
      <c r="O97" s="9">
        <f t="shared" si="36"/>
        <v>60232.389223642174</v>
      </c>
      <c r="P97" s="8">
        <f t="shared" si="37"/>
        <v>-998.97694664384869</v>
      </c>
      <c r="Q97" s="8">
        <f t="shared" si="38"/>
        <v>59233.412276998322</v>
      </c>
      <c r="R97" s="9">
        <f t="shared" si="32"/>
        <v>111240348.25620285</v>
      </c>
      <c r="S97" s="21"/>
      <c r="T97" s="10"/>
      <c r="U97" s="2">
        <v>43952</v>
      </c>
      <c r="V97" s="8">
        <f t="shared" si="39"/>
        <v>299.5</v>
      </c>
      <c r="W97" s="8">
        <f t="shared" si="40"/>
        <v>89700.25</v>
      </c>
      <c r="X97" s="8">
        <f t="shared" si="41"/>
        <v>10</v>
      </c>
      <c r="Y97" s="9">
        <v>89</v>
      </c>
      <c r="Z97" s="7">
        <v>0</v>
      </c>
      <c r="AA97" s="7">
        <v>0</v>
      </c>
      <c r="AB97" s="7">
        <v>0</v>
      </c>
      <c r="AC97" s="7">
        <v>0</v>
      </c>
      <c r="AD97" s="7">
        <v>0</v>
      </c>
      <c r="AE97" s="7">
        <v>0</v>
      </c>
      <c r="AF97" s="7">
        <v>1</v>
      </c>
      <c r="AG97" s="8">
        <f t="shared" si="42"/>
        <v>52265.011289878981</v>
      </c>
      <c r="AI97" s="17">
        <v>54</v>
      </c>
      <c r="AJ97" s="17">
        <v>62345.757161946931</v>
      </c>
      <c r="AK97" s="17">
        <v>697.40518601710937</v>
      </c>
      <c r="AL97" s="17">
        <v>0.2803772522036338</v>
      </c>
      <c r="AT97" s="1">
        <v>54</v>
      </c>
      <c r="AU97" s="50">
        <f t="shared" si="43"/>
        <v>74</v>
      </c>
      <c r="AV97" s="51">
        <f t="shared" si="14"/>
        <v>0.61226611226611227</v>
      </c>
      <c r="AW97" s="52">
        <f t="shared" si="18"/>
        <v>0.28523021200384785</v>
      </c>
      <c r="AX97" s="43"/>
      <c r="AY97" s="1">
        <v>54</v>
      </c>
      <c r="AZ97" s="9">
        <f t="shared" si="44"/>
        <v>697.40518601710937</v>
      </c>
      <c r="BA97" s="9">
        <f t="shared" si="33"/>
        <v>2033.9829558829369</v>
      </c>
      <c r="BB97" s="9">
        <f t="shared" si="33"/>
        <v>696.76082211257744</v>
      </c>
      <c r="BC97" s="9">
        <f t="shared" si="33"/>
        <v>3617.4024101050236</v>
      </c>
      <c r="BD97" s="9">
        <f t="shared" si="33"/>
        <v>931.10193531278492</v>
      </c>
      <c r="BE97" s="9">
        <f t="shared" si="33"/>
        <v>-4077.8982887982565</v>
      </c>
      <c r="BF97" s="9">
        <f t="shared" si="33"/>
        <v>5483.3031067661504</v>
      </c>
      <c r="BG97" s="9">
        <f t="shared" si="33"/>
        <v>-1941.160287110768</v>
      </c>
      <c r="BH97" s="9">
        <f t="shared" si="33"/>
        <v>486.92299147689482</v>
      </c>
      <c r="BI97" s="9">
        <f t="shared" si="33"/>
        <v>3598.4610878513849</v>
      </c>
      <c r="BJ97" s="9">
        <f t="shared" si="31"/>
        <v>179.65018574754504</v>
      </c>
      <c r="BK97" s="9">
        <f t="shared" si="31"/>
        <v>3369.2625536675405</v>
      </c>
      <c r="BL97" s="9">
        <f t="shared" si="31"/>
        <v>1596.1110024354712</v>
      </c>
      <c r="BM97" s="1">
        <v>54</v>
      </c>
      <c r="BN97" s="9">
        <f t="shared" si="15"/>
        <v>486373.99348355562</v>
      </c>
      <c r="BO97" s="9">
        <f t="shared" si="19"/>
        <v>1418510.2617031632</v>
      </c>
      <c r="BP97" s="9">
        <f t="shared" si="20"/>
        <v>485924.61075485282</v>
      </c>
      <c r="BQ97" s="9">
        <f t="shared" si="21"/>
        <v>2522795.2007180233</v>
      </c>
      <c r="BR97" s="9">
        <f t="shared" si="22"/>
        <v>649355.31839769939</v>
      </c>
      <c r="BS97" s="9">
        <f t="shared" si="23"/>
        <v>-2843947.4146581921</v>
      </c>
      <c r="BT97" s="9">
        <f t="shared" si="24"/>
        <v>3824084.023162426</v>
      </c>
      <c r="BU97" s="9">
        <f t="shared" si="25"/>
        <v>-1353775.2511215075</v>
      </c>
      <c r="BV97" s="9">
        <f t="shared" si="26"/>
        <v>339582.61944694835</v>
      </c>
      <c r="BW97" s="9">
        <f t="shared" si="27"/>
        <v>2509585.4243483148</v>
      </c>
      <c r="BX97" s="9">
        <f t="shared" si="28"/>
        <v>125288.97120927283</v>
      </c>
      <c r="BY97" s="9">
        <f t="shared" si="29"/>
        <v>2349741.1779809822</v>
      </c>
      <c r="BZ97" s="9">
        <f t="shared" si="30"/>
        <v>1113136.0905574593</v>
      </c>
    </row>
    <row r="98" spans="1:78">
      <c r="A98" s="2">
        <v>43617</v>
      </c>
      <c r="B98" s="8">
        <f>'WA Sch. 1-2'!B98</f>
        <v>126.95</v>
      </c>
      <c r="C98" s="8">
        <f>'WA Sch. 1-2'!C98</f>
        <v>16116.302500000002</v>
      </c>
      <c r="D98" s="8">
        <f>'WA Sch. 1-2'!D98</f>
        <v>68</v>
      </c>
      <c r="E98" s="8">
        <f>'WA Sch. 1-2'!E98</f>
        <v>104.5</v>
      </c>
      <c r="F98" s="8">
        <f>'WA Sch. 1-2'!F98</f>
        <v>10920.25</v>
      </c>
      <c r="G98" s="8">
        <f>'WA Sch. 1-2'!G98</f>
        <v>79.5</v>
      </c>
      <c r="H98" s="8">
        <f t="shared" si="34"/>
        <v>22.450000000000003</v>
      </c>
      <c r="I98" s="8">
        <f t="shared" si="34"/>
        <v>5196.0525000000016</v>
      </c>
      <c r="J98" s="8">
        <f t="shared" si="34"/>
        <v>-11.5</v>
      </c>
      <c r="K98" s="9">
        <v>1908</v>
      </c>
      <c r="L98" s="9">
        <v>109811838.71299998</v>
      </c>
      <c r="M98" s="9">
        <v>5885973</v>
      </c>
      <c r="N98" s="9">
        <f t="shared" si="35"/>
        <v>115697811.71299998</v>
      </c>
      <c r="O98" s="9">
        <f t="shared" si="36"/>
        <v>60638.266096960157</v>
      </c>
      <c r="P98" s="8">
        <f t="shared" si="37"/>
        <v>-490.1235789251183</v>
      </c>
      <c r="Q98" s="8">
        <f t="shared" si="38"/>
        <v>60148.142518035042</v>
      </c>
      <c r="R98" s="9">
        <f t="shared" si="32"/>
        <v>114762655.92441086</v>
      </c>
      <c r="S98" s="21"/>
      <c r="T98" s="10"/>
      <c r="U98" s="2">
        <v>43983</v>
      </c>
      <c r="V98" s="8">
        <f t="shared" si="39"/>
        <v>145.5</v>
      </c>
      <c r="W98" s="8">
        <f t="shared" si="40"/>
        <v>21170.25</v>
      </c>
      <c r="X98" s="8">
        <f t="shared" si="41"/>
        <v>43</v>
      </c>
      <c r="Y98" s="9">
        <v>90</v>
      </c>
      <c r="Z98" s="7">
        <v>0</v>
      </c>
      <c r="AA98" s="7">
        <v>0</v>
      </c>
      <c r="AB98" s="7">
        <v>0</v>
      </c>
      <c r="AC98" s="7">
        <v>0</v>
      </c>
      <c r="AD98" s="7">
        <v>0</v>
      </c>
      <c r="AE98" s="7">
        <v>0</v>
      </c>
      <c r="AF98" s="7">
        <v>1</v>
      </c>
      <c r="AG98" s="8">
        <f t="shared" si="42"/>
        <v>53505.92953129932</v>
      </c>
      <c r="AI98" s="17">
        <v>55</v>
      </c>
      <c r="AJ98" s="17">
        <v>66988.080384871573</v>
      </c>
      <c r="AK98" s="17">
        <v>-18.341023169443361</v>
      </c>
      <c r="AL98" s="17">
        <v>-7.3736269559738455E-3</v>
      </c>
      <c r="AT98" s="1">
        <v>55</v>
      </c>
      <c r="AU98" s="50">
        <f t="shared" si="43"/>
        <v>60</v>
      </c>
      <c r="AV98" s="51">
        <f t="shared" si="14"/>
        <v>0.49584199584199584</v>
      </c>
      <c r="AW98" s="52">
        <f t="shared" si="18"/>
        <v>-1.0422759496273899E-2</v>
      </c>
      <c r="AX98" s="43"/>
      <c r="AY98" s="1">
        <v>55</v>
      </c>
      <c r="AZ98" s="9">
        <f t="shared" si="44"/>
        <v>-18.341023169443361</v>
      </c>
      <c r="BA98" s="9">
        <f t="shared" si="33"/>
        <v>697.40518601710937</v>
      </c>
      <c r="BB98" s="9">
        <f t="shared" si="33"/>
        <v>2033.9829558829369</v>
      </c>
      <c r="BC98" s="9">
        <f t="shared" si="33"/>
        <v>696.76082211257744</v>
      </c>
      <c r="BD98" s="9">
        <f t="shared" si="33"/>
        <v>3617.4024101050236</v>
      </c>
      <c r="BE98" s="9">
        <f t="shared" si="33"/>
        <v>931.10193531278492</v>
      </c>
      <c r="BF98" s="9">
        <f t="shared" si="33"/>
        <v>-4077.8982887982565</v>
      </c>
      <c r="BG98" s="9">
        <f t="shared" si="33"/>
        <v>5483.3031067661504</v>
      </c>
      <c r="BH98" s="9">
        <f t="shared" si="33"/>
        <v>-1941.160287110768</v>
      </c>
      <c r="BI98" s="9">
        <f t="shared" si="33"/>
        <v>486.92299147689482</v>
      </c>
      <c r="BJ98" s="9">
        <f t="shared" si="31"/>
        <v>3598.4610878513849</v>
      </c>
      <c r="BK98" s="9">
        <f t="shared" si="31"/>
        <v>179.65018574754504</v>
      </c>
      <c r="BL98" s="9">
        <f t="shared" si="31"/>
        <v>3369.2625536675405</v>
      </c>
      <c r="BM98" s="1">
        <v>55</v>
      </c>
      <c r="BN98" s="9">
        <f t="shared" si="15"/>
        <v>336.39313090214495</v>
      </c>
      <c r="BO98" s="9">
        <f t="shared" si="19"/>
        <v>-12791.124675231365</v>
      </c>
      <c r="BP98" s="9">
        <f t="shared" si="20"/>
        <v>-37305.32852010661</v>
      </c>
      <c r="BQ98" s="9">
        <f t="shared" si="21"/>
        <v>-12779.306381928791</v>
      </c>
      <c r="BR98" s="9">
        <f t="shared" si="22"/>
        <v>-66346.861416945001</v>
      </c>
      <c r="BS98" s="9">
        <f t="shared" si="23"/>
        <v>-17077.362168687501</v>
      </c>
      <c r="BT98" s="9">
        <f t="shared" si="24"/>
        <v>74792.826997491953</v>
      </c>
      <c r="BU98" s="9">
        <f t="shared" si="25"/>
        <v>-100569.38932629165</v>
      </c>
      <c r="BV98" s="9">
        <f t="shared" si="26"/>
        <v>35602.865801506559</v>
      </c>
      <c r="BW98" s="9">
        <f t="shared" si="27"/>
        <v>-8930.6658684135091</v>
      </c>
      <c r="BX98" s="9">
        <f t="shared" si="28"/>
        <v>-65999.458186631091</v>
      </c>
      <c r="BY98" s="9">
        <f t="shared" si="29"/>
        <v>-3294.9682191909087</v>
      </c>
      <c r="BZ98" s="9">
        <f t="shared" si="30"/>
        <v>-61795.722560762195</v>
      </c>
    </row>
    <row r="99" spans="1:78">
      <c r="A99" s="2">
        <v>43647</v>
      </c>
      <c r="B99" s="8">
        <f>'WA Sch. 1-2'!B99</f>
        <v>14.1</v>
      </c>
      <c r="C99" s="8">
        <f>'WA Sch. 1-2'!C99</f>
        <v>198.81</v>
      </c>
      <c r="D99" s="8">
        <f>'WA Sch. 1-2'!D99</f>
        <v>240.05</v>
      </c>
      <c r="E99" s="8">
        <f>'WA Sch. 1-2'!E99</f>
        <v>9.5</v>
      </c>
      <c r="F99" s="8">
        <f>'WA Sch. 1-2'!F99</f>
        <v>90.25</v>
      </c>
      <c r="G99" s="8">
        <f>'WA Sch. 1-2'!G99</f>
        <v>136</v>
      </c>
      <c r="H99" s="8">
        <f t="shared" si="34"/>
        <v>4.5999999999999996</v>
      </c>
      <c r="I99" s="8">
        <f t="shared" si="34"/>
        <v>108.56</v>
      </c>
      <c r="J99" s="8">
        <f t="shared" si="34"/>
        <v>104.05000000000001</v>
      </c>
      <c r="K99" s="9">
        <v>1907</v>
      </c>
      <c r="L99" s="9">
        <v>115795248.13000001</v>
      </c>
      <c r="M99" s="9">
        <v>5568586</v>
      </c>
      <c r="N99" s="9">
        <f t="shared" si="35"/>
        <v>121363834.13000001</v>
      </c>
      <c r="O99" s="9">
        <f t="shared" si="36"/>
        <v>63641.234467750401</v>
      </c>
      <c r="P99" s="8">
        <f t="shared" si="37"/>
        <v>1639.4323982243275</v>
      </c>
      <c r="Q99" s="8">
        <f t="shared" si="38"/>
        <v>65280.66686597473</v>
      </c>
      <c r="R99" s="9">
        <f t="shared" si="32"/>
        <v>124490231.7134138</v>
      </c>
      <c r="S99" s="21"/>
      <c r="T99" s="10"/>
      <c r="U99" s="2">
        <v>44013</v>
      </c>
      <c r="V99" s="8">
        <f t="shared" si="39"/>
        <v>22.5</v>
      </c>
      <c r="W99" s="8">
        <f t="shared" si="40"/>
        <v>506.25</v>
      </c>
      <c r="X99" s="8">
        <f t="shared" si="41"/>
        <v>193</v>
      </c>
      <c r="Y99" s="9">
        <v>91</v>
      </c>
      <c r="Z99" s="7">
        <v>0</v>
      </c>
      <c r="AA99" s="7">
        <v>0</v>
      </c>
      <c r="AB99" s="7">
        <v>0</v>
      </c>
      <c r="AC99" s="7">
        <v>0</v>
      </c>
      <c r="AD99" s="7">
        <v>0</v>
      </c>
      <c r="AE99" s="7">
        <v>0</v>
      </c>
      <c r="AF99" s="7">
        <v>1</v>
      </c>
      <c r="AG99" s="8">
        <f t="shared" si="42"/>
        <v>60764.327123118281</v>
      </c>
      <c r="AI99" s="17">
        <v>56</v>
      </c>
      <c r="AJ99" s="17">
        <v>63540.379584215174</v>
      </c>
      <c r="AK99" s="17">
        <v>24.244953066685412</v>
      </c>
      <c r="AL99" s="17">
        <v>9.747179196451447E-3</v>
      </c>
      <c r="AT99" s="1">
        <v>56</v>
      </c>
      <c r="AU99" s="50">
        <f t="shared" si="43"/>
        <v>62</v>
      </c>
      <c r="AV99" s="51">
        <f t="shared" si="14"/>
        <v>0.51247401247401247</v>
      </c>
      <c r="AW99" s="52">
        <f t="shared" si="18"/>
        <v>3.127280902613698E-2</v>
      </c>
      <c r="AX99" s="43"/>
      <c r="AY99" s="1">
        <v>56</v>
      </c>
      <c r="AZ99" s="9">
        <f t="shared" si="44"/>
        <v>24.244953066685412</v>
      </c>
      <c r="BA99" s="9">
        <f t="shared" si="33"/>
        <v>-18.341023169443361</v>
      </c>
      <c r="BB99" s="9">
        <f t="shared" si="33"/>
        <v>697.40518601710937</v>
      </c>
      <c r="BC99" s="9">
        <f t="shared" si="33"/>
        <v>2033.9829558829369</v>
      </c>
      <c r="BD99" s="9">
        <f t="shared" si="33"/>
        <v>696.76082211257744</v>
      </c>
      <c r="BE99" s="9">
        <f t="shared" si="33"/>
        <v>3617.4024101050236</v>
      </c>
      <c r="BF99" s="9">
        <f t="shared" si="33"/>
        <v>931.10193531278492</v>
      </c>
      <c r="BG99" s="9">
        <f t="shared" si="33"/>
        <v>-4077.8982887982565</v>
      </c>
      <c r="BH99" s="9">
        <f t="shared" si="33"/>
        <v>5483.3031067661504</v>
      </c>
      <c r="BI99" s="9">
        <f t="shared" si="33"/>
        <v>-1941.160287110768</v>
      </c>
      <c r="BJ99" s="9">
        <f t="shared" si="31"/>
        <v>486.92299147689482</v>
      </c>
      <c r="BK99" s="9">
        <f t="shared" si="31"/>
        <v>3598.4610878513849</v>
      </c>
      <c r="BL99" s="9">
        <f t="shared" si="31"/>
        <v>179.65018574754504</v>
      </c>
      <c r="BM99" s="1">
        <v>56</v>
      </c>
      <c r="BN99" s="9">
        <f t="shared" si="15"/>
        <v>587.81774920566363</v>
      </c>
      <c r="BO99" s="9">
        <f t="shared" si="19"/>
        <v>-444.67724593815797</v>
      </c>
      <c r="BP99" s="9">
        <f t="shared" si="20"/>
        <v>16908.55600344612</v>
      </c>
      <c r="BQ99" s="9">
        <f t="shared" si="21"/>
        <v>49313.821303815006</v>
      </c>
      <c r="BR99" s="9">
        <f t="shared" si="22"/>
        <v>16892.933430822875</v>
      </c>
      <c r="BS99" s="9">
        <f t="shared" si="23"/>
        <v>87703.751656302382</v>
      </c>
      <c r="BT99" s="9">
        <f t="shared" si="24"/>
        <v>22574.522721956164</v>
      </c>
      <c r="BU99" s="9">
        <f t="shared" si="25"/>
        <v>-98868.452622620884</v>
      </c>
      <c r="BV99" s="9">
        <f t="shared" si="26"/>
        <v>132942.42647394259</v>
      </c>
      <c r="BW99" s="9">
        <f t="shared" si="27"/>
        <v>-47063.340055909612</v>
      </c>
      <c r="BX99" s="9">
        <f t="shared" si="28"/>
        <v>11805.425075446166</v>
      </c>
      <c r="BY99" s="9">
        <f t="shared" si="29"/>
        <v>87244.520187241986</v>
      </c>
      <c r="BZ99" s="9">
        <f t="shared" si="30"/>
        <v>4355.6103218700637</v>
      </c>
    </row>
    <row r="100" spans="1:78">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34"/>
        <v>15.850000000000001</v>
      </c>
      <c r="I100" s="8">
        <f t="shared" si="34"/>
        <v>362.17250000000007</v>
      </c>
      <c r="J100" s="8">
        <f t="shared" si="34"/>
        <v>3.9499999999999886</v>
      </c>
      <c r="K100" s="9">
        <v>1901</v>
      </c>
      <c r="L100" s="9">
        <v>117463123.102</v>
      </c>
      <c r="M100" s="9">
        <v>341680</v>
      </c>
      <c r="N100" s="9">
        <f t="shared" si="35"/>
        <v>117804803.102</v>
      </c>
      <c r="O100" s="9">
        <f t="shared" si="36"/>
        <v>61969.912205155182</v>
      </c>
      <c r="P100" s="8">
        <f t="shared" si="37"/>
        <v>-192.75952999815797</v>
      </c>
      <c r="Q100" s="8">
        <f t="shared" si="38"/>
        <v>61777.152675157027</v>
      </c>
      <c r="R100" s="9">
        <f t="shared" si="32"/>
        <v>117438367.23547351</v>
      </c>
      <c r="S100" s="21"/>
      <c r="T100" s="10"/>
      <c r="U100" s="2">
        <v>44044</v>
      </c>
      <c r="V100" s="8">
        <f t="shared" si="39"/>
        <v>11.5</v>
      </c>
      <c r="W100" s="8">
        <f t="shared" si="40"/>
        <v>132.25</v>
      </c>
      <c r="X100" s="8">
        <f t="shared" si="41"/>
        <v>216</v>
      </c>
      <c r="Y100" s="9">
        <v>92</v>
      </c>
      <c r="Z100" s="7">
        <v>1</v>
      </c>
      <c r="AA100" s="7">
        <v>0</v>
      </c>
      <c r="AB100" s="7">
        <v>0</v>
      </c>
      <c r="AC100" s="7">
        <v>0</v>
      </c>
      <c r="AD100" s="7">
        <v>0</v>
      </c>
      <c r="AE100" s="7">
        <v>0</v>
      </c>
      <c r="AF100" s="7">
        <v>1</v>
      </c>
      <c r="AG100" s="8">
        <f t="shared" si="42"/>
        <v>55732.000317959857</v>
      </c>
      <c r="AI100" s="17">
        <v>57</v>
      </c>
      <c r="AJ100" s="17">
        <v>57560.414654942208</v>
      </c>
      <c r="AK100" s="17">
        <v>-594.677645398202</v>
      </c>
      <c r="AL100" s="17">
        <v>-0.23907778076027142</v>
      </c>
      <c r="AT100" s="1">
        <v>57</v>
      </c>
      <c r="AU100" s="50">
        <f t="shared" si="43"/>
        <v>47</v>
      </c>
      <c r="AV100" s="51">
        <f t="shared" si="14"/>
        <v>0.38773388773388773</v>
      </c>
      <c r="AW100" s="52">
        <f t="shared" si="18"/>
        <v>-0.28523021200384785</v>
      </c>
      <c r="AX100" s="43"/>
      <c r="AY100" s="1">
        <v>57</v>
      </c>
      <c r="AZ100" s="9">
        <f t="shared" si="44"/>
        <v>-594.677645398202</v>
      </c>
      <c r="BA100" s="9">
        <f t="shared" si="33"/>
        <v>24.244953066685412</v>
      </c>
      <c r="BB100" s="9">
        <f t="shared" si="33"/>
        <v>-18.341023169443361</v>
      </c>
      <c r="BC100" s="9">
        <f t="shared" si="33"/>
        <v>697.40518601710937</v>
      </c>
      <c r="BD100" s="9">
        <f t="shared" si="33"/>
        <v>2033.9829558829369</v>
      </c>
      <c r="BE100" s="9">
        <f t="shared" si="33"/>
        <v>696.76082211257744</v>
      </c>
      <c r="BF100" s="9">
        <f t="shared" si="33"/>
        <v>3617.4024101050236</v>
      </c>
      <c r="BG100" s="9">
        <f t="shared" si="33"/>
        <v>931.10193531278492</v>
      </c>
      <c r="BH100" s="9">
        <f t="shared" si="33"/>
        <v>-4077.8982887982565</v>
      </c>
      <c r="BI100" s="9">
        <f t="shared" si="33"/>
        <v>5483.3031067661504</v>
      </c>
      <c r="BJ100" s="9">
        <f t="shared" si="31"/>
        <v>-1941.160287110768</v>
      </c>
      <c r="BK100" s="9">
        <f t="shared" si="31"/>
        <v>486.92299147689482</v>
      </c>
      <c r="BL100" s="9">
        <f t="shared" si="31"/>
        <v>3598.4610878513849</v>
      </c>
      <c r="BM100" s="1">
        <v>57</v>
      </c>
      <c r="BN100" s="9">
        <f t="shared" si="15"/>
        <v>353641.50193635252</v>
      </c>
      <c r="BO100" s="9">
        <f t="shared" si="19"/>
        <v>-14417.931602485049</v>
      </c>
      <c r="BP100" s="9">
        <f t="shared" si="20"/>
        <v>10906.996472599896</v>
      </c>
      <c r="BQ100" s="9">
        <f t="shared" si="21"/>
        <v>-414731.27390914992</v>
      </c>
      <c r="BR100" s="9">
        <f t="shared" si="22"/>
        <v>-1209564.1949845434</v>
      </c>
      <c r="BS100" s="9">
        <f t="shared" si="23"/>
        <v>-414348.08509962331</v>
      </c>
      <c r="BT100" s="9">
        <f t="shared" si="24"/>
        <v>-2151188.3476990438</v>
      </c>
      <c r="BU100" s="9">
        <f t="shared" si="25"/>
        <v>-553705.50651751668</v>
      </c>
      <c r="BV100" s="9">
        <f t="shared" si="26"/>
        <v>2425034.9525559153</v>
      </c>
      <c r="BW100" s="9">
        <f t="shared" si="27"/>
        <v>-3260797.7805363517</v>
      </c>
      <c r="BX100" s="9">
        <f t="shared" si="28"/>
        <v>1154364.6288795352</v>
      </c>
      <c r="BY100" s="9">
        <f t="shared" si="29"/>
        <v>-289562.21806172834</v>
      </c>
      <c r="BZ100" s="9">
        <f t="shared" si="30"/>
        <v>-2139924.3667805213</v>
      </c>
    </row>
    <row r="101" spans="1:78">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34"/>
        <v>-60.675000000000011</v>
      </c>
      <c r="I101" s="8">
        <f t="shared" si="34"/>
        <v>-22166.094375000004</v>
      </c>
      <c r="J101" s="8">
        <f t="shared" si="34"/>
        <v>8.375</v>
      </c>
      <c r="K101" s="9">
        <v>1839</v>
      </c>
      <c r="L101" s="9">
        <v>116615833.60399999</v>
      </c>
      <c r="M101" s="9">
        <v>-12220860</v>
      </c>
      <c r="N101" s="9">
        <f t="shared" si="35"/>
        <v>104394973.60399999</v>
      </c>
      <c r="O101" s="9">
        <f t="shared" si="36"/>
        <v>56767.250464382807</v>
      </c>
      <c r="P101" s="8">
        <f t="shared" si="37"/>
        <v>838.62832968377279</v>
      </c>
      <c r="Q101" s="8">
        <f t="shared" si="38"/>
        <v>57605.878794066579</v>
      </c>
      <c r="R101" s="9">
        <f t="shared" si="32"/>
        <v>105937211.10228844</v>
      </c>
      <c r="S101" s="21"/>
      <c r="T101" s="10"/>
      <c r="U101" s="2">
        <v>44075</v>
      </c>
      <c r="V101" s="8">
        <f t="shared" si="39"/>
        <v>90.5</v>
      </c>
      <c r="W101" s="8">
        <f t="shared" si="40"/>
        <v>8190.25</v>
      </c>
      <c r="X101" s="8">
        <f t="shared" si="41"/>
        <v>62</v>
      </c>
      <c r="Y101" s="9">
        <v>93</v>
      </c>
      <c r="Z101" s="7">
        <v>0</v>
      </c>
      <c r="AA101" s="7">
        <v>1</v>
      </c>
      <c r="AB101" s="7">
        <v>0</v>
      </c>
      <c r="AC101" s="7">
        <v>0</v>
      </c>
      <c r="AD101" s="7">
        <v>0</v>
      </c>
      <c r="AE101" s="7">
        <v>0</v>
      </c>
      <c r="AF101" s="7">
        <v>1</v>
      </c>
      <c r="AG101" s="8">
        <f t="shared" si="42"/>
        <v>54778.459916030544</v>
      </c>
      <c r="AI101" s="17">
        <v>58</v>
      </c>
      <c r="AJ101" s="17">
        <v>64624.398678338956</v>
      </c>
      <c r="AK101" s="17">
        <v>-1319.1514017432055</v>
      </c>
      <c r="AL101" s="17">
        <v>-0.5303373887619155</v>
      </c>
      <c r="AT101" s="1">
        <v>58</v>
      </c>
      <c r="AU101" s="50">
        <f t="shared" si="43"/>
        <v>38</v>
      </c>
      <c r="AV101" s="51">
        <f t="shared" si="14"/>
        <v>0.31288981288981288</v>
      </c>
      <c r="AW101" s="52">
        <f t="shared" si="18"/>
        <v>-0.48767561631153389</v>
      </c>
      <c r="AX101" s="43"/>
      <c r="AY101" s="1">
        <v>58</v>
      </c>
      <c r="AZ101" s="9">
        <f t="shared" si="44"/>
        <v>-1319.1514017432055</v>
      </c>
      <c r="BA101" s="9">
        <f t="shared" si="33"/>
        <v>-594.677645398202</v>
      </c>
      <c r="BB101" s="9">
        <f t="shared" si="33"/>
        <v>24.244953066685412</v>
      </c>
      <c r="BC101" s="9">
        <f t="shared" si="33"/>
        <v>-18.341023169443361</v>
      </c>
      <c r="BD101" s="9">
        <f t="shared" ref="BA101:BK128" si="45">BC100</f>
        <v>697.40518601710937</v>
      </c>
      <c r="BE101" s="9">
        <f t="shared" si="45"/>
        <v>2033.9829558829369</v>
      </c>
      <c r="BF101" s="9">
        <f t="shared" si="45"/>
        <v>696.76082211257744</v>
      </c>
      <c r="BG101" s="9">
        <f t="shared" si="45"/>
        <v>3617.4024101050236</v>
      </c>
      <c r="BH101" s="9">
        <f t="shared" si="45"/>
        <v>931.10193531278492</v>
      </c>
      <c r="BI101" s="9">
        <f t="shared" si="45"/>
        <v>-4077.8982887982565</v>
      </c>
      <c r="BJ101" s="9">
        <f t="shared" si="31"/>
        <v>5483.3031067661504</v>
      </c>
      <c r="BK101" s="9">
        <f t="shared" si="31"/>
        <v>-1941.160287110768</v>
      </c>
      <c r="BL101" s="9">
        <f t="shared" si="31"/>
        <v>486.92299147689482</v>
      </c>
      <c r="BM101" s="1">
        <v>58</v>
      </c>
      <c r="BN101" s="9">
        <f t="shared" si="15"/>
        <v>1740160.4207210699</v>
      </c>
      <c r="BO101" s="9">
        <f t="shared" si="19"/>
        <v>784469.84951239161</v>
      </c>
      <c r="BP101" s="9">
        <f t="shared" si="20"/>
        <v>-31982.763823113222</v>
      </c>
      <c r="BQ101" s="9">
        <f t="shared" si="21"/>
        <v>24194.58642337898</v>
      </c>
      <c r="BR101" s="9">
        <f t="shared" si="22"/>
        <v>-919983.02871744928</v>
      </c>
      <c r="BS101" s="9">
        <f t="shared" si="23"/>
        <v>-2683131.4673747662</v>
      </c>
      <c r="BT101" s="9">
        <f t="shared" si="24"/>
        <v>-919133.01516955323</v>
      </c>
      <c r="BU101" s="9">
        <f t="shared" si="25"/>
        <v>-4771901.4599592974</v>
      </c>
      <c r="BV101" s="9">
        <f t="shared" si="26"/>
        <v>-1228264.4231336706</v>
      </c>
      <c r="BW101" s="9">
        <f t="shared" si="27"/>
        <v>5379365.2438344518</v>
      </c>
      <c r="BX101" s="9">
        <f t="shared" si="28"/>
        <v>-7233306.9794734502</v>
      </c>
      <c r="BY101" s="9">
        <f t="shared" si="29"/>
        <v>2560684.3137504202</v>
      </c>
      <c r="BZ101" s="9">
        <f t="shared" si="30"/>
        <v>-642325.14674773871</v>
      </c>
    </row>
    <row r="102" spans="1:78">
      <c r="A102" s="2">
        <v>43739</v>
      </c>
      <c r="B102" s="8">
        <f>'WA Sch. 1-2'!B102</f>
        <v>510.4</v>
      </c>
      <c r="C102" s="8">
        <f>'WA Sch. 1-2'!C102</f>
        <v>260508.15999999997</v>
      </c>
      <c r="D102" s="8">
        <f>'WA Sch. 1-2'!D102</f>
        <v>0.65</v>
      </c>
      <c r="E102" s="8">
        <f>'WA Sch. 1-2'!E102</f>
        <v>706</v>
      </c>
      <c r="F102" s="8">
        <f>'WA Sch. 1-2'!F102</f>
        <v>498436</v>
      </c>
      <c r="G102" s="8">
        <f>'WA Sch. 1-2'!G102</f>
        <v>0</v>
      </c>
      <c r="H102" s="8">
        <f t="shared" si="34"/>
        <v>-195.60000000000002</v>
      </c>
      <c r="I102" s="8">
        <f t="shared" si="34"/>
        <v>-237927.84000000003</v>
      </c>
      <c r="J102" s="8">
        <f t="shared" si="34"/>
        <v>0.65</v>
      </c>
      <c r="K102" s="9">
        <v>1956</v>
      </c>
      <c r="L102" s="9">
        <v>112524278.75300001</v>
      </c>
      <c r="M102" s="9">
        <v>15456139</v>
      </c>
      <c r="N102" s="9">
        <f t="shared" si="35"/>
        <v>127980417.75300001</v>
      </c>
      <c r="O102" s="9">
        <f t="shared" si="36"/>
        <v>65429.661427914114</v>
      </c>
      <c r="P102" s="8">
        <f t="shared" si="37"/>
        <v>-24.689194416762447</v>
      </c>
      <c r="Q102" s="8">
        <f t="shared" si="38"/>
        <v>65404.972233497348</v>
      </c>
      <c r="R102" s="9">
        <f t="shared" si="32"/>
        <v>127932125.68872081</v>
      </c>
      <c r="S102" s="21"/>
      <c r="T102" s="10"/>
      <c r="U102" s="2">
        <v>44105</v>
      </c>
      <c r="V102" s="8">
        <f t="shared" si="39"/>
        <v>530</v>
      </c>
      <c r="W102" s="8">
        <f t="shared" si="40"/>
        <v>280900</v>
      </c>
      <c r="X102" s="8">
        <f t="shared" si="41"/>
        <v>2.5</v>
      </c>
      <c r="Y102" s="9">
        <v>94</v>
      </c>
      <c r="Z102" s="7">
        <v>0</v>
      </c>
      <c r="AA102" s="7">
        <v>0</v>
      </c>
      <c r="AB102" s="7">
        <v>1</v>
      </c>
      <c r="AC102" s="7">
        <v>0</v>
      </c>
      <c r="AD102" s="7">
        <v>0</v>
      </c>
      <c r="AE102" s="7">
        <v>0</v>
      </c>
      <c r="AF102" s="7">
        <v>1</v>
      </c>
      <c r="AG102" s="8">
        <f t="shared" si="42"/>
        <v>65506.655306494897</v>
      </c>
      <c r="AI102" s="17">
        <v>59</v>
      </c>
      <c r="AJ102" s="17">
        <v>61583.605986398419</v>
      </c>
      <c r="AK102" s="17">
        <v>795.57026147843862</v>
      </c>
      <c r="AL102" s="17">
        <v>0.31984247940877619</v>
      </c>
      <c r="AT102" s="1">
        <v>59</v>
      </c>
      <c r="AU102" s="50">
        <f t="shared" si="43"/>
        <v>80</v>
      </c>
      <c r="AV102" s="51">
        <f t="shared" si="14"/>
        <v>0.66216216216216217</v>
      </c>
      <c r="AW102" s="52">
        <f t="shared" si="18"/>
        <v>0.41837128791165434</v>
      </c>
      <c r="AX102" s="43"/>
      <c r="AY102" s="1">
        <v>59</v>
      </c>
      <c r="AZ102" s="9">
        <f t="shared" si="44"/>
        <v>795.57026147843862</v>
      </c>
      <c r="BA102" s="9">
        <f t="shared" si="45"/>
        <v>-1319.1514017432055</v>
      </c>
      <c r="BB102" s="9">
        <f t="shared" si="45"/>
        <v>-594.677645398202</v>
      </c>
      <c r="BC102" s="9">
        <f t="shared" si="45"/>
        <v>24.244953066685412</v>
      </c>
      <c r="BD102" s="9">
        <f t="shared" si="45"/>
        <v>-18.341023169443361</v>
      </c>
      <c r="BE102" s="9">
        <f t="shared" si="45"/>
        <v>697.40518601710937</v>
      </c>
      <c r="BF102" s="9">
        <f t="shared" si="45"/>
        <v>2033.9829558829369</v>
      </c>
      <c r="BG102" s="9">
        <f t="shared" si="45"/>
        <v>696.76082211257744</v>
      </c>
      <c r="BH102" s="9">
        <f t="shared" si="45"/>
        <v>3617.4024101050236</v>
      </c>
      <c r="BI102" s="9">
        <f t="shared" si="45"/>
        <v>931.10193531278492</v>
      </c>
      <c r="BJ102" s="9">
        <f t="shared" si="31"/>
        <v>-4077.8982887982565</v>
      </c>
      <c r="BK102" s="9">
        <f t="shared" si="31"/>
        <v>5483.3031067661504</v>
      </c>
      <c r="BL102" s="9">
        <f t="shared" si="31"/>
        <v>-1941.160287110768</v>
      </c>
      <c r="BM102" s="1">
        <v>59</v>
      </c>
      <c r="BN102" s="9">
        <f t="shared" si="15"/>
        <v>632932.04094886745</v>
      </c>
      <c r="BO102" s="9">
        <f t="shared" si="19"/>
        <v>-1049477.6256144894</v>
      </c>
      <c r="BP102" s="9">
        <f t="shared" si="20"/>
        <v>-473107.84984483023</v>
      </c>
      <c r="BQ102" s="9">
        <f t="shared" si="21"/>
        <v>19288.563650793443</v>
      </c>
      <c r="BR102" s="9">
        <f t="shared" si="22"/>
        <v>-14591.572598697994</v>
      </c>
      <c r="BS102" s="9">
        <f t="shared" si="23"/>
        <v>554834.82619604724</v>
      </c>
      <c r="BT102" s="9">
        <f t="shared" si="24"/>
        <v>1618176.3520544691</v>
      </c>
      <c r="BU102" s="9">
        <f t="shared" si="25"/>
        <v>554322.18943603151</v>
      </c>
      <c r="BV102" s="9">
        <f t="shared" si="26"/>
        <v>2877897.7812799774</v>
      </c>
      <c r="BW102" s="9">
        <f t="shared" si="27"/>
        <v>740757.01013986836</v>
      </c>
      <c r="BX102" s="9">
        <f t="shared" si="28"/>
        <v>-3244254.6079016984</v>
      </c>
      <c r="BY102" s="9">
        <f t="shared" si="29"/>
        <v>4362352.8864154657</v>
      </c>
      <c r="BZ102" s="9">
        <f t="shared" si="30"/>
        <v>-1544329.3971882719</v>
      </c>
    </row>
    <row r="103" spans="1:78">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34"/>
        <v>-7.0249999999999773</v>
      </c>
      <c r="I103" s="8">
        <f t="shared" si="34"/>
        <v>-12342.749375000014</v>
      </c>
      <c r="J103" s="8">
        <f t="shared" si="34"/>
        <v>0</v>
      </c>
      <c r="K103" s="9">
        <v>1878</v>
      </c>
      <c r="L103" s="9">
        <v>107305419.382</v>
      </c>
      <c r="M103" s="9">
        <v>-344627</v>
      </c>
      <c r="N103" s="9">
        <f t="shared" si="35"/>
        <v>106960792.382</v>
      </c>
      <c r="O103" s="9">
        <f t="shared" si="36"/>
        <v>56954.628531416398</v>
      </c>
      <c r="P103" s="8">
        <f t="shared" si="37"/>
        <v>-53.604817384050634</v>
      </c>
      <c r="Q103" s="8">
        <f t="shared" si="38"/>
        <v>56901.023714032344</v>
      </c>
      <c r="R103" s="9">
        <f t="shared" si="32"/>
        <v>106860122.53495274</v>
      </c>
      <c r="S103" s="21"/>
      <c r="T103" s="10"/>
      <c r="U103" s="2">
        <v>44136</v>
      </c>
      <c r="V103" s="8">
        <f t="shared" si="39"/>
        <v>836</v>
      </c>
      <c r="W103" s="8">
        <f t="shared" si="40"/>
        <v>698896</v>
      </c>
      <c r="X103" s="8">
        <f t="shared" si="41"/>
        <v>0</v>
      </c>
      <c r="Y103" s="9">
        <v>95</v>
      </c>
      <c r="Z103" s="7">
        <v>0</v>
      </c>
      <c r="AA103" s="7">
        <v>0</v>
      </c>
      <c r="AB103" s="7">
        <v>0</v>
      </c>
      <c r="AC103" s="7">
        <v>1</v>
      </c>
      <c r="AD103" s="7">
        <v>0</v>
      </c>
      <c r="AE103" s="7">
        <v>0</v>
      </c>
      <c r="AF103" s="7">
        <v>1</v>
      </c>
      <c r="AG103" s="8">
        <f t="shared" si="42"/>
        <v>54467.208507847536</v>
      </c>
      <c r="AI103" s="17">
        <v>60</v>
      </c>
      <c r="AJ103" s="17">
        <v>62156.963846865641</v>
      </c>
      <c r="AK103" s="17">
        <v>4776.058541581624</v>
      </c>
      <c r="AL103" s="17">
        <v>1.9201150164941536</v>
      </c>
      <c r="AT103" s="1">
        <v>60</v>
      </c>
      <c r="AU103" s="50">
        <f t="shared" si="43"/>
        <v>117</v>
      </c>
      <c r="AV103" s="51">
        <f t="shared" si="14"/>
        <v>0.96985446985446988</v>
      </c>
      <c r="AW103" s="52">
        <f t="shared" si="18"/>
        <v>1.8786590672766061</v>
      </c>
      <c r="AX103" s="43"/>
      <c r="AY103" s="1">
        <v>60</v>
      </c>
      <c r="AZ103" s="9">
        <f t="shared" si="44"/>
        <v>4776.058541581624</v>
      </c>
      <c r="BA103" s="9">
        <f t="shared" si="45"/>
        <v>795.57026147843862</v>
      </c>
      <c r="BB103" s="9">
        <f t="shared" si="45"/>
        <v>-1319.1514017432055</v>
      </c>
      <c r="BC103" s="9">
        <f t="shared" si="45"/>
        <v>-594.677645398202</v>
      </c>
      <c r="BD103" s="9">
        <f t="shared" si="45"/>
        <v>24.244953066685412</v>
      </c>
      <c r="BE103" s="9">
        <f t="shared" si="45"/>
        <v>-18.341023169443361</v>
      </c>
      <c r="BF103" s="9">
        <f t="shared" si="45"/>
        <v>697.40518601710937</v>
      </c>
      <c r="BG103" s="9">
        <f t="shared" si="45"/>
        <v>2033.9829558829369</v>
      </c>
      <c r="BH103" s="9">
        <f t="shared" si="45"/>
        <v>696.76082211257744</v>
      </c>
      <c r="BI103" s="9">
        <f t="shared" si="45"/>
        <v>3617.4024101050236</v>
      </c>
      <c r="BJ103" s="9">
        <f t="shared" si="31"/>
        <v>931.10193531278492</v>
      </c>
      <c r="BK103" s="9">
        <f t="shared" si="31"/>
        <v>-4077.8982887982565</v>
      </c>
      <c r="BL103" s="9">
        <f t="shared" si="31"/>
        <v>5483.3031067661504</v>
      </c>
      <c r="BM103" s="1">
        <v>60</v>
      </c>
      <c r="BN103" s="9">
        <f t="shared" si="15"/>
        <v>22810735.192614764</v>
      </c>
      <c r="BO103" s="9">
        <f t="shared" si="19"/>
        <v>3799690.1427624091</v>
      </c>
      <c r="BP103" s="9">
        <f t="shared" si="20"/>
        <v>-6300344.3199350163</v>
      </c>
      <c r="BQ103" s="9">
        <f t="shared" si="21"/>
        <v>-2840215.2477917406</v>
      </c>
      <c r="BR103" s="9">
        <f t="shared" si="22"/>
        <v>115795.31518437708</v>
      </c>
      <c r="BS103" s="9">
        <f t="shared" si="23"/>
        <v>-87597.800369777688</v>
      </c>
      <c r="BT103" s="9">
        <f t="shared" si="24"/>
        <v>3330847.9956203233</v>
      </c>
      <c r="BU103" s="9">
        <f t="shared" si="25"/>
        <v>9714421.6698761247</v>
      </c>
      <c r="BV103" s="9">
        <f t="shared" si="26"/>
        <v>3327770.4758901969</v>
      </c>
      <c r="BW103" s="9">
        <f t="shared" si="27"/>
        <v>17276925.67912003</v>
      </c>
      <c r="BX103" s="9">
        <f t="shared" si="28"/>
        <v>4446997.3512337934</v>
      </c>
      <c r="BY103" s="9">
        <f t="shared" si="29"/>
        <v>-19476280.953916002</v>
      </c>
      <c r="BZ103" s="9">
        <f t="shared" si="30"/>
        <v>26188576.639151499</v>
      </c>
    </row>
    <row r="104" spans="1:78">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34"/>
        <v>160.72499999999991</v>
      </c>
      <c r="I104" s="8">
        <f t="shared" si="34"/>
        <v>340210.62562499987</v>
      </c>
      <c r="J104" s="8">
        <f t="shared" si="34"/>
        <v>0</v>
      </c>
      <c r="K104" s="9">
        <v>1910</v>
      </c>
      <c r="L104" s="9">
        <v>121874824.094</v>
      </c>
      <c r="M104" s="9">
        <v>-8756371</v>
      </c>
      <c r="N104" s="9">
        <f t="shared" si="35"/>
        <v>113118453.094</v>
      </c>
      <c r="O104" s="9">
        <f t="shared" si="36"/>
        <v>59224.320991623033</v>
      </c>
      <c r="P104" s="8">
        <f t="shared" si="37"/>
        <v>2023.2475355357201</v>
      </c>
      <c r="Q104" s="8">
        <f t="shared" si="38"/>
        <v>61247.568527158757</v>
      </c>
      <c r="R104" s="9">
        <f t="shared" si="32"/>
        <v>116982855.88687323</v>
      </c>
      <c r="S104" s="21"/>
      <c r="T104" s="10"/>
      <c r="U104" s="2">
        <v>44166</v>
      </c>
      <c r="V104" s="8">
        <f t="shared" si="39"/>
        <v>1029.5</v>
      </c>
      <c r="W104" s="8">
        <f t="shared" si="40"/>
        <v>1059870.25</v>
      </c>
      <c r="X104" s="8">
        <f t="shared" si="41"/>
        <v>0</v>
      </c>
      <c r="Y104" s="9">
        <v>96</v>
      </c>
      <c r="Z104" s="7">
        <v>0</v>
      </c>
      <c r="AA104" s="7">
        <v>0</v>
      </c>
      <c r="AB104" s="7">
        <v>0</v>
      </c>
      <c r="AC104" s="7">
        <v>0</v>
      </c>
      <c r="AD104" s="7">
        <v>0</v>
      </c>
      <c r="AE104" s="7">
        <v>0</v>
      </c>
      <c r="AF104" s="7">
        <v>1</v>
      </c>
      <c r="AG104" s="8">
        <f t="shared" si="42"/>
        <v>57149.008026115334</v>
      </c>
      <c r="AI104" s="17">
        <v>61</v>
      </c>
      <c r="AJ104" s="17">
        <v>59358.876023964098</v>
      </c>
      <c r="AK104" s="17">
        <v>-2605.8482906658319</v>
      </c>
      <c r="AL104" s="17">
        <v>-1.0476271155495791</v>
      </c>
      <c r="AT104" s="1">
        <v>61</v>
      </c>
      <c r="AU104" s="50">
        <f t="shared" si="43"/>
        <v>18</v>
      </c>
      <c r="AV104" s="51">
        <f t="shared" si="14"/>
        <v>0.14656964656964658</v>
      </c>
      <c r="AW104" s="52">
        <f t="shared" si="18"/>
        <v>-1.0512597817977336</v>
      </c>
      <c r="AX104" s="43"/>
      <c r="AY104" s="1">
        <v>61</v>
      </c>
      <c r="AZ104" s="9">
        <f t="shared" si="44"/>
        <v>-2605.8482906658319</v>
      </c>
      <c r="BA104" s="9">
        <f t="shared" si="45"/>
        <v>4776.058541581624</v>
      </c>
      <c r="BB104" s="9">
        <f t="shared" si="45"/>
        <v>795.57026147843862</v>
      </c>
      <c r="BC104" s="9">
        <f t="shared" si="45"/>
        <v>-1319.1514017432055</v>
      </c>
      <c r="BD104" s="9">
        <f t="shared" si="45"/>
        <v>-594.677645398202</v>
      </c>
      <c r="BE104" s="9">
        <f t="shared" si="45"/>
        <v>24.244953066685412</v>
      </c>
      <c r="BF104" s="9">
        <f t="shared" si="45"/>
        <v>-18.341023169443361</v>
      </c>
      <c r="BG104" s="9">
        <f t="shared" si="45"/>
        <v>697.40518601710937</v>
      </c>
      <c r="BH104" s="9">
        <f t="shared" si="45"/>
        <v>2033.9829558829369</v>
      </c>
      <c r="BI104" s="9">
        <f t="shared" si="45"/>
        <v>696.76082211257744</v>
      </c>
      <c r="BJ104" s="9">
        <f t="shared" si="31"/>
        <v>3617.4024101050236</v>
      </c>
      <c r="BK104" s="9">
        <f t="shared" si="31"/>
        <v>931.10193531278492</v>
      </c>
      <c r="BL104" s="9">
        <f t="shared" si="31"/>
        <v>-4077.8982887982565</v>
      </c>
      <c r="BM104" s="1">
        <v>61</v>
      </c>
      <c r="BN104" s="9">
        <f t="shared" si="15"/>
        <v>6790445.3139660498</v>
      </c>
      <c r="BO104" s="9">
        <f t="shared" si="19"/>
        <v>-12445683.986700425</v>
      </c>
      <c r="BP104" s="9">
        <f t="shared" si="20"/>
        <v>-2073135.4059781537</v>
      </c>
      <c r="BQ104" s="9">
        <f t="shared" si="21"/>
        <v>3437508.425361977</v>
      </c>
      <c r="BR104" s="9">
        <f t="shared" si="22"/>
        <v>1549639.7257580939</v>
      </c>
      <c r="BS104" s="9">
        <f t="shared" si="23"/>
        <v>-63178.669506089391</v>
      </c>
      <c r="BT104" s="9">
        <f t="shared" si="24"/>
        <v>47793.923875162604</v>
      </c>
      <c r="BU104" s="9">
        <f t="shared" si="25"/>
        <v>-1817332.1118841663</v>
      </c>
      <c r="BV104" s="9">
        <f t="shared" si="26"/>
        <v>-5300251.008830986</v>
      </c>
      <c r="BW104" s="9">
        <f t="shared" si="27"/>
        <v>-1815652.9973049751</v>
      </c>
      <c r="BX104" s="9">
        <f t="shared" si="28"/>
        <v>-9426401.8870226387</v>
      </c>
      <c r="BY104" s="9">
        <f t="shared" si="29"/>
        <v>-2426310.3865704644</v>
      </c>
      <c r="BZ104" s="9">
        <f t="shared" si="30"/>
        <v>10626384.285374073</v>
      </c>
    </row>
    <row r="105" spans="1:78">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34"/>
        <v>139.65000000000009</v>
      </c>
      <c r="I105" s="8">
        <f t="shared" si="34"/>
        <v>286373.2725000002</v>
      </c>
      <c r="J105" s="8">
        <f t="shared" si="34"/>
        <v>0</v>
      </c>
      <c r="K105" s="9">
        <v>1960</v>
      </c>
      <c r="L105" s="9">
        <v>120362189.32599999</v>
      </c>
      <c r="M105" s="9">
        <v>-2681476</v>
      </c>
      <c r="N105" s="9">
        <f t="shared" si="35"/>
        <v>117680713.32599999</v>
      </c>
      <c r="O105" s="9">
        <f t="shared" si="36"/>
        <v>60041.180268367345</v>
      </c>
      <c r="P105" s="8">
        <f t="shared" si="37"/>
        <v>1630.7885444747326</v>
      </c>
      <c r="Q105" s="8">
        <f t="shared" si="38"/>
        <v>61671.968812842075</v>
      </c>
      <c r="R105" s="9">
        <f t="shared" si="32"/>
        <v>120877058.87317047</v>
      </c>
      <c r="S105" s="21"/>
      <c r="T105" s="10"/>
      <c r="U105" s="2">
        <v>44197</v>
      </c>
      <c r="V105" s="8">
        <f t="shared" si="39"/>
        <v>977.5</v>
      </c>
      <c r="W105" s="8">
        <f t="shared" si="40"/>
        <v>955506.25</v>
      </c>
      <c r="X105" s="8">
        <f t="shared" si="41"/>
        <v>0</v>
      </c>
      <c r="Y105" s="9">
        <v>97</v>
      </c>
      <c r="Z105" s="7">
        <v>0</v>
      </c>
      <c r="AA105" s="7">
        <v>0</v>
      </c>
      <c r="AB105" s="7">
        <v>0</v>
      </c>
      <c r="AC105" s="7">
        <v>0</v>
      </c>
      <c r="AD105" s="7">
        <v>0</v>
      </c>
      <c r="AE105" s="7">
        <v>0</v>
      </c>
      <c r="AF105" s="7">
        <v>1</v>
      </c>
      <c r="AG105" s="8">
        <f t="shared" si="42"/>
        <v>60124.252018686297</v>
      </c>
      <c r="AI105" s="17">
        <v>62</v>
      </c>
      <c r="AJ105" s="17">
        <v>59435.489096024306</v>
      </c>
      <c r="AK105" s="17">
        <v>1767.6898563566428</v>
      </c>
      <c r="AL105" s="17">
        <v>0.71066294689318898</v>
      </c>
      <c r="AT105" s="1">
        <v>62</v>
      </c>
      <c r="AU105" s="50">
        <f t="shared" si="43"/>
        <v>91</v>
      </c>
      <c r="AV105" s="51">
        <f t="shared" si="14"/>
        <v>0.75363825363825365</v>
      </c>
      <c r="AW105" s="52">
        <f t="shared" si="18"/>
        <v>0.68598353263417977</v>
      </c>
      <c r="AX105" s="43"/>
      <c r="AY105" s="1">
        <v>62</v>
      </c>
      <c r="AZ105" s="9">
        <f t="shared" si="44"/>
        <v>1767.6898563566428</v>
      </c>
      <c r="BA105" s="9">
        <f t="shared" si="45"/>
        <v>-2605.8482906658319</v>
      </c>
      <c r="BB105" s="9">
        <f t="shared" si="45"/>
        <v>4776.058541581624</v>
      </c>
      <c r="BC105" s="9">
        <f t="shared" si="45"/>
        <v>795.57026147843862</v>
      </c>
      <c r="BD105" s="9">
        <f t="shared" si="45"/>
        <v>-1319.1514017432055</v>
      </c>
      <c r="BE105" s="9">
        <f t="shared" si="45"/>
        <v>-594.677645398202</v>
      </c>
      <c r="BF105" s="9">
        <f t="shared" si="45"/>
        <v>24.244953066685412</v>
      </c>
      <c r="BG105" s="9">
        <f t="shared" si="45"/>
        <v>-18.341023169443361</v>
      </c>
      <c r="BH105" s="9">
        <f t="shared" si="45"/>
        <v>697.40518601710937</v>
      </c>
      <c r="BI105" s="9">
        <f t="shared" si="45"/>
        <v>2033.9829558829369</v>
      </c>
      <c r="BJ105" s="9">
        <f t="shared" si="31"/>
        <v>696.76082211257744</v>
      </c>
      <c r="BK105" s="9">
        <f t="shared" si="31"/>
        <v>3617.4024101050236</v>
      </c>
      <c r="BL105" s="9">
        <f t="shared" si="31"/>
        <v>931.10193531278492</v>
      </c>
      <c r="BM105" s="1">
        <v>62</v>
      </c>
      <c r="BN105" s="9">
        <f t="shared" si="15"/>
        <v>3124727.4282661607</v>
      </c>
      <c r="BO105" s="9">
        <f t="shared" si="19"/>
        <v>-4606331.5906142853</v>
      </c>
      <c r="BP105" s="9">
        <f t="shared" si="20"/>
        <v>8442590.2373193223</v>
      </c>
      <c r="BQ105" s="9">
        <f t="shared" si="21"/>
        <v>1406321.481234432</v>
      </c>
      <c r="BR105" s="9">
        <f t="shared" si="22"/>
        <v>-2331850.5518601122</v>
      </c>
      <c r="BS105" s="9">
        <f t="shared" si="23"/>
        <v>-1051205.6415724573</v>
      </c>
      <c r="BT105" s="9">
        <f t="shared" si="24"/>
        <v>42857.557603818444</v>
      </c>
      <c r="BU105" s="9">
        <f t="shared" si="25"/>
        <v>-32421.240611831334</v>
      </c>
      <c r="BV105" s="9">
        <f t="shared" si="26"/>
        <v>1232796.0730929561</v>
      </c>
      <c r="BW105" s="9">
        <f t="shared" si="27"/>
        <v>3595451.03911656</v>
      </c>
      <c r="BX105" s="9">
        <f t="shared" si="28"/>
        <v>1231657.0375551125</v>
      </c>
      <c r="BY105" s="9">
        <f t="shared" si="29"/>
        <v>6394445.5467027109</v>
      </c>
      <c r="BZ105" s="9">
        <f t="shared" si="30"/>
        <v>1645899.4462864427</v>
      </c>
    </row>
    <row r="106" spans="1:78">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46">B106-E106</f>
        <v>65.764249999999947</v>
      </c>
      <c r="I106" s="8">
        <f t="shared" si="46"/>
        <v>118360.14607806236</v>
      </c>
      <c r="J106" s="8">
        <f t="shared" si="46"/>
        <v>0</v>
      </c>
      <c r="K106" s="9">
        <v>1888</v>
      </c>
      <c r="L106" s="9">
        <v>111638045.94599999</v>
      </c>
      <c r="M106" s="9">
        <v>-3581365</v>
      </c>
      <c r="N106" s="9">
        <f t="shared" si="35"/>
        <v>108056680.94599999</v>
      </c>
      <c r="O106" s="9">
        <f t="shared" si="36"/>
        <v>57233.41151800847</v>
      </c>
      <c r="P106" s="8">
        <f t="shared" si="37"/>
        <v>540.59878778078178</v>
      </c>
      <c r="Q106" s="8">
        <f t="shared" si="38"/>
        <v>57774.010305789248</v>
      </c>
      <c r="R106" s="9">
        <f t="shared" si="32"/>
        <v>109077331.45733011</v>
      </c>
      <c r="S106" s="21"/>
      <c r="T106" s="10"/>
      <c r="U106" s="2">
        <v>44228</v>
      </c>
      <c r="V106" s="8">
        <f t="shared" si="39"/>
        <v>1003.5</v>
      </c>
      <c r="W106" s="8">
        <f t="shared" si="40"/>
        <v>1007012.25</v>
      </c>
      <c r="X106" s="8">
        <f t="shared" si="41"/>
        <v>0</v>
      </c>
      <c r="Y106" s="9">
        <v>98</v>
      </c>
      <c r="Z106" s="7">
        <v>0</v>
      </c>
      <c r="AA106" s="7">
        <v>0</v>
      </c>
      <c r="AB106" s="7">
        <v>0</v>
      </c>
      <c r="AC106" s="7">
        <v>0</v>
      </c>
      <c r="AD106" s="7">
        <v>0</v>
      </c>
      <c r="AE106" s="7">
        <v>0</v>
      </c>
      <c r="AF106" s="7">
        <v>1</v>
      </c>
      <c r="AG106" s="8">
        <f t="shared" ref="AG106:AG128" si="47">O118</f>
        <v>58080.86286544161</v>
      </c>
      <c r="AI106" s="17">
        <v>63</v>
      </c>
      <c r="AJ106" s="17">
        <v>57942.391385639086</v>
      </c>
      <c r="AK106" s="17">
        <v>-976.79920468170167</v>
      </c>
      <c r="AL106" s="17">
        <v>-0.39270180729145232</v>
      </c>
      <c r="AT106" s="1">
        <v>63</v>
      </c>
      <c r="AU106" s="50">
        <f t="shared" si="43"/>
        <v>43</v>
      </c>
      <c r="AV106" s="51">
        <f t="shared" si="14"/>
        <v>0.35446985446985446</v>
      </c>
      <c r="AW106" s="52">
        <f t="shared" si="18"/>
        <v>-0.3732804719655104</v>
      </c>
      <c r="AX106" s="43"/>
      <c r="AY106" s="1">
        <v>63</v>
      </c>
      <c r="AZ106" s="9">
        <f t="shared" si="44"/>
        <v>-976.79920468170167</v>
      </c>
      <c r="BA106" s="9">
        <f t="shared" si="45"/>
        <v>1767.6898563566428</v>
      </c>
      <c r="BB106" s="9">
        <f t="shared" si="45"/>
        <v>-2605.8482906658319</v>
      </c>
      <c r="BC106" s="9">
        <f t="shared" si="45"/>
        <v>4776.058541581624</v>
      </c>
      <c r="BD106" s="9">
        <f t="shared" si="45"/>
        <v>795.57026147843862</v>
      </c>
      <c r="BE106" s="9">
        <f t="shared" si="45"/>
        <v>-1319.1514017432055</v>
      </c>
      <c r="BF106" s="9">
        <f t="shared" si="45"/>
        <v>-594.677645398202</v>
      </c>
      <c r="BG106" s="9">
        <f t="shared" si="45"/>
        <v>24.244953066685412</v>
      </c>
      <c r="BH106" s="9">
        <f t="shared" si="45"/>
        <v>-18.341023169443361</v>
      </c>
      <c r="BI106" s="9">
        <f t="shared" si="45"/>
        <v>697.40518601710937</v>
      </c>
      <c r="BJ106" s="9">
        <f t="shared" si="31"/>
        <v>2033.9829558829369</v>
      </c>
      <c r="BK106" s="9">
        <f t="shared" si="31"/>
        <v>696.76082211257744</v>
      </c>
      <c r="BL106" s="9">
        <f t="shared" si="31"/>
        <v>3617.4024101050236</v>
      </c>
      <c r="BM106" s="1">
        <v>63</v>
      </c>
      <c r="BN106" s="9">
        <f t="shared" si="15"/>
        <v>954136.68626680959</v>
      </c>
      <c r="BO106" s="9">
        <f t="shared" si="19"/>
        <v>-1726678.0458130823</v>
      </c>
      <c r="BP106" s="9">
        <f t="shared" si="20"/>
        <v>2545390.537843565</v>
      </c>
      <c r="BQ106" s="9">
        <f t="shared" si="21"/>
        <v>-4665250.1849301867</v>
      </c>
      <c r="BR106" s="9">
        <f t="shared" si="22"/>
        <v>-777112.39868055191</v>
      </c>
      <c r="BS106" s="9">
        <f t="shared" si="23"/>
        <v>1288546.0400775205</v>
      </c>
      <c r="BT106" s="9">
        <f t="shared" si="24"/>
        <v>580880.65106695448</v>
      </c>
      <c r="BU106" s="9">
        <f t="shared" si="25"/>
        <v>-23682.450873081241</v>
      </c>
      <c r="BV106" s="9">
        <f t="shared" si="26"/>
        <v>17915.496844963294</v>
      </c>
      <c r="BW106" s="9">
        <f t="shared" si="27"/>
        <v>-681224.83104240603</v>
      </c>
      <c r="BX106" s="9">
        <f t="shared" si="28"/>
        <v>-1986792.933642592</v>
      </c>
      <c r="BY106" s="9">
        <f t="shared" si="29"/>
        <v>-680595.41689293354</v>
      </c>
      <c r="BZ106" s="9">
        <f t="shared" si="30"/>
        <v>-3533475.7972042644</v>
      </c>
    </row>
    <row r="107" spans="1:78">
      <c r="A107" s="2">
        <v>43891</v>
      </c>
      <c r="B107" s="8">
        <f>'WA Sch. 1-2'!B107</f>
        <v>767.35</v>
      </c>
      <c r="C107" s="8">
        <f>'WA Sch. 1-2'!C107</f>
        <v>588826.02250000008</v>
      </c>
      <c r="D107" s="8">
        <f>'WA Sch. 1-2'!D107</f>
        <v>0</v>
      </c>
      <c r="E107" s="8">
        <f>'WA Sch. 1-2'!E107</f>
        <v>814.5</v>
      </c>
      <c r="F107" s="8">
        <f>'WA Sch. 1-2'!F107</f>
        <v>663410.25</v>
      </c>
      <c r="G107" s="8">
        <f>'WA Sch. 1-2'!G107</f>
        <v>0</v>
      </c>
      <c r="H107" s="8">
        <f t="shared" si="46"/>
        <v>-47.149999999999977</v>
      </c>
      <c r="I107" s="8">
        <f t="shared" si="46"/>
        <v>-74584.227499999921</v>
      </c>
      <c r="J107" s="8">
        <f t="shared" si="46"/>
        <v>0</v>
      </c>
      <c r="K107" s="9">
        <v>1942</v>
      </c>
      <c r="L107" s="9">
        <v>109424350.55500001</v>
      </c>
      <c r="M107" s="9">
        <v>1131391</v>
      </c>
      <c r="N107" s="9">
        <f t="shared" si="35"/>
        <v>110555741.55500001</v>
      </c>
      <c r="O107" s="9">
        <f t="shared" si="36"/>
        <v>56928.806156024722</v>
      </c>
      <c r="P107" s="8">
        <f t="shared" si="37"/>
        <v>-245.9909545352981</v>
      </c>
      <c r="Q107" s="8">
        <f t="shared" si="38"/>
        <v>56682.815201489422</v>
      </c>
      <c r="R107" s="9">
        <f t="shared" si="32"/>
        <v>110078027.12129246</v>
      </c>
      <c r="S107" s="21"/>
      <c r="T107" s="10"/>
      <c r="U107" s="2">
        <v>44256</v>
      </c>
      <c r="V107" s="8">
        <f t="shared" si="39"/>
        <v>729</v>
      </c>
      <c r="W107" s="8">
        <f t="shared" si="40"/>
        <v>531441</v>
      </c>
      <c r="X107" s="8">
        <f t="shared" si="41"/>
        <v>0</v>
      </c>
      <c r="Y107" s="9">
        <v>99</v>
      </c>
      <c r="Z107" s="7">
        <v>0</v>
      </c>
      <c r="AA107" s="7">
        <v>0</v>
      </c>
      <c r="AB107" s="7">
        <v>0</v>
      </c>
      <c r="AC107" s="7">
        <v>0</v>
      </c>
      <c r="AD107" s="7">
        <v>0</v>
      </c>
      <c r="AE107" s="7">
        <v>0</v>
      </c>
      <c r="AF107" s="7">
        <v>1</v>
      </c>
      <c r="AG107" s="8">
        <f t="shared" si="47"/>
        <v>51879.492487041563</v>
      </c>
      <c r="AI107" s="17">
        <v>64</v>
      </c>
      <c r="AJ107" s="17">
        <v>57653.545272120638</v>
      </c>
      <c r="AK107" s="17">
        <v>226.93170655740687</v>
      </c>
      <c r="AL107" s="17">
        <v>9.1233173480998658E-2</v>
      </c>
      <c r="AT107" s="1">
        <v>64</v>
      </c>
      <c r="AU107" s="50">
        <f t="shared" si="43"/>
        <v>66</v>
      </c>
      <c r="AV107" s="51">
        <f t="shared" si="14"/>
        <v>0.54573804573804574</v>
      </c>
      <c r="AW107" s="52">
        <f t="shared" si="18"/>
        <v>0.11490060124967313</v>
      </c>
      <c r="AX107" s="43"/>
      <c r="AY107" s="1">
        <v>64</v>
      </c>
      <c r="AZ107" s="9">
        <f t="shared" si="44"/>
        <v>226.93170655740687</v>
      </c>
      <c r="BA107" s="9">
        <f t="shared" si="45"/>
        <v>-976.79920468170167</v>
      </c>
      <c r="BB107" s="9">
        <f t="shared" si="45"/>
        <v>1767.6898563566428</v>
      </c>
      <c r="BC107" s="9">
        <f t="shared" si="45"/>
        <v>-2605.8482906658319</v>
      </c>
      <c r="BD107" s="9">
        <f t="shared" si="45"/>
        <v>4776.058541581624</v>
      </c>
      <c r="BE107" s="9">
        <f t="shared" si="45"/>
        <v>795.57026147843862</v>
      </c>
      <c r="BF107" s="9">
        <f t="shared" si="45"/>
        <v>-1319.1514017432055</v>
      </c>
      <c r="BG107" s="9">
        <f t="shared" si="45"/>
        <v>-594.677645398202</v>
      </c>
      <c r="BH107" s="9">
        <f t="shared" si="45"/>
        <v>24.244953066685412</v>
      </c>
      <c r="BI107" s="9">
        <f t="shared" si="45"/>
        <v>-18.341023169443361</v>
      </c>
      <c r="BJ107" s="9">
        <f t="shared" si="31"/>
        <v>697.40518601710937</v>
      </c>
      <c r="BK107" s="9">
        <f t="shared" si="31"/>
        <v>2033.9829558829369</v>
      </c>
      <c r="BL107" s="9">
        <f t="shared" si="31"/>
        <v>696.76082211257744</v>
      </c>
      <c r="BM107" s="1">
        <v>64</v>
      </c>
      <c r="BN107" s="9">
        <f t="shared" si="15"/>
        <v>51497.999441055952</v>
      </c>
      <c r="BO107" s="9">
        <f t="shared" si="19"/>
        <v>-221666.71048233457</v>
      </c>
      <c r="BP107" s="9">
        <f t="shared" si="20"/>
        <v>401144.87576722569</v>
      </c>
      <c r="BQ107" s="9">
        <f t="shared" si="21"/>
        <v>-591349.59963049321</v>
      </c>
      <c r="BR107" s="9">
        <f t="shared" si="22"/>
        <v>1083839.1154591858</v>
      </c>
      <c r="BS107" s="9">
        <f t="shared" si="23"/>
        <v>180540.11712362207</v>
      </c>
      <c r="BT107" s="9">
        <f t="shared" si="24"/>
        <v>-299357.27880517847</v>
      </c>
      <c r="BU107" s="9">
        <f t="shared" si="25"/>
        <v>-134951.21292175358</v>
      </c>
      <c r="BV107" s="9">
        <f t="shared" si="26"/>
        <v>5501.9485748265615</v>
      </c>
      <c r="BW107" s="9">
        <f t="shared" si="27"/>
        <v>-4162.1596878512146</v>
      </c>
      <c r="BX107" s="9">
        <f t="shared" si="28"/>
        <v>158263.34902484622</v>
      </c>
      <c r="BY107" s="9">
        <f t="shared" si="29"/>
        <v>461575.22328718839</v>
      </c>
      <c r="BZ107" s="9">
        <f t="shared" si="30"/>
        <v>158117.1224243468</v>
      </c>
    </row>
    <row r="108" spans="1:78">
      <c r="A108" s="2">
        <v>43922</v>
      </c>
      <c r="B108" s="8">
        <f>'WA Sch. 1-2'!B108</f>
        <v>547.15</v>
      </c>
      <c r="C108" s="8">
        <f>'WA Sch. 1-2'!C108</f>
        <v>299373.1225</v>
      </c>
      <c r="D108" s="8">
        <f>'WA Sch. 1-2'!D108</f>
        <v>0.375</v>
      </c>
      <c r="E108" s="8">
        <f>'WA Sch. 1-2'!E108</f>
        <v>522</v>
      </c>
      <c r="F108" s="8">
        <f>'WA Sch. 1-2'!F108</f>
        <v>272484</v>
      </c>
      <c r="G108" s="8">
        <f>'WA Sch. 1-2'!G108</f>
        <v>0</v>
      </c>
      <c r="H108" s="8">
        <f t="shared" si="46"/>
        <v>25.149999999999977</v>
      </c>
      <c r="I108" s="8">
        <f t="shared" si="46"/>
        <v>26889.122499999998</v>
      </c>
      <c r="J108" s="8">
        <f t="shared" si="46"/>
        <v>0.375</v>
      </c>
      <c r="K108" s="9">
        <v>1907</v>
      </c>
      <c r="L108" s="9">
        <v>99251666.455080003</v>
      </c>
      <c r="M108" s="9">
        <v>-7667319</v>
      </c>
      <c r="N108" s="9">
        <f t="shared" si="35"/>
        <v>91584347.455080003</v>
      </c>
      <c r="O108" s="9">
        <f t="shared" si="36"/>
        <v>48025.352624583116</v>
      </c>
      <c r="P108" s="8">
        <f t="shared" si="37"/>
        <v>-40.305806274045906</v>
      </c>
      <c r="Q108" s="8">
        <f t="shared" si="38"/>
        <v>47985.046818309071</v>
      </c>
      <c r="R108" s="9">
        <f t="shared" si="32"/>
        <v>91507484.282515392</v>
      </c>
      <c r="S108" s="21"/>
      <c r="T108" s="10"/>
      <c r="U108" s="2">
        <v>44287</v>
      </c>
      <c r="V108" s="8">
        <f t="shared" si="39"/>
        <v>476.5</v>
      </c>
      <c r="W108" s="8">
        <f t="shared" si="40"/>
        <v>227052.25</v>
      </c>
      <c r="X108" s="8">
        <f t="shared" si="41"/>
        <v>0</v>
      </c>
      <c r="Y108" s="9">
        <v>100</v>
      </c>
      <c r="Z108" s="7">
        <v>0</v>
      </c>
      <c r="AA108" s="7">
        <v>0</v>
      </c>
      <c r="AB108" s="7">
        <v>0</v>
      </c>
      <c r="AC108" s="7">
        <v>0</v>
      </c>
      <c r="AD108" s="7">
        <v>0</v>
      </c>
      <c r="AE108" s="7">
        <v>0</v>
      </c>
      <c r="AF108" s="7">
        <v>1</v>
      </c>
      <c r="AG108" s="8">
        <f t="shared" si="47"/>
        <v>53134.81589293362</v>
      </c>
      <c r="AI108" s="17">
        <v>65</v>
      </c>
      <c r="AJ108" s="17">
        <v>61294.063316063257</v>
      </c>
      <c r="AK108" s="17">
        <v>241.25864271052706</v>
      </c>
      <c r="AL108" s="17">
        <v>9.699302022668975E-2</v>
      </c>
      <c r="AT108" s="1">
        <v>65</v>
      </c>
      <c r="AU108" s="50">
        <f t="shared" ref="AU108:AU139" si="48">RANK(AK108,$AK$44:$AK$163,1)</f>
        <v>68</v>
      </c>
      <c r="AV108" s="51">
        <f t="shared" si="14"/>
        <v>0.56237006237006237</v>
      </c>
      <c r="AW108" s="52">
        <f t="shared" si="18"/>
        <v>0.15698093272589608</v>
      </c>
      <c r="AX108" s="43"/>
      <c r="AY108" s="1">
        <v>65</v>
      </c>
      <c r="AZ108" s="9">
        <f t="shared" ref="AZ108:AZ139" si="49">AK108</f>
        <v>241.25864271052706</v>
      </c>
      <c r="BA108" s="9">
        <f t="shared" si="45"/>
        <v>226.93170655740687</v>
      </c>
      <c r="BB108" s="9">
        <f t="shared" si="45"/>
        <v>-976.79920468170167</v>
      </c>
      <c r="BC108" s="9">
        <f t="shared" si="45"/>
        <v>1767.6898563566428</v>
      </c>
      <c r="BD108" s="9">
        <f t="shared" si="45"/>
        <v>-2605.8482906658319</v>
      </c>
      <c r="BE108" s="9">
        <f t="shared" si="45"/>
        <v>4776.058541581624</v>
      </c>
      <c r="BF108" s="9">
        <f t="shared" si="45"/>
        <v>795.57026147843862</v>
      </c>
      <c r="BG108" s="9">
        <f t="shared" si="45"/>
        <v>-1319.1514017432055</v>
      </c>
      <c r="BH108" s="9">
        <f t="shared" si="45"/>
        <v>-594.677645398202</v>
      </c>
      <c r="BI108" s="9">
        <f t="shared" si="45"/>
        <v>24.244953066685412</v>
      </c>
      <c r="BJ108" s="9">
        <f t="shared" si="31"/>
        <v>-18.341023169443361</v>
      </c>
      <c r="BK108" s="9">
        <f t="shared" si="31"/>
        <v>697.40518601710937</v>
      </c>
      <c r="BL108" s="9">
        <f t="shared" si="31"/>
        <v>2033.9829558829369</v>
      </c>
      <c r="BM108" s="1">
        <v>65</v>
      </c>
      <c r="BN108" s="9">
        <f t="shared" si="15"/>
        <v>58205.732682524613</v>
      </c>
      <c r="BO108" s="9">
        <f t="shared" si="19"/>
        <v>54749.235512022489</v>
      </c>
      <c r="BP108" s="9">
        <f t="shared" si="20"/>
        <v>-235661.25032222792</v>
      </c>
      <c r="BQ108" s="9">
        <f t="shared" si="21"/>
        <v>426470.45547776547</v>
      </c>
      <c r="BR108" s="9">
        <f t="shared" si="22"/>
        <v>-628683.42171558004</v>
      </c>
      <c r="BS108" s="9">
        <f t="shared" si="23"/>
        <v>1152265.4012479901</v>
      </c>
      <c r="BT108" s="9">
        <f t="shared" si="24"/>
        <v>191938.20146514475</v>
      </c>
      <c r="BU108" s="9">
        <f t="shared" si="25"/>
        <v>-318256.67671425239</v>
      </c>
      <c r="BV108" s="9">
        <f t="shared" si="26"/>
        <v>-143471.1215790615</v>
      </c>
      <c r="BW108" s="9">
        <f t="shared" si="27"/>
        <v>5849.3044694483251</v>
      </c>
      <c r="BX108" s="9">
        <f t="shared" si="28"/>
        <v>-4424.9303557827616</v>
      </c>
      <c r="BY108" s="9">
        <f t="shared" si="29"/>
        <v>168255.02859776822</v>
      </c>
      <c r="BZ108" s="9">
        <f t="shared" si="30"/>
        <v>490715.96723265783</v>
      </c>
    </row>
    <row r="109" spans="1:78">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46"/>
        <v>-9.4750000000000227</v>
      </c>
      <c r="I109" s="8">
        <f t="shared" si="46"/>
        <v>-5585.749375000014</v>
      </c>
      <c r="J109" s="8">
        <f t="shared" si="46"/>
        <v>4.9499999999999993</v>
      </c>
      <c r="K109" s="9">
        <v>1818</v>
      </c>
      <c r="L109" s="9">
        <v>90152500.524999991</v>
      </c>
      <c r="M109" s="9">
        <v>4865290</v>
      </c>
      <c r="N109" s="9">
        <f t="shared" si="35"/>
        <v>95017790.524999991</v>
      </c>
      <c r="O109" s="9">
        <f t="shared" si="36"/>
        <v>52265.011289878981</v>
      </c>
      <c r="P109" s="8">
        <f t="shared" si="37"/>
        <v>161.68966449114589</v>
      </c>
      <c r="Q109" s="8">
        <f t="shared" si="38"/>
        <v>52426.700954370128</v>
      </c>
      <c r="R109" s="9">
        <f t="shared" si="32"/>
        <v>95311742.335044891</v>
      </c>
      <c r="S109" s="21"/>
      <c r="T109" s="10"/>
      <c r="U109" s="2">
        <v>44317</v>
      </c>
      <c r="V109" s="8">
        <f t="shared" si="39"/>
        <v>271</v>
      </c>
      <c r="W109" s="8">
        <f t="shared" si="40"/>
        <v>73441</v>
      </c>
      <c r="X109" s="8">
        <f t="shared" si="41"/>
        <v>9.5</v>
      </c>
      <c r="Y109" s="9">
        <v>101</v>
      </c>
      <c r="Z109" s="7">
        <v>0</v>
      </c>
      <c r="AA109" s="7">
        <v>0</v>
      </c>
      <c r="AB109" s="7">
        <v>0</v>
      </c>
      <c r="AC109" s="7">
        <v>0</v>
      </c>
      <c r="AD109" s="7">
        <v>0</v>
      </c>
      <c r="AE109" s="7">
        <v>0</v>
      </c>
      <c r="AF109" s="7">
        <v>1</v>
      </c>
      <c r="AG109" s="8">
        <f t="shared" si="47"/>
        <v>61634.664698314606</v>
      </c>
      <c r="AI109" s="17">
        <v>66</v>
      </c>
      <c r="AJ109" s="17">
        <v>61523.949282278678</v>
      </c>
      <c r="AK109" s="17">
        <v>-1677.3874052251558</v>
      </c>
      <c r="AL109" s="17">
        <v>-0.67435872429327548</v>
      </c>
      <c r="AT109" s="1">
        <v>66</v>
      </c>
      <c r="AU109" s="50">
        <f t="shared" si="48"/>
        <v>31</v>
      </c>
      <c r="AV109" s="51">
        <f t="shared" ref="AV109:AV163" si="50">(AU109-0.375)/(COUNT($AU$44:$AU$163)+0.25)</f>
        <v>0.25467775467775466</v>
      </c>
      <c r="AW109" s="52">
        <f t="shared" si="18"/>
        <v>-0.65984156097410673</v>
      </c>
      <c r="AX109" s="43"/>
      <c r="AY109" s="1">
        <v>66</v>
      </c>
      <c r="AZ109" s="9">
        <f t="shared" si="49"/>
        <v>-1677.3874052251558</v>
      </c>
      <c r="BA109" s="9">
        <f t="shared" si="45"/>
        <v>241.25864271052706</v>
      </c>
      <c r="BB109" s="9">
        <f t="shared" si="45"/>
        <v>226.93170655740687</v>
      </c>
      <c r="BC109" s="9">
        <f t="shared" si="45"/>
        <v>-976.79920468170167</v>
      </c>
      <c r="BD109" s="9">
        <f t="shared" si="45"/>
        <v>1767.6898563566428</v>
      </c>
      <c r="BE109" s="9">
        <f t="shared" si="45"/>
        <v>-2605.8482906658319</v>
      </c>
      <c r="BF109" s="9">
        <f t="shared" si="45"/>
        <v>4776.058541581624</v>
      </c>
      <c r="BG109" s="9">
        <f t="shared" si="45"/>
        <v>795.57026147843862</v>
      </c>
      <c r="BH109" s="9">
        <f t="shared" si="45"/>
        <v>-1319.1514017432055</v>
      </c>
      <c r="BI109" s="9">
        <f t="shared" si="45"/>
        <v>-594.677645398202</v>
      </c>
      <c r="BJ109" s="9">
        <f t="shared" si="31"/>
        <v>24.244953066685412</v>
      </c>
      <c r="BK109" s="9">
        <f t="shared" si="31"/>
        <v>-18.341023169443361</v>
      </c>
      <c r="BL109" s="9">
        <f t="shared" si="31"/>
        <v>697.40518601710937</v>
      </c>
      <c r="BM109" s="1">
        <v>66</v>
      </c>
      <c r="BN109" s="9">
        <f t="shared" ref="BN109:BN163" si="51">($AZ109-$BN$171)*(AZ109-$BN$171)</f>
        <v>2813628.5072079888</v>
      </c>
      <c r="BO109" s="9">
        <f t="shared" si="19"/>
        <v>-404684.20868435054</v>
      </c>
      <c r="BP109" s="9">
        <f t="shared" si="20"/>
        <v>-380652.38642564177</v>
      </c>
      <c r="BQ109" s="9">
        <f t="shared" si="21"/>
        <v>1638470.6833670416</v>
      </c>
      <c r="BR109" s="9">
        <f t="shared" si="22"/>
        <v>-2965100.7013968979</v>
      </c>
      <c r="BS109" s="9">
        <f t="shared" si="23"/>
        <v>4371017.1026903773</v>
      </c>
      <c r="BT109" s="9">
        <f t="shared" si="24"/>
        <v>-8011300.4442670485</v>
      </c>
      <c r="BU109" s="9">
        <f t="shared" si="25"/>
        <v>-1334479.5365756147</v>
      </c>
      <c r="BV109" s="9">
        <f t="shared" si="26"/>
        <v>2212727.9468691694</v>
      </c>
      <c r="BW109" s="9">
        <f t="shared" si="27"/>
        <v>997504.79255990079</v>
      </c>
      <c r="BX109" s="9">
        <f t="shared" si="28"/>
        <v>-40668.178914329212</v>
      </c>
      <c r="BY109" s="9">
        <f t="shared" si="29"/>
        <v>30765.001263371072</v>
      </c>
      <c r="BZ109" s="9">
        <f t="shared" si="30"/>
        <v>-1169818.6753638037</v>
      </c>
    </row>
    <row r="110" spans="1:78">
      <c r="A110" s="2">
        <v>43983</v>
      </c>
      <c r="B110" s="8">
        <f>'WA Sch. 1-2'!B110</f>
        <v>126.95</v>
      </c>
      <c r="C110" s="8">
        <f>'WA Sch. 1-2'!C110</f>
        <v>16116.302500000002</v>
      </c>
      <c r="D110" s="8">
        <f>'WA Sch. 1-2'!D110</f>
        <v>68</v>
      </c>
      <c r="E110" s="8">
        <f>'WA Sch. 1-2'!E110</f>
        <v>145.5</v>
      </c>
      <c r="F110" s="8">
        <f>'WA Sch. 1-2'!F110</f>
        <v>21170.25</v>
      </c>
      <c r="G110" s="8">
        <f>'WA Sch. 1-2'!G110</f>
        <v>43</v>
      </c>
      <c r="H110" s="8">
        <f t="shared" si="46"/>
        <v>-18.549999999999997</v>
      </c>
      <c r="I110" s="8">
        <f t="shared" si="46"/>
        <v>-5053.9474999999984</v>
      </c>
      <c r="J110" s="8">
        <f t="shared" si="46"/>
        <v>25</v>
      </c>
      <c r="K110" s="9">
        <v>1901</v>
      </c>
      <c r="L110" s="9">
        <v>97367347.039000005</v>
      </c>
      <c r="M110" s="9">
        <v>4347425</v>
      </c>
      <c r="N110" s="9">
        <f t="shared" si="35"/>
        <v>101714772.039</v>
      </c>
      <c r="O110" s="9">
        <f t="shared" si="36"/>
        <v>53505.92953129932</v>
      </c>
      <c r="P110" s="8">
        <f t="shared" si="37"/>
        <v>649.82291939160484</v>
      </c>
      <c r="Q110" s="8">
        <f t="shared" si="38"/>
        <v>54155.752450690925</v>
      </c>
      <c r="R110" s="9">
        <f t="shared" si="32"/>
        <v>102950085.40876345</v>
      </c>
      <c r="S110" s="21"/>
      <c r="T110" s="10"/>
      <c r="U110" s="2">
        <v>44348</v>
      </c>
      <c r="V110" s="8">
        <f t="shared" si="39"/>
        <v>74.5</v>
      </c>
      <c r="W110" s="8">
        <f t="shared" si="40"/>
        <v>5550.25</v>
      </c>
      <c r="X110" s="8">
        <f t="shared" si="41"/>
        <v>258</v>
      </c>
      <c r="Y110" s="9">
        <v>102</v>
      </c>
      <c r="Z110" s="7">
        <v>0</v>
      </c>
      <c r="AA110" s="7">
        <v>0</v>
      </c>
      <c r="AB110" s="7">
        <v>0</v>
      </c>
      <c r="AC110" s="7">
        <v>0</v>
      </c>
      <c r="AD110" s="7">
        <v>0</v>
      </c>
      <c r="AE110" s="7">
        <v>0</v>
      </c>
      <c r="AF110" s="7">
        <v>0</v>
      </c>
      <c r="AG110" s="8">
        <f t="shared" si="47"/>
        <v>69044.356168229453</v>
      </c>
      <c r="AI110" s="17">
        <v>67</v>
      </c>
      <c r="AJ110" s="17">
        <v>66738.69227431342</v>
      </c>
      <c r="AK110" s="17">
        <v>182.34520491980948</v>
      </c>
      <c r="AL110" s="17">
        <v>7.3308097692681123E-2</v>
      </c>
      <c r="AT110" s="1">
        <v>67</v>
      </c>
      <c r="AU110" s="50">
        <f t="shared" si="48"/>
        <v>65</v>
      </c>
      <c r="AV110" s="51">
        <f t="shared" si="50"/>
        <v>0.53742203742203742</v>
      </c>
      <c r="AW110" s="52">
        <f t="shared" si="18"/>
        <v>9.3941125106491899E-2</v>
      </c>
      <c r="AX110" s="43"/>
      <c r="AY110" s="1">
        <v>67</v>
      </c>
      <c r="AZ110" s="9">
        <f t="shared" si="49"/>
        <v>182.34520491980948</v>
      </c>
      <c r="BA110" s="9">
        <f t="shared" si="45"/>
        <v>-1677.3874052251558</v>
      </c>
      <c r="BB110" s="9">
        <f t="shared" si="45"/>
        <v>241.25864271052706</v>
      </c>
      <c r="BC110" s="9">
        <f t="shared" si="45"/>
        <v>226.93170655740687</v>
      </c>
      <c r="BD110" s="9">
        <f t="shared" si="45"/>
        <v>-976.79920468170167</v>
      </c>
      <c r="BE110" s="9">
        <f t="shared" si="45"/>
        <v>1767.6898563566428</v>
      </c>
      <c r="BF110" s="9">
        <f t="shared" si="45"/>
        <v>-2605.8482906658319</v>
      </c>
      <c r="BG110" s="9">
        <f t="shared" si="45"/>
        <v>4776.058541581624</v>
      </c>
      <c r="BH110" s="9">
        <f t="shared" si="45"/>
        <v>795.57026147843862</v>
      </c>
      <c r="BI110" s="9">
        <f t="shared" si="45"/>
        <v>-1319.1514017432055</v>
      </c>
      <c r="BJ110" s="9">
        <f t="shared" si="31"/>
        <v>-594.677645398202</v>
      </c>
      <c r="BK110" s="9">
        <f t="shared" si="31"/>
        <v>24.244953066685412</v>
      </c>
      <c r="BL110" s="9">
        <f t="shared" si="31"/>
        <v>-18.341023169443361</v>
      </c>
      <c r="BM110" s="1">
        <v>67</v>
      </c>
      <c r="BN110" s="9">
        <f t="shared" si="51"/>
        <v>33249.773757246447</v>
      </c>
      <c r="BO110" s="9">
        <f t="shared" si="19"/>
        <v>-305863.55013568501</v>
      </c>
      <c r="BP110" s="9">
        <f t="shared" si="20"/>
        <v>43992.356643725157</v>
      </c>
      <c r="BQ110" s="9">
        <f t="shared" si="21"/>
        <v>41379.908535011462</v>
      </c>
      <c r="BR110" s="9">
        <f t="shared" si="22"/>
        <v>-178114.65114318993</v>
      </c>
      <c r="BS110" s="9">
        <f t="shared" si="23"/>
        <v>322329.76909201604</v>
      </c>
      <c r="BT110" s="9">
        <f t="shared" si="24"/>
        <v>-475163.94055139064</v>
      </c>
      <c r="BU110" s="9">
        <f t="shared" si="25"/>
        <v>870891.37347369583</v>
      </c>
      <c r="BV110" s="9">
        <f t="shared" si="26"/>
        <v>145068.42235738999</v>
      </c>
      <c r="BW110" s="9">
        <f t="shared" si="27"/>
        <v>-240540.93267111602</v>
      </c>
      <c r="BX110" s="9">
        <f t="shared" si="28"/>
        <v>-108436.61711136397</v>
      </c>
      <c r="BY110" s="9">
        <f t="shared" si="29"/>
        <v>4420.9509352154255</v>
      </c>
      <c r="BZ110" s="9">
        <f t="shared" si="30"/>
        <v>-3344.3976282715112</v>
      </c>
    </row>
    <row r="111" spans="1:78">
      <c r="A111" s="2">
        <v>44013</v>
      </c>
      <c r="B111" s="8">
        <f>'WA Sch. 1-2'!B111</f>
        <v>14.1</v>
      </c>
      <c r="C111" s="8">
        <f>'WA Sch. 1-2'!C111</f>
        <v>198.81</v>
      </c>
      <c r="D111" s="8">
        <f>'WA Sch. 1-2'!D111</f>
        <v>240.05</v>
      </c>
      <c r="E111" s="8">
        <f>'WA Sch. 1-2'!E111</f>
        <v>22.5</v>
      </c>
      <c r="F111" s="8">
        <f>'WA Sch. 1-2'!F111</f>
        <v>506.25</v>
      </c>
      <c r="G111" s="8">
        <f>'WA Sch. 1-2'!G111</f>
        <v>193</v>
      </c>
      <c r="H111" s="8">
        <f t="shared" si="46"/>
        <v>-8.4</v>
      </c>
      <c r="I111" s="8">
        <f t="shared" si="46"/>
        <v>-307.44</v>
      </c>
      <c r="J111" s="8">
        <f t="shared" si="46"/>
        <v>47.050000000000011</v>
      </c>
      <c r="K111" s="9">
        <v>1860</v>
      </c>
      <c r="L111" s="9">
        <v>102472892.449</v>
      </c>
      <c r="M111" s="9">
        <v>10548756</v>
      </c>
      <c r="N111" s="9">
        <f t="shared" si="35"/>
        <v>113021648.449</v>
      </c>
      <c r="O111" s="9">
        <f t="shared" si="36"/>
        <v>60764.327123118281</v>
      </c>
      <c r="P111" s="8">
        <f t="shared" si="37"/>
        <v>910.19730905757342</v>
      </c>
      <c r="Q111" s="8">
        <f t="shared" si="38"/>
        <v>61674.524432175851</v>
      </c>
      <c r="R111" s="9">
        <f t="shared" si="32"/>
        <v>114714615.44384709</v>
      </c>
      <c r="S111" s="21"/>
      <c r="T111" s="10"/>
      <c r="U111" s="2">
        <v>44378</v>
      </c>
      <c r="V111" s="8">
        <f t="shared" si="39"/>
        <v>0</v>
      </c>
      <c r="W111" s="8">
        <f t="shared" si="40"/>
        <v>0</v>
      </c>
      <c r="X111" s="8">
        <f t="shared" si="41"/>
        <v>385.5</v>
      </c>
      <c r="Y111" s="9">
        <v>103</v>
      </c>
      <c r="Z111" s="7">
        <v>0</v>
      </c>
      <c r="AA111" s="7">
        <v>0</v>
      </c>
      <c r="AB111" s="7">
        <v>0</v>
      </c>
      <c r="AC111" s="7">
        <v>0</v>
      </c>
      <c r="AD111" s="7">
        <v>0</v>
      </c>
      <c r="AE111" s="7">
        <v>0</v>
      </c>
      <c r="AF111" s="7">
        <v>0</v>
      </c>
      <c r="AG111" s="8">
        <f t="shared" si="47"/>
        <v>66699.727524835645</v>
      </c>
      <c r="AI111" s="17">
        <v>68</v>
      </c>
      <c r="AJ111" s="17">
        <v>62315.519034196142</v>
      </c>
      <c r="AK111" s="17">
        <v>-2712.3713315506466</v>
      </c>
      <c r="AL111" s="17">
        <v>-1.0904524889458229</v>
      </c>
      <c r="AT111" s="1">
        <v>68</v>
      </c>
      <c r="AU111" s="50">
        <f t="shared" si="48"/>
        <v>16</v>
      </c>
      <c r="AV111" s="51">
        <f t="shared" si="50"/>
        <v>0.12993762993762994</v>
      </c>
      <c r="AW111" s="52">
        <f t="shared" si="18"/>
        <v>-1.1266860090395716</v>
      </c>
      <c r="AX111" s="43"/>
      <c r="AY111" s="1">
        <v>68</v>
      </c>
      <c r="AZ111" s="9">
        <f t="shared" si="49"/>
        <v>-2712.3713315506466</v>
      </c>
      <c r="BA111" s="9">
        <f t="shared" si="45"/>
        <v>182.34520491980948</v>
      </c>
      <c r="BB111" s="9">
        <f t="shared" si="45"/>
        <v>-1677.3874052251558</v>
      </c>
      <c r="BC111" s="9">
        <f t="shared" si="45"/>
        <v>241.25864271052706</v>
      </c>
      <c r="BD111" s="9">
        <f t="shared" si="45"/>
        <v>226.93170655740687</v>
      </c>
      <c r="BE111" s="9">
        <f t="shared" si="45"/>
        <v>-976.79920468170167</v>
      </c>
      <c r="BF111" s="9">
        <f t="shared" si="45"/>
        <v>1767.6898563566428</v>
      </c>
      <c r="BG111" s="9">
        <f t="shared" si="45"/>
        <v>-2605.8482906658319</v>
      </c>
      <c r="BH111" s="9">
        <f t="shared" si="45"/>
        <v>4776.058541581624</v>
      </c>
      <c r="BI111" s="9">
        <f t="shared" si="45"/>
        <v>795.57026147843862</v>
      </c>
      <c r="BJ111" s="9">
        <f t="shared" si="31"/>
        <v>-1319.1514017432055</v>
      </c>
      <c r="BK111" s="9">
        <f t="shared" si="31"/>
        <v>-594.677645398202</v>
      </c>
      <c r="BL111" s="9">
        <f t="shared" si="31"/>
        <v>24.244953066685412</v>
      </c>
      <c r="BM111" s="1">
        <v>68</v>
      </c>
      <c r="BN111" s="9">
        <f t="shared" si="51"/>
        <v>7356958.2402178403</v>
      </c>
      <c r="BO111" s="9">
        <f t="shared" si="19"/>
        <v>-494587.90627021313</v>
      </c>
      <c r="BP111" s="9">
        <f t="shared" si="20"/>
        <v>4549697.5098368498</v>
      </c>
      <c r="BQ111" s="9">
        <f t="shared" si="21"/>
        <v>-654383.02597684809</v>
      </c>
      <c r="BR111" s="9">
        <f t="shared" si="22"/>
        <v>-615523.05508616834</v>
      </c>
      <c r="BS111" s="9">
        <f t="shared" si="23"/>
        <v>2649442.1594601283</v>
      </c>
      <c r="BT111" s="9">
        <f t="shared" si="24"/>
        <v>-4794631.2894546362</v>
      </c>
      <c r="BU111" s="9">
        <f t="shared" si="25"/>
        <v>7068028.1979722707</v>
      </c>
      <c r="BV111" s="9">
        <f t="shared" si="26"/>
        <v>-12954444.265993591</v>
      </c>
      <c r="BW111" s="9">
        <f t="shared" si="27"/>
        <v>-2157881.969468364</v>
      </c>
      <c r="BX111" s="9">
        <f t="shared" si="28"/>
        <v>3578028.4440631294</v>
      </c>
      <c r="BY111" s="9">
        <f t="shared" si="29"/>
        <v>1612986.5968921322</v>
      </c>
      <c r="BZ111" s="9">
        <f t="shared" si="30"/>
        <v>-65761.315632862083</v>
      </c>
    </row>
    <row r="112" spans="1:78">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46"/>
        <v>7.8500000000000014</v>
      </c>
      <c r="I112" s="8">
        <f t="shared" si="46"/>
        <v>242.17250000000007</v>
      </c>
      <c r="J112" s="8">
        <f t="shared" si="46"/>
        <v>-11.050000000000011</v>
      </c>
      <c r="K112" s="9">
        <v>1843</v>
      </c>
      <c r="L112" s="9">
        <v>109904681.58600001</v>
      </c>
      <c r="M112" s="9">
        <v>-7190605</v>
      </c>
      <c r="N112" s="9">
        <f t="shared" si="35"/>
        <v>102714076.58600001</v>
      </c>
      <c r="O112" s="9">
        <f t="shared" si="36"/>
        <v>55732.000317959857</v>
      </c>
      <c r="P112" s="8">
        <f t="shared" si="37"/>
        <v>-308.87994517350046</v>
      </c>
      <c r="Q112" s="8">
        <f t="shared" si="38"/>
        <v>55423.120372786354</v>
      </c>
      <c r="R112" s="9">
        <f t="shared" si="32"/>
        <v>102144810.84704526</v>
      </c>
      <c r="T112" s="10"/>
      <c r="U112" s="2">
        <v>44409</v>
      </c>
      <c r="V112" s="8">
        <f t="shared" si="39"/>
        <v>27</v>
      </c>
      <c r="W112" s="8">
        <f t="shared" si="40"/>
        <v>729</v>
      </c>
      <c r="X112" s="8">
        <f t="shared" si="41"/>
        <v>203.5</v>
      </c>
      <c r="Y112" s="9">
        <v>104</v>
      </c>
      <c r="Z112" s="7">
        <v>1</v>
      </c>
      <c r="AA112" s="7">
        <v>0</v>
      </c>
      <c r="AB112" s="7">
        <v>0</v>
      </c>
      <c r="AC112" s="7">
        <v>0</v>
      </c>
      <c r="AD112" s="7">
        <v>0</v>
      </c>
      <c r="AE112" s="7">
        <v>0</v>
      </c>
      <c r="AF112" s="7">
        <v>0</v>
      </c>
      <c r="AG112" s="8">
        <f t="shared" si="47"/>
        <v>62597.117846153858</v>
      </c>
      <c r="AI112" s="17">
        <v>69</v>
      </c>
      <c r="AJ112" s="17">
        <v>56776.167046822913</v>
      </c>
      <c r="AK112" s="17">
        <v>-1262.3781817091512</v>
      </c>
      <c r="AL112" s="17">
        <v>-0.50751289627024387</v>
      </c>
      <c r="AT112" s="1">
        <v>69</v>
      </c>
      <c r="AU112" s="50">
        <f t="shared" si="48"/>
        <v>39</v>
      </c>
      <c r="AV112" s="51">
        <f t="shared" si="50"/>
        <v>0.3212058212058212</v>
      </c>
      <c r="AW112" s="52">
        <f t="shared" ref="AW112:AW163" si="52">_xlfn.NORM.S.INV(AV112)</f>
        <v>-0.46432956872668901</v>
      </c>
      <c r="AX112" s="43"/>
      <c r="AY112" s="1">
        <v>69</v>
      </c>
      <c r="AZ112" s="9">
        <f t="shared" si="49"/>
        <v>-1262.3781817091512</v>
      </c>
      <c r="BA112" s="9">
        <f t="shared" si="45"/>
        <v>-2712.3713315506466</v>
      </c>
      <c r="BB112" s="9">
        <f t="shared" si="45"/>
        <v>182.34520491980948</v>
      </c>
      <c r="BC112" s="9">
        <f t="shared" si="45"/>
        <v>-1677.3874052251558</v>
      </c>
      <c r="BD112" s="9">
        <f t="shared" si="45"/>
        <v>241.25864271052706</v>
      </c>
      <c r="BE112" s="9">
        <f t="shared" si="45"/>
        <v>226.93170655740687</v>
      </c>
      <c r="BF112" s="9">
        <f t="shared" si="45"/>
        <v>-976.79920468170167</v>
      </c>
      <c r="BG112" s="9">
        <f t="shared" si="45"/>
        <v>1767.6898563566428</v>
      </c>
      <c r="BH112" s="9">
        <f t="shared" si="45"/>
        <v>-2605.8482906658319</v>
      </c>
      <c r="BI112" s="9">
        <f t="shared" si="45"/>
        <v>4776.058541581624</v>
      </c>
      <c r="BJ112" s="9">
        <f t="shared" si="31"/>
        <v>795.57026147843862</v>
      </c>
      <c r="BK112" s="9">
        <f t="shared" si="31"/>
        <v>-1319.1514017432055</v>
      </c>
      <c r="BL112" s="9">
        <f t="shared" si="31"/>
        <v>-594.677645398202</v>
      </c>
      <c r="BM112" s="1">
        <v>69</v>
      </c>
      <c r="BN112" s="9">
        <f t="shared" si="51"/>
        <v>1593598.6736553086</v>
      </c>
      <c r="BO112" s="9">
        <f t="shared" si="19"/>
        <v>3424038.3896429436</v>
      </c>
      <c r="BP112" s="9">
        <f t="shared" si="20"/>
        <v>-230188.60823004911</v>
      </c>
      <c r="BQ112" s="9">
        <f t="shared" si="21"/>
        <v>2117497.26262997</v>
      </c>
      <c r="BR112" s="9">
        <f t="shared" si="22"/>
        <v>-304559.64670653048</v>
      </c>
      <c r="BS112" s="9">
        <f t="shared" si="23"/>
        <v>-286473.63509609149</v>
      </c>
      <c r="BT112" s="9">
        <f t="shared" si="24"/>
        <v>1233090.0039010369</v>
      </c>
      <c r="BU112" s="9">
        <f t="shared" si="25"/>
        <v>-2231493.1066932105</v>
      </c>
      <c r="BV112" s="9">
        <f t="shared" si="26"/>
        <v>3289566.0269806413</v>
      </c>
      <c r="BW112" s="9">
        <f t="shared" si="27"/>
        <v>-6029192.0974582788</v>
      </c>
      <c r="BX112" s="9">
        <f t="shared" si="28"/>
        <v>-1004310.5401070241</v>
      </c>
      <c r="BY112" s="9">
        <f t="shared" si="29"/>
        <v>1665267.9479316717</v>
      </c>
      <c r="BZ112" s="9">
        <f t="shared" si="30"/>
        <v>750708.08470086602</v>
      </c>
    </row>
    <row r="113" spans="1:78">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46"/>
        <v>61.824999999999989</v>
      </c>
      <c r="I113" s="8">
        <f t="shared" si="46"/>
        <v>15012.655624999996</v>
      </c>
      <c r="J113" s="8">
        <f t="shared" si="46"/>
        <v>-18.125</v>
      </c>
      <c r="K113" s="9">
        <v>1834</v>
      </c>
      <c r="L113" s="9">
        <v>109652046.48600002</v>
      </c>
      <c r="M113" s="9">
        <v>-9188351</v>
      </c>
      <c r="N113" s="9">
        <f t="shared" si="35"/>
        <v>100463695.48600002</v>
      </c>
      <c r="O113" s="9">
        <f t="shared" si="36"/>
        <v>54778.459916030544</v>
      </c>
      <c r="P113" s="8">
        <f t="shared" si="37"/>
        <v>-1116.9089004443952</v>
      </c>
      <c r="Q113" s="8">
        <f t="shared" si="38"/>
        <v>53661.551015586148</v>
      </c>
      <c r="R113" s="9">
        <f t="shared" si="32"/>
        <v>98415284.562584996</v>
      </c>
      <c r="T113" s="10"/>
      <c r="U113" s="2">
        <v>44440</v>
      </c>
      <c r="V113" s="8">
        <f t="shared" si="39"/>
        <v>134</v>
      </c>
      <c r="W113" s="8">
        <f t="shared" si="40"/>
        <v>17956</v>
      </c>
      <c r="X113" s="8">
        <f t="shared" si="41"/>
        <v>38.5</v>
      </c>
      <c r="Y113" s="9">
        <v>105</v>
      </c>
      <c r="Z113" s="7">
        <v>0</v>
      </c>
      <c r="AA113" s="7">
        <v>1</v>
      </c>
      <c r="AB113" s="7">
        <v>0</v>
      </c>
      <c r="AC113" s="7">
        <v>0</v>
      </c>
      <c r="AD113" s="7">
        <v>0</v>
      </c>
      <c r="AE113" s="7">
        <v>0</v>
      </c>
      <c r="AF113" s="7">
        <v>0</v>
      </c>
      <c r="AG113" s="8">
        <f t="shared" si="47"/>
        <v>60024.975076704548</v>
      </c>
      <c r="AI113" s="17">
        <v>70</v>
      </c>
      <c r="AJ113" s="17">
        <v>65187.672604297462</v>
      </c>
      <c r="AK113" s="17">
        <v>-2032.5248065855485</v>
      </c>
      <c r="AL113" s="17">
        <v>-0.81713433127839918</v>
      </c>
      <c r="AT113" s="1">
        <v>70</v>
      </c>
      <c r="AU113" s="50">
        <f t="shared" si="48"/>
        <v>26</v>
      </c>
      <c r="AV113" s="51">
        <f t="shared" si="50"/>
        <v>0.21309771309771311</v>
      </c>
      <c r="AW113" s="52">
        <f t="shared" si="52"/>
        <v>-0.79571892196992056</v>
      </c>
      <c r="AX113" s="43"/>
      <c r="AY113" s="1">
        <v>70</v>
      </c>
      <c r="AZ113" s="9">
        <f t="shared" si="49"/>
        <v>-2032.5248065855485</v>
      </c>
      <c r="BA113" s="9">
        <f t="shared" si="45"/>
        <v>-1262.3781817091512</v>
      </c>
      <c r="BB113" s="9">
        <f t="shared" si="45"/>
        <v>-2712.3713315506466</v>
      </c>
      <c r="BC113" s="9">
        <f t="shared" si="45"/>
        <v>182.34520491980948</v>
      </c>
      <c r="BD113" s="9">
        <f t="shared" si="45"/>
        <v>-1677.3874052251558</v>
      </c>
      <c r="BE113" s="9">
        <f t="shared" si="45"/>
        <v>241.25864271052706</v>
      </c>
      <c r="BF113" s="9">
        <f t="shared" si="45"/>
        <v>226.93170655740687</v>
      </c>
      <c r="BG113" s="9">
        <f t="shared" si="45"/>
        <v>-976.79920468170167</v>
      </c>
      <c r="BH113" s="9">
        <f t="shared" si="45"/>
        <v>1767.6898563566428</v>
      </c>
      <c r="BI113" s="9">
        <f t="shared" si="45"/>
        <v>-2605.8482906658319</v>
      </c>
      <c r="BJ113" s="9">
        <f t="shared" si="31"/>
        <v>4776.058541581624</v>
      </c>
      <c r="BK113" s="9">
        <f t="shared" si="31"/>
        <v>795.57026147843862</v>
      </c>
      <c r="BL113" s="9">
        <f t="shared" si="31"/>
        <v>-1319.1514017432055</v>
      </c>
      <c r="BM113" s="1">
        <v>70</v>
      </c>
      <c r="BN113" s="9">
        <f t="shared" si="51"/>
        <v>4131157.0893856306</v>
      </c>
      <c r="BO113" s="9">
        <f t="shared" si="19"/>
        <v>2565814.9696162166</v>
      </c>
      <c r="BP113" s="9">
        <f t="shared" si="20"/>
        <v>5512962.0160481753</v>
      </c>
      <c r="BQ113" s="9">
        <f t="shared" si="21"/>
        <v>-370621.1523614336</v>
      </c>
      <c r="BR113" s="9">
        <f t="shared" si="22"/>
        <v>3409331.5113743031</v>
      </c>
      <c r="BS113" s="9">
        <f t="shared" si="23"/>
        <v>-490364.17611230171</v>
      </c>
      <c r="BT113" s="9">
        <f t="shared" si="24"/>
        <v>-461244.32297871757</v>
      </c>
      <c r="BU113" s="9">
        <f t="shared" si="25"/>
        <v>1985368.6145686004</v>
      </c>
      <c r="BV113" s="9">
        <f t="shared" si="26"/>
        <v>-3592873.4833945208</v>
      </c>
      <c r="BW113" s="9">
        <f t="shared" si="27"/>
        <v>5296451.2929768628</v>
      </c>
      <c r="BX113" s="9">
        <f t="shared" si="28"/>
        <v>-9707457.4634694532</v>
      </c>
      <c r="BY113" s="9">
        <f t="shared" si="29"/>
        <v>-1617016.2918366746</v>
      </c>
      <c r="BZ113" s="9">
        <f t="shared" si="30"/>
        <v>2681207.9476851714</v>
      </c>
    </row>
    <row r="114" spans="1:78">
      <c r="A114" s="2">
        <v>44105</v>
      </c>
      <c r="B114" s="8">
        <f>'WA Sch. 1-2'!B114</f>
        <v>510.4</v>
      </c>
      <c r="C114" s="8">
        <f>'WA Sch. 1-2'!C114</f>
        <v>260508.15999999997</v>
      </c>
      <c r="D114" s="8">
        <f>'WA Sch. 1-2'!D114</f>
        <v>0.65</v>
      </c>
      <c r="E114" s="8">
        <f>'WA Sch. 1-2'!E114</f>
        <v>530</v>
      </c>
      <c r="F114" s="8">
        <f>'WA Sch. 1-2'!F114</f>
        <v>280900</v>
      </c>
      <c r="G114" s="8">
        <f>'WA Sch. 1-2'!G114</f>
        <v>2.5</v>
      </c>
      <c r="H114" s="8">
        <f t="shared" si="46"/>
        <v>-19.600000000000023</v>
      </c>
      <c r="I114" s="8">
        <f t="shared" si="46"/>
        <v>-20391.840000000026</v>
      </c>
      <c r="J114" s="8">
        <f t="shared" si="46"/>
        <v>-1.85</v>
      </c>
      <c r="K114" s="9">
        <v>1863</v>
      </c>
      <c r="L114" s="9">
        <v>103701360.836</v>
      </c>
      <c r="M114" s="9">
        <v>18337538</v>
      </c>
      <c r="N114" s="9">
        <f t="shared" si="35"/>
        <v>122038898.836</v>
      </c>
      <c r="O114" s="9">
        <f t="shared" si="36"/>
        <v>65506.655306494897</v>
      </c>
      <c r="P114" s="8">
        <f t="shared" si="37"/>
        <v>13.512976197592785</v>
      </c>
      <c r="Q114" s="8">
        <f t="shared" si="38"/>
        <v>65520.168282692488</v>
      </c>
      <c r="R114" s="9">
        <f t="shared" si="32"/>
        <v>122064073.5106561</v>
      </c>
      <c r="T114" s="10"/>
      <c r="U114" s="2">
        <v>44470</v>
      </c>
      <c r="V114" s="8">
        <f t="shared" si="39"/>
        <v>510</v>
      </c>
      <c r="W114" s="8">
        <f t="shared" si="40"/>
        <v>260100</v>
      </c>
      <c r="X114" s="8">
        <f t="shared" si="41"/>
        <v>0</v>
      </c>
      <c r="Y114" s="9">
        <v>106</v>
      </c>
      <c r="Z114" s="7">
        <v>0</v>
      </c>
      <c r="AA114" s="7">
        <v>0</v>
      </c>
      <c r="AB114" s="7">
        <v>1</v>
      </c>
      <c r="AC114" s="7">
        <v>0</v>
      </c>
      <c r="AD114" s="7">
        <v>0</v>
      </c>
      <c r="AE114" s="7">
        <v>1</v>
      </c>
      <c r="AF114" s="7">
        <v>0</v>
      </c>
      <c r="AG114" s="8">
        <f t="shared" si="47"/>
        <v>41094.647520216269</v>
      </c>
      <c r="AI114" s="17">
        <v>71</v>
      </c>
      <c r="AJ114" s="17">
        <v>62218.705562821058</v>
      </c>
      <c r="AK114" s="17">
        <v>751.69523933527671</v>
      </c>
      <c r="AL114" s="17">
        <v>0.30220343915568076</v>
      </c>
      <c r="AT114" s="1">
        <v>71</v>
      </c>
      <c r="AU114" s="50">
        <f t="shared" si="48"/>
        <v>77</v>
      </c>
      <c r="AV114" s="51">
        <f t="shared" si="50"/>
        <v>0.63721413721413722</v>
      </c>
      <c r="AW114" s="52">
        <f t="shared" si="52"/>
        <v>0.35102215742413223</v>
      </c>
      <c r="AX114" s="43"/>
      <c r="AY114" s="1">
        <v>71</v>
      </c>
      <c r="AZ114" s="9">
        <f t="shared" si="49"/>
        <v>751.69523933527671</v>
      </c>
      <c r="BA114" s="9">
        <f t="shared" si="45"/>
        <v>-2032.5248065855485</v>
      </c>
      <c r="BB114" s="9">
        <f t="shared" si="45"/>
        <v>-1262.3781817091512</v>
      </c>
      <c r="BC114" s="9">
        <f t="shared" si="45"/>
        <v>-2712.3713315506466</v>
      </c>
      <c r="BD114" s="9">
        <f t="shared" si="45"/>
        <v>182.34520491980948</v>
      </c>
      <c r="BE114" s="9">
        <f t="shared" si="45"/>
        <v>-1677.3874052251558</v>
      </c>
      <c r="BF114" s="9">
        <f t="shared" si="45"/>
        <v>241.25864271052706</v>
      </c>
      <c r="BG114" s="9">
        <f t="shared" si="45"/>
        <v>226.93170655740687</v>
      </c>
      <c r="BH114" s="9">
        <f t="shared" si="45"/>
        <v>-976.79920468170167</v>
      </c>
      <c r="BI114" s="9">
        <f t="shared" si="45"/>
        <v>1767.6898563566428</v>
      </c>
      <c r="BJ114" s="9">
        <f t="shared" si="31"/>
        <v>-2605.8482906658319</v>
      </c>
      <c r="BK114" s="9">
        <f t="shared" si="31"/>
        <v>4776.058541581624</v>
      </c>
      <c r="BL114" s="9">
        <f t="shared" si="31"/>
        <v>795.57026147843862</v>
      </c>
      <c r="BM114" s="1">
        <v>71</v>
      </c>
      <c r="BN114" s="9">
        <f t="shared" si="51"/>
        <v>565045.73283931531</v>
      </c>
      <c r="BO114" s="9">
        <f t="shared" si="19"/>
        <v>-1527839.2209412078</v>
      </c>
      <c r="BP114" s="9">
        <f t="shared" si="20"/>
        <v>-948923.66943149059</v>
      </c>
      <c r="BQ114" s="9">
        <f t="shared" si="21"/>
        <v>-2038876.6172361018</v>
      </c>
      <c r="BR114" s="9">
        <f t="shared" si="22"/>
        <v>137068.02245383404</v>
      </c>
      <c r="BS114" s="9">
        <f t="shared" si="23"/>
        <v>-1260884.1270287</v>
      </c>
      <c r="BT114" s="9">
        <f t="shared" si="24"/>
        <v>181352.97317399131</v>
      </c>
      <c r="BU114" s="9">
        <f t="shared" si="25"/>
        <v>170583.48347343042</v>
      </c>
      <c r="BV114" s="9">
        <f t="shared" si="26"/>
        <v>-734255.31194571918</v>
      </c>
      <c r="BW114" s="9">
        <f t="shared" si="27"/>
        <v>1328764.0496445417</v>
      </c>
      <c r="BX114" s="9">
        <f t="shared" si="28"/>
        <v>-1958803.7545234696</v>
      </c>
      <c r="BY114" s="9">
        <f t="shared" si="29"/>
        <v>3590140.4684934779</v>
      </c>
      <c r="BZ114" s="9">
        <f t="shared" si="30"/>
        <v>598026.37811005989</v>
      </c>
    </row>
    <row r="115" spans="1:78">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46"/>
        <v>38.975000000000023</v>
      </c>
      <c r="I115" s="8">
        <f t="shared" si="46"/>
        <v>66685.250624999986</v>
      </c>
      <c r="J115" s="8">
        <f t="shared" si="46"/>
        <v>0</v>
      </c>
      <c r="K115" s="9">
        <v>1784</v>
      </c>
      <c r="L115" s="9">
        <v>100264042.978</v>
      </c>
      <c r="M115" s="9">
        <v>-3094543</v>
      </c>
      <c r="N115" s="9">
        <f t="shared" si="35"/>
        <v>97169499.978</v>
      </c>
      <c r="O115" s="9">
        <f t="shared" si="36"/>
        <v>54467.208507847536</v>
      </c>
      <c r="P115" s="8">
        <f t="shared" si="37"/>
        <v>272.69473544813752</v>
      </c>
      <c r="Q115" s="8">
        <f t="shared" si="38"/>
        <v>54739.903243295674</v>
      </c>
      <c r="R115" s="9">
        <f t="shared" si="32"/>
        <v>97655987.386039481</v>
      </c>
      <c r="T115" s="10"/>
      <c r="U115" s="2">
        <v>44501</v>
      </c>
      <c r="V115" s="8">
        <f t="shared" si="39"/>
        <v>745.5</v>
      </c>
      <c r="W115" s="8">
        <f t="shared" si="40"/>
        <v>555770.25</v>
      </c>
      <c r="X115" s="8">
        <f t="shared" si="41"/>
        <v>0</v>
      </c>
      <c r="Y115" s="9">
        <v>107</v>
      </c>
      <c r="Z115" s="7">
        <v>0</v>
      </c>
      <c r="AA115" s="7">
        <v>0</v>
      </c>
      <c r="AB115" s="7">
        <v>0</v>
      </c>
      <c r="AC115" s="7">
        <v>1</v>
      </c>
      <c r="AD115" s="7">
        <v>0</v>
      </c>
      <c r="AE115" s="7">
        <v>0</v>
      </c>
      <c r="AF115" s="7">
        <v>0</v>
      </c>
      <c r="AG115" s="8">
        <f t="shared" si="47"/>
        <v>62595.719939849623</v>
      </c>
      <c r="AI115" s="17">
        <v>72</v>
      </c>
      <c r="AJ115" s="17">
        <v>60456.149616202274</v>
      </c>
      <c r="AK115" s="17">
        <v>-1603.5911331694006</v>
      </c>
      <c r="AL115" s="17">
        <v>-0.64469046773781469</v>
      </c>
      <c r="AT115" s="1">
        <v>72</v>
      </c>
      <c r="AU115" s="50">
        <f t="shared" si="48"/>
        <v>34</v>
      </c>
      <c r="AV115" s="51">
        <f t="shared" si="50"/>
        <v>0.27962577962577961</v>
      </c>
      <c r="AW115" s="52">
        <f t="shared" si="52"/>
        <v>-0.58395355652530356</v>
      </c>
      <c r="AX115" s="43"/>
      <c r="AY115" s="1">
        <v>72</v>
      </c>
      <c r="AZ115" s="9">
        <f t="shared" si="49"/>
        <v>-1603.5911331694006</v>
      </c>
      <c r="BA115" s="9">
        <f t="shared" si="45"/>
        <v>751.69523933527671</v>
      </c>
      <c r="BB115" s="9">
        <f t="shared" si="45"/>
        <v>-2032.5248065855485</v>
      </c>
      <c r="BC115" s="9">
        <f t="shared" si="45"/>
        <v>-1262.3781817091512</v>
      </c>
      <c r="BD115" s="9">
        <f t="shared" si="45"/>
        <v>-2712.3713315506466</v>
      </c>
      <c r="BE115" s="9">
        <f t="shared" si="45"/>
        <v>182.34520491980948</v>
      </c>
      <c r="BF115" s="9">
        <f t="shared" si="45"/>
        <v>-1677.3874052251558</v>
      </c>
      <c r="BG115" s="9">
        <f t="shared" si="45"/>
        <v>241.25864271052706</v>
      </c>
      <c r="BH115" s="9">
        <f t="shared" si="45"/>
        <v>226.93170655740687</v>
      </c>
      <c r="BI115" s="9">
        <f t="shared" si="45"/>
        <v>-976.79920468170167</v>
      </c>
      <c r="BJ115" s="9">
        <f t="shared" si="31"/>
        <v>1767.6898563566428</v>
      </c>
      <c r="BK115" s="9">
        <f t="shared" si="31"/>
        <v>-2605.8482906658319</v>
      </c>
      <c r="BL115" s="9">
        <f t="shared" si="31"/>
        <v>4776.058541581624</v>
      </c>
      <c r="BM115" s="1">
        <v>72</v>
      </c>
      <c r="BN115" s="9">
        <f t="shared" si="51"/>
        <v>2571504.5223795297</v>
      </c>
      <c r="BO115" s="9">
        <f t="shared" si="19"/>
        <v>-1205411.8206436981</v>
      </c>
      <c r="BP115" s="9">
        <f t="shared" si="20"/>
        <v>3259338.7577874446</v>
      </c>
      <c r="BQ115" s="9">
        <f t="shared" si="21"/>
        <v>2024338.4588953119</v>
      </c>
      <c r="BR115" s="9">
        <f t="shared" si="22"/>
        <v>4349534.6171375066</v>
      </c>
      <c r="BS115" s="9">
        <f t="shared" si="23"/>
        <v>-292407.15378536045</v>
      </c>
      <c r="BT115" s="9">
        <f t="shared" si="24"/>
        <v>2689843.5699090958</v>
      </c>
      <c r="BU115" s="9">
        <f t="shared" si="25"/>
        <v>-386880.22025108238</v>
      </c>
      <c r="BV115" s="9">
        <f t="shared" si="26"/>
        <v>-363905.67247045471</v>
      </c>
      <c r="BW115" s="9">
        <f t="shared" si="27"/>
        <v>1566386.5435145053</v>
      </c>
      <c r="BX115" s="9">
        <f t="shared" si="28"/>
        <v>-2834651.779847004</v>
      </c>
      <c r="BY115" s="9">
        <f t="shared" si="29"/>
        <v>4178715.2132963766</v>
      </c>
      <c r="BZ115" s="9">
        <f t="shared" si="30"/>
        <v>-7658845.1287782779</v>
      </c>
    </row>
    <row r="116" spans="1:78">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46"/>
        <v>109.22499999999991</v>
      </c>
      <c r="I116" s="8">
        <f t="shared" si="46"/>
        <v>236824.37562499987</v>
      </c>
      <c r="J116" s="8">
        <f t="shared" si="46"/>
        <v>0</v>
      </c>
      <c r="K116" s="9">
        <v>1838</v>
      </c>
      <c r="L116" s="9">
        <v>111278027.75199999</v>
      </c>
      <c r="M116" s="9">
        <v>-6238151</v>
      </c>
      <c r="N116" s="9">
        <f t="shared" si="35"/>
        <v>105039876.75199999</v>
      </c>
      <c r="O116" s="9">
        <f t="shared" si="36"/>
        <v>57149.008026115334</v>
      </c>
      <c r="P116" s="8">
        <f t="shared" si="37"/>
        <v>1452.471072244723</v>
      </c>
      <c r="Q116" s="8">
        <f t="shared" si="38"/>
        <v>58601.479098360054</v>
      </c>
      <c r="R116" s="9">
        <f t="shared" si="32"/>
        <v>107709518.58278579</v>
      </c>
      <c r="T116" s="10"/>
      <c r="U116" s="2">
        <v>44531</v>
      </c>
      <c r="V116" s="8">
        <f t="shared" si="39"/>
        <v>1161</v>
      </c>
      <c r="W116" s="8">
        <f t="shared" si="40"/>
        <v>1347921</v>
      </c>
      <c r="X116" s="8">
        <f t="shared" si="41"/>
        <v>0</v>
      </c>
      <c r="Y116" s="9">
        <v>108</v>
      </c>
      <c r="Z116" s="7">
        <v>0</v>
      </c>
      <c r="AA116" s="7">
        <v>0</v>
      </c>
      <c r="AB116" s="7">
        <v>0</v>
      </c>
      <c r="AC116" s="7">
        <v>0</v>
      </c>
      <c r="AD116" s="7">
        <v>0</v>
      </c>
      <c r="AE116" s="7">
        <v>0</v>
      </c>
      <c r="AF116" s="7">
        <v>0</v>
      </c>
      <c r="AG116" s="8">
        <f t="shared" si="47"/>
        <v>66638.884048979584</v>
      </c>
      <c r="AI116" s="17">
        <v>73</v>
      </c>
      <c r="AJ116" s="17">
        <v>60838.012085927694</v>
      </c>
      <c r="AK116" s="17">
        <v>-177.63496607553679</v>
      </c>
      <c r="AL116" s="17">
        <v>-7.1414444116741707E-2</v>
      </c>
      <c r="AT116" s="1">
        <v>73</v>
      </c>
      <c r="AU116" s="50">
        <f t="shared" si="48"/>
        <v>56</v>
      </c>
      <c r="AV116" s="51">
        <f t="shared" si="50"/>
        <v>0.46257796257796258</v>
      </c>
      <c r="AW116" s="52">
        <f t="shared" si="52"/>
        <v>-9.3941125106491899E-2</v>
      </c>
      <c r="AX116" s="43"/>
      <c r="AY116" s="1">
        <v>73</v>
      </c>
      <c r="AZ116" s="9">
        <f t="shared" si="49"/>
        <v>-177.63496607553679</v>
      </c>
      <c r="BA116" s="9">
        <f t="shared" si="45"/>
        <v>-1603.5911331694006</v>
      </c>
      <c r="BB116" s="9">
        <f t="shared" si="45"/>
        <v>751.69523933527671</v>
      </c>
      <c r="BC116" s="9">
        <f t="shared" si="45"/>
        <v>-2032.5248065855485</v>
      </c>
      <c r="BD116" s="9">
        <f t="shared" si="45"/>
        <v>-1262.3781817091512</v>
      </c>
      <c r="BE116" s="9">
        <f t="shared" si="45"/>
        <v>-2712.3713315506466</v>
      </c>
      <c r="BF116" s="9">
        <f t="shared" si="45"/>
        <v>182.34520491980948</v>
      </c>
      <c r="BG116" s="9">
        <f t="shared" si="45"/>
        <v>-1677.3874052251558</v>
      </c>
      <c r="BH116" s="9">
        <f t="shared" si="45"/>
        <v>241.25864271052706</v>
      </c>
      <c r="BI116" s="9">
        <f t="shared" si="45"/>
        <v>226.93170655740687</v>
      </c>
      <c r="BJ116" s="9">
        <f t="shared" si="31"/>
        <v>-976.79920468170167</v>
      </c>
      <c r="BK116" s="9">
        <f t="shared" si="31"/>
        <v>1767.6898563566428</v>
      </c>
      <c r="BL116" s="9">
        <f t="shared" si="31"/>
        <v>-2605.8482906658319</v>
      </c>
      <c r="BM116" s="1">
        <v>73</v>
      </c>
      <c r="BN116" s="9">
        <f t="shared" si="51"/>
        <v>31554.181172657947</v>
      </c>
      <c r="BO116" s="9">
        <f t="shared" si="19"/>
        <v>284853.85653958225</v>
      </c>
      <c r="BP116" s="9">
        <f t="shared" si="20"/>
        <v>-133527.35833846574</v>
      </c>
      <c r="BQ116" s="9">
        <f t="shared" si="21"/>
        <v>361047.47506551608</v>
      </c>
      <c r="BR116" s="9">
        <f t="shared" si="22"/>
        <v>224242.5054824063</v>
      </c>
      <c r="BS116" s="9">
        <f t="shared" si="23"/>
        <v>481811.98946426448</v>
      </c>
      <c r="BT116" s="9">
        <f t="shared" si="24"/>
        <v>-32390.884289967173</v>
      </c>
      <c r="BU116" s="9">
        <f t="shared" si="25"/>
        <v>297962.65482270758</v>
      </c>
      <c r="BV116" s="9">
        <f t="shared" si="26"/>
        <v>-42855.970813314678</v>
      </c>
      <c r="BW116" s="9">
        <f t="shared" si="27"/>
        <v>-40311.005995788757</v>
      </c>
      <c r="BX116" s="9">
        <f t="shared" si="28"/>
        <v>173513.69358624812</v>
      </c>
      <c r="BY116" s="9">
        <f t="shared" si="29"/>
        <v>-314003.5276659865</v>
      </c>
      <c r="BZ116" s="9">
        <f t="shared" si="30"/>
        <v>462889.77271042712</v>
      </c>
    </row>
    <row r="117" spans="1:78">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46"/>
        <v>117.65000000000009</v>
      </c>
      <c r="I117" s="8">
        <f t="shared" si="46"/>
        <v>243847.2725000002</v>
      </c>
      <c r="J117" s="8">
        <f t="shared" si="46"/>
        <v>0</v>
      </c>
      <c r="K117" s="9">
        <v>1766</v>
      </c>
      <c r="L117" s="9">
        <v>110863670.065</v>
      </c>
      <c r="M117" s="9">
        <v>-4684241</v>
      </c>
      <c r="N117" s="9">
        <f t="shared" si="35"/>
        <v>106179429.065</v>
      </c>
      <c r="O117" s="9">
        <f t="shared" si="36"/>
        <v>60124.252018686297</v>
      </c>
      <c r="P117" s="8">
        <f t="shared" si="37"/>
        <v>1409.548595408839</v>
      </c>
      <c r="Q117" s="8">
        <f t="shared" si="38"/>
        <v>61533.800614095133</v>
      </c>
      <c r="R117" s="9">
        <f t="shared" si="32"/>
        <v>108668691.88449201</v>
      </c>
      <c r="T117" s="10"/>
      <c r="U117" s="2">
        <v>44562</v>
      </c>
      <c r="V117" s="8">
        <f t="shared" si="39"/>
        <v>1105</v>
      </c>
      <c r="W117" s="8">
        <f t="shared" si="40"/>
        <v>1221025</v>
      </c>
      <c r="X117" s="8">
        <f t="shared" si="41"/>
        <v>0</v>
      </c>
      <c r="Y117" s="9">
        <v>109</v>
      </c>
      <c r="Z117" s="7">
        <v>0</v>
      </c>
      <c r="AA117" s="7">
        <v>0</v>
      </c>
      <c r="AB117" s="7">
        <v>0</v>
      </c>
      <c r="AC117" s="7">
        <v>0</v>
      </c>
      <c r="AD117" s="7">
        <v>0</v>
      </c>
      <c r="AE117" s="7">
        <v>0</v>
      </c>
      <c r="AF117" s="7">
        <v>0</v>
      </c>
      <c r="AG117" s="8">
        <f t="shared" si="47"/>
        <v>64349.374427244584</v>
      </c>
      <c r="AI117" s="17">
        <v>74</v>
      </c>
      <c r="AJ117" s="17">
        <v>63361.477552794677</v>
      </c>
      <c r="AK117" s="17">
        <v>-2355.6698282437719</v>
      </c>
      <c r="AL117" s="17">
        <v>-0.94704806729927482</v>
      </c>
      <c r="AT117" s="1">
        <v>74</v>
      </c>
      <c r="AU117" s="50">
        <f t="shared" si="48"/>
        <v>21</v>
      </c>
      <c r="AV117" s="51">
        <f t="shared" si="50"/>
        <v>0.17151767151767153</v>
      </c>
      <c r="AW117" s="52">
        <f t="shared" si="52"/>
        <v>-0.94818488013239854</v>
      </c>
      <c r="AX117" s="43"/>
      <c r="AY117" s="1">
        <v>74</v>
      </c>
      <c r="AZ117" s="9">
        <f t="shared" si="49"/>
        <v>-2355.6698282437719</v>
      </c>
      <c r="BA117" s="9">
        <f t="shared" si="45"/>
        <v>-177.63496607553679</v>
      </c>
      <c r="BB117" s="9">
        <f t="shared" si="45"/>
        <v>-1603.5911331694006</v>
      </c>
      <c r="BC117" s="9">
        <f t="shared" si="45"/>
        <v>751.69523933527671</v>
      </c>
      <c r="BD117" s="9">
        <f t="shared" si="45"/>
        <v>-2032.5248065855485</v>
      </c>
      <c r="BE117" s="9">
        <f t="shared" si="45"/>
        <v>-1262.3781817091512</v>
      </c>
      <c r="BF117" s="9">
        <f t="shared" si="45"/>
        <v>-2712.3713315506466</v>
      </c>
      <c r="BG117" s="9">
        <f t="shared" si="45"/>
        <v>182.34520491980948</v>
      </c>
      <c r="BH117" s="9">
        <f t="shared" si="45"/>
        <v>-1677.3874052251558</v>
      </c>
      <c r="BI117" s="9">
        <f t="shared" si="45"/>
        <v>241.25864271052706</v>
      </c>
      <c r="BJ117" s="9">
        <f t="shared" si="31"/>
        <v>226.93170655740687</v>
      </c>
      <c r="BK117" s="9">
        <f t="shared" si="31"/>
        <v>-976.79920468170167</v>
      </c>
      <c r="BL117" s="9">
        <f t="shared" si="31"/>
        <v>1767.6898563566428</v>
      </c>
      <c r="BM117" s="1">
        <v>74</v>
      </c>
      <c r="BN117" s="9">
        <f t="shared" si="51"/>
        <v>5549180.339698053</v>
      </c>
      <c r="BO117" s="9">
        <f t="shared" si="19"/>
        <v>418449.33002525399</v>
      </c>
      <c r="BP117" s="9">
        <f t="shared" si="20"/>
        <v>3777531.2492464064</v>
      </c>
      <c r="BQ117" s="9">
        <f t="shared" si="21"/>
        <v>-1770745.7953365883</v>
      </c>
      <c r="BR117" s="9">
        <f t="shared" si="22"/>
        <v>4787957.3620305946</v>
      </c>
      <c r="BS117" s="9">
        <f t="shared" si="23"/>
        <v>2973746.1944854897</v>
      </c>
      <c r="BT117" s="9">
        <f t="shared" si="24"/>
        <v>6389451.3087272542</v>
      </c>
      <c r="BU117" s="9">
        <f t="shared" si="25"/>
        <v>-429545.09755451785</v>
      </c>
      <c r="BV117" s="9">
        <f t="shared" si="26"/>
        <v>3951370.9007650181</v>
      </c>
      <c r="BW117" s="9">
        <f t="shared" si="27"/>
        <v>-568325.70543622784</v>
      </c>
      <c r="BX117" s="9">
        <f t="shared" si="28"/>
        <v>-534576.17420914769</v>
      </c>
      <c r="BY117" s="9">
        <f t="shared" si="29"/>
        <v>2301016.4147212049</v>
      </c>
      <c r="BZ117" s="9">
        <f t="shared" si="30"/>
        <v>-4164093.6603119094</v>
      </c>
    </row>
    <row r="118" spans="1:78">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46"/>
        <v>-70.735750000000053</v>
      </c>
      <c r="I118" s="8">
        <f t="shared" si="46"/>
        <v>-136963.10392193764</v>
      </c>
      <c r="J118" s="8">
        <f t="shared" si="46"/>
        <v>0</v>
      </c>
      <c r="K118" s="9">
        <v>1687</v>
      </c>
      <c r="L118" s="9">
        <v>102632888.654</v>
      </c>
      <c r="M118" s="9">
        <v>-4650473</v>
      </c>
      <c r="N118" s="9">
        <f t="shared" si="35"/>
        <v>97982415.653999999</v>
      </c>
      <c r="O118" s="9">
        <f t="shared" si="36"/>
        <v>58080.86286544161</v>
      </c>
      <c r="P118" s="8">
        <f t="shared" si="37"/>
        <v>-714.52625795120093</v>
      </c>
      <c r="Q118" s="8">
        <f t="shared" si="38"/>
        <v>57366.336607490412</v>
      </c>
      <c r="R118" s="9">
        <f t="shared" si="32"/>
        <v>96777009.856836319</v>
      </c>
      <c r="T118" s="10"/>
      <c r="U118" s="2">
        <v>44593</v>
      </c>
      <c r="V118" s="8">
        <f t="shared" si="39"/>
        <v>936</v>
      </c>
      <c r="W118" s="8">
        <f t="shared" si="40"/>
        <v>876096</v>
      </c>
      <c r="X118" s="8">
        <f t="shared" si="41"/>
        <v>0</v>
      </c>
      <c r="Y118" s="9">
        <v>110</v>
      </c>
      <c r="Z118" s="7">
        <v>0</v>
      </c>
      <c r="AA118" s="7">
        <v>0</v>
      </c>
      <c r="AB118" s="7">
        <v>0</v>
      </c>
      <c r="AC118" s="7">
        <v>0</v>
      </c>
      <c r="AD118" s="7">
        <v>0</v>
      </c>
      <c r="AE118" s="7">
        <v>0</v>
      </c>
      <c r="AF118" s="7">
        <v>0</v>
      </c>
      <c r="AG118" s="8">
        <f t="shared" si="47"/>
        <v>63538.955347473478</v>
      </c>
      <c r="AI118" s="17">
        <v>75</v>
      </c>
      <c r="AJ118" s="17">
        <v>59666.479637116397</v>
      </c>
      <c r="AK118" s="17">
        <v>-4052.2196844415012</v>
      </c>
      <c r="AL118" s="17">
        <v>-1.6291106565148354</v>
      </c>
      <c r="AT118" s="1">
        <v>75</v>
      </c>
      <c r="AU118" s="50">
        <f t="shared" si="48"/>
        <v>7</v>
      </c>
      <c r="AV118" s="51">
        <f t="shared" si="50"/>
        <v>5.5093555093555097E-2</v>
      </c>
      <c r="AW118" s="52">
        <f t="shared" si="52"/>
        <v>-1.5973526977611858</v>
      </c>
      <c r="AX118" s="43"/>
      <c r="AY118" s="1">
        <v>75</v>
      </c>
      <c r="AZ118" s="9">
        <f t="shared" si="49"/>
        <v>-4052.2196844415012</v>
      </c>
      <c r="BA118" s="9">
        <f t="shared" si="45"/>
        <v>-2355.6698282437719</v>
      </c>
      <c r="BB118" s="9">
        <f t="shared" si="45"/>
        <v>-177.63496607553679</v>
      </c>
      <c r="BC118" s="9">
        <f t="shared" si="45"/>
        <v>-1603.5911331694006</v>
      </c>
      <c r="BD118" s="9">
        <f t="shared" si="45"/>
        <v>751.69523933527671</v>
      </c>
      <c r="BE118" s="9">
        <f t="shared" si="45"/>
        <v>-2032.5248065855485</v>
      </c>
      <c r="BF118" s="9">
        <f t="shared" si="45"/>
        <v>-1262.3781817091512</v>
      </c>
      <c r="BG118" s="9">
        <f t="shared" si="45"/>
        <v>-2712.3713315506466</v>
      </c>
      <c r="BH118" s="9">
        <f t="shared" si="45"/>
        <v>182.34520491980948</v>
      </c>
      <c r="BI118" s="9">
        <f t="shared" si="45"/>
        <v>-1677.3874052251558</v>
      </c>
      <c r="BJ118" s="9">
        <f t="shared" si="31"/>
        <v>241.25864271052706</v>
      </c>
      <c r="BK118" s="9">
        <f t="shared" si="31"/>
        <v>226.93170655740687</v>
      </c>
      <c r="BL118" s="9">
        <f t="shared" si="31"/>
        <v>-976.79920468170167</v>
      </c>
      <c r="BM118" s="1">
        <v>75</v>
      </c>
      <c r="BN118" s="9">
        <f t="shared" si="51"/>
        <v>16420484.370975198</v>
      </c>
      <c r="BO118" s="9">
        <f t="shared" si="19"/>
        <v>9545691.6480543576</v>
      </c>
      <c r="BP118" s="9">
        <f t="shared" si="20"/>
        <v>719815.90617639839</v>
      </c>
      <c r="BQ118" s="9">
        <f t="shared" si="21"/>
        <v>6498103.5556249106</v>
      </c>
      <c r="BR118" s="9">
        <f t="shared" si="22"/>
        <v>-3046034.2455353658</v>
      </c>
      <c r="BS118" s="9">
        <f t="shared" si="23"/>
        <v>8236237.0303616282</v>
      </c>
      <c r="BT118" s="9">
        <f t="shared" si="24"/>
        <v>5115433.7171313046</v>
      </c>
      <c r="BU118" s="9">
        <f t="shared" si="25"/>
        <v>10991124.50122435</v>
      </c>
      <c r="BV118" s="9">
        <f t="shared" si="26"/>
        <v>-738902.82873956207</v>
      </c>
      <c r="BW118" s="9">
        <f t="shared" si="27"/>
        <v>6797142.2618876426</v>
      </c>
      <c r="BX118" s="9">
        <f t="shared" si="28"/>
        <v>-977633.02103322779</v>
      </c>
      <c r="BY118" s="9">
        <f t="shared" si="29"/>
        <v>-919577.1283358176</v>
      </c>
      <c r="BZ118" s="9">
        <f t="shared" si="30"/>
        <v>3958204.9649580065</v>
      </c>
    </row>
    <row r="119" spans="1:78">
      <c r="A119" s="2">
        <v>44256</v>
      </c>
      <c r="B119" s="8">
        <f>'WA Sch. 1-2'!B119</f>
        <v>767.35</v>
      </c>
      <c r="C119" s="8">
        <f>'WA Sch. 1-2'!C119</f>
        <v>588826.02250000008</v>
      </c>
      <c r="D119" s="8">
        <f>'WA Sch. 1-2'!D119</f>
        <v>0</v>
      </c>
      <c r="E119" s="8">
        <f>'WA Sch. 1-2'!E119</f>
        <v>729</v>
      </c>
      <c r="F119" s="8">
        <f>'WA Sch. 1-2'!F119</f>
        <v>531441</v>
      </c>
      <c r="G119" s="8">
        <f>'WA Sch. 1-2'!G119</f>
        <v>0</v>
      </c>
      <c r="H119" s="8">
        <f t="shared" si="46"/>
        <v>38.350000000000023</v>
      </c>
      <c r="I119" s="8">
        <f t="shared" si="46"/>
        <v>57385.022500000079</v>
      </c>
      <c r="J119" s="8">
        <f t="shared" si="46"/>
        <v>0</v>
      </c>
      <c r="K119" s="9">
        <v>2045</v>
      </c>
      <c r="L119" s="9">
        <v>118430776.13599999</v>
      </c>
      <c r="M119" s="9">
        <v>-12337214</v>
      </c>
      <c r="N119" s="9">
        <f t="shared" si="35"/>
        <v>106093562.13599999</v>
      </c>
      <c r="O119" s="9">
        <f t="shared" si="36"/>
        <v>51879.492487041563</v>
      </c>
      <c r="P119" s="8">
        <f t="shared" si="37"/>
        <v>154.89307271553662</v>
      </c>
      <c r="Q119" s="8">
        <f t="shared" si="38"/>
        <v>52034.385559757102</v>
      </c>
      <c r="R119" s="9">
        <f t="shared" si="32"/>
        <v>106410318.46970327</v>
      </c>
      <c r="T119" s="10"/>
      <c r="U119" s="2">
        <v>44621</v>
      </c>
      <c r="V119" s="8">
        <f t="shared" si="39"/>
        <v>695.5</v>
      </c>
      <c r="W119" s="8">
        <f t="shared" si="40"/>
        <v>483720.25</v>
      </c>
      <c r="X119" s="8">
        <f t="shared" si="41"/>
        <v>0</v>
      </c>
      <c r="Y119" s="9">
        <v>111</v>
      </c>
      <c r="Z119" s="7">
        <v>0</v>
      </c>
      <c r="AA119" s="7">
        <v>0</v>
      </c>
      <c r="AB119" s="7">
        <v>0</v>
      </c>
      <c r="AC119" s="7">
        <v>0</v>
      </c>
      <c r="AD119" s="7">
        <v>0</v>
      </c>
      <c r="AE119" s="7">
        <v>0</v>
      </c>
      <c r="AF119" s="7">
        <v>0</v>
      </c>
      <c r="AG119" s="8">
        <f t="shared" si="47"/>
        <v>57072.328506211175</v>
      </c>
      <c r="AI119" s="17">
        <v>76</v>
      </c>
      <c r="AJ119" s="17">
        <v>58217.556416099447</v>
      </c>
      <c r="AK119" s="17">
        <v>-1213.4597736943833</v>
      </c>
      <c r="AL119" s="17">
        <v>-0.48784626760680233</v>
      </c>
      <c r="AT119" s="1">
        <v>76</v>
      </c>
      <c r="AU119" s="50">
        <f t="shared" si="48"/>
        <v>40</v>
      </c>
      <c r="AV119" s="51">
        <f t="shared" si="50"/>
        <v>0.32952182952182951</v>
      </c>
      <c r="AW119" s="52">
        <f t="shared" si="52"/>
        <v>-0.44123392015968882</v>
      </c>
      <c r="AX119" s="43"/>
      <c r="AY119" s="1">
        <v>76</v>
      </c>
      <c r="AZ119" s="9">
        <f t="shared" si="49"/>
        <v>-1213.4597736943833</v>
      </c>
      <c r="BA119" s="9">
        <f t="shared" si="45"/>
        <v>-4052.2196844415012</v>
      </c>
      <c r="BB119" s="9">
        <f t="shared" si="45"/>
        <v>-2355.6698282437719</v>
      </c>
      <c r="BC119" s="9">
        <f t="shared" si="45"/>
        <v>-177.63496607553679</v>
      </c>
      <c r="BD119" s="9">
        <f t="shared" si="45"/>
        <v>-1603.5911331694006</v>
      </c>
      <c r="BE119" s="9">
        <f t="shared" si="45"/>
        <v>751.69523933527671</v>
      </c>
      <c r="BF119" s="9">
        <f t="shared" si="45"/>
        <v>-2032.5248065855485</v>
      </c>
      <c r="BG119" s="9">
        <f t="shared" si="45"/>
        <v>-1262.3781817091512</v>
      </c>
      <c r="BH119" s="9">
        <f t="shared" si="45"/>
        <v>-2712.3713315506466</v>
      </c>
      <c r="BI119" s="9">
        <f t="shared" si="45"/>
        <v>182.34520491980948</v>
      </c>
      <c r="BJ119" s="9">
        <f t="shared" si="31"/>
        <v>-1677.3874052251558</v>
      </c>
      <c r="BK119" s="9">
        <f t="shared" si="31"/>
        <v>241.25864271052706</v>
      </c>
      <c r="BL119" s="9">
        <f t="shared" si="31"/>
        <v>226.93170655740687</v>
      </c>
      <c r="BM119" s="1">
        <v>76</v>
      </c>
      <c r="BN119" s="9">
        <f t="shared" si="51"/>
        <v>1472484.6223744296</v>
      </c>
      <c r="BO119" s="9">
        <f t="shared" si="19"/>
        <v>4917205.5812423211</v>
      </c>
      <c r="BP119" s="9">
        <f t="shared" si="20"/>
        <v>2858510.5766793825</v>
      </c>
      <c r="BQ119" s="9">
        <f t="shared" si="21"/>
        <v>215552.8857342336</v>
      </c>
      <c r="BR119" s="9">
        <f t="shared" si="22"/>
        <v>1945893.333554067</v>
      </c>
      <c r="BS119" s="9">
        <f t="shared" si="23"/>
        <v>-912151.93501092901</v>
      </c>
      <c r="BT119" s="9">
        <f t="shared" si="24"/>
        <v>2466387.0918275272</v>
      </c>
      <c r="BU119" s="9">
        <f t="shared" si="25"/>
        <v>1531845.1426935194</v>
      </c>
      <c r="BV119" s="9">
        <f t="shared" si="26"/>
        <v>3291353.5021585897</v>
      </c>
      <c r="BW119" s="9">
        <f t="shared" si="27"/>
        <v>-221268.57109624552</v>
      </c>
      <c r="BX119" s="9">
        <f t="shared" si="28"/>
        <v>2035442.1411423329</v>
      </c>
      <c r="BY119" s="9">
        <f t="shared" si="29"/>
        <v>-292757.65798532794</v>
      </c>
      <c r="BZ119" s="9">
        <f t="shared" si="30"/>
        <v>-275372.49728322879</v>
      </c>
    </row>
    <row r="120" spans="1:78">
      <c r="A120" s="2">
        <v>44287</v>
      </c>
      <c r="B120" s="8">
        <f>'WA Sch. 1-2'!B120</f>
        <v>547.15</v>
      </c>
      <c r="C120" s="8">
        <f>'WA Sch. 1-2'!C120</f>
        <v>299373.1225</v>
      </c>
      <c r="D120" s="8">
        <f>'WA Sch. 1-2'!D120</f>
        <v>0.375</v>
      </c>
      <c r="E120" s="8">
        <f>'WA Sch. 1-2'!E120</f>
        <v>476.5</v>
      </c>
      <c r="F120" s="8">
        <f>'WA Sch. 1-2'!F120</f>
        <v>227052.25</v>
      </c>
      <c r="G120" s="8">
        <f>'WA Sch. 1-2'!G120</f>
        <v>0</v>
      </c>
      <c r="H120" s="8">
        <f t="shared" si="46"/>
        <v>70.649999999999977</v>
      </c>
      <c r="I120" s="8">
        <f t="shared" si="46"/>
        <v>72320.872499999998</v>
      </c>
      <c r="J120" s="8">
        <f t="shared" si="46"/>
        <v>0.375</v>
      </c>
      <c r="K120" s="9">
        <v>1868</v>
      </c>
      <c r="L120" s="9">
        <v>100973349.088</v>
      </c>
      <c r="M120" s="9">
        <v>-1717513</v>
      </c>
      <c r="N120" s="9">
        <f t="shared" si="35"/>
        <v>99255836.088</v>
      </c>
      <c r="O120" s="9">
        <f t="shared" si="36"/>
        <v>53134.81589293362</v>
      </c>
      <c r="P120" s="8">
        <f t="shared" si="37"/>
        <v>-168.70164681012261</v>
      </c>
      <c r="Q120" s="8">
        <f t="shared" si="38"/>
        <v>52966.114246123499</v>
      </c>
      <c r="R120" s="9">
        <f t="shared" si="32"/>
        <v>98940701.411758691</v>
      </c>
      <c r="T120" s="10"/>
      <c r="U120" s="2">
        <v>44652</v>
      </c>
      <c r="V120" s="8">
        <f t="shared" si="39"/>
        <v>686.5</v>
      </c>
      <c r="W120" s="8">
        <f t="shared" si="40"/>
        <v>471282.25</v>
      </c>
      <c r="X120" s="8">
        <f t="shared" si="41"/>
        <v>0</v>
      </c>
      <c r="Y120" s="9">
        <v>112</v>
      </c>
      <c r="Z120" s="7">
        <v>0</v>
      </c>
      <c r="AA120" s="7">
        <v>0</v>
      </c>
      <c r="AB120" s="7">
        <v>0</v>
      </c>
      <c r="AC120" s="7">
        <v>0</v>
      </c>
      <c r="AD120" s="7">
        <v>0</v>
      </c>
      <c r="AE120" s="7">
        <v>0</v>
      </c>
      <c r="AF120" s="7">
        <v>0</v>
      </c>
      <c r="AG120" s="8">
        <f t="shared" si="47"/>
        <v>63299.145369959086</v>
      </c>
      <c r="AI120" s="17">
        <v>77</v>
      </c>
      <c r="AJ120" s="17">
        <v>60721.000117410571</v>
      </c>
      <c r="AK120" s="17">
        <v>-488.61089376839664</v>
      </c>
      <c r="AL120" s="17">
        <v>-0.19643584897027674</v>
      </c>
      <c r="AT120" s="1">
        <v>77</v>
      </c>
      <c r="AU120" s="50">
        <f t="shared" si="48"/>
        <v>51</v>
      </c>
      <c r="AV120" s="51">
        <f t="shared" si="50"/>
        <v>0.42099792099792099</v>
      </c>
      <c r="AW120" s="52">
        <f t="shared" si="52"/>
        <v>-0.19934121391943735</v>
      </c>
      <c r="AX120" s="43"/>
      <c r="AY120" s="1">
        <v>77</v>
      </c>
      <c r="AZ120" s="9">
        <f t="shared" si="49"/>
        <v>-488.61089376839664</v>
      </c>
      <c r="BA120" s="9">
        <f t="shared" si="45"/>
        <v>-1213.4597736943833</v>
      </c>
      <c r="BB120" s="9">
        <f t="shared" si="45"/>
        <v>-4052.2196844415012</v>
      </c>
      <c r="BC120" s="9">
        <f t="shared" si="45"/>
        <v>-2355.6698282437719</v>
      </c>
      <c r="BD120" s="9">
        <f t="shared" si="45"/>
        <v>-177.63496607553679</v>
      </c>
      <c r="BE120" s="9">
        <f t="shared" si="45"/>
        <v>-1603.5911331694006</v>
      </c>
      <c r="BF120" s="9">
        <f t="shared" si="45"/>
        <v>751.69523933527671</v>
      </c>
      <c r="BG120" s="9">
        <f t="shared" si="45"/>
        <v>-2032.5248065855485</v>
      </c>
      <c r="BH120" s="9">
        <f t="shared" si="45"/>
        <v>-1262.3781817091512</v>
      </c>
      <c r="BI120" s="9">
        <f t="shared" si="45"/>
        <v>-2712.3713315506466</v>
      </c>
      <c r="BJ120" s="9">
        <f t="shared" si="31"/>
        <v>182.34520491980948</v>
      </c>
      <c r="BK120" s="9">
        <f t="shared" si="31"/>
        <v>-1677.3874052251558</v>
      </c>
      <c r="BL120" s="9">
        <f t="shared" si="31"/>
        <v>241.25864271052706</v>
      </c>
      <c r="BM120" s="1">
        <v>77</v>
      </c>
      <c r="BN120" s="9">
        <f t="shared" si="51"/>
        <v>238740.60550915371</v>
      </c>
      <c r="BO120" s="9">
        <f t="shared" si="19"/>
        <v>592909.664576813</v>
      </c>
      <c r="BP120" s="9">
        <f t="shared" si="20"/>
        <v>1979958.6817608629</v>
      </c>
      <c r="BQ120" s="9">
        <f t="shared" si="21"/>
        <v>1151005.9402014415</v>
      </c>
      <c r="BR120" s="9">
        <f t="shared" si="22"/>
        <v>86794.37953868843</v>
      </c>
      <c r="BS120" s="9">
        <f t="shared" si="23"/>
        <v>783532.09681698168</v>
      </c>
      <c r="BT120" s="9">
        <f t="shared" si="24"/>
        <v>-367286.48273305898</v>
      </c>
      <c r="BU120" s="9">
        <f t="shared" si="25"/>
        <v>993113.76235220837</v>
      </c>
      <c r="BV120" s="9">
        <f t="shared" si="26"/>
        <v>616811.73163863597</v>
      </c>
      <c r="BW120" s="9">
        <f t="shared" si="27"/>
        <v>1325294.1805407451</v>
      </c>
      <c r="BX120" s="9">
        <f t="shared" si="28"/>
        <v>-89095.853550248823</v>
      </c>
      <c r="BY120" s="9">
        <f t="shared" si="29"/>
        <v>819589.75926292024</v>
      </c>
      <c r="BZ120" s="9">
        <f t="shared" si="30"/>
        <v>-117881.60104414032</v>
      </c>
    </row>
    <row r="121" spans="1:78">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46"/>
        <v>19.024999999999977</v>
      </c>
      <c r="I121" s="8">
        <f t="shared" si="46"/>
        <v>10673.500624999986</v>
      </c>
      <c r="J121" s="8">
        <f t="shared" si="46"/>
        <v>5.4499999999999993</v>
      </c>
      <c r="K121" s="9">
        <v>1780</v>
      </c>
      <c r="L121" s="9">
        <v>97886988.163000003</v>
      </c>
      <c r="M121" s="9">
        <v>11822715</v>
      </c>
      <c r="N121" s="9">
        <f t="shared" si="35"/>
        <v>109709703.163</v>
      </c>
      <c r="O121" s="9">
        <f t="shared" si="36"/>
        <v>61634.664698314606</v>
      </c>
      <c r="P121" s="8">
        <f t="shared" si="37"/>
        <v>-78.596027753437241</v>
      </c>
      <c r="Q121" s="8">
        <f t="shared" si="38"/>
        <v>61556.068670561166</v>
      </c>
      <c r="R121" s="9">
        <f t="shared" si="32"/>
        <v>109569802.23359887</v>
      </c>
      <c r="T121" s="10"/>
      <c r="U121" s="2">
        <v>44682</v>
      </c>
      <c r="V121" s="8">
        <f t="shared" si="39"/>
        <v>430.5</v>
      </c>
      <c r="W121" s="8">
        <f t="shared" si="40"/>
        <v>185330.25</v>
      </c>
      <c r="X121" s="8">
        <f t="shared" si="41"/>
        <v>0</v>
      </c>
      <c r="Y121" s="9">
        <v>113</v>
      </c>
      <c r="Z121" s="7">
        <v>0</v>
      </c>
      <c r="AA121" s="7">
        <v>0</v>
      </c>
      <c r="AB121" s="7">
        <v>0</v>
      </c>
      <c r="AC121" s="7">
        <v>0</v>
      </c>
      <c r="AD121" s="7">
        <v>0</v>
      </c>
      <c r="AE121" s="7">
        <v>0</v>
      </c>
      <c r="AF121" s="7">
        <v>0</v>
      </c>
      <c r="AG121" s="8">
        <f t="shared" si="47"/>
        <v>58260.727728714031</v>
      </c>
      <c r="AI121" s="17">
        <v>78</v>
      </c>
      <c r="AJ121" s="17">
        <v>62894.053444737838</v>
      </c>
      <c r="AK121" s="17">
        <v>-2255.7873477776811</v>
      </c>
      <c r="AL121" s="17">
        <v>-0.90689239312612835</v>
      </c>
      <c r="AT121" s="1">
        <v>78</v>
      </c>
      <c r="AU121" s="50">
        <f t="shared" si="48"/>
        <v>22</v>
      </c>
      <c r="AV121" s="51">
        <f t="shared" si="50"/>
        <v>0.17983367983367984</v>
      </c>
      <c r="AW121" s="52">
        <f t="shared" si="52"/>
        <v>-0.91599911388803534</v>
      </c>
      <c r="AX121" s="43"/>
      <c r="AY121" s="1">
        <v>78</v>
      </c>
      <c r="AZ121" s="9">
        <f t="shared" si="49"/>
        <v>-2255.7873477776811</v>
      </c>
      <c r="BA121" s="9">
        <f t="shared" si="45"/>
        <v>-488.61089376839664</v>
      </c>
      <c r="BB121" s="9">
        <f t="shared" si="45"/>
        <v>-1213.4597736943833</v>
      </c>
      <c r="BC121" s="9">
        <f t="shared" si="45"/>
        <v>-4052.2196844415012</v>
      </c>
      <c r="BD121" s="9">
        <f t="shared" si="45"/>
        <v>-2355.6698282437719</v>
      </c>
      <c r="BE121" s="9">
        <f t="shared" si="45"/>
        <v>-177.63496607553679</v>
      </c>
      <c r="BF121" s="9">
        <f t="shared" si="45"/>
        <v>-1603.5911331694006</v>
      </c>
      <c r="BG121" s="9">
        <f t="shared" si="45"/>
        <v>751.69523933527671</v>
      </c>
      <c r="BH121" s="9">
        <f t="shared" si="45"/>
        <v>-2032.5248065855485</v>
      </c>
      <c r="BI121" s="9">
        <f t="shared" si="45"/>
        <v>-1262.3781817091512</v>
      </c>
      <c r="BJ121" s="9">
        <f t="shared" si="31"/>
        <v>-2712.3713315506466</v>
      </c>
      <c r="BK121" s="9">
        <f t="shared" si="31"/>
        <v>182.34520491980948</v>
      </c>
      <c r="BL121" s="9">
        <f t="shared" si="31"/>
        <v>-1677.3874052251558</v>
      </c>
      <c r="BM121" s="1">
        <v>78</v>
      </c>
      <c r="BN121" s="9">
        <f t="shared" si="51"/>
        <v>5088576.5583938751</v>
      </c>
      <c r="BO121" s="9">
        <f t="shared" si="19"/>
        <v>1102202.2721491002</v>
      </c>
      <c r="BP121" s="9">
        <f t="shared" si="20"/>
        <v>2737307.204536966</v>
      </c>
      <c r="BQ121" s="9">
        <f t="shared" si="21"/>
        <v>9140945.8945788201</v>
      </c>
      <c r="BR121" s="9">
        <f t="shared" si="22"/>
        <v>5313890.1940939343</v>
      </c>
      <c r="BS121" s="9">
        <f t="shared" si="23"/>
        <v>400706.70899611921</v>
      </c>
      <c r="BT121" s="9">
        <f t="shared" si="24"/>
        <v>3617360.5892120171</v>
      </c>
      <c r="BU121" s="9">
        <f t="shared" si="25"/>
        <v>-1695664.6102772295</v>
      </c>
      <c r="BV121" s="9">
        <f t="shared" si="26"/>
        <v>4584943.7427399689</v>
      </c>
      <c r="BW121" s="9">
        <f t="shared" si="27"/>
        <v>2847656.730410106</v>
      </c>
      <c r="BX121" s="9">
        <f t="shared" si="28"/>
        <v>6118532.9321868615</v>
      </c>
      <c r="BY121" s="9">
        <f t="shared" si="29"/>
        <v>-411332.00618602987</v>
      </c>
      <c r="BZ121" s="9">
        <f t="shared" si="30"/>
        <v>3783829.2860285495</v>
      </c>
    </row>
    <row r="122" spans="1:78">
      <c r="A122" s="2">
        <v>44348</v>
      </c>
      <c r="B122" s="8">
        <f>'WA Sch. 1-2'!B122</f>
        <v>126.95</v>
      </c>
      <c r="C122" s="8">
        <f>'WA Sch. 1-2'!C122</f>
        <v>16116.302500000002</v>
      </c>
      <c r="D122" s="8">
        <f>'WA Sch. 1-2'!D122</f>
        <v>68</v>
      </c>
      <c r="E122" s="8">
        <f>'WA Sch. 1-2'!E122</f>
        <v>74.5</v>
      </c>
      <c r="F122" s="8">
        <f>'WA Sch. 1-2'!F122</f>
        <v>5550.25</v>
      </c>
      <c r="G122" s="8">
        <f>'WA Sch. 1-2'!G122</f>
        <v>258</v>
      </c>
      <c r="H122" s="8">
        <f t="shared" si="46"/>
        <v>52.45</v>
      </c>
      <c r="I122" s="8">
        <f t="shared" si="46"/>
        <v>10566.052500000002</v>
      </c>
      <c r="J122" s="8">
        <f t="shared" si="46"/>
        <v>-190</v>
      </c>
      <c r="K122" s="9">
        <v>1813</v>
      </c>
      <c r="L122" s="9">
        <v>107944990.733</v>
      </c>
      <c r="M122" s="9">
        <v>17232427</v>
      </c>
      <c r="N122" s="9">
        <f t="shared" si="35"/>
        <v>125177417.733</v>
      </c>
      <c r="O122" s="9">
        <f t="shared" si="36"/>
        <v>69044.356168229453</v>
      </c>
      <c r="P122" s="8">
        <f t="shared" si="37"/>
        <v>-3854.3543961216933</v>
      </c>
      <c r="Q122" s="8">
        <f t="shared" si="38"/>
        <v>65190.00177210776</v>
      </c>
      <c r="R122" s="9">
        <f t="shared" si="32"/>
        <v>118189473.21283136</v>
      </c>
      <c r="T122" s="10"/>
      <c r="U122" s="2">
        <v>44713</v>
      </c>
      <c r="V122" s="8">
        <f t="shared" si="39"/>
        <v>129</v>
      </c>
      <c r="W122" s="8">
        <f t="shared" si="40"/>
        <v>16641</v>
      </c>
      <c r="X122" s="8">
        <f t="shared" si="41"/>
        <v>35.5</v>
      </c>
      <c r="Y122" s="9">
        <v>114</v>
      </c>
      <c r="Z122" s="7">
        <v>0</v>
      </c>
      <c r="AA122" s="7">
        <v>0</v>
      </c>
      <c r="AB122" s="7">
        <v>0</v>
      </c>
      <c r="AC122" s="7">
        <v>0</v>
      </c>
      <c r="AD122" s="7">
        <v>0</v>
      </c>
      <c r="AE122" s="7">
        <v>0</v>
      </c>
      <c r="AF122" s="7">
        <v>0</v>
      </c>
      <c r="AG122" s="8">
        <f t="shared" si="47"/>
        <v>63099.572844186041</v>
      </c>
      <c r="AI122" s="17">
        <v>79</v>
      </c>
      <c r="AJ122" s="17">
        <v>65291.800330114187</v>
      </c>
      <c r="AK122" s="17">
        <v>-1650.5658623637864</v>
      </c>
      <c r="AL122" s="17">
        <v>-0.66357568075114126</v>
      </c>
      <c r="AT122" s="1">
        <v>79</v>
      </c>
      <c r="AU122" s="50">
        <f t="shared" si="48"/>
        <v>32</v>
      </c>
      <c r="AV122" s="51">
        <f t="shared" si="50"/>
        <v>0.26299376299376298</v>
      </c>
      <c r="AW122" s="52">
        <f t="shared" si="52"/>
        <v>-0.63414296405799342</v>
      </c>
      <c r="AX122" s="43"/>
      <c r="AY122" s="1">
        <v>79</v>
      </c>
      <c r="AZ122" s="9">
        <f t="shared" si="49"/>
        <v>-1650.5658623637864</v>
      </c>
      <c r="BA122" s="9">
        <f t="shared" si="45"/>
        <v>-2255.7873477776811</v>
      </c>
      <c r="BB122" s="9">
        <f t="shared" si="45"/>
        <v>-488.61089376839664</v>
      </c>
      <c r="BC122" s="9">
        <f t="shared" si="45"/>
        <v>-1213.4597736943833</v>
      </c>
      <c r="BD122" s="9">
        <f t="shared" si="45"/>
        <v>-4052.2196844415012</v>
      </c>
      <c r="BE122" s="9">
        <f t="shared" si="45"/>
        <v>-2355.6698282437719</v>
      </c>
      <c r="BF122" s="9">
        <f t="shared" si="45"/>
        <v>-177.63496607553679</v>
      </c>
      <c r="BG122" s="9">
        <f t="shared" si="45"/>
        <v>-1603.5911331694006</v>
      </c>
      <c r="BH122" s="9">
        <f t="shared" si="45"/>
        <v>751.69523933527671</v>
      </c>
      <c r="BI122" s="9">
        <f t="shared" si="45"/>
        <v>-2032.5248065855485</v>
      </c>
      <c r="BJ122" s="9">
        <f t="shared" si="31"/>
        <v>-1262.3781817091512</v>
      </c>
      <c r="BK122" s="9">
        <f t="shared" si="31"/>
        <v>-2712.3713315506466</v>
      </c>
      <c r="BL122" s="9">
        <f t="shared" si="31"/>
        <v>182.34520491980948</v>
      </c>
      <c r="BM122" s="1">
        <v>79</v>
      </c>
      <c r="BN122" s="9">
        <f t="shared" si="51"/>
        <v>2724367.6660007173</v>
      </c>
      <c r="BO122" s="9">
        <f t="shared" si="19"/>
        <v>3723325.5889939959</v>
      </c>
      <c r="BP122" s="9">
        <f t="shared" si="20"/>
        <v>806484.46123317908</v>
      </c>
      <c r="BQ122" s="9">
        <f t="shared" si="21"/>
        <v>2002895.2778116416</v>
      </c>
      <c r="BR122" s="9">
        <f t="shared" si="22"/>
        <v>6688455.4779377095</v>
      </c>
      <c r="BS122" s="9">
        <f t="shared" si="23"/>
        <v>3888188.2014995432</v>
      </c>
      <c r="BT122" s="9">
        <f t="shared" si="24"/>
        <v>293198.21096643462</v>
      </c>
      <c r="BU122" s="9">
        <f t="shared" si="25"/>
        <v>2646832.7815986807</v>
      </c>
      <c r="BV122" s="9">
        <f t="shared" si="26"/>
        <v>-1240722.5009481816</v>
      </c>
      <c r="BW122" s="9">
        <f t="shared" si="27"/>
        <v>3354816.0601576725</v>
      </c>
      <c r="BX122" s="9">
        <f t="shared" si="28"/>
        <v>2083638.3321220006</v>
      </c>
      <c r="BY122" s="9">
        <f t="shared" si="29"/>
        <v>4476947.5259117149</v>
      </c>
      <c r="BZ122" s="9">
        <f t="shared" si="30"/>
        <v>-300972.77040636318</v>
      </c>
    </row>
    <row r="123" spans="1:78">
      <c r="A123" s="2">
        <v>44378</v>
      </c>
      <c r="B123" s="8">
        <f>'WA Sch. 1-2'!B123</f>
        <v>14.1</v>
      </c>
      <c r="C123" s="8">
        <f>'WA Sch. 1-2'!C123</f>
        <v>198.81</v>
      </c>
      <c r="D123" s="8">
        <f>'WA Sch. 1-2'!D123</f>
        <v>240.05</v>
      </c>
      <c r="E123" s="8">
        <f>'WA Sch. 1-2'!E123</f>
        <v>0</v>
      </c>
      <c r="F123" s="8">
        <f>'WA Sch. 1-2'!F123</f>
        <v>0</v>
      </c>
      <c r="G123" s="8">
        <f>'WA Sch. 1-2'!G123</f>
        <v>385.5</v>
      </c>
      <c r="H123" s="8">
        <f t="shared" si="46"/>
        <v>14.1</v>
      </c>
      <c r="I123" s="8">
        <f t="shared" si="46"/>
        <v>198.81</v>
      </c>
      <c r="J123" s="8">
        <f t="shared" si="46"/>
        <v>-145.44999999999999</v>
      </c>
      <c r="K123" s="9">
        <v>1795</v>
      </c>
      <c r="L123" s="9">
        <v>123045805.90707998</v>
      </c>
      <c r="M123" s="9">
        <v>-3319795</v>
      </c>
      <c r="N123" s="9">
        <f t="shared" si="35"/>
        <v>119726010.90707998</v>
      </c>
      <c r="O123" s="9">
        <f t="shared" si="36"/>
        <v>66699.727524835645</v>
      </c>
      <c r="P123" s="8">
        <f t="shared" si="37"/>
        <v>-2627.3432009306616</v>
      </c>
      <c r="Q123" s="8">
        <f t="shared" si="38"/>
        <v>64072.384323904982</v>
      </c>
      <c r="R123" s="9">
        <f>Q123*K123</f>
        <v>115009929.86140944</v>
      </c>
      <c r="T123" s="10"/>
      <c r="U123" s="2">
        <v>44743</v>
      </c>
      <c r="V123" s="8">
        <f t="shared" si="39"/>
        <v>6</v>
      </c>
      <c r="W123" s="8">
        <f t="shared" si="40"/>
        <v>36</v>
      </c>
      <c r="X123" s="8">
        <f t="shared" si="41"/>
        <v>287.5</v>
      </c>
      <c r="Y123" s="9">
        <v>115</v>
      </c>
      <c r="Z123" s="7">
        <v>0</v>
      </c>
      <c r="AA123" s="7">
        <v>0</v>
      </c>
      <c r="AB123" s="7">
        <v>0</v>
      </c>
      <c r="AC123" s="7">
        <v>0</v>
      </c>
      <c r="AD123" s="7">
        <v>0</v>
      </c>
      <c r="AE123" s="7">
        <v>0</v>
      </c>
      <c r="AF123" s="7">
        <v>0</v>
      </c>
      <c r="AG123" s="8">
        <f t="shared" si="47"/>
        <v>70453.642874853103</v>
      </c>
      <c r="AI123" s="17">
        <v>80</v>
      </c>
      <c r="AJ123" s="17">
        <v>63408.990403381598</v>
      </c>
      <c r="AK123" s="17">
        <v>-1439.0781982264161</v>
      </c>
      <c r="AL123" s="17">
        <v>-0.57855146335975216</v>
      </c>
      <c r="AT123" s="1">
        <v>80</v>
      </c>
      <c r="AU123" s="50">
        <f t="shared" si="48"/>
        <v>37</v>
      </c>
      <c r="AV123" s="51">
        <f t="shared" si="50"/>
        <v>0.30457380457380456</v>
      </c>
      <c r="AW123" s="52">
        <f t="shared" si="52"/>
        <v>-0.51129056715173082</v>
      </c>
      <c r="AX123" s="43"/>
      <c r="AY123" s="1">
        <v>80</v>
      </c>
      <c r="AZ123" s="9">
        <f t="shared" si="49"/>
        <v>-1439.0781982264161</v>
      </c>
      <c r="BA123" s="9">
        <f t="shared" si="45"/>
        <v>-1650.5658623637864</v>
      </c>
      <c r="BB123" s="9">
        <f t="shared" si="45"/>
        <v>-2255.7873477776811</v>
      </c>
      <c r="BC123" s="9">
        <f t="shared" si="45"/>
        <v>-488.61089376839664</v>
      </c>
      <c r="BD123" s="9">
        <f t="shared" si="45"/>
        <v>-1213.4597736943833</v>
      </c>
      <c r="BE123" s="9">
        <f t="shared" si="45"/>
        <v>-4052.2196844415012</v>
      </c>
      <c r="BF123" s="9">
        <f t="shared" si="45"/>
        <v>-2355.6698282437719</v>
      </c>
      <c r="BG123" s="9">
        <f t="shared" si="45"/>
        <v>-177.63496607553679</v>
      </c>
      <c r="BH123" s="9">
        <f t="shared" si="45"/>
        <v>-1603.5911331694006</v>
      </c>
      <c r="BI123" s="9">
        <f t="shared" si="45"/>
        <v>751.69523933527671</v>
      </c>
      <c r="BJ123" s="9">
        <f t="shared" si="31"/>
        <v>-2032.5248065855485</v>
      </c>
      <c r="BK123" s="9">
        <f t="shared" si="31"/>
        <v>-1262.3781817091512</v>
      </c>
      <c r="BL123" s="9">
        <f t="shared" si="31"/>
        <v>-2712.3713315506466</v>
      </c>
      <c r="BM123" s="1">
        <v>80</v>
      </c>
      <c r="BN123" s="9">
        <f t="shared" si="51"/>
        <v>2070946.0606105947</v>
      </c>
      <c r="BO123" s="9">
        <f t="shared" si="19"/>
        <v>2375293.3472645157</v>
      </c>
      <c r="BP123" s="9">
        <f t="shared" si="20"/>
        <v>3246254.3920218595</v>
      </c>
      <c r="BQ123" s="9">
        <f t="shared" si="21"/>
        <v>703149.28463802754</v>
      </c>
      <c r="BR123" s="9">
        <f t="shared" si="22"/>
        <v>1746263.504748354</v>
      </c>
      <c r="BS123" s="9">
        <f t="shared" si="23"/>
        <v>5831461.0023037046</v>
      </c>
      <c r="BT123" s="9">
        <f t="shared" si="24"/>
        <v>3389993.0920453873</v>
      </c>
      <c r="BU123" s="9">
        <f t="shared" si="25"/>
        <v>255630.60692199785</v>
      </c>
      <c r="BV123" s="9">
        <f t="shared" si="26"/>
        <v>2307693.0386132849</v>
      </c>
      <c r="BW123" s="9">
        <f t="shared" si="27"/>
        <v>-1081748.230637983</v>
      </c>
      <c r="BX123" s="9">
        <f t="shared" si="28"/>
        <v>2924962.1365116341</v>
      </c>
      <c r="BY123" s="9">
        <f t="shared" si="29"/>
        <v>1816660.9192143509</v>
      </c>
      <c r="BZ123" s="9">
        <f t="shared" si="30"/>
        <v>3903314.448728899</v>
      </c>
    </row>
    <row r="124" spans="1:78">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46"/>
        <v>-7.6499999999999986</v>
      </c>
      <c r="I124" s="8">
        <f t="shared" si="46"/>
        <v>-354.57749999999993</v>
      </c>
      <c r="J124" s="8">
        <f t="shared" si="46"/>
        <v>1.4499999999999886</v>
      </c>
      <c r="K124" s="9">
        <v>1755</v>
      </c>
      <c r="L124" s="9">
        <v>120047460.82000002</v>
      </c>
      <c r="M124" s="9">
        <v>-10189519</v>
      </c>
      <c r="N124" s="9">
        <f t="shared" si="35"/>
        <v>109857941.82000002</v>
      </c>
      <c r="O124" s="9">
        <f t="shared" si="36"/>
        <v>62597.117846153858</v>
      </c>
      <c r="P124" s="8">
        <f t="shared" si="37"/>
        <v>145.85537523400532</v>
      </c>
      <c r="Q124" s="8">
        <f t="shared" si="38"/>
        <v>62742.973221387867</v>
      </c>
      <c r="R124" s="9">
        <f t="shared" si="32"/>
        <v>110113918.0035357</v>
      </c>
      <c r="T124" s="10"/>
      <c r="U124" s="2">
        <v>44774</v>
      </c>
      <c r="V124" s="8">
        <f t="shared" si="39"/>
        <v>3</v>
      </c>
      <c r="W124" s="8">
        <f t="shared" si="40"/>
        <v>9</v>
      </c>
      <c r="X124" s="8">
        <f t="shared" si="41"/>
        <v>345.5</v>
      </c>
      <c r="Y124" s="9">
        <v>116</v>
      </c>
      <c r="Z124" s="7">
        <v>1</v>
      </c>
      <c r="AA124" s="7">
        <v>0</v>
      </c>
      <c r="AB124" s="7">
        <v>0</v>
      </c>
      <c r="AC124" s="7">
        <v>0</v>
      </c>
      <c r="AD124" s="7">
        <v>0</v>
      </c>
      <c r="AE124" s="7">
        <v>0</v>
      </c>
      <c r="AF124" s="7">
        <v>0</v>
      </c>
      <c r="AG124" s="8">
        <f t="shared" si="47"/>
        <v>69628.060620141347</v>
      </c>
      <c r="AI124" s="17">
        <v>81</v>
      </c>
      <c r="AJ124" s="17">
        <v>57290.264289488732</v>
      </c>
      <c r="AK124" s="17">
        <v>-523.01382510592521</v>
      </c>
      <c r="AL124" s="17">
        <v>-0.21026683209108465</v>
      </c>
      <c r="AT124" s="1">
        <v>81</v>
      </c>
      <c r="AU124" s="50">
        <f t="shared" si="48"/>
        <v>49</v>
      </c>
      <c r="AV124" s="51">
        <f t="shared" si="50"/>
        <v>0.40436590436590436</v>
      </c>
      <c r="AW124" s="52">
        <f t="shared" si="52"/>
        <v>-0.24206240467219475</v>
      </c>
      <c r="AX124" s="43"/>
      <c r="AY124" s="1">
        <v>81</v>
      </c>
      <c r="AZ124" s="9">
        <f t="shared" si="49"/>
        <v>-523.01382510592521</v>
      </c>
      <c r="BA124" s="9">
        <f t="shared" si="45"/>
        <v>-1439.0781982264161</v>
      </c>
      <c r="BB124" s="9">
        <f t="shared" si="45"/>
        <v>-1650.5658623637864</v>
      </c>
      <c r="BC124" s="9">
        <f t="shared" si="45"/>
        <v>-2255.7873477776811</v>
      </c>
      <c r="BD124" s="9">
        <f t="shared" si="45"/>
        <v>-488.61089376839664</v>
      </c>
      <c r="BE124" s="9">
        <f t="shared" si="45"/>
        <v>-1213.4597736943833</v>
      </c>
      <c r="BF124" s="9">
        <f t="shared" si="45"/>
        <v>-4052.2196844415012</v>
      </c>
      <c r="BG124" s="9">
        <f t="shared" si="45"/>
        <v>-2355.6698282437719</v>
      </c>
      <c r="BH124" s="9">
        <f t="shared" si="45"/>
        <v>-177.63496607553679</v>
      </c>
      <c r="BI124" s="9">
        <f t="shared" si="45"/>
        <v>-1603.5911331694006</v>
      </c>
      <c r="BJ124" s="9">
        <f t="shared" si="45"/>
        <v>751.69523933527671</v>
      </c>
      <c r="BK124" s="9">
        <f t="shared" si="45"/>
        <v>-2032.5248065855485</v>
      </c>
      <c r="BL124" s="9">
        <f t="shared" si="31"/>
        <v>-1262.3781817091512</v>
      </c>
      <c r="BM124" s="1">
        <v>81</v>
      </c>
      <c r="BN124" s="9">
        <f t="shared" si="51"/>
        <v>273543.46125193383</v>
      </c>
      <c r="BO124" s="9">
        <f t="shared" ref="BO124:BO163" si="53">($AZ124-$BN$171)*(BA124-$BN$171)</f>
        <v>752657.79308094538</v>
      </c>
      <c r="BP124" s="9">
        <f t="shared" ref="BP124:BP163" si="54">($AZ124-$BN$171)*(BB124-$BN$171)</f>
        <v>863268.76526414917</v>
      </c>
      <c r="BQ124" s="9">
        <f t="shared" ref="BQ124:BQ163" si="55">($AZ124-$BN$171)*(BC124-$BN$171)</f>
        <v>1179807.9693867615</v>
      </c>
      <c r="BR124" s="9">
        <f t="shared" ref="BR124:BR163" si="56">($AZ124-$BN$171)*(BD124-$BN$171)</f>
        <v>255550.25253823641</v>
      </c>
      <c r="BS124" s="9">
        <f t="shared" ref="BS124:BS163" si="57">($AZ124-$BN$171)*(BE124-$BN$171)</f>
        <v>634656.23785207386</v>
      </c>
      <c r="BT124" s="9">
        <f t="shared" ref="BT124:BT163" si="58">($AZ124-$BN$171)*(BF124-$BN$171)</f>
        <v>2119366.9173292858</v>
      </c>
      <c r="BU124" s="9">
        <f t="shared" ref="BU124:BU163" si="59">($AZ124-$BN$171)*(BG124-$BN$171)</f>
        <v>1232047.8875563999</v>
      </c>
      <c r="BV124" s="9">
        <f t="shared" ref="BV124:BV163" si="60">($AZ124-$BN$171)*(BH124-$BN$171)</f>
        <v>92905.54307972941</v>
      </c>
      <c r="BW124" s="9">
        <f t="shared" ref="BW124:BW163" si="61">($AZ124-$BN$171)*(BI124-$BN$171)</f>
        <v>838700.33246487833</v>
      </c>
      <c r="BX124" s="9">
        <f t="shared" ref="BX124:BX163" si="62">($AZ124-$BN$171)*(BJ124-$BN$171)</f>
        <v>-393147.00243865757</v>
      </c>
      <c r="BY124" s="9">
        <f t="shared" ref="BY124:BY163" si="63">($AZ124-$BN$171)*(BK124-$BN$171)</f>
        <v>1063038.5737149946</v>
      </c>
      <c r="BZ124" s="9">
        <f t="shared" ref="BZ124:BZ163" si="64">($AZ124-$BN$171)*(BL124-$BN$171)</f>
        <v>660241.24154597009</v>
      </c>
    </row>
    <row r="125" spans="1:78">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46"/>
        <v>18.324999999999989</v>
      </c>
      <c r="I125" s="8">
        <f t="shared" si="46"/>
        <v>5246.9056249999958</v>
      </c>
      <c r="J125" s="8">
        <f t="shared" si="46"/>
        <v>5.375</v>
      </c>
      <c r="K125" s="9">
        <v>1760</v>
      </c>
      <c r="L125" s="9">
        <v>109954956.13500001</v>
      </c>
      <c r="M125" s="9">
        <v>-4311000</v>
      </c>
      <c r="N125" s="9">
        <f t="shared" si="35"/>
        <v>105643956.13500001</v>
      </c>
      <c r="O125" s="9">
        <f t="shared" si="36"/>
        <v>60024.975076704548</v>
      </c>
      <c r="P125" s="8">
        <f t="shared" si="37"/>
        <v>-143.00751232239386</v>
      </c>
      <c r="Q125" s="8">
        <f t="shared" si="38"/>
        <v>59881.967564382154</v>
      </c>
      <c r="R125" s="9">
        <f t="shared" si="32"/>
        <v>105392262.91331258</v>
      </c>
      <c r="T125" s="10"/>
      <c r="U125" s="2">
        <v>44805</v>
      </c>
      <c r="V125" s="8">
        <f t="shared" si="39"/>
        <v>62.5</v>
      </c>
      <c r="W125" s="8">
        <f t="shared" si="40"/>
        <v>3906.25</v>
      </c>
      <c r="X125" s="8">
        <f t="shared" si="41"/>
        <v>77.5</v>
      </c>
      <c r="Y125" s="9">
        <v>117</v>
      </c>
      <c r="Z125" s="7">
        <v>0</v>
      </c>
      <c r="AA125" s="7">
        <v>1</v>
      </c>
      <c r="AB125" s="7">
        <v>0</v>
      </c>
      <c r="AC125" s="7">
        <v>0</v>
      </c>
      <c r="AD125" s="7">
        <v>0</v>
      </c>
      <c r="AE125" s="7">
        <v>0</v>
      </c>
      <c r="AF125" s="7">
        <v>0</v>
      </c>
      <c r="AG125" s="8">
        <f t="shared" si="47"/>
        <v>57671.559270491802</v>
      </c>
      <c r="AI125" s="17">
        <v>82</v>
      </c>
      <c r="AJ125" s="17">
        <v>65741.812671819644</v>
      </c>
      <c r="AK125" s="17">
        <v>-312.15124390552955</v>
      </c>
      <c r="AL125" s="17">
        <v>-0.1254939162956433</v>
      </c>
      <c r="AT125" s="1">
        <v>82</v>
      </c>
      <c r="AU125" s="50">
        <f t="shared" si="48"/>
        <v>52</v>
      </c>
      <c r="AV125" s="51">
        <f t="shared" si="50"/>
        <v>0.42931392931392931</v>
      </c>
      <c r="AW125" s="52">
        <f t="shared" si="52"/>
        <v>-0.17812111651651327</v>
      </c>
      <c r="AX125" s="43"/>
      <c r="AY125" s="1">
        <v>82</v>
      </c>
      <c r="AZ125" s="9">
        <f t="shared" si="49"/>
        <v>-312.15124390552955</v>
      </c>
      <c r="BA125" s="9">
        <f t="shared" si="45"/>
        <v>-523.01382510592521</v>
      </c>
      <c r="BB125" s="9">
        <f t="shared" si="45"/>
        <v>-1439.0781982264161</v>
      </c>
      <c r="BC125" s="9">
        <f t="shared" si="45"/>
        <v>-1650.5658623637864</v>
      </c>
      <c r="BD125" s="9">
        <f t="shared" si="45"/>
        <v>-2255.7873477776811</v>
      </c>
      <c r="BE125" s="9">
        <f t="shared" si="45"/>
        <v>-488.61089376839664</v>
      </c>
      <c r="BF125" s="9">
        <f t="shared" si="45"/>
        <v>-1213.4597736943833</v>
      </c>
      <c r="BG125" s="9">
        <f t="shared" si="45"/>
        <v>-4052.2196844415012</v>
      </c>
      <c r="BH125" s="9">
        <f t="shared" si="45"/>
        <v>-2355.6698282437719</v>
      </c>
      <c r="BI125" s="9">
        <f t="shared" si="45"/>
        <v>-177.63496607553679</v>
      </c>
      <c r="BJ125" s="9">
        <f t="shared" si="45"/>
        <v>-1603.5911331694006</v>
      </c>
      <c r="BK125" s="9">
        <f t="shared" si="45"/>
        <v>751.69523933527671</v>
      </c>
      <c r="BL125" s="9">
        <f t="shared" si="31"/>
        <v>-2032.5248065855485</v>
      </c>
      <c r="BM125" s="1">
        <v>82</v>
      </c>
      <c r="BN125" s="9">
        <f t="shared" si="51"/>
        <v>97438.399071770895</v>
      </c>
      <c r="BO125" s="9">
        <f t="shared" si="53"/>
        <v>163259.41608660563</v>
      </c>
      <c r="BP125" s="9">
        <f t="shared" si="54"/>
        <v>449210.04965370818</v>
      </c>
      <c r="BQ125" s="9">
        <f t="shared" si="55"/>
        <v>515226.18708486366</v>
      </c>
      <c r="BR125" s="9">
        <f t="shared" si="56"/>
        <v>704146.82659516472</v>
      </c>
      <c r="BS125" s="9">
        <f t="shared" si="57"/>
        <v>152520.49827559947</v>
      </c>
      <c r="BT125" s="9">
        <f t="shared" si="58"/>
        <v>378782.97778802773</v>
      </c>
      <c r="BU125" s="9">
        <f t="shared" si="59"/>
        <v>1264905.4150768975</v>
      </c>
      <c r="BV125" s="9">
        <f t="shared" si="60"/>
        <v>735325.26711702487</v>
      </c>
      <c r="BW125" s="9">
        <f t="shared" si="61"/>
        <v>55448.975621596517</v>
      </c>
      <c r="BX125" s="9">
        <f t="shared" si="62"/>
        <v>500562.96693471062</v>
      </c>
      <c r="BY125" s="9">
        <f t="shared" si="63"/>
        <v>-234642.60399637243</v>
      </c>
      <c r="BZ125" s="9">
        <f t="shared" si="64"/>
        <v>634455.14664453035</v>
      </c>
    </row>
    <row r="126" spans="1:78">
      <c r="A126" s="2">
        <v>44470</v>
      </c>
      <c r="B126" s="8">
        <f>'WA Sch. 1-2'!B126</f>
        <v>510.4</v>
      </c>
      <c r="C126" s="8">
        <f>'WA Sch. 1-2'!C126</f>
        <v>260508.15999999997</v>
      </c>
      <c r="D126" s="8">
        <f>'WA Sch. 1-2'!D126</f>
        <v>0.65</v>
      </c>
      <c r="E126" s="8">
        <f>'WA Sch. 1-2'!E126</f>
        <v>510</v>
      </c>
      <c r="F126" s="8">
        <f>'WA Sch. 1-2'!F126</f>
        <v>260100</v>
      </c>
      <c r="G126" s="8">
        <f>'WA Sch. 1-2'!G126</f>
        <v>0</v>
      </c>
      <c r="H126" s="8">
        <f t="shared" si="46"/>
        <v>0.39999999999997726</v>
      </c>
      <c r="I126" s="8">
        <f t="shared" si="46"/>
        <v>408.15999999997439</v>
      </c>
      <c r="J126" s="8">
        <f t="shared" si="46"/>
        <v>0.65</v>
      </c>
      <c r="K126" s="9">
        <v>1757</v>
      </c>
      <c r="L126" s="9">
        <v>102790760.69301999</v>
      </c>
      <c r="M126" s="9">
        <v>-30587465</v>
      </c>
      <c r="N126" s="9">
        <f t="shared" si="35"/>
        <v>72203295.693019986</v>
      </c>
      <c r="O126" s="9">
        <f t="shared" si="36"/>
        <v>41094.647520216269</v>
      </c>
      <c r="P126" s="8">
        <f t="shared" si="37"/>
        <v>9.7006554724013938</v>
      </c>
      <c r="Q126" s="8">
        <f t="shared" si="38"/>
        <v>41104.348175688669</v>
      </c>
      <c r="R126" s="9">
        <f t="shared" si="32"/>
        <v>72220339.744684994</v>
      </c>
      <c r="T126" s="10"/>
      <c r="U126" s="2">
        <v>44835</v>
      </c>
      <c r="V126" s="8">
        <f t="shared" si="39"/>
        <v>308.5</v>
      </c>
      <c r="W126" s="8">
        <f t="shared" si="40"/>
        <v>95172.25</v>
      </c>
      <c r="X126" s="8">
        <f t="shared" si="41"/>
        <v>0.5</v>
      </c>
      <c r="Y126" s="9">
        <v>118</v>
      </c>
      <c r="Z126" s="7">
        <v>0</v>
      </c>
      <c r="AA126" s="7">
        <v>0</v>
      </c>
      <c r="AB126" s="7">
        <v>1</v>
      </c>
      <c r="AC126" s="7">
        <v>0</v>
      </c>
      <c r="AD126" s="7">
        <v>0</v>
      </c>
      <c r="AE126" s="7">
        <v>0</v>
      </c>
      <c r="AF126" s="7">
        <v>0</v>
      </c>
      <c r="AG126" s="8">
        <f t="shared" si="47"/>
        <v>68502.057570011661</v>
      </c>
      <c r="AI126" s="17">
        <v>83</v>
      </c>
      <c r="AJ126" s="17">
        <v>62999.394249562174</v>
      </c>
      <c r="AK126" s="17">
        <v>-6044.7657181457762</v>
      </c>
      <c r="AL126" s="17">
        <v>-2.4301723535317374</v>
      </c>
      <c r="AT126" s="1">
        <v>83</v>
      </c>
      <c r="AU126" s="50">
        <f t="shared" si="48"/>
        <v>1</v>
      </c>
      <c r="AV126" s="51">
        <f t="shared" si="50"/>
        <v>5.1975051975051978E-3</v>
      </c>
      <c r="AW126" s="52">
        <f t="shared" si="52"/>
        <v>-2.5624047253801172</v>
      </c>
      <c r="AX126" s="43"/>
      <c r="AY126" s="1">
        <v>83</v>
      </c>
      <c r="AZ126" s="9">
        <f t="shared" si="49"/>
        <v>-6044.7657181457762</v>
      </c>
      <c r="BA126" s="9">
        <f t="shared" si="45"/>
        <v>-312.15124390552955</v>
      </c>
      <c r="BB126" s="9">
        <f t="shared" si="45"/>
        <v>-523.01382510592521</v>
      </c>
      <c r="BC126" s="9">
        <f t="shared" si="45"/>
        <v>-1439.0781982264161</v>
      </c>
      <c r="BD126" s="9">
        <f t="shared" si="45"/>
        <v>-1650.5658623637864</v>
      </c>
      <c r="BE126" s="9">
        <f t="shared" si="45"/>
        <v>-2255.7873477776811</v>
      </c>
      <c r="BF126" s="9">
        <f t="shared" si="45"/>
        <v>-488.61089376839664</v>
      </c>
      <c r="BG126" s="9">
        <f t="shared" si="45"/>
        <v>-1213.4597736943833</v>
      </c>
      <c r="BH126" s="9">
        <f t="shared" si="45"/>
        <v>-4052.2196844415012</v>
      </c>
      <c r="BI126" s="9">
        <f t="shared" si="45"/>
        <v>-2355.6698282437719</v>
      </c>
      <c r="BJ126" s="9">
        <f t="shared" si="45"/>
        <v>-177.63496607553679</v>
      </c>
      <c r="BK126" s="9">
        <f t="shared" si="45"/>
        <v>-1603.5911331694006</v>
      </c>
      <c r="BL126" s="9">
        <f t="shared" si="31"/>
        <v>751.69523933527671</v>
      </c>
      <c r="BM126" s="1">
        <v>83</v>
      </c>
      <c r="BN126" s="9">
        <f t="shared" si="51"/>
        <v>36539192.587270454</v>
      </c>
      <c r="BO126" s="9">
        <f t="shared" si="53"/>
        <v>1886881.1380367209</v>
      </c>
      <c r="BP126" s="9">
        <f t="shared" si="54"/>
        <v>3161496.040116603</v>
      </c>
      <c r="BQ126" s="9">
        <f t="shared" si="55"/>
        <v>8698890.55837005</v>
      </c>
      <c r="BR126" s="9">
        <f t="shared" si="56"/>
        <v>9977283.9403583538</v>
      </c>
      <c r="BS126" s="9">
        <f t="shared" si="57"/>
        <v>13635706.02727353</v>
      </c>
      <c r="BT126" s="9">
        <f t="shared" si="58"/>
        <v>2953538.3801637874</v>
      </c>
      <c r="BU126" s="9">
        <f t="shared" si="59"/>
        <v>7335080.0403767573</v>
      </c>
      <c r="BV126" s="9">
        <f t="shared" si="60"/>
        <v>24494718.630907506</v>
      </c>
      <c r="BW126" s="9">
        <f t="shared" si="61"/>
        <v>14239472.221038321</v>
      </c>
      <c r="BX126" s="9">
        <f t="shared" si="62"/>
        <v>1073761.7532774075</v>
      </c>
      <c r="BY126" s="9">
        <f t="shared" si="63"/>
        <v>9693332.7077049483</v>
      </c>
      <c r="BZ126" s="9">
        <f t="shared" si="64"/>
        <v>-4543821.6132272528</v>
      </c>
    </row>
    <row r="127" spans="1:78">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46"/>
        <v>129.47500000000002</v>
      </c>
      <c r="I127" s="8">
        <f t="shared" si="46"/>
        <v>209811.00062499999</v>
      </c>
      <c r="J127" s="8">
        <f t="shared" si="46"/>
        <v>0</v>
      </c>
      <c r="K127" s="9">
        <v>1729</v>
      </c>
      <c r="L127" s="9">
        <v>104234381.77599999</v>
      </c>
      <c r="M127" s="9">
        <v>3993618</v>
      </c>
      <c r="N127" s="9">
        <f t="shared" si="35"/>
        <v>108227999.77599999</v>
      </c>
      <c r="O127" s="9">
        <f t="shared" si="36"/>
        <v>62595.719939849623</v>
      </c>
      <c r="P127" s="8">
        <f t="shared" si="37"/>
        <v>744.41477666940955</v>
      </c>
      <c r="Q127" s="8">
        <f t="shared" si="38"/>
        <v>63340.134716519031</v>
      </c>
      <c r="R127" s="9">
        <f t="shared" si="32"/>
        <v>109515092.9248614</v>
      </c>
      <c r="T127" s="10"/>
      <c r="U127" s="2">
        <v>44866</v>
      </c>
      <c r="V127" s="8">
        <f t="shared" si="39"/>
        <v>1095.5</v>
      </c>
      <c r="W127" s="8">
        <f t="shared" si="40"/>
        <v>1200120.25</v>
      </c>
      <c r="X127" s="8">
        <f t="shared" si="41"/>
        <v>0</v>
      </c>
      <c r="Y127" s="9">
        <v>119</v>
      </c>
      <c r="Z127" s="7">
        <v>0</v>
      </c>
      <c r="AA127" s="7">
        <v>0</v>
      </c>
      <c r="AB127" s="7">
        <v>0</v>
      </c>
      <c r="AC127" s="7">
        <v>1</v>
      </c>
      <c r="AD127" s="7">
        <v>0</v>
      </c>
      <c r="AE127" s="7">
        <v>0</v>
      </c>
      <c r="AF127" s="7">
        <v>0</v>
      </c>
      <c r="AG127" s="8">
        <f t="shared" si="47"/>
        <v>69526.340335932822</v>
      </c>
      <c r="AI127" s="17">
        <v>84</v>
      </c>
      <c r="AJ127" s="17">
        <v>60375.706669058833</v>
      </c>
      <c r="AK127" s="17">
        <v>-1151.3856774357992</v>
      </c>
      <c r="AL127" s="17">
        <v>-0.46289066806301182</v>
      </c>
      <c r="AT127" s="1">
        <v>84</v>
      </c>
      <c r="AU127" s="50">
        <f t="shared" si="48"/>
        <v>41</v>
      </c>
      <c r="AV127" s="51">
        <f t="shared" si="50"/>
        <v>0.33783783783783783</v>
      </c>
      <c r="AW127" s="52">
        <f t="shared" si="52"/>
        <v>-0.41837128791165434</v>
      </c>
      <c r="AX127" s="43"/>
      <c r="AY127" s="1">
        <v>84</v>
      </c>
      <c r="AZ127" s="9">
        <f t="shared" si="49"/>
        <v>-1151.3856774357992</v>
      </c>
      <c r="BA127" s="9">
        <f t="shared" si="45"/>
        <v>-6044.7657181457762</v>
      </c>
      <c r="BB127" s="9">
        <f t="shared" si="45"/>
        <v>-312.15124390552955</v>
      </c>
      <c r="BC127" s="9">
        <f t="shared" si="45"/>
        <v>-523.01382510592521</v>
      </c>
      <c r="BD127" s="9">
        <f t="shared" si="45"/>
        <v>-1439.0781982264161</v>
      </c>
      <c r="BE127" s="9">
        <f t="shared" si="45"/>
        <v>-1650.5658623637864</v>
      </c>
      <c r="BF127" s="9">
        <f t="shared" si="45"/>
        <v>-2255.7873477776811</v>
      </c>
      <c r="BG127" s="9">
        <f t="shared" si="45"/>
        <v>-488.61089376839664</v>
      </c>
      <c r="BH127" s="9">
        <f t="shared" si="45"/>
        <v>-1213.4597736943833</v>
      </c>
      <c r="BI127" s="9">
        <f t="shared" si="45"/>
        <v>-4052.2196844415012</v>
      </c>
      <c r="BJ127" s="9">
        <f t="shared" si="45"/>
        <v>-2355.6698282437719</v>
      </c>
      <c r="BK127" s="9">
        <f t="shared" si="45"/>
        <v>-177.63496607553679</v>
      </c>
      <c r="BL127" s="9">
        <f t="shared" si="31"/>
        <v>-1603.5911331694006</v>
      </c>
      <c r="BM127" s="1">
        <v>84</v>
      </c>
      <c r="BN127" s="9">
        <f t="shared" si="51"/>
        <v>1325688.9782042995</v>
      </c>
      <c r="BO127" s="9">
        <f t="shared" si="53"/>
        <v>6959856.6713279868</v>
      </c>
      <c r="BP127" s="9">
        <f t="shared" si="54"/>
        <v>359406.47142659896</v>
      </c>
      <c r="BQ127" s="9">
        <f t="shared" si="55"/>
        <v>602190.62732787826</v>
      </c>
      <c r="BR127" s="9">
        <f t="shared" si="56"/>
        <v>1656934.0261480173</v>
      </c>
      <c r="BS127" s="9">
        <f t="shared" si="57"/>
        <v>1900437.8935901385</v>
      </c>
      <c r="BT127" s="9">
        <f t="shared" si="58"/>
        <v>2597281.2435721178</v>
      </c>
      <c r="BU127" s="9">
        <f t="shared" si="59"/>
        <v>562579.58492404048</v>
      </c>
      <c r="BV127" s="9">
        <f t="shared" si="60"/>
        <v>1397160.2035762044</v>
      </c>
      <c r="BW127" s="9">
        <f t="shared" si="61"/>
        <v>4665667.7064893702</v>
      </c>
      <c r="BX127" s="9">
        <f t="shared" si="62"/>
        <v>2712284.501007536</v>
      </c>
      <c r="BY127" s="9">
        <f t="shared" si="63"/>
        <v>204526.35575117025</v>
      </c>
      <c r="BZ127" s="9">
        <f t="shared" si="64"/>
        <v>1846351.8631942973</v>
      </c>
    </row>
    <row r="128" spans="1:78">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46"/>
        <v>-22.275000000000091</v>
      </c>
      <c r="I128" s="8">
        <f t="shared" si="46"/>
        <v>-51226.37437500013</v>
      </c>
      <c r="J128" s="8">
        <f t="shared" si="46"/>
        <v>0</v>
      </c>
      <c r="K128" s="9">
        <v>1715</v>
      </c>
      <c r="L128" s="9">
        <v>113449929.14399999</v>
      </c>
      <c r="M128" s="9">
        <v>835757</v>
      </c>
      <c r="N128" s="9">
        <f t="shared" si="35"/>
        <v>114285686.14399999</v>
      </c>
      <c r="O128" s="9">
        <f t="shared" si="36"/>
        <v>66638.884048979584</v>
      </c>
      <c r="P128" s="8">
        <f t="shared" si="37"/>
        <v>-336.57882843134598</v>
      </c>
      <c r="Q128" s="8">
        <f t="shared" si="38"/>
        <v>66302.305220548238</v>
      </c>
      <c r="R128" s="9">
        <f t="shared" si="32"/>
        <v>113708453.45324023</v>
      </c>
      <c r="T128" s="10"/>
      <c r="U128" s="2">
        <v>44896</v>
      </c>
      <c r="V128" s="8">
        <f t="shared" si="39"/>
        <v>1286</v>
      </c>
      <c r="W128" s="8">
        <f t="shared" si="40"/>
        <v>1653796</v>
      </c>
      <c r="X128" s="8">
        <f t="shared" si="41"/>
        <v>0</v>
      </c>
      <c r="Y128" s="9">
        <v>120</v>
      </c>
      <c r="Z128" s="7">
        <v>0</v>
      </c>
      <c r="AA128" s="7">
        <v>0</v>
      </c>
      <c r="AB128" s="7">
        <v>0</v>
      </c>
      <c r="AC128" s="7">
        <v>0</v>
      </c>
      <c r="AD128" s="7">
        <v>0</v>
      </c>
      <c r="AE128" s="7">
        <v>0</v>
      </c>
      <c r="AF128" s="7">
        <v>0</v>
      </c>
      <c r="AG128" s="8">
        <f t="shared" si="47"/>
        <v>68291.403309079978</v>
      </c>
      <c r="AI128" s="17">
        <v>85</v>
      </c>
      <c r="AJ128" s="17">
        <v>60190.144630590592</v>
      </c>
      <c r="AK128" s="17">
        <v>-148.96436222324701</v>
      </c>
      <c r="AL128" s="17">
        <v>-5.9888024055209904E-2</v>
      </c>
      <c r="AT128" s="1">
        <v>85</v>
      </c>
      <c r="AU128" s="50">
        <f t="shared" si="48"/>
        <v>57</v>
      </c>
      <c r="AV128" s="51">
        <f t="shared" si="50"/>
        <v>0.47089397089397089</v>
      </c>
      <c r="AW128" s="52">
        <f t="shared" si="52"/>
        <v>-7.3022840689146426E-2</v>
      </c>
      <c r="AX128" s="43"/>
      <c r="AY128" s="1">
        <v>85</v>
      </c>
      <c r="AZ128" s="9">
        <f t="shared" si="49"/>
        <v>-148.96436222324701</v>
      </c>
      <c r="BA128" s="9">
        <f t="shared" si="45"/>
        <v>-1151.3856774357992</v>
      </c>
      <c r="BB128" s="9">
        <f t="shared" si="45"/>
        <v>-6044.7657181457762</v>
      </c>
      <c r="BC128" s="9">
        <f t="shared" si="45"/>
        <v>-312.15124390552955</v>
      </c>
      <c r="BD128" s="9">
        <f t="shared" si="45"/>
        <v>-523.01382510592521</v>
      </c>
      <c r="BE128" s="9">
        <f t="shared" si="45"/>
        <v>-1439.0781982264161</v>
      </c>
      <c r="BF128" s="9">
        <f t="shared" si="45"/>
        <v>-1650.5658623637864</v>
      </c>
      <c r="BG128" s="9">
        <f t="shared" si="45"/>
        <v>-2255.7873477776811</v>
      </c>
      <c r="BH128" s="9">
        <f t="shared" ref="BF128:BL163" si="65">BG127</f>
        <v>-488.61089376839664</v>
      </c>
      <c r="BI128" s="9">
        <f t="shared" si="65"/>
        <v>-1213.4597736943833</v>
      </c>
      <c r="BJ128" s="9">
        <f t="shared" si="65"/>
        <v>-4052.2196844415012</v>
      </c>
      <c r="BK128" s="9">
        <f t="shared" si="65"/>
        <v>-2355.6698282437719</v>
      </c>
      <c r="BL128" s="9">
        <f t="shared" si="31"/>
        <v>-177.63496607553679</v>
      </c>
      <c r="BM128" s="1">
        <v>85</v>
      </c>
      <c r="BN128" s="9">
        <f t="shared" si="51"/>
        <v>22190.381212579443</v>
      </c>
      <c r="BO128" s="9">
        <f t="shared" si="53"/>
        <v>171515.43311220809</v>
      </c>
      <c r="BP128" s="9">
        <f t="shared" si="54"/>
        <v>900454.66999254795</v>
      </c>
      <c r="BQ128" s="9">
        <f t="shared" si="55"/>
        <v>46499.410965581519</v>
      </c>
      <c r="BR128" s="9">
        <f t="shared" si="56"/>
        <v>77910.420890846595</v>
      </c>
      <c r="BS128" s="9">
        <f t="shared" si="57"/>
        <v>214371.36598818123</v>
      </c>
      <c r="BT128" s="9">
        <f t="shared" si="58"/>
        <v>245875.49099448937</v>
      </c>
      <c r="BU128" s="9">
        <f t="shared" si="59"/>
        <v>336031.92357297783</v>
      </c>
      <c r="BV128" s="9">
        <f t="shared" si="60"/>
        <v>72785.61016554141</v>
      </c>
      <c r="BW128" s="9">
        <f t="shared" si="61"/>
        <v>180762.26127195265</v>
      </c>
      <c r="BX128" s="9">
        <f t="shared" si="62"/>
        <v>603636.3208813254</v>
      </c>
      <c r="BY128" s="9">
        <f t="shared" si="63"/>
        <v>350910.85357288521</v>
      </c>
      <c r="BZ128" s="9">
        <f t="shared" si="64"/>
        <v>26461.279429991228</v>
      </c>
    </row>
    <row r="129" spans="1:78">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66">B129-E129</f>
        <v>-9.8499999999999091</v>
      </c>
      <c r="I129" s="8">
        <f t="shared" ref="I129:I134" si="67">C129-F129</f>
        <v>-21671.477499999804</v>
      </c>
      <c r="J129" s="8">
        <f t="shared" ref="J129:J134" si="68">D129-G129</f>
        <v>0</v>
      </c>
      <c r="K129" s="9">
        <v>1615</v>
      </c>
      <c r="L129" s="9">
        <v>113099213.7</v>
      </c>
      <c r="M129" s="9">
        <v>-9174974</v>
      </c>
      <c r="N129" s="9">
        <f t="shared" ref="N129:N134" si="69">L129+M129</f>
        <v>103924239.7</v>
      </c>
      <c r="O129" s="9">
        <f t="shared" ref="O129:O134" si="70">N129/K129</f>
        <v>64349.374427244584</v>
      </c>
      <c r="P129" s="8">
        <f t="shared" ref="P129:P134" si="71">$B$3*H129+$B$4*I129+$B$5*J129</f>
        <v>-135.31858945260328</v>
      </c>
      <c r="Q129" s="8">
        <f t="shared" ref="Q129:Q134" si="72">P129+O129</f>
        <v>64214.055837791981</v>
      </c>
      <c r="R129" s="9">
        <f t="shared" ref="R129:R134" si="73">Q129*K129</f>
        <v>103705700.17803405</v>
      </c>
      <c r="AI129" s="17">
        <v>86</v>
      </c>
      <c r="AJ129" s="17">
        <v>59475.784613649193</v>
      </c>
      <c r="AK129" s="17">
        <v>-2242.3730956407235</v>
      </c>
      <c r="AL129" s="17">
        <v>-0.90149947200948699</v>
      </c>
      <c r="AT129" s="1">
        <v>86</v>
      </c>
      <c r="AU129" s="50">
        <f t="shared" si="48"/>
        <v>23</v>
      </c>
      <c r="AV129" s="51">
        <f t="shared" si="50"/>
        <v>0.18814968814968816</v>
      </c>
      <c r="AW129" s="52">
        <f t="shared" si="52"/>
        <v>-0.88473536642075068</v>
      </c>
      <c r="AX129" s="43"/>
      <c r="AY129" s="1">
        <v>86</v>
      </c>
      <c r="AZ129" s="9">
        <f t="shared" si="49"/>
        <v>-2242.3730956407235</v>
      </c>
      <c r="BA129" s="9">
        <f t="shared" ref="BA129:BE163" si="74">AZ128</f>
        <v>-148.96436222324701</v>
      </c>
      <c r="BB129" s="9">
        <f t="shared" si="74"/>
        <v>-1151.3856774357992</v>
      </c>
      <c r="BC129" s="9">
        <f t="shared" si="74"/>
        <v>-6044.7657181457762</v>
      </c>
      <c r="BD129" s="9">
        <f t="shared" si="74"/>
        <v>-312.15124390552955</v>
      </c>
      <c r="BE129" s="9">
        <f t="shared" si="74"/>
        <v>-523.01382510592521</v>
      </c>
      <c r="BF129" s="9">
        <f t="shared" si="65"/>
        <v>-1439.0781982264161</v>
      </c>
      <c r="BG129" s="9">
        <f t="shared" si="65"/>
        <v>-1650.5658623637864</v>
      </c>
      <c r="BH129" s="9">
        <f t="shared" si="65"/>
        <v>-2255.7873477776811</v>
      </c>
      <c r="BI129" s="9">
        <f t="shared" si="65"/>
        <v>-488.61089376839664</v>
      </c>
      <c r="BJ129" s="9">
        <f t="shared" si="65"/>
        <v>-1213.4597736943833</v>
      </c>
      <c r="BK129" s="9">
        <f t="shared" si="65"/>
        <v>-4052.2196844415012</v>
      </c>
      <c r="BL129" s="9">
        <f t="shared" si="31"/>
        <v>-2355.6698282437719</v>
      </c>
      <c r="BM129" s="1">
        <v>86</v>
      </c>
      <c r="BN129" s="9">
        <f t="shared" si="51"/>
        <v>5028237.1000533709</v>
      </c>
      <c r="BO129" s="9">
        <f t="shared" si="53"/>
        <v>334033.67805869406</v>
      </c>
      <c r="BP129" s="9">
        <f t="shared" si="54"/>
        <v>2581836.2657881123</v>
      </c>
      <c r="BQ129" s="9">
        <f t="shared" si="55"/>
        <v>13554620.015821485</v>
      </c>
      <c r="BR129" s="9">
        <f t="shared" si="56"/>
        <v>699959.55110455083</v>
      </c>
      <c r="BS129" s="9">
        <f t="shared" si="57"/>
        <v>1172792.1300656761</v>
      </c>
      <c r="BT129" s="9">
        <f t="shared" si="58"/>
        <v>3226950.2342260517</v>
      </c>
      <c r="BU129" s="9">
        <f t="shared" si="59"/>
        <v>3701184.4823475932</v>
      </c>
      <c r="BV129" s="9">
        <f t="shared" si="60"/>
        <v>5058316.8581434265</v>
      </c>
      <c r="BW129" s="9">
        <f t="shared" si="61"/>
        <v>1095647.9224232268</v>
      </c>
      <c r="BX129" s="9">
        <f t="shared" si="62"/>
        <v>2721029.5491745737</v>
      </c>
      <c r="BY129" s="9">
        <f t="shared" si="63"/>
        <v>9086588.3980173785</v>
      </c>
      <c r="BZ129" s="9">
        <f t="shared" si="64"/>
        <v>5282290.6450664485</v>
      </c>
    </row>
    <row r="130" spans="1:78">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66"/>
        <v>-3.2357500000000528</v>
      </c>
      <c r="I130" s="8">
        <f t="shared" si="67"/>
        <v>-6046.8539219376398</v>
      </c>
      <c r="J130" s="8">
        <f t="shared" si="68"/>
        <v>0</v>
      </c>
      <c r="K130" s="9">
        <v>1603</v>
      </c>
      <c r="L130" s="9">
        <v>105659684.42199999</v>
      </c>
      <c r="M130" s="9">
        <v>-3806739</v>
      </c>
      <c r="N130" s="9">
        <f t="shared" si="69"/>
        <v>101852945.42199999</v>
      </c>
      <c r="O130" s="9">
        <f t="shared" si="70"/>
        <v>63538.955347473478</v>
      </c>
      <c r="P130" s="8">
        <f t="shared" si="71"/>
        <v>-29.675500363309496</v>
      </c>
      <c r="Q130" s="8">
        <f t="shared" si="72"/>
        <v>63509.279847110171</v>
      </c>
      <c r="R130" s="9">
        <f t="shared" si="73"/>
        <v>101805375.59491761</v>
      </c>
      <c r="T130" s="38"/>
      <c r="U130" s="38"/>
      <c r="V130" s="38"/>
      <c r="W130" s="38"/>
      <c r="X130" s="38"/>
      <c r="Y130" s="38"/>
      <c r="Z130" s="38"/>
      <c r="AA130" s="38"/>
      <c r="AB130" s="38"/>
      <c r="AC130" s="38"/>
      <c r="AD130" s="38"/>
      <c r="AE130" s="38"/>
      <c r="AF130" s="38"/>
      <c r="AG130" s="38"/>
      <c r="AI130" s="17">
        <v>87</v>
      </c>
      <c r="AJ130" s="17">
        <v>53925.443710492022</v>
      </c>
      <c r="AK130" s="17">
        <v>3003.3624455327008</v>
      </c>
      <c r="AL130" s="17">
        <v>1.207439415039546</v>
      </c>
      <c r="AT130" s="1">
        <v>87</v>
      </c>
      <c r="AU130" s="50">
        <f t="shared" si="48"/>
        <v>105</v>
      </c>
      <c r="AV130" s="51">
        <f t="shared" si="50"/>
        <v>0.87006237006237008</v>
      </c>
      <c r="AW130" s="52">
        <f t="shared" si="52"/>
        <v>1.1266860090395716</v>
      </c>
      <c r="AX130" s="43"/>
      <c r="AY130" s="1">
        <v>87</v>
      </c>
      <c r="AZ130" s="9">
        <f t="shared" si="49"/>
        <v>3003.3624455327008</v>
      </c>
      <c r="BA130" s="9">
        <f t="shared" si="74"/>
        <v>-2242.3730956407235</v>
      </c>
      <c r="BB130" s="9">
        <f t="shared" si="74"/>
        <v>-148.96436222324701</v>
      </c>
      <c r="BC130" s="9">
        <f t="shared" si="74"/>
        <v>-1151.3856774357992</v>
      </c>
      <c r="BD130" s="9">
        <f t="shared" si="74"/>
        <v>-6044.7657181457762</v>
      </c>
      <c r="BE130" s="9">
        <f t="shared" si="74"/>
        <v>-312.15124390552955</v>
      </c>
      <c r="BF130" s="9">
        <f t="shared" si="65"/>
        <v>-523.01382510592521</v>
      </c>
      <c r="BG130" s="9">
        <f t="shared" si="65"/>
        <v>-1439.0781982264161</v>
      </c>
      <c r="BH130" s="9">
        <f t="shared" si="65"/>
        <v>-1650.5658623637864</v>
      </c>
      <c r="BI130" s="9">
        <f t="shared" si="65"/>
        <v>-2255.7873477776811</v>
      </c>
      <c r="BJ130" s="9">
        <f t="shared" si="65"/>
        <v>-488.61089376839664</v>
      </c>
      <c r="BK130" s="9">
        <f t="shared" si="65"/>
        <v>-1213.4597736943833</v>
      </c>
      <c r="BL130" s="9">
        <f t="shared" si="31"/>
        <v>-4052.2196844415012</v>
      </c>
      <c r="BM130" s="1">
        <v>87</v>
      </c>
      <c r="BN130" s="9">
        <f t="shared" si="51"/>
        <v>9020185.979236152</v>
      </c>
      <c r="BO130" s="9">
        <f t="shared" si="53"/>
        <v>-6734659.1443202579</v>
      </c>
      <c r="BP130" s="9">
        <f t="shared" si="54"/>
        <v>-447393.97122403694</v>
      </c>
      <c r="BQ130" s="9">
        <f t="shared" si="55"/>
        <v>-3458028.5039349115</v>
      </c>
      <c r="BR130" s="9">
        <f t="shared" si="56"/>
        <v>-18154622.349922527</v>
      </c>
      <c r="BS130" s="9">
        <f t="shared" si="57"/>
        <v>-937503.32327219227</v>
      </c>
      <c r="BT130" s="9">
        <f t="shared" si="58"/>
        <v>-1570800.0808175497</v>
      </c>
      <c r="BU130" s="9">
        <f t="shared" si="59"/>
        <v>-4322073.4167380854</v>
      </c>
      <c r="BV130" s="9">
        <f t="shared" si="60"/>
        <v>-4957247.5249016955</v>
      </c>
      <c r="BW130" s="9">
        <f t="shared" si="61"/>
        <v>-6774947.0054233028</v>
      </c>
      <c r="BX130" s="9">
        <f t="shared" si="62"/>
        <v>-1467475.6088221765</v>
      </c>
      <c r="BY130" s="9">
        <f t="shared" si="63"/>
        <v>-3644459.5134783247</v>
      </c>
      <c r="BZ130" s="9">
        <f t="shared" si="64"/>
        <v>-12170284.421299974</v>
      </c>
    </row>
    <row r="131" spans="1:78">
      <c r="A131" s="2">
        <v>44621</v>
      </c>
      <c r="B131" s="8">
        <f>'WA Sch. 1-2'!B131</f>
        <v>767.35</v>
      </c>
      <c r="C131" s="8">
        <f>'WA Sch. 1-2'!C131</f>
        <v>588826.02250000008</v>
      </c>
      <c r="D131" s="8">
        <f>'WA Sch. 1-2'!D131</f>
        <v>0</v>
      </c>
      <c r="E131" s="8">
        <f>'WA Sch. 1-2'!E131</f>
        <v>695.5</v>
      </c>
      <c r="F131" s="8">
        <f>'WA Sch. 1-2'!F131</f>
        <v>483720.25</v>
      </c>
      <c r="G131" s="8">
        <f>'WA Sch. 1-2'!G131</f>
        <v>0</v>
      </c>
      <c r="H131" s="8">
        <f t="shared" si="66"/>
        <v>71.850000000000023</v>
      </c>
      <c r="I131" s="8">
        <f t="shared" si="67"/>
        <v>105105.77250000008</v>
      </c>
      <c r="J131" s="8">
        <f t="shared" si="68"/>
        <v>0</v>
      </c>
      <c r="K131" s="9">
        <v>1932</v>
      </c>
      <c r="L131" s="9">
        <v>120056182.67399999</v>
      </c>
      <c r="M131" s="9">
        <v>-9792444</v>
      </c>
      <c r="N131" s="9">
        <f t="shared" si="69"/>
        <v>110263738.67399999</v>
      </c>
      <c r="O131" s="9">
        <f t="shared" si="70"/>
        <v>57072.328506211175</v>
      </c>
      <c r="P131" s="8">
        <f t="shared" si="71"/>
        <v>257.02704763986162</v>
      </c>
      <c r="Q131" s="8">
        <f t="shared" si="72"/>
        <v>57329.355553851034</v>
      </c>
      <c r="R131" s="9">
        <f t="shared" si="73"/>
        <v>110760314.9300402</v>
      </c>
      <c r="T131" s="38"/>
      <c r="U131" s="38"/>
      <c r="V131" s="38"/>
      <c r="W131" s="38"/>
      <c r="X131" s="38"/>
      <c r="Y131" s="38"/>
      <c r="Z131" s="38"/>
      <c r="AA131" s="38"/>
      <c r="AB131" s="38"/>
      <c r="AC131" s="38"/>
      <c r="AD131" s="38"/>
      <c r="AE131" s="38"/>
      <c r="AF131" s="38"/>
      <c r="AG131" s="38"/>
      <c r="AI131" s="17">
        <v>88</v>
      </c>
      <c r="AJ131" s="17">
        <v>53429.258320818764</v>
      </c>
      <c r="AK131" s="17">
        <v>-5403.9056962356481</v>
      </c>
      <c r="AL131" s="17">
        <v>-2.1725279086768148</v>
      </c>
      <c r="AT131" s="1">
        <v>88</v>
      </c>
      <c r="AU131" s="50">
        <f t="shared" si="48"/>
        <v>2</v>
      </c>
      <c r="AV131" s="51">
        <f t="shared" si="50"/>
        <v>1.3513513513513514E-2</v>
      </c>
      <c r="AW131" s="52">
        <f t="shared" si="52"/>
        <v>-2.2111272410853271</v>
      </c>
      <c r="AX131" s="43"/>
      <c r="AY131" s="1">
        <v>88</v>
      </c>
      <c r="AZ131" s="9">
        <f t="shared" si="49"/>
        <v>-5403.9056962356481</v>
      </c>
      <c r="BA131" s="9">
        <f t="shared" si="74"/>
        <v>3003.3624455327008</v>
      </c>
      <c r="BB131" s="9">
        <f t="shared" si="74"/>
        <v>-2242.3730956407235</v>
      </c>
      <c r="BC131" s="9">
        <f t="shared" si="74"/>
        <v>-148.96436222324701</v>
      </c>
      <c r="BD131" s="9">
        <f t="shared" si="74"/>
        <v>-1151.3856774357992</v>
      </c>
      <c r="BE131" s="9">
        <f t="shared" si="74"/>
        <v>-6044.7657181457762</v>
      </c>
      <c r="BF131" s="9">
        <f t="shared" si="65"/>
        <v>-312.15124390552955</v>
      </c>
      <c r="BG131" s="9">
        <f t="shared" si="65"/>
        <v>-523.01382510592521</v>
      </c>
      <c r="BH131" s="9">
        <f t="shared" si="65"/>
        <v>-1439.0781982264161</v>
      </c>
      <c r="BI131" s="9">
        <f t="shared" si="65"/>
        <v>-1650.5658623637864</v>
      </c>
      <c r="BJ131" s="9">
        <f t="shared" si="65"/>
        <v>-2255.7873477776811</v>
      </c>
      <c r="BK131" s="9">
        <f t="shared" si="65"/>
        <v>-488.61089376839664</v>
      </c>
      <c r="BL131" s="9">
        <f t="shared" si="31"/>
        <v>-1213.4597736943833</v>
      </c>
      <c r="BM131" s="1">
        <v>88</v>
      </c>
      <c r="BN131" s="9">
        <f t="shared" si="51"/>
        <v>29202196.773808114</v>
      </c>
      <c r="BO131" s="9">
        <f t="shared" si="53"/>
        <v>-16229887.427274384</v>
      </c>
      <c r="BP131" s="9">
        <f t="shared" si="54"/>
        <v>12117572.744618488</v>
      </c>
      <c r="BQ131" s="9">
        <f t="shared" si="55"/>
        <v>804989.36555432808</v>
      </c>
      <c r="BR131" s="9">
        <f t="shared" si="56"/>
        <v>6221979.6208594711</v>
      </c>
      <c r="BS131" s="9">
        <f t="shared" si="57"/>
        <v>32665343.896697961</v>
      </c>
      <c r="BT131" s="9">
        <f t="shared" si="58"/>
        <v>1686835.8850281481</v>
      </c>
      <c r="BU131" s="9">
        <f t="shared" si="59"/>
        <v>2826317.3886999185</v>
      </c>
      <c r="BV131" s="9">
        <f t="shared" si="60"/>
        <v>7776642.8727242798</v>
      </c>
      <c r="BW131" s="9">
        <f t="shared" si="61"/>
        <v>8919502.2656397875</v>
      </c>
      <c r="BX131" s="9">
        <f t="shared" si="62"/>
        <v>12190062.098152135</v>
      </c>
      <c r="BY131" s="9">
        <f t="shared" si="63"/>
        <v>2640407.1920778439</v>
      </c>
      <c r="BZ131" s="9">
        <f t="shared" si="64"/>
        <v>6557422.1832199143</v>
      </c>
    </row>
    <row r="132" spans="1:78">
      <c r="A132" s="2">
        <v>44652</v>
      </c>
      <c r="B132" s="8">
        <f>'WA Sch. 1-2'!B132</f>
        <v>547.15</v>
      </c>
      <c r="C132" s="8">
        <f>'WA Sch. 1-2'!C132</f>
        <v>299373.1225</v>
      </c>
      <c r="D132" s="8">
        <f>'WA Sch. 1-2'!D132</f>
        <v>0.375</v>
      </c>
      <c r="E132" s="8">
        <f>'WA Sch. 1-2'!E132</f>
        <v>686.5</v>
      </c>
      <c r="F132" s="8">
        <f>'WA Sch. 1-2'!F132</f>
        <v>471282.25</v>
      </c>
      <c r="G132" s="8">
        <f>'WA Sch. 1-2'!G132</f>
        <v>0</v>
      </c>
      <c r="H132" s="8">
        <f t="shared" si="66"/>
        <v>-139.35000000000002</v>
      </c>
      <c r="I132" s="8">
        <f t="shared" si="67"/>
        <v>-171909.1275</v>
      </c>
      <c r="J132" s="8">
        <f t="shared" si="68"/>
        <v>0.375</v>
      </c>
      <c r="K132" s="9">
        <v>1711</v>
      </c>
      <c r="L132" s="9">
        <v>100480027.728</v>
      </c>
      <c r="M132" s="9">
        <v>7824810</v>
      </c>
      <c r="N132" s="9">
        <f t="shared" si="69"/>
        <v>108304837.728</v>
      </c>
      <c r="O132" s="9">
        <f t="shared" si="70"/>
        <v>63299.145369959086</v>
      </c>
      <c r="P132" s="8">
        <f t="shared" si="71"/>
        <v>-52.166534751350937</v>
      </c>
      <c r="Q132" s="8">
        <f t="shared" si="72"/>
        <v>63246.978835207738</v>
      </c>
      <c r="R132" s="9">
        <f t="shared" si="73"/>
        <v>108215580.78704044</v>
      </c>
      <c r="T132" s="38"/>
      <c r="U132" s="38"/>
      <c r="V132" s="38"/>
      <c r="W132" s="38"/>
      <c r="X132" s="38"/>
      <c r="Y132" s="38"/>
      <c r="Z132" s="38"/>
      <c r="AA132" s="38"/>
      <c r="AB132" s="38"/>
      <c r="AC132" s="38"/>
      <c r="AD132" s="38"/>
      <c r="AE132" s="38"/>
      <c r="AF132" s="38"/>
      <c r="AG132" s="38"/>
      <c r="AI132" s="17">
        <v>89</v>
      </c>
      <c r="AJ132" s="17">
        <v>54805.464448041625</v>
      </c>
      <c r="AK132" s="17">
        <v>-2540.4531581626434</v>
      </c>
      <c r="AL132" s="17">
        <v>-1.0213363624459928</v>
      </c>
      <c r="AT132" s="1">
        <v>89</v>
      </c>
      <c r="AU132" s="50">
        <f t="shared" si="48"/>
        <v>20</v>
      </c>
      <c r="AV132" s="51">
        <f t="shared" si="50"/>
        <v>0.16320166320166321</v>
      </c>
      <c r="AW132" s="52">
        <f t="shared" si="52"/>
        <v>-0.98138417626213981</v>
      </c>
      <c r="AX132" s="43"/>
      <c r="AY132" s="1">
        <v>89</v>
      </c>
      <c r="AZ132" s="9">
        <f t="shared" si="49"/>
        <v>-2540.4531581626434</v>
      </c>
      <c r="BA132" s="9">
        <f t="shared" si="74"/>
        <v>-5403.9056962356481</v>
      </c>
      <c r="BB132" s="9">
        <f t="shared" si="74"/>
        <v>3003.3624455327008</v>
      </c>
      <c r="BC132" s="9">
        <f t="shared" si="74"/>
        <v>-2242.3730956407235</v>
      </c>
      <c r="BD132" s="9">
        <f t="shared" si="74"/>
        <v>-148.96436222324701</v>
      </c>
      <c r="BE132" s="9">
        <f t="shared" si="74"/>
        <v>-1151.3856774357992</v>
      </c>
      <c r="BF132" s="9">
        <f t="shared" si="65"/>
        <v>-6044.7657181457762</v>
      </c>
      <c r="BG132" s="9">
        <f t="shared" si="65"/>
        <v>-312.15124390552955</v>
      </c>
      <c r="BH132" s="9">
        <f t="shared" si="65"/>
        <v>-523.01382510592521</v>
      </c>
      <c r="BI132" s="9">
        <f t="shared" si="65"/>
        <v>-1439.0781982264161</v>
      </c>
      <c r="BJ132" s="9">
        <f t="shared" si="65"/>
        <v>-1650.5658623637864</v>
      </c>
      <c r="BK132" s="9">
        <f t="shared" si="65"/>
        <v>-2255.7873477776811</v>
      </c>
      <c r="BL132" s="9">
        <f t="shared" si="31"/>
        <v>-488.61089376839664</v>
      </c>
      <c r="BM132" s="1">
        <v>89</v>
      </c>
      <c r="BN132" s="9">
        <f t="shared" si="51"/>
        <v>6453902.2488185605</v>
      </c>
      <c r="BO132" s="9">
        <f t="shared" si="53"/>
        <v>13728369.292414969</v>
      </c>
      <c r="BP132" s="9">
        <f t="shared" si="54"/>
        <v>-7629901.6098606307</v>
      </c>
      <c r="BQ132" s="9">
        <f t="shared" si="55"/>
        <v>5696643.8125994299</v>
      </c>
      <c r="BR132" s="9">
        <f t="shared" si="56"/>
        <v>378436.98446373816</v>
      </c>
      <c r="BS132" s="9">
        <f t="shared" si="57"/>
        <v>2925041.3805050189</v>
      </c>
      <c r="BT132" s="9">
        <f t="shared" si="58"/>
        <v>15356444.159016738</v>
      </c>
      <c r="BU132" s="9">
        <f t="shared" si="59"/>
        <v>793005.61340420693</v>
      </c>
      <c r="BV132" s="9">
        <f t="shared" si="60"/>
        <v>1328692.1237530794</v>
      </c>
      <c r="BW132" s="9">
        <f t="shared" si="61"/>
        <v>3655910.7535273144</v>
      </c>
      <c r="BX132" s="9">
        <f t="shared" si="62"/>
        <v>4193185.2577975378</v>
      </c>
      <c r="BY132" s="9">
        <f t="shared" si="63"/>
        <v>5730722.0918051545</v>
      </c>
      <c r="BZ132" s="9">
        <f t="shared" si="64"/>
        <v>1241293.0881866023</v>
      </c>
    </row>
    <row r="133" spans="1:78">
      <c r="A133" s="2">
        <v>44682</v>
      </c>
      <c r="B133" s="8">
        <f>'WA Sch. 1-2'!B133</f>
        <v>290.02499999999998</v>
      </c>
      <c r="C133" s="8">
        <f>'WA Sch. 1-2'!C133</f>
        <v>84114.500624999986</v>
      </c>
      <c r="D133" s="8">
        <f>'WA Sch. 1-2'!D133</f>
        <v>14.95</v>
      </c>
      <c r="E133" s="8">
        <f>'WA Sch. 1-2'!E133</f>
        <v>430.5</v>
      </c>
      <c r="F133" s="8">
        <f>'WA Sch. 1-2'!F133</f>
        <v>185330.25</v>
      </c>
      <c r="G133" s="8">
        <f>'WA Sch. 1-2'!G133</f>
        <v>0</v>
      </c>
      <c r="H133" s="8">
        <f>B133-E133</f>
        <v>-140.47500000000002</v>
      </c>
      <c r="I133" s="8">
        <f t="shared" si="67"/>
        <v>-101215.74937500001</v>
      </c>
      <c r="J133" s="8">
        <f t="shared" si="68"/>
        <v>14.95</v>
      </c>
      <c r="K133" s="9">
        <v>1703</v>
      </c>
      <c r="L133" s="9">
        <v>99173957.321999997</v>
      </c>
      <c r="M133" s="9">
        <v>44062</v>
      </c>
      <c r="N133" s="9">
        <f t="shared" si="69"/>
        <v>99218019.321999997</v>
      </c>
      <c r="O133" s="9">
        <f t="shared" si="70"/>
        <v>58260.727728714031</v>
      </c>
      <c r="P133" s="8">
        <f>$B$3*H133+$B$4*I133+$B$5*J133</f>
        <v>1180.8282469625026</v>
      </c>
      <c r="Q133" s="8">
        <f t="shared" si="72"/>
        <v>59441.555975676536</v>
      </c>
      <c r="R133" s="9">
        <f t="shared" si="73"/>
        <v>101228969.82657714</v>
      </c>
      <c r="T133" s="38"/>
      <c r="U133" s="38"/>
      <c r="V133" s="38"/>
      <c r="W133" s="38"/>
      <c r="X133" s="38"/>
      <c r="Y133" s="38"/>
      <c r="Z133" s="38"/>
      <c r="AA133" s="38"/>
      <c r="AB133" s="38"/>
      <c r="AC133" s="38"/>
      <c r="AD133" s="38"/>
      <c r="AE133" s="38"/>
      <c r="AF133" s="38"/>
      <c r="AG133" s="38"/>
      <c r="AI133" s="17">
        <v>90</v>
      </c>
      <c r="AJ133" s="17">
        <v>56999.237888187148</v>
      </c>
      <c r="AK133" s="17">
        <v>-3493.3083568878283</v>
      </c>
      <c r="AL133" s="17">
        <v>-1.404411980068315</v>
      </c>
      <c r="AT133" s="1">
        <v>90</v>
      </c>
      <c r="AU133" s="50">
        <f t="shared" si="48"/>
        <v>9</v>
      </c>
      <c r="AV133" s="51">
        <f t="shared" si="50"/>
        <v>7.172557172557173E-2</v>
      </c>
      <c r="AW133" s="52">
        <f t="shared" si="52"/>
        <v>-1.4630593361844002</v>
      </c>
      <c r="AX133" s="43"/>
      <c r="AY133" s="1">
        <v>90</v>
      </c>
      <c r="AZ133" s="9">
        <f t="shared" si="49"/>
        <v>-3493.3083568878283</v>
      </c>
      <c r="BA133" s="9">
        <f t="shared" si="74"/>
        <v>-2540.4531581626434</v>
      </c>
      <c r="BB133" s="9">
        <f t="shared" si="74"/>
        <v>-5403.9056962356481</v>
      </c>
      <c r="BC133" s="9">
        <f t="shared" si="74"/>
        <v>3003.3624455327008</v>
      </c>
      <c r="BD133" s="9">
        <f t="shared" si="74"/>
        <v>-2242.3730956407235</v>
      </c>
      <c r="BE133" s="9">
        <f t="shared" si="74"/>
        <v>-148.96436222324701</v>
      </c>
      <c r="BF133" s="9">
        <f t="shared" si="65"/>
        <v>-1151.3856774357992</v>
      </c>
      <c r="BG133" s="9">
        <f t="shared" si="65"/>
        <v>-6044.7657181457762</v>
      </c>
      <c r="BH133" s="9">
        <f t="shared" si="65"/>
        <v>-312.15124390552955</v>
      </c>
      <c r="BI133" s="9">
        <f t="shared" si="65"/>
        <v>-523.01382510592521</v>
      </c>
      <c r="BJ133" s="9">
        <f t="shared" si="65"/>
        <v>-1439.0781982264161</v>
      </c>
      <c r="BK133" s="9">
        <f t="shared" si="65"/>
        <v>-1650.5658623637864</v>
      </c>
      <c r="BL133" s="9">
        <f t="shared" si="31"/>
        <v>-2255.7873477776811</v>
      </c>
      <c r="BM133" s="1">
        <v>90</v>
      </c>
      <c r="BN133" s="9">
        <f t="shared" si="51"/>
        <v>12203203.276302354</v>
      </c>
      <c r="BO133" s="9">
        <f t="shared" si="53"/>
        <v>8874586.2476916518</v>
      </c>
      <c r="BP133" s="9">
        <f t="shared" si="54"/>
        <v>18877508.928493749</v>
      </c>
      <c r="BQ133" s="9">
        <f t="shared" si="55"/>
        <v>-10491671.129742447</v>
      </c>
      <c r="BR133" s="9">
        <f t="shared" si="56"/>
        <v>7833300.6742621819</v>
      </c>
      <c r="BS133" s="9">
        <f t="shared" si="57"/>
        <v>520378.45143294288</v>
      </c>
      <c r="BT133" s="9">
        <f t="shared" si="58"/>
        <v>4022145.2089874409</v>
      </c>
      <c r="BU133" s="9">
        <f t="shared" si="59"/>
        <v>21116230.598627716</v>
      </c>
      <c r="BV133" s="9">
        <f t="shared" si="60"/>
        <v>1090440.5489481261</v>
      </c>
      <c r="BW133" s="9">
        <f t="shared" si="61"/>
        <v>1827048.5660104072</v>
      </c>
      <c r="BX133" s="9">
        <f t="shared" si="62"/>
        <v>5027143.8960794294</v>
      </c>
      <c r="BY133" s="9">
        <f t="shared" si="63"/>
        <v>5765935.5205891915</v>
      </c>
      <c r="BZ133" s="9">
        <f t="shared" si="64"/>
        <v>7880160.7933536163</v>
      </c>
    </row>
    <row r="134" spans="1:78"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66"/>
        <v>-2.0499999999999972</v>
      </c>
      <c r="I134" s="84">
        <f t="shared" si="67"/>
        <v>-524.6974999999984</v>
      </c>
      <c r="J134" s="84">
        <f t="shared" si="68"/>
        <v>32.5</v>
      </c>
      <c r="K134" s="86">
        <v>1720</v>
      </c>
      <c r="L134" s="86">
        <v>104760121.292</v>
      </c>
      <c r="M134" s="86">
        <v>3771144</v>
      </c>
      <c r="N134" s="86">
        <f t="shared" si="69"/>
        <v>108531265.292</v>
      </c>
      <c r="O134" s="86">
        <f t="shared" si="70"/>
        <v>63099.572844186041</v>
      </c>
      <c r="P134" s="84">
        <f t="shared" si="71"/>
        <v>562.1970003951152</v>
      </c>
      <c r="Q134" s="84">
        <f t="shared" si="72"/>
        <v>63661.769844581155</v>
      </c>
      <c r="R134" s="86">
        <f t="shared" si="73"/>
        <v>109498244.13267958</v>
      </c>
      <c r="T134" s="38"/>
      <c r="U134" s="38"/>
      <c r="V134" s="38"/>
      <c r="W134" s="38"/>
      <c r="X134" s="38"/>
      <c r="Y134" s="38"/>
      <c r="Z134" s="38"/>
      <c r="AA134" s="38"/>
      <c r="AB134" s="38"/>
      <c r="AC134" s="38"/>
      <c r="AD134" s="38"/>
      <c r="AE134" s="38"/>
      <c r="AF134" s="38"/>
      <c r="AG134" s="38"/>
      <c r="AI134" s="17">
        <v>91</v>
      </c>
      <c r="AJ134" s="17">
        <v>61266.16636104697</v>
      </c>
      <c r="AK134" s="17">
        <v>-501.83923792868882</v>
      </c>
      <c r="AL134" s="17">
        <v>-0.20175402965093447</v>
      </c>
      <c r="AT134" s="1">
        <v>91</v>
      </c>
      <c r="AU134" s="50">
        <f t="shared" si="48"/>
        <v>50</v>
      </c>
      <c r="AV134" s="51">
        <f t="shared" si="50"/>
        <v>0.41268191268191268</v>
      </c>
      <c r="AW134" s="52">
        <f t="shared" si="52"/>
        <v>-0.22065146486235332</v>
      </c>
      <c r="AX134" s="43"/>
      <c r="AY134" s="1">
        <v>91</v>
      </c>
      <c r="AZ134" s="9">
        <f t="shared" si="49"/>
        <v>-501.83923792868882</v>
      </c>
      <c r="BA134" s="9">
        <f t="shared" si="74"/>
        <v>-3493.3083568878283</v>
      </c>
      <c r="BB134" s="9">
        <f t="shared" si="74"/>
        <v>-2540.4531581626434</v>
      </c>
      <c r="BC134" s="9">
        <f t="shared" si="74"/>
        <v>-5403.9056962356481</v>
      </c>
      <c r="BD134" s="9">
        <f t="shared" si="74"/>
        <v>3003.3624455327008</v>
      </c>
      <c r="BE134" s="9">
        <f t="shared" si="74"/>
        <v>-2242.3730956407235</v>
      </c>
      <c r="BF134" s="9">
        <f t="shared" si="65"/>
        <v>-148.96436222324701</v>
      </c>
      <c r="BG134" s="9">
        <f t="shared" si="65"/>
        <v>-1151.3856774357992</v>
      </c>
      <c r="BH134" s="9">
        <f t="shared" si="65"/>
        <v>-6044.7657181457762</v>
      </c>
      <c r="BI134" s="9">
        <f t="shared" si="65"/>
        <v>-312.15124390552955</v>
      </c>
      <c r="BJ134" s="9">
        <f t="shared" si="65"/>
        <v>-523.01382510592521</v>
      </c>
      <c r="BK134" s="9">
        <f t="shared" si="65"/>
        <v>-1439.0781982264161</v>
      </c>
      <c r="BL134" s="9">
        <f t="shared" si="31"/>
        <v>-1650.5658623637864</v>
      </c>
      <c r="BM134" s="1">
        <v>91</v>
      </c>
      <c r="BN134" s="9">
        <f t="shared" si="51"/>
        <v>251842.62072484955</v>
      </c>
      <c r="BO134" s="9">
        <f t="shared" si="53"/>
        <v>1753079.2036705173</v>
      </c>
      <c r="BP134" s="9">
        <f t="shared" si="54"/>
        <v>1274899.0768858788</v>
      </c>
      <c r="BQ134" s="9">
        <f t="shared" si="55"/>
        <v>2711891.9164374126</v>
      </c>
      <c r="BR134" s="9">
        <f t="shared" si="56"/>
        <v>-1507205.1208897799</v>
      </c>
      <c r="BS134" s="9">
        <f t="shared" si="57"/>
        <v>1125310.805468142</v>
      </c>
      <c r="BT134" s="9">
        <f t="shared" si="58"/>
        <v>74756.162016648974</v>
      </c>
      <c r="BU134" s="9">
        <f t="shared" si="59"/>
        <v>577810.51092639251</v>
      </c>
      <c r="BV134" s="9">
        <f t="shared" si="60"/>
        <v>3033500.6214517555</v>
      </c>
      <c r="BW134" s="9">
        <f t="shared" si="61"/>
        <v>156649.74236004517</v>
      </c>
      <c r="BX134" s="9">
        <f t="shared" si="62"/>
        <v>262468.85941732849</v>
      </c>
      <c r="BY134" s="9">
        <f t="shared" si="63"/>
        <v>722185.90631773986</v>
      </c>
      <c r="BZ134" s="9">
        <f t="shared" si="64"/>
        <v>828318.71451975673</v>
      </c>
    </row>
    <row r="135" spans="1:78">
      <c r="A135" s="92">
        <v>44743</v>
      </c>
      <c r="B135" s="93">
        <f>'WA Sch. 1-2'!B135</f>
        <v>14.1</v>
      </c>
      <c r="C135" s="93">
        <f>'WA Sch. 1-2'!C135</f>
        <v>198.81</v>
      </c>
      <c r="D135" s="93">
        <f>'WA Sch. 1-2'!D135</f>
        <v>240.05</v>
      </c>
      <c r="E135" s="93">
        <f>'WA Sch. 1-2'!E135</f>
        <v>6</v>
      </c>
      <c r="F135" s="93">
        <f>'WA Sch. 1-2'!F135</f>
        <v>36</v>
      </c>
      <c r="G135" s="93">
        <f>'WA Sch. 1-2'!G135</f>
        <v>287.5</v>
      </c>
      <c r="H135" s="93">
        <f t="shared" ref="H135:H140" si="75">B135-E135</f>
        <v>8.1</v>
      </c>
      <c r="I135" s="93">
        <f t="shared" ref="I135:I146" si="76">C135-F135</f>
        <v>162.81</v>
      </c>
      <c r="J135" s="93">
        <f t="shared" ref="J135:J146" si="77">D135-G135</f>
        <v>-47.449999999999989</v>
      </c>
      <c r="K135" s="81">
        <v>1702</v>
      </c>
      <c r="L135" s="95">
        <v>108218752.17299998</v>
      </c>
      <c r="M135" s="96">
        <v>11693348</v>
      </c>
      <c r="N135" s="95">
        <f t="shared" ref="N135:N139" si="78">L135+M135</f>
        <v>119912100.17299998</v>
      </c>
      <c r="O135" s="95">
        <f t="shared" ref="O135:O139" si="79">N135/K135</f>
        <v>70453.642874853103</v>
      </c>
      <c r="P135" s="93">
        <f t="shared" ref="P135:P139" si="80">$B$3*H135+$B$4*I135+$B$5*J135</f>
        <v>-913.80576931031419</v>
      </c>
      <c r="Q135" s="93">
        <f t="shared" ref="Q135:Q139" si="81">P135+O135</f>
        <v>69539.837105542785</v>
      </c>
      <c r="R135" s="95">
        <f t="shared" ref="R135:R139" si="82">Q135*K135</f>
        <v>118356802.75363383</v>
      </c>
      <c r="S135" s="108">
        <f>P135*K135</f>
        <v>-1555297.4193661548</v>
      </c>
      <c r="T135" s="38"/>
      <c r="U135" s="38"/>
      <c r="V135" s="38"/>
      <c r="W135" s="38"/>
      <c r="X135" s="38"/>
      <c r="Y135" s="38"/>
      <c r="Z135" s="38"/>
      <c r="AA135" s="38"/>
      <c r="AB135" s="38"/>
      <c r="AC135" s="38"/>
      <c r="AD135" s="38"/>
      <c r="AE135" s="38"/>
      <c r="AF135" s="38"/>
      <c r="AG135" s="38"/>
      <c r="AI135" s="17">
        <v>92</v>
      </c>
      <c r="AJ135" s="17">
        <v>58770.24176032297</v>
      </c>
      <c r="AK135" s="17">
        <v>-3038.2414423631126</v>
      </c>
      <c r="AL135" s="17">
        <v>-1.2214617903917853</v>
      </c>
      <c r="AT135" s="1">
        <v>92</v>
      </c>
      <c r="AU135" s="50">
        <f t="shared" si="48"/>
        <v>14</v>
      </c>
      <c r="AV135" s="51">
        <f t="shared" si="50"/>
        <v>0.11330561330561331</v>
      </c>
      <c r="AW135" s="52">
        <f t="shared" si="52"/>
        <v>-1.2091343701602324</v>
      </c>
      <c r="AX135" s="43"/>
      <c r="AY135" s="1">
        <v>92</v>
      </c>
      <c r="AZ135" s="9">
        <f t="shared" si="49"/>
        <v>-3038.2414423631126</v>
      </c>
      <c r="BA135" s="9">
        <f t="shared" si="74"/>
        <v>-501.83923792868882</v>
      </c>
      <c r="BB135" s="9">
        <f t="shared" si="74"/>
        <v>-3493.3083568878283</v>
      </c>
      <c r="BC135" s="9">
        <f t="shared" si="74"/>
        <v>-2540.4531581626434</v>
      </c>
      <c r="BD135" s="9">
        <f t="shared" si="74"/>
        <v>-5403.9056962356481</v>
      </c>
      <c r="BE135" s="9">
        <f t="shared" si="74"/>
        <v>3003.3624455327008</v>
      </c>
      <c r="BF135" s="9">
        <f t="shared" si="65"/>
        <v>-2242.3730956407235</v>
      </c>
      <c r="BG135" s="9">
        <f t="shared" si="65"/>
        <v>-148.96436222324701</v>
      </c>
      <c r="BH135" s="9">
        <f t="shared" si="65"/>
        <v>-1151.3856774357992</v>
      </c>
      <c r="BI135" s="9">
        <f t="shared" si="65"/>
        <v>-6044.7657181457762</v>
      </c>
      <c r="BJ135" s="9">
        <f t="shared" si="65"/>
        <v>-312.15124390552955</v>
      </c>
      <c r="BK135" s="9">
        <f t="shared" si="65"/>
        <v>-523.01382510592521</v>
      </c>
      <c r="BL135" s="9">
        <f t="shared" si="31"/>
        <v>-1439.0781982264161</v>
      </c>
      <c r="BM135" s="1">
        <v>92</v>
      </c>
      <c r="BN135" s="9">
        <f t="shared" si="51"/>
        <v>9230911.062092701</v>
      </c>
      <c r="BO135" s="9">
        <f t="shared" si="53"/>
        <v>1524708.770078873</v>
      </c>
      <c r="BP135" s="9">
        <f t="shared" si="54"/>
        <v>10613514.220850006</v>
      </c>
      <c r="BQ135" s="9">
        <f t="shared" si="55"/>
        <v>7718510.0675120065</v>
      </c>
      <c r="BR135" s="9">
        <f t="shared" si="56"/>
        <v>16418370.236925256</v>
      </c>
      <c r="BS135" s="9">
        <f t="shared" si="57"/>
        <v>-9124940.2484544776</v>
      </c>
      <c r="BT135" s="9">
        <f t="shared" si="58"/>
        <v>6812870.8684157217</v>
      </c>
      <c r="BU135" s="9">
        <f t="shared" si="59"/>
        <v>452589.69874186668</v>
      </c>
      <c r="BV135" s="9">
        <f t="shared" si="60"/>
        <v>3498187.6813287814</v>
      </c>
      <c r="BW135" s="9">
        <f t="shared" si="61"/>
        <v>18365457.71424634</v>
      </c>
      <c r="BX135" s="9">
        <f t="shared" si="62"/>
        <v>948390.84551898378</v>
      </c>
      <c r="BY135" s="9">
        <f t="shared" si="63"/>
        <v>1589042.2783656833</v>
      </c>
      <c r="BZ135" s="9">
        <f t="shared" si="64"/>
        <v>4372267.0206527459</v>
      </c>
    </row>
    <row r="136" spans="1:78">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75"/>
        <v>16.350000000000001</v>
      </c>
      <c r="I136" s="8">
        <f t="shared" si="76"/>
        <v>365.42250000000007</v>
      </c>
      <c r="J136" s="8">
        <f t="shared" si="77"/>
        <v>-140.55000000000001</v>
      </c>
      <c r="K136" s="82">
        <v>1698</v>
      </c>
      <c r="L136" s="9">
        <v>122724896.933</v>
      </c>
      <c r="M136" s="78">
        <v>-4496450</v>
      </c>
      <c r="N136" s="9">
        <f t="shared" si="78"/>
        <v>118228446.933</v>
      </c>
      <c r="O136" s="9">
        <f t="shared" si="79"/>
        <v>69628.060620141347</v>
      </c>
      <c r="P136" s="8">
        <f t="shared" si="80"/>
        <v>-2581.6298394812807</v>
      </c>
      <c r="Q136" s="8">
        <f t="shared" si="81"/>
        <v>67046.43078066007</v>
      </c>
      <c r="R136" s="9">
        <f t="shared" si="82"/>
        <v>113844839.46556079</v>
      </c>
      <c r="S136" s="109">
        <f t="shared" ref="S136:S146" si="83">P136*K136</f>
        <v>-4383607.4674392147</v>
      </c>
      <c r="T136" s="38"/>
      <c r="U136" s="38"/>
      <c r="V136" s="38"/>
      <c r="W136" s="38"/>
      <c r="X136" s="38"/>
      <c r="Y136" s="38"/>
      <c r="Z136" s="38"/>
      <c r="AA136" s="38"/>
      <c r="AB136" s="38"/>
      <c r="AC136" s="38"/>
      <c r="AD136" s="38"/>
      <c r="AE136" s="38"/>
      <c r="AF136" s="38"/>
      <c r="AG136" s="38"/>
      <c r="AI136" s="17">
        <v>93</v>
      </c>
      <c r="AJ136" s="17">
        <v>54490.932461382923</v>
      </c>
      <c r="AK136" s="17">
        <v>287.5274546476212</v>
      </c>
      <c r="AL136" s="17">
        <v>0.11559443388656879</v>
      </c>
      <c r="AT136" s="1">
        <v>93</v>
      </c>
      <c r="AU136" s="50">
        <f t="shared" si="48"/>
        <v>69</v>
      </c>
      <c r="AV136" s="51">
        <f t="shared" si="50"/>
        <v>0.57068607068607069</v>
      </c>
      <c r="AW136" s="52">
        <f t="shared" si="52"/>
        <v>0.17812111651651327</v>
      </c>
      <c r="AX136" s="43"/>
      <c r="AY136" s="1">
        <v>93</v>
      </c>
      <c r="AZ136" s="9">
        <f t="shared" si="49"/>
        <v>287.5274546476212</v>
      </c>
      <c r="BA136" s="9">
        <f t="shared" si="74"/>
        <v>-3038.2414423631126</v>
      </c>
      <c r="BB136" s="9">
        <f t="shared" si="74"/>
        <v>-501.83923792868882</v>
      </c>
      <c r="BC136" s="9">
        <f t="shared" si="74"/>
        <v>-3493.3083568878283</v>
      </c>
      <c r="BD136" s="9">
        <f t="shared" si="74"/>
        <v>-2540.4531581626434</v>
      </c>
      <c r="BE136" s="9">
        <f t="shared" si="74"/>
        <v>-5403.9056962356481</v>
      </c>
      <c r="BF136" s="9">
        <f t="shared" si="65"/>
        <v>3003.3624455327008</v>
      </c>
      <c r="BG136" s="9">
        <f t="shared" si="65"/>
        <v>-2242.3730956407235</v>
      </c>
      <c r="BH136" s="9">
        <f t="shared" si="65"/>
        <v>-148.96436222324701</v>
      </c>
      <c r="BI136" s="9">
        <f t="shared" si="65"/>
        <v>-1151.3856774357992</v>
      </c>
      <c r="BJ136" s="9">
        <f t="shared" si="65"/>
        <v>-6044.7657181457762</v>
      </c>
      <c r="BK136" s="9">
        <f t="shared" si="65"/>
        <v>-312.15124390552955</v>
      </c>
      <c r="BL136" s="9">
        <f t="shared" si="65"/>
        <v>-523.01382510592521</v>
      </c>
      <c r="BM136" s="1">
        <v>93</v>
      </c>
      <c r="BN136" s="9">
        <f t="shared" si="51"/>
        <v>82672.037176138489</v>
      </c>
      <c r="BO136" s="9">
        <f t="shared" si="53"/>
        <v>-873577.82852757652</v>
      </c>
      <c r="BP136" s="9">
        <f t="shared" si="54"/>
        <v>-144292.55872393734</v>
      </c>
      <c r="BQ136" s="9">
        <f t="shared" si="55"/>
        <v>-1004422.0601552135</v>
      </c>
      <c r="BR136" s="9">
        <f t="shared" si="56"/>
        <v>-730450.03021801007</v>
      </c>
      <c r="BS136" s="9">
        <f t="shared" si="57"/>
        <v>-1553771.2499944051</v>
      </c>
      <c r="BT136" s="9">
        <f t="shared" si="58"/>
        <v>863549.15934826445</v>
      </c>
      <c r="BU136" s="9">
        <f t="shared" si="59"/>
        <v>-644743.82855987933</v>
      </c>
      <c r="BV136" s="9">
        <f t="shared" si="60"/>
        <v>-42831.343903256791</v>
      </c>
      <c r="BW136" s="9">
        <f t="shared" si="61"/>
        <v>-331054.99315084028</v>
      </c>
      <c r="BX136" s="9">
        <f t="shared" si="62"/>
        <v>-1738036.1008796415</v>
      </c>
      <c r="BY136" s="9">
        <f t="shared" si="63"/>
        <v>-89752.052625245633</v>
      </c>
      <c r="BZ136" s="9">
        <f t="shared" si="64"/>
        <v>-150380.83387822224</v>
      </c>
    </row>
    <row r="137" spans="1:78">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75"/>
        <v>89.824999999999989</v>
      </c>
      <c r="I137" s="8">
        <f t="shared" si="76"/>
        <v>19296.655624999996</v>
      </c>
      <c r="J137" s="8">
        <f t="shared" si="77"/>
        <v>-33.625</v>
      </c>
      <c r="K137" s="82">
        <v>1708</v>
      </c>
      <c r="L137" s="9">
        <v>116396538.234</v>
      </c>
      <c r="M137" s="78">
        <v>-17893515</v>
      </c>
      <c r="N137" s="9">
        <f t="shared" si="78"/>
        <v>98503023.233999997</v>
      </c>
      <c r="O137" s="9">
        <f t="shared" si="79"/>
        <v>57671.559270491802</v>
      </c>
      <c r="P137" s="8">
        <f t="shared" si="80"/>
        <v>-1777.5317292056668</v>
      </c>
      <c r="Q137" s="8">
        <f t="shared" si="81"/>
        <v>55894.027541286137</v>
      </c>
      <c r="R137" s="9">
        <f t="shared" si="82"/>
        <v>95466999.040516719</v>
      </c>
      <c r="S137" s="109">
        <f t="shared" si="83"/>
        <v>-3036024.1934832791</v>
      </c>
      <c r="T137" s="38"/>
      <c r="U137" s="38"/>
      <c r="V137" s="38"/>
      <c r="W137" s="38"/>
      <c r="X137" s="38"/>
      <c r="Y137" s="38"/>
      <c r="Z137" s="38"/>
      <c r="AA137" s="38"/>
      <c r="AB137" s="38"/>
      <c r="AC137" s="38"/>
      <c r="AD137" s="38"/>
      <c r="AE137" s="38"/>
      <c r="AF137" s="38"/>
      <c r="AG137" s="38"/>
      <c r="AI137" s="17">
        <v>94</v>
      </c>
      <c r="AJ137" s="17">
        <v>60948.741442971324</v>
      </c>
      <c r="AK137" s="17">
        <v>4557.9138635235722</v>
      </c>
      <c r="AL137" s="17">
        <v>1.8324144850913626</v>
      </c>
      <c r="AT137" s="1">
        <v>94</v>
      </c>
      <c r="AU137" s="50">
        <f t="shared" si="48"/>
        <v>116</v>
      </c>
      <c r="AV137" s="51">
        <f t="shared" si="50"/>
        <v>0.96153846153846156</v>
      </c>
      <c r="AW137" s="52">
        <f t="shared" si="52"/>
        <v>1.7688250385187059</v>
      </c>
      <c r="AX137" s="43"/>
      <c r="AY137" s="1">
        <v>94</v>
      </c>
      <c r="AZ137" s="9">
        <f t="shared" si="49"/>
        <v>4557.9138635235722</v>
      </c>
      <c r="BA137" s="9">
        <f t="shared" si="74"/>
        <v>287.5274546476212</v>
      </c>
      <c r="BB137" s="9">
        <f t="shared" si="74"/>
        <v>-3038.2414423631126</v>
      </c>
      <c r="BC137" s="9">
        <f t="shared" si="74"/>
        <v>-501.83923792868882</v>
      </c>
      <c r="BD137" s="9">
        <f t="shared" si="74"/>
        <v>-3493.3083568878283</v>
      </c>
      <c r="BE137" s="9">
        <f t="shared" si="74"/>
        <v>-2540.4531581626434</v>
      </c>
      <c r="BF137" s="9">
        <f t="shared" si="65"/>
        <v>-5403.9056962356481</v>
      </c>
      <c r="BG137" s="9">
        <f t="shared" si="65"/>
        <v>3003.3624455327008</v>
      </c>
      <c r="BH137" s="9">
        <f t="shared" si="65"/>
        <v>-2242.3730956407235</v>
      </c>
      <c r="BI137" s="9">
        <f t="shared" si="65"/>
        <v>-148.96436222324701</v>
      </c>
      <c r="BJ137" s="9">
        <f t="shared" si="65"/>
        <v>-1151.3856774357992</v>
      </c>
      <c r="BK137" s="9">
        <f t="shared" si="65"/>
        <v>-6044.7657181457762</v>
      </c>
      <c r="BL137" s="9">
        <f t="shared" si="65"/>
        <v>-312.15124390552955</v>
      </c>
      <c r="BM137" s="1">
        <v>94</v>
      </c>
      <c r="BN137" s="9">
        <f t="shared" si="51"/>
        <v>20774578.787300352</v>
      </c>
      <c r="BO137" s="9">
        <f t="shared" si="53"/>
        <v>1310525.3716820262</v>
      </c>
      <c r="BP137" s="9">
        <f t="shared" si="54"/>
        <v>-13848042.790878687</v>
      </c>
      <c r="BQ137" s="9">
        <f t="shared" si="55"/>
        <v>-2287340.0198152848</v>
      </c>
      <c r="BR137" s="9">
        <f t="shared" si="56"/>
        <v>-15922198.589421785</v>
      </c>
      <c r="BS137" s="9">
        <f t="shared" si="57"/>
        <v>-11579166.669221759</v>
      </c>
      <c r="BT137" s="9">
        <f t="shared" si="58"/>
        <v>-24630536.690046459</v>
      </c>
      <c r="BU137" s="9">
        <f t="shared" si="59"/>
        <v>13689067.327679537</v>
      </c>
      <c r="BV137" s="9">
        <f t="shared" si="60"/>
        <v>-10220543.419813126</v>
      </c>
      <c r="BW137" s="9">
        <f t="shared" si="61"/>
        <v>-678966.73174829502</v>
      </c>
      <c r="BX137" s="9">
        <f t="shared" si="62"/>
        <v>-5247916.7414471162</v>
      </c>
      <c r="BY137" s="9">
        <f t="shared" si="63"/>
        <v>-27551521.468488652</v>
      </c>
      <c r="BZ137" s="9">
        <f t="shared" si="64"/>
        <v>-1422758.4821131511</v>
      </c>
    </row>
    <row r="138" spans="1:78">
      <c r="A138" s="98">
        <v>44835</v>
      </c>
      <c r="B138" s="8">
        <f>'WA Sch. 1-2'!B138</f>
        <v>510.4</v>
      </c>
      <c r="C138" s="8">
        <f>'WA Sch. 1-2'!C138</f>
        <v>260508.15999999997</v>
      </c>
      <c r="D138" s="8">
        <f>'WA Sch. 1-2'!D138</f>
        <v>0.65</v>
      </c>
      <c r="E138" s="8">
        <f>'WA Sch. 1-2'!E138</f>
        <v>308.5</v>
      </c>
      <c r="F138" s="8">
        <f>'WA Sch. 1-2'!F138</f>
        <v>95172.25</v>
      </c>
      <c r="G138" s="8">
        <f>'WA Sch. 1-2'!G138</f>
        <v>0.5</v>
      </c>
      <c r="H138" s="8">
        <f>B138-E138</f>
        <v>201.89999999999998</v>
      </c>
      <c r="I138" s="8">
        <f t="shared" si="76"/>
        <v>165335.90999999997</v>
      </c>
      <c r="J138" s="8">
        <f t="shared" si="77"/>
        <v>0.15000000000000002</v>
      </c>
      <c r="K138" s="82">
        <v>1714</v>
      </c>
      <c r="L138" s="9">
        <v>104975037.675</v>
      </c>
      <c r="M138" s="78">
        <v>12437489</v>
      </c>
      <c r="N138" s="9">
        <f t="shared" si="78"/>
        <v>117412526.675</v>
      </c>
      <c r="O138" s="9">
        <f t="shared" si="79"/>
        <v>68502.057570011661</v>
      </c>
      <c r="P138" s="8">
        <f>$B$3*H138+$B$4*I138+$B$5*J138</f>
        <v>-1066.9800706685389</v>
      </c>
      <c r="Q138" s="8">
        <f t="shared" si="81"/>
        <v>67435.077499343126</v>
      </c>
      <c r="R138" s="9">
        <f t="shared" si="82"/>
        <v>115583722.83387412</v>
      </c>
      <c r="S138" s="109">
        <f t="shared" si="83"/>
        <v>-1828803.8411258757</v>
      </c>
      <c r="T138" s="38"/>
      <c r="U138" s="38"/>
      <c r="V138" s="38"/>
      <c r="W138" s="38"/>
      <c r="X138" s="38"/>
      <c r="Y138" s="38"/>
      <c r="Z138" s="38"/>
      <c r="AA138" s="38"/>
      <c r="AB138" s="38"/>
      <c r="AC138" s="38"/>
      <c r="AD138" s="38"/>
      <c r="AE138" s="38"/>
      <c r="AF138" s="38"/>
      <c r="AG138" s="38"/>
      <c r="AI138" s="17">
        <v>95</v>
      </c>
      <c r="AJ138" s="17">
        <v>57918.22563849602</v>
      </c>
      <c r="AK138" s="17">
        <v>-3451.0171306484845</v>
      </c>
      <c r="AL138" s="17">
        <v>-1.3874096720226468</v>
      </c>
      <c r="AT138" s="1">
        <v>95</v>
      </c>
      <c r="AU138" s="50">
        <f t="shared" si="48"/>
        <v>10</v>
      </c>
      <c r="AV138" s="51">
        <f t="shared" si="50"/>
        <v>8.0041580041580046E-2</v>
      </c>
      <c r="AW138" s="52">
        <f t="shared" si="52"/>
        <v>-1.4047919280405334</v>
      </c>
      <c r="AX138" s="43"/>
      <c r="AY138" s="1">
        <v>95</v>
      </c>
      <c r="AZ138" s="9">
        <f t="shared" si="49"/>
        <v>-3451.0171306484845</v>
      </c>
      <c r="BA138" s="9">
        <f t="shared" si="74"/>
        <v>4557.9138635235722</v>
      </c>
      <c r="BB138" s="9">
        <f t="shared" si="74"/>
        <v>287.5274546476212</v>
      </c>
      <c r="BC138" s="9">
        <f t="shared" si="74"/>
        <v>-3038.2414423631126</v>
      </c>
      <c r="BD138" s="9">
        <f t="shared" si="74"/>
        <v>-501.83923792868882</v>
      </c>
      <c r="BE138" s="9">
        <f t="shared" si="74"/>
        <v>-3493.3083568878283</v>
      </c>
      <c r="BF138" s="9">
        <f t="shared" si="65"/>
        <v>-2540.4531581626434</v>
      </c>
      <c r="BG138" s="9">
        <f t="shared" si="65"/>
        <v>-5403.9056962356481</v>
      </c>
      <c r="BH138" s="9">
        <f t="shared" si="65"/>
        <v>3003.3624455327008</v>
      </c>
      <c r="BI138" s="9">
        <f t="shared" si="65"/>
        <v>-2242.3730956407235</v>
      </c>
      <c r="BJ138" s="9">
        <f t="shared" si="65"/>
        <v>-148.96436222324701</v>
      </c>
      <c r="BK138" s="9">
        <f t="shared" si="65"/>
        <v>-1151.3856774357992</v>
      </c>
      <c r="BL138" s="9">
        <f t="shared" si="65"/>
        <v>-6044.7657181457762</v>
      </c>
      <c r="BM138" s="1">
        <v>95</v>
      </c>
      <c r="BN138" s="9">
        <f t="shared" si="51"/>
        <v>11909519.236029314</v>
      </c>
      <c r="BO138" s="9">
        <f t="shared" si="53"/>
        <v>-15729438.823040066</v>
      </c>
      <c r="BP138" s="9">
        <f t="shared" si="54"/>
        <v>-992262.17152068834</v>
      </c>
      <c r="BQ138" s="9">
        <f t="shared" si="55"/>
        <v>10485023.264641276</v>
      </c>
      <c r="BR138" s="9">
        <f t="shared" si="56"/>
        <v>1731855.8069234951</v>
      </c>
      <c r="BS138" s="9">
        <f t="shared" si="57"/>
        <v>12055466.98225742</v>
      </c>
      <c r="BT138" s="9">
        <f t="shared" si="58"/>
        <v>8767147.3684293404</v>
      </c>
      <c r="BU138" s="9">
        <f t="shared" si="59"/>
        <v>18648971.130118169</v>
      </c>
      <c r="BV138" s="9">
        <f t="shared" si="60"/>
        <v>-10364655.249079674</v>
      </c>
      <c r="BW138" s="9">
        <f t="shared" si="61"/>
        <v>7738467.9663614221</v>
      </c>
      <c r="BX138" s="9">
        <f t="shared" si="62"/>
        <v>514078.56588855985</v>
      </c>
      <c r="BY138" s="9">
        <f t="shared" si="63"/>
        <v>3973451.6968142637</v>
      </c>
      <c r="BZ138" s="9">
        <f t="shared" si="64"/>
        <v>20860590.044077784</v>
      </c>
    </row>
    <row r="139" spans="1:78">
      <c r="A139" s="98">
        <v>44866</v>
      </c>
      <c r="B139" s="8">
        <f>'WA Sch. 1-2'!B139</f>
        <v>874.97500000000002</v>
      </c>
      <c r="C139" s="8">
        <f>'WA Sch. 1-2'!C139</f>
        <v>765581.25062499999</v>
      </c>
      <c r="D139" s="8">
        <f>'WA Sch. 1-2'!D139</f>
        <v>0</v>
      </c>
      <c r="E139" s="8">
        <f>'WA Sch. 1-2'!E139</f>
        <v>1095.5</v>
      </c>
      <c r="F139" s="8">
        <f>'WA Sch. 1-2'!F139</f>
        <v>1200120.25</v>
      </c>
      <c r="G139" s="8">
        <f>'WA Sch. 1-2'!G139</f>
        <v>0</v>
      </c>
      <c r="H139" s="8">
        <f>B139-E139</f>
        <v>-220.52499999999998</v>
      </c>
      <c r="I139" s="8">
        <f t="shared" si="76"/>
        <v>-434538.99937500001</v>
      </c>
      <c r="J139" s="8">
        <f t="shared" si="77"/>
        <v>0</v>
      </c>
      <c r="K139" s="82">
        <v>1667</v>
      </c>
      <c r="L139" s="9">
        <v>101284145.34</v>
      </c>
      <c r="M139" s="78">
        <v>14616264</v>
      </c>
      <c r="N139" s="9">
        <f t="shared" si="78"/>
        <v>115900409.34</v>
      </c>
      <c r="O139" s="9">
        <f t="shared" si="79"/>
        <v>69526.340335932822</v>
      </c>
      <c r="P139" s="8">
        <f t="shared" si="80"/>
        <v>-2331.566813373382</v>
      </c>
      <c r="Q139" s="8">
        <f t="shared" si="81"/>
        <v>67194.773522559437</v>
      </c>
      <c r="R139" s="9">
        <f t="shared" si="82"/>
        <v>112013687.46210659</v>
      </c>
      <c r="S139" s="109">
        <f t="shared" si="83"/>
        <v>-3886721.8778934279</v>
      </c>
      <c r="T139" s="38"/>
      <c r="U139" s="38"/>
      <c r="V139" s="38"/>
      <c r="W139" s="38"/>
      <c r="X139" s="38"/>
      <c r="Y139" s="38"/>
      <c r="Z139" s="38"/>
      <c r="AA139" s="38"/>
      <c r="AB139" s="38"/>
      <c r="AC139" s="38"/>
      <c r="AD139" s="38"/>
      <c r="AE139" s="38"/>
      <c r="AF139" s="38"/>
      <c r="AG139" s="38"/>
      <c r="AI139" s="17">
        <v>96</v>
      </c>
      <c r="AJ139" s="17">
        <v>56191.614074115867</v>
      </c>
      <c r="AK139" s="17">
        <v>957.39395199946739</v>
      </c>
      <c r="AL139" s="17">
        <v>0.38490032899096183</v>
      </c>
      <c r="AT139" s="1">
        <v>96</v>
      </c>
      <c r="AU139" s="50">
        <f t="shared" si="48"/>
        <v>84</v>
      </c>
      <c r="AV139" s="51">
        <f t="shared" si="50"/>
        <v>0.69542619542619544</v>
      </c>
      <c r="AW139" s="52">
        <f t="shared" si="52"/>
        <v>0.51129056715173082</v>
      </c>
      <c r="AX139" s="43"/>
      <c r="AY139" s="1">
        <v>96</v>
      </c>
      <c r="AZ139" s="9">
        <f t="shared" si="49"/>
        <v>957.39395199946739</v>
      </c>
      <c r="BA139" s="9">
        <f t="shared" si="74"/>
        <v>-3451.0171306484845</v>
      </c>
      <c r="BB139" s="9">
        <f t="shared" si="74"/>
        <v>4557.9138635235722</v>
      </c>
      <c r="BC139" s="9">
        <f t="shared" si="74"/>
        <v>287.5274546476212</v>
      </c>
      <c r="BD139" s="9">
        <f t="shared" si="74"/>
        <v>-3038.2414423631126</v>
      </c>
      <c r="BE139" s="9">
        <f t="shared" si="74"/>
        <v>-501.83923792868882</v>
      </c>
      <c r="BF139" s="9">
        <f t="shared" si="65"/>
        <v>-3493.3083568878283</v>
      </c>
      <c r="BG139" s="9">
        <f t="shared" si="65"/>
        <v>-2540.4531581626434</v>
      </c>
      <c r="BH139" s="9">
        <f t="shared" si="65"/>
        <v>-5403.9056962356481</v>
      </c>
      <c r="BI139" s="9">
        <f t="shared" si="65"/>
        <v>3003.3624455327008</v>
      </c>
      <c r="BJ139" s="9">
        <f t="shared" si="65"/>
        <v>-2242.3730956407235</v>
      </c>
      <c r="BK139" s="9">
        <f t="shared" si="65"/>
        <v>-148.96436222324701</v>
      </c>
      <c r="BL139" s="9">
        <f t="shared" si="65"/>
        <v>-1151.3856774357992</v>
      </c>
      <c r="BM139" s="1">
        <v>96</v>
      </c>
      <c r="BN139" s="9">
        <f t="shared" si="51"/>
        <v>916603.17932515393</v>
      </c>
      <c r="BO139" s="9">
        <f t="shared" si="53"/>
        <v>-3303982.9291294087</v>
      </c>
      <c r="BP139" s="9">
        <f t="shared" si="54"/>
        <v>4363719.1666719802</v>
      </c>
      <c r="BQ139" s="9">
        <f t="shared" si="55"/>
        <v>275277.0461134307</v>
      </c>
      <c r="BR139" s="9">
        <f t="shared" si="56"/>
        <v>-2908793.9816325773</v>
      </c>
      <c r="BS139" s="9">
        <f t="shared" si="57"/>
        <v>-480457.85126894951</v>
      </c>
      <c r="BT139" s="9">
        <f t="shared" si="58"/>
        <v>-3344472.2933535976</v>
      </c>
      <c r="BU139" s="9">
        <f t="shared" si="59"/>
        <v>-2432214.4889628571</v>
      </c>
      <c r="BV139" s="9">
        <f t="shared" si="60"/>
        <v>-5173666.6307514701</v>
      </c>
      <c r="BW139" s="9">
        <f t="shared" si="61"/>
        <v>2875401.0410153284</v>
      </c>
      <c r="BX139" s="9">
        <f t="shared" si="62"/>
        <v>-2146834.4398927488</v>
      </c>
      <c r="BY139" s="9">
        <f t="shared" si="63"/>
        <v>-142617.57945599651</v>
      </c>
      <c r="BZ139" s="9">
        <f t="shared" si="64"/>
        <v>-1102329.6839958432</v>
      </c>
    </row>
    <row r="140" spans="1:78">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75"/>
        <v>-147.27500000000009</v>
      </c>
      <c r="I140" s="8">
        <f t="shared" si="76"/>
        <v>-357101.37437500013</v>
      </c>
      <c r="J140" s="8">
        <f t="shared" si="77"/>
        <v>0</v>
      </c>
      <c r="K140" s="82">
        <v>1663</v>
      </c>
      <c r="L140" s="9">
        <v>120159733.70299999</v>
      </c>
      <c r="M140" s="78">
        <v>-6591130</v>
      </c>
      <c r="N140" s="9">
        <f t="shared" ref="N140" si="84">L140+M140</f>
        <v>113568603.70299999</v>
      </c>
      <c r="O140" s="9">
        <f t="shared" ref="O140" si="85">N140/K140</f>
        <v>68291.403309079978</v>
      </c>
      <c r="P140" s="8">
        <f t="shared" ref="P140" si="86">$B$3*H140+$B$4*I140+$B$5*J140</f>
        <v>-2479.0466038181476</v>
      </c>
      <c r="Q140" s="8">
        <f t="shared" ref="Q140" si="87">P140+O140</f>
        <v>65812.356705261831</v>
      </c>
      <c r="R140" s="9">
        <f t="shared" ref="R140" si="88">Q140*K140</f>
        <v>109445949.20085043</v>
      </c>
      <c r="S140" s="109">
        <f t="shared" si="83"/>
        <v>-4122654.5021495796</v>
      </c>
      <c r="T140" s="38"/>
      <c r="U140" s="38"/>
      <c r="V140" s="38"/>
      <c r="W140" s="38"/>
      <c r="X140" s="38"/>
      <c r="Y140" s="38"/>
      <c r="Z140" s="38"/>
      <c r="AA140" s="38"/>
      <c r="AB140" s="38"/>
      <c r="AC140" s="38"/>
      <c r="AD140" s="38"/>
      <c r="AE140" s="38"/>
      <c r="AF140" s="38"/>
      <c r="AG140" s="38"/>
      <c r="AI140" s="17">
        <v>97</v>
      </c>
      <c r="AJ140" s="17">
        <v>55656.515521422516</v>
      </c>
      <c r="AK140" s="17">
        <v>4467.7364972637806</v>
      </c>
      <c r="AL140" s="17">
        <v>1.7961605502629217</v>
      </c>
      <c r="AT140" s="1">
        <v>97</v>
      </c>
      <c r="AU140" s="50">
        <f t="shared" ref="AU140:AU161" si="89">RANK(AK140,$AK$44:$AK$163,1)</f>
        <v>115</v>
      </c>
      <c r="AV140" s="51">
        <f t="shared" si="50"/>
        <v>0.95322245322245325</v>
      </c>
      <c r="AW140" s="52">
        <f t="shared" si="52"/>
        <v>1.6769355088893503</v>
      </c>
      <c r="AX140" s="43"/>
      <c r="AY140" s="1">
        <v>97</v>
      </c>
      <c r="AZ140" s="9">
        <f t="shared" ref="AZ140:AZ161" si="90">AK140</f>
        <v>4467.7364972637806</v>
      </c>
      <c r="BA140" s="9">
        <f t="shared" si="74"/>
        <v>957.39395199946739</v>
      </c>
      <c r="BB140" s="9">
        <f t="shared" si="74"/>
        <v>-3451.0171306484845</v>
      </c>
      <c r="BC140" s="9">
        <f t="shared" si="74"/>
        <v>4557.9138635235722</v>
      </c>
      <c r="BD140" s="9">
        <f t="shared" si="74"/>
        <v>287.5274546476212</v>
      </c>
      <c r="BE140" s="9">
        <f t="shared" si="74"/>
        <v>-3038.2414423631126</v>
      </c>
      <c r="BF140" s="9">
        <f t="shared" si="65"/>
        <v>-501.83923792868882</v>
      </c>
      <c r="BG140" s="9">
        <f t="shared" si="65"/>
        <v>-3493.3083568878283</v>
      </c>
      <c r="BH140" s="9">
        <f t="shared" si="65"/>
        <v>-2540.4531581626434</v>
      </c>
      <c r="BI140" s="9">
        <f t="shared" si="65"/>
        <v>-5403.9056962356481</v>
      </c>
      <c r="BJ140" s="9">
        <f t="shared" si="65"/>
        <v>3003.3624455327008</v>
      </c>
      <c r="BK140" s="9">
        <f t="shared" si="65"/>
        <v>-2242.3730956407235</v>
      </c>
      <c r="BL140" s="9">
        <f t="shared" si="65"/>
        <v>-148.96436222324701</v>
      </c>
      <c r="BM140" s="1">
        <v>97</v>
      </c>
      <c r="BN140" s="9">
        <f t="shared" si="51"/>
        <v>19960669.40898281</v>
      </c>
      <c r="BO140" s="9">
        <f t="shared" si="53"/>
        <v>4277383.9016076149</v>
      </c>
      <c r="BP140" s="9">
        <f t="shared" si="54"/>
        <v>-15418235.187280763</v>
      </c>
      <c r="BQ140" s="9">
        <f t="shared" si="55"/>
        <v>20363558.119448807</v>
      </c>
      <c r="BR140" s="9">
        <f t="shared" si="56"/>
        <v>1284596.9030945222</v>
      </c>
      <c r="BS140" s="9">
        <f t="shared" si="57"/>
        <v>-13574062.179545032</v>
      </c>
      <c r="BT140" s="9">
        <f t="shared" si="58"/>
        <v>-2242085.4790530545</v>
      </c>
      <c r="BU140" s="9">
        <f t="shared" si="59"/>
        <v>-15607181.242264319</v>
      </c>
      <c r="BV140" s="9">
        <f t="shared" si="60"/>
        <v>-11350075.294312282</v>
      </c>
      <c r="BW140" s="9">
        <f t="shared" si="61"/>
        <v>-24143226.706843644</v>
      </c>
      <c r="BX140" s="9">
        <f t="shared" si="62"/>
        <v>13418232.012417832</v>
      </c>
      <c r="BY140" s="9">
        <f t="shared" si="63"/>
        <v>-10018332.119876431</v>
      </c>
      <c r="BZ140" s="9">
        <f t="shared" si="64"/>
        <v>-665533.51789643278</v>
      </c>
    </row>
    <row r="141" spans="1:78">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91">B141-E141</f>
        <v>44.650000000000091</v>
      </c>
      <c r="I141" s="8">
        <f t="shared" si="76"/>
        <v>95803.272500000196</v>
      </c>
      <c r="J141" s="8">
        <f t="shared" si="77"/>
        <v>0</v>
      </c>
      <c r="K141" s="82">
        <v>1705</v>
      </c>
      <c r="L141" s="9">
        <v>120062852.92501999</v>
      </c>
      <c r="M141" s="78">
        <v>-26435097</v>
      </c>
      <c r="N141" s="9">
        <f t="shared" ref="N141:N146" si="92">L141+M141</f>
        <v>93627755.925019994</v>
      </c>
      <c r="O141" s="9">
        <f t="shared" ref="O141:O146" si="93">N141/K141</f>
        <v>54913.639838721407</v>
      </c>
      <c r="P141" s="8">
        <f t="shared" ref="P141:P146" si="94">$B$3*H141+$B$4*I141+$B$5*J141</f>
        <v>579.86370064366474</v>
      </c>
      <c r="Q141" s="8">
        <f t="shared" ref="Q141:Q146" si="95">P141+O141</f>
        <v>55493.503539365069</v>
      </c>
      <c r="R141" s="9">
        <f t="shared" ref="R141:R146" si="96">Q141*K141</f>
        <v>94616423.534617439</v>
      </c>
      <c r="S141" s="109">
        <f t="shared" si="83"/>
        <v>988667.60959744838</v>
      </c>
      <c r="T141" s="38"/>
      <c r="U141" s="38"/>
      <c r="V141" s="38"/>
      <c r="W141" s="38"/>
      <c r="X141" s="38"/>
      <c r="Y141" s="38"/>
      <c r="Z141" s="38"/>
      <c r="AA141" s="38"/>
      <c r="AB141" s="38"/>
      <c r="AC141" s="38"/>
      <c r="AD141" s="38"/>
      <c r="AE141" s="38"/>
      <c r="AF141" s="38"/>
      <c r="AG141" s="38"/>
      <c r="AI141" s="17">
        <v>98</v>
      </c>
      <c r="AJ141" s="17">
        <v>55976.040601147222</v>
      </c>
      <c r="AK141" s="17">
        <v>2104.8222642943874</v>
      </c>
      <c r="AL141" s="17">
        <v>0.8462000206941579</v>
      </c>
      <c r="AT141" s="1">
        <v>98</v>
      </c>
      <c r="AU141" s="50">
        <f t="shared" si="89"/>
        <v>98</v>
      </c>
      <c r="AV141" s="51">
        <f t="shared" si="50"/>
        <v>0.81185031185031187</v>
      </c>
      <c r="AW141" s="52">
        <f t="shared" si="52"/>
        <v>0.88473536642075068</v>
      </c>
      <c r="AX141" s="43"/>
      <c r="AY141" s="1">
        <v>98</v>
      </c>
      <c r="AZ141" s="9">
        <f t="shared" si="90"/>
        <v>2104.8222642943874</v>
      </c>
      <c r="BA141" s="9">
        <f t="shared" si="74"/>
        <v>4467.7364972637806</v>
      </c>
      <c r="BB141" s="9">
        <f t="shared" si="74"/>
        <v>957.39395199946739</v>
      </c>
      <c r="BC141" s="9">
        <f t="shared" si="74"/>
        <v>-3451.0171306484845</v>
      </c>
      <c r="BD141" s="9">
        <f t="shared" si="74"/>
        <v>4557.9138635235722</v>
      </c>
      <c r="BE141" s="9">
        <f t="shared" si="74"/>
        <v>287.5274546476212</v>
      </c>
      <c r="BF141" s="9">
        <f t="shared" si="65"/>
        <v>-3038.2414423631126</v>
      </c>
      <c r="BG141" s="9">
        <f t="shared" si="65"/>
        <v>-501.83923792868882</v>
      </c>
      <c r="BH141" s="9">
        <f t="shared" si="65"/>
        <v>-3493.3083568878283</v>
      </c>
      <c r="BI141" s="9">
        <f t="shared" si="65"/>
        <v>-2540.4531581626434</v>
      </c>
      <c r="BJ141" s="9">
        <f t="shared" si="65"/>
        <v>-5403.9056962356481</v>
      </c>
      <c r="BK141" s="9">
        <f t="shared" si="65"/>
        <v>3003.3624455327008</v>
      </c>
      <c r="BL141" s="9">
        <f t="shared" si="65"/>
        <v>-2242.3730956407235</v>
      </c>
      <c r="BM141" s="1">
        <v>98</v>
      </c>
      <c r="BN141" s="9">
        <f t="shared" si="51"/>
        <v>4430276.7642693426</v>
      </c>
      <c r="BO141" s="9">
        <f t="shared" si="53"/>
        <v>9403791.2504414096</v>
      </c>
      <c r="BP141" s="9">
        <f t="shared" si="54"/>
        <v>2015144.1058692639</v>
      </c>
      <c r="BQ141" s="9">
        <f t="shared" si="55"/>
        <v>-7263777.6910502594</v>
      </c>
      <c r="BR141" s="9">
        <f t="shared" si="56"/>
        <v>9593598.5786804482</v>
      </c>
      <c r="BS141" s="9">
        <f t="shared" si="57"/>
        <v>605194.18813820218</v>
      </c>
      <c r="BT141" s="9">
        <f t="shared" si="58"/>
        <v>-6394958.2321877703</v>
      </c>
      <c r="BU141" s="9">
        <f t="shared" si="59"/>
        <v>-1056282.4010888366</v>
      </c>
      <c r="BV141" s="9">
        <f t="shared" si="60"/>
        <v>-7352793.2056231415</v>
      </c>
      <c r="BW141" s="9">
        <f t="shared" si="61"/>
        <v>-5347202.3686977215</v>
      </c>
      <c r="BX141" s="9">
        <f t="shared" si="62"/>
        <v>-11374261.023584049</v>
      </c>
      <c r="BY141" s="9">
        <f t="shared" si="63"/>
        <v>6321544.1431028564</v>
      </c>
      <c r="BZ141" s="9">
        <f t="shared" si="64"/>
        <v>-4719796.8165593222</v>
      </c>
    </row>
    <row r="142" spans="1:78">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91"/>
        <v>1.7642499999999472</v>
      </c>
      <c r="I142" s="8">
        <f t="shared" si="76"/>
        <v>3288.1460780623602</v>
      </c>
      <c r="J142" s="8">
        <f t="shared" si="77"/>
        <v>0</v>
      </c>
      <c r="K142" s="82">
        <v>1712</v>
      </c>
      <c r="L142" s="9">
        <v>88182190.626000002</v>
      </c>
      <c r="M142" s="78">
        <v>6837754</v>
      </c>
      <c r="N142" s="9">
        <f t="shared" si="92"/>
        <v>95019944.626000002</v>
      </c>
      <c r="O142" s="9">
        <f t="shared" si="93"/>
        <v>55502.304103971961</v>
      </c>
      <c r="P142" s="8">
        <f t="shared" si="94"/>
        <v>16.058610345624448</v>
      </c>
      <c r="Q142" s="8">
        <f t="shared" si="95"/>
        <v>55518.362714317584</v>
      </c>
      <c r="R142" s="9">
        <f t="shared" si="96"/>
        <v>95047436.966911703</v>
      </c>
      <c r="S142" s="109">
        <f t="shared" si="83"/>
        <v>27492.340911709056</v>
      </c>
      <c r="T142" s="38"/>
      <c r="U142" s="38"/>
      <c r="V142" s="38"/>
      <c r="W142" s="38"/>
      <c r="X142" s="38"/>
      <c r="Y142" s="38"/>
      <c r="Z142" s="38"/>
      <c r="AA142" s="38"/>
      <c r="AB142" s="38"/>
      <c r="AC142" s="38"/>
      <c r="AD142" s="38"/>
      <c r="AE142" s="38"/>
      <c r="AF142" s="38"/>
      <c r="AG142" s="38"/>
      <c r="AI142" s="17">
        <v>99</v>
      </c>
      <c r="AJ142" s="17">
        <v>54014.893199388738</v>
      </c>
      <c r="AK142" s="17">
        <v>-2135.4007123471747</v>
      </c>
      <c r="AL142" s="17">
        <v>-0.8584934498420761</v>
      </c>
      <c r="AT142" s="1">
        <v>99</v>
      </c>
      <c r="AU142" s="50">
        <f t="shared" si="89"/>
        <v>24</v>
      </c>
      <c r="AV142" s="51">
        <f t="shared" si="50"/>
        <v>0.19646569646569648</v>
      </c>
      <c r="AW142" s="52">
        <f t="shared" si="52"/>
        <v>-0.85431334867221986</v>
      </c>
      <c r="AX142" s="43"/>
      <c r="AY142" s="1">
        <v>99</v>
      </c>
      <c r="AZ142" s="9">
        <f t="shared" si="90"/>
        <v>-2135.4007123471747</v>
      </c>
      <c r="BA142" s="9">
        <f t="shared" si="74"/>
        <v>2104.8222642943874</v>
      </c>
      <c r="BB142" s="9">
        <f t="shared" si="74"/>
        <v>4467.7364972637806</v>
      </c>
      <c r="BC142" s="9">
        <f t="shared" si="74"/>
        <v>957.39395199946739</v>
      </c>
      <c r="BD142" s="9">
        <f t="shared" si="74"/>
        <v>-3451.0171306484845</v>
      </c>
      <c r="BE142" s="9">
        <f t="shared" si="74"/>
        <v>4557.9138635235722</v>
      </c>
      <c r="BF142" s="9">
        <f t="shared" si="65"/>
        <v>287.5274546476212</v>
      </c>
      <c r="BG142" s="9">
        <f t="shared" si="65"/>
        <v>-3038.2414423631126</v>
      </c>
      <c r="BH142" s="9">
        <f t="shared" si="65"/>
        <v>-501.83923792868882</v>
      </c>
      <c r="BI142" s="9">
        <f t="shared" si="65"/>
        <v>-3493.3083568878283</v>
      </c>
      <c r="BJ142" s="9">
        <f t="shared" si="65"/>
        <v>-2540.4531581626434</v>
      </c>
      <c r="BK142" s="9">
        <f t="shared" si="65"/>
        <v>-5403.9056962356481</v>
      </c>
      <c r="BL142" s="9">
        <f t="shared" si="65"/>
        <v>3003.3624455327008</v>
      </c>
      <c r="BM142" s="1">
        <v>99</v>
      </c>
      <c r="BN142" s="9">
        <f t="shared" si="51"/>
        <v>4559936.2022928307</v>
      </c>
      <c r="BO142" s="9">
        <f t="shared" si="53"/>
        <v>-4494638.9625384277</v>
      </c>
      <c r="BP142" s="9">
        <f t="shared" si="54"/>
        <v>-9540407.698836552</v>
      </c>
      <c r="BQ142" s="9">
        <f t="shared" si="55"/>
        <v>-2044419.7270965364</v>
      </c>
      <c r="BR142" s="9">
        <f t="shared" si="56"/>
        <v>7369304.4391090889</v>
      </c>
      <c r="BS142" s="9">
        <f t="shared" si="57"/>
        <v>-9732972.5109853037</v>
      </c>
      <c r="BT142" s="9">
        <f t="shared" si="58"/>
        <v>-613986.33147389581</v>
      </c>
      <c r="BU142" s="9">
        <f t="shared" si="59"/>
        <v>6487862.9403049098</v>
      </c>
      <c r="BV142" s="9">
        <f t="shared" si="60"/>
        <v>1071627.8661566917</v>
      </c>
      <c r="BW142" s="9">
        <f t="shared" si="61"/>
        <v>7459613.1537466198</v>
      </c>
      <c r="BX142" s="9">
        <f t="shared" si="62"/>
        <v>5424885.4836251494</v>
      </c>
      <c r="BY142" s="9">
        <f t="shared" si="63"/>
        <v>11539504.073198576</v>
      </c>
      <c r="BZ142" s="9">
        <f t="shared" si="64"/>
        <v>-6413382.3056272836</v>
      </c>
    </row>
    <row r="143" spans="1:78">
      <c r="A143" s="98">
        <v>44986</v>
      </c>
      <c r="B143" s="8">
        <f>'WA Sch. 1-2'!B143</f>
        <v>767.35</v>
      </c>
      <c r="C143" s="8">
        <f>'WA Sch. 1-2'!C143</f>
        <v>588826.02250000008</v>
      </c>
      <c r="D143" s="8">
        <f>'WA Sch. 1-2'!D143</f>
        <v>0</v>
      </c>
      <c r="E143" s="8">
        <f>'WA Sch. 1-2'!E143</f>
        <v>849.5</v>
      </c>
      <c r="F143" s="8">
        <f>'WA Sch. 1-2'!F143</f>
        <v>721650.25</v>
      </c>
      <c r="G143" s="8">
        <f>'WA Sch. 1-2'!G143</f>
        <v>0</v>
      </c>
      <c r="H143" s="8">
        <f t="shared" si="91"/>
        <v>-82.149999999999977</v>
      </c>
      <c r="I143" s="8">
        <f t="shared" si="76"/>
        <v>-132824.22749999992</v>
      </c>
      <c r="J143" s="8">
        <f t="shared" si="77"/>
        <v>0</v>
      </c>
      <c r="K143" s="82">
        <v>1729</v>
      </c>
      <c r="L143" s="9">
        <v>126681101.213</v>
      </c>
      <c r="M143" s="78">
        <v>-9794735</v>
      </c>
      <c r="N143" s="9">
        <f t="shared" si="92"/>
        <v>116886366.213</v>
      </c>
      <c r="O143" s="9">
        <f t="shared" si="93"/>
        <v>67603.450672643143</v>
      </c>
      <c r="P143" s="8">
        <f t="shared" si="94"/>
        <v>-468.21645874681735</v>
      </c>
      <c r="Q143" s="8">
        <f t="shared" si="95"/>
        <v>67135.234213896329</v>
      </c>
      <c r="R143" s="9">
        <f t="shared" si="96"/>
        <v>116076819.95582676</v>
      </c>
      <c r="S143" s="109">
        <f t="shared" si="83"/>
        <v>-809546.25717324717</v>
      </c>
      <c r="T143" s="38"/>
      <c r="U143" s="38"/>
      <c r="V143" s="38"/>
      <c r="W143" s="38"/>
      <c r="X143" s="38"/>
      <c r="Y143" s="38"/>
      <c r="Z143" s="38"/>
      <c r="AA143" s="38"/>
      <c r="AB143" s="38"/>
      <c r="AC143" s="38"/>
      <c r="AD143" s="38"/>
      <c r="AE143" s="38"/>
      <c r="AF143" s="38"/>
      <c r="AG143" s="38"/>
      <c r="AI143" s="17">
        <v>100</v>
      </c>
      <c r="AJ143" s="17">
        <v>54047.987677502395</v>
      </c>
      <c r="AK143" s="17">
        <v>-913.17178456877446</v>
      </c>
      <c r="AL143" s="17">
        <v>-0.36712172619404693</v>
      </c>
      <c r="AT143" s="1">
        <v>100</v>
      </c>
      <c r="AU143" s="50">
        <f t="shared" si="89"/>
        <v>44</v>
      </c>
      <c r="AV143" s="51">
        <f t="shared" si="50"/>
        <v>0.36278586278586278</v>
      </c>
      <c r="AW143" s="52">
        <f t="shared" si="52"/>
        <v>-0.35102215742413223</v>
      </c>
      <c r="AX143" s="43"/>
      <c r="AY143" s="1">
        <v>100</v>
      </c>
      <c r="AZ143" s="9">
        <f t="shared" si="90"/>
        <v>-913.17178456877446</v>
      </c>
      <c r="BA143" s="9">
        <f t="shared" si="74"/>
        <v>-2135.4007123471747</v>
      </c>
      <c r="BB143" s="9">
        <f t="shared" si="74"/>
        <v>2104.8222642943874</v>
      </c>
      <c r="BC143" s="9">
        <f t="shared" si="74"/>
        <v>4467.7364972637806</v>
      </c>
      <c r="BD143" s="9">
        <f t="shared" si="74"/>
        <v>957.39395199946739</v>
      </c>
      <c r="BE143" s="9">
        <f t="shared" si="74"/>
        <v>-3451.0171306484845</v>
      </c>
      <c r="BF143" s="9">
        <f t="shared" si="65"/>
        <v>4557.9138635235722</v>
      </c>
      <c r="BG143" s="9">
        <f t="shared" si="65"/>
        <v>287.5274546476212</v>
      </c>
      <c r="BH143" s="9">
        <f t="shared" si="65"/>
        <v>-3038.2414423631126</v>
      </c>
      <c r="BI143" s="9">
        <f t="shared" si="65"/>
        <v>-501.83923792868882</v>
      </c>
      <c r="BJ143" s="9">
        <f t="shared" si="65"/>
        <v>-3493.3083568878283</v>
      </c>
      <c r="BK143" s="9">
        <f t="shared" si="65"/>
        <v>-2540.4531581626434</v>
      </c>
      <c r="BL143" s="9">
        <f t="shared" si="65"/>
        <v>-5403.9056962356481</v>
      </c>
      <c r="BM143" s="1">
        <v>100</v>
      </c>
      <c r="BN143" s="9">
        <f t="shared" si="51"/>
        <v>833882.70813252463</v>
      </c>
      <c r="BO143" s="9">
        <f t="shared" si="53"/>
        <v>1949987.6792635089</v>
      </c>
      <c r="BP143" s="9">
        <f t="shared" si="54"/>
        <v>-1922064.3032857974</v>
      </c>
      <c r="BQ143" s="9">
        <f t="shared" si="55"/>
        <v>-4079810.9101894205</v>
      </c>
      <c r="BR143" s="9">
        <f t="shared" si="56"/>
        <v>-874265.14368270535</v>
      </c>
      <c r="BS143" s="9">
        <f t="shared" si="57"/>
        <v>3151371.4717716984</v>
      </c>
      <c r="BT143" s="9">
        <f t="shared" si="58"/>
        <v>-4162158.3366645863</v>
      </c>
      <c r="BU143" s="9">
        <f t="shared" si="59"/>
        <v>-262561.95887308411</v>
      </c>
      <c r="BV143" s="9">
        <f t="shared" si="60"/>
        <v>2774436.3598735402</v>
      </c>
      <c r="BW143" s="9">
        <f t="shared" si="61"/>
        <v>458265.43246597797</v>
      </c>
      <c r="BX143" s="9">
        <f t="shared" si="62"/>
        <v>3189990.6263082819</v>
      </c>
      <c r="BY143" s="9">
        <f t="shared" si="63"/>
        <v>2319870.1440527681</v>
      </c>
      <c r="BZ143" s="9">
        <f t="shared" si="64"/>
        <v>4934694.2082728874</v>
      </c>
    </row>
    <row r="144" spans="1:78">
      <c r="A144" s="98">
        <v>45017</v>
      </c>
      <c r="B144" s="8">
        <f>'WA Sch. 1-2'!B144</f>
        <v>547.15</v>
      </c>
      <c r="C144" s="8">
        <f>'WA Sch. 1-2'!C144</f>
        <v>299373.1225</v>
      </c>
      <c r="D144" s="8">
        <f>'WA Sch. 1-2'!D144</f>
        <v>0.375</v>
      </c>
      <c r="E144" s="8">
        <f>'WA Sch. 1-2'!E144</f>
        <v>563</v>
      </c>
      <c r="F144" s="8">
        <f>'WA Sch. 1-2'!F144</f>
        <v>316969</v>
      </c>
      <c r="G144" s="8">
        <f>'WA Sch. 1-2'!G144</f>
        <v>4.5</v>
      </c>
      <c r="H144" s="8">
        <f t="shared" si="91"/>
        <v>-15.850000000000023</v>
      </c>
      <c r="I144" s="8">
        <f t="shared" si="76"/>
        <v>-17595.877500000002</v>
      </c>
      <c r="J144" s="8">
        <f t="shared" si="77"/>
        <v>-4.125</v>
      </c>
      <c r="K144" s="82">
        <v>1770</v>
      </c>
      <c r="L144" s="9">
        <v>93575316.992000014</v>
      </c>
      <c r="M144" s="78">
        <v>-182913</v>
      </c>
      <c r="N144" s="9">
        <f t="shared" si="92"/>
        <v>93392403.992000014</v>
      </c>
      <c r="O144" s="9">
        <f t="shared" si="93"/>
        <v>52764.070051977411</v>
      </c>
      <c r="P144" s="8">
        <f t="shared" si="94"/>
        <v>-47.619486332127707</v>
      </c>
      <c r="Q144" s="8">
        <f t="shared" si="95"/>
        <v>52716.450565645282</v>
      </c>
      <c r="R144" s="9">
        <f t="shared" si="96"/>
        <v>93308117.501192153</v>
      </c>
      <c r="S144" s="109">
        <f t="shared" si="83"/>
        <v>-84286.490807866037</v>
      </c>
      <c r="T144" s="38"/>
      <c r="U144" s="38"/>
      <c r="V144" s="38"/>
      <c r="W144" s="38"/>
      <c r="X144" s="38"/>
      <c r="Y144" s="38"/>
      <c r="Z144" s="38"/>
      <c r="AA144" s="38"/>
      <c r="AB144" s="38"/>
      <c r="AC144" s="38"/>
      <c r="AD144" s="38"/>
      <c r="AE144" s="38"/>
      <c r="AF144" s="38"/>
      <c r="AG144" s="38"/>
      <c r="AI144" s="17">
        <v>101</v>
      </c>
      <c r="AJ144" s="17">
        <v>55536.083656433744</v>
      </c>
      <c r="AK144" s="17">
        <v>6098.5810418808614</v>
      </c>
      <c r="AL144" s="17">
        <v>2.4518076853271076</v>
      </c>
      <c r="AT144" s="1">
        <v>101</v>
      </c>
      <c r="AU144" s="50">
        <f t="shared" si="89"/>
        <v>120</v>
      </c>
      <c r="AV144" s="51">
        <f t="shared" si="50"/>
        <v>0.99480249480249483</v>
      </c>
      <c r="AW144" s="52">
        <f t="shared" si="52"/>
        <v>2.562404725380119</v>
      </c>
      <c r="AX144" s="43"/>
      <c r="AY144" s="1">
        <v>101</v>
      </c>
      <c r="AZ144" s="9">
        <f t="shared" si="90"/>
        <v>6098.5810418808614</v>
      </c>
      <c r="BA144" s="9">
        <f t="shared" si="74"/>
        <v>-913.17178456877446</v>
      </c>
      <c r="BB144" s="9">
        <f t="shared" si="74"/>
        <v>-2135.4007123471747</v>
      </c>
      <c r="BC144" s="9">
        <f t="shared" si="74"/>
        <v>2104.8222642943874</v>
      </c>
      <c r="BD144" s="9">
        <f t="shared" si="74"/>
        <v>4467.7364972637806</v>
      </c>
      <c r="BE144" s="9">
        <f t="shared" si="74"/>
        <v>957.39395199946739</v>
      </c>
      <c r="BF144" s="9">
        <f t="shared" si="65"/>
        <v>-3451.0171306484845</v>
      </c>
      <c r="BG144" s="9">
        <f t="shared" si="65"/>
        <v>4557.9138635235722</v>
      </c>
      <c r="BH144" s="9">
        <f t="shared" si="65"/>
        <v>287.5274546476212</v>
      </c>
      <c r="BI144" s="9">
        <f t="shared" si="65"/>
        <v>-3038.2414423631126</v>
      </c>
      <c r="BJ144" s="9">
        <f t="shared" si="65"/>
        <v>-501.83923792868882</v>
      </c>
      <c r="BK144" s="9">
        <f t="shared" si="65"/>
        <v>-3493.3083568878283</v>
      </c>
      <c r="BL144" s="9">
        <f t="shared" si="65"/>
        <v>-2540.4531581626434</v>
      </c>
      <c r="BM144" s="1">
        <v>101</v>
      </c>
      <c r="BN144" s="9">
        <f t="shared" si="51"/>
        <v>37192690.724388622</v>
      </c>
      <c r="BO144" s="9">
        <f t="shared" si="53"/>
        <v>-5569052.1333516538</v>
      </c>
      <c r="BP144" s="9">
        <f t="shared" si="54"/>
        <v>-13022914.301139375</v>
      </c>
      <c r="BQ144" s="9">
        <f t="shared" si="55"/>
        <v>12836429.157554479</v>
      </c>
      <c r="BR144" s="9">
        <f t="shared" si="56"/>
        <v>27246853.10233207</v>
      </c>
      <c r="BS144" s="9">
        <f t="shared" si="57"/>
        <v>5838744.6052753301</v>
      </c>
      <c r="BT144" s="9">
        <f t="shared" si="58"/>
        <v>-21046307.648178939</v>
      </c>
      <c r="BU144" s="9">
        <f t="shared" si="59"/>
        <v>27796807.078610782</v>
      </c>
      <c r="BV144" s="9">
        <f t="shared" si="60"/>
        <v>1753509.4839342264</v>
      </c>
      <c r="BW144" s="9">
        <f t="shared" si="61"/>
        <v>-18528961.661052447</v>
      </c>
      <c r="BX144" s="9">
        <f t="shared" si="62"/>
        <v>-3060507.2625038535</v>
      </c>
      <c r="BY144" s="9">
        <f t="shared" si="63"/>
        <v>-21304224.118760098</v>
      </c>
      <c r="BZ144" s="9">
        <f t="shared" si="64"/>
        <v>-15493159.468157066</v>
      </c>
    </row>
    <row r="145" spans="1:78">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91"/>
        <v>174.52499999999998</v>
      </c>
      <c r="I145" s="8">
        <f t="shared" si="76"/>
        <v>70774.250624999986</v>
      </c>
      <c r="J145" s="8">
        <f t="shared" si="77"/>
        <v>-53.05</v>
      </c>
      <c r="K145" s="82">
        <v>1670</v>
      </c>
      <c r="L145" s="9">
        <v>108819501.17</v>
      </c>
      <c r="M145" s="78">
        <v>1459955</v>
      </c>
      <c r="N145" s="9">
        <f t="shared" si="92"/>
        <v>110279456.17</v>
      </c>
      <c r="O145" s="9">
        <f t="shared" si="93"/>
        <v>66035.602497005995</v>
      </c>
      <c r="P145" s="8">
        <f t="shared" si="94"/>
        <v>-2792.6542575391341</v>
      </c>
      <c r="Q145" s="8">
        <f t="shared" si="95"/>
        <v>63242.948239466859</v>
      </c>
      <c r="R145" s="9">
        <f t="shared" si="96"/>
        <v>105615723.55990966</v>
      </c>
      <c r="S145" s="109">
        <f t="shared" si="83"/>
        <v>-4663732.6100903535</v>
      </c>
      <c r="T145" s="38"/>
      <c r="U145" s="38"/>
      <c r="V145" s="38"/>
      <c r="W145" s="38"/>
      <c r="X145" s="38"/>
      <c r="Y145" s="38"/>
      <c r="Z145" s="38"/>
      <c r="AA145" s="38"/>
      <c r="AB145" s="38"/>
      <c r="AC145" s="38"/>
      <c r="AD145" s="38"/>
      <c r="AE145" s="38"/>
      <c r="AF145" s="38"/>
      <c r="AG145" s="38"/>
      <c r="AI145" s="17">
        <v>102</v>
      </c>
      <c r="AJ145" s="17">
        <v>67238.951294229526</v>
      </c>
      <c r="AK145" s="17">
        <v>1805.4048739999271</v>
      </c>
      <c r="AL145" s="17">
        <v>0.72582548543699643</v>
      </c>
      <c r="AT145" s="1">
        <v>102</v>
      </c>
      <c r="AU145" s="50">
        <f t="shared" si="89"/>
        <v>93</v>
      </c>
      <c r="AV145" s="51">
        <f t="shared" si="50"/>
        <v>0.77027027027027029</v>
      </c>
      <c r="AW145" s="52">
        <f t="shared" si="52"/>
        <v>0.73973721941388981</v>
      </c>
      <c r="AX145" s="43"/>
      <c r="AY145" s="1">
        <v>102</v>
      </c>
      <c r="AZ145" s="9">
        <f t="shared" si="90"/>
        <v>1805.4048739999271</v>
      </c>
      <c r="BA145" s="9">
        <f t="shared" si="74"/>
        <v>6098.5810418808614</v>
      </c>
      <c r="BB145" s="9">
        <f t="shared" si="74"/>
        <v>-913.17178456877446</v>
      </c>
      <c r="BC145" s="9">
        <f t="shared" si="74"/>
        <v>-2135.4007123471747</v>
      </c>
      <c r="BD145" s="9">
        <f t="shared" si="74"/>
        <v>2104.8222642943874</v>
      </c>
      <c r="BE145" s="9">
        <f t="shared" si="74"/>
        <v>4467.7364972637806</v>
      </c>
      <c r="BF145" s="9">
        <f t="shared" si="65"/>
        <v>957.39395199946739</v>
      </c>
      <c r="BG145" s="9">
        <f t="shared" si="65"/>
        <v>-3451.0171306484845</v>
      </c>
      <c r="BH145" s="9">
        <f t="shared" si="65"/>
        <v>4557.9138635235722</v>
      </c>
      <c r="BI145" s="9">
        <f t="shared" si="65"/>
        <v>287.5274546476212</v>
      </c>
      <c r="BJ145" s="9">
        <f t="shared" si="65"/>
        <v>-3038.2414423631126</v>
      </c>
      <c r="BK145" s="9">
        <f t="shared" si="65"/>
        <v>-501.83923792868882</v>
      </c>
      <c r="BL145" s="9">
        <f t="shared" si="65"/>
        <v>-3493.3083568878283</v>
      </c>
      <c r="BM145" s="1">
        <v>102</v>
      </c>
      <c r="BN145" s="9">
        <f t="shared" si="51"/>
        <v>3259486.7590626841</v>
      </c>
      <c r="BO145" s="9">
        <f t="shared" si="53"/>
        <v>11010407.937495241</v>
      </c>
      <c r="BP145" s="9">
        <f t="shared" si="54"/>
        <v>-1648644.7906596791</v>
      </c>
      <c r="BQ145" s="9">
        <f t="shared" si="55"/>
        <v>-3855262.8540145047</v>
      </c>
      <c r="BR145" s="9">
        <f t="shared" si="56"/>
        <v>3800056.3748606406</v>
      </c>
      <c r="BS145" s="9">
        <f t="shared" si="57"/>
        <v>8066073.2479073759</v>
      </c>
      <c r="BT145" s="9">
        <f t="shared" si="58"/>
        <v>1728483.7072778842</v>
      </c>
      <c r="BU145" s="9">
        <f t="shared" si="59"/>
        <v>-6230483.147930013</v>
      </c>
      <c r="BV145" s="9">
        <f t="shared" si="60"/>
        <v>8228879.9044772806</v>
      </c>
      <c r="BW145" s="9">
        <f t="shared" si="61"/>
        <v>519103.4680296033</v>
      </c>
      <c r="BX145" s="9">
        <f t="shared" si="62"/>
        <v>-5485255.9084309293</v>
      </c>
      <c r="BY145" s="9">
        <f t="shared" si="63"/>
        <v>-906023.00612086698</v>
      </c>
      <c r="BZ145" s="9">
        <f t="shared" si="64"/>
        <v>-6306835.9339099582</v>
      </c>
    </row>
    <row r="146" spans="1:78"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91"/>
        <v>62.95</v>
      </c>
      <c r="I146" s="101">
        <f t="shared" si="76"/>
        <v>12020.302500000002</v>
      </c>
      <c r="J146" s="101">
        <f t="shared" si="77"/>
        <v>-40.5</v>
      </c>
      <c r="K146" s="83">
        <v>1709</v>
      </c>
      <c r="L146" s="103">
        <v>106257801.48699999</v>
      </c>
      <c r="M146" s="104">
        <v>2874529</v>
      </c>
      <c r="N146" s="103">
        <f t="shared" si="92"/>
        <v>109132330.48699999</v>
      </c>
      <c r="O146" s="103">
        <f t="shared" si="93"/>
        <v>63857.419828554703</v>
      </c>
      <c r="P146" s="101">
        <f t="shared" si="94"/>
        <v>-1545.4271265484645</v>
      </c>
      <c r="Q146" s="101">
        <f t="shared" si="95"/>
        <v>62311.992702006239</v>
      </c>
      <c r="R146" s="103">
        <f t="shared" si="96"/>
        <v>106491195.52772866</v>
      </c>
      <c r="S146" s="110">
        <f t="shared" si="83"/>
        <v>-2641134.9592713257</v>
      </c>
      <c r="T146" s="38"/>
      <c r="U146" s="38"/>
      <c r="V146" s="38"/>
      <c r="W146" s="38"/>
      <c r="X146" s="38"/>
      <c r="Y146" s="38"/>
      <c r="Z146" s="38"/>
      <c r="AA146" s="38"/>
      <c r="AB146" s="38"/>
      <c r="AC146" s="38"/>
      <c r="AD146" s="38"/>
      <c r="AE146" s="38"/>
      <c r="AF146" s="38"/>
      <c r="AG146" s="38"/>
      <c r="AI146" s="17">
        <v>103</v>
      </c>
      <c r="AJ146" s="17">
        <v>70539.242961564276</v>
      </c>
      <c r="AK146" s="17">
        <v>-3839.5154367286304</v>
      </c>
      <c r="AL146" s="17">
        <v>-1.5435973369962843</v>
      </c>
      <c r="AT146" s="1">
        <v>103</v>
      </c>
      <c r="AU146" s="50">
        <f t="shared" si="89"/>
        <v>8</v>
      </c>
      <c r="AV146" s="51">
        <f t="shared" si="50"/>
        <v>6.3409563409563413E-2</v>
      </c>
      <c r="AW146" s="52">
        <f t="shared" si="52"/>
        <v>-1.5267663302113335</v>
      </c>
      <c r="AX146" s="43"/>
      <c r="AY146" s="1">
        <v>103</v>
      </c>
      <c r="AZ146" s="9">
        <f t="shared" si="90"/>
        <v>-3839.5154367286304</v>
      </c>
      <c r="BA146" s="9">
        <f t="shared" si="74"/>
        <v>1805.4048739999271</v>
      </c>
      <c r="BB146" s="9">
        <f t="shared" si="74"/>
        <v>6098.5810418808614</v>
      </c>
      <c r="BC146" s="9">
        <f t="shared" si="74"/>
        <v>-913.17178456877446</v>
      </c>
      <c r="BD146" s="9">
        <f t="shared" si="74"/>
        <v>-2135.4007123471747</v>
      </c>
      <c r="BE146" s="9">
        <f t="shared" si="74"/>
        <v>2104.8222642943874</v>
      </c>
      <c r="BF146" s="9">
        <f t="shared" si="65"/>
        <v>4467.7364972637806</v>
      </c>
      <c r="BG146" s="9">
        <f t="shared" si="65"/>
        <v>957.39395199946739</v>
      </c>
      <c r="BH146" s="9">
        <f t="shared" si="65"/>
        <v>-3451.0171306484845</v>
      </c>
      <c r="BI146" s="9">
        <f t="shared" si="65"/>
        <v>4557.9138635235722</v>
      </c>
      <c r="BJ146" s="9">
        <f t="shared" si="65"/>
        <v>287.5274546476212</v>
      </c>
      <c r="BK146" s="9">
        <f t="shared" si="65"/>
        <v>-3038.2414423631126</v>
      </c>
      <c r="BL146" s="9">
        <f t="shared" si="65"/>
        <v>-501.83923792868882</v>
      </c>
      <c r="BM146" s="1">
        <v>103</v>
      </c>
      <c r="BN146" s="9">
        <f t="shared" si="51"/>
        <v>14741878.788877463</v>
      </c>
      <c r="BO146" s="9">
        <f t="shared" si="53"/>
        <v>-6931879.8832678236</v>
      </c>
      <c r="BP146" s="9">
        <f t="shared" si="54"/>
        <v>-23415596.052442145</v>
      </c>
      <c r="BQ146" s="9">
        <f t="shared" si="55"/>
        <v>3506137.1632368523</v>
      </c>
      <c r="BR146" s="9">
        <f t="shared" si="56"/>
        <v>8198903.998658305</v>
      </c>
      <c r="BS146" s="9">
        <f t="shared" si="57"/>
        <v>-8081497.5753284059</v>
      </c>
      <c r="BT146" s="9">
        <f t="shared" si="58"/>
        <v>-17153943.248480186</v>
      </c>
      <c r="BU146" s="9">
        <f t="shared" si="59"/>
        <v>-3675928.8577325777</v>
      </c>
      <c r="BV146" s="9">
        <f t="shared" si="60"/>
        <v>13250233.545539817</v>
      </c>
      <c r="BW146" s="9">
        <f t="shared" si="61"/>
        <v>-17500180.638278186</v>
      </c>
      <c r="BX146" s="9">
        <f t="shared" si="62"/>
        <v>-1103966.1006028242</v>
      </c>
      <c r="BY146" s="9">
        <f t="shared" si="63"/>
        <v>11665374.918461846</v>
      </c>
      <c r="BZ146" s="9">
        <f t="shared" si="64"/>
        <v>1926819.5007833431</v>
      </c>
    </row>
    <row r="147" spans="1:78">
      <c r="A147" s="2">
        <v>45108</v>
      </c>
      <c r="B147" s="88"/>
      <c r="C147" s="88"/>
      <c r="D147" s="88"/>
      <c r="E147" s="88"/>
      <c r="F147" s="88"/>
      <c r="G147" s="88"/>
      <c r="H147" s="88"/>
      <c r="I147" s="88"/>
      <c r="J147" s="88"/>
      <c r="K147" s="90"/>
      <c r="L147" s="90"/>
      <c r="M147" s="91"/>
      <c r="N147" s="90"/>
      <c r="O147" s="90"/>
      <c r="P147" s="88"/>
      <c r="Q147" s="88"/>
      <c r="R147" s="90"/>
      <c r="S147" s="10"/>
      <c r="T147" s="38"/>
      <c r="U147" s="38"/>
      <c r="V147" s="38"/>
      <c r="W147" s="38"/>
      <c r="X147" s="38"/>
      <c r="Y147" s="38"/>
      <c r="Z147" s="38"/>
      <c r="AA147" s="38"/>
      <c r="AB147" s="38"/>
      <c r="AC147" s="38"/>
      <c r="AD147" s="38"/>
      <c r="AE147" s="38"/>
      <c r="AF147" s="38"/>
      <c r="AG147" s="38"/>
      <c r="AI147" s="17">
        <v>104</v>
      </c>
      <c r="AJ147" s="17">
        <v>64051.042530444538</v>
      </c>
      <c r="AK147" s="17">
        <v>-1453.9246842906796</v>
      </c>
      <c r="AL147" s="17">
        <v>-0.58452018434295916</v>
      </c>
      <c r="AT147" s="1">
        <v>104</v>
      </c>
      <c r="AU147" s="50">
        <f t="shared" si="89"/>
        <v>36</v>
      </c>
      <c r="AV147" s="51">
        <f t="shared" si="50"/>
        <v>0.29625779625779625</v>
      </c>
      <c r="AW147" s="52">
        <f t="shared" si="52"/>
        <v>-0.53519417688850079</v>
      </c>
      <c r="AX147" s="43"/>
      <c r="AY147" s="1">
        <v>104</v>
      </c>
      <c r="AZ147" s="9">
        <f t="shared" si="90"/>
        <v>-1453.9246842906796</v>
      </c>
      <c r="BA147" s="9">
        <f t="shared" si="74"/>
        <v>-3839.5154367286304</v>
      </c>
      <c r="BB147" s="9">
        <f t="shared" si="74"/>
        <v>1805.4048739999271</v>
      </c>
      <c r="BC147" s="9">
        <f t="shared" si="74"/>
        <v>6098.5810418808614</v>
      </c>
      <c r="BD147" s="9">
        <f t="shared" si="74"/>
        <v>-913.17178456877446</v>
      </c>
      <c r="BE147" s="9">
        <f t="shared" si="74"/>
        <v>-2135.4007123471747</v>
      </c>
      <c r="BF147" s="9">
        <f t="shared" si="65"/>
        <v>2104.8222642943874</v>
      </c>
      <c r="BG147" s="9">
        <f t="shared" si="65"/>
        <v>4467.7364972637806</v>
      </c>
      <c r="BH147" s="9">
        <f t="shared" si="65"/>
        <v>957.39395199946739</v>
      </c>
      <c r="BI147" s="9">
        <f t="shared" si="65"/>
        <v>-3451.0171306484845</v>
      </c>
      <c r="BJ147" s="9">
        <f t="shared" si="65"/>
        <v>4557.9138635235722</v>
      </c>
      <c r="BK147" s="9">
        <f t="shared" si="65"/>
        <v>287.5274546476212</v>
      </c>
      <c r="BL147" s="9">
        <f t="shared" si="65"/>
        <v>-3038.2414423631126</v>
      </c>
      <c r="BM147" s="1">
        <v>104</v>
      </c>
      <c r="BN147" s="9">
        <f t="shared" si="51"/>
        <v>2113896.9875897588</v>
      </c>
      <c r="BO147" s="9">
        <f t="shared" si="53"/>
        <v>5582366.2691748766</v>
      </c>
      <c r="BP147" s="9">
        <f t="shared" si="54"/>
        <v>-2624922.7114471989</v>
      </c>
      <c r="BQ147" s="9">
        <f t="shared" si="55"/>
        <v>-8866877.5159377642</v>
      </c>
      <c r="BR147" s="9">
        <f t="shared" si="56"/>
        <v>1327682.9985823175</v>
      </c>
      <c r="BS147" s="9">
        <f t="shared" si="57"/>
        <v>3104711.8065334666</v>
      </c>
      <c r="BT147" s="9">
        <f t="shared" si="58"/>
        <v>-3060253.0461022123</v>
      </c>
      <c r="BU147" s="9">
        <f t="shared" si="59"/>
        <v>-6495752.3762781946</v>
      </c>
      <c r="BV147" s="9">
        <f t="shared" si="60"/>
        <v>-1391978.6994026303</v>
      </c>
      <c r="BW147" s="9">
        <f t="shared" si="61"/>
        <v>5017518.992159836</v>
      </c>
      <c r="BX147" s="9">
        <f t="shared" si="62"/>
        <v>-6626863.4750476275</v>
      </c>
      <c r="BY147" s="9">
        <f t="shared" si="63"/>
        <v>-418043.26372344251</v>
      </c>
      <c r="BZ147" s="9">
        <f t="shared" si="64"/>
        <v>4417374.2298866576</v>
      </c>
    </row>
    <row r="148" spans="1:78">
      <c r="A148" s="2">
        <v>45139</v>
      </c>
      <c r="B148" s="8"/>
      <c r="C148" s="8"/>
      <c r="D148" s="8"/>
      <c r="E148" s="8"/>
      <c r="F148" s="8"/>
      <c r="G148" s="8"/>
      <c r="H148" s="8"/>
      <c r="I148" s="8"/>
      <c r="J148" s="8"/>
      <c r="K148" s="9"/>
      <c r="L148" s="9"/>
      <c r="M148" s="78"/>
      <c r="N148" s="9"/>
      <c r="O148" s="9"/>
      <c r="P148" s="8"/>
      <c r="Q148" s="8"/>
      <c r="R148" s="9"/>
      <c r="S148" s="10"/>
      <c r="T148" s="38"/>
      <c r="U148" s="38"/>
      <c r="V148" s="38"/>
      <c r="W148" s="38"/>
      <c r="X148" s="38"/>
      <c r="Y148" s="38"/>
      <c r="Z148" s="38"/>
      <c r="AA148" s="38"/>
      <c r="AB148" s="38"/>
      <c r="AC148" s="38"/>
      <c r="AD148" s="38"/>
      <c r="AE148" s="38"/>
      <c r="AF148" s="38"/>
      <c r="AG148" s="38"/>
      <c r="AI148" s="17">
        <v>105</v>
      </c>
      <c r="AJ148" s="17">
        <v>59252.567163790001</v>
      </c>
      <c r="AK148" s="17">
        <v>772.40791291454661</v>
      </c>
      <c r="AL148" s="17">
        <v>0.3105305388394563</v>
      </c>
      <c r="AT148" s="1">
        <v>105</v>
      </c>
      <c r="AU148" s="50">
        <f t="shared" si="89"/>
        <v>78</v>
      </c>
      <c r="AV148" s="51">
        <f t="shared" si="50"/>
        <v>0.64553014553014554</v>
      </c>
      <c r="AW148" s="52">
        <f t="shared" si="52"/>
        <v>0.3732804719655104</v>
      </c>
      <c r="AX148" s="43"/>
      <c r="AY148" s="1">
        <v>105</v>
      </c>
      <c r="AZ148" s="9">
        <f t="shared" si="90"/>
        <v>772.40791291454661</v>
      </c>
      <c r="BA148" s="9">
        <f t="shared" si="74"/>
        <v>-1453.9246842906796</v>
      </c>
      <c r="BB148" s="9">
        <f t="shared" si="74"/>
        <v>-3839.5154367286304</v>
      </c>
      <c r="BC148" s="9">
        <f t="shared" si="74"/>
        <v>1805.4048739999271</v>
      </c>
      <c r="BD148" s="9">
        <f t="shared" si="74"/>
        <v>6098.5810418808614</v>
      </c>
      <c r="BE148" s="9">
        <f t="shared" si="74"/>
        <v>-913.17178456877446</v>
      </c>
      <c r="BF148" s="9">
        <f t="shared" si="65"/>
        <v>-2135.4007123471747</v>
      </c>
      <c r="BG148" s="9">
        <f t="shared" si="65"/>
        <v>2104.8222642943874</v>
      </c>
      <c r="BH148" s="9">
        <f t="shared" si="65"/>
        <v>4467.7364972637806</v>
      </c>
      <c r="BI148" s="9">
        <f t="shared" si="65"/>
        <v>957.39395199946739</v>
      </c>
      <c r="BJ148" s="9">
        <f t="shared" si="65"/>
        <v>-3451.0171306484845</v>
      </c>
      <c r="BK148" s="9">
        <f t="shared" si="65"/>
        <v>4557.9138635235722</v>
      </c>
      <c r="BL148" s="9">
        <f t="shared" si="65"/>
        <v>287.5274546476212</v>
      </c>
      <c r="BM148" s="1">
        <v>105</v>
      </c>
      <c r="BN148" s="9">
        <f t="shared" si="51"/>
        <v>596613.98393300211</v>
      </c>
      <c r="BO148" s="9">
        <f t="shared" si="53"/>
        <v>-1123022.9309279032</v>
      </c>
      <c r="BP148" s="9">
        <f t="shared" si="54"/>
        <v>-2965672.1050867378</v>
      </c>
      <c r="BQ148" s="9">
        <f t="shared" si="55"/>
        <v>1394509.0106920276</v>
      </c>
      <c r="BR148" s="9">
        <f t="shared" si="56"/>
        <v>4710592.2542994004</v>
      </c>
      <c r="BS148" s="9">
        <f t="shared" si="57"/>
        <v>-705341.11225121876</v>
      </c>
      <c r="BT148" s="9">
        <f t="shared" si="58"/>
        <v>-1649400.407460314</v>
      </c>
      <c r="BU148" s="9">
        <f t="shared" si="59"/>
        <v>1625781.3722196913</v>
      </c>
      <c r="BV148" s="9">
        <f t="shared" si="60"/>
        <v>3450915.0233036508</v>
      </c>
      <c r="BW148" s="9">
        <f t="shared" si="61"/>
        <v>739498.66430091416</v>
      </c>
      <c r="BX148" s="9">
        <f t="shared" si="62"/>
        <v>-2665592.9393165368</v>
      </c>
      <c r="BY148" s="9">
        <f t="shared" si="63"/>
        <v>3520568.7345685069</v>
      </c>
      <c r="BZ148" s="9">
        <f t="shared" si="64"/>
        <v>222088.48114999852</v>
      </c>
    </row>
    <row r="149" spans="1:78">
      <c r="A149" s="2">
        <v>45170</v>
      </c>
      <c r="B149" s="8"/>
      <c r="C149" s="8"/>
      <c r="D149" s="8"/>
      <c r="E149" s="8"/>
      <c r="F149" s="8"/>
      <c r="G149" s="8"/>
      <c r="H149" s="8"/>
      <c r="I149" s="8"/>
      <c r="J149" s="8"/>
      <c r="K149" s="9"/>
      <c r="L149" s="9"/>
      <c r="M149" s="78"/>
      <c r="N149" s="9"/>
      <c r="O149" s="9"/>
      <c r="P149" s="8"/>
      <c r="Q149" s="8"/>
      <c r="R149" s="9"/>
      <c r="T149" s="38"/>
      <c r="U149" s="38"/>
      <c r="V149" s="38"/>
      <c r="W149" s="38"/>
      <c r="X149" s="38"/>
      <c r="Y149" s="38"/>
      <c r="Z149" s="38"/>
      <c r="AA149" s="38"/>
      <c r="AB149" s="38"/>
      <c r="AC149" s="38"/>
      <c r="AD149" s="38"/>
      <c r="AE149" s="38"/>
      <c r="AF149" s="38"/>
      <c r="AG149" s="38"/>
      <c r="AI149" s="17">
        <v>106</v>
      </c>
      <c r="AJ149" s="17">
        <v>41094.647520216255</v>
      </c>
      <c r="AK149" s="17">
        <v>1.4551915228366852E-11</v>
      </c>
      <c r="AL149" s="17">
        <v>5.8502949043593958E-15</v>
      </c>
      <c r="AT149" s="1">
        <v>106</v>
      </c>
      <c r="AU149" s="50">
        <f t="shared" si="89"/>
        <v>61</v>
      </c>
      <c r="AV149" s="51">
        <f t="shared" si="50"/>
        <v>0.50415800415800416</v>
      </c>
      <c r="AW149" s="52">
        <f t="shared" si="52"/>
        <v>1.0422759496273899E-2</v>
      </c>
      <c r="AX149" s="43"/>
      <c r="AY149" s="1">
        <v>106</v>
      </c>
      <c r="AZ149" s="9">
        <f t="shared" si="90"/>
        <v>1.4551915228366852E-11</v>
      </c>
      <c r="BA149" s="9">
        <f t="shared" si="74"/>
        <v>772.40791291454661</v>
      </c>
      <c r="BB149" s="9">
        <f t="shared" si="74"/>
        <v>-1453.9246842906796</v>
      </c>
      <c r="BC149" s="9">
        <f t="shared" si="74"/>
        <v>-3839.5154367286304</v>
      </c>
      <c r="BD149" s="9">
        <f t="shared" si="74"/>
        <v>1805.4048739999271</v>
      </c>
      <c r="BE149" s="9">
        <f t="shared" si="74"/>
        <v>6098.5810418808614</v>
      </c>
      <c r="BF149" s="9">
        <f t="shared" si="65"/>
        <v>-913.17178456877446</v>
      </c>
      <c r="BG149" s="9">
        <f t="shared" si="65"/>
        <v>-2135.4007123471747</v>
      </c>
      <c r="BH149" s="9">
        <f t="shared" si="65"/>
        <v>2104.8222642943874</v>
      </c>
      <c r="BI149" s="9">
        <f t="shared" si="65"/>
        <v>4467.7364972637806</v>
      </c>
      <c r="BJ149" s="9">
        <f t="shared" si="65"/>
        <v>957.39395199946739</v>
      </c>
      <c r="BK149" s="9">
        <f t="shared" si="65"/>
        <v>-3451.0171306484845</v>
      </c>
      <c r="BL149" s="9">
        <f t="shared" si="65"/>
        <v>4557.9138635235722</v>
      </c>
      <c r="BM149" s="1">
        <v>106</v>
      </c>
      <c r="BN149" s="9">
        <f t="shared" si="51"/>
        <v>1.4852855079002165E-22</v>
      </c>
      <c r="BO149" s="9">
        <f t="shared" si="53"/>
        <v>9.4135121190037292E-9</v>
      </c>
      <c r="BP149" s="9">
        <f t="shared" si="54"/>
        <v>-1.7719313081665985E-8</v>
      </c>
      <c r="BQ149" s="9">
        <f t="shared" si="55"/>
        <v>-4.6793053890872833E-8</v>
      </c>
      <c r="BR149" s="9">
        <f t="shared" si="56"/>
        <v>2.2002882643936566E-8</v>
      </c>
      <c r="BS149" s="9">
        <f t="shared" si="57"/>
        <v>7.4324803755374439E-8</v>
      </c>
      <c r="BT149" s="9">
        <f t="shared" si="58"/>
        <v>-1.1129033658309353E-8</v>
      </c>
      <c r="BU149" s="9">
        <f t="shared" si="59"/>
        <v>-2.6024617496161384E-8</v>
      </c>
      <c r="BV149" s="9">
        <f t="shared" si="60"/>
        <v>2.5651950947162516E-8</v>
      </c>
      <c r="BW149" s="9">
        <f t="shared" si="61"/>
        <v>5.4449327820597884E-8</v>
      </c>
      <c r="BX149" s="9">
        <f t="shared" si="62"/>
        <v>1.1667979339829645E-8</v>
      </c>
      <c r="BY149" s="9">
        <f t="shared" si="63"/>
        <v>-4.205833606710232E-8</v>
      </c>
      <c r="BZ149" s="9">
        <f t="shared" si="64"/>
        <v>5.5548340034161657E-8</v>
      </c>
    </row>
    <row r="150" spans="1:78">
      <c r="A150" s="2">
        <v>45200</v>
      </c>
      <c r="B150" s="8"/>
      <c r="C150" s="8"/>
      <c r="D150" s="8"/>
      <c r="E150" s="8"/>
      <c r="F150" s="8"/>
      <c r="G150" s="8"/>
      <c r="H150" s="8"/>
      <c r="I150" s="8"/>
      <c r="J150" s="8"/>
      <c r="K150" s="9"/>
      <c r="L150" s="9"/>
      <c r="M150" s="78"/>
      <c r="N150" s="9"/>
      <c r="O150" s="9"/>
      <c r="P150" s="8"/>
      <c r="Q150" s="8"/>
      <c r="R150" s="9"/>
      <c r="T150" s="38"/>
      <c r="U150" s="38"/>
      <c r="V150" s="38"/>
      <c r="W150" s="38"/>
      <c r="X150" s="38"/>
      <c r="Y150" s="38"/>
      <c r="Z150" s="38"/>
      <c r="AA150" s="38"/>
      <c r="AB150" s="38"/>
      <c r="AC150" s="38"/>
      <c r="AD150" s="38"/>
      <c r="AE150" s="38"/>
      <c r="AF150" s="38"/>
      <c r="AG150" s="38"/>
      <c r="AI150" s="17">
        <v>107</v>
      </c>
      <c r="AJ150" s="17">
        <v>63182.041687803823</v>
      </c>
      <c r="AK150" s="17">
        <v>-586.32174795419996</v>
      </c>
      <c r="AL150" s="17">
        <v>-0.23571846595731671</v>
      </c>
      <c r="AT150" s="1">
        <v>107</v>
      </c>
      <c r="AU150" s="50">
        <f t="shared" si="89"/>
        <v>48</v>
      </c>
      <c r="AV150" s="51">
        <f t="shared" si="50"/>
        <v>0.39604989604989604</v>
      </c>
      <c r="AW150" s="52">
        <f t="shared" si="52"/>
        <v>-0.26358490404097262</v>
      </c>
      <c r="AX150" s="43"/>
      <c r="AY150" s="1">
        <v>107</v>
      </c>
      <c r="AZ150" s="9">
        <f t="shared" si="90"/>
        <v>-586.32174795419996</v>
      </c>
      <c r="BA150" s="9">
        <f t="shared" si="74"/>
        <v>1.4551915228366852E-11</v>
      </c>
      <c r="BB150" s="9">
        <f t="shared" si="74"/>
        <v>772.40791291454661</v>
      </c>
      <c r="BC150" s="9">
        <f t="shared" si="74"/>
        <v>-1453.9246842906796</v>
      </c>
      <c r="BD150" s="9">
        <f t="shared" si="74"/>
        <v>-3839.5154367286304</v>
      </c>
      <c r="BE150" s="9">
        <f t="shared" si="74"/>
        <v>1805.4048739999271</v>
      </c>
      <c r="BF150" s="9">
        <f t="shared" si="65"/>
        <v>6098.5810418808614</v>
      </c>
      <c r="BG150" s="9">
        <f t="shared" si="65"/>
        <v>-913.17178456877446</v>
      </c>
      <c r="BH150" s="9">
        <f t="shared" si="65"/>
        <v>-2135.4007123471747</v>
      </c>
      <c r="BI150" s="9">
        <f t="shared" si="65"/>
        <v>2104.8222642943874</v>
      </c>
      <c r="BJ150" s="9">
        <f t="shared" si="65"/>
        <v>4467.7364972637806</v>
      </c>
      <c r="BK150" s="9">
        <f t="shared" si="65"/>
        <v>957.39395199946739</v>
      </c>
      <c r="BL150" s="9">
        <f t="shared" si="65"/>
        <v>-3451.0171306484845</v>
      </c>
      <c r="BM150" s="1">
        <v>107</v>
      </c>
      <c r="BN150" s="9">
        <f t="shared" si="51"/>
        <v>343773.19212407118</v>
      </c>
      <c r="BO150" s="9">
        <f t="shared" si="53"/>
        <v>-7.1456374122010962E-9</v>
      </c>
      <c r="BP150" s="9">
        <f t="shared" si="54"/>
        <v>-452879.55763371289</v>
      </c>
      <c r="BQ150" s="9">
        <f t="shared" si="55"/>
        <v>852467.66228707437</v>
      </c>
      <c r="BR150" s="9">
        <f t="shared" si="56"/>
        <v>2251191.4021598743</v>
      </c>
      <c r="BS150" s="9">
        <f t="shared" si="57"/>
        <v>-1058548.1414886725</v>
      </c>
      <c r="BT150" s="9">
        <f t="shared" si="58"/>
        <v>-3575730.6965159457</v>
      </c>
      <c r="BU150" s="9">
        <f t="shared" si="59"/>
        <v>535412.47691082349</v>
      </c>
      <c r="BV150" s="9">
        <f t="shared" si="60"/>
        <v>1252031.8782460457</v>
      </c>
      <c r="BW150" s="9">
        <f t="shared" si="61"/>
        <v>-1234103.069134006</v>
      </c>
      <c r="BX150" s="9">
        <f t="shared" si="62"/>
        <v>-2619531.0724744839</v>
      </c>
      <c r="BY150" s="9">
        <f t="shared" si="63"/>
        <v>-561340.89541710797</v>
      </c>
      <c r="BZ150" s="9">
        <f t="shared" si="64"/>
        <v>2023406.3962617167</v>
      </c>
    </row>
    <row r="151" spans="1:78">
      <c r="A151" s="2">
        <v>45231</v>
      </c>
      <c r="B151" s="8"/>
      <c r="C151" s="8"/>
      <c r="D151" s="8"/>
      <c r="E151" s="8"/>
      <c r="F151" s="8"/>
      <c r="G151" s="8"/>
      <c r="H151" s="8"/>
      <c r="I151" s="8"/>
      <c r="J151" s="8"/>
      <c r="K151" s="9"/>
      <c r="L151" s="9"/>
      <c r="M151" s="78"/>
      <c r="N151" s="9"/>
      <c r="O151" s="9"/>
      <c r="P151" s="8"/>
      <c r="Q151" s="8"/>
      <c r="R151" s="9"/>
      <c r="T151" s="38"/>
      <c r="U151" s="38"/>
      <c r="V151" s="38"/>
      <c r="W151" s="38"/>
      <c r="X151" s="38"/>
      <c r="Y151" s="38"/>
      <c r="Z151" s="38"/>
      <c r="AA151" s="38"/>
      <c r="AB151" s="38"/>
      <c r="AC151" s="38"/>
      <c r="AD151" s="38"/>
      <c r="AE151" s="38"/>
      <c r="AF151" s="38"/>
      <c r="AG151" s="38"/>
      <c r="AI151" s="17">
        <v>108</v>
      </c>
      <c r="AJ151" s="17">
        <v>63716.200065321005</v>
      </c>
      <c r="AK151" s="17">
        <v>2922.6839836585787</v>
      </c>
      <c r="AL151" s="17">
        <v>1.1750043171856466</v>
      </c>
      <c r="AT151" s="1">
        <v>108</v>
      </c>
      <c r="AU151" s="50">
        <f t="shared" si="89"/>
        <v>104</v>
      </c>
      <c r="AV151" s="51">
        <f t="shared" si="50"/>
        <v>0.86174636174636177</v>
      </c>
      <c r="AW151" s="52">
        <f t="shared" si="52"/>
        <v>1.0881989764386006</v>
      </c>
      <c r="AX151" s="43"/>
      <c r="AY151" s="1">
        <v>108</v>
      </c>
      <c r="AZ151" s="9">
        <f t="shared" si="90"/>
        <v>2922.6839836585787</v>
      </c>
      <c r="BA151" s="9">
        <f t="shared" si="74"/>
        <v>-586.32174795419996</v>
      </c>
      <c r="BB151" s="9">
        <f t="shared" si="74"/>
        <v>1.4551915228366852E-11</v>
      </c>
      <c r="BC151" s="9">
        <f t="shared" si="74"/>
        <v>772.40791291454661</v>
      </c>
      <c r="BD151" s="9">
        <f t="shared" si="74"/>
        <v>-1453.9246842906796</v>
      </c>
      <c r="BE151" s="9">
        <f t="shared" si="74"/>
        <v>-3839.5154367286304</v>
      </c>
      <c r="BF151" s="9">
        <f t="shared" si="65"/>
        <v>1805.4048739999271</v>
      </c>
      <c r="BG151" s="9">
        <f t="shared" si="65"/>
        <v>6098.5810418808614</v>
      </c>
      <c r="BH151" s="9">
        <f t="shared" si="65"/>
        <v>-913.17178456877446</v>
      </c>
      <c r="BI151" s="9">
        <f t="shared" si="65"/>
        <v>-2135.4007123471747</v>
      </c>
      <c r="BJ151" s="9">
        <f t="shared" si="65"/>
        <v>2104.8222642943874</v>
      </c>
      <c r="BK151" s="9">
        <f t="shared" si="65"/>
        <v>4467.7364972637806</v>
      </c>
      <c r="BL151" s="9">
        <f t="shared" si="65"/>
        <v>957.39395199946739</v>
      </c>
      <c r="BM151" s="1">
        <v>108</v>
      </c>
      <c r="BN151" s="9">
        <f t="shared" si="51"/>
        <v>8542081.6683343649</v>
      </c>
      <c r="BO151" s="9">
        <f t="shared" si="53"/>
        <v>-1713633.1820164479</v>
      </c>
      <c r="BP151" s="9">
        <f t="shared" si="54"/>
        <v>3.5619419014460547E-8</v>
      </c>
      <c r="BQ151" s="9">
        <f t="shared" si="55"/>
        <v>2257504.235926487</v>
      </c>
      <c r="BR151" s="9">
        <f t="shared" si="56"/>
        <v>-4249362.3882222278</v>
      </c>
      <c r="BS151" s="9">
        <f t="shared" si="57"/>
        <v>-11221690.271936638</v>
      </c>
      <c r="BT151" s="9">
        <f t="shared" si="58"/>
        <v>5276627.9092587102</v>
      </c>
      <c r="BU151" s="9">
        <f t="shared" si="59"/>
        <v>17824225.134149019</v>
      </c>
      <c r="BV151" s="9">
        <f t="shared" si="60"/>
        <v>-2668912.5490880841</v>
      </c>
      <c r="BW151" s="9">
        <f t="shared" si="61"/>
        <v>-6241101.4606702086</v>
      </c>
      <c r="BX151" s="9">
        <f t="shared" si="62"/>
        <v>6151730.3203011788</v>
      </c>
      <c r="BY151" s="9">
        <f t="shared" si="63"/>
        <v>13057781.903759712</v>
      </c>
      <c r="BZ151" s="9">
        <f t="shared" si="64"/>
        <v>2798159.9695604243</v>
      </c>
    </row>
    <row r="152" spans="1:78">
      <c r="A152" s="2">
        <v>45261</v>
      </c>
      <c r="B152" s="8"/>
      <c r="C152" s="8"/>
      <c r="D152" s="8"/>
      <c r="E152" s="8"/>
      <c r="F152" s="8"/>
      <c r="G152" s="8"/>
      <c r="H152" s="8"/>
      <c r="I152" s="8"/>
      <c r="J152" s="8"/>
      <c r="K152" s="9"/>
      <c r="L152" s="9"/>
      <c r="M152" s="78"/>
      <c r="N152" s="9"/>
      <c r="O152" s="9"/>
      <c r="P152" s="8"/>
      <c r="Q152" s="8"/>
      <c r="R152" s="9"/>
      <c r="T152" s="38"/>
      <c r="U152" s="38"/>
      <c r="V152" s="38"/>
      <c r="W152" s="38"/>
      <c r="X152" s="38"/>
      <c r="Y152" s="38"/>
      <c r="Z152" s="38"/>
      <c r="AA152" s="38"/>
      <c r="AB152" s="38"/>
      <c r="AC152" s="38"/>
      <c r="AD152" s="38"/>
      <c r="AE152" s="38"/>
      <c r="AF152" s="38"/>
      <c r="AG152" s="38"/>
      <c r="AI152" s="17">
        <v>109</v>
      </c>
      <c r="AJ152" s="17">
        <v>62936.918796813021</v>
      </c>
      <c r="AK152" s="17">
        <v>1412.4556304315629</v>
      </c>
      <c r="AL152" s="17">
        <v>0.56784841360534033</v>
      </c>
      <c r="AT152" s="1">
        <v>109</v>
      </c>
      <c r="AU152" s="50">
        <f t="shared" si="89"/>
        <v>88</v>
      </c>
      <c r="AV152" s="51">
        <f t="shared" si="50"/>
        <v>0.7286902286902287</v>
      </c>
      <c r="AW152" s="52">
        <f t="shared" si="52"/>
        <v>0.60885652565055048</v>
      </c>
      <c r="AX152" s="43"/>
      <c r="AY152" s="1">
        <v>109</v>
      </c>
      <c r="AZ152" s="9">
        <f t="shared" si="90"/>
        <v>1412.4556304315629</v>
      </c>
      <c r="BA152" s="9">
        <f t="shared" si="74"/>
        <v>2922.6839836585787</v>
      </c>
      <c r="BB152" s="9">
        <f t="shared" si="74"/>
        <v>-586.32174795419996</v>
      </c>
      <c r="BC152" s="9">
        <f t="shared" si="74"/>
        <v>1.4551915228366852E-11</v>
      </c>
      <c r="BD152" s="9">
        <f t="shared" si="74"/>
        <v>772.40791291454661</v>
      </c>
      <c r="BE152" s="9">
        <f t="shared" si="74"/>
        <v>-1453.9246842906796</v>
      </c>
      <c r="BF152" s="9">
        <f t="shared" si="65"/>
        <v>-3839.5154367286304</v>
      </c>
      <c r="BG152" s="9">
        <f t="shared" si="65"/>
        <v>1805.4048739999271</v>
      </c>
      <c r="BH152" s="9">
        <f t="shared" si="65"/>
        <v>6098.5810418808614</v>
      </c>
      <c r="BI152" s="9">
        <f t="shared" si="65"/>
        <v>-913.17178456877446</v>
      </c>
      <c r="BJ152" s="9">
        <f t="shared" si="65"/>
        <v>-2135.4007123471747</v>
      </c>
      <c r="BK152" s="9">
        <f t="shared" si="65"/>
        <v>2104.8222642943874</v>
      </c>
      <c r="BL152" s="9">
        <f t="shared" si="65"/>
        <v>4467.7364972637806</v>
      </c>
      <c r="BM152" s="1">
        <v>109</v>
      </c>
      <c r="BN152" s="9">
        <f t="shared" si="51"/>
        <v>1995030.9079378173</v>
      </c>
      <c r="BO152" s="9">
        <f t="shared" si="53"/>
        <v>4128161.4486906994</v>
      </c>
      <c r="BP152" s="9">
        <f t="shared" si="54"/>
        <v>-828153.45414238749</v>
      </c>
      <c r="BQ152" s="9">
        <f t="shared" si="55"/>
        <v>1.7213920225715731E-8</v>
      </c>
      <c r="BR152" s="9">
        <f t="shared" si="56"/>
        <v>1090991.9055860385</v>
      </c>
      <c r="BS152" s="9">
        <f t="shared" si="57"/>
        <v>-2053604.1065498027</v>
      </c>
      <c r="BT152" s="9">
        <f t="shared" si="58"/>
        <v>-5423145.1967362501</v>
      </c>
      <c r="BU152" s="9">
        <f t="shared" si="59"/>
        <v>2550054.2794897761</v>
      </c>
      <c r="BV152" s="9">
        <f t="shared" si="60"/>
        <v>8613975.1302477922</v>
      </c>
      <c r="BW152" s="9">
        <f t="shared" si="61"/>
        <v>-1289814.6286654049</v>
      </c>
      <c r="BX152" s="9">
        <f t="shared" si="62"/>
        <v>-3016158.7593823355</v>
      </c>
      <c r="BY152" s="9">
        <f t="shared" si="63"/>
        <v>2972968.0582603109</v>
      </c>
      <c r="BZ152" s="9">
        <f t="shared" si="64"/>
        <v>6310479.5708448021</v>
      </c>
    </row>
    <row r="153" spans="1:78">
      <c r="K153" s="111"/>
      <c r="L153" s="111"/>
      <c r="M153" s="111"/>
      <c r="N153" s="111"/>
      <c r="T153" s="38"/>
      <c r="U153" s="38"/>
      <c r="V153" s="38"/>
      <c r="W153" s="38"/>
      <c r="X153" s="38"/>
      <c r="Y153" s="38"/>
      <c r="Z153" s="38"/>
      <c r="AA153" s="38"/>
      <c r="AB153" s="38"/>
      <c r="AC153" s="38"/>
      <c r="AD153" s="38"/>
      <c r="AE153" s="38"/>
      <c r="AF153" s="38"/>
      <c r="AG153" s="38"/>
      <c r="AI153" s="17">
        <v>110</v>
      </c>
      <c r="AJ153" s="17">
        <v>61026.72593408839</v>
      </c>
      <c r="AK153" s="17">
        <v>2512.2294133850883</v>
      </c>
      <c r="AL153" s="17">
        <v>1.0099895927828353</v>
      </c>
      <c r="AT153" s="1">
        <v>110</v>
      </c>
      <c r="AU153" s="50">
        <f t="shared" si="89"/>
        <v>102</v>
      </c>
      <c r="AV153" s="51">
        <f t="shared" si="50"/>
        <v>0.84511434511434513</v>
      </c>
      <c r="AW153" s="52">
        <f t="shared" si="52"/>
        <v>1.0157020117051774</v>
      </c>
      <c r="AX153" s="43"/>
      <c r="AY153" s="1">
        <v>110</v>
      </c>
      <c r="AZ153" s="9">
        <f t="shared" si="90"/>
        <v>2512.2294133850883</v>
      </c>
      <c r="BA153" s="9">
        <f t="shared" si="74"/>
        <v>1412.4556304315629</v>
      </c>
      <c r="BB153" s="9">
        <f t="shared" si="74"/>
        <v>2922.6839836585787</v>
      </c>
      <c r="BC153" s="9">
        <f t="shared" si="74"/>
        <v>-586.32174795419996</v>
      </c>
      <c r="BD153" s="9">
        <f t="shared" si="74"/>
        <v>1.4551915228366852E-11</v>
      </c>
      <c r="BE153" s="9">
        <f t="shared" si="74"/>
        <v>772.40791291454661</v>
      </c>
      <c r="BF153" s="9">
        <f t="shared" si="65"/>
        <v>-1453.9246842906796</v>
      </c>
      <c r="BG153" s="9">
        <f t="shared" si="65"/>
        <v>-3839.5154367286304</v>
      </c>
      <c r="BH153" s="9">
        <f t="shared" si="65"/>
        <v>1805.4048739999271</v>
      </c>
      <c r="BI153" s="9">
        <f t="shared" si="65"/>
        <v>6098.5810418808614</v>
      </c>
      <c r="BJ153" s="9">
        <f t="shared" si="65"/>
        <v>-913.17178456877446</v>
      </c>
      <c r="BK153" s="9">
        <f t="shared" si="65"/>
        <v>-2135.4007123471747</v>
      </c>
      <c r="BL153" s="9">
        <f t="shared" si="65"/>
        <v>2104.8222642943874</v>
      </c>
      <c r="BM153" s="1">
        <v>110</v>
      </c>
      <c r="BN153" s="9">
        <f t="shared" si="51"/>
        <v>6311296.6254771734</v>
      </c>
      <c r="BO153" s="9">
        <f t="shared" si="53"/>
        <v>3548412.5798715414</v>
      </c>
      <c r="BP153" s="9">
        <f t="shared" si="54"/>
        <v>7342452.6697765719</v>
      </c>
      <c r="BQ153" s="9">
        <f t="shared" si="55"/>
        <v>-1472974.7409179041</v>
      </c>
      <c r="BR153" s="9">
        <f t="shared" si="56"/>
        <v>3.0617115170898753E-8</v>
      </c>
      <c r="BS153" s="9">
        <f t="shared" si="57"/>
        <v>1940465.877955304</v>
      </c>
      <c r="BT153" s="9">
        <f t="shared" si="58"/>
        <v>-3652592.356721676</v>
      </c>
      <c r="BU153" s="9">
        <f t="shared" si="59"/>
        <v>-9645743.6132957544</v>
      </c>
      <c r="BV153" s="9">
        <f t="shared" si="60"/>
        <v>4535591.2275314061</v>
      </c>
      <c r="BW153" s="9">
        <f t="shared" si="61"/>
        <v>15321034.673325757</v>
      </c>
      <c r="BX153" s="9">
        <f t="shared" si="62"/>
        <v>-2294097.0166670303</v>
      </c>
      <c r="BY153" s="9">
        <f t="shared" si="63"/>
        <v>-5364616.478922043</v>
      </c>
      <c r="BZ153" s="9">
        <f t="shared" si="64"/>
        <v>5287796.4023081521</v>
      </c>
    </row>
    <row r="154" spans="1:78">
      <c r="K154" s="111"/>
      <c r="L154" s="111"/>
      <c r="M154" s="111"/>
      <c r="N154" s="111"/>
      <c r="T154" s="38"/>
      <c r="U154" s="38"/>
      <c r="V154" s="38"/>
      <c r="W154" s="38"/>
      <c r="X154" s="38"/>
      <c r="Y154" s="38"/>
      <c r="Z154" s="38"/>
      <c r="AA154" s="38"/>
      <c r="AB154" s="38"/>
      <c r="AC154" s="38"/>
      <c r="AD154" s="38"/>
      <c r="AE154" s="38"/>
      <c r="AF154" s="38"/>
      <c r="AG154" s="38"/>
      <c r="AI154" s="17">
        <v>111</v>
      </c>
      <c r="AJ154" s="17">
        <v>59648.295314993476</v>
      </c>
      <c r="AK154" s="17">
        <v>-2575.9668087823011</v>
      </c>
      <c r="AL154" s="17">
        <v>-1.0356138871563054</v>
      </c>
      <c r="AT154" s="1">
        <v>111</v>
      </c>
      <c r="AU154" s="50">
        <f t="shared" si="89"/>
        <v>19</v>
      </c>
      <c r="AV154" s="51">
        <f t="shared" si="50"/>
        <v>0.15488565488565489</v>
      </c>
      <c r="AW154" s="52">
        <f t="shared" si="52"/>
        <v>-1.0157020117051774</v>
      </c>
      <c r="AX154" s="43"/>
      <c r="AY154" s="1">
        <v>111</v>
      </c>
      <c r="AZ154" s="9">
        <f t="shared" si="90"/>
        <v>-2575.9668087823011</v>
      </c>
      <c r="BA154" s="9">
        <f t="shared" si="74"/>
        <v>2512.2294133850883</v>
      </c>
      <c r="BB154" s="9">
        <f t="shared" si="74"/>
        <v>1412.4556304315629</v>
      </c>
      <c r="BC154" s="9">
        <f t="shared" si="74"/>
        <v>2922.6839836585787</v>
      </c>
      <c r="BD154" s="9">
        <f t="shared" si="74"/>
        <v>-586.32174795419996</v>
      </c>
      <c r="BE154" s="9">
        <f t="shared" si="74"/>
        <v>1.4551915228366852E-11</v>
      </c>
      <c r="BF154" s="9">
        <f t="shared" si="65"/>
        <v>772.40791291454661</v>
      </c>
      <c r="BG154" s="9">
        <f t="shared" si="65"/>
        <v>-1453.9246842906796</v>
      </c>
      <c r="BH154" s="9">
        <f t="shared" si="65"/>
        <v>-3839.5154367286304</v>
      </c>
      <c r="BI154" s="9">
        <f t="shared" si="65"/>
        <v>1805.4048739999271</v>
      </c>
      <c r="BJ154" s="9">
        <f t="shared" si="65"/>
        <v>6098.5810418808614</v>
      </c>
      <c r="BK154" s="9">
        <f t="shared" si="65"/>
        <v>-913.17178456877446</v>
      </c>
      <c r="BL154" s="9">
        <f t="shared" si="65"/>
        <v>-2135.4007123471747</v>
      </c>
      <c r="BM154" s="1">
        <v>111</v>
      </c>
      <c r="BN154" s="9">
        <f t="shared" si="51"/>
        <v>6635604.9999480834</v>
      </c>
      <c r="BO154" s="9">
        <f t="shared" si="53"/>
        <v>-6471419.5849266183</v>
      </c>
      <c r="BP154" s="9">
        <f t="shared" si="54"/>
        <v>-3638438.8228693837</v>
      </c>
      <c r="BQ154" s="9">
        <f t="shared" si="55"/>
        <v>-7528736.9344641324</v>
      </c>
      <c r="BR154" s="9">
        <f t="shared" si="56"/>
        <v>1510345.3619972486</v>
      </c>
      <c r="BS154" s="9">
        <f t="shared" si="57"/>
        <v>-3.1393897404707664E-8</v>
      </c>
      <c r="BT154" s="9">
        <f t="shared" si="58"/>
        <v>-1989697.1465086779</v>
      </c>
      <c r="BU154" s="9">
        <f t="shared" si="59"/>
        <v>3745261.7292020856</v>
      </c>
      <c r="BV154" s="9">
        <f t="shared" si="60"/>
        <v>9890464.3268202487</v>
      </c>
      <c r="BW154" s="9">
        <f t="shared" si="61"/>
        <v>-4650663.0318376031</v>
      </c>
      <c r="BX154" s="9">
        <f t="shared" si="62"/>
        <v>-15709742.344554091</v>
      </c>
      <c r="BY154" s="9">
        <f t="shared" si="63"/>
        <v>2352300.2077656733</v>
      </c>
      <c r="BZ154" s="9">
        <f t="shared" si="64"/>
        <v>5500721.3584564151</v>
      </c>
    </row>
    <row r="155" spans="1:78">
      <c r="K155" s="111"/>
      <c r="L155" s="111"/>
      <c r="M155" s="111"/>
      <c r="N155" s="111"/>
      <c r="T155" s="38"/>
      <c r="U155" s="38"/>
      <c r="V155" s="38"/>
      <c r="W155" s="38"/>
      <c r="X155" s="38"/>
      <c r="Y155" s="38"/>
      <c r="Z155" s="38"/>
      <c r="AA155" s="38"/>
      <c r="AB155" s="38"/>
      <c r="AC155" s="38"/>
      <c r="AD155" s="38"/>
      <c r="AE155" s="38"/>
      <c r="AF155" s="38"/>
      <c r="AG155" s="38"/>
      <c r="AI155" s="17">
        <v>112</v>
      </c>
      <c r="AJ155" s="17">
        <v>59666.988655972702</v>
      </c>
      <c r="AK155" s="17">
        <v>3632.1567139863837</v>
      </c>
      <c r="AL155" s="17">
        <v>1.4602330746297294</v>
      </c>
      <c r="AT155" s="1">
        <v>112</v>
      </c>
      <c r="AU155" s="50">
        <f t="shared" si="89"/>
        <v>111</v>
      </c>
      <c r="AV155" s="51">
        <f t="shared" si="50"/>
        <v>0.91995841995841998</v>
      </c>
      <c r="AW155" s="52">
        <f t="shared" si="52"/>
        <v>1.4047919280405334</v>
      </c>
      <c r="AX155" s="43"/>
      <c r="AY155" s="1">
        <v>112</v>
      </c>
      <c r="AZ155" s="9">
        <f t="shared" si="90"/>
        <v>3632.1567139863837</v>
      </c>
      <c r="BA155" s="9">
        <f t="shared" si="74"/>
        <v>-2575.9668087823011</v>
      </c>
      <c r="BB155" s="9">
        <f t="shared" si="74"/>
        <v>2512.2294133850883</v>
      </c>
      <c r="BC155" s="9">
        <f t="shared" si="74"/>
        <v>1412.4556304315629</v>
      </c>
      <c r="BD155" s="9">
        <f t="shared" si="74"/>
        <v>2922.6839836585787</v>
      </c>
      <c r="BE155" s="9">
        <f t="shared" si="74"/>
        <v>-586.32174795419996</v>
      </c>
      <c r="BF155" s="9">
        <f t="shared" si="65"/>
        <v>1.4551915228366852E-11</v>
      </c>
      <c r="BG155" s="9">
        <f t="shared" si="65"/>
        <v>772.40791291454661</v>
      </c>
      <c r="BH155" s="9">
        <f t="shared" si="65"/>
        <v>-1453.9246842906796</v>
      </c>
      <c r="BI155" s="9">
        <f t="shared" si="65"/>
        <v>-3839.5154367286304</v>
      </c>
      <c r="BJ155" s="9">
        <f t="shared" si="65"/>
        <v>1805.4048739999271</v>
      </c>
      <c r="BK155" s="9">
        <f t="shared" si="65"/>
        <v>6098.5810418808614</v>
      </c>
      <c r="BL155" s="9">
        <f t="shared" si="65"/>
        <v>-913.17178456877446</v>
      </c>
      <c r="BM155" s="1">
        <v>112</v>
      </c>
      <c r="BN155" s="9">
        <f t="shared" si="51"/>
        <v>13192562.394956348</v>
      </c>
      <c r="BO155" s="9">
        <f t="shared" si="53"/>
        <v>-9356315.1395247169</v>
      </c>
      <c r="BP155" s="9">
        <f t="shared" si="54"/>
        <v>9124810.9309007078</v>
      </c>
      <c r="BQ155" s="9">
        <f t="shared" si="55"/>
        <v>5130260.20127986</v>
      </c>
      <c r="BR155" s="9">
        <f t="shared" si="56"/>
        <v>10615646.254105961</v>
      </c>
      <c r="BS155" s="9">
        <f t="shared" si="57"/>
        <v>-2129612.473388087</v>
      </c>
      <c r="BT155" s="9">
        <f t="shared" si="58"/>
        <v>4.4265925650886414E-8</v>
      </c>
      <c r="BU155" s="9">
        <f t="shared" si="59"/>
        <v>2805506.5868287701</v>
      </c>
      <c r="BV155" s="9">
        <f t="shared" si="60"/>
        <v>-5280882.3036769303</v>
      </c>
      <c r="BW155" s="9">
        <f t="shared" si="61"/>
        <v>-13945721.771968257</v>
      </c>
      <c r="BX155" s="9">
        <f t="shared" si="62"/>
        <v>6557513.4345625639</v>
      </c>
      <c r="BY155" s="9">
        <f t="shared" si="63"/>
        <v>22151002.077057622</v>
      </c>
      <c r="BZ155" s="9">
        <f t="shared" si="64"/>
        <v>-3316783.0283444081</v>
      </c>
    </row>
    <row r="156" spans="1:78" ht="45">
      <c r="A156" s="30"/>
      <c r="B156" s="32" t="s">
        <v>86</v>
      </c>
      <c r="C156" s="32" t="s">
        <v>87</v>
      </c>
      <c r="D156" s="32" t="s">
        <v>88</v>
      </c>
      <c r="E156" s="32" t="s">
        <v>89</v>
      </c>
      <c r="F156" s="32" t="s">
        <v>90</v>
      </c>
      <c r="K156" s="23"/>
      <c r="L156" s="23"/>
      <c r="M156" s="23"/>
      <c r="N156" s="23"/>
      <c r="Q156" s="39"/>
      <c r="T156" s="38"/>
      <c r="U156" s="38"/>
      <c r="V156" s="38"/>
      <c r="W156" s="38"/>
      <c r="X156" s="38"/>
      <c r="Y156" s="38"/>
      <c r="Z156" s="38"/>
      <c r="AA156" s="38"/>
      <c r="AB156" s="38"/>
      <c r="AC156" s="38"/>
      <c r="AD156" s="38"/>
      <c r="AE156" s="38"/>
      <c r="AF156" s="38"/>
      <c r="AG156" s="38"/>
      <c r="AI156" s="17">
        <v>113</v>
      </c>
      <c r="AJ156" s="17">
        <v>60012.19547224688</v>
      </c>
      <c r="AK156" s="17">
        <v>-1751.4677435328485</v>
      </c>
      <c r="AL156" s="17">
        <v>-0.70414118377805035</v>
      </c>
      <c r="AT156" s="1">
        <v>113</v>
      </c>
      <c r="AU156" s="50">
        <f t="shared" si="89"/>
        <v>30</v>
      </c>
      <c r="AV156" s="51">
        <f t="shared" si="50"/>
        <v>0.24636174636174638</v>
      </c>
      <c r="AW156" s="52">
        <f t="shared" si="52"/>
        <v>-0.68598353263417977</v>
      </c>
      <c r="AX156" s="43"/>
      <c r="AY156" s="1">
        <v>113</v>
      </c>
      <c r="AZ156" s="9">
        <f t="shared" si="90"/>
        <v>-1751.4677435328485</v>
      </c>
      <c r="BA156" s="9">
        <f t="shared" si="74"/>
        <v>3632.1567139863837</v>
      </c>
      <c r="BB156" s="9">
        <f t="shared" si="74"/>
        <v>-2575.9668087823011</v>
      </c>
      <c r="BC156" s="9">
        <f t="shared" si="74"/>
        <v>2512.2294133850883</v>
      </c>
      <c r="BD156" s="9">
        <f t="shared" si="74"/>
        <v>1412.4556304315629</v>
      </c>
      <c r="BE156" s="9">
        <f t="shared" si="74"/>
        <v>2922.6839836585787</v>
      </c>
      <c r="BF156" s="9">
        <f t="shared" si="65"/>
        <v>-586.32174795419996</v>
      </c>
      <c r="BG156" s="9">
        <f t="shared" si="65"/>
        <v>1.4551915228366852E-11</v>
      </c>
      <c r="BH156" s="9">
        <f t="shared" si="65"/>
        <v>772.40791291454661</v>
      </c>
      <c r="BI156" s="9">
        <f t="shared" si="65"/>
        <v>-1453.9246842906796</v>
      </c>
      <c r="BJ156" s="9">
        <f t="shared" si="65"/>
        <v>-3839.5154367286304</v>
      </c>
      <c r="BK156" s="9">
        <f t="shared" si="65"/>
        <v>1805.4048739999271</v>
      </c>
      <c r="BL156" s="9">
        <f t="shared" si="65"/>
        <v>6098.5810418808614</v>
      </c>
      <c r="BM156" s="1">
        <v>113</v>
      </c>
      <c r="BN156" s="9">
        <f t="shared" si="51"/>
        <v>3067639.2566360561</v>
      </c>
      <c r="BO156" s="9">
        <f t="shared" si="53"/>
        <v>-6361605.3240034217</v>
      </c>
      <c r="BP156" s="9">
        <f t="shared" si="54"/>
        <v>4511722.7739934595</v>
      </c>
      <c r="BQ156" s="9">
        <f t="shared" si="55"/>
        <v>-4400088.7818984343</v>
      </c>
      <c r="BR156" s="9">
        <f t="shared" si="56"/>
        <v>-2473870.4758722358</v>
      </c>
      <c r="BS156" s="9">
        <f t="shared" si="57"/>
        <v>-5118986.7219180902</v>
      </c>
      <c r="BT156" s="9">
        <f t="shared" si="58"/>
        <v>1026923.6288735836</v>
      </c>
      <c r="BU156" s="9">
        <f t="shared" si="59"/>
        <v>-2.1345538483128806E-8</v>
      </c>
      <c r="BV156" s="9">
        <f t="shared" si="60"/>
        <v>-1352847.5443193556</v>
      </c>
      <c r="BW156" s="9">
        <f t="shared" si="61"/>
        <v>2546502.1860613129</v>
      </c>
      <c r="BX156" s="9">
        <f t="shared" si="62"/>
        <v>6724787.4382266467</v>
      </c>
      <c r="BY156" s="9">
        <f t="shared" si="63"/>
        <v>-3162108.4008278591</v>
      </c>
      <c r="BZ156" s="9">
        <f t="shared" si="64"/>
        <v>-10681467.97617529</v>
      </c>
    </row>
    <row r="157" spans="1:78">
      <c r="A157" s="33">
        <v>2012</v>
      </c>
      <c r="B157" s="29">
        <f>AVERAGE(K19:K30)</f>
        <v>2082.9166666666665</v>
      </c>
      <c r="C157" s="9">
        <f>SUM(N9:N20)</f>
        <v>1459733018</v>
      </c>
      <c r="D157" s="9">
        <f>SUM(R9:R20)</f>
        <v>1465911219.5160916</v>
      </c>
      <c r="E157" s="9">
        <f t="shared" ref="E157:E167" si="97">C157/B157</f>
        <v>700812.01104220853</v>
      </c>
      <c r="F157" s="9">
        <f t="shared" ref="F157:F166" si="98">D157/B157</f>
        <v>703778.1409959232</v>
      </c>
      <c r="G157" s="24"/>
      <c r="T157" s="38"/>
      <c r="U157" s="38"/>
      <c r="V157" s="38"/>
      <c r="W157" s="38"/>
      <c r="X157" s="38"/>
      <c r="Y157" s="38"/>
      <c r="Z157" s="38"/>
      <c r="AA157" s="38"/>
      <c r="AB157" s="38"/>
      <c r="AC157" s="38"/>
      <c r="AD157" s="38"/>
      <c r="AE157" s="38"/>
      <c r="AF157" s="38"/>
      <c r="AG157" s="38"/>
      <c r="AI157" s="17">
        <v>114</v>
      </c>
      <c r="AJ157" s="17">
        <v>63312.733413860275</v>
      </c>
      <c r="AK157" s="17">
        <v>-213.16056967423356</v>
      </c>
      <c r="AL157" s="17">
        <v>-8.5696774273709822E-2</v>
      </c>
      <c r="AT157" s="1">
        <v>114</v>
      </c>
      <c r="AU157" s="50">
        <f t="shared" si="89"/>
        <v>55</v>
      </c>
      <c r="AV157" s="51">
        <f t="shared" si="50"/>
        <v>0.45426195426195426</v>
      </c>
      <c r="AW157" s="52">
        <f t="shared" si="52"/>
        <v>-0.11490060124967313</v>
      </c>
      <c r="AX157" s="43"/>
      <c r="AY157" s="1">
        <v>114</v>
      </c>
      <c r="AZ157" s="9">
        <f t="shared" si="90"/>
        <v>-213.16056967423356</v>
      </c>
      <c r="BA157" s="9">
        <f t="shared" si="74"/>
        <v>-1751.4677435328485</v>
      </c>
      <c r="BB157" s="9">
        <f t="shared" si="74"/>
        <v>3632.1567139863837</v>
      </c>
      <c r="BC157" s="9">
        <f t="shared" si="74"/>
        <v>-2575.9668087823011</v>
      </c>
      <c r="BD157" s="9">
        <f t="shared" si="74"/>
        <v>2512.2294133850883</v>
      </c>
      <c r="BE157" s="9">
        <f t="shared" si="74"/>
        <v>1412.4556304315629</v>
      </c>
      <c r="BF157" s="9">
        <f t="shared" si="65"/>
        <v>2922.6839836585787</v>
      </c>
      <c r="BG157" s="9">
        <f t="shared" si="65"/>
        <v>-586.32174795419996</v>
      </c>
      <c r="BH157" s="9">
        <f t="shared" si="65"/>
        <v>1.4551915228366852E-11</v>
      </c>
      <c r="BI157" s="9">
        <f t="shared" si="65"/>
        <v>772.40791291454661</v>
      </c>
      <c r="BJ157" s="9">
        <f t="shared" si="65"/>
        <v>-1453.9246842906796</v>
      </c>
      <c r="BK157" s="9">
        <f t="shared" si="65"/>
        <v>-3839.5154367286304</v>
      </c>
      <c r="BL157" s="9">
        <f t="shared" si="65"/>
        <v>1805.4048739999271</v>
      </c>
      <c r="BM157" s="1">
        <v>114</v>
      </c>
      <c r="BN157" s="9">
        <f t="shared" si="51"/>
        <v>45437.428463844786</v>
      </c>
      <c r="BO157" s="9">
        <f t="shared" si="53"/>
        <v>373343.86197751103</v>
      </c>
      <c r="BP157" s="9">
        <f t="shared" si="54"/>
        <v>-774232.59429943783</v>
      </c>
      <c r="BQ157" s="9">
        <f t="shared" si="55"/>
        <v>549094.55242195935</v>
      </c>
      <c r="BR157" s="9">
        <f t="shared" si="56"/>
        <v>-535508.25290953647</v>
      </c>
      <c r="BS157" s="9">
        <f t="shared" si="57"/>
        <v>-301079.84682237351</v>
      </c>
      <c r="BT157" s="9">
        <f t="shared" si="58"/>
        <v>-623000.98293442733</v>
      </c>
      <c r="BU157" s="9">
        <f t="shared" si="59"/>
        <v>124980.67780631153</v>
      </c>
      <c r="BV157" s="9">
        <f t="shared" si="60"/>
        <v>-2.5978366771912635E-9</v>
      </c>
      <c r="BW157" s="9">
        <f t="shared" si="61"/>
        <v>-164646.91073775187</v>
      </c>
      <c r="BX157" s="9">
        <f t="shared" si="62"/>
        <v>309919.41396683536</v>
      </c>
      <c r="BY157" s="9">
        <f t="shared" si="63"/>
        <v>818433.29776609805</v>
      </c>
      <c r="BZ157" s="9">
        <f t="shared" si="64"/>
        <v>-384841.13143446611</v>
      </c>
    </row>
    <row r="158" spans="1:78">
      <c r="A158" s="33">
        <v>2013</v>
      </c>
      <c r="B158" s="29">
        <f>AVERAGE(K21:K32)</f>
        <v>2039.8333333333333</v>
      </c>
      <c r="C158" s="9">
        <f>SUM(N21:N32)</f>
        <v>1413847922</v>
      </c>
      <c r="D158" s="9">
        <f>SUM(R21:R32)</f>
        <v>1402829063.8870592</v>
      </c>
      <c r="E158" s="9">
        <f t="shared" si="97"/>
        <v>693119.33425933495</v>
      </c>
      <c r="F158" s="9">
        <f t="shared" si="98"/>
        <v>687717.49189658929</v>
      </c>
      <c r="G158" s="24"/>
      <c r="T158" s="38"/>
      <c r="U158" s="38"/>
      <c r="V158" s="38"/>
      <c r="W158" s="38"/>
      <c r="X158" s="38"/>
      <c r="Y158" s="38"/>
      <c r="Z158" s="38"/>
      <c r="AA158" s="38"/>
      <c r="AB158" s="38"/>
      <c r="AC158" s="38"/>
      <c r="AD158" s="38"/>
      <c r="AE158" s="38"/>
      <c r="AF158" s="38"/>
      <c r="AG158" s="38"/>
      <c r="AI158" s="17">
        <v>115</v>
      </c>
      <c r="AJ158" s="17">
        <v>69316.039046091493</v>
      </c>
      <c r="AK158" s="17">
        <v>1806.2030494007777</v>
      </c>
      <c r="AL158" s="17">
        <v>0.72614637525851478</v>
      </c>
      <c r="AT158" s="1">
        <v>115</v>
      </c>
      <c r="AU158" s="50">
        <f t="shared" si="89"/>
        <v>94</v>
      </c>
      <c r="AV158" s="51">
        <f t="shared" si="50"/>
        <v>0.7785862785862786</v>
      </c>
      <c r="AW158" s="52">
        <f t="shared" si="52"/>
        <v>0.76742739995147802</v>
      </c>
      <c r="AX158" s="43"/>
      <c r="AY158" s="1">
        <v>115</v>
      </c>
      <c r="AZ158" s="9">
        <f t="shared" si="90"/>
        <v>1806.2030494007777</v>
      </c>
      <c r="BA158" s="9">
        <f t="shared" si="74"/>
        <v>-213.16056967423356</v>
      </c>
      <c r="BB158" s="9">
        <f t="shared" si="74"/>
        <v>-1751.4677435328485</v>
      </c>
      <c r="BC158" s="9">
        <f t="shared" si="74"/>
        <v>3632.1567139863837</v>
      </c>
      <c r="BD158" s="9">
        <f t="shared" si="74"/>
        <v>-2575.9668087823011</v>
      </c>
      <c r="BE158" s="9">
        <f t="shared" si="74"/>
        <v>2512.2294133850883</v>
      </c>
      <c r="BF158" s="9">
        <f t="shared" si="65"/>
        <v>1412.4556304315629</v>
      </c>
      <c r="BG158" s="9">
        <f t="shared" si="65"/>
        <v>2922.6839836585787</v>
      </c>
      <c r="BH158" s="9">
        <f t="shared" si="65"/>
        <v>-586.32174795419996</v>
      </c>
      <c r="BI158" s="9">
        <f t="shared" si="65"/>
        <v>1.4551915228366852E-11</v>
      </c>
      <c r="BJ158" s="9">
        <f t="shared" si="65"/>
        <v>772.40791291454661</v>
      </c>
      <c r="BK158" s="9">
        <f t="shared" si="65"/>
        <v>-1453.9246842906796</v>
      </c>
      <c r="BL158" s="9">
        <f t="shared" si="65"/>
        <v>-3839.5154367286304</v>
      </c>
      <c r="BM158" s="1">
        <v>115</v>
      </c>
      <c r="BN158" s="9">
        <f t="shared" si="51"/>
        <v>3262369.4556646599</v>
      </c>
      <c r="BO158" s="9">
        <f t="shared" si="53"/>
        <v>-385011.27095761138</v>
      </c>
      <c r="BP158" s="9">
        <f t="shared" si="54"/>
        <v>-3163506.3792961305</v>
      </c>
      <c r="BQ158" s="9">
        <f t="shared" si="55"/>
        <v>6560412.5327037023</v>
      </c>
      <c r="BR158" s="9">
        <f t="shared" si="56"/>
        <v>-4652719.1051777806</v>
      </c>
      <c r="BS158" s="9">
        <f t="shared" si="57"/>
        <v>4537596.4272504635</v>
      </c>
      <c r="BT158" s="9">
        <f t="shared" si="58"/>
        <v>2551181.6668287795</v>
      </c>
      <c r="BU158" s="9">
        <f t="shared" si="59"/>
        <v>5278960.7237189263</v>
      </c>
      <c r="BV158" s="9">
        <f t="shared" si="60"/>
        <v>-1059016.1290848732</v>
      </c>
      <c r="BW158" s="9">
        <f t="shared" si="61"/>
        <v>2.2012610190331898E-8</v>
      </c>
      <c r="BX158" s="9">
        <f t="shared" si="62"/>
        <v>1395125.5276875384</v>
      </c>
      <c r="BY158" s="9">
        <f t="shared" si="63"/>
        <v>-2626083.1983648892</v>
      </c>
      <c r="BZ158" s="9">
        <f t="shared" si="64"/>
        <v>-6934944.4900406059</v>
      </c>
    </row>
    <row r="159" spans="1:78">
      <c r="A159" s="33">
        <v>2014</v>
      </c>
      <c r="B159" s="29">
        <f>AVERAGE(K33:K44)</f>
        <v>1999.8333333333333</v>
      </c>
      <c r="C159" s="9">
        <f>SUM(N33:N44)</f>
        <v>1424168037</v>
      </c>
      <c r="D159" s="9">
        <f>SUM(R33:R44)</f>
        <v>1417943115.0373917</v>
      </c>
      <c r="E159" s="9">
        <f t="shared" si="97"/>
        <v>712143.36378031503</v>
      </c>
      <c r="F159" s="9">
        <f t="shared" si="98"/>
        <v>709030.64340564632</v>
      </c>
      <c r="G159" s="24"/>
      <c r="O159" s="24"/>
      <c r="T159" s="38"/>
      <c r="U159" s="38"/>
      <c r="V159" s="38"/>
      <c r="W159" s="38"/>
      <c r="X159" s="38"/>
      <c r="Y159" s="38"/>
      <c r="Z159" s="38"/>
      <c r="AA159" s="38"/>
      <c r="AB159" s="38"/>
      <c r="AC159" s="38"/>
      <c r="AD159" s="38"/>
      <c r="AE159" s="38"/>
      <c r="AF159" s="38"/>
      <c r="AG159" s="38"/>
      <c r="AI159" s="17">
        <v>116</v>
      </c>
      <c r="AJ159" s="17">
        <v>67268.861261307378</v>
      </c>
      <c r="AK159" s="17">
        <v>3063.3498826545547</v>
      </c>
      <c r="AL159" s="17">
        <v>1.2315561166703697</v>
      </c>
      <c r="AT159" s="1">
        <v>116</v>
      </c>
      <c r="AU159" s="50">
        <f t="shared" si="89"/>
        <v>106</v>
      </c>
      <c r="AV159" s="51">
        <f t="shared" si="50"/>
        <v>0.8783783783783784</v>
      </c>
      <c r="AW159" s="52">
        <f t="shared" si="52"/>
        <v>1.1669186011353176</v>
      </c>
      <c r="AX159" s="43"/>
      <c r="AY159" s="1">
        <v>116</v>
      </c>
      <c r="AZ159" s="9">
        <f t="shared" si="90"/>
        <v>3063.3498826545547</v>
      </c>
      <c r="BA159" s="9">
        <f t="shared" si="74"/>
        <v>1806.2030494007777</v>
      </c>
      <c r="BB159" s="9">
        <f t="shared" si="74"/>
        <v>-213.16056967423356</v>
      </c>
      <c r="BC159" s="9">
        <f t="shared" si="74"/>
        <v>-1751.4677435328485</v>
      </c>
      <c r="BD159" s="9">
        <f t="shared" si="74"/>
        <v>3632.1567139863837</v>
      </c>
      <c r="BE159" s="9">
        <f t="shared" si="74"/>
        <v>-2575.9668087823011</v>
      </c>
      <c r="BF159" s="9">
        <f t="shared" si="65"/>
        <v>2512.2294133850883</v>
      </c>
      <c r="BG159" s="9">
        <f t="shared" si="65"/>
        <v>1412.4556304315629</v>
      </c>
      <c r="BH159" s="9">
        <f t="shared" si="65"/>
        <v>2922.6839836585787</v>
      </c>
      <c r="BI159" s="9">
        <f t="shared" si="65"/>
        <v>-586.32174795419996</v>
      </c>
      <c r="BJ159" s="9">
        <f t="shared" si="65"/>
        <v>1.4551915228366852E-11</v>
      </c>
      <c r="BK159" s="9">
        <f t="shared" si="65"/>
        <v>772.40791291454661</v>
      </c>
      <c r="BL159" s="9">
        <f t="shared" si="65"/>
        <v>-1453.9246842906796</v>
      </c>
      <c r="BM159" s="1">
        <v>116</v>
      </c>
      <c r="BN159" s="9">
        <f t="shared" si="51"/>
        <v>9384112.5035596602</v>
      </c>
      <c r="BO159" s="9">
        <f t="shared" si="53"/>
        <v>5533031.89943216</v>
      </c>
      <c r="BP159" s="9">
        <f t="shared" si="54"/>
        <v>-652985.40609814809</v>
      </c>
      <c r="BQ159" s="9">
        <f t="shared" si="55"/>
        <v>-5365358.5066245925</v>
      </c>
      <c r="BR159" s="9">
        <f t="shared" si="56"/>
        <v>11126566.843573127</v>
      </c>
      <c r="BS159" s="9">
        <f t="shared" si="57"/>
        <v>-7891087.6214052904</v>
      </c>
      <c r="BT159" s="9">
        <f t="shared" si="58"/>
        <v>7695837.6786945183</v>
      </c>
      <c r="BU159" s="9">
        <f t="shared" si="59"/>
        <v>4326845.7897372833</v>
      </c>
      <c r="BV159" s="9">
        <f t="shared" si="60"/>
        <v>8953203.6383768395</v>
      </c>
      <c r="BW159" s="9">
        <f t="shared" si="61"/>
        <v>-1796108.6577933179</v>
      </c>
      <c r="BX159" s="9">
        <f t="shared" si="62"/>
        <v>3.7333746538543892E-8</v>
      </c>
      <c r="BY159" s="9">
        <f t="shared" si="63"/>
        <v>2366155.6893882169</v>
      </c>
      <c r="BZ159" s="9">
        <f t="shared" si="64"/>
        <v>-4453880.0110104177</v>
      </c>
    </row>
    <row r="160" spans="1:78">
      <c r="A160" s="33">
        <v>2015</v>
      </c>
      <c r="B160" s="29">
        <f>AVERAGE(K45:K56)</f>
        <v>1995.25</v>
      </c>
      <c r="C160" s="9">
        <f>SUM(N45:N56)</f>
        <v>1424008269.5</v>
      </c>
      <c r="D160" s="9">
        <f>SUM(R45:R56)</f>
        <v>1415642939.0174003</v>
      </c>
      <c r="E160" s="9">
        <f t="shared" si="97"/>
        <v>713699.17027941358</v>
      </c>
      <c r="F160" s="9">
        <f t="shared" si="98"/>
        <v>709506.54755915317</v>
      </c>
      <c r="G160" s="24"/>
      <c r="T160" s="38"/>
      <c r="U160" s="38"/>
      <c r="V160" s="38"/>
      <c r="W160" s="38"/>
      <c r="X160" s="38"/>
      <c r="Y160" s="38"/>
      <c r="Z160" s="38"/>
      <c r="AA160" s="38"/>
      <c r="AB160" s="38"/>
      <c r="AC160" s="38"/>
      <c r="AD160" s="38"/>
      <c r="AE160" s="38"/>
      <c r="AF160" s="38"/>
      <c r="AG160" s="38"/>
      <c r="AI160" s="17">
        <v>117</v>
      </c>
      <c r="AJ160" s="17">
        <v>61377.424896820834</v>
      </c>
      <c r="AK160" s="17">
        <v>-3160.5080918562962</v>
      </c>
      <c r="AL160" s="17">
        <v>-1.2706165542340528</v>
      </c>
      <c r="AT160" s="1">
        <v>117</v>
      </c>
      <c r="AU160" s="50">
        <f t="shared" si="89"/>
        <v>13</v>
      </c>
      <c r="AV160" s="51">
        <f t="shared" si="50"/>
        <v>0.104989604989605</v>
      </c>
      <c r="AW160" s="52">
        <f t="shared" si="52"/>
        <v>-1.2536226075646817</v>
      </c>
      <c r="AX160" s="43"/>
      <c r="AY160" s="1">
        <v>117</v>
      </c>
      <c r="AZ160" s="9">
        <f t="shared" si="90"/>
        <v>-3160.5080918562962</v>
      </c>
      <c r="BA160" s="9">
        <f t="shared" si="74"/>
        <v>3063.3498826545547</v>
      </c>
      <c r="BB160" s="9">
        <f t="shared" si="74"/>
        <v>1806.2030494007777</v>
      </c>
      <c r="BC160" s="9">
        <f t="shared" si="74"/>
        <v>-213.16056967423356</v>
      </c>
      <c r="BD160" s="9">
        <f t="shared" si="74"/>
        <v>-1751.4677435328485</v>
      </c>
      <c r="BE160" s="9">
        <f t="shared" si="74"/>
        <v>3632.1567139863837</v>
      </c>
      <c r="BF160" s="9">
        <f t="shared" si="65"/>
        <v>-2575.9668087823011</v>
      </c>
      <c r="BG160" s="9">
        <f t="shared" si="65"/>
        <v>2512.2294133850883</v>
      </c>
      <c r="BH160" s="9">
        <f t="shared" si="65"/>
        <v>1412.4556304315629</v>
      </c>
      <c r="BI160" s="9">
        <f t="shared" si="65"/>
        <v>2922.6839836585787</v>
      </c>
      <c r="BJ160" s="9">
        <f t="shared" si="65"/>
        <v>-586.32174795419996</v>
      </c>
      <c r="BK160" s="9">
        <f t="shared" si="65"/>
        <v>1.4551915228366852E-11</v>
      </c>
      <c r="BL160" s="9">
        <f t="shared" si="65"/>
        <v>772.40791291454661</v>
      </c>
      <c r="BM160" s="1">
        <v>117</v>
      </c>
      <c r="BN160" s="9">
        <f t="shared" si="51"/>
        <v>9988811.3986891415</v>
      </c>
      <c r="BO160" s="9">
        <f t="shared" si="53"/>
        <v>-9681742.092316756</v>
      </c>
      <c r="BP160" s="9">
        <f t="shared" si="54"/>
        <v>-5708519.3531666724</v>
      </c>
      <c r="BQ160" s="9">
        <f t="shared" si="55"/>
        <v>673695.70532012091</v>
      </c>
      <c r="BR160" s="9">
        <f t="shared" si="56"/>
        <v>5535527.9760608673</v>
      </c>
      <c r="BS160" s="9">
        <f t="shared" si="57"/>
        <v>-11479460.685444141</v>
      </c>
      <c r="BT160" s="9">
        <f t="shared" si="58"/>
        <v>8141363.9435097165</v>
      </c>
      <c r="BU160" s="9">
        <f t="shared" si="59"/>
        <v>-7939921.3896029666</v>
      </c>
      <c r="BV160" s="9">
        <f t="shared" si="60"/>
        <v>-4464077.4493669365</v>
      </c>
      <c r="BW160" s="9">
        <f t="shared" si="61"/>
        <v>-9237166.380291732</v>
      </c>
      <c r="BX160" s="9">
        <f t="shared" si="62"/>
        <v>1853074.6288405857</v>
      </c>
      <c r="BY160" s="9">
        <f t="shared" si="63"/>
        <v>-3.8517835883680527E-8</v>
      </c>
      <c r="BZ160" s="9">
        <f t="shared" si="64"/>
        <v>-2441201.458980252</v>
      </c>
    </row>
    <row r="161" spans="1:78">
      <c r="A161" s="33">
        <v>2016</v>
      </c>
      <c r="B161" s="29">
        <f>AVERAGE(K57:K68)</f>
        <v>1891</v>
      </c>
      <c r="C161" s="9">
        <f>SUM(N57:N68)</f>
        <v>1401527214</v>
      </c>
      <c r="D161" s="9">
        <f>SUM(R57:R68)</f>
        <v>1401377671.56182</v>
      </c>
      <c r="E161" s="9">
        <f t="shared" si="97"/>
        <v>741156.64410364884</v>
      </c>
      <c r="F161" s="9">
        <f t="shared" si="98"/>
        <v>741077.56296235858</v>
      </c>
      <c r="G161" s="24"/>
      <c r="T161" s="38"/>
      <c r="U161" s="38"/>
      <c r="V161" s="38"/>
      <c r="W161" s="38"/>
      <c r="X161" s="38"/>
      <c r="Y161" s="38"/>
      <c r="Z161" s="38"/>
      <c r="AA161" s="38"/>
      <c r="AB161" s="38"/>
      <c r="AC161" s="38"/>
      <c r="AD161" s="38"/>
      <c r="AE161" s="38"/>
      <c r="AF161" s="38"/>
      <c r="AG161" s="38"/>
      <c r="AI161" s="17">
        <v>118</v>
      </c>
      <c r="AJ161" s="17">
        <v>68255.104096514086</v>
      </c>
      <c r="AK161" s="17">
        <v>892.4381149111141</v>
      </c>
      <c r="AL161" s="17">
        <v>0.35878618547357682</v>
      </c>
      <c r="AT161" s="1">
        <v>118</v>
      </c>
      <c r="AU161" s="50">
        <f t="shared" si="89"/>
        <v>82</v>
      </c>
      <c r="AV161" s="51">
        <f t="shared" si="50"/>
        <v>0.6787941787941788</v>
      </c>
      <c r="AW161" s="52">
        <f t="shared" si="52"/>
        <v>0.46432956872668901</v>
      </c>
      <c r="AX161" s="43"/>
      <c r="AY161" s="1">
        <v>118</v>
      </c>
      <c r="AZ161" s="9">
        <f t="shared" si="90"/>
        <v>892.4381149111141</v>
      </c>
      <c r="BA161" s="9">
        <f t="shared" si="74"/>
        <v>-3160.5080918562962</v>
      </c>
      <c r="BB161" s="9">
        <f t="shared" si="74"/>
        <v>3063.3498826545547</v>
      </c>
      <c r="BC161" s="9">
        <f t="shared" si="74"/>
        <v>1806.2030494007777</v>
      </c>
      <c r="BD161" s="9">
        <f t="shared" si="74"/>
        <v>-213.16056967423356</v>
      </c>
      <c r="BE161" s="9">
        <f t="shared" si="74"/>
        <v>-1751.4677435328485</v>
      </c>
      <c r="BF161" s="9">
        <f t="shared" si="65"/>
        <v>3632.1567139863837</v>
      </c>
      <c r="BG161" s="9">
        <f t="shared" si="65"/>
        <v>-2575.9668087823011</v>
      </c>
      <c r="BH161" s="9">
        <f t="shared" si="65"/>
        <v>2512.2294133850883</v>
      </c>
      <c r="BI161" s="9">
        <f t="shared" si="65"/>
        <v>1412.4556304315629</v>
      </c>
      <c r="BJ161" s="9">
        <f t="shared" si="65"/>
        <v>2922.6839836585787</v>
      </c>
      <c r="BK161" s="9">
        <f t="shared" si="65"/>
        <v>-586.32174795419996</v>
      </c>
      <c r="BL161" s="9">
        <f t="shared" si="65"/>
        <v>1.4551915228366852E-11</v>
      </c>
      <c r="BM161" s="1">
        <v>118</v>
      </c>
      <c r="BN161" s="9">
        <f t="shared" si="51"/>
        <v>796445.78894609865</v>
      </c>
      <c r="BO161" s="9">
        <f t="shared" si="53"/>
        <v>-2820557.8836575495</v>
      </c>
      <c r="BP161" s="9">
        <f t="shared" si="54"/>
        <v>2733850.1945894039</v>
      </c>
      <c r="BQ161" s="9">
        <f t="shared" si="55"/>
        <v>1611924.4445539296</v>
      </c>
      <c r="BR161" s="9">
        <f t="shared" si="56"/>
        <v>-190232.61697345378</v>
      </c>
      <c r="BS161" s="9">
        <f t="shared" si="57"/>
        <v>-1563076.5713660759</v>
      </c>
      <c r="BT161" s="9">
        <f t="shared" si="58"/>
        <v>3241475.090891744</v>
      </c>
      <c r="BU161" s="9">
        <f t="shared" si="59"/>
        <v>-2298890.962903271</v>
      </c>
      <c r="BV161" s="9">
        <f t="shared" si="60"/>
        <v>2242009.2819056343</v>
      </c>
      <c r="BW161" s="9">
        <f t="shared" si="61"/>
        <v>1260529.2402179278</v>
      </c>
      <c r="BX161" s="9">
        <f t="shared" si="62"/>
        <v>2608314.5848571584</v>
      </c>
      <c r="BY161" s="9">
        <f t="shared" si="63"/>
        <v>-523255.87547563633</v>
      </c>
      <c r="BZ161" s="9">
        <f t="shared" si="64"/>
        <v>1.0876347678103135E-8</v>
      </c>
    </row>
    <row r="162" spans="1:78">
      <c r="A162" s="33">
        <v>2017</v>
      </c>
      <c r="B162" s="29">
        <f>AVERAGE(K69:K80)</f>
        <v>1883</v>
      </c>
      <c r="C162" s="9">
        <f>SUM(N69:N80)</f>
        <v>1402310185.1780002</v>
      </c>
      <c r="D162" s="9">
        <f>SUM(R69:R80)</f>
        <v>1383481090.5863986</v>
      </c>
      <c r="E162" s="9">
        <f t="shared" si="97"/>
        <v>744721.28793308558</v>
      </c>
      <c r="F162" s="9">
        <f t="shared" si="98"/>
        <v>734721.768766011</v>
      </c>
      <c r="G162" s="24"/>
      <c r="T162" s="38"/>
      <c r="U162" s="38"/>
      <c r="V162" s="38"/>
      <c r="W162" s="38"/>
      <c r="X162" s="38"/>
      <c r="Y162" s="38"/>
      <c r="Z162" s="38"/>
      <c r="AA162" s="38"/>
      <c r="AB162" s="38"/>
      <c r="AC162" s="38"/>
      <c r="AD162" s="38"/>
      <c r="AE162" s="38"/>
      <c r="AF162" s="38"/>
      <c r="AG162" s="38"/>
      <c r="AI162" s="17">
        <v>119</v>
      </c>
      <c r="AJ162" s="17">
        <v>66748.356793994171</v>
      </c>
      <c r="AK162" s="17">
        <v>5689.3990435058367</v>
      </c>
      <c r="AL162" s="17">
        <v>2.2873045719924061</v>
      </c>
      <c r="AT162" s="1">
        <v>119</v>
      </c>
      <c r="AU162" s="50">
        <f t="shared" ref="AU162:AU163" si="99">RANK(AK162,$AK$44:$AK$163,1)</f>
        <v>119</v>
      </c>
      <c r="AV162" s="51">
        <f t="shared" si="50"/>
        <v>0.98648648648648651</v>
      </c>
      <c r="AW162" s="52">
        <f t="shared" si="52"/>
        <v>2.2111272410853289</v>
      </c>
      <c r="AX162" s="43"/>
      <c r="AY162" s="1">
        <v>119</v>
      </c>
      <c r="AZ162" s="9">
        <f t="shared" ref="AZ162:AZ163" si="100">AK162</f>
        <v>5689.3990435058367</v>
      </c>
      <c r="BA162" s="9">
        <f t="shared" si="74"/>
        <v>892.4381149111141</v>
      </c>
      <c r="BB162" s="9">
        <f t="shared" si="74"/>
        <v>-3160.5080918562962</v>
      </c>
      <c r="BC162" s="9">
        <f t="shared" si="74"/>
        <v>3063.3498826545547</v>
      </c>
      <c r="BD162" s="9">
        <f t="shared" si="74"/>
        <v>1806.2030494007777</v>
      </c>
      <c r="BE162" s="9">
        <f t="shared" si="74"/>
        <v>-213.16056967423356</v>
      </c>
      <c r="BF162" s="9">
        <f t="shared" si="65"/>
        <v>-1751.4677435328485</v>
      </c>
      <c r="BG162" s="9">
        <f t="shared" si="65"/>
        <v>3632.1567139863837</v>
      </c>
      <c r="BH162" s="9">
        <f t="shared" si="65"/>
        <v>-2575.9668087823011</v>
      </c>
      <c r="BI162" s="9">
        <f t="shared" si="65"/>
        <v>2512.2294133850883</v>
      </c>
      <c r="BJ162" s="9">
        <f t="shared" si="65"/>
        <v>1412.4556304315629</v>
      </c>
      <c r="BK162" s="9">
        <f t="shared" si="65"/>
        <v>2922.6839836585787</v>
      </c>
      <c r="BL162" s="9">
        <f t="shared" si="65"/>
        <v>-586.32174795419996</v>
      </c>
      <c r="BM162" s="1">
        <v>119</v>
      </c>
      <c r="BN162" s="9">
        <f t="shared" si="51"/>
        <v>32369261.476245098</v>
      </c>
      <c r="BO162" s="9">
        <f t="shared" si="53"/>
        <v>5077436.5573634282</v>
      </c>
      <c r="BP162" s="9">
        <f t="shared" si="54"/>
        <v>-17981391.714799672</v>
      </c>
      <c r="BQ162" s="9">
        <f t="shared" si="55"/>
        <v>17428619.89229852</v>
      </c>
      <c r="BR162" s="9">
        <f t="shared" si="56"/>
        <v>10276209.901638092</v>
      </c>
      <c r="BS162" s="9">
        <f t="shared" si="57"/>
        <v>-1212755.5412177565</v>
      </c>
      <c r="BT162" s="9">
        <f t="shared" si="58"/>
        <v>-9964798.9047871232</v>
      </c>
      <c r="BU162" s="9">
        <f t="shared" si="59"/>
        <v>20664788.934417412</v>
      </c>
      <c r="BV162" s="9">
        <f t="shared" si="60"/>
        <v>-14655703.097988812</v>
      </c>
      <c r="BW162" s="9">
        <f t="shared" si="61"/>
        <v>14293075.621580331</v>
      </c>
      <c r="BX162" s="9">
        <f t="shared" si="62"/>
        <v>8036023.712771751</v>
      </c>
      <c r="BY162" s="9">
        <f t="shared" si="63"/>
        <v>16628315.461096926</v>
      </c>
      <c r="BZ162" s="9">
        <f t="shared" si="64"/>
        <v>-3335818.3919973075</v>
      </c>
    </row>
    <row r="163" spans="1:78" ht="15.75" thickBot="1">
      <c r="A163" s="33">
        <v>2018</v>
      </c>
      <c r="B163" s="29">
        <f>AVERAGE(K81:K92)</f>
        <v>1885.4166666666667</v>
      </c>
      <c r="C163" s="9">
        <f>SUM(N81:N92)</f>
        <v>1359851650.688</v>
      </c>
      <c r="D163" s="9">
        <f>SUM(R81:R92)</f>
        <v>1363810474.7134726</v>
      </c>
      <c r="E163" s="9">
        <f t="shared" si="97"/>
        <v>721247.28434280655</v>
      </c>
      <c r="F163" s="9">
        <f t="shared" si="98"/>
        <v>723346.99211322307</v>
      </c>
      <c r="G163" s="24"/>
      <c r="T163" s="38"/>
      <c r="U163" s="38"/>
      <c r="V163" s="38"/>
      <c r="W163" s="38"/>
      <c r="X163" s="38"/>
      <c r="Y163" s="38"/>
      <c r="Z163" s="38"/>
      <c r="AA163" s="38"/>
      <c r="AB163" s="38"/>
      <c r="AC163" s="38"/>
      <c r="AD163" s="38"/>
      <c r="AE163" s="38"/>
      <c r="AF163" s="38"/>
      <c r="AG163" s="38"/>
      <c r="AI163" s="18">
        <v>120</v>
      </c>
      <c r="AJ163" s="18">
        <v>66349.001356855355</v>
      </c>
      <c r="AK163" s="18">
        <v>653.12472161071491</v>
      </c>
      <c r="AL163" s="18">
        <v>0.26257521231994829</v>
      </c>
      <c r="AT163" s="1">
        <v>120</v>
      </c>
      <c r="AU163" s="50">
        <f t="shared" si="99"/>
        <v>72</v>
      </c>
      <c r="AV163" s="51">
        <f t="shared" si="50"/>
        <v>0.59563409563409564</v>
      </c>
      <c r="AW163" s="52">
        <f t="shared" si="52"/>
        <v>0.24206240467219475</v>
      </c>
      <c r="AX163" s="43"/>
      <c r="AY163" s="1">
        <v>120</v>
      </c>
      <c r="AZ163" s="9">
        <f t="shared" si="100"/>
        <v>653.12472161071491</v>
      </c>
      <c r="BA163" s="9">
        <f t="shared" si="74"/>
        <v>5689.3990435058367</v>
      </c>
      <c r="BB163" s="9">
        <f t="shared" si="74"/>
        <v>892.4381149111141</v>
      </c>
      <c r="BC163" s="9">
        <f t="shared" si="74"/>
        <v>-3160.5080918562962</v>
      </c>
      <c r="BD163" s="9">
        <f t="shared" si="74"/>
        <v>3063.3498826545547</v>
      </c>
      <c r="BE163" s="9">
        <f t="shared" si="74"/>
        <v>1806.2030494007777</v>
      </c>
      <c r="BF163" s="9">
        <f t="shared" si="65"/>
        <v>-213.16056967423356</v>
      </c>
      <c r="BG163" s="9">
        <f t="shared" si="65"/>
        <v>-1751.4677435328485</v>
      </c>
      <c r="BH163" s="9">
        <f t="shared" si="65"/>
        <v>3632.1567139863837</v>
      </c>
      <c r="BI163" s="9">
        <f t="shared" si="65"/>
        <v>-2575.9668087823011</v>
      </c>
      <c r="BJ163" s="9">
        <f t="shared" si="65"/>
        <v>2512.2294133850883</v>
      </c>
      <c r="BK163" s="9">
        <f t="shared" si="65"/>
        <v>1412.4556304315629</v>
      </c>
      <c r="BL163" s="9">
        <f t="shared" si="65"/>
        <v>2922.6839836585787</v>
      </c>
      <c r="BM163" s="1">
        <v>120</v>
      </c>
      <c r="BN163" s="9">
        <f t="shared" si="51"/>
        <v>426571.90197907074</v>
      </c>
      <c r="BO163" s="9">
        <f t="shared" si="53"/>
        <v>3715887.166422002</v>
      </c>
      <c r="BP163" s="9">
        <f t="shared" si="54"/>
        <v>582873.3953561089</v>
      </c>
      <c r="BQ163" s="9">
        <f t="shared" si="55"/>
        <v>-2064205.9676420493</v>
      </c>
      <c r="BR163" s="9">
        <f t="shared" si="56"/>
        <v>2000749.5393049633</v>
      </c>
      <c r="BS163" s="9">
        <f t="shared" si="57"/>
        <v>1179675.8638123015</v>
      </c>
      <c r="BT163" s="9">
        <f t="shared" si="58"/>
        <v>-139220.43772686622</v>
      </c>
      <c r="BU163" s="9">
        <f t="shared" si="59"/>
        <v>-1143926.8824050361</v>
      </c>
      <c r="BV163" s="9">
        <f t="shared" si="60"/>
        <v>2372251.3426688355</v>
      </c>
      <c r="BW163" s="9">
        <f t="shared" si="61"/>
        <v>-1682427.6048643775</v>
      </c>
      <c r="BX163" s="9">
        <f t="shared" si="62"/>
        <v>1640799.136239378</v>
      </c>
      <c r="BY163" s="9">
        <f t="shared" si="63"/>
        <v>922509.69041309645</v>
      </c>
      <c r="BZ163" s="9">
        <f t="shared" si="64"/>
        <v>1908877.1631830959</v>
      </c>
    </row>
    <row r="164" spans="1:78">
      <c r="A164" s="33">
        <v>2019</v>
      </c>
      <c r="B164" s="29">
        <f>AVERAGE(K93:K104)</f>
        <v>1895.6666666666667</v>
      </c>
      <c r="C164" s="9">
        <f>SUM(N93:N104)</f>
        <v>1363589824.3769999</v>
      </c>
      <c r="D164" s="9">
        <f>SUM(R93:R104)</f>
        <v>1360148394.1466556</v>
      </c>
      <c r="E164" s="9">
        <f t="shared" si="97"/>
        <v>719319.40797098633</v>
      </c>
      <c r="F164" s="9">
        <f t="shared" si="98"/>
        <v>717503.98847194773</v>
      </c>
      <c r="G164" s="24"/>
      <c r="T164" s="38"/>
      <c r="U164" s="38"/>
      <c r="V164" s="38"/>
      <c r="W164" s="38"/>
      <c r="X164" s="38"/>
      <c r="Y164" s="38"/>
      <c r="Z164" s="38"/>
      <c r="AA164" s="38"/>
      <c r="AB164" s="38"/>
      <c r="AC164" s="38"/>
      <c r="AD164" s="38"/>
      <c r="AE164" s="38"/>
      <c r="AF164" s="38"/>
      <c r="AG164" s="38"/>
    </row>
    <row r="165" spans="1:78">
      <c r="A165" s="33">
        <v>2020</v>
      </c>
      <c r="B165" s="29">
        <f>AVERAGE(K105:K116)</f>
        <v>1869.8333333333333</v>
      </c>
      <c r="C165" s="9">
        <f>SUM(N105:N116)</f>
        <v>1265057741.9330802</v>
      </c>
      <c r="D165" s="9">
        <f>SUM(R105:R116)</f>
        <v>1272506019.8110754</v>
      </c>
      <c r="E165" s="9">
        <f t="shared" si="97"/>
        <v>676561.76589700347</v>
      </c>
      <c r="F165" s="9">
        <f t="shared" si="98"/>
        <v>680545.1572213613</v>
      </c>
      <c r="G165" s="24"/>
      <c r="T165" s="38"/>
      <c r="U165" s="38"/>
      <c r="V165" s="38"/>
      <c r="W165" s="38"/>
      <c r="X165" s="38"/>
      <c r="Y165" s="38"/>
      <c r="Z165" s="38"/>
      <c r="AA165" s="38"/>
      <c r="AB165" s="38"/>
      <c r="AC165" s="38"/>
      <c r="AD165" s="38"/>
      <c r="AE165" s="38"/>
      <c r="AF165" s="38"/>
      <c r="AG165" s="38"/>
      <c r="BM165" s="53" t="s">
        <v>130</v>
      </c>
      <c r="BN165" s="53" t="s">
        <v>126</v>
      </c>
      <c r="BO165" s="53" t="s">
        <v>97</v>
      </c>
      <c r="BP165" s="53" t="s">
        <v>98</v>
      </c>
      <c r="BQ165" s="53" t="s">
        <v>99</v>
      </c>
      <c r="BR165" s="53" t="s">
        <v>100</v>
      </c>
      <c r="BS165" s="53" t="s">
        <v>101</v>
      </c>
      <c r="BT165" s="53" t="s">
        <v>102</v>
      </c>
      <c r="BU165" s="53" t="s">
        <v>103</v>
      </c>
      <c r="BV165" s="53" t="s">
        <v>104</v>
      </c>
      <c r="BW165" s="53" t="s">
        <v>105</v>
      </c>
      <c r="BX165" s="53" t="s">
        <v>106</v>
      </c>
      <c r="BY165" s="53" t="s">
        <v>107</v>
      </c>
      <c r="BZ165" s="53" t="s">
        <v>108</v>
      </c>
    </row>
    <row r="166" spans="1:78">
      <c r="A166" s="33">
        <v>2021</v>
      </c>
      <c r="B166" s="29">
        <f>AVERAGE(K117:K128)</f>
        <v>1789.1666666666667</v>
      </c>
      <c r="C166" s="9">
        <f>SUM(N117:N128)</f>
        <v>1274343254.3141</v>
      </c>
      <c r="D166" s="9">
        <f>SUM(R117:R128)</f>
        <v>1264515993.9702649</v>
      </c>
      <c r="E166" s="9">
        <f t="shared" si="97"/>
        <v>712255.19570420124</v>
      </c>
      <c r="F166" s="9">
        <f t="shared" si="98"/>
        <v>706762.54902855982</v>
      </c>
      <c r="G166" s="24"/>
      <c r="BM166" s="7" t="s">
        <v>113</v>
      </c>
      <c r="BN166" s="7">
        <v>120</v>
      </c>
      <c r="BO166" s="7">
        <f t="shared" ref="BO166:BZ166" si="101">COUNT(BO44:BO163)</f>
        <v>119</v>
      </c>
      <c r="BP166" s="7">
        <f t="shared" si="101"/>
        <v>118</v>
      </c>
      <c r="BQ166" s="7">
        <f t="shared" si="101"/>
        <v>117</v>
      </c>
      <c r="BR166" s="7">
        <f t="shared" si="101"/>
        <v>116</v>
      </c>
      <c r="BS166" s="7">
        <f t="shared" si="101"/>
        <v>115</v>
      </c>
      <c r="BT166" s="7">
        <f t="shared" si="101"/>
        <v>114</v>
      </c>
      <c r="BU166" s="7">
        <f t="shared" si="101"/>
        <v>113</v>
      </c>
      <c r="BV166" s="7">
        <f t="shared" si="101"/>
        <v>112</v>
      </c>
      <c r="BW166" s="7">
        <f t="shared" si="101"/>
        <v>111</v>
      </c>
      <c r="BX166" s="7">
        <f t="shared" si="101"/>
        <v>110</v>
      </c>
      <c r="BY166" s="7">
        <f t="shared" si="101"/>
        <v>109</v>
      </c>
      <c r="BZ166" s="7">
        <f t="shared" si="101"/>
        <v>108</v>
      </c>
    </row>
    <row r="167" spans="1:78">
      <c r="A167" s="33">
        <v>2022</v>
      </c>
      <c r="B167" s="29">
        <f>AVERAGE(K129:K140)</f>
        <v>1703</v>
      </c>
      <c r="C167" s="9">
        <f>SUM(N129:N140)</f>
        <v>1315620156.1959999</v>
      </c>
      <c r="D167" s="9">
        <f>SUM(R129:R140)</f>
        <v>1299926186.2058315</v>
      </c>
      <c r="E167" s="9">
        <f t="shared" si="97"/>
        <v>772530.91966881964</v>
      </c>
      <c r="F167" s="9">
        <f>D167/B167</f>
        <v>763315.43523536786</v>
      </c>
      <c r="AZ167" s="44"/>
      <c r="BM167" s="7" t="s">
        <v>110</v>
      </c>
      <c r="BN167" s="9">
        <f>SUM(BN44:BN163)/BN166</f>
        <v>6135507.7643972915</v>
      </c>
      <c r="BO167" s="9">
        <f t="shared" ref="BO167:BZ167" si="102">SUM(BO45:BO163)</f>
        <v>-58292014.703911141</v>
      </c>
      <c r="BP167" s="9">
        <f t="shared" si="102"/>
        <v>30682541.425144386</v>
      </c>
      <c r="BQ167" s="9">
        <f t="shared" si="102"/>
        <v>94601936.601809815</v>
      </c>
      <c r="BR167" s="9">
        <f t="shared" si="102"/>
        <v>86068951.385242149</v>
      </c>
      <c r="BS167" s="9">
        <f t="shared" si="102"/>
        <v>77669839.421972021</v>
      </c>
      <c r="BT167" s="9">
        <f t="shared" si="102"/>
        <v>-42733899.188543744</v>
      </c>
      <c r="BU167" s="9">
        <f t="shared" si="102"/>
        <v>159517184.78932703</v>
      </c>
      <c r="BV167" s="9">
        <f t="shared" si="102"/>
        <v>-15799659.395861503</v>
      </c>
      <c r="BW167" s="9">
        <f t="shared" si="102"/>
        <v>107185798.00502405</v>
      </c>
      <c r="BX167" s="9">
        <f t="shared" si="102"/>
        <v>-27430205.887255549</v>
      </c>
      <c r="BY167" s="9">
        <f t="shared" si="102"/>
        <v>114377387.37463884</v>
      </c>
      <c r="BZ167" s="9">
        <f t="shared" si="102"/>
        <v>41160209.043729775</v>
      </c>
    </row>
    <row r="168" spans="1:78">
      <c r="A168" s="31" t="s">
        <v>91</v>
      </c>
      <c r="B168" s="7"/>
      <c r="C168" s="7"/>
      <c r="D168" s="7"/>
      <c r="E168" s="9">
        <f>AVERAGE(E157:E167)</f>
        <v>718869.67136198399</v>
      </c>
      <c r="F168" s="9">
        <f>AVERAGE(F157:F167)</f>
        <v>716118.7525141947</v>
      </c>
      <c r="BM168" s="7" t="s">
        <v>111</v>
      </c>
      <c r="BN168" s="45">
        <f>BN167/BN167</f>
        <v>1</v>
      </c>
      <c r="BO168" s="45">
        <f>(BO167/$BN$166)/$BN$167</f>
        <v>-7.9173037970554624E-2</v>
      </c>
      <c r="BP168" s="45">
        <f>(BP167/$BN$166)/$BN$167</f>
        <v>4.1673461272956847E-2</v>
      </c>
      <c r="BQ168" s="45">
        <f>(BQ167/$BN$166)/$BN$167</f>
        <v>0.12848968691007601</v>
      </c>
      <c r="BR168" s="45">
        <f t="shared" ref="BR168:BZ168" si="103">(BR167/$BN$166)/$BN$167</f>
        <v>0.11690006582758211</v>
      </c>
      <c r="BS168" s="45">
        <f>(BS167/$BN$166)/$BN$167</f>
        <v>0.10549227328919336</v>
      </c>
      <c r="BT168" s="45">
        <f t="shared" si="103"/>
        <v>-5.8041785659149948E-2</v>
      </c>
      <c r="BU168" s="45">
        <f t="shared" si="103"/>
        <v>0.21665849417680166</v>
      </c>
      <c r="BV168" s="45">
        <f t="shared" si="103"/>
        <v>-2.1459320622631395E-2</v>
      </c>
      <c r="BW168" s="45">
        <f t="shared" si="103"/>
        <v>0.14558126526353496</v>
      </c>
      <c r="BX168" s="45">
        <f t="shared" si="103"/>
        <v>-3.7256093193603429E-2</v>
      </c>
      <c r="BY168" s="45">
        <f t="shared" si="103"/>
        <v>0.15534898355430363</v>
      </c>
      <c r="BZ168" s="45">
        <f t="shared" si="103"/>
        <v>5.5904377470016212E-2</v>
      </c>
    </row>
    <row r="169" spans="1:78">
      <c r="A169" s="31" t="s">
        <v>92</v>
      </c>
      <c r="B169" s="7"/>
      <c r="C169" s="7"/>
      <c r="D169" s="7"/>
      <c r="E169" s="28"/>
      <c r="F169" s="28">
        <f>E168/F168-1</f>
        <v>3.8414283079883926E-3</v>
      </c>
      <c r="BM169" s="7" t="s">
        <v>109</v>
      </c>
      <c r="BN169" s="45"/>
      <c r="BO169" s="45">
        <f>(BO168^2/(BO166))*($BN$166*($BN$166+2))</f>
        <v>0.77116752893586538</v>
      </c>
      <c r="BP169" s="45">
        <f>((BP168^2/BP166)+(BO168^2/BO166))*($BN$166*($BN$166+2))</f>
        <v>0.98663326420892306</v>
      </c>
      <c r="BQ169" s="45">
        <f>((BQ168^2/BQ166)+(BP168^2/BP166)+(BO168^2/BO166))*($BN$166*($BN$166+2))</f>
        <v>3.0524498348288422</v>
      </c>
      <c r="BR169" s="45">
        <f>((BR168^2/BR166)+(BQ168^2/BQ166)+(BP168^2/BP166)+(BO168^2/BO166))*($BN$166*($BN$166+2))</f>
        <v>4.7771460048014109</v>
      </c>
      <c r="BS169" s="45">
        <f>((BS168^2/BS166)+(BR168^2/BR166)+(BQ168^2/BQ166)+(BP168^2/BP166)+(BO168^2/BO166))*($BN$166*($BN$166+2))</f>
        <v>6.1938676809343507</v>
      </c>
      <c r="BT169" s="45">
        <f>((BT168^2/BT166)+(BS168^2/BS166)+(BR168^2/BR166)+(BQ168^2/BQ166)+(BP168^2/BP166)+(BO168^2/BO166))*($BN$166*($BN$166+2))</f>
        <v>6.6264988005820662</v>
      </c>
      <c r="BU169" s="45">
        <f>((BU168^2/BU166)+(BT168^2/BT166)+(BS168^2/BS166)+(BR168^2/BR166)+(BQ168^2/BQ166)+(BP168^2/BP166)+(BO168^2/BO166))*($BN$166*($BN$166+2))</f>
        <v>12.708045892341028</v>
      </c>
      <c r="BV169" s="45">
        <f>((BV168^2/BV166)+(BU168^2/BU166)+(BT168^2/BT166)+(BS168^2/BS166)+(BR168^2/BR166)+(BQ168^2/BQ166)+(BP168^2/BP166)+(BO168^2/BO166))*($BN$166*($BN$166+2))</f>
        <v>12.768240140062483</v>
      </c>
      <c r="BW169" s="45">
        <f>((BW168^2/BW166)+(BV168^2/BV166)+(BU168^2/BU166)+(BT168^2/BT166)+(BS168^2/BS166)+(BR168^2/BR166)+(BQ168^2/BQ166)+(BP168^2/BP166)+(BO168^2/BO166))*($BN$166*($BN$166+2))</f>
        <v>15.56354434014818</v>
      </c>
      <c r="BX169" s="45">
        <f>((BX168^2/BX166)+(BW168^2/BW166)+(BV168^2/BV166)+(BU168^2/BU166)+(BT168^2/BT166)+(BS168^2/BS166)+(BR168^2/BR166)+(BQ168^2/BQ166)+(BP168^2/BP166)+(BO168^2/BO166))*($BN$166*($BN$166+2))</f>
        <v>15.74827671531126</v>
      </c>
      <c r="BY169" s="45">
        <f>((BY168^2/BY166)+(BX168^2/BX166)+(BW168^2/BW166)+(BV168^2/BV166)+(BU168^2/BU166)+(BT168^2/BT166)+(BS168^2/BS166)+(BR168^2/BR166)+(BQ168^2/BQ166)+(BP168^2/BP166)+(BO168^2/BO166))*($BN$166*($BN$166+2))</f>
        <v>18.989667632388706</v>
      </c>
      <c r="BZ169" s="45">
        <f>((BZ168^2/BZ166)+(BY168^2/BY166)+(BX168^2/BX166)+(BW168^2/BW166)+(BV168^2/BV166)+(BU168^2/BU166)+(BT168^2/BT166)+(BS168^2/BS166)+(BR168^2/BR166)+(BQ168^2/BQ166)+(BP168^2/BP166)+(BO168^2/BO166))*($BN$166*($BN$166+2))</f>
        <v>19.41331933158629</v>
      </c>
    </row>
    <row r="170" spans="1:78">
      <c r="BM170" s="7" t="s">
        <v>112</v>
      </c>
      <c r="BN170" s="45"/>
      <c r="BO170" s="45">
        <f>_xlfn.CHISQ.DIST.RT(BO169,BO172)</f>
        <v>0.37985611008711034</v>
      </c>
      <c r="BP170" s="45">
        <f>_xlfn.CHISQ.DIST.RT(BP169,BP172)</f>
        <v>0.61059790355545296</v>
      </c>
      <c r="BQ170" s="45">
        <f t="shared" ref="BQ170:BZ170" si="104">_xlfn.CHISQ.DIST.RT(BQ169,BQ172)</f>
        <v>0.38360892610367997</v>
      </c>
      <c r="BR170" s="45">
        <f t="shared" si="104"/>
        <v>0.31093726330040161</v>
      </c>
      <c r="BS170" s="45">
        <f t="shared" si="104"/>
        <v>0.28780926955868247</v>
      </c>
      <c r="BT170" s="45">
        <f t="shared" si="104"/>
        <v>0.3567725508270404</v>
      </c>
      <c r="BU170" s="45">
        <f t="shared" si="104"/>
        <v>7.9549472499520699E-2</v>
      </c>
      <c r="BV170" s="45">
        <f t="shared" si="104"/>
        <v>0.12007643078088223</v>
      </c>
      <c r="BW170" s="45">
        <f t="shared" si="104"/>
        <v>7.6574541257962245E-2</v>
      </c>
      <c r="BX170" s="45">
        <f t="shared" si="104"/>
        <v>0.10706857875392058</v>
      </c>
      <c r="BY170" s="45">
        <f t="shared" si="104"/>
        <v>6.1279230830294011E-2</v>
      </c>
      <c r="BZ170" s="45">
        <f t="shared" si="104"/>
        <v>7.9030141572947674E-2</v>
      </c>
    </row>
    <row r="171" spans="1:78">
      <c r="BM171" s="7" t="s">
        <v>127</v>
      </c>
      <c r="BN171" s="46">
        <f>AVERAGE(AZ44:AZ163)</f>
        <v>2.3646862246096135E-12</v>
      </c>
      <c r="BO171" s="7"/>
      <c r="BP171" s="7"/>
      <c r="BQ171" s="7"/>
      <c r="BR171" s="7"/>
      <c r="BS171" s="7"/>
      <c r="BT171" s="7"/>
      <c r="BU171" s="7"/>
      <c r="BV171" s="7"/>
      <c r="BW171" s="7"/>
      <c r="BX171" s="7"/>
      <c r="BY171" s="7"/>
      <c r="BZ171" s="7"/>
    </row>
    <row r="172" spans="1:78">
      <c r="B172" s="38"/>
      <c r="C172" s="38"/>
      <c r="D172" s="38"/>
      <c r="E172" s="38"/>
      <c r="F172" s="38"/>
      <c r="G172" s="38"/>
      <c r="H172" s="38"/>
      <c r="I172" s="38"/>
      <c r="J172" s="38"/>
      <c r="K172" s="38"/>
      <c r="L172" s="38"/>
      <c r="M172" s="38"/>
      <c r="N172" s="38"/>
      <c r="BM172" s="54" t="s">
        <v>131</v>
      </c>
      <c r="BN172" s="7">
        <v>0</v>
      </c>
      <c r="BO172" s="7">
        <v>1</v>
      </c>
      <c r="BP172" s="7">
        <v>2</v>
      </c>
      <c r="BQ172" s="7">
        <v>3</v>
      </c>
      <c r="BR172" s="7">
        <v>4</v>
      </c>
      <c r="BS172" s="7">
        <v>5</v>
      </c>
      <c r="BT172" s="7">
        <v>6</v>
      </c>
      <c r="BU172" s="7">
        <v>7</v>
      </c>
      <c r="BV172" s="7">
        <v>8</v>
      </c>
      <c r="BW172" s="7">
        <v>9</v>
      </c>
      <c r="BX172" s="7">
        <v>10</v>
      </c>
      <c r="BY172" s="7">
        <v>11</v>
      </c>
      <c r="BZ172" s="7">
        <v>12</v>
      </c>
    </row>
    <row r="173" spans="1:78">
      <c r="B173" s="38"/>
      <c r="C173" s="38"/>
      <c r="D173" s="38"/>
      <c r="E173" s="38"/>
      <c r="F173" s="38"/>
      <c r="G173" s="38"/>
      <c r="H173" s="38"/>
      <c r="I173" s="38"/>
      <c r="J173" s="38"/>
      <c r="K173" s="38"/>
      <c r="L173" s="38"/>
      <c r="M173" s="38"/>
      <c r="N173" s="38"/>
    </row>
    <row r="174" spans="1:78">
      <c r="B174" s="38"/>
      <c r="C174" s="38"/>
      <c r="D174" s="38"/>
      <c r="E174" s="38"/>
      <c r="F174" s="38"/>
      <c r="G174" s="38"/>
      <c r="H174" s="38"/>
      <c r="I174" s="38"/>
      <c r="J174" s="38"/>
      <c r="K174" s="38"/>
      <c r="L174" s="38"/>
      <c r="M174" s="38"/>
      <c r="N174" s="38"/>
    </row>
    <row r="175" spans="1:78">
      <c r="B175" s="38"/>
      <c r="C175" s="38"/>
      <c r="D175" s="38"/>
      <c r="E175" s="38"/>
      <c r="F175" s="38"/>
      <c r="G175" s="38"/>
      <c r="H175" s="38"/>
      <c r="I175" s="38"/>
      <c r="J175" s="38"/>
      <c r="K175" s="38"/>
      <c r="L175" s="38"/>
      <c r="M175" s="38"/>
      <c r="N175" s="38"/>
    </row>
    <row r="176" spans="1:78">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O170:BZ170">
    <cfRule type="cellIs" dxfId="12" priority="1" operator="lessThan">
      <formula>0.05</formula>
    </cfRule>
  </conditionalFormatting>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E2AD1-FABF-4674-96C2-95EDBC73D08D}">
  <sheetPr>
    <tabColor rgb="FF002060"/>
  </sheetPr>
  <dimension ref="A1:CD190"/>
  <sheetViews>
    <sheetView zoomScale="80" zoomScaleNormal="80" workbookViewId="0">
      <pane xSplit="1" ySplit="8" topLeftCell="C131"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3.28515625" customWidth="1"/>
    <col min="3" max="3" width="15.85546875" customWidth="1"/>
    <col min="4" max="4" width="17.28515625" customWidth="1"/>
    <col min="5" max="5" width="13.5703125" customWidth="1"/>
    <col min="6" max="6" width="17.140625" customWidth="1"/>
    <col min="7" max="8" width="9.42578125" bestFit="1" customWidth="1"/>
    <col min="9" max="9" width="14.42578125" customWidth="1"/>
    <col min="10" max="10" width="12.42578125" customWidth="1"/>
    <col min="11" max="11" width="12.140625" bestFit="1" customWidth="1"/>
    <col min="12" max="12" width="16.28515625" bestFit="1" customWidth="1"/>
    <col min="13" max="13" width="15.42578125" customWidth="1"/>
    <col min="14" max="14" width="16.140625" customWidth="1"/>
    <col min="15" max="15" width="10.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41" max="41" width="12.7109375" bestFit="1" customWidth="1"/>
    <col min="43" max="43" width="12" bestFit="1" customWidth="1"/>
    <col min="48" max="48" width="12" bestFit="1" customWidth="1"/>
    <col min="51" max="51" width="10" customWidth="1"/>
    <col min="52" max="52" width="13.7109375" bestFit="1" customWidth="1"/>
    <col min="53" max="53" width="12" customWidth="1"/>
    <col min="70" max="82" width="18" customWidth="1"/>
  </cols>
  <sheetData>
    <row r="1" spans="1:40">
      <c r="A1" s="13" t="s">
        <v>93</v>
      </c>
      <c r="B1" s="13"/>
    </row>
    <row r="2" spans="1:40" ht="30">
      <c r="A2" s="34" t="s">
        <v>54</v>
      </c>
      <c r="B2" s="35" t="s">
        <v>9</v>
      </c>
      <c r="D2" s="75" t="str">
        <f>'WA Sch. 1-2'!D2</f>
        <v>Normal Period</v>
      </c>
      <c r="E2" s="75" t="str">
        <f>'WA Sch. 1-2'!E2</f>
        <v>2003-2022</v>
      </c>
    </row>
    <row r="3" spans="1:40">
      <c r="A3" s="36" t="s">
        <v>7</v>
      </c>
      <c r="B3" s="37"/>
    </row>
    <row r="4" spans="1:40">
      <c r="A4" s="36" t="s">
        <v>8</v>
      </c>
      <c r="B4" s="37"/>
    </row>
    <row r="5" spans="1:40">
      <c r="A5" s="36" t="s">
        <v>0</v>
      </c>
      <c r="B5" s="37">
        <f>$AN$25</f>
        <v>8.479029121584702</v>
      </c>
    </row>
    <row r="7" spans="1:40">
      <c r="A7" s="13" t="s">
        <v>82</v>
      </c>
      <c r="B7" s="12"/>
      <c r="C7" s="12"/>
      <c r="D7" s="12"/>
      <c r="E7" s="12"/>
      <c r="F7" s="12"/>
      <c r="G7" s="12"/>
      <c r="H7" s="12"/>
      <c r="I7" s="12"/>
      <c r="J7" s="12"/>
      <c r="K7" s="12"/>
      <c r="L7" s="12"/>
      <c r="M7" s="12"/>
      <c r="N7" s="12"/>
      <c r="O7" s="12"/>
      <c r="P7" s="12"/>
      <c r="Q7" s="12"/>
      <c r="R7" s="12"/>
      <c r="U7" s="13" t="s">
        <v>144</v>
      </c>
      <c r="V7" s="12"/>
      <c r="W7" s="12"/>
      <c r="X7" s="12"/>
      <c r="Y7" s="12"/>
      <c r="Z7" s="12"/>
      <c r="AA7" s="12"/>
      <c r="AB7" s="12"/>
      <c r="AC7" s="12"/>
      <c r="AD7" s="12"/>
      <c r="AE7" s="12"/>
      <c r="AF7" s="12"/>
      <c r="AG7" s="12"/>
      <c r="AH7" s="12"/>
      <c r="AI7" s="12"/>
      <c r="AJ7" s="12"/>
      <c r="AK7" s="12"/>
    </row>
    <row r="8" spans="1:40">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11" t="s">
        <v>21</v>
      </c>
      <c r="AA8" s="11" t="s">
        <v>22</v>
      </c>
      <c r="AB8" s="11" t="s">
        <v>23</v>
      </c>
      <c r="AC8" s="11" t="s">
        <v>24</v>
      </c>
      <c r="AD8" s="11" t="s">
        <v>25</v>
      </c>
      <c r="AE8" s="11" t="s">
        <v>26</v>
      </c>
      <c r="AF8" s="11" t="s">
        <v>27</v>
      </c>
      <c r="AG8" s="11" t="s">
        <v>83</v>
      </c>
      <c r="AH8" s="11" t="s">
        <v>84</v>
      </c>
      <c r="AI8" s="11" t="s">
        <v>85</v>
      </c>
      <c r="AJ8" s="11" t="s">
        <v>206</v>
      </c>
      <c r="AK8" s="4" t="str">
        <f>O8</f>
        <v>AC.UPC</v>
      </c>
      <c r="AM8" t="s">
        <v>29</v>
      </c>
    </row>
    <row r="9" spans="1:40"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2399</v>
      </c>
      <c r="L9" s="9">
        <v>4435679</v>
      </c>
      <c r="M9" s="9">
        <v>-359420</v>
      </c>
      <c r="N9" s="9">
        <f>L9+M9</f>
        <v>4076259</v>
      </c>
      <c r="O9" s="9">
        <f>N9/K9</f>
        <v>1699.1492288453521</v>
      </c>
      <c r="P9" s="8">
        <f>$B$3*H9+$B$4*I9+$B$5*J9</f>
        <v>0</v>
      </c>
      <c r="Q9" s="8">
        <f>P9+O9</f>
        <v>1699.1492288453521</v>
      </c>
      <c r="R9" s="9">
        <f t="shared" ref="R9:R72" si="1">Q9*K9</f>
        <v>4076258.9999999995</v>
      </c>
      <c r="S9" s="21"/>
      <c r="U9" s="2">
        <v>41275</v>
      </c>
      <c r="V9" s="8">
        <f>E21</f>
        <v>1249.5</v>
      </c>
      <c r="W9" s="8">
        <f t="shared" ref="W9:X9" si="2">F21</f>
        <v>1561250.25</v>
      </c>
      <c r="X9" s="8">
        <f t="shared" si="2"/>
        <v>0</v>
      </c>
      <c r="Y9" s="7">
        <v>1</v>
      </c>
      <c r="Z9" s="7">
        <v>0</v>
      </c>
      <c r="AA9" s="7">
        <v>0</v>
      </c>
      <c r="AB9" s="7">
        <v>0</v>
      </c>
      <c r="AC9" s="7">
        <v>0</v>
      </c>
      <c r="AD9" s="7">
        <v>0</v>
      </c>
      <c r="AE9" s="7">
        <v>0</v>
      </c>
      <c r="AF9" s="7">
        <v>0</v>
      </c>
      <c r="AG9" s="7">
        <v>0</v>
      </c>
      <c r="AH9" s="7">
        <v>0</v>
      </c>
      <c r="AI9" s="7">
        <v>0</v>
      </c>
      <c r="AJ9" s="7">
        <v>0</v>
      </c>
      <c r="AK9" s="8">
        <f>O21</f>
        <v>1575.3971924029727</v>
      </c>
    </row>
    <row r="10" spans="1:40">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3">B10-E10</f>
        <v>-4.7357500000000528</v>
      </c>
      <c r="I10" s="8">
        <f t="shared" si="0"/>
        <v>-8857.1039219376398</v>
      </c>
      <c r="J10" s="8">
        <f t="shared" si="0"/>
        <v>0</v>
      </c>
      <c r="K10" s="9">
        <v>2393</v>
      </c>
      <c r="L10" s="9">
        <v>4519486.4686907018</v>
      </c>
      <c r="M10" s="9">
        <v>189527</v>
      </c>
      <c r="N10" s="9">
        <f t="shared" ref="N10:N73" si="4">L10+M10</f>
        <v>4709013.4686907018</v>
      </c>
      <c r="O10" s="9">
        <f t="shared" ref="O10:O73" si="5">N10/K10</f>
        <v>1967.8284449188056</v>
      </c>
      <c r="P10" s="8">
        <f t="shared" ref="P10:P73" si="6">$B$3*H10+$B$4*I10+$B$5*J10</f>
        <v>0</v>
      </c>
      <c r="Q10" s="8">
        <f t="shared" ref="Q10:Q73" si="7">P10+O10</f>
        <v>1967.8284449188056</v>
      </c>
      <c r="R10" s="9">
        <f t="shared" si="1"/>
        <v>4709013.4686907018</v>
      </c>
      <c r="S10" s="21"/>
      <c r="U10" s="2">
        <v>41306</v>
      </c>
      <c r="V10" s="8">
        <f t="shared" ref="V10:V73" si="8">E22</f>
        <v>873.5</v>
      </c>
      <c r="W10" s="8">
        <f t="shared" ref="W10:W73" si="9">F22</f>
        <v>763002.25</v>
      </c>
      <c r="X10" s="8">
        <f t="shared" ref="X10:X73" si="10">G22</f>
        <v>0</v>
      </c>
      <c r="Y10" s="7">
        <v>2</v>
      </c>
      <c r="Z10" s="7">
        <v>0</v>
      </c>
      <c r="AA10" s="7">
        <v>0</v>
      </c>
      <c r="AB10" s="7">
        <v>0</v>
      </c>
      <c r="AC10" s="7">
        <v>0</v>
      </c>
      <c r="AD10" s="7">
        <v>0</v>
      </c>
      <c r="AE10" s="7">
        <v>0</v>
      </c>
      <c r="AF10" s="7">
        <v>0</v>
      </c>
      <c r="AG10" s="7">
        <v>0</v>
      </c>
      <c r="AH10" s="7">
        <v>0</v>
      </c>
      <c r="AI10" s="7">
        <v>0</v>
      </c>
      <c r="AJ10" s="7">
        <v>0</v>
      </c>
      <c r="AK10" s="8">
        <f t="shared" ref="AK10:AK73" si="11">O22</f>
        <v>1555.9481327800829</v>
      </c>
      <c r="AM10" s="20" t="s">
        <v>30</v>
      </c>
      <c r="AN10" s="20"/>
    </row>
    <row r="11" spans="1:40">
      <c r="A11" s="2">
        <v>40969</v>
      </c>
      <c r="B11" s="16">
        <f>'WA Sch. 1-2'!B11</f>
        <v>767.35</v>
      </c>
      <c r="C11" s="8">
        <f>'WA Sch. 1-2'!C11</f>
        <v>588826.02250000008</v>
      </c>
      <c r="D11" s="16">
        <f>'WA Sch. 1-2'!D11</f>
        <v>0</v>
      </c>
      <c r="E11" s="8">
        <f>'WA Sch. 1-2'!E11</f>
        <v>817.5</v>
      </c>
      <c r="F11" s="8">
        <f>'WA Sch. 1-2'!F11</f>
        <v>668306.25</v>
      </c>
      <c r="G11" s="8">
        <f>'WA Sch. 1-2'!G11</f>
        <v>0</v>
      </c>
      <c r="H11" s="8">
        <f t="shared" si="3"/>
        <v>-50.149999999999977</v>
      </c>
      <c r="I11" s="8">
        <f t="shared" si="0"/>
        <v>-79480.227499999921</v>
      </c>
      <c r="J11" s="8">
        <f t="shared" si="0"/>
        <v>0</v>
      </c>
      <c r="K11" s="9">
        <v>2396</v>
      </c>
      <c r="L11" s="9">
        <v>4464399.0967741935</v>
      </c>
      <c r="M11" s="9">
        <v>-81070</v>
      </c>
      <c r="N11" s="9">
        <f t="shared" si="4"/>
        <v>4383329.0967741935</v>
      </c>
      <c r="O11" s="9">
        <f t="shared" si="5"/>
        <v>1829.436183962518</v>
      </c>
      <c r="P11" s="8">
        <f t="shared" si="6"/>
        <v>0</v>
      </c>
      <c r="Q11" s="8">
        <f t="shared" si="7"/>
        <v>1829.436183962518</v>
      </c>
      <c r="R11" s="9">
        <f t="shared" si="1"/>
        <v>4383329.0967741935</v>
      </c>
      <c r="S11" s="21"/>
      <c r="U11" s="2">
        <v>41334</v>
      </c>
      <c r="V11" s="8">
        <f t="shared" si="8"/>
        <v>738</v>
      </c>
      <c r="W11" s="8">
        <f t="shared" si="9"/>
        <v>544644</v>
      </c>
      <c r="X11" s="8">
        <f t="shared" si="10"/>
        <v>0</v>
      </c>
      <c r="Y11" s="7">
        <v>3</v>
      </c>
      <c r="Z11" s="7">
        <v>0</v>
      </c>
      <c r="AA11" s="7">
        <v>0</v>
      </c>
      <c r="AB11" s="7">
        <v>0</v>
      </c>
      <c r="AC11" s="7">
        <v>0</v>
      </c>
      <c r="AD11" s="7">
        <v>0</v>
      </c>
      <c r="AE11" s="7">
        <v>0</v>
      </c>
      <c r="AF11" s="7">
        <v>0</v>
      </c>
      <c r="AG11" s="7">
        <v>0</v>
      </c>
      <c r="AH11" s="7">
        <v>0</v>
      </c>
      <c r="AI11" s="7">
        <v>0</v>
      </c>
      <c r="AJ11" s="7">
        <v>0</v>
      </c>
      <c r="AK11" s="8">
        <f t="shared" si="11"/>
        <v>1593.9684123025768</v>
      </c>
      <c r="AM11" s="17" t="s">
        <v>31</v>
      </c>
      <c r="AN11" s="17">
        <v>0.98391710391065856</v>
      </c>
    </row>
    <row r="12" spans="1:40">
      <c r="A12" s="2">
        <v>41000</v>
      </c>
      <c r="B12" s="16">
        <f>'WA Sch. 1-2'!B12</f>
        <v>547.15</v>
      </c>
      <c r="C12" s="8">
        <f>'WA Sch. 1-2'!C12</f>
        <v>299373.1225</v>
      </c>
      <c r="D12" s="16">
        <f>'WA Sch. 1-2'!D12</f>
        <v>0.375</v>
      </c>
      <c r="E12" s="8">
        <f>'WA Sch. 1-2'!E12</f>
        <v>502.5</v>
      </c>
      <c r="F12" s="8">
        <f>'WA Sch. 1-2'!F12</f>
        <v>252506.25</v>
      </c>
      <c r="G12" s="8">
        <f>'WA Sch. 1-2'!G12</f>
        <v>1.5</v>
      </c>
      <c r="H12" s="8">
        <f t="shared" si="3"/>
        <v>44.649999999999977</v>
      </c>
      <c r="I12" s="8">
        <f t="shared" si="0"/>
        <v>46866.872499999998</v>
      </c>
      <c r="J12" s="8">
        <f t="shared" si="0"/>
        <v>-1.125</v>
      </c>
      <c r="K12" s="9">
        <v>2404</v>
      </c>
      <c r="L12" s="9">
        <v>4932047</v>
      </c>
      <c r="M12" s="9">
        <v>-122039</v>
      </c>
      <c r="N12" s="9">
        <f t="shared" si="4"/>
        <v>4810008</v>
      </c>
      <c r="O12" s="9">
        <f t="shared" si="5"/>
        <v>2000.8352745424293</v>
      </c>
      <c r="P12" s="8">
        <f t="shared" si="6"/>
        <v>-9.5389077617827898</v>
      </c>
      <c r="Q12" s="8">
        <f t="shared" si="7"/>
        <v>1991.2963667806464</v>
      </c>
      <c r="R12" s="9">
        <f t="shared" si="1"/>
        <v>4787076.4657406742</v>
      </c>
      <c r="S12" s="21"/>
      <c r="U12" s="2">
        <v>41365</v>
      </c>
      <c r="V12" s="8">
        <f t="shared" si="8"/>
        <v>568.5</v>
      </c>
      <c r="W12" s="8">
        <f t="shared" si="9"/>
        <v>323192.25</v>
      </c>
      <c r="X12" s="8">
        <f t="shared" si="10"/>
        <v>0</v>
      </c>
      <c r="Y12" s="7">
        <v>4</v>
      </c>
      <c r="Z12" s="7">
        <v>1</v>
      </c>
      <c r="AA12" s="7">
        <v>0</v>
      </c>
      <c r="AB12" s="7">
        <v>0</v>
      </c>
      <c r="AC12" s="7">
        <v>0</v>
      </c>
      <c r="AD12" s="7">
        <v>0</v>
      </c>
      <c r="AE12" s="7">
        <v>0</v>
      </c>
      <c r="AF12" s="7">
        <v>0</v>
      </c>
      <c r="AG12" s="7">
        <v>0</v>
      </c>
      <c r="AH12" s="7">
        <v>0</v>
      </c>
      <c r="AI12" s="7">
        <v>0</v>
      </c>
      <c r="AJ12" s="7">
        <v>0</v>
      </c>
      <c r="AK12" s="8">
        <f t="shared" si="11"/>
        <v>2317.75893599335</v>
      </c>
      <c r="AM12" s="17" t="s">
        <v>32</v>
      </c>
      <c r="AN12" s="17">
        <v>0.96809286736793776</v>
      </c>
    </row>
    <row r="13" spans="1:40">
      <c r="A13" s="2">
        <v>41030</v>
      </c>
      <c r="B13" s="16">
        <f>'WA Sch. 1-2'!B13</f>
        <v>290.02499999999998</v>
      </c>
      <c r="C13" s="8">
        <f>'WA Sch. 1-2'!C13</f>
        <v>84114.500624999986</v>
      </c>
      <c r="D13" s="16">
        <f>'WA Sch. 1-2'!D13</f>
        <v>14.95</v>
      </c>
      <c r="E13" s="8">
        <f>'WA Sch. 1-2'!E13</f>
        <v>352.5</v>
      </c>
      <c r="F13" s="8">
        <f>'WA Sch. 1-2'!F13</f>
        <v>124256.25</v>
      </c>
      <c r="G13" s="8">
        <f>'WA Sch. 1-2'!G13</f>
        <v>7.5</v>
      </c>
      <c r="H13" s="8">
        <f t="shared" si="3"/>
        <v>-62.475000000000023</v>
      </c>
      <c r="I13" s="8">
        <f t="shared" si="0"/>
        <v>-40141.749375000014</v>
      </c>
      <c r="J13" s="8">
        <f t="shared" si="0"/>
        <v>7.4499999999999993</v>
      </c>
      <c r="K13" s="9">
        <v>2415</v>
      </c>
      <c r="L13" s="9">
        <v>9045077</v>
      </c>
      <c r="M13" s="9">
        <v>1319498</v>
      </c>
      <c r="N13" s="9">
        <f t="shared" si="4"/>
        <v>10364575</v>
      </c>
      <c r="O13" s="9">
        <f t="shared" si="5"/>
        <v>4291.7494824016567</v>
      </c>
      <c r="P13" s="8">
        <f t="shared" si="6"/>
        <v>63.168766955806021</v>
      </c>
      <c r="Q13" s="8">
        <f t="shared" si="7"/>
        <v>4354.9182493574626</v>
      </c>
      <c r="R13" s="9">
        <f t="shared" si="1"/>
        <v>10517127.572198272</v>
      </c>
      <c r="S13" s="21"/>
      <c r="U13" s="2">
        <v>41395</v>
      </c>
      <c r="V13" s="8">
        <f t="shared" si="8"/>
        <v>279.5</v>
      </c>
      <c r="W13" s="8">
        <f t="shared" si="9"/>
        <v>78120.25</v>
      </c>
      <c r="X13" s="8">
        <f t="shared" si="10"/>
        <v>28.5</v>
      </c>
      <c r="Y13" s="7">
        <v>5</v>
      </c>
      <c r="Z13" s="7">
        <v>0</v>
      </c>
      <c r="AA13" s="7">
        <v>1</v>
      </c>
      <c r="AB13" s="7">
        <v>0</v>
      </c>
      <c r="AC13" s="7">
        <v>0</v>
      </c>
      <c r="AD13" s="7">
        <v>0</v>
      </c>
      <c r="AE13" s="7">
        <v>0</v>
      </c>
      <c r="AF13" s="7">
        <v>0</v>
      </c>
      <c r="AG13" s="7">
        <v>0</v>
      </c>
      <c r="AH13" s="7">
        <v>0</v>
      </c>
      <c r="AI13" s="7">
        <v>0</v>
      </c>
      <c r="AJ13" s="7">
        <v>0</v>
      </c>
      <c r="AK13" s="8">
        <f t="shared" si="11"/>
        <v>6117.5682565789475</v>
      </c>
      <c r="AM13" s="17" t="s">
        <v>33</v>
      </c>
      <c r="AN13" s="17">
        <v>0.96417972846023192</v>
      </c>
    </row>
    <row r="14" spans="1:40">
      <c r="A14" s="2">
        <v>41061</v>
      </c>
      <c r="B14" s="16">
        <f>'WA Sch. 1-2'!B14</f>
        <v>126.95</v>
      </c>
      <c r="C14" s="8">
        <f>'WA Sch. 1-2'!C14</f>
        <v>16116.302500000002</v>
      </c>
      <c r="D14" s="16">
        <f>'WA Sch. 1-2'!D14</f>
        <v>68</v>
      </c>
      <c r="E14" s="8">
        <f>'WA Sch. 1-2'!E14</f>
        <v>181</v>
      </c>
      <c r="F14" s="8">
        <f>'WA Sch. 1-2'!F14</f>
        <v>32761</v>
      </c>
      <c r="G14" s="8">
        <f>'WA Sch. 1-2'!G14</f>
        <v>18.5</v>
      </c>
      <c r="H14" s="8">
        <f t="shared" si="3"/>
        <v>-54.05</v>
      </c>
      <c r="I14" s="8">
        <f t="shared" si="0"/>
        <v>-16644.697499999998</v>
      </c>
      <c r="J14" s="8">
        <f t="shared" si="0"/>
        <v>49.5</v>
      </c>
      <c r="K14" s="9">
        <v>2423</v>
      </c>
      <c r="L14" s="9">
        <v>15046651</v>
      </c>
      <c r="M14" s="9">
        <v>2958689</v>
      </c>
      <c r="N14" s="9">
        <f t="shared" si="4"/>
        <v>18005340</v>
      </c>
      <c r="O14" s="9">
        <f t="shared" si="5"/>
        <v>7431.0111432108952</v>
      </c>
      <c r="P14" s="8">
        <f t="shared" si="6"/>
        <v>419.71194151844276</v>
      </c>
      <c r="Q14" s="8">
        <f t="shared" si="7"/>
        <v>7850.7230847293376</v>
      </c>
      <c r="R14" s="9">
        <f t="shared" si="1"/>
        <v>19022302.034299184</v>
      </c>
      <c r="S14" s="21"/>
      <c r="U14" s="2">
        <v>41426</v>
      </c>
      <c r="V14" s="8">
        <f t="shared" si="8"/>
        <v>144.5</v>
      </c>
      <c r="W14" s="8">
        <f t="shared" si="9"/>
        <v>20880.25</v>
      </c>
      <c r="X14" s="8">
        <f t="shared" si="10"/>
        <v>45.5</v>
      </c>
      <c r="Y14" s="7">
        <v>6</v>
      </c>
      <c r="Z14" s="7">
        <v>0</v>
      </c>
      <c r="AA14" s="7">
        <v>0</v>
      </c>
      <c r="AB14" s="7">
        <v>1</v>
      </c>
      <c r="AC14" s="7">
        <v>0</v>
      </c>
      <c r="AD14" s="7">
        <v>0</v>
      </c>
      <c r="AE14" s="7">
        <v>0</v>
      </c>
      <c r="AF14" s="7">
        <v>0</v>
      </c>
      <c r="AG14" s="7">
        <v>0</v>
      </c>
      <c r="AH14" s="7">
        <v>0</v>
      </c>
      <c r="AI14" s="7">
        <v>0</v>
      </c>
      <c r="AJ14" s="7">
        <v>0</v>
      </c>
      <c r="AK14" s="8">
        <f t="shared" si="11"/>
        <v>8243.106567534076</v>
      </c>
      <c r="AM14" s="17" t="s">
        <v>34</v>
      </c>
      <c r="AN14" s="17">
        <v>703.49997297501</v>
      </c>
    </row>
    <row r="15" spans="1:40" ht="15.75" thickBot="1">
      <c r="A15" s="2">
        <v>41091</v>
      </c>
      <c r="B15" s="16">
        <f>'WA Sch. 1-2'!B15</f>
        <v>14.1</v>
      </c>
      <c r="C15" s="8">
        <f>'WA Sch. 1-2'!C15</f>
        <v>198.81</v>
      </c>
      <c r="D15" s="16">
        <f>'WA Sch. 1-2'!D15</f>
        <v>240.05</v>
      </c>
      <c r="E15" s="8">
        <f>'WA Sch. 1-2'!E15</f>
        <v>21</v>
      </c>
      <c r="F15" s="8">
        <f>'WA Sch. 1-2'!F15</f>
        <v>441</v>
      </c>
      <c r="G15" s="8">
        <f>'WA Sch. 1-2'!G15</f>
        <v>241.5</v>
      </c>
      <c r="H15" s="8">
        <f t="shared" si="3"/>
        <v>-6.9</v>
      </c>
      <c r="I15" s="8">
        <f t="shared" si="0"/>
        <v>-242.19</v>
      </c>
      <c r="J15" s="8">
        <f t="shared" si="0"/>
        <v>-1.4499999999999886</v>
      </c>
      <c r="K15" s="9">
        <v>2425</v>
      </c>
      <c r="L15" s="9">
        <v>16553905</v>
      </c>
      <c r="M15" s="9">
        <v>2046408</v>
      </c>
      <c r="N15" s="9">
        <f t="shared" si="4"/>
        <v>18600313</v>
      </c>
      <c r="O15" s="9">
        <f t="shared" si="5"/>
        <v>7670.2321649484538</v>
      </c>
      <c r="P15" s="8">
        <f t="shared" si="6"/>
        <v>-12.294592226297722</v>
      </c>
      <c r="Q15" s="8">
        <f t="shared" si="7"/>
        <v>7657.9375727221559</v>
      </c>
      <c r="R15" s="9">
        <f t="shared" si="1"/>
        <v>18570498.613851227</v>
      </c>
      <c r="S15" s="21"/>
      <c r="U15" s="2">
        <v>41456</v>
      </c>
      <c r="V15" s="8">
        <f t="shared" si="8"/>
        <v>0</v>
      </c>
      <c r="W15" s="8">
        <f t="shared" si="9"/>
        <v>0</v>
      </c>
      <c r="X15" s="8">
        <f t="shared" si="10"/>
        <v>277</v>
      </c>
      <c r="Y15" s="7">
        <v>7</v>
      </c>
      <c r="Z15" s="7">
        <v>0</v>
      </c>
      <c r="AA15" s="7">
        <v>0</v>
      </c>
      <c r="AB15" s="7">
        <v>0</v>
      </c>
      <c r="AC15" s="7">
        <v>1</v>
      </c>
      <c r="AD15" s="7">
        <v>0</v>
      </c>
      <c r="AE15" s="7">
        <v>0</v>
      </c>
      <c r="AF15" s="7">
        <v>0</v>
      </c>
      <c r="AG15" s="7">
        <v>0</v>
      </c>
      <c r="AH15" s="7">
        <v>0</v>
      </c>
      <c r="AI15" s="7">
        <v>0</v>
      </c>
      <c r="AJ15" s="7">
        <v>0</v>
      </c>
      <c r="AK15" s="8">
        <f t="shared" si="11"/>
        <v>8630.3175842234996</v>
      </c>
      <c r="AM15" s="18" t="s">
        <v>35</v>
      </c>
      <c r="AN15" s="18">
        <v>120</v>
      </c>
    </row>
    <row r="16" spans="1:40">
      <c r="A16" s="2">
        <v>41122</v>
      </c>
      <c r="B16" s="16">
        <f>'WA Sch. 1-2'!B16</f>
        <v>19.350000000000001</v>
      </c>
      <c r="C16" s="8">
        <f>'WA Sch. 1-2'!C16</f>
        <v>374.42250000000007</v>
      </c>
      <c r="D16" s="16">
        <f>'WA Sch. 1-2'!D16</f>
        <v>204.95</v>
      </c>
      <c r="E16" s="8">
        <f>'WA Sch. 1-2'!E16</f>
        <v>16</v>
      </c>
      <c r="F16" s="8">
        <f>'WA Sch. 1-2'!F16</f>
        <v>256</v>
      </c>
      <c r="G16" s="8">
        <f>'WA Sch. 1-2'!G16</f>
        <v>222</v>
      </c>
      <c r="H16" s="8">
        <f t="shared" si="3"/>
        <v>3.3500000000000014</v>
      </c>
      <c r="I16" s="8">
        <f t="shared" si="0"/>
        <v>118.42250000000007</v>
      </c>
      <c r="J16" s="8">
        <f t="shared" si="0"/>
        <v>-17.050000000000011</v>
      </c>
      <c r="K16" s="9">
        <v>2424</v>
      </c>
      <c r="L16" s="9">
        <v>21154093</v>
      </c>
      <c r="M16" s="9">
        <v>3199627</v>
      </c>
      <c r="N16" s="9">
        <f t="shared" si="4"/>
        <v>24353720</v>
      </c>
      <c r="O16" s="9">
        <f t="shared" si="5"/>
        <v>10046.914191419142</v>
      </c>
      <c r="P16" s="8">
        <f t="shared" si="6"/>
        <v>-144.56744652301927</v>
      </c>
      <c r="Q16" s="8">
        <f t="shared" si="7"/>
        <v>9902.3467448961237</v>
      </c>
      <c r="R16" s="9">
        <f t="shared" si="1"/>
        <v>24003288.509628203</v>
      </c>
      <c r="S16" s="21"/>
      <c r="U16" s="2">
        <v>41487</v>
      </c>
      <c r="V16" s="8">
        <f t="shared" si="8"/>
        <v>7</v>
      </c>
      <c r="W16" s="8">
        <f t="shared" si="9"/>
        <v>49</v>
      </c>
      <c r="X16" s="8">
        <f t="shared" si="10"/>
        <v>230.5</v>
      </c>
      <c r="Y16" s="7">
        <v>8</v>
      </c>
      <c r="Z16" s="7">
        <v>0</v>
      </c>
      <c r="AA16" s="7">
        <v>0</v>
      </c>
      <c r="AB16" s="7">
        <v>0</v>
      </c>
      <c r="AC16" s="7">
        <v>0</v>
      </c>
      <c r="AD16" s="7">
        <v>1</v>
      </c>
      <c r="AE16" s="7">
        <v>0</v>
      </c>
      <c r="AF16" s="7">
        <v>0</v>
      </c>
      <c r="AG16" s="7">
        <v>0</v>
      </c>
      <c r="AH16" s="7">
        <v>0</v>
      </c>
      <c r="AI16" s="7">
        <v>0</v>
      </c>
      <c r="AJ16" s="7">
        <v>0</v>
      </c>
      <c r="AK16" s="8">
        <f t="shared" si="11"/>
        <v>11103.255345394737</v>
      </c>
    </row>
    <row r="17" spans="1:79"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3"/>
        <v>79.824999999999989</v>
      </c>
      <c r="I17" s="8">
        <f t="shared" si="0"/>
        <v>17946.655624999996</v>
      </c>
      <c r="J17" s="8">
        <f t="shared" si="0"/>
        <v>18.875</v>
      </c>
      <c r="K17" s="9">
        <v>2436</v>
      </c>
      <c r="L17" s="9">
        <v>22174390</v>
      </c>
      <c r="M17" s="9">
        <v>-355596</v>
      </c>
      <c r="N17" s="9">
        <f t="shared" si="4"/>
        <v>21818794</v>
      </c>
      <c r="O17" s="9">
        <f t="shared" si="5"/>
        <v>8956.8119868637114</v>
      </c>
      <c r="P17" s="8">
        <f t="shared" si="6"/>
        <v>160.04167466991126</v>
      </c>
      <c r="Q17" s="8">
        <f t="shared" si="7"/>
        <v>9116.8536615336234</v>
      </c>
      <c r="R17" s="9">
        <f t="shared" si="1"/>
        <v>22208655.519495908</v>
      </c>
      <c r="S17" s="21"/>
      <c r="U17" s="2">
        <v>41518</v>
      </c>
      <c r="V17" s="8">
        <f t="shared" si="8"/>
        <v>164.5</v>
      </c>
      <c r="W17" s="8">
        <f t="shared" si="9"/>
        <v>27060.25</v>
      </c>
      <c r="X17" s="8">
        <f t="shared" si="10"/>
        <v>106</v>
      </c>
      <c r="Y17" s="7">
        <v>9</v>
      </c>
      <c r="Z17" s="7">
        <v>0</v>
      </c>
      <c r="AA17" s="7">
        <v>0</v>
      </c>
      <c r="AB17" s="7">
        <v>0</v>
      </c>
      <c r="AC17" s="7">
        <v>0</v>
      </c>
      <c r="AD17" s="7">
        <v>0</v>
      </c>
      <c r="AE17" s="7">
        <v>1</v>
      </c>
      <c r="AF17" s="7">
        <v>0</v>
      </c>
      <c r="AG17" s="7">
        <v>1</v>
      </c>
      <c r="AH17" s="7">
        <v>0</v>
      </c>
      <c r="AI17" s="7">
        <v>0</v>
      </c>
      <c r="AJ17" s="7">
        <v>0</v>
      </c>
      <c r="AK17" s="8">
        <f t="shared" si="11"/>
        <v>6909.9460683408806</v>
      </c>
      <c r="AM17" t="s">
        <v>36</v>
      </c>
    </row>
    <row r="18" spans="1:79">
      <c r="A18" s="2">
        <v>41183</v>
      </c>
      <c r="B18" s="16">
        <f>'WA Sch. 1-2'!B18</f>
        <v>510.4</v>
      </c>
      <c r="C18" s="8">
        <f>'WA Sch. 1-2'!C18</f>
        <v>260508.15999999997</v>
      </c>
      <c r="D18" s="16">
        <f>'WA Sch. 1-2'!D18</f>
        <v>0.65</v>
      </c>
      <c r="E18" s="8">
        <f>'WA Sch. 1-2'!E18</f>
        <v>511.5</v>
      </c>
      <c r="F18" s="8">
        <f>'WA Sch. 1-2'!F18</f>
        <v>261632.25</v>
      </c>
      <c r="G18" s="8">
        <f>'WA Sch. 1-2'!G18</f>
        <v>0</v>
      </c>
      <c r="H18" s="8">
        <f t="shared" si="3"/>
        <v>-1.1000000000000227</v>
      </c>
      <c r="I18" s="8">
        <f t="shared" si="0"/>
        <v>-1124.0900000000256</v>
      </c>
      <c r="J18" s="8">
        <f t="shared" si="0"/>
        <v>0.65</v>
      </c>
      <c r="K18" s="9">
        <v>2418</v>
      </c>
      <c r="L18" s="9">
        <v>14828628</v>
      </c>
      <c r="M18" s="9">
        <v>-1921706</v>
      </c>
      <c r="N18" s="9">
        <f t="shared" si="4"/>
        <v>12906922</v>
      </c>
      <c r="O18" s="9">
        <f t="shared" si="5"/>
        <v>5337.8502894954509</v>
      </c>
      <c r="P18" s="8">
        <f t="shared" si="6"/>
        <v>5.5113689290300565</v>
      </c>
      <c r="Q18" s="8">
        <f t="shared" si="7"/>
        <v>5343.361658424481</v>
      </c>
      <c r="R18" s="9">
        <f t="shared" si="1"/>
        <v>12920248.490070395</v>
      </c>
      <c r="S18" s="21"/>
      <c r="U18" s="2">
        <v>41548</v>
      </c>
      <c r="V18" s="8">
        <f t="shared" si="8"/>
        <v>599</v>
      </c>
      <c r="W18" s="8">
        <f t="shared" si="9"/>
        <v>358801</v>
      </c>
      <c r="X18" s="8">
        <f t="shared" si="10"/>
        <v>0</v>
      </c>
      <c r="Y18" s="7">
        <v>10</v>
      </c>
      <c r="Z18" s="7">
        <v>0</v>
      </c>
      <c r="AA18" s="7">
        <v>0</v>
      </c>
      <c r="AB18" s="7">
        <v>0</v>
      </c>
      <c r="AC18" s="7">
        <v>0</v>
      </c>
      <c r="AD18" s="7">
        <v>0</v>
      </c>
      <c r="AE18" s="7">
        <v>0</v>
      </c>
      <c r="AF18" s="7">
        <v>1</v>
      </c>
      <c r="AG18" s="7">
        <v>0</v>
      </c>
      <c r="AH18" s="7">
        <v>0</v>
      </c>
      <c r="AI18" s="7">
        <v>0</v>
      </c>
      <c r="AJ18" s="7">
        <v>0</v>
      </c>
      <c r="AK18" s="8">
        <f t="shared" si="11"/>
        <v>2547.4521560574949</v>
      </c>
      <c r="AM18" s="19"/>
      <c r="AN18" s="19" t="s">
        <v>41</v>
      </c>
      <c r="AO18" s="19" t="s">
        <v>42</v>
      </c>
      <c r="AP18" s="19" t="s">
        <v>43</v>
      </c>
      <c r="AQ18" s="19" t="s">
        <v>44</v>
      </c>
      <c r="AR18" s="19" t="s">
        <v>45</v>
      </c>
    </row>
    <row r="19" spans="1:79">
      <c r="A19" s="2">
        <v>41214</v>
      </c>
      <c r="B19" s="16">
        <f>'WA Sch. 1-2'!B19</f>
        <v>874.97500000000002</v>
      </c>
      <c r="C19" s="8">
        <f>'WA Sch. 1-2'!C19</f>
        <v>765581.25062499999</v>
      </c>
      <c r="D19" s="16">
        <f>'WA Sch. 1-2'!D19</f>
        <v>0</v>
      </c>
      <c r="E19" s="8">
        <f>'WA Sch. 1-2'!E19</f>
        <v>781</v>
      </c>
      <c r="F19" s="8">
        <f>'WA Sch. 1-2'!F19</f>
        <v>609961</v>
      </c>
      <c r="G19" s="8">
        <f>'WA Sch. 1-2'!G19</f>
        <v>0</v>
      </c>
      <c r="H19" s="8">
        <f t="shared" si="3"/>
        <v>93.975000000000023</v>
      </c>
      <c r="I19" s="8">
        <f t="shared" si="0"/>
        <v>155620.25062499999</v>
      </c>
      <c r="J19" s="8">
        <f t="shared" si="0"/>
        <v>0</v>
      </c>
      <c r="K19" s="9">
        <v>2418</v>
      </c>
      <c r="L19" s="9">
        <v>5840893</v>
      </c>
      <c r="M19" s="9">
        <v>-5648001</v>
      </c>
      <c r="N19" s="9">
        <f t="shared" si="4"/>
        <v>192892</v>
      </c>
      <c r="O19" s="9">
        <f t="shared" si="5"/>
        <v>79.773366418527715</v>
      </c>
      <c r="P19" s="8">
        <f t="shared" si="6"/>
        <v>0</v>
      </c>
      <c r="Q19" s="8">
        <f t="shared" si="7"/>
        <v>79.773366418527715</v>
      </c>
      <c r="R19" s="9">
        <f t="shared" si="1"/>
        <v>192892.00000000003</v>
      </c>
      <c r="S19" s="21"/>
      <c r="U19" s="2">
        <v>41579</v>
      </c>
      <c r="V19" s="8">
        <f t="shared" si="8"/>
        <v>906.5</v>
      </c>
      <c r="W19" s="8">
        <f t="shared" si="9"/>
        <v>821742.25</v>
      </c>
      <c r="X19" s="8">
        <f t="shared" si="10"/>
        <v>0</v>
      </c>
      <c r="Y19" s="7">
        <v>11</v>
      </c>
      <c r="Z19" s="7">
        <v>0</v>
      </c>
      <c r="AA19" s="7">
        <v>0</v>
      </c>
      <c r="AB19" s="7">
        <v>0</v>
      </c>
      <c r="AC19" s="7">
        <v>0</v>
      </c>
      <c r="AD19" s="7">
        <v>0</v>
      </c>
      <c r="AE19" s="7">
        <v>0</v>
      </c>
      <c r="AF19" s="7">
        <v>0</v>
      </c>
      <c r="AG19" s="7">
        <v>0</v>
      </c>
      <c r="AH19" s="7">
        <v>0</v>
      </c>
      <c r="AI19" s="7">
        <v>0</v>
      </c>
      <c r="AJ19" s="7">
        <v>0</v>
      </c>
      <c r="AK19" s="8">
        <f t="shared" si="11"/>
        <v>1078.2526617526617</v>
      </c>
      <c r="AM19" s="17" t="s">
        <v>37</v>
      </c>
      <c r="AN19" s="17">
        <v>13</v>
      </c>
      <c r="AO19" s="17">
        <v>1591707557.0118413</v>
      </c>
      <c r="AP19" s="17">
        <v>122439042.84706472</v>
      </c>
      <c r="AQ19" s="17">
        <v>247.39547718624863</v>
      </c>
      <c r="AR19" s="17">
        <v>6.2458128803502053E-73</v>
      </c>
    </row>
    <row r="20" spans="1:79">
      <c r="A20" s="2">
        <v>41244</v>
      </c>
      <c r="B20" s="16">
        <f>'WA Sch. 1-2'!B20</f>
        <v>1138.7249999999999</v>
      </c>
      <c r="C20" s="8">
        <f>'WA Sch. 1-2'!C20</f>
        <v>1296694.6256249999</v>
      </c>
      <c r="D20" s="16">
        <f>'WA Sch. 1-2'!D20</f>
        <v>0</v>
      </c>
      <c r="E20" s="8">
        <f>'WA Sch. 1-2'!E20</f>
        <v>1045.5</v>
      </c>
      <c r="F20" s="8">
        <f>'WA Sch. 1-2'!F20</f>
        <v>1093070.25</v>
      </c>
      <c r="G20" s="8">
        <f>'WA Sch. 1-2'!G20</f>
        <v>0</v>
      </c>
      <c r="H20" s="8">
        <f t="shared" si="3"/>
        <v>93.224999999999909</v>
      </c>
      <c r="I20" s="8">
        <f t="shared" si="0"/>
        <v>203624.37562499987</v>
      </c>
      <c r="J20" s="8">
        <f t="shared" si="0"/>
        <v>0</v>
      </c>
      <c r="K20" s="9">
        <v>2417</v>
      </c>
      <c r="L20" s="9">
        <v>3845568.2121212119</v>
      </c>
      <c r="M20" s="9">
        <v>-1754726</v>
      </c>
      <c r="N20" s="9">
        <f t="shared" si="4"/>
        <v>2090842.2121212119</v>
      </c>
      <c r="O20" s="9">
        <f t="shared" si="5"/>
        <v>865.05676959917741</v>
      </c>
      <c r="P20" s="8">
        <f t="shared" si="6"/>
        <v>0</v>
      </c>
      <c r="Q20" s="8">
        <f t="shared" si="7"/>
        <v>865.05676959917741</v>
      </c>
      <c r="R20" s="9">
        <f t="shared" si="1"/>
        <v>2090842.2121212119</v>
      </c>
      <c r="S20" s="21"/>
      <c r="U20" s="2">
        <v>41609</v>
      </c>
      <c r="V20" s="8">
        <f t="shared" si="8"/>
        <v>1220</v>
      </c>
      <c r="W20" s="8">
        <f t="shared" si="9"/>
        <v>1488400</v>
      </c>
      <c r="X20" s="8">
        <f t="shared" si="10"/>
        <v>0</v>
      </c>
      <c r="Y20" s="7">
        <v>12</v>
      </c>
      <c r="Z20" s="7">
        <v>0</v>
      </c>
      <c r="AA20" s="7">
        <v>0</v>
      </c>
      <c r="AB20" s="7">
        <v>0</v>
      </c>
      <c r="AC20" s="7">
        <v>0</v>
      </c>
      <c r="AD20" s="7">
        <v>0</v>
      </c>
      <c r="AE20" s="7">
        <v>0</v>
      </c>
      <c r="AF20" s="7">
        <v>0</v>
      </c>
      <c r="AG20" s="7">
        <v>0</v>
      </c>
      <c r="AH20" s="7">
        <v>0</v>
      </c>
      <c r="AI20" s="7">
        <v>0</v>
      </c>
      <c r="AJ20" s="7">
        <v>0</v>
      </c>
      <c r="AK20" s="8">
        <f t="shared" si="11"/>
        <v>1370.3201646090536</v>
      </c>
      <c r="AM20" s="17" t="s">
        <v>38</v>
      </c>
      <c r="AN20" s="17">
        <v>106</v>
      </c>
      <c r="AO20" s="17">
        <v>52460694.469439022</v>
      </c>
      <c r="AP20" s="17">
        <v>494912.2119758398</v>
      </c>
      <c r="AQ20" s="17"/>
      <c r="AR20" s="17"/>
    </row>
    <row r="21" spans="1:79"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3"/>
        <v>-154.34999999999991</v>
      </c>
      <c r="I21" s="8">
        <f t="shared" si="0"/>
        <v>-361896.7274999998</v>
      </c>
      <c r="J21" s="8">
        <f t="shared" si="0"/>
        <v>0</v>
      </c>
      <c r="K21" s="9">
        <v>2422</v>
      </c>
      <c r="L21" s="9">
        <v>3983888</v>
      </c>
      <c r="M21" s="9">
        <v>-168276</v>
      </c>
      <c r="N21" s="9">
        <f t="shared" si="4"/>
        <v>3815612</v>
      </c>
      <c r="O21" s="9">
        <f t="shared" si="5"/>
        <v>1575.3971924029727</v>
      </c>
      <c r="P21" s="8">
        <f t="shared" si="6"/>
        <v>0</v>
      </c>
      <c r="Q21" s="8">
        <f t="shared" si="7"/>
        <v>1575.3971924029727</v>
      </c>
      <c r="R21" s="9">
        <f t="shared" si="1"/>
        <v>3815612</v>
      </c>
      <c r="S21" s="21"/>
      <c r="U21" s="2">
        <v>41640</v>
      </c>
      <c r="V21" s="8">
        <f t="shared" si="8"/>
        <v>1040</v>
      </c>
      <c r="W21" s="8">
        <f t="shared" si="9"/>
        <v>1081600</v>
      </c>
      <c r="X21" s="8">
        <f t="shared" si="10"/>
        <v>0</v>
      </c>
      <c r="Y21" s="7">
        <v>13</v>
      </c>
      <c r="Z21" s="7">
        <v>0</v>
      </c>
      <c r="AA21" s="7">
        <v>0</v>
      </c>
      <c r="AB21" s="7">
        <v>0</v>
      </c>
      <c r="AC21" s="7">
        <v>0</v>
      </c>
      <c r="AD21" s="7">
        <v>0</v>
      </c>
      <c r="AE21" s="7">
        <v>0</v>
      </c>
      <c r="AF21" s="7">
        <v>0</v>
      </c>
      <c r="AG21" s="7">
        <v>0</v>
      </c>
      <c r="AH21" s="7">
        <v>0</v>
      </c>
      <c r="AI21" s="7">
        <v>0</v>
      </c>
      <c r="AJ21" s="7">
        <v>0</v>
      </c>
      <c r="AK21" s="8">
        <f t="shared" si="11"/>
        <v>1906.1758649093904</v>
      </c>
      <c r="AM21" s="18" t="s">
        <v>39</v>
      </c>
      <c r="AN21" s="18">
        <v>119</v>
      </c>
      <c r="AO21" s="18">
        <v>1644168251.4812803</v>
      </c>
      <c r="AP21" s="18"/>
      <c r="AQ21" s="18"/>
      <c r="AR21" s="1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row>
    <row r="22" spans="1:79"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3"/>
        <v>59.264249999999947</v>
      </c>
      <c r="I22" s="8">
        <f t="shared" si="0"/>
        <v>107046.89607806236</v>
      </c>
      <c r="J22" s="8">
        <f t="shared" si="0"/>
        <v>0</v>
      </c>
      <c r="K22" s="9">
        <v>2410</v>
      </c>
      <c r="L22" s="9">
        <v>4036265</v>
      </c>
      <c r="M22" s="9">
        <v>-286430</v>
      </c>
      <c r="N22" s="9">
        <f t="shared" si="4"/>
        <v>3749835</v>
      </c>
      <c r="O22" s="9">
        <f t="shared" si="5"/>
        <v>1555.9481327800829</v>
      </c>
      <c r="P22" s="8">
        <f t="shared" si="6"/>
        <v>0</v>
      </c>
      <c r="Q22" s="8">
        <f t="shared" si="7"/>
        <v>1555.9481327800829</v>
      </c>
      <c r="R22" s="9">
        <f t="shared" si="1"/>
        <v>3749835</v>
      </c>
      <c r="S22" s="21"/>
      <c r="U22" s="2">
        <v>41671</v>
      </c>
      <c r="V22" s="8">
        <f t="shared" si="8"/>
        <v>1091.5</v>
      </c>
      <c r="W22" s="8">
        <f t="shared" si="9"/>
        <v>1191372.25</v>
      </c>
      <c r="X22" s="8">
        <f t="shared" si="10"/>
        <v>0</v>
      </c>
      <c r="Y22" s="7">
        <v>14</v>
      </c>
      <c r="Z22" s="7">
        <v>0</v>
      </c>
      <c r="AA22" s="7">
        <v>0</v>
      </c>
      <c r="AB22" s="7">
        <v>0</v>
      </c>
      <c r="AC22" s="7">
        <v>0</v>
      </c>
      <c r="AD22" s="7">
        <v>0</v>
      </c>
      <c r="AE22" s="7">
        <v>0</v>
      </c>
      <c r="AF22" s="7">
        <v>0</v>
      </c>
      <c r="AG22" s="7">
        <v>0</v>
      </c>
      <c r="AH22" s="7">
        <v>0</v>
      </c>
      <c r="AI22" s="7">
        <v>0</v>
      </c>
      <c r="AJ22" s="7">
        <v>0</v>
      </c>
      <c r="AK22" s="8">
        <f t="shared" si="11"/>
        <v>1922.4882571075402</v>
      </c>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row>
    <row r="23" spans="1:79">
      <c r="A23" s="2">
        <v>41334</v>
      </c>
      <c r="B23" s="8">
        <f>'WA Sch. 1-2'!B23</f>
        <v>767.35</v>
      </c>
      <c r="C23" s="8">
        <f>'WA Sch. 1-2'!C23</f>
        <v>588826.02250000008</v>
      </c>
      <c r="D23" s="8">
        <f>'WA Sch. 1-2'!D23</f>
        <v>0</v>
      </c>
      <c r="E23" s="8">
        <f>'WA Sch. 1-2'!E23</f>
        <v>738</v>
      </c>
      <c r="F23" s="8">
        <f>'WA Sch. 1-2'!F23</f>
        <v>544644</v>
      </c>
      <c r="G23" s="8">
        <f>'WA Sch. 1-2'!G23</f>
        <v>0</v>
      </c>
      <c r="H23" s="8">
        <f t="shared" si="3"/>
        <v>29.350000000000023</v>
      </c>
      <c r="I23" s="8">
        <f t="shared" si="0"/>
        <v>44182.022500000079</v>
      </c>
      <c r="J23" s="8">
        <f t="shared" si="0"/>
        <v>0</v>
      </c>
      <c r="K23" s="9">
        <v>2406</v>
      </c>
      <c r="L23" s="9">
        <v>3850922</v>
      </c>
      <c r="M23" s="9">
        <v>-15834</v>
      </c>
      <c r="N23" s="9">
        <f t="shared" si="4"/>
        <v>3835088</v>
      </c>
      <c r="O23" s="9">
        <f t="shared" si="5"/>
        <v>1593.9684123025768</v>
      </c>
      <c r="P23" s="8">
        <f t="shared" si="6"/>
        <v>0</v>
      </c>
      <c r="Q23" s="8">
        <f t="shared" si="7"/>
        <v>1593.9684123025768</v>
      </c>
      <c r="R23" s="9">
        <f t="shared" si="1"/>
        <v>3835087.9999999995</v>
      </c>
      <c r="S23" s="21"/>
      <c r="U23" s="2">
        <v>41699</v>
      </c>
      <c r="V23" s="8">
        <f t="shared" si="8"/>
        <v>786.5</v>
      </c>
      <c r="W23" s="8">
        <f t="shared" si="9"/>
        <v>618582.25</v>
      </c>
      <c r="X23" s="8">
        <f t="shared" si="10"/>
        <v>0</v>
      </c>
      <c r="Y23" s="7">
        <v>15</v>
      </c>
      <c r="Z23" s="7">
        <v>0</v>
      </c>
      <c r="AA23" s="7">
        <v>0</v>
      </c>
      <c r="AB23" s="7">
        <v>0</v>
      </c>
      <c r="AC23" s="7">
        <v>0</v>
      </c>
      <c r="AD23" s="7">
        <v>0</v>
      </c>
      <c r="AE23" s="7">
        <v>0</v>
      </c>
      <c r="AF23" s="7">
        <v>0</v>
      </c>
      <c r="AG23" s="7">
        <v>0</v>
      </c>
      <c r="AH23" s="7">
        <v>0</v>
      </c>
      <c r="AI23" s="7">
        <v>0</v>
      </c>
      <c r="AJ23" s="7">
        <v>0</v>
      </c>
      <c r="AK23" s="8">
        <f t="shared" si="11"/>
        <v>1507.6312319736301</v>
      </c>
      <c r="AM23" s="19"/>
      <c r="AN23" s="19" t="s">
        <v>46</v>
      </c>
      <c r="AO23" s="19" t="s">
        <v>34</v>
      </c>
      <c r="AP23" s="19" t="s">
        <v>47</v>
      </c>
      <c r="AQ23" s="19" t="s">
        <v>48</v>
      </c>
      <c r="AR23" s="19" t="s">
        <v>49</v>
      </c>
      <c r="AS23" s="19" t="s">
        <v>50</v>
      </c>
      <c r="AT23" s="19" t="s">
        <v>51</v>
      </c>
      <c r="AU23" s="19" t="s">
        <v>52</v>
      </c>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row>
    <row r="24" spans="1:79">
      <c r="A24" s="2">
        <v>41365</v>
      </c>
      <c r="B24" s="8">
        <f>'WA Sch. 1-2'!B24</f>
        <v>547.15</v>
      </c>
      <c r="C24" s="8">
        <f>'WA Sch. 1-2'!C24</f>
        <v>299373.1225</v>
      </c>
      <c r="D24" s="8">
        <f>'WA Sch. 1-2'!D24</f>
        <v>0.375</v>
      </c>
      <c r="E24" s="8">
        <f>'WA Sch. 1-2'!E24</f>
        <v>568.5</v>
      </c>
      <c r="F24" s="8">
        <f>'WA Sch. 1-2'!F24</f>
        <v>323192.25</v>
      </c>
      <c r="G24" s="8">
        <f>'WA Sch. 1-2'!G24</f>
        <v>0</v>
      </c>
      <c r="H24" s="8">
        <f t="shared" si="3"/>
        <v>-21.350000000000023</v>
      </c>
      <c r="I24" s="8">
        <f t="shared" si="0"/>
        <v>-23819.127500000002</v>
      </c>
      <c r="J24" s="8">
        <f t="shared" si="0"/>
        <v>0.375</v>
      </c>
      <c r="K24" s="9">
        <v>2406</v>
      </c>
      <c r="L24" s="9">
        <v>5243048</v>
      </c>
      <c r="M24" s="9">
        <v>333480</v>
      </c>
      <c r="N24" s="9">
        <f t="shared" si="4"/>
        <v>5576528</v>
      </c>
      <c r="O24" s="9">
        <f t="shared" si="5"/>
        <v>2317.75893599335</v>
      </c>
      <c r="P24" s="8">
        <f t="shared" si="6"/>
        <v>3.1796359205942633</v>
      </c>
      <c r="Q24" s="8">
        <f t="shared" si="7"/>
        <v>2320.9385719139441</v>
      </c>
      <c r="R24" s="9">
        <f t="shared" si="1"/>
        <v>5584178.2040249491</v>
      </c>
      <c r="S24" s="21"/>
      <c r="U24" s="2">
        <v>41730</v>
      </c>
      <c r="V24" s="8">
        <f t="shared" si="8"/>
        <v>543.5</v>
      </c>
      <c r="W24" s="8">
        <f t="shared" si="9"/>
        <v>295392.25</v>
      </c>
      <c r="X24" s="8">
        <f t="shared" si="10"/>
        <v>0</v>
      </c>
      <c r="Y24" s="7">
        <v>16</v>
      </c>
      <c r="Z24" s="7">
        <v>1</v>
      </c>
      <c r="AA24" s="7">
        <v>0</v>
      </c>
      <c r="AB24" s="7">
        <v>0</v>
      </c>
      <c r="AC24" s="7">
        <v>0</v>
      </c>
      <c r="AD24" s="7">
        <v>0</v>
      </c>
      <c r="AE24" s="7">
        <v>0</v>
      </c>
      <c r="AF24" s="7">
        <v>0</v>
      </c>
      <c r="AG24" s="7">
        <v>0</v>
      </c>
      <c r="AH24" s="7">
        <v>0</v>
      </c>
      <c r="AI24" s="7">
        <v>0</v>
      </c>
      <c r="AJ24" s="7">
        <v>0</v>
      </c>
      <c r="AK24" s="8">
        <f t="shared" si="11"/>
        <v>2618.056681836988</v>
      </c>
      <c r="AM24" s="17" t="s">
        <v>40</v>
      </c>
      <c r="AN24" s="17">
        <v>1268.146102526013</v>
      </c>
      <c r="AO24" s="17">
        <v>153.14656849950376</v>
      </c>
      <c r="AP24" s="17">
        <v>8.2806040967879877</v>
      </c>
      <c r="AQ24" s="17">
        <v>4.0013189287411081E-13</v>
      </c>
      <c r="AR24" s="17">
        <v>964.51813517011442</v>
      </c>
      <c r="AS24" s="17">
        <v>1571.7740698819116</v>
      </c>
      <c r="AT24" s="17">
        <v>964.51813517011442</v>
      </c>
      <c r="AU24" s="17">
        <v>1571.7740698819116</v>
      </c>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row>
    <row r="25" spans="1:79">
      <c r="A25" s="2">
        <v>41395</v>
      </c>
      <c r="B25" s="8">
        <f>'WA Sch. 1-2'!B25</f>
        <v>290.02499999999998</v>
      </c>
      <c r="C25" s="8">
        <f>'WA Sch. 1-2'!C25</f>
        <v>84114.500624999986</v>
      </c>
      <c r="D25" s="8">
        <f>'WA Sch. 1-2'!D25</f>
        <v>14.95</v>
      </c>
      <c r="E25" s="8">
        <f>'WA Sch. 1-2'!E25</f>
        <v>279.5</v>
      </c>
      <c r="F25" s="8">
        <f>'WA Sch. 1-2'!F25</f>
        <v>78120.25</v>
      </c>
      <c r="G25" s="8">
        <f>'WA Sch. 1-2'!G25</f>
        <v>28.5</v>
      </c>
      <c r="H25" s="8">
        <f t="shared" si="3"/>
        <v>10.524999999999977</v>
      </c>
      <c r="I25" s="8">
        <f t="shared" si="0"/>
        <v>5994.250624999986</v>
      </c>
      <c r="J25" s="8">
        <f t="shared" si="0"/>
        <v>-13.55</v>
      </c>
      <c r="K25" s="9">
        <v>2432</v>
      </c>
      <c r="L25" s="9">
        <v>11985725</v>
      </c>
      <c r="M25" s="9">
        <v>2892201</v>
      </c>
      <c r="N25" s="9">
        <f t="shared" si="4"/>
        <v>14877926</v>
      </c>
      <c r="O25" s="9">
        <f t="shared" si="5"/>
        <v>6117.5682565789475</v>
      </c>
      <c r="P25" s="8">
        <f t="shared" si="6"/>
        <v>-114.89084459747272</v>
      </c>
      <c r="Q25" s="8">
        <f t="shared" si="7"/>
        <v>6002.6774119814745</v>
      </c>
      <c r="R25" s="9">
        <f t="shared" si="1"/>
        <v>14598511.465938946</v>
      </c>
      <c r="S25" s="21"/>
      <c r="U25" s="2">
        <v>41760</v>
      </c>
      <c r="V25" s="8">
        <f t="shared" si="8"/>
        <v>231.5</v>
      </c>
      <c r="W25" s="8">
        <f t="shared" si="9"/>
        <v>53592.25</v>
      </c>
      <c r="X25" s="8">
        <f t="shared" si="10"/>
        <v>5</v>
      </c>
      <c r="Y25" s="7">
        <v>17</v>
      </c>
      <c r="Z25" s="7">
        <v>0</v>
      </c>
      <c r="AA25" s="7">
        <v>1</v>
      </c>
      <c r="AB25" s="7">
        <v>0</v>
      </c>
      <c r="AC25" s="7">
        <v>0</v>
      </c>
      <c r="AD25" s="7">
        <v>0</v>
      </c>
      <c r="AE25" s="7">
        <v>0</v>
      </c>
      <c r="AF25" s="7">
        <v>0</v>
      </c>
      <c r="AG25" s="7">
        <v>0</v>
      </c>
      <c r="AH25" s="7">
        <v>0</v>
      </c>
      <c r="AI25" s="7">
        <v>0</v>
      </c>
      <c r="AJ25" s="7">
        <v>0</v>
      </c>
      <c r="AK25" s="8">
        <f t="shared" si="11"/>
        <v>5351.8109105824442</v>
      </c>
      <c r="AM25" s="17" t="s">
        <v>6</v>
      </c>
      <c r="AN25" s="17">
        <v>8.479029121584702</v>
      </c>
      <c r="AO25" s="17">
        <v>1.8542575631187046</v>
      </c>
      <c r="AP25" s="17">
        <v>4.5727353579314469</v>
      </c>
      <c r="AQ25" s="17">
        <v>1.31019526900214E-5</v>
      </c>
      <c r="AR25" s="17">
        <v>4.8027831543375914</v>
      </c>
      <c r="AS25" s="17">
        <v>12.155275088831813</v>
      </c>
      <c r="AT25" s="17">
        <v>4.8027831543375914</v>
      </c>
      <c r="AU25" s="17">
        <v>12.155275088831813</v>
      </c>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row>
    <row r="26" spans="1:79">
      <c r="A26" s="2">
        <v>41426</v>
      </c>
      <c r="B26" s="8">
        <f>'WA Sch. 1-2'!B26</f>
        <v>126.95</v>
      </c>
      <c r="C26" s="8">
        <f>'WA Sch. 1-2'!C26</f>
        <v>16116.302500000002</v>
      </c>
      <c r="D26" s="8">
        <f>'WA Sch. 1-2'!D26</f>
        <v>68</v>
      </c>
      <c r="E26" s="8">
        <f>'WA Sch. 1-2'!E26</f>
        <v>144.5</v>
      </c>
      <c r="F26" s="8">
        <f>'WA Sch. 1-2'!F26</f>
        <v>20880.25</v>
      </c>
      <c r="G26" s="8">
        <f>'WA Sch. 1-2'!G26</f>
        <v>45.5</v>
      </c>
      <c r="H26" s="8">
        <f t="shared" si="3"/>
        <v>-17.549999999999997</v>
      </c>
      <c r="I26" s="8">
        <f t="shared" si="0"/>
        <v>-4763.9474999999984</v>
      </c>
      <c r="J26" s="8">
        <f t="shared" si="0"/>
        <v>22.5</v>
      </c>
      <c r="K26" s="9">
        <v>2421</v>
      </c>
      <c r="L26" s="9">
        <v>17532363</v>
      </c>
      <c r="M26" s="9">
        <v>2424198</v>
      </c>
      <c r="N26" s="9">
        <f t="shared" si="4"/>
        <v>19956561</v>
      </c>
      <c r="O26" s="9">
        <f t="shared" si="5"/>
        <v>8243.106567534076</v>
      </c>
      <c r="P26" s="8">
        <f t="shared" si="6"/>
        <v>190.77815523565579</v>
      </c>
      <c r="Q26" s="8">
        <f t="shared" si="7"/>
        <v>8433.8847227697315</v>
      </c>
      <c r="R26" s="9">
        <f t="shared" si="1"/>
        <v>20418434.913825519</v>
      </c>
      <c r="S26" s="21"/>
      <c r="U26" s="2">
        <v>41791</v>
      </c>
      <c r="V26" s="8">
        <f t="shared" si="8"/>
        <v>112</v>
      </c>
      <c r="W26" s="8">
        <f t="shared" si="9"/>
        <v>12544</v>
      </c>
      <c r="X26" s="8">
        <f t="shared" si="10"/>
        <v>13.5</v>
      </c>
      <c r="Y26" s="7">
        <v>18</v>
      </c>
      <c r="Z26" s="7">
        <v>0</v>
      </c>
      <c r="AA26" s="7">
        <v>0</v>
      </c>
      <c r="AB26" s="7">
        <v>1</v>
      </c>
      <c r="AC26" s="7">
        <v>0</v>
      </c>
      <c r="AD26" s="7">
        <v>0</v>
      </c>
      <c r="AE26" s="7">
        <v>0</v>
      </c>
      <c r="AF26" s="7">
        <v>0</v>
      </c>
      <c r="AG26" s="7">
        <v>0</v>
      </c>
      <c r="AH26" s="7">
        <v>0</v>
      </c>
      <c r="AI26" s="7">
        <v>0</v>
      </c>
      <c r="AJ26" s="7">
        <v>0</v>
      </c>
      <c r="AK26" s="8">
        <f t="shared" si="11"/>
        <v>9715.7663934426237</v>
      </c>
      <c r="AM26" s="17" t="s">
        <v>53</v>
      </c>
      <c r="AN26" s="17">
        <v>3.6864337444155773</v>
      </c>
      <c r="AO26" s="17">
        <v>1.9469671516491758</v>
      </c>
      <c r="AP26" s="17">
        <v>1.8934236981312134</v>
      </c>
      <c r="AQ26" s="17">
        <v>6.1028345665434344E-2</v>
      </c>
      <c r="AR26" s="17">
        <v>-0.17361799919145193</v>
      </c>
      <c r="AS26" s="17">
        <v>7.546485488022606</v>
      </c>
      <c r="AT26" s="17">
        <v>-0.17361799919145193</v>
      </c>
      <c r="AU26" s="17">
        <v>7.546485488022606</v>
      </c>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row>
    <row r="27" spans="1:79">
      <c r="A27" s="2">
        <v>41456</v>
      </c>
      <c r="B27" s="8">
        <f>'WA Sch. 1-2'!B27</f>
        <v>14.1</v>
      </c>
      <c r="C27" s="8">
        <f>'WA Sch. 1-2'!C27</f>
        <v>198.81</v>
      </c>
      <c r="D27" s="8">
        <f>'WA Sch. 1-2'!D27</f>
        <v>240.05</v>
      </c>
      <c r="E27" s="8">
        <f>'WA Sch. 1-2'!E27</f>
        <v>0</v>
      </c>
      <c r="F27" s="8">
        <f>'WA Sch. 1-2'!F27</f>
        <v>0</v>
      </c>
      <c r="G27" s="8">
        <f>'WA Sch. 1-2'!G27</f>
        <v>277</v>
      </c>
      <c r="H27" s="8">
        <f t="shared" si="3"/>
        <v>14.1</v>
      </c>
      <c r="I27" s="8">
        <f t="shared" si="0"/>
        <v>198.81</v>
      </c>
      <c r="J27" s="8">
        <f t="shared" si="0"/>
        <v>-36.949999999999989</v>
      </c>
      <c r="K27" s="9">
        <v>2434</v>
      </c>
      <c r="L27" s="9">
        <v>18349279</v>
      </c>
      <c r="M27" s="9">
        <v>2656914</v>
      </c>
      <c r="N27" s="9">
        <f t="shared" si="4"/>
        <v>21006193</v>
      </c>
      <c r="O27" s="9">
        <f t="shared" si="5"/>
        <v>8630.3175842234996</v>
      </c>
      <c r="P27" s="8">
        <f t="shared" si="6"/>
        <v>-313.30012604255467</v>
      </c>
      <c r="Q27" s="8">
        <f t="shared" si="7"/>
        <v>8317.0174581809442</v>
      </c>
      <c r="R27" s="9">
        <f t="shared" si="1"/>
        <v>20243620.493212417</v>
      </c>
      <c r="S27" s="21"/>
      <c r="U27" s="2">
        <v>41821</v>
      </c>
      <c r="V27" s="8">
        <f t="shared" si="8"/>
        <v>7.5</v>
      </c>
      <c r="W27" s="8">
        <f t="shared" si="9"/>
        <v>56.25</v>
      </c>
      <c r="X27" s="8">
        <f t="shared" si="10"/>
        <v>339.5</v>
      </c>
      <c r="Y27" s="7">
        <v>19</v>
      </c>
      <c r="Z27" s="7">
        <v>0</v>
      </c>
      <c r="AA27" s="7">
        <v>0</v>
      </c>
      <c r="AB27" s="7">
        <v>0</v>
      </c>
      <c r="AC27" s="7">
        <v>1</v>
      </c>
      <c r="AD27" s="7">
        <v>0</v>
      </c>
      <c r="AE27" s="7">
        <v>0</v>
      </c>
      <c r="AF27" s="7">
        <v>0</v>
      </c>
      <c r="AG27" s="7">
        <v>0</v>
      </c>
      <c r="AH27" s="7">
        <v>0</v>
      </c>
      <c r="AI27" s="7">
        <v>0</v>
      </c>
      <c r="AJ27" s="7">
        <v>0</v>
      </c>
      <c r="AK27" s="8">
        <f t="shared" si="11"/>
        <v>10897.750615258408</v>
      </c>
      <c r="AM27" s="17" t="s">
        <v>21</v>
      </c>
      <c r="AN27" s="17">
        <v>971.60819318730171</v>
      </c>
      <c r="AO27" s="17">
        <v>243.72764027069778</v>
      </c>
      <c r="AP27" s="17">
        <v>3.986450581100192</v>
      </c>
      <c r="AQ27" s="17">
        <v>1.234817255873209E-4</v>
      </c>
      <c r="AR27" s="17">
        <v>488.39444097004969</v>
      </c>
      <c r="AS27" s="17">
        <v>1454.8219454045538</v>
      </c>
      <c r="AT27" s="17">
        <v>488.39444097004969</v>
      </c>
      <c r="AU27" s="17">
        <v>1454.8219454045538</v>
      </c>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row>
    <row r="28" spans="1:79">
      <c r="A28" s="2">
        <v>41487</v>
      </c>
      <c r="B28" s="8">
        <f>'WA Sch. 1-2'!B28</f>
        <v>19.350000000000001</v>
      </c>
      <c r="C28" s="8">
        <f>'WA Sch. 1-2'!C28</f>
        <v>374.42250000000007</v>
      </c>
      <c r="D28" s="8">
        <f>'WA Sch. 1-2'!D28</f>
        <v>204.95</v>
      </c>
      <c r="E28" s="8">
        <f>'WA Sch. 1-2'!E28</f>
        <v>7</v>
      </c>
      <c r="F28" s="8">
        <f>'WA Sch. 1-2'!F28</f>
        <v>49</v>
      </c>
      <c r="G28" s="8">
        <f>'WA Sch. 1-2'!G28</f>
        <v>230.5</v>
      </c>
      <c r="H28" s="8">
        <f t="shared" si="3"/>
        <v>12.350000000000001</v>
      </c>
      <c r="I28" s="8">
        <f t="shared" si="0"/>
        <v>325.42250000000007</v>
      </c>
      <c r="J28" s="8">
        <f t="shared" si="0"/>
        <v>-25.550000000000011</v>
      </c>
      <c r="K28" s="9">
        <v>2432</v>
      </c>
      <c r="L28" s="9">
        <v>23690084</v>
      </c>
      <c r="M28" s="9">
        <v>3313033</v>
      </c>
      <c r="N28" s="9">
        <f t="shared" si="4"/>
        <v>27003117</v>
      </c>
      <c r="O28" s="9">
        <f t="shared" si="5"/>
        <v>11103.255345394737</v>
      </c>
      <c r="P28" s="8">
        <f t="shared" si="6"/>
        <v>-216.63919405648923</v>
      </c>
      <c r="Q28" s="8">
        <f t="shared" si="7"/>
        <v>10886.616151338247</v>
      </c>
      <c r="R28" s="9">
        <f t="shared" si="1"/>
        <v>26476250.480054617</v>
      </c>
      <c r="S28" s="21"/>
      <c r="U28" s="2">
        <v>41852</v>
      </c>
      <c r="V28" s="8">
        <f t="shared" si="8"/>
        <v>6</v>
      </c>
      <c r="W28" s="8">
        <f t="shared" si="9"/>
        <v>36</v>
      </c>
      <c r="X28" s="8">
        <f t="shared" si="10"/>
        <v>230</v>
      </c>
      <c r="Y28" s="7">
        <v>20</v>
      </c>
      <c r="Z28" s="7">
        <v>0</v>
      </c>
      <c r="AA28" s="7">
        <v>0</v>
      </c>
      <c r="AB28" s="7">
        <v>0</v>
      </c>
      <c r="AC28" s="7">
        <v>0</v>
      </c>
      <c r="AD28" s="7">
        <v>1</v>
      </c>
      <c r="AE28" s="7">
        <v>0</v>
      </c>
      <c r="AF28" s="7">
        <v>0</v>
      </c>
      <c r="AG28" s="7">
        <v>0</v>
      </c>
      <c r="AH28" s="7">
        <v>0</v>
      </c>
      <c r="AI28" s="7">
        <v>0</v>
      </c>
      <c r="AJ28" s="7">
        <v>0</v>
      </c>
      <c r="AK28" s="8">
        <f t="shared" si="11"/>
        <v>9678.422871246401</v>
      </c>
      <c r="AM28" s="17" t="s">
        <v>22</v>
      </c>
      <c r="AN28" s="17">
        <v>3874.1380934056519</v>
      </c>
      <c r="AO28" s="17">
        <v>256.23578254133213</v>
      </c>
      <c r="AP28" s="17">
        <v>15.119426549181256</v>
      </c>
      <c r="AQ28" s="17">
        <v>3.24101972655224E-28</v>
      </c>
      <c r="AR28" s="17">
        <v>3366.125732572867</v>
      </c>
      <c r="AS28" s="17">
        <v>4382.1504542384373</v>
      </c>
      <c r="AT28" s="17">
        <v>3366.125732572867</v>
      </c>
      <c r="AU28" s="17">
        <v>4382.1504542384373</v>
      </c>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row>
    <row r="29" spans="1:79">
      <c r="A29" s="2">
        <v>41518</v>
      </c>
      <c r="B29" s="8">
        <f>'WA Sch. 1-2'!B29</f>
        <v>152.32499999999999</v>
      </c>
      <c r="C29" s="8">
        <f>'WA Sch. 1-2'!C29</f>
        <v>23202.905624999996</v>
      </c>
      <c r="D29" s="8">
        <f>'WA Sch. 1-2'!D29</f>
        <v>43.875</v>
      </c>
      <c r="E29" s="8">
        <f>'WA Sch. 1-2'!E29</f>
        <v>164.5</v>
      </c>
      <c r="F29" s="8">
        <f>'WA Sch. 1-2'!F29</f>
        <v>27060.25</v>
      </c>
      <c r="G29" s="8">
        <f>'WA Sch. 1-2'!G29</f>
        <v>106</v>
      </c>
      <c r="H29" s="8">
        <f t="shared" si="3"/>
        <v>-12.175000000000011</v>
      </c>
      <c r="I29" s="8">
        <f t="shared" si="0"/>
        <v>-3857.3443750000042</v>
      </c>
      <c r="J29" s="8">
        <f t="shared" si="0"/>
        <v>-62.125</v>
      </c>
      <c r="K29" s="9">
        <v>2429</v>
      </c>
      <c r="L29" s="9">
        <v>20537546</v>
      </c>
      <c r="M29" s="9">
        <v>-3753287</v>
      </c>
      <c r="N29" s="9">
        <f t="shared" si="4"/>
        <v>16784259</v>
      </c>
      <c r="O29" s="9">
        <f t="shared" si="5"/>
        <v>6909.9460683408806</v>
      </c>
      <c r="P29" s="8">
        <f t="shared" si="6"/>
        <v>-526.75968417844956</v>
      </c>
      <c r="Q29" s="8">
        <f t="shared" si="7"/>
        <v>6383.1863841624308</v>
      </c>
      <c r="R29" s="9">
        <f t="shared" si="1"/>
        <v>15504759.727130545</v>
      </c>
      <c r="S29" s="21"/>
      <c r="U29" s="2">
        <v>41883</v>
      </c>
      <c r="V29" s="8">
        <f t="shared" si="8"/>
        <v>100</v>
      </c>
      <c r="W29" s="8">
        <f t="shared" si="9"/>
        <v>10000</v>
      </c>
      <c r="X29" s="8">
        <f t="shared" si="10"/>
        <v>42.5</v>
      </c>
      <c r="Y29" s="7">
        <v>21</v>
      </c>
      <c r="Z29" s="7">
        <v>0</v>
      </c>
      <c r="AA29" s="7">
        <v>0</v>
      </c>
      <c r="AB29" s="7">
        <v>0</v>
      </c>
      <c r="AC29" s="7">
        <v>0</v>
      </c>
      <c r="AD29" s="7">
        <v>0</v>
      </c>
      <c r="AE29" s="7">
        <v>1</v>
      </c>
      <c r="AF29" s="7">
        <v>0</v>
      </c>
      <c r="AG29" s="7">
        <v>0</v>
      </c>
      <c r="AH29" s="7">
        <v>0</v>
      </c>
      <c r="AI29" s="7">
        <v>0</v>
      </c>
      <c r="AJ29" s="7">
        <v>0</v>
      </c>
      <c r="AK29" s="8">
        <f t="shared" si="11"/>
        <v>7736.2037720377202</v>
      </c>
      <c r="AM29" s="17" t="s">
        <v>23</v>
      </c>
      <c r="AN29" s="17">
        <v>6305.1705036812818</v>
      </c>
      <c r="AO29" s="17">
        <v>296.34670120606205</v>
      </c>
      <c r="AP29" s="17">
        <v>21.276330993463759</v>
      </c>
      <c r="AQ29" s="17">
        <v>4.7258945089306292E-40</v>
      </c>
      <c r="AR29" s="17">
        <v>5717.6343453369045</v>
      </c>
      <c r="AS29" s="17">
        <v>6892.7066620256592</v>
      </c>
      <c r="AT29" s="17">
        <v>5717.6343453369045</v>
      </c>
      <c r="AU29" s="17">
        <v>6892.7066620256592</v>
      </c>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row>
    <row r="30" spans="1:79">
      <c r="A30" s="2">
        <v>41548</v>
      </c>
      <c r="B30" s="8">
        <f>'WA Sch. 1-2'!B30</f>
        <v>510.4</v>
      </c>
      <c r="C30" s="8">
        <f>'WA Sch. 1-2'!C30</f>
        <v>260508.15999999997</v>
      </c>
      <c r="D30" s="8">
        <f>'WA Sch. 1-2'!D30</f>
        <v>0.65</v>
      </c>
      <c r="E30" s="8">
        <f>'WA Sch. 1-2'!E30</f>
        <v>599</v>
      </c>
      <c r="F30" s="8">
        <f>'WA Sch. 1-2'!F30</f>
        <v>358801</v>
      </c>
      <c r="G30" s="8">
        <f>'WA Sch. 1-2'!G30</f>
        <v>0</v>
      </c>
      <c r="H30" s="8">
        <f t="shared" si="3"/>
        <v>-88.600000000000023</v>
      </c>
      <c r="I30" s="8">
        <f t="shared" si="0"/>
        <v>-98292.840000000026</v>
      </c>
      <c r="J30" s="8">
        <f t="shared" si="0"/>
        <v>0.65</v>
      </c>
      <c r="K30" s="9">
        <v>2435</v>
      </c>
      <c r="L30" s="9">
        <v>10526463</v>
      </c>
      <c r="M30" s="9">
        <v>-4323417</v>
      </c>
      <c r="N30" s="9">
        <f t="shared" si="4"/>
        <v>6203046</v>
      </c>
      <c r="O30" s="9">
        <f t="shared" si="5"/>
        <v>2547.4521560574949</v>
      </c>
      <c r="P30" s="8">
        <f t="shared" si="6"/>
        <v>5.5113689290300565</v>
      </c>
      <c r="Q30" s="8">
        <f t="shared" si="7"/>
        <v>2552.963524986525</v>
      </c>
      <c r="R30" s="9">
        <f t="shared" si="1"/>
        <v>6216466.1833421886</v>
      </c>
      <c r="S30" s="21"/>
      <c r="U30" s="2">
        <v>41913</v>
      </c>
      <c r="V30" s="8">
        <f t="shared" si="8"/>
        <v>363</v>
      </c>
      <c r="W30" s="8">
        <f t="shared" si="9"/>
        <v>131769</v>
      </c>
      <c r="X30" s="8">
        <f t="shared" si="10"/>
        <v>0.5</v>
      </c>
      <c r="Y30" s="7">
        <v>22</v>
      </c>
      <c r="Z30" s="7">
        <v>0</v>
      </c>
      <c r="AA30" s="7">
        <v>0</v>
      </c>
      <c r="AB30" s="7">
        <v>0</v>
      </c>
      <c r="AC30" s="7">
        <v>0</v>
      </c>
      <c r="AD30" s="7">
        <v>0</v>
      </c>
      <c r="AE30" s="7">
        <v>0</v>
      </c>
      <c r="AF30" s="7">
        <v>1</v>
      </c>
      <c r="AG30" s="7">
        <v>0</v>
      </c>
      <c r="AH30" s="7">
        <v>0</v>
      </c>
      <c r="AI30" s="7">
        <v>0</v>
      </c>
      <c r="AJ30" s="7">
        <v>0</v>
      </c>
      <c r="AK30" s="8">
        <f t="shared" si="11"/>
        <v>5216.7716857610476</v>
      </c>
      <c r="AM30" s="17" t="s">
        <v>24</v>
      </c>
      <c r="AN30" s="17">
        <v>6713.3307748110901</v>
      </c>
      <c r="AO30" s="17">
        <v>537.47759489040368</v>
      </c>
      <c r="AP30" s="17">
        <v>12.49043837107293</v>
      </c>
      <c r="AQ30" s="17">
        <v>1.4737547752085113E-22</v>
      </c>
      <c r="AR30" s="17">
        <v>5647.7291669210699</v>
      </c>
      <c r="AS30" s="17">
        <v>7778.9323827011103</v>
      </c>
      <c r="AT30" s="17">
        <v>5647.7291669210699</v>
      </c>
      <c r="AU30" s="17">
        <v>7778.9323827011103</v>
      </c>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row>
    <row r="31" spans="1:79">
      <c r="A31" s="2">
        <v>41579</v>
      </c>
      <c r="B31" s="8">
        <f>'WA Sch. 1-2'!B31</f>
        <v>874.97500000000002</v>
      </c>
      <c r="C31" s="8">
        <f>'WA Sch. 1-2'!C31</f>
        <v>765581.25062499999</v>
      </c>
      <c r="D31" s="8">
        <f>'WA Sch. 1-2'!D31</f>
        <v>0</v>
      </c>
      <c r="E31" s="8">
        <f>'WA Sch. 1-2'!E31</f>
        <v>906.5</v>
      </c>
      <c r="F31" s="8">
        <f>'WA Sch. 1-2'!F31</f>
        <v>821742.25</v>
      </c>
      <c r="G31" s="8">
        <f>'WA Sch. 1-2'!G31</f>
        <v>0</v>
      </c>
      <c r="H31" s="8">
        <f t="shared" si="3"/>
        <v>-31.524999999999977</v>
      </c>
      <c r="I31" s="8">
        <f t="shared" si="0"/>
        <v>-56160.999375000014</v>
      </c>
      <c r="J31" s="8">
        <f t="shared" si="0"/>
        <v>0</v>
      </c>
      <c r="K31" s="9">
        <v>2442</v>
      </c>
      <c r="L31" s="9">
        <v>4960355</v>
      </c>
      <c r="M31" s="9">
        <v>-2327262</v>
      </c>
      <c r="N31" s="9">
        <f t="shared" si="4"/>
        <v>2633093</v>
      </c>
      <c r="O31" s="9">
        <f t="shared" si="5"/>
        <v>1078.2526617526617</v>
      </c>
      <c r="P31" s="8">
        <f t="shared" si="6"/>
        <v>0</v>
      </c>
      <c r="Q31" s="8">
        <f t="shared" si="7"/>
        <v>1078.2526617526617</v>
      </c>
      <c r="R31" s="9">
        <f t="shared" si="1"/>
        <v>2633092.9999999995</v>
      </c>
      <c r="S31" s="21"/>
      <c r="U31" s="2">
        <v>41944</v>
      </c>
      <c r="V31" s="8">
        <f t="shared" si="8"/>
        <v>914.5</v>
      </c>
      <c r="W31" s="8">
        <f t="shared" si="9"/>
        <v>836310.25</v>
      </c>
      <c r="X31" s="8">
        <f t="shared" si="10"/>
        <v>0</v>
      </c>
      <c r="Y31" s="7">
        <v>23</v>
      </c>
      <c r="Z31" s="7">
        <v>0</v>
      </c>
      <c r="AA31" s="7">
        <v>0</v>
      </c>
      <c r="AB31" s="7">
        <v>0</v>
      </c>
      <c r="AC31" s="7">
        <v>0</v>
      </c>
      <c r="AD31" s="7">
        <v>0</v>
      </c>
      <c r="AE31" s="7">
        <v>0</v>
      </c>
      <c r="AF31" s="7">
        <v>0</v>
      </c>
      <c r="AG31" s="7">
        <v>0</v>
      </c>
      <c r="AH31" s="7">
        <v>0</v>
      </c>
      <c r="AI31" s="7">
        <v>0</v>
      </c>
      <c r="AJ31" s="7">
        <v>0</v>
      </c>
      <c r="AK31" s="8">
        <f t="shared" si="11"/>
        <v>1323.2878912685337</v>
      </c>
      <c r="AM31" s="17" t="s">
        <v>25</v>
      </c>
      <c r="AN31" s="17">
        <v>7683.6471339626951</v>
      </c>
      <c r="AO31" s="17">
        <v>492.30697037872284</v>
      </c>
      <c r="AP31" s="17">
        <v>15.607431127883086</v>
      </c>
      <c r="AQ31" s="17">
        <v>3.1436736734542739E-29</v>
      </c>
      <c r="AR31" s="17">
        <v>6707.6006825417708</v>
      </c>
      <c r="AS31" s="17">
        <v>8659.6935853836203</v>
      </c>
      <c r="AT31" s="17">
        <v>6707.6006825417708</v>
      </c>
      <c r="AU31" s="17">
        <v>8659.6935853836203</v>
      </c>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row>
    <row r="32" spans="1:79">
      <c r="A32" s="2">
        <v>41609</v>
      </c>
      <c r="B32" s="8">
        <f>'WA Sch. 1-2'!B32</f>
        <v>1138.7249999999999</v>
      </c>
      <c r="C32" s="8">
        <f>'WA Sch. 1-2'!C32</f>
        <v>1296694.6256249999</v>
      </c>
      <c r="D32" s="8">
        <f>'WA Sch. 1-2'!D32</f>
        <v>0</v>
      </c>
      <c r="E32" s="8">
        <f>'WA Sch. 1-2'!E32</f>
        <v>1220</v>
      </c>
      <c r="F32" s="8">
        <f>'WA Sch. 1-2'!F32</f>
        <v>1488400</v>
      </c>
      <c r="G32" s="8">
        <f>'WA Sch. 1-2'!G32</f>
        <v>0</v>
      </c>
      <c r="H32" s="8">
        <f t="shared" si="3"/>
        <v>-81.275000000000091</v>
      </c>
      <c r="I32" s="8">
        <f t="shared" si="0"/>
        <v>-191705.37437500013</v>
      </c>
      <c r="J32" s="8">
        <f t="shared" si="0"/>
        <v>0</v>
      </c>
      <c r="K32" s="9">
        <v>2430</v>
      </c>
      <c r="L32" s="9">
        <v>4284655</v>
      </c>
      <c r="M32" s="9">
        <v>-954777</v>
      </c>
      <c r="N32" s="9">
        <f t="shared" si="4"/>
        <v>3329878</v>
      </c>
      <c r="O32" s="9">
        <f t="shared" si="5"/>
        <v>1370.3201646090536</v>
      </c>
      <c r="P32" s="8">
        <f t="shared" si="6"/>
        <v>0</v>
      </c>
      <c r="Q32" s="8">
        <f t="shared" si="7"/>
        <v>1370.3201646090536</v>
      </c>
      <c r="R32" s="9">
        <f t="shared" si="1"/>
        <v>3329878</v>
      </c>
      <c r="S32" s="21"/>
      <c r="U32" s="2">
        <v>41974</v>
      </c>
      <c r="V32" s="8">
        <f t="shared" si="8"/>
        <v>1001</v>
      </c>
      <c r="W32" s="8">
        <f t="shared" si="9"/>
        <v>1002001</v>
      </c>
      <c r="X32" s="8">
        <f t="shared" si="10"/>
        <v>0</v>
      </c>
      <c r="Y32" s="7">
        <v>24</v>
      </c>
      <c r="Z32" s="7">
        <v>0</v>
      </c>
      <c r="AA32" s="7">
        <v>0</v>
      </c>
      <c r="AB32" s="7">
        <v>0</v>
      </c>
      <c r="AC32" s="7">
        <v>0</v>
      </c>
      <c r="AD32" s="7">
        <v>0</v>
      </c>
      <c r="AE32" s="7">
        <v>0</v>
      </c>
      <c r="AF32" s="7">
        <v>0</v>
      </c>
      <c r="AG32" s="7">
        <v>0</v>
      </c>
      <c r="AH32" s="7">
        <v>0</v>
      </c>
      <c r="AI32" s="7">
        <v>0</v>
      </c>
      <c r="AJ32" s="7">
        <v>0</v>
      </c>
      <c r="AK32" s="8">
        <f t="shared" si="11"/>
        <v>120.41294551413355</v>
      </c>
      <c r="AM32" s="17" t="s">
        <v>26</v>
      </c>
      <c r="AN32" s="17">
        <v>7176.1512158618962</v>
      </c>
      <c r="AO32" s="17">
        <v>266.43858842850597</v>
      </c>
      <c r="AP32" s="17">
        <v>26.933603192344972</v>
      </c>
      <c r="AQ32" s="17">
        <v>3.2214175074053266E-49</v>
      </c>
      <c r="AR32" s="17">
        <v>6647.9108000148753</v>
      </c>
      <c r="AS32" s="17">
        <v>7704.391631708917</v>
      </c>
      <c r="AT32" s="17">
        <v>6647.9108000148753</v>
      </c>
      <c r="AU32" s="17">
        <v>7704.391631708917</v>
      </c>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row>
    <row r="33" spans="1:82">
      <c r="A33" s="2">
        <v>41640</v>
      </c>
      <c r="B33" s="8">
        <f>'WA Sch. 1-2'!B33</f>
        <v>1095.1500000000001</v>
      </c>
      <c r="C33" s="8">
        <f>'WA Sch. 1-2'!C33</f>
        <v>1199353.5225000002</v>
      </c>
      <c r="D33" s="8">
        <f>'WA Sch. 1-2'!D33</f>
        <v>0</v>
      </c>
      <c r="E33" s="8">
        <f>'WA Sch. 1-2'!E33</f>
        <v>1040</v>
      </c>
      <c r="F33" s="8">
        <f>'WA Sch. 1-2'!F33</f>
        <v>1081600</v>
      </c>
      <c r="G33" s="8">
        <f>'WA Sch. 1-2'!G33</f>
        <v>0</v>
      </c>
      <c r="H33" s="8">
        <f t="shared" si="3"/>
        <v>55.150000000000091</v>
      </c>
      <c r="I33" s="8">
        <f t="shared" si="0"/>
        <v>117753.5225000002</v>
      </c>
      <c r="J33" s="8">
        <f t="shared" si="0"/>
        <v>0</v>
      </c>
      <c r="K33" s="9">
        <v>2428</v>
      </c>
      <c r="L33" s="9">
        <v>4671216</v>
      </c>
      <c r="M33" s="9">
        <v>-43021</v>
      </c>
      <c r="N33" s="9">
        <f t="shared" si="4"/>
        <v>4628195</v>
      </c>
      <c r="O33" s="9">
        <f t="shared" si="5"/>
        <v>1906.1758649093904</v>
      </c>
      <c r="P33" s="8">
        <f t="shared" si="6"/>
        <v>0</v>
      </c>
      <c r="Q33" s="8">
        <f t="shared" si="7"/>
        <v>1906.1758649093904</v>
      </c>
      <c r="R33" s="9">
        <f t="shared" si="1"/>
        <v>4628195</v>
      </c>
      <c r="S33" s="21"/>
      <c r="U33" s="2">
        <v>42005</v>
      </c>
      <c r="V33" s="8">
        <f t="shared" si="8"/>
        <v>1058</v>
      </c>
      <c r="W33" s="8">
        <f t="shared" si="9"/>
        <v>1119364</v>
      </c>
      <c r="X33" s="8">
        <f t="shared" si="10"/>
        <v>0</v>
      </c>
      <c r="Y33" s="7">
        <v>25</v>
      </c>
      <c r="Z33" s="7">
        <v>0</v>
      </c>
      <c r="AA33" s="7">
        <v>0</v>
      </c>
      <c r="AB33" s="7">
        <v>0</v>
      </c>
      <c r="AC33" s="7">
        <v>0</v>
      </c>
      <c r="AD33" s="7">
        <v>0</v>
      </c>
      <c r="AE33" s="7">
        <v>0</v>
      </c>
      <c r="AF33" s="7">
        <v>0</v>
      </c>
      <c r="AG33" s="7">
        <v>0</v>
      </c>
      <c r="AH33" s="7">
        <v>0</v>
      </c>
      <c r="AI33" s="7">
        <v>0</v>
      </c>
      <c r="AJ33" s="7">
        <v>0</v>
      </c>
      <c r="AK33" s="8">
        <f t="shared" si="11"/>
        <v>1001.0754393484783</v>
      </c>
      <c r="AM33" s="17" t="s">
        <v>27</v>
      </c>
      <c r="AN33" s="17">
        <v>2754.9077359703142</v>
      </c>
      <c r="AO33" s="17">
        <v>254.90876589675321</v>
      </c>
      <c r="AP33" s="17">
        <v>10.807426438548395</v>
      </c>
      <c r="AQ33" s="17">
        <v>8.4446021612417357E-19</v>
      </c>
      <c r="AR33" s="17">
        <v>2249.5263147033884</v>
      </c>
      <c r="AS33" s="17">
        <v>3260.28915723724</v>
      </c>
      <c r="AT33" s="17">
        <v>2249.5263147033884</v>
      </c>
      <c r="AU33" s="17">
        <v>3260.28915723724</v>
      </c>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row>
    <row r="34" spans="1:82">
      <c r="A34" s="2">
        <v>41671</v>
      </c>
      <c r="B34" s="8">
        <f>'WA Sch. 1-2'!B34</f>
        <v>932.76424999999995</v>
      </c>
      <c r="C34" s="8">
        <f>'WA Sch. 1-2'!C34</f>
        <v>870049.14607806236</v>
      </c>
      <c r="D34" s="8">
        <f>'WA Sch. 1-2'!D34</f>
        <v>0</v>
      </c>
      <c r="E34" s="8">
        <f>'WA Sch. 1-2'!E34</f>
        <v>1091.5</v>
      </c>
      <c r="F34" s="8">
        <f>'WA Sch. 1-2'!F34</f>
        <v>1191372.25</v>
      </c>
      <c r="G34" s="8">
        <f>'WA Sch. 1-2'!G34</f>
        <v>0</v>
      </c>
      <c r="H34" s="8">
        <f t="shared" si="3"/>
        <v>-158.73575000000005</v>
      </c>
      <c r="I34" s="8">
        <f t="shared" si="0"/>
        <v>-321323.10392193764</v>
      </c>
      <c r="J34" s="8">
        <f t="shared" si="0"/>
        <v>0</v>
      </c>
      <c r="K34" s="9">
        <v>2427</v>
      </c>
      <c r="L34" s="9">
        <v>4691021</v>
      </c>
      <c r="M34" s="9">
        <v>-25142</v>
      </c>
      <c r="N34" s="9">
        <f t="shared" si="4"/>
        <v>4665879</v>
      </c>
      <c r="O34" s="9">
        <f t="shared" si="5"/>
        <v>1922.4882571075402</v>
      </c>
      <c r="P34" s="8">
        <f t="shared" si="6"/>
        <v>0</v>
      </c>
      <c r="Q34" s="8">
        <f t="shared" si="7"/>
        <v>1922.4882571075402</v>
      </c>
      <c r="R34" s="9">
        <f t="shared" si="1"/>
        <v>4665879</v>
      </c>
      <c r="S34" s="21"/>
      <c r="U34" s="2">
        <v>42036</v>
      </c>
      <c r="V34" s="8">
        <f t="shared" si="8"/>
        <v>724</v>
      </c>
      <c r="W34" s="8">
        <f t="shared" si="9"/>
        <v>524176</v>
      </c>
      <c r="X34" s="8">
        <f t="shared" si="10"/>
        <v>0</v>
      </c>
      <c r="Y34" s="7">
        <v>26</v>
      </c>
      <c r="Z34" s="7">
        <v>0</v>
      </c>
      <c r="AA34" s="7">
        <v>0</v>
      </c>
      <c r="AB34" s="7">
        <v>0</v>
      </c>
      <c r="AC34" s="7">
        <v>0</v>
      </c>
      <c r="AD34" s="7">
        <v>0</v>
      </c>
      <c r="AE34" s="7">
        <v>0</v>
      </c>
      <c r="AF34" s="7">
        <v>0</v>
      </c>
      <c r="AG34" s="7">
        <v>0</v>
      </c>
      <c r="AH34" s="7">
        <v>0</v>
      </c>
      <c r="AI34" s="7">
        <v>0</v>
      </c>
      <c r="AJ34" s="7">
        <v>0</v>
      </c>
      <c r="AK34" s="8">
        <f t="shared" si="11"/>
        <v>1194.1943396226416</v>
      </c>
      <c r="AM34" s="17" t="s">
        <v>83</v>
      </c>
      <c r="AN34" s="17">
        <v>-2466.3062406347312</v>
      </c>
      <c r="AO34" s="17">
        <v>760.66788125462722</v>
      </c>
      <c r="AP34" s="17">
        <v>-3.242290494199473</v>
      </c>
      <c r="AQ34" s="17">
        <v>1.5855412490870758E-3</v>
      </c>
      <c r="AR34" s="17">
        <v>-3974.404299123119</v>
      </c>
      <c r="AS34" s="17">
        <v>-958.20818214634346</v>
      </c>
      <c r="AT34" s="17">
        <v>-3974.404299123119</v>
      </c>
      <c r="AU34" s="17">
        <v>-958.20818214634346</v>
      </c>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row>
    <row r="35" spans="1:82">
      <c r="A35" s="2">
        <v>41699</v>
      </c>
      <c r="B35" s="8">
        <f>'WA Sch. 1-2'!B35</f>
        <v>767.35</v>
      </c>
      <c r="C35" s="8">
        <f>'WA Sch. 1-2'!C35</f>
        <v>588826.02250000008</v>
      </c>
      <c r="D35" s="8">
        <f>'WA Sch. 1-2'!D35</f>
        <v>0</v>
      </c>
      <c r="E35" s="8">
        <f>'WA Sch. 1-2'!E35</f>
        <v>786.5</v>
      </c>
      <c r="F35" s="8">
        <f>'WA Sch. 1-2'!F35</f>
        <v>618582.25</v>
      </c>
      <c r="G35" s="8">
        <f>'WA Sch. 1-2'!G35</f>
        <v>0</v>
      </c>
      <c r="H35" s="8">
        <f t="shared" si="3"/>
        <v>-19.149999999999977</v>
      </c>
      <c r="I35" s="8">
        <f t="shared" si="0"/>
        <v>-29756.227499999921</v>
      </c>
      <c r="J35" s="8">
        <f t="shared" si="0"/>
        <v>0</v>
      </c>
      <c r="K35" s="9">
        <v>2427</v>
      </c>
      <c r="L35" s="9">
        <v>4016917</v>
      </c>
      <c r="M35" s="9">
        <v>-357896</v>
      </c>
      <c r="N35" s="9">
        <f t="shared" si="4"/>
        <v>3659021</v>
      </c>
      <c r="O35" s="9">
        <f t="shared" si="5"/>
        <v>1507.6312319736301</v>
      </c>
      <c r="P35" s="8">
        <f t="shared" si="6"/>
        <v>0</v>
      </c>
      <c r="Q35" s="8">
        <f t="shared" si="7"/>
        <v>1507.6312319736301</v>
      </c>
      <c r="R35" s="9">
        <f t="shared" si="1"/>
        <v>3659021</v>
      </c>
      <c r="S35" s="21"/>
      <c r="U35" s="2">
        <v>42064</v>
      </c>
      <c r="V35" s="8">
        <f t="shared" si="8"/>
        <v>604.5</v>
      </c>
      <c r="W35" s="8">
        <f t="shared" si="9"/>
        <v>365420.25</v>
      </c>
      <c r="X35" s="8">
        <f t="shared" si="10"/>
        <v>0</v>
      </c>
      <c r="Y35" s="7">
        <v>27</v>
      </c>
      <c r="Z35" s="7">
        <v>0</v>
      </c>
      <c r="AA35" s="7">
        <v>0</v>
      </c>
      <c r="AB35" s="7">
        <v>0</v>
      </c>
      <c r="AC35" s="7">
        <v>0</v>
      </c>
      <c r="AD35" s="7">
        <v>0</v>
      </c>
      <c r="AE35" s="7">
        <v>0</v>
      </c>
      <c r="AF35" s="7">
        <v>0</v>
      </c>
      <c r="AG35" s="7">
        <v>0</v>
      </c>
      <c r="AH35" s="7">
        <v>0</v>
      </c>
      <c r="AI35" s="7">
        <v>0</v>
      </c>
      <c r="AJ35" s="7">
        <v>0</v>
      </c>
      <c r="AK35" s="8">
        <f t="shared" si="11"/>
        <v>1376.8119623105285</v>
      </c>
      <c r="AM35" s="17" t="s">
        <v>84</v>
      </c>
      <c r="AN35" s="17">
        <v>-2441.6154769160066</v>
      </c>
      <c r="AO35" s="17">
        <v>742.16934533841436</v>
      </c>
      <c r="AP35" s="17">
        <v>-3.2898360626881979</v>
      </c>
      <c r="AQ35" s="17">
        <v>1.3614253960616209E-3</v>
      </c>
      <c r="AR35" s="17">
        <v>-3913.0383887502403</v>
      </c>
      <c r="AS35" s="17">
        <v>-970.19256508177318</v>
      </c>
      <c r="AT35" s="17">
        <v>-3913.0383887502403</v>
      </c>
      <c r="AU35" s="17">
        <v>-970.19256508177318</v>
      </c>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row>
    <row r="36" spans="1:82">
      <c r="A36" s="2">
        <v>41730</v>
      </c>
      <c r="B36" s="8">
        <f>'WA Sch. 1-2'!B36</f>
        <v>547.15</v>
      </c>
      <c r="C36" s="8">
        <f>'WA Sch. 1-2'!C36</f>
        <v>299373.1225</v>
      </c>
      <c r="D36" s="8">
        <f>'WA Sch. 1-2'!D36</f>
        <v>0.375</v>
      </c>
      <c r="E36" s="8">
        <f>'WA Sch. 1-2'!E36</f>
        <v>543.5</v>
      </c>
      <c r="F36" s="8">
        <f>'WA Sch. 1-2'!F36</f>
        <v>295392.25</v>
      </c>
      <c r="G36" s="8">
        <f>'WA Sch. 1-2'!G36</f>
        <v>0</v>
      </c>
      <c r="H36" s="8">
        <f t="shared" si="3"/>
        <v>3.6499999999999773</v>
      </c>
      <c r="I36" s="8">
        <f t="shared" si="0"/>
        <v>3980.8724999999977</v>
      </c>
      <c r="J36" s="8">
        <f t="shared" si="0"/>
        <v>0.375</v>
      </c>
      <c r="K36" s="9">
        <v>2417</v>
      </c>
      <c r="L36" s="9">
        <v>5515688</v>
      </c>
      <c r="M36" s="9">
        <v>812155</v>
      </c>
      <c r="N36" s="9">
        <f t="shared" si="4"/>
        <v>6327843</v>
      </c>
      <c r="O36" s="9">
        <f t="shared" si="5"/>
        <v>2618.056681836988</v>
      </c>
      <c r="P36" s="8">
        <f t="shared" si="6"/>
        <v>3.1796359205942633</v>
      </c>
      <c r="Q36" s="8">
        <f t="shared" si="7"/>
        <v>2621.2363177575821</v>
      </c>
      <c r="R36" s="9">
        <f t="shared" si="1"/>
        <v>6335528.1800200762</v>
      </c>
      <c r="S36" s="21"/>
      <c r="U36" s="2">
        <v>42095</v>
      </c>
      <c r="V36" s="8">
        <f t="shared" si="8"/>
        <v>524.5</v>
      </c>
      <c r="W36" s="8">
        <f t="shared" si="9"/>
        <v>275100.25</v>
      </c>
      <c r="X36" s="8">
        <f t="shared" si="10"/>
        <v>0</v>
      </c>
      <c r="Y36" s="7">
        <v>28</v>
      </c>
      <c r="Z36" s="7">
        <v>1</v>
      </c>
      <c r="AA36" s="7">
        <v>0</v>
      </c>
      <c r="AB36" s="7">
        <v>0</v>
      </c>
      <c r="AC36" s="7">
        <v>0</v>
      </c>
      <c r="AD36" s="7">
        <v>0</v>
      </c>
      <c r="AE36" s="7">
        <v>0</v>
      </c>
      <c r="AF36" s="7">
        <v>0</v>
      </c>
      <c r="AG36" s="7">
        <v>0</v>
      </c>
      <c r="AH36" s="7">
        <v>0</v>
      </c>
      <c r="AI36" s="7">
        <v>0</v>
      </c>
      <c r="AJ36" s="7">
        <v>0</v>
      </c>
      <c r="AK36" s="8">
        <f t="shared" si="11"/>
        <v>2580.450186027284</v>
      </c>
      <c r="AM36" s="17" t="s">
        <v>85</v>
      </c>
      <c r="AN36" s="17">
        <v>-2381.0646088683052</v>
      </c>
      <c r="AO36" s="17">
        <v>741.66773294301902</v>
      </c>
      <c r="AP36" s="17">
        <v>-3.2104195761894339</v>
      </c>
      <c r="AQ36" s="17">
        <v>1.754572820842117E-3</v>
      </c>
      <c r="AR36" s="17">
        <v>-3851.4930253409602</v>
      </c>
      <c r="AS36" s="17">
        <v>-910.63619239565014</v>
      </c>
      <c r="AT36" s="17">
        <v>-3851.4930253409602</v>
      </c>
      <c r="AU36" s="17">
        <v>-910.63619239565014</v>
      </c>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row>
    <row r="37" spans="1:82" ht="15.75" thickBot="1">
      <c r="A37" s="2">
        <v>41760</v>
      </c>
      <c r="B37" s="8">
        <f>'WA Sch. 1-2'!B37</f>
        <v>290.02499999999998</v>
      </c>
      <c r="C37" s="8">
        <f>'WA Sch. 1-2'!C37</f>
        <v>84114.500624999986</v>
      </c>
      <c r="D37" s="8">
        <f>'WA Sch. 1-2'!D37</f>
        <v>14.95</v>
      </c>
      <c r="E37" s="8">
        <f>'WA Sch. 1-2'!E37</f>
        <v>231.5</v>
      </c>
      <c r="F37" s="8">
        <f>'WA Sch. 1-2'!F37</f>
        <v>53592.25</v>
      </c>
      <c r="G37" s="8">
        <f>'WA Sch. 1-2'!G37</f>
        <v>5</v>
      </c>
      <c r="H37" s="8">
        <f t="shared" si="3"/>
        <v>58.524999999999977</v>
      </c>
      <c r="I37" s="8">
        <f t="shared" si="0"/>
        <v>30522.250624999986</v>
      </c>
      <c r="J37" s="8">
        <f t="shared" si="0"/>
        <v>9.9499999999999993</v>
      </c>
      <c r="K37" s="9">
        <v>2438</v>
      </c>
      <c r="L37" s="9">
        <v>10756357</v>
      </c>
      <c r="M37" s="9">
        <v>2291358</v>
      </c>
      <c r="N37" s="9">
        <f t="shared" si="4"/>
        <v>13047715</v>
      </c>
      <c r="O37" s="9">
        <f t="shared" si="5"/>
        <v>5351.8109105824442</v>
      </c>
      <c r="P37" s="8">
        <f t="shared" si="6"/>
        <v>84.366339759767783</v>
      </c>
      <c r="Q37" s="8">
        <f t="shared" si="7"/>
        <v>5436.1772503422117</v>
      </c>
      <c r="R37" s="9">
        <f t="shared" si="1"/>
        <v>13253400.136334311</v>
      </c>
      <c r="S37" s="21"/>
      <c r="U37" s="2">
        <v>42125</v>
      </c>
      <c r="V37" s="8">
        <f t="shared" si="8"/>
        <v>162.5</v>
      </c>
      <c r="W37" s="8">
        <f t="shared" si="9"/>
        <v>26406.25</v>
      </c>
      <c r="X37" s="8">
        <f t="shared" si="10"/>
        <v>29.5</v>
      </c>
      <c r="Y37" s="7">
        <v>29</v>
      </c>
      <c r="Z37" s="7">
        <v>0</v>
      </c>
      <c r="AA37" s="7">
        <v>1</v>
      </c>
      <c r="AB37" s="7">
        <v>0</v>
      </c>
      <c r="AC37" s="7">
        <v>0</v>
      </c>
      <c r="AD37" s="7">
        <v>0</v>
      </c>
      <c r="AE37" s="7">
        <v>0</v>
      </c>
      <c r="AF37" s="7">
        <v>0</v>
      </c>
      <c r="AG37" s="7">
        <v>0</v>
      </c>
      <c r="AH37" s="7">
        <v>0</v>
      </c>
      <c r="AI37" s="7">
        <v>0</v>
      </c>
      <c r="AJ37" s="7">
        <v>0</v>
      </c>
      <c r="AK37" s="8">
        <f t="shared" si="11"/>
        <v>6861.4311672185431</v>
      </c>
      <c r="AM37" s="18" t="s">
        <v>206</v>
      </c>
      <c r="AN37" s="18">
        <v>-2673.3538445988211</v>
      </c>
      <c r="AO37" s="18">
        <v>447.25451609235301</v>
      </c>
      <c r="AP37" s="18">
        <v>-5.9772539983627659</v>
      </c>
      <c r="AQ37" s="18">
        <v>3.0931584858087801E-8</v>
      </c>
      <c r="AR37" s="18">
        <v>-3560.0794235157737</v>
      </c>
      <c r="AS37" s="18">
        <v>-1786.6282656818685</v>
      </c>
      <c r="AT37" s="18">
        <v>-3560.0794235157737</v>
      </c>
      <c r="AU37" s="18">
        <v>-1786.6282656818685</v>
      </c>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row>
    <row r="38" spans="1:82">
      <c r="A38" s="2">
        <v>41791</v>
      </c>
      <c r="B38" s="8">
        <f>'WA Sch. 1-2'!B38</f>
        <v>126.95</v>
      </c>
      <c r="C38" s="8">
        <f>'WA Sch. 1-2'!C38</f>
        <v>16116.302500000002</v>
      </c>
      <c r="D38" s="8">
        <f>'WA Sch. 1-2'!D38</f>
        <v>68</v>
      </c>
      <c r="E38" s="8">
        <f>'WA Sch. 1-2'!E38</f>
        <v>112</v>
      </c>
      <c r="F38" s="8">
        <f>'WA Sch. 1-2'!F38</f>
        <v>12544</v>
      </c>
      <c r="G38" s="8">
        <f>'WA Sch. 1-2'!G38</f>
        <v>13.5</v>
      </c>
      <c r="H38" s="8">
        <f t="shared" si="3"/>
        <v>14.950000000000003</v>
      </c>
      <c r="I38" s="8">
        <f t="shared" si="0"/>
        <v>3572.3025000000016</v>
      </c>
      <c r="J38" s="8">
        <f t="shared" si="0"/>
        <v>54.5</v>
      </c>
      <c r="K38" s="9">
        <v>2440</v>
      </c>
      <c r="L38" s="9">
        <v>19056466</v>
      </c>
      <c r="M38" s="9">
        <v>4650004</v>
      </c>
      <c r="N38" s="9">
        <f t="shared" si="4"/>
        <v>23706470</v>
      </c>
      <c r="O38" s="9">
        <f t="shared" si="5"/>
        <v>9715.7663934426237</v>
      </c>
      <c r="P38" s="8">
        <f t="shared" si="6"/>
        <v>462.10708712636625</v>
      </c>
      <c r="Q38" s="8">
        <f t="shared" si="7"/>
        <v>10177.873480568989</v>
      </c>
      <c r="R38" s="9">
        <f t="shared" si="1"/>
        <v>24834011.292588335</v>
      </c>
      <c r="S38" s="21"/>
      <c r="U38" s="2">
        <v>42156</v>
      </c>
      <c r="V38" s="8">
        <f t="shared" si="8"/>
        <v>25.5</v>
      </c>
      <c r="W38" s="8">
        <f t="shared" si="9"/>
        <v>650.25</v>
      </c>
      <c r="X38" s="8">
        <f t="shared" si="10"/>
        <v>218.5</v>
      </c>
      <c r="Y38" s="7">
        <v>30</v>
      </c>
      <c r="Z38" s="7">
        <v>0</v>
      </c>
      <c r="AA38" s="7">
        <v>0</v>
      </c>
      <c r="AB38" s="7">
        <v>1</v>
      </c>
      <c r="AC38" s="7">
        <v>0</v>
      </c>
      <c r="AD38" s="7">
        <v>0</v>
      </c>
      <c r="AE38" s="7">
        <v>0</v>
      </c>
      <c r="AF38" s="7">
        <v>0</v>
      </c>
      <c r="AG38" s="7">
        <v>0</v>
      </c>
      <c r="AH38" s="7">
        <v>0</v>
      </c>
      <c r="AI38" s="7">
        <v>0</v>
      </c>
      <c r="AJ38" s="7">
        <v>0</v>
      </c>
      <c r="AK38" s="8">
        <f t="shared" si="11"/>
        <v>9851.1805363673302</v>
      </c>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row>
    <row r="39" spans="1:82">
      <c r="A39" s="2">
        <v>41821</v>
      </c>
      <c r="B39" s="8">
        <f>'WA Sch. 1-2'!B39</f>
        <v>14.1</v>
      </c>
      <c r="C39" s="8">
        <f>'WA Sch. 1-2'!C39</f>
        <v>198.81</v>
      </c>
      <c r="D39" s="8">
        <f>'WA Sch. 1-2'!D39</f>
        <v>240.05</v>
      </c>
      <c r="E39" s="8">
        <f>'WA Sch. 1-2'!E39</f>
        <v>7.5</v>
      </c>
      <c r="F39" s="8">
        <f>'WA Sch. 1-2'!F39</f>
        <v>56.25</v>
      </c>
      <c r="G39" s="8">
        <f>'WA Sch. 1-2'!G39</f>
        <v>339.5</v>
      </c>
      <c r="H39" s="8">
        <f t="shared" si="3"/>
        <v>6.6</v>
      </c>
      <c r="I39" s="8">
        <f t="shared" si="0"/>
        <v>142.56</v>
      </c>
      <c r="J39" s="8">
        <f t="shared" si="0"/>
        <v>-99.449999999999989</v>
      </c>
      <c r="K39" s="9">
        <v>2438</v>
      </c>
      <c r="L39" s="9">
        <v>22103092</v>
      </c>
      <c r="M39" s="9">
        <v>4465624</v>
      </c>
      <c r="N39" s="9">
        <f t="shared" si="4"/>
        <v>26568716</v>
      </c>
      <c r="O39" s="9">
        <f t="shared" si="5"/>
        <v>10897.750615258408</v>
      </c>
      <c r="P39" s="8">
        <f t="shared" si="6"/>
        <v>-843.23944614159848</v>
      </c>
      <c r="Q39" s="8">
        <f t="shared" si="7"/>
        <v>10054.511169116809</v>
      </c>
      <c r="R39" s="9">
        <f t="shared" si="1"/>
        <v>24512898.230306782</v>
      </c>
      <c r="S39" s="21"/>
      <c r="U39" s="2">
        <v>42186</v>
      </c>
      <c r="V39" s="8">
        <f t="shared" si="8"/>
        <v>6</v>
      </c>
      <c r="W39" s="8">
        <f t="shared" si="9"/>
        <v>36</v>
      </c>
      <c r="X39" s="8">
        <f t="shared" si="10"/>
        <v>289.5</v>
      </c>
      <c r="Y39" s="7">
        <v>31</v>
      </c>
      <c r="Z39" s="7">
        <v>0</v>
      </c>
      <c r="AA39" s="7">
        <v>0</v>
      </c>
      <c r="AB39" s="7">
        <v>0</v>
      </c>
      <c r="AC39" s="7">
        <v>1</v>
      </c>
      <c r="AD39" s="7">
        <v>0</v>
      </c>
      <c r="AE39" s="7">
        <v>0</v>
      </c>
      <c r="AF39" s="7">
        <v>0</v>
      </c>
      <c r="AG39" s="7">
        <v>0</v>
      </c>
      <c r="AH39" s="7">
        <v>0</v>
      </c>
      <c r="AI39" s="7">
        <v>0</v>
      </c>
      <c r="AJ39" s="7">
        <v>0</v>
      </c>
      <c r="AK39" s="8">
        <f t="shared" si="11"/>
        <v>12203.883567299752</v>
      </c>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row>
    <row r="40" spans="1:82">
      <c r="A40" s="2">
        <v>41852</v>
      </c>
      <c r="B40" s="8">
        <f>'WA Sch. 1-2'!B40</f>
        <v>19.350000000000001</v>
      </c>
      <c r="C40" s="8">
        <f>'WA Sch. 1-2'!C40</f>
        <v>374.42250000000007</v>
      </c>
      <c r="D40" s="8">
        <f>'WA Sch. 1-2'!D40</f>
        <v>204.95</v>
      </c>
      <c r="E40" s="8">
        <f>'WA Sch. 1-2'!E40</f>
        <v>6</v>
      </c>
      <c r="F40" s="8">
        <f>'WA Sch. 1-2'!F40</f>
        <v>36</v>
      </c>
      <c r="G40" s="8">
        <f>'WA Sch. 1-2'!G40</f>
        <v>230</v>
      </c>
      <c r="H40" s="8">
        <f t="shared" si="3"/>
        <v>13.350000000000001</v>
      </c>
      <c r="I40" s="8">
        <f t="shared" si="0"/>
        <v>338.42250000000007</v>
      </c>
      <c r="J40" s="8">
        <f t="shared" si="0"/>
        <v>-25.050000000000011</v>
      </c>
      <c r="K40" s="9">
        <v>2431</v>
      </c>
      <c r="L40" s="9">
        <v>23793923</v>
      </c>
      <c r="M40" s="9">
        <v>-265677</v>
      </c>
      <c r="N40" s="9">
        <f t="shared" si="4"/>
        <v>23528246</v>
      </c>
      <c r="O40" s="9">
        <f t="shared" si="5"/>
        <v>9678.422871246401</v>
      </c>
      <c r="P40" s="8">
        <f t="shared" si="6"/>
        <v>-212.39967949569689</v>
      </c>
      <c r="Q40" s="8">
        <f t="shared" si="7"/>
        <v>9466.0231917507044</v>
      </c>
      <c r="R40" s="9">
        <f t="shared" si="1"/>
        <v>23011902.379145961</v>
      </c>
      <c r="S40" s="21"/>
      <c r="U40" s="2">
        <v>42217</v>
      </c>
      <c r="V40" s="8">
        <f t="shared" si="8"/>
        <v>11.5</v>
      </c>
      <c r="W40" s="8">
        <f t="shared" si="9"/>
        <v>132.25</v>
      </c>
      <c r="X40" s="8">
        <f t="shared" si="10"/>
        <v>241.5</v>
      </c>
      <c r="Y40" s="7">
        <v>32</v>
      </c>
      <c r="Z40" s="7">
        <v>0</v>
      </c>
      <c r="AA40" s="7">
        <v>0</v>
      </c>
      <c r="AB40" s="7">
        <v>0</v>
      </c>
      <c r="AC40" s="7">
        <v>0</v>
      </c>
      <c r="AD40" s="7">
        <v>1</v>
      </c>
      <c r="AE40" s="7">
        <v>0</v>
      </c>
      <c r="AF40" s="7">
        <v>0</v>
      </c>
      <c r="AG40" s="7">
        <v>0</v>
      </c>
      <c r="AH40" s="7">
        <v>0</v>
      </c>
      <c r="AI40" s="7">
        <v>0</v>
      </c>
      <c r="AJ40" s="7">
        <v>0</v>
      </c>
      <c r="AK40" s="8">
        <f t="shared" si="11"/>
        <v>11013.819512195121</v>
      </c>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row>
    <row r="41" spans="1:82">
      <c r="A41" s="2">
        <v>41883</v>
      </c>
      <c r="B41" s="8">
        <f>'WA Sch. 1-2'!B41</f>
        <v>152.32499999999999</v>
      </c>
      <c r="C41" s="8">
        <f>'WA Sch. 1-2'!C41</f>
        <v>23202.905624999996</v>
      </c>
      <c r="D41" s="8">
        <f>'WA Sch. 1-2'!D41</f>
        <v>43.875</v>
      </c>
      <c r="E41" s="8">
        <f>'WA Sch. 1-2'!E41</f>
        <v>100</v>
      </c>
      <c r="F41" s="8">
        <f>'WA Sch. 1-2'!F41</f>
        <v>10000</v>
      </c>
      <c r="G41" s="8">
        <f>'WA Sch. 1-2'!G41</f>
        <v>42.5</v>
      </c>
      <c r="H41" s="8">
        <f t="shared" si="3"/>
        <v>52.324999999999989</v>
      </c>
      <c r="I41" s="8">
        <f t="shared" si="3"/>
        <v>13202.905624999996</v>
      </c>
      <c r="J41" s="8">
        <f t="shared" si="3"/>
        <v>1.375</v>
      </c>
      <c r="K41" s="9">
        <v>2439</v>
      </c>
      <c r="L41" s="9">
        <v>22689810</v>
      </c>
      <c r="M41" s="9">
        <v>-3821209</v>
      </c>
      <c r="N41" s="9">
        <f t="shared" si="4"/>
        <v>18868601</v>
      </c>
      <c r="O41" s="9">
        <f t="shared" si="5"/>
        <v>7736.2037720377202</v>
      </c>
      <c r="P41" s="8">
        <f t="shared" si="6"/>
        <v>11.658665042178965</v>
      </c>
      <c r="Q41" s="8">
        <f t="shared" si="7"/>
        <v>7747.8624370798989</v>
      </c>
      <c r="R41" s="9">
        <f t="shared" si="1"/>
        <v>18897036.484037872</v>
      </c>
      <c r="S41" s="21"/>
      <c r="U41" s="2">
        <v>42248</v>
      </c>
      <c r="V41" s="8">
        <f t="shared" si="8"/>
        <v>200.5</v>
      </c>
      <c r="W41" s="8">
        <f t="shared" si="9"/>
        <v>40200.25</v>
      </c>
      <c r="X41" s="8">
        <f t="shared" si="10"/>
        <v>18</v>
      </c>
      <c r="Y41" s="7">
        <v>33</v>
      </c>
      <c r="Z41" s="7">
        <v>0</v>
      </c>
      <c r="AA41" s="7">
        <v>0</v>
      </c>
      <c r="AB41" s="7">
        <v>0</v>
      </c>
      <c r="AC41" s="7">
        <v>0</v>
      </c>
      <c r="AD41" s="7">
        <v>0</v>
      </c>
      <c r="AE41" s="7">
        <v>1</v>
      </c>
      <c r="AF41" s="7">
        <v>0</v>
      </c>
      <c r="AG41" s="7">
        <v>0</v>
      </c>
      <c r="AH41" s="7">
        <v>0</v>
      </c>
      <c r="AI41" s="7">
        <v>0</v>
      </c>
      <c r="AJ41" s="7">
        <v>0</v>
      </c>
      <c r="AK41" s="8">
        <f t="shared" si="11"/>
        <v>9528.3941635840529</v>
      </c>
      <c r="AM41" t="s">
        <v>58</v>
      </c>
    </row>
    <row r="42" spans="1:82" ht="15.75" thickBot="1">
      <c r="A42" s="2">
        <v>41913</v>
      </c>
      <c r="B42" s="8">
        <f>'WA Sch. 1-2'!B42</f>
        <v>510.4</v>
      </c>
      <c r="C42" s="8">
        <f>'WA Sch. 1-2'!C42</f>
        <v>260508.15999999997</v>
      </c>
      <c r="D42" s="8">
        <f>'WA Sch. 1-2'!D42</f>
        <v>0.65</v>
      </c>
      <c r="E42" s="8">
        <f>'WA Sch. 1-2'!E42</f>
        <v>363</v>
      </c>
      <c r="F42" s="8">
        <f>'WA Sch. 1-2'!F42</f>
        <v>131769</v>
      </c>
      <c r="G42" s="8">
        <f>'WA Sch. 1-2'!G42</f>
        <v>0.5</v>
      </c>
      <c r="H42" s="8">
        <f t="shared" ref="H42:J73" si="12">B42-E42</f>
        <v>147.39999999999998</v>
      </c>
      <c r="I42" s="8">
        <f t="shared" si="12"/>
        <v>128739.15999999997</v>
      </c>
      <c r="J42" s="8">
        <f t="shared" si="12"/>
        <v>0.15000000000000002</v>
      </c>
      <c r="K42" s="9">
        <v>2444</v>
      </c>
      <c r="L42" s="9">
        <v>14689740</v>
      </c>
      <c r="M42" s="9">
        <v>-1939950</v>
      </c>
      <c r="N42" s="9">
        <f t="shared" si="4"/>
        <v>12749790</v>
      </c>
      <c r="O42" s="9">
        <f t="shared" si="5"/>
        <v>5216.7716857610476</v>
      </c>
      <c r="P42" s="8">
        <f t="shared" si="6"/>
        <v>1.2718543682377055</v>
      </c>
      <c r="Q42" s="8">
        <f t="shared" si="7"/>
        <v>5218.0435401292852</v>
      </c>
      <c r="R42" s="9">
        <f t="shared" si="1"/>
        <v>12752898.412075974</v>
      </c>
      <c r="S42" s="21"/>
      <c r="U42" s="2">
        <v>42278</v>
      </c>
      <c r="V42" s="8">
        <f t="shared" si="8"/>
        <v>330</v>
      </c>
      <c r="W42" s="8">
        <f t="shared" si="9"/>
        <v>108900</v>
      </c>
      <c r="X42" s="8">
        <f t="shared" si="10"/>
        <v>0</v>
      </c>
      <c r="Y42" s="7">
        <v>34</v>
      </c>
      <c r="Z42" s="7">
        <v>0</v>
      </c>
      <c r="AA42" s="7">
        <v>0</v>
      </c>
      <c r="AB42" s="7">
        <v>0</v>
      </c>
      <c r="AC42" s="7">
        <v>0</v>
      </c>
      <c r="AD42" s="7">
        <v>0</v>
      </c>
      <c r="AE42" s="7">
        <v>0</v>
      </c>
      <c r="AF42" s="7">
        <v>1</v>
      </c>
      <c r="AG42" s="7">
        <v>0</v>
      </c>
      <c r="AH42" s="7">
        <v>0</v>
      </c>
      <c r="AI42" s="7">
        <v>0</v>
      </c>
      <c r="AJ42" s="7">
        <v>0</v>
      </c>
      <c r="AK42" s="8">
        <f t="shared" si="11"/>
        <v>2873.0344827586205</v>
      </c>
      <c r="AX42" s="13" t="s">
        <v>132</v>
      </c>
      <c r="AY42" s="12"/>
      <c r="AZ42" s="12"/>
      <c r="BA42" s="12"/>
      <c r="BC42" s="13" t="s">
        <v>133</v>
      </c>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row>
    <row r="43" spans="1:82">
      <c r="A43" s="2">
        <v>41944</v>
      </c>
      <c r="B43" s="8">
        <f>'WA Sch. 1-2'!B43</f>
        <v>874.97500000000002</v>
      </c>
      <c r="C43" s="8">
        <f>'WA Sch. 1-2'!C43</f>
        <v>765581.25062499999</v>
      </c>
      <c r="D43" s="8">
        <f>'WA Sch. 1-2'!D43</f>
        <v>0</v>
      </c>
      <c r="E43" s="8">
        <f>'WA Sch. 1-2'!E43</f>
        <v>914.5</v>
      </c>
      <c r="F43" s="8">
        <f>'WA Sch. 1-2'!F43</f>
        <v>836310.25</v>
      </c>
      <c r="G43" s="8">
        <f>'WA Sch. 1-2'!G43</f>
        <v>0</v>
      </c>
      <c r="H43" s="8">
        <f t="shared" si="12"/>
        <v>-39.524999999999977</v>
      </c>
      <c r="I43" s="8">
        <f t="shared" si="12"/>
        <v>-70728.999375000014</v>
      </c>
      <c r="J43" s="8">
        <f t="shared" si="12"/>
        <v>0</v>
      </c>
      <c r="K43" s="9">
        <v>2428</v>
      </c>
      <c r="L43" s="9">
        <v>6310120</v>
      </c>
      <c r="M43" s="9">
        <v>-3097177</v>
      </c>
      <c r="N43" s="9">
        <f t="shared" si="4"/>
        <v>3212943</v>
      </c>
      <c r="O43" s="9">
        <f t="shared" si="5"/>
        <v>1323.2878912685337</v>
      </c>
      <c r="P43" s="8">
        <f t="shared" si="6"/>
        <v>0</v>
      </c>
      <c r="Q43" s="8">
        <f t="shared" si="7"/>
        <v>1323.2878912685337</v>
      </c>
      <c r="R43" s="9">
        <f t="shared" si="1"/>
        <v>3212943</v>
      </c>
      <c r="S43" s="21"/>
      <c r="U43" s="2">
        <v>42309</v>
      </c>
      <c r="V43" s="8">
        <f t="shared" si="8"/>
        <v>910</v>
      </c>
      <c r="W43" s="8">
        <f t="shared" si="9"/>
        <v>828100</v>
      </c>
      <c r="X43" s="8">
        <f t="shared" si="10"/>
        <v>0</v>
      </c>
      <c r="Y43" s="7">
        <v>35</v>
      </c>
      <c r="Z43" s="7">
        <v>0</v>
      </c>
      <c r="AA43" s="7">
        <v>0</v>
      </c>
      <c r="AB43" s="7">
        <v>0</v>
      </c>
      <c r="AC43" s="7">
        <v>0</v>
      </c>
      <c r="AD43" s="7">
        <v>0</v>
      </c>
      <c r="AE43" s="7">
        <v>0</v>
      </c>
      <c r="AF43" s="7">
        <v>0</v>
      </c>
      <c r="AG43" s="7">
        <v>0</v>
      </c>
      <c r="AH43" s="7">
        <v>0</v>
      </c>
      <c r="AI43" s="7">
        <v>0</v>
      </c>
      <c r="AJ43" s="7">
        <v>0</v>
      </c>
      <c r="AK43" s="8">
        <f t="shared" si="11"/>
        <v>1228.3954166666667</v>
      </c>
      <c r="AM43" s="19" t="s">
        <v>59</v>
      </c>
      <c r="AN43" s="19" t="s">
        <v>60</v>
      </c>
      <c r="AO43" s="19" t="s">
        <v>61</v>
      </c>
      <c r="AP43" s="19" t="s">
        <v>62</v>
      </c>
      <c r="AX43" s="49" t="s">
        <v>128</v>
      </c>
      <c r="AY43" s="53" t="s">
        <v>94</v>
      </c>
      <c r="AZ43" s="53" t="s">
        <v>96</v>
      </c>
      <c r="BA43" s="53" t="s">
        <v>95</v>
      </c>
      <c r="BC43" s="49" t="s">
        <v>128</v>
      </c>
      <c r="BD43" s="53" t="s">
        <v>126</v>
      </c>
      <c r="BE43" s="53" t="s">
        <v>97</v>
      </c>
      <c r="BF43" s="53" t="s">
        <v>98</v>
      </c>
      <c r="BG43" s="53" t="s">
        <v>99</v>
      </c>
      <c r="BH43" s="53" t="s">
        <v>100</v>
      </c>
      <c r="BI43" s="53" t="s">
        <v>101</v>
      </c>
      <c r="BJ43" s="53" t="s">
        <v>102</v>
      </c>
      <c r="BK43" s="53" t="s">
        <v>103</v>
      </c>
      <c r="BL43" s="53" t="s">
        <v>104</v>
      </c>
      <c r="BM43" s="53" t="s">
        <v>105</v>
      </c>
      <c r="BN43" s="53" t="s">
        <v>106</v>
      </c>
      <c r="BO43" s="53" t="s">
        <v>107</v>
      </c>
      <c r="BP43" s="53" t="s">
        <v>108</v>
      </c>
      <c r="BQ43" s="47" t="s">
        <v>128</v>
      </c>
      <c r="BR43" s="53" t="s">
        <v>129</v>
      </c>
      <c r="BS43" s="53" t="s">
        <v>114</v>
      </c>
      <c r="BT43" s="53" t="s">
        <v>115</v>
      </c>
      <c r="BU43" s="53" t="s">
        <v>116</v>
      </c>
      <c r="BV43" s="53" t="s">
        <v>117</v>
      </c>
      <c r="BW43" s="53" t="s">
        <v>118</v>
      </c>
      <c r="BX43" s="53" t="s">
        <v>119</v>
      </c>
      <c r="BY43" s="53" t="s">
        <v>120</v>
      </c>
      <c r="BZ43" s="53" t="s">
        <v>121</v>
      </c>
      <c r="CA43" s="53" t="s">
        <v>122</v>
      </c>
      <c r="CB43" s="53" t="s">
        <v>123</v>
      </c>
      <c r="CC43" s="53" t="s">
        <v>124</v>
      </c>
      <c r="CD43" s="53" t="s">
        <v>125</v>
      </c>
    </row>
    <row r="44" spans="1:82">
      <c r="A44" s="2">
        <v>41974</v>
      </c>
      <c r="B44" s="8">
        <f>'WA Sch. 1-2'!B44</f>
        <v>1138.7249999999999</v>
      </c>
      <c r="C44" s="8">
        <f>'WA Sch. 1-2'!C44</f>
        <v>1296694.6256249999</v>
      </c>
      <c r="D44" s="8">
        <f>'WA Sch. 1-2'!D44</f>
        <v>0</v>
      </c>
      <c r="E44" s="8">
        <f>'WA Sch. 1-2'!E44</f>
        <v>1001</v>
      </c>
      <c r="F44" s="8">
        <f>'WA Sch. 1-2'!F44</f>
        <v>1002001</v>
      </c>
      <c r="G44" s="8">
        <f>'WA Sch. 1-2'!G44</f>
        <v>0</v>
      </c>
      <c r="H44" s="8">
        <f t="shared" si="12"/>
        <v>137.72499999999991</v>
      </c>
      <c r="I44" s="8">
        <f t="shared" si="12"/>
        <v>294693.62562499987</v>
      </c>
      <c r="J44" s="8">
        <f t="shared" si="12"/>
        <v>0</v>
      </c>
      <c r="K44" s="9">
        <v>2441</v>
      </c>
      <c r="L44" s="9">
        <v>3348442</v>
      </c>
      <c r="M44" s="9">
        <v>-3054514</v>
      </c>
      <c r="N44" s="9">
        <f t="shared" si="4"/>
        <v>293928</v>
      </c>
      <c r="O44" s="9">
        <f t="shared" si="5"/>
        <v>120.41294551413355</v>
      </c>
      <c r="P44" s="8">
        <f t="shared" si="6"/>
        <v>0</v>
      </c>
      <c r="Q44" s="8">
        <f t="shared" si="7"/>
        <v>120.41294551413355</v>
      </c>
      <c r="R44" s="9">
        <f t="shared" si="1"/>
        <v>293928</v>
      </c>
      <c r="S44" s="21"/>
      <c r="U44" s="2">
        <v>42339</v>
      </c>
      <c r="V44" s="8">
        <f t="shared" si="8"/>
        <v>1062.5</v>
      </c>
      <c r="W44" s="8">
        <f t="shared" si="9"/>
        <v>1128906.25</v>
      </c>
      <c r="X44" s="8">
        <f t="shared" si="10"/>
        <v>0</v>
      </c>
      <c r="Y44" s="7">
        <v>36</v>
      </c>
      <c r="Z44" s="7">
        <v>0</v>
      </c>
      <c r="AA44" s="7">
        <v>0</v>
      </c>
      <c r="AB44" s="7">
        <v>0</v>
      </c>
      <c r="AC44" s="7">
        <v>0</v>
      </c>
      <c r="AD44" s="7">
        <v>0</v>
      </c>
      <c r="AE44" s="7">
        <v>0</v>
      </c>
      <c r="AF44" s="7">
        <v>0</v>
      </c>
      <c r="AG44" s="7">
        <v>0</v>
      </c>
      <c r="AH44" s="7">
        <v>0</v>
      </c>
      <c r="AI44" s="7">
        <v>0</v>
      </c>
      <c r="AJ44" s="7">
        <v>0</v>
      </c>
      <c r="AK44" s="8">
        <f t="shared" si="11"/>
        <v>1252.887923904053</v>
      </c>
      <c r="AM44" s="17">
        <v>1</v>
      </c>
      <c r="AN44" s="17">
        <v>1271.8325362704286</v>
      </c>
      <c r="AO44" s="17">
        <v>303.56465613254409</v>
      </c>
      <c r="AP44" s="17">
        <v>0.45720152305722822</v>
      </c>
      <c r="AX44" s="1">
        <v>1</v>
      </c>
      <c r="AY44" s="50">
        <f>RANK(AO44,$AO$44:$AO$163,1)</f>
        <v>90</v>
      </c>
      <c r="AZ44" s="51">
        <f>(AY44-0.375)/(COUNT($AY$44:$AY$163)+0.25)</f>
        <v>0.74532224532224534</v>
      </c>
      <c r="BA44" s="52">
        <f>_xlfn.NORM.S.INV(AZ44)</f>
        <v>0.65984156097410673</v>
      </c>
      <c r="BC44" s="1">
        <v>1</v>
      </c>
      <c r="BD44" s="9">
        <f>AO44</f>
        <v>303.56465613254409</v>
      </c>
      <c r="BE44" s="9"/>
      <c r="BF44" s="9"/>
      <c r="BG44" s="9"/>
      <c r="BH44" s="9"/>
      <c r="BI44" s="9"/>
      <c r="BJ44" s="9"/>
      <c r="BK44" s="9"/>
      <c r="BL44" s="9"/>
      <c r="BM44" s="9"/>
      <c r="BN44" s="9"/>
      <c r="BO44" s="9"/>
      <c r="BP44" s="9"/>
      <c r="BQ44" s="1">
        <v>1</v>
      </c>
      <c r="BR44" s="9">
        <f t="shared" ref="BR44:BS61" si="13">($BD44-$BR$171)*(BD44-$BR$171)</f>
        <v>92151.500452871391</v>
      </c>
      <c r="BS44" s="9"/>
      <c r="BT44" s="9"/>
      <c r="BU44" s="9"/>
      <c r="BV44" s="9"/>
      <c r="BW44" s="9"/>
      <c r="BX44" s="9"/>
      <c r="BY44" s="9"/>
      <c r="BZ44" s="9"/>
      <c r="CA44" s="9"/>
      <c r="CB44" s="9"/>
      <c r="CC44" s="9"/>
      <c r="CD44" s="9"/>
    </row>
    <row r="45" spans="1:82">
      <c r="A45" s="2">
        <v>42005</v>
      </c>
      <c r="B45" s="8">
        <f>'WA Sch. 1-2'!B45</f>
        <v>1095.1500000000001</v>
      </c>
      <c r="C45" s="8">
        <f>'WA Sch. 1-2'!C45</f>
        <v>1199353.5225000002</v>
      </c>
      <c r="D45" s="8">
        <f>'WA Sch. 1-2'!D45</f>
        <v>0</v>
      </c>
      <c r="E45" s="8">
        <f>'WA Sch. 1-2'!E45</f>
        <v>1058</v>
      </c>
      <c r="F45" s="8">
        <f>'WA Sch. 1-2'!F45</f>
        <v>1119364</v>
      </c>
      <c r="G45" s="8">
        <f>'WA Sch. 1-2'!G45</f>
        <v>0</v>
      </c>
      <c r="H45" s="8">
        <f t="shared" si="12"/>
        <v>37.150000000000091</v>
      </c>
      <c r="I45" s="8">
        <f t="shared" si="12"/>
        <v>79989.522500000196</v>
      </c>
      <c r="J45" s="8">
        <f t="shared" si="12"/>
        <v>0</v>
      </c>
      <c r="K45" s="9">
        <v>2333</v>
      </c>
      <c r="L45" s="9">
        <v>2815123</v>
      </c>
      <c r="M45" s="9">
        <v>-479614</v>
      </c>
      <c r="N45" s="9">
        <f t="shared" si="4"/>
        <v>2335509</v>
      </c>
      <c r="O45" s="9">
        <f t="shared" si="5"/>
        <v>1001.0754393484783</v>
      </c>
      <c r="P45" s="8">
        <f t="shared" si="6"/>
        <v>0</v>
      </c>
      <c r="Q45" s="8">
        <f t="shared" si="7"/>
        <v>1001.0754393484783</v>
      </c>
      <c r="R45" s="9">
        <f t="shared" si="1"/>
        <v>2335509</v>
      </c>
      <c r="S45" s="21"/>
      <c r="U45" s="2">
        <v>42370</v>
      </c>
      <c r="V45" s="8">
        <f t="shared" si="8"/>
        <v>1056</v>
      </c>
      <c r="W45" s="8">
        <f t="shared" si="9"/>
        <v>1115136</v>
      </c>
      <c r="X45" s="8">
        <f t="shared" si="10"/>
        <v>0</v>
      </c>
      <c r="Y45" s="7">
        <v>37</v>
      </c>
      <c r="Z45" s="7">
        <v>0</v>
      </c>
      <c r="AA45" s="7">
        <v>0</v>
      </c>
      <c r="AB45" s="7">
        <v>0</v>
      </c>
      <c r="AC45" s="7">
        <v>0</v>
      </c>
      <c r="AD45" s="7">
        <v>0</v>
      </c>
      <c r="AE45" s="7">
        <v>0</v>
      </c>
      <c r="AF45" s="7">
        <v>0</v>
      </c>
      <c r="AG45" s="7">
        <v>0</v>
      </c>
      <c r="AH45" s="7">
        <v>0</v>
      </c>
      <c r="AI45" s="7">
        <v>0</v>
      </c>
      <c r="AJ45" s="7">
        <v>0</v>
      </c>
      <c r="AK45" s="8">
        <f t="shared" si="11"/>
        <v>1403.888090349076</v>
      </c>
      <c r="AM45" s="17">
        <v>2</v>
      </c>
      <c r="AN45" s="17">
        <v>1275.5189700148442</v>
      </c>
      <c r="AO45" s="17">
        <v>280.42916276523874</v>
      </c>
      <c r="AP45" s="17">
        <v>0.4223569435235886</v>
      </c>
      <c r="AX45" s="1">
        <v>2</v>
      </c>
      <c r="AY45" s="50">
        <f t="shared" ref="AY45:AY108" si="14">RANK(AO45,$AO$44:$AO$163,1)</f>
        <v>87</v>
      </c>
      <c r="AZ45" s="51">
        <f t="shared" ref="AZ45:AZ108" si="15">(AY45-0.375)/(COUNT($AY$44:$AY$163)+0.25)</f>
        <v>0.72037422037422039</v>
      </c>
      <c r="BA45" s="52">
        <f>_xlfn.NORM.S.INV(AZ45)</f>
        <v>0.58395355652530356</v>
      </c>
      <c r="BC45" s="1">
        <v>2</v>
      </c>
      <c r="BD45" s="9">
        <f t="shared" ref="BD45:BD108" si="16">AO45</f>
        <v>280.42916276523874</v>
      </c>
      <c r="BE45" s="9">
        <f>BD44</f>
        <v>303.56465613254409</v>
      </c>
      <c r="BF45" s="9"/>
      <c r="BG45" s="9"/>
      <c r="BH45" s="9"/>
      <c r="BI45" s="9"/>
      <c r="BJ45" s="9"/>
      <c r="BK45" s="9"/>
      <c r="BL45" s="9"/>
      <c r="BM45" s="9"/>
      <c r="BN45" s="9"/>
      <c r="BO45" s="9"/>
      <c r="BP45" s="9"/>
      <c r="BQ45" s="1">
        <v>2</v>
      </c>
      <c r="BR45" s="9">
        <f t="shared" si="13"/>
        <v>78640.515329214293</v>
      </c>
      <c r="BS45" s="9">
        <f>($BD45-$BR$171)*(BE45-$BR$171)</f>
        <v>85128.382364368532</v>
      </c>
      <c r="BT45" s="9"/>
      <c r="BU45" s="9"/>
      <c r="BV45" s="9"/>
      <c r="BW45" s="9"/>
      <c r="BX45" s="9"/>
      <c r="BY45" s="9"/>
      <c r="BZ45" s="9"/>
      <c r="CA45" s="9"/>
      <c r="CB45" s="9"/>
      <c r="CC45" s="9"/>
      <c r="CD45" s="9"/>
    </row>
    <row r="46" spans="1:82">
      <c r="A46" s="2">
        <v>42036</v>
      </c>
      <c r="B46" s="55">
        <f>'WA Sch. 1-2'!B46</f>
        <v>932.76424999999995</v>
      </c>
      <c r="C46" s="55">
        <f>'WA Sch. 1-2'!C46</f>
        <v>870049.14607806236</v>
      </c>
      <c r="D46" s="55">
        <f>'WA Sch. 1-2'!D46</f>
        <v>0</v>
      </c>
      <c r="E46" s="55">
        <f>'WA Sch. 1-2'!E46</f>
        <v>724</v>
      </c>
      <c r="F46" s="55">
        <f>'WA Sch. 1-2'!F46</f>
        <v>524176</v>
      </c>
      <c r="G46" s="55">
        <f>'WA Sch. 1-2'!G46</f>
        <v>0</v>
      </c>
      <c r="H46" s="55">
        <f t="shared" si="12"/>
        <v>208.76424999999995</v>
      </c>
      <c r="I46" s="55">
        <f t="shared" si="12"/>
        <v>345873.14607806236</v>
      </c>
      <c r="J46" s="55">
        <f t="shared" si="12"/>
        <v>0</v>
      </c>
      <c r="K46" s="15">
        <v>2385</v>
      </c>
      <c r="L46" s="15">
        <f>AVERAGE(L45,L47)</f>
        <v>3234353</v>
      </c>
      <c r="M46" s="15">
        <f>AVERAGE(M45,M47)</f>
        <v>-386199.5</v>
      </c>
      <c r="N46" s="15">
        <f t="shared" si="4"/>
        <v>2848153.5</v>
      </c>
      <c r="O46" s="15">
        <f t="shared" si="5"/>
        <v>1194.1943396226416</v>
      </c>
      <c r="P46" s="55">
        <f t="shared" si="6"/>
        <v>0</v>
      </c>
      <c r="Q46" s="55">
        <f t="shared" si="7"/>
        <v>1194.1943396226416</v>
      </c>
      <c r="R46" s="15">
        <f t="shared" si="1"/>
        <v>2848153.5</v>
      </c>
      <c r="S46" s="21"/>
      <c r="U46" s="2">
        <v>42401</v>
      </c>
      <c r="V46" s="8">
        <f t="shared" si="8"/>
        <v>758.5</v>
      </c>
      <c r="W46" s="8">
        <f t="shared" si="9"/>
        <v>575322.25</v>
      </c>
      <c r="X46" s="8">
        <f t="shared" si="10"/>
        <v>0</v>
      </c>
      <c r="Y46" s="7">
        <v>38</v>
      </c>
      <c r="Z46" s="7">
        <v>0</v>
      </c>
      <c r="AA46" s="7">
        <v>0</v>
      </c>
      <c r="AB46" s="7">
        <v>0</v>
      </c>
      <c r="AC46" s="7">
        <v>0</v>
      </c>
      <c r="AD46" s="7">
        <v>0</v>
      </c>
      <c r="AE46" s="7">
        <v>0</v>
      </c>
      <c r="AF46" s="7">
        <v>0</v>
      </c>
      <c r="AG46" s="7">
        <v>0</v>
      </c>
      <c r="AH46" s="7">
        <v>0</v>
      </c>
      <c r="AI46" s="7">
        <v>0</v>
      </c>
      <c r="AJ46" s="7">
        <v>0</v>
      </c>
      <c r="AK46" s="8">
        <f t="shared" si="11"/>
        <v>1559.7953507679533</v>
      </c>
      <c r="AM46" s="17">
        <v>3</v>
      </c>
      <c r="AN46" s="17">
        <v>1279.2054037592598</v>
      </c>
      <c r="AO46" s="17">
        <v>314.76300854331703</v>
      </c>
      <c r="AP46" s="17">
        <v>0.47406746470921518</v>
      </c>
      <c r="AX46" s="1">
        <v>3</v>
      </c>
      <c r="AY46" s="50">
        <f t="shared" si="14"/>
        <v>92</v>
      </c>
      <c r="AZ46" s="51">
        <f t="shared" si="15"/>
        <v>0.76195426195426197</v>
      </c>
      <c r="BA46" s="52">
        <f>_xlfn.NORM.S.INV(AZ46)</f>
        <v>0.71260296566742809</v>
      </c>
      <c r="BC46" s="1">
        <v>3</v>
      </c>
      <c r="BD46" s="9">
        <f t="shared" si="16"/>
        <v>314.76300854331703</v>
      </c>
      <c r="BE46" s="9">
        <f t="shared" ref="BE46:BP72" si="17">BD45</f>
        <v>280.42916276523874</v>
      </c>
      <c r="BF46" s="9">
        <f>BE45</f>
        <v>303.56465613254409</v>
      </c>
      <c r="BG46" s="9"/>
      <c r="BH46" s="9"/>
      <c r="BI46" s="9"/>
      <c r="BJ46" s="9"/>
      <c r="BK46" s="9"/>
      <c r="BL46" s="9"/>
      <c r="BM46" s="9"/>
      <c r="BN46" s="9"/>
      <c r="BO46" s="9"/>
      <c r="BP46" s="9"/>
      <c r="BQ46" s="1">
        <v>3</v>
      </c>
      <c r="BR46" s="9">
        <f t="shared" si="13"/>
        <v>99075.751547241991</v>
      </c>
      <c r="BS46" s="9">
        <f t="shared" si="13"/>
        <v>88268.726955271704</v>
      </c>
      <c r="BT46" s="9">
        <f t="shared" ref="BT46:BT107" si="18">($BD46-$BR$171)*(BF46-$BR$171)</f>
        <v>95550.924451698753</v>
      </c>
      <c r="BU46" s="9"/>
      <c r="BV46" s="9"/>
      <c r="BW46" s="9"/>
      <c r="BX46" s="9"/>
      <c r="BY46" s="9"/>
      <c r="BZ46" s="9"/>
      <c r="CA46" s="9"/>
      <c r="CB46" s="9"/>
      <c r="CC46" s="9"/>
      <c r="CD46" s="9"/>
    </row>
    <row r="47" spans="1:82">
      <c r="A47" s="2">
        <v>42064</v>
      </c>
      <c r="B47" s="8">
        <f>'WA Sch. 1-2'!B47</f>
        <v>767.35</v>
      </c>
      <c r="C47" s="8">
        <f>'WA Sch. 1-2'!C47</f>
        <v>588826.02250000008</v>
      </c>
      <c r="D47" s="8">
        <f>'WA Sch. 1-2'!D47</f>
        <v>0</v>
      </c>
      <c r="E47" s="8">
        <f>'WA Sch. 1-2'!E47</f>
        <v>604.5</v>
      </c>
      <c r="F47" s="8">
        <f>'WA Sch. 1-2'!F47</f>
        <v>365420.25</v>
      </c>
      <c r="G47" s="8">
        <f>'WA Sch. 1-2'!G47</f>
        <v>0</v>
      </c>
      <c r="H47" s="8">
        <f t="shared" si="12"/>
        <v>162.85000000000002</v>
      </c>
      <c r="I47" s="8">
        <f t="shared" si="12"/>
        <v>223405.77250000008</v>
      </c>
      <c r="J47" s="8">
        <f t="shared" si="12"/>
        <v>0</v>
      </c>
      <c r="K47" s="9">
        <v>2441</v>
      </c>
      <c r="L47" s="9">
        <v>3653583</v>
      </c>
      <c r="M47" s="9">
        <v>-292785</v>
      </c>
      <c r="N47" s="9">
        <f t="shared" si="4"/>
        <v>3360798</v>
      </c>
      <c r="O47" s="9">
        <f t="shared" si="5"/>
        <v>1376.8119623105285</v>
      </c>
      <c r="P47" s="8">
        <f t="shared" si="6"/>
        <v>0</v>
      </c>
      <c r="Q47" s="8">
        <f t="shared" si="7"/>
        <v>1376.8119623105285</v>
      </c>
      <c r="R47" s="9">
        <f t="shared" si="1"/>
        <v>3360798</v>
      </c>
      <c r="S47" s="21"/>
      <c r="U47" s="2">
        <v>42430</v>
      </c>
      <c r="V47" s="8">
        <f t="shared" si="8"/>
        <v>692</v>
      </c>
      <c r="W47" s="8">
        <f t="shared" si="9"/>
        <v>478864</v>
      </c>
      <c r="X47" s="8">
        <f t="shared" si="10"/>
        <v>0</v>
      </c>
      <c r="Y47" s="7">
        <v>39</v>
      </c>
      <c r="Z47" s="7">
        <v>0</v>
      </c>
      <c r="AA47" s="7">
        <v>0</v>
      </c>
      <c r="AB47" s="7">
        <v>0</v>
      </c>
      <c r="AC47" s="7">
        <v>0</v>
      </c>
      <c r="AD47" s="7">
        <v>0</v>
      </c>
      <c r="AE47" s="7">
        <v>0</v>
      </c>
      <c r="AF47" s="7">
        <v>0</v>
      </c>
      <c r="AG47" s="7">
        <v>0</v>
      </c>
      <c r="AH47" s="7">
        <v>0</v>
      </c>
      <c r="AI47" s="7">
        <v>0</v>
      </c>
      <c r="AJ47" s="7">
        <v>0</v>
      </c>
      <c r="AK47" s="8">
        <f t="shared" si="11"/>
        <v>1662.7432542927229</v>
      </c>
      <c r="AM47" s="17">
        <v>4</v>
      </c>
      <c r="AN47" s="17">
        <v>2254.5000306909769</v>
      </c>
      <c r="AO47" s="17">
        <v>63.258905302373023</v>
      </c>
      <c r="AP47" s="17">
        <v>9.5274819603998306E-2</v>
      </c>
      <c r="AX47" s="1">
        <v>4</v>
      </c>
      <c r="AY47" s="50">
        <f t="shared" si="14"/>
        <v>63</v>
      </c>
      <c r="AZ47" s="51">
        <f t="shared" si="15"/>
        <v>0.52079002079002079</v>
      </c>
      <c r="BA47" s="52">
        <f>_xlfn.NORM.S.INV(AZ47)</f>
        <v>5.213646396562386E-2</v>
      </c>
      <c r="BC47" s="1">
        <v>4</v>
      </c>
      <c r="BD47" s="9">
        <f t="shared" si="16"/>
        <v>63.258905302373023</v>
      </c>
      <c r="BE47" s="9">
        <f t="shared" si="17"/>
        <v>314.76300854331703</v>
      </c>
      <c r="BF47" s="9">
        <f t="shared" si="17"/>
        <v>280.42916276523874</v>
      </c>
      <c r="BG47" s="9">
        <f>BF46</f>
        <v>303.56465613254409</v>
      </c>
      <c r="BH47" s="9"/>
      <c r="BI47" s="9"/>
      <c r="BJ47" s="9"/>
      <c r="BK47" s="9"/>
      <c r="BL47" s="9"/>
      <c r="BM47" s="9"/>
      <c r="BN47" s="9"/>
      <c r="BO47" s="9"/>
      <c r="BP47" s="9"/>
      <c r="BQ47" s="1">
        <v>4</v>
      </c>
      <c r="BR47" s="9">
        <f t="shared" si="13"/>
        <v>4001.6891000549413</v>
      </c>
      <c r="BS47" s="9">
        <f t="shared" si="13"/>
        <v>19911.56335013275</v>
      </c>
      <c r="BT47" s="9">
        <f t="shared" si="18"/>
        <v>17739.641851390923</v>
      </c>
      <c r="BU47" s="9">
        <f t="shared" ref="BU47:BU107" si="19">($BD47-$BR$171)*(BG47-$BR$171)</f>
        <v>19203.167835437034</v>
      </c>
      <c r="BV47" s="9"/>
      <c r="BW47" s="9"/>
      <c r="BX47" s="9"/>
      <c r="BY47" s="9"/>
      <c r="BZ47" s="9"/>
      <c r="CA47" s="9"/>
      <c r="CB47" s="9"/>
      <c r="CC47" s="9"/>
      <c r="CD47" s="9"/>
    </row>
    <row r="48" spans="1:82">
      <c r="A48" s="2">
        <v>42095</v>
      </c>
      <c r="B48" s="8">
        <f>'WA Sch. 1-2'!B48</f>
        <v>547.15</v>
      </c>
      <c r="C48" s="8">
        <f>'WA Sch. 1-2'!C48</f>
        <v>299373.1225</v>
      </c>
      <c r="D48" s="8">
        <f>'WA Sch. 1-2'!D48</f>
        <v>0.375</v>
      </c>
      <c r="E48" s="8">
        <f>'WA Sch. 1-2'!E48</f>
        <v>524.5</v>
      </c>
      <c r="F48" s="8">
        <f>'WA Sch. 1-2'!F48</f>
        <v>275100.25</v>
      </c>
      <c r="G48" s="8">
        <f>'WA Sch. 1-2'!G48</f>
        <v>0</v>
      </c>
      <c r="H48" s="8">
        <f t="shared" si="12"/>
        <v>22.649999999999977</v>
      </c>
      <c r="I48" s="8">
        <f t="shared" si="12"/>
        <v>24272.872499999998</v>
      </c>
      <c r="J48" s="8">
        <f t="shared" si="12"/>
        <v>0.375</v>
      </c>
      <c r="K48" s="9">
        <v>2419</v>
      </c>
      <c r="L48" s="9">
        <v>5700995</v>
      </c>
      <c r="M48" s="9">
        <v>541114</v>
      </c>
      <c r="N48" s="9">
        <f t="shared" si="4"/>
        <v>6242109</v>
      </c>
      <c r="O48" s="9">
        <f t="shared" si="5"/>
        <v>2580.450186027284</v>
      </c>
      <c r="P48" s="8">
        <f t="shared" si="6"/>
        <v>3.1796359205942633</v>
      </c>
      <c r="Q48" s="8">
        <f t="shared" si="7"/>
        <v>2583.6298219478781</v>
      </c>
      <c r="R48" s="9">
        <f t="shared" si="1"/>
        <v>6249800.5392919173</v>
      </c>
      <c r="S48" s="21"/>
      <c r="U48" s="2">
        <v>42461</v>
      </c>
      <c r="V48" s="8">
        <f t="shared" si="8"/>
        <v>314.5</v>
      </c>
      <c r="W48" s="8">
        <f t="shared" si="9"/>
        <v>98910.25</v>
      </c>
      <c r="X48" s="8">
        <f t="shared" si="10"/>
        <v>5.5</v>
      </c>
      <c r="Y48" s="7">
        <v>40</v>
      </c>
      <c r="Z48" s="7">
        <v>1</v>
      </c>
      <c r="AA48" s="7">
        <v>0</v>
      </c>
      <c r="AB48" s="7">
        <v>0</v>
      </c>
      <c r="AC48" s="7">
        <v>0</v>
      </c>
      <c r="AD48" s="7">
        <v>0</v>
      </c>
      <c r="AE48" s="7">
        <v>0</v>
      </c>
      <c r="AF48" s="7">
        <v>0</v>
      </c>
      <c r="AG48" s="7">
        <v>0</v>
      </c>
      <c r="AH48" s="7">
        <v>0</v>
      </c>
      <c r="AI48" s="7">
        <v>0</v>
      </c>
      <c r="AJ48" s="7">
        <v>0</v>
      </c>
      <c r="AK48" s="8">
        <f t="shared" si="11"/>
        <v>2482.5696994991654</v>
      </c>
      <c r="AM48" s="17">
        <v>5</v>
      </c>
      <c r="AN48" s="17">
        <v>5402.3686946189064</v>
      </c>
      <c r="AO48" s="17">
        <v>715.19956196004114</v>
      </c>
      <c r="AP48" s="17">
        <v>1.0771686440177046</v>
      </c>
      <c r="AX48" s="1">
        <v>5</v>
      </c>
      <c r="AY48" s="50">
        <f t="shared" si="14"/>
        <v>109</v>
      </c>
      <c r="AZ48" s="51">
        <f t="shared" si="15"/>
        <v>0.90332640332640335</v>
      </c>
      <c r="BA48" s="52">
        <f t="shared" ref="BA48:BA111" si="20">_xlfn.NORM.S.INV(AZ48)</f>
        <v>1.3007407952098116</v>
      </c>
      <c r="BC48" s="1">
        <v>5</v>
      </c>
      <c r="BD48" s="9">
        <f t="shared" si="16"/>
        <v>715.19956196004114</v>
      </c>
      <c r="BE48" s="9">
        <f t="shared" si="17"/>
        <v>63.258905302373023</v>
      </c>
      <c r="BF48" s="9">
        <f t="shared" si="17"/>
        <v>314.76300854331703</v>
      </c>
      <c r="BG48" s="9">
        <f t="shared" si="17"/>
        <v>280.42916276523874</v>
      </c>
      <c r="BH48" s="9">
        <f>BG47</f>
        <v>303.56465613254409</v>
      </c>
      <c r="BI48" s="9"/>
      <c r="BJ48" s="9"/>
      <c r="BK48" s="9"/>
      <c r="BL48" s="9"/>
      <c r="BM48" s="9"/>
      <c r="BN48" s="9"/>
      <c r="BO48" s="9"/>
      <c r="BP48" s="9"/>
      <c r="BQ48" s="1">
        <v>5</v>
      </c>
      <c r="BR48" s="9">
        <f t="shared" si="13"/>
        <v>511510.41342783865</v>
      </c>
      <c r="BS48" s="9">
        <f t="shared" si="13"/>
        <v>45242.74136233102</v>
      </c>
      <c r="BT48" s="9">
        <f t="shared" si="18"/>
        <v>225118.36583140783</v>
      </c>
      <c r="BU48" s="9">
        <f t="shared" si="19"/>
        <v>200562.81437052254</v>
      </c>
      <c r="BV48" s="9">
        <f t="shared" ref="BV48:BV107" si="21">($BD48-$BR$171)*(BH48-$BR$171)</f>
        <v>217109.30909254882</v>
      </c>
      <c r="BW48" s="9"/>
      <c r="BX48" s="9"/>
      <c r="BY48" s="9"/>
      <c r="BZ48" s="9"/>
      <c r="CA48" s="9"/>
      <c r="CB48" s="9"/>
      <c r="CC48" s="9"/>
      <c r="CD48" s="9"/>
    </row>
    <row r="49" spans="1:82">
      <c r="A49" s="2">
        <v>42125</v>
      </c>
      <c r="B49" s="8">
        <f>'WA Sch. 1-2'!B49</f>
        <v>290.02499999999998</v>
      </c>
      <c r="C49" s="8">
        <f>'WA Sch. 1-2'!C49</f>
        <v>84114.500624999986</v>
      </c>
      <c r="D49" s="8">
        <f>'WA Sch. 1-2'!D49</f>
        <v>14.95</v>
      </c>
      <c r="E49" s="8">
        <f>'WA Sch. 1-2'!E49</f>
        <v>162.5</v>
      </c>
      <c r="F49" s="8">
        <f>'WA Sch. 1-2'!F49</f>
        <v>26406.25</v>
      </c>
      <c r="G49" s="8">
        <f>'WA Sch. 1-2'!G49</f>
        <v>29.5</v>
      </c>
      <c r="H49" s="8">
        <f t="shared" si="12"/>
        <v>127.52499999999998</v>
      </c>
      <c r="I49" s="8">
        <f t="shared" si="12"/>
        <v>57708.250624999986</v>
      </c>
      <c r="J49" s="8">
        <f t="shared" si="12"/>
        <v>-14.55</v>
      </c>
      <c r="K49" s="9">
        <v>2416</v>
      </c>
      <c r="L49" s="9">
        <v>13515226.699999999</v>
      </c>
      <c r="M49" s="9">
        <v>3061991</v>
      </c>
      <c r="N49" s="9">
        <f t="shared" si="4"/>
        <v>16577217.699999999</v>
      </c>
      <c r="O49" s="9">
        <f t="shared" si="5"/>
        <v>6861.4311672185431</v>
      </c>
      <c r="P49" s="8">
        <f t="shared" si="6"/>
        <v>-123.36987371905742</v>
      </c>
      <c r="Q49" s="8">
        <f t="shared" si="7"/>
        <v>6738.0612934994861</v>
      </c>
      <c r="R49" s="9">
        <f t="shared" si="1"/>
        <v>16279156.085094757</v>
      </c>
      <c r="S49" s="21"/>
      <c r="U49" s="2">
        <v>42491</v>
      </c>
      <c r="V49" s="8">
        <f t="shared" si="8"/>
        <v>202.5</v>
      </c>
      <c r="W49" s="8">
        <f t="shared" si="9"/>
        <v>41006.25</v>
      </c>
      <c r="X49" s="8">
        <f t="shared" si="10"/>
        <v>4.5</v>
      </c>
      <c r="Y49" s="7">
        <v>41</v>
      </c>
      <c r="Z49" s="7">
        <v>0</v>
      </c>
      <c r="AA49" s="7">
        <v>1</v>
      </c>
      <c r="AB49" s="7">
        <v>0</v>
      </c>
      <c r="AC49" s="7">
        <v>0</v>
      </c>
      <c r="AD49" s="7">
        <v>0</v>
      </c>
      <c r="AE49" s="7">
        <v>0</v>
      </c>
      <c r="AF49" s="7">
        <v>0</v>
      </c>
      <c r="AG49" s="7">
        <v>0</v>
      </c>
      <c r="AH49" s="7">
        <v>0</v>
      </c>
      <c r="AI49" s="7">
        <v>0</v>
      </c>
      <c r="AJ49" s="7">
        <v>0</v>
      </c>
      <c r="AK49" s="8">
        <f t="shared" si="11"/>
        <v>5323.8158859470468</v>
      </c>
      <c r="AM49" s="17">
        <v>6</v>
      </c>
      <c r="AN49" s="17">
        <v>7981.2310337058925</v>
      </c>
      <c r="AO49" s="17">
        <v>261.87553382818351</v>
      </c>
      <c r="AP49" s="17">
        <v>0.39441315218657425</v>
      </c>
      <c r="AX49" s="1">
        <v>6</v>
      </c>
      <c r="AY49" s="50">
        <f t="shared" si="14"/>
        <v>86</v>
      </c>
      <c r="AZ49" s="51">
        <f t="shared" si="15"/>
        <v>0.71205821205821207</v>
      </c>
      <c r="BA49" s="52">
        <f t="shared" si="20"/>
        <v>0.55940759981342003</v>
      </c>
      <c r="BC49" s="1">
        <v>6</v>
      </c>
      <c r="BD49" s="9">
        <f t="shared" si="16"/>
        <v>261.87553382818351</v>
      </c>
      <c r="BE49" s="9">
        <f t="shared" si="17"/>
        <v>715.19956196004114</v>
      </c>
      <c r="BF49" s="9">
        <f t="shared" si="17"/>
        <v>63.258905302373023</v>
      </c>
      <c r="BG49" s="9">
        <f t="shared" si="17"/>
        <v>314.76300854331703</v>
      </c>
      <c r="BH49" s="9">
        <f t="shared" si="17"/>
        <v>280.42916276523874</v>
      </c>
      <c r="BI49" s="9">
        <f>BH48</f>
        <v>303.56465613254409</v>
      </c>
      <c r="BJ49" s="9"/>
      <c r="BK49" s="9"/>
      <c r="BL49" s="9"/>
      <c r="BM49" s="9"/>
      <c r="BN49" s="9"/>
      <c r="BO49" s="9"/>
      <c r="BP49" s="9"/>
      <c r="BQ49" s="1">
        <v>6</v>
      </c>
      <c r="BR49" s="9">
        <f t="shared" si="13"/>
        <v>68578.795217797509</v>
      </c>
      <c r="BS49" s="9">
        <f t="shared" si="13"/>
        <v>187293.26708197145</v>
      </c>
      <c r="BT49" s="9">
        <f t="shared" si="18"/>
        <v>16565.959595446326</v>
      </c>
      <c r="BU49" s="9">
        <f t="shared" si="19"/>
        <v>82428.730891647807</v>
      </c>
      <c r="BV49" s="9">
        <f t="shared" si="21"/>
        <v>73437.536700138939</v>
      </c>
      <c r="BW49" s="9">
        <f t="shared" ref="BW49:BW107" si="22">($BD49-$BR$171)*(BI49-$BR$171)</f>
        <v>79496.156376080486</v>
      </c>
      <c r="BX49" s="9"/>
      <c r="BY49" s="9"/>
      <c r="BZ49" s="9"/>
      <c r="CA49" s="9"/>
      <c r="CB49" s="9"/>
      <c r="CC49" s="9"/>
      <c r="CD49" s="9"/>
    </row>
    <row r="50" spans="1:82">
      <c r="A50" s="2">
        <v>42156</v>
      </c>
      <c r="B50" s="8">
        <f>'WA Sch. 1-2'!B50</f>
        <v>126.95</v>
      </c>
      <c r="C50" s="8">
        <f>'WA Sch. 1-2'!C50</f>
        <v>16116.302500000002</v>
      </c>
      <c r="D50" s="8">
        <f>'WA Sch. 1-2'!D50</f>
        <v>68</v>
      </c>
      <c r="E50" s="8">
        <f>'WA Sch. 1-2'!E50</f>
        <v>25.5</v>
      </c>
      <c r="F50" s="8">
        <f>'WA Sch. 1-2'!F50</f>
        <v>650.25</v>
      </c>
      <c r="G50" s="8">
        <f>'WA Sch. 1-2'!G50</f>
        <v>218.5</v>
      </c>
      <c r="H50" s="8">
        <f t="shared" si="12"/>
        <v>101.45</v>
      </c>
      <c r="I50" s="8">
        <f t="shared" si="12"/>
        <v>15466.052500000002</v>
      </c>
      <c r="J50" s="8">
        <f t="shared" si="12"/>
        <v>-150.5</v>
      </c>
      <c r="K50" s="9">
        <v>2461</v>
      </c>
      <c r="L50" s="9">
        <v>20099660.300000001</v>
      </c>
      <c r="M50" s="9">
        <v>4144095</v>
      </c>
      <c r="N50" s="9">
        <f t="shared" si="4"/>
        <v>24243755.300000001</v>
      </c>
      <c r="O50" s="9">
        <f t="shared" si="5"/>
        <v>9851.1805363673302</v>
      </c>
      <c r="P50" s="8">
        <f t="shared" si="6"/>
        <v>-1276.0938827984976</v>
      </c>
      <c r="Q50" s="8">
        <f t="shared" si="7"/>
        <v>8575.0866535688328</v>
      </c>
      <c r="R50" s="9">
        <f t="shared" si="1"/>
        <v>21103288.254432898</v>
      </c>
      <c r="S50" s="21"/>
      <c r="U50" s="2">
        <v>42522</v>
      </c>
      <c r="V50" s="8">
        <f t="shared" si="8"/>
        <v>113.5</v>
      </c>
      <c r="W50" s="8">
        <f t="shared" si="9"/>
        <v>12882.25</v>
      </c>
      <c r="X50" s="8">
        <f t="shared" si="10"/>
        <v>108.5</v>
      </c>
      <c r="Y50" s="7">
        <v>42</v>
      </c>
      <c r="Z50" s="7">
        <v>0</v>
      </c>
      <c r="AA50" s="7">
        <v>0</v>
      </c>
      <c r="AB50" s="7">
        <v>1</v>
      </c>
      <c r="AC50" s="7">
        <v>0</v>
      </c>
      <c r="AD50" s="7">
        <v>0</v>
      </c>
      <c r="AE50" s="7">
        <v>0</v>
      </c>
      <c r="AF50" s="7">
        <v>0</v>
      </c>
      <c r="AG50" s="7">
        <v>0</v>
      </c>
      <c r="AH50" s="7">
        <v>0</v>
      </c>
      <c r="AI50" s="7">
        <v>0</v>
      </c>
      <c r="AJ50" s="7">
        <v>0</v>
      </c>
      <c r="AK50" s="8">
        <f t="shared" si="11"/>
        <v>8781.0818977317485</v>
      </c>
      <c r="AM50" s="17">
        <v>7</v>
      </c>
      <c r="AN50" s="17">
        <v>10355.972980226976</v>
      </c>
      <c r="AO50" s="17">
        <v>-1725.6553960034762</v>
      </c>
      <c r="AP50" s="17">
        <v>-2.5990254773936141</v>
      </c>
      <c r="AX50" s="1">
        <v>7</v>
      </c>
      <c r="AY50" s="50">
        <f t="shared" si="14"/>
        <v>1</v>
      </c>
      <c r="AZ50" s="51">
        <f t="shared" si="15"/>
        <v>5.1975051975051978E-3</v>
      </c>
      <c r="BA50" s="52">
        <f t="shared" si="20"/>
        <v>-2.5624047253801172</v>
      </c>
      <c r="BC50" s="1">
        <v>7</v>
      </c>
      <c r="BD50" s="9">
        <f t="shared" si="16"/>
        <v>-1725.6553960034762</v>
      </c>
      <c r="BE50" s="9">
        <f t="shared" si="17"/>
        <v>261.87553382818351</v>
      </c>
      <c r="BF50" s="9">
        <f t="shared" si="17"/>
        <v>715.19956196004114</v>
      </c>
      <c r="BG50" s="9">
        <f t="shared" si="17"/>
        <v>63.258905302373023</v>
      </c>
      <c r="BH50" s="9">
        <f t="shared" si="17"/>
        <v>314.76300854331703</v>
      </c>
      <c r="BI50" s="9">
        <f t="shared" si="17"/>
        <v>280.42916276523874</v>
      </c>
      <c r="BJ50" s="9">
        <f>BI49</f>
        <v>303.56465613254409</v>
      </c>
      <c r="BK50" s="9"/>
      <c r="BL50" s="9"/>
      <c r="BM50" s="9"/>
      <c r="BN50" s="9"/>
      <c r="BO50" s="9"/>
      <c r="BP50" s="9"/>
      <c r="BQ50" s="1">
        <v>7</v>
      </c>
      <c r="BR50" s="9">
        <f t="shared" si="13"/>
        <v>2977886.5457559046</v>
      </c>
      <c r="BS50" s="9">
        <f t="shared" si="13"/>
        <v>-451906.92803189973</v>
      </c>
      <c r="BT50" s="9">
        <f t="shared" si="18"/>
        <v>-1234187.9833156702</v>
      </c>
      <c r="BU50" s="9">
        <f t="shared" si="19"/>
        <v>-109163.07128031742</v>
      </c>
      <c r="BV50" s="9">
        <f t="shared" si="21"/>
        <v>-543172.48415506713</v>
      </c>
      <c r="BW50" s="9">
        <f t="shared" si="22"/>
        <v>-483924.09792257531</v>
      </c>
      <c r="BX50" s="9">
        <f t="shared" ref="BX50:BX107" si="23">($BD50-$BR$171)*(BJ50-$BR$171)</f>
        <v>-523847.98689106834</v>
      </c>
      <c r="BY50" s="9"/>
      <c r="BZ50" s="9"/>
      <c r="CA50" s="9"/>
      <c r="CB50" s="9"/>
      <c r="CC50" s="9"/>
      <c r="CD50" s="9"/>
    </row>
    <row r="51" spans="1:82">
      <c r="A51" s="2">
        <v>42186</v>
      </c>
      <c r="B51" s="8">
        <f>'WA Sch. 1-2'!B51</f>
        <v>14.1</v>
      </c>
      <c r="C51" s="8">
        <f>'WA Sch. 1-2'!C51</f>
        <v>198.81</v>
      </c>
      <c r="D51" s="8">
        <f>'WA Sch. 1-2'!D51</f>
        <v>240.05</v>
      </c>
      <c r="E51" s="8">
        <f>'WA Sch. 1-2'!E51</f>
        <v>6</v>
      </c>
      <c r="F51" s="8">
        <f>'WA Sch. 1-2'!F51</f>
        <v>36</v>
      </c>
      <c r="G51" s="8">
        <f>'WA Sch. 1-2'!G51</f>
        <v>289.5</v>
      </c>
      <c r="H51" s="8">
        <f t="shared" si="12"/>
        <v>8.1</v>
      </c>
      <c r="I51" s="8">
        <f t="shared" si="12"/>
        <v>162.81</v>
      </c>
      <c r="J51" s="8">
        <f t="shared" si="12"/>
        <v>-49.449999999999989</v>
      </c>
      <c r="K51" s="9">
        <v>2422</v>
      </c>
      <c r="L51" s="9">
        <v>27026689</v>
      </c>
      <c r="M51" s="9">
        <v>2531117</v>
      </c>
      <c r="N51" s="9">
        <f t="shared" si="4"/>
        <v>29557806</v>
      </c>
      <c r="O51" s="9">
        <f t="shared" si="5"/>
        <v>12203.883567299752</v>
      </c>
      <c r="P51" s="8">
        <f t="shared" si="6"/>
        <v>-419.28799006236341</v>
      </c>
      <c r="Q51" s="8">
        <f t="shared" si="7"/>
        <v>11784.595577237389</v>
      </c>
      <c r="R51" s="9">
        <f t="shared" si="1"/>
        <v>28542290.488068957</v>
      </c>
      <c r="S51" s="21"/>
      <c r="U51" s="2">
        <v>42552</v>
      </c>
      <c r="V51" s="8">
        <f t="shared" si="8"/>
        <v>23.5</v>
      </c>
      <c r="W51" s="8">
        <f t="shared" si="9"/>
        <v>552.25</v>
      </c>
      <c r="X51" s="8">
        <f t="shared" si="10"/>
        <v>146.5</v>
      </c>
      <c r="Y51" s="7">
        <v>43</v>
      </c>
      <c r="Z51" s="7">
        <v>0</v>
      </c>
      <c r="AA51" s="7">
        <v>0</v>
      </c>
      <c r="AB51" s="7">
        <v>0</v>
      </c>
      <c r="AC51" s="7">
        <v>1</v>
      </c>
      <c r="AD51" s="7">
        <v>0</v>
      </c>
      <c r="AE51" s="7">
        <v>0</v>
      </c>
      <c r="AF51" s="7">
        <v>0</v>
      </c>
      <c r="AG51" s="7">
        <v>0</v>
      </c>
      <c r="AH51" s="7">
        <v>0</v>
      </c>
      <c r="AI51" s="7">
        <v>0</v>
      </c>
      <c r="AJ51" s="7">
        <v>0</v>
      </c>
      <c r="AK51" s="8">
        <f t="shared" si="11"/>
        <v>9096.1196617336154</v>
      </c>
      <c r="AM51" s="17">
        <v>8</v>
      </c>
      <c r="AN51" s="17">
        <v>10935.700918969305</v>
      </c>
      <c r="AO51" s="17">
        <v>167.5544264254313</v>
      </c>
      <c r="AP51" s="17">
        <v>0.25235526405695691</v>
      </c>
      <c r="AX51" s="1">
        <v>8</v>
      </c>
      <c r="AY51" s="50">
        <f t="shared" si="14"/>
        <v>75</v>
      </c>
      <c r="AZ51" s="51">
        <f t="shared" si="15"/>
        <v>0.62058212058212059</v>
      </c>
      <c r="BA51" s="52">
        <f t="shared" si="20"/>
        <v>0.30701000240174037</v>
      </c>
      <c r="BC51" s="1">
        <v>8</v>
      </c>
      <c r="BD51" s="9">
        <f t="shared" si="16"/>
        <v>167.5544264254313</v>
      </c>
      <c r="BE51" s="9">
        <f t="shared" si="17"/>
        <v>-1725.6553960034762</v>
      </c>
      <c r="BF51" s="9">
        <f t="shared" si="17"/>
        <v>261.87553382818351</v>
      </c>
      <c r="BG51" s="9">
        <f t="shared" si="17"/>
        <v>715.19956196004114</v>
      </c>
      <c r="BH51" s="9">
        <f t="shared" si="17"/>
        <v>63.258905302373023</v>
      </c>
      <c r="BI51" s="9">
        <f t="shared" si="17"/>
        <v>314.76300854331703</v>
      </c>
      <c r="BJ51" s="9">
        <f t="shared" si="17"/>
        <v>280.42916276523874</v>
      </c>
      <c r="BK51" s="9">
        <f>BJ50</f>
        <v>303.56465613254409</v>
      </c>
      <c r="BL51" s="9"/>
      <c r="BM51" s="9"/>
      <c r="BN51" s="9"/>
      <c r="BO51" s="9"/>
      <c r="BP51" s="9"/>
      <c r="BQ51" s="1">
        <v>8</v>
      </c>
      <c r="BR51" s="9">
        <f t="shared" si="13"/>
        <v>28074.485814756186</v>
      </c>
      <c r="BS51" s="9">
        <f t="shared" si="13"/>
        <v>-289141.20008531725</v>
      </c>
      <c r="BT51" s="9">
        <f t="shared" si="18"/>
        <v>43878.404865436089</v>
      </c>
      <c r="BU51" s="9">
        <f t="shared" si="19"/>
        <v>119834.85238393681</v>
      </c>
      <c r="BV51" s="9">
        <f t="shared" si="21"/>
        <v>10599.309594240414</v>
      </c>
      <c r="BW51" s="9">
        <f t="shared" si="22"/>
        <v>52739.935356419934</v>
      </c>
      <c r="BX51" s="9">
        <f t="shared" si="23"/>
        <v>46987.147520094717</v>
      </c>
      <c r="BY51" s="9">
        <f t="shared" ref="BY51:BY107" si="24">($BD51-$BR$171)*(BK51-$BR$171)</f>
        <v>50863.601841322998</v>
      </c>
      <c r="BZ51" s="9"/>
      <c r="CA51" s="9"/>
      <c r="CB51" s="9"/>
      <c r="CC51" s="9"/>
      <c r="CD51" s="9"/>
    </row>
    <row r="52" spans="1:82">
      <c r="A52" s="2">
        <v>42217</v>
      </c>
      <c r="B52" s="8">
        <f>'WA Sch. 1-2'!B52</f>
        <v>19.350000000000001</v>
      </c>
      <c r="C52" s="8">
        <f>'WA Sch. 1-2'!C52</f>
        <v>374.42250000000007</v>
      </c>
      <c r="D52" s="8">
        <f>'WA Sch. 1-2'!D52</f>
        <v>204.95</v>
      </c>
      <c r="E52" s="8">
        <f>'WA Sch. 1-2'!E52</f>
        <v>11.5</v>
      </c>
      <c r="F52" s="8">
        <f>'WA Sch. 1-2'!F52</f>
        <v>132.25</v>
      </c>
      <c r="G52" s="8">
        <f>'WA Sch. 1-2'!G52</f>
        <v>241.5</v>
      </c>
      <c r="H52" s="8">
        <f t="shared" si="12"/>
        <v>7.8500000000000014</v>
      </c>
      <c r="I52" s="8">
        <f t="shared" si="12"/>
        <v>242.17250000000007</v>
      </c>
      <c r="J52" s="8">
        <f t="shared" si="12"/>
        <v>-36.550000000000011</v>
      </c>
      <c r="K52" s="9">
        <v>2460</v>
      </c>
      <c r="L52" s="9">
        <v>26652942</v>
      </c>
      <c r="M52" s="9">
        <v>441054</v>
      </c>
      <c r="N52" s="9">
        <f t="shared" si="4"/>
        <v>27093996</v>
      </c>
      <c r="O52" s="9">
        <f t="shared" si="5"/>
        <v>11013.819512195121</v>
      </c>
      <c r="P52" s="8">
        <f t="shared" si="6"/>
        <v>-309.90851439392094</v>
      </c>
      <c r="Q52" s="8">
        <f t="shared" si="7"/>
        <v>10703.9109978012</v>
      </c>
      <c r="R52" s="9">
        <f t="shared" si="1"/>
        <v>26331621.054590952</v>
      </c>
      <c r="S52" s="21"/>
      <c r="U52" s="2">
        <v>42583</v>
      </c>
      <c r="V52" s="8">
        <f t="shared" si="8"/>
        <v>11.5</v>
      </c>
      <c r="W52" s="8">
        <f t="shared" si="9"/>
        <v>132.25</v>
      </c>
      <c r="X52" s="8">
        <f t="shared" si="10"/>
        <v>203</v>
      </c>
      <c r="Y52" s="7">
        <v>44</v>
      </c>
      <c r="Z52" s="7">
        <v>0</v>
      </c>
      <c r="AA52" s="7">
        <v>0</v>
      </c>
      <c r="AB52" s="7">
        <v>0</v>
      </c>
      <c r="AC52" s="7">
        <v>0</v>
      </c>
      <c r="AD52" s="7">
        <v>1</v>
      </c>
      <c r="AE52" s="7">
        <v>0</v>
      </c>
      <c r="AF52" s="7">
        <v>0</v>
      </c>
      <c r="AG52" s="7">
        <v>0</v>
      </c>
      <c r="AH52" s="7">
        <v>0</v>
      </c>
      <c r="AI52" s="7">
        <v>0</v>
      </c>
      <c r="AJ52" s="7">
        <v>0</v>
      </c>
      <c r="AK52" s="8">
        <f t="shared" si="11"/>
        <v>10321.607070296628</v>
      </c>
      <c r="AM52" s="17">
        <v>9</v>
      </c>
      <c r="AN52" s="17">
        <v>6909.9460683408961</v>
      </c>
      <c r="AO52" s="17">
        <v>-1.546140993013978E-11</v>
      </c>
      <c r="AP52" s="17">
        <v>-2.328657182536284E-14</v>
      </c>
      <c r="AX52" s="1">
        <v>9</v>
      </c>
      <c r="AY52" s="50">
        <f t="shared" si="14"/>
        <v>51</v>
      </c>
      <c r="AZ52" s="51">
        <f t="shared" si="15"/>
        <v>0.42099792099792099</v>
      </c>
      <c r="BA52" s="52">
        <f t="shared" si="20"/>
        <v>-0.19934121391943735</v>
      </c>
      <c r="BC52" s="1">
        <v>9</v>
      </c>
      <c r="BD52" s="9">
        <f t="shared" si="16"/>
        <v>-1.546140993013978E-11</v>
      </c>
      <c r="BE52" s="9">
        <f t="shared" si="17"/>
        <v>167.5544264254313</v>
      </c>
      <c r="BF52" s="9">
        <f t="shared" si="17"/>
        <v>-1725.6553960034762</v>
      </c>
      <c r="BG52" s="9">
        <f t="shared" si="17"/>
        <v>261.87553382818351</v>
      </c>
      <c r="BH52" s="9">
        <f t="shared" si="17"/>
        <v>715.19956196004114</v>
      </c>
      <c r="BI52" s="9">
        <f t="shared" si="17"/>
        <v>63.258905302373023</v>
      </c>
      <c r="BJ52" s="9">
        <f t="shared" si="17"/>
        <v>314.76300854331703</v>
      </c>
      <c r="BK52" s="9">
        <f t="shared" si="17"/>
        <v>280.42916276523874</v>
      </c>
      <c r="BL52" s="9">
        <f>BK51</f>
        <v>303.56465613254409</v>
      </c>
      <c r="BM52" s="9"/>
      <c r="BN52" s="9"/>
      <c r="BO52" s="9"/>
      <c r="BP52" s="9"/>
      <c r="BQ52" s="1">
        <v>9</v>
      </c>
      <c r="BR52" s="9">
        <f t="shared" si="13"/>
        <v>1.6246534139667385E-22</v>
      </c>
      <c r="BS52" s="9">
        <f t="shared" si="13"/>
        <v>-2.135680435465578E-9</v>
      </c>
      <c r="BT52" s="9">
        <f t="shared" si="18"/>
        <v>2.1995530325427365E-8</v>
      </c>
      <c r="BU52" s="9">
        <f t="shared" si="19"/>
        <v>-3.3379151243900822E-9</v>
      </c>
      <c r="BV52" s="9">
        <f t="shared" si="21"/>
        <v>-9.1160689963112716E-9</v>
      </c>
      <c r="BW52" s="9">
        <f t="shared" si="22"/>
        <v>-8.0630998121304103E-10</v>
      </c>
      <c r="BX52" s="9">
        <f t="shared" si="23"/>
        <v>-4.0120288881381083E-9</v>
      </c>
      <c r="BY52" s="9">
        <f t="shared" si="24"/>
        <v>-3.5744031908237721E-9</v>
      </c>
      <c r="BZ52" s="9">
        <f t="shared" ref="BZ52:BZ107" si="25">($BD52-$BR$171)*(BL52-$BR$171)</f>
        <v>-3.8692925685829826E-9</v>
      </c>
      <c r="CA52" s="9"/>
      <c r="CB52" s="9"/>
      <c r="CC52" s="9"/>
      <c r="CD52" s="9"/>
    </row>
    <row r="53" spans="1:82">
      <c r="A53" s="2">
        <v>42248</v>
      </c>
      <c r="B53" s="8">
        <f>'WA Sch. 1-2'!B53</f>
        <v>152.32499999999999</v>
      </c>
      <c r="C53" s="8">
        <f>'WA Sch. 1-2'!C53</f>
        <v>23202.905624999996</v>
      </c>
      <c r="D53" s="8">
        <f>'WA Sch. 1-2'!D53</f>
        <v>43.875</v>
      </c>
      <c r="E53" s="8">
        <f>'WA Sch. 1-2'!E53</f>
        <v>200.5</v>
      </c>
      <c r="F53" s="8">
        <f>'WA Sch. 1-2'!F53</f>
        <v>40200.25</v>
      </c>
      <c r="G53" s="8">
        <f>'WA Sch. 1-2'!G53</f>
        <v>18</v>
      </c>
      <c r="H53" s="8">
        <f t="shared" si="12"/>
        <v>-48.175000000000011</v>
      </c>
      <c r="I53" s="8">
        <f t="shared" si="12"/>
        <v>-16997.344375000004</v>
      </c>
      <c r="J53" s="8">
        <f t="shared" si="12"/>
        <v>25.875</v>
      </c>
      <c r="K53" s="9">
        <v>2433</v>
      </c>
      <c r="L53" s="9">
        <v>25348157</v>
      </c>
      <c r="M53" s="9">
        <v>-2165574</v>
      </c>
      <c r="N53" s="9">
        <f t="shared" si="4"/>
        <v>23182583</v>
      </c>
      <c r="O53" s="9">
        <f t="shared" si="5"/>
        <v>9528.3941635840529</v>
      </c>
      <c r="P53" s="8">
        <f t="shared" si="6"/>
        <v>219.39487852100416</v>
      </c>
      <c r="Q53" s="8">
        <f t="shared" si="7"/>
        <v>9747.7890421050579</v>
      </c>
      <c r="R53" s="9">
        <f t="shared" si="1"/>
        <v>23716370.739441607</v>
      </c>
      <c r="S53" s="21"/>
      <c r="U53" s="2">
        <v>42614</v>
      </c>
      <c r="V53" s="8">
        <f t="shared" si="8"/>
        <v>164</v>
      </c>
      <c r="W53" s="8">
        <f t="shared" si="9"/>
        <v>26896</v>
      </c>
      <c r="X53" s="8">
        <f t="shared" si="10"/>
        <v>5.5</v>
      </c>
      <c r="Y53" s="7">
        <v>45</v>
      </c>
      <c r="Z53" s="7">
        <v>0</v>
      </c>
      <c r="AA53" s="7">
        <v>0</v>
      </c>
      <c r="AB53" s="7">
        <v>0</v>
      </c>
      <c r="AC53" s="7">
        <v>0</v>
      </c>
      <c r="AD53" s="7">
        <v>0</v>
      </c>
      <c r="AE53" s="7">
        <v>1</v>
      </c>
      <c r="AF53" s="7">
        <v>0</v>
      </c>
      <c r="AG53" s="7">
        <v>0</v>
      </c>
      <c r="AH53" s="7">
        <v>0</v>
      </c>
      <c r="AI53" s="7">
        <v>0</v>
      </c>
      <c r="AJ53" s="7">
        <v>0</v>
      </c>
      <c r="AK53" s="8">
        <f t="shared" si="11"/>
        <v>7683.5109666937451</v>
      </c>
      <c r="AM53" s="17">
        <v>10</v>
      </c>
      <c r="AN53" s="17">
        <v>4059.9181759404828</v>
      </c>
      <c r="AO53" s="17">
        <v>-1512.4660198829879</v>
      </c>
      <c r="AP53" s="17">
        <v>-2.2779389955096709</v>
      </c>
      <c r="AX53" s="1">
        <v>10</v>
      </c>
      <c r="AY53" s="50">
        <f t="shared" si="14"/>
        <v>3</v>
      </c>
      <c r="AZ53" s="51">
        <f t="shared" si="15"/>
        <v>2.1829521829521831E-2</v>
      </c>
      <c r="BA53" s="52">
        <f>_xlfn.NORM.S.INV(AZ53)</f>
        <v>-2.0173495927674461</v>
      </c>
      <c r="BC53" s="1">
        <v>10</v>
      </c>
      <c r="BD53" s="9">
        <f t="shared" si="16"/>
        <v>-1512.4660198829879</v>
      </c>
      <c r="BE53" s="9">
        <f t="shared" si="17"/>
        <v>-1.546140993013978E-11</v>
      </c>
      <c r="BF53" s="9">
        <f t="shared" si="17"/>
        <v>167.5544264254313</v>
      </c>
      <c r="BG53" s="9">
        <f t="shared" si="17"/>
        <v>-1725.6553960034762</v>
      </c>
      <c r="BH53" s="9">
        <f t="shared" si="17"/>
        <v>261.87553382818351</v>
      </c>
      <c r="BI53" s="9">
        <f t="shared" si="17"/>
        <v>715.19956196004114</v>
      </c>
      <c r="BJ53" s="9">
        <f t="shared" si="17"/>
        <v>63.258905302373023</v>
      </c>
      <c r="BK53" s="9">
        <f t="shared" si="17"/>
        <v>314.76300854331703</v>
      </c>
      <c r="BL53" s="9">
        <f t="shared" si="17"/>
        <v>280.42916276523874</v>
      </c>
      <c r="BM53" s="9">
        <f>BL52</f>
        <v>303.56465613254409</v>
      </c>
      <c r="BN53" s="9"/>
      <c r="BO53" s="9"/>
      <c r="BP53" s="9"/>
      <c r="BQ53" s="1">
        <v>10</v>
      </c>
      <c r="BR53" s="9">
        <f t="shared" si="13"/>
        <v>2287553.4613006786</v>
      </c>
      <c r="BS53" s="9">
        <f t="shared" si="13"/>
        <v>1.9278178182944508E-8</v>
      </c>
      <c r="BT53" s="9">
        <f t="shared" si="18"/>
        <v>-253420.37644945268</v>
      </c>
      <c r="BU53" s="9">
        <f t="shared" si="19"/>
        <v>2609995.14848297</v>
      </c>
      <c r="BV53" s="9">
        <f t="shared" si="21"/>
        <v>-396077.84635384887</v>
      </c>
      <c r="BW53" s="9">
        <f t="shared" si="22"/>
        <v>-1081715.0348997619</v>
      </c>
      <c r="BX53" s="9">
        <f t="shared" si="23"/>
        <v>-95676.944724838904</v>
      </c>
      <c r="BY53" s="9">
        <f t="shared" si="24"/>
        <v>-476068.35473790887</v>
      </c>
      <c r="BZ53" s="9">
        <f t="shared" si="25"/>
        <v>-424139.57966666261</v>
      </c>
      <c r="CA53" s="9">
        <f t="shared" ref="CA53:CA107" si="26">($BD53-$BR$171)*(BM53-$BR$171)</f>
        <v>-459131.22723794013</v>
      </c>
      <c r="CB53" s="9"/>
      <c r="CC53" s="9"/>
      <c r="CD53" s="9"/>
    </row>
    <row r="54" spans="1:82">
      <c r="A54" s="2">
        <v>42278</v>
      </c>
      <c r="B54" s="8">
        <f>'WA Sch. 1-2'!B54</f>
        <v>510.4</v>
      </c>
      <c r="C54" s="8">
        <f>'WA Sch. 1-2'!C54</f>
        <v>260508.15999999997</v>
      </c>
      <c r="D54" s="8">
        <f>'WA Sch. 1-2'!D54</f>
        <v>0.65</v>
      </c>
      <c r="E54" s="8">
        <f>'WA Sch. 1-2'!E54</f>
        <v>330</v>
      </c>
      <c r="F54" s="8">
        <f>'WA Sch. 1-2'!F54</f>
        <v>108900</v>
      </c>
      <c r="G54" s="8">
        <f>'WA Sch. 1-2'!G54</f>
        <v>0</v>
      </c>
      <c r="H54" s="8">
        <f t="shared" si="12"/>
        <v>180.39999999999998</v>
      </c>
      <c r="I54" s="8">
        <f t="shared" si="12"/>
        <v>151608.15999999997</v>
      </c>
      <c r="J54" s="8">
        <f t="shared" si="12"/>
        <v>0.65</v>
      </c>
      <c r="K54" s="9">
        <v>2407</v>
      </c>
      <c r="L54" s="9">
        <v>11342007</v>
      </c>
      <c r="M54" s="9">
        <v>-4426613</v>
      </c>
      <c r="N54" s="9">
        <f t="shared" si="4"/>
        <v>6915394</v>
      </c>
      <c r="O54" s="9">
        <f t="shared" si="5"/>
        <v>2873.0344827586205</v>
      </c>
      <c r="P54" s="8">
        <f t="shared" si="6"/>
        <v>5.5113689290300565</v>
      </c>
      <c r="Q54" s="8">
        <f t="shared" si="7"/>
        <v>2878.5458516876506</v>
      </c>
      <c r="R54" s="9">
        <f t="shared" si="1"/>
        <v>6928659.8650121754</v>
      </c>
      <c r="S54" s="21"/>
      <c r="U54" s="2">
        <v>42644</v>
      </c>
      <c r="V54" s="8">
        <f t="shared" si="8"/>
        <v>515</v>
      </c>
      <c r="W54" s="8">
        <f t="shared" si="9"/>
        <v>265225</v>
      </c>
      <c r="X54" s="8">
        <f t="shared" si="10"/>
        <v>0</v>
      </c>
      <c r="Y54" s="7">
        <v>46</v>
      </c>
      <c r="Z54" s="7">
        <v>0</v>
      </c>
      <c r="AA54" s="7">
        <v>0</v>
      </c>
      <c r="AB54" s="7">
        <v>0</v>
      </c>
      <c r="AC54" s="7">
        <v>0</v>
      </c>
      <c r="AD54" s="7">
        <v>0</v>
      </c>
      <c r="AE54" s="7">
        <v>0</v>
      </c>
      <c r="AF54" s="7">
        <v>1</v>
      </c>
      <c r="AG54" s="7">
        <v>0</v>
      </c>
      <c r="AH54" s="7">
        <v>0</v>
      </c>
      <c r="AI54" s="7">
        <v>0</v>
      </c>
      <c r="AJ54" s="7">
        <v>0</v>
      </c>
      <c r="AK54" s="8">
        <f t="shared" si="11"/>
        <v>4412.3247654018769</v>
      </c>
      <c r="AM54" s="17">
        <v>11</v>
      </c>
      <c r="AN54" s="17">
        <v>1308.6968737145844</v>
      </c>
      <c r="AO54" s="17">
        <v>-230.44421196192275</v>
      </c>
      <c r="AP54" s="17">
        <v>-0.3470741489836392</v>
      </c>
      <c r="AX54" s="1">
        <v>11</v>
      </c>
      <c r="AY54" s="50">
        <f t="shared" si="14"/>
        <v>34</v>
      </c>
      <c r="AZ54" s="51">
        <f t="shared" si="15"/>
        <v>0.27962577962577961</v>
      </c>
      <c r="BA54" s="52">
        <f t="shared" si="20"/>
        <v>-0.58395355652530356</v>
      </c>
      <c r="BC54" s="1">
        <v>11</v>
      </c>
      <c r="BD54" s="9">
        <f t="shared" si="16"/>
        <v>-230.44421196192275</v>
      </c>
      <c r="BE54" s="9">
        <f t="shared" si="17"/>
        <v>-1512.4660198829879</v>
      </c>
      <c r="BF54" s="9">
        <f t="shared" si="17"/>
        <v>-1.546140993013978E-11</v>
      </c>
      <c r="BG54" s="9">
        <f t="shared" si="17"/>
        <v>167.5544264254313</v>
      </c>
      <c r="BH54" s="9">
        <f t="shared" si="17"/>
        <v>-1725.6553960034762</v>
      </c>
      <c r="BI54" s="9">
        <f t="shared" si="17"/>
        <v>261.87553382818351</v>
      </c>
      <c r="BJ54" s="9">
        <f t="shared" si="17"/>
        <v>715.19956196004114</v>
      </c>
      <c r="BK54" s="9">
        <f t="shared" si="17"/>
        <v>63.258905302373023</v>
      </c>
      <c r="BL54" s="9">
        <f t="shared" si="17"/>
        <v>314.76300854331703</v>
      </c>
      <c r="BM54" s="9">
        <f t="shared" si="17"/>
        <v>280.42916276523874</v>
      </c>
      <c r="BN54" s="9">
        <f>BM53</f>
        <v>303.56465613254409</v>
      </c>
      <c r="BO54" s="9"/>
      <c r="BP54" s="9"/>
      <c r="BQ54" s="1">
        <v>11</v>
      </c>
      <c r="BR54" s="9">
        <f t="shared" si="13"/>
        <v>53104.534826750321</v>
      </c>
      <c r="BS54" s="9">
        <f t="shared" si="13"/>
        <v>348539.04007111618</v>
      </c>
      <c r="BT54" s="9">
        <f t="shared" si="18"/>
        <v>2.9372855462721949E-9</v>
      </c>
      <c r="BU54" s="9">
        <f t="shared" si="19"/>
        <v>-38611.947758340655</v>
      </c>
      <c r="BV54" s="9">
        <f t="shared" si="21"/>
        <v>397667.29784985544</v>
      </c>
      <c r="BW54" s="9">
        <f t="shared" si="22"/>
        <v>-60347.701025143506</v>
      </c>
      <c r="BX54" s="9">
        <f t="shared" si="23"/>
        <v>-164813.59945139269</v>
      </c>
      <c r="BY54" s="9">
        <f t="shared" si="24"/>
        <v>-14577.6485819797</v>
      </c>
      <c r="BZ54" s="9">
        <f t="shared" si="25"/>
        <v>-72535.313458528413</v>
      </c>
      <c r="CA54" s="9">
        <f t="shared" si="26"/>
        <v>-64623.277424577078</v>
      </c>
      <c r="CB54" s="9">
        <f t="shared" ref="CB54:CB107" si="27">($BD54-$BR$171)*(BN54-$BR$171)</f>
        <v>-69954.717961955976</v>
      </c>
      <c r="CC54" s="9"/>
      <c r="CD54" s="9"/>
    </row>
    <row r="55" spans="1:82">
      <c r="A55" s="2">
        <v>42309</v>
      </c>
      <c r="B55" s="8">
        <f>'WA Sch. 1-2'!B55</f>
        <v>874.97500000000002</v>
      </c>
      <c r="C55" s="8">
        <f>'WA Sch. 1-2'!C55</f>
        <v>765581.25062499999</v>
      </c>
      <c r="D55" s="8">
        <f>'WA Sch. 1-2'!D55</f>
        <v>0</v>
      </c>
      <c r="E55" s="8">
        <f>'WA Sch. 1-2'!E55</f>
        <v>910</v>
      </c>
      <c r="F55" s="8">
        <f>'WA Sch. 1-2'!F55</f>
        <v>828100</v>
      </c>
      <c r="G55" s="8">
        <f>'WA Sch. 1-2'!G55</f>
        <v>0</v>
      </c>
      <c r="H55" s="8">
        <f t="shared" si="12"/>
        <v>-35.024999999999977</v>
      </c>
      <c r="I55" s="8">
        <f t="shared" si="12"/>
        <v>-62518.749375000014</v>
      </c>
      <c r="J55" s="8">
        <f t="shared" si="12"/>
        <v>0</v>
      </c>
      <c r="K55" s="9">
        <v>2400</v>
      </c>
      <c r="L55" s="9">
        <v>5649990</v>
      </c>
      <c r="M55" s="9">
        <v>-2701841</v>
      </c>
      <c r="N55" s="9">
        <f t="shared" si="4"/>
        <v>2948149</v>
      </c>
      <c r="O55" s="9">
        <f t="shared" si="5"/>
        <v>1228.3954166666667</v>
      </c>
      <c r="P55" s="8">
        <f t="shared" si="6"/>
        <v>0</v>
      </c>
      <c r="Q55" s="8">
        <f t="shared" si="7"/>
        <v>1228.3954166666667</v>
      </c>
      <c r="R55" s="9">
        <f t="shared" si="1"/>
        <v>2948149</v>
      </c>
      <c r="S55" s="21"/>
      <c r="U55" s="2">
        <v>42675</v>
      </c>
      <c r="V55" s="8">
        <f t="shared" si="8"/>
        <v>646.5</v>
      </c>
      <c r="W55" s="8">
        <f t="shared" si="9"/>
        <v>417962.25</v>
      </c>
      <c r="X55" s="8">
        <f t="shared" si="10"/>
        <v>0</v>
      </c>
      <c r="Y55" s="7">
        <v>47</v>
      </c>
      <c r="Z55" s="7">
        <v>0</v>
      </c>
      <c r="AA55" s="7">
        <v>0</v>
      </c>
      <c r="AB55" s="7">
        <v>0</v>
      </c>
      <c r="AC55" s="7">
        <v>0</v>
      </c>
      <c r="AD55" s="7">
        <v>0</v>
      </c>
      <c r="AE55" s="7">
        <v>0</v>
      </c>
      <c r="AF55" s="7">
        <v>0</v>
      </c>
      <c r="AG55" s="7">
        <v>0</v>
      </c>
      <c r="AH55" s="7">
        <v>0</v>
      </c>
      <c r="AI55" s="7">
        <v>0</v>
      </c>
      <c r="AJ55" s="7">
        <v>0</v>
      </c>
      <c r="AK55" s="8">
        <f t="shared" si="11"/>
        <v>313.27385892116183</v>
      </c>
      <c r="AM55" s="17">
        <v>12</v>
      </c>
      <c r="AN55" s="17">
        <v>1312.383307459</v>
      </c>
      <c r="AO55" s="17">
        <v>57.936857150053584</v>
      </c>
      <c r="AP55" s="17">
        <v>8.7259233889823679E-2</v>
      </c>
      <c r="AX55" s="1">
        <v>12</v>
      </c>
      <c r="AY55" s="50">
        <f t="shared" si="14"/>
        <v>62</v>
      </c>
      <c r="AZ55" s="51">
        <f t="shared" si="15"/>
        <v>0.51247401247401247</v>
      </c>
      <c r="BA55" s="52">
        <f t="shared" si="20"/>
        <v>3.127280902613698E-2</v>
      </c>
      <c r="BC55" s="1">
        <v>12</v>
      </c>
      <c r="BD55" s="9">
        <f t="shared" si="16"/>
        <v>57.936857150053584</v>
      </c>
      <c r="BE55" s="9">
        <f t="shared" si="17"/>
        <v>-230.44421196192275</v>
      </c>
      <c r="BF55" s="9">
        <f t="shared" si="17"/>
        <v>-1512.4660198829879</v>
      </c>
      <c r="BG55" s="9">
        <f t="shared" si="17"/>
        <v>-1.546140993013978E-11</v>
      </c>
      <c r="BH55" s="9">
        <f t="shared" si="17"/>
        <v>167.5544264254313</v>
      </c>
      <c r="BI55" s="9">
        <f t="shared" si="17"/>
        <v>-1725.6553960034762</v>
      </c>
      <c r="BJ55" s="9">
        <f t="shared" si="17"/>
        <v>261.87553382818351</v>
      </c>
      <c r="BK55" s="9">
        <f t="shared" si="17"/>
        <v>715.19956196004114</v>
      </c>
      <c r="BL55" s="9">
        <f t="shared" si="17"/>
        <v>63.258905302373023</v>
      </c>
      <c r="BM55" s="9">
        <f t="shared" si="17"/>
        <v>314.76300854331703</v>
      </c>
      <c r="BN55" s="9">
        <f t="shared" si="17"/>
        <v>280.42916276523874</v>
      </c>
      <c r="BO55" s="9">
        <f>BN54</f>
        <v>303.56465613254409</v>
      </c>
      <c r="BP55" s="9"/>
      <c r="BQ55" s="1">
        <v>12</v>
      </c>
      <c r="BR55" s="9">
        <f t="shared" si="13"/>
        <v>3356.6794164260295</v>
      </c>
      <c r="BS55" s="9">
        <f t="shared" si="13"/>
        <v>-13351.213389495055</v>
      </c>
      <c r="BT55" s="9">
        <f t="shared" si="18"/>
        <v>-87627.527738274715</v>
      </c>
      <c r="BU55" s="9">
        <f t="shared" si="19"/>
        <v>-7.3847414805722407E-10</v>
      </c>
      <c r="BV55" s="9">
        <f t="shared" si="21"/>
        <v>9707.5768686699903</v>
      </c>
      <c r="BW55" s="9">
        <f t="shared" si="22"/>
        <v>-99979.050168477072</v>
      </c>
      <c r="BX55" s="9">
        <f t="shared" si="23"/>
        <v>15172.245394498361</v>
      </c>
      <c r="BY55" s="9">
        <f t="shared" si="24"/>
        <v>41436.414855061899</v>
      </c>
      <c r="BZ55" s="9">
        <f t="shared" si="25"/>
        <v>3665.0221599726819</v>
      </c>
      <c r="CA55" s="9">
        <f t="shared" si="26"/>
        <v>18236.379462096265</v>
      </c>
      <c r="CB55" s="9">
        <f t="shared" si="27"/>
        <v>16247.184343839681</v>
      </c>
      <c r="CC55" s="9">
        <f t="shared" ref="CC55:CC107" si="28">($BD55-$BR$171)*(BO55-$BR$171)</f>
        <v>17587.582118157326</v>
      </c>
      <c r="CD55" s="9"/>
    </row>
    <row r="56" spans="1:82">
      <c r="A56" s="2">
        <v>42339</v>
      </c>
      <c r="B56" s="8">
        <f>'WA Sch. 1-2'!B56</f>
        <v>1138.7249999999999</v>
      </c>
      <c r="C56" s="8">
        <f>'WA Sch. 1-2'!C56</f>
        <v>1296694.6256249999</v>
      </c>
      <c r="D56" s="8">
        <f>'WA Sch. 1-2'!D56</f>
        <v>0</v>
      </c>
      <c r="E56" s="8">
        <f>'WA Sch. 1-2'!E56</f>
        <v>1062.5</v>
      </c>
      <c r="F56" s="8">
        <f>'WA Sch. 1-2'!F56</f>
        <v>1128906.25</v>
      </c>
      <c r="G56" s="8">
        <f>'WA Sch. 1-2'!G56</f>
        <v>0</v>
      </c>
      <c r="H56" s="8">
        <f t="shared" si="12"/>
        <v>76.224999999999909</v>
      </c>
      <c r="I56" s="8">
        <f t="shared" si="12"/>
        <v>167788.37562499987</v>
      </c>
      <c r="J56" s="8">
        <f t="shared" si="12"/>
        <v>0</v>
      </c>
      <c r="K56" s="9">
        <v>2418</v>
      </c>
      <c r="L56" s="9">
        <v>4011321</v>
      </c>
      <c r="M56" s="9">
        <v>-981838</v>
      </c>
      <c r="N56" s="9">
        <f t="shared" si="4"/>
        <v>3029483</v>
      </c>
      <c r="O56" s="9">
        <f t="shared" si="5"/>
        <v>1252.887923904053</v>
      </c>
      <c r="P56" s="8">
        <f t="shared" si="6"/>
        <v>0</v>
      </c>
      <c r="Q56" s="8">
        <f t="shared" si="7"/>
        <v>1252.887923904053</v>
      </c>
      <c r="R56" s="9">
        <f t="shared" si="1"/>
        <v>3029483</v>
      </c>
      <c r="S56" s="21"/>
      <c r="U56" s="2">
        <v>42705</v>
      </c>
      <c r="V56" s="8">
        <f t="shared" si="8"/>
        <v>1299.5</v>
      </c>
      <c r="W56" s="8">
        <f t="shared" si="9"/>
        <v>1688700.25</v>
      </c>
      <c r="X56" s="8">
        <f t="shared" si="10"/>
        <v>0</v>
      </c>
      <c r="Y56" s="7">
        <v>48</v>
      </c>
      <c r="Z56" s="7">
        <v>0</v>
      </c>
      <c r="AA56" s="7">
        <v>0</v>
      </c>
      <c r="AB56" s="7">
        <v>0</v>
      </c>
      <c r="AC56" s="7">
        <v>0</v>
      </c>
      <c r="AD56" s="7">
        <v>0</v>
      </c>
      <c r="AE56" s="7">
        <v>0</v>
      </c>
      <c r="AF56" s="7">
        <v>0</v>
      </c>
      <c r="AG56" s="7">
        <v>0</v>
      </c>
      <c r="AH56" s="7">
        <v>0</v>
      </c>
      <c r="AI56" s="7">
        <v>0</v>
      </c>
      <c r="AJ56" s="7">
        <v>0</v>
      </c>
      <c r="AK56" s="8">
        <f t="shared" si="11"/>
        <v>1558.5100864553315</v>
      </c>
      <c r="AM56" s="17">
        <v>13</v>
      </c>
      <c r="AN56" s="17">
        <v>1316.0697412034156</v>
      </c>
      <c r="AO56" s="17">
        <v>590.10612370597482</v>
      </c>
      <c r="AP56" s="17">
        <v>0.88876426511908679</v>
      </c>
      <c r="AX56" s="1">
        <v>13</v>
      </c>
      <c r="AY56" s="50">
        <f t="shared" si="14"/>
        <v>105</v>
      </c>
      <c r="AZ56" s="51">
        <f t="shared" si="15"/>
        <v>0.87006237006237008</v>
      </c>
      <c r="BA56" s="52">
        <f t="shared" si="20"/>
        <v>1.1266860090395716</v>
      </c>
      <c r="BC56" s="1">
        <v>13</v>
      </c>
      <c r="BD56" s="9">
        <f t="shared" si="16"/>
        <v>590.10612370597482</v>
      </c>
      <c r="BE56" s="9">
        <f t="shared" si="17"/>
        <v>57.936857150053584</v>
      </c>
      <c r="BF56" s="9">
        <f t="shared" si="17"/>
        <v>-230.44421196192275</v>
      </c>
      <c r="BG56" s="9">
        <f t="shared" si="17"/>
        <v>-1512.4660198829879</v>
      </c>
      <c r="BH56" s="9">
        <f t="shared" si="17"/>
        <v>-1.546140993013978E-11</v>
      </c>
      <c r="BI56" s="9">
        <f t="shared" si="17"/>
        <v>167.5544264254313</v>
      </c>
      <c r="BJ56" s="9">
        <f t="shared" si="17"/>
        <v>-1725.6553960034762</v>
      </c>
      <c r="BK56" s="9">
        <f t="shared" si="17"/>
        <v>261.87553382818351</v>
      </c>
      <c r="BL56" s="9">
        <f t="shared" si="17"/>
        <v>715.19956196004114</v>
      </c>
      <c r="BM56" s="9">
        <f t="shared" si="17"/>
        <v>63.258905302373023</v>
      </c>
      <c r="BN56" s="9">
        <f t="shared" si="17"/>
        <v>314.76300854331703</v>
      </c>
      <c r="BO56" s="9">
        <f t="shared" si="17"/>
        <v>280.42916276523874</v>
      </c>
      <c r="BP56" s="9">
        <f>BO55</f>
        <v>303.56465613254409</v>
      </c>
      <c r="BQ56" s="1">
        <v>13</v>
      </c>
      <c r="BR56" s="9">
        <f t="shared" si="13"/>
        <v>348225.23723529448</v>
      </c>
      <c r="BS56" s="9">
        <f t="shared" si="13"/>
        <v>34188.89419252667</v>
      </c>
      <c r="BT56" s="9">
        <f t="shared" si="18"/>
        <v>-135986.54065132729</v>
      </c>
      <c r="BU56" s="9">
        <f t="shared" si="19"/>
        <v>-892515.46023015631</v>
      </c>
      <c r="BV56" s="9">
        <f t="shared" si="21"/>
        <v>-7.5216043534853552E-9</v>
      </c>
      <c r="BW56" s="9">
        <f t="shared" si="22"/>
        <v>98874.893087691293</v>
      </c>
      <c r="BX56" s="9">
        <f t="shared" si="23"/>
        <v>-1018319.8165879134</v>
      </c>
      <c r="BY56" s="9">
        <f t="shared" si="24"/>
        <v>154534.35616078458</v>
      </c>
      <c r="BZ56" s="9">
        <f t="shared" si="25"/>
        <v>422043.64118445461</v>
      </c>
      <c r="CA56" s="9">
        <f t="shared" si="26"/>
        <v>37329.467397868459</v>
      </c>
      <c r="CB56" s="9">
        <f t="shared" si="27"/>
        <v>185743.57885752991</v>
      </c>
      <c r="CC56" s="9">
        <f t="shared" si="28"/>
        <v>165482.96621350929</v>
      </c>
      <c r="CD56" s="9">
        <f t="shared" ref="CD56:CD107" si="29">($BD56-$BR$171)*(BP56-$BR$171)</f>
        <v>179135.36252451522</v>
      </c>
    </row>
    <row r="57" spans="1:82">
      <c r="A57" s="2">
        <v>42370</v>
      </c>
      <c r="B57" s="8">
        <f>'WA Sch. 1-2'!B57</f>
        <v>1095.1500000000001</v>
      </c>
      <c r="C57" s="8">
        <f>'WA Sch. 1-2'!C57</f>
        <v>1199353.5225000002</v>
      </c>
      <c r="D57" s="8">
        <f>'WA Sch. 1-2'!D57</f>
        <v>0</v>
      </c>
      <c r="E57" s="8">
        <f>'WA Sch. 1-2'!E57</f>
        <v>1056</v>
      </c>
      <c r="F57" s="8">
        <f>'WA Sch. 1-2'!F57</f>
        <v>1115136</v>
      </c>
      <c r="G57" s="8">
        <f>'WA Sch. 1-2'!G57</f>
        <v>0</v>
      </c>
      <c r="H57" s="8">
        <f t="shared" si="12"/>
        <v>39.150000000000091</v>
      </c>
      <c r="I57" s="8">
        <f t="shared" si="12"/>
        <v>84217.522500000196</v>
      </c>
      <c r="J57" s="8">
        <f t="shared" si="12"/>
        <v>0</v>
      </c>
      <c r="K57" s="9">
        <v>2435</v>
      </c>
      <c r="L57" s="9">
        <v>3905025.5</v>
      </c>
      <c r="M57" s="9">
        <v>-486558</v>
      </c>
      <c r="N57" s="9">
        <f t="shared" si="4"/>
        <v>3418467.5</v>
      </c>
      <c r="O57" s="9">
        <f t="shared" si="5"/>
        <v>1403.888090349076</v>
      </c>
      <c r="P57" s="8">
        <f t="shared" si="6"/>
        <v>0</v>
      </c>
      <c r="Q57" s="8">
        <f t="shared" si="7"/>
        <v>1403.888090349076</v>
      </c>
      <c r="R57" s="9">
        <f t="shared" si="1"/>
        <v>3418467.5</v>
      </c>
      <c r="S57" s="21"/>
      <c r="U57" s="2">
        <v>42736</v>
      </c>
      <c r="V57" s="8">
        <f t="shared" si="8"/>
        <v>1388.5</v>
      </c>
      <c r="W57" s="8">
        <f t="shared" si="9"/>
        <v>1927932.25</v>
      </c>
      <c r="X57" s="8">
        <f t="shared" si="10"/>
        <v>0</v>
      </c>
      <c r="Y57" s="7">
        <v>49</v>
      </c>
      <c r="Z57" s="7">
        <v>0</v>
      </c>
      <c r="AA57" s="7">
        <v>0</v>
      </c>
      <c r="AB57" s="7">
        <v>0</v>
      </c>
      <c r="AC57" s="7">
        <v>0</v>
      </c>
      <c r="AD57" s="7">
        <v>0</v>
      </c>
      <c r="AE57" s="7">
        <v>0</v>
      </c>
      <c r="AF57" s="7">
        <v>0</v>
      </c>
      <c r="AG57" s="7">
        <v>0</v>
      </c>
      <c r="AH57" s="7">
        <v>0</v>
      </c>
      <c r="AI57" s="7">
        <v>0</v>
      </c>
      <c r="AJ57" s="7">
        <v>0</v>
      </c>
      <c r="AK57" s="8">
        <f t="shared" si="11"/>
        <v>1484.6346313173156</v>
      </c>
      <c r="AM57" s="17">
        <v>14</v>
      </c>
      <c r="AN57" s="17">
        <v>1319.7561749478311</v>
      </c>
      <c r="AO57" s="17">
        <v>602.73208215970908</v>
      </c>
      <c r="AP57" s="17">
        <v>0.90778033737416552</v>
      </c>
      <c r="AX57" s="1">
        <v>14</v>
      </c>
      <c r="AY57" s="50">
        <f t="shared" si="14"/>
        <v>106</v>
      </c>
      <c r="AZ57" s="51">
        <f t="shared" si="15"/>
        <v>0.8783783783783784</v>
      </c>
      <c r="BA57" s="52">
        <f t="shared" si="20"/>
        <v>1.1669186011353176</v>
      </c>
      <c r="BC57" s="1">
        <v>14</v>
      </c>
      <c r="BD57" s="9">
        <f t="shared" si="16"/>
        <v>602.73208215970908</v>
      </c>
      <c r="BE57" s="9">
        <f t="shared" si="17"/>
        <v>590.10612370597482</v>
      </c>
      <c r="BF57" s="9">
        <f t="shared" si="17"/>
        <v>57.936857150053584</v>
      </c>
      <c r="BG57" s="9">
        <f t="shared" si="17"/>
        <v>-230.44421196192275</v>
      </c>
      <c r="BH57" s="9">
        <f t="shared" si="17"/>
        <v>-1512.4660198829879</v>
      </c>
      <c r="BI57" s="9">
        <f t="shared" si="17"/>
        <v>-1.546140993013978E-11</v>
      </c>
      <c r="BJ57" s="9">
        <f t="shared" si="17"/>
        <v>167.5544264254313</v>
      </c>
      <c r="BK57" s="9">
        <f t="shared" si="17"/>
        <v>-1725.6553960034762</v>
      </c>
      <c r="BL57" s="9">
        <f t="shared" si="17"/>
        <v>261.87553382818351</v>
      </c>
      <c r="BM57" s="9">
        <f t="shared" si="17"/>
        <v>715.19956196004114</v>
      </c>
      <c r="BN57" s="9">
        <f t="shared" si="17"/>
        <v>63.258905302373023</v>
      </c>
      <c r="BO57" s="9">
        <f t="shared" si="17"/>
        <v>314.76300854331703</v>
      </c>
      <c r="BP57" s="9">
        <f t="shared" si="17"/>
        <v>280.42916276523874</v>
      </c>
      <c r="BQ57" s="1">
        <v>14</v>
      </c>
      <c r="BR57" s="9">
        <f t="shared" si="13"/>
        <v>363285.96286458161</v>
      </c>
      <c r="BS57" s="9">
        <f t="shared" si="13"/>
        <v>355675.8926365003</v>
      </c>
      <c r="BT57" s="9">
        <f t="shared" si="18"/>
        <v>34920.402543843222</v>
      </c>
      <c r="BU57" s="9">
        <f t="shared" si="19"/>
        <v>-138896.11969746201</v>
      </c>
      <c r="BV57" s="9">
        <f t="shared" si="21"/>
        <v>-911611.79335988371</v>
      </c>
      <c r="BW57" s="9">
        <f t="shared" si="22"/>
        <v>-7.6825372098945043E-9</v>
      </c>
      <c r="BX57" s="9">
        <f t="shared" si="23"/>
        <v>100990.42831447809</v>
      </c>
      <c r="BY57" s="9">
        <f t="shared" si="24"/>
        <v>-1040107.8699233156</v>
      </c>
      <c r="BZ57" s="9">
        <f t="shared" si="25"/>
        <v>157840.78577094874</v>
      </c>
      <c r="CA57" s="9">
        <f t="shared" si="26"/>
        <v>431073.72113989107</v>
      </c>
      <c r="CB57" s="9">
        <f t="shared" si="27"/>
        <v>38128.17170804496</v>
      </c>
      <c r="CC57" s="9">
        <f t="shared" si="28"/>
        <v>189717.76352617028</v>
      </c>
      <c r="CD57" s="9">
        <f t="shared" si="29"/>
        <v>169023.65317179871</v>
      </c>
    </row>
    <row r="58" spans="1:82">
      <c r="A58" s="2">
        <v>42401</v>
      </c>
      <c r="B58" s="8">
        <f>'WA Sch. 1-2'!B58</f>
        <v>932.76424999999995</v>
      </c>
      <c r="C58" s="8">
        <f>'WA Sch. 1-2'!C58</f>
        <v>870049.14607806236</v>
      </c>
      <c r="D58" s="8">
        <f>'WA Sch. 1-2'!D58</f>
        <v>0</v>
      </c>
      <c r="E58" s="8">
        <f>'WA Sch. 1-2'!E58</f>
        <v>758.5</v>
      </c>
      <c r="F58" s="8">
        <f>'WA Sch. 1-2'!F58</f>
        <v>575322.25</v>
      </c>
      <c r="G58" s="8">
        <f>'WA Sch. 1-2'!G58</f>
        <v>0</v>
      </c>
      <c r="H58" s="8">
        <f t="shared" si="12"/>
        <v>174.26424999999995</v>
      </c>
      <c r="I58" s="8">
        <f t="shared" si="12"/>
        <v>294726.89607806236</v>
      </c>
      <c r="J58" s="8">
        <f t="shared" si="12"/>
        <v>0</v>
      </c>
      <c r="K58" s="9">
        <v>2409</v>
      </c>
      <c r="L58" s="9">
        <v>3785017.9999999995</v>
      </c>
      <c r="M58" s="9">
        <v>-27471</v>
      </c>
      <c r="N58" s="9">
        <f t="shared" si="4"/>
        <v>3757546.9999999995</v>
      </c>
      <c r="O58" s="9">
        <f t="shared" si="5"/>
        <v>1559.7953507679533</v>
      </c>
      <c r="P58" s="8">
        <f t="shared" si="6"/>
        <v>0</v>
      </c>
      <c r="Q58" s="8">
        <f t="shared" si="7"/>
        <v>1559.7953507679533</v>
      </c>
      <c r="R58" s="9">
        <f t="shared" si="1"/>
        <v>3757546.9999999995</v>
      </c>
      <c r="S58" s="21"/>
      <c r="U58" s="2">
        <v>42767</v>
      </c>
      <c r="V58" s="8">
        <f t="shared" si="8"/>
        <v>1000.5</v>
      </c>
      <c r="W58" s="8">
        <f t="shared" si="9"/>
        <v>1001000.25</v>
      </c>
      <c r="X58" s="8">
        <f t="shared" si="10"/>
        <v>0</v>
      </c>
      <c r="Y58" s="7">
        <v>50</v>
      </c>
      <c r="Z58" s="7">
        <v>0</v>
      </c>
      <c r="AA58" s="7">
        <v>0</v>
      </c>
      <c r="AB58" s="7">
        <v>0</v>
      </c>
      <c r="AC58" s="7">
        <v>0</v>
      </c>
      <c r="AD58" s="7">
        <v>0</v>
      </c>
      <c r="AE58" s="7">
        <v>0</v>
      </c>
      <c r="AF58" s="7">
        <v>0</v>
      </c>
      <c r="AG58" s="7">
        <v>0</v>
      </c>
      <c r="AH58" s="7">
        <v>0</v>
      </c>
      <c r="AI58" s="7">
        <v>0</v>
      </c>
      <c r="AJ58" s="7">
        <v>0</v>
      </c>
      <c r="AK58" s="8">
        <f t="shared" si="11"/>
        <v>1869.8790154359617</v>
      </c>
      <c r="AM58" s="17">
        <v>15</v>
      </c>
      <c r="AN58" s="17">
        <v>1323.4426086922467</v>
      </c>
      <c r="AO58" s="17">
        <v>184.18862328138334</v>
      </c>
      <c r="AP58" s="17">
        <v>0.277408181067343</v>
      </c>
      <c r="AX58" s="1">
        <v>15</v>
      </c>
      <c r="AY58" s="50">
        <f t="shared" si="14"/>
        <v>76</v>
      </c>
      <c r="AZ58" s="51">
        <f t="shared" si="15"/>
        <v>0.62889812889812891</v>
      </c>
      <c r="BA58" s="52">
        <f t="shared" si="20"/>
        <v>0.32893642436422554</v>
      </c>
      <c r="BC58" s="1">
        <v>15</v>
      </c>
      <c r="BD58" s="9">
        <f t="shared" si="16"/>
        <v>184.18862328138334</v>
      </c>
      <c r="BE58" s="9">
        <f t="shared" si="17"/>
        <v>602.73208215970908</v>
      </c>
      <c r="BF58" s="9">
        <f t="shared" si="17"/>
        <v>590.10612370597482</v>
      </c>
      <c r="BG58" s="9">
        <f t="shared" si="17"/>
        <v>57.936857150053584</v>
      </c>
      <c r="BH58" s="9">
        <f t="shared" si="17"/>
        <v>-230.44421196192275</v>
      </c>
      <c r="BI58" s="9">
        <f t="shared" si="17"/>
        <v>-1512.4660198829879</v>
      </c>
      <c r="BJ58" s="9">
        <f t="shared" si="17"/>
        <v>-1.546140993013978E-11</v>
      </c>
      <c r="BK58" s="9">
        <f t="shared" si="17"/>
        <v>167.5544264254313</v>
      </c>
      <c r="BL58" s="9">
        <f t="shared" si="17"/>
        <v>-1725.6553960034762</v>
      </c>
      <c r="BM58" s="9">
        <f t="shared" si="17"/>
        <v>261.87553382818351</v>
      </c>
      <c r="BN58" s="9">
        <f t="shared" si="17"/>
        <v>715.19956196004114</v>
      </c>
      <c r="BO58" s="9">
        <f t="shared" si="17"/>
        <v>63.258905302373023</v>
      </c>
      <c r="BP58" s="9">
        <f t="shared" si="17"/>
        <v>314.76300854331703</v>
      </c>
      <c r="BQ58" s="1">
        <v>15</v>
      </c>
      <c r="BR58" s="9">
        <f t="shared" si="13"/>
        <v>33925.448946292352</v>
      </c>
      <c r="BS58" s="9">
        <f t="shared" si="13"/>
        <v>111016.3924205206</v>
      </c>
      <c r="BT58" s="9">
        <f t="shared" si="18"/>
        <v>108690.83451531931</v>
      </c>
      <c r="BU58" s="9">
        <f t="shared" si="19"/>
        <v>10671.309955719198</v>
      </c>
      <c r="BV58" s="9">
        <f t="shared" si="21"/>
        <v>-42445.202144429968</v>
      </c>
      <c r="BW58" s="9">
        <f t="shared" si="22"/>
        <v>-278579.03396212455</v>
      </c>
      <c r="BX58" s="9">
        <f t="shared" si="23"/>
        <v>-2.3477030572657219E-9</v>
      </c>
      <c r="BY58" s="9">
        <f t="shared" si="24"/>
        <v>30861.619128002989</v>
      </c>
      <c r="BZ58" s="9">
        <f t="shared" si="25"/>
        <v>-317846.09164797486</v>
      </c>
      <c r="CA58" s="9">
        <f t="shared" si="26"/>
        <v>48234.494046891668</v>
      </c>
      <c r="CB58" s="9">
        <f t="shared" si="27"/>
        <v>131731.62268887085</v>
      </c>
      <c r="CC58" s="9">
        <f t="shared" si="28"/>
        <v>11651.570677932161</v>
      </c>
      <c r="CD58" s="9">
        <f t="shared" si="29"/>
        <v>57975.765203501229</v>
      </c>
    </row>
    <row r="59" spans="1:82">
      <c r="A59" s="2">
        <v>42430</v>
      </c>
      <c r="B59" s="8">
        <f>'WA Sch. 1-2'!B59</f>
        <v>767.35</v>
      </c>
      <c r="C59" s="8">
        <f>'WA Sch. 1-2'!C59</f>
        <v>588826.02250000008</v>
      </c>
      <c r="D59" s="8">
        <f>'WA Sch. 1-2'!D59</f>
        <v>0</v>
      </c>
      <c r="E59" s="8">
        <f>'WA Sch. 1-2'!E59</f>
        <v>692</v>
      </c>
      <c r="F59" s="8">
        <f>'WA Sch. 1-2'!F59</f>
        <v>478864</v>
      </c>
      <c r="G59" s="8">
        <f>'WA Sch. 1-2'!G59</f>
        <v>0</v>
      </c>
      <c r="H59" s="8">
        <f t="shared" si="12"/>
        <v>75.350000000000023</v>
      </c>
      <c r="I59" s="8">
        <f t="shared" si="12"/>
        <v>109962.02250000008</v>
      </c>
      <c r="J59" s="8">
        <f t="shared" si="12"/>
        <v>0</v>
      </c>
      <c r="K59" s="9">
        <v>2446</v>
      </c>
      <c r="L59" s="9">
        <v>3772816</v>
      </c>
      <c r="M59" s="9">
        <v>294254</v>
      </c>
      <c r="N59" s="9">
        <f t="shared" si="4"/>
        <v>4067070</v>
      </c>
      <c r="O59" s="9">
        <f t="shared" si="5"/>
        <v>1662.7432542927229</v>
      </c>
      <c r="P59" s="8">
        <f t="shared" si="6"/>
        <v>0</v>
      </c>
      <c r="Q59" s="8">
        <f t="shared" si="7"/>
        <v>1662.7432542927229</v>
      </c>
      <c r="R59" s="9">
        <f t="shared" si="1"/>
        <v>4067070</v>
      </c>
      <c r="S59" s="21"/>
      <c r="U59" s="2">
        <v>42795</v>
      </c>
      <c r="V59" s="8">
        <f t="shared" si="8"/>
        <v>750</v>
      </c>
      <c r="W59" s="8">
        <f t="shared" si="9"/>
        <v>562500</v>
      </c>
      <c r="X59" s="8">
        <f t="shared" si="10"/>
        <v>0</v>
      </c>
      <c r="Y59" s="7">
        <v>51</v>
      </c>
      <c r="Z59" s="7">
        <v>0</v>
      </c>
      <c r="AA59" s="7">
        <v>0</v>
      </c>
      <c r="AB59" s="7">
        <v>0</v>
      </c>
      <c r="AC59" s="7">
        <v>0</v>
      </c>
      <c r="AD59" s="7">
        <v>0</v>
      </c>
      <c r="AE59" s="7">
        <v>0</v>
      </c>
      <c r="AF59" s="7">
        <v>0</v>
      </c>
      <c r="AG59" s="7">
        <v>0</v>
      </c>
      <c r="AH59" s="7">
        <v>0</v>
      </c>
      <c r="AI59" s="7">
        <v>0</v>
      </c>
      <c r="AJ59" s="7">
        <v>0</v>
      </c>
      <c r="AK59" s="8">
        <f t="shared" si="11"/>
        <v>1946.5576689599352</v>
      </c>
      <c r="AM59" s="17">
        <v>16</v>
      </c>
      <c r="AN59" s="17">
        <v>2298.7372356239639</v>
      </c>
      <c r="AO59" s="17">
        <v>319.31944621302409</v>
      </c>
      <c r="AP59" s="17">
        <v>0.48092995742772132</v>
      </c>
      <c r="AX59" s="1">
        <v>16</v>
      </c>
      <c r="AY59" s="50">
        <f t="shared" si="14"/>
        <v>94</v>
      </c>
      <c r="AZ59" s="51">
        <f t="shared" si="15"/>
        <v>0.7785862785862786</v>
      </c>
      <c r="BA59" s="52">
        <f t="shared" si="20"/>
        <v>0.76742739995147802</v>
      </c>
      <c r="BC59" s="1">
        <v>16</v>
      </c>
      <c r="BD59" s="9">
        <f t="shared" si="16"/>
        <v>319.31944621302409</v>
      </c>
      <c r="BE59" s="9">
        <f t="shared" si="17"/>
        <v>184.18862328138334</v>
      </c>
      <c r="BF59" s="9">
        <f t="shared" si="17"/>
        <v>602.73208215970908</v>
      </c>
      <c r="BG59" s="9">
        <f t="shared" si="17"/>
        <v>590.10612370597482</v>
      </c>
      <c r="BH59" s="9">
        <f t="shared" si="17"/>
        <v>57.936857150053584</v>
      </c>
      <c r="BI59" s="9">
        <f t="shared" si="17"/>
        <v>-230.44421196192275</v>
      </c>
      <c r="BJ59" s="9">
        <f t="shared" si="17"/>
        <v>-1512.4660198829879</v>
      </c>
      <c r="BK59" s="9">
        <f t="shared" si="17"/>
        <v>-1.546140993013978E-11</v>
      </c>
      <c r="BL59" s="9">
        <f t="shared" si="17"/>
        <v>167.5544264254313</v>
      </c>
      <c r="BM59" s="9">
        <f t="shared" si="17"/>
        <v>-1725.6553960034762</v>
      </c>
      <c r="BN59" s="9">
        <f t="shared" si="17"/>
        <v>261.87553382818351</v>
      </c>
      <c r="BO59" s="9">
        <f t="shared" si="17"/>
        <v>715.19956196004114</v>
      </c>
      <c r="BP59" s="9">
        <f t="shared" si="17"/>
        <v>63.258905302373023</v>
      </c>
      <c r="BQ59" s="1">
        <v>16</v>
      </c>
      <c r="BR59" s="9">
        <f t="shared" si="13"/>
        <v>101964.90872979413</v>
      </c>
      <c r="BS59" s="9">
        <f t="shared" si="13"/>
        <v>58815.009184952018</v>
      </c>
      <c r="BT59" s="9">
        <f t="shared" si="18"/>
        <v>192464.07469006375</v>
      </c>
      <c r="BU59" s="9">
        <f t="shared" si="19"/>
        <v>188432.36062870864</v>
      </c>
      <c r="BV59" s="9">
        <f t="shared" si="21"/>
        <v>18500.365140479222</v>
      </c>
      <c r="BW59" s="9">
        <f t="shared" si="22"/>
        <v>-73585.318146677673</v>
      </c>
      <c r="BX59" s="9">
        <f t="shared" si="23"/>
        <v>-482959.81188505562</v>
      </c>
      <c r="BY59" s="9">
        <f t="shared" si="24"/>
        <v>-4.0701061051607353E-9</v>
      </c>
      <c r="BZ59" s="9">
        <f t="shared" si="25"/>
        <v>53503.386656710943</v>
      </c>
      <c r="CA59" s="9">
        <f t="shared" si="26"/>
        <v>-551035.32540635066</v>
      </c>
      <c r="CB59" s="9">
        <f t="shared" si="27"/>
        <v>83621.950438757194</v>
      </c>
      <c r="CC59" s="9">
        <f t="shared" si="28"/>
        <v>228377.12805688058</v>
      </c>
      <c r="CD59" s="9">
        <f t="shared" si="29"/>
        <v>20199.798609196925</v>
      </c>
    </row>
    <row r="60" spans="1:82">
      <c r="A60" s="2">
        <v>42461</v>
      </c>
      <c r="B60" s="8">
        <f>'WA Sch. 1-2'!B60</f>
        <v>547.15</v>
      </c>
      <c r="C60" s="8">
        <f>'WA Sch. 1-2'!C60</f>
        <v>299373.1225</v>
      </c>
      <c r="D60" s="8">
        <f>'WA Sch. 1-2'!D60</f>
        <v>0.375</v>
      </c>
      <c r="E60" s="8">
        <f>'WA Sch. 1-2'!E60</f>
        <v>314.5</v>
      </c>
      <c r="F60" s="8">
        <f>'WA Sch. 1-2'!F60</f>
        <v>98910.25</v>
      </c>
      <c r="G60" s="8">
        <f>'WA Sch. 1-2'!G60</f>
        <v>5.5</v>
      </c>
      <c r="H60" s="8">
        <f t="shared" si="12"/>
        <v>232.64999999999998</v>
      </c>
      <c r="I60" s="8">
        <f t="shared" si="12"/>
        <v>200462.8725</v>
      </c>
      <c r="J60" s="8">
        <f t="shared" si="12"/>
        <v>-5.125</v>
      </c>
      <c r="K60" s="9">
        <v>2396</v>
      </c>
      <c r="L60" s="9">
        <v>5619585</v>
      </c>
      <c r="M60" s="9">
        <v>328652</v>
      </c>
      <c r="N60" s="9">
        <f t="shared" si="4"/>
        <v>5948237</v>
      </c>
      <c r="O60" s="9">
        <f t="shared" si="5"/>
        <v>2482.5696994991654</v>
      </c>
      <c r="P60" s="8">
        <f t="shared" si="6"/>
        <v>-43.455024248121596</v>
      </c>
      <c r="Q60" s="8">
        <f t="shared" si="7"/>
        <v>2439.114675251044</v>
      </c>
      <c r="R60" s="9">
        <f t="shared" si="1"/>
        <v>5844118.7619015016</v>
      </c>
      <c r="S60" s="21"/>
      <c r="U60" s="2">
        <v>42826</v>
      </c>
      <c r="V60" s="8">
        <f t="shared" si="8"/>
        <v>561.5</v>
      </c>
      <c r="W60" s="8">
        <f t="shared" si="9"/>
        <v>315282.25</v>
      </c>
      <c r="X60" s="8">
        <f t="shared" si="10"/>
        <v>0</v>
      </c>
      <c r="Y60" s="7">
        <v>52</v>
      </c>
      <c r="Z60" s="7">
        <v>1</v>
      </c>
      <c r="AA60" s="7">
        <v>0</v>
      </c>
      <c r="AB60" s="7">
        <v>0</v>
      </c>
      <c r="AC60" s="7">
        <v>0</v>
      </c>
      <c r="AD60" s="7">
        <v>0</v>
      </c>
      <c r="AE60" s="7">
        <v>0</v>
      </c>
      <c r="AF60" s="7">
        <v>0</v>
      </c>
      <c r="AG60" s="7">
        <v>0</v>
      </c>
      <c r="AH60" s="7">
        <v>0</v>
      </c>
      <c r="AI60" s="7">
        <v>0</v>
      </c>
      <c r="AJ60" s="7">
        <v>0</v>
      </c>
      <c r="AK60" s="8">
        <f t="shared" si="11"/>
        <v>1777.5140612076095</v>
      </c>
      <c r="AM60" s="17">
        <v>17</v>
      </c>
      <c r="AN60" s="17">
        <v>5247.3487151946538</v>
      </c>
      <c r="AO60" s="17">
        <v>104.46219538779042</v>
      </c>
      <c r="AP60" s="17">
        <v>0.15733147409738696</v>
      </c>
      <c r="AX60" s="1">
        <v>17</v>
      </c>
      <c r="AY60" s="50">
        <f t="shared" si="14"/>
        <v>66</v>
      </c>
      <c r="AZ60" s="51">
        <f t="shared" si="15"/>
        <v>0.54573804573804574</v>
      </c>
      <c r="BA60" s="52">
        <f t="shared" si="20"/>
        <v>0.11490060124967313</v>
      </c>
      <c r="BC60" s="1">
        <v>17</v>
      </c>
      <c r="BD60" s="9">
        <f t="shared" si="16"/>
        <v>104.46219538779042</v>
      </c>
      <c r="BE60" s="9">
        <f t="shared" si="17"/>
        <v>319.31944621302409</v>
      </c>
      <c r="BF60" s="9">
        <f t="shared" si="17"/>
        <v>184.18862328138334</v>
      </c>
      <c r="BG60" s="9">
        <f t="shared" si="17"/>
        <v>602.73208215970908</v>
      </c>
      <c r="BH60" s="9">
        <f t="shared" si="17"/>
        <v>590.10612370597482</v>
      </c>
      <c r="BI60" s="9">
        <f t="shared" si="17"/>
        <v>57.936857150053584</v>
      </c>
      <c r="BJ60" s="9">
        <f t="shared" si="17"/>
        <v>-230.44421196192275</v>
      </c>
      <c r="BK60" s="9">
        <f t="shared" si="17"/>
        <v>-1512.4660198829879</v>
      </c>
      <c r="BL60" s="9">
        <f t="shared" si="17"/>
        <v>-1.546140993013978E-11</v>
      </c>
      <c r="BM60" s="9">
        <f t="shared" si="17"/>
        <v>167.5544264254313</v>
      </c>
      <c r="BN60" s="9">
        <f t="shared" si="17"/>
        <v>-1725.6553960034762</v>
      </c>
      <c r="BO60" s="9">
        <f t="shared" si="17"/>
        <v>261.87553382818351</v>
      </c>
      <c r="BP60" s="9">
        <f t="shared" si="17"/>
        <v>715.19956196004114</v>
      </c>
      <c r="BQ60" s="1">
        <v>17</v>
      </c>
      <c r="BR60" s="9">
        <f t="shared" si="13"/>
        <v>10912.350265237468</v>
      </c>
      <c r="BS60" s="9">
        <f t="shared" si="13"/>
        <v>33356.810381427109</v>
      </c>
      <c r="BT60" s="9">
        <f t="shared" si="18"/>
        <v>19240.747953428774</v>
      </c>
      <c r="BU60" s="9">
        <f t="shared" si="19"/>
        <v>62962.716533059196</v>
      </c>
      <c r="BV60" s="9">
        <f t="shared" si="21"/>
        <v>61643.781194107054</v>
      </c>
      <c r="BW60" s="9">
        <f t="shared" si="22"/>
        <v>6052.2112917638406</v>
      </c>
      <c r="BX60" s="9">
        <f t="shared" si="23"/>
        <v>-24072.708295952103</v>
      </c>
      <c r="BY60" s="9">
        <f t="shared" si="24"/>
        <v>-157995.52088641422</v>
      </c>
      <c r="BZ60" s="9">
        <f t="shared" si="25"/>
        <v>-1.331494915980489E-9</v>
      </c>
      <c r="CA60" s="9">
        <f t="shared" si="26"/>
        <v>17503.103231343299</v>
      </c>
      <c r="CB60" s="9">
        <f t="shared" si="27"/>
        <v>-180265.75114931437</v>
      </c>
      <c r="CC60" s="9">
        <f t="shared" si="28"/>
        <v>27356.093182042619</v>
      </c>
      <c r="CD60" s="9">
        <f t="shared" si="29"/>
        <v>74711.316382734163</v>
      </c>
    </row>
    <row r="61" spans="1:82">
      <c r="A61" s="2">
        <v>42491</v>
      </c>
      <c r="B61" s="8">
        <f>'WA Sch. 1-2'!B61</f>
        <v>290.02499999999998</v>
      </c>
      <c r="C61" s="8">
        <f>'WA Sch. 1-2'!C61</f>
        <v>84114.500624999986</v>
      </c>
      <c r="D61" s="8">
        <f>'WA Sch. 1-2'!D61</f>
        <v>14.95</v>
      </c>
      <c r="E61" s="8">
        <f>'WA Sch. 1-2'!E61</f>
        <v>202.5</v>
      </c>
      <c r="F61" s="8">
        <f>'WA Sch. 1-2'!F61</f>
        <v>41006.25</v>
      </c>
      <c r="G61" s="8">
        <f>'WA Sch. 1-2'!G61</f>
        <v>4.5</v>
      </c>
      <c r="H61" s="8">
        <f t="shared" si="12"/>
        <v>87.524999999999977</v>
      </c>
      <c r="I61" s="8">
        <f t="shared" si="12"/>
        <v>43108.250624999986</v>
      </c>
      <c r="J61" s="8">
        <f t="shared" si="12"/>
        <v>10.45</v>
      </c>
      <c r="K61" s="9">
        <v>2455</v>
      </c>
      <c r="L61" s="9">
        <v>11807999</v>
      </c>
      <c r="M61" s="9">
        <v>1261969</v>
      </c>
      <c r="N61" s="9">
        <f t="shared" si="4"/>
        <v>13069968</v>
      </c>
      <c r="O61" s="9">
        <f t="shared" si="5"/>
        <v>5323.8158859470468</v>
      </c>
      <c r="P61" s="8">
        <f t="shared" si="6"/>
        <v>88.605854320560127</v>
      </c>
      <c r="Q61" s="8">
        <f t="shared" si="7"/>
        <v>5412.4217402676068</v>
      </c>
      <c r="R61" s="9">
        <f t="shared" si="1"/>
        <v>13287495.372356975</v>
      </c>
      <c r="S61" s="21"/>
      <c r="U61" s="2">
        <v>42856</v>
      </c>
      <c r="V61" s="8">
        <f t="shared" si="8"/>
        <v>278.5</v>
      </c>
      <c r="W61" s="8">
        <f t="shared" si="9"/>
        <v>77562.25</v>
      </c>
      <c r="X61" s="8">
        <f t="shared" si="10"/>
        <v>29.5</v>
      </c>
      <c r="Y61" s="7">
        <v>53</v>
      </c>
      <c r="Z61" s="7">
        <v>0</v>
      </c>
      <c r="AA61" s="7">
        <v>1</v>
      </c>
      <c r="AB61" s="7">
        <v>0</v>
      </c>
      <c r="AC61" s="7">
        <v>0</v>
      </c>
      <c r="AD61" s="7">
        <v>0</v>
      </c>
      <c r="AE61" s="7">
        <v>0</v>
      </c>
      <c r="AF61" s="7">
        <v>0</v>
      </c>
      <c r="AG61" s="7">
        <v>0</v>
      </c>
      <c r="AH61" s="7">
        <v>1</v>
      </c>
      <c r="AI61" s="7">
        <v>0</v>
      </c>
      <c r="AJ61" s="7">
        <v>0</v>
      </c>
      <c r="AK61" s="8">
        <f t="shared" si="11"/>
        <v>3146.181066556428</v>
      </c>
      <c r="AM61" s="17">
        <v>18</v>
      </c>
      <c r="AN61" s="17">
        <v>7754.1393067481686</v>
      </c>
      <c r="AO61" s="17">
        <v>1961.6270866944551</v>
      </c>
      <c r="AP61" s="17">
        <v>2.9544246129741363</v>
      </c>
      <c r="AX61" s="1">
        <v>18</v>
      </c>
      <c r="AY61" s="50">
        <f t="shared" si="14"/>
        <v>120</v>
      </c>
      <c r="AZ61" s="51">
        <f t="shared" si="15"/>
        <v>0.99480249480249483</v>
      </c>
      <c r="BA61" s="52">
        <f t="shared" si="20"/>
        <v>2.562404725380119</v>
      </c>
      <c r="BC61" s="1">
        <v>18</v>
      </c>
      <c r="BD61" s="9">
        <f t="shared" si="16"/>
        <v>1961.6270866944551</v>
      </c>
      <c r="BE61" s="9">
        <f t="shared" si="17"/>
        <v>104.46219538779042</v>
      </c>
      <c r="BF61" s="9">
        <f t="shared" si="17"/>
        <v>319.31944621302409</v>
      </c>
      <c r="BG61" s="9">
        <f t="shared" si="17"/>
        <v>184.18862328138334</v>
      </c>
      <c r="BH61" s="9">
        <f t="shared" si="17"/>
        <v>602.73208215970908</v>
      </c>
      <c r="BI61" s="9">
        <f t="shared" si="17"/>
        <v>590.10612370597482</v>
      </c>
      <c r="BJ61" s="9">
        <f t="shared" si="17"/>
        <v>57.936857150053584</v>
      </c>
      <c r="BK61" s="9">
        <f t="shared" si="17"/>
        <v>-230.44421196192275</v>
      </c>
      <c r="BL61" s="9">
        <f t="shared" si="17"/>
        <v>-1512.4660198829879</v>
      </c>
      <c r="BM61" s="9">
        <f t="shared" si="17"/>
        <v>-1.546140993013978E-11</v>
      </c>
      <c r="BN61" s="9">
        <f t="shared" si="17"/>
        <v>167.5544264254313</v>
      </c>
      <c r="BO61" s="9">
        <f t="shared" si="17"/>
        <v>-1725.6553960034762</v>
      </c>
      <c r="BP61" s="9">
        <f t="shared" si="17"/>
        <v>261.87553382818351</v>
      </c>
      <c r="BQ61" s="1">
        <v>18</v>
      </c>
      <c r="BR61" s="9">
        <f t="shared" si="13"/>
        <v>3847980.8272533859</v>
      </c>
      <c r="BS61" s="9">
        <f t="shared" si="13"/>
        <v>204915.87200826386</v>
      </c>
      <c r="BT61" s="9">
        <f t="shared" si="18"/>
        <v>626385.67499974743</v>
      </c>
      <c r="BU61" s="9">
        <f t="shared" si="19"/>
        <v>361309.39248972834</v>
      </c>
      <c r="BV61" s="9">
        <f t="shared" si="21"/>
        <v>1182335.5783842402</v>
      </c>
      <c r="BW61" s="9">
        <f t="shared" si="22"/>
        <v>1157568.156285916</v>
      </c>
      <c r="BX61" s="9">
        <f t="shared" si="23"/>
        <v>113650.5083034979</v>
      </c>
      <c r="BY61" s="9">
        <f t="shared" si="24"/>
        <v>-452045.60815646127</v>
      </c>
      <c r="BZ61" s="9">
        <f t="shared" si="25"/>
        <v>-2966894.312307422</v>
      </c>
      <c r="CA61" s="9">
        <f t="shared" si="26"/>
        <v>-2.5003270161872363E-8</v>
      </c>
      <c r="CB61" s="9">
        <f t="shared" si="27"/>
        <v>328679.30137168505</v>
      </c>
      <c r="CC61" s="9">
        <f t="shared" si="28"/>
        <v>-3385092.3671008646</v>
      </c>
      <c r="CD61" s="9">
        <f t="shared" si="29"/>
        <v>513702.1404999409</v>
      </c>
    </row>
    <row r="62" spans="1:82">
      <c r="A62" s="2">
        <v>42522</v>
      </c>
      <c r="B62" s="8">
        <f>'WA Sch. 1-2'!B62</f>
        <v>126.95</v>
      </c>
      <c r="C62" s="8">
        <f>'WA Sch. 1-2'!C62</f>
        <v>16116.302500000002</v>
      </c>
      <c r="D62" s="8">
        <f>'WA Sch. 1-2'!D62</f>
        <v>68</v>
      </c>
      <c r="E62" s="8">
        <f>'WA Sch. 1-2'!E62</f>
        <v>113.5</v>
      </c>
      <c r="F62" s="8">
        <f>'WA Sch. 1-2'!F62</f>
        <v>12882.25</v>
      </c>
      <c r="G62" s="8">
        <f>'WA Sch. 1-2'!G62</f>
        <v>108.5</v>
      </c>
      <c r="H62" s="8">
        <f t="shared" si="12"/>
        <v>13.450000000000003</v>
      </c>
      <c r="I62" s="8">
        <f t="shared" si="12"/>
        <v>3234.0525000000016</v>
      </c>
      <c r="J62" s="8">
        <f t="shared" si="12"/>
        <v>-40.5</v>
      </c>
      <c r="K62" s="9">
        <v>2438</v>
      </c>
      <c r="L62" s="9">
        <v>17419488.666670002</v>
      </c>
      <c r="M62" s="9">
        <v>3988789</v>
      </c>
      <c r="N62" s="9">
        <f t="shared" si="4"/>
        <v>21408277.666670002</v>
      </c>
      <c r="O62" s="9">
        <f t="shared" si="5"/>
        <v>8781.0818977317485</v>
      </c>
      <c r="P62" s="8">
        <f t="shared" si="6"/>
        <v>-343.40067942418045</v>
      </c>
      <c r="Q62" s="8">
        <f t="shared" si="7"/>
        <v>8437.6812183075672</v>
      </c>
      <c r="R62" s="9">
        <f t="shared" si="1"/>
        <v>20571066.81023385</v>
      </c>
      <c r="S62" s="21"/>
      <c r="U62" s="2">
        <v>42887</v>
      </c>
      <c r="V62" s="8">
        <f t="shared" si="8"/>
        <v>70.5</v>
      </c>
      <c r="W62" s="8">
        <f t="shared" si="9"/>
        <v>4970.25</v>
      </c>
      <c r="X62" s="8">
        <f t="shared" si="10"/>
        <v>76.5</v>
      </c>
      <c r="Y62" s="7">
        <v>54</v>
      </c>
      <c r="Z62" s="7">
        <v>0</v>
      </c>
      <c r="AA62" s="7">
        <v>0</v>
      </c>
      <c r="AB62" s="7">
        <v>1</v>
      </c>
      <c r="AC62" s="7">
        <v>0</v>
      </c>
      <c r="AD62" s="7">
        <v>0</v>
      </c>
      <c r="AE62" s="7">
        <v>0</v>
      </c>
      <c r="AF62" s="7">
        <v>0</v>
      </c>
      <c r="AG62" s="7">
        <v>0</v>
      </c>
      <c r="AH62" s="7">
        <v>0</v>
      </c>
      <c r="AI62" s="7">
        <v>0</v>
      </c>
      <c r="AJ62" s="7">
        <v>0</v>
      </c>
      <c r="AK62" s="8">
        <f t="shared" si="11"/>
        <v>6950.4184426229513</v>
      </c>
      <c r="AM62" s="17">
        <v>19</v>
      </c>
      <c r="AN62" s="17">
        <v>10930.149505259005</v>
      </c>
      <c r="AO62" s="17">
        <v>-32.398890000597021</v>
      </c>
      <c r="AP62" s="17">
        <v>-4.8796266476980453E-2</v>
      </c>
      <c r="AX62" s="1">
        <v>19</v>
      </c>
      <c r="AY62" s="50">
        <f t="shared" si="14"/>
        <v>46</v>
      </c>
      <c r="AZ62" s="51">
        <f t="shared" si="15"/>
        <v>0.37941787941787941</v>
      </c>
      <c r="BA62" s="52">
        <f t="shared" si="20"/>
        <v>-0.30701000240174037</v>
      </c>
      <c r="BC62" s="1">
        <v>19</v>
      </c>
      <c r="BD62" s="9">
        <f t="shared" si="16"/>
        <v>-32.398890000597021</v>
      </c>
      <c r="BE62" s="9">
        <f t="shared" si="17"/>
        <v>1961.6270866944551</v>
      </c>
      <c r="BF62" s="9">
        <f t="shared" si="17"/>
        <v>104.46219538779042</v>
      </c>
      <c r="BG62" s="9">
        <f t="shared" si="17"/>
        <v>319.31944621302409</v>
      </c>
      <c r="BH62" s="9">
        <f t="shared" si="17"/>
        <v>184.18862328138334</v>
      </c>
      <c r="BI62" s="9">
        <f t="shared" si="17"/>
        <v>602.73208215970908</v>
      </c>
      <c r="BJ62" s="9">
        <f t="shared" si="17"/>
        <v>590.10612370597482</v>
      </c>
      <c r="BK62" s="9">
        <f t="shared" si="17"/>
        <v>57.936857150053584</v>
      </c>
      <c r="BL62" s="9">
        <f t="shared" si="17"/>
        <v>-230.44421196192275</v>
      </c>
      <c r="BM62" s="9">
        <f t="shared" si="17"/>
        <v>-1512.4660198829879</v>
      </c>
      <c r="BN62" s="9">
        <f t="shared" si="17"/>
        <v>-1.546140993013978E-11</v>
      </c>
      <c r="BO62" s="9">
        <f t="shared" si="17"/>
        <v>167.5544264254313</v>
      </c>
      <c r="BP62" s="9">
        <f t="shared" si="17"/>
        <v>-1725.6553960034762</v>
      </c>
      <c r="BQ62" s="1">
        <v>19</v>
      </c>
      <c r="BR62" s="9">
        <f>($BD62-$BR$171)*(BD62-$BR$171)</f>
        <v>1049.6880732706097</v>
      </c>
      <c r="BS62" s="9">
        <f>($BD62-$BR$171)*(BE62-$BR$171)</f>
        <v>-63554.540204000012</v>
      </c>
      <c r="BT62" s="9">
        <f t="shared" si="18"/>
        <v>-3384.4591775896997</v>
      </c>
      <c r="BU62" s="9">
        <f t="shared" si="19"/>
        <v>-10345.595612906547</v>
      </c>
      <c r="BV62" s="9">
        <f t="shared" si="21"/>
        <v>-5967.5069450545307</v>
      </c>
      <c r="BW62" s="9">
        <f t="shared" si="22"/>
        <v>-19527.850429721671</v>
      </c>
      <c r="BX62" s="9">
        <f t="shared" si="23"/>
        <v>-19118.783390627064</v>
      </c>
      <c r="BY62" s="9">
        <f t="shared" si="24"/>
        <v>-1877.0898617848197</v>
      </c>
      <c r="BZ62" s="9">
        <f t="shared" si="25"/>
        <v>7466.1366746278854</v>
      </c>
      <c r="CA62" s="9">
        <f t="shared" si="26"/>
        <v>49002.220207825521</v>
      </c>
      <c r="CB62" s="9">
        <f t="shared" si="27"/>
        <v>4.1296238470825207E-10</v>
      </c>
      <c r="CC62" s="9">
        <f t="shared" si="28"/>
        <v>-5428.5774308703094</v>
      </c>
      <c r="CD62" s="9">
        <f t="shared" si="29"/>
        <v>55909.319354048544</v>
      </c>
    </row>
    <row r="63" spans="1:82">
      <c r="A63" s="2">
        <v>42552</v>
      </c>
      <c r="B63" s="8">
        <f>'WA Sch. 1-2'!B63</f>
        <v>14.1</v>
      </c>
      <c r="C63" s="8">
        <f>'WA Sch. 1-2'!C63</f>
        <v>198.81</v>
      </c>
      <c r="D63" s="8">
        <f>'WA Sch. 1-2'!D63</f>
        <v>240.05</v>
      </c>
      <c r="E63" s="8">
        <f>'WA Sch. 1-2'!E63</f>
        <v>23.5</v>
      </c>
      <c r="F63" s="8">
        <f>'WA Sch. 1-2'!F63</f>
        <v>552.25</v>
      </c>
      <c r="G63" s="8">
        <f>'WA Sch. 1-2'!G63</f>
        <v>146.5</v>
      </c>
      <c r="H63" s="8">
        <f t="shared" si="12"/>
        <v>-9.4</v>
      </c>
      <c r="I63" s="8">
        <f t="shared" si="12"/>
        <v>-353.44</v>
      </c>
      <c r="J63" s="8">
        <f t="shared" si="12"/>
        <v>93.550000000000011</v>
      </c>
      <c r="K63" s="9">
        <v>2365</v>
      </c>
      <c r="L63" s="9">
        <v>21174059</v>
      </c>
      <c r="M63" s="9">
        <v>338264</v>
      </c>
      <c r="N63" s="9">
        <f t="shared" si="4"/>
        <v>21512323</v>
      </c>
      <c r="O63" s="9">
        <f t="shared" si="5"/>
        <v>9096.1196617336154</v>
      </c>
      <c r="P63" s="8">
        <f t="shared" si="6"/>
        <v>793.21317432424894</v>
      </c>
      <c r="Q63" s="8">
        <f t="shared" si="7"/>
        <v>9889.3328360578635</v>
      </c>
      <c r="R63" s="9">
        <f t="shared" si="1"/>
        <v>23388272.157276846</v>
      </c>
      <c r="S63" s="21"/>
      <c r="U63" s="2">
        <v>42917</v>
      </c>
      <c r="V63" s="8">
        <f t="shared" si="8"/>
        <v>0</v>
      </c>
      <c r="W63" s="8">
        <f t="shared" si="9"/>
        <v>0</v>
      </c>
      <c r="X63" s="8">
        <f t="shared" si="10"/>
        <v>289</v>
      </c>
      <c r="Y63" s="7">
        <v>55</v>
      </c>
      <c r="Z63" s="7">
        <v>0</v>
      </c>
      <c r="AA63" s="7">
        <v>0</v>
      </c>
      <c r="AB63" s="7">
        <v>0</v>
      </c>
      <c r="AC63" s="7">
        <v>1</v>
      </c>
      <c r="AD63" s="7">
        <v>0</v>
      </c>
      <c r="AE63" s="7">
        <v>0</v>
      </c>
      <c r="AF63" s="7">
        <v>0</v>
      </c>
      <c r="AG63" s="7">
        <v>0</v>
      </c>
      <c r="AH63" s="7">
        <v>0</v>
      </c>
      <c r="AI63" s="7">
        <v>0</v>
      </c>
      <c r="AJ63" s="7">
        <v>0</v>
      </c>
      <c r="AK63" s="8">
        <f t="shared" si="11"/>
        <v>11262.123707074887</v>
      </c>
      <c r="AM63" s="17">
        <v>20</v>
      </c>
      <c r="AN63" s="17">
        <v>10975.698609341502</v>
      </c>
      <c r="AO63" s="17">
        <v>-1297.2757380951007</v>
      </c>
      <c r="AP63" s="17">
        <v>-1.9538389311807767</v>
      </c>
      <c r="AX63" s="1">
        <v>20</v>
      </c>
      <c r="AY63" s="50">
        <f t="shared" si="14"/>
        <v>6</v>
      </c>
      <c r="AZ63" s="51">
        <f t="shared" si="15"/>
        <v>4.677754677754678E-2</v>
      </c>
      <c r="BA63" s="52">
        <f t="shared" si="20"/>
        <v>-1.6769355088893503</v>
      </c>
      <c r="BC63" s="1">
        <v>20</v>
      </c>
      <c r="BD63" s="9">
        <f t="shared" si="16"/>
        <v>-1297.2757380951007</v>
      </c>
      <c r="BE63" s="9">
        <f t="shared" si="17"/>
        <v>-32.398890000597021</v>
      </c>
      <c r="BF63" s="9">
        <f t="shared" si="17"/>
        <v>1961.6270866944551</v>
      </c>
      <c r="BG63" s="9">
        <f t="shared" si="17"/>
        <v>104.46219538779042</v>
      </c>
      <c r="BH63" s="9">
        <f t="shared" si="17"/>
        <v>319.31944621302409</v>
      </c>
      <c r="BI63" s="9">
        <f t="shared" si="17"/>
        <v>184.18862328138334</v>
      </c>
      <c r="BJ63" s="9">
        <f t="shared" si="17"/>
        <v>602.73208215970908</v>
      </c>
      <c r="BK63" s="9">
        <f t="shared" si="17"/>
        <v>590.10612370597482</v>
      </c>
      <c r="BL63" s="9">
        <f t="shared" si="17"/>
        <v>57.936857150053584</v>
      </c>
      <c r="BM63" s="9">
        <f t="shared" si="17"/>
        <v>-230.44421196192275</v>
      </c>
      <c r="BN63" s="9">
        <f t="shared" si="17"/>
        <v>-1512.4660198829879</v>
      </c>
      <c r="BO63" s="9">
        <f t="shared" si="17"/>
        <v>-1.546140993013978E-11</v>
      </c>
      <c r="BP63" s="9">
        <f t="shared" si="17"/>
        <v>167.5544264254313</v>
      </c>
      <c r="BQ63" s="1">
        <v>20</v>
      </c>
      <c r="BR63" s="9">
        <f t="shared" ref="BR63:BS126" si="30">($BD63-$BR$171)*(BD63-$BR$171)</f>
        <v>1682924.3406501811</v>
      </c>
      <c r="BS63" s="9">
        <f t="shared" si="30"/>
        <v>42030.293938982868</v>
      </c>
      <c r="BT63" s="9">
        <f t="shared" si="18"/>
        <v>-2544771.2267588894</v>
      </c>
      <c r="BU63" s="9">
        <f t="shared" si="19"/>
        <v>-135516.27162473366</v>
      </c>
      <c r="BV63" s="9">
        <f t="shared" si="21"/>
        <v>-414245.37027412228</v>
      </c>
      <c r="BW63" s="9">
        <f t="shared" si="22"/>
        <v>-238943.43221608005</v>
      </c>
      <c r="BX63" s="9">
        <f t="shared" si="23"/>
        <v>-781909.70675733534</v>
      </c>
      <c r="BY63" s="9">
        <f t="shared" si="24"/>
        <v>-765530.35718510917</v>
      </c>
      <c r="BZ63" s="9">
        <f t="shared" si="25"/>
        <v>-75160.079122249532</v>
      </c>
      <c r="CA63" s="9">
        <f t="shared" si="26"/>
        <v>298949.68516264297</v>
      </c>
      <c r="CB63" s="9">
        <f t="shared" si="27"/>
        <v>1962085.4722874546</v>
      </c>
      <c r="CC63" s="9">
        <f t="shared" si="28"/>
        <v>1.6535322118075108E-8</v>
      </c>
      <c r="CD63" s="9">
        <f t="shared" si="29"/>
        <v>-217364.29221215571</v>
      </c>
    </row>
    <row r="64" spans="1:82">
      <c r="A64" s="2">
        <v>42583</v>
      </c>
      <c r="B64" s="8">
        <f>'WA Sch. 1-2'!B64</f>
        <v>19.350000000000001</v>
      </c>
      <c r="C64" s="8">
        <f>'WA Sch. 1-2'!C64</f>
        <v>374.42250000000007</v>
      </c>
      <c r="D64" s="8">
        <f>'WA Sch. 1-2'!D64</f>
        <v>204.95</v>
      </c>
      <c r="E64" s="8">
        <f>'WA Sch. 1-2'!E64</f>
        <v>11.5</v>
      </c>
      <c r="F64" s="8">
        <f>'WA Sch. 1-2'!F64</f>
        <v>132.25</v>
      </c>
      <c r="G64" s="8">
        <f>'WA Sch. 1-2'!G64</f>
        <v>203</v>
      </c>
      <c r="H64" s="8">
        <f t="shared" si="12"/>
        <v>7.8500000000000014</v>
      </c>
      <c r="I64" s="8">
        <f t="shared" si="12"/>
        <v>242.17250000000007</v>
      </c>
      <c r="J64" s="8">
        <f t="shared" si="12"/>
        <v>1.9499999999999886</v>
      </c>
      <c r="K64" s="9">
        <v>2461</v>
      </c>
      <c r="L64" s="9">
        <v>24306476</v>
      </c>
      <c r="M64" s="9">
        <v>1094999</v>
      </c>
      <c r="N64" s="9">
        <f t="shared" si="4"/>
        <v>25401475</v>
      </c>
      <c r="O64" s="9">
        <f t="shared" si="5"/>
        <v>10321.607070296628</v>
      </c>
      <c r="P64" s="8">
        <f t="shared" si="6"/>
        <v>16.534106787090071</v>
      </c>
      <c r="Q64" s="8">
        <f t="shared" si="7"/>
        <v>10338.141177083719</v>
      </c>
      <c r="R64" s="9">
        <f t="shared" si="1"/>
        <v>25442165.436803032</v>
      </c>
      <c r="S64" s="21"/>
      <c r="U64" s="2">
        <v>42948</v>
      </c>
      <c r="V64" s="8">
        <f t="shared" si="8"/>
        <v>3.5</v>
      </c>
      <c r="W64" s="8">
        <f t="shared" si="9"/>
        <v>12.25</v>
      </c>
      <c r="X64" s="8">
        <f t="shared" si="10"/>
        <v>268.5</v>
      </c>
      <c r="Y64" s="7">
        <v>56</v>
      </c>
      <c r="Z64" s="7">
        <v>0</v>
      </c>
      <c r="AA64" s="7">
        <v>0</v>
      </c>
      <c r="AB64" s="7">
        <v>0</v>
      </c>
      <c r="AC64" s="7">
        <v>0</v>
      </c>
      <c r="AD64" s="7">
        <v>1</v>
      </c>
      <c r="AE64" s="7">
        <v>0</v>
      </c>
      <c r="AF64" s="7">
        <v>0</v>
      </c>
      <c r="AG64" s="7">
        <v>0</v>
      </c>
      <c r="AH64" s="7">
        <v>0</v>
      </c>
      <c r="AI64" s="7">
        <v>0</v>
      </c>
      <c r="AJ64" s="7">
        <v>0</v>
      </c>
      <c r="AK64" s="8">
        <f t="shared" si="11"/>
        <v>11592.152375201289</v>
      </c>
      <c r="AM64" s="17">
        <v>21</v>
      </c>
      <c r="AN64" s="17">
        <v>8882.0711646879863</v>
      </c>
      <c r="AO64" s="17">
        <v>-1145.8673926502661</v>
      </c>
      <c r="AP64" s="17">
        <v>-1.7258014283209961</v>
      </c>
      <c r="AX64" s="1">
        <v>21</v>
      </c>
      <c r="AY64" s="50">
        <f t="shared" si="14"/>
        <v>11</v>
      </c>
      <c r="AZ64" s="51">
        <f t="shared" si="15"/>
        <v>8.8357588357588362E-2</v>
      </c>
      <c r="BA64" s="52">
        <f t="shared" si="20"/>
        <v>-1.3509383667831778</v>
      </c>
      <c r="BC64" s="1">
        <v>21</v>
      </c>
      <c r="BD64" s="9">
        <f t="shared" si="16"/>
        <v>-1145.8673926502661</v>
      </c>
      <c r="BE64" s="9">
        <f t="shared" si="17"/>
        <v>-1297.2757380951007</v>
      </c>
      <c r="BF64" s="9">
        <f t="shared" si="17"/>
        <v>-32.398890000597021</v>
      </c>
      <c r="BG64" s="9">
        <f t="shared" si="17"/>
        <v>1961.6270866944551</v>
      </c>
      <c r="BH64" s="9">
        <f t="shared" si="17"/>
        <v>104.46219538779042</v>
      </c>
      <c r="BI64" s="9">
        <f t="shared" si="17"/>
        <v>319.31944621302409</v>
      </c>
      <c r="BJ64" s="9">
        <f t="shared" si="17"/>
        <v>184.18862328138334</v>
      </c>
      <c r="BK64" s="9">
        <f t="shared" si="17"/>
        <v>602.73208215970908</v>
      </c>
      <c r="BL64" s="9">
        <f t="shared" si="17"/>
        <v>590.10612370597482</v>
      </c>
      <c r="BM64" s="9">
        <f t="shared" si="17"/>
        <v>57.936857150053584</v>
      </c>
      <c r="BN64" s="9">
        <f t="shared" si="17"/>
        <v>-230.44421196192275</v>
      </c>
      <c r="BO64" s="9">
        <f t="shared" si="17"/>
        <v>-1512.4660198829879</v>
      </c>
      <c r="BP64" s="9">
        <f t="shared" si="17"/>
        <v>-1.546140993013978E-11</v>
      </c>
      <c r="BQ64" s="1">
        <v>21</v>
      </c>
      <c r="BR64" s="9">
        <f t="shared" si="30"/>
        <v>1313012.0815391128</v>
      </c>
      <c r="BS64" s="9">
        <f t="shared" si="30"/>
        <v>1486505.9675594759</v>
      </c>
      <c r="BT64" s="9">
        <f t="shared" si="18"/>
        <v>37124.831609743691</v>
      </c>
      <c r="BU64" s="9">
        <f t="shared" si="19"/>
        <v>-2247764.5151827107</v>
      </c>
      <c r="BV64" s="9">
        <f t="shared" si="21"/>
        <v>-119699.82345953288</v>
      </c>
      <c r="BW64" s="9">
        <f t="shared" si="22"/>
        <v>-365897.74125464703</v>
      </c>
      <c r="BX64" s="9">
        <f t="shared" si="23"/>
        <v>-211055.73751528346</v>
      </c>
      <c r="BY64" s="9">
        <f t="shared" si="24"/>
        <v>-690651.03945101332</v>
      </c>
      <c r="BZ64" s="9">
        <f t="shared" si="25"/>
        <v>-676183.36535792227</v>
      </c>
      <c r="CA64" s="9">
        <f t="shared" si="26"/>
        <v>-66387.95544088578</v>
      </c>
      <c r="CB64" s="9">
        <f t="shared" si="27"/>
        <v>264058.5083121499</v>
      </c>
      <c r="CC64" s="9">
        <f t="shared" si="28"/>
        <v>1733085.4946754377</v>
      </c>
      <c r="CD64" s="9">
        <f t="shared" si="29"/>
        <v>1.4605442687067357E-8</v>
      </c>
    </row>
    <row r="65" spans="1:82">
      <c r="A65" s="2">
        <v>42614</v>
      </c>
      <c r="B65" s="8">
        <f>'WA Sch. 1-2'!B65</f>
        <v>152.32499999999999</v>
      </c>
      <c r="C65" s="8">
        <f>'WA Sch. 1-2'!C65</f>
        <v>23202.905624999996</v>
      </c>
      <c r="D65" s="8">
        <f>'WA Sch. 1-2'!D65</f>
        <v>43.875</v>
      </c>
      <c r="E65" s="8">
        <f>'WA Sch. 1-2'!E65</f>
        <v>164</v>
      </c>
      <c r="F65" s="8">
        <f>'WA Sch. 1-2'!F65</f>
        <v>26896</v>
      </c>
      <c r="G65" s="8">
        <f>'WA Sch. 1-2'!G65</f>
        <v>5.5</v>
      </c>
      <c r="H65" s="8">
        <f t="shared" si="12"/>
        <v>-11.675000000000011</v>
      </c>
      <c r="I65" s="8">
        <f t="shared" si="12"/>
        <v>-3693.0943750000042</v>
      </c>
      <c r="J65" s="8">
        <f t="shared" si="12"/>
        <v>38.375</v>
      </c>
      <c r="K65" s="9">
        <v>2462</v>
      </c>
      <c r="L65" s="9">
        <v>21659665</v>
      </c>
      <c r="M65" s="9">
        <v>-2742861</v>
      </c>
      <c r="N65" s="9">
        <f t="shared" si="4"/>
        <v>18916804</v>
      </c>
      <c r="O65" s="9">
        <f t="shared" si="5"/>
        <v>7683.5109666937451</v>
      </c>
      <c r="P65" s="8">
        <f t="shared" si="6"/>
        <v>325.38274254081296</v>
      </c>
      <c r="Q65" s="8">
        <f t="shared" si="7"/>
        <v>8008.8937092345577</v>
      </c>
      <c r="R65" s="9">
        <f t="shared" si="1"/>
        <v>19717896.31213548</v>
      </c>
      <c r="S65" s="21"/>
      <c r="U65" s="2">
        <v>42979</v>
      </c>
      <c r="V65" s="8">
        <f t="shared" si="8"/>
        <v>171.5</v>
      </c>
      <c r="W65" s="8">
        <f t="shared" si="9"/>
        <v>29412.25</v>
      </c>
      <c r="X65" s="8">
        <f t="shared" si="10"/>
        <v>83</v>
      </c>
      <c r="Y65" s="7">
        <v>57</v>
      </c>
      <c r="Z65" s="7">
        <v>0</v>
      </c>
      <c r="AA65" s="7">
        <v>0</v>
      </c>
      <c r="AB65" s="7">
        <v>0</v>
      </c>
      <c r="AC65" s="7">
        <v>0</v>
      </c>
      <c r="AD65" s="7">
        <v>0</v>
      </c>
      <c r="AE65" s="7">
        <v>1</v>
      </c>
      <c r="AF65" s="7">
        <v>0</v>
      </c>
      <c r="AG65" s="7">
        <v>0</v>
      </c>
      <c r="AH65" s="7">
        <v>0</v>
      </c>
      <c r="AI65" s="7">
        <v>0</v>
      </c>
      <c r="AJ65" s="7">
        <v>0</v>
      </c>
      <c r="AK65" s="8">
        <f t="shared" si="11"/>
        <v>9660.8237939493047</v>
      </c>
      <c r="AM65" s="17">
        <v>22</v>
      </c>
      <c r="AN65" s="17">
        <v>4108.3948954342623</v>
      </c>
      <c r="AO65" s="17">
        <v>1108.3767903267853</v>
      </c>
      <c r="AP65" s="17">
        <v>1.6693364870429042</v>
      </c>
      <c r="AX65" s="1">
        <v>22</v>
      </c>
      <c r="AY65" s="50">
        <f t="shared" si="14"/>
        <v>115</v>
      </c>
      <c r="AZ65" s="51">
        <f t="shared" si="15"/>
        <v>0.95322245322245325</v>
      </c>
      <c r="BA65" s="52">
        <f t="shared" si="20"/>
        <v>1.6769355088893503</v>
      </c>
      <c r="BC65" s="1">
        <v>22</v>
      </c>
      <c r="BD65" s="9">
        <f t="shared" si="16"/>
        <v>1108.3767903267853</v>
      </c>
      <c r="BE65" s="9">
        <f t="shared" si="17"/>
        <v>-1145.8673926502661</v>
      </c>
      <c r="BF65" s="9">
        <f t="shared" si="17"/>
        <v>-1297.2757380951007</v>
      </c>
      <c r="BG65" s="9">
        <f t="shared" si="17"/>
        <v>-32.398890000597021</v>
      </c>
      <c r="BH65" s="9">
        <f t="shared" si="17"/>
        <v>1961.6270866944551</v>
      </c>
      <c r="BI65" s="9">
        <f t="shared" si="17"/>
        <v>104.46219538779042</v>
      </c>
      <c r="BJ65" s="9">
        <f t="shared" si="17"/>
        <v>319.31944621302409</v>
      </c>
      <c r="BK65" s="9">
        <f t="shared" si="17"/>
        <v>184.18862328138334</v>
      </c>
      <c r="BL65" s="9">
        <f t="shared" si="17"/>
        <v>602.73208215970908</v>
      </c>
      <c r="BM65" s="9">
        <f t="shared" si="17"/>
        <v>590.10612370597482</v>
      </c>
      <c r="BN65" s="9">
        <f t="shared" si="17"/>
        <v>57.936857150053584</v>
      </c>
      <c r="BO65" s="9">
        <f t="shared" si="17"/>
        <v>-230.44421196192275</v>
      </c>
      <c r="BP65" s="9">
        <f t="shared" si="17"/>
        <v>-1512.4660198829879</v>
      </c>
      <c r="BQ65" s="1">
        <v>22</v>
      </c>
      <c r="BR65" s="9">
        <f t="shared" si="30"/>
        <v>1228499.1093351126</v>
      </c>
      <c r="BS65" s="9">
        <f t="shared" si="30"/>
        <v>-1270052.8228058242</v>
      </c>
      <c r="BT65" s="9">
        <f t="shared" si="18"/>
        <v>-1437870.3187586595</v>
      </c>
      <c r="BU65" s="9">
        <f t="shared" si="19"/>
        <v>-35910.177709009389</v>
      </c>
      <c r="BV65" s="9">
        <f t="shared" si="21"/>
        <v>2174221.934168491</v>
      </c>
      <c r="BW65" s="9">
        <f t="shared" si="22"/>
        <v>115783.47283441195</v>
      </c>
      <c r="BX65" s="9">
        <f t="shared" si="23"/>
        <v>353926.26288252213</v>
      </c>
      <c r="BY65" s="9">
        <f t="shared" si="24"/>
        <v>204150.39508733261</v>
      </c>
      <c r="BZ65" s="9">
        <f t="shared" si="25"/>
        <v>668054.25065116328</v>
      </c>
      <c r="CA65" s="9">
        <f t="shared" si="26"/>
        <v>654059.9313454139</v>
      </c>
      <c r="CB65" s="9">
        <f t="shared" si="27"/>
        <v>64215.86776960102</v>
      </c>
      <c r="CC65" s="9">
        <f t="shared" si="28"/>
        <v>-255419.01600373894</v>
      </c>
      <c r="CD65" s="9">
        <f t="shared" si="29"/>
        <v>-1676382.2325962351</v>
      </c>
    </row>
    <row r="66" spans="1:82">
      <c r="A66" s="2">
        <v>42644</v>
      </c>
      <c r="B66" s="8">
        <f>'WA Sch. 1-2'!B66</f>
        <v>510.4</v>
      </c>
      <c r="C66" s="8">
        <f>'WA Sch. 1-2'!C66</f>
        <v>260508.15999999997</v>
      </c>
      <c r="D66" s="8">
        <f>'WA Sch. 1-2'!D66</f>
        <v>0.65</v>
      </c>
      <c r="E66" s="8">
        <f>'WA Sch. 1-2'!E66</f>
        <v>515</v>
      </c>
      <c r="F66" s="8">
        <f>'WA Sch. 1-2'!F66</f>
        <v>265225</v>
      </c>
      <c r="G66" s="8">
        <f>'WA Sch. 1-2'!G66</f>
        <v>0</v>
      </c>
      <c r="H66" s="8">
        <f t="shared" si="12"/>
        <v>-4.6000000000000227</v>
      </c>
      <c r="I66" s="8">
        <f t="shared" si="12"/>
        <v>-4716.8400000000256</v>
      </c>
      <c r="J66" s="8">
        <f t="shared" si="12"/>
        <v>0.65</v>
      </c>
      <c r="K66" s="9">
        <v>2451</v>
      </c>
      <c r="L66" s="9">
        <v>12036194</v>
      </c>
      <c r="M66" s="9">
        <v>-1221586</v>
      </c>
      <c r="N66" s="9">
        <f t="shared" si="4"/>
        <v>10814608</v>
      </c>
      <c r="O66" s="9">
        <f t="shared" si="5"/>
        <v>4412.3247654018769</v>
      </c>
      <c r="P66" s="8">
        <f t="shared" si="6"/>
        <v>5.5113689290300565</v>
      </c>
      <c r="Q66" s="8">
        <f t="shared" si="7"/>
        <v>4417.836134330907</v>
      </c>
      <c r="R66" s="9">
        <f t="shared" si="1"/>
        <v>10828116.365245054</v>
      </c>
      <c r="S66" s="21"/>
      <c r="U66" s="2">
        <v>43009</v>
      </c>
      <c r="V66" s="8">
        <f t="shared" si="8"/>
        <v>570.5</v>
      </c>
      <c r="W66" s="8">
        <f t="shared" si="9"/>
        <v>325470.25</v>
      </c>
      <c r="X66" s="8">
        <f t="shared" si="10"/>
        <v>0</v>
      </c>
      <c r="Y66" s="7">
        <v>58</v>
      </c>
      <c r="Z66" s="7">
        <v>0</v>
      </c>
      <c r="AA66" s="7">
        <v>0</v>
      </c>
      <c r="AB66" s="7">
        <v>0</v>
      </c>
      <c r="AC66" s="7">
        <v>0</v>
      </c>
      <c r="AD66" s="7">
        <v>0</v>
      </c>
      <c r="AE66" s="7">
        <v>0</v>
      </c>
      <c r="AF66" s="7">
        <v>1</v>
      </c>
      <c r="AG66" s="7">
        <v>0</v>
      </c>
      <c r="AH66" s="7">
        <v>0</v>
      </c>
      <c r="AI66" s="7">
        <v>1</v>
      </c>
      <c r="AJ66" s="7">
        <v>0</v>
      </c>
      <c r="AK66" s="8">
        <f t="shared" si="11"/>
        <v>1855.8023868041239</v>
      </c>
      <c r="AM66" s="17">
        <v>23</v>
      </c>
      <c r="AN66" s="17">
        <v>1352.9340786475714</v>
      </c>
      <c r="AO66" s="17">
        <v>-29.646187379037656</v>
      </c>
      <c r="AP66" s="17">
        <v>-4.4650395718722431E-2</v>
      </c>
      <c r="AX66" s="1">
        <v>23</v>
      </c>
      <c r="AY66" s="50">
        <f t="shared" si="14"/>
        <v>47</v>
      </c>
      <c r="AZ66" s="51">
        <f t="shared" si="15"/>
        <v>0.38773388773388773</v>
      </c>
      <c r="BA66" s="52">
        <f t="shared" si="20"/>
        <v>-0.28523021200384785</v>
      </c>
      <c r="BC66" s="1">
        <v>23</v>
      </c>
      <c r="BD66" s="9">
        <f t="shared" si="16"/>
        <v>-29.646187379037656</v>
      </c>
      <c r="BE66" s="9">
        <f t="shared" si="17"/>
        <v>1108.3767903267853</v>
      </c>
      <c r="BF66" s="9">
        <f t="shared" si="17"/>
        <v>-1145.8673926502661</v>
      </c>
      <c r="BG66" s="9">
        <f t="shared" si="17"/>
        <v>-1297.2757380951007</v>
      </c>
      <c r="BH66" s="9">
        <f t="shared" si="17"/>
        <v>-32.398890000597021</v>
      </c>
      <c r="BI66" s="9">
        <f t="shared" si="17"/>
        <v>1961.6270866944551</v>
      </c>
      <c r="BJ66" s="9">
        <f t="shared" si="17"/>
        <v>104.46219538779042</v>
      </c>
      <c r="BK66" s="9">
        <f t="shared" si="17"/>
        <v>319.31944621302409</v>
      </c>
      <c r="BL66" s="9">
        <f t="shared" si="17"/>
        <v>184.18862328138334</v>
      </c>
      <c r="BM66" s="9">
        <f t="shared" si="17"/>
        <v>602.73208215970908</v>
      </c>
      <c r="BN66" s="9">
        <f t="shared" si="17"/>
        <v>590.10612370597482</v>
      </c>
      <c r="BO66" s="9">
        <f t="shared" si="17"/>
        <v>57.936857150053584</v>
      </c>
      <c r="BP66" s="9">
        <f t="shared" si="17"/>
        <v>-230.44421196192275</v>
      </c>
      <c r="BQ66" s="1">
        <v>23</v>
      </c>
      <c r="BR66" s="9">
        <f t="shared" si="30"/>
        <v>878.89642611285069</v>
      </c>
      <c r="BS66" s="9">
        <f t="shared" si="30"/>
        <v>-32859.146012601283</v>
      </c>
      <c r="BT66" s="9">
        <f t="shared" si="18"/>
        <v>33970.59943403591</v>
      </c>
      <c r="BU66" s="9">
        <f t="shared" si="19"/>
        <v>38459.279613843129</v>
      </c>
      <c r="BV66" s="9">
        <f t="shared" si="21"/>
        <v>960.50356383036035</v>
      </c>
      <c r="BW66" s="9">
        <f t="shared" si="22"/>
        <v>-58154.764179934318</v>
      </c>
      <c r="BX66" s="9">
        <f t="shared" si="23"/>
        <v>-3096.9058184918749</v>
      </c>
      <c r="BY66" s="9">
        <f t="shared" si="24"/>
        <v>-9466.6041362010619</v>
      </c>
      <c r="BZ66" s="9">
        <f t="shared" si="25"/>
        <v>-5460.4904388864488</v>
      </c>
      <c r="CA66" s="9">
        <f t="shared" si="26"/>
        <v>-17868.708247062699</v>
      </c>
      <c r="CB66" s="9">
        <f t="shared" si="27"/>
        <v>-17494.396716903382</v>
      </c>
      <c r="CC66" s="9">
        <f t="shared" si="28"/>
        <v>-1717.6069232229493</v>
      </c>
      <c r="CD66" s="9">
        <f t="shared" si="29"/>
        <v>6831.7922882371258</v>
      </c>
    </row>
    <row r="67" spans="1:82">
      <c r="A67" s="2">
        <v>42675</v>
      </c>
      <c r="B67" s="8">
        <f>'WA Sch. 1-2'!B67</f>
        <v>874.97500000000002</v>
      </c>
      <c r="C67" s="8">
        <f>'WA Sch. 1-2'!C67</f>
        <v>765581.25062499999</v>
      </c>
      <c r="D67" s="8">
        <f>'WA Sch. 1-2'!D67</f>
        <v>0</v>
      </c>
      <c r="E67" s="8">
        <f>'WA Sch. 1-2'!E67</f>
        <v>646.5</v>
      </c>
      <c r="F67" s="8">
        <f>'WA Sch. 1-2'!F67</f>
        <v>417962.25</v>
      </c>
      <c r="G67" s="8">
        <f>'WA Sch. 1-2'!G67</f>
        <v>0</v>
      </c>
      <c r="H67" s="8">
        <f t="shared" si="12"/>
        <v>228.47500000000002</v>
      </c>
      <c r="I67" s="8">
        <f t="shared" si="12"/>
        <v>347619.00062499999</v>
      </c>
      <c r="J67" s="8">
        <f t="shared" si="12"/>
        <v>0</v>
      </c>
      <c r="K67" s="9">
        <v>2410</v>
      </c>
      <c r="L67" s="9">
        <v>3702302</v>
      </c>
      <c r="M67" s="9">
        <v>-2947312</v>
      </c>
      <c r="N67" s="9">
        <f t="shared" si="4"/>
        <v>754990</v>
      </c>
      <c r="O67" s="9">
        <f t="shared" si="5"/>
        <v>313.27385892116183</v>
      </c>
      <c r="P67" s="8">
        <f t="shared" si="6"/>
        <v>0</v>
      </c>
      <c r="Q67" s="8">
        <f t="shared" si="7"/>
        <v>313.27385892116183</v>
      </c>
      <c r="R67" s="9">
        <f t="shared" si="1"/>
        <v>754990</v>
      </c>
      <c r="S67" s="21"/>
      <c r="U67" s="2">
        <v>43040</v>
      </c>
      <c r="V67" s="8">
        <f t="shared" si="8"/>
        <v>818.5</v>
      </c>
      <c r="W67" s="8">
        <f t="shared" si="9"/>
        <v>669942.25</v>
      </c>
      <c r="X67" s="8">
        <f t="shared" si="10"/>
        <v>0</v>
      </c>
      <c r="Y67" s="7">
        <v>59</v>
      </c>
      <c r="Z67" s="7">
        <v>0</v>
      </c>
      <c r="AA67" s="7">
        <v>0</v>
      </c>
      <c r="AB67" s="7">
        <v>0</v>
      </c>
      <c r="AC67" s="7">
        <v>0</v>
      </c>
      <c r="AD67" s="7">
        <v>0</v>
      </c>
      <c r="AE67" s="7">
        <v>0</v>
      </c>
      <c r="AF67" s="7">
        <v>0</v>
      </c>
      <c r="AG67" s="7">
        <v>0</v>
      </c>
      <c r="AH67" s="7">
        <v>0</v>
      </c>
      <c r="AI67" s="7">
        <v>0</v>
      </c>
      <c r="AJ67" s="7">
        <v>0</v>
      </c>
      <c r="AK67" s="8">
        <f t="shared" si="11"/>
        <v>1185.9287302879472</v>
      </c>
      <c r="AM67" s="17">
        <v>24</v>
      </c>
      <c r="AN67" s="17">
        <v>1356.6205123919869</v>
      </c>
      <c r="AO67" s="17">
        <v>-1236.2075668778534</v>
      </c>
      <c r="AP67" s="17">
        <v>-1.8618635963491281</v>
      </c>
      <c r="AX67" s="1">
        <v>24</v>
      </c>
      <c r="AY67" s="50">
        <f t="shared" si="14"/>
        <v>8</v>
      </c>
      <c r="AZ67" s="51">
        <f t="shared" si="15"/>
        <v>6.3409563409563413E-2</v>
      </c>
      <c r="BA67" s="52">
        <f t="shared" si="20"/>
        <v>-1.5267663302113335</v>
      </c>
      <c r="BC67" s="1">
        <v>24</v>
      </c>
      <c r="BD67" s="9">
        <f t="shared" si="16"/>
        <v>-1236.2075668778534</v>
      </c>
      <c r="BE67" s="9">
        <f t="shared" si="17"/>
        <v>-29.646187379037656</v>
      </c>
      <c r="BF67" s="9">
        <f t="shared" si="17"/>
        <v>1108.3767903267853</v>
      </c>
      <c r="BG67" s="9">
        <f t="shared" si="17"/>
        <v>-1145.8673926502661</v>
      </c>
      <c r="BH67" s="9">
        <f t="shared" si="17"/>
        <v>-1297.2757380951007</v>
      </c>
      <c r="BI67" s="9">
        <f t="shared" si="17"/>
        <v>-32.398890000597021</v>
      </c>
      <c r="BJ67" s="9">
        <f t="shared" si="17"/>
        <v>1961.6270866944551</v>
      </c>
      <c r="BK67" s="9">
        <f t="shared" si="17"/>
        <v>104.46219538779042</v>
      </c>
      <c r="BL67" s="9">
        <f t="shared" si="17"/>
        <v>319.31944621302409</v>
      </c>
      <c r="BM67" s="9">
        <f t="shared" si="17"/>
        <v>184.18862328138334</v>
      </c>
      <c r="BN67" s="9">
        <f t="shared" si="17"/>
        <v>602.73208215970908</v>
      </c>
      <c r="BO67" s="9">
        <f t="shared" si="17"/>
        <v>590.10612370597482</v>
      </c>
      <c r="BP67" s="9">
        <f t="shared" si="17"/>
        <v>57.936857150053584</v>
      </c>
      <c r="BQ67" s="1">
        <v>24</v>
      </c>
      <c r="BR67" s="9">
        <f t="shared" si="30"/>
        <v>1528209.1484060558</v>
      </c>
      <c r="BS67" s="9">
        <f t="shared" si="30"/>
        <v>36648.841167041632</v>
      </c>
      <c r="BT67" s="9">
        <f t="shared" si="18"/>
        <v>-1370183.7751537603</v>
      </c>
      <c r="BU67" s="9">
        <f t="shared" si="19"/>
        <v>1416529.9414328488</v>
      </c>
      <c r="BV67" s="9">
        <f t="shared" si="21"/>
        <v>1603702.0837602089</v>
      </c>
      <c r="BW67" s="9">
        <f t="shared" si="22"/>
        <v>40051.752977177814</v>
      </c>
      <c r="BX67" s="9">
        <f t="shared" si="23"/>
        <v>-2424978.2479642425</v>
      </c>
      <c r="BY67" s="9">
        <f t="shared" si="24"/>
        <v>-129136.95639106238</v>
      </c>
      <c r="BZ67" s="9">
        <f t="shared" si="25"/>
        <v>-394745.1156597886</v>
      </c>
      <c r="CA67" s="9">
        <f t="shared" si="26"/>
        <v>-227695.36983326331</v>
      </c>
      <c r="CB67" s="9">
        <f t="shared" si="27"/>
        <v>-745101.96076587809</v>
      </c>
      <c r="CC67" s="9">
        <f t="shared" si="28"/>
        <v>-729493.65538628644</v>
      </c>
      <c r="CD67" s="9">
        <f t="shared" si="29"/>
        <v>-71621.981210020705</v>
      </c>
    </row>
    <row r="68" spans="1:82">
      <c r="A68" s="2">
        <v>42705</v>
      </c>
      <c r="B68" s="8">
        <f>'WA Sch. 1-2'!B68</f>
        <v>1138.7249999999999</v>
      </c>
      <c r="C68" s="8">
        <f>'WA Sch. 1-2'!C68</f>
        <v>1296694.6256249999</v>
      </c>
      <c r="D68" s="8">
        <f>'WA Sch. 1-2'!D68</f>
        <v>0</v>
      </c>
      <c r="E68" s="8">
        <f>'WA Sch. 1-2'!E68</f>
        <v>1299.5</v>
      </c>
      <c r="F68" s="8">
        <f>'WA Sch. 1-2'!F68</f>
        <v>1688700.25</v>
      </c>
      <c r="G68" s="8">
        <f>'WA Sch. 1-2'!G68</f>
        <v>0</v>
      </c>
      <c r="H68" s="8">
        <f t="shared" si="12"/>
        <v>-160.77500000000009</v>
      </c>
      <c r="I68" s="8">
        <f t="shared" si="12"/>
        <v>-392005.62437500013</v>
      </c>
      <c r="J68" s="8">
        <f t="shared" si="12"/>
        <v>0</v>
      </c>
      <c r="K68" s="9">
        <v>2429</v>
      </c>
      <c r="L68" s="9">
        <v>3749180</v>
      </c>
      <c r="M68" s="9">
        <v>36441</v>
      </c>
      <c r="N68" s="9">
        <f t="shared" si="4"/>
        <v>3785621</v>
      </c>
      <c r="O68" s="9">
        <f t="shared" si="5"/>
        <v>1558.5100864553315</v>
      </c>
      <c r="P68" s="8">
        <f t="shared" si="6"/>
        <v>0</v>
      </c>
      <c r="Q68" s="8">
        <f t="shared" si="7"/>
        <v>1558.5100864553315</v>
      </c>
      <c r="R68" s="9">
        <f t="shared" si="1"/>
        <v>3785621</v>
      </c>
      <c r="S68" s="21"/>
      <c r="U68" s="2">
        <v>43070</v>
      </c>
      <c r="V68" s="8">
        <f t="shared" si="8"/>
        <v>1186.5</v>
      </c>
      <c r="W68" s="8">
        <f t="shared" si="9"/>
        <v>1407782.25</v>
      </c>
      <c r="X68" s="8">
        <f t="shared" si="10"/>
        <v>0</v>
      </c>
      <c r="Y68" s="7">
        <v>60</v>
      </c>
      <c r="Z68" s="7">
        <v>0</v>
      </c>
      <c r="AA68" s="7">
        <v>0</v>
      </c>
      <c r="AB68" s="7">
        <v>0</v>
      </c>
      <c r="AC68" s="7">
        <v>0</v>
      </c>
      <c r="AD68" s="7">
        <v>0</v>
      </c>
      <c r="AE68" s="7">
        <v>0</v>
      </c>
      <c r="AF68" s="7">
        <v>0</v>
      </c>
      <c r="AG68" s="7">
        <v>0</v>
      </c>
      <c r="AH68" s="7">
        <v>0</v>
      </c>
      <c r="AI68" s="7">
        <v>0</v>
      </c>
      <c r="AJ68" s="7">
        <v>0</v>
      </c>
      <c r="AK68" s="8">
        <f t="shared" si="11"/>
        <v>1031.7526700421943</v>
      </c>
      <c r="AM68" s="17">
        <v>25</v>
      </c>
      <c r="AN68" s="17">
        <v>1360.3069461364025</v>
      </c>
      <c r="AO68" s="17">
        <v>-359.23150678792422</v>
      </c>
      <c r="AP68" s="17">
        <v>-0.54104187926894254</v>
      </c>
      <c r="AX68" s="1">
        <v>25</v>
      </c>
      <c r="AY68" s="50">
        <f t="shared" si="14"/>
        <v>26</v>
      </c>
      <c r="AZ68" s="51">
        <f t="shared" si="15"/>
        <v>0.21309771309771311</v>
      </c>
      <c r="BA68" s="52">
        <f>_xlfn.NORM.S.INV(AZ68)</f>
        <v>-0.79571892196992056</v>
      </c>
      <c r="BC68" s="1">
        <v>25</v>
      </c>
      <c r="BD68" s="9">
        <f t="shared" si="16"/>
        <v>-359.23150678792422</v>
      </c>
      <c r="BE68" s="9">
        <f t="shared" si="17"/>
        <v>-1236.2075668778534</v>
      </c>
      <c r="BF68" s="9">
        <f t="shared" si="17"/>
        <v>-29.646187379037656</v>
      </c>
      <c r="BG68" s="9">
        <f t="shared" si="17"/>
        <v>1108.3767903267853</v>
      </c>
      <c r="BH68" s="9">
        <f t="shared" si="17"/>
        <v>-1145.8673926502661</v>
      </c>
      <c r="BI68" s="9">
        <f t="shared" si="17"/>
        <v>-1297.2757380951007</v>
      </c>
      <c r="BJ68" s="9">
        <f t="shared" si="17"/>
        <v>-32.398890000597021</v>
      </c>
      <c r="BK68" s="9">
        <f t="shared" si="17"/>
        <v>1961.6270866944551</v>
      </c>
      <c r="BL68" s="9">
        <f t="shared" si="17"/>
        <v>104.46219538779042</v>
      </c>
      <c r="BM68" s="9">
        <f t="shared" si="17"/>
        <v>319.31944621302409</v>
      </c>
      <c r="BN68" s="9">
        <f t="shared" si="17"/>
        <v>184.18862328138334</v>
      </c>
      <c r="BO68" s="9">
        <f t="shared" si="17"/>
        <v>602.73208215970908</v>
      </c>
      <c r="BP68" s="9">
        <f t="shared" si="17"/>
        <v>590.10612370597482</v>
      </c>
      <c r="BQ68" s="1">
        <v>25</v>
      </c>
      <c r="BR68" s="9">
        <f t="shared" si="30"/>
        <v>129047.27546912049</v>
      </c>
      <c r="BS68" s="9">
        <f t="shared" si="30"/>
        <v>444084.70695216052</v>
      </c>
      <c r="BT68" s="9">
        <f t="shared" si="18"/>
        <v>10649.844562687784</v>
      </c>
      <c r="BU68" s="9">
        <f t="shared" si="19"/>
        <v>-398163.86447785218</v>
      </c>
      <c r="BV68" s="9">
        <f t="shared" si="21"/>
        <v>411631.67004090099</v>
      </c>
      <c r="BW68" s="9">
        <f t="shared" si="22"/>
        <v>466022.31811531505</v>
      </c>
      <c r="BX68" s="9">
        <f t="shared" si="23"/>
        <v>11638.702073169616</v>
      </c>
      <c r="BY68" s="9">
        <f t="shared" si="24"/>
        <v>-704678.25410925073</v>
      </c>
      <c r="BZ68" s="9">
        <f t="shared" si="25"/>
        <v>-37526.11185153119</v>
      </c>
      <c r="CA68" s="9">
        <f t="shared" si="26"/>
        <v>-114709.60580979027</v>
      </c>
      <c r="CB68" s="9">
        <f t="shared" si="27"/>
        <v>-66166.356674565148</v>
      </c>
      <c r="CC68" s="9">
        <f t="shared" si="28"/>
        <v>-216520.35406365455</v>
      </c>
      <c r="CD68" s="9">
        <f t="shared" si="29"/>
        <v>-211984.7119836779</v>
      </c>
    </row>
    <row r="69" spans="1:82">
      <c r="A69" s="2">
        <v>42736</v>
      </c>
      <c r="B69" s="8">
        <f>'WA Sch. 1-2'!B69</f>
        <v>1095.1500000000001</v>
      </c>
      <c r="C69" s="8">
        <f>'WA Sch. 1-2'!C69</f>
        <v>1199353.5225000002</v>
      </c>
      <c r="D69" s="8">
        <f>'WA Sch. 1-2'!D69</f>
        <v>0</v>
      </c>
      <c r="E69" s="8">
        <f>'WA Sch. 1-2'!E69</f>
        <v>1388.5</v>
      </c>
      <c r="F69" s="8">
        <f>'WA Sch. 1-2'!F69</f>
        <v>1927932.25</v>
      </c>
      <c r="G69" s="8">
        <f>'WA Sch. 1-2'!G69</f>
        <v>0</v>
      </c>
      <c r="H69" s="8">
        <f t="shared" si="12"/>
        <v>-293.34999999999991</v>
      </c>
      <c r="I69" s="8">
        <f t="shared" si="12"/>
        <v>-728578.7274999998</v>
      </c>
      <c r="J69" s="8">
        <f t="shared" si="12"/>
        <v>0</v>
      </c>
      <c r="K69" s="9">
        <v>2414</v>
      </c>
      <c r="L69" s="9">
        <v>4054267</v>
      </c>
      <c r="M69" s="9">
        <v>-470359</v>
      </c>
      <c r="N69" s="9">
        <f t="shared" si="4"/>
        <v>3583908</v>
      </c>
      <c r="O69" s="9">
        <f t="shared" si="5"/>
        <v>1484.6346313173156</v>
      </c>
      <c r="P69" s="8">
        <f t="shared" si="6"/>
        <v>0</v>
      </c>
      <c r="Q69" s="8">
        <f t="shared" si="7"/>
        <v>1484.6346313173156</v>
      </c>
      <c r="R69" s="9">
        <f t="shared" si="1"/>
        <v>3583907.9999999995</v>
      </c>
      <c r="S69" s="21"/>
      <c r="U69" s="2">
        <v>43101</v>
      </c>
      <c r="V69" s="8">
        <f t="shared" si="8"/>
        <v>970.5</v>
      </c>
      <c r="W69" s="8">
        <f t="shared" si="9"/>
        <v>941870.25</v>
      </c>
      <c r="X69" s="8">
        <f t="shared" si="10"/>
        <v>0</v>
      </c>
      <c r="Y69" s="7">
        <v>61</v>
      </c>
      <c r="Z69" s="7">
        <v>0</v>
      </c>
      <c r="AA69" s="7">
        <v>0</v>
      </c>
      <c r="AB69" s="7">
        <v>0</v>
      </c>
      <c r="AC69" s="7">
        <v>0</v>
      </c>
      <c r="AD69" s="7">
        <v>0</v>
      </c>
      <c r="AE69" s="7">
        <v>0</v>
      </c>
      <c r="AF69" s="7">
        <v>0</v>
      </c>
      <c r="AG69" s="7">
        <v>0</v>
      </c>
      <c r="AH69" s="7">
        <v>0</v>
      </c>
      <c r="AI69" s="7">
        <v>0</v>
      </c>
      <c r="AJ69" s="7">
        <v>0</v>
      </c>
      <c r="AK69" s="8">
        <f t="shared" si="11"/>
        <v>2208.5834385823596</v>
      </c>
      <c r="AM69" s="17">
        <v>26</v>
      </c>
      <c r="AN69" s="17">
        <v>1363.9933798808181</v>
      </c>
      <c r="AO69" s="17">
        <v>-169.79904025817655</v>
      </c>
      <c r="AP69" s="17">
        <v>-0.25573589761318477</v>
      </c>
      <c r="AX69" s="1">
        <v>26</v>
      </c>
      <c r="AY69" s="50">
        <f t="shared" si="14"/>
        <v>38</v>
      </c>
      <c r="AZ69" s="51">
        <f t="shared" si="15"/>
        <v>0.31288981288981288</v>
      </c>
      <c r="BA69" s="52">
        <f t="shared" si="20"/>
        <v>-0.48767561631153389</v>
      </c>
      <c r="BC69" s="1">
        <v>26</v>
      </c>
      <c r="BD69" s="9">
        <f t="shared" si="16"/>
        <v>-169.79904025817655</v>
      </c>
      <c r="BE69" s="9">
        <f t="shared" si="17"/>
        <v>-359.23150678792422</v>
      </c>
      <c r="BF69" s="9">
        <f t="shared" si="17"/>
        <v>-1236.2075668778534</v>
      </c>
      <c r="BG69" s="9">
        <f t="shared" si="17"/>
        <v>-29.646187379037656</v>
      </c>
      <c r="BH69" s="9">
        <f t="shared" si="17"/>
        <v>1108.3767903267853</v>
      </c>
      <c r="BI69" s="9">
        <f t="shared" si="17"/>
        <v>-1145.8673926502661</v>
      </c>
      <c r="BJ69" s="9">
        <f t="shared" si="17"/>
        <v>-1297.2757380951007</v>
      </c>
      <c r="BK69" s="9">
        <f t="shared" si="17"/>
        <v>-32.398890000597021</v>
      </c>
      <c r="BL69" s="9">
        <f t="shared" si="17"/>
        <v>1961.6270866944551</v>
      </c>
      <c r="BM69" s="9">
        <f t="shared" si="17"/>
        <v>104.46219538779042</v>
      </c>
      <c r="BN69" s="9">
        <f t="shared" si="17"/>
        <v>319.31944621302409</v>
      </c>
      <c r="BO69" s="9">
        <f t="shared" si="17"/>
        <v>184.18862328138334</v>
      </c>
      <c r="BP69" s="9">
        <f t="shared" si="17"/>
        <v>602.73208215970908</v>
      </c>
      <c r="BQ69" s="1">
        <v>26</v>
      </c>
      <c r="BR69" s="9">
        <f t="shared" si="30"/>
        <v>28831.714072596933</v>
      </c>
      <c r="BS69" s="9">
        <f t="shared" si="30"/>
        <v>60997.165083086722</v>
      </c>
      <c r="BT69" s="9">
        <f t="shared" si="18"/>
        <v>209906.85841575128</v>
      </c>
      <c r="BU69" s="9">
        <f t="shared" si="19"/>
        <v>5033.8941642741183</v>
      </c>
      <c r="BV69" s="9">
        <f t="shared" si="21"/>
        <v>-188201.31524192376</v>
      </c>
      <c r="BW69" s="9">
        <f t="shared" si="22"/>
        <v>194567.18353515075</v>
      </c>
      <c r="BX69" s="9">
        <f t="shared" si="23"/>
        <v>220276.17527876169</v>
      </c>
      <c r="BY69" s="9">
        <f t="shared" si="24"/>
        <v>5501.3004275310577</v>
      </c>
      <c r="BZ69" s="9">
        <f t="shared" si="25"/>
        <v>-333082.39666515647</v>
      </c>
      <c r="CA69" s="9">
        <f t="shared" si="26"/>
        <v>-17737.580520109106</v>
      </c>
      <c r="CB69" s="9">
        <f t="shared" si="27"/>
        <v>-54220.135502743513</v>
      </c>
      <c r="CC69" s="9">
        <f t="shared" si="28"/>
        <v>-31275.051459653685</v>
      </c>
      <c r="CD69" s="9">
        <f t="shared" si="29"/>
        <v>-102343.32908352984</v>
      </c>
    </row>
    <row r="70" spans="1:82">
      <c r="A70" s="2">
        <v>42767</v>
      </c>
      <c r="B70" s="8">
        <f>'WA Sch. 1-2'!B70</f>
        <v>932.76424999999995</v>
      </c>
      <c r="C70" s="8">
        <f>'WA Sch. 1-2'!C70</f>
        <v>870049.14607806236</v>
      </c>
      <c r="D70" s="8">
        <f>'WA Sch. 1-2'!D70</f>
        <v>0</v>
      </c>
      <c r="E70" s="8">
        <f>'WA Sch. 1-2'!E70</f>
        <v>1000.5</v>
      </c>
      <c r="F70" s="8">
        <f>'WA Sch. 1-2'!F70</f>
        <v>1001000.25</v>
      </c>
      <c r="G70" s="8">
        <f>'WA Sch. 1-2'!G70</f>
        <v>0</v>
      </c>
      <c r="H70" s="8">
        <f t="shared" si="12"/>
        <v>-67.735750000000053</v>
      </c>
      <c r="I70" s="8">
        <f t="shared" si="12"/>
        <v>-130951.10392193764</v>
      </c>
      <c r="J70" s="8">
        <f t="shared" si="12"/>
        <v>0</v>
      </c>
      <c r="K70" s="9">
        <v>2397</v>
      </c>
      <c r="L70" s="9">
        <v>4383285</v>
      </c>
      <c r="M70" s="9">
        <v>98815</v>
      </c>
      <c r="N70" s="9">
        <f t="shared" si="4"/>
        <v>4482100</v>
      </c>
      <c r="O70" s="9">
        <f t="shared" si="5"/>
        <v>1869.8790154359617</v>
      </c>
      <c r="P70" s="8">
        <f t="shared" si="6"/>
        <v>0</v>
      </c>
      <c r="Q70" s="8">
        <f t="shared" si="7"/>
        <v>1869.8790154359617</v>
      </c>
      <c r="R70" s="9">
        <f t="shared" si="1"/>
        <v>4482100</v>
      </c>
      <c r="S70" s="21"/>
      <c r="U70" s="2">
        <v>43132</v>
      </c>
      <c r="V70" s="8">
        <f t="shared" si="8"/>
        <v>974</v>
      </c>
      <c r="W70" s="8">
        <f t="shared" si="9"/>
        <v>948676</v>
      </c>
      <c r="X70" s="8">
        <f t="shared" si="10"/>
        <v>0</v>
      </c>
      <c r="Y70" s="7">
        <v>62</v>
      </c>
      <c r="Z70" s="7">
        <v>0</v>
      </c>
      <c r="AA70" s="7">
        <v>0</v>
      </c>
      <c r="AB70" s="7">
        <v>0</v>
      </c>
      <c r="AC70" s="7">
        <v>0</v>
      </c>
      <c r="AD70" s="7">
        <v>0</v>
      </c>
      <c r="AE70" s="7">
        <v>0</v>
      </c>
      <c r="AF70" s="7">
        <v>0</v>
      </c>
      <c r="AG70" s="7">
        <v>0</v>
      </c>
      <c r="AH70" s="7">
        <v>0</v>
      </c>
      <c r="AI70" s="7">
        <v>0</v>
      </c>
      <c r="AJ70" s="7">
        <v>0</v>
      </c>
      <c r="AK70" s="8">
        <f t="shared" si="11"/>
        <v>1683.9122014652012</v>
      </c>
      <c r="AM70" s="17">
        <v>27</v>
      </c>
      <c r="AN70" s="17">
        <v>1367.6798136252337</v>
      </c>
      <c r="AO70" s="17">
        <v>9.132148685294851</v>
      </c>
      <c r="AP70" s="17">
        <v>1.3754013200663443E-2</v>
      </c>
      <c r="AX70" s="1">
        <v>27</v>
      </c>
      <c r="AY70" s="50">
        <f t="shared" si="14"/>
        <v>54</v>
      </c>
      <c r="AZ70" s="51">
        <f t="shared" si="15"/>
        <v>0.44594594594594594</v>
      </c>
      <c r="BA70" s="52">
        <f t="shared" si="20"/>
        <v>-0.13591068064648049</v>
      </c>
      <c r="BC70" s="1">
        <v>27</v>
      </c>
      <c r="BD70" s="9">
        <f t="shared" si="16"/>
        <v>9.132148685294851</v>
      </c>
      <c r="BE70" s="9">
        <f t="shared" si="17"/>
        <v>-169.79904025817655</v>
      </c>
      <c r="BF70" s="9">
        <f t="shared" si="17"/>
        <v>-359.23150678792422</v>
      </c>
      <c r="BG70" s="9">
        <f t="shared" si="17"/>
        <v>-1236.2075668778534</v>
      </c>
      <c r="BH70" s="9">
        <f t="shared" si="17"/>
        <v>-29.646187379037656</v>
      </c>
      <c r="BI70" s="9">
        <f t="shared" si="17"/>
        <v>1108.3767903267853</v>
      </c>
      <c r="BJ70" s="9">
        <f t="shared" si="17"/>
        <v>-1145.8673926502661</v>
      </c>
      <c r="BK70" s="9">
        <f t="shared" si="17"/>
        <v>-1297.2757380951007</v>
      </c>
      <c r="BL70" s="9">
        <f t="shared" si="17"/>
        <v>-32.398890000597021</v>
      </c>
      <c r="BM70" s="9">
        <f t="shared" si="17"/>
        <v>1961.6270866944551</v>
      </c>
      <c r="BN70" s="9">
        <f t="shared" si="17"/>
        <v>104.46219538779042</v>
      </c>
      <c r="BO70" s="9">
        <f t="shared" si="17"/>
        <v>319.31944621302409</v>
      </c>
      <c r="BP70" s="9">
        <f t="shared" si="17"/>
        <v>184.18862328138334</v>
      </c>
      <c r="BQ70" s="1">
        <v>27</v>
      </c>
      <c r="BR70" s="9">
        <f t="shared" si="30"/>
        <v>83.396139610382079</v>
      </c>
      <c r="BS70" s="9">
        <f t="shared" si="30"/>
        <v>-1550.6300822584708</v>
      </c>
      <c r="BT70" s="9">
        <f t="shared" si="18"/>
        <v>-3280.5555324307811</v>
      </c>
      <c r="BU70" s="9">
        <f t="shared" si="19"/>
        <v>-11289.231306618469</v>
      </c>
      <c r="BV70" s="9">
        <f t="shared" si="21"/>
        <v>-270.73339109753925</v>
      </c>
      <c r="BW70" s="9">
        <f t="shared" si="22"/>
        <v>10121.861648597114</v>
      </c>
      <c r="BX70" s="9">
        <f t="shared" si="23"/>
        <v>-10464.231403316453</v>
      </c>
      <c r="BY70" s="9">
        <f t="shared" si="24"/>
        <v>-11846.914926113579</v>
      </c>
      <c r="BZ70" s="9">
        <f t="shared" si="25"/>
        <v>-295.87148072402778</v>
      </c>
      <c r="CA70" s="9">
        <f t="shared" si="26"/>
        <v>17913.870220800891</v>
      </c>
      <c r="CB70" s="9">
        <f t="shared" si="27"/>
        <v>953.96430027393262</v>
      </c>
      <c r="CC70" s="9">
        <f t="shared" si="28"/>
        <v>2916.0726609242402</v>
      </c>
      <c r="CD70" s="9">
        <f t="shared" si="29"/>
        <v>1682.0378939458787</v>
      </c>
    </row>
    <row r="71" spans="1:82">
      <c r="A71" s="2">
        <v>42795</v>
      </c>
      <c r="B71" s="8">
        <f>'WA Sch. 1-2'!B71</f>
        <v>767.35</v>
      </c>
      <c r="C71" s="8">
        <f>'WA Sch. 1-2'!C71</f>
        <v>588826.02250000008</v>
      </c>
      <c r="D71" s="8">
        <f>'WA Sch. 1-2'!D71</f>
        <v>0</v>
      </c>
      <c r="E71" s="8">
        <f>'WA Sch. 1-2'!E71</f>
        <v>750</v>
      </c>
      <c r="F71" s="8">
        <f>'WA Sch. 1-2'!F71</f>
        <v>562500</v>
      </c>
      <c r="G71" s="8">
        <f>'WA Sch. 1-2'!G71</f>
        <v>0</v>
      </c>
      <c r="H71" s="8">
        <f t="shared" si="12"/>
        <v>17.350000000000023</v>
      </c>
      <c r="I71" s="8">
        <f t="shared" si="12"/>
        <v>26326.022500000079</v>
      </c>
      <c r="J71" s="8">
        <f t="shared" si="12"/>
        <v>0</v>
      </c>
      <c r="K71" s="9">
        <v>2471</v>
      </c>
      <c r="L71" s="9">
        <v>4527668</v>
      </c>
      <c r="M71" s="9">
        <v>282276</v>
      </c>
      <c r="N71" s="9">
        <f t="shared" si="4"/>
        <v>4809944</v>
      </c>
      <c r="O71" s="9">
        <f t="shared" si="5"/>
        <v>1946.5576689599352</v>
      </c>
      <c r="P71" s="8">
        <f t="shared" si="6"/>
        <v>0</v>
      </c>
      <c r="Q71" s="8">
        <f t="shared" si="7"/>
        <v>1946.5576689599352</v>
      </c>
      <c r="R71" s="9">
        <f t="shared" si="1"/>
        <v>4809944</v>
      </c>
      <c r="S71" s="21"/>
      <c r="U71" s="2">
        <v>43160</v>
      </c>
      <c r="V71" s="8">
        <f t="shared" si="8"/>
        <v>767</v>
      </c>
      <c r="W71" s="8">
        <f t="shared" si="9"/>
        <v>588289</v>
      </c>
      <c r="X71" s="8">
        <f t="shared" si="10"/>
        <v>0</v>
      </c>
      <c r="Y71" s="7">
        <v>63</v>
      </c>
      <c r="Z71" s="7">
        <v>0</v>
      </c>
      <c r="AA71" s="7">
        <v>0</v>
      </c>
      <c r="AB71" s="7">
        <v>0</v>
      </c>
      <c r="AC71" s="7">
        <v>0</v>
      </c>
      <c r="AD71" s="7">
        <v>0</v>
      </c>
      <c r="AE71" s="7">
        <v>0</v>
      </c>
      <c r="AF71" s="7">
        <v>0</v>
      </c>
      <c r="AG71" s="7">
        <v>0</v>
      </c>
      <c r="AH71" s="7">
        <v>0</v>
      </c>
      <c r="AI71" s="7">
        <v>0</v>
      </c>
      <c r="AJ71" s="7">
        <v>0</v>
      </c>
      <c r="AK71" s="8">
        <f t="shared" si="11"/>
        <v>1648.9733660130721</v>
      </c>
      <c r="AM71" s="17">
        <v>28</v>
      </c>
      <c r="AN71" s="17">
        <v>2342.9744405569509</v>
      </c>
      <c r="AO71" s="17">
        <v>237.47574547033309</v>
      </c>
      <c r="AP71" s="17">
        <v>0.35766440632924229</v>
      </c>
      <c r="AX71" s="1">
        <v>28</v>
      </c>
      <c r="AY71" s="50">
        <f t="shared" si="14"/>
        <v>83</v>
      </c>
      <c r="AZ71" s="51">
        <f t="shared" si="15"/>
        <v>0.68711018711018712</v>
      </c>
      <c r="BA71" s="52">
        <f t="shared" si="20"/>
        <v>0.48767561631153389</v>
      </c>
      <c r="BC71" s="1">
        <v>28</v>
      </c>
      <c r="BD71" s="9">
        <f t="shared" si="16"/>
        <v>237.47574547033309</v>
      </c>
      <c r="BE71" s="9">
        <f t="shared" si="17"/>
        <v>9.132148685294851</v>
      </c>
      <c r="BF71" s="9">
        <f t="shared" si="17"/>
        <v>-169.79904025817655</v>
      </c>
      <c r="BG71" s="9">
        <f t="shared" si="17"/>
        <v>-359.23150678792422</v>
      </c>
      <c r="BH71" s="9">
        <f t="shared" si="17"/>
        <v>-1236.2075668778534</v>
      </c>
      <c r="BI71" s="9">
        <f t="shared" si="17"/>
        <v>-29.646187379037656</v>
      </c>
      <c r="BJ71" s="9">
        <f t="shared" si="17"/>
        <v>1108.3767903267853</v>
      </c>
      <c r="BK71" s="9">
        <f t="shared" si="17"/>
        <v>-1145.8673926502661</v>
      </c>
      <c r="BL71" s="9">
        <f t="shared" si="17"/>
        <v>-1297.2757380951007</v>
      </c>
      <c r="BM71" s="9">
        <f t="shared" si="17"/>
        <v>-32.398890000597021</v>
      </c>
      <c r="BN71" s="9">
        <f t="shared" si="17"/>
        <v>1961.6270866944551</v>
      </c>
      <c r="BO71" s="9">
        <f t="shared" si="17"/>
        <v>104.46219538779042</v>
      </c>
      <c r="BP71" s="9">
        <f t="shared" si="17"/>
        <v>319.31944621302409</v>
      </c>
      <c r="BQ71" s="1">
        <v>28</v>
      </c>
      <c r="BR71" s="9">
        <f t="shared" si="30"/>
        <v>56394.729686691724</v>
      </c>
      <c r="BS71" s="9">
        <f t="shared" si="30"/>
        <v>2168.6638167869869</v>
      </c>
      <c r="BT71" s="9">
        <f t="shared" si="18"/>
        <v>-40323.153665457394</v>
      </c>
      <c r="BU71" s="9">
        <f t="shared" si="19"/>
        <v>-85308.769870893666</v>
      </c>
      <c r="BV71" s="9">
        <f t="shared" si="21"/>
        <v>-293569.31350038759</v>
      </c>
      <c r="BW71" s="9">
        <f t="shared" si="22"/>
        <v>-7040.2504481895839</v>
      </c>
      <c r="BX71" s="9">
        <f t="shared" si="23"/>
        <v>263212.60454487213</v>
      </c>
      <c r="BY71" s="9">
        <f t="shared" si="24"/>
        <v>-272115.71327977127</v>
      </c>
      <c r="BZ71" s="9">
        <f t="shared" si="25"/>
        <v>-308071.52298471349</v>
      </c>
      <c r="CA71" s="9">
        <f t="shared" si="26"/>
        <v>-7693.9505553025419</v>
      </c>
      <c r="CB71" s="9">
        <f t="shared" si="27"/>
        <v>465838.85474756948</v>
      </c>
      <c r="CC71" s="9">
        <f t="shared" si="28"/>
        <v>24807.237723184051</v>
      </c>
      <c r="CD71" s="9">
        <f t="shared" si="29"/>
        <v>75830.623532613346</v>
      </c>
    </row>
    <row r="72" spans="1:82">
      <c r="A72" s="2">
        <v>42826</v>
      </c>
      <c r="B72" s="8">
        <f>'WA Sch. 1-2'!B72</f>
        <v>547.15</v>
      </c>
      <c r="C72" s="8">
        <f>'WA Sch. 1-2'!C72</f>
        <v>299373.1225</v>
      </c>
      <c r="D72" s="8">
        <f>'WA Sch. 1-2'!D72</f>
        <v>0.375</v>
      </c>
      <c r="E72" s="8">
        <f>'WA Sch. 1-2'!E72</f>
        <v>561.5</v>
      </c>
      <c r="F72" s="8">
        <f>'WA Sch. 1-2'!F72</f>
        <v>315282.25</v>
      </c>
      <c r="G72" s="8">
        <f>'WA Sch. 1-2'!G72</f>
        <v>0</v>
      </c>
      <c r="H72" s="8">
        <f t="shared" si="12"/>
        <v>-14.350000000000023</v>
      </c>
      <c r="I72" s="8">
        <f t="shared" si="12"/>
        <v>-15909.127500000002</v>
      </c>
      <c r="J72" s="8">
        <f t="shared" si="12"/>
        <v>0.375</v>
      </c>
      <c r="K72" s="9">
        <v>2418</v>
      </c>
      <c r="L72" s="9">
        <v>4415135</v>
      </c>
      <c r="M72" s="9">
        <v>-117106</v>
      </c>
      <c r="N72" s="9">
        <f t="shared" si="4"/>
        <v>4298029</v>
      </c>
      <c r="O72" s="9">
        <f t="shared" si="5"/>
        <v>1777.5140612076095</v>
      </c>
      <c r="P72" s="8">
        <f t="shared" si="6"/>
        <v>3.1796359205942633</v>
      </c>
      <c r="Q72" s="8">
        <f t="shared" si="7"/>
        <v>1780.6936971282039</v>
      </c>
      <c r="R72" s="9">
        <f t="shared" si="1"/>
        <v>4305717.3596559968</v>
      </c>
      <c r="S72" s="21"/>
      <c r="U72" s="2">
        <v>43191</v>
      </c>
      <c r="V72" s="8">
        <f t="shared" si="8"/>
        <v>548.5</v>
      </c>
      <c r="W72" s="8">
        <f t="shared" si="9"/>
        <v>300852.25</v>
      </c>
      <c r="X72" s="8">
        <f t="shared" si="10"/>
        <v>0.5</v>
      </c>
      <c r="Y72" s="7">
        <v>64</v>
      </c>
      <c r="Z72" s="7">
        <v>1</v>
      </c>
      <c r="AA72" s="7">
        <v>0</v>
      </c>
      <c r="AB72" s="7">
        <v>0</v>
      </c>
      <c r="AC72" s="7">
        <v>0</v>
      </c>
      <c r="AD72" s="7">
        <v>0</v>
      </c>
      <c r="AE72" s="7">
        <v>0</v>
      </c>
      <c r="AF72" s="7">
        <v>0</v>
      </c>
      <c r="AG72" s="7">
        <v>0</v>
      </c>
      <c r="AH72" s="7">
        <v>0</v>
      </c>
      <c r="AI72" s="7">
        <v>0</v>
      </c>
      <c r="AJ72" s="7">
        <v>0</v>
      </c>
      <c r="AK72" s="8">
        <f t="shared" si="11"/>
        <v>2192.9639763975156</v>
      </c>
      <c r="AM72" s="17">
        <v>29</v>
      </c>
      <c r="AN72" s="17">
        <v>5499.3221336064653</v>
      </c>
      <c r="AO72" s="17">
        <v>1362.1090336120778</v>
      </c>
      <c r="AP72" s="17">
        <v>2.0514849543799958</v>
      </c>
      <c r="AX72" s="1">
        <v>29</v>
      </c>
      <c r="AY72" s="50">
        <f t="shared" si="14"/>
        <v>117</v>
      </c>
      <c r="AZ72" s="51">
        <f t="shared" si="15"/>
        <v>0.96985446985446988</v>
      </c>
      <c r="BA72" s="52">
        <f t="shared" si="20"/>
        <v>1.8786590672766061</v>
      </c>
      <c r="BC72" s="1">
        <v>29</v>
      </c>
      <c r="BD72" s="9">
        <f t="shared" si="16"/>
        <v>1362.1090336120778</v>
      </c>
      <c r="BE72" s="9">
        <f t="shared" si="17"/>
        <v>237.47574547033309</v>
      </c>
      <c r="BF72" s="9">
        <f t="shared" si="17"/>
        <v>9.132148685294851</v>
      </c>
      <c r="BG72" s="9">
        <f t="shared" si="17"/>
        <v>-169.79904025817655</v>
      </c>
      <c r="BH72" s="9">
        <f t="shared" si="17"/>
        <v>-359.23150678792422</v>
      </c>
      <c r="BI72" s="9">
        <f t="shared" si="17"/>
        <v>-1236.2075668778534</v>
      </c>
      <c r="BJ72" s="9">
        <f t="shared" si="17"/>
        <v>-29.646187379037656</v>
      </c>
      <c r="BK72" s="9">
        <f t="shared" si="17"/>
        <v>1108.3767903267853</v>
      </c>
      <c r="BL72" s="9">
        <f t="shared" si="17"/>
        <v>-1145.8673926502661</v>
      </c>
      <c r="BM72" s="9">
        <f t="shared" si="17"/>
        <v>-1297.2757380951007</v>
      </c>
      <c r="BN72" s="9">
        <f t="shared" ref="BN72:BP135" si="31">BM71</f>
        <v>-32.398890000597021</v>
      </c>
      <c r="BO72" s="9">
        <f t="shared" si="31"/>
        <v>1961.6270866944551</v>
      </c>
      <c r="BP72" s="9">
        <f t="shared" si="31"/>
        <v>104.46219538779042</v>
      </c>
      <c r="BQ72" s="1">
        <v>29</v>
      </c>
      <c r="BR72" s="9">
        <f t="shared" si="30"/>
        <v>1855341.0194476361</v>
      </c>
      <c r="BS72" s="9">
        <f t="shared" si="30"/>
        <v>323467.85816890752</v>
      </c>
      <c r="BT72" s="9">
        <f t="shared" si="18"/>
        <v>12438.982220532502</v>
      </c>
      <c r="BU72" s="9">
        <f t="shared" si="19"/>
        <v>-231284.80663431989</v>
      </c>
      <c r="BV72" s="9">
        <f t="shared" si="21"/>
        <v>-489312.48055390728</v>
      </c>
      <c r="BW72" s="9">
        <f t="shared" si="22"/>
        <v>-1683849.4942639307</v>
      </c>
      <c r="BX72" s="9">
        <f t="shared" si="23"/>
        <v>-40381.339641139944</v>
      </c>
      <c r="BY72" s="9">
        <f t="shared" si="24"/>
        <v>1509730.0387500809</v>
      </c>
      <c r="BZ72" s="9">
        <f t="shared" si="25"/>
        <v>-1560796.3268504448</v>
      </c>
      <c r="CA72" s="9">
        <f t="shared" si="26"/>
        <v>-1767031.0019451124</v>
      </c>
      <c r="CB72" s="9">
        <f t="shared" si="27"/>
        <v>-44130.82074881361</v>
      </c>
      <c r="CC72" s="9">
        <f t="shared" si="28"/>
        <v>2671949.9753646688</v>
      </c>
      <c r="CD72" s="9">
        <f t="shared" si="29"/>
        <v>142288.90000866324</v>
      </c>
    </row>
    <row r="73" spans="1:82">
      <c r="A73" s="2">
        <v>42856</v>
      </c>
      <c r="B73" s="8">
        <f>'WA Sch. 1-2'!B73</f>
        <v>290.02499999999998</v>
      </c>
      <c r="C73" s="8">
        <f>'WA Sch. 1-2'!C73</f>
        <v>84114.500624999986</v>
      </c>
      <c r="D73" s="8">
        <f>'WA Sch. 1-2'!D73</f>
        <v>14.95</v>
      </c>
      <c r="E73" s="8">
        <f>'WA Sch. 1-2'!E73</f>
        <v>278.5</v>
      </c>
      <c r="F73" s="8">
        <f>'WA Sch. 1-2'!F73</f>
        <v>77562.25</v>
      </c>
      <c r="G73" s="8">
        <f>'WA Sch. 1-2'!G73</f>
        <v>29.5</v>
      </c>
      <c r="H73" s="8">
        <f t="shared" si="12"/>
        <v>11.524999999999977</v>
      </c>
      <c r="I73" s="8">
        <f t="shared" si="12"/>
        <v>6552.250624999986</v>
      </c>
      <c r="J73" s="8">
        <f t="shared" si="12"/>
        <v>-14.55</v>
      </c>
      <c r="K73" s="9">
        <v>2419</v>
      </c>
      <c r="L73" s="9">
        <v>7310751</v>
      </c>
      <c r="M73" s="9">
        <v>299861</v>
      </c>
      <c r="N73" s="9">
        <f t="shared" si="4"/>
        <v>7610612</v>
      </c>
      <c r="O73" s="9">
        <f t="shared" si="5"/>
        <v>3146.181066556428</v>
      </c>
      <c r="P73" s="8">
        <f t="shared" si="6"/>
        <v>-123.36987371905742</v>
      </c>
      <c r="Q73" s="8">
        <f t="shared" si="7"/>
        <v>3022.8111928373705</v>
      </c>
      <c r="R73" s="9">
        <f t="shared" ref="R73:R128" si="32">Q73*K73</f>
        <v>7312180.2754735993</v>
      </c>
      <c r="S73" s="21"/>
      <c r="U73" s="2">
        <v>43221</v>
      </c>
      <c r="V73" s="8">
        <f t="shared" si="8"/>
        <v>129</v>
      </c>
      <c r="W73" s="8">
        <f t="shared" si="9"/>
        <v>16641</v>
      </c>
      <c r="X73" s="8">
        <f t="shared" si="10"/>
        <v>34.5</v>
      </c>
      <c r="Y73" s="7">
        <v>65</v>
      </c>
      <c r="Z73" s="7">
        <v>0</v>
      </c>
      <c r="AA73" s="7">
        <v>1</v>
      </c>
      <c r="AB73" s="7">
        <v>0</v>
      </c>
      <c r="AC73" s="7">
        <v>0</v>
      </c>
      <c r="AD73" s="7">
        <v>0</v>
      </c>
      <c r="AE73" s="7">
        <v>0</v>
      </c>
      <c r="AF73" s="7">
        <v>0</v>
      </c>
      <c r="AG73" s="7">
        <v>0</v>
      </c>
      <c r="AH73" s="7">
        <v>0</v>
      </c>
      <c r="AI73" s="7">
        <v>0</v>
      </c>
      <c r="AJ73" s="7">
        <v>0</v>
      </c>
      <c r="AK73" s="8">
        <f t="shared" si="11"/>
        <v>4493.5114619804799</v>
      </c>
      <c r="AM73" s="17">
        <v>30</v>
      </c>
      <c r="AN73" s="17">
        <v>9536.5774816060202</v>
      </c>
      <c r="AO73" s="17">
        <v>314.60305476130998</v>
      </c>
      <c r="AP73" s="17">
        <v>0.47382655684568425</v>
      </c>
      <c r="AX73" s="1">
        <v>30</v>
      </c>
      <c r="AY73" s="50">
        <f t="shared" si="14"/>
        <v>91</v>
      </c>
      <c r="AZ73" s="51">
        <f t="shared" si="15"/>
        <v>0.75363825363825365</v>
      </c>
      <c r="BA73" s="52">
        <f t="shared" si="20"/>
        <v>0.68598353263417977</v>
      </c>
      <c r="BC73" s="1">
        <v>30</v>
      </c>
      <c r="BD73" s="9">
        <f t="shared" si="16"/>
        <v>314.60305476130998</v>
      </c>
      <c r="BE73" s="9">
        <f t="shared" ref="BE73:BM101" si="33">BD72</f>
        <v>1362.1090336120778</v>
      </c>
      <c r="BF73" s="9">
        <f t="shared" si="33"/>
        <v>237.47574547033309</v>
      </c>
      <c r="BG73" s="9">
        <f t="shared" si="33"/>
        <v>9.132148685294851</v>
      </c>
      <c r="BH73" s="9">
        <f t="shared" si="33"/>
        <v>-169.79904025817655</v>
      </c>
      <c r="BI73" s="9">
        <f t="shared" si="33"/>
        <v>-359.23150678792422</v>
      </c>
      <c r="BJ73" s="9">
        <f t="shared" si="33"/>
        <v>-1236.2075668778534</v>
      </c>
      <c r="BK73" s="9">
        <f t="shared" si="33"/>
        <v>-29.646187379037656</v>
      </c>
      <c r="BL73" s="9">
        <f t="shared" si="33"/>
        <v>1108.3767903267853</v>
      </c>
      <c r="BM73" s="9">
        <f t="shared" si="33"/>
        <v>-1145.8673926502661</v>
      </c>
      <c r="BN73" s="9">
        <f t="shared" si="31"/>
        <v>-1297.2757380951007</v>
      </c>
      <c r="BO73" s="9">
        <f t="shared" si="31"/>
        <v>-32.398890000597021</v>
      </c>
      <c r="BP73" s="9">
        <f t="shared" si="31"/>
        <v>1961.6270866944551</v>
      </c>
      <c r="BQ73" s="1">
        <v>30</v>
      </c>
      <c r="BR73" s="9">
        <f t="shared" si="30"/>
        <v>98975.082065149516</v>
      </c>
      <c r="BS73" s="9">
        <f t="shared" si="30"/>
        <v>428523.6628923401</v>
      </c>
      <c r="BT73" s="9">
        <f t="shared" si="18"/>
        <v>74710.594956687622</v>
      </c>
      <c r="BU73" s="9">
        <f t="shared" si="19"/>
        <v>2873.0018729291205</v>
      </c>
      <c r="BV73" s="9">
        <f t="shared" si="21"/>
        <v>-53419.296760760597</v>
      </c>
      <c r="BW73" s="9">
        <f t="shared" si="22"/>
        <v>-113015.32940198934</v>
      </c>
      <c r="BX73" s="9">
        <f t="shared" si="23"/>
        <v>-388914.67685882159</v>
      </c>
      <c r="BY73" s="9">
        <f t="shared" si="24"/>
        <v>-9326.7811114706674</v>
      </c>
      <c r="BZ73" s="9">
        <f t="shared" si="25"/>
        <v>348698.72406334651</v>
      </c>
      <c r="CA73" s="9">
        <f t="shared" si="26"/>
        <v>-360493.38207915344</v>
      </c>
      <c r="CB73" s="9">
        <f t="shared" si="27"/>
        <v>-408126.91007245448</v>
      </c>
      <c r="CC73" s="9">
        <f t="shared" si="28"/>
        <v>-10192.789765062716</v>
      </c>
      <c r="CD73" s="9">
        <f t="shared" si="29"/>
        <v>617133.87377661082</v>
      </c>
    </row>
    <row r="74" spans="1:82">
      <c r="A74" s="2">
        <v>42887</v>
      </c>
      <c r="B74" s="8">
        <f>'WA Sch. 1-2'!B74</f>
        <v>126.95</v>
      </c>
      <c r="C74" s="8">
        <f>'WA Sch. 1-2'!C74</f>
        <v>16116.302500000002</v>
      </c>
      <c r="D74" s="8">
        <f>'WA Sch. 1-2'!D74</f>
        <v>68</v>
      </c>
      <c r="E74" s="8">
        <f>'WA Sch. 1-2'!E74</f>
        <v>70.5</v>
      </c>
      <c r="F74" s="8">
        <f>'WA Sch. 1-2'!F74</f>
        <v>4970.25</v>
      </c>
      <c r="G74" s="8">
        <f>'WA Sch. 1-2'!G74</f>
        <v>76.5</v>
      </c>
      <c r="H74" s="8">
        <f t="shared" ref="H74:J105" si="34">B74-E74</f>
        <v>56.45</v>
      </c>
      <c r="I74" s="8">
        <f t="shared" si="34"/>
        <v>11146.052500000002</v>
      </c>
      <c r="J74" s="8">
        <f t="shared" si="34"/>
        <v>-8.5</v>
      </c>
      <c r="K74" s="9">
        <v>2440</v>
      </c>
      <c r="L74" s="9">
        <v>14902284</v>
      </c>
      <c r="M74" s="9">
        <v>2056737</v>
      </c>
      <c r="N74" s="9">
        <f t="shared" ref="N74:N128" si="35">L74+M74</f>
        <v>16959021</v>
      </c>
      <c r="O74" s="9">
        <f t="shared" ref="O74:O128" si="36">N74/K74</f>
        <v>6950.4184426229513</v>
      </c>
      <c r="P74" s="8">
        <f t="shared" ref="P74:P128" si="37">$B$3*H74+$B$4*I74+$B$5*J74</f>
        <v>-72.07174753346996</v>
      </c>
      <c r="Q74" s="8">
        <f t="shared" ref="Q74:Q128" si="38">P74+O74</f>
        <v>6878.3466950894817</v>
      </c>
      <c r="R74" s="9">
        <f t="shared" si="32"/>
        <v>16783165.936018337</v>
      </c>
      <c r="S74" s="21"/>
      <c r="U74" s="2">
        <v>43252</v>
      </c>
      <c r="V74" s="8">
        <f t="shared" ref="V74:V128" si="39">E86</f>
        <v>108</v>
      </c>
      <c r="W74" s="8">
        <f t="shared" ref="W74:W128" si="40">F86</f>
        <v>11664</v>
      </c>
      <c r="X74" s="8">
        <f t="shared" ref="X74:X128" si="41">G86</f>
        <v>29</v>
      </c>
      <c r="Y74" s="7">
        <v>66</v>
      </c>
      <c r="Z74" s="7">
        <v>0</v>
      </c>
      <c r="AA74" s="7">
        <v>0</v>
      </c>
      <c r="AB74" s="7">
        <v>1</v>
      </c>
      <c r="AC74" s="7">
        <v>0</v>
      </c>
      <c r="AD74" s="7">
        <v>0</v>
      </c>
      <c r="AE74" s="7">
        <v>0</v>
      </c>
      <c r="AF74" s="7">
        <v>0</v>
      </c>
      <c r="AG74" s="7">
        <v>0</v>
      </c>
      <c r="AH74" s="7">
        <v>0</v>
      </c>
      <c r="AI74" s="7">
        <v>0</v>
      </c>
      <c r="AJ74" s="7">
        <v>0</v>
      </c>
      <c r="AK74" s="8">
        <f t="shared" ref="AK74:AK128" si="42">O86</f>
        <v>8480.2310896438812</v>
      </c>
      <c r="AM74" s="17">
        <v>31</v>
      </c>
      <c r="AN74" s="17">
        <v>10550.435254112757</v>
      </c>
      <c r="AO74" s="17">
        <v>1653.4483131869947</v>
      </c>
      <c r="AP74" s="17">
        <v>2.4902737252634175</v>
      </c>
      <c r="AX74" s="1">
        <v>31</v>
      </c>
      <c r="AY74" s="50">
        <f t="shared" si="14"/>
        <v>118</v>
      </c>
      <c r="AZ74" s="51">
        <f t="shared" si="15"/>
        <v>0.9781704781704782</v>
      </c>
      <c r="BA74" s="52">
        <f t="shared" si="20"/>
        <v>2.017349592767447</v>
      </c>
      <c r="BC74" s="1">
        <v>31</v>
      </c>
      <c r="BD74" s="9">
        <f t="shared" si="16"/>
        <v>1653.4483131869947</v>
      </c>
      <c r="BE74" s="9">
        <f t="shared" si="33"/>
        <v>314.60305476130998</v>
      </c>
      <c r="BF74" s="9">
        <f t="shared" si="33"/>
        <v>1362.1090336120778</v>
      </c>
      <c r="BG74" s="9">
        <f t="shared" si="33"/>
        <v>237.47574547033309</v>
      </c>
      <c r="BH74" s="9">
        <f t="shared" si="33"/>
        <v>9.132148685294851</v>
      </c>
      <c r="BI74" s="9">
        <f t="shared" si="33"/>
        <v>-169.79904025817655</v>
      </c>
      <c r="BJ74" s="9">
        <f t="shared" si="33"/>
        <v>-359.23150678792422</v>
      </c>
      <c r="BK74" s="9">
        <f t="shared" si="33"/>
        <v>-1236.2075668778534</v>
      </c>
      <c r="BL74" s="9">
        <f t="shared" si="33"/>
        <v>-29.646187379037656</v>
      </c>
      <c r="BM74" s="9">
        <f t="shared" si="33"/>
        <v>1108.3767903267853</v>
      </c>
      <c r="BN74" s="9">
        <f t="shared" si="31"/>
        <v>-1145.8673926502661</v>
      </c>
      <c r="BO74" s="9">
        <f t="shared" si="31"/>
        <v>-1297.2757380951007</v>
      </c>
      <c r="BP74" s="9">
        <f t="shared" si="31"/>
        <v>-32.398890000597021</v>
      </c>
      <c r="BQ74" s="1">
        <v>31</v>
      </c>
      <c r="BR74" s="9">
        <f t="shared" si="30"/>
        <v>2733891.3243809273</v>
      </c>
      <c r="BS74" s="9">
        <f t="shared" si="30"/>
        <v>520179.89021856908</v>
      </c>
      <c r="BT74" s="9">
        <f t="shared" si="18"/>
        <v>2252176.884002666</v>
      </c>
      <c r="BU74" s="9">
        <f t="shared" si="19"/>
        <v>392653.8707707515</v>
      </c>
      <c r="BV74" s="9">
        <f t="shared" si="21"/>
        <v>15099.535839478118</v>
      </c>
      <c r="BW74" s="9">
        <f t="shared" si="22"/>
        <v>-280753.93669564859</v>
      </c>
      <c r="BX74" s="9">
        <f t="shared" si="23"/>
        <v>-593970.72894211218</v>
      </c>
      <c r="BY74" s="9">
        <f t="shared" si="24"/>
        <v>-2044005.3162031847</v>
      </c>
      <c r="BZ74" s="9">
        <f t="shared" si="25"/>
        <v>-49018.438514290974</v>
      </c>
      <c r="CA74" s="9">
        <f t="shared" si="26"/>
        <v>1832643.7343414461</v>
      </c>
      <c r="CB74" s="9">
        <f t="shared" si="27"/>
        <v>-1894632.5075135608</v>
      </c>
      <c r="CC74" s="9">
        <f t="shared" si="28"/>
        <v>-2144978.3808917566</v>
      </c>
      <c r="CD74" s="9">
        <f t="shared" si="29"/>
        <v>-53569.890020613733</v>
      </c>
    </row>
    <row r="75" spans="1:82">
      <c r="A75" s="2">
        <v>42917</v>
      </c>
      <c r="B75" s="8">
        <f>'WA Sch. 1-2'!B75</f>
        <v>14.1</v>
      </c>
      <c r="C75" s="8">
        <f>'WA Sch. 1-2'!C75</f>
        <v>198.81</v>
      </c>
      <c r="D75" s="8">
        <f>'WA Sch. 1-2'!D75</f>
        <v>240.05</v>
      </c>
      <c r="E75" s="8">
        <f>'WA Sch. 1-2'!E75</f>
        <v>0</v>
      </c>
      <c r="F75" s="8">
        <f>'WA Sch. 1-2'!F75</f>
        <v>0</v>
      </c>
      <c r="G75" s="8">
        <f>'WA Sch. 1-2'!G75</f>
        <v>289</v>
      </c>
      <c r="H75" s="8">
        <f t="shared" si="34"/>
        <v>14.1</v>
      </c>
      <c r="I75" s="8">
        <f t="shared" si="34"/>
        <v>198.81</v>
      </c>
      <c r="J75" s="8">
        <f t="shared" si="34"/>
        <v>-48.949999999999989</v>
      </c>
      <c r="K75" s="9">
        <v>2417</v>
      </c>
      <c r="L75" s="9">
        <v>23788418</v>
      </c>
      <c r="M75" s="9">
        <v>3432135</v>
      </c>
      <c r="N75" s="9">
        <f t="shared" si="35"/>
        <v>27220553</v>
      </c>
      <c r="O75" s="9">
        <f t="shared" si="36"/>
        <v>11262.123707074887</v>
      </c>
      <c r="P75" s="8">
        <f t="shared" si="37"/>
        <v>-415.04847550157109</v>
      </c>
      <c r="Q75" s="8">
        <f t="shared" si="38"/>
        <v>10847.075231573315</v>
      </c>
      <c r="R75" s="9">
        <f t="shared" si="32"/>
        <v>26217380.834712703</v>
      </c>
      <c r="S75" s="21"/>
      <c r="U75" s="2">
        <v>43282</v>
      </c>
      <c r="V75" s="8">
        <f t="shared" si="39"/>
        <v>15.5</v>
      </c>
      <c r="W75" s="8">
        <f t="shared" si="40"/>
        <v>240.25</v>
      </c>
      <c r="X75" s="8">
        <f t="shared" si="41"/>
        <v>259.5</v>
      </c>
      <c r="Y75" s="7">
        <v>67</v>
      </c>
      <c r="Z75" s="7">
        <v>0</v>
      </c>
      <c r="AA75" s="7">
        <v>0</v>
      </c>
      <c r="AB75" s="7">
        <v>0</v>
      </c>
      <c r="AC75" s="7">
        <v>1</v>
      </c>
      <c r="AD75" s="7">
        <v>0</v>
      </c>
      <c r="AE75" s="7">
        <v>0</v>
      </c>
      <c r="AF75" s="7">
        <v>0</v>
      </c>
      <c r="AG75" s="7">
        <v>0</v>
      </c>
      <c r="AH75" s="7">
        <v>0</v>
      </c>
      <c r="AI75" s="7">
        <v>0</v>
      </c>
      <c r="AJ75" s="7">
        <v>0</v>
      </c>
      <c r="AK75" s="8">
        <f t="shared" si="42"/>
        <v>10188.070583333332</v>
      </c>
      <c r="AM75" s="17">
        <v>32</v>
      </c>
      <c r="AN75" s="17">
        <v>11117.444649172712</v>
      </c>
      <c r="AO75" s="17">
        <v>-103.62513697759096</v>
      </c>
      <c r="AP75" s="17">
        <v>-0.15607077272026762</v>
      </c>
      <c r="AX75" s="1">
        <v>32</v>
      </c>
      <c r="AY75" s="50">
        <f t="shared" si="14"/>
        <v>42</v>
      </c>
      <c r="AZ75" s="51">
        <f t="shared" si="15"/>
        <v>0.34615384615384615</v>
      </c>
      <c r="BA75" s="52">
        <f t="shared" si="20"/>
        <v>-0.39572529581448734</v>
      </c>
      <c r="BC75" s="1">
        <v>32</v>
      </c>
      <c r="BD75" s="9">
        <f t="shared" si="16"/>
        <v>-103.62513697759096</v>
      </c>
      <c r="BE75" s="9">
        <f t="shared" si="33"/>
        <v>1653.4483131869947</v>
      </c>
      <c r="BF75" s="9">
        <f t="shared" si="33"/>
        <v>314.60305476130998</v>
      </c>
      <c r="BG75" s="9">
        <f t="shared" si="33"/>
        <v>1362.1090336120778</v>
      </c>
      <c r="BH75" s="9">
        <f t="shared" si="33"/>
        <v>237.47574547033309</v>
      </c>
      <c r="BI75" s="9">
        <f t="shared" si="33"/>
        <v>9.132148685294851</v>
      </c>
      <c r="BJ75" s="9">
        <f t="shared" si="33"/>
        <v>-169.79904025817655</v>
      </c>
      <c r="BK75" s="9">
        <f t="shared" si="33"/>
        <v>-359.23150678792422</v>
      </c>
      <c r="BL75" s="9">
        <f t="shared" si="33"/>
        <v>-1236.2075668778534</v>
      </c>
      <c r="BM75" s="9">
        <f t="shared" si="33"/>
        <v>-29.646187379037656</v>
      </c>
      <c r="BN75" s="9">
        <f t="shared" si="31"/>
        <v>1108.3767903267853</v>
      </c>
      <c r="BO75" s="9">
        <f t="shared" si="31"/>
        <v>-1145.8673926502661</v>
      </c>
      <c r="BP75" s="9">
        <f t="shared" si="31"/>
        <v>-1297.2757380951007</v>
      </c>
      <c r="BQ75" s="1">
        <v>32</v>
      </c>
      <c r="BR75" s="9">
        <f t="shared" si="30"/>
        <v>10738.169013623925</v>
      </c>
      <c r="BS75" s="9">
        <f t="shared" si="30"/>
        <v>-171338.80793936484</v>
      </c>
      <c r="BT75" s="9">
        <f t="shared" si="18"/>
        <v>-32600.784643208724</v>
      </c>
      <c r="BU75" s="9">
        <f t="shared" si="19"/>
        <v>-141148.7351864622</v>
      </c>
      <c r="BV75" s="9">
        <f t="shared" si="21"/>
        <v>-24608.456653218429</v>
      </c>
      <c r="BW75" s="9">
        <f t="shared" si="22"/>
        <v>-946.32015841366274</v>
      </c>
      <c r="BX75" s="9">
        <f t="shared" si="23"/>
        <v>17595.448805416283</v>
      </c>
      <c r="BY75" s="9">
        <f t="shared" si="24"/>
        <v>37225.414097563786</v>
      </c>
      <c r="BZ75" s="9">
        <f t="shared" si="25"/>
        <v>128102.17845044835</v>
      </c>
      <c r="CA75" s="9">
        <f t="shared" si="26"/>
        <v>3072.0902280157434</v>
      </c>
      <c r="CB75" s="9">
        <f t="shared" si="27"/>
        <v>-114855.69672039301</v>
      </c>
      <c r="CC75" s="9">
        <f t="shared" si="28"/>
        <v>118740.66552153543</v>
      </c>
      <c r="CD75" s="9">
        <f t="shared" si="29"/>
        <v>134430.37605780642</v>
      </c>
    </row>
    <row r="76" spans="1:82">
      <c r="A76" s="2">
        <v>42948</v>
      </c>
      <c r="B76" s="8">
        <f>'WA Sch. 1-2'!B76</f>
        <v>19.350000000000001</v>
      </c>
      <c r="C76" s="8">
        <f>'WA Sch. 1-2'!C76</f>
        <v>374.42250000000007</v>
      </c>
      <c r="D76" s="8">
        <f>'WA Sch. 1-2'!D76</f>
        <v>204.95</v>
      </c>
      <c r="E76" s="8">
        <f>'WA Sch. 1-2'!E76</f>
        <v>3.5</v>
      </c>
      <c r="F76" s="8">
        <f>'WA Sch. 1-2'!F76</f>
        <v>12.25</v>
      </c>
      <c r="G76" s="8">
        <f>'WA Sch. 1-2'!G76</f>
        <v>268.5</v>
      </c>
      <c r="H76" s="8">
        <f t="shared" si="34"/>
        <v>15.850000000000001</v>
      </c>
      <c r="I76" s="8">
        <f t="shared" si="34"/>
        <v>362.17250000000007</v>
      </c>
      <c r="J76" s="8">
        <f t="shared" si="34"/>
        <v>-63.550000000000011</v>
      </c>
      <c r="K76" s="9">
        <v>2484</v>
      </c>
      <c r="L76" s="9">
        <v>25675216.5</v>
      </c>
      <c r="M76" s="9">
        <v>3119690</v>
      </c>
      <c r="N76" s="9">
        <f t="shared" si="35"/>
        <v>28794906.5</v>
      </c>
      <c r="O76" s="9">
        <f t="shared" si="36"/>
        <v>11592.152375201289</v>
      </c>
      <c r="P76" s="8">
        <f t="shared" si="37"/>
        <v>-538.84230067670796</v>
      </c>
      <c r="Q76" s="8">
        <f t="shared" si="38"/>
        <v>11053.310074524581</v>
      </c>
      <c r="R76" s="9">
        <f t="shared" si="32"/>
        <v>27456422.225119058</v>
      </c>
      <c r="S76" s="21"/>
      <c r="U76" s="2">
        <v>43313</v>
      </c>
      <c r="V76" s="8">
        <f t="shared" si="39"/>
        <v>25.5</v>
      </c>
      <c r="W76" s="8">
        <f t="shared" si="40"/>
        <v>650.25</v>
      </c>
      <c r="X76" s="8">
        <f t="shared" si="41"/>
        <v>186</v>
      </c>
      <c r="Y76" s="7">
        <v>68</v>
      </c>
      <c r="Z76" s="7">
        <v>0</v>
      </c>
      <c r="AA76" s="7">
        <v>0</v>
      </c>
      <c r="AB76" s="7">
        <v>0</v>
      </c>
      <c r="AC76" s="7">
        <v>0</v>
      </c>
      <c r="AD76" s="7">
        <v>1</v>
      </c>
      <c r="AE76" s="7">
        <v>0</v>
      </c>
      <c r="AF76" s="7">
        <v>0</v>
      </c>
      <c r="AG76" s="7">
        <v>0</v>
      </c>
      <c r="AH76" s="7">
        <v>0</v>
      </c>
      <c r="AI76" s="7">
        <v>0</v>
      </c>
      <c r="AJ76" s="7">
        <v>0</v>
      </c>
      <c r="AK76" s="8">
        <f t="shared" si="42"/>
        <v>11621.244095990278</v>
      </c>
      <c r="AM76" s="17">
        <v>33</v>
      </c>
      <c r="AN76" s="17">
        <v>8718.5721561421487</v>
      </c>
      <c r="AO76" s="17">
        <v>809.82200744190413</v>
      </c>
      <c r="AP76" s="17">
        <v>1.21968038020223</v>
      </c>
      <c r="AX76" s="1">
        <v>33</v>
      </c>
      <c r="AY76" s="50">
        <f t="shared" si="14"/>
        <v>111</v>
      </c>
      <c r="AZ76" s="51">
        <f t="shared" si="15"/>
        <v>0.91995841995841998</v>
      </c>
      <c r="BA76" s="52">
        <f t="shared" si="20"/>
        <v>1.4047919280405334</v>
      </c>
      <c r="BC76" s="1">
        <v>33</v>
      </c>
      <c r="BD76" s="9">
        <f t="shared" si="16"/>
        <v>809.82200744190413</v>
      </c>
      <c r="BE76" s="9">
        <f t="shared" si="33"/>
        <v>-103.62513697759096</v>
      </c>
      <c r="BF76" s="9">
        <f t="shared" si="33"/>
        <v>1653.4483131869947</v>
      </c>
      <c r="BG76" s="9">
        <f t="shared" si="33"/>
        <v>314.60305476130998</v>
      </c>
      <c r="BH76" s="9">
        <f t="shared" si="33"/>
        <v>1362.1090336120778</v>
      </c>
      <c r="BI76" s="9">
        <f t="shared" si="33"/>
        <v>237.47574547033309</v>
      </c>
      <c r="BJ76" s="9">
        <f t="shared" si="33"/>
        <v>9.132148685294851</v>
      </c>
      <c r="BK76" s="9">
        <f t="shared" si="33"/>
        <v>-169.79904025817655</v>
      </c>
      <c r="BL76" s="9">
        <f t="shared" si="33"/>
        <v>-359.23150678792422</v>
      </c>
      <c r="BM76" s="9">
        <f t="shared" si="33"/>
        <v>-1236.2075668778534</v>
      </c>
      <c r="BN76" s="9">
        <f t="shared" si="31"/>
        <v>-29.646187379037656</v>
      </c>
      <c r="BO76" s="9">
        <f t="shared" si="31"/>
        <v>1108.3767903267853</v>
      </c>
      <c r="BP76" s="9">
        <f t="shared" si="31"/>
        <v>-1145.8673926502661</v>
      </c>
      <c r="BQ76" s="1">
        <v>33</v>
      </c>
      <c r="BR76" s="9">
        <f t="shared" si="30"/>
        <v>655811.6837372398</v>
      </c>
      <c r="BS76" s="9">
        <f t="shared" si="30"/>
        <v>-83917.916448633085</v>
      </c>
      <c r="BT76" s="9">
        <f t="shared" si="18"/>
        <v>1338998.8321865289</v>
      </c>
      <c r="BU76" s="9">
        <f t="shared" si="19"/>
        <v>254772.4773541624</v>
      </c>
      <c r="BV76" s="9">
        <f t="shared" si="21"/>
        <v>1103065.8719544909</v>
      </c>
      <c r="BW76" s="9">
        <f t="shared" si="22"/>
        <v>192313.08491555069</v>
      </c>
      <c r="BX76" s="9">
        <f t="shared" si="23"/>
        <v>7395.4149805856459</v>
      </c>
      <c r="BY76" s="9">
        <f t="shared" si="24"/>
        <v>-137506.99964358349</v>
      </c>
      <c r="BZ76" s="9">
        <f t="shared" si="25"/>
        <v>-290913.57996337558</v>
      </c>
      <c r="CA76" s="9">
        <f t="shared" si="26"/>
        <v>-1001108.0934238964</v>
      </c>
      <c r="CB76" s="9">
        <f t="shared" si="27"/>
        <v>-24008.134976288999</v>
      </c>
      <c r="CC76" s="9">
        <f t="shared" si="28"/>
        <v>897587.917344457</v>
      </c>
      <c r="CD76" s="9">
        <f t="shared" si="29"/>
        <v>-927948.63217826001</v>
      </c>
    </row>
    <row r="77" spans="1:82">
      <c r="A77" s="2">
        <v>42979</v>
      </c>
      <c r="B77" s="8">
        <f>'WA Sch. 1-2'!B77</f>
        <v>152.32499999999999</v>
      </c>
      <c r="C77" s="8">
        <f>'WA Sch. 1-2'!C77</f>
        <v>23202.905624999996</v>
      </c>
      <c r="D77" s="8">
        <f>'WA Sch. 1-2'!D77</f>
        <v>43.875</v>
      </c>
      <c r="E77" s="8">
        <f>'WA Sch. 1-2'!E77</f>
        <v>171.5</v>
      </c>
      <c r="F77" s="8">
        <f>'WA Sch. 1-2'!F77</f>
        <v>29412.25</v>
      </c>
      <c r="G77" s="8">
        <f>'WA Sch. 1-2'!G77</f>
        <v>83</v>
      </c>
      <c r="H77" s="8">
        <f t="shared" si="34"/>
        <v>-19.175000000000011</v>
      </c>
      <c r="I77" s="8">
        <f t="shared" si="34"/>
        <v>-6209.3443750000042</v>
      </c>
      <c r="J77" s="8">
        <f t="shared" si="34"/>
        <v>-39.125</v>
      </c>
      <c r="K77" s="9">
        <v>2446</v>
      </c>
      <c r="L77" s="9">
        <v>23073485</v>
      </c>
      <c r="M77" s="9">
        <v>556890</v>
      </c>
      <c r="N77" s="9">
        <f t="shared" si="35"/>
        <v>23630375</v>
      </c>
      <c r="O77" s="9">
        <f t="shared" si="36"/>
        <v>9660.8237939493047</v>
      </c>
      <c r="P77" s="8">
        <f t="shared" si="37"/>
        <v>-331.74201438200146</v>
      </c>
      <c r="Q77" s="8">
        <f t="shared" si="38"/>
        <v>9329.0817795673029</v>
      </c>
      <c r="R77" s="9">
        <f t="shared" si="32"/>
        <v>22818934.032821622</v>
      </c>
      <c r="S77" s="21"/>
      <c r="U77" s="2">
        <v>43344</v>
      </c>
      <c r="V77" s="8">
        <f t="shared" si="39"/>
        <v>175.5</v>
      </c>
      <c r="W77" s="8">
        <f t="shared" si="40"/>
        <v>30800.25</v>
      </c>
      <c r="X77" s="8">
        <f t="shared" si="41"/>
        <v>8.5</v>
      </c>
      <c r="Y77" s="7">
        <v>69</v>
      </c>
      <c r="Z77" s="7">
        <v>0</v>
      </c>
      <c r="AA77" s="7">
        <v>0</v>
      </c>
      <c r="AB77" s="7">
        <v>0</v>
      </c>
      <c r="AC77" s="7">
        <v>0</v>
      </c>
      <c r="AD77" s="7">
        <v>0</v>
      </c>
      <c r="AE77" s="7">
        <v>1</v>
      </c>
      <c r="AF77" s="7">
        <v>0</v>
      </c>
      <c r="AG77" s="7">
        <v>0</v>
      </c>
      <c r="AH77" s="7">
        <v>0</v>
      </c>
      <c r="AI77" s="7">
        <v>0</v>
      </c>
      <c r="AJ77" s="7">
        <v>0</v>
      </c>
      <c r="AK77" s="8">
        <f t="shared" si="42"/>
        <v>9213.917007883816</v>
      </c>
      <c r="AM77" s="17">
        <v>34</v>
      </c>
      <c r="AN77" s="17">
        <v>4148.3925858064567</v>
      </c>
      <c r="AO77" s="17">
        <v>-1275.3581030478363</v>
      </c>
      <c r="AP77" s="17">
        <v>-1.9208285792739115</v>
      </c>
      <c r="AX77" s="1">
        <v>34</v>
      </c>
      <c r="AY77" s="50">
        <f t="shared" si="14"/>
        <v>7</v>
      </c>
      <c r="AZ77" s="51">
        <f t="shared" si="15"/>
        <v>5.5093555093555097E-2</v>
      </c>
      <c r="BA77" s="52">
        <f t="shared" si="20"/>
        <v>-1.5973526977611858</v>
      </c>
      <c r="BC77" s="1">
        <v>34</v>
      </c>
      <c r="BD77" s="9">
        <f t="shared" si="16"/>
        <v>-1275.3581030478363</v>
      </c>
      <c r="BE77" s="9">
        <f t="shared" si="33"/>
        <v>809.82200744190413</v>
      </c>
      <c r="BF77" s="9">
        <f t="shared" si="33"/>
        <v>-103.62513697759096</v>
      </c>
      <c r="BG77" s="9">
        <f t="shared" si="33"/>
        <v>1653.4483131869947</v>
      </c>
      <c r="BH77" s="9">
        <f t="shared" si="33"/>
        <v>314.60305476130998</v>
      </c>
      <c r="BI77" s="9">
        <f t="shared" si="33"/>
        <v>1362.1090336120778</v>
      </c>
      <c r="BJ77" s="9">
        <f t="shared" si="33"/>
        <v>237.47574547033309</v>
      </c>
      <c r="BK77" s="9">
        <f t="shared" si="33"/>
        <v>9.132148685294851</v>
      </c>
      <c r="BL77" s="9">
        <f t="shared" si="33"/>
        <v>-169.79904025817655</v>
      </c>
      <c r="BM77" s="9">
        <f t="shared" si="33"/>
        <v>-359.23150678792422</v>
      </c>
      <c r="BN77" s="9">
        <f t="shared" si="31"/>
        <v>-1236.2075668778534</v>
      </c>
      <c r="BO77" s="9">
        <f t="shared" si="31"/>
        <v>-29.646187379037656</v>
      </c>
      <c r="BP77" s="9">
        <f t="shared" si="31"/>
        <v>1108.3767903267853</v>
      </c>
      <c r="BQ77" s="1">
        <v>34</v>
      </c>
      <c r="BR77" s="9">
        <f t="shared" si="30"/>
        <v>1626538.2910097684</v>
      </c>
      <c r="BS77" s="9">
        <f t="shared" si="30"/>
        <v>-1032813.0592174989</v>
      </c>
      <c r="BT77" s="9">
        <f t="shared" si="18"/>
        <v>132159.15812380885</v>
      </c>
      <c r="BU77" s="9">
        <f t="shared" si="19"/>
        <v>-2108738.7041938091</v>
      </c>
      <c r="BV77" s="9">
        <f t="shared" si="21"/>
        <v>-401231.55513344146</v>
      </c>
      <c r="BW77" s="9">
        <f t="shared" si="22"/>
        <v>-1737176.7932518208</v>
      </c>
      <c r="BX77" s="9">
        <f t="shared" si="23"/>
        <v>-302866.61626291764</v>
      </c>
      <c r="BY77" s="9">
        <f t="shared" si="24"/>
        <v>-11646.759824031873</v>
      </c>
      <c r="BZ77" s="9">
        <f t="shared" si="25"/>
        <v>216554.58188300728</v>
      </c>
      <c r="CA77" s="9">
        <f t="shared" si="26"/>
        <v>458148.81305205851</v>
      </c>
      <c r="CB77" s="9">
        <f t="shared" si="27"/>
        <v>1576607.3374667135</v>
      </c>
      <c r="CC77" s="9">
        <f t="shared" si="28"/>
        <v>37809.505298326629</v>
      </c>
      <c r="CD77" s="9">
        <f t="shared" si="29"/>
        <v>-1413577.3207734188</v>
      </c>
    </row>
    <row r="78" spans="1:82">
      <c r="A78" s="2">
        <v>43009</v>
      </c>
      <c r="B78" s="8">
        <f>'WA Sch. 1-2'!B78</f>
        <v>510.4</v>
      </c>
      <c r="C78" s="8">
        <f>'WA Sch. 1-2'!C78</f>
        <v>260508.15999999997</v>
      </c>
      <c r="D78" s="8">
        <f>'WA Sch. 1-2'!D78</f>
        <v>0.65</v>
      </c>
      <c r="E78" s="8">
        <f>'WA Sch. 1-2'!E78</f>
        <v>570.5</v>
      </c>
      <c r="F78" s="8">
        <f>'WA Sch. 1-2'!F78</f>
        <v>325470.25</v>
      </c>
      <c r="G78" s="8">
        <f>'WA Sch. 1-2'!G78</f>
        <v>0</v>
      </c>
      <c r="H78" s="8">
        <f t="shared" si="34"/>
        <v>-60.100000000000023</v>
      </c>
      <c r="I78" s="8">
        <f t="shared" si="34"/>
        <v>-64962.090000000026</v>
      </c>
      <c r="J78" s="8">
        <f t="shared" si="34"/>
        <v>0.65</v>
      </c>
      <c r="K78" s="9">
        <v>2425</v>
      </c>
      <c r="L78" s="9">
        <v>11633487.788000001</v>
      </c>
      <c r="M78" s="9">
        <v>-7133167</v>
      </c>
      <c r="N78" s="9">
        <f t="shared" si="35"/>
        <v>4500320.7880000006</v>
      </c>
      <c r="O78" s="9">
        <f t="shared" si="36"/>
        <v>1855.8023868041239</v>
      </c>
      <c r="P78" s="8">
        <f t="shared" si="37"/>
        <v>5.5113689290300565</v>
      </c>
      <c r="Q78" s="8">
        <f t="shared" si="38"/>
        <v>1861.313755733154</v>
      </c>
      <c r="R78" s="9">
        <f t="shared" si="32"/>
        <v>4513685.8576528989</v>
      </c>
      <c r="S78" s="21"/>
      <c r="U78" s="2">
        <v>43374</v>
      </c>
      <c r="V78" s="8">
        <f t="shared" si="39"/>
        <v>522.5</v>
      </c>
      <c r="W78" s="8">
        <f t="shared" si="40"/>
        <v>273006.25</v>
      </c>
      <c r="X78" s="8">
        <f t="shared" si="41"/>
        <v>0</v>
      </c>
      <c r="Y78" s="7">
        <v>70</v>
      </c>
      <c r="Z78" s="7">
        <v>0</v>
      </c>
      <c r="AA78" s="7">
        <v>0</v>
      </c>
      <c r="AB78" s="7">
        <v>0</v>
      </c>
      <c r="AC78" s="7">
        <v>0</v>
      </c>
      <c r="AD78" s="7">
        <v>0</v>
      </c>
      <c r="AE78" s="7">
        <v>0</v>
      </c>
      <c r="AF78" s="7">
        <v>1</v>
      </c>
      <c r="AG78" s="7">
        <v>0</v>
      </c>
      <c r="AH78" s="7">
        <v>0</v>
      </c>
      <c r="AI78" s="7">
        <v>0</v>
      </c>
      <c r="AJ78" s="7">
        <v>0</v>
      </c>
      <c r="AK78" s="8">
        <f t="shared" si="42"/>
        <v>4434.3438348660538</v>
      </c>
      <c r="AM78" s="17">
        <v>35</v>
      </c>
      <c r="AN78" s="17">
        <v>1397.1712835805583</v>
      </c>
      <c r="AO78" s="17">
        <v>-168.7758669138916</v>
      </c>
      <c r="AP78" s="17">
        <v>-0.2541948868205634</v>
      </c>
      <c r="AX78" s="1">
        <v>35</v>
      </c>
      <c r="AY78" s="50">
        <f t="shared" si="14"/>
        <v>39</v>
      </c>
      <c r="AZ78" s="51">
        <f t="shared" si="15"/>
        <v>0.3212058212058212</v>
      </c>
      <c r="BA78" s="52">
        <f t="shared" si="20"/>
        <v>-0.46432956872668901</v>
      </c>
      <c r="BC78" s="1">
        <v>35</v>
      </c>
      <c r="BD78" s="9">
        <f t="shared" si="16"/>
        <v>-168.7758669138916</v>
      </c>
      <c r="BE78" s="9">
        <f t="shared" si="33"/>
        <v>-1275.3581030478363</v>
      </c>
      <c r="BF78" s="9">
        <f t="shared" si="33"/>
        <v>809.82200744190413</v>
      </c>
      <c r="BG78" s="9">
        <f t="shared" si="33"/>
        <v>-103.62513697759096</v>
      </c>
      <c r="BH78" s="9">
        <f t="shared" si="33"/>
        <v>1653.4483131869947</v>
      </c>
      <c r="BI78" s="9">
        <f t="shared" si="33"/>
        <v>314.60305476130998</v>
      </c>
      <c r="BJ78" s="9">
        <f t="shared" si="33"/>
        <v>1362.1090336120778</v>
      </c>
      <c r="BK78" s="9">
        <f t="shared" si="33"/>
        <v>237.47574547033309</v>
      </c>
      <c r="BL78" s="9">
        <f t="shared" si="33"/>
        <v>9.132148685294851</v>
      </c>
      <c r="BM78" s="9">
        <f t="shared" si="33"/>
        <v>-169.79904025817655</v>
      </c>
      <c r="BN78" s="9">
        <f t="shared" si="31"/>
        <v>-359.23150678792422</v>
      </c>
      <c r="BO78" s="9">
        <f t="shared" si="31"/>
        <v>-1236.2075668778534</v>
      </c>
      <c r="BP78" s="9">
        <f t="shared" si="31"/>
        <v>-29.646187379037656</v>
      </c>
      <c r="BQ78" s="1">
        <v>35</v>
      </c>
      <c r="BR78" s="9">
        <f t="shared" si="30"/>
        <v>28485.293252534731</v>
      </c>
      <c r="BS78" s="9">
        <f t="shared" si="30"/>
        <v>215249.66946755094</v>
      </c>
      <c r="BT78" s="9">
        <f t="shared" si="18"/>
        <v>-136678.4113519536</v>
      </c>
      <c r="BU78" s="9">
        <f t="shared" si="19"/>
        <v>17489.422327462937</v>
      </c>
      <c r="BV78" s="9">
        <f t="shared" si="21"/>
        <v>-279062.17245544272</v>
      </c>
      <c r="BW78" s="9">
        <f t="shared" si="22"/>
        <v>-53097.403301098209</v>
      </c>
      <c r="BX78" s="9">
        <f t="shared" si="23"/>
        <v>-229891.13297911829</v>
      </c>
      <c r="BY78" s="9">
        <f t="shared" si="24"/>
        <v>-40080.17481277795</v>
      </c>
      <c r="BZ78" s="9">
        <f t="shared" si="25"/>
        <v>-1541.2863111476274</v>
      </c>
      <c r="CA78" s="9">
        <f t="shared" si="26"/>
        <v>28657.980220719604</v>
      </c>
      <c r="CB78" s="9">
        <f t="shared" si="27"/>
        <v>60629.608980914003</v>
      </c>
      <c r="CC78" s="9">
        <f t="shared" si="28"/>
        <v>208642.00378531852</v>
      </c>
      <c r="CD78" s="9">
        <f t="shared" si="29"/>
        <v>5003.5609755882133</v>
      </c>
    </row>
    <row r="79" spans="1:82">
      <c r="A79" s="2">
        <v>43040</v>
      </c>
      <c r="B79" s="8">
        <f>'WA Sch. 1-2'!B79</f>
        <v>874.97500000000002</v>
      </c>
      <c r="C79" s="8">
        <f>'WA Sch. 1-2'!C79</f>
        <v>765581.25062499999</v>
      </c>
      <c r="D79" s="8">
        <f>'WA Sch. 1-2'!D79</f>
        <v>0</v>
      </c>
      <c r="E79" s="8">
        <f>'WA Sch. 1-2'!E79</f>
        <v>818.5</v>
      </c>
      <c r="F79" s="8">
        <f>'WA Sch. 1-2'!F79</f>
        <v>669942.25</v>
      </c>
      <c r="G79" s="8">
        <f>'WA Sch. 1-2'!G79</f>
        <v>0</v>
      </c>
      <c r="H79" s="8">
        <f t="shared" si="34"/>
        <v>56.475000000000023</v>
      </c>
      <c r="I79" s="8">
        <f t="shared" si="34"/>
        <v>95639.000624999986</v>
      </c>
      <c r="J79" s="8">
        <f t="shared" si="34"/>
        <v>0</v>
      </c>
      <c r="K79" s="9">
        <v>2431</v>
      </c>
      <c r="L79" s="9">
        <v>4831400.74333</v>
      </c>
      <c r="M79" s="9">
        <v>-1948408</v>
      </c>
      <c r="N79" s="9">
        <f t="shared" si="35"/>
        <v>2882992.74333</v>
      </c>
      <c r="O79" s="9">
        <f t="shared" si="36"/>
        <v>1185.9287302879472</v>
      </c>
      <c r="P79" s="8">
        <f t="shared" si="37"/>
        <v>0</v>
      </c>
      <c r="Q79" s="8">
        <f t="shared" si="38"/>
        <v>1185.9287302879472</v>
      </c>
      <c r="R79" s="9">
        <f t="shared" si="32"/>
        <v>2882992.74333</v>
      </c>
      <c r="S79" s="21"/>
      <c r="U79" s="2">
        <v>43405</v>
      </c>
      <c r="V79" s="8">
        <f t="shared" si="39"/>
        <v>841.5</v>
      </c>
      <c r="W79" s="8">
        <f t="shared" si="40"/>
        <v>708122.25</v>
      </c>
      <c r="X79" s="8">
        <f t="shared" si="41"/>
        <v>0</v>
      </c>
      <c r="Y79" s="7">
        <v>71</v>
      </c>
      <c r="Z79" s="7">
        <v>0</v>
      </c>
      <c r="AA79" s="7">
        <v>0</v>
      </c>
      <c r="AB79" s="7">
        <v>0</v>
      </c>
      <c r="AC79" s="7">
        <v>0</v>
      </c>
      <c r="AD79" s="7">
        <v>0</v>
      </c>
      <c r="AE79" s="7">
        <v>0</v>
      </c>
      <c r="AF79" s="7">
        <v>0</v>
      </c>
      <c r="AG79" s="7">
        <v>0</v>
      </c>
      <c r="AH79" s="7">
        <v>0</v>
      </c>
      <c r="AI79" s="7">
        <v>0</v>
      </c>
      <c r="AJ79" s="7">
        <v>0</v>
      </c>
      <c r="AK79" s="8">
        <f t="shared" si="42"/>
        <v>2016.9681058678705</v>
      </c>
      <c r="AM79" s="17">
        <v>36</v>
      </c>
      <c r="AN79" s="17">
        <v>1400.8577173249737</v>
      </c>
      <c r="AO79" s="17">
        <v>-147.96979342092072</v>
      </c>
      <c r="AP79" s="17">
        <v>-0.2228586680030688</v>
      </c>
      <c r="AX79" s="1">
        <v>36</v>
      </c>
      <c r="AY79" s="50">
        <f t="shared" si="14"/>
        <v>40</v>
      </c>
      <c r="AZ79" s="51">
        <f t="shared" si="15"/>
        <v>0.32952182952182951</v>
      </c>
      <c r="BA79" s="52">
        <f t="shared" si="20"/>
        <v>-0.44123392015968882</v>
      </c>
      <c r="BC79" s="1">
        <v>36</v>
      </c>
      <c r="BD79" s="9">
        <f t="shared" si="16"/>
        <v>-147.96979342092072</v>
      </c>
      <c r="BE79" s="9">
        <f t="shared" si="33"/>
        <v>-168.7758669138916</v>
      </c>
      <c r="BF79" s="9">
        <f t="shared" si="33"/>
        <v>-1275.3581030478363</v>
      </c>
      <c r="BG79" s="9">
        <f t="shared" si="33"/>
        <v>809.82200744190413</v>
      </c>
      <c r="BH79" s="9">
        <f t="shared" si="33"/>
        <v>-103.62513697759096</v>
      </c>
      <c r="BI79" s="9">
        <f t="shared" si="33"/>
        <v>1653.4483131869947</v>
      </c>
      <c r="BJ79" s="9">
        <f t="shared" si="33"/>
        <v>314.60305476130998</v>
      </c>
      <c r="BK79" s="9">
        <f t="shared" si="33"/>
        <v>1362.1090336120778</v>
      </c>
      <c r="BL79" s="9">
        <f t="shared" si="33"/>
        <v>237.47574547033309</v>
      </c>
      <c r="BM79" s="9">
        <f t="shared" si="33"/>
        <v>9.132148685294851</v>
      </c>
      <c r="BN79" s="9">
        <f t="shared" si="31"/>
        <v>-169.79904025817655</v>
      </c>
      <c r="BO79" s="9">
        <f t="shared" si="31"/>
        <v>-359.23150678792422</v>
      </c>
      <c r="BP79" s="9">
        <f t="shared" si="31"/>
        <v>-1236.2075668778534</v>
      </c>
      <c r="BQ79" s="1">
        <v>36</v>
      </c>
      <c r="BR79" s="9">
        <f t="shared" si="30"/>
        <v>21895.059765029146</v>
      </c>
      <c r="BS79" s="9">
        <f t="shared" si="30"/>
        <v>24973.730161684485</v>
      </c>
      <c r="BT79" s="9">
        <f t="shared" si="18"/>
        <v>188714.47504568179</v>
      </c>
      <c r="BU79" s="9">
        <f t="shared" si="19"/>
        <v>-119829.19514889207</v>
      </c>
      <c r="BV79" s="9">
        <f t="shared" si="21"/>
        <v>15333.390111788063</v>
      </c>
      <c r="BW79" s="9">
        <f t="shared" si="22"/>
        <v>-244660.40533444533</v>
      </c>
      <c r="BX79" s="9">
        <f t="shared" si="23"/>
        <v>-46551.749022621196</v>
      </c>
      <c r="BY79" s="9">
        <f t="shared" si="24"/>
        <v>-201550.9923203458</v>
      </c>
      <c r="BZ79" s="9">
        <f t="shared" si="25"/>
        <v>-35139.236999724097</v>
      </c>
      <c r="CA79" s="9">
        <f t="shared" si="26"/>
        <v>-1351.2821544525889</v>
      </c>
      <c r="CB79" s="9">
        <f t="shared" si="27"/>
        <v>25125.128910072119</v>
      </c>
      <c r="CC79" s="9">
        <f t="shared" si="28"/>
        <v>53155.411849693846</v>
      </c>
      <c r="CD79" s="9">
        <f t="shared" si="29"/>
        <v>182921.37829629122</v>
      </c>
    </row>
    <row r="80" spans="1:82">
      <c r="A80" s="2">
        <v>43070</v>
      </c>
      <c r="B80" s="8">
        <f>'WA Sch. 1-2'!B80</f>
        <v>1138.7249999999999</v>
      </c>
      <c r="C80" s="8">
        <f>'WA Sch. 1-2'!C80</f>
        <v>1296694.6256249999</v>
      </c>
      <c r="D80" s="8">
        <f>'WA Sch. 1-2'!D80</f>
        <v>0</v>
      </c>
      <c r="E80" s="8">
        <f>'WA Sch. 1-2'!E80</f>
        <v>1186.5</v>
      </c>
      <c r="F80" s="8">
        <f>'WA Sch. 1-2'!F80</f>
        <v>1407782.25</v>
      </c>
      <c r="G80" s="8">
        <f>'WA Sch. 1-2'!G80</f>
        <v>0</v>
      </c>
      <c r="H80" s="8">
        <f t="shared" si="34"/>
        <v>-47.775000000000091</v>
      </c>
      <c r="I80" s="8">
        <f t="shared" si="34"/>
        <v>-111087.62437500013</v>
      </c>
      <c r="J80" s="8">
        <f t="shared" si="34"/>
        <v>0</v>
      </c>
      <c r="K80" s="9">
        <v>2370</v>
      </c>
      <c r="L80" s="9">
        <v>3060578.8280000002</v>
      </c>
      <c r="M80" s="9">
        <v>-615325</v>
      </c>
      <c r="N80" s="9">
        <f t="shared" si="35"/>
        <v>2445253.8280000002</v>
      </c>
      <c r="O80" s="9">
        <f t="shared" si="36"/>
        <v>1031.7526700421943</v>
      </c>
      <c r="P80" s="8">
        <f t="shared" si="37"/>
        <v>0</v>
      </c>
      <c r="Q80" s="8">
        <f t="shared" si="38"/>
        <v>1031.7526700421943</v>
      </c>
      <c r="R80" s="9">
        <f t="shared" si="32"/>
        <v>2445253.8280000002</v>
      </c>
      <c r="S80" s="21"/>
      <c r="U80" s="2">
        <v>43435</v>
      </c>
      <c r="V80" s="8">
        <f t="shared" si="39"/>
        <v>1029.5</v>
      </c>
      <c r="W80" s="8">
        <f t="shared" si="40"/>
        <v>1059870.25</v>
      </c>
      <c r="X80" s="8">
        <f t="shared" si="41"/>
        <v>0</v>
      </c>
      <c r="Y80" s="7">
        <v>72</v>
      </c>
      <c r="Z80" s="7">
        <v>0</v>
      </c>
      <c r="AA80" s="7">
        <v>0</v>
      </c>
      <c r="AB80" s="7">
        <v>0</v>
      </c>
      <c r="AC80" s="7">
        <v>0</v>
      </c>
      <c r="AD80" s="7">
        <v>0</v>
      </c>
      <c r="AE80" s="7">
        <v>0</v>
      </c>
      <c r="AF80" s="7">
        <v>0</v>
      </c>
      <c r="AG80" s="7">
        <v>0</v>
      </c>
      <c r="AH80" s="7">
        <v>0</v>
      </c>
      <c r="AI80" s="7">
        <v>0</v>
      </c>
      <c r="AJ80" s="7">
        <v>0</v>
      </c>
      <c r="AK80" s="8">
        <f t="shared" si="42"/>
        <v>1071.0616485927151</v>
      </c>
      <c r="AM80" s="17">
        <v>37</v>
      </c>
      <c r="AN80" s="17">
        <v>1404.5441510693893</v>
      </c>
      <c r="AO80" s="17">
        <v>-0.65606072031323492</v>
      </c>
      <c r="AP80" s="17">
        <v>-9.8809909021248688E-4</v>
      </c>
      <c r="AX80" s="1">
        <v>37</v>
      </c>
      <c r="AY80" s="50">
        <f t="shared" si="14"/>
        <v>50</v>
      </c>
      <c r="AZ80" s="51">
        <f t="shared" si="15"/>
        <v>0.41268191268191268</v>
      </c>
      <c r="BA80" s="52">
        <f t="shared" si="20"/>
        <v>-0.22065146486235332</v>
      </c>
      <c r="BC80" s="1">
        <v>37</v>
      </c>
      <c r="BD80" s="9">
        <f t="shared" si="16"/>
        <v>-0.65606072031323492</v>
      </c>
      <c r="BE80" s="9">
        <f t="shared" si="33"/>
        <v>-147.96979342092072</v>
      </c>
      <c r="BF80" s="9">
        <f t="shared" si="33"/>
        <v>-168.7758669138916</v>
      </c>
      <c r="BG80" s="9">
        <f t="shared" si="33"/>
        <v>-1275.3581030478363</v>
      </c>
      <c r="BH80" s="9">
        <f t="shared" si="33"/>
        <v>809.82200744190413</v>
      </c>
      <c r="BI80" s="9">
        <f t="shared" si="33"/>
        <v>-103.62513697759096</v>
      </c>
      <c r="BJ80" s="9">
        <f t="shared" si="33"/>
        <v>1653.4483131869947</v>
      </c>
      <c r="BK80" s="9">
        <f t="shared" si="33"/>
        <v>314.60305476130998</v>
      </c>
      <c r="BL80" s="9">
        <f t="shared" si="33"/>
        <v>1362.1090336120778</v>
      </c>
      <c r="BM80" s="9">
        <f t="shared" si="33"/>
        <v>237.47574547033309</v>
      </c>
      <c r="BN80" s="9">
        <f t="shared" si="31"/>
        <v>9.132148685294851</v>
      </c>
      <c r="BO80" s="9">
        <f t="shared" si="31"/>
        <v>-169.79904025817655</v>
      </c>
      <c r="BP80" s="9">
        <f t="shared" si="31"/>
        <v>-359.23150678792422</v>
      </c>
      <c r="BQ80" s="1">
        <v>37</v>
      </c>
      <c r="BR80" s="9">
        <f t="shared" si="30"/>
        <v>0.43041566873435788</v>
      </c>
      <c r="BS80" s="9">
        <f t="shared" si="30"/>
        <v>97.07716925592625</v>
      </c>
      <c r="BT80" s="9">
        <f t="shared" si="18"/>
        <v>110.72721681855833</v>
      </c>
      <c r="BU80" s="9">
        <f t="shared" si="19"/>
        <v>836.71235573941965</v>
      </c>
      <c r="BV80" s="9">
        <f t="shared" si="21"/>
        <v>-531.2924095256484</v>
      </c>
      <c r="BW80" s="9">
        <f t="shared" si="22"/>
        <v>67.984382007792803</v>
      </c>
      <c r="BX80" s="9">
        <f t="shared" si="23"/>
        <v>-1084.7624913456752</v>
      </c>
      <c r="BY80" s="9">
        <f t="shared" si="24"/>
        <v>-206.39870671859669</v>
      </c>
      <c r="BZ80" s="9">
        <f t="shared" si="25"/>
        <v>-893.62623373300744</v>
      </c>
      <c r="CA80" s="9">
        <f t="shared" si="26"/>
        <v>-155.79850862954615</v>
      </c>
      <c r="CB80" s="9">
        <f t="shared" si="27"/>
        <v>-5.9912440444590871</v>
      </c>
      <c r="CC80" s="9">
        <f t="shared" si="28"/>
        <v>111.39848065981244</v>
      </c>
      <c r="CD80" s="9">
        <f t="shared" si="29"/>
        <v>235.67768110151709</v>
      </c>
    </row>
    <row r="81" spans="1:82">
      <c r="A81" s="2">
        <v>43101</v>
      </c>
      <c r="B81" s="8">
        <f>'WA Sch. 1-2'!B81</f>
        <v>1095.1500000000001</v>
      </c>
      <c r="C81" s="8">
        <f>'WA Sch. 1-2'!C81</f>
        <v>1199353.5225000002</v>
      </c>
      <c r="D81" s="8">
        <f>'WA Sch. 1-2'!D81</f>
        <v>0</v>
      </c>
      <c r="E81" s="8">
        <f>'WA Sch. 1-2'!E81</f>
        <v>970.5</v>
      </c>
      <c r="F81" s="8">
        <f>'WA Sch. 1-2'!F81</f>
        <v>941870.25</v>
      </c>
      <c r="G81" s="8">
        <f>'WA Sch. 1-2'!G81</f>
        <v>0</v>
      </c>
      <c r="H81" s="8">
        <f t="shared" si="34"/>
        <v>124.65000000000009</v>
      </c>
      <c r="I81" s="8">
        <f t="shared" si="34"/>
        <v>257483.2725000002</v>
      </c>
      <c r="J81" s="8">
        <f t="shared" si="34"/>
        <v>0</v>
      </c>
      <c r="K81" s="9">
        <v>2483</v>
      </c>
      <c r="L81" s="9">
        <v>5154880.6779999994</v>
      </c>
      <c r="M81" s="9">
        <v>329032</v>
      </c>
      <c r="N81" s="9">
        <f t="shared" si="35"/>
        <v>5483912.6779999994</v>
      </c>
      <c r="O81" s="9">
        <f t="shared" si="36"/>
        <v>2208.5834385823596</v>
      </c>
      <c r="P81" s="8">
        <f t="shared" si="37"/>
        <v>0</v>
      </c>
      <c r="Q81" s="8">
        <f t="shared" si="38"/>
        <v>2208.5834385823596</v>
      </c>
      <c r="R81" s="9">
        <f t="shared" si="32"/>
        <v>5483912.6779999984</v>
      </c>
      <c r="S81" s="21"/>
      <c r="U81" s="2">
        <v>43466</v>
      </c>
      <c r="V81" s="8">
        <f t="shared" si="39"/>
        <v>1057.5</v>
      </c>
      <c r="W81" s="8">
        <f t="shared" si="40"/>
        <v>1118306.25</v>
      </c>
      <c r="X81" s="8">
        <f t="shared" si="41"/>
        <v>0</v>
      </c>
      <c r="Y81" s="7">
        <v>73</v>
      </c>
      <c r="Z81" s="7">
        <v>0</v>
      </c>
      <c r="AA81" s="7">
        <v>0</v>
      </c>
      <c r="AB81" s="7">
        <v>0</v>
      </c>
      <c r="AC81" s="7">
        <v>0</v>
      </c>
      <c r="AD81" s="7">
        <v>0</v>
      </c>
      <c r="AE81" s="7">
        <v>0</v>
      </c>
      <c r="AF81" s="7">
        <v>0</v>
      </c>
      <c r="AG81" s="7">
        <v>0</v>
      </c>
      <c r="AH81" s="7">
        <v>0</v>
      </c>
      <c r="AI81" s="7">
        <v>0</v>
      </c>
      <c r="AJ81" s="7">
        <v>0</v>
      </c>
      <c r="AK81" s="8">
        <f t="shared" si="42"/>
        <v>1729.7080145102784</v>
      </c>
      <c r="AM81" s="17">
        <v>38</v>
      </c>
      <c r="AN81" s="17">
        <v>1408.2305848138049</v>
      </c>
      <c r="AO81" s="17">
        <v>151.56476595414847</v>
      </c>
      <c r="AP81" s="17">
        <v>0.22827308922878284</v>
      </c>
      <c r="AX81" s="1">
        <v>38</v>
      </c>
      <c r="AY81" s="50">
        <f t="shared" si="14"/>
        <v>71</v>
      </c>
      <c r="AZ81" s="51">
        <f t="shared" si="15"/>
        <v>0.58731808731808732</v>
      </c>
      <c r="BA81" s="52">
        <f t="shared" si="20"/>
        <v>0.22065146486235332</v>
      </c>
      <c r="BC81" s="1">
        <v>38</v>
      </c>
      <c r="BD81" s="9">
        <f t="shared" si="16"/>
        <v>151.56476595414847</v>
      </c>
      <c r="BE81" s="9">
        <f t="shared" si="33"/>
        <v>-0.65606072031323492</v>
      </c>
      <c r="BF81" s="9">
        <f t="shared" si="33"/>
        <v>-147.96979342092072</v>
      </c>
      <c r="BG81" s="9">
        <f t="shared" si="33"/>
        <v>-168.7758669138916</v>
      </c>
      <c r="BH81" s="9">
        <f t="shared" si="33"/>
        <v>-1275.3581030478363</v>
      </c>
      <c r="BI81" s="9">
        <f t="shared" si="33"/>
        <v>809.82200744190413</v>
      </c>
      <c r="BJ81" s="9">
        <f t="shared" si="33"/>
        <v>-103.62513697759096</v>
      </c>
      <c r="BK81" s="9">
        <f t="shared" si="33"/>
        <v>1653.4483131869947</v>
      </c>
      <c r="BL81" s="9">
        <f t="shared" si="33"/>
        <v>314.60305476130998</v>
      </c>
      <c r="BM81" s="9">
        <f t="shared" si="33"/>
        <v>1362.1090336120778</v>
      </c>
      <c r="BN81" s="9">
        <f t="shared" si="31"/>
        <v>237.47574547033309</v>
      </c>
      <c r="BO81" s="9">
        <f t="shared" si="31"/>
        <v>9.132148685294851</v>
      </c>
      <c r="BP81" s="9">
        <f t="shared" si="31"/>
        <v>-169.79904025817655</v>
      </c>
      <c r="BQ81" s="1">
        <v>38</v>
      </c>
      <c r="BR81" s="9">
        <f t="shared" si="30"/>
        <v>22971.878278736629</v>
      </c>
      <c r="BS81" s="9">
        <f t="shared" si="30"/>
        <v>-99.435689525575754</v>
      </c>
      <c r="BT81" s="9">
        <f t="shared" si="18"/>
        <v>-22427.007108125537</v>
      </c>
      <c r="BU81" s="9">
        <f t="shared" si="19"/>
        <v>-25580.47476751254</v>
      </c>
      <c r="BV81" s="9">
        <f t="shared" si="21"/>
        <v>-193299.35239617515</v>
      </c>
      <c r="BW81" s="9">
        <f t="shared" si="22"/>
        <v>122740.48302245351</v>
      </c>
      <c r="BX81" s="9">
        <f t="shared" si="23"/>
        <v>-15705.919632975021</v>
      </c>
      <c r="BY81" s="9">
        <f t="shared" si="24"/>
        <v>250604.50660547335</v>
      </c>
      <c r="BZ81" s="9">
        <f t="shared" si="25"/>
        <v>47682.738363359371</v>
      </c>
      <c r="CA81" s="9">
        <f t="shared" si="26"/>
        <v>206447.73688345007</v>
      </c>
      <c r="CB81" s="9">
        <f t="shared" si="27"/>
        <v>35992.95578199903</v>
      </c>
      <c r="CC81" s="9">
        <f t="shared" si="28"/>
        <v>1384.1119781456352</v>
      </c>
      <c r="CD81" s="9">
        <f t="shared" si="29"/>
        <v>-25735.551795969612</v>
      </c>
    </row>
    <row r="82" spans="1:82">
      <c r="A82" s="2">
        <v>43132</v>
      </c>
      <c r="B82" s="8">
        <f>'WA Sch. 1-2'!B82</f>
        <v>932.76424999999995</v>
      </c>
      <c r="C82" s="8">
        <f>'WA Sch. 1-2'!C82</f>
        <v>870049.14607806236</v>
      </c>
      <c r="D82" s="8">
        <f>'WA Sch. 1-2'!D82</f>
        <v>0</v>
      </c>
      <c r="E82" s="8">
        <f>'WA Sch. 1-2'!E82</f>
        <v>974</v>
      </c>
      <c r="F82" s="8">
        <f>'WA Sch. 1-2'!F82</f>
        <v>948676</v>
      </c>
      <c r="G82" s="8">
        <f>'WA Sch. 1-2'!G82</f>
        <v>0</v>
      </c>
      <c r="H82" s="8">
        <f t="shared" si="34"/>
        <v>-41.235750000000053</v>
      </c>
      <c r="I82" s="8">
        <f t="shared" si="34"/>
        <v>-78626.85392193764</v>
      </c>
      <c r="J82" s="8">
        <f t="shared" si="34"/>
        <v>0</v>
      </c>
      <c r="K82" s="9">
        <v>2457</v>
      </c>
      <c r="L82" s="9">
        <v>4253160.2789999992</v>
      </c>
      <c r="M82" s="9">
        <v>-115788</v>
      </c>
      <c r="N82" s="9">
        <f t="shared" si="35"/>
        <v>4137372.2789999992</v>
      </c>
      <c r="O82" s="9">
        <f t="shared" si="36"/>
        <v>1683.9122014652012</v>
      </c>
      <c r="P82" s="8">
        <f t="shared" si="37"/>
        <v>0</v>
      </c>
      <c r="Q82" s="8">
        <f t="shared" si="38"/>
        <v>1683.9122014652012</v>
      </c>
      <c r="R82" s="9">
        <f t="shared" si="32"/>
        <v>4137372.2789999992</v>
      </c>
      <c r="S82" s="21"/>
      <c r="U82" s="2">
        <v>43497</v>
      </c>
      <c r="V82" s="8">
        <f t="shared" si="39"/>
        <v>1224.5</v>
      </c>
      <c r="W82" s="8">
        <f t="shared" si="40"/>
        <v>1499400.25</v>
      </c>
      <c r="X82" s="8">
        <f t="shared" si="41"/>
        <v>0</v>
      </c>
      <c r="Y82" s="7">
        <v>74</v>
      </c>
      <c r="Z82" s="7">
        <v>0</v>
      </c>
      <c r="AA82" s="7">
        <v>0</v>
      </c>
      <c r="AB82" s="7">
        <v>0</v>
      </c>
      <c r="AC82" s="7">
        <v>0</v>
      </c>
      <c r="AD82" s="7">
        <v>0</v>
      </c>
      <c r="AE82" s="7">
        <v>0</v>
      </c>
      <c r="AF82" s="7">
        <v>0</v>
      </c>
      <c r="AG82" s="7">
        <v>0</v>
      </c>
      <c r="AH82" s="7">
        <v>0</v>
      </c>
      <c r="AI82" s="7">
        <v>0</v>
      </c>
      <c r="AJ82" s="7">
        <v>0</v>
      </c>
      <c r="AK82" s="8">
        <f t="shared" si="42"/>
        <v>1759.3974800671422</v>
      </c>
      <c r="AM82" s="17">
        <v>39</v>
      </c>
      <c r="AN82" s="17">
        <v>1411.9170185582204</v>
      </c>
      <c r="AO82" s="17">
        <v>250.82623573450246</v>
      </c>
      <c r="AP82" s="17">
        <v>0.37777170261367476</v>
      </c>
      <c r="AX82" s="1">
        <v>39</v>
      </c>
      <c r="AY82" s="50">
        <f t="shared" si="14"/>
        <v>85</v>
      </c>
      <c r="AZ82" s="51">
        <f t="shared" si="15"/>
        <v>0.70374220374220375</v>
      </c>
      <c r="BA82" s="52">
        <f t="shared" si="20"/>
        <v>0.53519417688850079</v>
      </c>
      <c r="BC82" s="1">
        <v>39</v>
      </c>
      <c r="BD82" s="9">
        <f t="shared" si="16"/>
        <v>250.82623573450246</v>
      </c>
      <c r="BE82" s="9">
        <f t="shared" si="33"/>
        <v>151.56476595414847</v>
      </c>
      <c r="BF82" s="9">
        <f t="shared" si="33"/>
        <v>-0.65606072031323492</v>
      </c>
      <c r="BG82" s="9">
        <f t="shared" si="33"/>
        <v>-147.96979342092072</v>
      </c>
      <c r="BH82" s="9">
        <f t="shared" si="33"/>
        <v>-168.7758669138916</v>
      </c>
      <c r="BI82" s="9">
        <f t="shared" si="33"/>
        <v>-1275.3581030478363</v>
      </c>
      <c r="BJ82" s="9">
        <f t="shared" si="33"/>
        <v>809.82200744190413</v>
      </c>
      <c r="BK82" s="9">
        <f t="shared" si="33"/>
        <v>-103.62513697759096</v>
      </c>
      <c r="BL82" s="9">
        <f t="shared" si="33"/>
        <v>1653.4483131869947</v>
      </c>
      <c r="BM82" s="9">
        <f t="shared" si="33"/>
        <v>314.60305476130998</v>
      </c>
      <c r="BN82" s="9">
        <f t="shared" si="31"/>
        <v>1362.1090336120778</v>
      </c>
      <c r="BO82" s="9">
        <f t="shared" si="31"/>
        <v>237.47574547033309</v>
      </c>
      <c r="BP82" s="9">
        <f t="shared" si="31"/>
        <v>9.132148685294851</v>
      </c>
      <c r="BQ82" s="1">
        <v>39</v>
      </c>
      <c r="BR82" s="9">
        <f t="shared" si="30"/>
        <v>62913.800532741567</v>
      </c>
      <c r="BS82" s="9">
        <f t="shared" si="30"/>
        <v>38016.419714261036</v>
      </c>
      <c r="BT82" s="9">
        <f t="shared" si="18"/>
        <v>-164.55724088875567</v>
      </c>
      <c r="BU82" s="9">
        <f t="shared" si="19"/>
        <v>-37114.706286181216</v>
      </c>
      <c r="BV82" s="9">
        <f t="shared" si="21"/>
        <v>-42333.415380838567</v>
      </c>
      <c r="BW82" s="9">
        <f t="shared" si="22"/>
        <v>-319893.27220098727</v>
      </c>
      <c r="BX82" s="9">
        <f t="shared" si="23"/>
        <v>203124.60574161395</v>
      </c>
      <c r="BY82" s="9">
        <f t="shared" si="24"/>
        <v>-25991.903035560939</v>
      </c>
      <c r="BZ82" s="9">
        <f t="shared" si="25"/>
        <v>414728.2163782618</v>
      </c>
      <c r="CA82" s="9">
        <f t="shared" si="26"/>
        <v>78910.699976356467</v>
      </c>
      <c r="CB82" s="9">
        <f t="shared" si="27"/>
        <v>341652.68156088277</v>
      </c>
      <c r="CC82" s="9">
        <f t="shared" si="28"/>
        <v>59565.147314569804</v>
      </c>
      <c r="CD82" s="9">
        <f t="shared" si="29"/>
        <v>2290.5824789009994</v>
      </c>
    </row>
    <row r="83" spans="1:82">
      <c r="A83" s="2">
        <v>43160</v>
      </c>
      <c r="B83" s="8">
        <f>'WA Sch. 1-2'!B83</f>
        <v>767.35</v>
      </c>
      <c r="C83" s="8">
        <f>'WA Sch. 1-2'!C83</f>
        <v>588826.02250000008</v>
      </c>
      <c r="D83" s="8">
        <f>'WA Sch. 1-2'!D83</f>
        <v>0</v>
      </c>
      <c r="E83" s="8">
        <f>'WA Sch. 1-2'!E83</f>
        <v>767</v>
      </c>
      <c r="F83" s="8">
        <f>'WA Sch. 1-2'!F83</f>
        <v>588289</v>
      </c>
      <c r="G83" s="8">
        <f>'WA Sch. 1-2'!G83</f>
        <v>0</v>
      </c>
      <c r="H83" s="8">
        <f t="shared" si="34"/>
        <v>0.35000000000002274</v>
      </c>
      <c r="I83" s="8">
        <f t="shared" si="34"/>
        <v>537.02250000007916</v>
      </c>
      <c r="J83" s="8">
        <f t="shared" si="34"/>
        <v>0</v>
      </c>
      <c r="K83" s="9">
        <v>2448</v>
      </c>
      <c r="L83" s="9">
        <v>4173961.8000000003</v>
      </c>
      <c r="M83" s="9">
        <v>-137275</v>
      </c>
      <c r="N83" s="9">
        <f t="shared" si="35"/>
        <v>4036686.8000000003</v>
      </c>
      <c r="O83" s="9">
        <f t="shared" si="36"/>
        <v>1648.9733660130721</v>
      </c>
      <c r="P83" s="8">
        <f t="shared" si="37"/>
        <v>0</v>
      </c>
      <c r="Q83" s="8">
        <f t="shared" si="38"/>
        <v>1648.9733660130721</v>
      </c>
      <c r="R83" s="9">
        <f t="shared" si="32"/>
        <v>4036686.8000000007</v>
      </c>
      <c r="S83" s="21"/>
      <c r="U83" s="2">
        <v>43525</v>
      </c>
      <c r="V83" s="8">
        <f t="shared" si="39"/>
        <v>943.5</v>
      </c>
      <c r="W83" s="8">
        <f t="shared" si="40"/>
        <v>890192.25</v>
      </c>
      <c r="X83" s="8">
        <f t="shared" si="41"/>
        <v>0</v>
      </c>
      <c r="Y83" s="7">
        <v>75</v>
      </c>
      <c r="Z83" s="7">
        <v>0</v>
      </c>
      <c r="AA83" s="7">
        <v>0</v>
      </c>
      <c r="AB83" s="7">
        <v>0</v>
      </c>
      <c r="AC83" s="7">
        <v>0</v>
      </c>
      <c r="AD83" s="7">
        <v>0</v>
      </c>
      <c r="AE83" s="7">
        <v>0</v>
      </c>
      <c r="AF83" s="7">
        <v>0</v>
      </c>
      <c r="AG83" s="7">
        <v>0</v>
      </c>
      <c r="AH83" s="7">
        <v>0</v>
      </c>
      <c r="AI83" s="7">
        <v>0</v>
      </c>
      <c r="AJ83" s="7">
        <v>0</v>
      </c>
      <c r="AK83" s="8">
        <f t="shared" si="42"/>
        <v>1609.6838004048582</v>
      </c>
      <c r="AM83" s="17">
        <v>40</v>
      </c>
      <c r="AN83" s="17">
        <v>2433.8463056586534</v>
      </c>
      <c r="AO83" s="17">
        <v>48.723393840512017</v>
      </c>
      <c r="AP83" s="17">
        <v>7.3382751985042738E-2</v>
      </c>
      <c r="AX83" s="1">
        <v>40</v>
      </c>
      <c r="AY83" s="50">
        <f t="shared" si="14"/>
        <v>59</v>
      </c>
      <c r="AZ83" s="51">
        <f t="shared" si="15"/>
        <v>0.48752598752598753</v>
      </c>
      <c r="BA83" s="52">
        <f t="shared" si="20"/>
        <v>-3.127280902613698E-2</v>
      </c>
      <c r="BC83" s="1">
        <v>40</v>
      </c>
      <c r="BD83" s="9">
        <f t="shared" si="16"/>
        <v>48.723393840512017</v>
      </c>
      <c r="BE83" s="9">
        <f t="shared" si="33"/>
        <v>250.82623573450246</v>
      </c>
      <c r="BF83" s="9">
        <f t="shared" si="33"/>
        <v>151.56476595414847</v>
      </c>
      <c r="BG83" s="9">
        <f t="shared" si="33"/>
        <v>-0.65606072031323492</v>
      </c>
      <c r="BH83" s="9">
        <f t="shared" si="33"/>
        <v>-147.96979342092072</v>
      </c>
      <c r="BI83" s="9">
        <f t="shared" si="33"/>
        <v>-168.7758669138916</v>
      </c>
      <c r="BJ83" s="9">
        <f t="shared" si="33"/>
        <v>-1275.3581030478363</v>
      </c>
      <c r="BK83" s="9">
        <f t="shared" si="33"/>
        <v>809.82200744190413</v>
      </c>
      <c r="BL83" s="9">
        <f t="shared" si="33"/>
        <v>-103.62513697759096</v>
      </c>
      <c r="BM83" s="9">
        <f t="shared" si="33"/>
        <v>1653.4483131869947</v>
      </c>
      <c r="BN83" s="9">
        <f t="shared" si="31"/>
        <v>314.60305476130998</v>
      </c>
      <c r="BO83" s="9">
        <f t="shared" si="31"/>
        <v>1362.1090336120778</v>
      </c>
      <c r="BP83" s="9">
        <f t="shared" si="31"/>
        <v>237.47574547033309</v>
      </c>
      <c r="BQ83" s="1">
        <v>40</v>
      </c>
      <c r="BR83" s="9">
        <f t="shared" si="30"/>
        <v>2373.969107337909</v>
      </c>
      <c r="BS83" s="9">
        <f t="shared" si="30"/>
        <v>12221.105469226086</v>
      </c>
      <c r="BT83" s="9">
        <f t="shared" si="18"/>
        <v>7384.7497839295474</v>
      </c>
      <c r="BU83" s="9">
        <f t="shared" si="19"/>
        <v>-31.96550485898123</v>
      </c>
      <c r="BV83" s="9">
        <f t="shared" si="21"/>
        <v>-7209.5905213469932</v>
      </c>
      <c r="BW83" s="9">
        <f t="shared" si="22"/>
        <v>-8223.3330344197075</v>
      </c>
      <c r="BX83" s="9">
        <f t="shared" si="23"/>
        <v>-62139.775142491366</v>
      </c>
      <c r="BY83" s="9">
        <f t="shared" si="24"/>
        <v>39457.276609308283</v>
      </c>
      <c r="BZ83" s="9">
        <f t="shared" si="25"/>
        <v>-5048.9683607363186</v>
      </c>
      <c r="CA83" s="9">
        <f t="shared" si="26"/>
        <v>80561.613358344825</v>
      </c>
      <c r="CB83" s="9">
        <f t="shared" si="27"/>
        <v>15328.528540564463</v>
      </c>
      <c r="CC83" s="9">
        <f t="shared" si="28"/>
        <v>66366.574898404317</v>
      </c>
      <c r="CD83" s="9">
        <f t="shared" si="29"/>
        <v>11570.624274121004</v>
      </c>
    </row>
    <row r="84" spans="1:82">
      <c r="A84" s="2">
        <v>43191</v>
      </c>
      <c r="B84" s="8">
        <f>'WA Sch. 1-2'!B84</f>
        <v>547.15</v>
      </c>
      <c r="C84" s="8">
        <f>'WA Sch. 1-2'!C84</f>
        <v>299373.1225</v>
      </c>
      <c r="D84" s="8">
        <f>'WA Sch. 1-2'!D84</f>
        <v>0.375</v>
      </c>
      <c r="E84" s="8">
        <f>'WA Sch. 1-2'!E84</f>
        <v>548.5</v>
      </c>
      <c r="F84" s="8">
        <f>'WA Sch. 1-2'!F84</f>
        <v>300852.25</v>
      </c>
      <c r="G84" s="8">
        <f>'WA Sch. 1-2'!G84</f>
        <v>0.5</v>
      </c>
      <c r="H84" s="8">
        <f t="shared" si="34"/>
        <v>-1.3500000000000227</v>
      </c>
      <c r="I84" s="8">
        <f t="shared" si="34"/>
        <v>-1479.1275000000023</v>
      </c>
      <c r="J84" s="8">
        <f t="shared" si="34"/>
        <v>-0.125</v>
      </c>
      <c r="K84" s="9">
        <v>2415</v>
      </c>
      <c r="L84" s="9">
        <v>5273606.0030000005</v>
      </c>
      <c r="M84" s="9">
        <v>22402</v>
      </c>
      <c r="N84" s="9">
        <f t="shared" si="35"/>
        <v>5296008.0030000005</v>
      </c>
      <c r="O84" s="9">
        <f t="shared" si="36"/>
        <v>2192.9639763975156</v>
      </c>
      <c r="P84" s="8">
        <f t="shared" si="37"/>
        <v>-1.0598786401980878</v>
      </c>
      <c r="Q84" s="8">
        <f t="shared" si="38"/>
        <v>2191.9040977573177</v>
      </c>
      <c r="R84" s="9">
        <f t="shared" si="32"/>
        <v>5293448.3960839221</v>
      </c>
      <c r="S84" s="21"/>
      <c r="U84" s="2">
        <v>43556</v>
      </c>
      <c r="V84" s="8">
        <f t="shared" si="39"/>
        <v>508</v>
      </c>
      <c r="W84" s="8">
        <f t="shared" si="40"/>
        <v>258064</v>
      </c>
      <c r="X84" s="8">
        <f t="shared" si="41"/>
        <v>0</v>
      </c>
      <c r="Y84" s="7">
        <v>76</v>
      </c>
      <c r="Z84" s="7">
        <v>1</v>
      </c>
      <c r="AA84" s="7">
        <v>0</v>
      </c>
      <c r="AB84" s="7">
        <v>0</v>
      </c>
      <c r="AC84" s="7">
        <v>0</v>
      </c>
      <c r="AD84" s="7">
        <v>0</v>
      </c>
      <c r="AE84" s="7">
        <v>0</v>
      </c>
      <c r="AF84" s="7">
        <v>0</v>
      </c>
      <c r="AG84" s="7">
        <v>0</v>
      </c>
      <c r="AH84" s="7">
        <v>0</v>
      </c>
      <c r="AI84" s="7">
        <v>0</v>
      </c>
      <c r="AJ84" s="7">
        <v>0</v>
      </c>
      <c r="AK84" s="8">
        <f t="shared" si="42"/>
        <v>1942.405082828283</v>
      </c>
      <c r="AM84" s="17">
        <v>41</v>
      </c>
      <c r="AN84" s="17">
        <v>5331.5836104998343</v>
      </c>
      <c r="AO84" s="17">
        <v>-7.7677245527875129</v>
      </c>
      <c r="AP84" s="17">
        <v>-1.1699041454525718E-2</v>
      </c>
      <c r="AX84" s="1">
        <v>41</v>
      </c>
      <c r="AY84" s="50">
        <f t="shared" si="14"/>
        <v>49</v>
      </c>
      <c r="AZ84" s="51">
        <f t="shared" si="15"/>
        <v>0.40436590436590436</v>
      </c>
      <c r="BA84" s="52">
        <f t="shared" si="20"/>
        <v>-0.24206240467219475</v>
      </c>
      <c r="BC84" s="1">
        <v>41</v>
      </c>
      <c r="BD84" s="9">
        <f t="shared" si="16"/>
        <v>-7.7677245527875129</v>
      </c>
      <c r="BE84" s="9">
        <f t="shared" si="33"/>
        <v>48.723393840512017</v>
      </c>
      <c r="BF84" s="9">
        <f t="shared" si="33"/>
        <v>250.82623573450246</v>
      </c>
      <c r="BG84" s="9">
        <f t="shared" si="33"/>
        <v>151.56476595414847</v>
      </c>
      <c r="BH84" s="9">
        <f t="shared" si="33"/>
        <v>-0.65606072031323492</v>
      </c>
      <c r="BI84" s="9">
        <f t="shared" si="33"/>
        <v>-147.96979342092072</v>
      </c>
      <c r="BJ84" s="9">
        <f t="shared" si="33"/>
        <v>-168.7758669138916</v>
      </c>
      <c r="BK84" s="9">
        <f t="shared" si="33"/>
        <v>-1275.3581030478363</v>
      </c>
      <c r="BL84" s="9">
        <f t="shared" si="33"/>
        <v>809.82200744190413</v>
      </c>
      <c r="BM84" s="9">
        <f t="shared" si="33"/>
        <v>-103.62513697759096</v>
      </c>
      <c r="BN84" s="9">
        <f t="shared" si="31"/>
        <v>1653.4483131869947</v>
      </c>
      <c r="BO84" s="9">
        <f t="shared" si="31"/>
        <v>314.60305476130998</v>
      </c>
      <c r="BP84" s="9">
        <f t="shared" si="31"/>
        <v>1362.1090336120778</v>
      </c>
      <c r="BQ84" s="1">
        <v>41</v>
      </c>
      <c r="BR84" s="9">
        <f t="shared" si="30"/>
        <v>60.337544727935786</v>
      </c>
      <c r="BS84" s="9">
        <f t="shared" si="30"/>
        <v>-378.46990262996985</v>
      </c>
      <c r="BT84" s="9">
        <f t="shared" si="18"/>
        <v>-1948.3491097975036</v>
      </c>
      <c r="BU84" s="9">
        <f t="shared" si="19"/>
        <v>-1177.3133538391417</v>
      </c>
      <c r="BV84" s="9">
        <f t="shared" si="21"/>
        <v>5.0960989652737032</v>
      </c>
      <c r="BW84" s="9">
        <f t="shared" si="22"/>
        <v>1149.3885974261591</v>
      </c>
      <c r="BX84" s="9">
        <f t="shared" si="23"/>
        <v>1311.0044453445539</v>
      </c>
      <c r="BY84" s="9">
        <f t="shared" si="24"/>
        <v>9906.6304506377001</v>
      </c>
      <c r="BZ84" s="9">
        <f t="shared" si="25"/>
        <v>-6290.4742905919729</v>
      </c>
      <c r="CA84" s="9">
        <f t="shared" si="26"/>
        <v>804.93152078650007</v>
      </c>
      <c r="CB84" s="9">
        <f t="shared" si="27"/>
        <v>-12843.531059103248</v>
      </c>
      <c r="CC84" s="9">
        <f t="shared" si="28"/>
        <v>-2443.7498728505489</v>
      </c>
      <c r="CD84" s="9">
        <f t="shared" si="29"/>
        <v>-10580.487783958532</v>
      </c>
    </row>
    <row r="85" spans="1:82">
      <c r="A85" s="2">
        <v>43221</v>
      </c>
      <c r="B85" s="8">
        <f>'WA Sch. 1-2'!B85</f>
        <v>290.02499999999998</v>
      </c>
      <c r="C85" s="8">
        <f>'WA Sch. 1-2'!C85</f>
        <v>84114.500624999986</v>
      </c>
      <c r="D85" s="8">
        <f>'WA Sch. 1-2'!D85</f>
        <v>14.95</v>
      </c>
      <c r="E85" s="8">
        <f>'WA Sch. 1-2'!E85</f>
        <v>129</v>
      </c>
      <c r="F85" s="8">
        <f>'WA Sch. 1-2'!F85</f>
        <v>16641</v>
      </c>
      <c r="G85" s="8">
        <f>'WA Sch. 1-2'!G85</f>
        <v>34.5</v>
      </c>
      <c r="H85" s="8">
        <f t="shared" si="34"/>
        <v>161.02499999999998</v>
      </c>
      <c r="I85" s="8">
        <f t="shared" si="34"/>
        <v>67473.500624999986</v>
      </c>
      <c r="J85" s="8">
        <f t="shared" si="34"/>
        <v>-19.55</v>
      </c>
      <c r="K85" s="9">
        <v>2459</v>
      </c>
      <c r="L85" s="9">
        <v>10119318.685009999</v>
      </c>
      <c r="M85" s="9">
        <v>930226</v>
      </c>
      <c r="N85" s="9">
        <f t="shared" si="35"/>
        <v>11049544.685009999</v>
      </c>
      <c r="O85" s="9">
        <f t="shared" si="36"/>
        <v>4493.5114619804799</v>
      </c>
      <c r="P85" s="8">
        <f t="shared" si="37"/>
        <v>-165.76501932698093</v>
      </c>
      <c r="Q85" s="8">
        <f t="shared" si="38"/>
        <v>4327.7464426534989</v>
      </c>
      <c r="R85" s="9">
        <f t="shared" si="32"/>
        <v>10641928.502484953</v>
      </c>
      <c r="S85" s="21"/>
      <c r="U85" s="2">
        <v>43586</v>
      </c>
      <c r="V85" s="8">
        <f t="shared" si="39"/>
        <v>187</v>
      </c>
      <c r="W85" s="8">
        <f t="shared" si="40"/>
        <v>34969</v>
      </c>
      <c r="X85" s="8">
        <f t="shared" si="41"/>
        <v>13</v>
      </c>
      <c r="Y85" s="7">
        <v>77</v>
      </c>
      <c r="Z85" s="7">
        <v>0</v>
      </c>
      <c r="AA85" s="7">
        <v>1</v>
      </c>
      <c r="AB85" s="7">
        <v>0</v>
      </c>
      <c r="AC85" s="7">
        <v>0</v>
      </c>
      <c r="AD85" s="7">
        <v>0</v>
      </c>
      <c r="AE85" s="7">
        <v>0</v>
      </c>
      <c r="AF85" s="7">
        <v>0</v>
      </c>
      <c r="AG85" s="7">
        <v>0</v>
      </c>
      <c r="AH85" s="7">
        <v>0</v>
      </c>
      <c r="AI85" s="7">
        <v>0</v>
      </c>
      <c r="AJ85" s="7">
        <v>0</v>
      </c>
      <c r="AK85" s="8">
        <f t="shared" si="42"/>
        <v>5320.5847897082658</v>
      </c>
      <c r="AM85" s="17">
        <v>42</v>
      </c>
      <c r="AN85" s="17">
        <v>8648.1214831646903</v>
      </c>
      <c r="AO85" s="17">
        <v>132.96041456705825</v>
      </c>
      <c r="AP85" s="17">
        <v>0.2002529043428467</v>
      </c>
      <c r="AX85" s="1">
        <v>42</v>
      </c>
      <c r="AY85" s="50">
        <f t="shared" si="14"/>
        <v>69</v>
      </c>
      <c r="AZ85" s="51">
        <f t="shared" si="15"/>
        <v>0.57068607068607069</v>
      </c>
      <c r="BA85" s="52">
        <f t="shared" si="20"/>
        <v>0.17812111651651327</v>
      </c>
      <c r="BC85" s="1">
        <v>42</v>
      </c>
      <c r="BD85" s="9">
        <f t="shared" si="16"/>
        <v>132.96041456705825</v>
      </c>
      <c r="BE85" s="9">
        <f t="shared" si="33"/>
        <v>-7.7677245527875129</v>
      </c>
      <c r="BF85" s="9">
        <f t="shared" si="33"/>
        <v>48.723393840512017</v>
      </c>
      <c r="BG85" s="9">
        <f t="shared" si="33"/>
        <v>250.82623573450246</v>
      </c>
      <c r="BH85" s="9">
        <f t="shared" si="33"/>
        <v>151.56476595414847</v>
      </c>
      <c r="BI85" s="9">
        <f t="shared" si="33"/>
        <v>-0.65606072031323492</v>
      </c>
      <c r="BJ85" s="9">
        <f t="shared" si="33"/>
        <v>-147.96979342092072</v>
      </c>
      <c r="BK85" s="9">
        <f t="shared" si="33"/>
        <v>-168.7758669138916</v>
      </c>
      <c r="BL85" s="9">
        <f t="shared" si="33"/>
        <v>-1275.3581030478363</v>
      </c>
      <c r="BM85" s="9">
        <f t="shared" si="33"/>
        <v>809.82200744190413</v>
      </c>
      <c r="BN85" s="9">
        <f t="shared" si="31"/>
        <v>-103.62513697759096</v>
      </c>
      <c r="BO85" s="9">
        <f t="shared" si="31"/>
        <v>1653.4483131869947</v>
      </c>
      <c r="BP85" s="9">
        <f t="shared" si="31"/>
        <v>314.60305476130998</v>
      </c>
      <c r="BQ85" s="1">
        <v>42</v>
      </c>
      <c r="BR85" s="9">
        <f t="shared" si="30"/>
        <v>17678.471841844723</v>
      </c>
      <c r="BS85" s="9">
        <f t="shared" si="30"/>
        <v>-1032.799876781005</v>
      </c>
      <c r="BT85" s="9">
        <f t="shared" si="18"/>
        <v>6478.2826441490242</v>
      </c>
      <c r="BU85" s="9">
        <f t="shared" si="19"/>
        <v>33349.960287555172</v>
      </c>
      <c r="BV85" s="9">
        <f t="shared" si="21"/>
        <v>20152.114115023513</v>
      </c>
      <c r="BW85" s="9">
        <f t="shared" si="22"/>
        <v>-87.230105353651339</v>
      </c>
      <c r="BX85" s="9">
        <f t="shared" si="23"/>
        <v>-19674.12507664763</v>
      </c>
      <c r="BY85" s="9">
        <f t="shared" si="24"/>
        <v>-22440.509233785775</v>
      </c>
      <c r="BZ85" s="9">
        <f t="shared" si="25"/>
        <v>-169572.14210270043</v>
      </c>
      <c r="CA85" s="9">
        <f t="shared" si="26"/>
        <v>107674.26983500549</v>
      </c>
      <c r="CB85" s="9">
        <f t="shared" si="27"/>
        <v>-13778.041172108613</v>
      </c>
      <c r="CC85" s="9">
        <f t="shared" si="28"/>
        <v>219843.17318655085</v>
      </c>
      <c r="CD85" s="9">
        <f t="shared" si="29"/>
        <v>41829.752585127928</v>
      </c>
    </row>
    <row r="86" spans="1:82">
      <c r="A86" s="2">
        <v>43252</v>
      </c>
      <c r="B86" s="8">
        <f>'WA Sch. 1-2'!B86</f>
        <v>126.95</v>
      </c>
      <c r="C86" s="8">
        <f>'WA Sch. 1-2'!C86</f>
        <v>16116.302500000002</v>
      </c>
      <c r="D86" s="8">
        <f>'WA Sch. 1-2'!D86</f>
        <v>68</v>
      </c>
      <c r="E86" s="8">
        <f>'WA Sch. 1-2'!E86</f>
        <v>108</v>
      </c>
      <c r="F86" s="8">
        <f>'WA Sch. 1-2'!F86</f>
        <v>11664</v>
      </c>
      <c r="G86" s="8">
        <f>'WA Sch. 1-2'!G86</f>
        <v>29</v>
      </c>
      <c r="H86" s="8">
        <f t="shared" si="34"/>
        <v>18.950000000000003</v>
      </c>
      <c r="I86" s="8">
        <f t="shared" si="34"/>
        <v>4452.3025000000016</v>
      </c>
      <c r="J86" s="8">
        <f t="shared" si="34"/>
        <v>39</v>
      </c>
      <c r="K86" s="9">
        <v>2443</v>
      </c>
      <c r="L86" s="9">
        <v>18499331.552000001</v>
      </c>
      <c r="M86" s="9">
        <v>2217873</v>
      </c>
      <c r="N86" s="9">
        <f t="shared" si="35"/>
        <v>20717204.552000001</v>
      </c>
      <c r="O86" s="9">
        <f t="shared" si="36"/>
        <v>8480.2310896438812</v>
      </c>
      <c r="P86" s="8">
        <f t="shared" si="37"/>
        <v>330.68213574180339</v>
      </c>
      <c r="Q86" s="8">
        <f t="shared" si="38"/>
        <v>8810.9132253856842</v>
      </c>
      <c r="R86" s="9">
        <f t="shared" si="32"/>
        <v>21525061.009617228</v>
      </c>
      <c r="S86" s="21"/>
      <c r="U86" s="2">
        <v>43617</v>
      </c>
      <c r="V86" s="8">
        <f t="shared" si="39"/>
        <v>104.5</v>
      </c>
      <c r="W86" s="8">
        <f t="shared" si="40"/>
        <v>10920.25</v>
      </c>
      <c r="X86" s="8">
        <f t="shared" si="41"/>
        <v>79.5</v>
      </c>
      <c r="Y86" s="7">
        <v>78</v>
      </c>
      <c r="Z86" s="7">
        <v>0</v>
      </c>
      <c r="AA86" s="7">
        <v>0</v>
      </c>
      <c r="AB86" s="7">
        <v>1</v>
      </c>
      <c r="AC86" s="7">
        <v>0</v>
      </c>
      <c r="AD86" s="7">
        <v>0</v>
      </c>
      <c r="AE86" s="7">
        <v>0</v>
      </c>
      <c r="AF86" s="7">
        <v>0</v>
      </c>
      <c r="AG86" s="7">
        <v>0</v>
      </c>
      <c r="AH86" s="7">
        <v>0</v>
      </c>
      <c r="AI86" s="7">
        <v>0</v>
      </c>
      <c r="AJ86" s="7">
        <v>0</v>
      </c>
      <c r="AK86" s="8">
        <f t="shared" si="42"/>
        <v>8292.3079763554815</v>
      </c>
      <c r="AM86" s="17">
        <v>43</v>
      </c>
      <c r="AN86" s="17">
        <v>9382.1712946591324</v>
      </c>
      <c r="AO86" s="17">
        <v>-286.05163292551697</v>
      </c>
      <c r="AP86" s="17">
        <v>-0.4308249975894764</v>
      </c>
      <c r="AX86" s="1">
        <v>43</v>
      </c>
      <c r="AY86" s="50">
        <f t="shared" si="14"/>
        <v>29</v>
      </c>
      <c r="AZ86" s="51">
        <f t="shared" si="15"/>
        <v>0.23804573804573806</v>
      </c>
      <c r="BA86" s="52">
        <f t="shared" si="20"/>
        <v>-0.71260296566742809</v>
      </c>
      <c r="BC86" s="1">
        <v>43</v>
      </c>
      <c r="BD86" s="9">
        <f t="shared" si="16"/>
        <v>-286.05163292551697</v>
      </c>
      <c r="BE86" s="9">
        <f t="shared" si="33"/>
        <v>132.96041456705825</v>
      </c>
      <c r="BF86" s="9">
        <f t="shared" si="33"/>
        <v>-7.7677245527875129</v>
      </c>
      <c r="BG86" s="9">
        <f t="shared" si="33"/>
        <v>48.723393840512017</v>
      </c>
      <c r="BH86" s="9">
        <f t="shared" si="33"/>
        <v>250.82623573450246</v>
      </c>
      <c r="BI86" s="9">
        <f t="shared" si="33"/>
        <v>151.56476595414847</v>
      </c>
      <c r="BJ86" s="9">
        <f t="shared" si="33"/>
        <v>-0.65606072031323492</v>
      </c>
      <c r="BK86" s="9">
        <f t="shared" si="33"/>
        <v>-147.96979342092072</v>
      </c>
      <c r="BL86" s="9">
        <f t="shared" si="33"/>
        <v>-168.7758669138916</v>
      </c>
      <c r="BM86" s="9">
        <f t="shared" si="33"/>
        <v>-1275.3581030478363</v>
      </c>
      <c r="BN86" s="9">
        <f t="shared" si="31"/>
        <v>809.82200744190413</v>
      </c>
      <c r="BO86" s="9">
        <f t="shared" si="31"/>
        <v>-103.62513697759096</v>
      </c>
      <c r="BP86" s="9">
        <f t="shared" si="31"/>
        <v>1653.4483131869947</v>
      </c>
      <c r="BQ86" s="1">
        <v>43</v>
      </c>
      <c r="BR86" s="9">
        <f t="shared" si="30"/>
        <v>81825.53669935315</v>
      </c>
      <c r="BS86" s="9">
        <f t="shared" si="30"/>
        <v>-38033.543701361123</v>
      </c>
      <c r="BT86" s="9">
        <f t="shared" si="18"/>
        <v>2221.9702924397011</v>
      </c>
      <c r="BU86" s="9">
        <f t="shared" si="19"/>
        <v>-13937.406369752181</v>
      </c>
      <c r="BV86" s="9">
        <f t="shared" si="21"/>
        <v>-71749.254312415185</v>
      </c>
      <c r="BW86" s="9">
        <f t="shared" si="22"/>
        <v>-43355.348795158337</v>
      </c>
      <c r="BX86" s="9">
        <f t="shared" si="23"/>
        <v>187.66724034311324</v>
      </c>
      <c r="BY86" s="9">
        <f t="shared" si="24"/>
        <v>42327.001031704604</v>
      </c>
      <c r="BZ86" s="9">
        <f t="shared" si="25"/>
        <v>48278.612329137184</v>
      </c>
      <c r="CA86" s="9">
        <f t="shared" si="26"/>
        <v>364818.26794161904</v>
      </c>
      <c r="CB86" s="9">
        <f t="shared" si="27"/>
        <v>-231650.90760777541</v>
      </c>
      <c r="CC86" s="9">
        <f t="shared" si="28"/>
        <v>29642.139644569204</v>
      </c>
      <c r="CD86" s="9">
        <f t="shared" si="29"/>
        <v>-472971.58994507772</v>
      </c>
    </row>
    <row r="87" spans="1:82">
      <c r="A87" s="2">
        <v>43282</v>
      </c>
      <c r="B87" s="8">
        <f>'WA Sch. 1-2'!B87</f>
        <v>14.1</v>
      </c>
      <c r="C87" s="8">
        <f>'WA Sch. 1-2'!C87</f>
        <v>198.81</v>
      </c>
      <c r="D87" s="8">
        <f>'WA Sch. 1-2'!D87</f>
        <v>240.05</v>
      </c>
      <c r="E87" s="8">
        <f>'WA Sch. 1-2'!E87</f>
        <v>15.5</v>
      </c>
      <c r="F87" s="8">
        <f>'WA Sch. 1-2'!F87</f>
        <v>240.25</v>
      </c>
      <c r="G87" s="8">
        <f>'WA Sch. 1-2'!G87</f>
        <v>259.5</v>
      </c>
      <c r="H87" s="8">
        <f t="shared" si="34"/>
        <v>-1.4000000000000004</v>
      </c>
      <c r="I87" s="8">
        <f t="shared" si="34"/>
        <v>-41.44</v>
      </c>
      <c r="J87" s="8">
        <f t="shared" si="34"/>
        <v>-19.449999999999989</v>
      </c>
      <c r="K87" s="9">
        <v>2460</v>
      </c>
      <c r="L87" s="9">
        <v>23029565.634999998</v>
      </c>
      <c r="M87" s="9">
        <v>2033088</v>
      </c>
      <c r="N87" s="9">
        <f t="shared" si="35"/>
        <v>25062653.634999998</v>
      </c>
      <c r="O87" s="9">
        <f t="shared" si="36"/>
        <v>10188.070583333332</v>
      </c>
      <c r="P87" s="8">
        <f t="shared" si="37"/>
        <v>-164.91711641482235</v>
      </c>
      <c r="Q87" s="8">
        <f t="shared" si="38"/>
        <v>10023.153466918509</v>
      </c>
      <c r="R87" s="9">
        <f t="shared" si="32"/>
        <v>24656957.528619532</v>
      </c>
      <c r="S87" s="21"/>
      <c r="U87" s="2">
        <v>43647</v>
      </c>
      <c r="V87" s="8">
        <f t="shared" si="39"/>
        <v>9.5</v>
      </c>
      <c r="W87" s="8">
        <f t="shared" si="40"/>
        <v>90.25</v>
      </c>
      <c r="X87" s="8">
        <f t="shared" si="41"/>
        <v>136</v>
      </c>
      <c r="Y87" s="7">
        <v>79</v>
      </c>
      <c r="Z87" s="7">
        <v>0</v>
      </c>
      <c r="AA87" s="7">
        <v>0</v>
      </c>
      <c r="AB87" s="7">
        <v>0</v>
      </c>
      <c r="AC87" s="7">
        <v>1</v>
      </c>
      <c r="AD87" s="7">
        <v>0</v>
      </c>
      <c r="AE87" s="7">
        <v>0</v>
      </c>
      <c r="AF87" s="7">
        <v>0</v>
      </c>
      <c r="AG87" s="7">
        <v>0</v>
      </c>
      <c r="AH87" s="7">
        <v>0</v>
      </c>
      <c r="AI87" s="7">
        <v>0</v>
      </c>
      <c r="AJ87" s="7">
        <v>0</v>
      </c>
      <c r="AK87" s="8">
        <f t="shared" si="42"/>
        <v>10464.557454768727</v>
      </c>
      <c r="AM87" s="17">
        <v>44</v>
      </c>
      <c r="AN87" s="17">
        <v>10835.239232924689</v>
      </c>
      <c r="AO87" s="17">
        <v>-513.63216262806054</v>
      </c>
      <c r="AP87" s="17">
        <v>-0.77358612836071716</v>
      </c>
      <c r="AX87" s="1">
        <v>44</v>
      </c>
      <c r="AY87" s="50">
        <f t="shared" si="14"/>
        <v>19</v>
      </c>
      <c r="AZ87" s="51">
        <f t="shared" si="15"/>
        <v>0.15488565488565489</v>
      </c>
      <c r="BA87" s="52">
        <f t="shared" si="20"/>
        <v>-1.0157020117051774</v>
      </c>
      <c r="BC87" s="1">
        <v>44</v>
      </c>
      <c r="BD87" s="9">
        <f t="shared" si="16"/>
        <v>-513.63216262806054</v>
      </c>
      <c r="BE87" s="9">
        <f t="shared" si="33"/>
        <v>-286.05163292551697</v>
      </c>
      <c r="BF87" s="9">
        <f t="shared" si="33"/>
        <v>132.96041456705825</v>
      </c>
      <c r="BG87" s="9">
        <f t="shared" si="33"/>
        <v>-7.7677245527875129</v>
      </c>
      <c r="BH87" s="9">
        <f t="shared" si="33"/>
        <v>48.723393840512017</v>
      </c>
      <c r="BI87" s="9">
        <f t="shared" si="33"/>
        <v>250.82623573450246</v>
      </c>
      <c r="BJ87" s="9">
        <f t="shared" si="33"/>
        <v>151.56476595414847</v>
      </c>
      <c r="BK87" s="9">
        <f t="shared" si="33"/>
        <v>-0.65606072031323492</v>
      </c>
      <c r="BL87" s="9">
        <f t="shared" si="33"/>
        <v>-147.96979342092072</v>
      </c>
      <c r="BM87" s="9">
        <f t="shared" si="33"/>
        <v>-168.7758669138916</v>
      </c>
      <c r="BN87" s="9">
        <f t="shared" si="31"/>
        <v>-1275.3581030478363</v>
      </c>
      <c r="BO87" s="9">
        <f t="shared" si="31"/>
        <v>809.82200744190413</v>
      </c>
      <c r="BP87" s="9">
        <f t="shared" si="31"/>
        <v>-103.62513697759096</v>
      </c>
      <c r="BQ87" s="1">
        <v>44</v>
      </c>
      <c r="BR87" s="9">
        <f t="shared" si="30"/>
        <v>263817.99848597561</v>
      </c>
      <c r="BS87" s="9">
        <f t="shared" si="30"/>
        <v>146925.31884281922</v>
      </c>
      <c r="BT87" s="9">
        <f t="shared" si="18"/>
        <v>-68292.745278002651</v>
      </c>
      <c r="BU87" s="9">
        <f t="shared" si="19"/>
        <v>3989.7531607459191</v>
      </c>
      <c r="BV87" s="9">
        <f t="shared" si="21"/>
        <v>-25025.902148882175</v>
      </c>
      <c r="BW87" s="9">
        <f t="shared" si="22"/>
        <v>-128832.42190416894</v>
      </c>
      <c r="BX87" s="9">
        <f t="shared" si="23"/>
        <v>-77848.538515246109</v>
      </c>
      <c r="BY87" s="9">
        <f t="shared" si="24"/>
        <v>336.97388658841356</v>
      </c>
      <c r="BZ87" s="9">
        <f t="shared" si="25"/>
        <v>76002.044998413068</v>
      </c>
      <c r="CA87" s="9">
        <f t="shared" si="26"/>
        <v>86688.713522406018</v>
      </c>
      <c r="CB87" s="9">
        <f t="shared" si="27"/>
        <v>655064.94059367618</v>
      </c>
      <c r="CC87" s="9">
        <f t="shared" si="28"/>
        <v>-415950.62902618176</v>
      </c>
      <c r="CD87" s="9">
        <f t="shared" si="29"/>
        <v>53225.203208427374</v>
      </c>
    </row>
    <row r="88" spans="1:82">
      <c r="A88" s="2">
        <v>43313</v>
      </c>
      <c r="B88" s="8">
        <f>'WA Sch. 1-2'!B88</f>
        <v>19.350000000000001</v>
      </c>
      <c r="C88" s="8">
        <f>'WA Sch. 1-2'!C88</f>
        <v>374.42250000000007</v>
      </c>
      <c r="D88" s="8">
        <f>'WA Sch. 1-2'!D88</f>
        <v>204.95</v>
      </c>
      <c r="E88" s="8">
        <f>'WA Sch. 1-2'!E88</f>
        <v>25.5</v>
      </c>
      <c r="F88" s="8">
        <f>'WA Sch. 1-2'!F88</f>
        <v>650.25</v>
      </c>
      <c r="G88" s="8">
        <f>'WA Sch. 1-2'!G88</f>
        <v>186</v>
      </c>
      <c r="H88" s="8">
        <f t="shared" si="34"/>
        <v>-6.1499999999999986</v>
      </c>
      <c r="I88" s="8">
        <f t="shared" si="34"/>
        <v>-275.82749999999993</v>
      </c>
      <c r="J88" s="8">
        <f t="shared" si="34"/>
        <v>18.949999999999989</v>
      </c>
      <c r="K88" s="9">
        <v>2469</v>
      </c>
      <c r="L88" s="9">
        <v>27965955.672999997</v>
      </c>
      <c r="M88" s="9">
        <v>726896</v>
      </c>
      <c r="N88" s="9">
        <f t="shared" si="35"/>
        <v>28692851.672999997</v>
      </c>
      <c r="O88" s="9">
        <f t="shared" si="36"/>
        <v>11621.244095990278</v>
      </c>
      <c r="P88" s="8">
        <f t="shared" si="37"/>
        <v>160.67760185403</v>
      </c>
      <c r="Q88" s="8">
        <f t="shared" si="38"/>
        <v>11781.921697844307</v>
      </c>
      <c r="R88" s="9">
        <f t="shared" si="32"/>
        <v>29089564.671977594</v>
      </c>
      <c r="S88" s="21"/>
      <c r="U88" s="2">
        <v>43678</v>
      </c>
      <c r="V88" s="8">
        <f t="shared" si="39"/>
        <v>3.5</v>
      </c>
      <c r="W88" s="8">
        <f t="shared" si="40"/>
        <v>12.25</v>
      </c>
      <c r="X88" s="8">
        <f t="shared" si="41"/>
        <v>201</v>
      </c>
      <c r="Y88" s="7">
        <v>80</v>
      </c>
      <c r="Z88" s="7">
        <v>0</v>
      </c>
      <c r="AA88" s="7">
        <v>0</v>
      </c>
      <c r="AB88" s="7">
        <v>0</v>
      </c>
      <c r="AC88" s="7">
        <v>0</v>
      </c>
      <c r="AD88" s="7">
        <v>1</v>
      </c>
      <c r="AE88" s="7">
        <v>0</v>
      </c>
      <c r="AF88" s="7">
        <v>0</v>
      </c>
      <c r="AG88" s="7">
        <v>0</v>
      </c>
      <c r="AH88" s="7">
        <v>0</v>
      </c>
      <c r="AI88" s="7">
        <v>0</v>
      </c>
      <c r="AJ88" s="7">
        <v>0</v>
      </c>
      <c r="AK88" s="8">
        <f t="shared" si="42"/>
        <v>10851.545408387621</v>
      </c>
      <c r="AM88" s="17">
        <v>45</v>
      </c>
      <c r="AN88" s="17">
        <v>8656.8214970553254</v>
      </c>
      <c r="AO88" s="17">
        <v>-973.31053036158028</v>
      </c>
      <c r="AP88" s="17">
        <v>-1.4659119495606074</v>
      </c>
      <c r="AX88" s="1">
        <v>45</v>
      </c>
      <c r="AY88" s="50">
        <f t="shared" si="14"/>
        <v>14</v>
      </c>
      <c r="AZ88" s="51">
        <f t="shared" si="15"/>
        <v>0.11330561330561331</v>
      </c>
      <c r="BA88" s="52">
        <f t="shared" si="20"/>
        <v>-1.2091343701602324</v>
      </c>
      <c r="BC88" s="1">
        <v>45</v>
      </c>
      <c r="BD88" s="9">
        <f t="shared" si="16"/>
        <v>-973.31053036158028</v>
      </c>
      <c r="BE88" s="9">
        <f t="shared" si="33"/>
        <v>-513.63216262806054</v>
      </c>
      <c r="BF88" s="9">
        <f t="shared" si="33"/>
        <v>-286.05163292551697</v>
      </c>
      <c r="BG88" s="9">
        <f t="shared" si="33"/>
        <v>132.96041456705825</v>
      </c>
      <c r="BH88" s="9">
        <f t="shared" si="33"/>
        <v>-7.7677245527875129</v>
      </c>
      <c r="BI88" s="9">
        <f t="shared" si="33"/>
        <v>48.723393840512017</v>
      </c>
      <c r="BJ88" s="9">
        <f t="shared" si="33"/>
        <v>250.82623573450246</v>
      </c>
      <c r="BK88" s="9">
        <f t="shared" si="33"/>
        <v>151.56476595414847</v>
      </c>
      <c r="BL88" s="9">
        <f t="shared" si="33"/>
        <v>-0.65606072031323492</v>
      </c>
      <c r="BM88" s="9">
        <f t="shared" si="33"/>
        <v>-147.96979342092072</v>
      </c>
      <c r="BN88" s="9">
        <f t="shared" si="31"/>
        <v>-168.7758669138916</v>
      </c>
      <c r="BO88" s="9">
        <f t="shared" si="31"/>
        <v>-1275.3581030478363</v>
      </c>
      <c r="BP88" s="9">
        <f t="shared" si="31"/>
        <v>809.82200744190413</v>
      </c>
      <c r="BQ88" s="1">
        <v>45</v>
      </c>
      <c r="BR88" s="9">
        <f t="shared" si="30"/>
        <v>947333.38851273537</v>
      </c>
      <c r="BS88" s="9">
        <f t="shared" si="30"/>
        <v>499923.59261827898</v>
      </c>
      <c r="BT88" s="9">
        <f t="shared" si="18"/>
        <v>278417.06655352755</v>
      </c>
      <c r="BU88" s="9">
        <f t="shared" si="19"/>
        <v>-129411.77161936135</v>
      </c>
      <c r="BV88" s="9">
        <f t="shared" si="21"/>
        <v>7560.408104173619</v>
      </c>
      <c r="BW88" s="9">
        <f t="shared" si="22"/>
        <v>-47422.992299927413</v>
      </c>
      <c r="BX88" s="9">
        <f t="shared" si="23"/>
        <v>-244131.81653134932</v>
      </c>
      <c r="BY88" s="9">
        <f t="shared" si="24"/>
        <v>-147519.58273496327</v>
      </c>
      <c r="BZ88" s="9">
        <f t="shared" si="25"/>
        <v>638.55080763483045</v>
      </c>
      <c r="CA88" s="9">
        <f t="shared" si="26"/>
        <v>144020.55811200675</v>
      </c>
      <c r="CB88" s="9">
        <f t="shared" si="27"/>
        <v>164271.3285381922</v>
      </c>
      <c r="CC88" s="9">
        <f t="shared" si="28"/>
        <v>1241319.4716784223</v>
      </c>
      <c r="CD88" s="9">
        <f t="shared" si="29"/>
        <v>-788208.28756175982</v>
      </c>
    </row>
    <row r="89" spans="1:82">
      <c r="A89" s="2">
        <v>43344</v>
      </c>
      <c r="B89" s="8">
        <f>'WA Sch. 1-2'!B89</f>
        <v>152.32499999999999</v>
      </c>
      <c r="C89" s="8">
        <f>'WA Sch. 1-2'!C89</f>
        <v>23202.905624999996</v>
      </c>
      <c r="D89" s="8">
        <f>'WA Sch. 1-2'!D89</f>
        <v>43.875</v>
      </c>
      <c r="E89" s="8">
        <f>'WA Sch. 1-2'!E89</f>
        <v>175.5</v>
      </c>
      <c r="F89" s="8">
        <f>'WA Sch. 1-2'!F89</f>
        <v>30800.25</v>
      </c>
      <c r="G89" s="8">
        <f>'WA Sch. 1-2'!G89</f>
        <v>8.5</v>
      </c>
      <c r="H89" s="8">
        <f t="shared" si="34"/>
        <v>-23.175000000000011</v>
      </c>
      <c r="I89" s="8">
        <f t="shared" si="34"/>
        <v>-7597.3443750000042</v>
      </c>
      <c r="J89" s="8">
        <f t="shared" si="34"/>
        <v>35.375</v>
      </c>
      <c r="K89" s="9">
        <v>2410</v>
      </c>
      <c r="L89" s="9">
        <v>23735976.988999996</v>
      </c>
      <c r="M89" s="9">
        <v>-1530437</v>
      </c>
      <c r="N89" s="9">
        <f t="shared" si="35"/>
        <v>22205539.988999996</v>
      </c>
      <c r="O89" s="9">
        <f t="shared" si="36"/>
        <v>9213.917007883816</v>
      </c>
      <c r="P89" s="8">
        <f t="shared" si="37"/>
        <v>299.94565517605884</v>
      </c>
      <c r="Q89" s="8">
        <f t="shared" si="38"/>
        <v>9513.8626630598756</v>
      </c>
      <c r="R89" s="9">
        <f t="shared" si="32"/>
        <v>22928409.017974298</v>
      </c>
      <c r="S89" s="21"/>
      <c r="U89" s="2">
        <v>43709</v>
      </c>
      <c r="V89" s="8">
        <f t="shared" si="39"/>
        <v>213</v>
      </c>
      <c r="W89" s="8">
        <f t="shared" si="40"/>
        <v>45369</v>
      </c>
      <c r="X89" s="8">
        <f t="shared" si="41"/>
        <v>35.5</v>
      </c>
      <c r="Y89" s="7">
        <v>81</v>
      </c>
      <c r="Z89" s="7">
        <v>0</v>
      </c>
      <c r="AA89" s="7">
        <v>0</v>
      </c>
      <c r="AB89" s="7">
        <v>0</v>
      </c>
      <c r="AC89" s="7">
        <v>0</v>
      </c>
      <c r="AD89" s="7">
        <v>0</v>
      </c>
      <c r="AE89" s="7">
        <v>1</v>
      </c>
      <c r="AF89" s="7">
        <v>0</v>
      </c>
      <c r="AG89" s="7">
        <v>0</v>
      </c>
      <c r="AH89" s="7">
        <v>0</v>
      </c>
      <c r="AI89" s="7">
        <v>0</v>
      </c>
      <c r="AJ89" s="7">
        <v>0</v>
      </c>
      <c r="AK89" s="8">
        <f t="shared" si="42"/>
        <v>9002.7726774325438</v>
      </c>
      <c r="AM89" s="17">
        <v>46</v>
      </c>
      <c r="AN89" s="17">
        <v>4192.6297907394437</v>
      </c>
      <c r="AO89" s="17">
        <v>219.6949746624332</v>
      </c>
      <c r="AP89" s="17">
        <v>0.33088462373507282</v>
      </c>
      <c r="AX89" s="1">
        <v>46</v>
      </c>
      <c r="AY89" s="50">
        <f t="shared" si="14"/>
        <v>81</v>
      </c>
      <c r="AZ89" s="51">
        <f t="shared" si="15"/>
        <v>0.67047817047817049</v>
      </c>
      <c r="BA89" s="52">
        <f t="shared" si="20"/>
        <v>0.44123392015968882</v>
      </c>
      <c r="BC89" s="1">
        <v>46</v>
      </c>
      <c r="BD89" s="9">
        <f t="shared" si="16"/>
        <v>219.6949746624332</v>
      </c>
      <c r="BE89" s="9">
        <f t="shared" si="33"/>
        <v>-973.31053036158028</v>
      </c>
      <c r="BF89" s="9">
        <f t="shared" si="33"/>
        <v>-513.63216262806054</v>
      </c>
      <c r="BG89" s="9">
        <f t="shared" si="33"/>
        <v>-286.05163292551697</v>
      </c>
      <c r="BH89" s="9">
        <f t="shared" si="33"/>
        <v>132.96041456705825</v>
      </c>
      <c r="BI89" s="9">
        <f t="shared" si="33"/>
        <v>-7.7677245527875129</v>
      </c>
      <c r="BJ89" s="9">
        <f t="shared" si="33"/>
        <v>48.723393840512017</v>
      </c>
      <c r="BK89" s="9">
        <f t="shared" si="33"/>
        <v>250.82623573450246</v>
      </c>
      <c r="BL89" s="9">
        <f t="shared" si="33"/>
        <v>151.56476595414847</v>
      </c>
      <c r="BM89" s="9">
        <f t="shared" si="33"/>
        <v>-0.65606072031323492</v>
      </c>
      <c r="BN89" s="9">
        <f t="shared" si="31"/>
        <v>-147.96979342092072</v>
      </c>
      <c r="BO89" s="9">
        <f t="shared" si="31"/>
        <v>-168.7758669138916</v>
      </c>
      <c r="BP89" s="9">
        <f t="shared" si="31"/>
        <v>-1275.3581030478363</v>
      </c>
      <c r="BQ89" s="1">
        <v>46</v>
      </c>
      <c r="BR89" s="9">
        <f t="shared" si="30"/>
        <v>48265.881891928366</v>
      </c>
      <c r="BS89" s="9">
        <f t="shared" si="30"/>
        <v>-213831.43230646887</v>
      </c>
      <c r="BT89" s="9">
        <f t="shared" si="18"/>
        <v>-112842.40495438332</v>
      </c>
      <c r="BU89" s="9">
        <f t="shared" si="19"/>
        <v>-62844.106247719275</v>
      </c>
      <c r="BV89" s="9">
        <f t="shared" si="21"/>
        <v>29210.734909417439</v>
      </c>
      <c r="BW89" s="9">
        <f t="shared" si="22"/>
        <v>-1706.5300488088376</v>
      </c>
      <c r="BX89" s="9">
        <f t="shared" si="23"/>
        <v>10704.28477525977</v>
      </c>
      <c r="BY89" s="9">
        <f t="shared" si="24"/>
        <v>55105.263504366296</v>
      </c>
      <c r="BZ89" s="9">
        <f t="shared" si="25"/>
        <v>33298.017416015282</v>
      </c>
      <c r="CA89" s="9">
        <f t="shared" si="26"/>
        <v>-144.13324332563909</v>
      </c>
      <c r="CB89" s="9">
        <f t="shared" si="27"/>
        <v>-32508.220016414456</v>
      </c>
      <c r="CC89" s="9">
        <f t="shared" si="28"/>
        <v>-37079.209805277475</v>
      </c>
      <c r="CD89" s="9">
        <f t="shared" si="29"/>
        <v>-280189.76613462612</v>
      </c>
    </row>
    <row r="90" spans="1:82">
      <c r="A90" s="2">
        <v>43374</v>
      </c>
      <c r="B90" s="8">
        <f>'WA Sch. 1-2'!B90</f>
        <v>510.4</v>
      </c>
      <c r="C90" s="8">
        <f>'WA Sch. 1-2'!C90</f>
        <v>260508.15999999997</v>
      </c>
      <c r="D90" s="8">
        <f>'WA Sch. 1-2'!D90</f>
        <v>0.65</v>
      </c>
      <c r="E90" s="8">
        <f>'WA Sch. 1-2'!E90</f>
        <v>522.5</v>
      </c>
      <c r="F90" s="8">
        <f>'WA Sch. 1-2'!F90</f>
        <v>273006.25</v>
      </c>
      <c r="G90" s="8">
        <f>'WA Sch. 1-2'!G90</f>
        <v>0</v>
      </c>
      <c r="H90" s="8">
        <f t="shared" si="34"/>
        <v>-12.100000000000023</v>
      </c>
      <c r="I90" s="8">
        <f t="shared" si="34"/>
        <v>-12498.090000000026</v>
      </c>
      <c r="J90" s="8">
        <f t="shared" si="34"/>
        <v>0.65</v>
      </c>
      <c r="K90" s="9">
        <v>2501</v>
      </c>
      <c r="L90" s="9">
        <v>12882345.931</v>
      </c>
      <c r="M90" s="9">
        <v>-1792052</v>
      </c>
      <c r="N90" s="9">
        <f t="shared" si="35"/>
        <v>11090293.931</v>
      </c>
      <c r="O90" s="9">
        <f t="shared" si="36"/>
        <v>4434.3438348660538</v>
      </c>
      <c r="P90" s="8">
        <f t="shared" si="37"/>
        <v>5.5113689290300565</v>
      </c>
      <c r="Q90" s="8">
        <f t="shared" si="38"/>
        <v>4439.855203795084</v>
      </c>
      <c r="R90" s="9">
        <f t="shared" si="32"/>
        <v>11104077.864691505</v>
      </c>
      <c r="S90" s="21"/>
      <c r="U90" s="2">
        <v>43739</v>
      </c>
      <c r="V90" s="8">
        <f t="shared" si="39"/>
        <v>706</v>
      </c>
      <c r="W90" s="8">
        <f t="shared" si="40"/>
        <v>498436</v>
      </c>
      <c r="X90" s="8">
        <f t="shared" si="41"/>
        <v>0</v>
      </c>
      <c r="Y90" s="7">
        <v>82</v>
      </c>
      <c r="Z90" s="7">
        <v>0</v>
      </c>
      <c r="AA90" s="7">
        <v>0</v>
      </c>
      <c r="AB90" s="7">
        <v>0</v>
      </c>
      <c r="AC90" s="7">
        <v>0</v>
      </c>
      <c r="AD90" s="7">
        <v>0</v>
      </c>
      <c r="AE90" s="7">
        <v>0</v>
      </c>
      <c r="AF90" s="7">
        <v>1</v>
      </c>
      <c r="AG90" s="7">
        <v>0</v>
      </c>
      <c r="AH90" s="7">
        <v>0</v>
      </c>
      <c r="AI90" s="7">
        <v>0</v>
      </c>
      <c r="AJ90" s="7">
        <v>0</v>
      </c>
      <c r="AK90" s="8">
        <f t="shared" si="42"/>
        <v>3147.5753919457738</v>
      </c>
      <c r="AM90" s="17">
        <v>47</v>
      </c>
      <c r="AN90" s="17">
        <v>1441.4084885135451</v>
      </c>
      <c r="AO90" s="17">
        <v>-1128.1346295923831</v>
      </c>
      <c r="AP90" s="17">
        <v>-1.6990939506410612</v>
      </c>
      <c r="AX90" s="1">
        <v>47</v>
      </c>
      <c r="AY90" s="50">
        <f t="shared" si="14"/>
        <v>12</v>
      </c>
      <c r="AZ90" s="51">
        <f t="shared" si="15"/>
        <v>9.6673596673596679E-2</v>
      </c>
      <c r="BA90" s="52">
        <f t="shared" si="20"/>
        <v>-1.3007407952098116</v>
      </c>
      <c r="BC90" s="1">
        <v>47</v>
      </c>
      <c r="BD90" s="9">
        <f t="shared" si="16"/>
        <v>-1128.1346295923831</v>
      </c>
      <c r="BE90" s="9">
        <f t="shared" si="33"/>
        <v>219.6949746624332</v>
      </c>
      <c r="BF90" s="9">
        <f t="shared" si="33"/>
        <v>-973.31053036158028</v>
      </c>
      <c r="BG90" s="9">
        <f t="shared" si="33"/>
        <v>-513.63216262806054</v>
      </c>
      <c r="BH90" s="9">
        <f t="shared" si="33"/>
        <v>-286.05163292551697</v>
      </c>
      <c r="BI90" s="9">
        <f t="shared" si="33"/>
        <v>132.96041456705825</v>
      </c>
      <c r="BJ90" s="9">
        <f t="shared" si="33"/>
        <v>-7.7677245527875129</v>
      </c>
      <c r="BK90" s="9">
        <f t="shared" si="33"/>
        <v>48.723393840512017</v>
      </c>
      <c r="BL90" s="9">
        <f t="shared" si="33"/>
        <v>250.82623573450246</v>
      </c>
      <c r="BM90" s="9">
        <f t="shared" si="33"/>
        <v>151.56476595414847</v>
      </c>
      <c r="BN90" s="9">
        <f t="shared" si="31"/>
        <v>-0.65606072031323492</v>
      </c>
      <c r="BO90" s="9">
        <f t="shared" si="31"/>
        <v>-147.96979342092072</v>
      </c>
      <c r="BP90" s="9">
        <f t="shared" si="31"/>
        <v>-168.7758669138916</v>
      </c>
      <c r="BQ90" s="1">
        <v>47</v>
      </c>
      <c r="BR90" s="9">
        <f t="shared" si="30"/>
        <v>1272687.7424855374</v>
      </c>
      <c r="BS90" s="9">
        <f t="shared" si="30"/>
        <v>-247845.50886411456</v>
      </c>
      <c r="BT90" s="9">
        <f t="shared" si="18"/>
        <v>1098025.3146478217</v>
      </c>
      <c r="BU90" s="9">
        <f t="shared" si="19"/>
        <v>579446.22953313729</v>
      </c>
      <c r="BV90" s="9">
        <f t="shared" si="21"/>
        <v>322704.75295472058</v>
      </c>
      <c r="BW90" s="9">
        <f t="shared" si="22"/>
        <v>-149997.24803806067</v>
      </c>
      <c r="BX90" s="9">
        <f t="shared" si="23"/>
        <v>8763.0390611315161</v>
      </c>
      <c r="BY90" s="9">
        <f t="shared" si="24"/>
        <v>-54966.547862752755</v>
      </c>
      <c r="BZ90" s="9">
        <f t="shared" si="25"/>
        <v>-282965.76254239707</v>
      </c>
      <c r="CA90" s="9">
        <f t="shared" si="26"/>
        <v>-170985.46109894218</v>
      </c>
      <c r="CB90" s="9">
        <f t="shared" si="27"/>
        <v>740.12481769761837</v>
      </c>
      <c r="CC90" s="9">
        <f t="shared" si="28"/>
        <v>166929.84809176836</v>
      </c>
      <c r="CD90" s="9">
        <f t="shared" si="29"/>
        <v>190401.90010503292</v>
      </c>
    </row>
    <row r="91" spans="1:82">
      <c r="A91" s="2">
        <v>43405</v>
      </c>
      <c r="B91" s="8">
        <f>'WA Sch. 1-2'!B91</f>
        <v>874.97500000000002</v>
      </c>
      <c r="C91" s="8">
        <f>'WA Sch. 1-2'!C91</f>
        <v>765581.25062499999</v>
      </c>
      <c r="D91" s="8">
        <f>'WA Sch. 1-2'!D91</f>
        <v>0</v>
      </c>
      <c r="E91" s="8">
        <f>'WA Sch. 1-2'!E91</f>
        <v>841.5</v>
      </c>
      <c r="F91" s="8">
        <f>'WA Sch. 1-2'!F91</f>
        <v>708122.25</v>
      </c>
      <c r="G91" s="8">
        <f>'WA Sch. 1-2'!G91</f>
        <v>0</v>
      </c>
      <c r="H91" s="8">
        <f t="shared" si="34"/>
        <v>33.475000000000023</v>
      </c>
      <c r="I91" s="8">
        <f t="shared" si="34"/>
        <v>57459.000624999986</v>
      </c>
      <c r="J91" s="8">
        <f t="shared" si="34"/>
        <v>0</v>
      </c>
      <c r="K91" s="9">
        <v>2437</v>
      </c>
      <c r="L91" s="9">
        <v>6225623.2740000002</v>
      </c>
      <c r="M91" s="9">
        <v>-1310272</v>
      </c>
      <c r="N91" s="9">
        <f t="shared" si="35"/>
        <v>4915351.2740000002</v>
      </c>
      <c r="O91" s="9">
        <f t="shared" si="36"/>
        <v>2016.9681058678705</v>
      </c>
      <c r="P91" s="8">
        <f t="shared" si="37"/>
        <v>0</v>
      </c>
      <c r="Q91" s="8">
        <f t="shared" si="38"/>
        <v>2016.9681058678705</v>
      </c>
      <c r="R91" s="9">
        <f t="shared" si="32"/>
        <v>4915351.2740000002</v>
      </c>
      <c r="S91" s="21"/>
      <c r="U91" s="2">
        <v>43770</v>
      </c>
      <c r="V91" s="8">
        <f t="shared" si="39"/>
        <v>882</v>
      </c>
      <c r="W91" s="8">
        <f t="shared" si="40"/>
        <v>777924</v>
      </c>
      <c r="X91" s="8">
        <f t="shared" si="41"/>
        <v>0</v>
      </c>
      <c r="Y91" s="7">
        <v>83</v>
      </c>
      <c r="Z91" s="7">
        <v>0</v>
      </c>
      <c r="AA91" s="7">
        <v>0</v>
      </c>
      <c r="AB91" s="7">
        <v>0</v>
      </c>
      <c r="AC91" s="7">
        <v>0</v>
      </c>
      <c r="AD91" s="7">
        <v>0</v>
      </c>
      <c r="AE91" s="7">
        <v>0</v>
      </c>
      <c r="AF91" s="7">
        <v>0</v>
      </c>
      <c r="AG91" s="7">
        <v>0</v>
      </c>
      <c r="AH91" s="7">
        <v>0</v>
      </c>
      <c r="AI91" s="7">
        <v>0</v>
      </c>
      <c r="AJ91" s="7">
        <v>0</v>
      </c>
      <c r="AK91" s="8">
        <f t="shared" si="42"/>
        <v>957.54361999173864</v>
      </c>
      <c r="AM91" s="17">
        <v>48</v>
      </c>
      <c r="AN91" s="17">
        <v>1445.0949222579607</v>
      </c>
      <c r="AO91" s="17">
        <v>113.41516419737081</v>
      </c>
      <c r="AP91" s="17">
        <v>0.1708156228378015</v>
      </c>
      <c r="AX91" s="1">
        <v>48</v>
      </c>
      <c r="AY91" s="50">
        <f t="shared" si="14"/>
        <v>67</v>
      </c>
      <c r="AZ91" s="51">
        <f t="shared" si="15"/>
        <v>0.55405405405405406</v>
      </c>
      <c r="BA91" s="52">
        <f t="shared" si="20"/>
        <v>0.13591068064648049</v>
      </c>
      <c r="BC91" s="1">
        <v>48</v>
      </c>
      <c r="BD91" s="9">
        <f t="shared" si="16"/>
        <v>113.41516419737081</v>
      </c>
      <c r="BE91" s="9">
        <f t="shared" si="33"/>
        <v>-1128.1346295923831</v>
      </c>
      <c r="BF91" s="9">
        <f t="shared" si="33"/>
        <v>219.6949746624332</v>
      </c>
      <c r="BG91" s="9">
        <f t="shared" si="33"/>
        <v>-973.31053036158028</v>
      </c>
      <c r="BH91" s="9">
        <f t="shared" si="33"/>
        <v>-513.63216262806054</v>
      </c>
      <c r="BI91" s="9">
        <f t="shared" si="33"/>
        <v>-286.05163292551697</v>
      </c>
      <c r="BJ91" s="9">
        <f t="shared" si="33"/>
        <v>132.96041456705825</v>
      </c>
      <c r="BK91" s="9">
        <f t="shared" si="33"/>
        <v>-7.7677245527875129</v>
      </c>
      <c r="BL91" s="9">
        <f t="shared" si="33"/>
        <v>48.723393840512017</v>
      </c>
      <c r="BM91" s="9">
        <f t="shared" si="33"/>
        <v>250.82623573450246</v>
      </c>
      <c r="BN91" s="9">
        <f t="shared" si="31"/>
        <v>151.56476595414847</v>
      </c>
      <c r="BO91" s="9">
        <f t="shared" si="31"/>
        <v>-0.65606072031323492</v>
      </c>
      <c r="BP91" s="9">
        <f t="shared" si="31"/>
        <v>-147.96979342092072</v>
      </c>
      <c r="BQ91" s="1">
        <v>48</v>
      </c>
      <c r="BR91" s="9">
        <f t="shared" si="30"/>
        <v>12862.999469917198</v>
      </c>
      <c r="BS91" s="9">
        <f t="shared" si="30"/>
        <v>-127947.57425196299</v>
      </c>
      <c r="BT91" s="9">
        <f t="shared" si="18"/>
        <v>24916.741624677987</v>
      </c>
      <c r="BU91" s="9">
        <f t="shared" si="19"/>
        <v>-110388.17361599104</v>
      </c>
      <c r="BV91" s="9">
        <f t="shared" si="21"/>
        <v>-58253.676061513237</v>
      </c>
      <c r="BW91" s="9">
        <f t="shared" si="22"/>
        <v>-32442.592917174017</v>
      </c>
      <c r="BX91" s="9">
        <f t="shared" si="23"/>
        <v>15079.727249874077</v>
      </c>
      <c r="BY91" s="9">
        <f t="shared" si="24"/>
        <v>-880.97775559405773</v>
      </c>
      <c r="BZ91" s="9">
        <f t="shared" si="25"/>
        <v>5525.9717126752766</v>
      </c>
      <c r="CA91" s="9">
        <f t="shared" si="26"/>
        <v>28447.498710838026</v>
      </c>
      <c r="CB91" s="9">
        <f t="shared" si="27"/>
        <v>17189.742817226546</v>
      </c>
      <c r="CC91" s="9">
        <f t="shared" si="28"/>
        <v>-74.407234317464741</v>
      </c>
      <c r="CD91" s="9">
        <f t="shared" si="29"/>
        <v>-16782.018417084855</v>
      </c>
    </row>
    <row r="92" spans="1:82">
      <c r="A92" s="2">
        <v>43435</v>
      </c>
      <c r="B92" s="8">
        <f>'WA Sch. 1-2'!B92</f>
        <v>1138.7249999999999</v>
      </c>
      <c r="C92" s="8">
        <f>'WA Sch. 1-2'!C92</f>
        <v>1296694.6256249999</v>
      </c>
      <c r="D92" s="8">
        <f>'WA Sch. 1-2'!D92</f>
        <v>0</v>
      </c>
      <c r="E92" s="8">
        <f>'WA Sch. 1-2'!E92</f>
        <v>1029.5</v>
      </c>
      <c r="F92" s="8">
        <f>'WA Sch. 1-2'!F92</f>
        <v>1059870.25</v>
      </c>
      <c r="G92" s="8">
        <f>'WA Sch. 1-2'!G92</f>
        <v>0</v>
      </c>
      <c r="H92" s="8">
        <f t="shared" si="34"/>
        <v>109.22499999999991</v>
      </c>
      <c r="I92" s="8">
        <f t="shared" si="34"/>
        <v>236824.37562499987</v>
      </c>
      <c r="J92" s="8">
        <f t="shared" si="34"/>
        <v>0</v>
      </c>
      <c r="K92" s="9">
        <v>2416</v>
      </c>
      <c r="L92" s="9">
        <v>3946552.9429999995</v>
      </c>
      <c r="M92" s="9">
        <v>-1358868</v>
      </c>
      <c r="N92" s="9">
        <f t="shared" si="35"/>
        <v>2587684.9429999995</v>
      </c>
      <c r="O92" s="9">
        <f t="shared" si="36"/>
        <v>1071.0616485927151</v>
      </c>
      <c r="P92" s="8">
        <f t="shared" si="37"/>
        <v>0</v>
      </c>
      <c r="Q92" s="8">
        <f t="shared" si="38"/>
        <v>1071.0616485927151</v>
      </c>
      <c r="R92" s="9">
        <f t="shared" si="32"/>
        <v>2587684.9429999995</v>
      </c>
      <c r="S92" s="21"/>
      <c r="U92" s="2">
        <v>43800</v>
      </c>
      <c r="V92" s="8">
        <f t="shared" si="39"/>
        <v>978</v>
      </c>
      <c r="W92" s="8">
        <f t="shared" si="40"/>
        <v>956484</v>
      </c>
      <c r="X92" s="8">
        <f t="shared" si="41"/>
        <v>0</v>
      </c>
      <c r="Y92" s="7">
        <v>84</v>
      </c>
      <c r="Z92" s="7">
        <v>0</v>
      </c>
      <c r="AA92" s="7">
        <v>0</v>
      </c>
      <c r="AB92" s="7">
        <v>0</v>
      </c>
      <c r="AC92" s="7">
        <v>0</v>
      </c>
      <c r="AD92" s="7">
        <v>0</v>
      </c>
      <c r="AE92" s="7">
        <v>0</v>
      </c>
      <c r="AF92" s="7">
        <v>0</v>
      </c>
      <c r="AG92" s="7">
        <v>0</v>
      </c>
      <c r="AH92" s="7">
        <v>0</v>
      </c>
      <c r="AI92" s="7">
        <v>0</v>
      </c>
      <c r="AJ92" s="7">
        <v>0</v>
      </c>
      <c r="AK92" s="8">
        <f t="shared" si="42"/>
        <v>1606.5014049180324</v>
      </c>
      <c r="AM92" s="17">
        <v>49</v>
      </c>
      <c r="AN92" s="17">
        <v>1448.7813560023762</v>
      </c>
      <c r="AO92" s="17">
        <v>35.85327531493931</v>
      </c>
      <c r="AP92" s="17">
        <v>5.3998947998159366E-2</v>
      </c>
      <c r="AX92" s="1">
        <v>49</v>
      </c>
      <c r="AY92" s="50">
        <f t="shared" si="14"/>
        <v>56</v>
      </c>
      <c r="AZ92" s="51">
        <f t="shared" si="15"/>
        <v>0.46257796257796258</v>
      </c>
      <c r="BA92" s="52">
        <f t="shared" si="20"/>
        <v>-9.3941125106491899E-2</v>
      </c>
      <c r="BC92" s="1">
        <v>49</v>
      </c>
      <c r="BD92" s="9">
        <f t="shared" si="16"/>
        <v>35.85327531493931</v>
      </c>
      <c r="BE92" s="9">
        <f t="shared" si="33"/>
        <v>113.41516419737081</v>
      </c>
      <c r="BF92" s="9">
        <f t="shared" si="33"/>
        <v>-1128.1346295923831</v>
      </c>
      <c r="BG92" s="9">
        <f t="shared" si="33"/>
        <v>219.6949746624332</v>
      </c>
      <c r="BH92" s="9">
        <f t="shared" si="33"/>
        <v>-973.31053036158028</v>
      </c>
      <c r="BI92" s="9">
        <f t="shared" si="33"/>
        <v>-513.63216262806054</v>
      </c>
      <c r="BJ92" s="9">
        <f t="shared" si="33"/>
        <v>-286.05163292551697</v>
      </c>
      <c r="BK92" s="9">
        <f t="shared" si="33"/>
        <v>132.96041456705825</v>
      </c>
      <c r="BL92" s="9">
        <f t="shared" si="33"/>
        <v>-7.7677245527875129</v>
      </c>
      <c r="BM92" s="9">
        <f t="shared" si="33"/>
        <v>48.723393840512017</v>
      </c>
      <c r="BN92" s="9">
        <f t="shared" si="31"/>
        <v>250.82623573450246</v>
      </c>
      <c r="BO92" s="9">
        <f t="shared" si="31"/>
        <v>151.56476595414847</v>
      </c>
      <c r="BP92" s="9">
        <f t="shared" si="31"/>
        <v>-0.65606072031323492</v>
      </c>
      <c r="BQ92" s="1">
        <v>49</v>
      </c>
      <c r="BR92" s="9">
        <f t="shared" si="30"/>
        <v>1285.4573508090311</v>
      </c>
      <c r="BS92" s="9">
        <f t="shared" si="30"/>
        <v>4066.3051068577888</v>
      </c>
      <c r="BT92" s="9">
        <f t="shared" si="18"/>
        <v>-40447.321467095753</v>
      </c>
      <c r="BU92" s="9">
        <f t="shared" si="19"/>
        <v>7876.7844118815274</v>
      </c>
      <c r="BV92" s="9">
        <f t="shared" si="21"/>
        <v>-34896.370411985881</v>
      </c>
      <c r="BW92" s="9">
        <f t="shared" si="22"/>
        <v>-18415.395337312832</v>
      </c>
      <c r="BX92" s="9">
        <f t="shared" si="23"/>
        <v>-10255.887949567197</v>
      </c>
      <c r="BY92" s="9">
        <f t="shared" si="24"/>
        <v>4767.0663494616656</v>
      </c>
      <c r="BZ92" s="9">
        <f t="shared" si="25"/>
        <v>-278.49836696162828</v>
      </c>
      <c r="CA92" s="9">
        <f t="shared" si="26"/>
        <v>1746.8932536423251</v>
      </c>
      <c r="CB92" s="9">
        <f t="shared" si="27"/>
        <v>8992.9420859997645</v>
      </c>
      <c r="CC92" s="9">
        <f t="shared" si="28"/>
        <v>5434.0932817989342</v>
      </c>
      <c r="CD92" s="9">
        <f t="shared" si="29"/>
        <v>-23.521925628612237</v>
      </c>
    </row>
    <row r="93" spans="1:82">
      <c r="A93" s="2">
        <v>43466</v>
      </c>
      <c r="B93" s="8">
        <f>'WA Sch. 1-2'!B93</f>
        <v>1095.1500000000001</v>
      </c>
      <c r="C93" s="8">
        <f>'WA Sch. 1-2'!C93</f>
        <v>1199353.5225000002</v>
      </c>
      <c r="D93" s="8">
        <f>'WA Sch. 1-2'!D93</f>
        <v>0</v>
      </c>
      <c r="E93" s="8">
        <f>'WA Sch. 1-2'!E93</f>
        <v>1057.5</v>
      </c>
      <c r="F93" s="8">
        <f>'WA Sch. 1-2'!F93</f>
        <v>1118306.25</v>
      </c>
      <c r="G93" s="8">
        <f>'WA Sch. 1-2'!G93</f>
        <v>0</v>
      </c>
      <c r="H93" s="8">
        <f t="shared" si="34"/>
        <v>37.650000000000091</v>
      </c>
      <c r="I93" s="8">
        <f t="shared" si="34"/>
        <v>81047.272500000196</v>
      </c>
      <c r="J93" s="8">
        <f t="shared" si="34"/>
        <v>0</v>
      </c>
      <c r="K93" s="9">
        <v>2481</v>
      </c>
      <c r="L93" s="9">
        <v>4318973.5840000007</v>
      </c>
      <c r="M93" s="9">
        <v>-27568</v>
      </c>
      <c r="N93" s="9">
        <f t="shared" si="35"/>
        <v>4291405.5840000007</v>
      </c>
      <c r="O93" s="9">
        <f t="shared" si="36"/>
        <v>1729.7080145102784</v>
      </c>
      <c r="P93" s="8">
        <f t="shared" si="37"/>
        <v>0</v>
      </c>
      <c r="Q93" s="8">
        <f t="shared" si="38"/>
        <v>1729.7080145102784</v>
      </c>
      <c r="R93" s="9">
        <f t="shared" si="32"/>
        <v>4291405.5840000007</v>
      </c>
      <c r="S93" s="21"/>
      <c r="U93" s="2">
        <v>43831</v>
      </c>
      <c r="V93" s="8">
        <f t="shared" si="39"/>
        <v>955.5</v>
      </c>
      <c r="W93" s="8">
        <f t="shared" si="40"/>
        <v>912980.25</v>
      </c>
      <c r="X93" s="8">
        <f t="shared" si="41"/>
        <v>0</v>
      </c>
      <c r="Y93" s="7">
        <v>85</v>
      </c>
      <c r="Z93" s="7">
        <v>0</v>
      </c>
      <c r="AA93" s="7">
        <v>0</v>
      </c>
      <c r="AB93" s="7">
        <v>0</v>
      </c>
      <c r="AC93" s="7">
        <v>0</v>
      </c>
      <c r="AD93" s="7">
        <v>0</v>
      </c>
      <c r="AE93" s="7">
        <v>0</v>
      </c>
      <c r="AF93" s="7">
        <v>0</v>
      </c>
      <c r="AG93" s="7">
        <v>0</v>
      </c>
      <c r="AH93" s="7">
        <v>0</v>
      </c>
      <c r="AI93" s="7">
        <v>0</v>
      </c>
      <c r="AJ93" s="7">
        <v>0</v>
      </c>
      <c r="AK93" s="8">
        <f t="shared" si="42"/>
        <v>1740.2269979975968</v>
      </c>
      <c r="AM93" s="17">
        <v>50</v>
      </c>
      <c r="AN93" s="17">
        <v>1452.4677897467918</v>
      </c>
      <c r="AO93" s="17">
        <v>417.4112256891699</v>
      </c>
      <c r="AP93" s="17">
        <v>0.62866688947789373</v>
      </c>
      <c r="AX93" s="1">
        <v>50</v>
      </c>
      <c r="AY93" s="50">
        <f t="shared" si="14"/>
        <v>97</v>
      </c>
      <c r="AZ93" s="51">
        <f t="shared" si="15"/>
        <v>0.80353430353430355</v>
      </c>
      <c r="BA93" s="52">
        <f t="shared" si="20"/>
        <v>0.85431334867221986</v>
      </c>
      <c r="BC93" s="1">
        <v>50</v>
      </c>
      <c r="BD93" s="9">
        <f t="shared" si="16"/>
        <v>417.4112256891699</v>
      </c>
      <c r="BE93" s="9">
        <f t="shared" si="33"/>
        <v>35.85327531493931</v>
      </c>
      <c r="BF93" s="9">
        <f t="shared" si="33"/>
        <v>113.41516419737081</v>
      </c>
      <c r="BG93" s="9">
        <f t="shared" si="33"/>
        <v>-1128.1346295923831</v>
      </c>
      <c r="BH93" s="9">
        <f t="shared" si="33"/>
        <v>219.6949746624332</v>
      </c>
      <c r="BI93" s="9">
        <f t="shared" si="33"/>
        <v>-973.31053036158028</v>
      </c>
      <c r="BJ93" s="9">
        <f t="shared" si="33"/>
        <v>-513.63216262806054</v>
      </c>
      <c r="BK93" s="9">
        <f t="shared" si="33"/>
        <v>-286.05163292551697</v>
      </c>
      <c r="BL93" s="9">
        <f t="shared" si="33"/>
        <v>132.96041456705825</v>
      </c>
      <c r="BM93" s="9">
        <f t="shared" si="33"/>
        <v>-7.7677245527875129</v>
      </c>
      <c r="BN93" s="9">
        <f t="shared" si="31"/>
        <v>48.723393840512017</v>
      </c>
      <c r="BO93" s="9">
        <f t="shared" si="31"/>
        <v>250.82623573450246</v>
      </c>
      <c r="BP93" s="9">
        <f t="shared" si="31"/>
        <v>151.56476595414847</v>
      </c>
      <c r="BQ93" s="1">
        <v>50</v>
      </c>
      <c r="BR93" s="9">
        <f t="shared" si="30"/>
        <v>174232.13133133741</v>
      </c>
      <c r="BS93" s="9">
        <f t="shared" si="30"/>
        <v>14965.559594181306</v>
      </c>
      <c r="BT93" s="9">
        <f t="shared" si="18"/>
        <v>47340.762699364452</v>
      </c>
      <c r="BU93" s="9">
        <f t="shared" si="19"/>
        <v>-470896.05848055624</v>
      </c>
      <c r="BV93" s="9">
        <f t="shared" si="21"/>
        <v>91703.148651599098</v>
      </c>
      <c r="BW93" s="9">
        <f t="shared" si="22"/>
        <v>-406270.74145440478</v>
      </c>
      <c r="BX93" s="9">
        <f t="shared" si="23"/>
        <v>-214395.83055595806</v>
      </c>
      <c r="BY93" s="9">
        <f t="shared" si="24"/>
        <v>-119401.16270982819</v>
      </c>
      <c r="BZ93" s="9">
        <f t="shared" si="25"/>
        <v>55499.169612577447</v>
      </c>
      <c r="CA93" s="9">
        <f t="shared" si="26"/>
        <v>-3242.3354263937827</v>
      </c>
      <c r="CB93" s="9">
        <f t="shared" si="27"/>
        <v>20337.691542705539</v>
      </c>
      <c r="CC93" s="9">
        <f t="shared" si="28"/>
        <v>104697.68649294117</v>
      </c>
      <c r="CD93" s="9">
        <f t="shared" si="29"/>
        <v>63264.834728214832</v>
      </c>
    </row>
    <row r="94" spans="1:82">
      <c r="A94" s="2">
        <v>43497</v>
      </c>
      <c r="B94" s="8">
        <f>'WA Sch. 1-2'!B94</f>
        <v>932.76424999999995</v>
      </c>
      <c r="C94" s="8">
        <f>'WA Sch. 1-2'!C94</f>
        <v>870049.14607806236</v>
      </c>
      <c r="D94" s="8">
        <f>'WA Sch. 1-2'!D94</f>
        <v>0</v>
      </c>
      <c r="E94" s="8">
        <f>'WA Sch. 1-2'!E94</f>
        <v>1224.5</v>
      </c>
      <c r="F94" s="8">
        <f>'WA Sch. 1-2'!F94</f>
        <v>1499400.25</v>
      </c>
      <c r="G94" s="8">
        <f>'WA Sch. 1-2'!G94</f>
        <v>0</v>
      </c>
      <c r="H94" s="8">
        <f t="shared" si="34"/>
        <v>-291.73575000000005</v>
      </c>
      <c r="I94" s="8">
        <f t="shared" si="34"/>
        <v>-629351.10392193764</v>
      </c>
      <c r="J94" s="8">
        <f t="shared" si="34"/>
        <v>0</v>
      </c>
      <c r="K94" s="9">
        <v>2383</v>
      </c>
      <c r="L94" s="9">
        <v>4124580.1949999998</v>
      </c>
      <c r="M94" s="9">
        <v>68064</v>
      </c>
      <c r="N94" s="9">
        <f t="shared" si="35"/>
        <v>4192644.1949999998</v>
      </c>
      <c r="O94" s="9">
        <f t="shared" si="36"/>
        <v>1759.3974800671422</v>
      </c>
      <c r="P94" s="8">
        <f t="shared" si="37"/>
        <v>0</v>
      </c>
      <c r="Q94" s="8">
        <f t="shared" si="38"/>
        <v>1759.3974800671422</v>
      </c>
      <c r="R94" s="9">
        <f t="shared" si="32"/>
        <v>4192644.1949999998</v>
      </c>
      <c r="S94" s="21"/>
      <c r="U94" s="2">
        <v>43862</v>
      </c>
      <c r="V94" s="8">
        <f t="shared" si="39"/>
        <v>867</v>
      </c>
      <c r="W94" s="8">
        <f t="shared" si="40"/>
        <v>751689</v>
      </c>
      <c r="X94" s="8">
        <f t="shared" si="41"/>
        <v>0</v>
      </c>
      <c r="Y94" s="7">
        <v>86</v>
      </c>
      <c r="Z94" s="7">
        <v>0</v>
      </c>
      <c r="AA94" s="7">
        <v>0</v>
      </c>
      <c r="AB94" s="7">
        <v>0</v>
      </c>
      <c r="AC94" s="7">
        <v>0</v>
      </c>
      <c r="AD94" s="7">
        <v>0</v>
      </c>
      <c r="AE94" s="7">
        <v>0</v>
      </c>
      <c r="AF94" s="7">
        <v>0</v>
      </c>
      <c r="AG94" s="7">
        <v>0</v>
      </c>
      <c r="AH94" s="7">
        <v>0</v>
      </c>
      <c r="AI94" s="7">
        <v>0</v>
      </c>
      <c r="AJ94" s="7">
        <v>0</v>
      </c>
      <c r="AK94" s="8">
        <f t="shared" si="42"/>
        <v>1563.5963734889538</v>
      </c>
      <c r="AM94" s="17">
        <v>51</v>
      </c>
      <c r="AN94" s="17">
        <v>1456.1542234912074</v>
      </c>
      <c r="AO94" s="17">
        <v>490.4034454687278</v>
      </c>
      <c r="AP94" s="17">
        <v>0.73860114361573603</v>
      </c>
      <c r="AX94" s="1">
        <v>51</v>
      </c>
      <c r="AY94" s="50">
        <f t="shared" si="14"/>
        <v>103</v>
      </c>
      <c r="AZ94" s="51">
        <f t="shared" si="15"/>
        <v>0.85343035343035345</v>
      </c>
      <c r="BA94" s="52">
        <f t="shared" si="20"/>
        <v>1.0512597817977336</v>
      </c>
      <c r="BC94" s="1">
        <v>51</v>
      </c>
      <c r="BD94" s="9">
        <f t="shared" si="16"/>
        <v>490.4034454687278</v>
      </c>
      <c r="BE94" s="9">
        <f t="shared" si="33"/>
        <v>417.4112256891699</v>
      </c>
      <c r="BF94" s="9">
        <f t="shared" si="33"/>
        <v>35.85327531493931</v>
      </c>
      <c r="BG94" s="9">
        <f t="shared" si="33"/>
        <v>113.41516419737081</v>
      </c>
      <c r="BH94" s="9">
        <f t="shared" si="33"/>
        <v>-1128.1346295923831</v>
      </c>
      <c r="BI94" s="9">
        <f t="shared" si="33"/>
        <v>219.6949746624332</v>
      </c>
      <c r="BJ94" s="9">
        <f t="shared" si="33"/>
        <v>-973.31053036158028</v>
      </c>
      <c r="BK94" s="9">
        <f t="shared" si="33"/>
        <v>-513.63216262806054</v>
      </c>
      <c r="BL94" s="9">
        <f t="shared" si="33"/>
        <v>-286.05163292551697</v>
      </c>
      <c r="BM94" s="9">
        <f t="shared" si="33"/>
        <v>132.96041456705825</v>
      </c>
      <c r="BN94" s="9">
        <f t="shared" si="31"/>
        <v>-7.7677245527875129</v>
      </c>
      <c r="BO94" s="9">
        <f t="shared" si="31"/>
        <v>48.723393840512017</v>
      </c>
      <c r="BP94" s="9">
        <f t="shared" si="31"/>
        <v>250.82623573450246</v>
      </c>
      <c r="BQ94" s="1">
        <v>51</v>
      </c>
      <c r="BR94" s="9">
        <f t="shared" si="30"/>
        <v>240495.53932760216</v>
      </c>
      <c r="BS94" s="9">
        <f t="shared" si="30"/>
        <v>204699.90325529614</v>
      </c>
      <c r="BT94" s="9">
        <f t="shared" si="18"/>
        <v>17582.569745786554</v>
      </c>
      <c r="BU94" s="9">
        <f t="shared" si="19"/>
        <v>55619.187290793787</v>
      </c>
      <c r="BV94" s="9">
        <f t="shared" si="21"/>
        <v>-553241.10930469341</v>
      </c>
      <c r="BW94" s="9">
        <f t="shared" si="22"/>
        <v>107739.17252662402</v>
      </c>
      <c r="BX94" s="9">
        <f t="shared" si="23"/>
        <v>-477314.83760031511</v>
      </c>
      <c r="BY94" s="9">
        <f t="shared" si="24"/>
        <v>-251886.98225635488</v>
      </c>
      <c r="BZ94" s="9">
        <f t="shared" si="25"/>
        <v>-140280.70636862874</v>
      </c>
      <c r="CA94" s="9">
        <f t="shared" si="26"/>
        <v>65204.245414637495</v>
      </c>
      <c r="CB94" s="9">
        <f t="shared" si="27"/>
        <v>-3809.3188841377187</v>
      </c>
      <c r="CC94" s="9">
        <f t="shared" si="28"/>
        <v>23894.120214318347</v>
      </c>
      <c r="CD94" s="9">
        <f t="shared" si="29"/>
        <v>123006.05021815337</v>
      </c>
    </row>
    <row r="95" spans="1:82">
      <c r="A95" s="2">
        <v>43525</v>
      </c>
      <c r="B95" s="8">
        <f>'WA Sch. 1-2'!B95</f>
        <v>767.35</v>
      </c>
      <c r="C95" s="8">
        <f>'WA Sch. 1-2'!C95</f>
        <v>588826.02250000008</v>
      </c>
      <c r="D95" s="8">
        <f>'WA Sch. 1-2'!D95</f>
        <v>0</v>
      </c>
      <c r="E95" s="8">
        <f>'WA Sch. 1-2'!E95</f>
        <v>943.5</v>
      </c>
      <c r="F95" s="8">
        <f>'WA Sch. 1-2'!F95</f>
        <v>890192.25</v>
      </c>
      <c r="G95" s="8">
        <f>'WA Sch. 1-2'!G95</f>
        <v>0</v>
      </c>
      <c r="H95" s="8">
        <f t="shared" si="34"/>
        <v>-176.14999999999998</v>
      </c>
      <c r="I95" s="8">
        <f t="shared" si="34"/>
        <v>-301366.22749999992</v>
      </c>
      <c r="J95" s="8">
        <f t="shared" si="34"/>
        <v>0</v>
      </c>
      <c r="K95" s="9">
        <v>2470</v>
      </c>
      <c r="L95" s="9">
        <v>4352443.9869999997</v>
      </c>
      <c r="M95" s="9">
        <v>-376525</v>
      </c>
      <c r="N95" s="9">
        <f t="shared" si="35"/>
        <v>3975918.9869999997</v>
      </c>
      <c r="O95" s="9">
        <f t="shared" si="36"/>
        <v>1609.6838004048582</v>
      </c>
      <c r="P95" s="8">
        <f t="shared" si="37"/>
        <v>0</v>
      </c>
      <c r="Q95" s="8">
        <f t="shared" si="38"/>
        <v>1609.6838004048582</v>
      </c>
      <c r="R95" s="9">
        <f t="shared" si="32"/>
        <v>3975918.9869999997</v>
      </c>
      <c r="S95" s="21"/>
      <c r="U95" s="2">
        <v>43891</v>
      </c>
      <c r="V95" s="8">
        <f t="shared" si="39"/>
        <v>814.5</v>
      </c>
      <c r="W95" s="8">
        <f t="shared" si="40"/>
        <v>663410.25</v>
      </c>
      <c r="X95" s="8">
        <f t="shared" si="41"/>
        <v>0</v>
      </c>
      <c r="Y95" s="7">
        <v>87</v>
      </c>
      <c r="Z95" s="7">
        <v>0</v>
      </c>
      <c r="AA95" s="7">
        <v>0</v>
      </c>
      <c r="AB95" s="7">
        <v>0</v>
      </c>
      <c r="AC95" s="7">
        <v>0</v>
      </c>
      <c r="AD95" s="7">
        <v>0</v>
      </c>
      <c r="AE95" s="7">
        <v>0</v>
      </c>
      <c r="AF95" s="7">
        <v>0</v>
      </c>
      <c r="AG95" s="7">
        <v>0</v>
      </c>
      <c r="AH95" s="7">
        <v>0</v>
      </c>
      <c r="AI95" s="7">
        <v>0</v>
      </c>
      <c r="AJ95" s="7">
        <v>0</v>
      </c>
      <c r="AK95" s="8">
        <f t="shared" si="42"/>
        <v>1788.6929637243047</v>
      </c>
      <c r="AM95" s="17">
        <v>52</v>
      </c>
      <c r="AN95" s="17">
        <v>2431.4488504229248</v>
      </c>
      <c r="AO95" s="17">
        <v>-653.93478921531528</v>
      </c>
      <c r="AP95" s="17">
        <v>-0.9848972058157105</v>
      </c>
      <c r="AX95" s="1">
        <v>52</v>
      </c>
      <c r="AY95" s="50">
        <f t="shared" si="14"/>
        <v>16</v>
      </c>
      <c r="AZ95" s="51">
        <f t="shared" si="15"/>
        <v>0.12993762993762994</v>
      </c>
      <c r="BA95" s="52">
        <f t="shared" si="20"/>
        <v>-1.1266860090395716</v>
      </c>
      <c r="BC95" s="1">
        <v>52</v>
      </c>
      <c r="BD95" s="9">
        <f t="shared" si="16"/>
        <v>-653.93478921531528</v>
      </c>
      <c r="BE95" s="9">
        <f t="shared" si="33"/>
        <v>490.4034454687278</v>
      </c>
      <c r="BF95" s="9">
        <f t="shared" si="33"/>
        <v>417.4112256891699</v>
      </c>
      <c r="BG95" s="9">
        <f t="shared" si="33"/>
        <v>35.85327531493931</v>
      </c>
      <c r="BH95" s="9">
        <f t="shared" si="33"/>
        <v>113.41516419737081</v>
      </c>
      <c r="BI95" s="9">
        <f t="shared" si="33"/>
        <v>-1128.1346295923831</v>
      </c>
      <c r="BJ95" s="9">
        <f t="shared" si="33"/>
        <v>219.6949746624332</v>
      </c>
      <c r="BK95" s="9">
        <f t="shared" si="33"/>
        <v>-973.31053036158028</v>
      </c>
      <c r="BL95" s="9">
        <f t="shared" si="33"/>
        <v>-513.63216262806054</v>
      </c>
      <c r="BM95" s="9">
        <f t="shared" si="33"/>
        <v>-286.05163292551697</v>
      </c>
      <c r="BN95" s="9">
        <f t="shared" si="31"/>
        <v>132.96041456705825</v>
      </c>
      <c r="BO95" s="9">
        <f t="shared" si="31"/>
        <v>-7.7677245527875129</v>
      </c>
      <c r="BP95" s="9">
        <f t="shared" si="31"/>
        <v>48.723393840512017</v>
      </c>
      <c r="BQ95" s="1">
        <v>52</v>
      </c>
      <c r="BR95" s="9">
        <f t="shared" si="30"/>
        <v>427630.70854607527</v>
      </c>
      <c r="BS95" s="9">
        <f t="shared" si="30"/>
        <v>-320691.87374305731</v>
      </c>
      <c r="BT95" s="9">
        <f t="shared" si="18"/>
        <v>-272959.72188715433</v>
      </c>
      <c r="BU95" s="9">
        <f t="shared" si="19"/>
        <v>-23445.704035755181</v>
      </c>
      <c r="BV95" s="9">
        <f t="shared" si="21"/>
        <v>-74166.121493229526</v>
      </c>
      <c r="BW95" s="9">
        <f t="shared" si="22"/>
        <v>737726.481208988</v>
      </c>
      <c r="BX95" s="9">
        <f t="shared" si="23"/>
        <v>-143666.18694754347</v>
      </c>
      <c r="BY95" s="9">
        <f t="shared" si="24"/>
        <v>636481.61651304225</v>
      </c>
      <c r="BZ95" s="9">
        <f t="shared" si="25"/>
        <v>335881.94000238413</v>
      </c>
      <c r="CA95" s="9">
        <f t="shared" si="26"/>
        <v>187059.11428184211</v>
      </c>
      <c r="CB95" s="9">
        <f t="shared" si="27"/>
        <v>-86947.4406738916</v>
      </c>
      <c r="CC95" s="9">
        <f t="shared" si="28"/>
        <v>5079.5853181079347</v>
      </c>
      <c r="CD95" s="9">
        <f t="shared" si="29"/>
        <v>-31861.922280951658</v>
      </c>
    </row>
    <row r="96" spans="1:82">
      <c r="A96" s="2">
        <v>43556</v>
      </c>
      <c r="B96" s="8">
        <f>'WA Sch. 1-2'!B96</f>
        <v>547.15</v>
      </c>
      <c r="C96" s="8">
        <f>'WA Sch. 1-2'!C96</f>
        <v>299373.1225</v>
      </c>
      <c r="D96" s="8">
        <f>'WA Sch. 1-2'!D96</f>
        <v>0.375</v>
      </c>
      <c r="E96" s="8">
        <f>'WA Sch. 1-2'!E96</f>
        <v>508</v>
      </c>
      <c r="F96" s="8">
        <f>'WA Sch. 1-2'!F96</f>
        <v>258064</v>
      </c>
      <c r="G96" s="8">
        <f>'WA Sch. 1-2'!G96</f>
        <v>0</v>
      </c>
      <c r="H96" s="8">
        <f t="shared" si="34"/>
        <v>39.149999999999977</v>
      </c>
      <c r="I96" s="8">
        <f t="shared" si="34"/>
        <v>41309.122499999998</v>
      </c>
      <c r="J96" s="8">
        <f t="shared" si="34"/>
        <v>0.375</v>
      </c>
      <c r="K96" s="9">
        <v>2475</v>
      </c>
      <c r="L96" s="9">
        <v>4605903.58</v>
      </c>
      <c r="M96" s="9">
        <v>201549</v>
      </c>
      <c r="N96" s="9">
        <f t="shared" si="35"/>
        <v>4807452.58</v>
      </c>
      <c r="O96" s="9">
        <f t="shared" si="36"/>
        <v>1942.405082828283</v>
      </c>
      <c r="P96" s="8">
        <f t="shared" si="37"/>
        <v>3.1796359205942633</v>
      </c>
      <c r="Q96" s="8">
        <f t="shared" si="38"/>
        <v>1945.5847187488773</v>
      </c>
      <c r="R96" s="9">
        <f t="shared" si="32"/>
        <v>4815322.1789034717</v>
      </c>
      <c r="S96" s="21"/>
      <c r="U96" s="2">
        <v>43922</v>
      </c>
      <c r="V96" s="8">
        <f t="shared" si="39"/>
        <v>522</v>
      </c>
      <c r="W96" s="8">
        <f t="shared" si="40"/>
        <v>272484</v>
      </c>
      <c r="X96" s="8">
        <f t="shared" si="41"/>
        <v>0</v>
      </c>
      <c r="Y96" s="7">
        <v>88</v>
      </c>
      <c r="Z96" s="7">
        <v>1</v>
      </c>
      <c r="AA96" s="7">
        <v>0</v>
      </c>
      <c r="AB96" s="7">
        <v>0</v>
      </c>
      <c r="AC96" s="7">
        <v>0</v>
      </c>
      <c r="AD96" s="7">
        <v>0</v>
      </c>
      <c r="AE96" s="7">
        <v>0</v>
      </c>
      <c r="AF96" s="7">
        <v>0</v>
      </c>
      <c r="AG96" s="7">
        <v>0</v>
      </c>
      <c r="AH96" s="7">
        <v>0</v>
      </c>
      <c r="AI96" s="7">
        <v>0</v>
      </c>
      <c r="AJ96" s="7">
        <v>0</v>
      </c>
      <c r="AK96" s="8">
        <f t="shared" si="42"/>
        <v>2850.8301964888888</v>
      </c>
      <c r="AM96" s="17">
        <v>53</v>
      </c>
      <c r="AN96" s="17">
        <v>3146.1810665564326</v>
      </c>
      <c r="AO96" s="17">
        <v>-4.5474735088646412E-12</v>
      </c>
      <c r="AP96" s="17">
        <v>-6.8489917133420122E-15</v>
      </c>
      <c r="AX96" s="1">
        <v>53</v>
      </c>
      <c r="AY96" s="50">
        <f t="shared" si="14"/>
        <v>52</v>
      </c>
      <c r="AZ96" s="51">
        <f t="shared" si="15"/>
        <v>0.42931392931392931</v>
      </c>
      <c r="BA96" s="52">
        <f t="shared" si="20"/>
        <v>-0.17812111651651327</v>
      </c>
      <c r="BC96" s="1">
        <v>53</v>
      </c>
      <c r="BD96" s="9">
        <f t="shared" si="16"/>
        <v>-4.5474735088646412E-12</v>
      </c>
      <c r="BE96" s="9">
        <f t="shared" si="33"/>
        <v>-653.93478921531528</v>
      </c>
      <c r="BF96" s="9">
        <f t="shared" si="33"/>
        <v>490.4034454687278</v>
      </c>
      <c r="BG96" s="9">
        <f t="shared" si="33"/>
        <v>417.4112256891699</v>
      </c>
      <c r="BH96" s="9">
        <f t="shared" si="33"/>
        <v>35.85327531493931</v>
      </c>
      <c r="BI96" s="9">
        <f t="shared" si="33"/>
        <v>113.41516419737081</v>
      </c>
      <c r="BJ96" s="9">
        <f t="shared" si="33"/>
        <v>-1128.1346295923831</v>
      </c>
      <c r="BK96" s="9">
        <f t="shared" si="33"/>
        <v>219.6949746624332</v>
      </c>
      <c r="BL96" s="9">
        <f t="shared" si="33"/>
        <v>-973.31053036158028</v>
      </c>
      <c r="BM96" s="9">
        <f t="shared" si="33"/>
        <v>-513.63216262806054</v>
      </c>
      <c r="BN96" s="9">
        <f t="shared" si="31"/>
        <v>-286.05163292551697</v>
      </c>
      <c r="BO96" s="9">
        <f t="shared" si="31"/>
        <v>132.96041456705825</v>
      </c>
      <c r="BP96" s="9">
        <f t="shared" si="31"/>
        <v>-7.7677245527875129</v>
      </c>
      <c r="BQ96" s="1">
        <v>53</v>
      </c>
      <c r="BR96" s="9">
        <f t="shared" si="30"/>
        <v>3.3571505720989503E-24</v>
      </c>
      <c r="BS96" s="9">
        <f t="shared" si="30"/>
        <v>1.1981738929898848E-9</v>
      </c>
      <c r="BT96" s="9">
        <f t="shared" si="18"/>
        <v>-8.9854311941103037E-10</v>
      </c>
      <c r="BU96" s="9">
        <f t="shared" si="19"/>
        <v>-7.6480291538213867E-10</v>
      </c>
      <c r="BV96" s="9">
        <f t="shared" si="21"/>
        <v>-6.5692266521085565E-11</v>
      </c>
      <c r="BW96" s="9">
        <f t="shared" si="22"/>
        <v>-2.0780525986928487E-10</v>
      </c>
      <c r="BX96" s="9">
        <f t="shared" si="23"/>
        <v>2.0670279105006404E-9</v>
      </c>
      <c r="BY96" s="9">
        <f t="shared" si="24"/>
        <v>-4.0253674739872841E-10</v>
      </c>
      <c r="BZ96" s="9">
        <f t="shared" si="25"/>
        <v>1.7833510106577356E-9</v>
      </c>
      <c r="CA96" s="9">
        <f t="shared" si="26"/>
        <v>9.4110400304493085E-10</v>
      </c>
      <c r="CB96" s="9">
        <f t="shared" si="27"/>
        <v>5.2411892480861348E-10</v>
      </c>
      <c r="CC96" s="9">
        <f t="shared" si="28"/>
        <v>-2.4361710091388123E-10</v>
      </c>
      <c r="CD96" s="9">
        <f t="shared" si="29"/>
        <v>1.4232435589260035E-11</v>
      </c>
    </row>
    <row r="97" spans="1:82">
      <c r="A97" s="2">
        <v>43586</v>
      </c>
      <c r="B97" s="8">
        <f>'WA Sch. 1-2'!B97</f>
        <v>290.02499999999998</v>
      </c>
      <c r="C97" s="8">
        <f>'WA Sch. 1-2'!C97</f>
        <v>84114.500624999986</v>
      </c>
      <c r="D97" s="8">
        <f>'WA Sch. 1-2'!D97</f>
        <v>14.95</v>
      </c>
      <c r="E97" s="8">
        <f>'WA Sch. 1-2'!E97</f>
        <v>187</v>
      </c>
      <c r="F97" s="8">
        <f>'WA Sch. 1-2'!F97</f>
        <v>34969</v>
      </c>
      <c r="G97" s="8">
        <f>'WA Sch. 1-2'!G97</f>
        <v>13</v>
      </c>
      <c r="H97" s="8">
        <f t="shared" si="34"/>
        <v>103.02499999999998</v>
      </c>
      <c r="I97" s="8">
        <f t="shared" si="34"/>
        <v>49145.500624999986</v>
      </c>
      <c r="J97" s="8">
        <f t="shared" si="34"/>
        <v>1.9499999999999993</v>
      </c>
      <c r="K97" s="9">
        <v>2468</v>
      </c>
      <c r="L97" s="9">
        <v>11915740.261</v>
      </c>
      <c r="M97" s="9">
        <v>1215463</v>
      </c>
      <c r="N97" s="9">
        <f t="shared" si="35"/>
        <v>13131203.261</v>
      </c>
      <c r="O97" s="9">
        <f t="shared" si="36"/>
        <v>5320.5847897082658</v>
      </c>
      <c r="P97" s="8">
        <f t="shared" si="37"/>
        <v>16.534106787090163</v>
      </c>
      <c r="Q97" s="8">
        <f t="shared" si="38"/>
        <v>5337.1188964953562</v>
      </c>
      <c r="R97" s="9">
        <f t="shared" si="32"/>
        <v>13172009.436550539</v>
      </c>
      <c r="S97" s="21"/>
      <c r="U97" s="2">
        <v>43952</v>
      </c>
      <c r="V97" s="8">
        <f t="shared" si="39"/>
        <v>299.5</v>
      </c>
      <c r="W97" s="8">
        <f t="shared" si="40"/>
        <v>89700.25</v>
      </c>
      <c r="X97" s="8">
        <f t="shared" si="41"/>
        <v>10</v>
      </c>
      <c r="Y97" s="7">
        <v>89</v>
      </c>
      <c r="Z97" s="7">
        <v>0</v>
      </c>
      <c r="AA97" s="7">
        <v>1</v>
      </c>
      <c r="AB97" s="7">
        <v>0</v>
      </c>
      <c r="AC97" s="7">
        <v>0</v>
      </c>
      <c r="AD97" s="7">
        <v>0</v>
      </c>
      <c r="AE97" s="7">
        <v>0</v>
      </c>
      <c r="AF97" s="7">
        <v>0</v>
      </c>
      <c r="AG97" s="7">
        <v>0</v>
      </c>
      <c r="AH97" s="7">
        <v>0</v>
      </c>
      <c r="AI97" s="7">
        <v>0</v>
      </c>
      <c r="AJ97" s="7">
        <v>0</v>
      </c>
      <c r="AK97" s="8">
        <f t="shared" si="42"/>
        <v>5294.9854735359804</v>
      </c>
      <c r="AM97" s="17">
        <v>54</v>
      </c>
      <c r="AN97" s="17">
        <v>8421.0297562069663</v>
      </c>
      <c r="AO97" s="17">
        <v>-1470.6113135840151</v>
      </c>
      <c r="AP97" s="17">
        <v>-2.2149012370604524</v>
      </c>
      <c r="AX97" s="1">
        <v>54</v>
      </c>
      <c r="AY97" s="50">
        <f t="shared" si="14"/>
        <v>4</v>
      </c>
      <c r="AZ97" s="51">
        <f t="shared" si="15"/>
        <v>3.0145530145530147E-2</v>
      </c>
      <c r="BA97" s="52">
        <f t="shared" si="20"/>
        <v>-1.8786590672766057</v>
      </c>
      <c r="BC97" s="1">
        <v>54</v>
      </c>
      <c r="BD97" s="9">
        <f t="shared" si="16"/>
        <v>-1470.6113135840151</v>
      </c>
      <c r="BE97" s="9">
        <f t="shared" si="33"/>
        <v>-4.5474735088646412E-12</v>
      </c>
      <c r="BF97" s="9">
        <f t="shared" si="33"/>
        <v>-653.93478921531528</v>
      </c>
      <c r="BG97" s="9">
        <f t="shared" si="33"/>
        <v>490.4034454687278</v>
      </c>
      <c r="BH97" s="9">
        <f t="shared" si="33"/>
        <v>417.4112256891699</v>
      </c>
      <c r="BI97" s="9">
        <f t="shared" si="33"/>
        <v>35.85327531493931</v>
      </c>
      <c r="BJ97" s="9">
        <f t="shared" si="33"/>
        <v>113.41516419737081</v>
      </c>
      <c r="BK97" s="9">
        <f t="shared" si="33"/>
        <v>-1128.1346295923831</v>
      </c>
      <c r="BL97" s="9">
        <f t="shared" si="33"/>
        <v>219.6949746624332</v>
      </c>
      <c r="BM97" s="9">
        <f t="shared" si="33"/>
        <v>-973.31053036158028</v>
      </c>
      <c r="BN97" s="9">
        <f t="shared" si="31"/>
        <v>-513.63216262806054</v>
      </c>
      <c r="BO97" s="9">
        <f t="shared" si="31"/>
        <v>-286.05163292551697</v>
      </c>
      <c r="BP97" s="9">
        <f t="shared" si="31"/>
        <v>132.96041456705825</v>
      </c>
      <c r="BQ97" s="1">
        <v>54</v>
      </c>
      <c r="BR97" s="9">
        <f t="shared" si="30"/>
        <v>2162697.6356412945</v>
      </c>
      <c r="BS97" s="9">
        <f t="shared" si="30"/>
        <v>2.6945317969491875E-9</v>
      </c>
      <c r="BT97" s="9">
        <f t="shared" si="18"/>
        <v>961683.89936621499</v>
      </c>
      <c r="BU97" s="9">
        <f t="shared" si="19"/>
        <v>-721192.85512689536</v>
      </c>
      <c r="BV97" s="9">
        <f t="shared" si="21"/>
        <v>-613849.67091546685</v>
      </c>
      <c r="BW97" s="9">
        <f t="shared" si="22"/>
        <v>-52726.232307196136</v>
      </c>
      <c r="BX97" s="9">
        <f t="shared" si="23"/>
        <v>-166789.62360064592</v>
      </c>
      <c r="BY97" s="9">
        <f t="shared" si="24"/>
        <v>1659047.5495244637</v>
      </c>
      <c r="BZ97" s="9">
        <f t="shared" si="25"/>
        <v>-323085.91527613119</v>
      </c>
      <c r="CA97" s="9">
        <f t="shared" si="26"/>
        <v>1431361.4775801913</v>
      </c>
      <c r="CB97" s="9">
        <f t="shared" si="27"/>
        <v>755353.26938144513</v>
      </c>
      <c r="CC97" s="9">
        <f t="shared" si="28"/>
        <v>420670.76764944219</v>
      </c>
      <c r="CD97" s="9">
        <f t="shared" si="29"/>
        <v>-195533.0899211404</v>
      </c>
    </row>
    <row r="98" spans="1:82">
      <c r="A98" s="2">
        <v>43617</v>
      </c>
      <c r="B98" s="8">
        <f>'WA Sch. 1-2'!B98</f>
        <v>126.95</v>
      </c>
      <c r="C98" s="8">
        <f>'WA Sch. 1-2'!C98</f>
        <v>16116.302500000002</v>
      </c>
      <c r="D98" s="8">
        <f>'WA Sch. 1-2'!D98</f>
        <v>68</v>
      </c>
      <c r="E98" s="8">
        <f>'WA Sch. 1-2'!E98</f>
        <v>104.5</v>
      </c>
      <c r="F98" s="8">
        <f>'WA Sch. 1-2'!F98</f>
        <v>10920.25</v>
      </c>
      <c r="G98" s="8">
        <f>'WA Sch. 1-2'!G98</f>
        <v>79.5</v>
      </c>
      <c r="H98" s="8">
        <f t="shared" si="34"/>
        <v>22.450000000000003</v>
      </c>
      <c r="I98" s="8">
        <f t="shared" si="34"/>
        <v>5196.0525000000016</v>
      </c>
      <c r="J98" s="8">
        <f t="shared" si="34"/>
        <v>-11.5</v>
      </c>
      <c r="K98" s="9">
        <v>2453</v>
      </c>
      <c r="L98" s="9">
        <v>18514518.465999998</v>
      </c>
      <c r="M98" s="9">
        <v>1826513</v>
      </c>
      <c r="N98" s="9">
        <f t="shared" si="35"/>
        <v>20341031.465999998</v>
      </c>
      <c r="O98" s="9">
        <f t="shared" si="36"/>
        <v>8292.3079763554815</v>
      </c>
      <c r="P98" s="8">
        <f t="shared" si="37"/>
        <v>-97.50883489822408</v>
      </c>
      <c r="Q98" s="8">
        <f t="shared" si="38"/>
        <v>8194.7991414572571</v>
      </c>
      <c r="R98" s="9">
        <f t="shared" si="32"/>
        <v>20101842.29399465</v>
      </c>
      <c r="S98" s="21"/>
      <c r="U98" s="2">
        <v>43983</v>
      </c>
      <c r="V98" s="8">
        <f t="shared" si="39"/>
        <v>145.5</v>
      </c>
      <c r="W98" s="8">
        <f t="shared" si="40"/>
        <v>21170.25</v>
      </c>
      <c r="X98" s="8">
        <f t="shared" si="41"/>
        <v>43</v>
      </c>
      <c r="Y98" s="7">
        <v>90</v>
      </c>
      <c r="Z98" s="7">
        <v>0</v>
      </c>
      <c r="AA98" s="7">
        <v>0</v>
      </c>
      <c r="AB98" s="7">
        <v>1</v>
      </c>
      <c r="AC98" s="7">
        <v>0</v>
      </c>
      <c r="AD98" s="7">
        <v>0</v>
      </c>
      <c r="AE98" s="7">
        <v>0</v>
      </c>
      <c r="AF98" s="7">
        <v>0</v>
      </c>
      <c r="AG98" s="7">
        <v>0</v>
      </c>
      <c r="AH98" s="7">
        <v>0</v>
      </c>
      <c r="AI98" s="7">
        <v>0</v>
      </c>
      <c r="AJ98" s="7">
        <v>0</v>
      </c>
      <c r="AK98" s="8">
        <f t="shared" si="42"/>
        <v>7206.0336336673354</v>
      </c>
      <c r="AM98" s="17">
        <v>55</v>
      </c>
      <c r="AN98" s="17">
        <v>10634.67014941794</v>
      </c>
      <c r="AO98" s="17">
        <v>627.45355765694694</v>
      </c>
      <c r="AP98" s="17">
        <v>0.94501357919341089</v>
      </c>
      <c r="AX98" s="1">
        <v>55</v>
      </c>
      <c r="AY98" s="50">
        <f t="shared" si="14"/>
        <v>107</v>
      </c>
      <c r="AZ98" s="51">
        <f t="shared" si="15"/>
        <v>0.88669438669438672</v>
      </c>
      <c r="BA98" s="52">
        <f t="shared" si="20"/>
        <v>1.2091343701602324</v>
      </c>
      <c r="BC98" s="1">
        <v>55</v>
      </c>
      <c r="BD98" s="9">
        <f t="shared" si="16"/>
        <v>627.45355765694694</v>
      </c>
      <c r="BE98" s="9">
        <f t="shared" si="33"/>
        <v>-1470.6113135840151</v>
      </c>
      <c r="BF98" s="9">
        <f t="shared" si="33"/>
        <v>-4.5474735088646412E-12</v>
      </c>
      <c r="BG98" s="9">
        <f t="shared" si="33"/>
        <v>-653.93478921531528</v>
      </c>
      <c r="BH98" s="9">
        <f t="shared" si="33"/>
        <v>490.4034454687278</v>
      </c>
      <c r="BI98" s="9">
        <f t="shared" si="33"/>
        <v>417.4112256891699</v>
      </c>
      <c r="BJ98" s="9">
        <f t="shared" si="33"/>
        <v>35.85327531493931</v>
      </c>
      <c r="BK98" s="9">
        <f t="shared" si="33"/>
        <v>113.41516419737081</v>
      </c>
      <c r="BL98" s="9">
        <f t="shared" si="33"/>
        <v>-1128.1346295923831</v>
      </c>
      <c r="BM98" s="9">
        <f t="shared" si="33"/>
        <v>219.6949746624332</v>
      </c>
      <c r="BN98" s="9">
        <f t="shared" si="31"/>
        <v>-973.31053036158028</v>
      </c>
      <c r="BO98" s="9">
        <f t="shared" si="31"/>
        <v>-513.63216262806054</v>
      </c>
      <c r="BP98" s="9">
        <f t="shared" si="31"/>
        <v>-286.05163292551697</v>
      </c>
      <c r="BQ98" s="1">
        <v>55</v>
      </c>
      <c r="BR98" s="9">
        <f t="shared" si="30"/>
        <v>393697.96701636305</v>
      </c>
      <c r="BS98" s="9">
        <f t="shared" si="30"/>
        <v>-922740.30063884857</v>
      </c>
      <c r="BT98" s="9">
        <f t="shared" si="18"/>
        <v>-1.1496535805203134E-9</v>
      </c>
      <c r="BU98" s="9">
        <f t="shared" si="19"/>
        <v>-410313.70996879536</v>
      </c>
      <c r="BV98" s="9">
        <f t="shared" si="21"/>
        <v>307705.38654658088</v>
      </c>
      <c r="BW98" s="9">
        <f t="shared" si="22"/>
        <v>261906.15856461931</v>
      </c>
      <c r="BX98" s="9">
        <f t="shared" si="23"/>
        <v>22496.265150014468</v>
      </c>
      <c r="BY98" s="9">
        <f t="shared" si="24"/>
        <v>71162.748267889125</v>
      </c>
      <c r="BZ98" s="9">
        <f t="shared" si="25"/>
        <v>-707852.08685374423</v>
      </c>
      <c r="CA98" s="9">
        <f t="shared" si="26"/>
        <v>137848.39345129885</v>
      </c>
      <c r="CB98" s="9">
        <f t="shared" si="27"/>
        <v>-610707.15498034435</v>
      </c>
      <c r="CC98" s="9">
        <f t="shared" si="28"/>
        <v>-322280.32776800782</v>
      </c>
      <c r="CD98" s="9">
        <f t="shared" si="29"/>
        <v>-179484.11475269374</v>
      </c>
    </row>
    <row r="99" spans="1:82">
      <c r="A99" s="2">
        <v>43647</v>
      </c>
      <c r="B99" s="8">
        <f>'WA Sch. 1-2'!B99</f>
        <v>14.1</v>
      </c>
      <c r="C99" s="8">
        <f>'WA Sch. 1-2'!C99</f>
        <v>198.81</v>
      </c>
      <c r="D99" s="8">
        <f>'WA Sch. 1-2'!D99</f>
        <v>240.05</v>
      </c>
      <c r="E99" s="8">
        <f>'WA Sch. 1-2'!E99</f>
        <v>9.5</v>
      </c>
      <c r="F99" s="8">
        <f>'WA Sch. 1-2'!F99</f>
        <v>90.25</v>
      </c>
      <c r="G99" s="8">
        <f>'WA Sch. 1-2'!G99</f>
        <v>136</v>
      </c>
      <c r="H99" s="8">
        <f t="shared" si="34"/>
        <v>4.5999999999999996</v>
      </c>
      <c r="I99" s="8">
        <f t="shared" si="34"/>
        <v>108.56</v>
      </c>
      <c r="J99" s="8">
        <f t="shared" si="34"/>
        <v>104.05000000000001</v>
      </c>
      <c r="K99" s="9">
        <v>2443</v>
      </c>
      <c r="L99" s="9">
        <v>23275697.862</v>
      </c>
      <c r="M99" s="9">
        <v>2289216</v>
      </c>
      <c r="N99" s="9">
        <f t="shared" si="35"/>
        <v>25564913.862</v>
      </c>
      <c r="O99" s="9">
        <f t="shared" si="36"/>
        <v>10464.557454768727</v>
      </c>
      <c r="P99" s="8">
        <f t="shared" si="37"/>
        <v>882.2429801008883</v>
      </c>
      <c r="Q99" s="8">
        <f t="shared" si="38"/>
        <v>11346.800434869614</v>
      </c>
      <c r="R99" s="9">
        <f t="shared" si="32"/>
        <v>27720233.462386467</v>
      </c>
      <c r="S99" s="21"/>
      <c r="U99" s="2">
        <v>44013</v>
      </c>
      <c r="V99" s="8">
        <f t="shared" si="39"/>
        <v>22.5</v>
      </c>
      <c r="W99" s="8">
        <f t="shared" si="40"/>
        <v>506.25</v>
      </c>
      <c r="X99" s="8">
        <f t="shared" si="41"/>
        <v>193</v>
      </c>
      <c r="Y99" s="7">
        <v>91</v>
      </c>
      <c r="Z99" s="7">
        <v>0</v>
      </c>
      <c r="AA99" s="7">
        <v>0</v>
      </c>
      <c r="AB99" s="7">
        <v>0</v>
      </c>
      <c r="AC99" s="7">
        <v>1</v>
      </c>
      <c r="AD99" s="7">
        <v>0</v>
      </c>
      <c r="AE99" s="7">
        <v>0</v>
      </c>
      <c r="AF99" s="7">
        <v>0</v>
      </c>
      <c r="AG99" s="7">
        <v>0</v>
      </c>
      <c r="AH99" s="7">
        <v>0</v>
      </c>
      <c r="AI99" s="7">
        <v>0</v>
      </c>
      <c r="AJ99" s="7">
        <v>0</v>
      </c>
      <c r="AK99" s="8">
        <f t="shared" si="42"/>
        <v>8651.5711000441934</v>
      </c>
      <c r="AM99" s="17">
        <v>56</v>
      </c>
      <c r="AN99" s="17">
        <v>11434.852845321473</v>
      </c>
      <c r="AO99" s="17">
        <v>157.29952987981596</v>
      </c>
      <c r="AP99" s="17">
        <v>0.23691026996844056</v>
      </c>
      <c r="AX99" s="1">
        <v>56</v>
      </c>
      <c r="AY99" s="50">
        <f t="shared" si="14"/>
        <v>73</v>
      </c>
      <c r="AZ99" s="51">
        <f t="shared" si="15"/>
        <v>0.60395010395010396</v>
      </c>
      <c r="BA99" s="52">
        <f t="shared" si="20"/>
        <v>0.26358490404097262</v>
      </c>
      <c r="BC99" s="1">
        <v>56</v>
      </c>
      <c r="BD99" s="9">
        <f t="shared" si="16"/>
        <v>157.29952987981596</v>
      </c>
      <c r="BE99" s="9">
        <f t="shared" si="33"/>
        <v>627.45355765694694</v>
      </c>
      <c r="BF99" s="9">
        <f t="shared" si="33"/>
        <v>-1470.6113135840151</v>
      </c>
      <c r="BG99" s="9">
        <f t="shared" si="33"/>
        <v>-4.5474735088646412E-12</v>
      </c>
      <c r="BH99" s="9">
        <f t="shared" si="33"/>
        <v>-653.93478921531528</v>
      </c>
      <c r="BI99" s="9">
        <f t="shared" si="33"/>
        <v>490.4034454687278</v>
      </c>
      <c r="BJ99" s="9">
        <f t="shared" si="33"/>
        <v>417.4112256891699</v>
      </c>
      <c r="BK99" s="9">
        <f t="shared" si="33"/>
        <v>35.85327531493931</v>
      </c>
      <c r="BL99" s="9">
        <f t="shared" si="33"/>
        <v>113.41516419737081</v>
      </c>
      <c r="BM99" s="9">
        <f t="shared" si="33"/>
        <v>-1128.1346295923831</v>
      </c>
      <c r="BN99" s="9">
        <f t="shared" si="31"/>
        <v>219.6949746624332</v>
      </c>
      <c r="BO99" s="9">
        <f t="shared" si="31"/>
        <v>-973.31053036158028</v>
      </c>
      <c r="BP99" s="9">
        <f t="shared" si="31"/>
        <v>-513.63216262806054</v>
      </c>
      <c r="BQ99" s="1">
        <v>56</v>
      </c>
      <c r="BR99" s="9">
        <f t="shared" si="30"/>
        <v>24743.142100411973</v>
      </c>
      <c r="BS99" s="9">
        <f t="shared" si="30"/>
        <v>98698.149640857897</v>
      </c>
      <c r="BT99" s="9">
        <f t="shared" si="18"/>
        <v>-231326.46826270776</v>
      </c>
      <c r="BU99" s="9">
        <f t="shared" si="19"/>
        <v>-2.882125147489673E-10</v>
      </c>
      <c r="BV99" s="9">
        <f t="shared" si="21"/>
        <v>-102863.634915627</v>
      </c>
      <c r="BW99" s="9">
        <f t="shared" si="22"/>
        <v>77140.231423674617</v>
      </c>
      <c r="BX99" s="9">
        <f t="shared" si="23"/>
        <v>65658.589567465751</v>
      </c>
      <c r="BY99" s="9">
        <f t="shared" si="24"/>
        <v>5639.7033516920892</v>
      </c>
      <c r="BZ99" s="9">
        <f t="shared" si="25"/>
        <v>17840.152009489302</v>
      </c>
      <c r="CA99" s="9">
        <f t="shared" si="26"/>
        <v>-177455.04687602483</v>
      </c>
      <c r="CB99" s="9">
        <f t="shared" si="27"/>
        <v>34557.91623135985</v>
      </c>
      <c r="CC99" s="9">
        <f t="shared" si="28"/>
        <v>-153101.28885295315</v>
      </c>
      <c r="CD99" s="9">
        <f t="shared" si="29"/>
        <v>-80794.097712548071</v>
      </c>
    </row>
    <row r="100" spans="1:82">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34"/>
        <v>15.850000000000001</v>
      </c>
      <c r="I100" s="8">
        <f t="shared" si="34"/>
        <v>362.17250000000007</v>
      </c>
      <c r="J100" s="8">
        <f t="shared" si="34"/>
        <v>3.9499999999999886</v>
      </c>
      <c r="K100" s="9">
        <v>2456</v>
      </c>
      <c r="L100" s="9">
        <v>25046593.522999998</v>
      </c>
      <c r="M100" s="9">
        <v>1604802</v>
      </c>
      <c r="N100" s="9">
        <f t="shared" si="35"/>
        <v>26651395.522999998</v>
      </c>
      <c r="O100" s="9">
        <f t="shared" si="36"/>
        <v>10851.545408387621</v>
      </c>
      <c r="P100" s="8">
        <f t="shared" si="37"/>
        <v>33.492165030259478</v>
      </c>
      <c r="Q100" s="8">
        <f t="shared" si="38"/>
        <v>10885.037573417882</v>
      </c>
      <c r="R100" s="9">
        <f t="shared" si="32"/>
        <v>26733652.280314319</v>
      </c>
      <c r="S100" s="21"/>
      <c r="U100" s="2">
        <v>44044</v>
      </c>
      <c r="V100" s="8">
        <f t="shared" si="39"/>
        <v>11.5</v>
      </c>
      <c r="W100" s="8">
        <f t="shared" si="40"/>
        <v>132.25</v>
      </c>
      <c r="X100" s="8">
        <f t="shared" si="41"/>
        <v>216</v>
      </c>
      <c r="Y100" s="7">
        <v>92</v>
      </c>
      <c r="Z100" s="7">
        <v>0</v>
      </c>
      <c r="AA100" s="7">
        <v>0</v>
      </c>
      <c r="AB100" s="7">
        <v>0</v>
      </c>
      <c r="AC100" s="7">
        <v>0</v>
      </c>
      <c r="AD100" s="7">
        <v>1</v>
      </c>
      <c r="AE100" s="7">
        <v>0</v>
      </c>
      <c r="AF100" s="7">
        <v>0</v>
      </c>
      <c r="AG100" s="7">
        <v>0</v>
      </c>
      <c r="AH100" s="7">
        <v>0</v>
      </c>
      <c r="AI100" s="7">
        <v>0</v>
      </c>
      <c r="AJ100" s="7">
        <v>0</v>
      </c>
      <c r="AK100" s="8">
        <f t="shared" si="42"/>
        <v>11533.112475231575</v>
      </c>
      <c r="AM100" s="17">
        <v>57</v>
      </c>
      <c r="AN100" s="17">
        <v>9358.1834589111277</v>
      </c>
      <c r="AO100" s="17">
        <v>302.640335038177</v>
      </c>
      <c r="AP100" s="17">
        <v>0.45580939454818981</v>
      </c>
      <c r="AX100" s="1">
        <v>57</v>
      </c>
      <c r="AY100" s="50">
        <f t="shared" si="14"/>
        <v>89</v>
      </c>
      <c r="AZ100" s="51">
        <f t="shared" si="15"/>
        <v>0.73700623700623702</v>
      </c>
      <c r="BA100" s="52">
        <f t="shared" si="20"/>
        <v>0.63414296405799342</v>
      </c>
      <c r="BC100" s="1">
        <v>57</v>
      </c>
      <c r="BD100" s="9">
        <f t="shared" si="16"/>
        <v>302.640335038177</v>
      </c>
      <c r="BE100" s="9">
        <f t="shared" si="33"/>
        <v>157.29952987981596</v>
      </c>
      <c r="BF100" s="9">
        <f t="shared" si="33"/>
        <v>627.45355765694694</v>
      </c>
      <c r="BG100" s="9">
        <f t="shared" si="33"/>
        <v>-1470.6113135840151</v>
      </c>
      <c r="BH100" s="9">
        <f t="shared" si="33"/>
        <v>-4.5474735088646412E-12</v>
      </c>
      <c r="BI100" s="9">
        <f t="shared" si="33"/>
        <v>-653.93478921531528</v>
      </c>
      <c r="BJ100" s="9">
        <f t="shared" si="33"/>
        <v>490.4034454687278</v>
      </c>
      <c r="BK100" s="9">
        <f t="shared" si="33"/>
        <v>417.4112256891699</v>
      </c>
      <c r="BL100" s="9">
        <f t="shared" si="33"/>
        <v>35.85327531493931</v>
      </c>
      <c r="BM100" s="9">
        <f t="shared" si="33"/>
        <v>113.41516419737081</v>
      </c>
      <c r="BN100" s="9">
        <f t="shared" si="31"/>
        <v>-1128.1346295923831</v>
      </c>
      <c r="BO100" s="9">
        <f t="shared" si="31"/>
        <v>219.6949746624332</v>
      </c>
      <c r="BP100" s="9">
        <f t="shared" si="31"/>
        <v>-973.31053036158028</v>
      </c>
      <c r="BQ100" s="1">
        <v>57</v>
      </c>
      <c r="BR100" s="9">
        <f t="shared" si="30"/>
        <v>91591.172392021675</v>
      </c>
      <c r="BS100" s="9">
        <f t="shared" si="30"/>
        <v>47605.182424176492</v>
      </c>
      <c r="BT100" s="9">
        <f t="shared" si="18"/>
        <v>189892.75491019708</v>
      </c>
      <c r="BU100" s="9">
        <f t="shared" si="19"/>
        <v>-445066.30065400311</v>
      </c>
      <c r="BV100" s="9">
        <f t="shared" si="21"/>
        <v>-5.545136218300585E-10</v>
      </c>
      <c r="BW100" s="9">
        <f t="shared" si="22"/>
        <v>-197907.04370124362</v>
      </c>
      <c r="BX100" s="9">
        <f t="shared" si="23"/>
        <v>148415.86304053431</v>
      </c>
      <c r="BY100" s="9">
        <f t="shared" si="24"/>
        <v>126325.47319126845</v>
      </c>
      <c r="BZ100" s="9">
        <f t="shared" si="25"/>
        <v>10850.647253530153</v>
      </c>
      <c r="CA100" s="9">
        <f t="shared" si="26"/>
        <v>34324.00329110329</v>
      </c>
      <c r="CB100" s="9">
        <f t="shared" si="27"/>
        <v>-341419.04226801079</v>
      </c>
      <c r="CC100" s="9">
        <f t="shared" si="28"/>
        <v>66488.56073804402</v>
      </c>
      <c r="CD100" s="9">
        <f t="shared" si="29"/>
        <v>-294563.02500481624</v>
      </c>
    </row>
    <row r="101" spans="1:82">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34"/>
        <v>-60.675000000000011</v>
      </c>
      <c r="I101" s="8">
        <f t="shared" si="34"/>
        <v>-22166.094375000004</v>
      </c>
      <c r="J101" s="8">
        <f t="shared" si="34"/>
        <v>8.375</v>
      </c>
      <c r="K101" s="9">
        <v>2446</v>
      </c>
      <c r="L101" s="9">
        <v>24225677.969000001</v>
      </c>
      <c r="M101" s="9">
        <v>-2204896</v>
      </c>
      <c r="N101" s="9">
        <f t="shared" si="35"/>
        <v>22020781.969000001</v>
      </c>
      <c r="O101" s="9">
        <f t="shared" si="36"/>
        <v>9002.7726774325438</v>
      </c>
      <c r="P101" s="8">
        <f t="shared" si="37"/>
        <v>71.011868893271881</v>
      </c>
      <c r="Q101" s="8">
        <f t="shared" si="38"/>
        <v>9073.7845463258163</v>
      </c>
      <c r="R101" s="9">
        <f t="shared" si="32"/>
        <v>22194477.000312947</v>
      </c>
      <c r="S101" s="21"/>
      <c r="U101" s="2">
        <v>44075</v>
      </c>
      <c r="V101" s="8">
        <f t="shared" si="39"/>
        <v>90.5</v>
      </c>
      <c r="W101" s="8">
        <f t="shared" si="40"/>
        <v>8190.25</v>
      </c>
      <c r="X101" s="8">
        <f t="shared" si="41"/>
        <v>62</v>
      </c>
      <c r="Y101" s="7">
        <v>93</v>
      </c>
      <c r="Z101" s="7">
        <v>0</v>
      </c>
      <c r="AA101" s="7">
        <v>0</v>
      </c>
      <c r="AB101" s="7">
        <v>0</v>
      </c>
      <c r="AC101" s="7">
        <v>0</v>
      </c>
      <c r="AD101" s="7">
        <v>0</v>
      </c>
      <c r="AE101" s="7">
        <v>1</v>
      </c>
      <c r="AF101" s="7">
        <v>0</v>
      </c>
      <c r="AG101" s="7">
        <v>0</v>
      </c>
      <c r="AH101" s="7">
        <v>0</v>
      </c>
      <c r="AI101" s="7">
        <v>0</v>
      </c>
      <c r="AJ101" s="7">
        <v>0</v>
      </c>
      <c r="AK101" s="8">
        <f t="shared" si="42"/>
        <v>9951.8269836131094</v>
      </c>
      <c r="AM101" s="17">
        <v>58</v>
      </c>
      <c r="AN101" s="17">
        <v>1855.8023868041255</v>
      </c>
      <c r="AO101" s="17">
        <v>-1.5916157281026244E-12</v>
      </c>
      <c r="AP101" s="17">
        <v>-2.3971470996697044E-15</v>
      </c>
      <c r="AX101" s="1">
        <v>58</v>
      </c>
      <c r="AY101" s="50">
        <f t="shared" si="14"/>
        <v>53</v>
      </c>
      <c r="AZ101" s="51">
        <f t="shared" si="15"/>
        <v>0.43762993762993763</v>
      </c>
      <c r="BA101" s="52">
        <f t="shared" si="20"/>
        <v>-0.15698093272589608</v>
      </c>
      <c r="BC101" s="1">
        <v>58</v>
      </c>
      <c r="BD101" s="9">
        <f t="shared" si="16"/>
        <v>-1.5916157281026244E-12</v>
      </c>
      <c r="BE101" s="9">
        <f t="shared" si="33"/>
        <v>302.640335038177</v>
      </c>
      <c r="BF101" s="9">
        <f t="shared" si="33"/>
        <v>157.29952987981596</v>
      </c>
      <c r="BG101" s="9">
        <f t="shared" si="33"/>
        <v>627.45355765694694</v>
      </c>
      <c r="BH101" s="9">
        <f t="shared" ref="BE101:BO128" si="43">BG100</f>
        <v>-1470.6113135840151</v>
      </c>
      <c r="BI101" s="9">
        <f t="shared" si="43"/>
        <v>-4.5474735088646412E-12</v>
      </c>
      <c r="BJ101" s="9">
        <f t="shared" si="43"/>
        <v>-653.93478921531528</v>
      </c>
      <c r="BK101" s="9">
        <f t="shared" si="43"/>
        <v>490.4034454687278</v>
      </c>
      <c r="BL101" s="9">
        <f t="shared" si="43"/>
        <v>417.4112256891699</v>
      </c>
      <c r="BM101" s="9">
        <f t="shared" si="43"/>
        <v>35.85327531493931</v>
      </c>
      <c r="BN101" s="9">
        <f t="shared" si="31"/>
        <v>113.41516419737081</v>
      </c>
      <c r="BO101" s="9">
        <f t="shared" si="31"/>
        <v>-1128.1346295923831</v>
      </c>
      <c r="BP101" s="9">
        <f t="shared" si="31"/>
        <v>219.6949746624332</v>
      </c>
      <c r="BQ101" s="1">
        <v>58</v>
      </c>
      <c r="BR101" s="9">
        <f t="shared" si="30"/>
        <v>1.2624880001026893E-24</v>
      </c>
      <c r="BS101" s="9">
        <f t="shared" si="30"/>
        <v>3.4004816726496866E-10</v>
      </c>
      <c r="BT101" s="9">
        <f t="shared" si="18"/>
        <v>1.7674252455650216E-10</v>
      </c>
      <c r="BU101" s="9">
        <f t="shared" si="19"/>
        <v>7.0500989994678995E-10</v>
      </c>
      <c r="BV101" s="9">
        <f t="shared" si="21"/>
        <v>-1.6523860967847654E-9</v>
      </c>
      <c r="BW101" s="9">
        <f t="shared" si="22"/>
        <v>-2.0587283239448578E-24</v>
      </c>
      <c r="BX101" s="9">
        <f t="shared" si="23"/>
        <v>-7.3476434182316609E-10</v>
      </c>
      <c r="BY101" s="9">
        <f t="shared" si="24"/>
        <v>5.510197205902182E-10</v>
      </c>
      <c r="BZ101" s="9">
        <f t="shared" si="25"/>
        <v>4.6900530384861245E-10</v>
      </c>
      <c r="CA101" s="9">
        <f t="shared" si="26"/>
        <v>4.0284916284388562E-11</v>
      </c>
      <c r="CB101" s="9">
        <f t="shared" si="27"/>
        <v>1.2743383567992338E-10</v>
      </c>
      <c r="CC101" s="9">
        <f t="shared" si="28"/>
        <v>-1.267577612127073E-9</v>
      </c>
      <c r="CD101" s="9">
        <f t="shared" si="29"/>
        <v>2.4685035285154695E-10</v>
      </c>
    </row>
    <row r="102" spans="1:82">
      <c r="A102" s="2">
        <v>43739</v>
      </c>
      <c r="B102" s="8">
        <f>'WA Sch. 1-2'!B102</f>
        <v>510.4</v>
      </c>
      <c r="C102" s="8">
        <f>'WA Sch. 1-2'!C102</f>
        <v>260508.15999999997</v>
      </c>
      <c r="D102" s="8">
        <f>'WA Sch. 1-2'!D102</f>
        <v>0.65</v>
      </c>
      <c r="E102" s="8">
        <f>'WA Sch. 1-2'!E102</f>
        <v>706</v>
      </c>
      <c r="F102" s="8">
        <f>'WA Sch. 1-2'!F102</f>
        <v>498436</v>
      </c>
      <c r="G102" s="8">
        <f>'WA Sch. 1-2'!G102</f>
        <v>0</v>
      </c>
      <c r="H102" s="8">
        <f t="shared" si="34"/>
        <v>-195.60000000000002</v>
      </c>
      <c r="I102" s="8">
        <f t="shared" si="34"/>
        <v>-237927.84000000003</v>
      </c>
      <c r="J102" s="8">
        <f t="shared" si="34"/>
        <v>0.65</v>
      </c>
      <c r="K102" s="9">
        <v>2508</v>
      </c>
      <c r="L102" s="9">
        <v>10275284.083000001</v>
      </c>
      <c r="M102" s="9">
        <v>-2381165</v>
      </c>
      <c r="N102" s="9">
        <f t="shared" si="35"/>
        <v>7894119.0830000006</v>
      </c>
      <c r="O102" s="9">
        <f t="shared" si="36"/>
        <v>3147.5753919457738</v>
      </c>
      <c r="P102" s="8">
        <f t="shared" si="37"/>
        <v>5.5113689290300565</v>
      </c>
      <c r="Q102" s="8">
        <f t="shared" si="38"/>
        <v>3153.086760874804</v>
      </c>
      <c r="R102" s="9">
        <f t="shared" si="32"/>
        <v>7907941.596274008</v>
      </c>
      <c r="S102" s="21"/>
      <c r="U102" s="2">
        <v>44105</v>
      </c>
      <c r="V102" s="8">
        <f t="shared" si="39"/>
        <v>530</v>
      </c>
      <c r="W102" s="8">
        <f t="shared" si="40"/>
        <v>280900</v>
      </c>
      <c r="X102" s="8">
        <f t="shared" si="41"/>
        <v>2.5</v>
      </c>
      <c r="Y102" s="7">
        <v>94</v>
      </c>
      <c r="Z102" s="7">
        <v>0</v>
      </c>
      <c r="AA102" s="7">
        <v>0</v>
      </c>
      <c r="AB102" s="7">
        <v>0</v>
      </c>
      <c r="AC102" s="7">
        <v>0</v>
      </c>
      <c r="AD102" s="7">
        <v>0</v>
      </c>
      <c r="AE102" s="7">
        <v>0</v>
      </c>
      <c r="AF102" s="7">
        <v>1</v>
      </c>
      <c r="AG102" s="7">
        <v>0</v>
      </c>
      <c r="AH102" s="7">
        <v>0</v>
      </c>
      <c r="AI102" s="7">
        <v>0</v>
      </c>
      <c r="AJ102" s="7">
        <v>0</v>
      </c>
      <c r="AK102" s="8">
        <f t="shared" si="42"/>
        <v>5432.5179251810132</v>
      </c>
      <c r="AM102" s="17">
        <v>59</v>
      </c>
      <c r="AN102" s="17">
        <v>1485.6456934465321</v>
      </c>
      <c r="AO102" s="17">
        <v>-299.7169631585848</v>
      </c>
      <c r="AP102" s="17">
        <v>-0.45140647724931743</v>
      </c>
      <c r="AX102" s="1">
        <v>59</v>
      </c>
      <c r="AY102" s="50">
        <f t="shared" si="14"/>
        <v>27</v>
      </c>
      <c r="AZ102" s="51">
        <f t="shared" si="15"/>
        <v>0.22141372141372143</v>
      </c>
      <c r="BA102" s="52">
        <f t="shared" si="20"/>
        <v>-0.76742739995147802</v>
      </c>
      <c r="BC102" s="1">
        <v>59</v>
      </c>
      <c r="BD102" s="9">
        <f t="shared" si="16"/>
        <v>-299.7169631585848</v>
      </c>
      <c r="BE102" s="9">
        <f t="shared" si="43"/>
        <v>-1.5916157281026244E-12</v>
      </c>
      <c r="BF102" s="9">
        <f t="shared" si="43"/>
        <v>302.640335038177</v>
      </c>
      <c r="BG102" s="9">
        <f t="shared" si="43"/>
        <v>157.29952987981596</v>
      </c>
      <c r="BH102" s="9">
        <f t="shared" si="43"/>
        <v>627.45355765694694</v>
      </c>
      <c r="BI102" s="9">
        <f t="shared" si="43"/>
        <v>-1470.6113135840151</v>
      </c>
      <c r="BJ102" s="9">
        <f t="shared" si="43"/>
        <v>-4.5474735088646412E-12</v>
      </c>
      <c r="BK102" s="9">
        <f t="shared" si="43"/>
        <v>-653.93478921531528</v>
      </c>
      <c r="BL102" s="9">
        <f t="shared" si="43"/>
        <v>490.4034454687278</v>
      </c>
      <c r="BM102" s="9">
        <f t="shared" si="43"/>
        <v>417.4112256891699</v>
      </c>
      <c r="BN102" s="9">
        <f t="shared" si="31"/>
        <v>35.85327531493931</v>
      </c>
      <c r="BO102" s="9">
        <f t="shared" si="31"/>
        <v>113.41516419737081</v>
      </c>
      <c r="BP102" s="9">
        <f t="shared" si="31"/>
        <v>-1128.1346295923831</v>
      </c>
      <c r="BQ102" s="1">
        <v>59</v>
      </c>
      <c r="BR102" s="9">
        <f t="shared" si="30"/>
        <v>89830.258005002848</v>
      </c>
      <c r="BS102" s="9">
        <f t="shared" si="30"/>
        <v>-3.3676345225906659E-10</v>
      </c>
      <c r="BT102" s="9">
        <f t="shared" si="18"/>
        <v>-90706.442146939051</v>
      </c>
      <c r="BU102" s="9">
        <f t="shared" si="19"/>
        <v>-47145.337401851903</v>
      </c>
      <c r="BV102" s="9">
        <f t="shared" si="21"/>
        <v>-188058.47482398924</v>
      </c>
      <c r="BW102" s="9">
        <f t="shared" si="22"/>
        <v>440767.15689405345</v>
      </c>
      <c r="BX102" s="9">
        <f t="shared" si="23"/>
        <v>5.4915726531959096E-10</v>
      </c>
      <c r="BY102" s="9">
        <f t="shared" si="24"/>
        <v>195995.34912736097</v>
      </c>
      <c r="BZ102" s="9">
        <f t="shared" si="25"/>
        <v>-146982.23139839323</v>
      </c>
      <c r="CA102" s="9">
        <f t="shared" si="26"/>
        <v>-125105.22495186033</v>
      </c>
      <c r="CB102" s="9">
        <f t="shared" si="27"/>
        <v>-10745.834796682979</v>
      </c>
      <c r="CC102" s="9">
        <f t="shared" si="28"/>
        <v>-33992.448589368738</v>
      </c>
      <c r="CD102" s="9">
        <f t="shared" si="29"/>
        <v>338121.0852154601</v>
      </c>
    </row>
    <row r="103" spans="1:82">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34"/>
        <v>-7.0249999999999773</v>
      </c>
      <c r="I103" s="8">
        <f t="shared" si="34"/>
        <v>-12342.749375000014</v>
      </c>
      <c r="J103" s="8">
        <f t="shared" si="34"/>
        <v>0</v>
      </c>
      <c r="K103" s="9">
        <v>2421</v>
      </c>
      <c r="L103" s="9">
        <v>4146633.1039999994</v>
      </c>
      <c r="M103" s="9">
        <v>-1828420</v>
      </c>
      <c r="N103" s="9">
        <f t="shared" si="35"/>
        <v>2318213.1039999994</v>
      </c>
      <c r="O103" s="9">
        <f t="shared" si="36"/>
        <v>957.54361999173864</v>
      </c>
      <c r="P103" s="8">
        <f t="shared" si="37"/>
        <v>0</v>
      </c>
      <c r="Q103" s="8">
        <f t="shared" si="38"/>
        <v>957.54361999173864</v>
      </c>
      <c r="R103" s="9">
        <f t="shared" si="32"/>
        <v>2318213.1039999994</v>
      </c>
      <c r="S103" s="21"/>
      <c r="U103" s="2">
        <v>44136</v>
      </c>
      <c r="V103" s="8">
        <f t="shared" si="39"/>
        <v>836</v>
      </c>
      <c r="W103" s="8">
        <f t="shared" si="40"/>
        <v>698896</v>
      </c>
      <c r="X103" s="8">
        <f t="shared" si="41"/>
        <v>0</v>
      </c>
      <c r="Y103" s="7">
        <v>95</v>
      </c>
      <c r="Z103" s="7">
        <v>0</v>
      </c>
      <c r="AA103" s="7">
        <v>0</v>
      </c>
      <c r="AB103" s="7">
        <v>0</v>
      </c>
      <c r="AC103" s="7">
        <v>0</v>
      </c>
      <c r="AD103" s="7">
        <v>0</v>
      </c>
      <c r="AE103" s="7">
        <v>0</v>
      </c>
      <c r="AF103" s="7">
        <v>0</v>
      </c>
      <c r="AG103" s="7">
        <v>0</v>
      </c>
      <c r="AH103" s="7">
        <v>0</v>
      </c>
      <c r="AI103" s="7">
        <v>0</v>
      </c>
      <c r="AJ103" s="7">
        <v>0</v>
      </c>
      <c r="AK103" s="8">
        <f t="shared" si="42"/>
        <v>710.69471434169293</v>
      </c>
      <c r="AM103" s="17">
        <v>60</v>
      </c>
      <c r="AN103" s="17">
        <v>1489.3321271909476</v>
      </c>
      <c r="AO103" s="17">
        <v>-457.57945714875336</v>
      </c>
      <c r="AP103" s="17">
        <v>-0.68916463264671046</v>
      </c>
      <c r="AX103" s="1">
        <v>60</v>
      </c>
      <c r="AY103" s="50">
        <f t="shared" si="14"/>
        <v>21</v>
      </c>
      <c r="AZ103" s="51">
        <f t="shared" si="15"/>
        <v>0.17151767151767153</v>
      </c>
      <c r="BA103" s="52">
        <f t="shared" si="20"/>
        <v>-0.94818488013239854</v>
      </c>
      <c r="BC103" s="1">
        <v>60</v>
      </c>
      <c r="BD103" s="9">
        <f t="shared" si="16"/>
        <v>-457.57945714875336</v>
      </c>
      <c r="BE103" s="9">
        <f t="shared" si="43"/>
        <v>-299.7169631585848</v>
      </c>
      <c r="BF103" s="9">
        <f t="shared" si="43"/>
        <v>-1.5916157281026244E-12</v>
      </c>
      <c r="BG103" s="9">
        <f t="shared" si="43"/>
        <v>302.640335038177</v>
      </c>
      <c r="BH103" s="9">
        <f t="shared" si="43"/>
        <v>157.29952987981596</v>
      </c>
      <c r="BI103" s="9">
        <f t="shared" si="43"/>
        <v>627.45355765694694</v>
      </c>
      <c r="BJ103" s="9">
        <f t="shared" si="43"/>
        <v>-1470.6113135840151</v>
      </c>
      <c r="BK103" s="9">
        <f t="shared" si="43"/>
        <v>-4.5474735088646412E-12</v>
      </c>
      <c r="BL103" s="9">
        <f t="shared" si="43"/>
        <v>-653.93478921531528</v>
      </c>
      <c r="BM103" s="9">
        <f t="shared" si="43"/>
        <v>490.4034454687278</v>
      </c>
      <c r="BN103" s="9">
        <f t="shared" si="31"/>
        <v>417.4112256891699</v>
      </c>
      <c r="BO103" s="9">
        <f t="shared" si="31"/>
        <v>35.85327531493931</v>
      </c>
      <c r="BP103" s="9">
        <f t="shared" si="31"/>
        <v>113.41516419737081</v>
      </c>
      <c r="BQ103" s="1">
        <v>60</v>
      </c>
      <c r="BR103" s="9">
        <f t="shared" si="30"/>
        <v>209378.95960454532</v>
      </c>
      <c r="BS103" s="9">
        <f t="shared" si="30"/>
        <v>137144.32530037608</v>
      </c>
      <c r="BT103" s="9">
        <f t="shared" si="18"/>
        <v>-5.1413852605569659E-10</v>
      </c>
      <c r="BU103" s="9">
        <f t="shared" si="19"/>
        <v>-138482.00021808629</v>
      </c>
      <c r="BV103" s="9">
        <f t="shared" si="21"/>
        <v>-71977.033492161121</v>
      </c>
      <c r="BW103" s="9">
        <f t="shared" si="22"/>
        <v>-287109.85829871934</v>
      </c>
      <c r="BX103" s="9">
        <f t="shared" si="23"/>
        <v>672921.52654658351</v>
      </c>
      <c r="BY103" s="9">
        <f t="shared" si="24"/>
        <v>8.3840127267429787E-10</v>
      </c>
      <c r="BZ103" s="9">
        <f t="shared" si="25"/>
        <v>299227.12585982541</v>
      </c>
      <c r="CA103" s="9">
        <f t="shared" si="26"/>
        <v>-224398.54236145865</v>
      </c>
      <c r="CB103" s="9">
        <f t="shared" si="27"/>
        <v>-190998.80205864625</v>
      </c>
      <c r="CC103" s="9">
        <f t="shared" si="28"/>
        <v>-16405.722255615874</v>
      </c>
      <c r="CD103" s="9">
        <f t="shared" si="29"/>
        <v>-51896.4492658706</v>
      </c>
    </row>
    <row r="104" spans="1:82">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34"/>
        <v>160.72499999999991</v>
      </c>
      <c r="I104" s="8">
        <f t="shared" si="34"/>
        <v>340210.62562499987</v>
      </c>
      <c r="J104" s="8">
        <f t="shared" si="34"/>
        <v>0</v>
      </c>
      <c r="K104" s="9">
        <v>2440</v>
      </c>
      <c r="L104" s="9">
        <v>4243822.4279999994</v>
      </c>
      <c r="M104" s="9">
        <v>-323959</v>
      </c>
      <c r="N104" s="9">
        <f t="shared" si="35"/>
        <v>3919863.4279999994</v>
      </c>
      <c r="O104" s="9">
        <f t="shared" si="36"/>
        <v>1606.5014049180324</v>
      </c>
      <c r="P104" s="8">
        <f t="shared" si="37"/>
        <v>0</v>
      </c>
      <c r="Q104" s="8">
        <f t="shared" si="38"/>
        <v>1606.5014049180324</v>
      </c>
      <c r="R104" s="9">
        <f t="shared" si="32"/>
        <v>3919863.4279999994</v>
      </c>
      <c r="S104" s="21"/>
      <c r="U104" s="2">
        <v>44166</v>
      </c>
      <c r="V104" s="8">
        <f t="shared" si="39"/>
        <v>1029.5</v>
      </c>
      <c r="W104" s="8">
        <f t="shared" si="40"/>
        <v>1059870.25</v>
      </c>
      <c r="X104" s="8">
        <f t="shared" si="41"/>
        <v>0</v>
      </c>
      <c r="Y104" s="7">
        <v>96</v>
      </c>
      <c r="Z104" s="7">
        <v>0</v>
      </c>
      <c r="AA104" s="7">
        <v>0</v>
      </c>
      <c r="AB104" s="7">
        <v>0</v>
      </c>
      <c r="AC104" s="7">
        <v>0</v>
      </c>
      <c r="AD104" s="7">
        <v>0</v>
      </c>
      <c r="AE104" s="7">
        <v>0</v>
      </c>
      <c r="AF104" s="7">
        <v>0</v>
      </c>
      <c r="AG104" s="7">
        <v>0</v>
      </c>
      <c r="AH104" s="7">
        <v>0</v>
      </c>
      <c r="AI104" s="7">
        <v>0</v>
      </c>
      <c r="AJ104" s="7">
        <v>0</v>
      </c>
      <c r="AK104" s="8">
        <f t="shared" si="42"/>
        <v>1402.7960450771054</v>
      </c>
      <c r="AM104" s="17">
        <v>61</v>
      </c>
      <c r="AN104" s="17">
        <v>1493.0185609353632</v>
      </c>
      <c r="AO104" s="17">
        <v>715.56487764699637</v>
      </c>
      <c r="AP104" s="17">
        <v>1.0777188493367313</v>
      </c>
      <c r="AX104" s="1">
        <v>61</v>
      </c>
      <c r="AY104" s="50">
        <f t="shared" si="14"/>
        <v>110</v>
      </c>
      <c r="AZ104" s="51">
        <f t="shared" si="15"/>
        <v>0.91164241164241167</v>
      </c>
      <c r="BA104" s="52">
        <f t="shared" si="20"/>
        <v>1.3509383667831778</v>
      </c>
      <c r="BC104" s="1">
        <v>61</v>
      </c>
      <c r="BD104" s="9">
        <f t="shared" si="16"/>
        <v>715.56487764699637</v>
      </c>
      <c r="BE104" s="9">
        <f t="shared" si="43"/>
        <v>-457.57945714875336</v>
      </c>
      <c r="BF104" s="9">
        <f t="shared" si="43"/>
        <v>-299.7169631585848</v>
      </c>
      <c r="BG104" s="9">
        <f t="shared" si="43"/>
        <v>-1.5916157281026244E-12</v>
      </c>
      <c r="BH104" s="9">
        <f t="shared" si="43"/>
        <v>302.640335038177</v>
      </c>
      <c r="BI104" s="9">
        <f t="shared" si="43"/>
        <v>157.29952987981596</v>
      </c>
      <c r="BJ104" s="9">
        <f t="shared" si="43"/>
        <v>627.45355765694694</v>
      </c>
      <c r="BK104" s="9">
        <f t="shared" si="43"/>
        <v>-1470.6113135840151</v>
      </c>
      <c r="BL104" s="9">
        <f t="shared" si="43"/>
        <v>-4.5474735088646412E-12</v>
      </c>
      <c r="BM104" s="9">
        <f t="shared" si="43"/>
        <v>-653.93478921531528</v>
      </c>
      <c r="BN104" s="9">
        <f t="shared" si="31"/>
        <v>490.4034454687278</v>
      </c>
      <c r="BO104" s="9">
        <f t="shared" si="31"/>
        <v>417.4112256891699</v>
      </c>
      <c r="BP104" s="9">
        <f t="shared" si="31"/>
        <v>35.85327531493931</v>
      </c>
      <c r="BQ104" s="1">
        <v>61</v>
      </c>
      <c r="BR104" s="9">
        <f t="shared" si="30"/>
        <v>512033.09412196476</v>
      </c>
      <c r="BS104" s="9">
        <f t="shared" si="30"/>
        <v>-327427.78826842603</v>
      </c>
      <c r="BT104" s="9">
        <f t="shared" si="18"/>
        <v>-214466.93207130092</v>
      </c>
      <c r="BU104" s="9">
        <f t="shared" si="19"/>
        <v>8.0401221196225079E-10</v>
      </c>
      <c r="BV104" s="9">
        <f t="shared" si="21"/>
        <v>216558.7943126419</v>
      </c>
      <c r="BW104" s="9">
        <f t="shared" si="22"/>
        <v>112558.01885238294</v>
      </c>
      <c r="BX104" s="9">
        <f t="shared" si="23"/>
        <v>448983.7282139695</v>
      </c>
      <c r="BY104" s="9">
        <f t="shared" si="24"/>
        <v>-1052317.8046710363</v>
      </c>
      <c r="BZ104" s="9">
        <f t="shared" si="25"/>
        <v>-1.311095799270652E-9</v>
      </c>
      <c r="CA104" s="9">
        <f t="shared" si="26"/>
        <v>-467932.76743397128</v>
      </c>
      <c r="CB104" s="9">
        <f t="shared" si="27"/>
        <v>350915.48145449895</v>
      </c>
      <c r="CC104" s="9">
        <f t="shared" si="28"/>
        <v>298684.81263875676</v>
      </c>
      <c r="CD104" s="9">
        <f t="shared" si="29"/>
        <v>25655.344563980663</v>
      </c>
    </row>
    <row r="105" spans="1:82">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34"/>
        <v>139.65000000000009</v>
      </c>
      <c r="I105" s="8">
        <f t="shared" si="34"/>
        <v>286373.2725000002</v>
      </c>
      <c r="J105" s="8">
        <f t="shared" si="34"/>
        <v>0</v>
      </c>
      <c r="K105" s="9">
        <v>2497</v>
      </c>
      <c r="L105" s="9">
        <v>4365946.8139999993</v>
      </c>
      <c r="M105" s="9">
        <v>-20600</v>
      </c>
      <c r="N105" s="9">
        <f t="shared" si="35"/>
        <v>4345346.8139999993</v>
      </c>
      <c r="O105" s="9">
        <f t="shared" si="36"/>
        <v>1740.2269979975968</v>
      </c>
      <c r="P105" s="8">
        <f t="shared" si="37"/>
        <v>0</v>
      </c>
      <c r="Q105" s="8">
        <f t="shared" si="38"/>
        <v>1740.2269979975968</v>
      </c>
      <c r="R105" s="9">
        <f t="shared" si="32"/>
        <v>4345346.8139999993</v>
      </c>
      <c r="S105" s="21"/>
      <c r="U105" s="2">
        <v>44197</v>
      </c>
      <c r="V105" s="8">
        <f t="shared" si="39"/>
        <v>977.5</v>
      </c>
      <c r="W105" s="8">
        <f t="shared" si="40"/>
        <v>955506.25</v>
      </c>
      <c r="X105" s="8">
        <f t="shared" si="41"/>
        <v>0</v>
      </c>
      <c r="Y105" s="7">
        <v>97</v>
      </c>
      <c r="Z105" s="7">
        <v>0</v>
      </c>
      <c r="AA105" s="7">
        <v>0</v>
      </c>
      <c r="AB105" s="7">
        <v>0</v>
      </c>
      <c r="AC105" s="7">
        <v>0</v>
      </c>
      <c r="AD105" s="7">
        <v>0</v>
      </c>
      <c r="AE105" s="7">
        <v>0</v>
      </c>
      <c r="AF105" s="7">
        <v>0</v>
      </c>
      <c r="AG105" s="7">
        <v>0</v>
      </c>
      <c r="AH105" s="7">
        <v>0</v>
      </c>
      <c r="AI105" s="7">
        <v>0</v>
      </c>
      <c r="AJ105" s="7">
        <v>0</v>
      </c>
      <c r="AK105" s="8">
        <f t="shared" si="42"/>
        <v>1373.1001812791192</v>
      </c>
      <c r="AM105" s="17">
        <v>62</v>
      </c>
      <c r="AN105" s="17">
        <v>1496.7049946797788</v>
      </c>
      <c r="AO105" s="17">
        <v>187.20720678542239</v>
      </c>
      <c r="AP105" s="17">
        <v>0.28195449747026274</v>
      </c>
      <c r="AX105" s="1">
        <v>62</v>
      </c>
      <c r="AY105" s="50">
        <f t="shared" si="14"/>
        <v>77</v>
      </c>
      <c r="AZ105" s="51">
        <f t="shared" si="15"/>
        <v>0.63721413721413722</v>
      </c>
      <c r="BA105" s="52">
        <f t="shared" si="20"/>
        <v>0.35102215742413223</v>
      </c>
      <c r="BC105" s="1">
        <v>62</v>
      </c>
      <c r="BD105" s="9">
        <f t="shared" si="16"/>
        <v>187.20720678542239</v>
      </c>
      <c r="BE105" s="9">
        <f t="shared" si="43"/>
        <v>715.56487764699637</v>
      </c>
      <c r="BF105" s="9">
        <f t="shared" si="43"/>
        <v>-457.57945714875336</v>
      </c>
      <c r="BG105" s="9">
        <f t="shared" si="43"/>
        <v>-299.7169631585848</v>
      </c>
      <c r="BH105" s="9">
        <f t="shared" si="43"/>
        <v>-1.5916157281026244E-12</v>
      </c>
      <c r="BI105" s="9">
        <f t="shared" si="43"/>
        <v>302.640335038177</v>
      </c>
      <c r="BJ105" s="9">
        <f t="shared" si="43"/>
        <v>157.29952987981596</v>
      </c>
      <c r="BK105" s="9">
        <f t="shared" si="43"/>
        <v>627.45355765694694</v>
      </c>
      <c r="BL105" s="9">
        <f t="shared" si="43"/>
        <v>-1470.6113135840151</v>
      </c>
      <c r="BM105" s="9">
        <f t="shared" si="43"/>
        <v>-4.5474735088646412E-12</v>
      </c>
      <c r="BN105" s="9">
        <f t="shared" si="31"/>
        <v>-653.93478921531528</v>
      </c>
      <c r="BO105" s="9">
        <f t="shared" si="31"/>
        <v>490.4034454687278</v>
      </c>
      <c r="BP105" s="9">
        <f t="shared" si="31"/>
        <v>417.4112256891699</v>
      </c>
      <c r="BQ105" s="1">
        <v>62</v>
      </c>
      <c r="BR105" s="9">
        <f t="shared" si="30"/>
        <v>35046.538272400918</v>
      </c>
      <c r="BS105" s="9">
        <f t="shared" si="30"/>
        <v>133958.90201804918</v>
      </c>
      <c r="BT105" s="9">
        <f t="shared" si="18"/>
        <v>-85662.172055208735</v>
      </c>
      <c r="BU105" s="9">
        <f t="shared" si="19"/>
        <v>-56109.175499128316</v>
      </c>
      <c r="BV105" s="9">
        <f t="shared" si="21"/>
        <v>2.1034693725853436E-10</v>
      </c>
      <c r="BW105" s="9">
        <f t="shared" si="22"/>
        <v>56656.45178310285</v>
      </c>
      <c r="BX105" s="9">
        <f t="shared" si="23"/>
        <v>29447.605617461373</v>
      </c>
      <c r="BY105" s="9">
        <f t="shared" si="24"/>
        <v>117463.82791653524</v>
      </c>
      <c r="BZ105" s="9">
        <f t="shared" si="25"/>
        <v>-275309.03628310788</v>
      </c>
      <c r="CA105" s="9">
        <f t="shared" si="26"/>
        <v>-3.4301094153288829E-10</v>
      </c>
      <c r="CB105" s="9">
        <f t="shared" si="27"/>
        <v>-122421.30530881441</v>
      </c>
      <c r="CC105" s="9">
        <f t="shared" si="28"/>
        <v>91807.059224149591</v>
      </c>
      <c r="CD105" s="9">
        <f t="shared" si="29"/>
        <v>78142.389642150694</v>
      </c>
    </row>
    <row r="106" spans="1:82">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44">B106-E106</f>
        <v>65.764249999999947</v>
      </c>
      <c r="I106" s="8">
        <f t="shared" si="44"/>
        <v>118360.14607806236</v>
      </c>
      <c r="J106" s="8">
        <f t="shared" si="44"/>
        <v>0</v>
      </c>
      <c r="K106" s="9">
        <v>2399</v>
      </c>
      <c r="L106" s="9">
        <v>3927735.7</v>
      </c>
      <c r="M106" s="9">
        <v>-176668</v>
      </c>
      <c r="N106" s="9">
        <f t="shared" si="35"/>
        <v>3751067.7</v>
      </c>
      <c r="O106" s="9">
        <f t="shared" si="36"/>
        <v>1563.5963734889538</v>
      </c>
      <c r="P106" s="8">
        <f t="shared" si="37"/>
        <v>0</v>
      </c>
      <c r="Q106" s="8">
        <f t="shared" si="38"/>
        <v>1563.5963734889538</v>
      </c>
      <c r="R106" s="9">
        <f t="shared" si="32"/>
        <v>3751067.7</v>
      </c>
      <c r="S106" s="21"/>
      <c r="U106" s="2">
        <v>44228</v>
      </c>
      <c r="V106" s="8">
        <f t="shared" si="39"/>
        <v>1003.5</v>
      </c>
      <c r="W106" s="8">
        <f t="shared" si="40"/>
        <v>1007012.25</v>
      </c>
      <c r="X106" s="8">
        <f t="shared" si="41"/>
        <v>0</v>
      </c>
      <c r="Y106" s="7">
        <v>98</v>
      </c>
      <c r="Z106" s="7">
        <v>0</v>
      </c>
      <c r="AA106" s="7">
        <v>0</v>
      </c>
      <c r="AB106" s="7">
        <v>0</v>
      </c>
      <c r="AC106" s="7">
        <v>0</v>
      </c>
      <c r="AD106" s="7">
        <v>0</v>
      </c>
      <c r="AE106" s="7">
        <v>0</v>
      </c>
      <c r="AF106" s="7">
        <v>0</v>
      </c>
      <c r="AG106" s="7">
        <v>0</v>
      </c>
      <c r="AH106" s="7">
        <v>0</v>
      </c>
      <c r="AI106" s="7">
        <v>0</v>
      </c>
      <c r="AJ106" s="7">
        <v>0</v>
      </c>
      <c r="AK106" s="8">
        <f t="shared" si="42"/>
        <v>1748.1330261437909</v>
      </c>
      <c r="AM106" s="17">
        <v>63</v>
      </c>
      <c r="AN106" s="17">
        <v>1500.3914284241944</v>
      </c>
      <c r="AO106" s="17">
        <v>148.58193758887774</v>
      </c>
      <c r="AP106" s="17">
        <v>0.22378062396950496</v>
      </c>
      <c r="AX106" s="1">
        <v>63</v>
      </c>
      <c r="AY106" s="50">
        <f t="shared" si="14"/>
        <v>70</v>
      </c>
      <c r="AZ106" s="51">
        <f t="shared" si="15"/>
        <v>0.57900207900207901</v>
      </c>
      <c r="BA106" s="52">
        <f t="shared" si="20"/>
        <v>0.19934121391943735</v>
      </c>
      <c r="BC106" s="1">
        <v>63</v>
      </c>
      <c r="BD106" s="9">
        <f t="shared" si="16"/>
        <v>148.58193758887774</v>
      </c>
      <c r="BE106" s="9">
        <f t="shared" si="43"/>
        <v>187.20720678542239</v>
      </c>
      <c r="BF106" s="9">
        <f t="shared" si="43"/>
        <v>715.56487764699637</v>
      </c>
      <c r="BG106" s="9">
        <f t="shared" si="43"/>
        <v>-457.57945714875336</v>
      </c>
      <c r="BH106" s="9">
        <f t="shared" si="43"/>
        <v>-299.7169631585848</v>
      </c>
      <c r="BI106" s="9">
        <f t="shared" si="43"/>
        <v>-1.5916157281026244E-12</v>
      </c>
      <c r="BJ106" s="9">
        <f t="shared" si="43"/>
        <v>302.640335038177</v>
      </c>
      <c r="BK106" s="9">
        <f t="shared" si="43"/>
        <v>157.29952987981596</v>
      </c>
      <c r="BL106" s="9">
        <f t="shared" si="43"/>
        <v>627.45355765694694</v>
      </c>
      <c r="BM106" s="9">
        <f t="shared" si="43"/>
        <v>-1470.6113135840151</v>
      </c>
      <c r="BN106" s="9">
        <f t="shared" si="31"/>
        <v>-4.5474735088646412E-12</v>
      </c>
      <c r="BO106" s="9">
        <f t="shared" si="31"/>
        <v>-653.93478921531528</v>
      </c>
      <c r="BP106" s="9">
        <f t="shared" si="31"/>
        <v>490.4034454687278</v>
      </c>
      <c r="BQ106" s="1">
        <v>63</v>
      </c>
      <c r="BR106" s="9">
        <f t="shared" si="30"/>
        <v>22076.592177665971</v>
      </c>
      <c r="BS106" s="9">
        <f t="shared" si="30"/>
        <v>27815.609514780674</v>
      </c>
      <c r="BT106" s="9">
        <f t="shared" si="18"/>
        <v>106320.01599134131</v>
      </c>
      <c r="BU106" s="9">
        <f t="shared" si="19"/>
        <v>-67988.042344029469</v>
      </c>
      <c r="BV106" s="9">
        <f t="shared" si="21"/>
        <v>-44532.527114357224</v>
      </c>
      <c r="BW106" s="9">
        <f t="shared" si="22"/>
        <v>1.6694739503048314E-10</v>
      </c>
      <c r="BX106" s="9">
        <f t="shared" si="23"/>
        <v>44966.887372520694</v>
      </c>
      <c r="BY106" s="9">
        <f t="shared" si="24"/>
        <v>23371.86893136346</v>
      </c>
      <c r="BZ106" s="9">
        <f t="shared" si="25"/>
        <v>93228.265343705905</v>
      </c>
      <c r="CA106" s="9">
        <f t="shared" si="26"/>
        <v>-218506.27841244123</v>
      </c>
      <c r="CB106" s="9">
        <f t="shared" si="27"/>
        <v>-2.7223968127230558E-10</v>
      </c>
      <c r="CC106" s="9">
        <f t="shared" si="28"/>
        <v>-97162.898038387269</v>
      </c>
      <c r="CD106" s="9">
        <f t="shared" si="29"/>
        <v>72865.094128006866</v>
      </c>
    </row>
    <row r="107" spans="1:82">
      <c r="A107" s="2">
        <v>43891</v>
      </c>
      <c r="B107" s="8">
        <f>'WA Sch. 1-2'!B107</f>
        <v>767.35</v>
      </c>
      <c r="C107" s="8">
        <f>'WA Sch. 1-2'!C107</f>
        <v>588826.02250000008</v>
      </c>
      <c r="D107" s="8">
        <f>'WA Sch. 1-2'!D107</f>
        <v>0</v>
      </c>
      <c r="E107" s="8">
        <f>'WA Sch. 1-2'!E107</f>
        <v>814.5</v>
      </c>
      <c r="F107" s="8">
        <f>'WA Sch. 1-2'!F107</f>
        <v>663410.25</v>
      </c>
      <c r="G107" s="8">
        <f>'WA Sch. 1-2'!G107</f>
        <v>0</v>
      </c>
      <c r="H107" s="8">
        <f t="shared" si="44"/>
        <v>-47.149999999999977</v>
      </c>
      <c r="I107" s="8">
        <f t="shared" si="44"/>
        <v>-74584.227499999921</v>
      </c>
      <c r="J107" s="8">
        <f t="shared" si="44"/>
        <v>0</v>
      </c>
      <c r="K107" s="9">
        <v>2481</v>
      </c>
      <c r="L107" s="9">
        <v>4230680.2429999998</v>
      </c>
      <c r="M107" s="9">
        <v>207067</v>
      </c>
      <c r="N107" s="9">
        <f t="shared" si="35"/>
        <v>4437747.2429999998</v>
      </c>
      <c r="O107" s="9">
        <f t="shared" si="36"/>
        <v>1788.6929637243047</v>
      </c>
      <c r="P107" s="8">
        <f t="shared" si="37"/>
        <v>0</v>
      </c>
      <c r="Q107" s="8">
        <f t="shared" si="38"/>
        <v>1788.6929637243047</v>
      </c>
      <c r="R107" s="9">
        <f t="shared" si="32"/>
        <v>4437747.2429999998</v>
      </c>
      <c r="S107" s="21"/>
      <c r="U107" s="2">
        <v>44256</v>
      </c>
      <c r="V107" s="8">
        <f t="shared" si="39"/>
        <v>729</v>
      </c>
      <c r="W107" s="8">
        <f t="shared" si="40"/>
        <v>531441</v>
      </c>
      <c r="X107" s="8">
        <f t="shared" si="41"/>
        <v>0</v>
      </c>
      <c r="Y107" s="7">
        <v>99</v>
      </c>
      <c r="Z107" s="7">
        <v>0</v>
      </c>
      <c r="AA107" s="7">
        <v>0</v>
      </c>
      <c r="AB107" s="7">
        <v>0</v>
      </c>
      <c r="AC107" s="7">
        <v>0</v>
      </c>
      <c r="AD107" s="7">
        <v>0</v>
      </c>
      <c r="AE107" s="7">
        <v>0</v>
      </c>
      <c r="AF107" s="7">
        <v>0</v>
      </c>
      <c r="AG107" s="7">
        <v>0</v>
      </c>
      <c r="AH107" s="7">
        <v>0</v>
      </c>
      <c r="AI107" s="7">
        <v>0</v>
      </c>
      <c r="AJ107" s="7">
        <v>0</v>
      </c>
      <c r="AK107" s="8">
        <f t="shared" si="42"/>
        <v>1864.0059369303683</v>
      </c>
      <c r="AM107" s="17">
        <v>64</v>
      </c>
      <c r="AN107" s="17">
        <v>2479.9255699167038</v>
      </c>
      <c r="AO107" s="17">
        <v>-286.96159351918823</v>
      </c>
      <c r="AP107" s="17">
        <v>-0.43219549761622161</v>
      </c>
      <c r="AX107" s="1">
        <v>64</v>
      </c>
      <c r="AY107" s="50">
        <f t="shared" si="14"/>
        <v>28</v>
      </c>
      <c r="AZ107" s="51">
        <f t="shared" si="15"/>
        <v>0.22972972972972974</v>
      </c>
      <c r="BA107" s="52">
        <f t="shared" si="20"/>
        <v>-0.73973721941388981</v>
      </c>
      <c r="BC107" s="1">
        <v>64</v>
      </c>
      <c r="BD107" s="9">
        <f t="shared" si="16"/>
        <v>-286.96159351918823</v>
      </c>
      <c r="BE107" s="9">
        <f t="shared" si="43"/>
        <v>148.58193758887774</v>
      </c>
      <c r="BF107" s="9">
        <f t="shared" si="43"/>
        <v>187.20720678542239</v>
      </c>
      <c r="BG107" s="9">
        <f t="shared" si="43"/>
        <v>715.56487764699637</v>
      </c>
      <c r="BH107" s="9">
        <f t="shared" si="43"/>
        <v>-457.57945714875336</v>
      </c>
      <c r="BI107" s="9">
        <f t="shared" si="43"/>
        <v>-299.7169631585848</v>
      </c>
      <c r="BJ107" s="9">
        <f t="shared" si="43"/>
        <v>-1.5916157281026244E-12</v>
      </c>
      <c r="BK107" s="9">
        <f t="shared" si="43"/>
        <v>302.640335038177</v>
      </c>
      <c r="BL107" s="9">
        <f t="shared" si="43"/>
        <v>157.29952987981596</v>
      </c>
      <c r="BM107" s="9">
        <f t="shared" si="43"/>
        <v>627.45355765694694</v>
      </c>
      <c r="BN107" s="9">
        <f t="shared" si="31"/>
        <v>-1470.6113135840151</v>
      </c>
      <c r="BO107" s="9">
        <f t="shared" si="31"/>
        <v>-4.5474735088646412E-12</v>
      </c>
      <c r="BP107" s="9">
        <f t="shared" si="31"/>
        <v>-653.93478921531528</v>
      </c>
      <c r="BQ107" s="1">
        <v>64</v>
      </c>
      <c r="BR107" s="9">
        <f t="shared" si="30"/>
        <v>82346.956155070249</v>
      </c>
      <c r="BS107" s="9">
        <f t="shared" si="30"/>
        <v>-42637.309578673303</v>
      </c>
      <c r="BT107" s="9">
        <f t="shared" si="18"/>
        <v>-53721.278377421266</v>
      </c>
      <c r="BU107" s="9">
        <f t="shared" si="19"/>
        <v>-205339.63755594386</v>
      </c>
      <c r="BV107" s="9">
        <f t="shared" si="21"/>
        <v>131307.73018504935</v>
      </c>
      <c r="BW107" s="9">
        <f t="shared" si="22"/>
        <v>86007.25735271773</v>
      </c>
      <c r="BX107" s="9">
        <f t="shared" si="23"/>
        <v>-3.2243145626746544E-10</v>
      </c>
      <c r="BY107" s="9">
        <f t="shared" si="24"/>
        <v>-86846.152805736245</v>
      </c>
      <c r="BZ107" s="9">
        <f t="shared" si="25"/>
        <v>-45138.923754131509</v>
      </c>
      <c r="CA107" s="9">
        <f t="shared" si="26"/>
        <v>-180055.07276452042</v>
      </c>
      <c r="CB107" s="9">
        <f t="shared" si="27"/>
        <v>422008.96599341079</v>
      </c>
      <c r="CC107" s="9">
        <f t="shared" si="28"/>
        <v>5.2578620271608614E-10</v>
      </c>
      <c r="CD107" s="9">
        <f t="shared" si="29"/>
        <v>187654.16917085878</v>
      </c>
    </row>
    <row r="108" spans="1:82">
      <c r="A108" s="2">
        <v>43922</v>
      </c>
      <c r="B108" s="8">
        <f>'WA Sch. 1-2'!B108</f>
        <v>547.15</v>
      </c>
      <c r="C108" s="8">
        <f>'WA Sch. 1-2'!C108</f>
        <v>299373.1225</v>
      </c>
      <c r="D108" s="8">
        <f>'WA Sch. 1-2'!D108</f>
        <v>0.375</v>
      </c>
      <c r="E108" s="8">
        <f>'WA Sch. 1-2'!E108</f>
        <v>522</v>
      </c>
      <c r="F108" s="8">
        <f>'WA Sch. 1-2'!F108</f>
        <v>272484</v>
      </c>
      <c r="G108" s="8">
        <f>'WA Sch. 1-2'!G108</f>
        <v>0</v>
      </c>
      <c r="H108" s="8">
        <f t="shared" si="44"/>
        <v>25.149999999999977</v>
      </c>
      <c r="I108" s="8">
        <f t="shared" si="44"/>
        <v>26889.122499999998</v>
      </c>
      <c r="J108" s="8">
        <f t="shared" si="44"/>
        <v>0.375</v>
      </c>
      <c r="K108" s="9">
        <v>2475</v>
      </c>
      <c r="L108" s="9">
        <v>7224241.7363099996</v>
      </c>
      <c r="M108" s="9">
        <v>-168437</v>
      </c>
      <c r="N108" s="9">
        <f t="shared" si="35"/>
        <v>7055804.7363099996</v>
      </c>
      <c r="O108" s="9">
        <f t="shared" si="36"/>
        <v>2850.8301964888888</v>
      </c>
      <c r="P108" s="8">
        <f t="shared" si="37"/>
        <v>3.1796359205942633</v>
      </c>
      <c r="Q108" s="8">
        <f t="shared" si="38"/>
        <v>2854.0098324094829</v>
      </c>
      <c r="R108" s="9">
        <f t="shared" si="32"/>
        <v>7063674.3352134703</v>
      </c>
      <c r="S108" s="21"/>
      <c r="U108" s="2">
        <v>44287</v>
      </c>
      <c r="V108" s="8">
        <f t="shared" si="39"/>
        <v>476.5</v>
      </c>
      <c r="W108" s="8">
        <f t="shared" si="40"/>
        <v>227052.25</v>
      </c>
      <c r="X108" s="8">
        <f t="shared" si="41"/>
        <v>0</v>
      </c>
      <c r="Y108" s="7">
        <v>100</v>
      </c>
      <c r="Z108" s="7">
        <v>1</v>
      </c>
      <c r="AA108" s="7">
        <v>0</v>
      </c>
      <c r="AB108" s="7">
        <v>0</v>
      </c>
      <c r="AC108" s="7">
        <v>0</v>
      </c>
      <c r="AD108" s="7">
        <v>0</v>
      </c>
      <c r="AE108" s="7">
        <v>0</v>
      </c>
      <c r="AF108" s="7">
        <v>0</v>
      </c>
      <c r="AG108" s="7">
        <v>0</v>
      </c>
      <c r="AH108" s="7">
        <v>0</v>
      </c>
      <c r="AI108" s="7">
        <v>0</v>
      </c>
      <c r="AJ108" s="7">
        <v>0</v>
      </c>
      <c r="AK108" s="8">
        <f t="shared" si="42"/>
        <v>3091.5142285827078</v>
      </c>
      <c r="AM108" s="17">
        <v>65</v>
      </c>
      <c r="AN108" s="17">
        <v>5674.4288940133501</v>
      </c>
      <c r="AO108" s="17">
        <v>-1180.9174320328702</v>
      </c>
      <c r="AP108" s="17">
        <v>-1.7785906152872994</v>
      </c>
      <c r="AX108" s="1">
        <v>65</v>
      </c>
      <c r="AY108" s="50">
        <f t="shared" si="14"/>
        <v>9</v>
      </c>
      <c r="AZ108" s="51">
        <f t="shared" si="15"/>
        <v>7.172557172557173E-2</v>
      </c>
      <c r="BA108" s="52">
        <f t="shared" si="20"/>
        <v>-1.4630593361844002</v>
      </c>
      <c r="BC108" s="1">
        <v>65</v>
      </c>
      <c r="BD108" s="9">
        <f t="shared" si="16"/>
        <v>-1180.9174320328702</v>
      </c>
      <c r="BE108" s="9">
        <f t="shared" si="43"/>
        <v>-286.96159351918823</v>
      </c>
      <c r="BF108" s="9">
        <f t="shared" si="43"/>
        <v>148.58193758887774</v>
      </c>
      <c r="BG108" s="9">
        <f t="shared" si="43"/>
        <v>187.20720678542239</v>
      </c>
      <c r="BH108" s="9">
        <f t="shared" si="43"/>
        <v>715.56487764699637</v>
      </c>
      <c r="BI108" s="9">
        <f t="shared" si="43"/>
        <v>-457.57945714875336</v>
      </c>
      <c r="BJ108" s="9">
        <f t="shared" si="43"/>
        <v>-299.7169631585848</v>
      </c>
      <c r="BK108" s="9">
        <f t="shared" si="43"/>
        <v>-1.5916157281026244E-12</v>
      </c>
      <c r="BL108" s="9">
        <f t="shared" si="43"/>
        <v>302.640335038177</v>
      </c>
      <c r="BM108" s="9">
        <f t="shared" si="43"/>
        <v>157.29952987981596</v>
      </c>
      <c r="BN108" s="9">
        <f t="shared" si="31"/>
        <v>627.45355765694694</v>
      </c>
      <c r="BO108" s="9">
        <f t="shared" si="31"/>
        <v>-1470.6113135840151</v>
      </c>
      <c r="BP108" s="9">
        <f t="shared" si="31"/>
        <v>-4.5474735088646412E-12</v>
      </c>
      <c r="BQ108" s="1">
        <v>65</v>
      </c>
      <c r="BR108" s="9">
        <f t="shared" si="30"/>
        <v>1394565.9812791022</v>
      </c>
      <c r="BS108" s="9">
        <f t="shared" si="30"/>
        <v>338877.94811073609</v>
      </c>
      <c r="BT108" s="9">
        <f t="shared" ref="BT108:BT163" si="45">($BD108-$BR$171)*(BF108-$BR$171)</f>
        <v>-175463.0001839285</v>
      </c>
      <c r="BU108" s="9">
        <f t="shared" ref="BU108:BU163" si="46">($BD108-$BR$171)*(BG108-$BR$171)</f>
        <v>-221076.25389509022</v>
      </c>
      <c r="BV108" s="9">
        <f t="shared" ref="BV108:BV163" si="47">($BD108-$BR$171)*(BH108-$BR$171)</f>
        <v>-845023.03776380722</v>
      </c>
      <c r="BW108" s="9">
        <f t="shared" ref="BW108:BW163" si="48">($BD108-$BR$171)*(BI108-$BR$171)</f>
        <v>540363.55748709617</v>
      </c>
      <c r="BX108" s="9">
        <f t="shared" ref="BX108:BX163" si="49">($BD108-$BR$171)*(BJ108-$BR$171)</f>
        <v>353940.9864699223</v>
      </c>
      <c r="BY108" s="9">
        <f t="shared" ref="BY108:BY163" si="50">($BD108-$BR$171)*(BK108-$BR$171)</f>
        <v>-1.326884628261364E-9</v>
      </c>
      <c r="BZ108" s="9">
        <f t="shared" ref="BZ108:BZ163" si="51">($BD108-$BR$171)*(BL108-$BR$171)</f>
        <v>-357393.24728285387</v>
      </c>
      <c r="CA108" s="9">
        <f t="shared" ref="CA108:CA163" si="52">($BD108-$BR$171)*(BM108-$BR$171)</f>
        <v>-185757.75688565281</v>
      </c>
      <c r="CB108" s="9">
        <f t="shared" ref="CB108:CB163" si="53">($BD108-$BR$171)*(BN108-$BR$171)</f>
        <v>-740970.8440281318</v>
      </c>
      <c r="CC108" s="9">
        <f t="shared" ref="CC108:CC163" si="54">($BD108-$BR$171)*(BO108-$BR$171)</f>
        <v>1736670.5359561138</v>
      </c>
      <c r="CD108" s="9">
        <f t="shared" ref="CD108:CD163" si="55">($BD108-$BR$171)*(BP108-$BR$171)</f>
        <v>2.1637393516504876E-9</v>
      </c>
    </row>
    <row r="109" spans="1:82">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44"/>
        <v>-9.4750000000000227</v>
      </c>
      <c r="I109" s="8">
        <f t="shared" si="44"/>
        <v>-5585.749375000014</v>
      </c>
      <c r="J109" s="8">
        <f t="shared" si="44"/>
        <v>4.9499999999999993</v>
      </c>
      <c r="K109" s="9">
        <v>2418</v>
      </c>
      <c r="L109" s="9">
        <v>11722705.875010001</v>
      </c>
      <c r="M109" s="9">
        <v>1080569</v>
      </c>
      <c r="N109" s="9">
        <f t="shared" si="35"/>
        <v>12803274.875010001</v>
      </c>
      <c r="O109" s="9">
        <f t="shared" si="36"/>
        <v>5294.9854735359804</v>
      </c>
      <c r="P109" s="8">
        <f t="shared" si="37"/>
        <v>41.971194151844266</v>
      </c>
      <c r="Q109" s="8">
        <f t="shared" si="38"/>
        <v>5336.9566676878248</v>
      </c>
      <c r="R109" s="9">
        <f t="shared" si="32"/>
        <v>12904761.22246916</v>
      </c>
      <c r="S109" s="21"/>
      <c r="U109" s="2">
        <v>44317</v>
      </c>
      <c r="V109" s="8">
        <f t="shared" si="39"/>
        <v>271</v>
      </c>
      <c r="W109" s="8">
        <f t="shared" si="40"/>
        <v>73441</v>
      </c>
      <c r="X109" s="8">
        <f t="shared" si="41"/>
        <v>9.5</v>
      </c>
      <c r="Y109" s="7">
        <v>101</v>
      </c>
      <c r="Z109" s="7">
        <v>0</v>
      </c>
      <c r="AA109" s="7">
        <v>1</v>
      </c>
      <c r="AB109" s="7">
        <v>0</v>
      </c>
      <c r="AC109" s="7">
        <v>0</v>
      </c>
      <c r="AD109" s="7">
        <v>0</v>
      </c>
      <c r="AE109" s="7">
        <v>0</v>
      </c>
      <c r="AF109" s="7">
        <v>0</v>
      </c>
      <c r="AG109" s="7">
        <v>0</v>
      </c>
      <c r="AH109" s="7">
        <v>0</v>
      </c>
      <c r="AI109" s="7">
        <v>0</v>
      </c>
      <c r="AJ109" s="7">
        <v>0</v>
      </c>
      <c r="AK109" s="8">
        <f t="shared" si="42"/>
        <v>6772.9043559935644</v>
      </c>
      <c r="AM109" s="17">
        <v>66</v>
      </c>
      <c r="AN109" s="17">
        <v>8062.513077864679</v>
      </c>
      <c r="AO109" s="17">
        <v>417.71801177920224</v>
      </c>
      <c r="AP109" s="17">
        <v>0.62912894283220222</v>
      </c>
      <c r="AX109" s="1">
        <v>66</v>
      </c>
      <c r="AY109" s="50">
        <f t="shared" ref="AY109:AY163" si="56">RANK(AO109,$AO$44:$AO$163,1)</f>
        <v>98</v>
      </c>
      <c r="AZ109" s="51">
        <f t="shared" ref="AZ109:AZ163" si="57">(AY109-0.375)/(COUNT($AY$44:$AY$163)+0.25)</f>
        <v>0.81185031185031187</v>
      </c>
      <c r="BA109" s="52">
        <f t="shared" si="20"/>
        <v>0.88473536642075068</v>
      </c>
      <c r="BC109" s="1">
        <v>66</v>
      </c>
      <c r="BD109" s="9">
        <f t="shared" ref="BD109:BD163" si="58">AO109</f>
        <v>417.71801177920224</v>
      </c>
      <c r="BE109" s="9">
        <f t="shared" si="43"/>
        <v>-1180.9174320328702</v>
      </c>
      <c r="BF109" s="9">
        <f t="shared" si="43"/>
        <v>-286.96159351918823</v>
      </c>
      <c r="BG109" s="9">
        <f t="shared" si="43"/>
        <v>148.58193758887774</v>
      </c>
      <c r="BH109" s="9">
        <f t="shared" si="43"/>
        <v>187.20720678542239</v>
      </c>
      <c r="BI109" s="9">
        <f t="shared" si="43"/>
        <v>715.56487764699637</v>
      </c>
      <c r="BJ109" s="9">
        <f t="shared" si="43"/>
        <v>-457.57945714875336</v>
      </c>
      <c r="BK109" s="9">
        <f t="shared" si="43"/>
        <v>-299.7169631585848</v>
      </c>
      <c r="BL109" s="9">
        <f t="shared" si="43"/>
        <v>-1.5916157281026244E-12</v>
      </c>
      <c r="BM109" s="9">
        <f t="shared" si="43"/>
        <v>302.640335038177</v>
      </c>
      <c r="BN109" s="9">
        <f t="shared" si="31"/>
        <v>157.29952987981596</v>
      </c>
      <c r="BO109" s="9">
        <f t="shared" si="31"/>
        <v>627.45355765694694</v>
      </c>
      <c r="BP109" s="9">
        <f t="shared" si="31"/>
        <v>-1470.6113135840151</v>
      </c>
      <c r="BQ109" s="1">
        <v>66</v>
      </c>
      <c r="BR109" s="9">
        <f t="shared" si="30"/>
        <v>174488.33736477201</v>
      </c>
      <c r="BS109" s="9">
        <f t="shared" si="30"/>
        <v>-493290.48178417381</v>
      </c>
      <c r="BT109" s="9">
        <f t="shared" si="45"/>
        <v>-119869.02630182655</v>
      </c>
      <c r="BU109" s="9">
        <f t="shared" si="46"/>
        <v>62065.351555929068</v>
      </c>
      <c r="BV109" s="9">
        <f t="shared" si="47"/>
        <v>78199.822209146267</v>
      </c>
      <c r="BW109" s="9">
        <f t="shared" si="48"/>
        <v>298904.33798973454</v>
      </c>
      <c r="BX109" s="9">
        <f t="shared" si="49"/>
        <v>-191139.18107118402</v>
      </c>
      <c r="BY109" s="9">
        <f t="shared" si="50"/>
        <v>-125197.17394710414</v>
      </c>
      <c r="BZ109" s="9">
        <f t="shared" si="51"/>
        <v>4.6935001020655618E-10</v>
      </c>
      <c r="CA109" s="9">
        <f t="shared" si="52"/>
        <v>126418.31903634089</v>
      </c>
      <c r="CB109" s="9">
        <f t="shared" si="53"/>
        <v>65706.846875201503</v>
      </c>
      <c r="CC109" s="9">
        <f t="shared" si="54"/>
        <v>262098.65258824977</v>
      </c>
      <c r="CD109" s="9">
        <f t="shared" si="55"/>
        <v>-614300.83401031862</v>
      </c>
    </row>
    <row r="110" spans="1:82">
      <c r="A110" s="2">
        <v>43983</v>
      </c>
      <c r="B110" s="8">
        <f>'WA Sch. 1-2'!B110</f>
        <v>126.95</v>
      </c>
      <c r="C110" s="8">
        <f>'WA Sch. 1-2'!C110</f>
        <v>16116.302500000002</v>
      </c>
      <c r="D110" s="8">
        <f>'WA Sch. 1-2'!D110</f>
        <v>68</v>
      </c>
      <c r="E110" s="8">
        <f>'WA Sch. 1-2'!E110</f>
        <v>145.5</v>
      </c>
      <c r="F110" s="8">
        <f>'WA Sch. 1-2'!F110</f>
        <v>21170.25</v>
      </c>
      <c r="G110" s="8">
        <f>'WA Sch. 1-2'!G110</f>
        <v>43</v>
      </c>
      <c r="H110" s="8">
        <f t="shared" si="44"/>
        <v>-18.549999999999997</v>
      </c>
      <c r="I110" s="8">
        <f t="shared" si="44"/>
        <v>-5053.9474999999984</v>
      </c>
      <c r="J110" s="8">
        <f t="shared" si="44"/>
        <v>25</v>
      </c>
      <c r="K110" s="9">
        <v>2495</v>
      </c>
      <c r="L110" s="9">
        <v>16108026.915999999</v>
      </c>
      <c r="M110" s="9">
        <v>1871027</v>
      </c>
      <c r="N110" s="9">
        <f t="shared" si="35"/>
        <v>17979053.916000001</v>
      </c>
      <c r="O110" s="9">
        <f t="shared" si="36"/>
        <v>7206.0336336673354</v>
      </c>
      <c r="P110" s="8">
        <f t="shared" si="37"/>
        <v>211.97572803961754</v>
      </c>
      <c r="Q110" s="8">
        <f t="shared" si="38"/>
        <v>7418.0093617069533</v>
      </c>
      <c r="R110" s="9">
        <f t="shared" si="32"/>
        <v>18507933.357458849</v>
      </c>
      <c r="S110" s="21"/>
      <c r="U110" s="2">
        <v>44348</v>
      </c>
      <c r="V110" s="8">
        <f t="shared" si="39"/>
        <v>74.5</v>
      </c>
      <c r="W110" s="8">
        <f t="shared" si="40"/>
        <v>5550.25</v>
      </c>
      <c r="X110" s="8">
        <f t="shared" si="41"/>
        <v>258</v>
      </c>
      <c r="Y110" s="7">
        <v>102</v>
      </c>
      <c r="Z110" s="7">
        <v>0</v>
      </c>
      <c r="AA110" s="7">
        <v>0</v>
      </c>
      <c r="AB110" s="7">
        <v>1</v>
      </c>
      <c r="AC110" s="7">
        <v>0</v>
      </c>
      <c r="AD110" s="7">
        <v>0</v>
      </c>
      <c r="AE110" s="7">
        <v>0</v>
      </c>
      <c r="AF110" s="7">
        <v>0</v>
      </c>
      <c r="AG110" s="7">
        <v>0</v>
      </c>
      <c r="AH110" s="7">
        <v>0</v>
      </c>
      <c r="AI110" s="7">
        <v>0</v>
      </c>
      <c r="AJ110" s="7">
        <v>0</v>
      </c>
      <c r="AK110" s="8">
        <f t="shared" si="42"/>
        <v>10192.421870160344</v>
      </c>
      <c r="AM110" s="17">
        <v>67</v>
      </c>
      <c r="AN110" s="17">
        <v>10428.775995264177</v>
      </c>
      <c r="AO110" s="17">
        <v>-240.705411930845</v>
      </c>
      <c r="AP110" s="17">
        <v>-0.36252863671602409</v>
      </c>
      <c r="AX110" s="1">
        <v>67</v>
      </c>
      <c r="AY110" s="50">
        <f t="shared" si="56"/>
        <v>33</v>
      </c>
      <c r="AZ110" s="51">
        <f t="shared" si="57"/>
        <v>0.2713097713097713</v>
      </c>
      <c r="BA110" s="52">
        <f t="shared" si="20"/>
        <v>-0.60885652565055048</v>
      </c>
      <c r="BC110" s="1">
        <v>67</v>
      </c>
      <c r="BD110" s="9">
        <f t="shared" si="58"/>
        <v>-240.705411930845</v>
      </c>
      <c r="BE110" s="9">
        <f t="shared" si="43"/>
        <v>417.71801177920224</v>
      </c>
      <c r="BF110" s="9">
        <f t="shared" si="43"/>
        <v>-1180.9174320328702</v>
      </c>
      <c r="BG110" s="9">
        <f t="shared" si="43"/>
        <v>-286.96159351918823</v>
      </c>
      <c r="BH110" s="9">
        <f t="shared" si="43"/>
        <v>148.58193758887774</v>
      </c>
      <c r="BI110" s="9">
        <f t="shared" si="43"/>
        <v>187.20720678542239</v>
      </c>
      <c r="BJ110" s="9">
        <f t="shared" si="43"/>
        <v>715.56487764699637</v>
      </c>
      <c r="BK110" s="9">
        <f t="shared" si="43"/>
        <v>-457.57945714875336</v>
      </c>
      <c r="BL110" s="9">
        <f t="shared" si="43"/>
        <v>-299.7169631585848</v>
      </c>
      <c r="BM110" s="9">
        <f t="shared" si="43"/>
        <v>-1.5916157281026244E-12</v>
      </c>
      <c r="BN110" s="9">
        <f t="shared" si="31"/>
        <v>302.640335038177</v>
      </c>
      <c r="BO110" s="9">
        <f t="shared" si="31"/>
        <v>157.29952987981596</v>
      </c>
      <c r="BP110" s="9">
        <f t="shared" si="31"/>
        <v>627.45355765694694</v>
      </c>
      <c r="BQ110" s="1">
        <v>67</v>
      </c>
      <c r="BR110" s="9">
        <f t="shared" si="30"/>
        <v>57939.095332796467</v>
      </c>
      <c r="BS110" s="9">
        <f t="shared" si="30"/>
        <v>-100546.98609624596</v>
      </c>
      <c r="BT110" s="9">
        <f t="shared" si="45"/>
        <v>284253.21693378378</v>
      </c>
      <c r="BU110" s="9">
        <f t="shared" si="46"/>
        <v>69073.208576366465</v>
      </c>
      <c r="BV110" s="9">
        <f t="shared" si="47"/>
        <v>-35764.476492814167</v>
      </c>
      <c r="BW110" s="9">
        <f t="shared" si="48"/>
        <v>-45061.787825708125</v>
      </c>
      <c r="BX110" s="9">
        <f t="shared" si="49"/>
        <v>-172240.33863726366</v>
      </c>
      <c r="BY110" s="9">
        <f t="shared" si="50"/>
        <v>110141.85172408121</v>
      </c>
      <c r="BZ110" s="9">
        <f t="shared" si="51"/>
        <v>72143.495079747576</v>
      </c>
      <c r="CA110" s="9">
        <f t="shared" si="52"/>
        <v>-2.704577833867261E-10</v>
      </c>
      <c r="CB110" s="9">
        <f t="shared" si="53"/>
        <v>-72847.16651225317</v>
      </c>
      <c r="CC110" s="9">
        <f t="shared" si="54"/>
        <v>-37862.848136249588</v>
      </c>
      <c r="CD110" s="9">
        <f t="shared" si="55"/>
        <v>-151031.46706328855</v>
      </c>
    </row>
    <row r="111" spans="1:82">
      <c r="A111" s="2">
        <v>44013</v>
      </c>
      <c r="B111" s="8">
        <f>'WA Sch. 1-2'!B111</f>
        <v>14.1</v>
      </c>
      <c r="C111" s="8">
        <f>'WA Sch. 1-2'!C111</f>
        <v>198.81</v>
      </c>
      <c r="D111" s="8">
        <f>'WA Sch. 1-2'!D111</f>
        <v>240.05</v>
      </c>
      <c r="E111" s="8">
        <f>'WA Sch. 1-2'!E111</f>
        <v>22.5</v>
      </c>
      <c r="F111" s="8">
        <f>'WA Sch. 1-2'!F111</f>
        <v>506.25</v>
      </c>
      <c r="G111" s="8">
        <f>'WA Sch. 1-2'!G111</f>
        <v>193</v>
      </c>
      <c r="H111" s="8">
        <f t="shared" si="44"/>
        <v>-8.4</v>
      </c>
      <c r="I111" s="8">
        <f t="shared" si="44"/>
        <v>-307.44</v>
      </c>
      <c r="J111" s="8">
        <f t="shared" si="44"/>
        <v>47.050000000000011</v>
      </c>
      <c r="K111" s="9">
        <v>2489</v>
      </c>
      <c r="L111" s="9">
        <v>19721169.468009997</v>
      </c>
      <c r="M111" s="9">
        <v>1812591</v>
      </c>
      <c r="N111" s="9">
        <f t="shared" si="35"/>
        <v>21533760.468009997</v>
      </c>
      <c r="O111" s="9">
        <f t="shared" si="36"/>
        <v>8651.5711000441934</v>
      </c>
      <c r="P111" s="8">
        <f t="shared" si="37"/>
        <v>398.9383201705603</v>
      </c>
      <c r="Q111" s="8">
        <f t="shared" si="38"/>
        <v>9050.5094202147538</v>
      </c>
      <c r="R111" s="9">
        <f t="shared" si="32"/>
        <v>22526717.946914524</v>
      </c>
      <c r="S111" s="21"/>
      <c r="U111" s="2">
        <v>44378</v>
      </c>
      <c r="V111" s="8">
        <f t="shared" si="39"/>
        <v>0</v>
      </c>
      <c r="W111" s="8">
        <f t="shared" si="40"/>
        <v>0</v>
      </c>
      <c r="X111" s="8">
        <f t="shared" si="41"/>
        <v>385.5</v>
      </c>
      <c r="Y111" s="7">
        <v>103</v>
      </c>
      <c r="Z111" s="7">
        <v>0</v>
      </c>
      <c r="AA111" s="7">
        <v>0</v>
      </c>
      <c r="AB111" s="7">
        <v>0</v>
      </c>
      <c r="AC111" s="7">
        <v>1</v>
      </c>
      <c r="AD111" s="7">
        <v>0</v>
      </c>
      <c r="AE111" s="7">
        <v>0</v>
      </c>
      <c r="AF111" s="7">
        <v>0</v>
      </c>
      <c r="AG111" s="7">
        <v>0</v>
      </c>
      <c r="AH111" s="7">
        <v>0</v>
      </c>
      <c r="AI111" s="7">
        <v>0</v>
      </c>
      <c r="AJ111" s="7">
        <v>0</v>
      </c>
      <c r="AK111" s="8">
        <f t="shared" si="42"/>
        <v>11453.30541153846</v>
      </c>
      <c r="AM111" s="17">
        <v>68</v>
      </c>
      <c r="AN111" s="17">
        <v>10779.570147723722</v>
      </c>
      <c r="AO111" s="17">
        <v>841.67394826655618</v>
      </c>
      <c r="AP111" s="17">
        <v>1.2676528814903942</v>
      </c>
      <c r="AX111" s="1">
        <v>68</v>
      </c>
      <c r="AY111" s="50">
        <f t="shared" si="56"/>
        <v>112</v>
      </c>
      <c r="AZ111" s="51">
        <f t="shared" si="57"/>
        <v>0.9282744282744283</v>
      </c>
      <c r="BA111" s="52">
        <f t="shared" si="20"/>
        <v>1.4630593361844004</v>
      </c>
      <c r="BC111" s="1">
        <v>68</v>
      </c>
      <c r="BD111" s="9">
        <f t="shared" si="58"/>
        <v>841.67394826655618</v>
      </c>
      <c r="BE111" s="9">
        <f t="shared" si="43"/>
        <v>-240.705411930845</v>
      </c>
      <c r="BF111" s="9">
        <f t="shared" si="43"/>
        <v>417.71801177920224</v>
      </c>
      <c r="BG111" s="9">
        <f t="shared" si="43"/>
        <v>-1180.9174320328702</v>
      </c>
      <c r="BH111" s="9">
        <f t="shared" si="43"/>
        <v>-286.96159351918823</v>
      </c>
      <c r="BI111" s="9">
        <f t="shared" si="43"/>
        <v>148.58193758887774</v>
      </c>
      <c r="BJ111" s="9">
        <f t="shared" si="43"/>
        <v>187.20720678542239</v>
      </c>
      <c r="BK111" s="9">
        <f t="shared" si="43"/>
        <v>715.56487764699637</v>
      </c>
      <c r="BL111" s="9">
        <f t="shared" si="43"/>
        <v>-457.57945714875336</v>
      </c>
      <c r="BM111" s="9">
        <f t="shared" si="43"/>
        <v>-299.7169631585848</v>
      </c>
      <c r="BN111" s="9">
        <f t="shared" si="31"/>
        <v>-1.5916157281026244E-12</v>
      </c>
      <c r="BO111" s="9">
        <f t="shared" si="31"/>
        <v>302.640335038177</v>
      </c>
      <c r="BP111" s="9">
        <f t="shared" si="31"/>
        <v>157.29952987981596</v>
      </c>
      <c r="BQ111" s="1">
        <v>68</v>
      </c>
      <c r="BR111" s="9">
        <f t="shared" si="30"/>
        <v>708415.03519061813</v>
      </c>
      <c r="BS111" s="9">
        <f t="shared" si="30"/>
        <v>-202595.4744289605</v>
      </c>
      <c r="BT111" s="9">
        <f t="shared" si="45"/>
        <v>351582.36823626043</v>
      </c>
      <c r="BU111" s="9">
        <f t="shared" si="46"/>
        <v>-993947.43759590934</v>
      </c>
      <c r="BV111" s="9">
        <f t="shared" si="47"/>
        <v>-241528.09741815625</v>
      </c>
      <c r="BW111" s="9">
        <f t="shared" si="48"/>
        <v>125057.54605152846</v>
      </c>
      <c r="BX111" s="9">
        <f t="shared" si="49"/>
        <v>157567.42887904288</v>
      </c>
      <c r="BY111" s="9">
        <f t="shared" si="50"/>
        <v>602272.31581002683</v>
      </c>
      <c r="BZ111" s="9">
        <f t="shared" si="51"/>
        <v>-385132.70834405767</v>
      </c>
      <c r="CA111" s="9">
        <f t="shared" si="52"/>
        <v>-252263.95974414656</v>
      </c>
      <c r="CB111" s="9">
        <f t="shared" si="53"/>
        <v>9.4570898326096046E-10</v>
      </c>
      <c r="CC111" s="9">
        <f t="shared" si="54"/>
        <v>254724.48569629894</v>
      </c>
      <c r="CD111" s="9">
        <f t="shared" si="55"/>
        <v>132394.91637442054</v>
      </c>
    </row>
    <row r="112" spans="1:82">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44"/>
        <v>7.8500000000000014</v>
      </c>
      <c r="I112" s="8">
        <f t="shared" si="44"/>
        <v>242.17250000000007</v>
      </c>
      <c r="J112" s="8">
        <f t="shared" si="44"/>
        <v>-11.050000000000011</v>
      </c>
      <c r="K112" s="9">
        <v>2483</v>
      </c>
      <c r="L112" s="9">
        <v>27030346.276000001</v>
      </c>
      <c r="M112" s="9">
        <v>1606372</v>
      </c>
      <c r="N112" s="9">
        <f t="shared" si="35"/>
        <v>28636718.276000001</v>
      </c>
      <c r="O112" s="9">
        <f t="shared" si="36"/>
        <v>11533.112475231575</v>
      </c>
      <c r="P112" s="8">
        <f t="shared" si="37"/>
        <v>-93.693271793511059</v>
      </c>
      <c r="Q112" s="8">
        <f t="shared" si="38"/>
        <v>11439.419203438065</v>
      </c>
      <c r="R112" s="9">
        <f t="shared" si="32"/>
        <v>28404077.882136714</v>
      </c>
      <c r="S112" s="21"/>
      <c r="U112" s="2">
        <v>44409</v>
      </c>
      <c r="V112" s="8">
        <f t="shared" si="39"/>
        <v>27</v>
      </c>
      <c r="W112" s="8">
        <f t="shared" si="40"/>
        <v>729</v>
      </c>
      <c r="X112" s="8">
        <f t="shared" si="41"/>
        <v>203.5</v>
      </c>
      <c r="Y112" s="7">
        <v>104</v>
      </c>
      <c r="Z112" s="7">
        <v>0</v>
      </c>
      <c r="AA112" s="7">
        <v>0</v>
      </c>
      <c r="AB112" s="7">
        <v>0</v>
      </c>
      <c r="AC112" s="7">
        <v>0</v>
      </c>
      <c r="AD112" s="7">
        <v>1</v>
      </c>
      <c r="AE112" s="7">
        <v>0</v>
      </c>
      <c r="AF112" s="7">
        <v>0</v>
      </c>
      <c r="AG112" s="7">
        <v>0</v>
      </c>
      <c r="AH112" s="7">
        <v>0</v>
      </c>
      <c r="AI112" s="7">
        <v>0</v>
      </c>
      <c r="AJ112" s="7">
        <v>0</v>
      </c>
      <c r="AK112" s="8">
        <f t="shared" si="42"/>
        <v>11573.610329799529</v>
      </c>
      <c r="AM112" s="17">
        <v>69</v>
      </c>
      <c r="AN112" s="17">
        <v>8770.7329942860542</v>
      </c>
      <c r="AO112" s="17">
        <v>443.1840135977618</v>
      </c>
      <c r="AP112" s="17">
        <v>0.66748352259770671</v>
      </c>
      <c r="AX112" s="1">
        <v>69</v>
      </c>
      <c r="AY112" s="50">
        <f t="shared" si="56"/>
        <v>99</v>
      </c>
      <c r="AZ112" s="51">
        <f t="shared" si="57"/>
        <v>0.82016632016632018</v>
      </c>
      <c r="BA112" s="52">
        <f t="shared" ref="BA112:BA163" si="59">_xlfn.NORM.S.INV(AZ112)</f>
        <v>0.91599911388803534</v>
      </c>
      <c r="BC112" s="1">
        <v>69</v>
      </c>
      <c r="BD112" s="9">
        <f t="shared" si="58"/>
        <v>443.1840135977618</v>
      </c>
      <c r="BE112" s="9">
        <f t="shared" si="43"/>
        <v>841.67394826655618</v>
      </c>
      <c r="BF112" s="9">
        <f t="shared" si="43"/>
        <v>-240.705411930845</v>
      </c>
      <c r="BG112" s="9">
        <f t="shared" si="43"/>
        <v>417.71801177920224</v>
      </c>
      <c r="BH112" s="9">
        <f t="shared" si="43"/>
        <v>-1180.9174320328702</v>
      </c>
      <c r="BI112" s="9">
        <f t="shared" si="43"/>
        <v>-286.96159351918823</v>
      </c>
      <c r="BJ112" s="9">
        <f t="shared" si="43"/>
        <v>148.58193758887774</v>
      </c>
      <c r="BK112" s="9">
        <f t="shared" si="43"/>
        <v>187.20720678542239</v>
      </c>
      <c r="BL112" s="9">
        <f t="shared" si="43"/>
        <v>715.56487764699637</v>
      </c>
      <c r="BM112" s="9">
        <f t="shared" si="43"/>
        <v>-457.57945714875336</v>
      </c>
      <c r="BN112" s="9">
        <f t="shared" si="31"/>
        <v>-299.7169631585848</v>
      </c>
      <c r="BO112" s="9">
        <f t="shared" si="31"/>
        <v>-1.5916157281026244E-12</v>
      </c>
      <c r="BP112" s="9">
        <f t="shared" si="31"/>
        <v>302.640335038177</v>
      </c>
      <c r="BQ112" s="1">
        <v>69</v>
      </c>
      <c r="BR112" s="9">
        <f t="shared" si="30"/>
        <v>196412.06990862353</v>
      </c>
      <c r="BS112" s="9">
        <f t="shared" si="30"/>
        <v>373016.43853345083</v>
      </c>
      <c r="BT112" s="9">
        <f t="shared" si="45"/>
        <v>-106676.79055421392</v>
      </c>
      <c r="BU112" s="9">
        <f t="shared" si="46"/>
        <v>185125.94501238634</v>
      </c>
      <c r="BV112" s="9">
        <f t="shared" si="47"/>
        <v>-523363.72725589154</v>
      </c>
      <c r="BW112" s="9">
        <f t="shared" si="48"/>
        <v>-127176.79076424289</v>
      </c>
      <c r="BX112" s="9">
        <f t="shared" si="49"/>
        <v>65849.139448772607</v>
      </c>
      <c r="BY112" s="9">
        <f t="shared" si="50"/>
        <v>82967.241277591354</v>
      </c>
      <c r="BZ112" s="9">
        <f t="shared" si="51"/>
        <v>317126.91446519038</v>
      </c>
      <c r="CA112" s="9">
        <f t="shared" si="52"/>
        <v>-202791.90035906961</v>
      </c>
      <c r="CB112" s="9">
        <f t="shared" si="53"/>
        <v>-132829.76667595372</v>
      </c>
      <c r="CC112" s="9">
        <f t="shared" si="54"/>
        <v>4.9796373495965323E-10</v>
      </c>
      <c r="CD112" s="9">
        <f t="shared" si="55"/>
        <v>134125.35835879267</v>
      </c>
    </row>
    <row r="113" spans="1:82">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44"/>
        <v>61.824999999999989</v>
      </c>
      <c r="I113" s="8">
        <f t="shared" si="44"/>
        <v>15012.655624999996</v>
      </c>
      <c r="J113" s="8">
        <f t="shared" si="44"/>
        <v>-18.125</v>
      </c>
      <c r="K113" s="9">
        <v>2502</v>
      </c>
      <c r="L113" s="9">
        <v>25827265.113000002</v>
      </c>
      <c r="M113" s="9">
        <v>-927794</v>
      </c>
      <c r="N113" s="9">
        <f t="shared" si="35"/>
        <v>24899471.113000002</v>
      </c>
      <c r="O113" s="9">
        <f t="shared" si="36"/>
        <v>9951.8269836131094</v>
      </c>
      <c r="P113" s="8">
        <f t="shared" si="37"/>
        <v>-153.68240282872273</v>
      </c>
      <c r="Q113" s="8">
        <f t="shared" si="38"/>
        <v>9798.1445807843866</v>
      </c>
      <c r="R113" s="9">
        <f t="shared" si="32"/>
        <v>24514957.741122536</v>
      </c>
      <c r="U113" s="2">
        <v>44440</v>
      </c>
      <c r="V113" s="8">
        <f t="shared" si="39"/>
        <v>134</v>
      </c>
      <c r="W113" s="8">
        <f t="shared" si="40"/>
        <v>17956</v>
      </c>
      <c r="X113" s="8">
        <f t="shared" si="41"/>
        <v>38.5</v>
      </c>
      <c r="Y113" s="7">
        <v>105</v>
      </c>
      <c r="Z113" s="7">
        <v>0</v>
      </c>
      <c r="AA113" s="7">
        <v>0</v>
      </c>
      <c r="AB113" s="7">
        <v>0</v>
      </c>
      <c r="AC113" s="7">
        <v>0</v>
      </c>
      <c r="AD113" s="7">
        <v>0</v>
      </c>
      <c r="AE113" s="7">
        <v>1</v>
      </c>
      <c r="AF113" s="7">
        <v>0</v>
      </c>
      <c r="AG113" s="7">
        <v>0</v>
      </c>
      <c r="AH113" s="7">
        <v>0</v>
      </c>
      <c r="AI113" s="7">
        <v>0</v>
      </c>
      <c r="AJ113" s="7">
        <v>0</v>
      </c>
      <c r="AK113" s="8">
        <f t="shared" si="42"/>
        <v>8779.8481414906328</v>
      </c>
      <c r="AM113" s="17">
        <v>70</v>
      </c>
      <c r="AN113" s="17">
        <v>4281.1042006054176</v>
      </c>
      <c r="AO113" s="17">
        <v>153.23963426063619</v>
      </c>
      <c r="AP113" s="17">
        <v>0.23079562380313762</v>
      </c>
      <c r="AX113" s="1">
        <v>70</v>
      </c>
      <c r="AY113" s="50">
        <f t="shared" si="56"/>
        <v>72</v>
      </c>
      <c r="AZ113" s="51">
        <f t="shared" si="57"/>
        <v>0.59563409563409564</v>
      </c>
      <c r="BA113" s="52">
        <f t="shared" si="59"/>
        <v>0.24206240467219475</v>
      </c>
      <c r="BC113" s="1">
        <v>70</v>
      </c>
      <c r="BD113" s="9">
        <f t="shared" si="58"/>
        <v>153.23963426063619</v>
      </c>
      <c r="BE113" s="9">
        <f t="shared" si="43"/>
        <v>443.1840135977618</v>
      </c>
      <c r="BF113" s="9">
        <f t="shared" si="43"/>
        <v>841.67394826655618</v>
      </c>
      <c r="BG113" s="9">
        <f t="shared" si="43"/>
        <v>-240.705411930845</v>
      </c>
      <c r="BH113" s="9">
        <f t="shared" si="43"/>
        <v>417.71801177920224</v>
      </c>
      <c r="BI113" s="9">
        <f t="shared" si="43"/>
        <v>-1180.9174320328702</v>
      </c>
      <c r="BJ113" s="9">
        <f t="shared" si="43"/>
        <v>-286.96159351918823</v>
      </c>
      <c r="BK113" s="9">
        <f t="shared" si="43"/>
        <v>148.58193758887774</v>
      </c>
      <c r="BL113" s="9">
        <f t="shared" si="43"/>
        <v>187.20720678542239</v>
      </c>
      <c r="BM113" s="9">
        <f t="shared" si="43"/>
        <v>715.56487764699637</v>
      </c>
      <c r="BN113" s="9">
        <f t="shared" si="31"/>
        <v>-457.57945714875336</v>
      </c>
      <c r="BO113" s="9">
        <f t="shared" si="31"/>
        <v>-299.7169631585848</v>
      </c>
      <c r="BP113" s="9">
        <f t="shared" si="31"/>
        <v>-1.5916157281026244E-12</v>
      </c>
      <c r="BQ113" s="1">
        <v>70</v>
      </c>
      <c r="BR113" s="9">
        <f t="shared" si="30"/>
        <v>23482.385508334381</v>
      </c>
      <c r="BS113" s="9">
        <f t="shared" si="30"/>
        <v>67913.356153883462</v>
      </c>
      <c r="BT113" s="9">
        <f t="shared" si="45"/>
        <v>128977.80799907542</v>
      </c>
      <c r="BU113" s="9">
        <f t="shared" si="46"/>
        <v>-36885.609288838699</v>
      </c>
      <c r="BV113" s="9">
        <f t="shared" si="47"/>
        <v>64010.955349126634</v>
      </c>
      <c r="BW113" s="9">
        <f t="shared" si="48"/>
        <v>-180963.35537672954</v>
      </c>
      <c r="BX113" s="9">
        <f t="shared" si="49"/>
        <v>-43973.889637730121</v>
      </c>
      <c r="BY113" s="9">
        <f t="shared" si="50"/>
        <v>22768.641773857122</v>
      </c>
      <c r="BZ113" s="9">
        <f t="shared" si="51"/>
        <v>28687.563898754346</v>
      </c>
      <c r="CA113" s="9">
        <f t="shared" si="52"/>
        <v>109652.90014038498</v>
      </c>
      <c r="CB113" s="9">
        <f t="shared" si="53"/>
        <v>-70119.308658656242</v>
      </c>
      <c r="CC113" s="9">
        <f t="shared" si="54"/>
        <v>-45928.517816130508</v>
      </c>
      <c r="CD113" s="9">
        <f t="shared" si="55"/>
        <v>1.7218080589327442E-10</v>
      </c>
    </row>
    <row r="114" spans="1:82">
      <c r="A114" s="2">
        <v>44105</v>
      </c>
      <c r="B114" s="8">
        <f>'WA Sch. 1-2'!B114</f>
        <v>510.4</v>
      </c>
      <c r="C114" s="8">
        <f>'WA Sch. 1-2'!C114</f>
        <v>260508.15999999997</v>
      </c>
      <c r="D114" s="8">
        <f>'WA Sch. 1-2'!D114</f>
        <v>0.65</v>
      </c>
      <c r="E114" s="8">
        <f>'WA Sch. 1-2'!E114</f>
        <v>530</v>
      </c>
      <c r="F114" s="8">
        <f>'WA Sch. 1-2'!F114</f>
        <v>280900</v>
      </c>
      <c r="G114" s="8">
        <f>'WA Sch. 1-2'!G114</f>
        <v>2.5</v>
      </c>
      <c r="H114" s="8">
        <f t="shared" si="44"/>
        <v>-19.600000000000023</v>
      </c>
      <c r="I114" s="8">
        <f t="shared" si="44"/>
        <v>-20391.840000000026</v>
      </c>
      <c r="J114" s="8">
        <f t="shared" si="44"/>
        <v>-1.85</v>
      </c>
      <c r="K114" s="9">
        <v>2486</v>
      </c>
      <c r="L114" s="9">
        <v>14504207.561999999</v>
      </c>
      <c r="M114" s="9">
        <v>-998968</v>
      </c>
      <c r="N114" s="9">
        <f t="shared" si="35"/>
        <v>13505239.561999999</v>
      </c>
      <c r="O114" s="9">
        <f t="shared" si="36"/>
        <v>5432.5179251810132</v>
      </c>
      <c r="P114" s="8">
        <f t="shared" si="37"/>
        <v>-15.686203874931699</v>
      </c>
      <c r="Q114" s="8">
        <f t="shared" si="38"/>
        <v>5416.8317213060818</v>
      </c>
      <c r="R114" s="9">
        <f t="shared" si="32"/>
        <v>13466243.659166919</v>
      </c>
      <c r="U114" s="2">
        <v>44470</v>
      </c>
      <c r="V114" s="8">
        <f t="shared" si="39"/>
        <v>510</v>
      </c>
      <c r="W114" s="8">
        <f t="shared" si="40"/>
        <v>260100</v>
      </c>
      <c r="X114" s="8">
        <f t="shared" si="41"/>
        <v>0</v>
      </c>
      <c r="Y114" s="7">
        <v>106</v>
      </c>
      <c r="Z114" s="7">
        <v>0</v>
      </c>
      <c r="AA114" s="7">
        <v>0</v>
      </c>
      <c r="AB114" s="7">
        <v>0</v>
      </c>
      <c r="AC114" s="7">
        <v>0</v>
      </c>
      <c r="AD114" s="7">
        <v>0</v>
      </c>
      <c r="AE114" s="7">
        <v>0</v>
      </c>
      <c r="AF114" s="7">
        <v>1</v>
      </c>
      <c r="AG114" s="7">
        <v>0</v>
      </c>
      <c r="AH114" s="7">
        <v>0</v>
      </c>
      <c r="AI114" s="7">
        <v>0</v>
      </c>
      <c r="AJ114" s="7">
        <v>0</v>
      </c>
      <c r="AK114" s="8">
        <f t="shared" si="42"/>
        <v>4031.2396710142625</v>
      </c>
      <c r="AM114" s="17">
        <v>71</v>
      </c>
      <c r="AN114" s="17">
        <v>1529.882898379519</v>
      </c>
      <c r="AO114" s="17">
        <v>487.08520748835144</v>
      </c>
      <c r="AP114" s="17">
        <v>0.73360351484754371</v>
      </c>
      <c r="AX114" s="1">
        <v>71</v>
      </c>
      <c r="AY114" s="50">
        <f t="shared" si="56"/>
        <v>102</v>
      </c>
      <c r="AZ114" s="51">
        <f t="shared" si="57"/>
        <v>0.84511434511434513</v>
      </c>
      <c r="BA114" s="52">
        <f t="shared" si="59"/>
        <v>1.0157020117051774</v>
      </c>
      <c r="BC114" s="1">
        <v>71</v>
      </c>
      <c r="BD114" s="9">
        <f t="shared" si="58"/>
        <v>487.08520748835144</v>
      </c>
      <c r="BE114" s="9">
        <f t="shared" si="43"/>
        <v>153.23963426063619</v>
      </c>
      <c r="BF114" s="9">
        <f t="shared" si="43"/>
        <v>443.1840135977618</v>
      </c>
      <c r="BG114" s="9">
        <f t="shared" si="43"/>
        <v>841.67394826655618</v>
      </c>
      <c r="BH114" s="9">
        <f t="shared" si="43"/>
        <v>-240.705411930845</v>
      </c>
      <c r="BI114" s="9">
        <f t="shared" si="43"/>
        <v>417.71801177920224</v>
      </c>
      <c r="BJ114" s="9">
        <f t="shared" si="43"/>
        <v>-1180.9174320328702</v>
      </c>
      <c r="BK114" s="9">
        <f t="shared" si="43"/>
        <v>-286.96159351918823</v>
      </c>
      <c r="BL114" s="9">
        <f t="shared" si="43"/>
        <v>148.58193758887774</v>
      </c>
      <c r="BM114" s="9">
        <f t="shared" si="43"/>
        <v>187.20720678542239</v>
      </c>
      <c r="BN114" s="9">
        <f t="shared" si="31"/>
        <v>715.56487764699637</v>
      </c>
      <c r="BO114" s="9">
        <f t="shared" si="31"/>
        <v>-457.57945714875336</v>
      </c>
      <c r="BP114" s="9">
        <f t="shared" si="31"/>
        <v>-299.7169631585848</v>
      </c>
      <c r="BQ114" s="1">
        <v>71</v>
      </c>
      <c r="BR114" s="9">
        <f t="shared" si="30"/>
        <v>237251.99935397305</v>
      </c>
      <c r="BS114" s="9">
        <f t="shared" si="30"/>
        <v>74640.759049282817</v>
      </c>
      <c r="BT114" s="9">
        <f t="shared" si="45"/>
        <v>215868.37721878872</v>
      </c>
      <c r="BU114" s="9">
        <f t="shared" si="46"/>
        <v>409966.9297289591</v>
      </c>
      <c r="BV114" s="9">
        <f t="shared" si="47"/>
        <v>-117244.04551390407</v>
      </c>
      <c r="BW114" s="9">
        <f t="shared" si="48"/>
        <v>203464.26443909682</v>
      </c>
      <c r="BX114" s="9">
        <f t="shared" si="49"/>
        <v>-575207.41240834363</v>
      </c>
      <c r="BY114" s="9">
        <f t="shared" si="50"/>
        <v>-139774.74732048123</v>
      </c>
      <c r="BZ114" s="9">
        <f t="shared" si="51"/>
        <v>72372.063899501532</v>
      </c>
      <c r="CA114" s="9">
        <f t="shared" si="52"/>
        <v>91185.861160394023</v>
      </c>
      <c r="CB114" s="9">
        <f t="shared" si="53"/>
        <v>348541.06690006732</v>
      </c>
      <c r="CC114" s="9">
        <f t="shared" si="54"/>
        <v>-222880.18482770768</v>
      </c>
      <c r="CD114" s="9">
        <f t="shared" si="55"/>
        <v>-145987.69918787736</v>
      </c>
    </row>
    <row r="115" spans="1:82">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44"/>
        <v>38.975000000000023</v>
      </c>
      <c r="I115" s="8">
        <f t="shared" si="44"/>
        <v>66685.250624999986</v>
      </c>
      <c r="J115" s="8">
        <f t="shared" si="44"/>
        <v>0</v>
      </c>
      <c r="K115" s="9">
        <v>2552</v>
      </c>
      <c r="L115" s="9">
        <v>5197321.9110000003</v>
      </c>
      <c r="M115" s="9">
        <v>-3383629</v>
      </c>
      <c r="N115" s="9">
        <f t="shared" si="35"/>
        <v>1813692.9110000003</v>
      </c>
      <c r="O115" s="9">
        <f t="shared" si="36"/>
        <v>710.69471434169293</v>
      </c>
      <c r="P115" s="8">
        <f t="shared" si="37"/>
        <v>0</v>
      </c>
      <c r="Q115" s="8">
        <f t="shared" si="38"/>
        <v>710.69471434169293</v>
      </c>
      <c r="R115" s="9">
        <f t="shared" si="32"/>
        <v>1813692.9110000003</v>
      </c>
      <c r="U115" s="2">
        <v>44501</v>
      </c>
      <c r="V115" s="8">
        <f t="shared" si="39"/>
        <v>745.5</v>
      </c>
      <c r="W115" s="8">
        <f t="shared" si="40"/>
        <v>555770.25</v>
      </c>
      <c r="X115" s="8">
        <f t="shared" si="41"/>
        <v>0</v>
      </c>
      <c r="Y115" s="7">
        <v>107</v>
      </c>
      <c r="Z115" s="7">
        <v>0</v>
      </c>
      <c r="AA115" s="7">
        <v>0</v>
      </c>
      <c r="AB115" s="7">
        <v>0</v>
      </c>
      <c r="AC115" s="7">
        <v>0</v>
      </c>
      <c r="AD115" s="7">
        <v>0</v>
      </c>
      <c r="AE115" s="7">
        <v>0</v>
      </c>
      <c r="AF115" s="7">
        <v>0</v>
      </c>
      <c r="AG115" s="7">
        <v>0</v>
      </c>
      <c r="AH115" s="7">
        <v>0</v>
      </c>
      <c r="AI115" s="7">
        <v>0</v>
      </c>
      <c r="AJ115" s="7">
        <v>0</v>
      </c>
      <c r="AK115" s="8">
        <f t="shared" si="42"/>
        <v>1215.6157656476682</v>
      </c>
      <c r="AM115" s="17">
        <v>72</v>
      </c>
      <c r="AN115" s="17">
        <v>1533.5693321239346</v>
      </c>
      <c r="AO115" s="17">
        <v>-462.50768353121953</v>
      </c>
      <c r="AP115" s="17">
        <v>-0.69658707976799372</v>
      </c>
      <c r="AX115" s="1">
        <v>72</v>
      </c>
      <c r="AY115" s="50">
        <f t="shared" si="56"/>
        <v>20</v>
      </c>
      <c r="AZ115" s="51">
        <f t="shared" si="57"/>
        <v>0.16320166320166321</v>
      </c>
      <c r="BA115" s="52">
        <f t="shared" si="59"/>
        <v>-0.98138417626213981</v>
      </c>
      <c r="BC115" s="1">
        <v>72</v>
      </c>
      <c r="BD115" s="9">
        <f t="shared" si="58"/>
        <v>-462.50768353121953</v>
      </c>
      <c r="BE115" s="9">
        <f t="shared" si="43"/>
        <v>487.08520748835144</v>
      </c>
      <c r="BF115" s="9">
        <f t="shared" si="43"/>
        <v>153.23963426063619</v>
      </c>
      <c r="BG115" s="9">
        <f t="shared" si="43"/>
        <v>443.1840135977618</v>
      </c>
      <c r="BH115" s="9">
        <f t="shared" si="43"/>
        <v>841.67394826655618</v>
      </c>
      <c r="BI115" s="9">
        <f t="shared" si="43"/>
        <v>-240.705411930845</v>
      </c>
      <c r="BJ115" s="9">
        <f t="shared" si="43"/>
        <v>417.71801177920224</v>
      </c>
      <c r="BK115" s="9">
        <f t="shared" si="43"/>
        <v>-1180.9174320328702</v>
      </c>
      <c r="BL115" s="9">
        <f t="shared" si="43"/>
        <v>-286.96159351918823</v>
      </c>
      <c r="BM115" s="9">
        <f t="shared" si="43"/>
        <v>148.58193758887774</v>
      </c>
      <c r="BN115" s="9">
        <f t="shared" si="31"/>
        <v>187.20720678542239</v>
      </c>
      <c r="BO115" s="9">
        <f t="shared" si="31"/>
        <v>715.56487764699637</v>
      </c>
      <c r="BP115" s="9">
        <f t="shared" si="31"/>
        <v>-457.57945714875336</v>
      </c>
      <c r="BQ115" s="1">
        <v>72</v>
      </c>
      <c r="BR115" s="9">
        <f t="shared" si="30"/>
        <v>213913.35732541219</v>
      </c>
      <c r="BS115" s="9">
        <f t="shared" si="30"/>
        <v>-225280.65099776079</v>
      </c>
      <c r="BT115" s="9">
        <f t="shared" si="45"/>
        <v>-70874.508267058991</v>
      </c>
      <c r="BU115" s="9">
        <f t="shared" si="46"/>
        <v>-204976.01150716937</v>
      </c>
      <c r="BV115" s="9">
        <f t="shared" si="47"/>
        <v>-389280.66810133937</v>
      </c>
      <c r="BW115" s="9">
        <f t="shared" si="48"/>
        <v>111328.10248556118</v>
      </c>
      <c r="BX115" s="9">
        <f t="shared" si="49"/>
        <v>-193197.78999726562</v>
      </c>
      <c r="BY115" s="9">
        <f t="shared" si="50"/>
        <v>546183.38593115471</v>
      </c>
      <c r="BZ115" s="9">
        <f t="shared" si="51"/>
        <v>132721.94188098513</v>
      </c>
      <c r="CA115" s="9">
        <f t="shared" si="52"/>
        <v>-68720.287768812937</v>
      </c>
      <c r="CB115" s="9">
        <f t="shared" si="53"/>
        <v>-86584.771550676465</v>
      </c>
      <c r="CC115" s="9">
        <f t="shared" si="54"/>
        <v>-330954.25397681212</v>
      </c>
      <c r="CD115" s="9">
        <f t="shared" si="55"/>
        <v>211634.01475734034</v>
      </c>
    </row>
    <row r="116" spans="1:82">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44"/>
        <v>109.22499999999991</v>
      </c>
      <c r="I116" s="8">
        <f t="shared" si="44"/>
        <v>236824.37562499987</v>
      </c>
      <c r="J116" s="8">
        <f t="shared" si="44"/>
        <v>0</v>
      </c>
      <c r="K116" s="9">
        <v>2529</v>
      </c>
      <c r="L116" s="9">
        <v>4271454.1979999999</v>
      </c>
      <c r="M116" s="9">
        <v>-723783</v>
      </c>
      <c r="N116" s="9">
        <f t="shared" si="35"/>
        <v>3547671.1979999999</v>
      </c>
      <c r="O116" s="9">
        <f t="shared" si="36"/>
        <v>1402.7960450771054</v>
      </c>
      <c r="P116" s="8">
        <f t="shared" si="37"/>
        <v>0</v>
      </c>
      <c r="Q116" s="8">
        <f t="shared" si="38"/>
        <v>1402.7960450771054</v>
      </c>
      <c r="R116" s="9">
        <f t="shared" si="32"/>
        <v>3547671.1979999994</v>
      </c>
      <c r="U116" s="2">
        <v>44531</v>
      </c>
      <c r="V116" s="8">
        <f t="shared" si="39"/>
        <v>1161</v>
      </c>
      <c r="W116" s="8">
        <f t="shared" si="40"/>
        <v>1347921</v>
      </c>
      <c r="X116" s="8">
        <f t="shared" si="41"/>
        <v>0</v>
      </c>
      <c r="Y116" s="7">
        <v>108</v>
      </c>
      <c r="Z116" s="7">
        <v>0</v>
      </c>
      <c r="AA116" s="7">
        <v>0</v>
      </c>
      <c r="AB116" s="7">
        <v>0</v>
      </c>
      <c r="AC116" s="7">
        <v>0</v>
      </c>
      <c r="AD116" s="7">
        <v>0</v>
      </c>
      <c r="AE116" s="7">
        <v>0</v>
      </c>
      <c r="AF116" s="7">
        <v>0</v>
      </c>
      <c r="AG116" s="7">
        <v>0</v>
      </c>
      <c r="AH116" s="7">
        <v>0</v>
      </c>
      <c r="AI116" s="7">
        <v>0</v>
      </c>
      <c r="AJ116" s="7">
        <v>0</v>
      </c>
      <c r="AK116" s="8">
        <f t="shared" si="42"/>
        <v>1717.0712381141045</v>
      </c>
      <c r="AM116" s="17">
        <v>73</v>
      </c>
      <c r="AN116" s="17">
        <v>1537.2557658683502</v>
      </c>
      <c r="AO116" s="17">
        <v>192.45224864192824</v>
      </c>
      <c r="AP116" s="17">
        <v>0.28985410329343325</v>
      </c>
      <c r="AX116" s="1">
        <v>73</v>
      </c>
      <c r="AY116" s="50">
        <f t="shared" si="56"/>
        <v>78</v>
      </c>
      <c r="AZ116" s="51">
        <f t="shared" si="57"/>
        <v>0.64553014553014554</v>
      </c>
      <c r="BA116" s="52">
        <f t="shared" si="59"/>
        <v>0.3732804719655104</v>
      </c>
      <c r="BC116" s="1">
        <v>73</v>
      </c>
      <c r="BD116" s="9">
        <f t="shared" si="58"/>
        <v>192.45224864192824</v>
      </c>
      <c r="BE116" s="9">
        <f t="shared" si="43"/>
        <v>-462.50768353121953</v>
      </c>
      <c r="BF116" s="9">
        <f t="shared" si="43"/>
        <v>487.08520748835144</v>
      </c>
      <c r="BG116" s="9">
        <f t="shared" si="43"/>
        <v>153.23963426063619</v>
      </c>
      <c r="BH116" s="9">
        <f t="shared" si="43"/>
        <v>443.1840135977618</v>
      </c>
      <c r="BI116" s="9">
        <f t="shared" si="43"/>
        <v>841.67394826655618</v>
      </c>
      <c r="BJ116" s="9">
        <f t="shared" si="43"/>
        <v>-240.705411930845</v>
      </c>
      <c r="BK116" s="9">
        <f t="shared" si="43"/>
        <v>417.71801177920224</v>
      </c>
      <c r="BL116" s="9">
        <f t="shared" si="43"/>
        <v>-1180.9174320328702</v>
      </c>
      <c r="BM116" s="9">
        <f t="shared" si="43"/>
        <v>-286.96159351918823</v>
      </c>
      <c r="BN116" s="9">
        <f t="shared" si="31"/>
        <v>148.58193758887774</v>
      </c>
      <c r="BO116" s="9">
        <f t="shared" si="31"/>
        <v>187.20720678542239</v>
      </c>
      <c r="BP116" s="9">
        <f t="shared" si="31"/>
        <v>715.56487764699637</v>
      </c>
      <c r="BQ116" s="1">
        <v>73</v>
      </c>
      <c r="BR116" s="9">
        <f t="shared" si="30"/>
        <v>37037.868007335615</v>
      </c>
      <c r="BS116" s="9">
        <f t="shared" si="30"/>
        <v>-89010.643709753262</v>
      </c>
      <c r="BT116" s="9">
        <f t="shared" si="45"/>
        <v>93740.64346135527</v>
      </c>
      <c r="BU116" s="9">
        <f t="shared" si="46"/>
        <v>29491.312194527043</v>
      </c>
      <c r="BV116" s="9">
        <f t="shared" si="47"/>
        <v>85291.759979045892</v>
      </c>
      <c r="BW116" s="9">
        <f t="shared" si="48"/>
        <v>161982.04396723153</v>
      </c>
      <c r="BX116" s="9">
        <f t="shared" si="49"/>
        <v>-46324.297786372874</v>
      </c>
      <c r="BY116" s="9">
        <f t="shared" si="50"/>
        <v>80390.770665144606</v>
      </c>
      <c r="BZ116" s="9">
        <f t="shared" si="51"/>
        <v>-227270.21525518002</v>
      </c>
      <c r="CA116" s="9">
        <f t="shared" si="52"/>
        <v>-55226.40394663901</v>
      </c>
      <c r="CB116" s="9">
        <f t="shared" si="53"/>
        <v>28594.927996555092</v>
      </c>
      <c r="CC116" s="9">
        <f t="shared" si="54"/>
        <v>36028.447907830021</v>
      </c>
      <c r="CD116" s="9">
        <f t="shared" si="55"/>
        <v>137712.06975235319</v>
      </c>
    </row>
    <row r="117" spans="1:82">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44"/>
        <v>117.65000000000009</v>
      </c>
      <c r="I117" s="8">
        <f t="shared" si="44"/>
        <v>243847.2725000002</v>
      </c>
      <c r="J117" s="8">
        <f t="shared" si="44"/>
        <v>0</v>
      </c>
      <c r="K117" s="9">
        <v>2361</v>
      </c>
      <c r="L117" s="9">
        <v>3687340.5280000004</v>
      </c>
      <c r="M117" s="9">
        <v>-445451</v>
      </c>
      <c r="N117" s="9">
        <f t="shared" si="35"/>
        <v>3241889.5280000004</v>
      </c>
      <c r="O117" s="9">
        <f t="shared" si="36"/>
        <v>1373.1001812791192</v>
      </c>
      <c r="P117" s="8">
        <f t="shared" si="37"/>
        <v>0</v>
      </c>
      <c r="Q117" s="8">
        <f>P117+O117</f>
        <v>1373.1001812791192</v>
      </c>
      <c r="R117" s="9">
        <f>Q117*K117</f>
        <v>3241889.5280000004</v>
      </c>
      <c r="U117" s="2">
        <v>44562</v>
      </c>
      <c r="V117" s="8">
        <f t="shared" si="39"/>
        <v>1105</v>
      </c>
      <c r="W117" s="8">
        <f t="shared" si="40"/>
        <v>1221025</v>
      </c>
      <c r="X117" s="8">
        <f t="shared" si="41"/>
        <v>0</v>
      </c>
      <c r="Y117" s="7">
        <v>109</v>
      </c>
      <c r="Z117" s="7">
        <v>0</v>
      </c>
      <c r="AA117" s="7">
        <v>0</v>
      </c>
      <c r="AB117" s="7">
        <v>0</v>
      </c>
      <c r="AC117" s="7">
        <v>0</v>
      </c>
      <c r="AD117" s="7">
        <v>0</v>
      </c>
      <c r="AE117" s="7">
        <v>0</v>
      </c>
      <c r="AF117" s="7">
        <v>0</v>
      </c>
      <c r="AG117" s="7">
        <v>0</v>
      </c>
      <c r="AH117" s="7">
        <v>0</v>
      </c>
      <c r="AI117" s="7">
        <v>0</v>
      </c>
      <c r="AJ117" s="7">
        <v>0</v>
      </c>
      <c r="AK117" s="8">
        <f t="shared" si="42"/>
        <v>1566.2155031847135</v>
      </c>
      <c r="AM117" s="17">
        <v>74</v>
      </c>
      <c r="AN117" s="17">
        <v>1540.9421996127658</v>
      </c>
      <c r="AO117" s="17">
        <v>218.45528045437641</v>
      </c>
      <c r="AP117" s="17">
        <v>0.32901750887634795</v>
      </c>
      <c r="AX117" s="1">
        <v>74</v>
      </c>
      <c r="AY117" s="50">
        <f t="shared" si="56"/>
        <v>80</v>
      </c>
      <c r="AZ117" s="51">
        <f t="shared" si="57"/>
        <v>0.66216216216216217</v>
      </c>
      <c r="BA117" s="52">
        <f t="shared" si="59"/>
        <v>0.41837128791165434</v>
      </c>
      <c r="BC117" s="1">
        <v>74</v>
      </c>
      <c r="BD117" s="9">
        <f t="shared" si="58"/>
        <v>218.45528045437641</v>
      </c>
      <c r="BE117" s="9">
        <f t="shared" si="43"/>
        <v>192.45224864192824</v>
      </c>
      <c r="BF117" s="9">
        <f t="shared" si="43"/>
        <v>-462.50768353121953</v>
      </c>
      <c r="BG117" s="9">
        <f t="shared" si="43"/>
        <v>487.08520748835144</v>
      </c>
      <c r="BH117" s="9">
        <f t="shared" si="43"/>
        <v>153.23963426063619</v>
      </c>
      <c r="BI117" s="9">
        <f t="shared" si="43"/>
        <v>443.1840135977618</v>
      </c>
      <c r="BJ117" s="9">
        <f t="shared" si="43"/>
        <v>841.67394826655618</v>
      </c>
      <c r="BK117" s="9">
        <f t="shared" si="43"/>
        <v>-240.705411930845</v>
      </c>
      <c r="BL117" s="9">
        <f t="shared" si="43"/>
        <v>417.71801177920224</v>
      </c>
      <c r="BM117" s="9">
        <f t="shared" si="43"/>
        <v>-1180.9174320328702</v>
      </c>
      <c r="BN117" s="9">
        <f t="shared" si="31"/>
        <v>-286.96159351918823</v>
      </c>
      <c r="BO117" s="9">
        <f t="shared" si="31"/>
        <v>148.58193758887774</v>
      </c>
      <c r="BP117" s="9">
        <f t="shared" si="31"/>
        <v>187.20720678542239</v>
      </c>
      <c r="BQ117" s="1">
        <v>74</v>
      </c>
      <c r="BR117" s="9">
        <f t="shared" si="30"/>
        <v>47722.709558401446</v>
      </c>
      <c r="BS117" s="9">
        <f t="shared" si="30"/>
        <v>42042.209951148936</v>
      </c>
      <c r="BT117" s="9">
        <f t="shared" si="45"/>
        <v>-101037.24571811719</v>
      </c>
      <c r="BU117" s="9">
        <f t="shared" si="46"/>
        <v>106406.33560704786</v>
      </c>
      <c r="BV117" s="9">
        <f t="shared" si="47"/>
        <v>33476.007279134363</v>
      </c>
      <c r="BW117" s="9">
        <f t="shared" si="48"/>
        <v>96815.887983397028</v>
      </c>
      <c r="BX117" s="9">
        <f t="shared" si="49"/>
        <v>183868.11841971573</v>
      </c>
      <c r="BY117" s="9">
        <f t="shared" si="50"/>
        <v>-52583.368270239007</v>
      </c>
      <c r="BZ117" s="9">
        <f t="shared" si="51"/>
        <v>91252.705414071868</v>
      </c>
      <c r="CA117" s="9">
        <f t="shared" si="52"/>
        <v>-257977.6488082053</v>
      </c>
      <c r="CB117" s="9">
        <f t="shared" si="53"/>
        <v>-62688.275391869218</v>
      </c>
      <c r="CC117" s="9">
        <f t="shared" si="54"/>
        <v>32458.508846433939</v>
      </c>
      <c r="CD117" s="9">
        <f t="shared" si="55"/>
        <v>40896.40286139099</v>
      </c>
    </row>
    <row r="118" spans="1:82">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44"/>
        <v>-70.735750000000053</v>
      </c>
      <c r="I118" s="8">
        <f t="shared" si="44"/>
        <v>-136963.10392193764</v>
      </c>
      <c r="J118" s="8">
        <f t="shared" si="44"/>
        <v>0</v>
      </c>
      <c r="K118" s="9">
        <v>2448</v>
      </c>
      <c r="L118" s="9">
        <v>4100066.648</v>
      </c>
      <c r="M118" s="9">
        <v>179363</v>
      </c>
      <c r="N118" s="9">
        <f t="shared" si="35"/>
        <v>4279429.648</v>
      </c>
      <c r="O118" s="9">
        <f t="shared" si="36"/>
        <v>1748.1330261437909</v>
      </c>
      <c r="P118" s="8">
        <f t="shared" si="37"/>
        <v>0</v>
      </c>
      <c r="Q118" s="8">
        <f t="shared" si="38"/>
        <v>1748.1330261437909</v>
      </c>
      <c r="R118" s="9">
        <f t="shared" si="32"/>
        <v>4279429.648</v>
      </c>
      <c r="U118" s="2">
        <v>44593</v>
      </c>
      <c r="V118" s="8">
        <f t="shared" si="39"/>
        <v>936</v>
      </c>
      <c r="W118" s="8">
        <f t="shared" si="40"/>
        <v>876096</v>
      </c>
      <c r="X118" s="8">
        <f t="shared" si="41"/>
        <v>0</v>
      </c>
      <c r="Y118" s="7">
        <v>110</v>
      </c>
      <c r="Z118" s="7">
        <v>0</v>
      </c>
      <c r="AA118" s="7">
        <v>0</v>
      </c>
      <c r="AB118" s="7">
        <v>0</v>
      </c>
      <c r="AC118" s="7">
        <v>0</v>
      </c>
      <c r="AD118" s="7">
        <v>0</v>
      </c>
      <c r="AE118" s="7">
        <v>0</v>
      </c>
      <c r="AF118" s="7">
        <v>0</v>
      </c>
      <c r="AG118" s="7">
        <v>0</v>
      </c>
      <c r="AH118" s="7">
        <v>0</v>
      </c>
      <c r="AI118" s="7">
        <v>0</v>
      </c>
      <c r="AJ118" s="7">
        <v>0</v>
      </c>
      <c r="AK118" s="8">
        <f t="shared" si="42"/>
        <v>1917.9752105048863</v>
      </c>
      <c r="AM118" s="17">
        <v>75</v>
      </c>
      <c r="AN118" s="17">
        <v>1544.6286333571813</v>
      </c>
      <c r="AO118" s="17">
        <v>65.055167047676832</v>
      </c>
      <c r="AP118" s="17">
        <v>9.7980185954037943E-2</v>
      </c>
      <c r="AX118" s="1">
        <v>75</v>
      </c>
      <c r="AY118" s="50">
        <f t="shared" si="56"/>
        <v>64</v>
      </c>
      <c r="AZ118" s="51">
        <f t="shared" si="57"/>
        <v>0.52910602910602911</v>
      </c>
      <c r="BA118" s="52">
        <f t="shared" si="59"/>
        <v>7.3022840689146426E-2</v>
      </c>
      <c r="BC118" s="1">
        <v>75</v>
      </c>
      <c r="BD118" s="9">
        <f t="shared" si="58"/>
        <v>65.055167047676832</v>
      </c>
      <c r="BE118" s="9">
        <f t="shared" si="43"/>
        <v>218.45528045437641</v>
      </c>
      <c r="BF118" s="9">
        <f t="shared" si="43"/>
        <v>192.45224864192824</v>
      </c>
      <c r="BG118" s="9">
        <f t="shared" si="43"/>
        <v>-462.50768353121953</v>
      </c>
      <c r="BH118" s="9">
        <f t="shared" si="43"/>
        <v>487.08520748835144</v>
      </c>
      <c r="BI118" s="9">
        <f t="shared" si="43"/>
        <v>153.23963426063619</v>
      </c>
      <c r="BJ118" s="9">
        <f t="shared" si="43"/>
        <v>443.1840135977618</v>
      </c>
      <c r="BK118" s="9">
        <f t="shared" si="43"/>
        <v>841.67394826655618</v>
      </c>
      <c r="BL118" s="9">
        <f t="shared" si="43"/>
        <v>-240.705411930845</v>
      </c>
      <c r="BM118" s="9">
        <f t="shared" si="43"/>
        <v>417.71801177920224</v>
      </c>
      <c r="BN118" s="9">
        <f t="shared" si="31"/>
        <v>-1180.9174320328702</v>
      </c>
      <c r="BO118" s="9">
        <f t="shared" si="31"/>
        <v>-286.96159351918823</v>
      </c>
      <c r="BP118" s="9">
        <f t="shared" si="31"/>
        <v>148.58193758887774</v>
      </c>
      <c r="BQ118" s="1">
        <v>75</v>
      </c>
      <c r="BR118" s="9">
        <f t="shared" si="30"/>
        <v>4232.1747596014911</v>
      </c>
      <c r="BS118" s="9">
        <f t="shared" si="30"/>
        <v>14211.644762407319</v>
      </c>
      <c r="BT118" s="9">
        <f t="shared" si="45"/>
        <v>12520.013184102378</v>
      </c>
      <c r="BU118" s="9">
        <f t="shared" si="46"/>
        <v>-30088.514612958614</v>
      </c>
      <c r="BV118" s="9">
        <f t="shared" si="47"/>
        <v>31687.409539608532</v>
      </c>
      <c r="BW118" s="9">
        <f t="shared" si="48"/>
        <v>9969.0300051511822</v>
      </c>
      <c r="BX118" s="9">
        <f t="shared" si="49"/>
        <v>28831.410037463655</v>
      </c>
      <c r="BY118" s="9">
        <f t="shared" si="50"/>
        <v>54755.239304160983</v>
      </c>
      <c r="BZ118" s="9">
        <f t="shared" si="51"/>
        <v>-15659.130782441462</v>
      </c>
      <c r="CA118" s="9">
        <f t="shared" si="52"/>
        <v>27174.715035120753</v>
      </c>
      <c r="CB118" s="9">
        <f t="shared" si="53"/>
        <v>-76824.780810414959</v>
      </c>
      <c r="CC118" s="9">
        <f t="shared" si="54"/>
        <v>-18668.334402658929</v>
      </c>
      <c r="CD118" s="9">
        <f t="shared" si="55"/>
        <v>9666.022770112515</v>
      </c>
    </row>
    <row r="119" spans="1:82">
      <c r="A119" s="2">
        <v>44256</v>
      </c>
      <c r="B119" s="8">
        <f>'WA Sch. 1-2'!B119</f>
        <v>767.35</v>
      </c>
      <c r="C119" s="8">
        <f>'WA Sch. 1-2'!C119</f>
        <v>588826.02250000008</v>
      </c>
      <c r="D119" s="8">
        <f>'WA Sch. 1-2'!D119</f>
        <v>0</v>
      </c>
      <c r="E119" s="8">
        <f>'WA Sch. 1-2'!E119</f>
        <v>729</v>
      </c>
      <c r="F119" s="8">
        <f>'WA Sch. 1-2'!F119</f>
        <v>531441</v>
      </c>
      <c r="G119" s="8">
        <f>'WA Sch. 1-2'!G119</f>
        <v>0</v>
      </c>
      <c r="H119" s="8">
        <f t="shared" si="44"/>
        <v>38.350000000000023</v>
      </c>
      <c r="I119" s="8">
        <f t="shared" si="44"/>
        <v>57385.022500000079</v>
      </c>
      <c r="J119" s="8">
        <f t="shared" si="44"/>
        <v>0</v>
      </c>
      <c r="K119" s="9">
        <v>2743</v>
      </c>
      <c r="L119" s="9">
        <v>5451334.2850000001</v>
      </c>
      <c r="M119" s="9">
        <v>-338366</v>
      </c>
      <c r="N119" s="9">
        <f t="shared" si="35"/>
        <v>5112968.2850000001</v>
      </c>
      <c r="O119" s="9">
        <f t="shared" si="36"/>
        <v>1864.0059369303683</v>
      </c>
      <c r="P119" s="8">
        <f t="shared" si="37"/>
        <v>0</v>
      </c>
      <c r="Q119" s="8">
        <f t="shared" si="38"/>
        <v>1864.0059369303683</v>
      </c>
      <c r="R119" s="9">
        <f t="shared" si="32"/>
        <v>5112968.2850000001</v>
      </c>
      <c r="U119" s="2">
        <v>44621</v>
      </c>
      <c r="V119" s="8">
        <f t="shared" si="39"/>
        <v>695.5</v>
      </c>
      <c r="W119" s="8">
        <f t="shared" si="40"/>
        <v>483720.25</v>
      </c>
      <c r="X119" s="8">
        <f t="shared" si="41"/>
        <v>0</v>
      </c>
      <c r="Y119" s="7">
        <v>111</v>
      </c>
      <c r="Z119" s="7">
        <v>0</v>
      </c>
      <c r="AA119" s="7">
        <v>0</v>
      </c>
      <c r="AB119" s="7">
        <v>0</v>
      </c>
      <c r="AC119" s="7">
        <v>0</v>
      </c>
      <c r="AD119" s="7">
        <v>0</v>
      </c>
      <c r="AE119" s="7">
        <v>0</v>
      </c>
      <c r="AF119" s="7">
        <v>0</v>
      </c>
      <c r="AG119" s="7">
        <v>0</v>
      </c>
      <c r="AH119" s="7">
        <v>0</v>
      </c>
      <c r="AI119" s="7">
        <v>0</v>
      </c>
      <c r="AJ119" s="7">
        <v>0</v>
      </c>
      <c r="AK119" s="8">
        <f t="shared" si="42"/>
        <v>1993.7615271345874</v>
      </c>
      <c r="AM119" s="17">
        <v>76</v>
      </c>
      <c r="AN119" s="17">
        <v>2519.9232602888987</v>
      </c>
      <c r="AO119" s="17">
        <v>-577.51817746061579</v>
      </c>
      <c r="AP119" s="17">
        <v>-0.86980544340096233</v>
      </c>
      <c r="AX119" s="1">
        <v>76</v>
      </c>
      <c r="AY119" s="50">
        <f t="shared" si="56"/>
        <v>18</v>
      </c>
      <c r="AZ119" s="51">
        <f t="shared" si="57"/>
        <v>0.14656964656964658</v>
      </c>
      <c r="BA119" s="52">
        <f t="shared" si="59"/>
        <v>-1.0512597817977336</v>
      </c>
      <c r="BC119" s="1">
        <v>76</v>
      </c>
      <c r="BD119" s="9">
        <f t="shared" si="58"/>
        <v>-577.51817746061579</v>
      </c>
      <c r="BE119" s="9">
        <f t="shared" si="43"/>
        <v>65.055167047676832</v>
      </c>
      <c r="BF119" s="9">
        <f t="shared" si="43"/>
        <v>218.45528045437641</v>
      </c>
      <c r="BG119" s="9">
        <f t="shared" si="43"/>
        <v>192.45224864192824</v>
      </c>
      <c r="BH119" s="9">
        <f t="shared" si="43"/>
        <v>-462.50768353121953</v>
      </c>
      <c r="BI119" s="9">
        <f t="shared" si="43"/>
        <v>487.08520748835144</v>
      </c>
      <c r="BJ119" s="9">
        <f t="shared" si="43"/>
        <v>153.23963426063619</v>
      </c>
      <c r="BK119" s="9">
        <f t="shared" si="43"/>
        <v>443.1840135977618</v>
      </c>
      <c r="BL119" s="9">
        <f t="shared" si="43"/>
        <v>841.67394826655618</v>
      </c>
      <c r="BM119" s="9">
        <f t="shared" si="43"/>
        <v>-240.705411930845</v>
      </c>
      <c r="BN119" s="9">
        <f t="shared" si="31"/>
        <v>417.71801177920224</v>
      </c>
      <c r="BO119" s="9">
        <f t="shared" si="31"/>
        <v>-1180.9174320328702</v>
      </c>
      <c r="BP119" s="9">
        <f t="shared" si="31"/>
        <v>-286.96159351918823</v>
      </c>
      <c r="BQ119" s="1">
        <v>76</v>
      </c>
      <c r="BR119" s="9">
        <f t="shared" si="30"/>
        <v>333527.24529742816</v>
      </c>
      <c r="BS119" s="9">
        <f t="shared" si="30"/>
        <v>-37570.541507771624</v>
      </c>
      <c r="BT119" s="9">
        <f t="shared" si="45"/>
        <v>-126161.89542466012</v>
      </c>
      <c r="BU119" s="9">
        <f t="shared" si="46"/>
        <v>-111144.67188388472</v>
      </c>
      <c r="BV119" s="9">
        <f t="shared" si="47"/>
        <v>267106.59445447836</v>
      </c>
      <c r="BW119" s="9">
        <f t="shared" si="48"/>
        <v>-281300.56129669887</v>
      </c>
      <c r="BX119" s="9">
        <f t="shared" si="49"/>
        <v>-88498.674292935117</v>
      </c>
      <c r="BY119" s="9">
        <f t="shared" si="50"/>
        <v>-255946.82381266053</v>
      </c>
      <c r="BZ119" s="9">
        <f t="shared" si="51"/>
        <v>-486082.00461898145</v>
      </c>
      <c r="CA119" s="9">
        <f t="shared" si="52"/>
        <v>139011.75080320615</v>
      </c>
      <c r="CB119" s="9">
        <f t="shared" si="53"/>
        <v>-241239.74485519735</v>
      </c>
      <c r="CC119" s="9">
        <f t="shared" si="54"/>
        <v>682001.28307908901</v>
      </c>
      <c r="CD119" s="9">
        <f t="shared" si="55"/>
        <v>165725.53649039328</v>
      </c>
    </row>
    <row r="120" spans="1:82">
      <c r="A120" s="2">
        <v>44287</v>
      </c>
      <c r="B120" s="8">
        <f>'WA Sch. 1-2'!B120</f>
        <v>547.15</v>
      </c>
      <c r="C120" s="8">
        <f>'WA Sch. 1-2'!C120</f>
        <v>299373.1225</v>
      </c>
      <c r="D120" s="8">
        <f>'WA Sch. 1-2'!D120</f>
        <v>0.375</v>
      </c>
      <c r="E120" s="8">
        <f>'WA Sch. 1-2'!E120</f>
        <v>476.5</v>
      </c>
      <c r="F120" s="8">
        <f>'WA Sch. 1-2'!F120</f>
        <v>227052.25</v>
      </c>
      <c r="G120" s="8">
        <f>'WA Sch. 1-2'!G120</f>
        <v>0</v>
      </c>
      <c r="H120" s="8">
        <f t="shared" si="44"/>
        <v>70.649999999999977</v>
      </c>
      <c r="I120" s="8">
        <f t="shared" si="44"/>
        <v>72320.872499999998</v>
      </c>
      <c r="J120" s="8">
        <f t="shared" si="44"/>
        <v>0.375</v>
      </c>
      <c r="K120" s="9">
        <v>2533</v>
      </c>
      <c r="L120" s="9">
        <v>7815123.5409999993</v>
      </c>
      <c r="M120" s="9">
        <v>15682</v>
      </c>
      <c r="N120" s="9">
        <f t="shared" si="35"/>
        <v>7830805.5409999993</v>
      </c>
      <c r="O120" s="9">
        <f t="shared" si="36"/>
        <v>3091.5142285827078</v>
      </c>
      <c r="P120" s="8">
        <f t="shared" si="37"/>
        <v>3.1796359205942633</v>
      </c>
      <c r="Q120" s="8">
        <f t="shared" si="38"/>
        <v>3094.6938645033019</v>
      </c>
      <c r="R120" s="9">
        <f t="shared" si="32"/>
        <v>7838859.5587868635</v>
      </c>
      <c r="U120" s="2">
        <v>44652</v>
      </c>
      <c r="V120" s="8">
        <f t="shared" si="39"/>
        <v>686.5</v>
      </c>
      <c r="W120" s="8">
        <f t="shared" si="40"/>
        <v>471282.25</v>
      </c>
      <c r="X120" s="8">
        <f t="shared" si="41"/>
        <v>0</v>
      </c>
      <c r="Y120" s="7">
        <v>112</v>
      </c>
      <c r="Z120" s="7">
        <v>1</v>
      </c>
      <c r="AA120" s="7">
        <v>0</v>
      </c>
      <c r="AB120" s="7">
        <v>0</v>
      </c>
      <c r="AC120" s="7">
        <v>0</v>
      </c>
      <c r="AD120" s="7">
        <v>0</v>
      </c>
      <c r="AE120" s="7">
        <v>0</v>
      </c>
      <c r="AF120" s="7">
        <v>0</v>
      </c>
      <c r="AG120" s="7">
        <v>0</v>
      </c>
      <c r="AH120" s="7">
        <v>0</v>
      </c>
      <c r="AI120" s="7">
        <v>0</v>
      </c>
      <c r="AJ120" s="7">
        <v>0</v>
      </c>
      <c r="AK120" s="8">
        <f t="shared" si="42"/>
        <v>2732.4856547619047</v>
      </c>
      <c r="AM120" s="17">
        <v>77</v>
      </c>
      <c r="AN120" s="17">
        <v>5536.3669728322657</v>
      </c>
      <c r="AO120" s="17">
        <v>-215.78218312399986</v>
      </c>
      <c r="AP120" s="17">
        <v>-0.32499153237994466</v>
      </c>
      <c r="AX120" s="1">
        <v>77</v>
      </c>
      <c r="AY120" s="50">
        <f t="shared" si="56"/>
        <v>36</v>
      </c>
      <c r="AZ120" s="51">
        <f t="shared" si="57"/>
        <v>0.29625779625779625</v>
      </c>
      <c r="BA120" s="52">
        <f t="shared" si="59"/>
        <v>-0.53519417688850079</v>
      </c>
      <c r="BC120" s="1">
        <v>77</v>
      </c>
      <c r="BD120" s="9">
        <f t="shared" si="58"/>
        <v>-215.78218312399986</v>
      </c>
      <c r="BE120" s="9">
        <f t="shared" si="43"/>
        <v>-577.51817746061579</v>
      </c>
      <c r="BF120" s="9">
        <f t="shared" si="43"/>
        <v>65.055167047676832</v>
      </c>
      <c r="BG120" s="9">
        <f t="shared" si="43"/>
        <v>218.45528045437641</v>
      </c>
      <c r="BH120" s="9">
        <f t="shared" si="43"/>
        <v>192.45224864192824</v>
      </c>
      <c r="BI120" s="9">
        <f t="shared" si="43"/>
        <v>-462.50768353121953</v>
      </c>
      <c r="BJ120" s="9">
        <f t="shared" si="43"/>
        <v>487.08520748835144</v>
      </c>
      <c r="BK120" s="9">
        <f t="shared" si="43"/>
        <v>153.23963426063619</v>
      </c>
      <c r="BL120" s="9">
        <f t="shared" si="43"/>
        <v>443.1840135977618</v>
      </c>
      <c r="BM120" s="9">
        <f t="shared" si="43"/>
        <v>841.67394826655618</v>
      </c>
      <c r="BN120" s="9">
        <f t="shared" si="31"/>
        <v>-240.705411930845</v>
      </c>
      <c r="BO120" s="9">
        <f t="shared" si="31"/>
        <v>417.71801177920224</v>
      </c>
      <c r="BP120" s="9">
        <f t="shared" si="31"/>
        <v>-1180.9174320328702</v>
      </c>
      <c r="BQ120" s="1">
        <v>77</v>
      </c>
      <c r="BR120" s="9">
        <f t="shared" si="30"/>
        <v>46561.95055375823</v>
      </c>
      <c r="BS120" s="9">
        <f t="shared" si="30"/>
        <v>124618.13312624308</v>
      </c>
      <c r="BT120" s="9">
        <f t="shared" si="45"/>
        <v>-14037.745969044612</v>
      </c>
      <c r="BU120" s="9">
        <f t="shared" si="46"/>
        <v>-47138.75733141099</v>
      </c>
      <c r="BV120" s="9">
        <f t="shared" si="47"/>
        <v>-41527.766359078174</v>
      </c>
      <c r="BW120" s="9">
        <f t="shared" si="48"/>
        <v>99800.91766398873</v>
      </c>
      <c r="BX120" s="9">
        <f t="shared" si="49"/>
        <v>-105104.30943924218</v>
      </c>
      <c r="BY120" s="9">
        <f t="shared" si="50"/>
        <v>-33066.382821883533</v>
      </c>
      <c r="BZ120" s="9">
        <f t="shared" si="51"/>
        <v>-95631.213979780863</v>
      </c>
      <c r="CA120" s="9">
        <f t="shared" si="52"/>
        <v>-181618.24203555231</v>
      </c>
      <c r="CB120" s="9">
        <f t="shared" si="53"/>
        <v>51939.939276198173</v>
      </c>
      <c r="CC120" s="9">
        <f t="shared" si="54"/>
        <v>-90136.104511932397</v>
      </c>
      <c r="CD120" s="9">
        <f t="shared" si="55"/>
        <v>254820.94157323666</v>
      </c>
    </row>
    <row r="121" spans="1:82">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44"/>
        <v>19.024999999999977</v>
      </c>
      <c r="I121" s="8">
        <f t="shared" si="44"/>
        <v>10673.500624999986</v>
      </c>
      <c r="J121" s="8">
        <f t="shared" si="44"/>
        <v>5.4499999999999993</v>
      </c>
      <c r="K121" s="9">
        <v>2486</v>
      </c>
      <c r="L121" s="9">
        <v>14903889.229000002</v>
      </c>
      <c r="M121" s="9">
        <v>1933551</v>
      </c>
      <c r="N121" s="9">
        <f t="shared" si="35"/>
        <v>16837440.229000002</v>
      </c>
      <c r="O121" s="9">
        <f t="shared" si="36"/>
        <v>6772.9043559935644</v>
      </c>
      <c r="P121" s="8">
        <f t="shared" si="37"/>
        <v>46.210708712636617</v>
      </c>
      <c r="Q121" s="8">
        <f t="shared" si="38"/>
        <v>6819.1150647062013</v>
      </c>
      <c r="R121" s="9">
        <f t="shared" si="32"/>
        <v>16952320.050859615</v>
      </c>
      <c r="U121" s="2">
        <v>44682</v>
      </c>
      <c r="V121" s="8">
        <f t="shared" si="39"/>
        <v>430.5</v>
      </c>
      <c r="W121" s="8">
        <f t="shared" si="40"/>
        <v>185330.25</v>
      </c>
      <c r="X121" s="8">
        <f t="shared" si="41"/>
        <v>0</v>
      </c>
      <c r="Y121" s="7">
        <v>113</v>
      </c>
      <c r="Z121" s="7">
        <v>0</v>
      </c>
      <c r="AA121" s="7">
        <v>1</v>
      </c>
      <c r="AB121" s="7">
        <v>0</v>
      </c>
      <c r="AC121" s="7">
        <v>0</v>
      </c>
      <c r="AD121" s="7">
        <v>0</v>
      </c>
      <c r="AE121" s="7">
        <v>0</v>
      </c>
      <c r="AF121" s="7">
        <v>0</v>
      </c>
      <c r="AG121" s="7">
        <v>0</v>
      </c>
      <c r="AH121" s="7">
        <v>0</v>
      </c>
      <c r="AI121" s="7">
        <v>0</v>
      </c>
      <c r="AJ121" s="7">
        <v>0</v>
      </c>
      <c r="AK121" s="8">
        <f t="shared" si="42"/>
        <v>3863.989799444003</v>
      </c>
      <c r="AM121" s="17">
        <v>78</v>
      </c>
      <c r="AN121" s="17">
        <v>8534.9412534376934</v>
      </c>
      <c r="AO121" s="17">
        <v>-242.63327708221186</v>
      </c>
      <c r="AP121" s="17">
        <v>-0.36543221216740679</v>
      </c>
      <c r="AX121" s="1">
        <v>78</v>
      </c>
      <c r="AY121" s="50">
        <f t="shared" si="56"/>
        <v>32</v>
      </c>
      <c r="AZ121" s="51">
        <f t="shared" si="57"/>
        <v>0.26299376299376298</v>
      </c>
      <c r="BA121" s="52">
        <f t="shared" si="59"/>
        <v>-0.63414296405799342</v>
      </c>
      <c r="BC121" s="1">
        <v>78</v>
      </c>
      <c r="BD121" s="9">
        <f t="shared" si="58"/>
        <v>-242.63327708221186</v>
      </c>
      <c r="BE121" s="9">
        <f t="shared" si="43"/>
        <v>-215.78218312399986</v>
      </c>
      <c r="BF121" s="9">
        <f t="shared" si="43"/>
        <v>-577.51817746061579</v>
      </c>
      <c r="BG121" s="9">
        <f t="shared" si="43"/>
        <v>65.055167047676832</v>
      </c>
      <c r="BH121" s="9">
        <f t="shared" si="43"/>
        <v>218.45528045437641</v>
      </c>
      <c r="BI121" s="9">
        <f t="shared" si="43"/>
        <v>192.45224864192824</v>
      </c>
      <c r="BJ121" s="9">
        <f t="shared" si="43"/>
        <v>-462.50768353121953</v>
      </c>
      <c r="BK121" s="9">
        <f t="shared" si="43"/>
        <v>487.08520748835144</v>
      </c>
      <c r="BL121" s="9">
        <f t="shared" si="43"/>
        <v>153.23963426063619</v>
      </c>
      <c r="BM121" s="9">
        <f t="shared" si="43"/>
        <v>443.1840135977618</v>
      </c>
      <c r="BN121" s="9">
        <f t="shared" si="31"/>
        <v>841.67394826655618</v>
      </c>
      <c r="BO121" s="9">
        <f t="shared" si="31"/>
        <v>-240.705411930845</v>
      </c>
      <c r="BP121" s="9">
        <f t="shared" si="31"/>
        <v>417.71801177920224</v>
      </c>
      <c r="BQ121" s="1">
        <v>78</v>
      </c>
      <c r="BR121" s="9">
        <f t="shared" si="30"/>
        <v>58870.907147652069</v>
      </c>
      <c r="BS121" s="9">
        <f t="shared" si="30"/>
        <v>52355.938227328785</v>
      </c>
      <c r="BT121" s="9">
        <f t="shared" si="45"/>
        <v>140125.12797181334</v>
      </c>
      <c r="BU121" s="9">
        <f t="shared" si="46"/>
        <v>-15784.548371909032</v>
      </c>
      <c r="BV121" s="9">
        <f t="shared" si="47"/>
        <v>-53004.520592559078</v>
      </c>
      <c r="BW121" s="9">
        <f t="shared" si="48"/>
        <v>-46695.31976983184</v>
      </c>
      <c r="BX121" s="9">
        <f t="shared" si="49"/>
        <v>112219.75493088042</v>
      </c>
      <c r="BY121" s="9">
        <f t="shared" si="50"/>
        <v>-118183.08011116716</v>
      </c>
      <c r="BZ121" s="9">
        <f t="shared" si="51"/>
        <v>-37181.034639537989</v>
      </c>
      <c r="CA121" s="9">
        <f t="shared" si="52"/>
        <v>-107531.18956967194</v>
      </c>
      <c r="CB121" s="9">
        <f t="shared" si="53"/>
        <v>-204218.10830263695</v>
      </c>
      <c r="CC121" s="9">
        <f t="shared" si="54"/>
        <v>58403.142908203343</v>
      </c>
      <c r="CD121" s="9">
        <f t="shared" si="55"/>
        <v>-101352.29009425335</v>
      </c>
    </row>
    <row r="122" spans="1:82">
      <c r="A122" s="2">
        <v>44348</v>
      </c>
      <c r="B122" s="8">
        <f>'WA Sch. 1-2'!B122</f>
        <v>126.95</v>
      </c>
      <c r="C122" s="8">
        <f>'WA Sch. 1-2'!C122</f>
        <v>16116.302500000002</v>
      </c>
      <c r="D122" s="8">
        <f>'WA Sch. 1-2'!D122</f>
        <v>68</v>
      </c>
      <c r="E122" s="8">
        <f>'WA Sch. 1-2'!E122</f>
        <v>74.5</v>
      </c>
      <c r="F122" s="8">
        <f>'WA Sch. 1-2'!F122</f>
        <v>5550.25</v>
      </c>
      <c r="G122" s="8">
        <f>'WA Sch. 1-2'!G122</f>
        <v>258</v>
      </c>
      <c r="H122" s="8">
        <f t="shared" si="44"/>
        <v>52.45</v>
      </c>
      <c r="I122" s="8">
        <f t="shared" si="44"/>
        <v>10566.052500000002</v>
      </c>
      <c r="J122" s="8">
        <f t="shared" si="44"/>
        <v>-190</v>
      </c>
      <c r="K122" s="9">
        <v>2557</v>
      </c>
      <c r="L122" s="9">
        <v>22321827.721999999</v>
      </c>
      <c r="M122" s="9">
        <v>3740195</v>
      </c>
      <c r="N122" s="9">
        <f t="shared" si="35"/>
        <v>26062022.721999999</v>
      </c>
      <c r="O122" s="9">
        <f t="shared" si="36"/>
        <v>10192.421870160344</v>
      </c>
      <c r="P122" s="8">
        <f t="shared" si="37"/>
        <v>-1611.0155331010933</v>
      </c>
      <c r="Q122" s="8">
        <f t="shared" si="38"/>
        <v>8581.4063370592503</v>
      </c>
      <c r="R122" s="9">
        <f t="shared" si="32"/>
        <v>21942656.003860503</v>
      </c>
      <c r="U122" s="2">
        <v>44713</v>
      </c>
      <c r="V122" s="8">
        <f t="shared" si="39"/>
        <v>129</v>
      </c>
      <c r="W122" s="8">
        <f t="shared" si="40"/>
        <v>16641</v>
      </c>
      <c r="X122" s="8">
        <f t="shared" si="41"/>
        <v>35.5</v>
      </c>
      <c r="Y122" s="7">
        <v>114</v>
      </c>
      <c r="Z122" s="7">
        <v>0</v>
      </c>
      <c r="AA122" s="7">
        <v>0</v>
      </c>
      <c r="AB122" s="7">
        <v>1</v>
      </c>
      <c r="AC122" s="7">
        <v>0</v>
      </c>
      <c r="AD122" s="7">
        <v>0</v>
      </c>
      <c r="AE122" s="7">
        <v>0</v>
      </c>
      <c r="AF122" s="7">
        <v>0</v>
      </c>
      <c r="AG122" s="7">
        <v>0</v>
      </c>
      <c r="AH122" s="7">
        <v>0</v>
      </c>
      <c r="AI122" s="7">
        <v>0</v>
      </c>
      <c r="AJ122" s="7">
        <v>1</v>
      </c>
      <c r="AK122" s="8">
        <f t="shared" si="42"/>
        <v>5253.8429844357979</v>
      </c>
      <c r="AM122" s="17">
        <v>79</v>
      </c>
      <c r="AN122" s="17">
        <v>9425.8531036814529</v>
      </c>
      <c r="AO122" s="17">
        <v>1038.7043510872736</v>
      </c>
      <c r="AP122" s="17">
        <v>1.564402184936573</v>
      </c>
      <c r="AX122" s="1">
        <v>79</v>
      </c>
      <c r="AY122" s="50">
        <f t="shared" si="56"/>
        <v>113</v>
      </c>
      <c r="AZ122" s="51">
        <f t="shared" si="57"/>
        <v>0.93659043659043661</v>
      </c>
      <c r="BA122" s="52">
        <f t="shared" si="59"/>
        <v>1.5267663302113343</v>
      </c>
      <c r="BC122" s="1">
        <v>79</v>
      </c>
      <c r="BD122" s="9">
        <f t="shared" si="58"/>
        <v>1038.7043510872736</v>
      </c>
      <c r="BE122" s="9">
        <f t="shared" si="43"/>
        <v>-242.63327708221186</v>
      </c>
      <c r="BF122" s="9">
        <f t="shared" si="43"/>
        <v>-215.78218312399986</v>
      </c>
      <c r="BG122" s="9">
        <f t="shared" si="43"/>
        <v>-577.51817746061579</v>
      </c>
      <c r="BH122" s="9">
        <f t="shared" si="43"/>
        <v>65.055167047676832</v>
      </c>
      <c r="BI122" s="9">
        <f t="shared" si="43"/>
        <v>218.45528045437641</v>
      </c>
      <c r="BJ122" s="9">
        <f t="shared" si="43"/>
        <v>192.45224864192824</v>
      </c>
      <c r="BK122" s="9">
        <f t="shared" si="43"/>
        <v>-462.50768353121953</v>
      </c>
      <c r="BL122" s="9">
        <f t="shared" si="43"/>
        <v>487.08520748835144</v>
      </c>
      <c r="BM122" s="9">
        <f t="shared" si="43"/>
        <v>153.23963426063619</v>
      </c>
      <c r="BN122" s="9">
        <f t="shared" si="31"/>
        <v>443.1840135977618</v>
      </c>
      <c r="BO122" s="9">
        <f t="shared" si="31"/>
        <v>841.67394826655618</v>
      </c>
      <c r="BP122" s="9">
        <f t="shared" si="31"/>
        <v>-240.705411930845</v>
      </c>
      <c r="BQ122" s="1">
        <v>79</v>
      </c>
      <c r="BR122" s="9">
        <f t="shared" si="30"/>
        <v>1078906.7289676399</v>
      </c>
      <c r="BS122" s="9">
        <f t="shared" si="30"/>
        <v>-252024.24062385535</v>
      </c>
      <c r="BT122" s="9">
        <f t="shared" si="45"/>
        <v>-224133.89249800728</v>
      </c>
      <c r="BU122" s="9">
        <f t="shared" si="46"/>
        <v>-599870.6437603326</v>
      </c>
      <c r="BV122" s="9">
        <f t="shared" si="47"/>
        <v>67573.085073134353</v>
      </c>
      <c r="BW122" s="9">
        <f t="shared" si="48"/>
        <v>226910.45032595485</v>
      </c>
      <c r="BX122" s="9">
        <f t="shared" si="49"/>
        <v>199900.98804090405</v>
      </c>
      <c r="BY122" s="9">
        <f t="shared" si="50"/>
        <v>-480408.74329517188</v>
      </c>
      <c r="BZ122" s="9">
        <f t="shared" si="51"/>
        <v>505937.52436840226</v>
      </c>
      <c r="CA122" s="9">
        <f t="shared" si="52"/>
        <v>159170.6748655485</v>
      </c>
      <c r="CB122" s="9">
        <f t="shared" si="53"/>
        <v>460337.16325632064</v>
      </c>
      <c r="CC122" s="9">
        <f t="shared" si="54"/>
        <v>874250.39226128184</v>
      </c>
      <c r="CD122" s="9">
        <f t="shared" si="55"/>
        <v>-250021.75870282107</v>
      </c>
    </row>
    <row r="123" spans="1:82">
      <c r="A123" s="2">
        <v>44378</v>
      </c>
      <c r="B123" s="8">
        <f>'WA Sch. 1-2'!B123</f>
        <v>14.1</v>
      </c>
      <c r="C123" s="8">
        <f>'WA Sch. 1-2'!C123</f>
        <v>198.81</v>
      </c>
      <c r="D123" s="8">
        <f>'WA Sch. 1-2'!D123</f>
        <v>240.05</v>
      </c>
      <c r="E123" s="8">
        <f>'WA Sch. 1-2'!E123</f>
        <v>0</v>
      </c>
      <c r="F123" s="8">
        <f>'WA Sch. 1-2'!F123</f>
        <v>0</v>
      </c>
      <c r="G123" s="8">
        <f>'WA Sch. 1-2'!G123</f>
        <v>385.5</v>
      </c>
      <c r="H123" s="8">
        <f t="shared" si="44"/>
        <v>14.1</v>
      </c>
      <c r="I123" s="8">
        <f t="shared" si="44"/>
        <v>198.81</v>
      </c>
      <c r="J123" s="8">
        <f t="shared" si="44"/>
        <v>-145.44999999999999</v>
      </c>
      <c r="K123" s="9">
        <v>2535</v>
      </c>
      <c r="L123" s="9">
        <v>28141553.218249999</v>
      </c>
      <c r="M123" s="9">
        <v>892576</v>
      </c>
      <c r="N123" s="9">
        <f t="shared" si="35"/>
        <v>29034129.218249999</v>
      </c>
      <c r="O123" s="9">
        <f t="shared" si="36"/>
        <v>11453.30541153846</v>
      </c>
      <c r="P123" s="8">
        <f t="shared" si="37"/>
        <v>-1233.2747857344948</v>
      </c>
      <c r="Q123" s="8">
        <f t="shared" si="38"/>
        <v>10220.030625803965</v>
      </c>
      <c r="R123" s="9">
        <f>Q123*K123</f>
        <v>25907777.636413053</v>
      </c>
      <c r="U123" s="2">
        <v>44743</v>
      </c>
      <c r="V123" s="8">
        <f t="shared" si="39"/>
        <v>6</v>
      </c>
      <c r="W123" s="8">
        <f t="shared" si="40"/>
        <v>36</v>
      </c>
      <c r="X123" s="8">
        <f t="shared" si="41"/>
        <v>287.5</v>
      </c>
      <c r="Y123" s="7">
        <v>115</v>
      </c>
      <c r="Z123" s="7">
        <v>0</v>
      </c>
      <c r="AA123" s="7">
        <v>0</v>
      </c>
      <c r="AB123" s="7">
        <v>0</v>
      </c>
      <c r="AC123" s="7">
        <v>1</v>
      </c>
      <c r="AD123" s="7">
        <v>0</v>
      </c>
      <c r="AE123" s="7">
        <v>0</v>
      </c>
      <c r="AF123" s="7">
        <v>0</v>
      </c>
      <c r="AG123" s="7">
        <v>0</v>
      </c>
      <c r="AH123" s="7">
        <v>0</v>
      </c>
      <c r="AI123" s="7">
        <v>0</v>
      </c>
      <c r="AJ123" s="7">
        <v>1</v>
      </c>
      <c r="AK123" s="8">
        <f t="shared" si="42"/>
        <v>8599.6480127287196</v>
      </c>
      <c r="AM123" s="17">
        <v>80</v>
      </c>
      <c r="AN123" s="17">
        <v>10950.992789480479</v>
      </c>
      <c r="AO123" s="17">
        <v>-99.44738109285754</v>
      </c>
      <c r="AP123" s="17">
        <v>-0.14977861612405496</v>
      </c>
      <c r="AX123" s="1">
        <v>80</v>
      </c>
      <c r="AY123" s="50">
        <f t="shared" si="56"/>
        <v>43</v>
      </c>
      <c r="AZ123" s="51">
        <f t="shared" si="57"/>
        <v>0.35446985446985446</v>
      </c>
      <c r="BA123" s="52">
        <f t="shared" si="59"/>
        <v>-0.3732804719655104</v>
      </c>
      <c r="BC123" s="1">
        <v>80</v>
      </c>
      <c r="BD123" s="9">
        <f t="shared" si="58"/>
        <v>-99.44738109285754</v>
      </c>
      <c r="BE123" s="9">
        <f t="shared" si="43"/>
        <v>1038.7043510872736</v>
      </c>
      <c r="BF123" s="9">
        <f t="shared" si="43"/>
        <v>-242.63327708221186</v>
      </c>
      <c r="BG123" s="9">
        <f t="shared" si="43"/>
        <v>-215.78218312399986</v>
      </c>
      <c r="BH123" s="9">
        <f t="shared" si="43"/>
        <v>-577.51817746061579</v>
      </c>
      <c r="BI123" s="9">
        <f t="shared" si="43"/>
        <v>65.055167047676832</v>
      </c>
      <c r="BJ123" s="9">
        <f t="shared" si="43"/>
        <v>218.45528045437641</v>
      </c>
      <c r="BK123" s="9">
        <f t="shared" si="43"/>
        <v>192.45224864192824</v>
      </c>
      <c r="BL123" s="9">
        <f t="shared" si="43"/>
        <v>-462.50768353121953</v>
      </c>
      <c r="BM123" s="9">
        <f t="shared" si="43"/>
        <v>487.08520748835144</v>
      </c>
      <c r="BN123" s="9">
        <f t="shared" si="31"/>
        <v>153.23963426063619</v>
      </c>
      <c r="BO123" s="9">
        <f t="shared" si="31"/>
        <v>443.1840135977618</v>
      </c>
      <c r="BP123" s="9">
        <f t="shared" si="31"/>
        <v>841.67394826655618</v>
      </c>
      <c r="BQ123" s="1">
        <v>80</v>
      </c>
      <c r="BR123" s="9">
        <f t="shared" si="30"/>
        <v>9889.7816062274997</v>
      </c>
      <c r="BS123" s="9">
        <f t="shared" si="30"/>
        <v>-103296.42744538284</v>
      </c>
      <c r="BT123" s="9">
        <f t="shared" si="45"/>
        <v>24129.243971802691</v>
      </c>
      <c r="BU123" s="9">
        <f t="shared" si="46"/>
        <v>21458.972998180328</v>
      </c>
      <c r="BV123" s="9">
        <f t="shared" si="47"/>
        <v>57432.670281976549</v>
      </c>
      <c r="BW123" s="9">
        <f t="shared" si="48"/>
        <v>-6469.5659894499195</v>
      </c>
      <c r="BX123" s="9">
        <f t="shared" si="49"/>
        <v>-21724.805527093122</v>
      </c>
      <c r="BY123" s="9">
        <f t="shared" si="50"/>
        <v>-19138.872112870962</v>
      </c>
      <c r="BZ123" s="9">
        <f t="shared" si="51"/>
        <v>45995.177862502416</v>
      </c>
      <c r="CA123" s="9">
        <f t="shared" si="52"/>
        <v>-48439.348253786622</v>
      </c>
      <c r="CB123" s="9">
        <f t="shared" si="53"/>
        <v>-15239.280306847451</v>
      </c>
      <c r="CC123" s="9">
        <f t="shared" si="54"/>
        <v>-44073.489494517846</v>
      </c>
      <c r="CD123" s="9">
        <f t="shared" si="55"/>
        <v>-83702.269889192263</v>
      </c>
    </row>
    <row r="124" spans="1:82">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44"/>
        <v>-7.6499999999999986</v>
      </c>
      <c r="I124" s="8">
        <f t="shared" si="44"/>
        <v>-354.57749999999993</v>
      </c>
      <c r="J124" s="8">
        <f t="shared" si="44"/>
        <v>1.4499999999999886</v>
      </c>
      <c r="K124" s="9">
        <v>2544</v>
      </c>
      <c r="L124" s="9">
        <v>29849991.67901</v>
      </c>
      <c r="M124" s="9">
        <v>-406727</v>
      </c>
      <c r="N124" s="9">
        <f t="shared" si="35"/>
        <v>29443264.67901</v>
      </c>
      <c r="O124" s="9">
        <f t="shared" si="36"/>
        <v>11573.610329799529</v>
      </c>
      <c r="P124" s="8">
        <f t="shared" si="37"/>
        <v>12.294592226297722</v>
      </c>
      <c r="Q124" s="8">
        <f t="shared" si="38"/>
        <v>11585.904922025826</v>
      </c>
      <c r="R124" s="9">
        <f t="shared" si="32"/>
        <v>29474542.121633701</v>
      </c>
      <c r="U124" s="2">
        <v>44774</v>
      </c>
      <c r="V124" s="8">
        <f t="shared" si="39"/>
        <v>3</v>
      </c>
      <c r="W124" s="8">
        <f t="shared" si="40"/>
        <v>9</v>
      </c>
      <c r="X124" s="8">
        <f t="shared" si="41"/>
        <v>345.5</v>
      </c>
      <c r="Y124" s="7">
        <v>116</v>
      </c>
      <c r="Z124" s="7">
        <v>0</v>
      </c>
      <c r="AA124" s="7">
        <v>0</v>
      </c>
      <c r="AB124" s="7">
        <v>0</v>
      </c>
      <c r="AC124" s="7">
        <v>0</v>
      </c>
      <c r="AD124" s="7">
        <v>1</v>
      </c>
      <c r="AE124" s="7">
        <v>0</v>
      </c>
      <c r="AF124" s="7">
        <v>0</v>
      </c>
      <c r="AG124" s="7">
        <v>0</v>
      </c>
      <c r="AH124" s="7">
        <v>0</v>
      </c>
      <c r="AI124" s="7">
        <v>0</v>
      </c>
      <c r="AJ124" s="7">
        <v>1</v>
      </c>
      <c r="AK124" s="8">
        <f t="shared" si="42"/>
        <v>9544.1157009980034</v>
      </c>
      <c r="AM124" s="17">
        <v>81</v>
      </c>
      <c r="AN124" s="17">
        <v>9043.9039855018273</v>
      </c>
      <c r="AO124" s="17">
        <v>-41.131308069283477</v>
      </c>
      <c r="AP124" s="17">
        <v>-6.1948241716260913E-2</v>
      </c>
      <c r="AX124" s="1">
        <v>81</v>
      </c>
      <c r="AY124" s="50">
        <f t="shared" si="56"/>
        <v>45</v>
      </c>
      <c r="AZ124" s="51">
        <f t="shared" si="57"/>
        <v>0.37110187110187109</v>
      </c>
      <c r="BA124" s="52">
        <f t="shared" si="59"/>
        <v>-0.32893642436422554</v>
      </c>
      <c r="BC124" s="1">
        <v>81</v>
      </c>
      <c r="BD124" s="9">
        <f t="shared" si="58"/>
        <v>-41.131308069283477</v>
      </c>
      <c r="BE124" s="9">
        <f t="shared" si="43"/>
        <v>-99.44738109285754</v>
      </c>
      <c r="BF124" s="9">
        <f t="shared" si="43"/>
        <v>1038.7043510872736</v>
      </c>
      <c r="BG124" s="9">
        <f t="shared" si="43"/>
        <v>-242.63327708221186</v>
      </c>
      <c r="BH124" s="9">
        <f t="shared" si="43"/>
        <v>-215.78218312399986</v>
      </c>
      <c r="BI124" s="9">
        <f t="shared" si="43"/>
        <v>-577.51817746061579</v>
      </c>
      <c r="BJ124" s="9">
        <f t="shared" si="43"/>
        <v>65.055167047676832</v>
      </c>
      <c r="BK124" s="9">
        <f t="shared" si="43"/>
        <v>218.45528045437641</v>
      </c>
      <c r="BL124" s="9">
        <f t="shared" si="43"/>
        <v>192.45224864192824</v>
      </c>
      <c r="BM124" s="9">
        <f t="shared" si="43"/>
        <v>-462.50768353121953</v>
      </c>
      <c r="BN124" s="9">
        <f t="shared" si="43"/>
        <v>487.08520748835144</v>
      </c>
      <c r="BO124" s="9">
        <f t="shared" si="43"/>
        <v>153.23963426063619</v>
      </c>
      <c r="BP124" s="9">
        <f t="shared" si="31"/>
        <v>443.1840135977618</v>
      </c>
      <c r="BQ124" s="1">
        <v>81</v>
      </c>
      <c r="BR124" s="9">
        <f t="shared" si="30"/>
        <v>1691.7845034900809</v>
      </c>
      <c r="BS124" s="9">
        <f t="shared" si="30"/>
        <v>4090.4008684133787</v>
      </c>
      <c r="BT124" s="9">
        <f t="shared" si="45"/>
        <v>-42723.268657473127</v>
      </c>
      <c r="BU124" s="9">
        <f t="shared" si="46"/>
        <v>9979.8240675275047</v>
      </c>
      <c r="BV124" s="9">
        <f t="shared" si="47"/>
        <v>8875.4034499350819</v>
      </c>
      <c r="BW124" s="9">
        <f t="shared" si="48"/>
        <v>23754.078072742035</v>
      </c>
      <c r="BX124" s="9">
        <f t="shared" si="49"/>
        <v>-2675.8041173366296</v>
      </c>
      <c r="BY124" s="9">
        <f t="shared" si="50"/>
        <v>-8985.3514397301969</v>
      </c>
      <c r="BZ124" s="9">
        <f t="shared" si="51"/>
        <v>-7915.8127275170827</v>
      </c>
      <c r="CA124" s="9">
        <f t="shared" si="52"/>
        <v>19023.546015731892</v>
      </c>
      <c r="CB124" s="9">
        <f t="shared" si="53"/>
        <v>-20034.451725193037</v>
      </c>
      <c r="CC124" s="9">
        <f t="shared" si="54"/>
        <v>-6302.9466051982508</v>
      </c>
      <c r="CD124" s="9">
        <f t="shared" si="55"/>
        <v>-18228.738194669968</v>
      </c>
    </row>
    <row r="125" spans="1:82">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44"/>
        <v>18.324999999999989</v>
      </c>
      <c r="I125" s="8">
        <f t="shared" si="44"/>
        <v>5246.9056249999958</v>
      </c>
      <c r="J125" s="8">
        <f t="shared" si="44"/>
        <v>5.375</v>
      </c>
      <c r="K125" s="9">
        <v>2509</v>
      </c>
      <c r="L125" s="9">
        <v>23484015.987</v>
      </c>
      <c r="M125" s="9">
        <v>-1455377</v>
      </c>
      <c r="N125" s="9">
        <f t="shared" si="35"/>
        <v>22028638.987</v>
      </c>
      <c r="O125" s="9">
        <f t="shared" si="36"/>
        <v>8779.8481414906328</v>
      </c>
      <c r="P125" s="8">
        <f t="shared" si="37"/>
        <v>45.574781528517775</v>
      </c>
      <c r="Q125" s="8">
        <f t="shared" si="38"/>
        <v>8825.4229230191504</v>
      </c>
      <c r="R125" s="9">
        <f t="shared" si="32"/>
        <v>22142986.113855049</v>
      </c>
      <c r="U125" s="2">
        <v>44805</v>
      </c>
      <c r="V125" s="8">
        <f t="shared" si="39"/>
        <v>62.5</v>
      </c>
      <c r="W125" s="8">
        <f t="shared" si="40"/>
        <v>3906.25</v>
      </c>
      <c r="X125" s="8">
        <f t="shared" si="41"/>
        <v>77.5</v>
      </c>
      <c r="Y125" s="7">
        <v>117</v>
      </c>
      <c r="Z125" s="7">
        <v>0</v>
      </c>
      <c r="AA125" s="7">
        <v>0</v>
      </c>
      <c r="AB125" s="7">
        <v>0</v>
      </c>
      <c r="AC125" s="7">
        <v>0</v>
      </c>
      <c r="AD125" s="7">
        <v>0</v>
      </c>
      <c r="AE125" s="7">
        <v>1</v>
      </c>
      <c r="AF125" s="7">
        <v>0</v>
      </c>
      <c r="AG125" s="7">
        <v>0</v>
      </c>
      <c r="AH125" s="7">
        <v>0</v>
      </c>
      <c r="AI125" s="7">
        <v>0</v>
      </c>
      <c r="AJ125" s="7">
        <v>0</v>
      </c>
      <c r="AK125" s="8">
        <f t="shared" si="42"/>
        <v>9860.7710323854662</v>
      </c>
      <c r="AM125" s="17">
        <v>82</v>
      </c>
      <c r="AN125" s="17">
        <v>4325.3414055384046</v>
      </c>
      <c r="AO125" s="17">
        <v>-1177.7660135926308</v>
      </c>
      <c r="AP125" s="17">
        <v>-1.7738442349641599</v>
      </c>
      <c r="AX125" s="1">
        <v>82</v>
      </c>
      <c r="AY125" s="50">
        <f t="shared" si="56"/>
        <v>10</v>
      </c>
      <c r="AZ125" s="51">
        <f t="shared" si="57"/>
        <v>8.0041580041580046E-2</v>
      </c>
      <c r="BA125" s="52">
        <f t="shared" si="59"/>
        <v>-1.4047919280405334</v>
      </c>
      <c r="BC125" s="1">
        <v>82</v>
      </c>
      <c r="BD125" s="9">
        <f t="shared" si="58"/>
        <v>-1177.7660135926308</v>
      </c>
      <c r="BE125" s="9">
        <f t="shared" si="43"/>
        <v>-41.131308069283477</v>
      </c>
      <c r="BF125" s="9">
        <f t="shared" si="43"/>
        <v>-99.44738109285754</v>
      </c>
      <c r="BG125" s="9">
        <f t="shared" si="43"/>
        <v>1038.7043510872736</v>
      </c>
      <c r="BH125" s="9">
        <f t="shared" si="43"/>
        <v>-242.63327708221186</v>
      </c>
      <c r="BI125" s="9">
        <f t="shared" si="43"/>
        <v>-215.78218312399986</v>
      </c>
      <c r="BJ125" s="9">
        <f t="shared" si="43"/>
        <v>-577.51817746061579</v>
      </c>
      <c r="BK125" s="9">
        <f t="shared" si="43"/>
        <v>65.055167047676832</v>
      </c>
      <c r="BL125" s="9">
        <f t="shared" si="43"/>
        <v>218.45528045437641</v>
      </c>
      <c r="BM125" s="9">
        <f t="shared" si="43"/>
        <v>192.45224864192824</v>
      </c>
      <c r="BN125" s="9">
        <f t="shared" si="43"/>
        <v>-462.50768353121953</v>
      </c>
      <c r="BO125" s="9">
        <f t="shared" si="43"/>
        <v>487.08520748835144</v>
      </c>
      <c r="BP125" s="9">
        <f t="shared" si="31"/>
        <v>153.23963426063619</v>
      </c>
      <c r="BQ125" s="1">
        <v>82</v>
      </c>
      <c r="BR125" s="9">
        <f t="shared" si="30"/>
        <v>1387132.7827738705</v>
      </c>
      <c r="BS125" s="9">
        <f t="shared" si="30"/>
        <v>48443.056738607098</v>
      </c>
      <c r="BT125" s="9">
        <f t="shared" si="45"/>
        <v>117125.74559195852</v>
      </c>
      <c r="BU125" s="9">
        <f t="shared" si="46"/>
        <v>-1223350.682881379</v>
      </c>
      <c r="BV125" s="9">
        <f t="shared" si="47"/>
        <v>285765.22751402901</v>
      </c>
      <c r="BW125" s="9">
        <f t="shared" si="48"/>
        <v>254140.92162226455</v>
      </c>
      <c r="BX125" s="9">
        <f t="shared" si="49"/>
        <v>680181.28164506622</v>
      </c>
      <c r="BY125" s="9">
        <f t="shared" si="50"/>
        <v>-76619.764757348035</v>
      </c>
      <c r="BZ125" s="9">
        <f t="shared" si="51"/>
        <v>-257289.20480901367</v>
      </c>
      <c r="CA125" s="9">
        <f t="shared" si="52"/>
        <v>-226663.71768994429</v>
      </c>
      <c r="CB125" s="9">
        <f t="shared" si="53"/>
        <v>544725.83068852196</v>
      </c>
      <c r="CC125" s="9">
        <f t="shared" si="54"/>
        <v>-573672.403103497</v>
      </c>
      <c r="CD125" s="9">
        <f t="shared" si="55"/>
        <v>-180480.43316754501</v>
      </c>
    </row>
    <row r="126" spans="1:82">
      <c r="A126" s="2">
        <v>44470</v>
      </c>
      <c r="B126" s="8">
        <f>'WA Sch. 1-2'!B126</f>
        <v>510.4</v>
      </c>
      <c r="C126" s="8">
        <f>'WA Sch. 1-2'!C126</f>
        <v>260508.15999999997</v>
      </c>
      <c r="D126" s="8">
        <f>'WA Sch. 1-2'!D126</f>
        <v>0.65</v>
      </c>
      <c r="E126" s="8">
        <f>'WA Sch. 1-2'!E126</f>
        <v>510</v>
      </c>
      <c r="F126" s="8">
        <f>'WA Sch. 1-2'!F126</f>
        <v>260100</v>
      </c>
      <c r="G126" s="8">
        <f>'WA Sch. 1-2'!G126</f>
        <v>0</v>
      </c>
      <c r="H126" s="8">
        <f t="shared" si="44"/>
        <v>0.39999999999997726</v>
      </c>
      <c r="I126" s="8">
        <f t="shared" si="44"/>
        <v>408.15999999997439</v>
      </c>
      <c r="J126" s="8">
        <f t="shared" si="44"/>
        <v>0.65</v>
      </c>
      <c r="K126" s="9">
        <v>2524</v>
      </c>
      <c r="L126" s="9">
        <v>12031950.929639999</v>
      </c>
      <c r="M126" s="9">
        <v>-1857102</v>
      </c>
      <c r="N126" s="9">
        <f t="shared" si="35"/>
        <v>10174848.929639999</v>
      </c>
      <c r="O126" s="9">
        <f t="shared" si="36"/>
        <v>4031.2396710142625</v>
      </c>
      <c r="P126" s="8">
        <f t="shared" si="37"/>
        <v>5.5113689290300565</v>
      </c>
      <c r="Q126" s="8">
        <f t="shared" si="38"/>
        <v>4036.7510399432927</v>
      </c>
      <c r="R126" s="9">
        <f t="shared" si="32"/>
        <v>10188759.62481687</v>
      </c>
      <c r="U126" s="2">
        <v>44835</v>
      </c>
      <c r="V126" s="8">
        <f t="shared" si="39"/>
        <v>308.5</v>
      </c>
      <c r="W126" s="8">
        <f t="shared" si="40"/>
        <v>95172.25</v>
      </c>
      <c r="X126" s="8">
        <f t="shared" si="41"/>
        <v>0.5</v>
      </c>
      <c r="Y126" s="7">
        <v>118</v>
      </c>
      <c r="Z126" s="7">
        <v>0</v>
      </c>
      <c r="AA126" s="7">
        <v>0</v>
      </c>
      <c r="AB126" s="7">
        <v>0</v>
      </c>
      <c r="AC126" s="7">
        <v>0</v>
      </c>
      <c r="AD126" s="7">
        <v>0</v>
      </c>
      <c r="AE126" s="7">
        <v>0</v>
      </c>
      <c r="AF126" s="7">
        <v>1</v>
      </c>
      <c r="AG126" s="7">
        <v>0</v>
      </c>
      <c r="AH126" s="7">
        <v>0</v>
      </c>
      <c r="AI126" s="7">
        <v>0</v>
      </c>
      <c r="AJ126" s="7">
        <v>0</v>
      </c>
      <c r="AK126" s="8">
        <f t="shared" si="42"/>
        <v>6277.5392083169872</v>
      </c>
      <c r="AM126" s="17">
        <v>83</v>
      </c>
      <c r="AN126" s="17">
        <v>1574.120103312506</v>
      </c>
      <c r="AO126" s="17">
        <v>-616.57648332076735</v>
      </c>
      <c r="AP126" s="17">
        <v>-0.92863151740708538</v>
      </c>
      <c r="AX126" s="1">
        <v>83</v>
      </c>
      <c r="AY126" s="50">
        <f t="shared" si="56"/>
        <v>17</v>
      </c>
      <c r="AZ126" s="51">
        <f t="shared" si="57"/>
        <v>0.13825363825363826</v>
      </c>
      <c r="BA126" s="52">
        <f t="shared" si="59"/>
        <v>-1.0881989764386006</v>
      </c>
      <c r="BC126" s="1">
        <v>83</v>
      </c>
      <c r="BD126" s="9">
        <f t="shared" si="58"/>
        <v>-616.57648332076735</v>
      </c>
      <c r="BE126" s="9">
        <f t="shared" si="43"/>
        <v>-1177.7660135926308</v>
      </c>
      <c r="BF126" s="9">
        <f t="shared" si="43"/>
        <v>-41.131308069283477</v>
      </c>
      <c r="BG126" s="9">
        <f t="shared" si="43"/>
        <v>-99.44738109285754</v>
      </c>
      <c r="BH126" s="9">
        <f t="shared" si="43"/>
        <v>1038.7043510872736</v>
      </c>
      <c r="BI126" s="9">
        <f t="shared" si="43"/>
        <v>-242.63327708221186</v>
      </c>
      <c r="BJ126" s="9">
        <f t="shared" si="43"/>
        <v>-215.78218312399986</v>
      </c>
      <c r="BK126" s="9">
        <f t="shared" si="43"/>
        <v>-577.51817746061579</v>
      </c>
      <c r="BL126" s="9">
        <f t="shared" si="43"/>
        <v>65.055167047676832</v>
      </c>
      <c r="BM126" s="9">
        <f t="shared" si="43"/>
        <v>218.45528045437641</v>
      </c>
      <c r="BN126" s="9">
        <f t="shared" si="43"/>
        <v>192.45224864192824</v>
      </c>
      <c r="BO126" s="9">
        <f t="shared" si="43"/>
        <v>-462.50768353121953</v>
      </c>
      <c r="BP126" s="9">
        <f t="shared" si="31"/>
        <v>487.08520748835144</v>
      </c>
      <c r="BQ126" s="1">
        <v>83</v>
      </c>
      <c r="BR126" s="9">
        <f t="shared" si="30"/>
        <v>380166.55978420115</v>
      </c>
      <c r="BS126" s="9">
        <f t="shared" si="30"/>
        <v>726182.82683565852</v>
      </c>
      <c r="BT126" s="9">
        <f t="shared" si="45"/>
        <v>25360.59728374012</v>
      </c>
      <c r="BU126" s="9">
        <f t="shared" si="46"/>
        <v>61316.916509692324</v>
      </c>
      <c r="BV126" s="9">
        <f t="shared" si="47"/>
        <v>-640440.67600336974</v>
      </c>
      <c r="BW126" s="9">
        <f t="shared" si="48"/>
        <v>149601.97271994117</v>
      </c>
      <c r="BX126" s="9">
        <f t="shared" si="49"/>
        <v>133046.2196338714</v>
      </c>
      <c r="BY126" s="9">
        <f t="shared" si="50"/>
        <v>356084.12691248208</v>
      </c>
      <c r="BZ126" s="9">
        <f t="shared" si="51"/>
        <v>-40111.486120103145</v>
      </c>
      <c r="CA126" s="9">
        <f t="shared" si="52"/>
        <v>-134694.38858541247</v>
      </c>
      <c r="CB126" s="9">
        <f t="shared" si="53"/>
        <v>-118661.53067481519</v>
      </c>
      <c r="CC126" s="9">
        <f t="shared" si="54"/>
        <v>285171.36102051078</v>
      </c>
      <c r="CD126" s="9">
        <f t="shared" si="55"/>
        <v>-300325.28431073437</v>
      </c>
    </row>
    <row r="127" spans="1:82">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44"/>
        <v>129.47500000000002</v>
      </c>
      <c r="I127" s="8">
        <f t="shared" si="44"/>
        <v>209811.00062499999</v>
      </c>
      <c r="J127" s="8">
        <f t="shared" si="44"/>
        <v>0</v>
      </c>
      <c r="K127" s="9">
        <v>2509</v>
      </c>
      <c r="L127" s="9">
        <v>5098937.9560099998</v>
      </c>
      <c r="M127" s="9">
        <v>-2048958</v>
      </c>
      <c r="N127" s="9">
        <f t="shared" si="35"/>
        <v>3049979.9560099998</v>
      </c>
      <c r="O127" s="9">
        <f t="shared" si="36"/>
        <v>1215.6157656476682</v>
      </c>
      <c r="P127" s="8">
        <f t="shared" si="37"/>
        <v>0</v>
      </c>
      <c r="Q127" s="8">
        <f t="shared" si="38"/>
        <v>1215.6157656476682</v>
      </c>
      <c r="R127" s="9">
        <f t="shared" si="32"/>
        <v>3049979.9560099994</v>
      </c>
      <c r="U127" s="2">
        <v>44866</v>
      </c>
      <c r="V127" s="8">
        <f t="shared" si="39"/>
        <v>1095.5</v>
      </c>
      <c r="W127" s="8">
        <f t="shared" si="40"/>
        <v>1200120.25</v>
      </c>
      <c r="X127" s="8">
        <f t="shared" si="41"/>
        <v>0</v>
      </c>
      <c r="Y127" s="7">
        <v>119</v>
      </c>
      <c r="Z127" s="7">
        <v>0</v>
      </c>
      <c r="AA127" s="7">
        <v>0</v>
      </c>
      <c r="AB127" s="7">
        <v>0</v>
      </c>
      <c r="AC127" s="7">
        <v>0</v>
      </c>
      <c r="AD127" s="7">
        <v>0</v>
      </c>
      <c r="AE127" s="7">
        <v>0</v>
      </c>
      <c r="AF127" s="7">
        <v>0</v>
      </c>
      <c r="AG127" s="7">
        <v>0</v>
      </c>
      <c r="AH127" s="7">
        <v>0</v>
      </c>
      <c r="AI127" s="7">
        <v>0</v>
      </c>
      <c r="AJ127" s="7">
        <v>0</v>
      </c>
      <c r="AK127" s="8">
        <f t="shared" si="42"/>
        <v>1708.0274940944878</v>
      </c>
      <c r="AM127" s="17">
        <v>84</v>
      </c>
      <c r="AN127" s="17">
        <v>1577.8065370569216</v>
      </c>
      <c r="AO127" s="17">
        <v>28.694867861110879</v>
      </c>
      <c r="AP127" s="17">
        <v>4.3217604635427537E-2</v>
      </c>
      <c r="AX127" s="1">
        <v>84</v>
      </c>
      <c r="AY127" s="50">
        <f t="shared" si="56"/>
        <v>55</v>
      </c>
      <c r="AZ127" s="51">
        <f t="shared" si="57"/>
        <v>0.45426195426195426</v>
      </c>
      <c r="BA127" s="52">
        <f t="shared" si="59"/>
        <v>-0.11490060124967313</v>
      </c>
      <c r="BC127" s="1">
        <v>84</v>
      </c>
      <c r="BD127" s="9">
        <f t="shared" si="58"/>
        <v>28.694867861110879</v>
      </c>
      <c r="BE127" s="9">
        <f t="shared" si="43"/>
        <v>-616.57648332076735</v>
      </c>
      <c r="BF127" s="9">
        <f t="shared" si="43"/>
        <v>-1177.7660135926308</v>
      </c>
      <c r="BG127" s="9">
        <f t="shared" si="43"/>
        <v>-41.131308069283477</v>
      </c>
      <c r="BH127" s="9">
        <f t="shared" si="43"/>
        <v>-99.44738109285754</v>
      </c>
      <c r="BI127" s="9">
        <f t="shared" si="43"/>
        <v>1038.7043510872736</v>
      </c>
      <c r="BJ127" s="9">
        <f t="shared" si="43"/>
        <v>-242.63327708221186</v>
      </c>
      <c r="BK127" s="9">
        <f t="shared" si="43"/>
        <v>-215.78218312399986</v>
      </c>
      <c r="BL127" s="9">
        <f t="shared" si="43"/>
        <v>-577.51817746061579</v>
      </c>
      <c r="BM127" s="9">
        <f t="shared" si="43"/>
        <v>65.055167047676832</v>
      </c>
      <c r="BN127" s="9">
        <f t="shared" si="43"/>
        <v>218.45528045437641</v>
      </c>
      <c r="BO127" s="9">
        <f t="shared" si="43"/>
        <v>192.45224864192824</v>
      </c>
      <c r="BP127" s="9">
        <f t="shared" si="31"/>
        <v>-462.50768353121953</v>
      </c>
      <c r="BQ127" s="1">
        <v>84</v>
      </c>
      <c r="BR127" s="9">
        <f t="shared" ref="BR127:BS163" si="60">($BD127-$BR$171)*(BD127-$BR$171)</f>
        <v>823.39544156676982</v>
      </c>
      <c r="BS127" s="9">
        <f t="shared" si="60"/>
        <v>-17692.580715159449</v>
      </c>
      <c r="BT127" s="9">
        <f t="shared" si="45"/>
        <v>-33795.840131350975</v>
      </c>
      <c r="BU127" s="9">
        <f t="shared" si="46"/>
        <v>-1180.2574500027667</v>
      </c>
      <c r="BV127" s="9">
        <f t="shared" si="47"/>
        <v>-2853.6294595932754</v>
      </c>
      <c r="BW127" s="9">
        <f t="shared" si="48"/>
        <v>29805.484101213136</v>
      </c>
      <c r="BX127" s="9">
        <f t="shared" si="49"/>
        <v>-6962.3298245829519</v>
      </c>
      <c r="BY127" s="9">
        <f t="shared" si="50"/>
        <v>-6191.8412315257128</v>
      </c>
      <c r="BZ127" s="9">
        <f t="shared" si="51"/>
        <v>-16571.807789623443</v>
      </c>
      <c r="CA127" s="9">
        <f t="shared" si="52"/>
        <v>1866.7494221158358</v>
      </c>
      <c r="CB127" s="9">
        <f t="shared" si="53"/>
        <v>6268.5454062009203</v>
      </c>
      <c r="CC127" s="9">
        <f t="shared" si="54"/>
        <v>5522.3918443543871</v>
      </c>
      <c r="CD127" s="9">
        <f t="shared" si="55"/>
        <v>-13271.596863678009</v>
      </c>
    </row>
    <row r="128" spans="1:82">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44"/>
        <v>-22.275000000000091</v>
      </c>
      <c r="I128" s="8">
        <f t="shared" si="44"/>
        <v>-51226.37437500013</v>
      </c>
      <c r="J128" s="8">
        <f t="shared" si="44"/>
        <v>0</v>
      </c>
      <c r="K128" s="9">
        <v>2524</v>
      </c>
      <c r="L128" s="9">
        <v>4398727.8049999997</v>
      </c>
      <c r="M128" s="9">
        <v>-64840</v>
      </c>
      <c r="N128" s="9">
        <f t="shared" si="35"/>
        <v>4333887.8049999997</v>
      </c>
      <c r="O128" s="9">
        <f t="shared" si="36"/>
        <v>1717.0712381141045</v>
      </c>
      <c r="P128" s="8">
        <f t="shared" si="37"/>
        <v>0</v>
      </c>
      <c r="Q128" s="8">
        <f t="shared" si="38"/>
        <v>1717.0712381141045</v>
      </c>
      <c r="R128" s="9">
        <f t="shared" si="32"/>
        <v>4333887.8049999997</v>
      </c>
      <c r="U128" s="2">
        <v>44896</v>
      </c>
      <c r="V128" s="8">
        <f t="shared" si="39"/>
        <v>1286</v>
      </c>
      <c r="W128" s="8">
        <f t="shared" si="40"/>
        <v>1653796</v>
      </c>
      <c r="X128" s="8">
        <f t="shared" si="41"/>
        <v>0</v>
      </c>
      <c r="Y128" s="7">
        <v>120</v>
      </c>
      <c r="Z128" s="7">
        <v>0</v>
      </c>
      <c r="AA128" s="7">
        <v>0</v>
      </c>
      <c r="AB128" s="7">
        <v>0</v>
      </c>
      <c r="AC128" s="7">
        <v>0</v>
      </c>
      <c r="AD128" s="7">
        <v>0</v>
      </c>
      <c r="AE128" s="7">
        <v>0</v>
      </c>
      <c r="AF128" s="7">
        <v>0</v>
      </c>
      <c r="AG128" s="7">
        <v>0</v>
      </c>
      <c r="AH128" s="7">
        <v>0</v>
      </c>
      <c r="AI128" s="7">
        <v>0</v>
      </c>
      <c r="AJ128" s="7">
        <v>0</v>
      </c>
      <c r="AK128" s="8">
        <f t="shared" si="42"/>
        <v>1776.1351078851376</v>
      </c>
      <c r="AM128" s="17">
        <v>85</v>
      </c>
      <c r="AN128" s="17">
        <v>1581.4929708013372</v>
      </c>
      <c r="AO128" s="17">
        <v>158.7340271962596</v>
      </c>
      <c r="AP128" s="17">
        <v>0.23907077958196149</v>
      </c>
      <c r="AX128" s="1">
        <v>85</v>
      </c>
      <c r="AY128" s="50">
        <f t="shared" si="56"/>
        <v>74</v>
      </c>
      <c r="AZ128" s="51">
        <f t="shared" si="57"/>
        <v>0.61226611226611227</v>
      </c>
      <c r="BA128" s="52">
        <f t="shared" si="59"/>
        <v>0.28523021200384785</v>
      </c>
      <c r="BC128" s="1">
        <v>85</v>
      </c>
      <c r="BD128" s="9">
        <f t="shared" si="58"/>
        <v>158.7340271962596</v>
      </c>
      <c r="BE128" s="9">
        <f t="shared" si="43"/>
        <v>28.694867861110879</v>
      </c>
      <c r="BF128" s="9">
        <f t="shared" si="43"/>
        <v>-616.57648332076735</v>
      </c>
      <c r="BG128" s="9">
        <f t="shared" si="43"/>
        <v>-1177.7660135926308</v>
      </c>
      <c r="BH128" s="9">
        <f t="shared" si="43"/>
        <v>-41.131308069283477</v>
      </c>
      <c r="BI128" s="9">
        <f t="shared" si="43"/>
        <v>-99.44738109285754</v>
      </c>
      <c r="BJ128" s="9">
        <f t="shared" si="43"/>
        <v>1038.7043510872736</v>
      </c>
      <c r="BK128" s="9">
        <f t="shared" si="43"/>
        <v>-242.63327708221186</v>
      </c>
      <c r="BL128" s="9">
        <f t="shared" ref="BJ128:BP163" si="61">BK127</f>
        <v>-215.78218312399986</v>
      </c>
      <c r="BM128" s="9">
        <f t="shared" si="61"/>
        <v>-577.51817746061579</v>
      </c>
      <c r="BN128" s="9">
        <f t="shared" si="61"/>
        <v>65.055167047676832</v>
      </c>
      <c r="BO128" s="9">
        <f t="shared" si="61"/>
        <v>218.45528045437641</v>
      </c>
      <c r="BP128" s="9">
        <f t="shared" si="31"/>
        <v>192.45224864192824</v>
      </c>
      <c r="BQ128" s="1">
        <v>85</v>
      </c>
      <c r="BR128" s="9">
        <f t="shared" si="60"/>
        <v>25196.491389943749</v>
      </c>
      <c r="BS128" s="9">
        <f t="shared" si="60"/>
        <v>4554.851935459159</v>
      </c>
      <c r="BT128" s="9">
        <f t="shared" si="45"/>
        <v>-97871.668272014038</v>
      </c>
      <c r="BU128" s="9">
        <f t="shared" si="46"/>
        <v>-186951.54243244568</v>
      </c>
      <c r="BV128" s="9">
        <f t="shared" si="47"/>
        <v>-6528.9381736870573</v>
      </c>
      <c r="BW128" s="9">
        <f t="shared" si="48"/>
        <v>-15785.683294990282</v>
      </c>
      <c r="BX128" s="9">
        <f t="shared" si="49"/>
        <v>164877.72471436375</v>
      </c>
      <c r="BY128" s="9">
        <f t="shared" si="50"/>
        <v>-38514.157203085641</v>
      </c>
      <c r="BZ128" s="9">
        <f t="shared" si="51"/>
        <v>-34251.974924473419</v>
      </c>
      <c r="CA128" s="9">
        <f t="shared" si="52"/>
        <v>-91671.786087368804</v>
      </c>
      <c r="CB128" s="9">
        <f t="shared" si="53"/>
        <v>10326.468655403754</v>
      </c>
      <c r="CC128" s="9">
        <f t="shared" si="54"/>
        <v>34676.286428812535</v>
      </c>
      <c r="CD128" s="9">
        <f t="shared" si="55"/>
        <v>30548.720469910109</v>
      </c>
    </row>
    <row r="129" spans="1:82">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62">B129-E129</f>
        <v>-9.8499999999999091</v>
      </c>
      <c r="I129" s="8">
        <f t="shared" ref="I129:I134" si="63">C129-F129</f>
        <v>-21671.477499999804</v>
      </c>
      <c r="J129" s="8">
        <f t="shared" ref="J129:J134" si="64">D129-G129</f>
        <v>0</v>
      </c>
      <c r="K129" s="9">
        <v>2355</v>
      </c>
      <c r="L129" s="9">
        <v>4146769.5100000002</v>
      </c>
      <c r="M129" s="78">
        <v>-458332</v>
      </c>
      <c r="N129" s="9">
        <f t="shared" ref="N129:N134" si="65">L129+M129</f>
        <v>3688437.5100000002</v>
      </c>
      <c r="O129" s="9">
        <f t="shared" ref="O129:O134" si="66">N129/K129</f>
        <v>1566.2155031847135</v>
      </c>
      <c r="P129" s="8">
        <f t="shared" ref="P129:P134" si="67">$B$3*H129+$B$4*I129+$B$5*J129</f>
        <v>0</v>
      </c>
      <c r="Q129" s="8">
        <f t="shared" ref="Q129:Q134" si="68">P129+O129</f>
        <v>1566.2155031847135</v>
      </c>
      <c r="R129" s="9">
        <f t="shared" ref="R129:R134" si="69">Q129*K129</f>
        <v>3688437.5100000002</v>
      </c>
      <c r="AM129" s="17">
        <v>86</v>
      </c>
      <c r="AN129" s="17">
        <v>1585.1794045457527</v>
      </c>
      <c r="AO129" s="17">
        <v>-21.583031056798973</v>
      </c>
      <c r="AP129" s="17">
        <v>-3.2506401756637361E-2</v>
      </c>
      <c r="AX129" s="1">
        <v>86</v>
      </c>
      <c r="AY129" s="50">
        <f t="shared" si="56"/>
        <v>48</v>
      </c>
      <c r="AZ129" s="51">
        <f t="shared" si="57"/>
        <v>0.39604989604989604</v>
      </c>
      <c r="BA129" s="52">
        <f t="shared" si="59"/>
        <v>-0.26358490404097262</v>
      </c>
      <c r="BC129" s="1">
        <v>86</v>
      </c>
      <c r="BD129" s="9">
        <f t="shared" si="58"/>
        <v>-21.583031056798973</v>
      </c>
      <c r="BE129" s="9">
        <f t="shared" ref="BE129:BI163" si="70">BD128</f>
        <v>158.7340271962596</v>
      </c>
      <c r="BF129" s="9">
        <f t="shared" si="70"/>
        <v>28.694867861110879</v>
      </c>
      <c r="BG129" s="9">
        <f t="shared" si="70"/>
        <v>-616.57648332076735</v>
      </c>
      <c r="BH129" s="9">
        <f t="shared" si="70"/>
        <v>-1177.7660135926308</v>
      </c>
      <c r="BI129" s="9">
        <f t="shared" si="70"/>
        <v>-41.131308069283477</v>
      </c>
      <c r="BJ129" s="9">
        <f t="shared" si="61"/>
        <v>-99.44738109285754</v>
      </c>
      <c r="BK129" s="9">
        <f t="shared" si="61"/>
        <v>1038.7043510872736</v>
      </c>
      <c r="BL129" s="9">
        <f t="shared" si="61"/>
        <v>-242.63327708221186</v>
      </c>
      <c r="BM129" s="9">
        <f t="shared" si="61"/>
        <v>-215.78218312399986</v>
      </c>
      <c r="BN129" s="9">
        <f t="shared" si="61"/>
        <v>-577.51817746061579</v>
      </c>
      <c r="BO129" s="9">
        <f t="shared" si="61"/>
        <v>65.055167047676832</v>
      </c>
      <c r="BP129" s="9">
        <f t="shared" si="31"/>
        <v>218.45528045437641</v>
      </c>
      <c r="BQ129" s="1">
        <v>86</v>
      </c>
      <c r="BR129" s="9">
        <f t="shared" si="60"/>
        <v>465.82722959863179</v>
      </c>
      <c r="BS129" s="9">
        <f t="shared" si="60"/>
        <v>-3425.961438747272</v>
      </c>
      <c r="BT129" s="9">
        <f t="shared" si="45"/>
        <v>-619.32222421707945</v>
      </c>
      <c r="BU129" s="9">
        <f t="shared" si="46"/>
        <v>13307.589388402283</v>
      </c>
      <c r="BV129" s="9">
        <f t="shared" si="47"/>
        <v>25419.760449008816</v>
      </c>
      <c r="BW129" s="9">
        <f t="shared" si="48"/>
        <v>887.73829946594128</v>
      </c>
      <c r="BX129" s="9">
        <f t="shared" si="49"/>
        <v>2146.3759146441389</v>
      </c>
      <c r="BY129" s="9">
        <f t="shared" si="50"/>
        <v>-22418.388268346091</v>
      </c>
      <c r="BZ129" s="9">
        <f t="shared" si="51"/>
        <v>5236.7615546775714</v>
      </c>
      <c r="CA129" s="9">
        <f t="shared" si="52"/>
        <v>4657.2335598685277</v>
      </c>
      <c r="CB129" s="9">
        <f t="shared" si="53"/>
        <v>12464.592759996785</v>
      </c>
      <c r="CC129" s="9">
        <f t="shared" si="54"/>
        <v>-1404.0876907951363</v>
      </c>
      <c r="CD129" s="9">
        <f t="shared" si="55"/>
        <v>-4714.9271025680018</v>
      </c>
    </row>
    <row r="130" spans="1:82">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62"/>
        <v>-3.2357500000000528</v>
      </c>
      <c r="I130" s="8">
        <f t="shared" si="63"/>
        <v>-6046.8539219376398</v>
      </c>
      <c r="J130" s="8">
        <f t="shared" si="64"/>
        <v>0</v>
      </c>
      <c r="K130" s="9">
        <v>2456</v>
      </c>
      <c r="L130" s="9">
        <v>4547795.1170000006</v>
      </c>
      <c r="M130" s="78">
        <v>162752</v>
      </c>
      <c r="N130" s="9">
        <f t="shared" si="65"/>
        <v>4710547.1170000006</v>
      </c>
      <c r="O130" s="9">
        <f t="shared" si="66"/>
        <v>1917.9752105048863</v>
      </c>
      <c r="P130" s="8">
        <f t="shared" si="67"/>
        <v>0</v>
      </c>
      <c r="Q130" s="8">
        <f t="shared" si="68"/>
        <v>1917.9752105048863</v>
      </c>
      <c r="R130" s="9">
        <f t="shared" si="69"/>
        <v>4710547.1170000006</v>
      </c>
      <c r="AM130" s="17">
        <v>87</v>
      </c>
      <c r="AN130" s="17">
        <v>1588.8658382901683</v>
      </c>
      <c r="AO130" s="17">
        <v>199.82712543413641</v>
      </c>
      <c r="AP130" s="17">
        <v>0.30096147311940125</v>
      </c>
      <c r="AX130" s="1">
        <v>87</v>
      </c>
      <c r="AY130" s="50">
        <f t="shared" si="56"/>
        <v>79</v>
      </c>
      <c r="AZ130" s="51">
        <f t="shared" si="57"/>
        <v>0.65384615384615385</v>
      </c>
      <c r="BA130" s="52">
        <f t="shared" si="59"/>
        <v>0.39572529581448734</v>
      </c>
      <c r="BC130" s="1">
        <v>87</v>
      </c>
      <c r="BD130" s="9">
        <f t="shared" si="58"/>
        <v>199.82712543413641</v>
      </c>
      <c r="BE130" s="9">
        <f t="shared" si="70"/>
        <v>-21.583031056798973</v>
      </c>
      <c r="BF130" s="9">
        <f t="shared" si="70"/>
        <v>158.7340271962596</v>
      </c>
      <c r="BG130" s="9">
        <f t="shared" si="70"/>
        <v>28.694867861110879</v>
      </c>
      <c r="BH130" s="9">
        <f t="shared" si="70"/>
        <v>-616.57648332076735</v>
      </c>
      <c r="BI130" s="9">
        <f t="shared" si="70"/>
        <v>-1177.7660135926308</v>
      </c>
      <c r="BJ130" s="9">
        <f t="shared" si="61"/>
        <v>-41.131308069283477</v>
      </c>
      <c r="BK130" s="9">
        <f t="shared" si="61"/>
        <v>-99.44738109285754</v>
      </c>
      <c r="BL130" s="9">
        <f t="shared" si="61"/>
        <v>1038.7043510872736</v>
      </c>
      <c r="BM130" s="9">
        <f t="shared" si="61"/>
        <v>-242.63327708221186</v>
      </c>
      <c r="BN130" s="9">
        <f t="shared" si="61"/>
        <v>-215.78218312399986</v>
      </c>
      <c r="BO130" s="9">
        <f t="shared" si="61"/>
        <v>-577.51817746061579</v>
      </c>
      <c r="BP130" s="9">
        <f t="shared" si="31"/>
        <v>65.055167047676832</v>
      </c>
      <c r="BQ130" s="1">
        <v>87</v>
      </c>
      <c r="BR130" s="9">
        <f t="shared" si="60"/>
        <v>39930.880059271178</v>
      </c>
      <c r="BS130" s="9">
        <f t="shared" si="60"/>
        <v>-4312.8750542353464</v>
      </c>
      <c r="BT130" s="9">
        <f t="shared" si="45"/>
        <v>31719.364363213565</v>
      </c>
      <c r="BU130" s="9">
        <f t="shared" si="46"/>
        <v>5734.012959398794</v>
      </c>
      <c r="BV130" s="9">
        <f t="shared" si="47"/>
        <v>-123208.70627227883</v>
      </c>
      <c r="BW130" s="9">
        <f t="shared" si="48"/>
        <v>-235349.59693024011</v>
      </c>
      <c r="BX130" s="9">
        <f t="shared" si="49"/>
        <v>-8219.1510568303856</v>
      </c>
      <c r="BY130" s="9">
        <f t="shared" si="50"/>
        <v>-19872.284295738536</v>
      </c>
      <c r="BZ130" s="9">
        <f t="shared" si="51"/>
        <v>207561.30465370326</v>
      </c>
      <c r="CA130" s="9">
        <f t="shared" si="52"/>
        <v>-48484.710294002842</v>
      </c>
      <c r="CB130" s="9">
        <f t="shared" si="53"/>
        <v>-43119.133373571356</v>
      </c>
      <c r="CC130" s="9">
        <f t="shared" si="54"/>
        <v>-115403.79728791735</v>
      </c>
      <c r="CD130" s="9">
        <f t="shared" si="55"/>
        <v>12999.787025775535</v>
      </c>
    </row>
    <row r="131" spans="1:82">
      <c r="A131" s="2">
        <v>44621</v>
      </c>
      <c r="B131" s="8">
        <f>'WA Sch. 1-2'!B131</f>
        <v>767.35</v>
      </c>
      <c r="C131" s="8">
        <f>'WA Sch. 1-2'!C131</f>
        <v>588826.02250000008</v>
      </c>
      <c r="D131" s="8">
        <f>'WA Sch. 1-2'!D131</f>
        <v>0</v>
      </c>
      <c r="E131" s="8">
        <f>'WA Sch. 1-2'!E131</f>
        <v>695.5</v>
      </c>
      <c r="F131" s="8">
        <f>'WA Sch. 1-2'!F131</f>
        <v>483720.25</v>
      </c>
      <c r="G131" s="8">
        <f>'WA Sch. 1-2'!G131</f>
        <v>0</v>
      </c>
      <c r="H131" s="8">
        <f t="shared" si="62"/>
        <v>71.850000000000023</v>
      </c>
      <c r="I131" s="8">
        <f t="shared" si="63"/>
        <v>105105.77250000008</v>
      </c>
      <c r="J131" s="8">
        <f t="shared" si="64"/>
        <v>0</v>
      </c>
      <c r="K131" s="9">
        <v>2764</v>
      </c>
      <c r="L131" s="9">
        <v>5735207.8609999996</v>
      </c>
      <c r="M131" s="78">
        <v>-224451</v>
      </c>
      <c r="N131" s="9">
        <f t="shared" si="65"/>
        <v>5510756.8609999996</v>
      </c>
      <c r="O131" s="9">
        <f t="shared" si="66"/>
        <v>1993.7615271345874</v>
      </c>
      <c r="P131" s="8">
        <f t="shared" si="67"/>
        <v>0</v>
      </c>
      <c r="Q131" s="8">
        <f t="shared" si="68"/>
        <v>1993.7615271345874</v>
      </c>
      <c r="R131" s="9">
        <f t="shared" si="69"/>
        <v>5510756.8609999996</v>
      </c>
      <c r="V131" s="38"/>
      <c r="W131" s="38"/>
      <c r="X131" s="38"/>
      <c r="Y131" s="38"/>
      <c r="Z131" s="38"/>
      <c r="AA131" s="38"/>
      <c r="AB131" s="38"/>
      <c r="AC131" s="38"/>
      <c r="AD131" s="38"/>
      <c r="AE131" s="38"/>
      <c r="AF131" s="38"/>
      <c r="AG131" s="38"/>
      <c r="AH131" s="38"/>
      <c r="AI131" s="38"/>
      <c r="AJ131" s="38"/>
      <c r="AK131" s="38"/>
      <c r="AM131" s="17">
        <v>88</v>
      </c>
      <c r="AN131" s="17">
        <v>2564.1604652218857</v>
      </c>
      <c r="AO131" s="17">
        <v>286.66973126700304</v>
      </c>
      <c r="AP131" s="17">
        <v>0.43175592119147566</v>
      </c>
      <c r="AX131" s="1">
        <v>88</v>
      </c>
      <c r="AY131" s="50">
        <f t="shared" si="56"/>
        <v>88</v>
      </c>
      <c r="AZ131" s="51">
        <f t="shared" si="57"/>
        <v>0.7286902286902287</v>
      </c>
      <c r="BA131" s="52">
        <f t="shared" si="59"/>
        <v>0.60885652565055048</v>
      </c>
      <c r="BC131" s="1">
        <v>88</v>
      </c>
      <c r="BD131" s="9">
        <f t="shared" si="58"/>
        <v>286.66973126700304</v>
      </c>
      <c r="BE131" s="9">
        <f t="shared" si="70"/>
        <v>199.82712543413641</v>
      </c>
      <c r="BF131" s="9">
        <f t="shared" si="70"/>
        <v>-21.583031056798973</v>
      </c>
      <c r="BG131" s="9">
        <f t="shared" si="70"/>
        <v>158.7340271962596</v>
      </c>
      <c r="BH131" s="9">
        <f t="shared" si="70"/>
        <v>28.694867861110879</v>
      </c>
      <c r="BI131" s="9">
        <f t="shared" si="70"/>
        <v>-616.57648332076735</v>
      </c>
      <c r="BJ131" s="9">
        <f t="shared" si="61"/>
        <v>-1177.7660135926308</v>
      </c>
      <c r="BK131" s="9">
        <f t="shared" si="61"/>
        <v>-41.131308069283477</v>
      </c>
      <c r="BL131" s="9">
        <f t="shared" si="61"/>
        <v>-99.44738109285754</v>
      </c>
      <c r="BM131" s="9">
        <f t="shared" si="61"/>
        <v>1038.7043510872736</v>
      </c>
      <c r="BN131" s="9">
        <f t="shared" si="61"/>
        <v>-242.63327708221186</v>
      </c>
      <c r="BO131" s="9">
        <f t="shared" si="61"/>
        <v>-215.78218312399986</v>
      </c>
      <c r="BP131" s="9">
        <f t="shared" si="31"/>
        <v>-577.51817746061579</v>
      </c>
      <c r="BQ131" s="1">
        <v>88</v>
      </c>
      <c r="BR131" s="9">
        <f t="shared" si="60"/>
        <v>82179.534824697301</v>
      </c>
      <c r="BS131" s="9">
        <f t="shared" si="60"/>
        <v>57284.388348062923</v>
      </c>
      <c r="BT131" s="9">
        <f t="shared" si="45"/>
        <v>-6187.201712979223</v>
      </c>
      <c r="BU131" s="9">
        <f t="shared" si="46"/>
        <v>45504.240919282107</v>
      </c>
      <c r="BV131" s="9">
        <f t="shared" si="47"/>
        <v>8225.9500584876751</v>
      </c>
      <c r="BW131" s="9">
        <f t="shared" si="48"/>
        <v>-176753.81477911907</v>
      </c>
      <c r="BX131" s="9">
        <f t="shared" si="49"/>
        <v>-337629.86661201133</v>
      </c>
      <c r="BY131" s="9">
        <f t="shared" si="50"/>
        <v>-11791.101030881142</v>
      </c>
      <c r="BZ131" s="9">
        <f t="shared" si="51"/>
        <v>-28508.554013096204</v>
      </c>
      <c r="CA131" s="9">
        <f t="shared" si="52"/>
        <v>297765.0971920591</v>
      </c>
      <c r="CB131" s="9">
        <f t="shared" si="53"/>
        <v>-69555.616337589847</v>
      </c>
      <c r="CC131" s="9">
        <f t="shared" si="54"/>
        <v>-61858.220448364082</v>
      </c>
      <c r="CD131" s="9">
        <f t="shared" si="55"/>
        <v>-165556.98073444489</v>
      </c>
    </row>
    <row r="132" spans="1:82">
      <c r="A132" s="2">
        <v>44652</v>
      </c>
      <c r="B132" s="8">
        <f>'WA Sch. 1-2'!B132</f>
        <v>547.15</v>
      </c>
      <c r="C132" s="8">
        <f>'WA Sch. 1-2'!C132</f>
        <v>299373.1225</v>
      </c>
      <c r="D132" s="8">
        <f>'WA Sch. 1-2'!D132</f>
        <v>0.375</v>
      </c>
      <c r="E132" s="8">
        <f>'WA Sch. 1-2'!E132</f>
        <v>686.5</v>
      </c>
      <c r="F132" s="8">
        <f>'WA Sch. 1-2'!F132</f>
        <v>471282.25</v>
      </c>
      <c r="G132" s="8">
        <f>'WA Sch. 1-2'!G132</f>
        <v>0</v>
      </c>
      <c r="H132" s="8">
        <f t="shared" si="62"/>
        <v>-139.35000000000002</v>
      </c>
      <c r="I132" s="8">
        <f t="shared" si="63"/>
        <v>-171909.1275</v>
      </c>
      <c r="J132" s="8">
        <f t="shared" si="64"/>
        <v>0.375</v>
      </c>
      <c r="K132" s="9">
        <v>2520</v>
      </c>
      <c r="L132" s="9">
        <v>6522644.8499999996</v>
      </c>
      <c r="M132" s="78">
        <v>363219</v>
      </c>
      <c r="N132" s="9">
        <f t="shared" si="65"/>
        <v>6885863.8499999996</v>
      </c>
      <c r="O132" s="9">
        <f t="shared" si="66"/>
        <v>2732.4856547619047</v>
      </c>
      <c r="P132" s="8">
        <f t="shared" si="67"/>
        <v>3.1796359205942633</v>
      </c>
      <c r="Q132" s="8">
        <f t="shared" si="68"/>
        <v>2735.6652906824988</v>
      </c>
      <c r="R132" s="9">
        <f t="shared" si="69"/>
        <v>6893876.5325198974</v>
      </c>
      <c r="V132" s="38"/>
      <c r="W132" s="38"/>
      <c r="X132" s="38"/>
      <c r="Y132" s="38"/>
      <c r="Z132" s="38"/>
      <c r="AA132" s="38"/>
      <c r="AB132" s="38"/>
      <c r="AC132" s="38"/>
      <c r="AD132" s="38"/>
      <c r="AE132" s="38"/>
      <c r="AF132" s="38"/>
      <c r="AG132" s="38"/>
      <c r="AH132" s="38"/>
      <c r="AI132" s="38"/>
      <c r="AJ132" s="38"/>
      <c r="AK132" s="38"/>
      <c r="AM132" s="17">
        <v>89</v>
      </c>
      <c r="AN132" s="17">
        <v>5555.1670904004986</v>
      </c>
      <c r="AO132" s="17">
        <v>-260.18161686451822</v>
      </c>
      <c r="AP132" s="17">
        <v>-0.39186192825429245</v>
      </c>
      <c r="AX132" s="1">
        <v>89</v>
      </c>
      <c r="AY132" s="50">
        <f t="shared" si="56"/>
        <v>30</v>
      </c>
      <c r="AZ132" s="51">
        <f t="shared" si="57"/>
        <v>0.24636174636174638</v>
      </c>
      <c r="BA132" s="52">
        <f t="shared" si="59"/>
        <v>-0.68598353263417977</v>
      </c>
      <c r="BC132" s="1">
        <v>89</v>
      </c>
      <c r="BD132" s="9">
        <f t="shared" si="58"/>
        <v>-260.18161686451822</v>
      </c>
      <c r="BE132" s="9">
        <f t="shared" si="70"/>
        <v>286.66973126700304</v>
      </c>
      <c r="BF132" s="9">
        <f t="shared" si="70"/>
        <v>199.82712543413641</v>
      </c>
      <c r="BG132" s="9">
        <f t="shared" si="70"/>
        <v>-21.583031056798973</v>
      </c>
      <c r="BH132" s="9">
        <f t="shared" si="70"/>
        <v>158.7340271962596</v>
      </c>
      <c r="BI132" s="9">
        <f t="shared" si="70"/>
        <v>28.694867861110879</v>
      </c>
      <c r="BJ132" s="9">
        <f t="shared" si="61"/>
        <v>-616.57648332076735</v>
      </c>
      <c r="BK132" s="9">
        <f t="shared" si="61"/>
        <v>-1177.7660135926308</v>
      </c>
      <c r="BL132" s="9">
        <f t="shared" si="61"/>
        <v>-41.131308069283477</v>
      </c>
      <c r="BM132" s="9">
        <f t="shared" si="61"/>
        <v>-99.44738109285754</v>
      </c>
      <c r="BN132" s="9">
        <f t="shared" si="61"/>
        <v>1038.7043510872736</v>
      </c>
      <c r="BO132" s="9">
        <f t="shared" si="61"/>
        <v>-242.63327708221186</v>
      </c>
      <c r="BP132" s="9">
        <f t="shared" si="31"/>
        <v>-215.78218312399986</v>
      </c>
      <c r="BQ132" s="1">
        <v>89</v>
      </c>
      <c r="BR132" s="9">
        <f t="shared" si="60"/>
        <v>67694.473754233535</v>
      </c>
      <c r="BS132" s="9">
        <f t="shared" si="60"/>
        <v>-74586.194187165718</v>
      </c>
      <c r="BT132" s="9">
        <f t="shared" si="45"/>
        <v>-51991.344588842665</v>
      </c>
      <c r="BU132" s="9">
        <f t="shared" si="46"/>
        <v>5615.5079171943025</v>
      </c>
      <c r="BV132" s="9">
        <f t="shared" si="47"/>
        <v>-41299.675847339509</v>
      </c>
      <c r="BW132" s="9">
        <f t="shared" si="48"/>
        <v>-7465.8771158181562</v>
      </c>
      <c r="BX132" s="9">
        <f t="shared" si="49"/>
        <v>160421.8663510335</v>
      </c>
      <c r="BY132" s="9">
        <f t="shared" si="50"/>
        <v>306433.0657046049</v>
      </c>
      <c r="BZ132" s="9">
        <f t="shared" si="51"/>
        <v>10701.610237217961</v>
      </c>
      <c r="CA132" s="9">
        <f t="shared" si="52"/>
        <v>25874.380405680615</v>
      </c>
      <c r="CB132" s="9">
        <f t="shared" si="53"/>
        <v>-270251.77751009492</v>
      </c>
      <c r="CC132" s="9">
        <f t="shared" si="54"/>
        <v>63128.718336385165</v>
      </c>
      <c r="CD132" s="9">
        <f t="shared" si="55"/>
        <v>56142.557295756538</v>
      </c>
    </row>
    <row r="133" spans="1:82">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62"/>
        <v>-140.47500000000002</v>
      </c>
      <c r="I133" s="8">
        <f t="shared" si="63"/>
        <v>-101215.74937500001</v>
      </c>
      <c r="J133" s="8">
        <f t="shared" si="64"/>
        <v>14.95</v>
      </c>
      <c r="K133" s="9">
        <v>2518</v>
      </c>
      <c r="L133" s="9">
        <v>9334807.3149999995</v>
      </c>
      <c r="M133" s="78">
        <v>394719</v>
      </c>
      <c r="N133" s="9">
        <f t="shared" si="65"/>
        <v>9729526.3149999995</v>
      </c>
      <c r="O133" s="9">
        <f t="shared" si="66"/>
        <v>3863.989799444003</v>
      </c>
      <c r="P133" s="8">
        <f t="shared" si="67"/>
        <v>126.76148536769129</v>
      </c>
      <c r="Q133" s="8">
        <f t="shared" si="68"/>
        <v>3990.7512848116944</v>
      </c>
      <c r="R133" s="9">
        <f t="shared" si="69"/>
        <v>10048711.735155847</v>
      </c>
      <c r="V133" s="38"/>
      <c r="W133" s="38"/>
      <c r="X133" s="38"/>
      <c r="Y133" s="38"/>
      <c r="Z133" s="38"/>
      <c r="AA133" s="38"/>
      <c r="AB133" s="38"/>
      <c r="AC133" s="38"/>
      <c r="AD133" s="38"/>
      <c r="AE133" s="38"/>
      <c r="AF133" s="38"/>
      <c r="AG133" s="38"/>
      <c r="AH133" s="38"/>
      <c r="AI133" s="38"/>
      <c r="AJ133" s="38"/>
      <c r="AK133" s="38"/>
      <c r="AM133" s="17">
        <v>90</v>
      </c>
      <c r="AN133" s="17">
        <v>8269.6938954328398</v>
      </c>
      <c r="AO133" s="17">
        <v>-1063.6602617655044</v>
      </c>
      <c r="AP133" s="17">
        <v>-1.6019885117399983</v>
      </c>
      <c r="AX133" s="1">
        <v>90</v>
      </c>
      <c r="AY133" s="50">
        <f t="shared" si="56"/>
        <v>13</v>
      </c>
      <c r="AZ133" s="51">
        <f t="shared" si="57"/>
        <v>0.104989604989605</v>
      </c>
      <c r="BA133" s="52">
        <f t="shared" si="59"/>
        <v>-1.2536226075646817</v>
      </c>
      <c r="BC133" s="1">
        <v>90</v>
      </c>
      <c r="BD133" s="9">
        <f t="shared" si="58"/>
        <v>-1063.6602617655044</v>
      </c>
      <c r="BE133" s="9">
        <f t="shared" si="70"/>
        <v>-260.18161686451822</v>
      </c>
      <c r="BF133" s="9">
        <f t="shared" si="70"/>
        <v>286.66973126700304</v>
      </c>
      <c r="BG133" s="9">
        <f t="shared" si="70"/>
        <v>199.82712543413641</v>
      </c>
      <c r="BH133" s="9">
        <f t="shared" si="70"/>
        <v>-21.583031056798973</v>
      </c>
      <c r="BI133" s="9">
        <f t="shared" si="70"/>
        <v>158.7340271962596</v>
      </c>
      <c r="BJ133" s="9">
        <f t="shared" si="61"/>
        <v>28.694867861110879</v>
      </c>
      <c r="BK133" s="9">
        <f t="shared" si="61"/>
        <v>-616.57648332076735</v>
      </c>
      <c r="BL133" s="9">
        <f t="shared" si="61"/>
        <v>-1177.7660135926308</v>
      </c>
      <c r="BM133" s="9">
        <f t="shared" si="61"/>
        <v>-41.131308069283477</v>
      </c>
      <c r="BN133" s="9">
        <f t="shared" si="61"/>
        <v>-99.44738109285754</v>
      </c>
      <c r="BO133" s="9">
        <f t="shared" si="61"/>
        <v>1038.7043510872736</v>
      </c>
      <c r="BP133" s="9">
        <f t="shared" si="31"/>
        <v>-242.63327708221186</v>
      </c>
      <c r="BQ133" s="1">
        <v>90</v>
      </c>
      <c r="BR133" s="9">
        <f t="shared" si="60"/>
        <v>1131373.1524590557</v>
      </c>
      <c r="BS133" s="9">
        <f t="shared" si="60"/>
        <v>276744.84670068201</v>
      </c>
      <c r="BT133" s="9">
        <f t="shared" si="45"/>
        <v>-304919.20139970939</v>
      </c>
      <c r="BU133" s="9">
        <f t="shared" si="46"/>
        <v>-212548.17254712418</v>
      </c>
      <c r="BV133" s="9">
        <f t="shared" si="47"/>
        <v>22957.012463564861</v>
      </c>
      <c r="BW133" s="9">
        <f t="shared" si="48"/>
        <v>-168839.07691866867</v>
      </c>
      <c r="BX133" s="9">
        <f t="shared" si="49"/>
        <v>-30521.590660478567</v>
      </c>
      <c r="BY133" s="9">
        <f t="shared" si="50"/>
        <v>655827.90364741697</v>
      </c>
      <c r="BZ133" s="9">
        <f t="shared" si="51"/>
        <v>1252742.9063164461</v>
      </c>
      <c r="CA133" s="9">
        <f t="shared" si="52"/>
        <v>43749.737907728668</v>
      </c>
      <c r="CB133" s="9">
        <f t="shared" si="53"/>
        <v>105778.22740511957</v>
      </c>
      <c r="CC133" s="9">
        <f t="shared" si="54"/>
        <v>-1104828.5419744579</v>
      </c>
      <c r="CD133" s="9">
        <f t="shared" si="55"/>
        <v>258079.37501428407</v>
      </c>
    </row>
    <row r="134" spans="1:82"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62"/>
        <v>-2.0499999999999972</v>
      </c>
      <c r="I134" s="84">
        <f t="shared" si="63"/>
        <v>-524.6974999999984</v>
      </c>
      <c r="J134" s="84">
        <f t="shared" si="64"/>
        <v>32.5</v>
      </c>
      <c r="K134" s="86">
        <v>2570</v>
      </c>
      <c r="L134" s="86">
        <v>12765188.470000001</v>
      </c>
      <c r="M134" s="87">
        <v>737188</v>
      </c>
      <c r="N134" s="86">
        <f t="shared" si="65"/>
        <v>13502376.470000001</v>
      </c>
      <c r="O134" s="86">
        <f t="shared" si="66"/>
        <v>5253.8429844357979</v>
      </c>
      <c r="P134" s="84">
        <f t="shared" si="67"/>
        <v>275.56844645150284</v>
      </c>
      <c r="Q134" s="84">
        <f t="shared" si="68"/>
        <v>5529.4114308873004</v>
      </c>
      <c r="R134" s="86">
        <f t="shared" si="69"/>
        <v>14210587.377380362</v>
      </c>
      <c r="V134" s="38"/>
      <c r="W134" s="38"/>
      <c r="X134" s="38"/>
      <c r="Y134" s="38"/>
      <c r="Z134" s="38"/>
      <c r="AA134" s="38"/>
      <c r="AB134" s="38"/>
      <c r="AC134" s="38"/>
      <c r="AD134" s="38"/>
      <c r="AE134" s="38"/>
      <c r="AF134" s="38"/>
      <c r="AG134" s="38"/>
      <c r="AH134" s="38"/>
      <c r="AI134" s="38"/>
      <c r="AJ134" s="38"/>
      <c r="AK134" s="38"/>
      <c r="AM134" s="17">
        <v>91</v>
      </c>
      <c r="AN134" s="17">
        <v>9953.3949685447678</v>
      </c>
      <c r="AO134" s="17">
        <v>-1301.8238685005745</v>
      </c>
      <c r="AP134" s="17">
        <v>-1.9606889122521487</v>
      </c>
      <c r="AX134" s="1">
        <v>91</v>
      </c>
      <c r="AY134" s="50">
        <f t="shared" si="56"/>
        <v>5</v>
      </c>
      <c r="AZ134" s="51">
        <f t="shared" si="57"/>
        <v>3.8461538461538464E-2</v>
      </c>
      <c r="BA134" s="52">
        <f t="shared" si="59"/>
        <v>-1.7688250385187059</v>
      </c>
      <c r="BC134" s="1">
        <v>91</v>
      </c>
      <c r="BD134" s="9">
        <f t="shared" si="58"/>
        <v>-1301.8238685005745</v>
      </c>
      <c r="BE134" s="9">
        <f t="shared" si="70"/>
        <v>-1063.6602617655044</v>
      </c>
      <c r="BF134" s="9">
        <f t="shared" si="70"/>
        <v>-260.18161686451822</v>
      </c>
      <c r="BG134" s="9">
        <f t="shared" si="70"/>
        <v>286.66973126700304</v>
      </c>
      <c r="BH134" s="9">
        <f t="shared" si="70"/>
        <v>199.82712543413641</v>
      </c>
      <c r="BI134" s="9">
        <f t="shared" si="70"/>
        <v>-21.583031056798973</v>
      </c>
      <c r="BJ134" s="9">
        <f t="shared" si="61"/>
        <v>158.7340271962596</v>
      </c>
      <c r="BK134" s="9">
        <f t="shared" si="61"/>
        <v>28.694867861110879</v>
      </c>
      <c r="BL134" s="9">
        <f t="shared" si="61"/>
        <v>-616.57648332076735</v>
      </c>
      <c r="BM134" s="9">
        <f t="shared" si="61"/>
        <v>-1177.7660135926308</v>
      </c>
      <c r="BN134" s="9">
        <f t="shared" si="61"/>
        <v>-41.131308069283477</v>
      </c>
      <c r="BO134" s="9">
        <f t="shared" si="61"/>
        <v>-99.44738109285754</v>
      </c>
      <c r="BP134" s="9">
        <f t="shared" si="31"/>
        <v>1038.7043510872736</v>
      </c>
      <c r="BQ134" s="1">
        <v>91</v>
      </c>
      <c r="BR134" s="9">
        <f t="shared" si="60"/>
        <v>1694745.3845977939</v>
      </c>
      <c r="BS134" s="9">
        <f t="shared" si="60"/>
        <v>1384698.3167418961</v>
      </c>
      <c r="BT134" s="9">
        <f t="shared" si="45"/>
        <v>338710.63897929713</v>
      </c>
      <c r="BU134" s="9">
        <f t="shared" si="46"/>
        <v>-373193.49854003277</v>
      </c>
      <c r="BV134" s="9">
        <f t="shared" si="47"/>
        <v>-260139.72146402</v>
      </c>
      <c r="BW134" s="9">
        <f t="shared" si="48"/>
        <v>28097.304984326489</v>
      </c>
      <c r="BX134" s="9">
        <f t="shared" si="49"/>
        <v>-206643.7453473132</v>
      </c>
      <c r="BY134" s="9">
        <f t="shared" si="50"/>
        <v>-37355.663885067625</v>
      </c>
      <c r="BZ134" s="9">
        <f t="shared" si="51"/>
        <v>802673.9827431161</v>
      </c>
      <c r="CA134" s="9">
        <f t="shared" si="52"/>
        <v>1533243.908003652</v>
      </c>
      <c r="CB134" s="9">
        <f t="shared" si="53"/>
        <v>53545.718587239862</v>
      </c>
      <c r="CC134" s="9">
        <f t="shared" si="54"/>
        <v>129462.97436655089</v>
      </c>
      <c r="CD134" s="9">
        <f t="shared" si="55"/>
        <v>-1352210.1165608142</v>
      </c>
    </row>
    <row r="135" spans="1:82">
      <c r="A135" s="92">
        <v>44743</v>
      </c>
      <c r="B135" s="93">
        <f>'WA Sch. 1-2'!B135</f>
        <v>14.1</v>
      </c>
      <c r="C135" s="93">
        <f>'WA Sch. 1-2'!C135</f>
        <v>198.81</v>
      </c>
      <c r="D135" s="93">
        <f>'WA Sch. 1-2'!D135</f>
        <v>240.05</v>
      </c>
      <c r="E135" s="93">
        <f>'WA Sch. 1-2'!E135</f>
        <v>6</v>
      </c>
      <c r="F135" s="93">
        <f>'WA Sch. 1-2'!F135</f>
        <v>36</v>
      </c>
      <c r="G135" s="93">
        <f>'WA Sch. 1-2'!G135</f>
        <v>287.5</v>
      </c>
      <c r="H135" s="93">
        <f t="shared" ref="H135:H140" si="71">B135-E135</f>
        <v>8.1</v>
      </c>
      <c r="I135" s="93">
        <f t="shared" ref="I135:I140" si="72">C135-F135</f>
        <v>162.81</v>
      </c>
      <c r="J135" s="93">
        <f t="shared" ref="J135:J140" si="73">D135-G135</f>
        <v>-47.449999999999989</v>
      </c>
      <c r="K135" s="81">
        <v>2514</v>
      </c>
      <c r="L135" s="95">
        <v>19190226.104000002</v>
      </c>
      <c r="M135" s="96">
        <v>2429289</v>
      </c>
      <c r="N135" s="95">
        <f t="shared" ref="N135:N140" si="74">L135+M135</f>
        <v>21619515.104000002</v>
      </c>
      <c r="O135" s="95">
        <f t="shared" ref="O135:O140" si="75">N135/K135</f>
        <v>8599.6480127287196</v>
      </c>
      <c r="P135" s="93">
        <f t="shared" ref="P135:P140" si="76">$B$3*H135+$B$4*I135+$B$5*J135</f>
        <v>-402.32993181919403</v>
      </c>
      <c r="Q135" s="93">
        <f t="shared" ref="Q135:Q140" si="77">P135+O135</f>
        <v>8197.3180809095247</v>
      </c>
      <c r="R135" s="95">
        <f t="shared" ref="R135:R140" si="78">Q135*K135</f>
        <v>20608057.655406546</v>
      </c>
      <c r="S135" s="108">
        <f>P135*K135</f>
        <v>-1011457.4485934537</v>
      </c>
      <c r="V135" s="38"/>
      <c r="W135" s="38"/>
      <c r="X135" s="38"/>
      <c r="Y135" s="38"/>
      <c r="Z135" s="38"/>
      <c r="AA135" s="38"/>
      <c r="AB135" s="38"/>
      <c r="AC135" s="38"/>
      <c r="AD135" s="38"/>
      <c r="AE135" s="38"/>
      <c r="AF135" s="38"/>
      <c r="AG135" s="38"/>
      <c r="AH135" s="38"/>
      <c r="AI135" s="38"/>
      <c r="AJ135" s="38"/>
      <c r="AK135" s="38"/>
      <c r="AM135" s="17">
        <v>92</v>
      </c>
      <c r="AN135" s="17">
        <v>11122.415431237237</v>
      </c>
      <c r="AO135" s="17">
        <v>410.69704399433795</v>
      </c>
      <c r="AP135" s="17">
        <v>0.61855459862009443</v>
      </c>
      <c r="AX135" s="1">
        <v>92</v>
      </c>
      <c r="AY135" s="50">
        <f t="shared" si="56"/>
        <v>96</v>
      </c>
      <c r="AZ135" s="51">
        <f t="shared" si="57"/>
        <v>0.79521829521829523</v>
      </c>
      <c r="BA135" s="52">
        <f t="shared" si="59"/>
        <v>0.82466217903935268</v>
      </c>
      <c r="BC135" s="1">
        <v>92</v>
      </c>
      <c r="BD135" s="9">
        <f t="shared" si="58"/>
        <v>410.69704399433795</v>
      </c>
      <c r="BE135" s="9">
        <f t="shared" si="70"/>
        <v>-1301.8238685005745</v>
      </c>
      <c r="BF135" s="9">
        <f t="shared" si="70"/>
        <v>-1063.6602617655044</v>
      </c>
      <c r="BG135" s="9">
        <f t="shared" si="70"/>
        <v>-260.18161686451822</v>
      </c>
      <c r="BH135" s="9">
        <f t="shared" si="70"/>
        <v>286.66973126700304</v>
      </c>
      <c r="BI135" s="9">
        <f t="shared" si="70"/>
        <v>199.82712543413641</v>
      </c>
      <c r="BJ135" s="9">
        <f t="shared" si="61"/>
        <v>-21.583031056798973</v>
      </c>
      <c r="BK135" s="9">
        <f t="shared" si="61"/>
        <v>158.7340271962596</v>
      </c>
      <c r="BL135" s="9">
        <f t="shared" si="61"/>
        <v>28.694867861110879</v>
      </c>
      <c r="BM135" s="9">
        <f t="shared" si="61"/>
        <v>-616.57648332076735</v>
      </c>
      <c r="BN135" s="9">
        <f t="shared" si="61"/>
        <v>-1177.7660135926308</v>
      </c>
      <c r="BO135" s="9">
        <f t="shared" si="61"/>
        <v>-41.131308069283477</v>
      </c>
      <c r="BP135" s="9">
        <f t="shared" si="31"/>
        <v>-99.44738109285754</v>
      </c>
      <c r="BQ135" s="1">
        <v>92</v>
      </c>
      <c r="BR135" s="9">
        <f t="shared" si="60"/>
        <v>168672.06194568941</v>
      </c>
      <c r="BS135" s="9">
        <f t="shared" si="60"/>
        <v>-534655.21459446207</v>
      </c>
      <c r="BT135" s="9">
        <f t="shared" si="45"/>
        <v>-436842.12532133819</v>
      </c>
      <c r="BU135" s="9">
        <f t="shared" si="46"/>
        <v>-106855.82094792461</v>
      </c>
      <c r="BV135" s="9">
        <f t="shared" si="47"/>
        <v>117734.41123401129</v>
      </c>
      <c r="BW135" s="9">
        <f t="shared" si="48"/>
        <v>82068.409725687277</v>
      </c>
      <c r="BX135" s="9">
        <f t="shared" si="49"/>
        <v>-8864.0870554642734</v>
      </c>
      <c r="BY135" s="9">
        <f t="shared" si="50"/>
        <v>65191.59575082222</v>
      </c>
      <c r="BZ135" s="9">
        <f t="shared" si="51"/>
        <v>11784.897408367562</v>
      </c>
      <c r="CA135" s="9">
        <f t="shared" si="52"/>
        <v>-253226.13909626394</v>
      </c>
      <c r="CB135" s="9">
        <f t="shared" si="53"/>
        <v>-483705.02029949077</v>
      </c>
      <c r="CC135" s="9">
        <f t="shared" si="54"/>
        <v>-16892.506639674182</v>
      </c>
      <c r="CD135" s="9">
        <f t="shared" si="55"/>
        <v>-40842.745447814159</v>
      </c>
    </row>
    <row r="136" spans="1:82">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71"/>
        <v>16.350000000000001</v>
      </c>
      <c r="I136" s="8">
        <f t="shared" si="72"/>
        <v>365.42250000000007</v>
      </c>
      <c r="J136" s="8">
        <f t="shared" si="73"/>
        <v>-140.55000000000001</v>
      </c>
      <c r="K136" s="82">
        <v>2505</v>
      </c>
      <c r="L136" s="9">
        <v>23470038.830999997</v>
      </c>
      <c r="M136" s="78">
        <v>437971</v>
      </c>
      <c r="N136" s="9">
        <f t="shared" si="74"/>
        <v>23908009.830999997</v>
      </c>
      <c r="O136" s="9">
        <f t="shared" si="75"/>
        <v>9544.1157009980034</v>
      </c>
      <c r="P136" s="8">
        <f t="shared" si="76"/>
        <v>-1191.7275430387299</v>
      </c>
      <c r="Q136" s="8">
        <f t="shared" si="77"/>
        <v>8352.3881579592744</v>
      </c>
      <c r="R136" s="9">
        <f t="shared" si="78"/>
        <v>20922732.335687984</v>
      </c>
      <c r="S136" s="109">
        <f t="shared" ref="S136:S146" si="79">P136*K136</f>
        <v>-2985277.4953120183</v>
      </c>
      <c r="V136" s="38"/>
      <c r="W136" s="38"/>
      <c r="X136" s="38"/>
      <c r="Y136" s="38"/>
      <c r="Z136" s="38"/>
      <c r="AA136" s="38"/>
      <c r="AB136" s="38"/>
      <c r="AC136" s="38"/>
      <c r="AD136" s="38"/>
      <c r="AE136" s="38"/>
      <c r="AF136" s="38"/>
      <c r="AG136" s="38"/>
      <c r="AH136" s="38"/>
      <c r="AI136" s="38"/>
      <c r="AJ136" s="38"/>
      <c r="AK136" s="38"/>
      <c r="AM136" s="17">
        <v>93</v>
      </c>
      <c r="AN136" s="17">
        <v>9312.8354621568105</v>
      </c>
      <c r="AO136" s="17">
        <v>638.99152145629887</v>
      </c>
      <c r="AP136" s="17">
        <v>0.96239101268401994</v>
      </c>
      <c r="AX136" s="1">
        <v>93</v>
      </c>
      <c r="AY136" s="50">
        <f t="shared" si="56"/>
        <v>108</v>
      </c>
      <c r="AZ136" s="51">
        <f t="shared" si="57"/>
        <v>0.89501039501039503</v>
      </c>
      <c r="BA136" s="52">
        <f t="shared" si="59"/>
        <v>1.2536226075646817</v>
      </c>
      <c r="BC136" s="1">
        <v>93</v>
      </c>
      <c r="BD136" s="9">
        <f t="shared" si="58"/>
        <v>638.99152145629887</v>
      </c>
      <c r="BE136" s="9">
        <f t="shared" si="70"/>
        <v>410.69704399433795</v>
      </c>
      <c r="BF136" s="9">
        <f t="shared" si="70"/>
        <v>-1301.8238685005745</v>
      </c>
      <c r="BG136" s="9">
        <f t="shared" si="70"/>
        <v>-1063.6602617655044</v>
      </c>
      <c r="BH136" s="9">
        <f t="shared" si="70"/>
        <v>-260.18161686451822</v>
      </c>
      <c r="BI136" s="9">
        <f t="shared" si="70"/>
        <v>286.66973126700304</v>
      </c>
      <c r="BJ136" s="9">
        <f t="shared" si="61"/>
        <v>199.82712543413641</v>
      </c>
      <c r="BK136" s="9">
        <f t="shared" si="61"/>
        <v>-21.583031056798973</v>
      </c>
      <c r="BL136" s="9">
        <f t="shared" si="61"/>
        <v>158.7340271962596</v>
      </c>
      <c r="BM136" s="9">
        <f t="shared" si="61"/>
        <v>28.694867861110879</v>
      </c>
      <c r="BN136" s="9">
        <f t="shared" si="61"/>
        <v>-616.57648332076735</v>
      </c>
      <c r="BO136" s="9">
        <f t="shared" si="61"/>
        <v>-1177.7660135926308</v>
      </c>
      <c r="BP136" s="9">
        <f t="shared" si="61"/>
        <v>-41.131308069283477</v>
      </c>
      <c r="BQ136" s="1">
        <v>93</v>
      </c>
      <c r="BR136" s="9">
        <f t="shared" si="60"/>
        <v>408310.16449303913</v>
      </c>
      <c r="BS136" s="9">
        <f t="shared" si="60"/>
        <v>262431.92899954936</v>
      </c>
      <c r="BT136" s="9">
        <f t="shared" si="45"/>
        <v>-831854.41440130863</v>
      </c>
      <c r="BU136" s="9">
        <f t="shared" si="46"/>
        <v>-679669.8889781459</v>
      </c>
      <c r="BV136" s="9">
        <f t="shared" si="47"/>
        <v>-166253.84721521731</v>
      </c>
      <c r="BW136" s="9">
        <f t="shared" si="48"/>
        <v>183179.52773777314</v>
      </c>
      <c r="BX136" s="9">
        <f t="shared" si="49"/>
        <v>127687.83890939978</v>
      </c>
      <c r="BY136" s="9">
        <f t="shared" si="50"/>
        <v>-13791.373852620851</v>
      </c>
      <c r="BZ136" s="9">
        <f t="shared" si="51"/>
        <v>101429.69754502563</v>
      </c>
      <c r="CA136" s="9">
        <f t="shared" si="52"/>
        <v>18335.777272560506</v>
      </c>
      <c r="CB136" s="9">
        <f t="shared" si="53"/>
        <v>-393987.14517131133</v>
      </c>
      <c r="CC136" s="9">
        <f t="shared" si="54"/>
        <v>-752582.49694507662</v>
      </c>
      <c r="CD136" s="9">
        <f t="shared" si="55"/>
        <v>-26282.557122677568</v>
      </c>
    </row>
    <row r="137" spans="1:82">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71"/>
        <v>89.824999999999989</v>
      </c>
      <c r="I137" s="8">
        <f t="shared" si="72"/>
        <v>19296.655624999996</v>
      </c>
      <c r="J137" s="8">
        <f t="shared" si="73"/>
        <v>-33.625</v>
      </c>
      <c r="K137" s="82">
        <v>2532</v>
      </c>
      <c r="L137" s="9">
        <v>25734068.254000001</v>
      </c>
      <c r="M137" s="78">
        <v>-766596</v>
      </c>
      <c r="N137" s="9">
        <f t="shared" si="74"/>
        <v>24967472.254000001</v>
      </c>
      <c r="O137" s="9">
        <f t="shared" si="75"/>
        <v>9860.7710323854662</v>
      </c>
      <c r="P137" s="8">
        <f t="shared" si="76"/>
        <v>-285.10735421328559</v>
      </c>
      <c r="Q137" s="8">
        <f t="shared" si="77"/>
        <v>9575.6636781721809</v>
      </c>
      <c r="R137" s="9">
        <f t="shared" si="78"/>
        <v>24245580.433131963</v>
      </c>
      <c r="S137" s="109">
        <f t="shared" si="79"/>
        <v>-721891.82086803915</v>
      </c>
      <c r="V137" s="38"/>
      <c r="W137" s="38"/>
      <c r="X137" s="38"/>
      <c r="Y137" s="38"/>
      <c r="Z137" s="38"/>
      <c r="AA137" s="38"/>
      <c r="AB137" s="38"/>
      <c r="AC137" s="38"/>
      <c r="AD137" s="38"/>
      <c r="AE137" s="38"/>
      <c r="AF137" s="38"/>
      <c r="AG137" s="38"/>
      <c r="AH137" s="38"/>
      <c r="AI137" s="38"/>
      <c r="AJ137" s="38"/>
      <c r="AK137" s="38"/>
      <c r="AM137" s="17">
        <v>94</v>
      </c>
      <c r="AN137" s="17">
        <v>4390.7761832753531</v>
      </c>
      <c r="AO137" s="17">
        <v>1041.7417419056601</v>
      </c>
      <c r="AP137" s="17">
        <v>1.5689768272087616</v>
      </c>
      <c r="AX137" s="1">
        <v>94</v>
      </c>
      <c r="AY137" s="50">
        <f t="shared" si="56"/>
        <v>114</v>
      </c>
      <c r="AZ137" s="51">
        <f t="shared" si="57"/>
        <v>0.94490644490644493</v>
      </c>
      <c r="BA137" s="52">
        <f t="shared" si="59"/>
        <v>1.5973526977611863</v>
      </c>
      <c r="BC137" s="1">
        <v>94</v>
      </c>
      <c r="BD137" s="9">
        <f t="shared" si="58"/>
        <v>1041.7417419056601</v>
      </c>
      <c r="BE137" s="9">
        <f t="shared" si="70"/>
        <v>638.99152145629887</v>
      </c>
      <c r="BF137" s="9">
        <f t="shared" si="70"/>
        <v>410.69704399433795</v>
      </c>
      <c r="BG137" s="9">
        <f t="shared" si="70"/>
        <v>-1301.8238685005745</v>
      </c>
      <c r="BH137" s="9">
        <f t="shared" si="70"/>
        <v>-1063.6602617655044</v>
      </c>
      <c r="BI137" s="9">
        <f t="shared" si="70"/>
        <v>-260.18161686451822</v>
      </c>
      <c r="BJ137" s="9">
        <f t="shared" si="61"/>
        <v>286.66973126700304</v>
      </c>
      <c r="BK137" s="9">
        <f t="shared" si="61"/>
        <v>199.82712543413641</v>
      </c>
      <c r="BL137" s="9">
        <f t="shared" si="61"/>
        <v>-21.583031056798973</v>
      </c>
      <c r="BM137" s="9">
        <f t="shared" si="61"/>
        <v>158.7340271962596</v>
      </c>
      <c r="BN137" s="9">
        <f t="shared" si="61"/>
        <v>28.694867861110879</v>
      </c>
      <c r="BO137" s="9">
        <f t="shared" si="61"/>
        <v>-616.57648332076735</v>
      </c>
      <c r="BP137" s="9">
        <f t="shared" si="61"/>
        <v>-1177.7660135926308</v>
      </c>
      <c r="BQ137" s="1">
        <v>94</v>
      </c>
      <c r="BR137" s="9">
        <f t="shared" si="60"/>
        <v>1085225.8568286446</v>
      </c>
      <c r="BS137" s="9">
        <f t="shared" si="60"/>
        <v>665664.14062483737</v>
      </c>
      <c r="BT137" s="9">
        <f t="shared" si="45"/>
        <v>427840.25400617108</v>
      </c>
      <c r="BU137" s="9">
        <f t="shared" si="46"/>
        <v>-1356164.2644261541</v>
      </c>
      <c r="BV137" s="9">
        <f t="shared" si="47"/>
        <v>-1108059.2938874271</v>
      </c>
      <c r="BW137" s="9">
        <f t="shared" si="48"/>
        <v>-271042.05076427216</v>
      </c>
      <c r="BX137" s="9">
        <f t="shared" si="49"/>
        <v>298635.82520171884</v>
      </c>
      <c r="BY137" s="9">
        <f t="shared" si="50"/>
        <v>208168.25772976148</v>
      </c>
      <c r="BZ137" s="9">
        <f t="shared" si="51"/>
        <v>-22483.944368710952</v>
      </c>
      <c r="CA137" s="9">
        <f t="shared" si="52"/>
        <v>165359.86199113517</v>
      </c>
      <c r="CB137" s="9">
        <f t="shared" si="53"/>
        <v>29892.641629389294</v>
      </c>
      <c r="CC137" s="9">
        <f t="shared" si="54"/>
        <v>-642313.45975264115</v>
      </c>
      <c r="CD137" s="9">
        <f t="shared" si="55"/>
        <v>-1226928.0185572729</v>
      </c>
    </row>
    <row r="138" spans="1:82">
      <c r="A138" s="98">
        <v>44835</v>
      </c>
      <c r="B138" s="8">
        <f>'WA Sch. 1-2'!B138</f>
        <v>510.4</v>
      </c>
      <c r="C138" s="8">
        <f>'WA Sch. 1-2'!C138</f>
        <v>260508.15999999997</v>
      </c>
      <c r="D138" s="8">
        <f>'WA Sch. 1-2'!D138</f>
        <v>0.65</v>
      </c>
      <c r="E138" s="8">
        <f>'WA Sch. 1-2'!E138</f>
        <v>308.5</v>
      </c>
      <c r="F138" s="8">
        <f>'WA Sch. 1-2'!F138</f>
        <v>95172.25</v>
      </c>
      <c r="G138" s="8">
        <f>'WA Sch. 1-2'!G138</f>
        <v>0.5</v>
      </c>
      <c r="H138" s="8">
        <f t="shared" si="71"/>
        <v>201.89999999999998</v>
      </c>
      <c r="I138" s="8">
        <f t="shared" si="72"/>
        <v>165335.90999999997</v>
      </c>
      <c r="J138" s="8">
        <f t="shared" si="73"/>
        <v>0.15000000000000002</v>
      </c>
      <c r="K138" s="82">
        <v>2549</v>
      </c>
      <c r="L138" s="9">
        <v>16011674.442</v>
      </c>
      <c r="M138" s="78">
        <v>-10227</v>
      </c>
      <c r="N138" s="9">
        <f t="shared" si="74"/>
        <v>16001447.442</v>
      </c>
      <c r="O138" s="9">
        <f t="shared" si="75"/>
        <v>6277.5392083169872</v>
      </c>
      <c r="P138" s="8">
        <f t="shared" si="76"/>
        <v>1.2718543682377055</v>
      </c>
      <c r="Q138" s="8">
        <f t="shared" si="77"/>
        <v>6278.8110626852249</v>
      </c>
      <c r="R138" s="9">
        <f t="shared" si="78"/>
        <v>16004689.398784637</v>
      </c>
      <c r="S138" s="109">
        <f t="shared" si="79"/>
        <v>3241.9567846379114</v>
      </c>
      <c r="V138" s="38"/>
      <c r="W138" s="38"/>
      <c r="X138" s="38"/>
      <c r="Y138" s="38"/>
      <c r="Z138" s="38"/>
      <c r="AA138" s="38"/>
      <c r="AB138" s="38"/>
      <c r="AC138" s="38"/>
      <c r="AD138" s="38"/>
      <c r="AE138" s="38"/>
      <c r="AF138" s="38"/>
      <c r="AG138" s="38"/>
      <c r="AH138" s="38"/>
      <c r="AI138" s="38"/>
      <c r="AJ138" s="38"/>
      <c r="AK138" s="38"/>
      <c r="AM138" s="17">
        <v>95</v>
      </c>
      <c r="AN138" s="17">
        <v>1618.3573082454927</v>
      </c>
      <c r="AO138" s="17">
        <v>-907.6625939037998</v>
      </c>
      <c r="AP138" s="17">
        <v>-1.3670389881412901</v>
      </c>
      <c r="AX138" s="1">
        <v>95</v>
      </c>
      <c r="AY138" s="50">
        <f t="shared" si="56"/>
        <v>15</v>
      </c>
      <c r="AZ138" s="51">
        <f t="shared" si="57"/>
        <v>0.12162162162162163</v>
      </c>
      <c r="BA138" s="52">
        <f t="shared" si="59"/>
        <v>-1.1669186011353176</v>
      </c>
      <c r="BC138" s="1">
        <v>95</v>
      </c>
      <c r="BD138" s="9">
        <f t="shared" si="58"/>
        <v>-907.6625939037998</v>
      </c>
      <c r="BE138" s="9">
        <f t="shared" si="70"/>
        <v>1041.7417419056601</v>
      </c>
      <c r="BF138" s="9">
        <f t="shared" si="70"/>
        <v>638.99152145629887</v>
      </c>
      <c r="BG138" s="9">
        <f t="shared" si="70"/>
        <v>410.69704399433795</v>
      </c>
      <c r="BH138" s="9">
        <f t="shared" si="70"/>
        <v>-1301.8238685005745</v>
      </c>
      <c r="BI138" s="9">
        <f t="shared" si="70"/>
        <v>-1063.6602617655044</v>
      </c>
      <c r="BJ138" s="9">
        <f t="shared" si="61"/>
        <v>-260.18161686451822</v>
      </c>
      <c r="BK138" s="9">
        <f t="shared" si="61"/>
        <v>286.66973126700304</v>
      </c>
      <c r="BL138" s="9">
        <f t="shared" si="61"/>
        <v>199.82712543413641</v>
      </c>
      <c r="BM138" s="9">
        <f t="shared" si="61"/>
        <v>-21.583031056798973</v>
      </c>
      <c r="BN138" s="9">
        <f t="shared" si="61"/>
        <v>158.7340271962596</v>
      </c>
      <c r="BO138" s="9">
        <f t="shared" si="61"/>
        <v>28.694867861110879</v>
      </c>
      <c r="BP138" s="9">
        <f t="shared" si="61"/>
        <v>-616.57648332076735</v>
      </c>
      <c r="BQ138" s="1">
        <v>95</v>
      </c>
      <c r="BR138" s="9">
        <f t="shared" si="60"/>
        <v>823851.38437216927</v>
      </c>
      <c r="BS138" s="9">
        <f t="shared" si="60"/>
        <v>-945550.01163595379</v>
      </c>
      <c r="BT138" s="9">
        <f t="shared" si="45"/>
        <v>-579988.70184756047</v>
      </c>
      <c r="BU138" s="9">
        <f t="shared" si="46"/>
        <v>-372774.34426052513</v>
      </c>
      <c r="BV138" s="9">
        <f t="shared" si="47"/>
        <v>1181616.8292891046</v>
      </c>
      <c r="BW138" s="9">
        <f t="shared" si="48"/>
        <v>965444.63222646702</v>
      </c>
      <c r="BX138" s="9">
        <f t="shared" si="49"/>
        <v>236157.12124933006</v>
      </c>
      <c r="BY138" s="9">
        <f t="shared" si="50"/>
        <v>-260199.39187551491</v>
      </c>
      <c r="BZ138" s="9">
        <f t="shared" si="51"/>
        <v>-181375.60700389015</v>
      </c>
      <c r="CA138" s="9">
        <f t="shared" si="52"/>
        <v>19590.109953317904</v>
      </c>
      <c r="CB138" s="9">
        <f t="shared" si="53"/>
        <v>-144076.93886575534</v>
      </c>
      <c r="CC138" s="9">
        <f t="shared" si="54"/>
        <v>-26045.258194545066</v>
      </c>
      <c r="CD138" s="9">
        <f t="shared" si="55"/>
        <v>559643.41019100649</v>
      </c>
    </row>
    <row r="139" spans="1:82">
      <c r="A139" s="98">
        <v>44866</v>
      </c>
      <c r="B139" s="8">
        <f>'WA Sch. 1-2'!B139</f>
        <v>874.97500000000002</v>
      </c>
      <c r="C139" s="8">
        <f>'WA Sch. 1-2'!C139</f>
        <v>765581.25062499999</v>
      </c>
      <c r="D139" s="8">
        <f>'WA Sch. 1-2'!D139</f>
        <v>0</v>
      </c>
      <c r="E139" s="8">
        <f>'WA Sch. 1-2'!E139</f>
        <v>1095.5</v>
      </c>
      <c r="F139" s="8">
        <f>'WA Sch. 1-2'!F139</f>
        <v>1200120.25</v>
      </c>
      <c r="G139" s="8">
        <f>'WA Sch. 1-2'!G139</f>
        <v>0</v>
      </c>
      <c r="H139" s="8">
        <f t="shared" si="71"/>
        <v>-220.52499999999998</v>
      </c>
      <c r="I139" s="8">
        <f t="shared" si="72"/>
        <v>-434538.99937500001</v>
      </c>
      <c r="J139" s="8">
        <f t="shared" si="73"/>
        <v>0</v>
      </c>
      <c r="K139" s="82">
        <v>2540</v>
      </c>
      <c r="L139" s="9">
        <v>6329326.834999999</v>
      </c>
      <c r="M139" s="78">
        <v>-1990937</v>
      </c>
      <c r="N139" s="9">
        <f t="shared" si="74"/>
        <v>4338389.834999999</v>
      </c>
      <c r="O139" s="9">
        <f t="shared" si="75"/>
        <v>1708.0274940944878</v>
      </c>
      <c r="P139" s="8">
        <f t="shared" si="76"/>
        <v>0</v>
      </c>
      <c r="Q139" s="8">
        <f t="shared" si="77"/>
        <v>1708.0274940944878</v>
      </c>
      <c r="R139" s="9">
        <f t="shared" si="78"/>
        <v>4338389.834999999</v>
      </c>
      <c r="S139" s="109">
        <f t="shared" si="79"/>
        <v>0</v>
      </c>
      <c r="V139" s="38"/>
      <c r="W139" s="38"/>
      <c r="X139" s="38"/>
      <c r="Y139" s="38"/>
      <c r="Z139" s="38"/>
      <c r="AA139" s="38"/>
      <c r="AB139" s="38"/>
      <c r="AC139" s="38"/>
      <c r="AD139" s="38"/>
      <c r="AE139" s="38"/>
      <c r="AF139" s="38"/>
      <c r="AG139" s="38"/>
      <c r="AH139" s="38"/>
      <c r="AI139" s="38"/>
      <c r="AJ139" s="38"/>
      <c r="AK139" s="38"/>
      <c r="AM139" s="17">
        <v>96</v>
      </c>
      <c r="AN139" s="17">
        <v>1622.0437419899085</v>
      </c>
      <c r="AO139" s="17">
        <v>-219.24769691280312</v>
      </c>
      <c r="AP139" s="17">
        <v>-0.3302109745989521</v>
      </c>
      <c r="AX139" s="1">
        <v>96</v>
      </c>
      <c r="AY139" s="50">
        <f t="shared" si="56"/>
        <v>35</v>
      </c>
      <c r="AZ139" s="51">
        <f t="shared" si="57"/>
        <v>0.28794178794178793</v>
      </c>
      <c r="BA139" s="52">
        <f t="shared" si="59"/>
        <v>-0.55940759981342003</v>
      </c>
      <c r="BC139" s="1">
        <v>96</v>
      </c>
      <c r="BD139" s="9">
        <f t="shared" si="58"/>
        <v>-219.24769691280312</v>
      </c>
      <c r="BE139" s="9">
        <f t="shared" si="70"/>
        <v>-907.6625939037998</v>
      </c>
      <c r="BF139" s="9">
        <f t="shared" si="70"/>
        <v>1041.7417419056601</v>
      </c>
      <c r="BG139" s="9">
        <f t="shared" si="70"/>
        <v>638.99152145629887</v>
      </c>
      <c r="BH139" s="9">
        <f t="shared" si="70"/>
        <v>410.69704399433795</v>
      </c>
      <c r="BI139" s="9">
        <f t="shared" si="70"/>
        <v>-1301.8238685005745</v>
      </c>
      <c r="BJ139" s="9">
        <f t="shared" si="61"/>
        <v>-1063.6602617655044</v>
      </c>
      <c r="BK139" s="9">
        <f t="shared" si="61"/>
        <v>-260.18161686451822</v>
      </c>
      <c r="BL139" s="9">
        <f t="shared" si="61"/>
        <v>286.66973126700304</v>
      </c>
      <c r="BM139" s="9">
        <f t="shared" si="61"/>
        <v>199.82712543413641</v>
      </c>
      <c r="BN139" s="9">
        <f t="shared" si="61"/>
        <v>-21.583031056798973</v>
      </c>
      <c r="BO139" s="9">
        <f t="shared" si="61"/>
        <v>158.7340271962596</v>
      </c>
      <c r="BP139" s="9">
        <f t="shared" si="61"/>
        <v>28.694867861110879</v>
      </c>
      <c r="BQ139" s="1">
        <v>96</v>
      </c>
      <c r="BR139" s="9">
        <f t="shared" si="60"/>
        <v>48069.552601567186</v>
      </c>
      <c r="BS139" s="9">
        <f t="shared" si="60"/>
        <v>199002.93328730593</v>
      </c>
      <c r="BT139" s="9">
        <f t="shared" si="45"/>
        <v>-228399.47769074549</v>
      </c>
      <c r="BU139" s="9">
        <f t="shared" si="46"/>
        <v>-140097.41942610042</v>
      </c>
      <c r="BV139" s="9">
        <f t="shared" si="47"/>
        <v>-90044.381024654256</v>
      </c>
      <c r="BW139" s="9">
        <f t="shared" si="48"/>
        <v>285421.88495486265</v>
      </c>
      <c r="BX139" s="9">
        <f t="shared" si="49"/>
        <v>233205.06268975264</v>
      </c>
      <c r="BY139" s="9">
        <f t="shared" si="50"/>
        <v>57044.220276593645</v>
      </c>
      <c r="BZ139" s="9">
        <f t="shared" si="51"/>
        <v>-62851.678354902419</v>
      </c>
      <c r="CA139" s="9">
        <f t="shared" si="52"/>
        <v>-43811.637032140286</v>
      </c>
      <c r="CB139" s="9">
        <f t="shared" si="53"/>
        <v>4732.0298516000239</v>
      </c>
      <c r="CC139" s="9">
        <f t="shared" si="54"/>
        <v>-34802.069884474338</v>
      </c>
      <c r="CD139" s="9">
        <f t="shared" si="55"/>
        <v>-6291.2836917662898</v>
      </c>
    </row>
    <row r="140" spans="1:82">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71"/>
        <v>-147.27500000000009</v>
      </c>
      <c r="I140" s="8">
        <f t="shared" si="72"/>
        <v>-357101.37437500013</v>
      </c>
      <c r="J140" s="8">
        <f t="shared" si="73"/>
        <v>0</v>
      </c>
      <c r="K140" s="82">
        <v>2577</v>
      </c>
      <c r="L140" s="9">
        <v>5374394.1730199996</v>
      </c>
      <c r="M140" s="78">
        <v>-797294</v>
      </c>
      <c r="N140" s="9">
        <f t="shared" si="74"/>
        <v>4577100.1730199996</v>
      </c>
      <c r="O140" s="9">
        <f t="shared" si="75"/>
        <v>1776.1351078851376</v>
      </c>
      <c r="P140" s="8">
        <f t="shared" si="76"/>
        <v>0</v>
      </c>
      <c r="Q140" s="8">
        <f t="shared" si="77"/>
        <v>1776.1351078851376</v>
      </c>
      <c r="R140" s="9">
        <f t="shared" si="78"/>
        <v>4577100.1730199996</v>
      </c>
      <c r="S140" s="109">
        <f t="shared" si="79"/>
        <v>0</v>
      </c>
      <c r="V140" s="38"/>
      <c r="W140" s="38"/>
      <c r="X140" s="38"/>
      <c r="Y140" s="38"/>
      <c r="Z140" s="38"/>
      <c r="AA140" s="38"/>
      <c r="AB140" s="38"/>
      <c r="AC140" s="38"/>
      <c r="AD140" s="38"/>
      <c r="AE140" s="38"/>
      <c r="AF140" s="38"/>
      <c r="AG140" s="38"/>
      <c r="AH140" s="38"/>
      <c r="AI140" s="38"/>
      <c r="AJ140" s="38"/>
      <c r="AK140" s="38"/>
      <c r="AM140" s="17">
        <v>97</v>
      </c>
      <c r="AN140" s="17">
        <v>1625.7301757343239</v>
      </c>
      <c r="AO140" s="17">
        <v>-252.62999445520472</v>
      </c>
      <c r="AP140" s="17">
        <v>-0.3804883602273752</v>
      </c>
      <c r="AX140" s="1">
        <v>97</v>
      </c>
      <c r="AY140" s="50">
        <f t="shared" si="56"/>
        <v>31</v>
      </c>
      <c r="AZ140" s="51">
        <f t="shared" si="57"/>
        <v>0.25467775467775466</v>
      </c>
      <c r="BA140" s="52">
        <f t="shared" si="59"/>
        <v>-0.65984156097410673</v>
      </c>
      <c r="BC140" s="1">
        <v>97</v>
      </c>
      <c r="BD140" s="9">
        <f t="shared" si="58"/>
        <v>-252.62999445520472</v>
      </c>
      <c r="BE140" s="9">
        <f t="shared" si="70"/>
        <v>-219.24769691280312</v>
      </c>
      <c r="BF140" s="9">
        <f t="shared" si="70"/>
        <v>-907.6625939037998</v>
      </c>
      <c r="BG140" s="9">
        <f t="shared" si="70"/>
        <v>1041.7417419056601</v>
      </c>
      <c r="BH140" s="9">
        <f t="shared" si="70"/>
        <v>638.99152145629887</v>
      </c>
      <c r="BI140" s="9">
        <f t="shared" si="70"/>
        <v>410.69704399433795</v>
      </c>
      <c r="BJ140" s="9">
        <f t="shared" si="61"/>
        <v>-1301.8238685005745</v>
      </c>
      <c r="BK140" s="9">
        <f t="shared" si="61"/>
        <v>-1063.6602617655044</v>
      </c>
      <c r="BL140" s="9">
        <f t="shared" si="61"/>
        <v>-260.18161686451822</v>
      </c>
      <c r="BM140" s="9">
        <f t="shared" si="61"/>
        <v>286.66973126700304</v>
      </c>
      <c r="BN140" s="9">
        <f t="shared" si="61"/>
        <v>199.82712543413641</v>
      </c>
      <c r="BO140" s="9">
        <f t="shared" si="61"/>
        <v>-21.583031056798973</v>
      </c>
      <c r="BP140" s="9">
        <f t="shared" si="61"/>
        <v>158.7340271962596</v>
      </c>
      <c r="BQ140" s="1">
        <v>97</v>
      </c>
      <c r="BR140" s="9">
        <f t="shared" si="60"/>
        <v>63821.914098435394</v>
      </c>
      <c r="BS140" s="9">
        <f t="shared" si="60"/>
        <v>55388.544455396572</v>
      </c>
      <c r="BT140" s="9">
        <f t="shared" si="45"/>
        <v>229302.79606511051</v>
      </c>
      <c r="BU140" s="9">
        <f t="shared" si="46"/>
        <v>-263175.21048138005</v>
      </c>
      <c r="BV140" s="9">
        <f t="shared" si="47"/>
        <v>-161428.42452242656</v>
      </c>
      <c r="BW140" s="9">
        <f t="shared" si="48"/>
        <v>-103754.39194705813</v>
      </c>
      <c r="BX140" s="9">
        <f t="shared" si="49"/>
        <v>328879.75668094907</v>
      </c>
      <c r="BY140" s="9">
        <f t="shared" si="50"/>
        <v>268712.48603203741</v>
      </c>
      <c r="BZ140" s="9">
        <f t="shared" si="51"/>
        <v>65729.680425828032</v>
      </c>
      <c r="CA140" s="9">
        <f t="shared" si="52"/>
        <v>-72421.372620457914</v>
      </c>
      <c r="CB140" s="9">
        <f t="shared" si="53"/>
        <v>-50482.32559042552</v>
      </c>
      <c r="CC140" s="9">
        <f t="shared" si="54"/>
        <v>5452.5210162048916</v>
      </c>
      <c r="CD140" s="9">
        <f t="shared" si="55"/>
        <v>-40100.976410443633</v>
      </c>
    </row>
    <row r="141" spans="1:82">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80">B141-E141</f>
        <v>44.650000000000091</v>
      </c>
      <c r="I141" s="8">
        <f t="shared" ref="I141:I146" si="81">C141-F141</f>
        <v>95803.272500000196</v>
      </c>
      <c r="J141" s="8">
        <f t="shared" ref="J141:J146" si="82">D141-G141</f>
        <v>0</v>
      </c>
      <c r="K141" s="82">
        <v>2483</v>
      </c>
      <c r="L141" s="9">
        <v>4992362.6731699994</v>
      </c>
      <c r="M141" s="78">
        <v>-1230668</v>
      </c>
      <c r="N141" s="9">
        <f t="shared" ref="N141:N146" si="83">L141+M141</f>
        <v>3761694.6731699994</v>
      </c>
      <c r="O141" s="9">
        <f t="shared" ref="O141:O146" si="84">N141/K141</f>
        <v>1514.979731441804</v>
      </c>
      <c r="P141" s="8">
        <f t="shared" ref="P141:P146" si="85">$B$3*H141+$B$4*I141+$B$5*J141</f>
        <v>0</v>
      </c>
      <c r="Q141" s="8">
        <f t="shared" ref="Q141:Q146" si="86">P141+O141</f>
        <v>1514.979731441804</v>
      </c>
      <c r="R141" s="9">
        <f t="shared" ref="R141:R146" si="87">Q141*K141</f>
        <v>3761694.6731699994</v>
      </c>
      <c r="S141" s="109">
        <f t="shared" si="79"/>
        <v>0</v>
      </c>
      <c r="V141" s="38"/>
      <c r="W141" s="38"/>
      <c r="X141" s="38"/>
      <c r="Y141" s="38"/>
      <c r="Z141" s="38"/>
      <c r="AA141" s="38"/>
      <c r="AB141" s="38"/>
      <c r="AC141" s="38"/>
      <c r="AD141" s="38"/>
      <c r="AE141" s="38"/>
      <c r="AF141" s="38"/>
      <c r="AG141" s="38"/>
      <c r="AH141" s="38"/>
      <c r="AI141" s="38"/>
      <c r="AJ141" s="38"/>
      <c r="AK141" s="38"/>
      <c r="AM141" s="17">
        <v>98</v>
      </c>
      <c r="AN141" s="17">
        <v>1629.4166094787397</v>
      </c>
      <c r="AO141" s="17">
        <v>118.71641666505116</v>
      </c>
      <c r="AP141" s="17">
        <v>0.17879988797990709</v>
      </c>
      <c r="AX141" s="1">
        <v>98</v>
      </c>
      <c r="AY141" s="50">
        <f t="shared" si="56"/>
        <v>68</v>
      </c>
      <c r="AZ141" s="51">
        <f t="shared" si="57"/>
        <v>0.56237006237006237</v>
      </c>
      <c r="BA141" s="52">
        <f t="shared" si="59"/>
        <v>0.15698093272589608</v>
      </c>
      <c r="BC141" s="1">
        <v>98</v>
      </c>
      <c r="BD141" s="9">
        <f t="shared" si="58"/>
        <v>118.71641666505116</v>
      </c>
      <c r="BE141" s="9">
        <f t="shared" si="70"/>
        <v>-252.62999445520472</v>
      </c>
      <c r="BF141" s="9">
        <f t="shared" si="70"/>
        <v>-219.24769691280312</v>
      </c>
      <c r="BG141" s="9">
        <f t="shared" si="70"/>
        <v>-907.6625939037998</v>
      </c>
      <c r="BH141" s="9">
        <f t="shared" si="70"/>
        <v>1041.7417419056601</v>
      </c>
      <c r="BI141" s="9">
        <f t="shared" si="70"/>
        <v>638.99152145629887</v>
      </c>
      <c r="BJ141" s="9">
        <f t="shared" si="61"/>
        <v>410.69704399433795</v>
      </c>
      <c r="BK141" s="9">
        <f t="shared" si="61"/>
        <v>-1301.8238685005745</v>
      </c>
      <c r="BL141" s="9">
        <f t="shared" si="61"/>
        <v>-1063.6602617655044</v>
      </c>
      <c r="BM141" s="9">
        <f t="shared" si="61"/>
        <v>-260.18161686451822</v>
      </c>
      <c r="BN141" s="9">
        <f t="shared" si="61"/>
        <v>286.66973126700304</v>
      </c>
      <c r="BO141" s="9">
        <f t="shared" si="61"/>
        <v>199.82712543413641</v>
      </c>
      <c r="BP141" s="9">
        <f t="shared" si="61"/>
        <v>-21.583031056798973</v>
      </c>
      <c r="BQ141" s="1">
        <v>98</v>
      </c>
      <c r="BR141" s="9">
        <f t="shared" si="60"/>
        <v>14093.587585790679</v>
      </c>
      <c r="BS141" s="9">
        <f t="shared" si="60"/>
        <v>-29991.32768383401</v>
      </c>
      <c r="BT141" s="9">
        <f t="shared" si="45"/>
        <v>-26028.300939553457</v>
      </c>
      <c r="BU141" s="9">
        <f t="shared" si="46"/>
        <v>-107754.45068916676</v>
      </c>
      <c r="BV141" s="9">
        <f t="shared" si="47"/>
        <v>123671.84668945168</v>
      </c>
      <c r="BW141" s="9">
        <f t="shared" si="48"/>
        <v>75858.783706643007</v>
      </c>
      <c r="BX141" s="9">
        <f t="shared" si="49"/>
        <v>48756.481397938107</v>
      </c>
      <c r="BY141" s="9">
        <f t="shared" si="50"/>
        <v>-154547.86479742618</v>
      </c>
      <c r="BZ141" s="9">
        <f t="shared" si="51"/>
        <v>-126273.93482581356</v>
      </c>
      <c r="CA141" s="9">
        <f t="shared" si="52"/>
        <v>-30887.829236275229</v>
      </c>
      <c r="CB141" s="9">
        <f t="shared" si="53"/>
        <v>34032.403262352876</v>
      </c>
      <c r="CC141" s="9">
        <f t="shared" si="54"/>
        <v>23722.760284019245</v>
      </c>
      <c r="CD141" s="9">
        <f t="shared" si="55"/>
        <v>-2562.2601078334228</v>
      </c>
    </row>
    <row r="142" spans="1:82">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80"/>
        <v>1.7642499999999472</v>
      </c>
      <c r="I142" s="8">
        <f t="shared" si="81"/>
        <v>3288.1460780623602</v>
      </c>
      <c r="J142" s="8">
        <f t="shared" si="82"/>
        <v>0</v>
      </c>
      <c r="K142" s="82">
        <v>2555</v>
      </c>
      <c r="L142" s="9">
        <v>3728747.5409999997</v>
      </c>
      <c r="M142" s="78">
        <v>292858</v>
      </c>
      <c r="N142" s="9">
        <f t="shared" si="83"/>
        <v>4021605.5409999997</v>
      </c>
      <c r="O142" s="9">
        <f t="shared" si="84"/>
        <v>1574.0139103718197</v>
      </c>
      <c r="P142" s="8">
        <f t="shared" si="85"/>
        <v>0</v>
      </c>
      <c r="Q142" s="8">
        <f t="shared" si="86"/>
        <v>1574.0139103718197</v>
      </c>
      <c r="R142" s="9">
        <f t="shared" si="87"/>
        <v>4021605.5409999993</v>
      </c>
      <c r="S142" s="109">
        <f t="shared" si="79"/>
        <v>0</v>
      </c>
      <c r="V142" s="38"/>
      <c r="W142" s="38"/>
      <c r="X142" s="38"/>
      <c r="Y142" s="38"/>
      <c r="Z142" s="38"/>
      <c r="AA142" s="38"/>
      <c r="AB142" s="38"/>
      <c r="AC142" s="38"/>
      <c r="AD142" s="38"/>
      <c r="AE142" s="38"/>
      <c r="AF142" s="38"/>
      <c r="AG142" s="38"/>
      <c r="AH142" s="38"/>
      <c r="AI142" s="38"/>
      <c r="AJ142" s="38"/>
      <c r="AK142" s="38"/>
      <c r="AM142" s="17">
        <v>99</v>
      </c>
      <c r="AN142" s="17">
        <v>1633.1030432231551</v>
      </c>
      <c r="AO142" s="17">
        <v>230.90289370721325</v>
      </c>
      <c r="AP142" s="17">
        <v>0.34776497378260329</v>
      </c>
      <c r="AX142" s="1">
        <v>99</v>
      </c>
      <c r="AY142" s="50">
        <f t="shared" si="56"/>
        <v>82</v>
      </c>
      <c r="AZ142" s="51">
        <f t="shared" si="57"/>
        <v>0.6787941787941788</v>
      </c>
      <c r="BA142" s="52">
        <f t="shared" si="59"/>
        <v>0.46432956872668901</v>
      </c>
      <c r="BC142" s="1">
        <v>99</v>
      </c>
      <c r="BD142" s="9">
        <f t="shared" si="58"/>
        <v>230.90289370721325</v>
      </c>
      <c r="BE142" s="9">
        <f t="shared" si="70"/>
        <v>118.71641666505116</v>
      </c>
      <c r="BF142" s="9">
        <f t="shared" si="70"/>
        <v>-252.62999445520472</v>
      </c>
      <c r="BG142" s="9">
        <f t="shared" si="70"/>
        <v>-219.24769691280312</v>
      </c>
      <c r="BH142" s="9">
        <f t="shared" si="70"/>
        <v>-907.6625939037998</v>
      </c>
      <c r="BI142" s="9">
        <f t="shared" si="70"/>
        <v>1041.7417419056601</v>
      </c>
      <c r="BJ142" s="9">
        <f t="shared" si="61"/>
        <v>638.99152145629887</v>
      </c>
      <c r="BK142" s="9">
        <f t="shared" si="61"/>
        <v>410.69704399433795</v>
      </c>
      <c r="BL142" s="9">
        <f t="shared" si="61"/>
        <v>-1301.8238685005745</v>
      </c>
      <c r="BM142" s="9">
        <f t="shared" si="61"/>
        <v>-1063.6602617655044</v>
      </c>
      <c r="BN142" s="9">
        <f t="shared" si="61"/>
        <v>-260.18161686451822</v>
      </c>
      <c r="BO142" s="9">
        <f t="shared" si="61"/>
        <v>286.66973126700304</v>
      </c>
      <c r="BP142" s="9">
        <f t="shared" si="61"/>
        <v>199.82712543413641</v>
      </c>
      <c r="BQ142" s="1">
        <v>99</v>
      </c>
      <c r="BR142" s="9">
        <f t="shared" si="60"/>
        <v>53316.146322365879</v>
      </c>
      <c r="BS142" s="9">
        <f t="shared" si="60"/>
        <v>27411.964138512496</v>
      </c>
      <c r="BT142" s="9">
        <f t="shared" si="45"/>
        <v>-58332.996756944071</v>
      </c>
      <c r="BU142" s="9">
        <f t="shared" si="46"/>
        <v>-50624.927655808257</v>
      </c>
      <c r="BV142" s="9">
        <f t="shared" si="47"/>
        <v>-209581.91944218439</v>
      </c>
      <c r="BW142" s="9">
        <f t="shared" si="48"/>
        <v>240541.18270161329</v>
      </c>
      <c r="BX142" s="9">
        <f t="shared" si="49"/>
        <v>147544.99135863662</v>
      </c>
      <c r="BY142" s="9">
        <f t="shared" si="50"/>
        <v>94831.135895293046</v>
      </c>
      <c r="BZ142" s="9">
        <f t="shared" si="51"/>
        <v>-300594.89833390422</v>
      </c>
      <c r="CA142" s="9">
        <f t="shared" si="52"/>
        <v>-245602.23236302915</v>
      </c>
      <c r="CB142" s="9">
        <f t="shared" si="53"/>
        <v>-60076.68822343881</v>
      </c>
      <c r="CC142" s="9">
        <f t="shared" si="54"/>
        <v>66192.870487821609</v>
      </c>
      <c r="CD142" s="9">
        <f t="shared" si="55"/>
        <v>46140.661503937547</v>
      </c>
    </row>
    <row r="143" spans="1:82">
      <c r="A143" s="98">
        <v>44986</v>
      </c>
      <c r="B143" s="8">
        <f>'WA Sch. 1-2'!B143</f>
        <v>767.35</v>
      </c>
      <c r="C143" s="8">
        <f>'WA Sch. 1-2'!C143</f>
        <v>588826.02250000008</v>
      </c>
      <c r="D143" s="8">
        <f>'WA Sch. 1-2'!D143</f>
        <v>0</v>
      </c>
      <c r="E143" s="8">
        <f>'WA Sch. 1-2'!E143</f>
        <v>849.5</v>
      </c>
      <c r="F143" s="8">
        <f>'WA Sch. 1-2'!F143</f>
        <v>721650.25</v>
      </c>
      <c r="G143" s="8">
        <f>'WA Sch. 1-2'!G143</f>
        <v>0</v>
      </c>
      <c r="H143" s="8">
        <f t="shared" si="80"/>
        <v>-82.149999999999977</v>
      </c>
      <c r="I143" s="8">
        <f t="shared" si="81"/>
        <v>-132824.22749999992</v>
      </c>
      <c r="J143" s="8">
        <f t="shared" si="82"/>
        <v>0</v>
      </c>
      <c r="K143" s="82">
        <v>2595</v>
      </c>
      <c r="L143" s="9">
        <v>5272972.0830000006</v>
      </c>
      <c r="M143" s="78">
        <v>-398061</v>
      </c>
      <c r="N143" s="9">
        <f t="shared" si="83"/>
        <v>4874911.0830000006</v>
      </c>
      <c r="O143" s="9">
        <f t="shared" si="84"/>
        <v>1878.5784520231216</v>
      </c>
      <c r="P143" s="8">
        <f t="shared" si="85"/>
        <v>0</v>
      </c>
      <c r="Q143" s="8">
        <f t="shared" si="86"/>
        <v>1878.5784520231216</v>
      </c>
      <c r="R143" s="9">
        <f t="shared" si="87"/>
        <v>4874911.0830000006</v>
      </c>
      <c r="S143" s="109">
        <f t="shared" si="79"/>
        <v>0</v>
      </c>
      <c r="V143" s="38"/>
      <c r="W143" s="38"/>
      <c r="X143" s="38"/>
      <c r="Y143" s="38"/>
      <c r="Z143" s="38"/>
      <c r="AA143" s="38"/>
      <c r="AB143" s="38"/>
      <c r="AC143" s="38"/>
      <c r="AD143" s="38"/>
      <c r="AE143" s="38"/>
      <c r="AF143" s="38"/>
      <c r="AG143" s="38"/>
      <c r="AH143" s="38"/>
      <c r="AI143" s="38"/>
      <c r="AJ143" s="38"/>
      <c r="AK143" s="38"/>
      <c r="AM143" s="17">
        <v>100</v>
      </c>
      <c r="AN143" s="17">
        <v>2608.3976701548727</v>
      </c>
      <c r="AO143" s="17">
        <v>483.11655842783512</v>
      </c>
      <c r="AP143" s="17">
        <v>0.72762629596421147</v>
      </c>
      <c r="AX143" s="1">
        <v>100</v>
      </c>
      <c r="AY143" s="50">
        <f t="shared" si="56"/>
        <v>101</v>
      </c>
      <c r="AZ143" s="51">
        <f t="shared" si="57"/>
        <v>0.83679833679833682</v>
      </c>
      <c r="BA143" s="52">
        <f t="shared" si="59"/>
        <v>0.98138417626213981</v>
      </c>
      <c r="BC143" s="1">
        <v>100</v>
      </c>
      <c r="BD143" s="9">
        <f t="shared" si="58"/>
        <v>483.11655842783512</v>
      </c>
      <c r="BE143" s="9">
        <f t="shared" si="70"/>
        <v>230.90289370721325</v>
      </c>
      <c r="BF143" s="9">
        <f t="shared" si="70"/>
        <v>118.71641666505116</v>
      </c>
      <c r="BG143" s="9">
        <f t="shared" si="70"/>
        <v>-252.62999445520472</v>
      </c>
      <c r="BH143" s="9">
        <f t="shared" si="70"/>
        <v>-219.24769691280312</v>
      </c>
      <c r="BI143" s="9">
        <f t="shared" si="70"/>
        <v>-907.6625939037998</v>
      </c>
      <c r="BJ143" s="9">
        <f t="shared" si="61"/>
        <v>1041.7417419056601</v>
      </c>
      <c r="BK143" s="9">
        <f t="shared" si="61"/>
        <v>638.99152145629887</v>
      </c>
      <c r="BL143" s="9">
        <f t="shared" si="61"/>
        <v>410.69704399433795</v>
      </c>
      <c r="BM143" s="9">
        <f t="shared" si="61"/>
        <v>-1301.8238685005745</v>
      </c>
      <c r="BN143" s="9">
        <f t="shared" si="61"/>
        <v>-1063.6602617655044</v>
      </c>
      <c r="BO143" s="9">
        <f t="shared" si="61"/>
        <v>-260.18161686451822</v>
      </c>
      <c r="BP143" s="9">
        <f t="shared" si="61"/>
        <v>286.66973126700304</v>
      </c>
      <c r="BQ143" s="1">
        <v>100</v>
      </c>
      <c r="BR143" s="9">
        <f t="shared" si="60"/>
        <v>233401.60902715847</v>
      </c>
      <c r="BS143" s="9">
        <f t="shared" si="60"/>
        <v>111553.01133885904</v>
      </c>
      <c r="BT143" s="9">
        <f t="shared" si="45"/>
        <v>57353.866648106043</v>
      </c>
      <c r="BU143" s="9">
        <f t="shared" si="46"/>
        <v>-122049.73347684095</v>
      </c>
      <c r="BV143" s="9">
        <f t="shared" si="47"/>
        <v>-105922.19277574182</v>
      </c>
      <c r="BW143" s="9">
        <f t="shared" si="48"/>
        <v>-438506.82858048665</v>
      </c>
      <c r="BX143" s="9">
        <f t="shared" si="49"/>
        <v>503282.68512008473</v>
      </c>
      <c r="BY143" s="9">
        <f t="shared" si="50"/>
        <v>308707.38471053634</v>
      </c>
      <c r="BZ143" s="9">
        <f t="shared" si="51"/>
        <v>198414.54245103218</v>
      </c>
      <c r="CA143" s="9">
        <f t="shared" si="52"/>
        <v>-628932.66702921037</v>
      </c>
      <c r="CB143" s="9">
        <f t="shared" si="53"/>
        <v>-513871.88500060228</v>
      </c>
      <c r="CC143" s="9">
        <f t="shared" si="54"/>
        <v>-125698.04730577502</v>
      </c>
      <c r="CD143" s="9">
        <f t="shared" si="55"/>
        <v>138494.89397514897</v>
      </c>
    </row>
    <row r="144" spans="1:82">
      <c r="A144" s="98">
        <v>45017</v>
      </c>
      <c r="B144" s="8">
        <f>'WA Sch. 1-2'!B144</f>
        <v>547.15</v>
      </c>
      <c r="C144" s="8">
        <f>'WA Sch. 1-2'!C144</f>
        <v>299373.1225</v>
      </c>
      <c r="D144" s="8">
        <f>'WA Sch. 1-2'!D144</f>
        <v>0.375</v>
      </c>
      <c r="E144" s="8">
        <f>'WA Sch. 1-2'!E144</f>
        <v>563</v>
      </c>
      <c r="F144" s="8">
        <f>'WA Sch. 1-2'!F144</f>
        <v>316969</v>
      </c>
      <c r="G144" s="8">
        <f>'WA Sch. 1-2'!G144</f>
        <v>4.5</v>
      </c>
      <c r="H144" s="8">
        <f t="shared" si="80"/>
        <v>-15.850000000000023</v>
      </c>
      <c r="I144" s="8">
        <f t="shared" si="81"/>
        <v>-17595.877500000002</v>
      </c>
      <c r="J144" s="8">
        <f t="shared" si="82"/>
        <v>-4.125</v>
      </c>
      <c r="K144" s="82">
        <v>2523</v>
      </c>
      <c r="L144" s="9">
        <v>5090262.1670000004</v>
      </c>
      <c r="M144" s="78">
        <v>-85974</v>
      </c>
      <c r="N144" s="9">
        <f t="shared" si="83"/>
        <v>5004288.1670000004</v>
      </c>
      <c r="O144" s="9">
        <f t="shared" si="84"/>
        <v>1983.4673670233849</v>
      </c>
      <c r="P144" s="8">
        <f t="shared" si="85"/>
        <v>-34.975995126536894</v>
      </c>
      <c r="Q144" s="8">
        <f t="shared" si="86"/>
        <v>1948.491371896848</v>
      </c>
      <c r="R144" s="9">
        <f t="shared" si="87"/>
        <v>4916043.7312957477</v>
      </c>
      <c r="S144" s="109">
        <f t="shared" si="79"/>
        <v>-88244.435704252581</v>
      </c>
      <c r="V144" s="38"/>
      <c r="W144" s="38"/>
      <c r="X144" s="38"/>
      <c r="Y144" s="38"/>
      <c r="Z144" s="38"/>
      <c r="AA144" s="38"/>
      <c r="AB144" s="38"/>
      <c r="AC144" s="38"/>
      <c r="AD144" s="38"/>
      <c r="AE144" s="38"/>
      <c r="AF144" s="38"/>
      <c r="AG144" s="38"/>
      <c r="AH144" s="38"/>
      <c r="AI144" s="38"/>
      <c r="AJ144" s="38"/>
      <c r="AK144" s="38"/>
      <c r="AM144" s="17">
        <v>101</v>
      </c>
      <c r="AN144" s="17">
        <v>5595.1647807726931</v>
      </c>
      <c r="AO144" s="17">
        <v>1177.7395752208713</v>
      </c>
      <c r="AP144" s="17">
        <v>1.7738044158890753</v>
      </c>
      <c r="AX144" s="1">
        <v>101</v>
      </c>
      <c r="AY144" s="50">
        <f t="shared" si="56"/>
        <v>116</v>
      </c>
      <c r="AZ144" s="51">
        <f t="shared" si="57"/>
        <v>0.96153846153846156</v>
      </c>
      <c r="BA144" s="52">
        <f t="shared" si="59"/>
        <v>1.7688250385187059</v>
      </c>
      <c r="BC144" s="1">
        <v>101</v>
      </c>
      <c r="BD144" s="9">
        <f t="shared" si="58"/>
        <v>1177.7395752208713</v>
      </c>
      <c r="BE144" s="9">
        <f t="shared" si="70"/>
        <v>483.11655842783512</v>
      </c>
      <c r="BF144" s="9">
        <f t="shared" si="70"/>
        <v>230.90289370721325</v>
      </c>
      <c r="BG144" s="9">
        <f t="shared" si="70"/>
        <v>118.71641666505116</v>
      </c>
      <c r="BH144" s="9">
        <f t="shared" si="70"/>
        <v>-252.62999445520472</v>
      </c>
      <c r="BI144" s="9">
        <f t="shared" si="70"/>
        <v>-219.24769691280312</v>
      </c>
      <c r="BJ144" s="9">
        <f t="shared" si="61"/>
        <v>-907.6625939037998</v>
      </c>
      <c r="BK144" s="9">
        <f t="shared" si="61"/>
        <v>1041.7417419056601</v>
      </c>
      <c r="BL144" s="9">
        <f t="shared" si="61"/>
        <v>638.99152145629887</v>
      </c>
      <c r="BM144" s="9">
        <f t="shared" si="61"/>
        <v>410.69704399433795</v>
      </c>
      <c r="BN144" s="9">
        <f t="shared" si="61"/>
        <v>-1301.8238685005745</v>
      </c>
      <c r="BO144" s="9">
        <f t="shared" si="61"/>
        <v>-1063.6602617655044</v>
      </c>
      <c r="BP144" s="9">
        <f t="shared" si="61"/>
        <v>-260.18161686451822</v>
      </c>
      <c r="BQ144" s="1">
        <v>101</v>
      </c>
      <c r="BR144" s="9">
        <f t="shared" si="60"/>
        <v>1387070.5070414448</v>
      </c>
      <c r="BS144" s="9">
        <f t="shared" si="60"/>
        <v>568985.49030497228</v>
      </c>
      <c r="BT144" s="9">
        <f t="shared" si="45"/>
        <v>271943.47595200717</v>
      </c>
      <c r="BU144" s="9">
        <f t="shared" si="46"/>
        <v>139817.02213484482</v>
      </c>
      <c r="BV144" s="9">
        <f t="shared" si="47"/>
        <v>-297532.34235772135</v>
      </c>
      <c r="BW144" s="9">
        <f t="shared" si="48"/>
        <v>-258216.68943023647</v>
      </c>
      <c r="BX144" s="9">
        <f t="shared" si="49"/>
        <v>-1068990.1577881346</v>
      </c>
      <c r="BY144" s="9">
        <f t="shared" si="50"/>
        <v>1226900.4766018288</v>
      </c>
      <c r="BZ144" s="9">
        <f t="shared" si="51"/>
        <v>752565.60304968467</v>
      </c>
      <c r="CA144" s="9">
        <f t="shared" si="52"/>
        <v>483694.1621383634</v>
      </c>
      <c r="CB144" s="9">
        <f t="shared" si="53"/>
        <v>-1533209.4899002584</v>
      </c>
      <c r="CC144" s="9">
        <f t="shared" si="54"/>
        <v>-1252714.7848710257</v>
      </c>
      <c r="CD144" s="9">
        <f t="shared" si="55"/>
        <v>-306426.18692629464</v>
      </c>
    </row>
    <row r="145" spans="1:82">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80"/>
        <v>174.52499999999998</v>
      </c>
      <c r="I145" s="8">
        <f t="shared" si="81"/>
        <v>70774.250624999986</v>
      </c>
      <c r="J145" s="8">
        <f t="shared" si="82"/>
        <v>-53.05</v>
      </c>
      <c r="K145" s="82">
        <v>2677</v>
      </c>
      <c r="L145" s="9">
        <v>11923087.521</v>
      </c>
      <c r="M145" s="78">
        <v>790811</v>
      </c>
      <c r="N145" s="9">
        <f t="shared" si="83"/>
        <v>12713898.521</v>
      </c>
      <c r="O145" s="9">
        <f t="shared" si="84"/>
        <v>4749.3083754202462</v>
      </c>
      <c r="P145" s="8">
        <f t="shared" si="85"/>
        <v>-449.81249490006843</v>
      </c>
      <c r="Q145" s="8">
        <f t="shared" si="86"/>
        <v>4299.4958805201777</v>
      </c>
      <c r="R145" s="9">
        <f t="shared" si="87"/>
        <v>11509750.472152516</v>
      </c>
      <c r="S145" s="109">
        <f t="shared" si="79"/>
        <v>-1204148.0488474832</v>
      </c>
      <c r="V145" s="38"/>
      <c r="W145" s="38"/>
      <c r="X145" s="38"/>
      <c r="Y145" s="38"/>
      <c r="Z145" s="38"/>
      <c r="AA145" s="38"/>
      <c r="AB145" s="38"/>
      <c r="AC145" s="38"/>
      <c r="AD145" s="38"/>
      <c r="AE145" s="38"/>
      <c r="AF145" s="38"/>
      <c r="AG145" s="38"/>
      <c r="AH145" s="38"/>
      <c r="AI145" s="38"/>
      <c r="AJ145" s="38"/>
      <c r="AK145" s="38"/>
      <c r="AM145" s="17">
        <v>102</v>
      </c>
      <c r="AN145" s="17">
        <v>10136.922361506537</v>
      </c>
      <c r="AO145" s="17">
        <v>55.499508653807425</v>
      </c>
      <c r="AP145" s="17">
        <v>8.3588320882683503E-2</v>
      </c>
      <c r="AX145" s="1">
        <v>102</v>
      </c>
      <c r="AY145" s="50">
        <f t="shared" si="56"/>
        <v>61</v>
      </c>
      <c r="AZ145" s="51">
        <f t="shared" si="57"/>
        <v>0.50415800415800416</v>
      </c>
      <c r="BA145" s="52">
        <f t="shared" si="59"/>
        <v>1.0422759496273899E-2</v>
      </c>
      <c r="BC145" s="1">
        <v>102</v>
      </c>
      <c r="BD145" s="9">
        <f t="shared" si="58"/>
        <v>55.499508653807425</v>
      </c>
      <c r="BE145" s="9">
        <f t="shared" si="70"/>
        <v>1177.7395752208713</v>
      </c>
      <c r="BF145" s="9">
        <f t="shared" si="70"/>
        <v>483.11655842783512</v>
      </c>
      <c r="BG145" s="9">
        <f t="shared" si="70"/>
        <v>230.90289370721325</v>
      </c>
      <c r="BH145" s="9">
        <f t="shared" si="70"/>
        <v>118.71641666505116</v>
      </c>
      <c r="BI145" s="9">
        <f t="shared" si="70"/>
        <v>-252.62999445520472</v>
      </c>
      <c r="BJ145" s="9">
        <f t="shared" si="61"/>
        <v>-219.24769691280312</v>
      </c>
      <c r="BK145" s="9">
        <f t="shared" si="61"/>
        <v>-907.6625939037998</v>
      </c>
      <c r="BL145" s="9">
        <f t="shared" si="61"/>
        <v>1041.7417419056601</v>
      </c>
      <c r="BM145" s="9">
        <f t="shared" si="61"/>
        <v>638.99152145629887</v>
      </c>
      <c r="BN145" s="9">
        <f t="shared" si="61"/>
        <v>410.69704399433795</v>
      </c>
      <c r="BO145" s="9">
        <f t="shared" si="61"/>
        <v>-1301.8238685005745</v>
      </c>
      <c r="BP145" s="9">
        <f t="shared" si="61"/>
        <v>-1063.6602617655044</v>
      </c>
      <c r="BQ145" s="1">
        <v>102</v>
      </c>
      <c r="BR145" s="9">
        <f t="shared" si="60"/>
        <v>3080.1954608143465</v>
      </c>
      <c r="BS145" s="9">
        <f t="shared" si="60"/>
        <v>65363.967746905575</v>
      </c>
      <c r="BT145" s="9">
        <f t="shared" si="45"/>
        <v>26812.731615264758</v>
      </c>
      <c r="BU145" s="9">
        <f t="shared" si="46"/>
        <v>12814.997147493435</v>
      </c>
      <c r="BV145" s="9">
        <f t="shared" si="47"/>
        <v>6588.7027940514872</v>
      </c>
      <c r="BW145" s="9">
        <f t="shared" si="48"/>
        <v>-14020.84056347849</v>
      </c>
      <c r="BX145" s="9">
        <f t="shared" si="49"/>
        <v>-12168.139452139907</v>
      </c>
      <c r="BY145" s="9">
        <f t="shared" si="50"/>
        <v>-50374.82798510354</v>
      </c>
      <c r="BZ145" s="9">
        <f t="shared" si="51"/>
        <v>57816.154819928583</v>
      </c>
      <c r="CA145" s="9">
        <f t="shared" si="52"/>
        <v>35463.715474775316</v>
      </c>
      <c r="CB145" s="9">
        <f t="shared" si="53"/>
        <v>22793.484147258154</v>
      </c>
      <c r="CC145" s="9">
        <f t="shared" si="54"/>
        <v>-72250.585055584073</v>
      </c>
      <c r="CD145" s="9">
        <f t="shared" si="55"/>
        <v>-59032.621902568419</v>
      </c>
    </row>
    <row r="146" spans="1:82"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80"/>
        <v>62.95</v>
      </c>
      <c r="I146" s="101">
        <f t="shared" si="81"/>
        <v>12020.302500000002</v>
      </c>
      <c r="J146" s="101">
        <f t="shared" si="82"/>
        <v>-40.5</v>
      </c>
      <c r="K146" s="83">
        <v>2577</v>
      </c>
      <c r="L146" s="103">
        <v>19865734.251000002</v>
      </c>
      <c r="M146" s="104">
        <v>1471440</v>
      </c>
      <c r="N146" s="103">
        <f t="shared" si="83"/>
        <v>21337174.251000002</v>
      </c>
      <c r="O146" s="103">
        <f t="shared" si="84"/>
        <v>8279.8503108265431</v>
      </c>
      <c r="P146" s="101">
        <f t="shared" si="85"/>
        <v>-343.40067942418045</v>
      </c>
      <c r="Q146" s="101">
        <f t="shared" si="86"/>
        <v>7936.4496314023627</v>
      </c>
      <c r="R146" s="103">
        <f t="shared" si="87"/>
        <v>20452230.700123888</v>
      </c>
      <c r="S146" s="110">
        <f t="shared" si="79"/>
        <v>-884943.550876113</v>
      </c>
      <c r="V146" s="38"/>
      <c r="W146" s="38"/>
      <c r="X146" s="38"/>
      <c r="Y146" s="38"/>
      <c r="Z146" s="38"/>
      <c r="AA146" s="38"/>
      <c r="AB146" s="38"/>
      <c r="AC146" s="38"/>
      <c r="AD146" s="38"/>
      <c r="AE146" s="38"/>
      <c r="AF146" s="38"/>
      <c r="AG146" s="38"/>
      <c r="AH146" s="38"/>
      <c r="AI146" s="38"/>
      <c r="AJ146" s="38"/>
      <c r="AK146" s="38"/>
      <c r="AM146" s="17">
        <v>103</v>
      </c>
      <c r="AN146" s="17">
        <v>11629.845279382811</v>
      </c>
      <c r="AO146" s="17">
        <v>-176.53986784435074</v>
      </c>
      <c r="AP146" s="17">
        <v>-0.26588832009322266</v>
      </c>
      <c r="AX146" s="1">
        <v>103</v>
      </c>
      <c r="AY146" s="50">
        <f t="shared" si="56"/>
        <v>37</v>
      </c>
      <c r="AZ146" s="51">
        <f t="shared" si="57"/>
        <v>0.30457380457380456</v>
      </c>
      <c r="BA146" s="52">
        <f t="shared" si="59"/>
        <v>-0.51129056715173082</v>
      </c>
      <c r="BC146" s="1">
        <v>103</v>
      </c>
      <c r="BD146" s="9">
        <f t="shared" si="58"/>
        <v>-176.53986784435074</v>
      </c>
      <c r="BE146" s="9">
        <f t="shared" si="70"/>
        <v>55.499508653807425</v>
      </c>
      <c r="BF146" s="9">
        <f t="shared" si="70"/>
        <v>1177.7395752208713</v>
      </c>
      <c r="BG146" s="9">
        <f t="shared" si="70"/>
        <v>483.11655842783512</v>
      </c>
      <c r="BH146" s="9">
        <f t="shared" si="70"/>
        <v>230.90289370721325</v>
      </c>
      <c r="BI146" s="9">
        <f t="shared" si="70"/>
        <v>118.71641666505116</v>
      </c>
      <c r="BJ146" s="9">
        <f t="shared" si="61"/>
        <v>-252.62999445520472</v>
      </c>
      <c r="BK146" s="9">
        <f t="shared" si="61"/>
        <v>-219.24769691280312</v>
      </c>
      <c r="BL146" s="9">
        <f t="shared" si="61"/>
        <v>-907.6625939037998</v>
      </c>
      <c r="BM146" s="9">
        <f t="shared" si="61"/>
        <v>1041.7417419056601</v>
      </c>
      <c r="BN146" s="9">
        <f t="shared" si="61"/>
        <v>638.99152145629887</v>
      </c>
      <c r="BO146" s="9">
        <f t="shared" si="61"/>
        <v>410.69704399433795</v>
      </c>
      <c r="BP146" s="9">
        <f t="shared" si="61"/>
        <v>-1301.8238685005745</v>
      </c>
      <c r="BQ146" s="1">
        <v>103</v>
      </c>
      <c r="BR146" s="9">
        <f t="shared" si="60"/>
        <v>31166.32493849986</v>
      </c>
      <c r="BS146" s="9">
        <f t="shared" si="60"/>
        <v>-9797.8759231698914</v>
      </c>
      <c r="BT146" s="9">
        <f t="shared" si="45"/>
        <v>-207917.98896455165</v>
      </c>
      <c r="BU146" s="9">
        <f t="shared" si="46"/>
        <v>-85289.333378266732</v>
      </c>
      <c r="BV146" s="9">
        <f t="shared" si="47"/>
        <v>-40763.566339949444</v>
      </c>
      <c r="BW146" s="9">
        <f t="shared" si="48"/>
        <v>-20958.180509003163</v>
      </c>
      <c r="BX146" s="9">
        <f t="shared" si="49"/>
        <v>44599.265834639729</v>
      </c>
      <c r="BY146" s="9">
        <f t="shared" si="50"/>
        <v>38705.959438163445</v>
      </c>
      <c r="BZ146" s="9">
        <f t="shared" si="51"/>
        <v>160238.63437503445</v>
      </c>
      <c r="CA146" s="9">
        <f t="shared" si="52"/>
        <v>-183908.94944396662</v>
      </c>
      <c r="CB146" s="9">
        <f t="shared" si="53"/>
        <v>-112807.47875155434</v>
      </c>
      <c r="CC146" s="9">
        <f t="shared" si="54"/>
        <v>-72504.401870825284</v>
      </c>
      <c r="CD146" s="9">
        <f t="shared" si="55"/>
        <v>229823.8137017088</v>
      </c>
    </row>
    <row r="147" spans="1:82">
      <c r="A147" s="2">
        <v>45108</v>
      </c>
      <c r="B147" s="88"/>
      <c r="C147" s="88"/>
      <c r="D147" s="88"/>
      <c r="E147" s="88"/>
      <c r="F147" s="88"/>
      <c r="G147" s="88"/>
      <c r="H147" s="88"/>
      <c r="I147" s="88"/>
      <c r="J147" s="88"/>
      <c r="K147" s="90"/>
      <c r="L147" s="90"/>
      <c r="M147" s="91"/>
      <c r="N147" s="90"/>
      <c r="O147" s="90"/>
      <c r="P147" s="88"/>
      <c r="Q147" s="88"/>
      <c r="R147" s="90"/>
      <c r="V147" s="38"/>
      <c r="W147" s="38"/>
      <c r="X147" s="38"/>
      <c r="Y147" s="38"/>
      <c r="Z147" s="38"/>
      <c r="AA147" s="38"/>
      <c r="AB147" s="38"/>
      <c r="AC147" s="38"/>
      <c r="AD147" s="38"/>
      <c r="AE147" s="38"/>
      <c r="AF147" s="38"/>
      <c r="AG147" s="38"/>
      <c r="AH147" s="38"/>
      <c r="AI147" s="38"/>
      <c r="AJ147" s="38"/>
      <c r="AK147" s="38"/>
      <c r="AM147" s="17">
        <v>104</v>
      </c>
      <c r="AN147" s="17">
        <v>11060.664772150414</v>
      </c>
      <c r="AO147" s="17">
        <v>512.94555764911456</v>
      </c>
      <c r="AP147" s="17">
        <v>0.77255202628140363</v>
      </c>
      <c r="AX147" s="1">
        <v>104</v>
      </c>
      <c r="AY147" s="50">
        <f t="shared" si="56"/>
        <v>104</v>
      </c>
      <c r="AZ147" s="51">
        <f t="shared" si="57"/>
        <v>0.86174636174636177</v>
      </c>
      <c r="BA147" s="52">
        <f t="shared" si="59"/>
        <v>1.0881989764386006</v>
      </c>
      <c r="BC147" s="1">
        <v>104</v>
      </c>
      <c r="BD147" s="9">
        <f t="shared" si="58"/>
        <v>512.94555764911456</v>
      </c>
      <c r="BE147" s="9">
        <f t="shared" si="70"/>
        <v>-176.53986784435074</v>
      </c>
      <c r="BF147" s="9">
        <f t="shared" si="70"/>
        <v>55.499508653807425</v>
      </c>
      <c r="BG147" s="9">
        <f t="shared" si="70"/>
        <v>1177.7395752208713</v>
      </c>
      <c r="BH147" s="9">
        <f t="shared" si="70"/>
        <v>483.11655842783512</v>
      </c>
      <c r="BI147" s="9">
        <f t="shared" si="70"/>
        <v>230.90289370721325</v>
      </c>
      <c r="BJ147" s="9">
        <f t="shared" si="61"/>
        <v>118.71641666505116</v>
      </c>
      <c r="BK147" s="9">
        <f t="shared" si="61"/>
        <v>-252.62999445520472</v>
      </c>
      <c r="BL147" s="9">
        <f t="shared" si="61"/>
        <v>-219.24769691280312</v>
      </c>
      <c r="BM147" s="9">
        <f t="shared" si="61"/>
        <v>-907.6625939037998</v>
      </c>
      <c r="BN147" s="9">
        <f t="shared" si="61"/>
        <v>1041.7417419056601</v>
      </c>
      <c r="BO147" s="9">
        <f t="shared" si="61"/>
        <v>638.99152145629887</v>
      </c>
      <c r="BP147" s="9">
        <f t="shared" si="61"/>
        <v>410.69704399433795</v>
      </c>
      <c r="BQ147" s="1">
        <v>104</v>
      </c>
      <c r="BR147" s="9">
        <f t="shared" si="60"/>
        <v>263113.14511196391</v>
      </c>
      <c r="BS147" s="9">
        <f t="shared" si="60"/>
        <v>-90555.340958720553</v>
      </c>
      <c r="BT147" s="9">
        <f t="shared" si="45"/>
        <v>28468.226415680652</v>
      </c>
      <c r="BU147" s="9">
        <f t="shared" si="46"/>
        <v>604116.28317710571</v>
      </c>
      <c r="BV147" s="9">
        <f t="shared" si="47"/>
        <v>247812.49247228962</v>
      </c>
      <c r="BW147" s="9">
        <f t="shared" si="48"/>
        <v>118440.61357544275</v>
      </c>
      <c r="BX147" s="9">
        <f t="shared" si="49"/>
        <v>60895.058548361019</v>
      </c>
      <c r="BY147" s="9">
        <f t="shared" si="50"/>
        <v>-129585.43338471699</v>
      </c>
      <c r="BZ147" s="9">
        <f t="shared" si="51"/>
        <v>-112462.13215622105</v>
      </c>
      <c r="CA147" s="9">
        <f t="shared" si="52"/>
        <v>-465581.49538722745</v>
      </c>
      <c r="CB147" s="9">
        <f t="shared" si="53"/>
        <v>534356.798728163</v>
      </c>
      <c r="CC147" s="9">
        <f t="shared" si="54"/>
        <v>327767.86230646051</v>
      </c>
      <c r="CD147" s="9">
        <f t="shared" si="55"/>
        <v>210665.22425652115</v>
      </c>
    </row>
    <row r="148" spans="1:82">
      <c r="A148" s="2">
        <v>45139</v>
      </c>
      <c r="B148" s="8"/>
      <c r="C148" s="8"/>
      <c r="D148" s="8"/>
      <c r="E148" s="8"/>
      <c r="F148" s="8"/>
      <c r="G148" s="8"/>
      <c r="H148" s="8"/>
      <c r="I148" s="8"/>
      <c r="J148" s="8"/>
      <c r="K148" s="9"/>
      <c r="L148" s="9"/>
      <c r="M148" s="78"/>
      <c r="N148" s="9"/>
      <c r="O148" s="9"/>
      <c r="P148" s="8"/>
      <c r="Q148" s="8"/>
      <c r="R148" s="9"/>
      <c r="V148" s="38"/>
      <c r="W148" s="38"/>
      <c r="X148" s="38"/>
      <c r="Y148" s="38"/>
      <c r="Z148" s="38"/>
      <c r="AA148" s="38"/>
      <c r="AB148" s="38"/>
      <c r="AC148" s="38"/>
      <c r="AD148" s="38"/>
      <c r="AE148" s="38"/>
      <c r="AF148" s="38"/>
      <c r="AG148" s="38"/>
      <c r="AH148" s="38"/>
      <c r="AI148" s="38"/>
      <c r="AJ148" s="38"/>
      <c r="AK148" s="38"/>
      <c r="AM148" s="17">
        <v>105</v>
      </c>
      <c r="AN148" s="17">
        <v>9157.8154827325561</v>
      </c>
      <c r="AO148" s="17">
        <v>-377.96734124192335</v>
      </c>
      <c r="AP148" s="17">
        <v>-0.56926009201231387</v>
      </c>
      <c r="AX148" s="1">
        <v>105</v>
      </c>
      <c r="AY148" s="50">
        <f t="shared" si="56"/>
        <v>24</v>
      </c>
      <c r="AZ148" s="51">
        <f t="shared" si="57"/>
        <v>0.19646569646569648</v>
      </c>
      <c r="BA148" s="52">
        <f t="shared" si="59"/>
        <v>-0.85431334867221986</v>
      </c>
      <c r="BC148" s="1">
        <v>105</v>
      </c>
      <c r="BD148" s="9">
        <f t="shared" si="58"/>
        <v>-377.96734124192335</v>
      </c>
      <c r="BE148" s="9">
        <f t="shared" si="70"/>
        <v>512.94555764911456</v>
      </c>
      <c r="BF148" s="9">
        <f t="shared" si="70"/>
        <v>-176.53986784435074</v>
      </c>
      <c r="BG148" s="9">
        <f t="shared" si="70"/>
        <v>55.499508653807425</v>
      </c>
      <c r="BH148" s="9">
        <f t="shared" si="70"/>
        <v>1177.7395752208713</v>
      </c>
      <c r="BI148" s="9">
        <f t="shared" si="70"/>
        <v>483.11655842783512</v>
      </c>
      <c r="BJ148" s="9">
        <f t="shared" si="61"/>
        <v>230.90289370721325</v>
      </c>
      <c r="BK148" s="9">
        <f t="shared" si="61"/>
        <v>118.71641666505116</v>
      </c>
      <c r="BL148" s="9">
        <f t="shared" si="61"/>
        <v>-252.62999445520472</v>
      </c>
      <c r="BM148" s="9">
        <f t="shared" si="61"/>
        <v>-219.24769691280312</v>
      </c>
      <c r="BN148" s="9">
        <f t="shared" si="61"/>
        <v>-907.6625939037998</v>
      </c>
      <c r="BO148" s="9">
        <f t="shared" si="61"/>
        <v>1041.7417419056601</v>
      </c>
      <c r="BP148" s="9">
        <f t="shared" si="61"/>
        <v>638.99152145629887</v>
      </c>
      <c r="BQ148" s="1">
        <v>105</v>
      </c>
      <c r="BR148" s="9">
        <f t="shared" si="60"/>
        <v>142859.31104548648</v>
      </c>
      <c r="BS148" s="9">
        <f t="shared" si="60"/>
        <v>-193876.66862649118</v>
      </c>
      <c r="BT148" s="9">
        <f t="shared" si="45"/>
        <v>66726.304472328251</v>
      </c>
      <c r="BU148" s="9">
        <f t="shared" si="46"/>
        <v>-20977.001726113584</v>
      </c>
      <c r="BV148" s="9">
        <f t="shared" si="47"/>
        <v>-445147.09592162276</v>
      </c>
      <c r="BW148" s="9">
        <f t="shared" si="48"/>
        <v>-182602.28109891686</v>
      </c>
      <c r="BX148" s="9">
        <f t="shared" si="49"/>
        <v>-87273.752819582223</v>
      </c>
      <c r="BY148" s="9">
        <f t="shared" si="50"/>
        <v>-44870.928368658446</v>
      </c>
      <c r="BZ148" s="9">
        <f t="shared" si="51"/>
        <v>95485.887322193841</v>
      </c>
      <c r="CA148" s="9">
        <f t="shared" si="52"/>
        <v>82868.46907554561</v>
      </c>
      <c r="CB148" s="9">
        <f t="shared" si="53"/>
        <v>343066.81736256328</v>
      </c>
      <c r="CC148" s="9">
        <f t="shared" si="54"/>
        <v>-393744.35644881043</v>
      </c>
      <c r="CD148" s="9">
        <f t="shared" si="55"/>
        <v>-241517.92644096797</v>
      </c>
    </row>
    <row r="149" spans="1:82">
      <c r="A149" s="2">
        <v>45170</v>
      </c>
      <c r="B149" s="8"/>
      <c r="C149" s="8"/>
      <c r="D149" s="8"/>
      <c r="E149" s="8"/>
      <c r="F149" s="8"/>
      <c r="G149" s="8"/>
      <c r="H149" s="8"/>
      <c r="I149" s="8"/>
      <c r="J149" s="8"/>
      <c r="K149" s="9"/>
      <c r="L149" s="9"/>
      <c r="M149" s="78"/>
      <c r="N149" s="9"/>
      <c r="O149" s="9"/>
      <c r="P149" s="8"/>
      <c r="Q149" s="8"/>
      <c r="R149" s="9"/>
      <c r="V149" s="38"/>
      <c r="W149" s="38"/>
      <c r="X149" s="38"/>
      <c r="Y149" s="38"/>
      <c r="Z149" s="38"/>
      <c r="AA149" s="38"/>
      <c r="AB149" s="38"/>
      <c r="AC149" s="38"/>
      <c r="AD149" s="38"/>
      <c r="AE149" s="38"/>
      <c r="AF149" s="38"/>
      <c r="AG149" s="38"/>
      <c r="AH149" s="38"/>
      <c r="AI149" s="38"/>
      <c r="AJ149" s="38"/>
      <c r="AK149" s="38"/>
      <c r="AM149" s="17">
        <v>106</v>
      </c>
      <c r="AN149" s="17">
        <v>4413.8158154043786</v>
      </c>
      <c r="AO149" s="17">
        <v>-382.57614439011604</v>
      </c>
      <c r="AP149" s="17">
        <v>-0.57620145286001612</v>
      </c>
      <c r="AX149" s="1">
        <v>106</v>
      </c>
      <c r="AY149" s="50">
        <f t="shared" si="56"/>
        <v>23</v>
      </c>
      <c r="AZ149" s="51">
        <f t="shared" si="57"/>
        <v>0.18814968814968816</v>
      </c>
      <c r="BA149" s="52">
        <f t="shared" si="59"/>
        <v>-0.88473536642075068</v>
      </c>
      <c r="BC149" s="1">
        <v>106</v>
      </c>
      <c r="BD149" s="9">
        <f t="shared" si="58"/>
        <v>-382.57614439011604</v>
      </c>
      <c r="BE149" s="9">
        <f t="shared" si="70"/>
        <v>-377.96734124192335</v>
      </c>
      <c r="BF149" s="9">
        <f t="shared" si="70"/>
        <v>512.94555764911456</v>
      </c>
      <c r="BG149" s="9">
        <f t="shared" si="70"/>
        <v>-176.53986784435074</v>
      </c>
      <c r="BH149" s="9">
        <f t="shared" si="70"/>
        <v>55.499508653807425</v>
      </c>
      <c r="BI149" s="9">
        <f t="shared" si="70"/>
        <v>1177.7395752208713</v>
      </c>
      <c r="BJ149" s="9">
        <f t="shared" si="61"/>
        <v>483.11655842783512</v>
      </c>
      <c r="BK149" s="9">
        <f t="shared" si="61"/>
        <v>230.90289370721325</v>
      </c>
      <c r="BL149" s="9">
        <f t="shared" si="61"/>
        <v>118.71641666505116</v>
      </c>
      <c r="BM149" s="9">
        <f t="shared" si="61"/>
        <v>-252.62999445520472</v>
      </c>
      <c r="BN149" s="9">
        <f t="shared" si="61"/>
        <v>-219.24769691280312</v>
      </c>
      <c r="BO149" s="9">
        <f t="shared" si="61"/>
        <v>-907.6625939037998</v>
      </c>
      <c r="BP149" s="9">
        <f t="shared" si="61"/>
        <v>1041.7417419056601</v>
      </c>
      <c r="BQ149" s="1">
        <v>106</v>
      </c>
      <c r="BR149" s="9">
        <f t="shared" si="60"/>
        <v>146364.50625640483</v>
      </c>
      <c r="BS149" s="9">
        <f t="shared" si="60"/>
        <v>144601.28811771626</v>
      </c>
      <c r="BT149" s="9">
        <f t="shared" si="45"/>
        <v>-196240.7337274359</v>
      </c>
      <c r="BU149" s="9">
        <f t="shared" si="46"/>
        <v>67539.941971030799</v>
      </c>
      <c r="BV149" s="9">
        <f t="shared" si="47"/>
        <v>-21232.788036320409</v>
      </c>
      <c r="BW149" s="9">
        <f t="shared" si="48"/>
        <v>-450575.06578365184</v>
      </c>
      <c r="BX149" s="9">
        <f t="shared" si="49"/>
        <v>-184828.8702143431</v>
      </c>
      <c r="BY149" s="9">
        <f t="shared" si="50"/>
        <v>-88337.938803026846</v>
      </c>
      <c r="BZ149" s="9">
        <f t="shared" si="51"/>
        <v>-45418.068963526501</v>
      </c>
      <c r="CA149" s="9">
        <f t="shared" si="52"/>
        <v>96650.20923596689</v>
      </c>
      <c r="CB149" s="9">
        <f t="shared" si="53"/>
        <v>83878.938551311323</v>
      </c>
      <c r="CC149" s="9">
        <f t="shared" si="54"/>
        <v>347250.05558284384</v>
      </c>
      <c r="CD149" s="9">
        <f t="shared" si="55"/>
        <v>-398545.53906850901</v>
      </c>
    </row>
    <row r="150" spans="1:82">
      <c r="A150" s="2">
        <v>45200</v>
      </c>
      <c r="B150" s="8"/>
      <c r="C150" s="8"/>
      <c r="D150" s="8"/>
      <c r="E150" s="8"/>
      <c r="F150" s="8"/>
      <c r="G150" s="8"/>
      <c r="H150" s="8"/>
      <c r="I150" s="8"/>
      <c r="J150" s="8"/>
      <c r="K150" s="9"/>
      <c r="L150" s="9"/>
      <c r="M150" s="78"/>
      <c r="N150" s="9"/>
      <c r="O150" s="9"/>
      <c r="P150" s="8"/>
      <c r="Q150" s="8"/>
      <c r="R150" s="9"/>
      <c r="V150" s="38"/>
      <c r="W150" s="38"/>
      <c r="X150" s="38"/>
      <c r="Y150" s="38"/>
      <c r="Z150" s="38"/>
      <c r="AA150" s="38"/>
      <c r="AB150" s="38"/>
      <c r="AC150" s="38"/>
      <c r="AD150" s="38"/>
      <c r="AE150" s="38"/>
      <c r="AF150" s="38"/>
      <c r="AG150" s="38"/>
      <c r="AH150" s="38"/>
      <c r="AI150" s="38"/>
      <c r="AJ150" s="38"/>
      <c r="AK150" s="38"/>
      <c r="AM150" s="17">
        <v>107</v>
      </c>
      <c r="AN150" s="17">
        <v>1662.5945131784797</v>
      </c>
      <c r="AO150" s="17">
        <v>-446.97874753081146</v>
      </c>
      <c r="AP150" s="17">
        <v>-0.67319880630659046</v>
      </c>
      <c r="AX150" s="1">
        <v>107</v>
      </c>
      <c r="AY150" s="50">
        <f t="shared" si="56"/>
        <v>22</v>
      </c>
      <c r="AZ150" s="51">
        <f t="shared" si="57"/>
        <v>0.17983367983367984</v>
      </c>
      <c r="BA150" s="52">
        <f t="shared" si="59"/>
        <v>-0.91599911388803534</v>
      </c>
      <c r="BC150" s="1">
        <v>107</v>
      </c>
      <c r="BD150" s="9">
        <f t="shared" si="58"/>
        <v>-446.97874753081146</v>
      </c>
      <c r="BE150" s="9">
        <f t="shared" si="70"/>
        <v>-382.57614439011604</v>
      </c>
      <c r="BF150" s="9">
        <f t="shared" si="70"/>
        <v>-377.96734124192335</v>
      </c>
      <c r="BG150" s="9">
        <f t="shared" si="70"/>
        <v>512.94555764911456</v>
      </c>
      <c r="BH150" s="9">
        <f t="shared" si="70"/>
        <v>-176.53986784435074</v>
      </c>
      <c r="BI150" s="9">
        <f t="shared" si="70"/>
        <v>55.499508653807425</v>
      </c>
      <c r="BJ150" s="9">
        <f t="shared" si="61"/>
        <v>1177.7395752208713</v>
      </c>
      <c r="BK150" s="9">
        <f t="shared" si="61"/>
        <v>483.11655842783512</v>
      </c>
      <c r="BL150" s="9">
        <f t="shared" si="61"/>
        <v>230.90289370721325</v>
      </c>
      <c r="BM150" s="9">
        <f t="shared" si="61"/>
        <v>118.71641666505116</v>
      </c>
      <c r="BN150" s="9">
        <f t="shared" si="61"/>
        <v>-252.62999445520472</v>
      </c>
      <c r="BO150" s="9">
        <f t="shared" si="61"/>
        <v>-219.24769691280312</v>
      </c>
      <c r="BP150" s="9">
        <f t="shared" si="61"/>
        <v>-907.6625939037998</v>
      </c>
      <c r="BQ150" s="1">
        <v>107</v>
      </c>
      <c r="BR150" s="9">
        <f t="shared" si="60"/>
        <v>199790.00074421044</v>
      </c>
      <c r="BS150" s="9">
        <f t="shared" si="60"/>
        <v>171003.40585465869</v>
      </c>
      <c r="BT150" s="9">
        <f t="shared" si="45"/>
        <v>168943.36879586347</v>
      </c>
      <c r="BU150" s="9">
        <f t="shared" si="46"/>
        <v>-229275.76290949469</v>
      </c>
      <c r="BV150" s="9">
        <f t="shared" si="47"/>
        <v>78909.56901832117</v>
      </c>
      <c r="BW150" s="9">
        <f t="shared" si="48"/>
        <v>-24807.100866655335</v>
      </c>
      <c r="BX150" s="9">
        <f t="shared" si="49"/>
        <v>-526424.56024969299</v>
      </c>
      <c r="BY150" s="9">
        <f t="shared" si="50"/>
        <v>-215942.83419746973</v>
      </c>
      <c r="BZ150" s="9">
        <f t="shared" si="51"/>
        <v>-103208.68623049086</v>
      </c>
      <c r="CA150" s="9">
        <f t="shared" si="52"/>
        <v>-53063.715232291412</v>
      </c>
      <c r="CB150" s="9">
        <f t="shared" si="53"/>
        <v>112920.23851030134</v>
      </c>
      <c r="CC150" s="9">
        <f t="shared" si="54"/>
        <v>97999.060965097873</v>
      </c>
      <c r="CD150" s="9">
        <f t="shared" si="55"/>
        <v>405705.8894036843</v>
      </c>
    </row>
    <row r="151" spans="1:82">
      <c r="A151" s="2">
        <v>45231</v>
      </c>
      <c r="B151" s="8"/>
      <c r="C151" s="8"/>
      <c r="D151" s="8"/>
      <c r="E151" s="8"/>
      <c r="F151" s="8"/>
      <c r="G151" s="8"/>
      <c r="H151" s="8"/>
      <c r="I151" s="8"/>
      <c r="J151" s="8"/>
      <c r="K151" s="9"/>
      <c r="L151" s="9"/>
      <c r="M151" s="78"/>
      <c r="N151" s="9"/>
      <c r="O151" s="9"/>
      <c r="P151" s="8"/>
      <c r="Q151" s="8"/>
      <c r="R151" s="9"/>
      <c r="V151" s="38"/>
      <c r="W151" s="38"/>
      <c r="X151" s="38"/>
      <c r="Y151" s="38"/>
      <c r="Z151" s="38"/>
      <c r="AA151" s="38"/>
      <c r="AB151" s="38"/>
      <c r="AC151" s="38"/>
      <c r="AD151" s="38"/>
      <c r="AE151" s="38"/>
      <c r="AF151" s="38"/>
      <c r="AG151" s="38"/>
      <c r="AH151" s="38"/>
      <c r="AI151" s="38"/>
      <c r="AJ151" s="38"/>
      <c r="AK151" s="38"/>
      <c r="AM151" s="17">
        <v>108</v>
      </c>
      <c r="AN151" s="17">
        <v>1666.2809469228953</v>
      </c>
      <c r="AO151" s="17">
        <v>50.790291191209235</v>
      </c>
      <c r="AP151" s="17">
        <v>7.6495725111693932E-2</v>
      </c>
      <c r="AX151" s="1">
        <v>108</v>
      </c>
      <c r="AY151" s="50">
        <f t="shared" si="56"/>
        <v>60</v>
      </c>
      <c r="AZ151" s="51">
        <f t="shared" si="57"/>
        <v>0.49584199584199584</v>
      </c>
      <c r="BA151" s="52">
        <f t="shared" si="59"/>
        <v>-1.0422759496273899E-2</v>
      </c>
      <c r="BC151" s="1">
        <v>108</v>
      </c>
      <c r="BD151" s="9">
        <f t="shared" si="58"/>
        <v>50.790291191209235</v>
      </c>
      <c r="BE151" s="9">
        <f t="shared" si="70"/>
        <v>-446.97874753081146</v>
      </c>
      <c r="BF151" s="9">
        <f t="shared" si="70"/>
        <v>-382.57614439011604</v>
      </c>
      <c r="BG151" s="9">
        <f t="shared" si="70"/>
        <v>-377.96734124192335</v>
      </c>
      <c r="BH151" s="9">
        <f t="shared" si="70"/>
        <v>512.94555764911456</v>
      </c>
      <c r="BI151" s="9">
        <f t="shared" si="70"/>
        <v>-176.53986784435074</v>
      </c>
      <c r="BJ151" s="9">
        <f t="shared" si="61"/>
        <v>55.499508653807425</v>
      </c>
      <c r="BK151" s="9">
        <f t="shared" si="61"/>
        <v>1177.7395752208713</v>
      </c>
      <c r="BL151" s="9">
        <f t="shared" si="61"/>
        <v>483.11655842783512</v>
      </c>
      <c r="BM151" s="9">
        <f t="shared" si="61"/>
        <v>230.90289370721325</v>
      </c>
      <c r="BN151" s="9">
        <f t="shared" si="61"/>
        <v>118.71641666505116</v>
      </c>
      <c r="BO151" s="9">
        <f t="shared" si="61"/>
        <v>-252.62999445520472</v>
      </c>
      <c r="BP151" s="9">
        <f t="shared" si="61"/>
        <v>-219.24769691280312</v>
      </c>
      <c r="BQ151" s="1">
        <v>108</v>
      </c>
      <c r="BR151" s="9">
        <f t="shared" si="60"/>
        <v>2579.653679288102</v>
      </c>
      <c r="BS151" s="9">
        <f t="shared" si="60"/>
        <v>-22702.180743372985</v>
      </c>
      <c r="BT151" s="9">
        <f t="shared" si="45"/>
        <v>-19431.153776385003</v>
      </c>
      <c r="BU151" s="9">
        <f t="shared" si="46"/>
        <v>-19197.071322445321</v>
      </c>
      <c r="BV151" s="9">
        <f t="shared" si="47"/>
        <v>26052.654238237265</v>
      </c>
      <c r="BW151" s="9">
        <f t="shared" si="48"/>
        <v>-8966.5112946725112</v>
      </c>
      <c r="BX151" s="9">
        <f t="shared" si="49"/>
        <v>2818.8362054962045</v>
      </c>
      <c r="BY151" s="9">
        <f t="shared" si="50"/>
        <v>59817.735972882459</v>
      </c>
      <c r="BZ151" s="9">
        <f t="shared" si="51"/>
        <v>24537.630681846047</v>
      </c>
      <c r="CA151" s="9">
        <f t="shared" si="52"/>
        <v>11727.625208282961</v>
      </c>
      <c r="CB151" s="9">
        <f t="shared" si="53"/>
        <v>6029.6413715953331</v>
      </c>
      <c r="CC151" s="9">
        <f t="shared" si="54"/>
        <v>-12831.150982013969</v>
      </c>
      <c r="CD151" s="9">
        <f t="shared" si="55"/>
        <v>-11135.654369203714</v>
      </c>
    </row>
    <row r="152" spans="1:82">
      <c r="A152" s="2">
        <v>45261</v>
      </c>
      <c r="B152" s="8"/>
      <c r="C152" s="8"/>
      <c r="D152" s="8"/>
      <c r="E152" s="8"/>
      <c r="F152" s="8"/>
      <c r="G152" s="8"/>
      <c r="H152" s="8"/>
      <c r="I152" s="8"/>
      <c r="J152" s="8"/>
      <c r="K152" s="9"/>
      <c r="L152" s="9"/>
      <c r="M152" s="78"/>
      <c r="N152" s="9"/>
      <c r="O152" s="9"/>
      <c r="P152" s="8"/>
      <c r="Q152" s="8"/>
      <c r="R152" s="9"/>
      <c r="V152" s="38"/>
      <c r="W152" s="38"/>
      <c r="X152" s="38"/>
      <c r="Y152" s="38"/>
      <c r="Z152" s="38"/>
      <c r="AA152" s="38"/>
      <c r="AB152" s="38"/>
      <c r="AC152" s="38"/>
      <c r="AD152" s="38"/>
      <c r="AE152" s="38"/>
      <c r="AF152" s="38"/>
      <c r="AG152" s="38"/>
      <c r="AH152" s="38"/>
      <c r="AI152" s="38"/>
      <c r="AJ152" s="38"/>
      <c r="AK152" s="38"/>
      <c r="AM152" s="17">
        <v>109</v>
      </c>
      <c r="AN152" s="17">
        <v>1669.9673806673109</v>
      </c>
      <c r="AO152" s="17">
        <v>-103.75187748259737</v>
      </c>
      <c r="AP152" s="17">
        <v>-0.15626165776156398</v>
      </c>
      <c r="AX152" s="1">
        <v>109</v>
      </c>
      <c r="AY152" s="50">
        <f t="shared" si="56"/>
        <v>41</v>
      </c>
      <c r="AZ152" s="51">
        <f t="shared" si="57"/>
        <v>0.33783783783783783</v>
      </c>
      <c r="BA152" s="52">
        <f t="shared" si="59"/>
        <v>-0.41837128791165434</v>
      </c>
      <c r="BC152" s="1">
        <v>109</v>
      </c>
      <c r="BD152" s="9">
        <f t="shared" si="58"/>
        <v>-103.75187748259737</v>
      </c>
      <c r="BE152" s="9">
        <f t="shared" si="70"/>
        <v>50.790291191209235</v>
      </c>
      <c r="BF152" s="9">
        <f t="shared" si="70"/>
        <v>-446.97874753081146</v>
      </c>
      <c r="BG152" s="9">
        <f t="shared" si="70"/>
        <v>-382.57614439011604</v>
      </c>
      <c r="BH152" s="9">
        <f t="shared" si="70"/>
        <v>-377.96734124192335</v>
      </c>
      <c r="BI152" s="9">
        <f t="shared" si="70"/>
        <v>512.94555764911456</v>
      </c>
      <c r="BJ152" s="9">
        <f t="shared" si="61"/>
        <v>-176.53986784435074</v>
      </c>
      <c r="BK152" s="9">
        <f t="shared" si="61"/>
        <v>55.499508653807425</v>
      </c>
      <c r="BL152" s="9">
        <f t="shared" si="61"/>
        <v>1177.7395752208713</v>
      </c>
      <c r="BM152" s="9">
        <f t="shared" si="61"/>
        <v>483.11655842783512</v>
      </c>
      <c r="BN152" s="9">
        <f t="shared" si="61"/>
        <v>230.90289370721325</v>
      </c>
      <c r="BO152" s="9">
        <f t="shared" si="61"/>
        <v>118.71641666505116</v>
      </c>
      <c r="BP152" s="9">
        <f t="shared" si="61"/>
        <v>-252.62999445520472</v>
      </c>
      <c r="BQ152" s="1">
        <v>109</v>
      </c>
      <c r="BR152" s="9">
        <f t="shared" si="60"/>
        <v>10764.45208116333</v>
      </c>
      <c r="BS152" s="9">
        <f t="shared" si="60"/>
        <v>-5269.5880689759288</v>
      </c>
      <c r="BT152" s="9">
        <f t="shared" si="45"/>
        <v>46374.884251140073</v>
      </c>
      <c r="BU152" s="9">
        <f t="shared" si="46"/>
        <v>39692.993260526477</v>
      </c>
      <c r="BV152" s="9">
        <f t="shared" si="47"/>
        <v>39214.821280953794</v>
      </c>
      <c r="BW152" s="9">
        <f t="shared" si="48"/>
        <v>-53219.064652452405</v>
      </c>
      <c r="BX152" s="9">
        <f t="shared" si="49"/>
        <v>18316.342739380245</v>
      </c>
      <c r="BY152" s="9">
        <f t="shared" si="50"/>
        <v>-5758.1782221943113</v>
      </c>
      <c r="BZ152" s="9">
        <f t="shared" si="51"/>
        <v>-122192.69211471919</v>
      </c>
      <c r="CA152" s="9">
        <f t="shared" si="52"/>
        <v>-50124.249979817811</v>
      </c>
      <c r="CB152" s="9">
        <f t="shared" si="53"/>
        <v>-23956.608738287647</v>
      </c>
      <c r="CC152" s="9">
        <f t="shared" si="54"/>
        <v>-12317.051117005327</v>
      </c>
      <c r="CD152" s="9">
        <f t="shared" si="55"/>
        <v>26210.836233144684</v>
      </c>
    </row>
    <row r="153" spans="1:82">
      <c r="K153" s="111"/>
      <c r="L153" s="111"/>
      <c r="M153" s="111"/>
      <c r="N153" s="111"/>
      <c r="V153" s="38"/>
      <c r="W153" s="38"/>
      <c r="X153" s="38"/>
      <c r="Y153" s="38"/>
      <c r="Z153" s="38"/>
      <c r="AA153" s="38"/>
      <c r="AB153" s="38"/>
      <c r="AC153" s="38"/>
      <c r="AD153" s="38"/>
      <c r="AE153" s="38"/>
      <c r="AF153" s="38"/>
      <c r="AG153" s="38"/>
      <c r="AH153" s="38"/>
      <c r="AI153" s="38"/>
      <c r="AJ153" s="38"/>
      <c r="AK153" s="38"/>
      <c r="AM153" s="17">
        <v>110</v>
      </c>
      <c r="AN153" s="17">
        <v>1673.6538144117264</v>
      </c>
      <c r="AO153" s="17">
        <v>244.32139609315982</v>
      </c>
      <c r="AP153" s="17">
        <v>0.36797470374972813</v>
      </c>
      <c r="AX153" s="1">
        <v>110</v>
      </c>
      <c r="AY153" s="50">
        <f t="shared" si="56"/>
        <v>84</v>
      </c>
      <c r="AZ153" s="51">
        <f t="shared" si="57"/>
        <v>0.69542619542619544</v>
      </c>
      <c r="BA153" s="52">
        <f t="shared" si="59"/>
        <v>0.51129056715173082</v>
      </c>
      <c r="BC153" s="1">
        <v>110</v>
      </c>
      <c r="BD153" s="9">
        <f t="shared" si="58"/>
        <v>244.32139609315982</v>
      </c>
      <c r="BE153" s="9">
        <f t="shared" si="70"/>
        <v>-103.75187748259737</v>
      </c>
      <c r="BF153" s="9">
        <f t="shared" si="70"/>
        <v>50.790291191209235</v>
      </c>
      <c r="BG153" s="9">
        <f t="shared" si="70"/>
        <v>-446.97874753081146</v>
      </c>
      <c r="BH153" s="9">
        <f t="shared" si="70"/>
        <v>-382.57614439011604</v>
      </c>
      <c r="BI153" s="9">
        <f t="shared" si="70"/>
        <v>-377.96734124192335</v>
      </c>
      <c r="BJ153" s="9">
        <f t="shared" si="61"/>
        <v>512.94555764911456</v>
      </c>
      <c r="BK153" s="9">
        <f t="shared" si="61"/>
        <v>-176.53986784435074</v>
      </c>
      <c r="BL153" s="9">
        <f t="shared" si="61"/>
        <v>55.499508653807425</v>
      </c>
      <c r="BM153" s="9">
        <f t="shared" si="61"/>
        <v>1177.7395752208713</v>
      </c>
      <c r="BN153" s="9">
        <f t="shared" si="61"/>
        <v>483.11655842783512</v>
      </c>
      <c r="BO153" s="9">
        <f t="shared" si="61"/>
        <v>230.90289370721325</v>
      </c>
      <c r="BP153" s="9">
        <f t="shared" si="61"/>
        <v>118.71641666505116</v>
      </c>
      <c r="BQ153" s="1">
        <v>110</v>
      </c>
      <c r="BR153" s="9">
        <f t="shared" si="60"/>
        <v>59692.944588912025</v>
      </c>
      <c r="BS153" s="9">
        <f t="shared" si="60"/>
        <v>-25348.803553834281</v>
      </c>
      <c r="BT153" s="9">
        <f t="shared" si="45"/>
        <v>12409.154851815159</v>
      </c>
      <c r="BU153" s="9">
        <f t="shared" si="46"/>
        <v>-109206.47162070042</v>
      </c>
      <c r="BV153" s="9">
        <f t="shared" si="47"/>
        <v>-93471.537709331824</v>
      </c>
      <c r="BW153" s="9">
        <f t="shared" si="48"/>
        <v>-92345.508489846819</v>
      </c>
      <c r="BX153" s="9">
        <f t="shared" si="49"/>
        <v>125323.57476461813</v>
      </c>
      <c r="BY153" s="9">
        <f t="shared" si="50"/>
        <v>-43132.466977833523</v>
      </c>
      <c r="BZ153" s="9">
        <f t="shared" si="51"/>
        <v>13559.717436783449</v>
      </c>
      <c r="CA153" s="9">
        <f t="shared" si="52"/>
        <v>287746.97725213214</v>
      </c>
      <c r="CB153" s="9">
        <f t="shared" si="53"/>
        <v>118035.71203081327</v>
      </c>
      <c r="CC153" s="9">
        <f t="shared" si="54"/>
        <v>56414.517352498129</v>
      </c>
      <c r="CD153" s="9">
        <f t="shared" si="55"/>
        <v>29004.960658783551</v>
      </c>
    </row>
    <row r="154" spans="1:82">
      <c r="K154" s="111"/>
      <c r="L154" s="111"/>
      <c r="M154" s="111"/>
      <c r="N154" s="111"/>
      <c r="V154" s="38"/>
      <c r="W154" s="38"/>
      <c r="X154" s="38"/>
      <c r="Y154" s="38"/>
      <c r="Z154" s="38"/>
      <c r="AA154" s="38"/>
      <c r="AB154" s="38"/>
      <c r="AC154" s="38"/>
      <c r="AD154" s="38"/>
      <c r="AE154" s="38"/>
      <c r="AF154" s="38"/>
      <c r="AG154" s="38"/>
      <c r="AH154" s="38"/>
      <c r="AI154" s="38"/>
      <c r="AJ154" s="38"/>
      <c r="AK154" s="38"/>
      <c r="AM154" s="17">
        <v>111</v>
      </c>
      <c r="AN154" s="17">
        <v>1677.340248156142</v>
      </c>
      <c r="AO154" s="17">
        <v>316.42127897844534</v>
      </c>
      <c r="AP154" s="17">
        <v>0.47656500107672434</v>
      </c>
      <c r="AX154" s="1">
        <v>111</v>
      </c>
      <c r="AY154" s="50">
        <f t="shared" si="56"/>
        <v>93</v>
      </c>
      <c r="AZ154" s="51">
        <f t="shared" si="57"/>
        <v>0.77027027027027029</v>
      </c>
      <c r="BA154" s="52">
        <f t="shared" si="59"/>
        <v>0.73973721941388981</v>
      </c>
      <c r="BC154" s="1">
        <v>111</v>
      </c>
      <c r="BD154" s="9">
        <f t="shared" si="58"/>
        <v>316.42127897844534</v>
      </c>
      <c r="BE154" s="9">
        <f t="shared" si="70"/>
        <v>244.32139609315982</v>
      </c>
      <c r="BF154" s="9">
        <f t="shared" si="70"/>
        <v>-103.75187748259737</v>
      </c>
      <c r="BG154" s="9">
        <f t="shared" si="70"/>
        <v>50.790291191209235</v>
      </c>
      <c r="BH154" s="9">
        <f t="shared" si="70"/>
        <v>-446.97874753081146</v>
      </c>
      <c r="BI154" s="9">
        <f t="shared" si="70"/>
        <v>-382.57614439011604</v>
      </c>
      <c r="BJ154" s="9">
        <f t="shared" si="61"/>
        <v>-377.96734124192335</v>
      </c>
      <c r="BK154" s="9">
        <f t="shared" si="61"/>
        <v>512.94555764911456</v>
      </c>
      <c r="BL154" s="9">
        <f t="shared" si="61"/>
        <v>-176.53986784435074</v>
      </c>
      <c r="BM154" s="9">
        <f t="shared" si="61"/>
        <v>55.499508653807425</v>
      </c>
      <c r="BN154" s="9">
        <f t="shared" si="61"/>
        <v>1177.7395752208713</v>
      </c>
      <c r="BO154" s="9">
        <f t="shared" si="61"/>
        <v>483.11655842783512</v>
      </c>
      <c r="BP154" s="9">
        <f t="shared" si="61"/>
        <v>230.90289370721325</v>
      </c>
      <c r="BQ154" s="1">
        <v>111</v>
      </c>
      <c r="BR154" s="9">
        <f t="shared" si="60"/>
        <v>100122.42579035687</v>
      </c>
      <c r="BS154" s="9">
        <f t="shared" si="60"/>
        <v>77308.488633598507</v>
      </c>
      <c r="BT154" s="9">
        <f t="shared" si="45"/>
        <v>-32829.301769457845</v>
      </c>
      <c r="BU154" s="9">
        <f t="shared" si="46"/>
        <v>16071.128898411091</v>
      </c>
      <c r="BV154" s="9">
        <f t="shared" si="47"/>
        <v>-141433.58696988333</v>
      </c>
      <c r="BW154" s="9">
        <f t="shared" si="48"/>
        <v>-121055.23291456308</v>
      </c>
      <c r="BX154" s="9">
        <f t="shared" si="49"/>
        <v>-119596.90952785204</v>
      </c>
      <c r="BY154" s="9">
        <f t="shared" si="50"/>
        <v>162306.88939764697</v>
      </c>
      <c r="BZ154" s="9">
        <f t="shared" si="51"/>
        <v>-55860.970773994799</v>
      </c>
      <c r="CA154" s="9">
        <f t="shared" si="52"/>
        <v>17561.22551091405</v>
      </c>
      <c r="CB154" s="9">
        <f t="shared" si="53"/>
        <v>372661.86269492313</v>
      </c>
      <c r="CC154" s="9">
        <f t="shared" si="54"/>
        <v>152868.35931340259</v>
      </c>
      <c r="CD154" s="9">
        <f t="shared" si="55"/>
        <v>73062.588946661926</v>
      </c>
    </row>
    <row r="155" spans="1:82">
      <c r="K155" s="111"/>
      <c r="L155" s="111"/>
      <c r="M155" s="111"/>
      <c r="N155" s="111"/>
      <c r="V155" s="38"/>
      <c r="W155" s="38"/>
      <c r="X155" s="38"/>
      <c r="Y155" s="38"/>
      <c r="Z155" s="38"/>
      <c r="AA155" s="38"/>
      <c r="AB155" s="38"/>
      <c r="AC155" s="38"/>
      <c r="AD155" s="38"/>
      <c r="AE155" s="38"/>
      <c r="AF155" s="38"/>
      <c r="AG155" s="38"/>
      <c r="AH155" s="38"/>
      <c r="AI155" s="38"/>
      <c r="AJ155" s="38"/>
      <c r="AK155" s="38"/>
      <c r="AM155" s="17">
        <v>112</v>
      </c>
      <c r="AN155" s="17">
        <v>2652.6348750878592</v>
      </c>
      <c r="AO155" s="17">
        <v>79.850779674045498</v>
      </c>
      <c r="AP155" s="17">
        <v>0.12026399433121253</v>
      </c>
      <c r="AX155" s="1">
        <v>112</v>
      </c>
      <c r="AY155" s="50">
        <f t="shared" si="56"/>
        <v>65</v>
      </c>
      <c r="AZ155" s="51">
        <f t="shared" si="57"/>
        <v>0.53742203742203742</v>
      </c>
      <c r="BA155" s="52">
        <f t="shared" si="59"/>
        <v>9.3941125106491899E-2</v>
      </c>
      <c r="BC155" s="1">
        <v>112</v>
      </c>
      <c r="BD155" s="9">
        <f t="shared" si="58"/>
        <v>79.850779674045498</v>
      </c>
      <c r="BE155" s="9">
        <f t="shared" si="70"/>
        <v>316.42127897844534</v>
      </c>
      <c r="BF155" s="9">
        <f t="shared" si="70"/>
        <v>244.32139609315982</v>
      </c>
      <c r="BG155" s="9">
        <f t="shared" si="70"/>
        <v>-103.75187748259737</v>
      </c>
      <c r="BH155" s="9">
        <f t="shared" si="70"/>
        <v>50.790291191209235</v>
      </c>
      <c r="BI155" s="9">
        <f t="shared" si="70"/>
        <v>-446.97874753081146</v>
      </c>
      <c r="BJ155" s="9">
        <f t="shared" si="61"/>
        <v>-382.57614439011604</v>
      </c>
      <c r="BK155" s="9">
        <f t="shared" si="61"/>
        <v>-377.96734124192335</v>
      </c>
      <c r="BL155" s="9">
        <f t="shared" si="61"/>
        <v>512.94555764911456</v>
      </c>
      <c r="BM155" s="9">
        <f t="shared" si="61"/>
        <v>-176.53986784435074</v>
      </c>
      <c r="BN155" s="9">
        <f t="shared" si="61"/>
        <v>55.499508653807425</v>
      </c>
      <c r="BO155" s="9">
        <f t="shared" si="61"/>
        <v>1177.7395752208713</v>
      </c>
      <c r="BP155" s="9">
        <f t="shared" si="61"/>
        <v>483.11655842783512</v>
      </c>
      <c r="BQ155" s="1">
        <v>112</v>
      </c>
      <c r="BR155" s="9">
        <f t="shared" si="60"/>
        <v>6376.1470145533913</v>
      </c>
      <c r="BS155" s="9">
        <f t="shared" si="60"/>
        <v>25266.4858318886</v>
      </c>
      <c r="BT155" s="9">
        <f t="shared" si="45"/>
        <v>19509.253969090987</v>
      </c>
      <c r="BU155" s="9">
        <f t="shared" si="46"/>
        <v>-8284.6683096315101</v>
      </c>
      <c r="BV155" s="9">
        <f t="shared" si="47"/>
        <v>4055.6443514902171</v>
      </c>
      <c r="BW155" s="9">
        <f t="shared" si="48"/>
        <v>-35691.601488064633</v>
      </c>
      <c r="BX155" s="9">
        <f t="shared" si="49"/>
        <v>-30549.003414241794</v>
      </c>
      <c r="BY155" s="9">
        <f t="shared" si="50"/>
        <v>-30180.986889494401</v>
      </c>
      <c r="BZ155" s="9">
        <f t="shared" si="51"/>
        <v>40959.10270862146</v>
      </c>
      <c r="CA155" s="9">
        <f t="shared" si="52"/>
        <v>-14096.846090924622</v>
      </c>
      <c r="CB155" s="9">
        <f t="shared" si="53"/>
        <v>4431.6790375333258</v>
      </c>
      <c r="CC155" s="9">
        <f t="shared" si="54"/>
        <v>94043.423334369145</v>
      </c>
      <c r="CD155" s="9">
        <f t="shared" si="55"/>
        <v>38577.23386390572</v>
      </c>
    </row>
    <row r="156" spans="1:82" ht="45">
      <c r="A156" s="30"/>
      <c r="B156" s="32" t="s">
        <v>86</v>
      </c>
      <c r="C156" s="32" t="s">
        <v>87</v>
      </c>
      <c r="D156" s="32" t="s">
        <v>88</v>
      </c>
      <c r="E156" s="32" t="s">
        <v>89</v>
      </c>
      <c r="F156" s="32" t="s">
        <v>90</v>
      </c>
      <c r="K156" s="23"/>
      <c r="L156" s="23"/>
      <c r="M156" s="23"/>
      <c r="N156" s="23"/>
      <c r="Q156" s="10"/>
      <c r="R156" s="10"/>
      <c r="V156" s="38"/>
      <c r="W156" s="38"/>
      <c r="X156" s="38"/>
      <c r="Y156" s="38"/>
      <c r="Z156" s="38"/>
      <c r="AA156" s="38"/>
      <c r="AB156" s="38"/>
      <c r="AC156" s="38"/>
      <c r="AD156" s="38"/>
      <c r="AE156" s="38"/>
      <c r="AF156" s="38"/>
      <c r="AG156" s="38"/>
      <c r="AH156" s="38"/>
      <c r="AI156" s="38"/>
      <c r="AJ156" s="38"/>
      <c r="AK156" s="38"/>
      <c r="AM156" s="17">
        <v>113</v>
      </c>
      <c r="AN156" s="17">
        <v>5558.8512090506247</v>
      </c>
      <c r="AO156" s="17">
        <v>-1694.8614096066217</v>
      </c>
      <c r="AP156" s="17">
        <v>-2.5526463710081257</v>
      </c>
      <c r="AX156" s="1">
        <v>113</v>
      </c>
      <c r="AY156" s="50">
        <f t="shared" si="56"/>
        <v>2</v>
      </c>
      <c r="AZ156" s="51">
        <f t="shared" si="57"/>
        <v>1.3513513513513514E-2</v>
      </c>
      <c r="BA156" s="52">
        <f t="shared" si="59"/>
        <v>-2.2111272410853271</v>
      </c>
      <c r="BC156" s="1">
        <v>113</v>
      </c>
      <c r="BD156" s="9">
        <f t="shared" si="58"/>
        <v>-1694.8614096066217</v>
      </c>
      <c r="BE156" s="9">
        <f t="shared" si="70"/>
        <v>79.850779674045498</v>
      </c>
      <c r="BF156" s="9">
        <f t="shared" si="70"/>
        <v>316.42127897844534</v>
      </c>
      <c r="BG156" s="9">
        <f t="shared" si="70"/>
        <v>244.32139609315982</v>
      </c>
      <c r="BH156" s="9">
        <f t="shared" si="70"/>
        <v>-103.75187748259737</v>
      </c>
      <c r="BI156" s="9">
        <f t="shared" si="70"/>
        <v>50.790291191209235</v>
      </c>
      <c r="BJ156" s="9">
        <f t="shared" si="61"/>
        <v>-446.97874753081146</v>
      </c>
      <c r="BK156" s="9">
        <f t="shared" si="61"/>
        <v>-382.57614439011604</v>
      </c>
      <c r="BL156" s="9">
        <f t="shared" si="61"/>
        <v>-377.96734124192335</v>
      </c>
      <c r="BM156" s="9">
        <f t="shared" si="61"/>
        <v>512.94555764911456</v>
      </c>
      <c r="BN156" s="9">
        <f t="shared" si="61"/>
        <v>-176.53986784435074</v>
      </c>
      <c r="BO156" s="9">
        <f t="shared" si="61"/>
        <v>55.499508653807425</v>
      </c>
      <c r="BP156" s="9">
        <f t="shared" si="61"/>
        <v>1177.7395752208713</v>
      </c>
      <c r="BQ156" s="1">
        <v>113</v>
      </c>
      <c r="BR156" s="9">
        <f t="shared" si="60"/>
        <v>2872555.1977737355</v>
      </c>
      <c r="BS156" s="9">
        <f t="shared" si="60"/>
        <v>-135336.00499654491</v>
      </c>
      <c r="BT156" s="9">
        <f t="shared" si="45"/>
        <v>-536290.21491894173</v>
      </c>
      <c r="BU156" s="9">
        <f t="shared" si="46"/>
        <v>-414090.90577951458</v>
      </c>
      <c r="BV156" s="9">
        <f t="shared" si="47"/>
        <v>175845.05331948359</v>
      </c>
      <c r="BW156" s="9">
        <f t="shared" si="48"/>
        <v>-86082.504522668125</v>
      </c>
      <c r="BX156" s="9">
        <f t="shared" si="49"/>
        <v>757567.03010426753</v>
      </c>
      <c r="BY156" s="9">
        <f t="shared" si="50"/>
        <v>648413.54336289281</v>
      </c>
      <c r="BZ156" s="9">
        <f t="shared" si="51"/>
        <v>640602.26076254761</v>
      </c>
      <c r="CA156" s="9">
        <f t="shared" si="52"/>
        <v>-869371.63088863611</v>
      </c>
      <c r="CB156" s="9">
        <f t="shared" si="53"/>
        <v>299210.60926643788</v>
      </c>
      <c r="CC156" s="9">
        <f t="shared" si="54"/>
        <v>-94063.975469471407</v>
      </c>
      <c r="CD156" s="9">
        <f t="shared" si="55"/>
        <v>-1996105.3566083512</v>
      </c>
    </row>
    <row r="157" spans="1:82">
      <c r="A157" s="33">
        <v>2012</v>
      </c>
      <c r="B157" s="29">
        <f>AVERAGE(K19:K30)</f>
        <v>2421.8333333333335</v>
      </c>
      <c r="C157" s="9">
        <f>SUM(N9:N20)</f>
        <v>126312007.77758612</v>
      </c>
      <c r="D157" s="9">
        <f>SUM(R9:R20)</f>
        <v>127481532.98286998</v>
      </c>
      <c r="E157" s="9">
        <f t="shared" ref="E157:E167" si="88">C157/B157</f>
        <v>52155.532768943405</v>
      </c>
      <c r="F157" s="9">
        <f t="shared" ref="F157:F166" si="89">D157/B157</f>
        <v>52638.44180697955</v>
      </c>
      <c r="K157" s="10"/>
      <c r="L157" s="10"/>
      <c r="N157" s="67"/>
      <c r="O157" s="67"/>
      <c r="P157" s="67"/>
      <c r="Q157" s="10"/>
      <c r="V157" s="38"/>
      <c r="W157" s="38"/>
      <c r="X157" s="38"/>
      <c r="Y157" s="38"/>
      <c r="Z157" s="38"/>
      <c r="AA157" s="38"/>
      <c r="AB157" s="38"/>
      <c r="AC157" s="38"/>
      <c r="AD157" s="38"/>
      <c r="AE157" s="38"/>
      <c r="AF157" s="38"/>
      <c r="AG157" s="38"/>
      <c r="AH157" s="38"/>
      <c r="AI157" s="38"/>
      <c r="AJ157" s="38"/>
      <c r="AK157" s="38"/>
      <c r="AM157" s="17">
        <v>114</v>
      </c>
      <c r="AN157" s="17">
        <v>5621.2217422881058</v>
      </c>
      <c r="AO157" s="17">
        <v>-367.3787578523079</v>
      </c>
      <c r="AP157" s="17">
        <v>-0.55331252909630402</v>
      </c>
      <c r="AX157" s="1">
        <v>114</v>
      </c>
      <c r="AY157" s="50">
        <f t="shared" si="56"/>
        <v>25</v>
      </c>
      <c r="AZ157" s="51">
        <f t="shared" si="57"/>
        <v>0.20478170478170479</v>
      </c>
      <c r="BA157" s="52">
        <f t="shared" si="59"/>
        <v>-0.82466217903935268</v>
      </c>
      <c r="BC157" s="1">
        <v>114</v>
      </c>
      <c r="BD157" s="9">
        <f t="shared" si="58"/>
        <v>-367.3787578523079</v>
      </c>
      <c r="BE157" s="9">
        <f t="shared" si="70"/>
        <v>-1694.8614096066217</v>
      </c>
      <c r="BF157" s="9">
        <f t="shared" si="70"/>
        <v>79.850779674045498</v>
      </c>
      <c r="BG157" s="9">
        <f t="shared" si="70"/>
        <v>316.42127897844534</v>
      </c>
      <c r="BH157" s="9">
        <f t="shared" si="70"/>
        <v>244.32139609315982</v>
      </c>
      <c r="BI157" s="9">
        <f t="shared" si="70"/>
        <v>-103.75187748259737</v>
      </c>
      <c r="BJ157" s="9">
        <f t="shared" si="61"/>
        <v>50.790291191209235</v>
      </c>
      <c r="BK157" s="9">
        <f t="shared" si="61"/>
        <v>-446.97874753081146</v>
      </c>
      <c r="BL157" s="9">
        <f t="shared" si="61"/>
        <v>-382.57614439011604</v>
      </c>
      <c r="BM157" s="9">
        <f t="shared" si="61"/>
        <v>-377.96734124192335</v>
      </c>
      <c r="BN157" s="9">
        <f t="shared" si="61"/>
        <v>512.94555764911456</v>
      </c>
      <c r="BO157" s="9">
        <f t="shared" si="61"/>
        <v>-176.53986784435074</v>
      </c>
      <c r="BP157" s="9">
        <f t="shared" si="61"/>
        <v>55.499508653807425</v>
      </c>
      <c r="BQ157" s="1">
        <v>114</v>
      </c>
      <c r="BR157" s="9">
        <f t="shared" si="60"/>
        <v>134967.15172110268</v>
      </c>
      <c r="BS157" s="9">
        <f t="shared" si="60"/>
        <v>622656.07939308672</v>
      </c>
      <c r="BT157" s="9">
        <f t="shared" si="45"/>
        <v>-29335.480250189928</v>
      </c>
      <c r="BU157" s="9">
        <f t="shared" si="46"/>
        <v>-116246.45642913997</v>
      </c>
      <c r="BV157" s="9">
        <f t="shared" si="47"/>
        <v>-89758.491013447099</v>
      </c>
      <c r="BW157" s="9">
        <f t="shared" si="48"/>
        <v>38116.235874400176</v>
      </c>
      <c r="BX157" s="9">
        <f t="shared" si="49"/>
        <v>-18659.274088784325</v>
      </c>
      <c r="BY157" s="9">
        <f t="shared" si="50"/>
        <v>164210.49705424762</v>
      </c>
      <c r="BZ157" s="9">
        <f t="shared" si="51"/>
        <v>140550.34870996399</v>
      </c>
      <c r="CA157" s="9">
        <f t="shared" si="52"/>
        <v>138857.17233419514</v>
      </c>
      <c r="CB157" s="9">
        <f t="shared" si="53"/>
        <v>-188445.3018149907</v>
      </c>
      <c r="CC157" s="9">
        <f t="shared" si="54"/>
        <v>64856.997360066685</v>
      </c>
      <c r="CD157" s="9">
        <f t="shared" si="55"/>
        <v>-20389.340550650031</v>
      </c>
    </row>
    <row r="158" spans="1:82">
      <c r="A158" s="33">
        <v>2013</v>
      </c>
      <c r="B158" s="29">
        <f>AVERAGE(K21:K32)</f>
        <v>2424.9166666666665</v>
      </c>
      <c r="C158" s="9">
        <f>SUM(N21:N32)</f>
        <v>128771136</v>
      </c>
      <c r="D158" s="9">
        <f>SUM(R21:R32)</f>
        <v>126405727.46752919</v>
      </c>
      <c r="E158" s="9">
        <f t="shared" si="88"/>
        <v>53103.324237946326</v>
      </c>
      <c r="F158" s="9">
        <f t="shared" si="89"/>
        <v>52127.864518036717</v>
      </c>
      <c r="N158" s="67"/>
      <c r="O158" s="67"/>
      <c r="P158" s="67"/>
      <c r="Q158" s="10"/>
      <c r="V158" s="38"/>
      <c r="W158" s="38"/>
      <c r="X158" s="38"/>
      <c r="Y158" s="38"/>
      <c r="Z158" s="38"/>
      <c r="AA158" s="38"/>
      <c r="AB158" s="38"/>
      <c r="AC158" s="38"/>
      <c r="AD158" s="38"/>
      <c r="AE158" s="38"/>
      <c r="AF158" s="38"/>
      <c r="AG158" s="38"/>
      <c r="AH158" s="38"/>
      <c r="AI158" s="38"/>
      <c r="AJ158" s="38"/>
      <c r="AK158" s="38"/>
      <c r="AM158" s="17">
        <v>115</v>
      </c>
      <c r="AN158" s="17">
        <v>8169.7837858016737</v>
      </c>
      <c r="AO158" s="17">
        <v>443.56884527402508</v>
      </c>
      <c r="AP158" s="17">
        <v>0.66806312112788413</v>
      </c>
      <c r="AX158" s="1">
        <v>115</v>
      </c>
      <c r="AY158" s="50">
        <f t="shared" si="56"/>
        <v>100</v>
      </c>
      <c r="AZ158" s="51">
        <f t="shared" si="57"/>
        <v>0.8284823284823285</v>
      </c>
      <c r="BA158" s="52">
        <f t="shared" si="59"/>
        <v>0.94818488013239854</v>
      </c>
      <c r="BC158" s="1">
        <v>115</v>
      </c>
      <c r="BD158" s="9">
        <f t="shared" si="58"/>
        <v>443.56884527402508</v>
      </c>
      <c r="BE158" s="9">
        <f t="shared" si="70"/>
        <v>-367.3787578523079</v>
      </c>
      <c r="BF158" s="9">
        <f t="shared" si="70"/>
        <v>-1694.8614096066217</v>
      </c>
      <c r="BG158" s="9">
        <f t="shared" si="70"/>
        <v>79.850779674045498</v>
      </c>
      <c r="BH158" s="9">
        <f t="shared" si="70"/>
        <v>316.42127897844534</v>
      </c>
      <c r="BI158" s="9">
        <f t="shared" si="70"/>
        <v>244.32139609315982</v>
      </c>
      <c r="BJ158" s="9">
        <f t="shared" si="61"/>
        <v>-103.75187748259737</v>
      </c>
      <c r="BK158" s="9">
        <f t="shared" si="61"/>
        <v>50.790291191209235</v>
      </c>
      <c r="BL158" s="9">
        <f t="shared" si="61"/>
        <v>-446.97874753081146</v>
      </c>
      <c r="BM158" s="9">
        <f t="shared" si="61"/>
        <v>-382.57614439011604</v>
      </c>
      <c r="BN158" s="9">
        <f t="shared" si="61"/>
        <v>-377.96734124192335</v>
      </c>
      <c r="BO158" s="9">
        <f t="shared" si="61"/>
        <v>512.94555764911456</v>
      </c>
      <c r="BP158" s="9">
        <f t="shared" si="61"/>
        <v>-176.53986784435074</v>
      </c>
      <c r="BQ158" s="1">
        <v>115</v>
      </c>
      <c r="BR158" s="9">
        <f t="shared" si="60"/>
        <v>196753.32049773441</v>
      </c>
      <c r="BS158" s="9">
        <f t="shared" si="60"/>
        <v>-162957.77139875368</v>
      </c>
      <c r="BT158" s="9">
        <f t="shared" si="45"/>
        <v>-751787.71835871902</v>
      </c>
      <c r="BU158" s="9">
        <f t="shared" si="46"/>
        <v>35419.318134248373</v>
      </c>
      <c r="BV158" s="9">
        <f t="shared" si="47"/>
        <v>140354.62133660121</v>
      </c>
      <c r="BW158" s="9">
        <f t="shared" si="48"/>
        <v>108373.35954078248</v>
      </c>
      <c r="BX158" s="9">
        <f t="shared" si="49"/>
        <v>-46021.100489966913</v>
      </c>
      <c r="BY158" s="9">
        <f t="shared" si="50"/>
        <v>22528.990814817509</v>
      </c>
      <c r="BZ158" s="9">
        <f t="shared" si="51"/>
        <v>-198265.84690427204</v>
      </c>
      <c r="CA158" s="9">
        <f t="shared" si="52"/>
        <v>-169698.85859651229</v>
      </c>
      <c r="CB158" s="9">
        <f t="shared" si="53"/>
        <v>-167654.53710597317</v>
      </c>
      <c r="CC158" s="9">
        <f t="shared" si="54"/>
        <v>227526.6686948612</v>
      </c>
      <c r="CD158" s="9">
        <f t="shared" si="55"/>
        <v>-78307.585324546919</v>
      </c>
    </row>
    <row r="159" spans="1:82">
      <c r="A159" s="33">
        <v>2014</v>
      </c>
      <c r="B159" s="29">
        <f>AVERAGE(K33:K44)</f>
        <v>2433.1666666666665</v>
      </c>
      <c r="C159" s="9">
        <f>SUM(N33:N44)</f>
        <v>141257347</v>
      </c>
      <c r="D159" s="9">
        <f>SUM(R33:R44)</f>
        <v>140057641.11450931</v>
      </c>
      <c r="E159" s="9">
        <f t="shared" si="88"/>
        <v>58054.940886362085</v>
      </c>
      <c r="F159" s="9">
        <f t="shared" si="89"/>
        <v>57561.877298928419</v>
      </c>
      <c r="N159" s="67"/>
      <c r="O159" s="76"/>
      <c r="P159" s="67"/>
      <c r="Q159" s="10"/>
      <c r="V159" s="38"/>
      <c r="W159" s="38"/>
      <c r="X159" s="38"/>
      <c r="Y159" s="38"/>
      <c r="Z159" s="38"/>
      <c r="AA159" s="38"/>
      <c r="AB159" s="38"/>
      <c r="AC159" s="38"/>
      <c r="AD159" s="38"/>
      <c r="AE159" s="38"/>
      <c r="AF159" s="38"/>
      <c r="AG159" s="38"/>
      <c r="AH159" s="38"/>
      <c r="AI159" s="38"/>
      <c r="AJ159" s="38"/>
      <c r="AK159" s="38"/>
      <c r="AM159" s="17">
        <v>116</v>
      </c>
      <c r="AN159" s="17">
        <v>9635.5702677496083</v>
      </c>
      <c r="AO159" s="17">
        <v>-76.190087421740827</v>
      </c>
      <c r="AP159" s="17">
        <v>-0.11475059203161569</v>
      </c>
      <c r="AX159" s="1">
        <v>116</v>
      </c>
      <c r="AY159" s="50">
        <f t="shared" si="56"/>
        <v>44</v>
      </c>
      <c r="AZ159" s="51">
        <f t="shared" si="57"/>
        <v>0.36278586278586278</v>
      </c>
      <c r="BA159" s="52">
        <f t="shared" si="59"/>
        <v>-0.35102215742413223</v>
      </c>
      <c r="BC159" s="1">
        <v>116</v>
      </c>
      <c r="BD159" s="9">
        <f t="shared" si="58"/>
        <v>-76.190087421740827</v>
      </c>
      <c r="BE159" s="9">
        <f t="shared" si="70"/>
        <v>443.56884527402508</v>
      </c>
      <c r="BF159" s="9">
        <f t="shared" si="70"/>
        <v>-367.3787578523079</v>
      </c>
      <c r="BG159" s="9">
        <f t="shared" si="70"/>
        <v>-1694.8614096066217</v>
      </c>
      <c r="BH159" s="9">
        <f t="shared" si="70"/>
        <v>79.850779674045498</v>
      </c>
      <c r="BI159" s="9">
        <f t="shared" si="70"/>
        <v>316.42127897844534</v>
      </c>
      <c r="BJ159" s="9">
        <f t="shared" si="61"/>
        <v>244.32139609315982</v>
      </c>
      <c r="BK159" s="9">
        <f t="shared" si="61"/>
        <v>-103.75187748259737</v>
      </c>
      <c r="BL159" s="9">
        <f t="shared" si="61"/>
        <v>50.790291191209235</v>
      </c>
      <c r="BM159" s="9">
        <f t="shared" si="61"/>
        <v>-446.97874753081146</v>
      </c>
      <c r="BN159" s="9">
        <f t="shared" si="61"/>
        <v>-382.57614439011604</v>
      </c>
      <c r="BO159" s="9">
        <f t="shared" si="61"/>
        <v>-377.96734124192335</v>
      </c>
      <c r="BP159" s="9">
        <f t="shared" si="61"/>
        <v>512.94555764911456</v>
      </c>
      <c r="BQ159" s="1">
        <v>116</v>
      </c>
      <c r="BR159" s="9">
        <f t="shared" si="60"/>
        <v>5804.9294213320964</v>
      </c>
      <c r="BS159" s="9">
        <f t="shared" si="60"/>
        <v>-33795.549098987605</v>
      </c>
      <c r="BT159" s="9">
        <f t="shared" si="45"/>
        <v>27990.619677656687</v>
      </c>
      <c r="BU159" s="9">
        <f t="shared" si="46"/>
        <v>129131.63896565858</v>
      </c>
      <c r="BV159" s="9">
        <f t="shared" si="47"/>
        <v>-6083.8378840596824</v>
      </c>
      <c r="BW159" s="9">
        <f t="shared" si="48"/>
        <v>-24108.164907466144</v>
      </c>
      <c r="BX159" s="9">
        <f t="shared" si="49"/>
        <v>-18614.86852733916</v>
      </c>
      <c r="BY159" s="9">
        <f t="shared" si="50"/>
        <v>7904.8646155683482</v>
      </c>
      <c r="BZ159" s="9">
        <f t="shared" si="51"/>
        <v>-3869.7167260339738</v>
      </c>
      <c r="CA159" s="9">
        <f t="shared" si="52"/>
        <v>34055.349850031329</v>
      </c>
      <c r="CB159" s="9">
        <f t="shared" si="53"/>
        <v>29148.509886554235</v>
      </c>
      <c r="CC159" s="9">
        <f t="shared" si="54"/>
        <v>28797.364771783854</v>
      </c>
      <c r="CD159" s="9">
        <f t="shared" si="55"/>
        <v>-39081.366879878457</v>
      </c>
    </row>
    <row r="160" spans="1:82">
      <c r="A160" s="33">
        <v>2015</v>
      </c>
      <c r="B160" s="29">
        <f>AVERAGE(K45:K56)</f>
        <v>2416.25</v>
      </c>
      <c r="C160" s="9">
        <f>SUM(N45:N56)</f>
        <v>148334953.5</v>
      </c>
      <c r="D160" s="9">
        <f>SUM(R45:R56)</f>
        <v>143673279.52593327</v>
      </c>
      <c r="E160" s="9">
        <f t="shared" si="88"/>
        <v>61390.565338851527</v>
      </c>
      <c r="F160" s="9">
        <f t="shared" si="89"/>
        <v>59461.264159724065</v>
      </c>
      <c r="N160" s="76"/>
      <c r="O160" s="67"/>
      <c r="P160" s="67"/>
      <c r="Q160" s="10"/>
      <c r="V160" s="38"/>
      <c r="W160" s="38"/>
      <c r="X160" s="38"/>
      <c r="Y160" s="38"/>
      <c r="Z160" s="38"/>
      <c r="AA160" s="38"/>
      <c r="AB160" s="38"/>
      <c r="AC160" s="38"/>
      <c r="AD160" s="38"/>
      <c r="AE160" s="38"/>
      <c r="AF160" s="38"/>
      <c r="AG160" s="38"/>
      <c r="AH160" s="38"/>
      <c r="AI160" s="38"/>
      <c r="AJ160" s="38"/>
      <c r="AK160" s="38"/>
      <c r="AM160" s="17">
        <v>117</v>
      </c>
      <c r="AN160" s="17">
        <v>9532.734823407347</v>
      </c>
      <c r="AO160" s="17">
        <v>343.63869478885499</v>
      </c>
      <c r="AP160" s="17">
        <v>0.51755740157794694</v>
      </c>
      <c r="AX160" s="1">
        <v>117</v>
      </c>
      <c r="AY160" s="50">
        <f t="shared" si="56"/>
        <v>95</v>
      </c>
      <c r="AZ160" s="51">
        <f t="shared" si="57"/>
        <v>0.78690228690228692</v>
      </c>
      <c r="BA160" s="52">
        <f t="shared" si="59"/>
        <v>0.79571892196992056</v>
      </c>
      <c r="BC160" s="1">
        <v>117</v>
      </c>
      <c r="BD160" s="9">
        <f t="shared" si="58"/>
        <v>343.63869478885499</v>
      </c>
      <c r="BE160" s="9">
        <f t="shared" si="70"/>
        <v>-76.190087421740827</v>
      </c>
      <c r="BF160" s="9">
        <f t="shared" si="70"/>
        <v>443.56884527402508</v>
      </c>
      <c r="BG160" s="9">
        <f t="shared" si="70"/>
        <v>-367.3787578523079</v>
      </c>
      <c r="BH160" s="9">
        <f t="shared" si="70"/>
        <v>-1694.8614096066217</v>
      </c>
      <c r="BI160" s="9">
        <f t="shared" si="70"/>
        <v>79.850779674045498</v>
      </c>
      <c r="BJ160" s="9">
        <f t="shared" si="61"/>
        <v>316.42127897844534</v>
      </c>
      <c r="BK160" s="9">
        <f t="shared" si="61"/>
        <v>244.32139609315982</v>
      </c>
      <c r="BL160" s="9">
        <f t="shared" si="61"/>
        <v>-103.75187748259737</v>
      </c>
      <c r="BM160" s="9">
        <f t="shared" si="61"/>
        <v>50.790291191209235</v>
      </c>
      <c r="BN160" s="9">
        <f t="shared" si="61"/>
        <v>-446.97874753081146</v>
      </c>
      <c r="BO160" s="9">
        <f t="shared" si="61"/>
        <v>-382.57614439011604</v>
      </c>
      <c r="BP160" s="9">
        <f t="shared" si="61"/>
        <v>-377.96734124192335</v>
      </c>
      <c r="BQ160" s="1">
        <v>117</v>
      </c>
      <c r="BR160" s="9">
        <f t="shared" si="60"/>
        <v>118087.55255618971</v>
      </c>
      <c r="BS160" s="9">
        <f t="shared" si="60"/>
        <v>-26181.862197455052</v>
      </c>
      <c r="BT160" s="9">
        <f t="shared" si="45"/>
        <v>152427.4190389677</v>
      </c>
      <c r="BU160" s="9">
        <f t="shared" si="46"/>
        <v>-126245.55684151796</v>
      </c>
      <c r="BV160" s="9">
        <f t="shared" si="47"/>
        <v>-582419.96264522208</v>
      </c>
      <c r="BW160" s="9">
        <f t="shared" si="48"/>
        <v>27439.817705062578</v>
      </c>
      <c r="BX160" s="9">
        <f t="shared" si="49"/>
        <v>108734.59531157491</v>
      </c>
      <c r="BY160" s="9">
        <f t="shared" si="50"/>
        <v>83958.285662445895</v>
      </c>
      <c r="BZ160" s="9">
        <f t="shared" si="51"/>
        <v>-35653.159760012306</v>
      </c>
      <c r="CA160" s="9">
        <f t="shared" si="52"/>
        <v>17453.509372894092</v>
      </c>
      <c r="CB160" s="9">
        <f t="shared" si="53"/>
        <v>-153599.19339984548</v>
      </c>
      <c r="CC160" s="9">
        <f t="shared" si="54"/>
        <v>-131467.96691557212</v>
      </c>
      <c r="CD160" s="9">
        <f t="shared" si="55"/>
        <v>-129884.20381718839</v>
      </c>
    </row>
    <row r="161" spans="1:82">
      <c r="A161" s="33">
        <v>2016</v>
      </c>
      <c r="B161" s="29">
        <f>AVERAGE(K57:K68)</f>
        <v>2429.75</v>
      </c>
      <c r="C161" s="9">
        <f>SUM(N57:N68)</f>
        <v>132855388.16666999</v>
      </c>
      <c r="D161" s="9">
        <f>SUM(R57:R68)</f>
        <v>134862826.71595275</v>
      </c>
      <c r="E161" s="9">
        <f t="shared" si="88"/>
        <v>54678.624618446338</v>
      </c>
      <c r="F161" s="9">
        <f t="shared" si="89"/>
        <v>55504.816016443154</v>
      </c>
      <c r="N161" s="67"/>
      <c r="O161" s="67"/>
      <c r="P161" s="67"/>
      <c r="Q161" s="10"/>
      <c r="V161" s="38"/>
      <c r="W161" s="38"/>
      <c r="X161" s="38"/>
      <c r="Y161" s="38"/>
      <c r="Z161" s="38"/>
      <c r="AA161" s="38"/>
      <c r="AB161" s="38"/>
      <c r="AC161" s="38"/>
      <c r="AD161" s="38"/>
      <c r="AE161" s="38"/>
      <c r="AF161" s="38"/>
      <c r="AG161" s="38"/>
      <c r="AH161" s="38"/>
      <c r="AI161" s="38"/>
      <c r="AJ161" s="38"/>
      <c r="AK161" s="38"/>
      <c r="AM161" s="17">
        <v>118</v>
      </c>
      <c r="AN161" s="17">
        <v>4462.2925348981571</v>
      </c>
      <c r="AO161" s="17">
        <v>1825.1131397580311</v>
      </c>
      <c r="AP161" s="17">
        <v>2.7488197008178443</v>
      </c>
      <c r="AX161" s="1">
        <v>118</v>
      </c>
      <c r="AY161" s="50">
        <f t="shared" si="56"/>
        <v>119</v>
      </c>
      <c r="AZ161" s="51">
        <f t="shared" si="57"/>
        <v>0.98648648648648651</v>
      </c>
      <c r="BA161" s="52">
        <f t="shared" si="59"/>
        <v>2.2111272410853289</v>
      </c>
      <c r="BC161" s="1">
        <v>118</v>
      </c>
      <c r="BD161" s="9">
        <f t="shared" si="58"/>
        <v>1825.1131397580311</v>
      </c>
      <c r="BE161" s="9">
        <f t="shared" si="70"/>
        <v>343.63869478885499</v>
      </c>
      <c r="BF161" s="9">
        <f t="shared" si="70"/>
        <v>-76.190087421740827</v>
      </c>
      <c r="BG161" s="9">
        <f t="shared" si="70"/>
        <v>443.56884527402508</v>
      </c>
      <c r="BH161" s="9">
        <f t="shared" si="70"/>
        <v>-367.3787578523079</v>
      </c>
      <c r="BI161" s="9">
        <f t="shared" si="70"/>
        <v>-1694.8614096066217</v>
      </c>
      <c r="BJ161" s="9">
        <f t="shared" si="61"/>
        <v>79.850779674045498</v>
      </c>
      <c r="BK161" s="9">
        <f t="shared" si="61"/>
        <v>316.42127897844534</v>
      </c>
      <c r="BL161" s="9">
        <f t="shared" si="61"/>
        <v>244.32139609315982</v>
      </c>
      <c r="BM161" s="9">
        <f t="shared" si="61"/>
        <v>-103.75187748259737</v>
      </c>
      <c r="BN161" s="9">
        <f t="shared" si="61"/>
        <v>50.790291191209235</v>
      </c>
      <c r="BO161" s="9">
        <f t="shared" si="61"/>
        <v>-446.97874753081146</v>
      </c>
      <c r="BP161" s="9">
        <f t="shared" si="61"/>
        <v>-382.57614439011604</v>
      </c>
      <c r="BQ161" s="1">
        <v>118</v>
      </c>
      <c r="BR161" s="9">
        <f t="shared" si="60"/>
        <v>3331037.9729174282</v>
      </c>
      <c r="BS161" s="9">
        <f t="shared" si="60"/>
        <v>627179.49718844483</v>
      </c>
      <c r="BT161" s="9">
        <f t="shared" si="45"/>
        <v>-139055.52967272754</v>
      </c>
      <c r="BU161" s="9">
        <f t="shared" si="46"/>
        <v>809563.32789692644</v>
      </c>
      <c r="BV161" s="9">
        <f t="shared" si="47"/>
        <v>-670507.79822422715</v>
      </c>
      <c r="BW161" s="9">
        <f t="shared" si="48"/>
        <v>-3093313.8287418634</v>
      </c>
      <c r="BX161" s="9">
        <f t="shared" si="49"/>
        <v>145736.70720302913</v>
      </c>
      <c r="BY161" s="9">
        <f t="shared" si="50"/>
        <v>577504.63396260818</v>
      </c>
      <c r="BZ161" s="9">
        <f t="shared" si="51"/>
        <v>445914.19033365813</v>
      </c>
      <c r="CA161" s="9">
        <f t="shared" si="52"/>
        <v>-189358.91486804918</v>
      </c>
      <c r="CB161" s="9">
        <f t="shared" si="53"/>
        <v>92698.02782521765</v>
      </c>
      <c r="CC161" s="9">
        <f t="shared" si="54"/>
        <v>-815786.78531106783</v>
      </c>
      <c r="CD161" s="9">
        <f t="shared" si="55"/>
        <v>-698244.7480843626</v>
      </c>
    </row>
    <row r="162" spans="1:82">
      <c r="A162" s="33">
        <v>2017</v>
      </c>
      <c r="B162" s="29">
        <f>AVERAGE(K69:K80)</f>
        <v>2427.6666666666665</v>
      </c>
      <c r="C162" s="9">
        <f>SUM(N69:N80)</f>
        <v>131218015.85933</v>
      </c>
      <c r="D162" s="9">
        <f>SUM(R69:R80)</f>
        <v>127611685.09278421</v>
      </c>
      <c r="E162" s="9">
        <f t="shared" si="88"/>
        <v>54051.084385279421</v>
      </c>
      <c r="F162" s="9">
        <f t="shared" si="89"/>
        <v>52565.571231409122</v>
      </c>
      <c r="N162" s="67"/>
      <c r="O162" s="67"/>
      <c r="P162" s="67"/>
      <c r="Q162" s="10"/>
      <c r="V162" s="38"/>
      <c r="W162" s="38"/>
      <c r="X162" s="38"/>
      <c r="Y162" s="38"/>
      <c r="Z162" s="38"/>
      <c r="AA162" s="38"/>
      <c r="AB162" s="38"/>
      <c r="AC162" s="38"/>
      <c r="AD162" s="38"/>
      <c r="AE162" s="38"/>
      <c r="AF162" s="38"/>
      <c r="AG162" s="38"/>
      <c r="AH162" s="38"/>
      <c r="AI162" s="38"/>
      <c r="AJ162" s="38"/>
      <c r="AK162" s="38"/>
      <c r="AM162" s="17">
        <v>119</v>
      </c>
      <c r="AN162" s="17">
        <v>1706.8317181114667</v>
      </c>
      <c r="AO162" s="17">
        <v>46.761586253933046</v>
      </c>
      <c r="AP162" s="17">
        <v>7.0428055519530949E-2</v>
      </c>
      <c r="AX162" s="1">
        <v>119</v>
      </c>
      <c r="AY162" s="50">
        <f t="shared" si="56"/>
        <v>57</v>
      </c>
      <c r="AZ162" s="51">
        <f t="shared" si="57"/>
        <v>0.47089397089397089</v>
      </c>
      <c r="BA162" s="52">
        <f t="shared" si="59"/>
        <v>-7.3022840689146426E-2</v>
      </c>
      <c r="BC162" s="1">
        <v>119</v>
      </c>
      <c r="BD162" s="9">
        <f t="shared" si="58"/>
        <v>46.761586253933046</v>
      </c>
      <c r="BE162" s="9">
        <f t="shared" si="70"/>
        <v>1825.1131397580311</v>
      </c>
      <c r="BF162" s="9">
        <f t="shared" si="70"/>
        <v>343.63869478885499</v>
      </c>
      <c r="BG162" s="9">
        <f t="shared" si="70"/>
        <v>-76.190087421740827</v>
      </c>
      <c r="BH162" s="9">
        <f t="shared" si="70"/>
        <v>443.56884527402508</v>
      </c>
      <c r="BI162" s="9">
        <f t="shared" si="70"/>
        <v>-367.3787578523079</v>
      </c>
      <c r="BJ162" s="9">
        <f t="shared" si="61"/>
        <v>-1694.8614096066217</v>
      </c>
      <c r="BK162" s="9">
        <f t="shared" si="61"/>
        <v>79.850779674045498</v>
      </c>
      <c r="BL162" s="9">
        <f t="shared" si="61"/>
        <v>316.42127897844534</v>
      </c>
      <c r="BM162" s="9">
        <f t="shared" si="61"/>
        <v>244.32139609315982</v>
      </c>
      <c r="BN162" s="9">
        <f t="shared" si="61"/>
        <v>-103.75187748259737</v>
      </c>
      <c r="BO162" s="9">
        <f t="shared" si="61"/>
        <v>50.790291191209235</v>
      </c>
      <c r="BP162" s="9">
        <f t="shared" si="61"/>
        <v>-446.97874753081146</v>
      </c>
      <c r="BQ162" s="1">
        <v>119</v>
      </c>
      <c r="BR162" s="9">
        <f t="shared" si="60"/>
        <v>2186.6459489842737</v>
      </c>
      <c r="BS162" s="9">
        <f t="shared" si="60"/>
        <v>85345.185507986811</v>
      </c>
      <c r="BT162" s="9">
        <f t="shared" si="45"/>
        <v>16069.090466559075</v>
      </c>
      <c r="BU162" s="9">
        <f t="shared" si="46"/>
        <v>-3562.769344666513</v>
      </c>
      <c r="BV162" s="9">
        <f t="shared" si="47"/>
        <v>20741.982817840137</v>
      </c>
      <c r="BW162" s="9">
        <f t="shared" si="48"/>
        <v>-17179.213473174346</v>
      </c>
      <c r="BX162" s="9">
        <f t="shared" si="49"/>
        <v>-79254.407993787056</v>
      </c>
      <c r="BY162" s="9">
        <f t="shared" si="50"/>
        <v>3733.949121172026</v>
      </c>
      <c r="BZ162" s="9">
        <f t="shared" si="51"/>
        <v>14796.360929531369</v>
      </c>
      <c r="CA162" s="9">
        <f t="shared" si="52"/>
        <v>11424.856037092424</v>
      </c>
      <c r="CB162" s="9">
        <f t="shared" si="53"/>
        <v>-4851.6023679101254</v>
      </c>
      <c r="CC162" s="9">
        <f t="shared" si="54"/>
        <v>2375.0345824003712</v>
      </c>
      <c r="CD162" s="9">
        <f t="shared" si="55"/>
        <v>-20901.435256338089</v>
      </c>
    </row>
    <row r="163" spans="1:82" ht="15.75" thickBot="1">
      <c r="A163" s="33">
        <v>2018</v>
      </c>
      <c r="B163" s="29">
        <f>AVERAGE(K81:K92)</f>
        <v>2449.8333333333335</v>
      </c>
      <c r="C163" s="9">
        <f>SUM(N81:N92)</f>
        <v>145275104.44200996</v>
      </c>
      <c r="D163" s="9">
        <f>SUM(R81:R92)</f>
        <v>146400454.96544901</v>
      </c>
      <c r="E163" s="9">
        <f t="shared" si="88"/>
        <v>59299.995010004743</v>
      </c>
      <c r="F163" s="9">
        <f t="shared" si="89"/>
        <v>59759.353003108648</v>
      </c>
      <c r="N163" s="67"/>
      <c r="O163" s="67"/>
      <c r="P163" s="67"/>
      <c r="Q163" s="10"/>
      <c r="V163" s="38"/>
      <c r="W163" s="38"/>
      <c r="X163" s="38"/>
      <c r="Y163" s="38"/>
      <c r="Z163" s="38"/>
      <c r="AA163" s="38"/>
      <c r="AB163" s="38"/>
      <c r="AC163" s="38"/>
      <c r="AD163" s="38"/>
      <c r="AE163" s="38"/>
      <c r="AF163" s="38"/>
      <c r="AG163" s="38"/>
      <c r="AH163" s="38"/>
      <c r="AI163" s="38"/>
      <c r="AJ163" s="38"/>
      <c r="AK163" s="38"/>
      <c r="AM163" s="18">
        <v>120</v>
      </c>
      <c r="AN163" s="18">
        <v>1710.5181518558823</v>
      </c>
      <c r="AO163" s="18">
        <v>47.200808597266587</v>
      </c>
      <c r="AP163" s="18">
        <v>7.1089572334074674E-2</v>
      </c>
      <c r="AX163" s="1">
        <v>120</v>
      </c>
      <c r="AY163" s="50">
        <f t="shared" si="56"/>
        <v>58</v>
      </c>
      <c r="AZ163" s="51">
        <f t="shared" si="57"/>
        <v>0.47920997920997921</v>
      </c>
      <c r="BA163" s="52">
        <f t="shared" si="59"/>
        <v>-5.213646396562386E-2</v>
      </c>
      <c r="BC163" s="1">
        <v>120</v>
      </c>
      <c r="BD163" s="9">
        <f t="shared" si="58"/>
        <v>47.200808597266587</v>
      </c>
      <c r="BE163" s="9">
        <f t="shared" si="70"/>
        <v>46.761586253933046</v>
      </c>
      <c r="BF163" s="9">
        <f t="shared" si="70"/>
        <v>1825.1131397580311</v>
      </c>
      <c r="BG163" s="9">
        <f t="shared" si="70"/>
        <v>343.63869478885499</v>
      </c>
      <c r="BH163" s="9">
        <f t="shared" si="70"/>
        <v>-76.190087421740827</v>
      </c>
      <c r="BI163" s="9">
        <f t="shared" si="70"/>
        <v>443.56884527402508</v>
      </c>
      <c r="BJ163" s="9">
        <f t="shared" si="61"/>
        <v>-367.3787578523079</v>
      </c>
      <c r="BK163" s="9">
        <f t="shared" si="61"/>
        <v>-1694.8614096066217</v>
      </c>
      <c r="BL163" s="9">
        <f t="shared" si="61"/>
        <v>79.850779674045498</v>
      </c>
      <c r="BM163" s="9">
        <f t="shared" si="61"/>
        <v>316.42127897844534</v>
      </c>
      <c r="BN163" s="9">
        <f t="shared" si="61"/>
        <v>244.32139609315982</v>
      </c>
      <c r="BO163" s="9">
        <f t="shared" si="61"/>
        <v>-103.75187748259737</v>
      </c>
      <c r="BP163" s="9">
        <f t="shared" si="61"/>
        <v>50.790291191209235</v>
      </c>
      <c r="BQ163" s="1">
        <v>120</v>
      </c>
      <c r="BR163" s="9">
        <f t="shared" si="60"/>
        <v>2227.9163322360514</v>
      </c>
      <c r="BS163" s="9">
        <f t="shared" si="60"/>
        <v>2207.1846824767208</v>
      </c>
      <c r="BT163" s="9">
        <f t="shared" si="45"/>
        <v>86146.815978080165</v>
      </c>
      <c r="BU163" s="9">
        <f t="shared" si="46"/>
        <v>16220.024259344316</v>
      </c>
      <c r="BV163" s="9">
        <f t="shared" si="47"/>
        <v>-3596.2337334026761</v>
      </c>
      <c r="BW163" s="9">
        <f t="shared" si="48"/>
        <v>20936.808165491148</v>
      </c>
      <c r="BX163" s="9">
        <f t="shared" si="49"/>
        <v>-17340.574432089201</v>
      </c>
      <c r="BY163" s="9">
        <f t="shared" si="50"/>
        <v>-79998.82899374007</v>
      </c>
      <c r="BZ163" s="9">
        <f t="shared" si="51"/>
        <v>3769.0213677374718</v>
      </c>
      <c r="CA163" s="9">
        <f t="shared" si="52"/>
        <v>14935.34022516488</v>
      </c>
      <c r="CB163" s="9">
        <f t="shared" si="53"/>
        <v>11532.167453210985</v>
      </c>
      <c r="CC163" s="9">
        <f t="shared" si="54"/>
        <v>-4897.1725106632848</v>
      </c>
      <c r="CD163" s="9">
        <f t="shared" si="55"/>
        <v>2397.3428131159681</v>
      </c>
    </row>
    <row r="164" spans="1:82">
      <c r="A164" s="33">
        <v>2019</v>
      </c>
      <c r="B164" s="29">
        <f>AVERAGE(K93:K104)</f>
        <v>2453.6666666666665</v>
      </c>
      <c r="C164" s="9">
        <f>SUM(N93:N104)</f>
        <v>139108943.042</v>
      </c>
      <c r="D164" s="9">
        <f>SUM(R93:R104)</f>
        <v>141343523.54673642</v>
      </c>
      <c r="E164" s="9">
        <f t="shared" si="88"/>
        <v>56694.311795408234</v>
      </c>
      <c r="F164" s="9">
        <f t="shared" si="89"/>
        <v>57605.022502405824</v>
      </c>
      <c r="N164" s="67"/>
      <c r="O164" s="67"/>
      <c r="P164" s="67"/>
      <c r="Q164" s="10"/>
      <c r="V164" s="38"/>
      <c r="W164" s="38"/>
      <c r="X164" s="38"/>
      <c r="Y164" s="38"/>
      <c r="Z164" s="38"/>
      <c r="AA164" s="38"/>
      <c r="AB164" s="38"/>
      <c r="AC164" s="38"/>
      <c r="AD164" s="38"/>
      <c r="AE164" s="38"/>
      <c r="AF164" s="38"/>
      <c r="AG164" s="38"/>
      <c r="AH164" s="38"/>
      <c r="AI164" s="38"/>
      <c r="AJ164" s="38"/>
      <c r="AK164" s="38"/>
    </row>
    <row r="165" spans="1:82">
      <c r="A165" s="33">
        <v>2020</v>
      </c>
      <c r="B165" s="29">
        <f>AVERAGE(K105:K116)</f>
        <v>2483.8333333333335</v>
      </c>
      <c r="C165" s="9">
        <f>SUM(N105:N116)</f>
        <v>144308848.81233004</v>
      </c>
      <c r="D165" s="9">
        <f>SUM(R105:R116)</f>
        <v>145283892.01048222</v>
      </c>
      <c r="E165" s="9">
        <f t="shared" si="88"/>
        <v>58099.24799530163</v>
      </c>
      <c r="F165" s="9">
        <f t="shared" si="89"/>
        <v>58491.803802113216</v>
      </c>
      <c r="N165" s="67"/>
      <c r="O165" s="67"/>
      <c r="P165" s="67"/>
      <c r="Q165" s="10"/>
      <c r="V165" s="38"/>
      <c r="W165" s="38"/>
      <c r="X165" s="38"/>
      <c r="Y165" s="38"/>
      <c r="Z165" s="38"/>
      <c r="AA165" s="38"/>
      <c r="AB165" s="38"/>
      <c r="AC165" s="38"/>
      <c r="AD165" s="38"/>
      <c r="AE165" s="38"/>
      <c r="AF165" s="38"/>
      <c r="AG165" s="38"/>
      <c r="AH165" s="38"/>
      <c r="AI165" s="38"/>
      <c r="AJ165" s="38"/>
      <c r="AK165" s="38"/>
      <c r="BQ165" s="53" t="s">
        <v>130</v>
      </c>
      <c r="BR165" s="53" t="s">
        <v>126</v>
      </c>
      <c r="BS165" s="53" t="s">
        <v>97</v>
      </c>
      <c r="BT165" s="53" t="s">
        <v>98</v>
      </c>
      <c r="BU165" s="53" t="s">
        <v>99</v>
      </c>
      <c r="BV165" s="53" t="s">
        <v>100</v>
      </c>
      <c r="BW165" s="53" t="s">
        <v>101</v>
      </c>
      <c r="BX165" s="53" t="s">
        <v>102</v>
      </c>
      <c r="BY165" s="53" t="s">
        <v>103</v>
      </c>
      <c r="BZ165" s="53" t="s">
        <v>104</v>
      </c>
      <c r="CA165" s="53" t="s">
        <v>105</v>
      </c>
      <c r="CB165" s="53" t="s">
        <v>106</v>
      </c>
      <c r="CC165" s="53" t="s">
        <v>107</v>
      </c>
      <c r="CD165" s="53" t="s">
        <v>108</v>
      </c>
    </row>
    <row r="166" spans="1:82">
      <c r="A166" s="33">
        <v>2021</v>
      </c>
      <c r="B166" s="29">
        <f>AVERAGE(K117:K128)</f>
        <v>2522.75</v>
      </c>
      <c r="C166" s="9">
        <f>SUM(N117:N128)</f>
        <v>161429305.52791002</v>
      </c>
      <c r="D166" s="9">
        <f>SUM(R117:R128)</f>
        <v>154466056.33223569</v>
      </c>
      <c r="E166" s="9">
        <f t="shared" si="88"/>
        <v>63989.418502788634</v>
      </c>
      <c r="F166" s="9">
        <f t="shared" si="89"/>
        <v>61229.236480917927</v>
      </c>
      <c r="N166" s="67"/>
      <c r="O166" s="67"/>
      <c r="P166" s="67"/>
      <c r="Q166" s="10"/>
      <c r="V166" s="38"/>
      <c r="W166" s="38"/>
      <c r="X166" s="38"/>
      <c r="Y166" s="38"/>
      <c r="Z166" s="38"/>
      <c r="AA166" s="38"/>
      <c r="AB166" s="38"/>
      <c r="AC166" s="38"/>
      <c r="AD166" s="38"/>
      <c r="AE166" s="38"/>
      <c r="AF166" s="38"/>
      <c r="AG166" s="38"/>
      <c r="AH166" s="38"/>
      <c r="AI166" s="38"/>
      <c r="AJ166" s="38"/>
      <c r="AK166" s="38"/>
      <c r="BQ166" s="7" t="s">
        <v>113</v>
      </c>
      <c r="BR166" s="7">
        <v>120</v>
      </c>
      <c r="BS166" s="7">
        <f t="shared" ref="BS166:CD166" si="90">COUNT(BS44:BS163)</f>
        <v>119</v>
      </c>
      <c r="BT166" s="7">
        <f t="shared" si="90"/>
        <v>118</v>
      </c>
      <c r="BU166" s="7">
        <f t="shared" si="90"/>
        <v>117</v>
      </c>
      <c r="BV166" s="7">
        <f t="shared" si="90"/>
        <v>116</v>
      </c>
      <c r="BW166" s="7">
        <f t="shared" si="90"/>
        <v>115</v>
      </c>
      <c r="BX166" s="7">
        <f t="shared" si="90"/>
        <v>114</v>
      </c>
      <c r="BY166" s="7">
        <f t="shared" si="90"/>
        <v>113</v>
      </c>
      <c r="BZ166" s="7">
        <f t="shared" si="90"/>
        <v>112</v>
      </c>
      <c r="CA166" s="7">
        <f t="shared" si="90"/>
        <v>111</v>
      </c>
      <c r="CB166" s="7">
        <f t="shared" si="90"/>
        <v>110</v>
      </c>
      <c r="CC166" s="7">
        <f t="shared" si="90"/>
        <v>109</v>
      </c>
      <c r="CD166" s="7">
        <f t="shared" si="90"/>
        <v>108</v>
      </c>
    </row>
    <row r="167" spans="1:82">
      <c r="A167" s="33">
        <v>2022</v>
      </c>
      <c r="B167" s="29">
        <f>AVERAGE(K129:K140)</f>
        <v>2533.3333333333335</v>
      </c>
      <c r="C167" s="9">
        <f>SUM(N129:N140)</f>
        <v>139439442.76202002</v>
      </c>
      <c r="D167" s="9">
        <f>SUM(R129:R140)</f>
        <v>135759466.96408722</v>
      </c>
      <c r="E167" s="9">
        <f t="shared" si="88"/>
        <v>55041.885300797374</v>
      </c>
      <c r="F167" s="9">
        <f>D167/B167</f>
        <v>53589.263275297584</v>
      </c>
      <c r="N167" s="67"/>
      <c r="O167" s="67"/>
      <c r="P167" s="67"/>
      <c r="Q167" s="10"/>
      <c r="AO167" s="26"/>
      <c r="BD167" s="44"/>
      <c r="BQ167" s="7" t="s">
        <v>110</v>
      </c>
      <c r="BR167" s="9">
        <f>SUM(BR44:BR163)/BR166</f>
        <v>437172.45391199237</v>
      </c>
      <c r="BS167" s="9">
        <f t="shared" ref="BS167:CD167" si="91">SUM(BS45:BS163)</f>
        <v>4351561.6457853522</v>
      </c>
      <c r="BT167" s="9">
        <f t="shared" si="91"/>
        <v>-2211764.2487237728</v>
      </c>
      <c r="BU167" s="9">
        <f t="shared" si="91"/>
        <v>-8900866.0336384382</v>
      </c>
      <c r="BV167" s="9">
        <f t="shared" si="91"/>
        <v>-2178783.5654208697</v>
      </c>
      <c r="BW167" s="9">
        <f t="shared" si="91"/>
        <v>-6239135.9824486068</v>
      </c>
      <c r="BX167" s="9">
        <f t="shared" si="91"/>
        <v>-4790648.7209808659</v>
      </c>
      <c r="BY167" s="9">
        <f t="shared" si="91"/>
        <v>593319.66929345496</v>
      </c>
      <c r="BZ167" s="9">
        <f t="shared" si="91"/>
        <v>-3254639.3806311674</v>
      </c>
      <c r="CA167" s="9">
        <f t="shared" si="91"/>
        <v>-491512.15737781161</v>
      </c>
      <c r="CB167" s="9">
        <f t="shared" si="91"/>
        <v>481022.26012259495</v>
      </c>
      <c r="CC167" s="9">
        <f t="shared" si="91"/>
        <v>167156.33610231409</v>
      </c>
      <c r="CD167" s="9">
        <f t="shared" si="91"/>
        <v>-9197665.3501424808</v>
      </c>
    </row>
    <row r="168" spans="1:82">
      <c r="A168" s="31" t="s">
        <v>91</v>
      </c>
      <c r="B168" s="7"/>
      <c r="C168" s="7"/>
      <c r="D168" s="7"/>
      <c r="E168" s="9">
        <f>AVERAGE(E157:E167)</f>
        <v>56959.902803648154</v>
      </c>
      <c r="F168" s="9">
        <f>AVERAGE(F157:F167)</f>
        <v>56412.22855412402</v>
      </c>
      <c r="N168" s="67"/>
      <c r="O168" s="67"/>
      <c r="P168" s="67"/>
      <c r="Q168" s="10"/>
      <c r="BQ168" s="7" t="s">
        <v>111</v>
      </c>
      <c r="BR168" s="45">
        <f>BR167/BR167</f>
        <v>1</v>
      </c>
      <c r="BS168" s="45">
        <f>(BS167/$BR$166)/$BR$167</f>
        <v>8.294899047362686E-2</v>
      </c>
      <c r="BT168" s="45">
        <f t="shared" ref="BT168:CD168" si="92">(BT167/$BR$166)/$BR$167</f>
        <v>-4.2160407350540004E-2</v>
      </c>
      <c r="BU168" s="45">
        <f t="shared" si="92"/>
        <v>-0.16966733139271778</v>
      </c>
      <c r="BV168" s="45">
        <f t="shared" si="92"/>
        <v>-4.1531733185311094E-2</v>
      </c>
      <c r="BW168" s="45">
        <f t="shared" si="92"/>
        <v>-0.1189297253028781</v>
      </c>
      <c r="BX168" s="45">
        <f t="shared" si="92"/>
        <v>-9.131882010772184E-2</v>
      </c>
      <c r="BY168" s="45">
        <f t="shared" si="92"/>
        <v>1.130979441454197E-2</v>
      </c>
      <c r="BZ168" s="45">
        <f t="shared" si="92"/>
        <v>-6.2039578651158604E-2</v>
      </c>
      <c r="CA168" s="45">
        <f t="shared" si="92"/>
        <v>-9.369150796586222E-3</v>
      </c>
      <c r="CB168" s="45">
        <f t="shared" si="92"/>
        <v>9.1691935264565337E-3</v>
      </c>
      <c r="CC168" s="45">
        <f t="shared" si="92"/>
        <v>3.1863157320513708E-3</v>
      </c>
      <c r="CD168" s="45">
        <f t="shared" si="92"/>
        <v>-0.17532488738784369</v>
      </c>
    </row>
    <row r="169" spans="1:82">
      <c r="A169" s="31" t="s">
        <v>92</v>
      </c>
      <c r="B169" s="7"/>
      <c r="C169" s="7"/>
      <c r="D169" s="7"/>
      <c r="E169" s="28"/>
      <c r="F169" s="28">
        <f>E168/F168-1</f>
        <v>9.7084313731494731E-3</v>
      </c>
      <c r="BQ169" s="7" t="s">
        <v>109</v>
      </c>
      <c r="BR169" s="45"/>
      <c r="BS169" s="45">
        <f>(BS168^2/(BS166))*($BR$166*($BR$166+2))</f>
        <v>0.84647926639910764</v>
      </c>
      <c r="BT169" s="45">
        <f>((BT168^2/BT166)+(BS168^2/BS166))*($BR$166*($BR$166+2))</f>
        <v>1.0670097684176261</v>
      </c>
      <c r="BU169" s="45">
        <f>((BU168^2/BU166)+(BT168^2/BT166)+(BS168^2/BS166))*($BR$166*($BR$166+2))</f>
        <v>4.6690758276125086</v>
      </c>
      <c r="BV169" s="45">
        <f>((BV168^2/BV166)+(BU168^2/BU166)+(BT168^2/BT166)+(BS168^2/BS166))*($BR$166*($BR$166+2))</f>
        <v>4.8867681928758078</v>
      </c>
      <c r="BW169" s="45">
        <f>((BW168^2/BW166)+(BV168^2/BV166)+(BU168^2/BU166)+(BT168^2/BT166)+(BS168^2/BS166))*($BR$166*($BR$166+2))</f>
        <v>6.6873964778101396</v>
      </c>
      <c r="BX169" s="45">
        <f>((BX168^2/BX166)+(BW168^2/BW166)+(BV168^2/BV166)+(BU168^2/BU166)+(BT168^2/BT166)+(BS168^2/BS166))*($BR$166*($BR$166+2))</f>
        <v>7.7583159330898335</v>
      </c>
      <c r="BY169" s="45">
        <f>((BY168^2/BY166)+(BX168^2/BX166)+(BW168^2/BW166)+(BV168^2/BV166)+(BU168^2/BU166)+(BT168^2/BT166)+(BS168^2/BS166))*($BR$166*($BR$166+2))</f>
        <v>7.7748878235641365</v>
      </c>
      <c r="BZ169" s="45">
        <f>((BZ168^2/BZ166)+(BY168^2/BY166)+(BX168^2/BX166)+(BW168^2/BW166)+(BV168^2/BV166)+(BU168^2/BU166)+(BT168^2/BT166)+(BS168^2/BS166))*($BR$166*($BR$166+2))</f>
        <v>8.2779952560041608</v>
      </c>
      <c r="CA169" s="45">
        <f>((CA168^2/CA166)+(BZ168^2/BZ166)+(BY168^2/BY166)+(BX168^2/BX166)+(BW168^2/BW166)+(BV168^2/BV166)+(BU168^2/BU166)+(BT168^2/BT166)+(BS168^2/BS166))*($BR$166*($BR$166+2))</f>
        <v>8.2895728564054565</v>
      </c>
      <c r="CB169" s="45">
        <f>((CB168^2/CB166)+(CA168^2/CA166)+(BZ168^2/BZ166)+(BY168^2/BY166)+(BX168^2/BX166)+(BW168^2/BW166)+(BV168^2/BV166)+(BU168^2/BU166)+(BT168^2/BT166)+(BS168^2/BS166))*($BR$166*($BR$166+2))</f>
        <v>8.3007623561264658</v>
      </c>
      <c r="CC169" s="45">
        <f>((CC168^2/CC166)+(CB168^2/CB166)+(CA168^2/CA166)+(BZ168^2/BZ166)+(BY168^2/BY166)+(BX168^2/BX166)+(BW168^2/BW166)+(BV168^2/BV166)+(BU168^2/BU166)+(BT168^2/BT166)+(BS168^2/BS166))*($BR$166*($BR$166+2))</f>
        <v>8.3021259724595371</v>
      </c>
      <c r="CD169" s="45">
        <f>((CD168^2/CD166)+(CC168^2/CC166)+(CB168^2/CB166)+(CA168^2/CA166)+(BZ168^2/BZ166)+(BY168^2/BY166)+(BX168^2/BX166)+(BW168^2/BW166)+(BV168^2/BV166)+(BU168^2/BU166)+(BT168^2/BT166)+(BS168^2/BS166))*($BR$166*($BR$166+2))</f>
        <v>12.46894327110657</v>
      </c>
    </row>
    <row r="170" spans="1:82">
      <c r="BQ170" s="7" t="s">
        <v>112</v>
      </c>
      <c r="BR170" s="45"/>
      <c r="BS170" s="45">
        <f>_xlfn.CHISQ.DIST.RT(BS169,BS172)</f>
        <v>0.35755024800163115</v>
      </c>
      <c r="BT170" s="45">
        <f>_xlfn.CHISQ.DIST.RT(BT169,BT172)</f>
        <v>0.58654558846939631</v>
      </c>
      <c r="BU170" s="45">
        <f t="shared" ref="BU170:CD170" si="93">_xlfn.CHISQ.DIST.RT(BU169,BU172)</f>
        <v>0.19769588358899667</v>
      </c>
      <c r="BV170" s="45">
        <f t="shared" si="93"/>
        <v>0.29911434329385234</v>
      </c>
      <c r="BW170" s="45">
        <f t="shared" si="93"/>
        <v>0.2449461980364189</v>
      </c>
      <c r="BX170" s="45">
        <f t="shared" si="93"/>
        <v>0.25634983301184305</v>
      </c>
      <c r="BY170" s="45">
        <f t="shared" si="93"/>
        <v>0.3528621261207871</v>
      </c>
      <c r="BZ170" s="45">
        <f t="shared" si="93"/>
        <v>0.40679669196835527</v>
      </c>
      <c r="CA170" s="45">
        <f t="shared" si="93"/>
        <v>0.50524826278168722</v>
      </c>
      <c r="CB170" s="45">
        <f t="shared" si="93"/>
        <v>0.59948459540440224</v>
      </c>
      <c r="CC170" s="45">
        <f t="shared" si="93"/>
        <v>0.68601139924962939</v>
      </c>
      <c r="CD170" s="45">
        <f t="shared" si="93"/>
        <v>0.4087900666099028</v>
      </c>
    </row>
    <row r="171" spans="1:82">
      <c r="BQ171" s="7" t="s">
        <v>127</v>
      </c>
      <c r="BR171" s="46">
        <f>AVERAGE(BD44:BD163)</f>
        <v>-2.7152206409179295E-12</v>
      </c>
      <c r="BS171" s="7"/>
      <c r="BT171" s="7"/>
      <c r="BU171" s="7"/>
      <c r="BV171" s="7"/>
      <c r="BW171" s="7"/>
      <c r="BX171" s="7"/>
      <c r="BY171" s="7"/>
      <c r="BZ171" s="7"/>
      <c r="CA171" s="7"/>
      <c r="CB171" s="7"/>
      <c r="CC171" s="7"/>
      <c r="CD171" s="7"/>
    </row>
    <row r="172" spans="1:82">
      <c r="BQ172" s="54" t="s">
        <v>131</v>
      </c>
      <c r="BR172" s="7">
        <v>0</v>
      </c>
      <c r="BS172" s="7">
        <v>1</v>
      </c>
      <c r="BT172" s="7">
        <v>2</v>
      </c>
      <c r="BU172" s="7">
        <v>3</v>
      </c>
      <c r="BV172" s="7">
        <v>4</v>
      </c>
      <c r="BW172" s="7">
        <v>5</v>
      </c>
      <c r="BX172" s="7">
        <v>6</v>
      </c>
      <c r="BY172" s="7">
        <v>7</v>
      </c>
      <c r="BZ172" s="7">
        <v>8</v>
      </c>
      <c r="CA172" s="7">
        <v>9</v>
      </c>
      <c r="CB172" s="7">
        <v>10</v>
      </c>
      <c r="CC172" s="7">
        <v>11</v>
      </c>
      <c r="CD172" s="7">
        <v>12</v>
      </c>
    </row>
    <row r="173" spans="1:82">
      <c r="B173" s="38"/>
      <c r="C173" s="38"/>
      <c r="D173" s="38"/>
      <c r="E173" s="38"/>
      <c r="F173" s="38"/>
      <c r="G173" s="38"/>
      <c r="H173" s="38"/>
      <c r="I173" s="38"/>
      <c r="J173" s="38"/>
      <c r="K173" s="38"/>
      <c r="L173" s="38"/>
      <c r="M173" s="38"/>
      <c r="N173" s="38"/>
    </row>
    <row r="174" spans="1:82">
      <c r="B174" s="38"/>
      <c r="C174" s="38"/>
      <c r="D174" s="38"/>
      <c r="E174" s="38"/>
      <c r="F174" s="38"/>
      <c r="G174" s="38"/>
      <c r="H174" s="38"/>
      <c r="I174" s="38"/>
      <c r="J174" s="38"/>
      <c r="K174" s="38"/>
      <c r="L174" s="38"/>
      <c r="M174" s="38"/>
      <c r="N174" s="38"/>
    </row>
    <row r="175" spans="1:82">
      <c r="B175" s="38"/>
      <c r="C175" s="38"/>
      <c r="D175" s="38"/>
      <c r="E175" s="38"/>
      <c r="F175" s="38"/>
      <c r="G175" s="38"/>
      <c r="H175" s="38"/>
      <c r="I175" s="38"/>
      <c r="J175" s="38"/>
      <c r="K175" s="38"/>
      <c r="L175" s="38"/>
      <c r="M175" s="38"/>
      <c r="N175" s="38"/>
    </row>
    <row r="176" spans="1:8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row r="190" spans="2:14">
      <c r="B190" s="38"/>
      <c r="C190" s="38"/>
      <c r="D190" s="38"/>
      <c r="E190" s="38"/>
      <c r="F190" s="38"/>
      <c r="G190" s="38"/>
      <c r="H190" s="38"/>
      <c r="I190" s="38"/>
      <c r="J190" s="38"/>
      <c r="K190" s="38"/>
      <c r="L190" s="38"/>
      <c r="M190" s="38"/>
      <c r="N190" s="38"/>
    </row>
  </sheetData>
  <phoneticPr fontId="6" type="noConversion"/>
  <conditionalFormatting sqref="BS170:CD170">
    <cfRule type="cellIs" dxfId="11" priority="1" operator="lessThan">
      <formula>0.05</formula>
    </cfRule>
  </conditionalFormatting>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2AD1A-A697-4FFB-9650-D14440B455D0}">
  <sheetPr>
    <tabColor rgb="FF002060"/>
  </sheetPr>
  <dimension ref="A1:AA190"/>
  <sheetViews>
    <sheetView zoomScaleNormal="100" workbookViewId="0"/>
  </sheetViews>
  <sheetFormatPr defaultRowHeight="15"/>
  <cols>
    <col min="1" max="1" width="11.140625" customWidth="1"/>
    <col min="2" max="2" width="12.28515625" customWidth="1"/>
    <col min="3" max="3" width="18.42578125" customWidth="1"/>
    <col min="4" max="4" width="15.28515625" customWidth="1"/>
    <col min="5" max="5" width="14.7109375" customWidth="1"/>
    <col min="6" max="6" width="17.28515625" customWidth="1"/>
    <col min="7" max="7" width="9.42578125" bestFit="1" customWidth="1"/>
    <col min="8" max="8" width="13.42578125" customWidth="1"/>
    <col min="9" max="9" width="14.42578125" customWidth="1"/>
    <col min="10" max="10" width="14.5703125" customWidth="1"/>
    <col min="11" max="11" width="12.140625" bestFit="1" customWidth="1"/>
    <col min="12" max="12" width="13.85546875" customWidth="1"/>
    <col min="13" max="13" width="15.42578125" customWidth="1"/>
    <col min="14" max="14" width="16.85546875" customWidth="1"/>
    <col min="15" max="15" width="13.5703125" customWidth="1"/>
    <col min="16" max="16" width="15" customWidth="1"/>
    <col min="17" max="17" width="12.7109375" customWidth="1"/>
    <col min="18" max="20" width="13.7109375" customWidth="1"/>
    <col min="21" max="22" width="21.5703125" customWidth="1"/>
    <col min="23" max="25" width="13.7109375" customWidth="1"/>
    <col min="26" max="26" width="16" customWidth="1"/>
    <col min="27" max="27" width="13.7109375" customWidth="1"/>
    <col min="28" max="28" width="12.7109375" customWidth="1"/>
    <col min="29" max="29" width="13.85546875" customWidth="1"/>
    <col min="30" max="31" width="12.28515625" customWidth="1"/>
    <col min="39" max="39" width="12.85546875" customWidth="1"/>
    <col min="43" max="43" width="12" bestFit="1" customWidth="1"/>
    <col min="48" max="48" width="12.140625" customWidth="1"/>
    <col min="49" max="49" width="13.42578125" customWidth="1"/>
    <col min="51" max="51" width="12" bestFit="1" customWidth="1"/>
    <col min="54" max="54" width="15.28515625" customWidth="1"/>
    <col min="55" max="56" width="13.42578125" customWidth="1"/>
    <col min="57" max="57" width="10.7109375" customWidth="1"/>
    <col min="58" max="58" width="13.5703125" customWidth="1"/>
    <col min="59" max="59" width="10.85546875" customWidth="1"/>
    <col min="72" max="72" width="16.28515625" customWidth="1"/>
    <col min="73" max="73" width="20.85546875" bestFit="1" customWidth="1"/>
    <col min="74" max="75" width="22.7109375" bestFit="1" customWidth="1"/>
    <col min="76" max="76" width="21.7109375" bestFit="1" customWidth="1"/>
    <col min="77" max="77" width="19.85546875" bestFit="1" customWidth="1"/>
    <col min="78" max="78" width="22.7109375" bestFit="1" customWidth="1"/>
    <col min="79" max="79" width="21.7109375" bestFit="1" customWidth="1"/>
    <col min="80" max="81" width="22.7109375" bestFit="1" customWidth="1"/>
    <col min="82" max="82" width="20.5703125" bestFit="1" customWidth="1"/>
    <col min="83" max="83" width="21.7109375" bestFit="1" customWidth="1"/>
    <col min="84" max="84" width="22" bestFit="1" customWidth="1"/>
  </cols>
  <sheetData>
    <row r="1" spans="1:26">
      <c r="A1" s="13" t="s">
        <v>93</v>
      </c>
      <c r="B1" s="13"/>
    </row>
    <row r="2" spans="1:26" ht="30">
      <c r="A2" s="34" t="s">
        <v>54</v>
      </c>
      <c r="B2" s="35" t="s">
        <v>9</v>
      </c>
      <c r="D2" s="75" t="str">
        <f>'WA Sch. 1-2'!D2</f>
        <v>Normal Period</v>
      </c>
      <c r="E2" s="75" t="str">
        <f>'WA Sch. 1-2'!E2</f>
        <v>2003-2022</v>
      </c>
    </row>
    <row r="3" spans="1:26">
      <c r="A3" s="36" t="s">
        <v>7</v>
      </c>
      <c r="B3" s="37"/>
    </row>
    <row r="4" spans="1:26">
      <c r="A4" s="36" t="s">
        <v>8</v>
      </c>
      <c r="B4" s="37"/>
    </row>
    <row r="5" spans="1:26">
      <c r="A5" s="36" t="s">
        <v>0</v>
      </c>
      <c r="B5" s="37"/>
    </row>
    <row r="7" spans="1:26">
      <c r="A7" s="13" t="s">
        <v>75</v>
      </c>
      <c r="B7" s="12"/>
      <c r="C7" s="12"/>
      <c r="D7" s="12"/>
      <c r="E7" s="12"/>
      <c r="F7" s="12"/>
      <c r="G7" s="12"/>
      <c r="H7" s="12"/>
      <c r="I7" s="12"/>
      <c r="J7" s="12"/>
      <c r="K7" s="12"/>
      <c r="L7" s="12"/>
      <c r="M7" s="12"/>
      <c r="N7" s="12"/>
      <c r="O7" s="12"/>
      <c r="P7" s="12"/>
      <c r="Q7" s="12"/>
      <c r="R7" s="12"/>
      <c r="S7" s="13" t="s">
        <v>76</v>
      </c>
      <c r="T7" s="12"/>
      <c r="U7" s="12"/>
      <c r="V7" s="12"/>
      <c r="W7" s="13" t="s">
        <v>77</v>
      </c>
      <c r="X7" s="13"/>
      <c r="Y7" s="13"/>
      <c r="Z7" s="13"/>
    </row>
    <row r="8" spans="1:26">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S8" s="1"/>
      <c r="T8" s="4" t="s">
        <v>78</v>
      </c>
      <c r="U8" s="14" t="s">
        <v>56</v>
      </c>
      <c r="V8" s="4" t="s">
        <v>80</v>
      </c>
      <c r="W8" s="1"/>
      <c r="X8" s="4" t="s">
        <v>79</v>
      </c>
      <c r="Y8" s="4" t="s">
        <v>177</v>
      </c>
      <c r="Z8" s="4" t="s">
        <v>81</v>
      </c>
    </row>
    <row r="9" spans="1:26">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10</v>
      </c>
      <c r="L9" s="9">
        <v>23571195</v>
      </c>
      <c r="M9" s="9">
        <v>425890</v>
      </c>
      <c r="N9" s="9">
        <f>L9+M9</f>
        <v>23997085</v>
      </c>
      <c r="O9" s="9">
        <f>N9/K9</f>
        <v>2399708.5</v>
      </c>
      <c r="P9" s="8">
        <f>$B$3*H9+$B$4*I9+$B$5*J9</f>
        <v>0</v>
      </c>
      <c r="Q9" s="9">
        <f>P9+O9</f>
        <v>2399708.5</v>
      </c>
      <c r="R9" s="9">
        <f t="shared" ref="R9:R72" si="1">Q9*K9</f>
        <v>23997085</v>
      </c>
      <c r="S9" s="2">
        <v>40909</v>
      </c>
      <c r="T9" s="9">
        <v>63661375</v>
      </c>
      <c r="U9" s="9">
        <v>3789468</v>
      </c>
      <c r="V9" s="9">
        <f>T9+U9</f>
        <v>67450843</v>
      </c>
      <c r="W9" s="2">
        <v>40909</v>
      </c>
      <c r="X9" s="9">
        <f>R9+V9</f>
        <v>91447928</v>
      </c>
      <c r="Y9" s="9"/>
      <c r="Z9" s="9">
        <f t="shared" ref="Z9:Z72" si="2">X9+Y9</f>
        <v>91447928</v>
      </c>
    </row>
    <row r="10" spans="1:26">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3">B10-E10</f>
        <v>-4.7357500000000528</v>
      </c>
      <c r="I10" s="8">
        <f t="shared" si="0"/>
        <v>-8857.1039219376398</v>
      </c>
      <c r="J10" s="8">
        <f t="shared" si="0"/>
        <v>0</v>
      </c>
      <c r="K10" s="9">
        <v>10</v>
      </c>
      <c r="L10" s="9">
        <v>24234160</v>
      </c>
      <c r="M10" s="9">
        <v>-1008862</v>
      </c>
      <c r="N10" s="9">
        <f t="shared" ref="N10:N73" si="4">L10+M10</f>
        <v>23225298</v>
      </c>
      <c r="O10" s="9">
        <f t="shared" ref="O10:O73" si="5">N10/K10</f>
        <v>2322529.7999999998</v>
      </c>
      <c r="P10" s="8">
        <f t="shared" ref="P10:P73" si="6">$B$3*H10+$B$4*I10+$B$5*J10</f>
        <v>0</v>
      </c>
      <c r="Q10" s="9">
        <f t="shared" ref="Q10:Q73" si="7">P10+O10</f>
        <v>2322529.7999999998</v>
      </c>
      <c r="R10" s="9">
        <f t="shared" si="1"/>
        <v>23225298</v>
      </c>
      <c r="S10" s="2">
        <v>40940</v>
      </c>
      <c r="T10" s="9">
        <v>67479291</v>
      </c>
      <c r="U10" s="9">
        <v>-11186094</v>
      </c>
      <c r="V10" s="9">
        <f t="shared" ref="V10:V73" si="8">T10+U10</f>
        <v>56293197</v>
      </c>
      <c r="W10" s="2">
        <v>40940</v>
      </c>
      <c r="X10" s="9">
        <f t="shared" ref="X10:X73" si="9">R10+V10</f>
        <v>79518495</v>
      </c>
      <c r="Y10" s="9"/>
      <c r="Z10" s="9">
        <f t="shared" si="2"/>
        <v>79518495</v>
      </c>
    </row>
    <row r="11" spans="1:26">
      <c r="A11" s="2">
        <v>40969</v>
      </c>
      <c r="B11" s="16">
        <f>'WA Sch. 1-2'!B11</f>
        <v>767.35</v>
      </c>
      <c r="C11" s="8">
        <f>'WA Sch. 1-2'!C11</f>
        <v>588826.02250000008</v>
      </c>
      <c r="D11" s="16">
        <f>'WA Sch. 1-2'!D11</f>
        <v>0</v>
      </c>
      <c r="E11" s="8">
        <f>'WA Sch. 1-2'!E11</f>
        <v>817.5</v>
      </c>
      <c r="F11" s="8">
        <f>'WA Sch. 1-2'!F11</f>
        <v>668306.25</v>
      </c>
      <c r="G11" s="8">
        <f>'WA Sch. 1-2'!G11</f>
        <v>0</v>
      </c>
      <c r="H11" s="8">
        <f t="shared" si="3"/>
        <v>-50.149999999999977</v>
      </c>
      <c r="I11" s="8">
        <f t="shared" si="0"/>
        <v>-79480.227499999921</v>
      </c>
      <c r="J11" s="8">
        <f t="shared" si="0"/>
        <v>0</v>
      </c>
      <c r="K11" s="9">
        <v>10</v>
      </c>
      <c r="L11" s="9">
        <v>22988223</v>
      </c>
      <c r="M11" s="9">
        <v>1207983</v>
      </c>
      <c r="N11" s="9">
        <f t="shared" si="4"/>
        <v>24196206</v>
      </c>
      <c r="O11" s="9">
        <f t="shared" si="5"/>
        <v>2419620.6</v>
      </c>
      <c r="P11" s="8">
        <f t="shared" si="6"/>
        <v>0</v>
      </c>
      <c r="Q11" s="9">
        <f t="shared" si="7"/>
        <v>2419620.6</v>
      </c>
      <c r="R11" s="9">
        <f t="shared" si="1"/>
        <v>24196206</v>
      </c>
      <c r="S11" s="2">
        <v>40969</v>
      </c>
      <c r="T11" s="9">
        <v>55384324</v>
      </c>
      <c r="U11" s="9">
        <v>3775156</v>
      </c>
      <c r="V11" s="9">
        <f t="shared" si="8"/>
        <v>59159480</v>
      </c>
      <c r="W11" s="2">
        <v>40969</v>
      </c>
      <c r="X11" s="9">
        <f t="shared" si="9"/>
        <v>83355686</v>
      </c>
      <c r="Y11" s="9"/>
      <c r="Z11" s="9">
        <f t="shared" si="2"/>
        <v>83355686</v>
      </c>
    </row>
    <row r="12" spans="1:26">
      <c r="A12" s="2">
        <v>41000</v>
      </c>
      <c r="B12" s="16">
        <f>'WA Sch. 1-2'!B12</f>
        <v>547.15</v>
      </c>
      <c r="C12" s="8">
        <f>'WA Sch. 1-2'!C12</f>
        <v>299373.1225</v>
      </c>
      <c r="D12" s="16">
        <f>'WA Sch. 1-2'!D12</f>
        <v>0.375</v>
      </c>
      <c r="E12" s="8">
        <f>'WA Sch. 1-2'!E12</f>
        <v>502.5</v>
      </c>
      <c r="F12" s="8">
        <f>'WA Sch. 1-2'!F12</f>
        <v>252506.25</v>
      </c>
      <c r="G12" s="8">
        <f>'WA Sch. 1-2'!G12</f>
        <v>1.5</v>
      </c>
      <c r="H12" s="8">
        <f t="shared" si="3"/>
        <v>44.649999999999977</v>
      </c>
      <c r="I12" s="8">
        <f t="shared" si="0"/>
        <v>46866.872499999998</v>
      </c>
      <c r="J12" s="8">
        <f t="shared" si="0"/>
        <v>-1.125</v>
      </c>
      <c r="K12" s="9">
        <v>12</v>
      </c>
      <c r="L12" s="9">
        <v>23843124</v>
      </c>
      <c r="M12" s="9">
        <v>-1106573</v>
      </c>
      <c r="N12" s="9">
        <f t="shared" si="4"/>
        <v>22736551</v>
      </c>
      <c r="O12" s="9">
        <f t="shared" si="5"/>
        <v>1894712.5833333333</v>
      </c>
      <c r="P12" s="8">
        <f t="shared" si="6"/>
        <v>0</v>
      </c>
      <c r="Q12" s="9">
        <f t="shared" si="7"/>
        <v>1894712.5833333333</v>
      </c>
      <c r="R12" s="9">
        <f t="shared" si="1"/>
        <v>22736551</v>
      </c>
      <c r="S12" s="2">
        <v>41000</v>
      </c>
      <c r="T12" s="9">
        <v>60079935</v>
      </c>
      <c r="U12" s="9">
        <v>1413479</v>
      </c>
      <c r="V12" s="9">
        <f t="shared" si="8"/>
        <v>61493414</v>
      </c>
      <c r="W12" s="2">
        <v>41000</v>
      </c>
      <c r="X12" s="9">
        <f t="shared" si="9"/>
        <v>84229965</v>
      </c>
      <c r="Y12" s="9"/>
      <c r="Z12" s="9">
        <f t="shared" si="2"/>
        <v>84229965</v>
      </c>
    </row>
    <row r="13" spans="1:26">
      <c r="A13" s="2">
        <v>41030</v>
      </c>
      <c r="B13" s="16">
        <f>'WA Sch. 1-2'!B13</f>
        <v>290.02499999999998</v>
      </c>
      <c r="C13" s="8">
        <f>'WA Sch. 1-2'!C13</f>
        <v>84114.500624999986</v>
      </c>
      <c r="D13" s="16">
        <f>'WA Sch. 1-2'!D13</f>
        <v>14.95</v>
      </c>
      <c r="E13" s="8">
        <f>'WA Sch. 1-2'!E13</f>
        <v>352.5</v>
      </c>
      <c r="F13" s="8">
        <f>'WA Sch. 1-2'!F13</f>
        <v>124256.25</v>
      </c>
      <c r="G13" s="8">
        <f>'WA Sch. 1-2'!G13</f>
        <v>7.5</v>
      </c>
      <c r="H13" s="8">
        <f t="shared" si="3"/>
        <v>-62.475000000000023</v>
      </c>
      <c r="I13" s="8">
        <f t="shared" si="0"/>
        <v>-40141.749375000014</v>
      </c>
      <c r="J13" s="8">
        <f t="shared" si="0"/>
        <v>7.4499999999999993</v>
      </c>
      <c r="K13" s="9">
        <v>10</v>
      </c>
      <c r="L13" s="9">
        <v>22902552</v>
      </c>
      <c r="M13" s="9">
        <v>-376626</v>
      </c>
      <c r="N13" s="9">
        <f t="shared" si="4"/>
        <v>22525926</v>
      </c>
      <c r="O13" s="9">
        <f t="shared" si="5"/>
        <v>2252592.6</v>
      </c>
      <c r="P13" s="8">
        <f t="shared" si="6"/>
        <v>0</v>
      </c>
      <c r="Q13" s="9">
        <f t="shared" si="7"/>
        <v>2252592.6</v>
      </c>
      <c r="R13" s="9">
        <f t="shared" si="1"/>
        <v>22525926</v>
      </c>
      <c r="S13" s="2">
        <v>41030</v>
      </c>
      <c r="T13" s="9">
        <v>61508792</v>
      </c>
      <c r="U13" s="9">
        <v>-1233407</v>
      </c>
      <c r="V13" s="9">
        <f t="shared" si="8"/>
        <v>60275385</v>
      </c>
      <c r="W13" s="2">
        <v>41030</v>
      </c>
      <c r="X13" s="9">
        <f t="shared" si="9"/>
        <v>82801311</v>
      </c>
      <c r="Y13" s="9"/>
      <c r="Z13" s="9">
        <f t="shared" si="2"/>
        <v>82801311</v>
      </c>
    </row>
    <row r="14" spans="1:26">
      <c r="A14" s="2">
        <v>41061</v>
      </c>
      <c r="B14" s="16">
        <f>'WA Sch. 1-2'!B14</f>
        <v>126.95</v>
      </c>
      <c r="C14" s="8">
        <f>'WA Sch. 1-2'!C14</f>
        <v>16116.302500000002</v>
      </c>
      <c r="D14" s="16">
        <f>'WA Sch. 1-2'!D14</f>
        <v>68</v>
      </c>
      <c r="E14" s="8">
        <f>'WA Sch. 1-2'!E14</f>
        <v>181</v>
      </c>
      <c r="F14" s="8">
        <f>'WA Sch. 1-2'!F14</f>
        <v>32761</v>
      </c>
      <c r="G14" s="8">
        <f>'WA Sch. 1-2'!G14</f>
        <v>18.5</v>
      </c>
      <c r="H14" s="8">
        <f t="shared" si="3"/>
        <v>-54.05</v>
      </c>
      <c r="I14" s="8">
        <f t="shared" si="0"/>
        <v>-16644.697499999998</v>
      </c>
      <c r="J14" s="8">
        <f t="shared" si="0"/>
        <v>49.5</v>
      </c>
      <c r="K14" s="9">
        <v>10</v>
      </c>
      <c r="L14" s="9">
        <v>22573282</v>
      </c>
      <c r="M14" s="9">
        <v>-551310</v>
      </c>
      <c r="N14" s="9">
        <f t="shared" si="4"/>
        <v>22021972</v>
      </c>
      <c r="O14" s="9">
        <f t="shared" si="5"/>
        <v>2202197.2000000002</v>
      </c>
      <c r="P14" s="8">
        <f t="shared" si="6"/>
        <v>0</v>
      </c>
      <c r="Q14" s="9">
        <f t="shared" si="7"/>
        <v>2202197.2000000002</v>
      </c>
      <c r="R14" s="9">
        <f t="shared" si="1"/>
        <v>22021972</v>
      </c>
      <c r="S14" s="2">
        <v>41061</v>
      </c>
      <c r="T14" s="9">
        <v>60260007</v>
      </c>
      <c r="U14" s="9">
        <v>-890350</v>
      </c>
      <c r="V14" s="9">
        <f t="shared" si="8"/>
        <v>59369657</v>
      </c>
      <c r="W14" s="2">
        <v>41061</v>
      </c>
      <c r="X14" s="9">
        <f t="shared" si="9"/>
        <v>81391629</v>
      </c>
      <c r="Y14" s="9"/>
      <c r="Z14" s="9">
        <f t="shared" si="2"/>
        <v>81391629</v>
      </c>
    </row>
    <row r="15" spans="1:26">
      <c r="A15" s="2">
        <v>41091</v>
      </c>
      <c r="B15" s="16">
        <f>'WA Sch. 1-2'!B15</f>
        <v>14.1</v>
      </c>
      <c r="C15" s="8">
        <f>'WA Sch. 1-2'!C15</f>
        <v>198.81</v>
      </c>
      <c r="D15" s="16">
        <f>'WA Sch. 1-2'!D15</f>
        <v>240.05</v>
      </c>
      <c r="E15" s="8">
        <f>'WA Sch. 1-2'!E15</f>
        <v>21</v>
      </c>
      <c r="F15" s="8">
        <f>'WA Sch. 1-2'!F15</f>
        <v>441</v>
      </c>
      <c r="G15" s="8">
        <f>'WA Sch. 1-2'!G15</f>
        <v>241.5</v>
      </c>
      <c r="H15" s="8">
        <f t="shared" si="3"/>
        <v>-6.9</v>
      </c>
      <c r="I15" s="8">
        <f t="shared" si="0"/>
        <v>-242.19</v>
      </c>
      <c r="J15" s="8">
        <f t="shared" si="0"/>
        <v>-1.4499999999999886</v>
      </c>
      <c r="K15" s="9">
        <v>10</v>
      </c>
      <c r="L15" s="9">
        <v>22161697</v>
      </c>
      <c r="M15" s="9">
        <v>3287236</v>
      </c>
      <c r="N15" s="9">
        <f t="shared" si="4"/>
        <v>25448933</v>
      </c>
      <c r="O15" s="9">
        <f t="shared" si="5"/>
        <v>2544893.2999999998</v>
      </c>
      <c r="P15" s="8">
        <f t="shared" si="6"/>
        <v>0</v>
      </c>
      <c r="Q15" s="9">
        <f t="shared" si="7"/>
        <v>2544893.2999999998</v>
      </c>
      <c r="R15" s="9">
        <f t="shared" si="1"/>
        <v>25448933</v>
      </c>
      <c r="S15" s="2">
        <v>41091</v>
      </c>
      <c r="T15" s="9">
        <v>59064938</v>
      </c>
      <c r="U15" s="9">
        <v>2920582</v>
      </c>
      <c r="V15" s="9">
        <f t="shared" si="8"/>
        <v>61985520</v>
      </c>
      <c r="W15" s="2">
        <v>41091</v>
      </c>
      <c r="X15" s="9">
        <f t="shared" si="9"/>
        <v>87434453</v>
      </c>
      <c r="Y15" s="9"/>
      <c r="Z15" s="9">
        <f t="shared" si="2"/>
        <v>87434453</v>
      </c>
    </row>
    <row r="16" spans="1:26">
      <c r="A16" s="2">
        <v>41122</v>
      </c>
      <c r="B16" s="16">
        <f>'WA Sch. 1-2'!B16</f>
        <v>19.350000000000001</v>
      </c>
      <c r="C16" s="8">
        <f>'WA Sch. 1-2'!C16</f>
        <v>374.42250000000007</v>
      </c>
      <c r="D16" s="16">
        <f>'WA Sch. 1-2'!D16</f>
        <v>204.95</v>
      </c>
      <c r="E16" s="8">
        <f>'WA Sch. 1-2'!E16</f>
        <v>16</v>
      </c>
      <c r="F16" s="8">
        <f>'WA Sch. 1-2'!F16</f>
        <v>256</v>
      </c>
      <c r="G16" s="8">
        <f>'WA Sch. 1-2'!G16</f>
        <v>222</v>
      </c>
      <c r="H16" s="8">
        <f t="shared" si="3"/>
        <v>3.3500000000000014</v>
      </c>
      <c r="I16" s="8">
        <f t="shared" si="0"/>
        <v>118.42250000000007</v>
      </c>
      <c r="J16" s="8">
        <f t="shared" si="0"/>
        <v>-17.050000000000011</v>
      </c>
      <c r="K16" s="9">
        <v>10</v>
      </c>
      <c r="L16" s="9">
        <v>26162882</v>
      </c>
      <c r="M16" s="9">
        <v>1102930</v>
      </c>
      <c r="N16" s="9">
        <f t="shared" si="4"/>
        <v>27265812</v>
      </c>
      <c r="O16" s="9">
        <f t="shared" si="5"/>
        <v>2726581.2</v>
      </c>
      <c r="P16" s="8">
        <f t="shared" si="6"/>
        <v>0</v>
      </c>
      <c r="Q16" s="9">
        <f t="shared" si="7"/>
        <v>2726581.2</v>
      </c>
      <c r="R16" s="9">
        <f t="shared" si="1"/>
        <v>27265812</v>
      </c>
      <c r="S16" s="2">
        <v>41122</v>
      </c>
      <c r="T16" s="9">
        <v>62240657</v>
      </c>
      <c r="U16" s="9">
        <v>1059647</v>
      </c>
      <c r="V16" s="9">
        <f t="shared" si="8"/>
        <v>63300304</v>
      </c>
      <c r="W16" s="2">
        <v>41122</v>
      </c>
      <c r="X16" s="9">
        <f t="shared" si="9"/>
        <v>90566116</v>
      </c>
      <c r="Y16" s="9"/>
      <c r="Z16" s="9">
        <f t="shared" si="2"/>
        <v>90566116</v>
      </c>
    </row>
    <row r="17" spans="1:26">
      <c r="A17" s="2">
        <v>41153</v>
      </c>
      <c r="B17" s="16">
        <f>'WA Sch. 1-2'!B17</f>
        <v>152.32499999999999</v>
      </c>
      <c r="C17" s="8">
        <f>'WA Sch. 1-2'!C17</f>
        <v>23202.905624999996</v>
      </c>
      <c r="D17" s="16">
        <f>'WA Sch. 1-2'!D17</f>
        <v>43.875</v>
      </c>
      <c r="E17" s="8">
        <f>'WA Sch. 1-2'!E17</f>
        <v>72.5</v>
      </c>
      <c r="F17" s="8">
        <f>'WA Sch. 1-2'!F17</f>
        <v>5256.25</v>
      </c>
      <c r="G17" s="8">
        <f>'WA Sch. 1-2'!G17</f>
        <v>25</v>
      </c>
      <c r="H17" s="8">
        <f t="shared" si="3"/>
        <v>79.824999999999989</v>
      </c>
      <c r="I17" s="8">
        <f t="shared" si="0"/>
        <v>17946.655624999996</v>
      </c>
      <c r="J17" s="8">
        <f t="shared" si="0"/>
        <v>18.875</v>
      </c>
      <c r="K17" s="9">
        <v>10</v>
      </c>
      <c r="L17" s="9">
        <v>26551863</v>
      </c>
      <c r="M17" s="9">
        <v>-2191221</v>
      </c>
      <c r="N17" s="9">
        <f t="shared" si="4"/>
        <v>24360642</v>
      </c>
      <c r="O17" s="9">
        <f t="shared" si="5"/>
        <v>2436064.2000000002</v>
      </c>
      <c r="P17" s="8">
        <f t="shared" si="6"/>
        <v>0</v>
      </c>
      <c r="Q17" s="9">
        <f t="shared" si="7"/>
        <v>2436064.2000000002</v>
      </c>
      <c r="R17" s="9">
        <f t="shared" si="1"/>
        <v>24360642</v>
      </c>
      <c r="S17" s="2">
        <v>41153</v>
      </c>
      <c r="T17" s="9">
        <v>63349886</v>
      </c>
      <c r="U17" s="9">
        <v>-671907</v>
      </c>
      <c r="V17" s="9">
        <f t="shared" si="8"/>
        <v>62677979</v>
      </c>
      <c r="W17" s="2">
        <v>41153</v>
      </c>
      <c r="X17" s="9">
        <f t="shared" si="9"/>
        <v>87038621</v>
      </c>
      <c r="Y17" s="9"/>
      <c r="Z17" s="9">
        <f t="shared" si="2"/>
        <v>87038621</v>
      </c>
    </row>
    <row r="18" spans="1:26">
      <c r="A18" s="2">
        <v>41183</v>
      </c>
      <c r="B18" s="16">
        <f>'WA Sch. 1-2'!B18</f>
        <v>510.4</v>
      </c>
      <c r="C18" s="8">
        <f>'WA Sch. 1-2'!C18</f>
        <v>260508.15999999997</v>
      </c>
      <c r="D18" s="16">
        <f>'WA Sch. 1-2'!D18</f>
        <v>0.65</v>
      </c>
      <c r="E18" s="8">
        <f>'WA Sch. 1-2'!E18</f>
        <v>511.5</v>
      </c>
      <c r="F18" s="8">
        <f>'WA Sch. 1-2'!F18</f>
        <v>261632.25</v>
      </c>
      <c r="G18" s="8">
        <f>'WA Sch. 1-2'!G18</f>
        <v>0</v>
      </c>
      <c r="H18" s="8">
        <f t="shared" si="3"/>
        <v>-1.1000000000000227</v>
      </c>
      <c r="I18" s="8">
        <f t="shared" si="0"/>
        <v>-1124.0900000000256</v>
      </c>
      <c r="J18" s="8">
        <f t="shared" si="0"/>
        <v>0.65</v>
      </c>
      <c r="K18" s="9">
        <v>11</v>
      </c>
      <c r="L18" s="9">
        <v>24360642</v>
      </c>
      <c r="M18" s="9">
        <v>-760879</v>
      </c>
      <c r="N18" s="9">
        <f t="shared" si="4"/>
        <v>23599763</v>
      </c>
      <c r="O18" s="9">
        <f t="shared" si="5"/>
        <v>2145433</v>
      </c>
      <c r="P18" s="8">
        <f t="shared" si="6"/>
        <v>0</v>
      </c>
      <c r="Q18" s="9">
        <f t="shared" si="7"/>
        <v>2145433</v>
      </c>
      <c r="R18" s="9">
        <f t="shared" si="1"/>
        <v>23599763</v>
      </c>
      <c r="S18" s="2">
        <v>41183</v>
      </c>
      <c r="T18" s="9">
        <v>62616994</v>
      </c>
      <c r="U18" s="9">
        <v>4582545</v>
      </c>
      <c r="V18" s="9">
        <f t="shared" si="8"/>
        <v>67199539</v>
      </c>
      <c r="W18" s="2">
        <v>41183</v>
      </c>
      <c r="X18" s="9">
        <f t="shared" si="9"/>
        <v>90799302</v>
      </c>
      <c r="Y18" s="9"/>
      <c r="Z18" s="9">
        <f t="shared" si="2"/>
        <v>90799302</v>
      </c>
    </row>
    <row r="19" spans="1:26">
      <c r="A19" s="2">
        <v>41214</v>
      </c>
      <c r="B19" s="16">
        <f>'WA Sch. 1-2'!B19</f>
        <v>874.97500000000002</v>
      </c>
      <c r="C19" s="8">
        <f>'WA Sch. 1-2'!C19</f>
        <v>765581.25062499999</v>
      </c>
      <c r="D19" s="16">
        <f>'WA Sch. 1-2'!D19</f>
        <v>0</v>
      </c>
      <c r="E19" s="8">
        <f>'WA Sch. 1-2'!E19</f>
        <v>781</v>
      </c>
      <c r="F19" s="8">
        <f>'WA Sch. 1-2'!F19</f>
        <v>609961</v>
      </c>
      <c r="G19" s="8">
        <f>'WA Sch. 1-2'!G19</f>
        <v>0</v>
      </c>
      <c r="H19" s="8">
        <f t="shared" si="3"/>
        <v>93.975000000000023</v>
      </c>
      <c r="I19" s="8">
        <f t="shared" si="0"/>
        <v>155620.25062499999</v>
      </c>
      <c r="J19" s="8">
        <f t="shared" si="0"/>
        <v>0</v>
      </c>
      <c r="K19" s="9">
        <v>11</v>
      </c>
      <c r="L19" s="9">
        <v>23622491</v>
      </c>
      <c r="M19" s="9">
        <v>-844471</v>
      </c>
      <c r="N19" s="9">
        <f t="shared" si="4"/>
        <v>22778020</v>
      </c>
      <c r="O19" s="9">
        <f t="shared" si="5"/>
        <v>2070729.0909090908</v>
      </c>
      <c r="P19" s="8">
        <f t="shared" si="6"/>
        <v>0</v>
      </c>
      <c r="Q19" s="9">
        <f t="shared" si="7"/>
        <v>2070729.0909090908</v>
      </c>
      <c r="R19" s="9">
        <f t="shared" si="1"/>
        <v>22778020</v>
      </c>
      <c r="S19" s="2">
        <v>41214</v>
      </c>
      <c r="T19" s="9">
        <v>67260525</v>
      </c>
      <c r="U19" s="9">
        <v>-3337802</v>
      </c>
      <c r="V19" s="9">
        <f t="shared" si="8"/>
        <v>63922723</v>
      </c>
      <c r="W19" s="2">
        <v>41214</v>
      </c>
      <c r="X19" s="9">
        <f t="shared" si="9"/>
        <v>86700743</v>
      </c>
      <c r="Y19" s="9"/>
      <c r="Z19" s="9">
        <f t="shared" si="2"/>
        <v>86700743</v>
      </c>
    </row>
    <row r="20" spans="1:26">
      <c r="A20" s="2">
        <v>41244</v>
      </c>
      <c r="B20" s="16">
        <f>'WA Sch. 1-2'!B20</f>
        <v>1138.7249999999999</v>
      </c>
      <c r="C20" s="8">
        <f>'WA Sch. 1-2'!C20</f>
        <v>1296694.6256249999</v>
      </c>
      <c r="D20" s="16">
        <f>'WA Sch. 1-2'!D20</f>
        <v>0</v>
      </c>
      <c r="E20" s="8">
        <f>'WA Sch. 1-2'!E20</f>
        <v>1045.5</v>
      </c>
      <c r="F20" s="8">
        <f>'WA Sch. 1-2'!F20</f>
        <v>1093070.25</v>
      </c>
      <c r="G20" s="8">
        <f>'WA Sch. 1-2'!G20</f>
        <v>0</v>
      </c>
      <c r="H20" s="8">
        <f t="shared" si="3"/>
        <v>93.224999999999909</v>
      </c>
      <c r="I20" s="8">
        <f t="shared" si="0"/>
        <v>203624.37562499987</v>
      </c>
      <c r="J20" s="8">
        <f t="shared" si="0"/>
        <v>0</v>
      </c>
      <c r="K20" s="9">
        <v>10</v>
      </c>
      <c r="L20" s="9">
        <v>22755292</v>
      </c>
      <c r="M20" s="9">
        <v>973179</v>
      </c>
      <c r="N20" s="9">
        <f t="shared" si="4"/>
        <v>23728471</v>
      </c>
      <c r="O20" s="9">
        <f t="shared" si="5"/>
        <v>2372847.1</v>
      </c>
      <c r="P20" s="8">
        <f t="shared" si="6"/>
        <v>0</v>
      </c>
      <c r="Q20" s="9">
        <f t="shared" si="7"/>
        <v>2372847.1</v>
      </c>
      <c r="R20" s="9">
        <f t="shared" si="1"/>
        <v>23728471</v>
      </c>
      <c r="S20" s="2">
        <v>41244</v>
      </c>
      <c r="T20" s="9">
        <v>63922282</v>
      </c>
      <c r="U20" s="9">
        <v>1152175</v>
      </c>
      <c r="V20" s="9">
        <f t="shared" si="8"/>
        <v>65074457</v>
      </c>
      <c r="W20" s="2">
        <v>41244</v>
      </c>
      <c r="X20" s="9">
        <f t="shared" si="9"/>
        <v>88802928</v>
      </c>
      <c r="Y20" s="9"/>
      <c r="Z20" s="9">
        <f t="shared" si="2"/>
        <v>88802928</v>
      </c>
    </row>
    <row r="21" spans="1:26">
      <c r="A21" s="2">
        <v>41275</v>
      </c>
      <c r="B21" s="8">
        <f>'WA Sch. 1-2'!B21</f>
        <v>1095.1500000000001</v>
      </c>
      <c r="C21" s="8">
        <f>'WA Sch. 1-2'!C21</f>
        <v>1199353.5225000002</v>
      </c>
      <c r="D21" s="8">
        <f>'WA Sch. 1-2'!D21</f>
        <v>0</v>
      </c>
      <c r="E21" s="8">
        <f>'WA Sch. 1-2'!E21</f>
        <v>1249.5</v>
      </c>
      <c r="F21" s="8">
        <f>'WA Sch. 1-2'!F21</f>
        <v>1561250.25</v>
      </c>
      <c r="G21" s="8">
        <f>'WA Sch. 1-2'!G21</f>
        <v>0</v>
      </c>
      <c r="H21" s="8">
        <f t="shared" si="3"/>
        <v>-154.34999999999991</v>
      </c>
      <c r="I21" s="8">
        <f t="shared" si="0"/>
        <v>-361896.7274999998</v>
      </c>
      <c r="J21" s="8">
        <f t="shared" si="0"/>
        <v>0</v>
      </c>
      <c r="K21" s="9">
        <v>10</v>
      </c>
      <c r="L21" s="9">
        <v>23728471</v>
      </c>
      <c r="M21" s="9">
        <v>1644783</v>
      </c>
      <c r="N21" s="9">
        <f t="shared" si="4"/>
        <v>25373254</v>
      </c>
      <c r="O21" s="9">
        <f t="shared" si="5"/>
        <v>2537325.4</v>
      </c>
      <c r="P21" s="8">
        <f t="shared" si="6"/>
        <v>0</v>
      </c>
      <c r="Q21" s="9">
        <f t="shared" si="7"/>
        <v>2537325.4</v>
      </c>
      <c r="R21" s="9">
        <f t="shared" si="1"/>
        <v>25373254</v>
      </c>
      <c r="S21" s="2">
        <v>41275</v>
      </c>
      <c r="T21" s="9">
        <v>65179059</v>
      </c>
      <c r="U21" s="9">
        <v>3372840</v>
      </c>
      <c r="V21" s="9">
        <f t="shared" si="8"/>
        <v>68551899</v>
      </c>
      <c r="W21" s="2">
        <v>41275</v>
      </c>
      <c r="X21" s="9">
        <f t="shared" si="9"/>
        <v>93925153</v>
      </c>
      <c r="Y21" s="9"/>
      <c r="Z21" s="9">
        <f t="shared" si="2"/>
        <v>93925153</v>
      </c>
    </row>
    <row r="22" spans="1:26">
      <c r="A22" s="2">
        <v>41306</v>
      </c>
      <c r="B22" s="8">
        <f>'WA Sch. 1-2'!B22</f>
        <v>932.76424999999995</v>
      </c>
      <c r="C22" s="8">
        <f>'WA Sch. 1-2'!C22</f>
        <v>870049.14607806236</v>
      </c>
      <c r="D22" s="8">
        <f>'WA Sch. 1-2'!D22</f>
        <v>0</v>
      </c>
      <c r="E22" s="8">
        <f>'WA Sch. 1-2'!E22</f>
        <v>873.5</v>
      </c>
      <c r="F22" s="8">
        <f>'WA Sch. 1-2'!F22</f>
        <v>763002.25</v>
      </c>
      <c r="G22" s="8">
        <f>'WA Sch. 1-2'!G22</f>
        <v>0</v>
      </c>
      <c r="H22" s="8">
        <f t="shared" si="3"/>
        <v>59.264249999999947</v>
      </c>
      <c r="I22" s="8">
        <f t="shared" si="0"/>
        <v>107046.89607806236</v>
      </c>
      <c r="J22" s="8">
        <f t="shared" si="0"/>
        <v>0</v>
      </c>
      <c r="K22" s="9">
        <v>11</v>
      </c>
      <c r="L22" s="9">
        <v>25267286</v>
      </c>
      <c r="M22" s="9">
        <v>-3034493</v>
      </c>
      <c r="N22" s="9">
        <f t="shared" si="4"/>
        <v>22232793</v>
      </c>
      <c r="O22" s="9">
        <f t="shared" si="5"/>
        <v>2021163</v>
      </c>
      <c r="P22" s="8">
        <f t="shared" si="6"/>
        <v>0</v>
      </c>
      <c r="Q22" s="9">
        <f t="shared" si="7"/>
        <v>2021163</v>
      </c>
      <c r="R22" s="9">
        <f t="shared" si="1"/>
        <v>22232793</v>
      </c>
      <c r="S22" s="2">
        <v>41306</v>
      </c>
      <c r="T22" s="9">
        <v>68456316</v>
      </c>
      <c r="U22" s="9">
        <v>-4843634</v>
      </c>
      <c r="V22" s="9">
        <f t="shared" si="8"/>
        <v>63612682</v>
      </c>
      <c r="W22" s="2">
        <v>41306</v>
      </c>
      <c r="X22" s="9">
        <f t="shared" si="9"/>
        <v>85845475</v>
      </c>
      <c r="Y22" s="9"/>
      <c r="Z22" s="9">
        <f t="shared" si="2"/>
        <v>85845475</v>
      </c>
    </row>
    <row r="23" spans="1:26">
      <c r="A23" s="2">
        <v>41334</v>
      </c>
      <c r="B23" s="8">
        <f>'WA Sch. 1-2'!B23</f>
        <v>767.35</v>
      </c>
      <c r="C23" s="8">
        <f>'WA Sch. 1-2'!C23</f>
        <v>588826.02250000008</v>
      </c>
      <c r="D23" s="8">
        <f>'WA Sch. 1-2'!D23</f>
        <v>0</v>
      </c>
      <c r="E23" s="8">
        <f>'WA Sch. 1-2'!E23</f>
        <v>738</v>
      </c>
      <c r="F23" s="8">
        <f>'WA Sch. 1-2'!F23</f>
        <v>544644</v>
      </c>
      <c r="G23" s="8">
        <f>'WA Sch. 1-2'!G23</f>
        <v>0</v>
      </c>
      <c r="H23" s="8">
        <f t="shared" si="3"/>
        <v>29.350000000000023</v>
      </c>
      <c r="I23" s="8">
        <f t="shared" si="0"/>
        <v>44182.022500000079</v>
      </c>
      <c r="J23" s="8">
        <f t="shared" si="0"/>
        <v>0</v>
      </c>
      <c r="K23" s="9">
        <v>9</v>
      </c>
      <c r="L23" s="9">
        <v>22338761</v>
      </c>
      <c r="M23" s="9">
        <v>498864</v>
      </c>
      <c r="N23" s="9">
        <f t="shared" si="4"/>
        <v>22837625</v>
      </c>
      <c r="O23" s="9">
        <f t="shared" si="5"/>
        <v>2537513.888888889</v>
      </c>
      <c r="P23" s="8">
        <f t="shared" si="6"/>
        <v>0</v>
      </c>
      <c r="Q23" s="9">
        <f t="shared" si="7"/>
        <v>2537513.888888889</v>
      </c>
      <c r="R23" s="9">
        <f t="shared" si="1"/>
        <v>22837625</v>
      </c>
      <c r="S23" s="2">
        <v>41334</v>
      </c>
      <c r="T23" s="9">
        <v>63690083</v>
      </c>
      <c r="U23" s="9">
        <v>3932244</v>
      </c>
      <c r="V23" s="9">
        <f t="shared" si="8"/>
        <v>67622327</v>
      </c>
      <c r="W23" s="2">
        <v>41334</v>
      </c>
      <c r="X23" s="9">
        <f t="shared" si="9"/>
        <v>90459952</v>
      </c>
      <c r="Y23" s="9"/>
      <c r="Z23" s="9">
        <f t="shared" si="2"/>
        <v>90459952</v>
      </c>
    </row>
    <row r="24" spans="1:26">
      <c r="A24" s="2">
        <v>41365</v>
      </c>
      <c r="B24" s="8">
        <f>'WA Sch. 1-2'!B24</f>
        <v>547.15</v>
      </c>
      <c r="C24" s="8">
        <f>'WA Sch. 1-2'!C24</f>
        <v>299373.1225</v>
      </c>
      <c r="D24" s="8">
        <f>'WA Sch. 1-2'!D24</f>
        <v>0.375</v>
      </c>
      <c r="E24" s="8">
        <f>'WA Sch. 1-2'!E24</f>
        <v>568.5</v>
      </c>
      <c r="F24" s="8">
        <f>'WA Sch. 1-2'!F24</f>
        <v>323192.25</v>
      </c>
      <c r="G24" s="8">
        <f>'WA Sch. 1-2'!G24</f>
        <v>0</v>
      </c>
      <c r="H24" s="8">
        <f t="shared" si="3"/>
        <v>-21.350000000000023</v>
      </c>
      <c r="I24" s="8">
        <f t="shared" si="0"/>
        <v>-23819.127500000002</v>
      </c>
      <c r="J24" s="8">
        <f t="shared" si="0"/>
        <v>0.375</v>
      </c>
      <c r="K24" s="9">
        <v>10</v>
      </c>
      <c r="L24" s="9">
        <v>23247885</v>
      </c>
      <c r="M24" s="9">
        <v>-229926</v>
      </c>
      <c r="N24" s="9">
        <f t="shared" si="4"/>
        <v>23017959</v>
      </c>
      <c r="O24" s="9">
        <f t="shared" si="5"/>
        <v>2301795.9</v>
      </c>
      <c r="P24" s="8">
        <f t="shared" si="6"/>
        <v>0</v>
      </c>
      <c r="Q24" s="9">
        <f t="shared" si="7"/>
        <v>2301795.9</v>
      </c>
      <c r="R24" s="9">
        <f t="shared" si="1"/>
        <v>23017959</v>
      </c>
      <c r="S24" s="2">
        <v>41365</v>
      </c>
      <c r="T24" s="9">
        <v>67709336</v>
      </c>
      <c r="U24" s="9">
        <v>-3721882</v>
      </c>
      <c r="V24" s="9">
        <f t="shared" si="8"/>
        <v>63987454</v>
      </c>
      <c r="W24" s="2">
        <v>41365</v>
      </c>
      <c r="X24" s="9">
        <f t="shared" si="9"/>
        <v>87005413</v>
      </c>
      <c r="Y24" s="9"/>
      <c r="Z24" s="9">
        <f t="shared" si="2"/>
        <v>87005413</v>
      </c>
    </row>
    <row r="25" spans="1:26">
      <c r="A25" s="2">
        <v>41395</v>
      </c>
      <c r="B25" s="8">
        <f>'WA Sch. 1-2'!B25</f>
        <v>290.02499999999998</v>
      </c>
      <c r="C25" s="8">
        <f>'WA Sch. 1-2'!C25</f>
        <v>84114.500624999986</v>
      </c>
      <c r="D25" s="8">
        <f>'WA Sch. 1-2'!D25</f>
        <v>14.95</v>
      </c>
      <c r="E25" s="8">
        <f>'WA Sch. 1-2'!E25</f>
        <v>279.5</v>
      </c>
      <c r="F25" s="8">
        <f>'WA Sch. 1-2'!F25</f>
        <v>78120.25</v>
      </c>
      <c r="G25" s="8">
        <f>'WA Sch. 1-2'!G25</f>
        <v>28.5</v>
      </c>
      <c r="H25" s="8">
        <f t="shared" si="3"/>
        <v>10.524999999999977</v>
      </c>
      <c r="I25" s="8">
        <f t="shared" si="0"/>
        <v>5994.250624999986</v>
      </c>
      <c r="J25" s="8">
        <f t="shared" si="0"/>
        <v>-13.55</v>
      </c>
      <c r="K25" s="9">
        <v>11</v>
      </c>
      <c r="L25" s="9">
        <v>22607699</v>
      </c>
      <c r="M25" s="9">
        <v>360451</v>
      </c>
      <c r="N25" s="9">
        <f t="shared" si="4"/>
        <v>22968150</v>
      </c>
      <c r="O25" s="9">
        <f t="shared" si="5"/>
        <v>2088013.6363636365</v>
      </c>
      <c r="P25" s="8">
        <f t="shared" si="6"/>
        <v>0</v>
      </c>
      <c r="Q25" s="9">
        <f t="shared" si="7"/>
        <v>2088013.6363636365</v>
      </c>
      <c r="R25" s="9">
        <f t="shared" si="1"/>
        <v>22968150</v>
      </c>
      <c r="S25" s="2">
        <v>41395</v>
      </c>
      <c r="T25" s="9">
        <v>64062591</v>
      </c>
      <c r="U25" s="9">
        <v>3009589</v>
      </c>
      <c r="V25" s="9">
        <f t="shared" si="8"/>
        <v>67072180</v>
      </c>
      <c r="W25" s="2">
        <v>41395</v>
      </c>
      <c r="X25" s="9">
        <f t="shared" si="9"/>
        <v>90040330</v>
      </c>
      <c r="Y25" s="9"/>
      <c r="Z25" s="9">
        <f t="shared" si="2"/>
        <v>90040330</v>
      </c>
    </row>
    <row r="26" spans="1:26">
      <c r="A26" s="2">
        <v>41426</v>
      </c>
      <c r="B26" s="8">
        <f>'WA Sch. 1-2'!B26</f>
        <v>126.95</v>
      </c>
      <c r="C26" s="8">
        <f>'WA Sch. 1-2'!C26</f>
        <v>16116.302500000002</v>
      </c>
      <c r="D26" s="8">
        <f>'WA Sch. 1-2'!D26</f>
        <v>68</v>
      </c>
      <c r="E26" s="8">
        <f>'WA Sch. 1-2'!E26</f>
        <v>144.5</v>
      </c>
      <c r="F26" s="8">
        <f>'WA Sch. 1-2'!F26</f>
        <v>20880.25</v>
      </c>
      <c r="G26" s="8">
        <f>'WA Sch. 1-2'!G26</f>
        <v>45.5</v>
      </c>
      <c r="H26" s="8">
        <f t="shared" si="3"/>
        <v>-17.549999999999997</v>
      </c>
      <c r="I26" s="8">
        <f t="shared" si="0"/>
        <v>-4763.9474999999984</v>
      </c>
      <c r="J26" s="8">
        <f t="shared" si="0"/>
        <v>22.5</v>
      </c>
      <c r="K26" s="9">
        <v>9</v>
      </c>
      <c r="L26" s="9">
        <v>22968150</v>
      </c>
      <c r="M26" s="9">
        <v>-304918</v>
      </c>
      <c r="N26" s="9">
        <f t="shared" si="4"/>
        <v>22663232</v>
      </c>
      <c r="O26" s="9">
        <f t="shared" si="5"/>
        <v>2518136.888888889</v>
      </c>
      <c r="P26" s="8">
        <f t="shared" si="6"/>
        <v>0</v>
      </c>
      <c r="Q26" s="9">
        <f t="shared" si="7"/>
        <v>2518136.888888889</v>
      </c>
      <c r="R26" s="9">
        <f t="shared" si="1"/>
        <v>22663232</v>
      </c>
      <c r="S26" s="2">
        <v>41426</v>
      </c>
      <c r="T26" s="9">
        <v>66811694</v>
      </c>
      <c r="U26" s="9">
        <v>-2303876</v>
      </c>
      <c r="V26" s="9">
        <f t="shared" si="8"/>
        <v>64507818</v>
      </c>
      <c r="W26" s="2">
        <v>41426</v>
      </c>
      <c r="X26" s="9">
        <f t="shared" si="9"/>
        <v>87171050</v>
      </c>
      <c r="Y26" s="9"/>
      <c r="Z26" s="9">
        <f t="shared" si="2"/>
        <v>87171050</v>
      </c>
    </row>
    <row r="27" spans="1:26">
      <c r="A27" s="2">
        <v>41456</v>
      </c>
      <c r="B27" s="8">
        <f>'WA Sch. 1-2'!B27</f>
        <v>14.1</v>
      </c>
      <c r="C27" s="8">
        <f>'WA Sch. 1-2'!C27</f>
        <v>198.81</v>
      </c>
      <c r="D27" s="8">
        <f>'WA Sch. 1-2'!D27</f>
        <v>240.05</v>
      </c>
      <c r="E27" s="8">
        <f>'WA Sch. 1-2'!E27</f>
        <v>0</v>
      </c>
      <c r="F27" s="8">
        <f>'WA Sch. 1-2'!F27</f>
        <v>0</v>
      </c>
      <c r="G27" s="8">
        <f>'WA Sch. 1-2'!G27</f>
        <v>277</v>
      </c>
      <c r="H27" s="8">
        <f t="shared" si="3"/>
        <v>14.1</v>
      </c>
      <c r="I27" s="8">
        <f t="shared" si="0"/>
        <v>198.81</v>
      </c>
      <c r="J27" s="8">
        <f t="shared" si="0"/>
        <v>-36.949999999999989</v>
      </c>
      <c r="K27" s="9">
        <v>10</v>
      </c>
      <c r="L27" s="9">
        <v>22958295</v>
      </c>
      <c r="M27" s="9">
        <v>3169071</v>
      </c>
      <c r="N27" s="9">
        <f t="shared" si="4"/>
        <v>26127366</v>
      </c>
      <c r="O27" s="9">
        <f t="shared" si="5"/>
        <v>2612736.6</v>
      </c>
      <c r="P27" s="8">
        <f t="shared" si="6"/>
        <v>0</v>
      </c>
      <c r="Q27" s="9">
        <f t="shared" si="7"/>
        <v>2612736.6</v>
      </c>
      <c r="R27" s="9">
        <f t="shared" si="1"/>
        <v>26127366</v>
      </c>
      <c r="S27" s="2">
        <v>41456</v>
      </c>
      <c r="T27" s="9">
        <v>64669047</v>
      </c>
      <c r="U27" s="9">
        <v>-2066554</v>
      </c>
      <c r="V27" s="9">
        <f t="shared" si="8"/>
        <v>62602493</v>
      </c>
      <c r="W27" s="2">
        <v>41456</v>
      </c>
      <c r="X27" s="9">
        <f t="shared" si="9"/>
        <v>88729859</v>
      </c>
      <c r="Y27" s="9"/>
      <c r="Z27" s="9">
        <f t="shared" si="2"/>
        <v>88729859</v>
      </c>
    </row>
    <row r="28" spans="1:26">
      <c r="A28" s="2">
        <v>41487</v>
      </c>
      <c r="B28" s="8">
        <f>'WA Sch. 1-2'!B28</f>
        <v>19.350000000000001</v>
      </c>
      <c r="C28" s="8">
        <f>'WA Sch. 1-2'!C28</f>
        <v>374.42250000000007</v>
      </c>
      <c r="D28" s="8">
        <f>'WA Sch. 1-2'!D28</f>
        <v>204.95</v>
      </c>
      <c r="E28" s="8">
        <f>'WA Sch. 1-2'!E28</f>
        <v>7</v>
      </c>
      <c r="F28" s="8">
        <f>'WA Sch. 1-2'!F28</f>
        <v>49</v>
      </c>
      <c r="G28" s="8">
        <f>'WA Sch. 1-2'!G28</f>
        <v>230.5</v>
      </c>
      <c r="H28" s="8">
        <f t="shared" si="3"/>
        <v>12.350000000000001</v>
      </c>
      <c r="I28" s="8">
        <f t="shared" si="0"/>
        <v>325.42250000000007</v>
      </c>
      <c r="J28" s="8">
        <f t="shared" si="0"/>
        <v>-25.550000000000011</v>
      </c>
      <c r="K28" s="9">
        <v>10</v>
      </c>
      <c r="L28" s="9">
        <v>26985607</v>
      </c>
      <c r="M28" s="9">
        <v>1105970</v>
      </c>
      <c r="N28" s="9">
        <f t="shared" si="4"/>
        <v>28091577</v>
      </c>
      <c r="O28" s="9">
        <f t="shared" si="5"/>
        <v>2809157.7</v>
      </c>
      <c r="P28" s="8">
        <f t="shared" si="6"/>
        <v>0</v>
      </c>
      <c r="Q28" s="9">
        <f t="shared" si="7"/>
        <v>2809157.7</v>
      </c>
      <c r="R28" s="9">
        <f t="shared" si="1"/>
        <v>28091577</v>
      </c>
      <c r="S28" s="2">
        <v>41487</v>
      </c>
      <c r="T28" s="9">
        <v>62453624</v>
      </c>
      <c r="U28" s="9">
        <v>3089565</v>
      </c>
      <c r="V28" s="9">
        <f t="shared" si="8"/>
        <v>65543189</v>
      </c>
      <c r="W28" s="2">
        <v>41487</v>
      </c>
      <c r="X28" s="9">
        <f t="shared" si="9"/>
        <v>93634766</v>
      </c>
      <c r="Y28" s="9"/>
      <c r="Z28" s="9">
        <f t="shared" si="2"/>
        <v>93634766</v>
      </c>
    </row>
    <row r="29" spans="1:26">
      <c r="A29" s="2">
        <v>41518</v>
      </c>
      <c r="B29" s="8">
        <f>'WA Sch. 1-2'!B29</f>
        <v>152.32499999999999</v>
      </c>
      <c r="C29" s="8">
        <f>'WA Sch. 1-2'!C29</f>
        <v>23202.905624999996</v>
      </c>
      <c r="D29" s="8">
        <f>'WA Sch. 1-2'!D29</f>
        <v>43.875</v>
      </c>
      <c r="E29" s="8">
        <f>'WA Sch. 1-2'!E29</f>
        <v>164.5</v>
      </c>
      <c r="F29" s="8">
        <f>'WA Sch. 1-2'!F29</f>
        <v>27060.25</v>
      </c>
      <c r="G29" s="8">
        <f>'WA Sch. 1-2'!G29</f>
        <v>106</v>
      </c>
      <c r="H29" s="8">
        <f t="shared" si="3"/>
        <v>-12.175000000000011</v>
      </c>
      <c r="I29" s="8">
        <f t="shared" si="0"/>
        <v>-3857.3443750000042</v>
      </c>
      <c r="J29" s="8">
        <f t="shared" si="0"/>
        <v>-62.125</v>
      </c>
      <c r="K29" s="9">
        <v>10</v>
      </c>
      <c r="L29" s="9">
        <v>26938273</v>
      </c>
      <c r="M29" s="9">
        <v>-2276248</v>
      </c>
      <c r="N29" s="9">
        <f t="shared" si="4"/>
        <v>24662025</v>
      </c>
      <c r="O29" s="9">
        <f t="shared" si="5"/>
        <v>2466202.5</v>
      </c>
      <c r="P29" s="8">
        <f t="shared" si="6"/>
        <v>0</v>
      </c>
      <c r="Q29" s="9">
        <f t="shared" si="7"/>
        <v>2466202.5</v>
      </c>
      <c r="R29" s="9">
        <f t="shared" si="1"/>
        <v>24662025</v>
      </c>
      <c r="S29" s="2">
        <v>41518</v>
      </c>
      <c r="T29" s="9">
        <v>65543189</v>
      </c>
      <c r="U29" s="9">
        <v>301633</v>
      </c>
      <c r="V29" s="9">
        <f t="shared" si="8"/>
        <v>65844822</v>
      </c>
      <c r="W29" s="2">
        <v>41518</v>
      </c>
      <c r="X29" s="9">
        <f t="shared" si="9"/>
        <v>90506847</v>
      </c>
      <c r="Y29" s="9"/>
      <c r="Z29" s="9">
        <f t="shared" si="2"/>
        <v>90506847</v>
      </c>
    </row>
    <row r="30" spans="1:26">
      <c r="A30" s="2">
        <v>41548</v>
      </c>
      <c r="B30" s="8">
        <f>'WA Sch. 1-2'!B30</f>
        <v>510.4</v>
      </c>
      <c r="C30" s="8">
        <f>'WA Sch. 1-2'!C30</f>
        <v>260508.15999999997</v>
      </c>
      <c r="D30" s="8">
        <f>'WA Sch. 1-2'!D30</f>
        <v>0.65</v>
      </c>
      <c r="E30" s="8">
        <f>'WA Sch. 1-2'!E30</f>
        <v>599</v>
      </c>
      <c r="F30" s="8">
        <f>'WA Sch. 1-2'!F30</f>
        <v>358801</v>
      </c>
      <c r="G30" s="8">
        <f>'WA Sch. 1-2'!G30</f>
        <v>0</v>
      </c>
      <c r="H30" s="8">
        <f t="shared" si="3"/>
        <v>-88.600000000000023</v>
      </c>
      <c r="I30" s="8">
        <f t="shared" si="0"/>
        <v>-98292.840000000026</v>
      </c>
      <c r="J30" s="8">
        <f t="shared" si="0"/>
        <v>0.65</v>
      </c>
      <c r="K30" s="9">
        <v>10</v>
      </c>
      <c r="L30" s="9">
        <v>24662025</v>
      </c>
      <c r="M30" s="9">
        <v>-1157536</v>
      </c>
      <c r="N30" s="9">
        <f t="shared" si="4"/>
        <v>23504489</v>
      </c>
      <c r="O30" s="9">
        <f t="shared" si="5"/>
        <v>2350448.9</v>
      </c>
      <c r="P30" s="8">
        <f t="shared" si="6"/>
        <v>0</v>
      </c>
      <c r="Q30" s="9">
        <f t="shared" si="7"/>
        <v>2350448.9</v>
      </c>
      <c r="R30" s="9">
        <f t="shared" si="1"/>
        <v>23504489</v>
      </c>
      <c r="S30" s="2">
        <v>41548</v>
      </c>
      <c r="T30" s="9">
        <v>65878014</v>
      </c>
      <c r="U30" s="9">
        <v>2508930</v>
      </c>
      <c r="V30" s="9">
        <f t="shared" si="8"/>
        <v>68386944</v>
      </c>
      <c r="W30" s="2">
        <v>41548</v>
      </c>
      <c r="X30" s="9">
        <f t="shared" si="9"/>
        <v>91891433</v>
      </c>
      <c r="Y30" s="9"/>
      <c r="Z30" s="9">
        <f t="shared" si="2"/>
        <v>91891433</v>
      </c>
    </row>
    <row r="31" spans="1:26">
      <c r="A31" s="2">
        <v>41579</v>
      </c>
      <c r="B31" s="8">
        <f>'WA Sch. 1-2'!B31</f>
        <v>874.97500000000002</v>
      </c>
      <c r="C31" s="8">
        <f>'WA Sch. 1-2'!C31</f>
        <v>765581.25062499999</v>
      </c>
      <c r="D31" s="8">
        <f>'WA Sch. 1-2'!D31</f>
        <v>0</v>
      </c>
      <c r="E31" s="8">
        <f>'WA Sch. 1-2'!E31</f>
        <v>906.5</v>
      </c>
      <c r="F31" s="8">
        <f>'WA Sch. 1-2'!F31</f>
        <v>821742.25</v>
      </c>
      <c r="G31" s="8">
        <f>'WA Sch. 1-2'!G31</f>
        <v>0</v>
      </c>
      <c r="H31" s="8">
        <f t="shared" si="3"/>
        <v>-31.524999999999977</v>
      </c>
      <c r="I31" s="8">
        <f t="shared" si="0"/>
        <v>-56160.999375000014</v>
      </c>
      <c r="J31" s="8">
        <f t="shared" si="0"/>
        <v>0</v>
      </c>
      <c r="K31" s="9">
        <v>10</v>
      </c>
      <c r="L31" s="9">
        <v>21040475</v>
      </c>
      <c r="M31" s="9">
        <v>2000945</v>
      </c>
      <c r="N31" s="9">
        <f t="shared" si="4"/>
        <v>23041420</v>
      </c>
      <c r="O31" s="9">
        <f t="shared" si="5"/>
        <v>2304142</v>
      </c>
      <c r="P31" s="8">
        <f t="shared" si="6"/>
        <v>0</v>
      </c>
      <c r="Q31" s="9">
        <f t="shared" si="7"/>
        <v>2304142</v>
      </c>
      <c r="R31" s="9">
        <f t="shared" si="1"/>
        <v>23041420</v>
      </c>
      <c r="S31" s="2">
        <v>41579</v>
      </c>
      <c r="T31" s="9">
        <v>68352152</v>
      </c>
      <c r="U31" s="9">
        <v>-3069897</v>
      </c>
      <c r="V31" s="9">
        <f t="shared" si="8"/>
        <v>65282255</v>
      </c>
      <c r="W31" s="2">
        <v>41579</v>
      </c>
      <c r="X31" s="9">
        <f t="shared" si="9"/>
        <v>88323675</v>
      </c>
      <c r="Y31" s="9"/>
      <c r="Z31" s="9">
        <f t="shared" si="2"/>
        <v>88323675</v>
      </c>
    </row>
    <row r="32" spans="1:26">
      <c r="A32" s="2">
        <v>41609</v>
      </c>
      <c r="B32" s="8">
        <f>'WA Sch. 1-2'!B32</f>
        <v>1138.7249999999999</v>
      </c>
      <c r="C32" s="8">
        <f>'WA Sch. 1-2'!C32</f>
        <v>1296694.6256249999</v>
      </c>
      <c r="D32" s="8">
        <f>'WA Sch. 1-2'!D32</f>
        <v>0</v>
      </c>
      <c r="E32" s="8">
        <f>'WA Sch. 1-2'!E32</f>
        <v>1220</v>
      </c>
      <c r="F32" s="8">
        <f>'WA Sch. 1-2'!F32</f>
        <v>1488400</v>
      </c>
      <c r="G32" s="8">
        <f>'WA Sch. 1-2'!G32</f>
        <v>0</v>
      </c>
      <c r="H32" s="8">
        <f t="shared" si="3"/>
        <v>-81.275000000000091</v>
      </c>
      <c r="I32" s="8">
        <f t="shared" si="0"/>
        <v>-191705.37437500013</v>
      </c>
      <c r="J32" s="8">
        <f t="shared" si="0"/>
        <v>0</v>
      </c>
      <c r="K32" s="9">
        <v>10</v>
      </c>
      <c r="L32" s="9">
        <v>25562017</v>
      </c>
      <c r="M32" s="9">
        <v>-735636</v>
      </c>
      <c r="N32" s="9">
        <f t="shared" si="4"/>
        <v>24826381</v>
      </c>
      <c r="O32" s="9">
        <f t="shared" si="5"/>
        <v>2482638.1</v>
      </c>
      <c r="P32" s="8">
        <f t="shared" si="6"/>
        <v>0</v>
      </c>
      <c r="Q32" s="9">
        <f t="shared" si="7"/>
        <v>2482638.1</v>
      </c>
      <c r="R32" s="9">
        <f t="shared" si="1"/>
        <v>24826381</v>
      </c>
      <c r="S32" s="2">
        <v>41609</v>
      </c>
      <c r="T32" s="9">
        <v>65036606</v>
      </c>
      <c r="U32" s="9">
        <v>2206581</v>
      </c>
      <c r="V32" s="9">
        <f t="shared" si="8"/>
        <v>67243187</v>
      </c>
      <c r="W32" s="2">
        <v>41609</v>
      </c>
      <c r="X32" s="9">
        <f t="shared" si="9"/>
        <v>92069568</v>
      </c>
      <c r="Y32" s="9"/>
      <c r="Z32" s="9">
        <f t="shared" si="2"/>
        <v>92069568</v>
      </c>
    </row>
    <row r="33" spans="1:26">
      <c r="A33" s="2">
        <v>41640</v>
      </c>
      <c r="B33" s="8">
        <f>'WA Sch. 1-2'!B33</f>
        <v>1095.1500000000001</v>
      </c>
      <c r="C33" s="8">
        <f>'WA Sch. 1-2'!C33</f>
        <v>1199353.5225000002</v>
      </c>
      <c r="D33" s="8">
        <f>'WA Sch. 1-2'!D33</f>
        <v>0</v>
      </c>
      <c r="E33" s="8">
        <f>'WA Sch. 1-2'!E33</f>
        <v>1040</v>
      </c>
      <c r="F33" s="8">
        <f>'WA Sch. 1-2'!F33</f>
        <v>1081600</v>
      </c>
      <c r="G33" s="8">
        <f>'WA Sch. 1-2'!G33</f>
        <v>0</v>
      </c>
      <c r="H33" s="8">
        <f t="shared" si="3"/>
        <v>55.150000000000091</v>
      </c>
      <c r="I33" s="8">
        <f t="shared" si="0"/>
        <v>117753.5225000002</v>
      </c>
      <c r="J33" s="8">
        <f t="shared" si="0"/>
        <v>0</v>
      </c>
      <c r="K33" s="9">
        <v>10</v>
      </c>
      <c r="L33" s="9">
        <v>24769798</v>
      </c>
      <c r="M33" s="9">
        <v>1938649</v>
      </c>
      <c r="N33" s="9">
        <f t="shared" si="4"/>
        <v>26708447</v>
      </c>
      <c r="O33" s="9">
        <f t="shared" si="5"/>
        <v>2670844.7000000002</v>
      </c>
      <c r="P33" s="8">
        <f t="shared" si="6"/>
        <v>0</v>
      </c>
      <c r="Q33" s="9">
        <f t="shared" si="7"/>
        <v>2670844.7000000002</v>
      </c>
      <c r="R33" s="9">
        <f t="shared" si="1"/>
        <v>26708447</v>
      </c>
      <c r="S33" s="2">
        <v>41640</v>
      </c>
      <c r="T33" s="9">
        <v>66719500</v>
      </c>
      <c r="U33" s="9">
        <v>303210</v>
      </c>
      <c r="V33" s="9">
        <f t="shared" si="8"/>
        <v>67022710</v>
      </c>
      <c r="W33" s="2">
        <v>41640</v>
      </c>
      <c r="X33" s="9">
        <f t="shared" si="9"/>
        <v>93731157</v>
      </c>
      <c r="Y33" s="9"/>
      <c r="Z33" s="9">
        <f t="shared" si="2"/>
        <v>93731157</v>
      </c>
    </row>
    <row r="34" spans="1:26">
      <c r="A34" s="2">
        <v>41671</v>
      </c>
      <c r="B34" s="8">
        <f>'WA Sch. 1-2'!B34</f>
        <v>932.76424999999995</v>
      </c>
      <c r="C34" s="8">
        <f>'WA Sch. 1-2'!C34</f>
        <v>870049.14607806236</v>
      </c>
      <c r="D34" s="8">
        <f>'WA Sch. 1-2'!D34</f>
        <v>0</v>
      </c>
      <c r="E34" s="8">
        <f>'WA Sch. 1-2'!E34</f>
        <v>1091.5</v>
      </c>
      <c r="F34" s="8">
        <f>'WA Sch. 1-2'!F34</f>
        <v>1191372.25</v>
      </c>
      <c r="G34" s="8">
        <f>'WA Sch. 1-2'!G34</f>
        <v>0</v>
      </c>
      <c r="H34" s="8">
        <f t="shared" si="3"/>
        <v>-158.73575000000005</v>
      </c>
      <c r="I34" s="8">
        <f t="shared" si="0"/>
        <v>-321323.10392193764</v>
      </c>
      <c r="J34" s="8">
        <f t="shared" si="0"/>
        <v>0</v>
      </c>
      <c r="K34" s="9">
        <v>10</v>
      </c>
      <c r="L34" s="9">
        <v>26708447</v>
      </c>
      <c r="M34" s="9">
        <v>-3752420</v>
      </c>
      <c r="N34" s="9">
        <f t="shared" si="4"/>
        <v>22956027</v>
      </c>
      <c r="O34" s="9">
        <f t="shared" si="5"/>
        <v>2295602.7000000002</v>
      </c>
      <c r="P34" s="8">
        <f t="shared" si="6"/>
        <v>0</v>
      </c>
      <c r="Q34" s="9">
        <f t="shared" si="7"/>
        <v>2295602.7000000002</v>
      </c>
      <c r="R34" s="9">
        <f t="shared" si="1"/>
        <v>22956027</v>
      </c>
      <c r="S34" s="2">
        <v>41671</v>
      </c>
      <c r="T34" s="9">
        <v>67907259</v>
      </c>
      <c r="U34" s="9">
        <v>-4318032</v>
      </c>
      <c r="V34" s="9">
        <f t="shared" si="8"/>
        <v>63589227</v>
      </c>
      <c r="W34" s="2">
        <v>41671</v>
      </c>
      <c r="X34" s="9">
        <f t="shared" si="9"/>
        <v>86545254</v>
      </c>
      <c r="Y34" s="9"/>
      <c r="Z34" s="9">
        <f t="shared" si="2"/>
        <v>86545254</v>
      </c>
    </row>
    <row r="35" spans="1:26">
      <c r="A35" s="2">
        <v>41699</v>
      </c>
      <c r="B35" s="8">
        <f>'WA Sch. 1-2'!B35</f>
        <v>767.35</v>
      </c>
      <c r="C35" s="8">
        <f>'WA Sch. 1-2'!C35</f>
        <v>588826.02250000008</v>
      </c>
      <c r="D35" s="8">
        <f>'WA Sch. 1-2'!D35</f>
        <v>0</v>
      </c>
      <c r="E35" s="8">
        <f>'WA Sch. 1-2'!E35</f>
        <v>786.5</v>
      </c>
      <c r="F35" s="8">
        <f>'WA Sch. 1-2'!F35</f>
        <v>618582.25</v>
      </c>
      <c r="G35" s="8">
        <f>'WA Sch. 1-2'!G35</f>
        <v>0</v>
      </c>
      <c r="H35" s="8">
        <f t="shared" si="3"/>
        <v>-19.149999999999977</v>
      </c>
      <c r="I35" s="8">
        <f t="shared" si="0"/>
        <v>-29756.227499999921</v>
      </c>
      <c r="J35" s="8">
        <f t="shared" si="0"/>
        <v>0</v>
      </c>
      <c r="K35" s="9">
        <v>10</v>
      </c>
      <c r="L35" s="9">
        <v>22956027</v>
      </c>
      <c r="M35" s="9">
        <v>251916</v>
      </c>
      <c r="N35" s="9">
        <f t="shared" si="4"/>
        <v>23207943</v>
      </c>
      <c r="O35" s="9">
        <f t="shared" si="5"/>
        <v>2320794.2999999998</v>
      </c>
      <c r="P35" s="8">
        <f t="shared" si="6"/>
        <v>0</v>
      </c>
      <c r="Q35" s="9">
        <f t="shared" si="7"/>
        <v>2320794.2999999998</v>
      </c>
      <c r="R35" s="9">
        <f t="shared" si="1"/>
        <v>23207943</v>
      </c>
      <c r="S35" s="2">
        <v>41699</v>
      </c>
      <c r="T35" s="9">
        <v>63494331</v>
      </c>
      <c r="U35" s="9">
        <v>8398538</v>
      </c>
      <c r="V35" s="9">
        <f t="shared" si="8"/>
        <v>71892869</v>
      </c>
      <c r="W35" s="2">
        <v>41699</v>
      </c>
      <c r="X35" s="9">
        <f t="shared" si="9"/>
        <v>95100812</v>
      </c>
      <c r="Y35" s="9"/>
      <c r="Z35" s="9">
        <f t="shared" si="2"/>
        <v>95100812</v>
      </c>
    </row>
    <row r="36" spans="1:26">
      <c r="A36" s="2">
        <v>41730</v>
      </c>
      <c r="B36" s="8">
        <f>'WA Sch. 1-2'!B36</f>
        <v>547.15</v>
      </c>
      <c r="C36" s="8">
        <f>'WA Sch. 1-2'!C36</f>
        <v>299373.1225</v>
      </c>
      <c r="D36" s="8">
        <f>'WA Sch. 1-2'!D36</f>
        <v>0.375</v>
      </c>
      <c r="E36" s="8">
        <f>'WA Sch. 1-2'!E36</f>
        <v>543.5</v>
      </c>
      <c r="F36" s="8">
        <f>'WA Sch. 1-2'!F36</f>
        <v>295392.25</v>
      </c>
      <c r="G36" s="8">
        <f>'WA Sch. 1-2'!G36</f>
        <v>0</v>
      </c>
      <c r="H36" s="8">
        <f t="shared" si="3"/>
        <v>3.6499999999999773</v>
      </c>
      <c r="I36" s="8">
        <f t="shared" si="0"/>
        <v>3980.8724999999977</v>
      </c>
      <c r="J36" s="8">
        <f t="shared" si="0"/>
        <v>0.375</v>
      </c>
      <c r="K36" s="9">
        <v>10</v>
      </c>
      <c r="L36" s="9">
        <v>23207944</v>
      </c>
      <c r="M36" s="9">
        <v>-869952</v>
      </c>
      <c r="N36" s="9">
        <f t="shared" si="4"/>
        <v>22337992</v>
      </c>
      <c r="O36" s="9">
        <f t="shared" si="5"/>
        <v>2233799.2000000002</v>
      </c>
      <c r="P36" s="8">
        <f t="shared" si="6"/>
        <v>0</v>
      </c>
      <c r="Q36" s="9">
        <f t="shared" si="7"/>
        <v>2233799.2000000002</v>
      </c>
      <c r="R36" s="9">
        <f t="shared" si="1"/>
        <v>22337992</v>
      </c>
      <c r="S36" s="2">
        <v>41730</v>
      </c>
      <c r="T36" s="9">
        <v>71766657</v>
      </c>
      <c r="U36" s="9">
        <v>-2936117</v>
      </c>
      <c r="V36" s="9">
        <f t="shared" si="8"/>
        <v>68830540</v>
      </c>
      <c r="W36" s="2">
        <v>41730</v>
      </c>
      <c r="X36" s="9">
        <f t="shared" si="9"/>
        <v>91168532</v>
      </c>
      <c r="Y36" s="9"/>
      <c r="Z36" s="9">
        <f t="shared" si="2"/>
        <v>91168532</v>
      </c>
    </row>
    <row r="37" spans="1:26">
      <c r="A37" s="2">
        <v>41760</v>
      </c>
      <c r="B37" s="8">
        <f>'WA Sch. 1-2'!B37</f>
        <v>290.02499999999998</v>
      </c>
      <c r="C37" s="8">
        <f>'WA Sch. 1-2'!C37</f>
        <v>84114.500624999986</v>
      </c>
      <c r="D37" s="8">
        <f>'WA Sch. 1-2'!D37</f>
        <v>14.95</v>
      </c>
      <c r="E37" s="8">
        <f>'WA Sch. 1-2'!E37</f>
        <v>231.5</v>
      </c>
      <c r="F37" s="8">
        <f>'WA Sch. 1-2'!F37</f>
        <v>53592.25</v>
      </c>
      <c r="G37" s="8">
        <f>'WA Sch. 1-2'!G37</f>
        <v>5</v>
      </c>
      <c r="H37" s="8">
        <f t="shared" si="3"/>
        <v>58.524999999999977</v>
      </c>
      <c r="I37" s="8">
        <f t="shared" si="0"/>
        <v>30522.250624999986</v>
      </c>
      <c r="J37" s="8">
        <f t="shared" si="0"/>
        <v>9.9499999999999993</v>
      </c>
      <c r="K37" s="9">
        <v>10</v>
      </c>
      <c r="L37" s="9">
        <v>22337988</v>
      </c>
      <c r="M37" s="9">
        <v>612649</v>
      </c>
      <c r="N37" s="9">
        <f t="shared" si="4"/>
        <v>22950637</v>
      </c>
      <c r="O37" s="9">
        <f t="shared" si="5"/>
        <v>2295063.7000000002</v>
      </c>
      <c r="P37" s="8">
        <f t="shared" si="6"/>
        <v>0</v>
      </c>
      <c r="Q37" s="9">
        <f t="shared" si="7"/>
        <v>2295063.7000000002</v>
      </c>
      <c r="R37" s="9">
        <f t="shared" si="1"/>
        <v>22950637</v>
      </c>
      <c r="S37" s="2">
        <v>41760</v>
      </c>
      <c r="T37" s="9">
        <v>68973661</v>
      </c>
      <c r="U37" s="9">
        <v>-247998</v>
      </c>
      <c r="V37" s="9">
        <f t="shared" si="8"/>
        <v>68725663</v>
      </c>
      <c r="W37" s="2">
        <v>41760</v>
      </c>
      <c r="X37" s="9">
        <f t="shared" si="9"/>
        <v>91676300</v>
      </c>
      <c r="Y37" s="9"/>
      <c r="Z37" s="9">
        <f t="shared" si="2"/>
        <v>91676300</v>
      </c>
    </row>
    <row r="38" spans="1:26">
      <c r="A38" s="2">
        <v>41791</v>
      </c>
      <c r="B38" s="8">
        <f>'WA Sch. 1-2'!B38</f>
        <v>126.95</v>
      </c>
      <c r="C38" s="8">
        <f>'WA Sch. 1-2'!C38</f>
        <v>16116.302500000002</v>
      </c>
      <c r="D38" s="8">
        <f>'WA Sch. 1-2'!D38</f>
        <v>68</v>
      </c>
      <c r="E38" s="8">
        <f>'WA Sch. 1-2'!E38</f>
        <v>112</v>
      </c>
      <c r="F38" s="8">
        <f>'WA Sch. 1-2'!F38</f>
        <v>12544</v>
      </c>
      <c r="G38" s="8">
        <f>'WA Sch. 1-2'!G38</f>
        <v>13.5</v>
      </c>
      <c r="H38" s="8">
        <f t="shared" si="3"/>
        <v>14.950000000000003</v>
      </c>
      <c r="I38" s="8">
        <f t="shared" si="0"/>
        <v>3572.3025000000016</v>
      </c>
      <c r="J38" s="8">
        <f t="shared" si="0"/>
        <v>54.5</v>
      </c>
      <c r="K38" s="9">
        <v>10</v>
      </c>
      <c r="L38" s="9">
        <v>22994945</v>
      </c>
      <c r="M38" s="9">
        <v>-469314</v>
      </c>
      <c r="N38" s="9">
        <f t="shared" si="4"/>
        <v>22525631</v>
      </c>
      <c r="O38" s="9">
        <f t="shared" si="5"/>
        <v>2252563.1</v>
      </c>
      <c r="P38" s="8">
        <f t="shared" si="6"/>
        <v>0</v>
      </c>
      <c r="Q38" s="9">
        <f t="shared" si="7"/>
        <v>2252563.1</v>
      </c>
      <c r="R38" s="9">
        <f t="shared" si="1"/>
        <v>22525631</v>
      </c>
      <c r="S38" s="2">
        <v>41791</v>
      </c>
      <c r="T38" s="9">
        <v>68690037</v>
      </c>
      <c r="U38" s="9">
        <v>-3362590</v>
      </c>
      <c r="V38" s="9">
        <f t="shared" si="8"/>
        <v>65327447</v>
      </c>
      <c r="W38" s="2">
        <v>41791</v>
      </c>
      <c r="X38" s="9">
        <f t="shared" si="9"/>
        <v>87853078</v>
      </c>
      <c r="Y38" s="9"/>
      <c r="Z38" s="9">
        <f t="shared" si="2"/>
        <v>87853078</v>
      </c>
    </row>
    <row r="39" spans="1:26">
      <c r="A39" s="2">
        <v>41821</v>
      </c>
      <c r="B39" s="8">
        <f>'WA Sch. 1-2'!B39</f>
        <v>14.1</v>
      </c>
      <c r="C39" s="8">
        <f>'WA Sch. 1-2'!C39</f>
        <v>198.81</v>
      </c>
      <c r="D39" s="8">
        <f>'WA Sch. 1-2'!D39</f>
        <v>240.05</v>
      </c>
      <c r="E39" s="8">
        <f>'WA Sch. 1-2'!E39</f>
        <v>7.5</v>
      </c>
      <c r="F39" s="8">
        <f>'WA Sch. 1-2'!F39</f>
        <v>56.25</v>
      </c>
      <c r="G39" s="8">
        <f>'WA Sch. 1-2'!G39</f>
        <v>339.5</v>
      </c>
      <c r="H39" s="8">
        <f t="shared" si="3"/>
        <v>6.6</v>
      </c>
      <c r="I39" s="8">
        <f t="shared" si="0"/>
        <v>142.56</v>
      </c>
      <c r="J39" s="8">
        <f t="shared" si="0"/>
        <v>-99.449999999999989</v>
      </c>
      <c r="K39" s="9">
        <v>10</v>
      </c>
      <c r="L39" s="9">
        <v>22490053</v>
      </c>
      <c r="M39" s="9">
        <v>4865977</v>
      </c>
      <c r="N39" s="9">
        <f t="shared" si="4"/>
        <v>27356030</v>
      </c>
      <c r="O39" s="9">
        <f t="shared" si="5"/>
        <v>2735603</v>
      </c>
      <c r="P39" s="8">
        <f t="shared" si="6"/>
        <v>0</v>
      </c>
      <c r="Q39" s="9">
        <f t="shared" si="7"/>
        <v>2735603</v>
      </c>
      <c r="R39" s="9">
        <f t="shared" si="1"/>
        <v>27356030</v>
      </c>
      <c r="S39" s="2">
        <v>41821</v>
      </c>
      <c r="T39" s="9">
        <v>65393787</v>
      </c>
      <c r="U39" s="9">
        <v>2152726</v>
      </c>
      <c r="V39" s="9">
        <f t="shared" si="8"/>
        <v>67546513</v>
      </c>
      <c r="W39" s="2">
        <v>41821</v>
      </c>
      <c r="X39" s="9">
        <f t="shared" si="9"/>
        <v>94902543</v>
      </c>
      <c r="Y39" s="9"/>
      <c r="Z39" s="9">
        <f t="shared" si="2"/>
        <v>94902543</v>
      </c>
    </row>
    <row r="40" spans="1:26">
      <c r="A40" s="2">
        <v>41852</v>
      </c>
      <c r="B40" s="8">
        <f>'WA Sch. 1-2'!B40</f>
        <v>19.350000000000001</v>
      </c>
      <c r="C40" s="8">
        <f>'WA Sch. 1-2'!C40</f>
        <v>374.42250000000007</v>
      </c>
      <c r="D40" s="8">
        <f>'WA Sch. 1-2'!D40</f>
        <v>204.95</v>
      </c>
      <c r="E40" s="8">
        <f>'WA Sch. 1-2'!E40</f>
        <v>6</v>
      </c>
      <c r="F40" s="8">
        <f>'WA Sch. 1-2'!F40</f>
        <v>36</v>
      </c>
      <c r="G40" s="8">
        <f>'WA Sch. 1-2'!G40</f>
        <v>230</v>
      </c>
      <c r="H40" s="8">
        <f t="shared" si="3"/>
        <v>13.350000000000001</v>
      </c>
      <c r="I40" s="8">
        <f t="shared" si="0"/>
        <v>338.42250000000007</v>
      </c>
      <c r="J40" s="8">
        <f t="shared" si="0"/>
        <v>-25.050000000000011</v>
      </c>
      <c r="K40" s="9">
        <v>10</v>
      </c>
      <c r="L40" s="9">
        <v>27355071</v>
      </c>
      <c r="M40" s="9">
        <v>-575396</v>
      </c>
      <c r="N40" s="9">
        <f t="shared" si="4"/>
        <v>26779675</v>
      </c>
      <c r="O40" s="9">
        <f t="shared" si="5"/>
        <v>2677967.5</v>
      </c>
      <c r="P40" s="8">
        <f t="shared" si="6"/>
        <v>0</v>
      </c>
      <c r="Q40" s="9">
        <f t="shared" si="7"/>
        <v>2677967.5</v>
      </c>
      <c r="R40" s="9">
        <f t="shared" si="1"/>
        <v>26779675</v>
      </c>
      <c r="S40" s="2">
        <v>41852</v>
      </c>
      <c r="T40" s="9">
        <v>67480173</v>
      </c>
      <c r="U40" s="9">
        <v>4077159</v>
      </c>
      <c r="V40" s="9">
        <f t="shared" si="8"/>
        <v>71557332</v>
      </c>
      <c r="W40" s="2">
        <v>41852</v>
      </c>
      <c r="X40" s="9">
        <f t="shared" si="9"/>
        <v>98337007</v>
      </c>
      <c r="Y40" s="9"/>
      <c r="Z40" s="9">
        <f t="shared" si="2"/>
        <v>98337007</v>
      </c>
    </row>
    <row r="41" spans="1:26">
      <c r="A41" s="2">
        <v>41883</v>
      </c>
      <c r="B41" s="8">
        <f>'WA Sch. 1-2'!B41</f>
        <v>152.32499999999999</v>
      </c>
      <c r="C41" s="8">
        <f>'WA Sch. 1-2'!C41</f>
        <v>23202.905624999996</v>
      </c>
      <c r="D41" s="8">
        <f>'WA Sch. 1-2'!D41</f>
        <v>43.875</v>
      </c>
      <c r="E41" s="8">
        <f>'WA Sch. 1-2'!E41</f>
        <v>100</v>
      </c>
      <c r="F41" s="8">
        <f>'WA Sch. 1-2'!F41</f>
        <v>10000</v>
      </c>
      <c r="G41" s="8">
        <f>'WA Sch. 1-2'!G41</f>
        <v>42.5</v>
      </c>
      <c r="H41" s="8">
        <f t="shared" si="3"/>
        <v>52.324999999999989</v>
      </c>
      <c r="I41" s="8">
        <f t="shared" si="3"/>
        <v>13202.905624999996</v>
      </c>
      <c r="J41" s="8">
        <f t="shared" si="3"/>
        <v>1.375</v>
      </c>
      <c r="K41" s="9">
        <v>10</v>
      </c>
      <c r="L41" s="9">
        <v>26716887</v>
      </c>
      <c r="M41" s="9">
        <v>-2038780</v>
      </c>
      <c r="N41" s="9">
        <f t="shared" si="4"/>
        <v>24678107</v>
      </c>
      <c r="O41" s="9">
        <f t="shared" si="5"/>
        <v>2467810.7000000002</v>
      </c>
      <c r="P41" s="8">
        <f t="shared" si="6"/>
        <v>0</v>
      </c>
      <c r="Q41" s="9">
        <f t="shared" si="7"/>
        <v>2467810.7000000002</v>
      </c>
      <c r="R41" s="9">
        <f t="shared" si="1"/>
        <v>24678107</v>
      </c>
      <c r="S41" s="2">
        <v>41883</v>
      </c>
      <c r="T41" s="9">
        <v>71548640</v>
      </c>
      <c r="U41" s="9">
        <v>-2375707</v>
      </c>
      <c r="V41" s="9">
        <f t="shared" si="8"/>
        <v>69172933</v>
      </c>
      <c r="W41" s="2">
        <v>41883</v>
      </c>
      <c r="X41" s="9">
        <f t="shared" si="9"/>
        <v>93851040</v>
      </c>
      <c r="Y41" s="9"/>
      <c r="Z41" s="9">
        <f t="shared" si="2"/>
        <v>93851040</v>
      </c>
    </row>
    <row r="42" spans="1:26">
      <c r="A42" s="2">
        <v>41913</v>
      </c>
      <c r="B42" s="8">
        <f>'WA Sch. 1-2'!B42</f>
        <v>510.4</v>
      </c>
      <c r="C42" s="8">
        <f>'WA Sch. 1-2'!C42</f>
        <v>260508.15999999997</v>
      </c>
      <c r="D42" s="8">
        <f>'WA Sch. 1-2'!D42</f>
        <v>0.65</v>
      </c>
      <c r="E42" s="8">
        <f>'WA Sch. 1-2'!E42</f>
        <v>363</v>
      </c>
      <c r="F42" s="8">
        <f>'WA Sch. 1-2'!F42</f>
        <v>131769</v>
      </c>
      <c r="G42" s="8">
        <f>'WA Sch. 1-2'!G42</f>
        <v>0.5</v>
      </c>
      <c r="H42" s="8">
        <f t="shared" ref="H42:J73" si="10">B42-E42</f>
        <v>147.39999999999998</v>
      </c>
      <c r="I42" s="8">
        <f t="shared" si="10"/>
        <v>128739.15999999997</v>
      </c>
      <c r="J42" s="8">
        <f t="shared" si="10"/>
        <v>0.15000000000000002</v>
      </c>
      <c r="K42" s="9">
        <v>10</v>
      </c>
      <c r="L42" s="9">
        <v>24733127</v>
      </c>
      <c r="M42" s="9">
        <v>-566116</v>
      </c>
      <c r="N42" s="9">
        <f t="shared" si="4"/>
        <v>24167011</v>
      </c>
      <c r="O42" s="9">
        <f t="shared" si="5"/>
        <v>2416701.1</v>
      </c>
      <c r="P42" s="8">
        <f t="shared" si="6"/>
        <v>0</v>
      </c>
      <c r="Q42" s="9">
        <f t="shared" si="7"/>
        <v>2416701.1</v>
      </c>
      <c r="R42" s="9">
        <f t="shared" si="1"/>
        <v>24167011</v>
      </c>
      <c r="S42" s="2">
        <v>41913</v>
      </c>
      <c r="T42" s="9">
        <v>69145312</v>
      </c>
      <c r="U42" s="9">
        <v>2356855</v>
      </c>
      <c r="V42" s="9">
        <f t="shared" si="8"/>
        <v>71502167</v>
      </c>
      <c r="W42" s="2">
        <v>41913</v>
      </c>
      <c r="X42" s="9">
        <f t="shared" si="9"/>
        <v>95669178</v>
      </c>
      <c r="Y42" s="9"/>
      <c r="Z42" s="9">
        <f t="shared" si="2"/>
        <v>95669178</v>
      </c>
    </row>
    <row r="43" spans="1:26">
      <c r="A43" s="2">
        <v>41944</v>
      </c>
      <c r="B43" s="8">
        <f>'WA Sch. 1-2'!B43</f>
        <v>874.97500000000002</v>
      </c>
      <c r="C43" s="8">
        <f>'WA Sch. 1-2'!C43</f>
        <v>765581.25062499999</v>
      </c>
      <c r="D43" s="8">
        <f>'WA Sch. 1-2'!D43</f>
        <v>0</v>
      </c>
      <c r="E43" s="8">
        <f>'WA Sch. 1-2'!E43</f>
        <v>914.5</v>
      </c>
      <c r="F43" s="8">
        <f>'WA Sch. 1-2'!F43</f>
        <v>836310.25</v>
      </c>
      <c r="G43" s="8">
        <f>'WA Sch. 1-2'!G43</f>
        <v>0</v>
      </c>
      <c r="H43" s="8">
        <f t="shared" si="10"/>
        <v>-39.524999999999977</v>
      </c>
      <c r="I43" s="8">
        <f t="shared" si="10"/>
        <v>-70728.999375000014</v>
      </c>
      <c r="J43" s="8">
        <f t="shared" si="10"/>
        <v>0</v>
      </c>
      <c r="K43" s="9">
        <v>10</v>
      </c>
      <c r="L43" s="9">
        <v>24167011</v>
      </c>
      <c r="M43" s="9">
        <v>-845789</v>
      </c>
      <c r="N43" s="9">
        <f t="shared" si="4"/>
        <v>23321222</v>
      </c>
      <c r="O43" s="9">
        <f t="shared" si="5"/>
        <v>2332122.2000000002</v>
      </c>
      <c r="P43" s="8">
        <f t="shared" si="6"/>
        <v>0</v>
      </c>
      <c r="Q43" s="9">
        <f t="shared" si="7"/>
        <v>2332122.2000000002</v>
      </c>
      <c r="R43" s="9">
        <f t="shared" si="1"/>
        <v>23321222</v>
      </c>
      <c r="S43" s="2">
        <v>41944</v>
      </c>
      <c r="T43" s="9">
        <v>71538480</v>
      </c>
      <c r="U43" s="9">
        <v>-3269309</v>
      </c>
      <c r="V43" s="9">
        <f t="shared" si="8"/>
        <v>68269171</v>
      </c>
      <c r="W43" s="2">
        <v>41944</v>
      </c>
      <c r="X43" s="9">
        <f t="shared" si="9"/>
        <v>91590393</v>
      </c>
      <c r="Y43" s="9"/>
      <c r="Z43" s="9">
        <f t="shared" si="2"/>
        <v>91590393</v>
      </c>
    </row>
    <row r="44" spans="1:26">
      <c r="A44" s="2">
        <v>41974</v>
      </c>
      <c r="B44" s="8">
        <f>'WA Sch. 1-2'!B44</f>
        <v>1138.7249999999999</v>
      </c>
      <c r="C44" s="8">
        <f>'WA Sch. 1-2'!C44</f>
        <v>1296694.6256249999</v>
      </c>
      <c r="D44" s="8">
        <f>'WA Sch. 1-2'!D44</f>
        <v>0</v>
      </c>
      <c r="E44" s="8">
        <f>'WA Sch. 1-2'!E44</f>
        <v>1001</v>
      </c>
      <c r="F44" s="8">
        <f>'WA Sch. 1-2'!F44</f>
        <v>1002001</v>
      </c>
      <c r="G44" s="8">
        <f>'WA Sch. 1-2'!G44</f>
        <v>0</v>
      </c>
      <c r="H44" s="8">
        <f t="shared" si="10"/>
        <v>137.72499999999991</v>
      </c>
      <c r="I44" s="8">
        <f t="shared" si="10"/>
        <v>294693.62562499987</v>
      </c>
      <c r="J44" s="8">
        <f t="shared" si="10"/>
        <v>0</v>
      </c>
      <c r="K44" s="9">
        <v>10</v>
      </c>
      <c r="L44" s="9">
        <v>23321222</v>
      </c>
      <c r="M44" s="9">
        <v>1036019</v>
      </c>
      <c r="N44" s="9">
        <f t="shared" si="4"/>
        <v>24357241</v>
      </c>
      <c r="O44" s="9">
        <f t="shared" si="5"/>
        <v>2435724.1</v>
      </c>
      <c r="P44" s="8">
        <f t="shared" si="6"/>
        <v>0</v>
      </c>
      <c r="Q44" s="9">
        <f t="shared" si="7"/>
        <v>2435724.1</v>
      </c>
      <c r="R44" s="9">
        <f t="shared" si="1"/>
        <v>24357241</v>
      </c>
      <c r="S44" s="2">
        <v>41974</v>
      </c>
      <c r="T44" s="9">
        <v>68230390</v>
      </c>
      <c r="U44" s="9">
        <v>-1222463</v>
      </c>
      <c r="V44" s="9">
        <f t="shared" si="8"/>
        <v>67007927</v>
      </c>
      <c r="W44" s="2">
        <v>41974</v>
      </c>
      <c r="X44" s="9">
        <f t="shared" si="9"/>
        <v>91365168</v>
      </c>
      <c r="Y44" s="9"/>
      <c r="Z44" s="9">
        <f t="shared" si="2"/>
        <v>91365168</v>
      </c>
    </row>
    <row r="45" spans="1:26">
      <c r="A45" s="2">
        <v>42005</v>
      </c>
      <c r="B45" s="8">
        <f>'WA Sch. 1-2'!B45</f>
        <v>1095.1500000000001</v>
      </c>
      <c r="C45" s="8">
        <f>'WA Sch. 1-2'!C45</f>
        <v>1199353.5225000002</v>
      </c>
      <c r="D45" s="8">
        <f>'WA Sch. 1-2'!D45</f>
        <v>0</v>
      </c>
      <c r="E45" s="8">
        <f>'WA Sch. 1-2'!E45</f>
        <v>1058</v>
      </c>
      <c r="F45" s="8">
        <f>'WA Sch. 1-2'!F45</f>
        <v>1119364</v>
      </c>
      <c r="G45" s="8">
        <f>'WA Sch. 1-2'!G45</f>
        <v>0</v>
      </c>
      <c r="H45" s="8">
        <f t="shared" si="10"/>
        <v>37.150000000000091</v>
      </c>
      <c r="I45" s="8">
        <f t="shared" si="10"/>
        <v>79989.522500000196</v>
      </c>
      <c r="J45" s="8">
        <f t="shared" si="10"/>
        <v>0</v>
      </c>
      <c r="K45" s="9">
        <v>10</v>
      </c>
      <c r="L45" s="9">
        <v>24357241</v>
      </c>
      <c r="M45" s="9">
        <v>-14227</v>
      </c>
      <c r="N45" s="9">
        <f t="shared" si="4"/>
        <v>24343014</v>
      </c>
      <c r="O45" s="9">
        <f t="shared" si="5"/>
        <v>2434301.4</v>
      </c>
      <c r="P45" s="8">
        <f t="shared" si="6"/>
        <v>0</v>
      </c>
      <c r="Q45" s="9">
        <f t="shared" si="7"/>
        <v>2434301.4</v>
      </c>
      <c r="R45" s="9">
        <f t="shared" si="1"/>
        <v>24343014</v>
      </c>
      <c r="S45" s="2">
        <v>42005</v>
      </c>
      <c r="T45" s="9">
        <v>67675931</v>
      </c>
      <c r="U45" s="9">
        <v>1596279</v>
      </c>
      <c r="V45" s="9">
        <f t="shared" si="8"/>
        <v>69272210</v>
      </c>
      <c r="W45" s="2">
        <v>42005</v>
      </c>
      <c r="X45" s="9">
        <f t="shared" si="9"/>
        <v>93615224</v>
      </c>
      <c r="Y45" s="9"/>
      <c r="Z45" s="9">
        <f t="shared" si="2"/>
        <v>93615224</v>
      </c>
    </row>
    <row r="46" spans="1:26">
      <c r="A46" s="2">
        <v>42036</v>
      </c>
      <c r="B46" s="55">
        <f>'WA Sch. 1-2'!B46</f>
        <v>932.76424999999995</v>
      </c>
      <c r="C46" s="55">
        <f>'WA Sch. 1-2'!C46</f>
        <v>870049.14607806236</v>
      </c>
      <c r="D46" s="55">
        <f>'WA Sch. 1-2'!D46</f>
        <v>0</v>
      </c>
      <c r="E46" s="55">
        <f>'WA Sch. 1-2'!E46</f>
        <v>724</v>
      </c>
      <c r="F46" s="55">
        <f>'WA Sch. 1-2'!F46</f>
        <v>524176</v>
      </c>
      <c r="G46" s="55">
        <f>'WA Sch. 1-2'!G46</f>
        <v>0</v>
      </c>
      <c r="H46" s="55">
        <f t="shared" si="10"/>
        <v>208.76424999999995</v>
      </c>
      <c r="I46" s="55">
        <f t="shared" si="10"/>
        <v>345873.14607806236</v>
      </c>
      <c r="J46" s="55">
        <f t="shared" si="10"/>
        <v>0</v>
      </c>
      <c r="K46" s="15">
        <f>AVERAGE(K45,K47)</f>
        <v>10</v>
      </c>
      <c r="L46" s="15">
        <f>AVERAGE(L45,L47)</f>
        <v>23828538.5</v>
      </c>
      <c r="M46" s="15">
        <v>-24343014</v>
      </c>
      <c r="N46" s="15">
        <f>AVERAGE(N45,N47)</f>
        <v>23821425</v>
      </c>
      <c r="O46" s="15">
        <f>AVERAGE(O45,O47)</f>
        <v>2382142.5</v>
      </c>
      <c r="P46" s="55">
        <f t="shared" si="6"/>
        <v>0</v>
      </c>
      <c r="Q46" s="15">
        <f>P46+O46</f>
        <v>2382142.5</v>
      </c>
      <c r="R46" s="15">
        <f>Q46*K46</f>
        <v>23821425</v>
      </c>
      <c r="S46" s="2">
        <v>42036</v>
      </c>
      <c r="T46" s="9">
        <v>67827294</v>
      </c>
      <c r="U46" s="9">
        <v>-30425001</v>
      </c>
      <c r="V46" s="9">
        <f t="shared" si="8"/>
        <v>37402293</v>
      </c>
      <c r="W46" s="2">
        <v>42036</v>
      </c>
      <c r="X46" s="9">
        <f t="shared" si="9"/>
        <v>61223718</v>
      </c>
      <c r="Y46" s="9"/>
      <c r="Z46" s="9">
        <f t="shared" si="2"/>
        <v>61223718</v>
      </c>
    </row>
    <row r="47" spans="1:26">
      <c r="A47" s="2">
        <v>42064</v>
      </c>
      <c r="B47" s="8">
        <f>'WA Sch. 1-2'!B47</f>
        <v>767.35</v>
      </c>
      <c r="C47" s="8">
        <f>'WA Sch. 1-2'!C47</f>
        <v>588826.02250000008</v>
      </c>
      <c r="D47" s="8">
        <f>'WA Sch. 1-2'!D47</f>
        <v>0</v>
      </c>
      <c r="E47" s="8">
        <f>'WA Sch. 1-2'!E47</f>
        <v>604.5</v>
      </c>
      <c r="F47" s="8">
        <f>'WA Sch. 1-2'!F47</f>
        <v>365420.25</v>
      </c>
      <c r="G47" s="8">
        <f>'WA Sch. 1-2'!G47</f>
        <v>0</v>
      </c>
      <c r="H47" s="8">
        <f t="shared" si="10"/>
        <v>162.85000000000002</v>
      </c>
      <c r="I47" s="8">
        <f t="shared" si="10"/>
        <v>223405.77250000008</v>
      </c>
      <c r="J47" s="8">
        <f t="shared" si="10"/>
        <v>0</v>
      </c>
      <c r="K47" s="9">
        <v>10</v>
      </c>
      <c r="L47" s="9">
        <v>23299836</v>
      </c>
      <c r="M47" s="9">
        <v>0</v>
      </c>
      <c r="N47" s="9">
        <f t="shared" si="4"/>
        <v>23299836</v>
      </c>
      <c r="O47" s="9">
        <f t="shared" si="5"/>
        <v>2329983.6</v>
      </c>
      <c r="P47" s="8">
        <f t="shared" si="6"/>
        <v>0</v>
      </c>
      <c r="Q47" s="9">
        <f t="shared" si="7"/>
        <v>2329983.6</v>
      </c>
      <c r="R47" s="9">
        <f t="shared" si="1"/>
        <v>23299836</v>
      </c>
      <c r="S47" s="2">
        <v>42064</v>
      </c>
      <c r="T47" s="9">
        <v>68715655</v>
      </c>
      <c r="U47" s="9">
        <v>-38217986</v>
      </c>
      <c r="V47" s="9">
        <f t="shared" si="8"/>
        <v>30497669</v>
      </c>
      <c r="W47" s="2">
        <v>42064</v>
      </c>
      <c r="X47" s="9">
        <f t="shared" si="9"/>
        <v>53797505</v>
      </c>
      <c r="Y47" s="9"/>
      <c r="Z47" s="9">
        <f t="shared" si="2"/>
        <v>53797505</v>
      </c>
    </row>
    <row r="48" spans="1:26">
      <c r="A48" s="2">
        <v>42095</v>
      </c>
      <c r="B48" s="8">
        <f>'WA Sch. 1-2'!B48</f>
        <v>547.15</v>
      </c>
      <c r="C48" s="8">
        <f>'WA Sch. 1-2'!C48</f>
        <v>299373.1225</v>
      </c>
      <c r="D48" s="8">
        <f>'WA Sch. 1-2'!D48</f>
        <v>0.375</v>
      </c>
      <c r="E48" s="8">
        <f>'WA Sch. 1-2'!E48</f>
        <v>524.5</v>
      </c>
      <c r="F48" s="8">
        <f>'WA Sch. 1-2'!F48</f>
        <v>275100.25</v>
      </c>
      <c r="G48" s="8">
        <f>'WA Sch. 1-2'!G48</f>
        <v>0</v>
      </c>
      <c r="H48" s="8">
        <f t="shared" si="10"/>
        <v>22.649999999999977</v>
      </c>
      <c r="I48" s="8">
        <f t="shared" si="10"/>
        <v>24272.872499999998</v>
      </c>
      <c r="J48" s="8">
        <f t="shared" si="10"/>
        <v>0.375</v>
      </c>
      <c r="K48" s="9">
        <v>10</v>
      </c>
      <c r="L48" s="9">
        <v>23039352</v>
      </c>
      <c r="M48" s="9">
        <v>0</v>
      </c>
      <c r="N48" s="9">
        <f t="shared" si="4"/>
        <v>23039352</v>
      </c>
      <c r="O48" s="9">
        <f t="shared" si="5"/>
        <v>2303935.2000000002</v>
      </c>
      <c r="P48" s="8">
        <f t="shared" si="6"/>
        <v>0</v>
      </c>
      <c r="Q48" s="9">
        <f t="shared" si="7"/>
        <v>2303935.2000000002</v>
      </c>
      <c r="R48" s="9">
        <f t="shared" si="1"/>
        <v>23039352</v>
      </c>
      <c r="S48" s="2">
        <v>42095</v>
      </c>
      <c r="T48" s="9">
        <v>65886150</v>
      </c>
      <c r="U48" s="9">
        <v>1214450</v>
      </c>
      <c r="V48" s="9">
        <f t="shared" si="8"/>
        <v>67100600</v>
      </c>
      <c r="W48" s="2">
        <v>42095</v>
      </c>
      <c r="X48" s="9">
        <f t="shared" si="9"/>
        <v>90139952</v>
      </c>
      <c r="Y48" s="9"/>
      <c r="Z48" s="9">
        <f t="shared" si="2"/>
        <v>90139952</v>
      </c>
    </row>
    <row r="49" spans="1:26">
      <c r="A49" s="2">
        <v>42125</v>
      </c>
      <c r="B49" s="8">
        <f>'WA Sch. 1-2'!B49</f>
        <v>290.02499999999998</v>
      </c>
      <c r="C49" s="8">
        <f>'WA Sch. 1-2'!C49</f>
        <v>84114.500624999986</v>
      </c>
      <c r="D49" s="8">
        <f>'WA Sch. 1-2'!D49</f>
        <v>14.95</v>
      </c>
      <c r="E49" s="8">
        <f>'WA Sch. 1-2'!E49</f>
        <v>162.5</v>
      </c>
      <c r="F49" s="8">
        <f>'WA Sch. 1-2'!F49</f>
        <v>26406.25</v>
      </c>
      <c r="G49" s="8">
        <f>'WA Sch. 1-2'!G49</f>
        <v>29.5</v>
      </c>
      <c r="H49" s="8">
        <f t="shared" si="10"/>
        <v>127.52499999999998</v>
      </c>
      <c r="I49" s="8">
        <f t="shared" si="10"/>
        <v>57708.250624999986</v>
      </c>
      <c r="J49" s="8">
        <f t="shared" si="10"/>
        <v>-14.55</v>
      </c>
      <c r="K49" s="9">
        <v>10</v>
      </c>
      <c r="L49" s="9">
        <v>23788368</v>
      </c>
      <c r="M49" s="9">
        <v>0</v>
      </c>
      <c r="N49" s="9">
        <f t="shared" si="4"/>
        <v>23788368</v>
      </c>
      <c r="O49" s="9">
        <f t="shared" si="5"/>
        <v>2378836.7999999998</v>
      </c>
      <c r="P49" s="8">
        <f t="shared" si="6"/>
        <v>0</v>
      </c>
      <c r="Q49" s="9">
        <f t="shared" si="7"/>
        <v>2378836.7999999998</v>
      </c>
      <c r="R49" s="9">
        <f t="shared" si="1"/>
        <v>23788368</v>
      </c>
      <c r="S49" s="2">
        <v>42125</v>
      </c>
      <c r="T49" s="9">
        <v>68691960</v>
      </c>
      <c r="U49" s="9">
        <v>-1214450</v>
      </c>
      <c r="V49" s="9">
        <f t="shared" si="8"/>
        <v>67477510</v>
      </c>
      <c r="W49" s="2">
        <v>42125</v>
      </c>
      <c r="X49" s="9">
        <f t="shared" si="9"/>
        <v>91265878</v>
      </c>
      <c r="Y49" s="9"/>
      <c r="Z49" s="9">
        <f t="shared" si="2"/>
        <v>91265878</v>
      </c>
    </row>
    <row r="50" spans="1:26">
      <c r="A50" s="2">
        <v>42156</v>
      </c>
      <c r="B50" s="8">
        <f>'WA Sch. 1-2'!B50</f>
        <v>126.95</v>
      </c>
      <c r="C50" s="8">
        <f>'WA Sch. 1-2'!C50</f>
        <v>16116.302500000002</v>
      </c>
      <c r="D50" s="8">
        <f>'WA Sch. 1-2'!D50</f>
        <v>68</v>
      </c>
      <c r="E50" s="8">
        <f>'WA Sch. 1-2'!E50</f>
        <v>25.5</v>
      </c>
      <c r="F50" s="8">
        <f>'WA Sch. 1-2'!F50</f>
        <v>650.25</v>
      </c>
      <c r="G50" s="8">
        <f>'WA Sch. 1-2'!G50</f>
        <v>218.5</v>
      </c>
      <c r="H50" s="8">
        <f t="shared" si="10"/>
        <v>101.45</v>
      </c>
      <c r="I50" s="8">
        <f t="shared" si="10"/>
        <v>15466.052500000002</v>
      </c>
      <c r="J50" s="8">
        <f t="shared" si="10"/>
        <v>-150.5</v>
      </c>
      <c r="K50" s="9">
        <v>9</v>
      </c>
      <c r="L50" s="9">
        <v>21486643</v>
      </c>
      <c r="M50" s="9">
        <v>4480447</v>
      </c>
      <c r="N50" s="9">
        <f t="shared" si="4"/>
        <v>25967090</v>
      </c>
      <c r="O50" s="9">
        <f t="shared" si="5"/>
        <v>2885232.222222222</v>
      </c>
      <c r="P50" s="8">
        <f t="shared" si="6"/>
        <v>0</v>
      </c>
      <c r="Q50" s="9">
        <f t="shared" si="7"/>
        <v>2885232.222222222</v>
      </c>
      <c r="R50" s="9">
        <f t="shared" si="1"/>
        <v>25967090</v>
      </c>
      <c r="S50" s="2">
        <v>42156</v>
      </c>
      <c r="T50" s="9">
        <v>67968393</v>
      </c>
      <c r="U50" s="9">
        <v>0</v>
      </c>
      <c r="V50" s="9">
        <f t="shared" si="8"/>
        <v>67968393</v>
      </c>
      <c r="W50" s="2">
        <v>42156</v>
      </c>
      <c r="X50" s="9">
        <f t="shared" si="9"/>
        <v>93935483</v>
      </c>
      <c r="Y50" s="9"/>
      <c r="Z50" s="9">
        <f t="shared" si="2"/>
        <v>93935483</v>
      </c>
    </row>
    <row r="51" spans="1:26">
      <c r="A51" s="2">
        <v>42186</v>
      </c>
      <c r="B51" s="8">
        <f>'WA Sch. 1-2'!B51</f>
        <v>14.1</v>
      </c>
      <c r="C51" s="8">
        <f>'WA Sch. 1-2'!C51</f>
        <v>198.81</v>
      </c>
      <c r="D51" s="8">
        <f>'WA Sch. 1-2'!D51</f>
        <v>240.05</v>
      </c>
      <c r="E51" s="8">
        <f>'WA Sch. 1-2'!E51</f>
        <v>6</v>
      </c>
      <c r="F51" s="8">
        <f>'WA Sch. 1-2'!F51</f>
        <v>36</v>
      </c>
      <c r="G51" s="8">
        <f>'WA Sch. 1-2'!G51</f>
        <v>289.5</v>
      </c>
      <c r="H51" s="8">
        <f t="shared" si="10"/>
        <v>8.1</v>
      </c>
      <c r="I51" s="8">
        <f t="shared" si="10"/>
        <v>162.81</v>
      </c>
      <c r="J51" s="8">
        <f t="shared" si="10"/>
        <v>-49.449999999999989</v>
      </c>
      <c r="K51" s="9">
        <v>10</v>
      </c>
      <c r="L51" s="9">
        <v>27678848</v>
      </c>
      <c r="M51" s="9">
        <v>-4480447</v>
      </c>
      <c r="N51" s="9">
        <f t="shared" si="4"/>
        <v>23198401</v>
      </c>
      <c r="O51" s="9">
        <f t="shared" si="5"/>
        <v>2319840.1</v>
      </c>
      <c r="P51" s="8">
        <f t="shared" si="6"/>
        <v>0</v>
      </c>
      <c r="Q51" s="9">
        <f t="shared" si="7"/>
        <v>2319840.1</v>
      </c>
      <c r="R51" s="9">
        <f t="shared" si="1"/>
        <v>23198401</v>
      </c>
      <c r="S51" s="2">
        <v>42186</v>
      </c>
      <c r="T51" s="9">
        <v>69209051</v>
      </c>
      <c r="U51" s="9">
        <v>40690342</v>
      </c>
      <c r="V51" s="9">
        <f t="shared" si="8"/>
        <v>109899393</v>
      </c>
      <c r="W51" s="2">
        <v>42186</v>
      </c>
      <c r="X51" s="9">
        <f t="shared" si="9"/>
        <v>133097794</v>
      </c>
      <c r="Y51" s="9"/>
      <c r="Z51" s="9">
        <f t="shared" si="2"/>
        <v>133097794</v>
      </c>
    </row>
    <row r="52" spans="1:26">
      <c r="A52" s="2">
        <v>42217</v>
      </c>
      <c r="B52" s="8">
        <f>'WA Sch. 1-2'!B52</f>
        <v>19.350000000000001</v>
      </c>
      <c r="C52" s="8">
        <f>'WA Sch. 1-2'!C52</f>
        <v>374.42250000000007</v>
      </c>
      <c r="D52" s="8">
        <f>'WA Sch. 1-2'!D52</f>
        <v>204.95</v>
      </c>
      <c r="E52" s="8">
        <f>'WA Sch. 1-2'!E52</f>
        <v>11.5</v>
      </c>
      <c r="F52" s="8">
        <f>'WA Sch. 1-2'!F52</f>
        <v>132.25</v>
      </c>
      <c r="G52" s="8">
        <f>'WA Sch. 1-2'!G52</f>
        <v>241.5</v>
      </c>
      <c r="H52" s="8">
        <f t="shared" si="10"/>
        <v>7.8500000000000014</v>
      </c>
      <c r="I52" s="8">
        <f t="shared" si="10"/>
        <v>242.17250000000007</v>
      </c>
      <c r="J52" s="8">
        <f t="shared" si="10"/>
        <v>-36.550000000000011</v>
      </c>
      <c r="K52" s="9">
        <v>10</v>
      </c>
      <c r="L52" s="9">
        <v>27353495</v>
      </c>
      <c r="M52" s="9">
        <v>0</v>
      </c>
      <c r="N52" s="9">
        <f t="shared" si="4"/>
        <v>27353495</v>
      </c>
      <c r="O52" s="9">
        <f t="shared" si="5"/>
        <v>2735349.5</v>
      </c>
      <c r="P52" s="8">
        <f t="shared" si="6"/>
        <v>0</v>
      </c>
      <c r="Q52" s="9">
        <f t="shared" si="7"/>
        <v>2735349.5</v>
      </c>
      <c r="R52" s="9">
        <f t="shared" si="1"/>
        <v>27353495</v>
      </c>
      <c r="S52" s="2">
        <v>42217</v>
      </c>
      <c r="T52" s="9">
        <v>70326245</v>
      </c>
      <c r="U52" s="9">
        <v>-40690342</v>
      </c>
      <c r="V52" s="9">
        <f t="shared" si="8"/>
        <v>29635903</v>
      </c>
      <c r="W52" s="2">
        <v>42217</v>
      </c>
      <c r="X52" s="9">
        <f t="shared" si="9"/>
        <v>56989398</v>
      </c>
      <c r="Y52" s="9"/>
      <c r="Z52" s="9">
        <f t="shared" si="2"/>
        <v>56989398</v>
      </c>
    </row>
    <row r="53" spans="1:26">
      <c r="A53" s="2">
        <v>42248</v>
      </c>
      <c r="B53" s="8">
        <f>'WA Sch. 1-2'!B53</f>
        <v>152.32499999999999</v>
      </c>
      <c r="C53" s="8">
        <f>'WA Sch. 1-2'!C53</f>
        <v>23202.905624999996</v>
      </c>
      <c r="D53" s="8">
        <f>'WA Sch. 1-2'!D53</f>
        <v>43.875</v>
      </c>
      <c r="E53" s="8">
        <f>'WA Sch. 1-2'!E53</f>
        <v>200.5</v>
      </c>
      <c r="F53" s="8">
        <f>'WA Sch. 1-2'!F53</f>
        <v>40200.25</v>
      </c>
      <c r="G53" s="8">
        <f>'WA Sch. 1-2'!G53</f>
        <v>18</v>
      </c>
      <c r="H53" s="8">
        <f t="shared" si="10"/>
        <v>-48.175000000000011</v>
      </c>
      <c r="I53" s="8">
        <f t="shared" si="10"/>
        <v>-16997.344375000004</v>
      </c>
      <c r="J53" s="8">
        <f t="shared" si="10"/>
        <v>25.875</v>
      </c>
      <c r="K53" s="9">
        <v>10</v>
      </c>
      <c r="L53" s="9">
        <v>24442905</v>
      </c>
      <c r="M53" s="9">
        <v>0</v>
      </c>
      <c r="N53" s="9">
        <f t="shared" si="4"/>
        <v>24442905</v>
      </c>
      <c r="O53" s="9">
        <f t="shared" si="5"/>
        <v>2444290.5</v>
      </c>
      <c r="P53" s="8">
        <f t="shared" si="6"/>
        <v>0</v>
      </c>
      <c r="Q53" s="9">
        <f t="shared" si="7"/>
        <v>2444290.5</v>
      </c>
      <c r="R53" s="9">
        <f t="shared" si="1"/>
        <v>24442905</v>
      </c>
      <c r="S53" s="2">
        <v>42248</v>
      </c>
      <c r="T53" s="9">
        <v>64117380</v>
      </c>
      <c r="U53" s="9">
        <v>0</v>
      </c>
      <c r="V53" s="9">
        <f t="shared" si="8"/>
        <v>64117380</v>
      </c>
      <c r="W53" s="2">
        <v>42248</v>
      </c>
      <c r="X53" s="9">
        <f t="shared" si="9"/>
        <v>88560285</v>
      </c>
      <c r="Y53" s="9"/>
      <c r="Z53" s="9">
        <f t="shared" si="2"/>
        <v>88560285</v>
      </c>
    </row>
    <row r="54" spans="1:26">
      <c r="A54" s="2">
        <v>42278</v>
      </c>
      <c r="B54" s="8">
        <f>'WA Sch. 1-2'!B54</f>
        <v>510.4</v>
      </c>
      <c r="C54" s="8">
        <f>'WA Sch. 1-2'!C54</f>
        <v>260508.15999999997</v>
      </c>
      <c r="D54" s="8">
        <f>'WA Sch. 1-2'!D54</f>
        <v>0.65</v>
      </c>
      <c r="E54" s="8">
        <f>'WA Sch. 1-2'!E54</f>
        <v>330</v>
      </c>
      <c r="F54" s="8">
        <f>'WA Sch. 1-2'!F54</f>
        <v>108900</v>
      </c>
      <c r="G54" s="8">
        <f>'WA Sch. 1-2'!G54</f>
        <v>0</v>
      </c>
      <c r="H54" s="8">
        <f t="shared" si="10"/>
        <v>180.39999999999998</v>
      </c>
      <c r="I54" s="8">
        <f t="shared" si="10"/>
        <v>151608.15999999997</v>
      </c>
      <c r="J54" s="8">
        <f t="shared" si="10"/>
        <v>0.65</v>
      </c>
      <c r="K54" s="9">
        <v>10</v>
      </c>
      <c r="L54" s="9">
        <v>24739616</v>
      </c>
      <c r="M54" s="9">
        <v>1326996</v>
      </c>
      <c r="N54" s="9">
        <f t="shared" si="4"/>
        <v>26066612</v>
      </c>
      <c r="O54" s="9">
        <f t="shared" si="5"/>
        <v>2606661.2000000002</v>
      </c>
      <c r="P54" s="8">
        <f t="shared" si="6"/>
        <v>0</v>
      </c>
      <c r="Q54" s="9">
        <f t="shared" si="7"/>
        <v>2606661.2000000002</v>
      </c>
      <c r="R54" s="9">
        <f t="shared" si="1"/>
        <v>26066612</v>
      </c>
      <c r="S54" s="2">
        <v>42278</v>
      </c>
      <c r="T54" s="9">
        <v>67523725</v>
      </c>
      <c r="U54" s="9">
        <v>0</v>
      </c>
      <c r="V54" s="9">
        <f t="shared" si="8"/>
        <v>67523725</v>
      </c>
      <c r="W54" s="2">
        <v>42278</v>
      </c>
      <c r="X54" s="9">
        <f t="shared" si="9"/>
        <v>93590337</v>
      </c>
      <c r="Y54" s="9"/>
      <c r="Z54" s="9">
        <f t="shared" si="2"/>
        <v>93590337</v>
      </c>
    </row>
    <row r="55" spans="1:26">
      <c r="A55" s="2">
        <v>42309</v>
      </c>
      <c r="B55" s="8">
        <f>'WA Sch. 1-2'!B55</f>
        <v>874.97500000000002</v>
      </c>
      <c r="C55" s="8">
        <f>'WA Sch. 1-2'!C55</f>
        <v>765581.25062499999</v>
      </c>
      <c r="D55" s="8">
        <f>'WA Sch. 1-2'!D55</f>
        <v>0</v>
      </c>
      <c r="E55" s="8">
        <f>'WA Sch. 1-2'!E55</f>
        <v>910</v>
      </c>
      <c r="F55" s="8">
        <f>'WA Sch. 1-2'!F55</f>
        <v>828100</v>
      </c>
      <c r="G55" s="8">
        <f>'WA Sch. 1-2'!G55</f>
        <v>0</v>
      </c>
      <c r="H55" s="8">
        <f t="shared" si="10"/>
        <v>-35.024999999999977</v>
      </c>
      <c r="I55" s="8">
        <f t="shared" si="10"/>
        <v>-62518.749375000014</v>
      </c>
      <c r="J55" s="8">
        <f t="shared" si="10"/>
        <v>0</v>
      </c>
      <c r="K55" s="9">
        <v>10</v>
      </c>
      <c r="L55" s="9">
        <v>23316802</v>
      </c>
      <c r="M55" s="9">
        <v>-1326996</v>
      </c>
      <c r="N55" s="9">
        <f t="shared" si="4"/>
        <v>21989806</v>
      </c>
      <c r="O55" s="9">
        <f t="shared" si="5"/>
        <v>2198980.6</v>
      </c>
      <c r="P55" s="8">
        <f t="shared" si="6"/>
        <v>0</v>
      </c>
      <c r="Q55" s="9">
        <f t="shared" si="7"/>
        <v>2198980.6</v>
      </c>
      <c r="R55" s="9">
        <f t="shared" si="1"/>
        <v>21989806</v>
      </c>
      <c r="S55" s="2">
        <v>42309</v>
      </c>
      <c r="T55" s="9">
        <v>61644508</v>
      </c>
      <c r="U55" s="9">
        <v>0</v>
      </c>
      <c r="V55" s="9">
        <f t="shared" si="8"/>
        <v>61644508</v>
      </c>
      <c r="W55" s="2">
        <v>42309</v>
      </c>
      <c r="X55" s="9">
        <f t="shared" si="9"/>
        <v>83634314</v>
      </c>
      <c r="Y55" s="9"/>
      <c r="Z55" s="9">
        <f t="shared" si="2"/>
        <v>83634314</v>
      </c>
    </row>
    <row r="56" spans="1:26">
      <c r="A56" s="2">
        <v>42339</v>
      </c>
      <c r="B56" s="8">
        <f>'WA Sch. 1-2'!B56</f>
        <v>1138.7249999999999</v>
      </c>
      <c r="C56" s="8">
        <f>'WA Sch. 1-2'!C56</f>
        <v>1296694.6256249999</v>
      </c>
      <c r="D56" s="8">
        <f>'WA Sch. 1-2'!D56</f>
        <v>0</v>
      </c>
      <c r="E56" s="8">
        <f>'WA Sch. 1-2'!E56</f>
        <v>1062.5</v>
      </c>
      <c r="F56" s="8">
        <f>'WA Sch. 1-2'!F56</f>
        <v>1128906.25</v>
      </c>
      <c r="G56" s="8">
        <f>'WA Sch. 1-2'!G56</f>
        <v>0</v>
      </c>
      <c r="H56" s="8">
        <f t="shared" si="10"/>
        <v>76.224999999999909</v>
      </c>
      <c r="I56" s="8">
        <f t="shared" si="10"/>
        <v>167788.37562499987</v>
      </c>
      <c r="J56" s="8">
        <f t="shared" si="10"/>
        <v>0</v>
      </c>
      <c r="K56" s="9">
        <v>10</v>
      </c>
      <c r="L56" s="9">
        <v>24813399</v>
      </c>
      <c r="M56" s="9">
        <v>0</v>
      </c>
      <c r="N56" s="9">
        <f t="shared" si="4"/>
        <v>24813399</v>
      </c>
      <c r="O56" s="9">
        <f t="shared" si="5"/>
        <v>2481339.9</v>
      </c>
      <c r="P56" s="8">
        <f t="shared" si="6"/>
        <v>0</v>
      </c>
      <c r="Q56" s="9">
        <f t="shared" si="7"/>
        <v>2481339.9</v>
      </c>
      <c r="R56" s="9">
        <f t="shared" si="1"/>
        <v>24813399</v>
      </c>
      <c r="S56" s="2">
        <v>42339</v>
      </c>
      <c r="T56" s="9">
        <v>64038705</v>
      </c>
      <c r="U56" s="9">
        <v>2654594</v>
      </c>
      <c r="V56" s="9">
        <f t="shared" si="8"/>
        <v>66693299</v>
      </c>
      <c r="W56" s="2">
        <v>42339</v>
      </c>
      <c r="X56" s="9">
        <f t="shared" si="9"/>
        <v>91506698</v>
      </c>
      <c r="Y56" s="9"/>
      <c r="Z56" s="9">
        <f t="shared" si="2"/>
        <v>91506698</v>
      </c>
    </row>
    <row r="57" spans="1:26">
      <c r="A57" s="2">
        <v>42370</v>
      </c>
      <c r="B57" s="8">
        <f>'WA Sch. 1-2'!B57</f>
        <v>1095.1500000000001</v>
      </c>
      <c r="C57" s="8">
        <f>'WA Sch. 1-2'!C57</f>
        <v>1199353.5225000002</v>
      </c>
      <c r="D57" s="8">
        <f>'WA Sch. 1-2'!D57</f>
        <v>0</v>
      </c>
      <c r="E57" s="8">
        <f>'WA Sch. 1-2'!E57</f>
        <v>1056</v>
      </c>
      <c r="F57" s="8">
        <f>'WA Sch. 1-2'!F57</f>
        <v>1115136</v>
      </c>
      <c r="G57" s="8">
        <f>'WA Sch. 1-2'!G57</f>
        <v>0</v>
      </c>
      <c r="H57" s="8">
        <f t="shared" si="10"/>
        <v>39.150000000000091</v>
      </c>
      <c r="I57" s="8">
        <f t="shared" si="10"/>
        <v>84217.522500000196</v>
      </c>
      <c r="J57" s="8">
        <f t="shared" si="10"/>
        <v>0</v>
      </c>
      <c r="K57" s="9">
        <v>10</v>
      </c>
      <c r="L57" s="9">
        <v>24837797</v>
      </c>
      <c r="M57" s="9">
        <v>1524703</v>
      </c>
      <c r="N57" s="9">
        <f t="shared" si="4"/>
        <v>26362500</v>
      </c>
      <c r="O57" s="9">
        <f t="shared" si="5"/>
        <v>2636250</v>
      </c>
      <c r="P57" s="8">
        <f t="shared" si="6"/>
        <v>0</v>
      </c>
      <c r="Q57" s="9">
        <f t="shared" si="7"/>
        <v>2636250</v>
      </c>
      <c r="R57" s="9">
        <f t="shared" si="1"/>
        <v>26362500</v>
      </c>
      <c r="S57" s="2">
        <v>42370</v>
      </c>
      <c r="T57" s="9">
        <v>68322011</v>
      </c>
      <c r="U57" s="9">
        <v>-2654594</v>
      </c>
      <c r="V57" s="9">
        <f t="shared" si="8"/>
        <v>65667417</v>
      </c>
      <c r="W57" s="2">
        <v>42370</v>
      </c>
      <c r="X57" s="9">
        <f t="shared" si="9"/>
        <v>92029917</v>
      </c>
      <c r="Y57" s="9"/>
      <c r="Z57" s="9">
        <f t="shared" si="2"/>
        <v>92029917</v>
      </c>
    </row>
    <row r="58" spans="1:26">
      <c r="A58" s="2">
        <v>42401</v>
      </c>
      <c r="B58" s="8">
        <f>'WA Sch. 1-2'!B58</f>
        <v>932.76424999999995</v>
      </c>
      <c r="C58" s="8">
        <f>'WA Sch. 1-2'!C58</f>
        <v>870049.14607806236</v>
      </c>
      <c r="D58" s="8">
        <f>'WA Sch. 1-2'!D58</f>
        <v>0</v>
      </c>
      <c r="E58" s="8">
        <f>'WA Sch. 1-2'!E58</f>
        <v>758.5</v>
      </c>
      <c r="F58" s="8">
        <f>'WA Sch. 1-2'!F58</f>
        <v>575322.25</v>
      </c>
      <c r="G58" s="8">
        <f>'WA Sch. 1-2'!G58</f>
        <v>0</v>
      </c>
      <c r="H58" s="8">
        <f t="shared" si="10"/>
        <v>174.26424999999995</v>
      </c>
      <c r="I58" s="8">
        <f t="shared" si="10"/>
        <v>294726.89607806236</v>
      </c>
      <c r="J58" s="8">
        <f t="shared" si="10"/>
        <v>0</v>
      </c>
      <c r="K58" s="9">
        <v>10</v>
      </c>
      <c r="L58" s="9">
        <v>23055939</v>
      </c>
      <c r="M58" s="9">
        <v>-1524703</v>
      </c>
      <c r="N58" s="9">
        <f t="shared" si="4"/>
        <v>21531236</v>
      </c>
      <c r="O58" s="9">
        <f t="shared" si="5"/>
        <v>2153123.6</v>
      </c>
      <c r="P58" s="8">
        <f t="shared" si="6"/>
        <v>0</v>
      </c>
      <c r="Q58" s="9">
        <f t="shared" si="7"/>
        <v>2153123.6</v>
      </c>
      <c r="R58" s="9">
        <f t="shared" si="1"/>
        <v>21531236</v>
      </c>
      <c r="S58" s="2">
        <v>42401</v>
      </c>
      <c r="T58" s="9">
        <v>64739474</v>
      </c>
      <c r="U58" s="9">
        <v>0</v>
      </c>
      <c r="V58" s="9">
        <f t="shared" si="8"/>
        <v>64739474</v>
      </c>
      <c r="W58" s="2">
        <v>42401</v>
      </c>
      <c r="X58" s="9">
        <f t="shared" si="9"/>
        <v>86270710</v>
      </c>
      <c r="Y58" s="9"/>
      <c r="Z58" s="9">
        <f t="shared" si="2"/>
        <v>86270710</v>
      </c>
    </row>
    <row r="59" spans="1:26">
      <c r="A59" s="2">
        <v>42430</v>
      </c>
      <c r="B59" s="8">
        <f>'WA Sch. 1-2'!B59</f>
        <v>767.35</v>
      </c>
      <c r="C59" s="8">
        <f>'WA Sch. 1-2'!C59</f>
        <v>588826.02250000008</v>
      </c>
      <c r="D59" s="8">
        <f>'WA Sch. 1-2'!D59</f>
        <v>0</v>
      </c>
      <c r="E59" s="8">
        <f>'WA Sch. 1-2'!E59</f>
        <v>692</v>
      </c>
      <c r="F59" s="8">
        <f>'WA Sch. 1-2'!F59</f>
        <v>478864</v>
      </c>
      <c r="G59" s="8">
        <f>'WA Sch. 1-2'!G59</f>
        <v>0</v>
      </c>
      <c r="H59" s="8">
        <f t="shared" si="10"/>
        <v>75.350000000000023</v>
      </c>
      <c r="I59" s="8">
        <f t="shared" si="10"/>
        <v>109962.02250000008</v>
      </c>
      <c r="J59" s="8">
        <f t="shared" si="10"/>
        <v>0</v>
      </c>
      <c r="K59" s="9">
        <v>10</v>
      </c>
      <c r="L59" s="9">
        <v>24030865</v>
      </c>
      <c r="M59" s="9">
        <v>0</v>
      </c>
      <c r="N59" s="9">
        <f t="shared" si="4"/>
        <v>24030865</v>
      </c>
      <c r="O59" s="9">
        <f t="shared" si="5"/>
        <v>2403086.5</v>
      </c>
      <c r="P59" s="8">
        <f t="shared" si="6"/>
        <v>0</v>
      </c>
      <c r="Q59" s="9">
        <f t="shared" si="7"/>
        <v>2403086.5</v>
      </c>
      <c r="R59" s="9">
        <f t="shared" si="1"/>
        <v>24030865</v>
      </c>
      <c r="S59" s="2">
        <v>42430</v>
      </c>
      <c r="T59" s="9">
        <v>68694055</v>
      </c>
      <c r="U59" s="9">
        <v>0</v>
      </c>
      <c r="V59" s="9">
        <f t="shared" si="8"/>
        <v>68694055</v>
      </c>
      <c r="W59" s="2">
        <v>42430</v>
      </c>
      <c r="X59" s="9">
        <f t="shared" si="9"/>
        <v>92724920</v>
      </c>
      <c r="Y59" s="9"/>
      <c r="Z59" s="9">
        <f t="shared" si="2"/>
        <v>92724920</v>
      </c>
    </row>
    <row r="60" spans="1:26">
      <c r="A60" s="2">
        <v>42461</v>
      </c>
      <c r="B60" s="8">
        <f>'WA Sch. 1-2'!B60</f>
        <v>547.15</v>
      </c>
      <c r="C60" s="8">
        <f>'WA Sch. 1-2'!C60</f>
        <v>299373.1225</v>
      </c>
      <c r="D60" s="8">
        <f>'WA Sch. 1-2'!D60</f>
        <v>0.375</v>
      </c>
      <c r="E60" s="8">
        <f>'WA Sch. 1-2'!E60</f>
        <v>314.5</v>
      </c>
      <c r="F60" s="8">
        <f>'WA Sch. 1-2'!F60</f>
        <v>98910.25</v>
      </c>
      <c r="G60" s="8">
        <f>'WA Sch. 1-2'!G60</f>
        <v>5.5</v>
      </c>
      <c r="H60" s="8">
        <f t="shared" si="10"/>
        <v>232.64999999999998</v>
      </c>
      <c r="I60" s="8">
        <f t="shared" si="10"/>
        <v>200462.8725</v>
      </c>
      <c r="J60" s="8">
        <f t="shared" si="10"/>
        <v>-5.125</v>
      </c>
      <c r="K60" s="9">
        <v>10</v>
      </c>
      <c r="L60" s="9">
        <v>23563317</v>
      </c>
      <c r="M60" s="9">
        <v>952096</v>
      </c>
      <c r="N60" s="9">
        <f t="shared" si="4"/>
        <v>24515413</v>
      </c>
      <c r="O60" s="9">
        <f t="shared" si="5"/>
        <v>2451541.2999999998</v>
      </c>
      <c r="P60" s="8">
        <f t="shared" si="6"/>
        <v>0</v>
      </c>
      <c r="Q60" s="9">
        <f t="shared" si="7"/>
        <v>2451541.2999999998</v>
      </c>
      <c r="R60" s="9">
        <f t="shared" si="1"/>
        <v>24515413</v>
      </c>
      <c r="S60" s="2">
        <v>42461</v>
      </c>
      <c r="T60" s="9">
        <v>65582192</v>
      </c>
      <c r="U60" s="9">
        <v>0</v>
      </c>
      <c r="V60" s="9">
        <f t="shared" si="8"/>
        <v>65582192</v>
      </c>
      <c r="W60" s="2">
        <v>42461</v>
      </c>
      <c r="X60" s="9">
        <f t="shared" si="9"/>
        <v>90097605</v>
      </c>
      <c r="Y60" s="9"/>
      <c r="Z60" s="9">
        <f t="shared" si="2"/>
        <v>90097605</v>
      </c>
    </row>
    <row r="61" spans="1:26">
      <c r="A61" s="2">
        <v>42491</v>
      </c>
      <c r="B61" s="8">
        <f>'WA Sch. 1-2'!B61</f>
        <v>290.02499999999998</v>
      </c>
      <c r="C61" s="8">
        <f>'WA Sch. 1-2'!C61</f>
        <v>84114.500624999986</v>
      </c>
      <c r="D61" s="8">
        <f>'WA Sch. 1-2'!D61</f>
        <v>14.95</v>
      </c>
      <c r="E61" s="8">
        <f>'WA Sch. 1-2'!E61</f>
        <v>202.5</v>
      </c>
      <c r="F61" s="8">
        <f>'WA Sch. 1-2'!F61</f>
        <v>41006.25</v>
      </c>
      <c r="G61" s="8">
        <f>'WA Sch. 1-2'!G61</f>
        <v>4.5</v>
      </c>
      <c r="H61" s="8">
        <f t="shared" si="10"/>
        <v>87.524999999999977</v>
      </c>
      <c r="I61" s="8">
        <f t="shared" si="10"/>
        <v>43108.250624999986</v>
      </c>
      <c r="J61" s="8">
        <f t="shared" si="10"/>
        <v>10.45</v>
      </c>
      <c r="K61" s="9">
        <v>10</v>
      </c>
      <c r="L61" s="9">
        <v>23569780</v>
      </c>
      <c r="M61" s="9">
        <v>-952096</v>
      </c>
      <c r="N61" s="9">
        <f t="shared" si="4"/>
        <v>22617684</v>
      </c>
      <c r="O61" s="9">
        <f t="shared" si="5"/>
        <v>2261768.4</v>
      </c>
      <c r="P61" s="8">
        <f t="shared" si="6"/>
        <v>0</v>
      </c>
      <c r="Q61" s="9">
        <f t="shared" si="7"/>
        <v>2261768.4</v>
      </c>
      <c r="R61" s="9">
        <f t="shared" si="1"/>
        <v>22617684</v>
      </c>
      <c r="S61" s="2">
        <v>42491</v>
      </c>
      <c r="T61" s="9">
        <v>67856660</v>
      </c>
      <c r="U61" s="9">
        <v>3247263</v>
      </c>
      <c r="V61" s="9">
        <f t="shared" si="8"/>
        <v>71103923</v>
      </c>
      <c r="W61" s="2">
        <v>42491</v>
      </c>
      <c r="X61" s="9">
        <f t="shared" si="9"/>
        <v>93721607</v>
      </c>
      <c r="Y61" s="9"/>
      <c r="Z61" s="9">
        <f t="shared" si="2"/>
        <v>93721607</v>
      </c>
    </row>
    <row r="62" spans="1:26">
      <c r="A62" s="2">
        <v>42522</v>
      </c>
      <c r="B62" s="8">
        <f>'WA Sch. 1-2'!B62</f>
        <v>126.95</v>
      </c>
      <c r="C62" s="8">
        <f>'WA Sch. 1-2'!C62</f>
        <v>16116.302500000002</v>
      </c>
      <c r="D62" s="8">
        <f>'WA Sch. 1-2'!D62</f>
        <v>68</v>
      </c>
      <c r="E62" s="8">
        <f>'WA Sch. 1-2'!E62</f>
        <v>113.5</v>
      </c>
      <c r="F62" s="8">
        <f>'WA Sch. 1-2'!F62</f>
        <v>12882.25</v>
      </c>
      <c r="G62" s="8">
        <f>'WA Sch. 1-2'!G62</f>
        <v>108.5</v>
      </c>
      <c r="H62" s="8">
        <f t="shared" si="10"/>
        <v>13.450000000000003</v>
      </c>
      <c r="I62" s="8">
        <f t="shared" si="10"/>
        <v>3234.0525000000016</v>
      </c>
      <c r="J62" s="8">
        <f t="shared" si="10"/>
        <v>-40.5</v>
      </c>
      <c r="K62" s="9">
        <v>10</v>
      </c>
      <c r="L62" s="9">
        <v>24213792</v>
      </c>
      <c r="M62" s="9">
        <v>0</v>
      </c>
      <c r="N62" s="9">
        <f t="shared" si="4"/>
        <v>24213792</v>
      </c>
      <c r="O62" s="9">
        <f t="shared" si="5"/>
        <v>2421379.2000000002</v>
      </c>
      <c r="P62" s="8">
        <f t="shared" si="6"/>
        <v>0</v>
      </c>
      <c r="Q62" s="9">
        <f t="shared" si="7"/>
        <v>2421379.2000000002</v>
      </c>
      <c r="R62" s="9">
        <f t="shared" si="1"/>
        <v>24213792</v>
      </c>
      <c r="S62" s="2">
        <v>42522</v>
      </c>
      <c r="T62" s="9">
        <v>69335658</v>
      </c>
      <c r="U62" s="9">
        <v>38362784</v>
      </c>
      <c r="V62" s="9">
        <f t="shared" si="8"/>
        <v>107698442</v>
      </c>
      <c r="W62" s="2">
        <v>42522</v>
      </c>
      <c r="X62" s="9">
        <f t="shared" si="9"/>
        <v>131912234</v>
      </c>
      <c r="Y62" s="9"/>
      <c r="Z62" s="9">
        <f t="shared" si="2"/>
        <v>131912234</v>
      </c>
    </row>
    <row r="63" spans="1:26">
      <c r="A63" s="2">
        <v>42552</v>
      </c>
      <c r="B63" s="8">
        <f>'WA Sch. 1-2'!B63</f>
        <v>14.1</v>
      </c>
      <c r="C63" s="8">
        <f>'WA Sch. 1-2'!C63</f>
        <v>198.81</v>
      </c>
      <c r="D63" s="8">
        <f>'WA Sch. 1-2'!D63</f>
        <v>240.05</v>
      </c>
      <c r="E63" s="8">
        <f>'WA Sch. 1-2'!E63</f>
        <v>23.5</v>
      </c>
      <c r="F63" s="8">
        <f>'WA Sch. 1-2'!F63</f>
        <v>552.25</v>
      </c>
      <c r="G63" s="8">
        <f>'WA Sch. 1-2'!G63</f>
        <v>146.5</v>
      </c>
      <c r="H63" s="8">
        <f t="shared" si="10"/>
        <v>-9.4</v>
      </c>
      <c r="I63" s="8">
        <f t="shared" si="10"/>
        <v>-353.44</v>
      </c>
      <c r="J63" s="8">
        <f t="shared" si="10"/>
        <v>93.550000000000011</v>
      </c>
      <c r="K63" s="9">
        <v>10</v>
      </c>
      <c r="L63" s="9">
        <v>25688744</v>
      </c>
      <c r="M63" s="9">
        <v>0</v>
      </c>
      <c r="N63" s="9">
        <f t="shared" si="4"/>
        <v>25688744</v>
      </c>
      <c r="O63" s="9">
        <f t="shared" si="5"/>
        <v>2568874.4</v>
      </c>
      <c r="P63" s="8">
        <f t="shared" si="6"/>
        <v>0</v>
      </c>
      <c r="Q63" s="9">
        <f t="shared" si="7"/>
        <v>2568874.4</v>
      </c>
      <c r="R63" s="9">
        <f t="shared" si="1"/>
        <v>25688744</v>
      </c>
      <c r="S63" s="2">
        <v>42552</v>
      </c>
      <c r="T63" s="9">
        <v>68273454</v>
      </c>
      <c r="U63" s="9">
        <v>-41610047</v>
      </c>
      <c r="V63" s="9">
        <f t="shared" si="8"/>
        <v>26663407</v>
      </c>
      <c r="W63" s="2">
        <v>42552</v>
      </c>
      <c r="X63" s="9">
        <f t="shared" si="9"/>
        <v>52352151</v>
      </c>
      <c r="Y63" s="9"/>
      <c r="Z63" s="9">
        <f t="shared" si="2"/>
        <v>52352151</v>
      </c>
    </row>
    <row r="64" spans="1:26">
      <c r="A64" s="2">
        <v>42583</v>
      </c>
      <c r="B64" s="8">
        <f>'WA Sch. 1-2'!B64</f>
        <v>19.350000000000001</v>
      </c>
      <c r="C64" s="8">
        <f>'WA Sch. 1-2'!C64</f>
        <v>374.42250000000007</v>
      </c>
      <c r="D64" s="8">
        <f>'WA Sch. 1-2'!D64</f>
        <v>204.95</v>
      </c>
      <c r="E64" s="8">
        <f>'WA Sch. 1-2'!E64</f>
        <v>11.5</v>
      </c>
      <c r="F64" s="8">
        <f>'WA Sch. 1-2'!F64</f>
        <v>132.25</v>
      </c>
      <c r="G64" s="8">
        <f>'WA Sch. 1-2'!G64</f>
        <v>203</v>
      </c>
      <c r="H64" s="8">
        <f t="shared" si="10"/>
        <v>7.8500000000000014</v>
      </c>
      <c r="I64" s="8">
        <f t="shared" si="10"/>
        <v>242.17250000000007</v>
      </c>
      <c r="J64" s="8">
        <f t="shared" si="10"/>
        <v>1.9499999999999886</v>
      </c>
      <c r="K64" s="9">
        <v>10</v>
      </c>
      <c r="L64" s="9">
        <v>27131676</v>
      </c>
      <c r="M64" s="9">
        <v>0</v>
      </c>
      <c r="N64" s="9">
        <f t="shared" si="4"/>
        <v>27131676</v>
      </c>
      <c r="O64" s="9">
        <f t="shared" si="5"/>
        <v>2713167.6</v>
      </c>
      <c r="P64" s="8">
        <f t="shared" si="6"/>
        <v>0</v>
      </c>
      <c r="Q64" s="9">
        <f t="shared" si="7"/>
        <v>2713167.6</v>
      </c>
      <c r="R64" s="9">
        <f t="shared" si="1"/>
        <v>27131676</v>
      </c>
      <c r="S64" s="2">
        <v>42583</v>
      </c>
      <c r="T64" s="9">
        <v>71188681</v>
      </c>
      <c r="U64" s="9">
        <v>0</v>
      </c>
      <c r="V64" s="9">
        <f t="shared" si="8"/>
        <v>71188681</v>
      </c>
      <c r="W64" s="2">
        <v>42583</v>
      </c>
      <c r="X64" s="9">
        <f t="shared" si="9"/>
        <v>98320357</v>
      </c>
      <c r="Y64" s="9"/>
      <c r="Z64" s="9">
        <f t="shared" si="2"/>
        <v>98320357</v>
      </c>
    </row>
    <row r="65" spans="1:26">
      <c r="A65" s="2">
        <v>42614</v>
      </c>
      <c r="B65" s="8">
        <f>'WA Sch. 1-2'!B65</f>
        <v>152.32499999999999</v>
      </c>
      <c r="C65" s="8">
        <f>'WA Sch. 1-2'!C65</f>
        <v>23202.905624999996</v>
      </c>
      <c r="D65" s="8">
        <f>'WA Sch. 1-2'!D65</f>
        <v>43.875</v>
      </c>
      <c r="E65" s="8">
        <f>'WA Sch. 1-2'!E65</f>
        <v>164</v>
      </c>
      <c r="F65" s="8">
        <f>'WA Sch. 1-2'!F65</f>
        <v>26896</v>
      </c>
      <c r="G65" s="8">
        <f>'WA Sch. 1-2'!G65</f>
        <v>5.5</v>
      </c>
      <c r="H65" s="8">
        <f t="shared" si="10"/>
        <v>-11.675000000000011</v>
      </c>
      <c r="I65" s="8">
        <f t="shared" si="10"/>
        <v>-3693.0943750000042</v>
      </c>
      <c r="J65" s="8">
        <f t="shared" si="10"/>
        <v>38.375</v>
      </c>
      <c r="K65" s="9">
        <v>9</v>
      </c>
      <c r="L65" s="9">
        <v>20037274</v>
      </c>
      <c r="M65" s="9">
        <v>4399998</v>
      </c>
      <c r="N65" s="9">
        <f t="shared" si="4"/>
        <v>24437272</v>
      </c>
      <c r="O65" s="9">
        <f t="shared" si="5"/>
        <v>2715252.4444444445</v>
      </c>
      <c r="P65" s="8">
        <f t="shared" si="6"/>
        <v>0</v>
      </c>
      <c r="Q65" s="9">
        <f t="shared" si="7"/>
        <v>2715252.4444444445</v>
      </c>
      <c r="R65" s="9">
        <f t="shared" si="1"/>
        <v>24437272</v>
      </c>
      <c r="S65" s="2">
        <v>42614</v>
      </c>
      <c r="T65" s="9">
        <v>66006497</v>
      </c>
      <c r="U65" s="9">
        <v>0</v>
      </c>
      <c r="V65" s="9">
        <f t="shared" si="8"/>
        <v>66006497</v>
      </c>
      <c r="W65" s="2">
        <v>42614</v>
      </c>
      <c r="X65" s="9">
        <f t="shared" si="9"/>
        <v>90443769</v>
      </c>
      <c r="Y65" s="9"/>
      <c r="Z65" s="9">
        <f t="shared" si="2"/>
        <v>90443769</v>
      </c>
    </row>
    <row r="66" spans="1:26">
      <c r="A66" s="2">
        <v>42644</v>
      </c>
      <c r="B66" s="8">
        <f>'WA Sch. 1-2'!B66</f>
        <v>510.4</v>
      </c>
      <c r="C66" s="8">
        <f>'WA Sch. 1-2'!C66</f>
        <v>260508.15999999997</v>
      </c>
      <c r="D66" s="8">
        <f>'WA Sch. 1-2'!D66</f>
        <v>0.65</v>
      </c>
      <c r="E66" s="8">
        <f>'WA Sch. 1-2'!E66</f>
        <v>515</v>
      </c>
      <c r="F66" s="8">
        <f>'WA Sch. 1-2'!F66</f>
        <v>265225</v>
      </c>
      <c r="G66" s="8">
        <f>'WA Sch. 1-2'!G66</f>
        <v>0</v>
      </c>
      <c r="H66" s="8">
        <f t="shared" si="10"/>
        <v>-4.6000000000000227</v>
      </c>
      <c r="I66" s="8">
        <f t="shared" si="10"/>
        <v>-4716.8400000000256</v>
      </c>
      <c r="J66" s="8">
        <f t="shared" si="10"/>
        <v>0.65</v>
      </c>
      <c r="K66" s="9">
        <v>10</v>
      </c>
      <c r="L66" s="9">
        <v>24122150</v>
      </c>
      <c r="M66" s="9">
        <v>2327328</v>
      </c>
      <c r="N66" s="9">
        <f t="shared" si="4"/>
        <v>26449478</v>
      </c>
      <c r="O66" s="9">
        <f t="shared" si="5"/>
        <v>2644947.7999999998</v>
      </c>
      <c r="P66" s="8">
        <f t="shared" si="6"/>
        <v>0</v>
      </c>
      <c r="Q66" s="9">
        <f t="shared" si="7"/>
        <v>2644947.7999999998</v>
      </c>
      <c r="R66" s="9">
        <f t="shared" si="1"/>
        <v>26449478</v>
      </c>
      <c r="S66" s="2">
        <v>42644</v>
      </c>
      <c r="T66" s="9">
        <v>69292979</v>
      </c>
      <c r="U66" s="9">
        <v>0</v>
      </c>
      <c r="V66" s="9">
        <f t="shared" si="8"/>
        <v>69292979</v>
      </c>
      <c r="W66" s="2">
        <v>42644</v>
      </c>
      <c r="X66" s="9">
        <f t="shared" si="9"/>
        <v>95742457</v>
      </c>
      <c r="Y66" s="9"/>
      <c r="Z66" s="9">
        <f t="shared" si="2"/>
        <v>95742457</v>
      </c>
    </row>
    <row r="67" spans="1:26">
      <c r="A67" s="2">
        <v>42675</v>
      </c>
      <c r="B67" s="8">
        <f>'WA Sch. 1-2'!B67</f>
        <v>874.97500000000002</v>
      </c>
      <c r="C67" s="8">
        <f>'WA Sch. 1-2'!C67</f>
        <v>765581.25062499999</v>
      </c>
      <c r="D67" s="8">
        <f>'WA Sch. 1-2'!D67</f>
        <v>0</v>
      </c>
      <c r="E67" s="8">
        <f>'WA Sch. 1-2'!E67</f>
        <v>646.5</v>
      </c>
      <c r="F67" s="8">
        <f>'WA Sch. 1-2'!F67</f>
        <v>417962.25</v>
      </c>
      <c r="G67" s="8">
        <f>'WA Sch. 1-2'!G67</f>
        <v>0</v>
      </c>
      <c r="H67" s="8">
        <f t="shared" si="10"/>
        <v>228.47500000000002</v>
      </c>
      <c r="I67" s="8">
        <f t="shared" si="10"/>
        <v>347619.00062499999</v>
      </c>
      <c r="J67" s="8">
        <f t="shared" si="10"/>
        <v>0</v>
      </c>
      <c r="K67" s="9">
        <v>10</v>
      </c>
      <c r="L67" s="9">
        <v>23023506</v>
      </c>
      <c r="M67" s="9">
        <v>-4613182</v>
      </c>
      <c r="N67" s="9">
        <f t="shared" si="4"/>
        <v>18410324</v>
      </c>
      <c r="O67" s="9">
        <f t="shared" si="5"/>
        <v>1841032.4</v>
      </c>
      <c r="P67" s="8">
        <f t="shared" si="6"/>
        <v>0</v>
      </c>
      <c r="Q67" s="9">
        <f t="shared" si="7"/>
        <v>1841032.4</v>
      </c>
      <c r="R67" s="9">
        <f t="shared" si="1"/>
        <v>18410324</v>
      </c>
      <c r="S67" s="2">
        <v>42675</v>
      </c>
      <c r="T67" s="9">
        <v>65344922</v>
      </c>
      <c r="U67" s="9">
        <v>4273813</v>
      </c>
      <c r="V67" s="9">
        <f t="shared" si="8"/>
        <v>69618735</v>
      </c>
      <c r="W67" s="2">
        <v>42675</v>
      </c>
      <c r="X67" s="9">
        <f t="shared" si="9"/>
        <v>88029059</v>
      </c>
      <c r="Y67" s="9"/>
      <c r="Z67" s="9">
        <f t="shared" si="2"/>
        <v>88029059</v>
      </c>
    </row>
    <row r="68" spans="1:26">
      <c r="A68" s="2">
        <v>42705</v>
      </c>
      <c r="B68" s="8">
        <f>'WA Sch. 1-2'!B68</f>
        <v>1138.7249999999999</v>
      </c>
      <c r="C68" s="8">
        <f>'WA Sch. 1-2'!C68</f>
        <v>1296694.6256249999</v>
      </c>
      <c r="D68" s="8">
        <f>'WA Sch. 1-2'!D68</f>
        <v>0</v>
      </c>
      <c r="E68" s="8">
        <f>'WA Sch. 1-2'!E68</f>
        <v>1299.5</v>
      </c>
      <c r="F68" s="8">
        <f>'WA Sch. 1-2'!F68</f>
        <v>1688700.25</v>
      </c>
      <c r="G68" s="8">
        <f>'WA Sch. 1-2'!G68</f>
        <v>0</v>
      </c>
      <c r="H68" s="8">
        <f t="shared" si="10"/>
        <v>-160.77500000000009</v>
      </c>
      <c r="I68" s="8">
        <f t="shared" si="10"/>
        <v>-392005.62437500013</v>
      </c>
      <c r="J68" s="8">
        <f t="shared" si="10"/>
        <v>0</v>
      </c>
      <c r="K68" s="9">
        <v>10</v>
      </c>
      <c r="L68" s="9">
        <v>25639992</v>
      </c>
      <c r="M68" s="9">
        <v>12242</v>
      </c>
      <c r="N68" s="9">
        <f t="shared" si="4"/>
        <v>25652234</v>
      </c>
      <c r="O68" s="9">
        <f t="shared" si="5"/>
        <v>2565223.4</v>
      </c>
      <c r="P68" s="8">
        <f t="shared" si="6"/>
        <v>0</v>
      </c>
      <c r="Q68" s="9">
        <f t="shared" si="7"/>
        <v>2565223.4</v>
      </c>
      <c r="R68" s="9">
        <f t="shared" si="1"/>
        <v>25652234</v>
      </c>
      <c r="S68" s="2">
        <v>42705</v>
      </c>
      <c r="T68" s="9">
        <v>67608370</v>
      </c>
      <c r="U68" s="9">
        <v>-1826498</v>
      </c>
      <c r="V68" s="9">
        <f t="shared" si="8"/>
        <v>65781872</v>
      </c>
      <c r="W68" s="2">
        <v>42705</v>
      </c>
      <c r="X68" s="9">
        <f t="shared" si="9"/>
        <v>91434106</v>
      </c>
      <c r="Y68" s="9"/>
      <c r="Z68" s="9">
        <f t="shared" si="2"/>
        <v>91434106</v>
      </c>
    </row>
    <row r="69" spans="1:26">
      <c r="A69" s="2">
        <v>42736</v>
      </c>
      <c r="B69" s="8">
        <f>'WA Sch. 1-2'!B69</f>
        <v>1095.1500000000001</v>
      </c>
      <c r="C69" s="8">
        <f>'WA Sch. 1-2'!C69</f>
        <v>1199353.5225000002</v>
      </c>
      <c r="D69" s="8">
        <f>'WA Sch. 1-2'!D69</f>
        <v>0</v>
      </c>
      <c r="E69" s="8">
        <f>'WA Sch. 1-2'!E69</f>
        <v>1388.5</v>
      </c>
      <c r="F69" s="8">
        <f>'WA Sch. 1-2'!F69</f>
        <v>1927932.25</v>
      </c>
      <c r="G69" s="8">
        <f>'WA Sch. 1-2'!G69</f>
        <v>0</v>
      </c>
      <c r="H69" s="8">
        <f t="shared" si="10"/>
        <v>-293.34999999999991</v>
      </c>
      <c r="I69" s="8">
        <f t="shared" si="10"/>
        <v>-728578.7274999998</v>
      </c>
      <c r="J69" s="8">
        <f t="shared" si="10"/>
        <v>0</v>
      </c>
      <c r="K69" s="9">
        <v>10</v>
      </c>
      <c r="L69" s="9">
        <v>26518381</v>
      </c>
      <c r="M69" s="9">
        <v>-2126386</v>
      </c>
      <c r="N69" s="9">
        <f t="shared" si="4"/>
        <v>24391995</v>
      </c>
      <c r="O69" s="9">
        <f t="shared" si="5"/>
        <v>2439199.5</v>
      </c>
      <c r="P69" s="8">
        <f t="shared" si="6"/>
        <v>0</v>
      </c>
      <c r="Q69" s="9">
        <f t="shared" si="7"/>
        <v>2439199.5</v>
      </c>
      <c r="R69" s="9">
        <f t="shared" si="1"/>
        <v>24391995</v>
      </c>
      <c r="S69" s="2">
        <v>42736</v>
      </c>
      <c r="T69" s="9">
        <v>68737140</v>
      </c>
      <c r="U69" s="9">
        <v>-2447315</v>
      </c>
      <c r="V69" s="9">
        <f t="shared" si="8"/>
        <v>66289825</v>
      </c>
      <c r="W69" s="2">
        <v>42736</v>
      </c>
      <c r="X69" s="9">
        <f t="shared" si="9"/>
        <v>90681820</v>
      </c>
      <c r="Y69" s="9"/>
      <c r="Z69" s="9">
        <f t="shared" si="2"/>
        <v>90681820</v>
      </c>
    </row>
    <row r="70" spans="1:26">
      <c r="A70" s="2">
        <v>42767</v>
      </c>
      <c r="B70" s="8">
        <f>'WA Sch. 1-2'!B70</f>
        <v>932.76424999999995</v>
      </c>
      <c r="C70" s="8">
        <f>'WA Sch. 1-2'!C70</f>
        <v>870049.14607806236</v>
      </c>
      <c r="D70" s="8">
        <f>'WA Sch. 1-2'!D70</f>
        <v>0</v>
      </c>
      <c r="E70" s="8">
        <f>'WA Sch. 1-2'!E70</f>
        <v>1000.5</v>
      </c>
      <c r="F70" s="8">
        <f>'WA Sch. 1-2'!F70</f>
        <v>1001000.25</v>
      </c>
      <c r="G70" s="8">
        <f>'WA Sch. 1-2'!G70</f>
        <v>0</v>
      </c>
      <c r="H70" s="8">
        <f t="shared" si="10"/>
        <v>-67.735750000000053</v>
      </c>
      <c r="I70" s="8">
        <f t="shared" si="10"/>
        <v>-130951.10392193764</v>
      </c>
      <c r="J70" s="8">
        <f t="shared" si="10"/>
        <v>0</v>
      </c>
      <c r="K70" s="9">
        <v>10</v>
      </c>
      <c r="L70" s="9">
        <v>23070311</v>
      </c>
      <c r="M70" s="9">
        <v>0</v>
      </c>
      <c r="N70" s="9">
        <f t="shared" si="4"/>
        <v>23070311</v>
      </c>
      <c r="O70" s="9">
        <f t="shared" si="5"/>
        <v>2307031.1</v>
      </c>
      <c r="P70" s="8">
        <f t="shared" si="6"/>
        <v>0</v>
      </c>
      <c r="Q70" s="9">
        <f t="shared" si="7"/>
        <v>2307031.1</v>
      </c>
      <c r="R70" s="9">
        <f t="shared" si="1"/>
        <v>23070311</v>
      </c>
      <c r="S70" s="2">
        <v>42767</v>
      </c>
      <c r="T70" s="9">
        <v>63055409</v>
      </c>
      <c r="U70" s="9">
        <v>0</v>
      </c>
      <c r="V70" s="9">
        <f t="shared" si="8"/>
        <v>63055409</v>
      </c>
      <c r="W70" s="2">
        <v>42767</v>
      </c>
      <c r="X70" s="9">
        <f t="shared" si="9"/>
        <v>86125720</v>
      </c>
      <c r="Y70" s="9"/>
      <c r="Z70" s="9">
        <f t="shared" si="2"/>
        <v>86125720</v>
      </c>
    </row>
    <row r="71" spans="1:26">
      <c r="A71" s="2">
        <v>42795</v>
      </c>
      <c r="B71" s="8">
        <f>'WA Sch. 1-2'!B71</f>
        <v>767.35</v>
      </c>
      <c r="C71" s="8">
        <f>'WA Sch. 1-2'!C71</f>
        <v>588826.02250000008</v>
      </c>
      <c r="D71" s="8">
        <f>'WA Sch. 1-2'!D71</f>
        <v>0</v>
      </c>
      <c r="E71" s="8">
        <f>'WA Sch. 1-2'!E71</f>
        <v>750</v>
      </c>
      <c r="F71" s="8">
        <f>'WA Sch. 1-2'!F71</f>
        <v>562500</v>
      </c>
      <c r="G71" s="8">
        <f>'WA Sch. 1-2'!G71</f>
        <v>0</v>
      </c>
      <c r="H71" s="8">
        <f t="shared" si="10"/>
        <v>17.350000000000023</v>
      </c>
      <c r="I71" s="8">
        <f t="shared" si="10"/>
        <v>26326.022500000079</v>
      </c>
      <c r="J71" s="8">
        <f t="shared" si="10"/>
        <v>0</v>
      </c>
      <c r="K71" s="9">
        <v>10</v>
      </c>
      <c r="L71" s="9">
        <v>23702817</v>
      </c>
      <c r="M71" s="9">
        <v>0</v>
      </c>
      <c r="N71" s="9">
        <f t="shared" si="4"/>
        <v>23702817</v>
      </c>
      <c r="O71" s="9">
        <f t="shared" si="5"/>
        <v>2370281.7000000002</v>
      </c>
      <c r="P71" s="8">
        <f t="shared" si="6"/>
        <v>0</v>
      </c>
      <c r="Q71" s="9">
        <f t="shared" si="7"/>
        <v>2370281.7000000002</v>
      </c>
      <c r="R71" s="9">
        <f t="shared" si="1"/>
        <v>23702817</v>
      </c>
      <c r="S71" s="2">
        <v>42795</v>
      </c>
      <c r="T71" s="9">
        <v>70818915</v>
      </c>
      <c r="U71" s="9">
        <v>0</v>
      </c>
      <c r="V71" s="9">
        <f t="shared" si="8"/>
        <v>70818915</v>
      </c>
      <c r="W71" s="2">
        <v>42795</v>
      </c>
      <c r="X71" s="9">
        <f t="shared" si="9"/>
        <v>94521732</v>
      </c>
      <c r="Y71" s="9"/>
      <c r="Z71" s="9">
        <f t="shared" si="2"/>
        <v>94521732</v>
      </c>
    </row>
    <row r="72" spans="1:26">
      <c r="A72" s="2">
        <v>42826</v>
      </c>
      <c r="B72" s="8">
        <f>'WA Sch. 1-2'!B72</f>
        <v>547.15</v>
      </c>
      <c r="C72" s="8">
        <f>'WA Sch. 1-2'!C72</f>
        <v>299373.1225</v>
      </c>
      <c r="D72" s="8">
        <f>'WA Sch. 1-2'!D72</f>
        <v>0.375</v>
      </c>
      <c r="E72" s="8">
        <f>'WA Sch. 1-2'!E72</f>
        <v>561.5</v>
      </c>
      <c r="F72" s="8">
        <f>'WA Sch. 1-2'!F72</f>
        <v>315282.25</v>
      </c>
      <c r="G72" s="8">
        <f>'WA Sch. 1-2'!G72</f>
        <v>0</v>
      </c>
      <c r="H72" s="8">
        <f t="shared" si="10"/>
        <v>-14.350000000000023</v>
      </c>
      <c r="I72" s="8">
        <f t="shared" si="10"/>
        <v>-15909.127500000002</v>
      </c>
      <c r="J72" s="8">
        <f t="shared" si="10"/>
        <v>0.375</v>
      </c>
      <c r="K72" s="9">
        <v>10</v>
      </c>
      <c r="L72" s="9">
        <v>22454938</v>
      </c>
      <c r="M72" s="9">
        <v>0</v>
      </c>
      <c r="N72" s="9">
        <f t="shared" si="4"/>
        <v>22454938</v>
      </c>
      <c r="O72" s="9">
        <f t="shared" si="5"/>
        <v>2245493.7999999998</v>
      </c>
      <c r="P72" s="8">
        <f t="shared" si="6"/>
        <v>0</v>
      </c>
      <c r="Q72" s="9">
        <f t="shared" si="7"/>
        <v>2245493.7999999998</v>
      </c>
      <c r="R72" s="9">
        <f t="shared" si="1"/>
        <v>22454938</v>
      </c>
      <c r="S72" s="2">
        <v>42826</v>
      </c>
      <c r="T72" s="9">
        <v>67691962</v>
      </c>
      <c r="U72" s="9">
        <v>0</v>
      </c>
      <c r="V72" s="9">
        <f t="shared" si="8"/>
        <v>67691962</v>
      </c>
      <c r="W72" s="2">
        <v>42826</v>
      </c>
      <c r="X72" s="9">
        <f t="shared" si="9"/>
        <v>90146900</v>
      </c>
      <c r="Y72" s="9"/>
      <c r="Z72" s="9">
        <f t="shared" si="2"/>
        <v>90146900</v>
      </c>
    </row>
    <row r="73" spans="1:26">
      <c r="A73" s="2">
        <v>42856</v>
      </c>
      <c r="B73" s="8">
        <f>'WA Sch. 1-2'!B73</f>
        <v>290.02499999999998</v>
      </c>
      <c r="C73" s="8">
        <f>'WA Sch. 1-2'!C73</f>
        <v>84114.500624999986</v>
      </c>
      <c r="D73" s="8">
        <f>'WA Sch. 1-2'!D73</f>
        <v>14.95</v>
      </c>
      <c r="E73" s="8">
        <f>'WA Sch. 1-2'!E73</f>
        <v>278.5</v>
      </c>
      <c r="F73" s="8">
        <f>'WA Sch. 1-2'!F73</f>
        <v>77562.25</v>
      </c>
      <c r="G73" s="8">
        <f>'WA Sch. 1-2'!G73</f>
        <v>29.5</v>
      </c>
      <c r="H73" s="8">
        <f t="shared" si="10"/>
        <v>11.524999999999977</v>
      </c>
      <c r="I73" s="8">
        <f t="shared" si="10"/>
        <v>6552.250624999986</v>
      </c>
      <c r="J73" s="8">
        <f t="shared" si="10"/>
        <v>-14.55</v>
      </c>
      <c r="K73" s="9">
        <v>10</v>
      </c>
      <c r="L73" s="9">
        <v>23504865</v>
      </c>
      <c r="M73" s="9">
        <v>0</v>
      </c>
      <c r="N73" s="9">
        <f t="shared" si="4"/>
        <v>23504865</v>
      </c>
      <c r="O73" s="9">
        <f t="shared" si="5"/>
        <v>2350486.5</v>
      </c>
      <c r="P73" s="8">
        <f t="shared" si="6"/>
        <v>0</v>
      </c>
      <c r="Q73" s="9">
        <f t="shared" si="7"/>
        <v>2350486.5</v>
      </c>
      <c r="R73" s="9">
        <f t="shared" ref="R73:R128" si="11">Q73*K73</f>
        <v>23504865</v>
      </c>
      <c r="S73" s="2">
        <v>42856</v>
      </c>
      <c r="T73" s="9">
        <v>68081927</v>
      </c>
      <c r="U73" s="9">
        <v>0</v>
      </c>
      <c r="V73" s="9">
        <f t="shared" si="8"/>
        <v>68081927</v>
      </c>
      <c r="W73" s="2">
        <v>42856</v>
      </c>
      <c r="X73" s="9">
        <f t="shared" si="9"/>
        <v>91586792</v>
      </c>
      <c r="Y73" s="9"/>
      <c r="Z73" s="9">
        <f t="shared" ref="Z73:Z116" si="12">X73+Y73</f>
        <v>91586792</v>
      </c>
    </row>
    <row r="74" spans="1:26">
      <c r="A74" s="2">
        <v>42887</v>
      </c>
      <c r="B74" s="8">
        <f>'WA Sch. 1-2'!B74</f>
        <v>126.95</v>
      </c>
      <c r="C74" s="8">
        <f>'WA Sch. 1-2'!C74</f>
        <v>16116.302500000002</v>
      </c>
      <c r="D74" s="8">
        <f>'WA Sch. 1-2'!D74</f>
        <v>68</v>
      </c>
      <c r="E74" s="8">
        <f>'WA Sch. 1-2'!E74</f>
        <v>70.5</v>
      </c>
      <c r="F74" s="8">
        <f>'WA Sch. 1-2'!F74</f>
        <v>4970.25</v>
      </c>
      <c r="G74" s="8">
        <f>'WA Sch. 1-2'!G74</f>
        <v>76.5</v>
      </c>
      <c r="H74" s="8">
        <f t="shared" ref="H74:J105" si="13">B74-E74</f>
        <v>56.45</v>
      </c>
      <c r="I74" s="8">
        <f t="shared" si="13"/>
        <v>11146.052500000002</v>
      </c>
      <c r="J74" s="8">
        <f t="shared" si="13"/>
        <v>-8.5</v>
      </c>
      <c r="K74" s="9">
        <v>10</v>
      </c>
      <c r="L74" s="9">
        <v>23679562</v>
      </c>
      <c r="M74" s="9">
        <v>0</v>
      </c>
      <c r="N74" s="9">
        <f t="shared" ref="N74:N134" si="14">L74+M74</f>
        <v>23679562</v>
      </c>
      <c r="O74" s="9">
        <f t="shared" ref="O74:O134" si="15">N74/K74</f>
        <v>2367956.2000000002</v>
      </c>
      <c r="P74" s="8">
        <f t="shared" ref="P74:P134" si="16">$B$3*H74+$B$4*I74+$B$5*J74</f>
        <v>0</v>
      </c>
      <c r="Q74" s="9">
        <f t="shared" ref="Q74:Q127" si="17">P74+O74</f>
        <v>2367956.2000000002</v>
      </c>
      <c r="R74" s="9">
        <f t="shared" si="11"/>
        <v>23679562</v>
      </c>
      <c r="S74" s="2">
        <v>42887</v>
      </c>
      <c r="T74" s="9">
        <v>68296932</v>
      </c>
      <c r="U74" s="9">
        <v>0</v>
      </c>
      <c r="V74" s="9">
        <f t="shared" ref="V74:V137" si="18">T74+U74</f>
        <v>68296932</v>
      </c>
      <c r="W74" s="2">
        <v>42887</v>
      </c>
      <c r="X74" s="9">
        <f t="shared" ref="X74:X128" si="19">R74+V74</f>
        <v>91976494</v>
      </c>
      <c r="Y74" s="9"/>
      <c r="Z74" s="9">
        <f t="shared" si="12"/>
        <v>91976494</v>
      </c>
    </row>
    <row r="75" spans="1:26">
      <c r="A75" s="2">
        <v>42917</v>
      </c>
      <c r="B75" s="8">
        <f>'WA Sch. 1-2'!B75</f>
        <v>14.1</v>
      </c>
      <c r="C75" s="8">
        <f>'WA Sch. 1-2'!C75</f>
        <v>198.81</v>
      </c>
      <c r="D75" s="8">
        <f>'WA Sch. 1-2'!D75</f>
        <v>240.05</v>
      </c>
      <c r="E75" s="8">
        <f>'WA Sch. 1-2'!E75</f>
        <v>0</v>
      </c>
      <c r="F75" s="8">
        <f>'WA Sch. 1-2'!F75</f>
        <v>0</v>
      </c>
      <c r="G75" s="8">
        <f>'WA Sch. 1-2'!G75</f>
        <v>289</v>
      </c>
      <c r="H75" s="8">
        <f t="shared" si="13"/>
        <v>14.1</v>
      </c>
      <c r="I75" s="8">
        <f t="shared" si="13"/>
        <v>198.81</v>
      </c>
      <c r="J75" s="8">
        <f t="shared" si="13"/>
        <v>-48.949999999999989</v>
      </c>
      <c r="K75" s="9">
        <v>10</v>
      </c>
      <c r="L75" s="9">
        <v>24126827</v>
      </c>
      <c r="M75" s="9">
        <v>2505893</v>
      </c>
      <c r="N75" s="9">
        <f t="shared" si="14"/>
        <v>26632720</v>
      </c>
      <c r="O75" s="9">
        <f t="shared" si="15"/>
        <v>2663272</v>
      </c>
      <c r="P75" s="8">
        <f t="shared" si="16"/>
        <v>0</v>
      </c>
      <c r="Q75" s="9">
        <f t="shared" si="17"/>
        <v>2663272</v>
      </c>
      <c r="R75" s="9">
        <f t="shared" si="11"/>
        <v>26632720</v>
      </c>
      <c r="S75" s="2">
        <v>42917</v>
      </c>
      <c r="T75" s="9">
        <v>70787839</v>
      </c>
      <c r="U75" s="9">
        <v>0</v>
      </c>
      <c r="V75" s="9">
        <f t="shared" si="18"/>
        <v>70787839</v>
      </c>
      <c r="W75" s="2">
        <v>42917</v>
      </c>
      <c r="X75" s="9">
        <f t="shared" si="19"/>
        <v>97420559</v>
      </c>
      <c r="Y75" s="9"/>
      <c r="Z75" s="9">
        <f t="shared" si="12"/>
        <v>97420559</v>
      </c>
    </row>
    <row r="76" spans="1:26">
      <c r="A76" s="2">
        <v>42948</v>
      </c>
      <c r="B76" s="8">
        <f>'WA Sch. 1-2'!B76</f>
        <v>19.350000000000001</v>
      </c>
      <c r="C76" s="8">
        <f>'WA Sch. 1-2'!C76</f>
        <v>374.42250000000007</v>
      </c>
      <c r="D76" s="8">
        <f>'WA Sch. 1-2'!D76</f>
        <v>204.95</v>
      </c>
      <c r="E76" s="8">
        <f>'WA Sch. 1-2'!E76</f>
        <v>3.5</v>
      </c>
      <c r="F76" s="8">
        <f>'WA Sch. 1-2'!F76</f>
        <v>12.25</v>
      </c>
      <c r="G76" s="8">
        <f>'WA Sch. 1-2'!G76</f>
        <v>268.5</v>
      </c>
      <c r="H76" s="8">
        <f t="shared" si="13"/>
        <v>15.850000000000001</v>
      </c>
      <c r="I76" s="8">
        <f t="shared" si="13"/>
        <v>362.17250000000007</v>
      </c>
      <c r="J76" s="8">
        <f t="shared" si="13"/>
        <v>-63.550000000000011</v>
      </c>
      <c r="K76" s="9">
        <v>10</v>
      </c>
      <c r="L76" s="9">
        <v>24455826</v>
      </c>
      <c r="M76" s="9">
        <v>758700</v>
      </c>
      <c r="N76" s="9">
        <f t="shared" si="14"/>
        <v>25214526</v>
      </c>
      <c r="O76" s="9">
        <f t="shared" si="15"/>
        <v>2521452.6</v>
      </c>
      <c r="P76" s="8">
        <f t="shared" si="16"/>
        <v>0</v>
      </c>
      <c r="Q76" s="9">
        <f t="shared" si="17"/>
        <v>2521452.6</v>
      </c>
      <c r="R76" s="9">
        <f t="shared" si="11"/>
        <v>25214526</v>
      </c>
      <c r="S76" s="2">
        <v>42948</v>
      </c>
      <c r="T76" s="9">
        <v>71861488</v>
      </c>
      <c r="U76" s="9">
        <v>0</v>
      </c>
      <c r="V76" s="9">
        <f t="shared" si="18"/>
        <v>71861488</v>
      </c>
      <c r="W76" s="2">
        <v>42948</v>
      </c>
      <c r="X76" s="9">
        <f t="shared" si="19"/>
        <v>97076014</v>
      </c>
      <c r="Y76" s="9"/>
      <c r="Z76" s="9">
        <f t="shared" si="12"/>
        <v>97076014</v>
      </c>
    </row>
    <row r="77" spans="1:26">
      <c r="A77" s="2">
        <v>42979</v>
      </c>
      <c r="B77" s="8">
        <f>'WA Sch. 1-2'!B77</f>
        <v>152.32499999999999</v>
      </c>
      <c r="C77" s="8">
        <f>'WA Sch. 1-2'!C77</f>
        <v>23202.905624999996</v>
      </c>
      <c r="D77" s="8">
        <f>'WA Sch. 1-2'!D77</f>
        <v>43.875</v>
      </c>
      <c r="E77" s="8">
        <f>'WA Sch. 1-2'!E77</f>
        <v>171.5</v>
      </c>
      <c r="F77" s="8">
        <f>'WA Sch. 1-2'!F77</f>
        <v>29412.25</v>
      </c>
      <c r="G77" s="8">
        <f>'WA Sch. 1-2'!G77</f>
        <v>83</v>
      </c>
      <c r="H77" s="8">
        <f t="shared" si="13"/>
        <v>-19.175000000000011</v>
      </c>
      <c r="I77" s="8">
        <f t="shared" si="13"/>
        <v>-6209.3443750000042</v>
      </c>
      <c r="J77" s="8">
        <f t="shared" si="13"/>
        <v>-39.125</v>
      </c>
      <c r="K77" s="9">
        <v>10</v>
      </c>
      <c r="L77" s="9">
        <v>25465891</v>
      </c>
      <c r="M77" s="9">
        <v>-3264593</v>
      </c>
      <c r="N77" s="9">
        <f t="shared" si="14"/>
        <v>22201298</v>
      </c>
      <c r="O77" s="9">
        <f t="shared" si="15"/>
        <v>2220129.7999999998</v>
      </c>
      <c r="P77" s="8">
        <f t="shared" si="16"/>
        <v>0</v>
      </c>
      <c r="Q77" s="9">
        <f t="shared" si="17"/>
        <v>2220129.7999999998</v>
      </c>
      <c r="R77" s="9">
        <f t="shared" si="11"/>
        <v>22201298</v>
      </c>
      <c r="S77" s="2">
        <v>42979</v>
      </c>
      <c r="T77" s="9">
        <v>67226483</v>
      </c>
      <c r="U77" s="9">
        <v>0</v>
      </c>
      <c r="V77" s="9">
        <f t="shared" si="18"/>
        <v>67226483</v>
      </c>
      <c r="W77" s="2">
        <v>42979</v>
      </c>
      <c r="X77" s="9">
        <f t="shared" si="19"/>
        <v>89427781</v>
      </c>
      <c r="Y77" s="9"/>
      <c r="Z77" s="9">
        <f t="shared" si="12"/>
        <v>89427781</v>
      </c>
    </row>
    <row r="78" spans="1:26">
      <c r="A78" s="2">
        <v>43009</v>
      </c>
      <c r="B78" s="8">
        <f>'WA Sch. 1-2'!B78</f>
        <v>510.4</v>
      </c>
      <c r="C78" s="8">
        <f>'WA Sch. 1-2'!C78</f>
        <v>260508.15999999997</v>
      </c>
      <c r="D78" s="8">
        <f>'WA Sch. 1-2'!D78</f>
        <v>0.65</v>
      </c>
      <c r="E78" s="8">
        <f>'WA Sch. 1-2'!E78</f>
        <v>570.5</v>
      </c>
      <c r="F78" s="8">
        <f>'WA Sch. 1-2'!F78</f>
        <v>325470.25</v>
      </c>
      <c r="G78" s="8">
        <f>'WA Sch. 1-2'!G78</f>
        <v>0</v>
      </c>
      <c r="H78" s="8">
        <f t="shared" si="13"/>
        <v>-60.100000000000023</v>
      </c>
      <c r="I78" s="8">
        <f t="shared" si="13"/>
        <v>-64962.090000000026</v>
      </c>
      <c r="J78" s="8">
        <f t="shared" si="13"/>
        <v>0.65</v>
      </c>
      <c r="K78" s="9">
        <v>10</v>
      </c>
      <c r="L78" s="9">
        <v>23896641</v>
      </c>
      <c r="M78" s="9">
        <v>0</v>
      </c>
      <c r="N78" s="9">
        <f t="shared" si="14"/>
        <v>23896641</v>
      </c>
      <c r="O78" s="9">
        <f t="shared" si="15"/>
        <v>2389664.1</v>
      </c>
      <c r="P78" s="8">
        <f t="shared" si="16"/>
        <v>0</v>
      </c>
      <c r="Q78" s="9">
        <f t="shared" si="17"/>
        <v>2389664.1</v>
      </c>
      <c r="R78" s="9">
        <f t="shared" si="11"/>
        <v>23896641</v>
      </c>
      <c r="S78" s="2">
        <v>43009</v>
      </c>
      <c r="T78" s="9">
        <v>70197647.799999997</v>
      </c>
      <c r="U78" s="9">
        <v>48677097</v>
      </c>
      <c r="V78" s="9">
        <f t="shared" si="18"/>
        <v>118874744.8</v>
      </c>
      <c r="W78" s="2">
        <v>43009</v>
      </c>
      <c r="X78" s="9">
        <f t="shared" si="19"/>
        <v>142771385.80000001</v>
      </c>
      <c r="Y78" s="9"/>
      <c r="Z78" s="9">
        <f t="shared" si="12"/>
        <v>142771385.80000001</v>
      </c>
    </row>
    <row r="79" spans="1:26">
      <c r="A79" s="2">
        <v>43040</v>
      </c>
      <c r="B79" s="8">
        <f>'WA Sch. 1-2'!B79</f>
        <v>874.97500000000002</v>
      </c>
      <c r="C79" s="8">
        <f>'WA Sch. 1-2'!C79</f>
        <v>765581.25062499999</v>
      </c>
      <c r="D79" s="8">
        <f>'WA Sch. 1-2'!D79</f>
        <v>0</v>
      </c>
      <c r="E79" s="8">
        <f>'WA Sch. 1-2'!E79</f>
        <v>818.5</v>
      </c>
      <c r="F79" s="8">
        <f>'WA Sch. 1-2'!F79</f>
        <v>669942.25</v>
      </c>
      <c r="G79" s="8">
        <f>'WA Sch. 1-2'!G79</f>
        <v>0</v>
      </c>
      <c r="H79" s="8">
        <f t="shared" si="13"/>
        <v>56.475000000000023</v>
      </c>
      <c r="I79" s="8">
        <f t="shared" si="13"/>
        <v>95639.000624999986</v>
      </c>
      <c r="J79" s="8">
        <f t="shared" si="13"/>
        <v>0</v>
      </c>
      <c r="K79" s="9">
        <v>10</v>
      </c>
      <c r="L79" s="9">
        <v>23141365.399999999</v>
      </c>
      <c r="M79" s="9">
        <v>0</v>
      </c>
      <c r="N79" s="9">
        <f t="shared" si="14"/>
        <v>23141365.399999999</v>
      </c>
      <c r="O79" s="9">
        <f t="shared" si="15"/>
        <v>2314136.54</v>
      </c>
      <c r="P79" s="8">
        <f t="shared" si="16"/>
        <v>0</v>
      </c>
      <c r="Q79" s="9">
        <f t="shared" si="17"/>
        <v>2314136.54</v>
      </c>
      <c r="R79" s="9">
        <f t="shared" si="11"/>
        <v>23141365.399999999</v>
      </c>
      <c r="S79" s="2">
        <v>43040</v>
      </c>
      <c r="T79" s="9">
        <v>69247751.799999997</v>
      </c>
      <c r="U79" s="9">
        <v>-43523787</v>
      </c>
      <c r="V79" s="9">
        <f t="shared" si="18"/>
        <v>25723964.799999997</v>
      </c>
      <c r="W79" s="2">
        <v>43040</v>
      </c>
      <c r="X79" s="9">
        <f t="shared" si="19"/>
        <v>48865330.199999996</v>
      </c>
      <c r="Y79" s="9"/>
      <c r="Z79" s="9">
        <f t="shared" si="12"/>
        <v>48865330.199999996</v>
      </c>
    </row>
    <row r="80" spans="1:26">
      <c r="A80" s="2">
        <v>43070</v>
      </c>
      <c r="B80" s="8">
        <f>'WA Sch. 1-2'!B80</f>
        <v>1138.7249999999999</v>
      </c>
      <c r="C80" s="8">
        <f>'WA Sch. 1-2'!C80</f>
        <v>1296694.6256249999</v>
      </c>
      <c r="D80" s="8">
        <f>'WA Sch. 1-2'!D80</f>
        <v>0</v>
      </c>
      <c r="E80" s="8">
        <f>'WA Sch. 1-2'!E80</f>
        <v>1186.5</v>
      </c>
      <c r="F80" s="8">
        <f>'WA Sch. 1-2'!F80</f>
        <v>1407782.25</v>
      </c>
      <c r="G80" s="8">
        <f>'WA Sch. 1-2'!G80</f>
        <v>0</v>
      </c>
      <c r="H80" s="8">
        <f t="shared" si="13"/>
        <v>-47.775000000000091</v>
      </c>
      <c r="I80" s="8">
        <f t="shared" si="13"/>
        <v>-111087.62437500013</v>
      </c>
      <c r="J80" s="8">
        <f t="shared" si="13"/>
        <v>0</v>
      </c>
      <c r="K80" s="9">
        <v>10</v>
      </c>
      <c r="L80" s="9">
        <v>24717542.600000001</v>
      </c>
      <c r="M80" s="9">
        <v>0</v>
      </c>
      <c r="N80" s="9">
        <f t="shared" si="14"/>
        <v>24717542.600000001</v>
      </c>
      <c r="O80" s="9">
        <f t="shared" si="15"/>
        <v>2471754.2600000002</v>
      </c>
      <c r="P80" s="8">
        <f t="shared" si="16"/>
        <v>0</v>
      </c>
      <c r="Q80" s="9">
        <f t="shared" si="17"/>
        <v>2471754.2600000002</v>
      </c>
      <c r="R80" s="9">
        <f t="shared" si="11"/>
        <v>24717542.600000001</v>
      </c>
      <c r="S80" s="2">
        <v>43070</v>
      </c>
      <c r="T80" s="9">
        <v>68085425.400000006</v>
      </c>
      <c r="U80" s="9">
        <v>-3017068</v>
      </c>
      <c r="V80" s="9">
        <f t="shared" si="18"/>
        <v>65068357.400000006</v>
      </c>
      <c r="W80" s="2">
        <v>43070</v>
      </c>
      <c r="X80" s="9">
        <f t="shared" si="19"/>
        <v>89785900</v>
      </c>
      <c r="Y80" s="9"/>
      <c r="Z80" s="9">
        <f t="shared" si="12"/>
        <v>89785900</v>
      </c>
    </row>
    <row r="81" spans="1:26">
      <c r="A81" s="2">
        <v>43101</v>
      </c>
      <c r="B81" s="8">
        <f>'WA Sch. 1-2'!B81</f>
        <v>1095.1500000000001</v>
      </c>
      <c r="C81" s="8">
        <f>'WA Sch. 1-2'!C81</f>
        <v>1199353.5225000002</v>
      </c>
      <c r="D81" s="8">
        <f>'WA Sch. 1-2'!D81</f>
        <v>0</v>
      </c>
      <c r="E81" s="8">
        <f>'WA Sch. 1-2'!E81</f>
        <v>970.5</v>
      </c>
      <c r="F81" s="8">
        <f>'WA Sch. 1-2'!F81</f>
        <v>941870.25</v>
      </c>
      <c r="G81" s="8">
        <f>'WA Sch. 1-2'!G81</f>
        <v>0</v>
      </c>
      <c r="H81" s="8">
        <f t="shared" si="13"/>
        <v>124.65000000000009</v>
      </c>
      <c r="I81" s="8">
        <f t="shared" si="13"/>
        <v>257483.2725000002</v>
      </c>
      <c r="J81" s="8">
        <f t="shared" si="13"/>
        <v>0</v>
      </c>
      <c r="K81" s="9">
        <v>10</v>
      </c>
      <c r="L81" s="9">
        <v>24450972.899999999</v>
      </c>
      <c r="M81" s="9">
        <v>0</v>
      </c>
      <c r="N81" s="9">
        <f t="shared" si="14"/>
        <v>24450972.899999999</v>
      </c>
      <c r="O81" s="9">
        <f t="shared" si="15"/>
        <v>2445097.29</v>
      </c>
      <c r="P81" s="8">
        <f t="shared" si="16"/>
        <v>0</v>
      </c>
      <c r="Q81" s="9">
        <f t="shared" si="17"/>
        <v>2445097.29</v>
      </c>
      <c r="R81" s="9">
        <f t="shared" si="11"/>
        <v>24450972.899999999</v>
      </c>
      <c r="S81" s="2">
        <v>43101</v>
      </c>
      <c r="T81" s="9">
        <v>73275525.599999994</v>
      </c>
      <c r="U81" s="9">
        <v>0</v>
      </c>
      <c r="V81" s="9">
        <f t="shared" si="18"/>
        <v>73275525.599999994</v>
      </c>
      <c r="W81" s="2">
        <v>43101</v>
      </c>
      <c r="X81" s="9">
        <f t="shared" si="19"/>
        <v>97726498.5</v>
      </c>
      <c r="Y81" s="9"/>
      <c r="Z81" s="9">
        <f t="shared" si="12"/>
        <v>97726498.5</v>
      </c>
    </row>
    <row r="82" spans="1:26">
      <c r="A82" s="2">
        <v>43132</v>
      </c>
      <c r="B82" s="8">
        <f>'WA Sch. 1-2'!B82</f>
        <v>932.76424999999995</v>
      </c>
      <c r="C82" s="8">
        <f>'WA Sch. 1-2'!C82</f>
        <v>870049.14607806236</v>
      </c>
      <c r="D82" s="8">
        <f>'WA Sch. 1-2'!D82</f>
        <v>0</v>
      </c>
      <c r="E82" s="8">
        <f>'WA Sch. 1-2'!E82</f>
        <v>974</v>
      </c>
      <c r="F82" s="8">
        <f>'WA Sch. 1-2'!F82</f>
        <v>948676</v>
      </c>
      <c r="G82" s="8">
        <f>'WA Sch. 1-2'!G82</f>
        <v>0</v>
      </c>
      <c r="H82" s="8">
        <f t="shared" si="13"/>
        <v>-41.235750000000053</v>
      </c>
      <c r="I82" s="8">
        <f t="shared" si="13"/>
        <v>-78626.85392193764</v>
      </c>
      <c r="J82" s="8">
        <f t="shared" si="13"/>
        <v>0</v>
      </c>
      <c r="K82" s="9">
        <v>10</v>
      </c>
      <c r="L82" s="9">
        <v>22846223.899999999</v>
      </c>
      <c r="M82" s="9">
        <v>0</v>
      </c>
      <c r="N82" s="9">
        <f t="shared" si="14"/>
        <v>22846223.899999999</v>
      </c>
      <c r="O82" s="9">
        <f t="shared" si="15"/>
        <v>2284622.3899999997</v>
      </c>
      <c r="P82" s="8">
        <f t="shared" si="16"/>
        <v>0</v>
      </c>
      <c r="Q82" s="9">
        <f t="shared" si="17"/>
        <v>2284622.3899999997</v>
      </c>
      <c r="R82" s="9">
        <f t="shared" si="11"/>
        <v>22846223.899999999</v>
      </c>
      <c r="S82" s="2">
        <v>43132</v>
      </c>
      <c r="T82" s="9">
        <v>66359440.599999994</v>
      </c>
      <c r="U82" s="9">
        <v>16075679</v>
      </c>
      <c r="V82" s="9">
        <f t="shared" si="18"/>
        <v>82435119.599999994</v>
      </c>
      <c r="W82" s="2">
        <v>43132</v>
      </c>
      <c r="X82" s="9">
        <f t="shared" si="19"/>
        <v>105281343.5</v>
      </c>
      <c r="Y82" s="9"/>
      <c r="Z82" s="9">
        <f t="shared" si="12"/>
        <v>105281343.5</v>
      </c>
    </row>
    <row r="83" spans="1:26">
      <c r="A83" s="2">
        <v>43160</v>
      </c>
      <c r="B83" s="8">
        <f>'WA Sch. 1-2'!B83</f>
        <v>767.35</v>
      </c>
      <c r="C83" s="8">
        <f>'WA Sch. 1-2'!C83</f>
        <v>588826.02250000008</v>
      </c>
      <c r="D83" s="8">
        <f>'WA Sch. 1-2'!D83</f>
        <v>0</v>
      </c>
      <c r="E83" s="8">
        <f>'WA Sch. 1-2'!E83</f>
        <v>767</v>
      </c>
      <c r="F83" s="8">
        <f>'WA Sch. 1-2'!F83</f>
        <v>588289</v>
      </c>
      <c r="G83" s="8">
        <f>'WA Sch. 1-2'!G83</f>
        <v>0</v>
      </c>
      <c r="H83" s="8">
        <f t="shared" si="13"/>
        <v>0.35000000000002274</v>
      </c>
      <c r="I83" s="8">
        <f t="shared" si="13"/>
        <v>537.02250000007916</v>
      </c>
      <c r="J83" s="8">
        <f t="shared" si="13"/>
        <v>0</v>
      </c>
      <c r="K83" s="9">
        <v>10</v>
      </c>
      <c r="L83" s="9">
        <v>23660921</v>
      </c>
      <c r="M83" s="9">
        <v>0</v>
      </c>
      <c r="N83" s="9">
        <f t="shared" si="14"/>
        <v>23660921</v>
      </c>
      <c r="O83" s="9">
        <f t="shared" si="15"/>
        <v>2366092.1</v>
      </c>
      <c r="P83" s="8">
        <f t="shared" si="16"/>
        <v>0</v>
      </c>
      <c r="Q83" s="9">
        <f t="shared" si="17"/>
        <v>2366092.1</v>
      </c>
      <c r="R83" s="9">
        <f t="shared" si="11"/>
        <v>23660921</v>
      </c>
      <c r="S83" s="2">
        <v>43160</v>
      </c>
      <c r="T83" s="9">
        <v>71489637.299999997</v>
      </c>
      <c r="U83" s="9">
        <v>29856455</v>
      </c>
      <c r="V83" s="9">
        <f t="shared" si="18"/>
        <v>101346092.3</v>
      </c>
      <c r="W83" s="2">
        <v>43160</v>
      </c>
      <c r="X83" s="9">
        <f t="shared" si="19"/>
        <v>125007013.3</v>
      </c>
      <c r="Y83" s="9"/>
      <c r="Z83" s="9">
        <f t="shared" si="12"/>
        <v>125007013.3</v>
      </c>
    </row>
    <row r="84" spans="1:26">
      <c r="A84" s="2">
        <v>43191</v>
      </c>
      <c r="B84" s="8">
        <f>'WA Sch. 1-2'!B84</f>
        <v>547.15</v>
      </c>
      <c r="C84" s="8">
        <f>'WA Sch. 1-2'!C84</f>
        <v>299373.1225</v>
      </c>
      <c r="D84" s="8">
        <f>'WA Sch. 1-2'!D84</f>
        <v>0.375</v>
      </c>
      <c r="E84" s="8">
        <f>'WA Sch. 1-2'!E84</f>
        <v>548.5</v>
      </c>
      <c r="F84" s="8">
        <f>'WA Sch. 1-2'!F84</f>
        <v>300852.25</v>
      </c>
      <c r="G84" s="8">
        <f>'WA Sch. 1-2'!G84</f>
        <v>0.5</v>
      </c>
      <c r="H84" s="8">
        <f t="shared" si="13"/>
        <v>-1.3500000000000227</v>
      </c>
      <c r="I84" s="8">
        <f t="shared" si="13"/>
        <v>-1479.1275000000023</v>
      </c>
      <c r="J84" s="8">
        <f t="shared" si="13"/>
        <v>-0.125</v>
      </c>
      <c r="K84" s="9">
        <v>10</v>
      </c>
      <c r="L84" s="9">
        <v>23069864.600000001</v>
      </c>
      <c r="M84" s="9">
        <v>3595240</v>
      </c>
      <c r="N84" s="9">
        <f t="shared" si="14"/>
        <v>26665104.600000001</v>
      </c>
      <c r="O84" s="9">
        <f t="shared" si="15"/>
        <v>2666510.46</v>
      </c>
      <c r="P84" s="8">
        <f t="shared" si="16"/>
        <v>0</v>
      </c>
      <c r="Q84" s="9">
        <f t="shared" si="17"/>
        <v>2666510.46</v>
      </c>
      <c r="R84" s="9">
        <f t="shared" si="11"/>
        <v>26665104.600000001</v>
      </c>
      <c r="S84" s="2">
        <v>43191</v>
      </c>
      <c r="T84" s="9">
        <v>68951226.599999994</v>
      </c>
      <c r="U84" s="9">
        <v>-5073914</v>
      </c>
      <c r="V84" s="9">
        <f t="shared" si="18"/>
        <v>63877312.599999994</v>
      </c>
      <c r="W84" s="2">
        <v>43191</v>
      </c>
      <c r="X84" s="9">
        <f t="shared" si="19"/>
        <v>90542417.199999988</v>
      </c>
      <c r="Y84" s="9"/>
      <c r="Z84" s="9">
        <f t="shared" si="12"/>
        <v>90542417.199999988</v>
      </c>
    </row>
    <row r="85" spans="1:26">
      <c r="A85" s="2">
        <v>43221</v>
      </c>
      <c r="B85" s="8">
        <f>'WA Sch. 1-2'!B85</f>
        <v>290.02499999999998</v>
      </c>
      <c r="C85" s="8">
        <f>'WA Sch. 1-2'!C85</f>
        <v>84114.500624999986</v>
      </c>
      <c r="D85" s="8">
        <f>'WA Sch. 1-2'!D85</f>
        <v>14.95</v>
      </c>
      <c r="E85" s="8">
        <f>'WA Sch. 1-2'!E85</f>
        <v>129</v>
      </c>
      <c r="F85" s="8">
        <f>'WA Sch. 1-2'!F85</f>
        <v>16641</v>
      </c>
      <c r="G85" s="8">
        <f>'WA Sch. 1-2'!G85</f>
        <v>34.5</v>
      </c>
      <c r="H85" s="8">
        <f t="shared" si="13"/>
        <v>161.02499999999998</v>
      </c>
      <c r="I85" s="8">
        <f t="shared" si="13"/>
        <v>67473.500624999986</v>
      </c>
      <c r="J85" s="8">
        <f t="shared" si="13"/>
        <v>-19.55</v>
      </c>
      <c r="K85" s="9">
        <v>10</v>
      </c>
      <c r="L85" s="15">
        <v>24432932.500000004</v>
      </c>
      <c r="M85" s="15">
        <v>19909625</v>
      </c>
      <c r="N85" s="15">
        <f>AVERAGE(N84,N86)</f>
        <v>25164813.700000003</v>
      </c>
      <c r="O85" s="15">
        <f>AVERAGE(O84,O86)</f>
        <v>2516481.37</v>
      </c>
      <c r="P85" s="8">
        <f t="shared" si="16"/>
        <v>0</v>
      </c>
      <c r="Q85" s="9">
        <f t="shared" si="17"/>
        <v>2516481.37</v>
      </c>
      <c r="R85" s="9">
        <f t="shared" si="11"/>
        <v>25164813.700000003</v>
      </c>
      <c r="S85" s="2">
        <v>43221</v>
      </c>
      <c r="T85" s="9">
        <v>69634444.400000006</v>
      </c>
      <c r="U85" s="9">
        <v>28041707</v>
      </c>
      <c r="V85" s="9">
        <f t="shared" si="18"/>
        <v>97676151.400000006</v>
      </c>
      <c r="W85" s="2">
        <v>43221</v>
      </c>
      <c r="X85" s="9">
        <f t="shared" si="19"/>
        <v>122840965.10000001</v>
      </c>
      <c r="Y85" s="9"/>
      <c r="Z85" s="9">
        <f t="shared" si="12"/>
        <v>122840965.10000001</v>
      </c>
    </row>
    <row r="86" spans="1:26">
      <c r="A86" s="2">
        <v>43252</v>
      </c>
      <c r="B86" s="8">
        <f>'WA Sch. 1-2'!B86</f>
        <v>126.95</v>
      </c>
      <c r="C86" s="8">
        <f>'WA Sch. 1-2'!C86</f>
        <v>16116.302500000002</v>
      </c>
      <c r="D86" s="8">
        <f>'WA Sch. 1-2'!D86</f>
        <v>68</v>
      </c>
      <c r="E86" s="8">
        <f>'WA Sch. 1-2'!E86</f>
        <v>108</v>
      </c>
      <c r="F86" s="8">
        <f>'WA Sch. 1-2'!F86</f>
        <v>11664</v>
      </c>
      <c r="G86" s="8">
        <f>'WA Sch. 1-2'!G86</f>
        <v>29</v>
      </c>
      <c r="H86" s="8">
        <f t="shared" si="13"/>
        <v>18.950000000000003</v>
      </c>
      <c r="I86" s="8">
        <f t="shared" si="13"/>
        <v>4452.3025000000016</v>
      </c>
      <c r="J86" s="8">
        <f t="shared" si="13"/>
        <v>39</v>
      </c>
      <c r="K86" s="9">
        <v>10</v>
      </c>
      <c r="L86" s="9">
        <v>23489825.800000001</v>
      </c>
      <c r="M86" s="9">
        <v>174697</v>
      </c>
      <c r="N86" s="9">
        <f t="shared" si="14"/>
        <v>23664522.800000001</v>
      </c>
      <c r="O86" s="9">
        <f t="shared" si="15"/>
        <v>2366452.2800000003</v>
      </c>
      <c r="P86" s="8">
        <f t="shared" si="16"/>
        <v>0</v>
      </c>
      <c r="Q86" s="9">
        <f t="shared" si="17"/>
        <v>2366452.2800000003</v>
      </c>
      <c r="R86" s="9">
        <f t="shared" si="11"/>
        <v>23664522.800000004</v>
      </c>
      <c r="S86" s="2">
        <v>43252</v>
      </c>
      <c r="T86" s="9">
        <v>67941160.199999988</v>
      </c>
      <c r="U86" s="9">
        <v>1466739</v>
      </c>
      <c r="V86" s="9">
        <f t="shared" si="18"/>
        <v>69407899.199999988</v>
      </c>
      <c r="W86" s="2">
        <v>43252</v>
      </c>
      <c r="X86" s="9">
        <f t="shared" si="19"/>
        <v>93072422</v>
      </c>
      <c r="Y86" s="9"/>
      <c r="Z86" s="9">
        <f t="shared" si="12"/>
        <v>93072422</v>
      </c>
    </row>
    <row r="87" spans="1:26">
      <c r="A87" s="2">
        <v>43282</v>
      </c>
      <c r="B87" s="8">
        <f>'WA Sch. 1-2'!B87</f>
        <v>14.1</v>
      </c>
      <c r="C87" s="8">
        <f>'WA Sch. 1-2'!C87</f>
        <v>198.81</v>
      </c>
      <c r="D87" s="8">
        <f>'WA Sch. 1-2'!D87</f>
        <v>240.05</v>
      </c>
      <c r="E87" s="8">
        <f>'WA Sch. 1-2'!E87</f>
        <v>15.5</v>
      </c>
      <c r="F87" s="8">
        <f>'WA Sch. 1-2'!F87</f>
        <v>240.25</v>
      </c>
      <c r="G87" s="8">
        <f>'WA Sch. 1-2'!G87</f>
        <v>259.5</v>
      </c>
      <c r="H87" s="8">
        <f t="shared" si="13"/>
        <v>-1.4000000000000004</v>
      </c>
      <c r="I87" s="8">
        <f t="shared" si="13"/>
        <v>-41.44</v>
      </c>
      <c r="J87" s="8">
        <f t="shared" si="13"/>
        <v>-19.449999999999989</v>
      </c>
      <c r="K87" s="9">
        <v>10</v>
      </c>
      <c r="L87" s="9">
        <v>27173915.390000001</v>
      </c>
      <c r="M87" s="9">
        <v>3388758</v>
      </c>
      <c r="N87" s="9">
        <f t="shared" si="14"/>
        <v>30562673.390000001</v>
      </c>
      <c r="O87" s="9">
        <f t="shared" si="15"/>
        <v>3056267.3390000002</v>
      </c>
      <c r="P87" s="8">
        <f t="shared" si="16"/>
        <v>0</v>
      </c>
      <c r="Q87" s="9">
        <f t="shared" si="17"/>
        <v>3056267.3390000002</v>
      </c>
      <c r="R87" s="9">
        <f t="shared" si="11"/>
        <v>30562673.390000001</v>
      </c>
      <c r="S87" s="2">
        <v>43282</v>
      </c>
      <c r="T87" s="9">
        <v>68288677.799999997</v>
      </c>
      <c r="U87" s="9">
        <v>-2293347</v>
      </c>
      <c r="V87" s="9">
        <f t="shared" si="18"/>
        <v>65995330.799999997</v>
      </c>
      <c r="W87" s="2">
        <v>43282</v>
      </c>
      <c r="X87" s="9">
        <f t="shared" si="19"/>
        <v>96558004.189999998</v>
      </c>
      <c r="Y87" s="9"/>
      <c r="Z87" s="9">
        <f t="shared" si="12"/>
        <v>96558004.189999998</v>
      </c>
    </row>
    <row r="88" spans="1:26">
      <c r="A88" s="2">
        <v>43313</v>
      </c>
      <c r="B88" s="8">
        <f>'WA Sch. 1-2'!B88</f>
        <v>19.350000000000001</v>
      </c>
      <c r="C88" s="8">
        <f>'WA Sch. 1-2'!C88</f>
        <v>374.42250000000007</v>
      </c>
      <c r="D88" s="8">
        <f>'WA Sch. 1-2'!D88</f>
        <v>204.95</v>
      </c>
      <c r="E88" s="8">
        <f>'WA Sch. 1-2'!E88</f>
        <v>25.5</v>
      </c>
      <c r="F88" s="8">
        <f>'WA Sch. 1-2'!F88</f>
        <v>650.25</v>
      </c>
      <c r="G88" s="8">
        <f>'WA Sch. 1-2'!G88</f>
        <v>186</v>
      </c>
      <c r="H88" s="8">
        <f t="shared" si="13"/>
        <v>-6.1499999999999986</v>
      </c>
      <c r="I88" s="8">
        <f t="shared" si="13"/>
        <v>-275.82749999999993</v>
      </c>
      <c r="J88" s="8">
        <f t="shared" si="13"/>
        <v>18.949999999999989</v>
      </c>
      <c r="K88" s="9">
        <v>10</v>
      </c>
      <c r="L88" s="9">
        <v>27531705.690000001</v>
      </c>
      <c r="M88" s="9">
        <v>128834</v>
      </c>
      <c r="N88" s="9">
        <f t="shared" si="14"/>
        <v>27660539.690000001</v>
      </c>
      <c r="O88" s="9">
        <f t="shared" si="15"/>
        <v>2766053.969</v>
      </c>
      <c r="P88" s="8">
        <f t="shared" si="16"/>
        <v>0</v>
      </c>
      <c r="Q88" s="9">
        <f t="shared" si="17"/>
        <v>2766053.969</v>
      </c>
      <c r="R88" s="9">
        <f t="shared" si="11"/>
        <v>27660539.690000001</v>
      </c>
      <c r="S88" s="2">
        <v>43313</v>
      </c>
      <c r="T88" s="9">
        <v>71196242.999999985</v>
      </c>
      <c r="U88" s="9">
        <v>3623969</v>
      </c>
      <c r="V88" s="9">
        <f t="shared" si="18"/>
        <v>74820211.999999985</v>
      </c>
      <c r="W88" s="2">
        <v>43313</v>
      </c>
      <c r="X88" s="9">
        <f t="shared" si="19"/>
        <v>102480751.68999998</v>
      </c>
      <c r="Y88" s="9"/>
      <c r="Z88" s="9">
        <f t="shared" si="12"/>
        <v>102480751.68999998</v>
      </c>
    </row>
    <row r="89" spans="1:26">
      <c r="A89" s="2">
        <v>43344</v>
      </c>
      <c r="B89" s="8">
        <f>'WA Sch. 1-2'!B89</f>
        <v>152.32499999999999</v>
      </c>
      <c r="C89" s="8">
        <f>'WA Sch. 1-2'!C89</f>
        <v>23202.905624999996</v>
      </c>
      <c r="D89" s="8">
        <f>'WA Sch. 1-2'!D89</f>
        <v>43.875</v>
      </c>
      <c r="E89" s="8">
        <f>'WA Sch. 1-2'!E89</f>
        <v>175.5</v>
      </c>
      <c r="F89" s="8">
        <f>'WA Sch. 1-2'!F89</f>
        <v>30800.25</v>
      </c>
      <c r="G89" s="8">
        <f>'WA Sch. 1-2'!G89</f>
        <v>8.5</v>
      </c>
      <c r="H89" s="8">
        <f t="shared" si="13"/>
        <v>-23.175000000000011</v>
      </c>
      <c r="I89" s="8">
        <f t="shared" si="13"/>
        <v>-7597.3443750000042</v>
      </c>
      <c r="J89" s="8">
        <f t="shared" si="13"/>
        <v>35.375</v>
      </c>
      <c r="K89" s="9">
        <v>10</v>
      </c>
      <c r="L89" s="9">
        <v>24357364.599999994</v>
      </c>
      <c r="M89" s="9">
        <v>-2707765</v>
      </c>
      <c r="N89" s="9">
        <f t="shared" si="14"/>
        <v>21649599.599999994</v>
      </c>
      <c r="O89" s="9">
        <f t="shared" si="15"/>
        <v>2164959.9599999995</v>
      </c>
      <c r="P89" s="8">
        <f t="shared" si="16"/>
        <v>0</v>
      </c>
      <c r="Q89" s="9">
        <f t="shared" si="17"/>
        <v>2164959.9599999995</v>
      </c>
      <c r="R89" s="9">
        <f t="shared" si="11"/>
        <v>21649599.599999994</v>
      </c>
      <c r="S89" s="2">
        <v>43344</v>
      </c>
      <c r="T89" s="9">
        <v>65053988.800999999</v>
      </c>
      <c r="U89" s="9">
        <v>-6253103</v>
      </c>
      <c r="V89" s="9">
        <f t="shared" si="18"/>
        <v>58800885.800999999</v>
      </c>
      <c r="W89" s="2">
        <v>43344</v>
      </c>
      <c r="X89" s="9">
        <f t="shared" si="19"/>
        <v>80450485.400999993</v>
      </c>
      <c r="Y89" s="9"/>
      <c r="Z89" s="9">
        <f t="shared" si="12"/>
        <v>80450485.400999993</v>
      </c>
    </row>
    <row r="90" spans="1:26">
      <c r="A90" s="2">
        <v>43374</v>
      </c>
      <c r="B90" s="8">
        <f>'WA Sch. 1-2'!B90</f>
        <v>510.4</v>
      </c>
      <c r="C90" s="8">
        <f>'WA Sch. 1-2'!C90</f>
        <v>260508.15999999997</v>
      </c>
      <c r="D90" s="8">
        <f>'WA Sch. 1-2'!D90</f>
        <v>0.65</v>
      </c>
      <c r="E90" s="8">
        <f>'WA Sch. 1-2'!E90</f>
        <v>522.5</v>
      </c>
      <c r="F90" s="8">
        <f>'WA Sch. 1-2'!F90</f>
        <v>273006.25</v>
      </c>
      <c r="G90" s="8">
        <f>'WA Sch. 1-2'!G90</f>
        <v>0</v>
      </c>
      <c r="H90" s="8">
        <f t="shared" si="13"/>
        <v>-12.100000000000023</v>
      </c>
      <c r="I90" s="8">
        <f t="shared" si="13"/>
        <v>-12498.090000000026</v>
      </c>
      <c r="J90" s="8">
        <f t="shared" si="13"/>
        <v>0.65</v>
      </c>
      <c r="K90" s="9">
        <v>10</v>
      </c>
      <c r="L90" s="9">
        <v>23837417.279999997</v>
      </c>
      <c r="M90" s="9">
        <v>-665487</v>
      </c>
      <c r="N90" s="9">
        <f t="shared" si="14"/>
        <v>23171930.279999997</v>
      </c>
      <c r="O90" s="9">
        <f t="shared" si="15"/>
        <v>2317193.0279999999</v>
      </c>
      <c r="P90" s="8">
        <f t="shared" si="16"/>
        <v>0</v>
      </c>
      <c r="Q90" s="9">
        <f t="shared" si="17"/>
        <v>2317193.0279999999</v>
      </c>
      <c r="R90" s="9">
        <f t="shared" si="11"/>
        <v>23171930.280000001</v>
      </c>
      <c r="S90" s="2">
        <v>43374</v>
      </c>
      <c r="T90" s="9">
        <v>71283243.599999994</v>
      </c>
      <c r="U90" s="9">
        <v>6033856</v>
      </c>
      <c r="V90" s="9">
        <f t="shared" si="18"/>
        <v>77317099.599999994</v>
      </c>
      <c r="W90" s="2">
        <v>43374</v>
      </c>
      <c r="X90" s="9">
        <f t="shared" si="19"/>
        <v>100489029.88</v>
      </c>
      <c r="Y90" s="9"/>
      <c r="Z90" s="9">
        <f t="shared" si="12"/>
        <v>100489029.88</v>
      </c>
    </row>
    <row r="91" spans="1:26">
      <c r="A91" s="2">
        <v>43405</v>
      </c>
      <c r="B91" s="8">
        <f>'WA Sch. 1-2'!B91</f>
        <v>874.97500000000002</v>
      </c>
      <c r="C91" s="8">
        <f>'WA Sch. 1-2'!C91</f>
        <v>765581.25062499999</v>
      </c>
      <c r="D91" s="8">
        <f>'WA Sch. 1-2'!D91</f>
        <v>0</v>
      </c>
      <c r="E91" s="8">
        <f>'WA Sch. 1-2'!E91</f>
        <v>841.5</v>
      </c>
      <c r="F91" s="8">
        <f>'WA Sch. 1-2'!F91</f>
        <v>708122.25</v>
      </c>
      <c r="G91" s="8">
        <f>'WA Sch. 1-2'!G91</f>
        <v>0</v>
      </c>
      <c r="H91" s="8">
        <f t="shared" si="13"/>
        <v>33.475000000000023</v>
      </c>
      <c r="I91" s="8">
        <f t="shared" si="13"/>
        <v>57459.000624999986</v>
      </c>
      <c r="J91" s="8">
        <f t="shared" si="13"/>
        <v>0</v>
      </c>
      <c r="K91" s="9">
        <v>10</v>
      </c>
      <c r="L91" s="9">
        <v>23117597.100000001</v>
      </c>
      <c r="M91" s="9">
        <v>-1393277</v>
      </c>
      <c r="N91" s="9">
        <f t="shared" si="14"/>
        <v>21724320.100000001</v>
      </c>
      <c r="O91" s="9">
        <f t="shared" si="15"/>
        <v>2172432.0100000002</v>
      </c>
      <c r="P91" s="8">
        <f t="shared" si="16"/>
        <v>0</v>
      </c>
      <c r="Q91" s="9">
        <f t="shared" si="17"/>
        <v>2172432.0100000002</v>
      </c>
      <c r="R91" s="9">
        <f t="shared" si="11"/>
        <v>21724320.100000001</v>
      </c>
      <c r="S91" s="2">
        <v>43405</v>
      </c>
      <c r="T91" s="9">
        <v>65805002.800000004</v>
      </c>
      <c r="U91" s="9">
        <v>-6107061</v>
      </c>
      <c r="V91" s="9">
        <f t="shared" si="18"/>
        <v>59697941.800000004</v>
      </c>
      <c r="W91" s="2">
        <v>43405</v>
      </c>
      <c r="X91" s="9">
        <f t="shared" si="19"/>
        <v>81422261.900000006</v>
      </c>
      <c r="Y91" s="9"/>
      <c r="Z91" s="9">
        <f t="shared" si="12"/>
        <v>81422261.900000006</v>
      </c>
    </row>
    <row r="92" spans="1:26">
      <c r="A92" s="2">
        <v>43435</v>
      </c>
      <c r="B92" s="8">
        <f>'WA Sch. 1-2'!B92</f>
        <v>1138.7249999999999</v>
      </c>
      <c r="C92" s="8">
        <f>'WA Sch. 1-2'!C92</f>
        <v>1296694.6256249999</v>
      </c>
      <c r="D92" s="8">
        <f>'WA Sch. 1-2'!D92</f>
        <v>0</v>
      </c>
      <c r="E92" s="8">
        <f>'WA Sch. 1-2'!E92</f>
        <v>1029.5</v>
      </c>
      <c r="F92" s="8">
        <f>'WA Sch. 1-2'!F92</f>
        <v>1059870.25</v>
      </c>
      <c r="G92" s="8">
        <f>'WA Sch. 1-2'!G92</f>
        <v>0</v>
      </c>
      <c r="H92" s="8">
        <f t="shared" si="13"/>
        <v>109.22499999999991</v>
      </c>
      <c r="I92" s="8">
        <f t="shared" si="13"/>
        <v>236824.37562499987</v>
      </c>
      <c r="J92" s="8">
        <f t="shared" si="13"/>
        <v>0</v>
      </c>
      <c r="K92" s="9">
        <v>10</v>
      </c>
      <c r="L92" s="9">
        <v>24020751.038000003</v>
      </c>
      <c r="M92" s="9">
        <v>1447989</v>
      </c>
      <c r="N92" s="9">
        <f t="shared" si="14"/>
        <v>25468740.038000003</v>
      </c>
      <c r="O92" s="9">
        <f t="shared" si="15"/>
        <v>2546874.0038000001</v>
      </c>
      <c r="P92" s="8">
        <f t="shared" si="16"/>
        <v>0</v>
      </c>
      <c r="Q92" s="9">
        <f t="shared" si="17"/>
        <v>2546874.0038000001</v>
      </c>
      <c r="R92" s="9">
        <f t="shared" si="11"/>
        <v>25468740.038000003</v>
      </c>
      <c r="S92" s="2">
        <v>43435</v>
      </c>
      <c r="T92" s="9">
        <v>68454789.899000004</v>
      </c>
      <c r="U92" s="9">
        <v>3265691</v>
      </c>
      <c r="V92" s="9">
        <f t="shared" si="18"/>
        <v>71720480.899000004</v>
      </c>
      <c r="W92" s="2">
        <v>43435</v>
      </c>
      <c r="X92" s="9">
        <f t="shared" si="19"/>
        <v>97189220.937000006</v>
      </c>
      <c r="Y92" s="9"/>
      <c r="Z92" s="9">
        <f t="shared" si="12"/>
        <v>97189220.937000006</v>
      </c>
    </row>
    <row r="93" spans="1:26">
      <c r="A93" s="2">
        <v>43466</v>
      </c>
      <c r="B93" s="8">
        <f>'WA Sch. 1-2'!B93</f>
        <v>1095.1500000000001</v>
      </c>
      <c r="C93" s="8">
        <f>'WA Sch. 1-2'!C93</f>
        <v>1199353.5225000002</v>
      </c>
      <c r="D93" s="8">
        <f>'WA Sch. 1-2'!D93</f>
        <v>0</v>
      </c>
      <c r="E93" s="8">
        <f>'WA Sch. 1-2'!E93</f>
        <v>1057.5</v>
      </c>
      <c r="F93" s="8">
        <f>'WA Sch. 1-2'!F93</f>
        <v>1118306.25</v>
      </c>
      <c r="G93" s="8">
        <f>'WA Sch. 1-2'!G93</f>
        <v>0</v>
      </c>
      <c r="H93" s="8">
        <f t="shared" si="13"/>
        <v>37.650000000000091</v>
      </c>
      <c r="I93" s="8">
        <f t="shared" si="13"/>
        <v>81047.272500000196</v>
      </c>
      <c r="J93" s="8">
        <f t="shared" si="13"/>
        <v>0</v>
      </c>
      <c r="K93" s="9">
        <v>10</v>
      </c>
      <c r="L93" s="9">
        <v>24844221.07</v>
      </c>
      <c r="M93" s="9">
        <v>879417</v>
      </c>
      <c r="N93" s="9">
        <f t="shared" si="14"/>
        <v>25723638.07</v>
      </c>
      <c r="O93" s="9">
        <f t="shared" si="15"/>
        <v>2572363.807</v>
      </c>
      <c r="P93" s="8">
        <f t="shared" si="16"/>
        <v>0</v>
      </c>
      <c r="Q93" s="9">
        <f t="shared" si="17"/>
        <v>2572363.807</v>
      </c>
      <c r="R93" s="9">
        <f t="shared" si="11"/>
        <v>25723638.07</v>
      </c>
      <c r="S93" s="2">
        <v>43466</v>
      </c>
      <c r="T93" s="9">
        <v>65937241.79999999</v>
      </c>
      <c r="U93" s="9">
        <v>-1910455</v>
      </c>
      <c r="V93" s="9">
        <f t="shared" si="18"/>
        <v>64026786.79999999</v>
      </c>
      <c r="W93" s="2">
        <v>43466</v>
      </c>
      <c r="X93" s="9">
        <f t="shared" si="19"/>
        <v>89750424.86999999</v>
      </c>
      <c r="Y93" s="9"/>
      <c r="Z93" s="9">
        <f t="shared" si="12"/>
        <v>89750424.86999999</v>
      </c>
    </row>
    <row r="94" spans="1:26">
      <c r="A94" s="2">
        <v>43497</v>
      </c>
      <c r="B94" s="8">
        <f>'WA Sch. 1-2'!B94</f>
        <v>932.76424999999995</v>
      </c>
      <c r="C94" s="8">
        <f>'WA Sch. 1-2'!C94</f>
        <v>870049.14607806236</v>
      </c>
      <c r="D94" s="8">
        <f>'WA Sch. 1-2'!D94</f>
        <v>0</v>
      </c>
      <c r="E94" s="8">
        <f>'WA Sch. 1-2'!E94</f>
        <v>1224.5</v>
      </c>
      <c r="F94" s="8">
        <f>'WA Sch. 1-2'!F94</f>
        <v>1499400.25</v>
      </c>
      <c r="G94" s="8">
        <f>'WA Sch. 1-2'!G94</f>
        <v>0</v>
      </c>
      <c r="H94" s="8">
        <f t="shared" si="13"/>
        <v>-291.73575000000005</v>
      </c>
      <c r="I94" s="8">
        <f t="shared" si="13"/>
        <v>-629351.10392193764</v>
      </c>
      <c r="J94" s="8">
        <f t="shared" si="13"/>
        <v>0</v>
      </c>
      <c r="K94" s="9">
        <v>10</v>
      </c>
      <c r="L94" s="9">
        <v>23524157.280000001</v>
      </c>
      <c r="M94" s="9">
        <v>-1267167</v>
      </c>
      <c r="N94" s="9">
        <f t="shared" si="14"/>
        <v>22256990.280000001</v>
      </c>
      <c r="O94" s="9">
        <f t="shared" si="15"/>
        <v>2225699.0279999999</v>
      </c>
      <c r="P94" s="8">
        <f t="shared" si="16"/>
        <v>0</v>
      </c>
      <c r="Q94" s="9">
        <f t="shared" si="17"/>
        <v>2225699.0279999999</v>
      </c>
      <c r="R94" s="9">
        <f t="shared" si="11"/>
        <v>22256990.280000001</v>
      </c>
      <c r="S94" s="2">
        <v>43497</v>
      </c>
      <c r="T94" s="9">
        <v>61732431.200000018</v>
      </c>
      <c r="U94" s="9">
        <v>-5283012</v>
      </c>
      <c r="V94" s="9">
        <f t="shared" si="18"/>
        <v>56449419.200000018</v>
      </c>
      <c r="W94" s="2">
        <v>43497</v>
      </c>
      <c r="X94" s="9">
        <f t="shared" si="19"/>
        <v>78706409.480000019</v>
      </c>
      <c r="Y94" s="9"/>
      <c r="Z94" s="9">
        <f t="shared" si="12"/>
        <v>78706409.480000019</v>
      </c>
    </row>
    <row r="95" spans="1:26">
      <c r="A95" s="2">
        <v>43525</v>
      </c>
      <c r="B95" s="8">
        <f>'WA Sch. 1-2'!B95</f>
        <v>767.35</v>
      </c>
      <c r="C95" s="8">
        <f>'WA Sch. 1-2'!C95</f>
        <v>588826.02250000008</v>
      </c>
      <c r="D95" s="8">
        <f>'WA Sch. 1-2'!D95</f>
        <v>0</v>
      </c>
      <c r="E95" s="8">
        <f>'WA Sch. 1-2'!E95</f>
        <v>943.5</v>
      </c>
      <c r="F95" s="8">
        <f>'WA Sch. 1-2'!F95</f>
        <v>890192.25</v>
      </c>
      <c r="G95" s="8">
        <f>'WA Sch. 1-2'!G95</f>
        <v>0</v>
      </c>
      <c r="H95" s="8">
        <f t="shared" si="13"/>
        <v>-176.14999999999998</v>
      </c>
      <c r="I95" s="8">
        <f t="shared" si="13"/>
        <v>-301366.22749999992</v>
      </c>
      <c r="J95" s="8">
        <f t="shared" si="13"/>
        <v>0</v>
      </c>
      <c r="K95" s="9">
        <v>10</v>
      </c>
      <c r="L95" s="9">
        <v>24419144.699999996</v>
      </c>
      <c r="M95" s="9">
        <v>1112197</v>
      </c>
      <c r="N95" s="9">
        <f t="shared" si="14"/>
        <v>25531341.699999996</v>
      </c>
      <c r="O95" s="9">
        <f t="shared" si="15"/>
        <v>2553134.1699999995</v>
      </c>
      <c r="P95" s="8">
        <f t="shared" si="16"/>
        <v>0</v>
      </c>
      <c r="Q95" s="9">
        <f t="shared" si="17"/>
        <v>2553134.1699999995</v>
      </c>
      <c r="R95" s="9">
        <f t="shared" si="11"/>
        <v>25531341.699999996</v>
      </c>
      <c r="S95" s="2">
        <v>43525</v>
      </c>
      <c r="T95" s="9">
        <v>65695881.599999987</v>
      </c>
      <c r="U95" s="9">
        <v>3441235</v>
      </c>
      <c r="V95" s="9">
        <f t="shared" si="18"/>
        <v>69137116.599999994</v>
      </c>
      <c r="W95" s="2">
        <v>43525</v>
      </c>
      <c r="X95" s="9">
        <f t="shared" si="19"/>
        <v>94668458.299999982</v>
      </c>
      <c r="Y95" s="9"/>
      <c r="Z95" s="9">
        <f t="shared" si="12"/>
        <v>94668458.299999982</v>
      </c>
    </row>
    <row r="96" spans="1:26">
      <c r="A96" s="2">
        <v>43556</v>
      </c>
      <c r="B96" s="8">
        <f>'WA Sch. 1-2'!B96</f>
        <v>547.15</v>
      </c>
      <c r="C96" s="8">
        <f>'WA Sch. 1-2'!C96</f>
        <v>299373.1225</v>
      </c>
      <c r="D96" s="8">
        <f>'WA Sch. 1-2'!D96</f>
        <v>0.375</v>
      </c>
      <c r="E96" s="8">
        <f>'WA Sch. 1-2'!E96</f>
        <v>508</v>
      </c>
      <c r="F96" s="8">
        <f>'WA Sch. 1-2'!F96</f>
        <v>258064</v>
      </c>
      <c r="G96" s="8">
        <f>'WA Sch. 1-2'!G96</f>
        <v>0</v>
      </c>
      <c r="H96" s="8">
        <f t="shared" si="13"/>
        <v>39.149999999999977</v>
      </c>
      <c r="I96" s="8">
        <f t="shared" si="13"/>
        <v>41309.122499999998</v>
      </c>
      <c r="J96" s="8">
        <f t="shared" si="13"/>
        <v>0.375</v>
      </c>
      <c r="K96" s="9">
        <v>10</v>
      </c>
      <c r="L96" s="9">
        <v>22764703.700000003</v>
      </c>
      <c r="M96" s="9">
        <v>-1850014</v>
      </c>
      <c r="N96" s="9">
        <f t="shared" si="14"/>
        <v>20914689.700000003</v>
      </c>
      <c r="O96" s="9">
        <f t="shared" si="15"/>
        <v>2091468.9700000002</v>
      </c>
      <c r="P96" s="8">
        <f t="shared" si="16"/>
        <v>0</v>
      </c>
      <c r="Q96" s="9">
        <f t="shared" si="17"/>
        <v>2091468.9700000002</v>
      </c>
      <c r="R96" s="9">
        <f t="shared" si="11"/>
        <v>20914689.700000003</v>
      </c>
      <c r="S96" s="2">
        <v>43556</v>
      </c>
      <c r="T96" s="9">
        <v>59025408.200000003</v>
      </c>
      <c r="U96" s="9">
        <v>-8182926</v>
      </c>
      <c r="V96" s="9">
        <f t="shared" si="18"/>
        <v>50842482.200000003</v>
      </c>
      <c r="W96" s="2">
        <v>43556</v>
      </c>
      <c r="X96" s="9">
        <f t="shared" si="19"/>
        <v>71757171.900000006</v>
      </c>
      <c r="Y96" s="9"/>
      <c r="Z96" s="9">
        <f t="shared" si="12"/>
        <v>71757171.900000006</v>
      </c>
    </row>
    <row r="97" spans="1:26">
      <c r="A97" s="2">
        <v>43586</v>
      </c>
      <c r="B97" s="8">
        <f>'WA Sch. 1-2'!B97</f>
        <v>290.02499999999998</v>
      </c>
      <c r="C97" s="8">
        <f>'WA Sch. 1-2'!C97</f>
        <v>84114.500624999986</v>
      </c>
      <c r="D97" s="8">
        <f>'WA Sch. 1-2'!D97</f>
        <v>14.95</v>
      </c>
      <c r="E97" s="8">
        <f>'WA Sch. 1-2'!E97</f>
        <v>187</v>
      </c>
      <c r="F97" s="8">
        <f>'WA Sch. 1-2'!F97</f>
        <v>34969</v>
      </c>
      <c r="G97" s="8">
        <f>'WA Sch. 1-2'!G97</f>
        <v>13</v>
      </c>
      <c r="H97" s="8">
        <f t="shared" si="13"/>
        <v>103.02499999999998</v>
      </c>
      <c r="I97" s="8">
        <f t="shared" si="13"/>
        <v>49145.500624999986</v>
      </c>
      <c r="J97" s="8">
        <f t="shared" si="13"/>
        <v>1.9499999999999993</v>
      </c>
      <c r="K97" s="9">
        <v>10</v>
      </c>
      <c r="L97" s="9">
        <v>23671534.799999997</v>
      </c>
      <c r="M97" s="9">
        <v>865288</v>
      </c>
      <c r="N97" s="9">
        <f t="shared" si="14"/>
        <v>24536822.799999997</v>
      </c>
      <c r="O97" s="9">
        <f t="shared" si="15"/>
        <v>2453682.2799999998</v>
      </c>
      <c r="P97" s="8">
        <f t="shared" si="16"/>
        <v>0</v>
      </c>
      <c r="Q97" s="9">
        <f t="shared" si="17"/>
        <v>2453682.2799999998</v>
      </c>
      <c r="R97" s="9">
        <f t="shared" si="11"/>
        <v>24536822.799999997</v>
      </c>
      <c r="S97" s="2">
        <v>43586</v>
      </c>
      <c r="T97" s="9">
        <v>68614688.599999994</v>
      </c>
      <c r="U97" s="9">
        <v>11695318</v>
      </c>
      <c r="V97" s="9">
        <f t="shared" si="18"/>
        <v>80310006.599999994</v>
      </c>
      <c r="W97" s="2">
        <v>43586</v>
      </c>
      <c r="X97" s="9">
        <f t="shared" si="19"/>
        <v>104846829.39999999</v>
      </c>
      <c r="Y97" s="9"/>
      <c r="Z97" s="9">
        <f t="shared" si="12"/>
        <v>104846829.39999999</v>
      </c>
    </row>
    <row r="98" spans="1:26">
      <c r="A98" s="2">
        <v>43617</v>
      </c>
      <c r="B98" s="8">
        <f>'WA Sch. 1-2'!B98</f>
        <v>126.95</v>
      </c>
      <c r="C98" s="8">
        <f>'WA Sch. 1-2'!C98</f>
        <v>16116.302500000002</v>
      </c>
      <c r="D98" s="8">
        <f>'WA Sch. 1-2'!D98</f>
        <v>68</v>
      </c>
      <c r="E98" s="8">
        <f>'WA Sch. 1-2'!E98</f>
        <v>104.5</v>
      </c>
      <c r="F98" s="8">
        <f>'WA Sch. 1-2'!F98</f>
        <v>10920.25</v>
      </c>
      <c r="G98" s="8">
        <f>'WA Sch. 1-2'!G98</f>
        <v>79.5</v>
      </c>
      <c r="H98" s="8">
        <f t="shared" si="13"/>
        <v>22.450000000000003</v>
      </c>
      <c r="I98" s="8">
        <f t="shared" si="13"/>
        <v>5196.0525000000016</v>
      </c>
      <c r="J98" s="8">
        <f t="shared" si="13"/>
        <v>-11.5</v>
      </c>
      <c r="K98" s="9">
        <v>10</v>
      </c>
      <c r="L98" s="9">
        <v>23611564.399999999</v>
      </c>
      <c r="M98" s="9">
        <v>-53574</v>
      </c>
      <c r="N98" s="9">
        <f t="shared" si="14"/>
        <v>23557990.399999999</v>
      </c>
      <c r="O98" s="9">
        <f t="shared" si="15"/>
        <v>2355799.04</v>
      </c>
      <c r="P98" s="8">
        <f t="shared" si="16"/>
        <v>0</v>
      </c>
      <c r="Q98" s="9">
        <f t="shared" si="17"/>
        <v>2355799.04</v>
      </c>
      <c r="R98" s="9">
        <f t="shared" si="11"/>
        <v>23557990.399999999</v>
      </c>
      <c r="S98" s="2">
        <v>43617</v>
      </c>
      <c r="T98" s="9">
        <v>67027377.599999987</v>
      </c>
      <c r="U98" s="9">
        <v>-766430</v>
      </c>
      <c r="V98" s="9">
        <f t="shared" si="18"/>
        <v>66260947.599999987</v>
      </c>
      <c r="W98" s="2">
        <v>43617</v>
      </c>
      <c r="X98" s="9">
        <f t="shared" si="19"/>
        <v>89818937.999999985</v>
      </c>
      <c r="Y98" s="9"/>
      <c r="Z98" s="9">
        <f t="shared" si="12"/>
        <v>89818937.999999985</v>
      </c>
    </row>
    <row r="99" spans="1:26">
      <c r="A99" s="2">
        <v>43647</v>
      </c>
      <c r="B99" s="8">
        <f>'WA Sch. 1-2'!B99</f>
        <v>14.1</v>
      </c>
      <c r="C99" s="8">
        <f>'WA Sch. 1-2'!C99</f>
        <v>198.81</v>
      </c>
      <c r="D99" s="8">
        <f>'WA Sch. 1-2'!D99</f>
        <v>240.05</v>
      </c>
      <c r="E99" s="8">
        <f>'WA Sch. 1-2'!E99</f>
        <v>9.5</v>
      </c>
      <c r="F99" s="8">
        <f>'WA Sch. 1-2'!F99</f>
        <v>90.25</v>
      </c>
      <c r="G99" s="8">
        <f>'WA Sch. 1-2'!G99</f>
        <v>136</v>
      </c>
      <c r="H99" s="8">
        <f t="shared" si="13"/>
        <v>4.5999999999999996</v>
      </c>
      <c r="I99" s="8">
        <f t="shared" si="13"/>
        <v>108.56</v>
      </c>
      <c r="J99" s="8">
        <f t="shared" si="13"/>
        <v>104.05000000000001</v>
      </c>
      <c r="K99" s="9">
        <v>10</v>
      </c>
      <c r="L99" s="9">
        <v>25596424.848666668</v>
      </c>
      <c r="M99" s="9">
        <v>1990751</v>
      </c>
      <c r="N99" s="9">
        <f t="shared" si="14"/>
        <v>27587175.848666668</v>
      </c>
      <c r="O99" s="9">
        <f t="shared" si="15"/>
        <v>2758717.5848666667</v>
      </c>
      <c r="P99" s="8">
        <f t="shared" si="16"/>
        <v>0</v>
      </c>
      <c r="Q99" s="9">
        <f t="shared" si="17"/>
        <v>2758717.5848666667</v>
      </c>
      <c r="R99" s="9">
        <f t="shared" si="11"/>
        <v>27587175.848666668</v>
      </c>
      <c r="S99" s="2">
        <v>43647</v>
      </c>
      <c r="T99" s="9">
        <v>70469820.400000006</v>
      </c>
      <c r="U99" s="9">
        <v>2590063</v>
      </c>
      <c r="V99" s="9">
        <f t="shared" si="18"/>
        <v>73059883.400000006</v>
      </c>
      <c r="W99" s="2">
        <v>43647</v>
      </c>
      <c r="X99" s="9">
        <f t="shared" si="19"/>
        <v>100647059.24866667</v>
      </c>
      <c r="Y99" s="9"/>
      <c r="Z99" s="9">
        <f t="shared" si="12"/>
        <v>100647059.24866667</v>
      </c>
    </row>
    <row r="100" spans="1:26">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13"/>
        <v>15.850000000000001</v>
      </c>
      <c r="I100" s="8">
        <f t="shared" si="13"/>
        <v>362.17250000000007</v>
      </c>
      <c r="J100" s="8">
        <f t="shared" si="13"/>
        <v>3.9499999999999886</v>
      </c>
      <c r="K100" s="9">
        <v>10</v>
      </c>
      <c r="L100" s="9">
        <v>27068799.241</v>
      </c>
      <c r="M100" s="9">
        <v>440879</v>
      </c>
      <c r="N100" s="9">
        <f t="shared" si="14"/>
        <v>27509678.241</v>
      </c>
      <c r="O100" s="9">
        <f t="shared" si="15"/>
        <v>2750967.8240999999</v>
      </c>
      <c r="P100" s="8">
        <f t="shared" si="16"/>
        <v>0</v>
      </c>
      <c r="Q100" s="9">
        <f t="shared" si="17"/>
        <v>2750967.8240999999</v>
      </c>
      <c r="R100" s="9">
        <f t="shared" si="11"/>
        <v>27509678.240999997</v>
      </c>
      <c r="S100" s="2">
        <v>43678</v>
      </c>
      <c r="T100" s="9">
        <v>70771011.800000012</v>
      </c>
      <c r="U100" s="9">
        <v>-1448451</v>
      </c>
      <c r="V100" s="9">
        <f t="shared" si="18"/>
        <v>69322560.800000012</v>
      </c>
      <c r="W100" s="2">
        <v>43678</v>
      </c>
      <c r="X100" s="9">
        <f t="shared" si="19"/>
        <v>96832239.041000009</v>
      </c>
      <c r="Y100" s="9"/>
      <c r="Z100" s="9">
        <f t="shared" si="12"/>
        <v>96832239.041000009</v>
      </c>
    </row>
    <row r="101" spans="1:26">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13"/>
        <v>-60.675000000000011</v>
      </c>
      <c r="I101" s="8">
        <f t="shared" si="13"/>
        <v>-22166.094375000004</v>
      </c>
      <c r="J101" s="8">
        <f t="shared" si="13"/>
        <v>8.375</v>
      </c>
      <c r="K101" s="9">
        <v>10</v>
      </c>
      <c r="L101" s="9">
        <v>24629401.594000004</v>
      </c>
      <c r="M101" s="9">
        <v>-1325192</v>
      </c>
      <c r="N101" s="9">
        <f t="shared" si="14"/>
        <v>23304209.594000004</v>
      </c>
      <c r="O101" s="9">
        <f t="shared" si="15"/>
        <v>2330420.9594000005</v>
      </c>
      <c r="P101" s="8">
        <f t="shared" si="16"/>
        <v>0</v>
      </c>
      <c r="Q101" s="9">
        <f t="shared" si="17"/>
        <v>2330420.9594000005</v>
      </c>
      <c r="R101" s="9">
        <f t="shared" si="11"/>
        <v>23304209.594000004</v>
      </c>
      <c r="S101" s="2">
        <v>43709</v>
      </c>
      <c r="T101" s="9">
        <v>67236846.799999997</v>
      </c>
      <c r="U101" s="9">
        <v>-1516085</v>
      </c>
      <c r="V101" s="9">
        <f t="shared" si="18"/>
        <v>65720761.799999997</v>
      </c>
      <c r="W101" s="2">
        <v>43709</v>
      </c>
      <c r="X101" s="9">
        <f t="shared" si="19"/>
        <v>89024971.393999994</v>
      </c>
      <c r="Y101" s="9"/>
      <c r="Z101" s="9">
        <f t="shared" si="12"/>
        <v>89024971.393999994</v>
      </c>
    </row>
    <row r="102" spans="1:26">
      <c r="A102" s="2">
        <v>43739</v>
      </c>
      <c r="B102" s="8">
        <f>'WA Sch. 1-2'!B102</f>
        <v>510.4</v>
      </c>
      <c r="C102" s="8">
        <f>'WA Sch. 1-2'!C102</f>
        <v>260508.15999999997</v>
      </c>
      <c r="D102" s="8">
        <f>'WA Sch. 1-2'!D102</f>
        <v>0.65</v>
      </c>
      <c r="E102" s="8">
        <f>'WA Sch. 1-2'!E102</f>
        <v>706</v>
      </c>
      <c r="F102" s="8">
        <f>'WA Sch. 1-2'!F102</f>
        <v>498436</v>
      </c>
      <c r="G102" s="8">
        <f>'WA Sch. 1-2'!G102</f>
        <v>0</v>
      </c>
      <c r="H102" s="8">
        <f t="shared" si="13"/>
        <v>-195.60000000000002</v>
      </c>
      <c r="I102" s="8">
        <f t="shared" si="13"/>
        <v>-237927.84000000003</v>
      </c>
      <c r="J102" s="8">
        <f t="shared" si="13"/>
        <v>0.65</v>
      </c>
      <c r="K102" s="9">
        <v>10</v>
      </c>
      <c r="L102" s="9">
        <v>24066562.170000002</v>
      </c>
      <c r="M102" s="9">
        <v>-651653</v>
      </c>
      <c r="N102" s="9">
        <f t="shared" si="14"/>
        <v>23414909.170000002</v>
      </c>
      <c r="O102" s="9">
        <f t="shared" si="15"/>
        <v>2341490.9170000004</v>
      </c>
      <c r="P102" s="8">
        <f t="shared" si="16"/>
        <v>0</v>
      </c>
      <c r="Q102" s="9">
        <f t="shared" si="17"/>
        <v>2341490.9170000004</v>
      </c>
      <c r="R102" s="9">
        <f t="shared" si="11"/>
        <v>23414909.170000002</v>
      </c>
      <c r="S102" s="2">
        <v>43739</v>
      </c>
      <c r="T102" s="9">
        <v>69824348.600000009</v>
      </c>
      <c r="U102" s="9">
        <v>2452231</v>
      </c>
      <c r="V102" s="9">
        <f t="shared" si="18"/>
        <v>72276579.600000009</v>
      </c>
      <c r="W102" s="2">
        <v>43739</v>
      </c>
      <c r="X102" s="9">
        <f t="shared" si="19"/>
        <v>95691488.770000011</v>
      </c>
      <c r="Y102" s="9"/>
      <c r="Z102" s="9">
        <f t="shared" si="12"/>
        <v>95691488.770000011</v>
      </c>
    </row>
    <row r="103" spans="1:26">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13"/>
        <v>-7.0249999999999773</v>
      </c>
      <c r="I103" s="8">
        <f t="shared" si="13"/>
        <v>-12342.749375000014</v>
      </c>
      <c r="J103" s="8">
        <f t="shared" si="13"/>
        <v>0</v>
      </c>
      <c r="K103" s="9">
        <v>10</v>
      </c>
      <c r="L103" s="9">
        <v>20977059.970000006</v>
      </c>
      <c r="M103" s="9">
        <v>-295496</v>
      </c>
      <c r="N103" s="9">
        <f t="shared" si="14"/>
        <v>20681563.970000006</v>
      </c>
      <c r="O103" s="9">
        <f t="shared" si="15"/>
        <v>2068156.3970000006</v>
      </c>
      <c r="P103" s="8">
        <f t="shared" si="16"/>
        <v>0</v>
      </c>
      <c r="Q103" s="9">
        <f t="shared" si="17"/>
        <v>2068156.3970000006</v>
      </c>
      <c r="R103" s="9">
        <f t="shared" si="11"/>
        <v>20681563.970000006</v>
      </c>
      <c r="S103" s="2">
        <v>43770</v>
      </c>
      <c r="T103" s="9">
        <v>59409359.200000003</v>
      </c>
      <c r="U103" s="9">
        <v>-9830627</v>
      </c>
      <c r="V103" s="9">
        <f t="shared" si="18"/>
        <v>49578732.200000003</v>
      </c>
      <c r="W103" s="2">
        <v>43770</v>
      </c>
      <c r="X103" s="9">
        <f t="shared" si="19"/>
        <v>70260296.170000017</v>
      </c>
      <c r="Y103" s="9"/>
      <c r="Z103" s="9">
        <f t="shared" si="12"/>
        <v>70260296.170000017</v>
      </c>
    </row>
    <row r="104" spans="1:26">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13"/>
        <v>160.72499999999991</v>
      </c>
      <c r="I104" s="8">
        <f t="shared" si="13"/>
        <v>340210.62562499987</v>
      </c>
      <c r="J104" s="8">
        <f t="shared" si="13"/>
        <v>0</v>
      </c>
      <c r="K104" s="9">
        <v>10</v>
      </c>
      <c r="L104" s="9">
        <v>24120961.967333335</v>
      </c>
      <c r="M104" s="9">
        <v>396912</v>
      </c>
      <c r="N104" s="9">
        <f t="shared" si="14"/>
        <v>24517873.967333335</v>
      </c>
      <c r="O104" s="9">
        <f t="shared" si="15"/>
        <v>2451787.3967333334</v>
      </c>
      <c r="P104" s="8">
        <f t="shared" si="16"/>
        <v>0</v>
      </c>
      <c r="Q104" s="9">
        <f t="shared" si="17"/>
        <v>2451787.3967333334</v>
      </c>
      <c r="R104" s="9">
        <f t="shared" si="11"/>
        <v>24517873.967333332</v>
      </c>
      <c r="S104" s="2">
        <v>43800</v>
      </c>
      <c r="T104" s="9">
        <v>66772058.656000003</v>
      </c>
      <c r="U104" s="9">
        <v>6894527</v>
      </c>
      <c r="V104" s="9">
        <f t="shared" si="18"/>
        <v>73666585.656000003</v>
      </c>
      <c r="W104" s="2">
        <v>43800</v>
      </c>
      <c r="X104" s="9">
        <f t="shared" si="19"/>
        <v>98184459.623333335</v>
      </c>
      <c r="Y104" s="9"/>
      <c r="Z104" s="9">
        <f t="shared" si="12"/>
        <v>98184459.623333335</v>
      </c>
    </row>
    <row r="105" spans="1:26">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13"/>
        <v>139.65000000000009</v>
      </c>
      <c r="I105" s="8">
        <f t="shared" si="13"/>
        <v>286373.2725000002</v>
      </c>
      <c r="J105" s="8">
        <f t="shared" si="13"/>
        <v>0</v>
      </c>
      <c r="K105" s="9">
        <v>10</v>
      </c>
      <c r="L105" s="9">
        <v>24682729.259999998</v>
      </c>
      <c r="M105" s="9">
        <v>523283</v>
      </c>
      <c r="N105" s="9">
        <f t="shared" si="14"/>
        <v>25206012.259999998</v>
      </c>
      <c r="O105" s="9">
        <f t="shared" si="15"/>
        <v>2520601.2259999998</v>
      </c>
      <c r="P105" s="8">
        <f t="shared" si="16"/>
        <v>0</v>
      </c>
      <c r="Q105" s="9">
        <f t="shared" si="17"/>
        <v>2520601.2259999998</v>
      </c>
      <c r="R105" s="9">
        <f t="shared" si="11"/>
        <v>25206012.259999998</v>
      </c>
      <c r="S105" s="2">
        <v>43831</v>
      </c>
      <c r="T105" s="9">
        <v>70230719.398999989</v>
      </c>
      <c r="U105" s="9">
        <v>3482694</v>
      </c>
      <c r="V105" s="9">
        <f t="shared" si="18"/>
        <v>73713413.398999989</v>
      </c>
      <c r="W105" s="2">
        <v>43831</v>
      </c>
      <c r="X105" s="9">
        <f t="shared" si="19"/>
        <v>98919425.658999979</v>
      </c>
      <c r="Y105" s="9"/>
      <c r="Z105" s="9">
        <f t="shared" si="12"/>
        <v>98919425.658999979</v>
      </c>
    </row>
    <row r="106" spans="1:26">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20">B106-E106</f>
        <v>65.764249999999947</v>
      </c>
      <c r="I106" s="8">
        <f t="shared" si="20"/>
        <v>118360.14607806236</v>
      </c>
      <c r="J106" s="8">
        <f t="shared" si="20"/>
        <v>0</v>
      </c>
      <c r="K106" s="9">
        <v>10</v>
      </c>
      <c r="L106" s="9">
        <v>23009510.569999997</v>
      </c>
      <c r="M106" s="9">
        <v>-1546053</v>
      </c>
      <c r="N106" s="9">
        <f t="shared" si="14"/>
        <v>21463457.569999997</v>
      </c>
      <c r="O106" s="9">
        <f t="shared" si="15"/>
        <v>2146345.7569999998</v>
      </c>
      <c r="P106" s="8">
        <f t="shared" si="16"/>
        <v>0</v>
      </c>
      <c r="Q106" s="9">
        <f t="shared" si="17"/>
        <v>2146345.7569999998</v>
      </c>
      <c r="R106" s="9">
        <f t="shared" si="11"/>
        <v>21463457.569999997</v>
      </c>
      <c r="S106" s="2">
        <v>43862</v>
      </c>
      <c r="T106" s="9">
        <v>59522208.598999999</v>
      </c>
      <c r="U106" s="9">
        <v>-11017597</v>
      </c>
      <c r="V106" s="9">
        <f t="shared" si="18"/>
        <v>48504611.598999999</v>
      </c>
      <c r="W106" s="2">
        <v>43862</v>
      </c>
      <c r="X106" s="9">
        <f t="shared" si="19"/>
        <v>69968069.169</v>
      </c>
      <c r="Y106" s="9"/>
      <c r="Z106" s="9">
        <f t="shared" si="12"/>
        <v>69968069.169</v>
      </c>
    </row>
    <row r="107" spans="1:26">
      <c r="A107" s="2">
        <v>43891</v>
      </c>
      <c r="B107" s="8">
        <f>'WA Sch. 1-2'!B107</f>
        <v>767.35</v>
      </c>
      <c r="C107" s="8">
        <f>'WA Sch. 1-2'!C107</f>
        <v>588826.02250000008</v>
      </c>
      <c r="D107" s="8">
        <f>'WA Sch. 1-2'!D107</f>
        <v>0</v>
      </c>
      <c r="E107" s="8">
        <f>'WA Sch. 1-2'!E107</f>
        <v>814.5</v>
      </c>
      <c r="F107" s="8">
        <f>'WA Sch. 1-2'!F107</f>
        <v>663410.25</v>
      </c>
      <c r="G107" s="8">
        <f>'WA Sch. 1-2'!G107</f>
        <v>0</v>
      </c>
      <c r="H107" s="8">
        <f t="shared" si="20"/>
        <v>-47.149999999999977</v>
      </c>
      <c r="I107" s="8">
        <f t="shared" si="20"/>
        <v>-74584.227499999921</v>
      </c>
      <c r="J107" s="8">
        <f t="shared" si="20"/>
        <v>0</v>
      </c>
      <c r="K107" s="9">
        <v>10</v>
      </c>
      <c r="L107" s="9">
        <v>22712958.270000003</v>
      </c>
      <c r="M107" s="9">
        <v>-729800</v>
      </c>
      <c r="N107" s="9">
        <f t="shared" si="14"/>
        <v>21983158.270000003</v>
      </c>
      <c r="O107" s="9">
        <f t="shared" si="15"/>
        <v>2198315.8270000005</v>
      </c>
      <c r="P107" s="8">
        <f t="shared" si="16"/>
        <v>0</v>
      </c>
      <c r="Q107" s="9">
        <f t="shared" si="17"/>
        <v>2198315.8270000005</v>
      </c>
      <c r="R107" s="9">
        <f t="shared" si="11"/>
        <v>21983158.270000003</v>
      </c>
      <c r="S107" s="2">
        <v>43891</v>
      </c>
      <c r="T107" s="9">
        <v>59476763.399999999</v>
      </c>
      <c r="U107" s="9">
        <v>-646309</v>
      </c>
      <c r="V107" s="9">
        <f t="shared" si="18"/>
        <v>58830454.399999999</v>
      </c>
      <c r="W107" s="2">
        <v>43891</v>
      </c>
      <c r="X107" s="9">
        <f t="shared" si="19"/>
        <v>80813612.670000002</v>
      </c>
      <c r="Y107" s="9"/>
      <c r="Z107" s="9">
        <f t="shared" si="12"/>
        <v>80813612.670000002</v>
      </c>
    </row>
    <row r="108" spans="1:26">
      <c r="A108" s="2">
        <v>43922</v>
      </c>
      <c r="B108" s="8">
        <f>'WA Sch. 1-2'!B108</f>
        <v>547.15</v>
      </c>
      <c r="C108" s="8">
        <f>'WA Sch. 1-2'!C108</f>
        <v>299373.1225</v>
      </c>
      <c r="D108" s="8">
        <f>'WA Sch. 1-2'!D108</f>
        <v>0.375</v>
      </c>
      <c r="E108" s="8">
        <f>'WA Sch. 1-2'!E108</f>
        <v>522</v>
      </c>
      <c r="F108" s="8">
        <f>'WA Sch. 1-2'!F108</f>
        <v>272484</v>
      </c>
      <c r="G108" s="8">
        <f>'WA Sch. 1-2'!G108</f>
        <v>0</v>
      </c>
      <c r="H108" s="8">
        <f t="shared" si="20"/>
        <v>25.149999999999977</v>
      </c>
      <c r="I108" s="8">
        <f t="shared" si="20"/>
        <v>26889.122499999998</v>
      </c>
      <c r="J108" s="8">
        <f t="shared" si="20"/>
        <v>0.375</v>
      </c>
      <c r="K108" s="9">
        <v>10</v>
      </c>
      <c r="L108" s="9">
        <v>19933718.389999997</v>
      </c>
      <c r="M108" s="9">
        <v>-2440338</v>
      </c>
      <c r="N108" s="9">
        <f t="shared" si="14"/>
        <v>17493380.389999997</v>
      </c>
      <c r="O108" s="9">
        <f t="shared" si="15"/>
        <v>1749338.0389999996</v>
      </c>
      <c r="P108" s="8">
        <f t="shared" si="16"/>
        <v>0</v>
      </c>
      <c r="Q108" s="9">
        <f t="shared" si="17"/>
        <v>1749338.0389999996</v>
      </c>
      <c r="R108" s="9">
        <f t="shared" si="11"/>
        <v>17493380.389999997</v>
      </c>
      <c r="S108" s="2">
        <v>43922</v>
      </c>
      <c r="T108" s="9">
        <v>55549322</v>
      </c>
      <c r="U108" s="9">
        <v>-6157210</v>
      </c>
      <c r="V108" s="9">
        <f t="shared" si="18"/>
        <v>49392112</v>
      </c>
      <c r="W108" s="2">
        <v>43922</v>
      </c>
      <c r="X108" s="9">
        <f t="shared" si="19"/>
        <v>66885492.390000001</v>
      </c>
      <c r="Y108" s="9"/>
      <c r="Z108" s="9">
        <f t="shared" si="12"/>
        <v>66885492.390000001</v>
      </c>
    </row>
    <row r="109" spans="1:26">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20"/>
        <v>-9.4750000000000227</v>
      </c>
      <c r="I109" s="8">
        <f t="shared" si="20"/>
        <v>-5585.749375000014</v>
      </c>
      <c r="J109" s="8">
        <f t="shared" si="20"/>
        <v>4.9499999999999993</v>
      </c>
      <c r="K109" s="9">
        <v>10</v>
      </c>
      <c r="L109" s="9">
        <v>20678748.607000001</v>
      </c>
      <c r="M109" s="9">
        <v>300953</v>
      </c>
      <c r="N109" s="9">
        <f t="shared" si="14"/>
        <v>20979701.607000001</v>
      </c>
      <c r="O109" s="9">
        <f t="shared" si="15"/>
        <v>2097970.1606999999</v>
      </c>
      <c r="P109" s="8">
        <f t="shared" si="16"/>
        <v>0</v>
      </c>
      <c r="Q109" s="9">
        <f t="shared" si="17"/>
        <v>2097970.1606999999</v>
      </c>
      <c r="R109" s="9">
        <f t="shared" si="11"/>
        <v>20979701.607000001</v>
      </c>
      <c r="S109" s="2">
        <v>43952</v>
      </c>
      <c r="T109" s="9">
        <v>54578306.903000005</v>
      </c>
      <c r="U109" s="9">
        <v>235681</v>
      </c>
      <c r="V109" s="9">
        <f t="shared" si="18"/>
        <v>54813987.903000005</v>
      </c>
      <c r="W109" s="2">
        <v>43952</v>
      </c>
      <c r="X109" s="9">
        <f t="shared" si="19"/>
        <v>75793689.510000005</v>
      </c>
      <c r="Y109" s="9"/>
      <c r="Z109" s="9">
        <f t="shared" si="12"/>
        <v>75793689.510000005</v>
      </c>
    </row>
    <row r="110" spans="1:26">
      <c r="A110" s="2">
        <v>43983</v>
      </c>
      <c r="B110" s="8">
        <f>'WA Sch. 1-2'!B110</f>
        <v>126.95</v>
      </c>
      <c r="C110" s="8">
        <f>'WA Sch. 1-2'!C110</f>
        <v>16116.302500000002</v>
      </c>
      <c r="D110" s="8">
        <f>'WA Sch. 1-2'!D110</f>
        <v>68</v>
      </c>
      <c r="E110" s="8">
        <f>'WA Sch. 1-2'!E110</f>
        <v>145.5</v>
      </c>
      <c r="F110" s="8">
        <f>'WA Sch. 1-2'!F110</f>
        <v>21170.25</v>
      </c>
      <c r="G110" s="8">
        <f>'WA Sch. 1-2'!G110</f>
        <v>43</v>
      </c>
      <c r="H110" s="8">
        <f t="shared" si="20"/>
        <v>-18.549999999999997</v>
      </c>
      <c r="I110" s="8">
        <f t="shared" si="20"/>
        <v>-5053.9474999999984</v>
      </c>
      <c r="J110" s="8">
        <f t="shared" si="20"/>
        <v>25</v>
      </c>
      <c r="K110" s="9">
        <v>10</v>
      </c>
      <c r="L110" s="9">
        <v>21450433.546999998</v>
      </c>
      <c r="M110" s="9">
        <v>1717408</v>
      </c>
      <c r="N110" s="9">
        <f t="shared" si="14"/>
        <v>23167841.546999998</v>
      </c>
      <c r="O110" s="9">
        <f t="shared" si="15"/>
        <v>2316784.1546999998</v>
      </c>
      <c r="P110" s="8">
        <f t="shared" si="16"/>
        <v>0</v>
      </c>
      <c r="Q110" s="9">
        <f t="shared" si="17"/>
        <v>2316784.1546999998</v>
      </c>
      <c r="R110" s="9">
        <f t="shared" si="11"/>
        <v>23167841.546999998</v>
      </c>
      <c r="S110" s="2">
        <v>43983</v>
      </c>
      <c r="T110" s="9">
        <v>41611187.014000006</v>
      </c>
      <c r="U110" s="9">
        <v>-12248502</v>
      </c>
      <c r="V110" s="9">
        <f t="shared" si="18"/>
        <v>29362685.014000006</v>
      </c>
      <c r="W110" s="2">
        <v>43983</v>
      </c>
      <c r="X110" s="9">
        <f t="shared" si="19"/>
        <v>52530526.561000004</v>
      </c>
      <c r="Y110" s="9"/>
      <c r="Z110" s="9">
        <f t="shared" si="12"/>
        <v>52530526.561000004</v>
      </c>
    </row>
    <row r="111" spans="1:26">
      <c r="A111" s="2">
        <v>44013</v>
      </c>
      <c r="B111" s="8">
        <f>'WA Sch. 1-2'!B111</f>
        <v>14.1</v>
      </c>
      <c r="C111" s="8">
        <f>'WA Sch. 1-2'!C111</f>
        <v>198.81</v>
      </c>
      <c r="D111" s="8">
        <f>'WA Sch. 1-2'!D111</f>
        <v>240.05</v>
      </c>
      <c r="E111" s="8">
        <f>'WA Sch. 1-2'!E111</f>
        <v>22.5</v>
      </c>
      <c r="F111" s="8">
        <f>'WA Sch. 1-2'!F111</f>
        <v>506.25</v>
      </c>
      <c r="G111" s="8">
        <f>'WA Sch. 1-2'!G111</f>
        <v>193</v>
      </c>
      <c r="H111" s="8">
        <f t="shared" si="20"/>
        <v>-8.4</v>
      </c>
      <c r="I111" s="8">
        <f t="shared" si="20"/>
        <v>-307.44</v>
      </c>
      <c r="J111" s="8">
        <f t="shared" si="20"/>
        <v>47.050000000000011</v>
      </c>
      <c r="K111" s="9">
        <v>10</v>
      </c>
      <c r="L111" s="9">
        <v>24306628.954999998</v>
      </c>
      <c r="M111" s="9">
        <v>2203677</v>
      </c>
      <c r="N111" s="9">
        <f t="shared" si="14"/>
        <v>26510305.954999998</v>
      </c>
      <c r="O111" s="9">
        <f t="shared" si="15"/>
        <v>2651030.5954999998</v>
      </c>
      <c r="P111" s="8">
        <f t="shared" si="16"/>
        <v>0</v>
      </c>
      <c r="Q111" s="9">
        <f t="shared" si="17"/>
        <v>2651030.5954999998</v>
      </c>
      <c r="R111" s="9">
        <f t="shared" si="11"/>
        <v>26510305.954999998</v>
      </c>
      <c r="S111" s="2">
        <v>44013</v>
      </c>
      <c r="T111" s="9">
        <v>56215348.732999995</v>
      </c>
      <c r="U111" s="9">
        <v>15468847</v>
      </c>
      <c r="V111" s="9">
        <f t="shared" si="18"/>
        <v>71684195.732999995</v>
      </c>
      <c r="W111" s="2">
        <v>44013</v>
      </c>
      <c r="X111" s="9">
        <f t="shared" si="19"/>
        <v>98194501.687999994</v>
      </c>
      <c r="Y111" s="9"/>
      <c r="Z111" s="9">
        <f t="shared" si="12"/>
        <v>98194501.687999994</v>
      </c>
    </row>
    <row r="112" spans="1:26">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20"/>
        <v>7.8500000000000014</v>
      </c>
      <c r="I112" s="8">
        <f t="shared" si="20"/>
        <v>242.17250000000007</v>
      </c>
      <c r="J112" s="8">
        <f t="shared" si="20"/>
        <v>-11.050000000000011</v>
      </c>
      <c r="K112" s="9">
        <v>10</v>
      </c>
      <c r="L112" s="9">
        <v>24568145.91</v>
      </c>
      <c r="M112" s="9">
        <v>1062497</v>
      </c>
      <c r="N112" s="9">
        <f t="shared" si="14"/>
        <v>25630642.91</v>
      </c>
      <c r="O112" s="9">
        <f t="shared" si="15"/>
        <v>2563064.2910000002</v>
      </c>
      <c r="P112" s="8">
        <f t="shared" si="16"/>
        <v>0</v>
      </c>
      <c r="Q112" s="9">
        <f t="shared" si="17"/>
        <v>2563064.2910000002</v>
      </c>
      <c r="R112" s="9">
        <f t="shared" si="11"/>
        <v>25630642.910000004</v>
      </c>
      <c r="S112" s="2">
        <v>44044</v>
      </c>
      <c r="T112" s="9">
        <v>66184347.499999993</v>
      </c>
      <c r="U112" s="9">
        <v>9002498</v>
      </c>
      <c r="V112" s="9">
        <f t="shared" si="18"/>
        <v>75186845.5</v>
      </c>
      <c r="W112" s="2">
        <v>44044</v>
      </c>
      <c r="X112" s="9">
        <f t="shared" si="19"/>
        <v>100817488.41</v>
      </c>
      <c r="Y112" s="9"/>
      <c r="Z112" s="9">
        <f t="shared" si="12"/>
        <v>100817488.41</v>
      </c>
    </row>
    <row r="113" spans="1:27">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20"/>
        <v>61.824999999999989</v>
      </c>
      <c r="I113" s="8">
        <f t="shared" si="20"/>
        <v>15012.655624999996</v>
      </c>
      <c r="J113" s="8">
        <f t="shared" si="20"/>
        <v>-18.125</v>
      </c>
      <c r="K113" s="9">
        <v>10</v>
      </c>
      <c r="L113" s="9">
        <v>22916245.829999998</v>
      </c>
      <c r="M113" s="9">
        <v>-2448548</v>
      </c>
      <c r="N113" s="9">
        <f t="shared" si="14"/>
        <v>20467697.829999998</v>
      </c>
      <c r="O113" s="9">
        <f t="shared" si="15"/>
        <v>2046769.7829999998</v>
      </c>
      <c r="P113" s="8">
        <f t="shared" si="16"/>
        <v>0</v>
      </c>
      <c r="Q113" s="9">
        <f t="shared" si="17"/>
        <v>2046769.7829999998</v>
      </c>
      <c r="R113" s="9">
        <f t="shared" si="11"/>
        <v>20467697.829999998</v>
      </c>
      <c r="S113" s="2">
        <v>44075</v>
      </c>
      <c r="T113" s="9">
        <v>64056658.099999994</v>
      </c>
      <c r="U113" s="9">
        <v>-2178876</v>
      </c>
      <c r="V113" s="9">
        <f t="shared" si="18"/>
        <v>61877782.099999994</v>
      </c>
      <c r="W113" s="2">
        <v>44075</v>
      </c>
      <c r="X113" s="9">
        <f t="shared" si="19"/>
        <v>82345479.929999992</v>
      </c>
      <c r="Y113" s="9"/>
      <c r="Z113" s="9">
        <f t="shared" si="12"/>
        <v>82345479.929999992</v>
      </c>
    </row>
    <row r="114" spans="1:27">
      <c r="A114" s="2">
        <v>44105</v>
      </c>
      <c r="B114" s="8">
        <f>'WA Sch. 1-2'!B114</f>
        <v>510.4</v>
      </c>
      <c r="C114" s="8">
        <f>'WA Sch. 1-2'!C114</f>
        <v>260508.15999999997</v>
      </c>
      <c r="D114" s="8">
        <f>'WA Sch. 1-2'!D114</f>
        <v>0.65</v>
      </c>
      <c r="E114" s="8">
        <f>'WA Sch. 1-2'!E114</f>
        <v>530</v>
      </c>
      <c r="F114" s="8">
        <f>'WA Sch. 1-2'!F114</f>
        <v>280900</v>
      </c>
      <c r="G114" s="8">
        <f>'WA Sch. 1-2'!G114</f>
        <v>2.5</v>
      </c>
      <c r="H114" s="8">
        <f t="shared" si="20"/>
        <v>-19.600000000000023</v>
      </c>
      <c r="I114" s="8">
        <f t="shared" si="20"/>
        <v>-20391.840000000026</v>
      </c>
      <c r="J114" s="8">
        <f t="shared" si="20"/>
        <v>-1.85</v>
      </c>
      <c r="K114" s="9">
        <v>10</v>
      </c>
      <c r="L114" s="9">
        <v>22163302.280000001</v>
      </c>
      <c r="M114" s="9">
        <v>-552169</v>
      </c>
      <c r="N114" s="9">
        <f t="shared" si="14"/>
        <v>21611133.280000001</v>
      </c>
      <c r="O114" s="9">
        <f t="shared" si="15"/>
        <v>2161113.3280000002</v>
      </c>
      <c r="P114" s="8">
        <f t="shared" si="16"/>
        <v>0</v>
      </c>
      <c r="Q114" s="9">
        <f t="shared" si="17"/>
        <v>2161113.3280000002</v>
      </c>
      <c r="R114" s="9">
        <f t="shared" si="11"/>
        <v>21611133.280000001</v>
      </c>
      <c r="S114" s="2">
        <v>44105</v>
      </c>
      <c r="T114" s="9">
        <v>64331932.222999997</v>
      </c>
      <c r="U114" s="9">
        <v>1405235</v>
      </c>
      <c r="V114" s="9">
        <f t="shared" si="18"/>
        <v>65737167.222999997</v>
      </c>
      <c r="W114" s="2">
        <v>44105</v>
      </c>
      <c r="X114" s="9">
        <f t="shared" si="19"/>
        <v>87348300.502999991</v>
      </c>
      <c r="Y114" s="9"/>
      <c r="Z114" s="9">
        <f t="shared" si="12"/>
        <v>87348300.502999991</v>
      </c>
    </row>
    <row r="115" spans="1:27">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20"/>
        <v>38.975000000000023</v>
      </c>
      <c r="I115" s="8">
        <f t="shared" si="20"/>
        <v>66685.250624999986</v>
      </c>
      <c r="J115" s="8">
        <f t="shared" si="20"/>
        <v>0</v>
      </c>
      <c r="K115" s="9">
        <v>10</v>
      </c>
      <c r="L115" s="9">
        <v>21350487.930000007</v>
      </c>
      <c r="M115" s="9">
        <v>-893550</v>
      </c>
      <c r="N115" s="9">
        <f t="shared" si="14"/>
        <v>20456937.930000007</v>
      </c>
      <c r="O115" s="9">
        <f t="shared" si="15"/>
        <v>2045693.7930000008</v>
      </c>
      <c r="P115" s="8">
        <f t="shared" si="16"/>
        <v>0</v>
      </c>
      <c r="Q115" s="9">
        <f t="shared" si="17"/>
        <v>2045693.7930000008</v>
      </c>
      <c r="R115" s="9">
        <f t="shared" si="11"/>
        <v>20456937.930000007</v>
      </c>
      <c r="S115" s="2">
        <v>44136</v>
      </c>
      <c r="T115" s="9">
        <v>59660646.099999994</v>
      </c>
      <c r="U115" s="9">
        <v>-4768107</v>
      </c>
      <c r="V115" s="9">
        <f t="shared" si="18"/>
        <v>54892539.099999994</v>
      </c>
      <c r="W115" s="2">
        <v>44136</v>
      </c>
      <c r="X115" s="9">
        <f t="shared" si="19"/>
        <v>75349477.030000001</v>
      </c>
      <c r="Y115" s="9"/>
      <c r="Z115" s="9">
        <f t="shared" si="12"/>
        <v>75349477.030000001</v>
      </c>
    </row>
    <row r="116" spans="1:27">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20"/>
        <v>109.22499999999991</v>
      </c>
      <c r="I116" s="8">
        <f t="shared" si="20"/>
        <v>236824.37562499987</v>
      </c>
      <c r="J116" s="8">
        <f t="shared" si="20"/>
        <v>0</v>
      </c>
      <c r="K116" s="9">
        <v>10</v>
      </c>
      <c r="L116" s="9">
        <v>22226663.43</v>
      </c>
      <c r="M116" s="9">
        <v>944006</v>
      </c>
      <c r="N116" s="9">
        <f t="shared" si="14"/>
        <v>23170669.43</v>
      </c>
      <c r="O116" s="9">
        <f t="shared" si="15"/>
        <v>2317066.943</v>
      </c>
      <c r="P116" s="8">
        <f t="shared" si="16"/>
        <v>0</v>
      </c>
      <c r="Q116" s="9">
        <f t="shared" si="17"/>
        <v>2317066.943</v>
      </c>
      <c r="R116" s="9">
        <f t="shared" si="11"/>
        <v>23170669.43</v>
      </c>
      <c r="S116" s="2">
        <v>44166</v>
      </c>
      <c r="T116" s="9">
        <v>61197408</v>
      </c>
      <c r="U116" s="9">
        <v>2013738</v>
      </c>
      <c r="V116" s="9">
        <f t="shared" si="18"/>
        <v>63211146</v>
      </c>
      <c r="W116" s="2">
        <v>44166</v>
      </c>
      <c r="X116" s="9">
        <f t="shared" si="19"/>
        <v>86381815.430000007</v>
      </c>
      <c r="Y116" s="9"/>
      <c r="Z116" s="9">
        <f t="shared" si="12"/>
        <v>86381815.430000007</v>
      </c>
    </row>
    <row r="117" spans="1:27">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20"/>
        <v>117.65000000000009</v>
      </c>
      <c r="I117" s="8">
        <f t="shared" si="20"/>
        <v>243847.2725000002</v>
      </c>
      <c r="J117" s="8">
        <f t="shared" si="20"/>
        <v>0</v>
      </c>
      <c r="K117" s="9">
        <v>10</v>
      </c>
      <c r="L117" s="9">
        <v>22232011.669999998</v>
      </c>
      <c r="M117" s="9">
        <v>-85670</v>
      </c>
      <c r="N117" s="9">
        <f t="shared" si="14"/>
        <v>22146341.669999998</v>
      </c>
      <c r="O117" s="9">
        <f t="shared" si="15"/>
        <v>2214634.1669999999</v>
      </c>
      <c r="P117" s="8">
        <f t="shared" si="16"/>
        <v>0</v>
      </c>
      <c r="Q117" s="9">
        <f t="shared" si="17"/>
        <v>2214634.1669999999</v>
      </c>
      <c r="R117" s="9">
        <f t="shared" si="11"/>
        <v>22146341.669999998</v>
      </c>
      <c r="S117" s="2">
        <v>44197</v>
      </c>
      <c r="T117" s="9">
        <v>62318809.899999991</v>
      </c>
      <c r="U117" s="9">
        <v>84400</v>
      </c>
      <c r="V117" s="9">
        <f t="shared" si="18"/>
        <v>62403209.899999991</v>
      </c>
      <c r="W117" s="2">
        <v>44197</v>
      </c>
      <c r="X117" s="9">
        <f t="shared" si="19"/>
        <v>84549551.569999993</v>
      </c>
      <c r="Y117" s="9">
        <v>1128020.1400000006</v>
      </c>
      <c r="Z117" s="9">
        <f>X117+Y117</f>
        <v>85677571.709999993</v>
      </c>
      <c r="AA117" s="41"/>
    </row>
    <row r="118" spans="1:27">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20"/>
        <v>-70.735750000000053</v>
      </c>
      <c r="I118" s="8">
        <f t="shared" si="20"/>
        <v>-136963.10392193764</v>
      </c>
      <c r="J118" s="8">
        <f t="shared" si="20"/>
        <v>0</v>
      </c>
      <c r="K118" s="9">
        <v>10</v>
      </c>
      <c r="L118" s="9">
        <v>21096604.319999997</v>
      </c>
      <c r="M118" s="9">
        <v>-704333</v>
      </c>
      <c r="N118" s="9">
        <f t="shared" si="14"/>
        <v>20392271.319999997</v>
      </c>
      <c r="O118" s="9">
        <f t="shared" si="15"/>
        <v>2039227.1319999998</v>
      </c>
      <c r="P118" s="8">
        <f t="shared" si="16"/>
        <v>0</v>
      </c>
      <c r="Q118" s="9">
        <f t="shared" si="17"/>
        <v>2039227.1319999998</v>
      </c>
      <c r="R118" s="9">
        <f t="shared" si="11"/>
        <v>20392271.319999997</v>
      </c>
      <c r="S118" s="2">
        <v>44228</v>
      </c>
      <c r="T118" s="9">
        <v>58438151.29999999</v>
      </c>
      <c r="U118" s="9">
        <v>-3481738</v>
      </c>
      <c r="V118" s="9">
        <f t="shared" si="18"/>
        <v>54956413.29999999</v>
      </c>
      <c r="W118" s="2">
        <v>44228</v>
      </c>
      <c r="X118" s="9">
        <f t="shared" si="19"/>
        <v>75348684.61999999</v>
      </c>
      <c r="Y118" s="9">
        <v>-829994.94999998808</v>
      </c>
      <c r="Z118" s="9">
        <f t="shared" ref="Z118:Z128" si="21">X118+Y118</f>
        <v>74518689.670000002</v>
      </c>
      <c r="AA118" s="41"/>
    </row>
    <row r="119" spans="1:27">
      <c r="A119" s="2">
        <v>44256</v>
      </c>
      <c r="B119" s="8">
        <f>'WA Sch. 1-2'!B119</f>
        <v>767.35</v>
      </c>
      <c r="C119" s="8">
        <f>'WA Sch. 1-2'!C119</f>
        <v>588826.02250000008</v>
      </c>
      <c r="D119" s="8">
        <f>'WA Sch. 1-2'!D119</f>
        <v>0</v>
      </c>
      <c r="E119" s="8">
        <f>'WA Sch. 1-2'!E119</f>
        <v>729</v>
      </c>
      <c r="F119" s="8">
        <f>'WA Sch. 1-2'!F119</f>
        <v>531441</v>
      </c>
      <c r="G119" s="8">
        <f>'WA Sch. 1-2'!G119</f>
        <v>0</v>
      </c>
      <c r="H119" s="8">
        <f t="shared" si="20"/>
        <v>38.350000000000023</v>
      </c>
      <c r="I119" s="8">
        <f t="shared" si="20"/>
        <v>57385.022500000079</v>
      </c>
      <c r="J119" s="8">
        <f t="shared" si="20"/>
        <v>0</v>
      </c>
      <c r="K119" s="9">
        <v>10</v>
      </c>
      <c r="L119" s="9">
        <v>22132476.381000001</v>
      </c>
      <c r="M119" s="9">
        <v>660151</v>
      </c>
      <c r="N119" s="9">
        <f t="shared" si="14"/>
        <v>22792627.381000001</v>
      </c>
      <c r="O119" s="9">
        <f t="shared" si="15"/>
        <v>2279262.7381000002</v>
      </c>
      <c r="P119" s="8">
        <f t="shared" si="16"/>
        <v>0</v>
      </c>
      <c r="Q119" s="9">
        <f t="shared" si="17"/>
        <v>2279262.7381000002</v>
      </c>
      <c r="R119" s="9">
        <f t="shared" si="11"/>
        <v>22792627.381000001</v>
      </c>
      <c r="S119" s="2">
        <v>44256</v>
      </c>
      <c r="T119" s="9">
        <v>66533099.919666678</v>
      </c>
      <c r="U119" s="9">
        <v>8566287</v>
      </c>
      <c r="V119" s="9">
        <f t="shared" si="18"/>
        <v>75099386.919666678</v>
      </c>
      <c r="W119" s="2">
        <v>44256</v>
      </c>
      <c r="X119" s="9">
        <f t="shared" si="19"/>
        <v>97892014.300666675</v>
      </c>
      <c r="Y119" s="9">
        <v>152384.72200001776</v>
      </c>
      <c r="Z119" s="9">
        <f t="shared" si="21"/>
        <v>98044399.022666693</v>
      </c>
      <c r="AA119" s="41"/>
    </row>
    <row r="120" spans="1:27">
      <c r="A120" s="2">
        <v>44287</v>
      </c>
      <c r="B120" s="8">
        <f>'WA Sch. 1-2'!B120</f>
        <v>547.15</v>
      </c>
      <c r="C120" s="8">
        <f>'WA Sch. 1-2'!C120</f>
        <v>299373.1225</v>
      </c>
      <c r="D120" s="8">
        <f>'WA Sch. 1-2'!D120</f>
        <v>0.375</v>
      </c>
      <c r="E120" s="8">
        <f>'WA Sch. 1-2'!E120</f>
        <v>476.5</v>
      </c>
      <c r="F120" s="8">
        <f>'WA Sch. 1-2'!F120</f>
        <v>227052.25</v>
      </c>
      <c r="G120" s="8">
        <f>'WA Sch. 1-2'!G120</f>
        <v>0</v>
      </c>
      <c r="H120" s="8">
        <f t="shared" si="20"/>
        <v>70.649999999999977</v>
      </c>
      <c r="I120" s="8">
        <f t="shared" si="20"/>
        <v>72320.872499999998</v>
      </c>
      <c r="J120" s="8">
        <f t="shared" si="20"/>
        <v>0.375</v>
      </c>
      <c r="K120" s="9">
        <v>10</v>
      </c>
      <c r="L120" s="9">
        <v>21369619.490000002</v>
      </c>
      <c r="M120" s="9">
        <v>-792920</v>
      </c>
      <c r="N120" s="9">
        <f t="shared" si="14"/>
        <v>20576699.490000002</v>
      </c>
      <c r="O120" s="9">
        <f t="shared" si="15"/>
        <v>2057669.9490000003</v>
      </c>
      <c r="P120" s="8">
        <f t="shared" si="16"/>
        <v>0</v>
      </c>
      <c r="Q120" s="9">
        <f t="shared" si="17"/>
        <v>2057669.9490000003</v>
      </c>
      <c r="R120" s="9">
        <f t="shared" si="11"/>
        <v>20576699.490000002</v>
      </c>
      <c r="S120" s="2">
        <v>44287</v>
      </c>
      <c r="T120" s="9">
        <v>62365079.399999999</v>
      </c>
      <c r="U120" s="9">
        <v>-3515705</v>
      </c>
      <c r="V120" s="9">
        <f t="shared" si="18"/>
        <v>58849374.399999999</v>
      </c>
      <c r="W120" s="2">
        <v>44287</v>
      </c>
      <c r="X120" s="9">
        <f t="shared" si="19"/>
        <v>79426073.890000001</v>
      </c>
      <c r="Y120" s="9">
        <v>-867099.97700002789</v>
      </c>
      <c r="Z120" s="9">
        <f t="shared" si="21"/>
        <v>78558973.912999973</v>
      </c>
      <c r="AA120" s="41"/>
    </row>
    <row r="121" spans="1:27">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20"/>
        <v>19.024999999999977</v>
      </c>
      <c r="I121" s="8">
        <f t="shared" si="20"/>
        <v>10673.500624999986</v>
      </c>
      <c r="J121" s="8">
        <f t="shared" si="20"/>
        <v>5.4499999999999993</v>
      </c>
      <c r="K121" s="9">
        <v>10</v>
      </c>
      <c r="L121" s="9">
        <v>21946904.460000001</v>
      </c>
      <c r="M121" s="9">
        <v>-70475</v>
      </c>
      <c r="N121" s="9">
        <f t="shared" si="14"/>
        <v>21876429.460000001</v>
      </c>
      <c r="O121" s="9">
        <f t="shared" si="15"/>
        <v>2187642.946</v>
      </c>
      <c r="P121" s="8">
        <f t="shared" si="16"/>
        <v>0</v>
      </c>
      <c r="Q121" s="9">
        <f t="shared" si="17"/>
        <v>2187642.946</v>
      </c>
      <c r="R121" s="9">
        <f t="shared" si="11"/>
        <v>21876429.460000001</v>
      </c>
      <c r="S121" s="2">
        <v>44317</v>
      </c>
      <c r="T121" s="9">
        <v>60282700.400000006</v>
      </c>
      <c r="U121" s="9">
        <v>-3479001</v>
      </c>
      <c r="V121" s="9">
        <f t="shared" si="18"/>
        <v>56803699.400000006</v>
      </c>
      <c r="W121" s="2">
        <v>44317</v>
      </c>
      <c r="X121" s="9">
        <f t="shared" si="19"/>
        <v>78680128.860000014</v>
      </c>
      <c r="Y121" s="9">
        <v>1209795.4949999899</v>
      </c>
      <c r="Z121" s="9">
        <f t="shared" si="21"/>
        <v>79889924.355000004</v>
      </c>
      <c r="AA121" s="41"/>
    </row>
    <row r="122" spans="1:27">
      <c r="A122" s="2">
        <v>44348</v>
      </c>
      <c r="B122" s="8">
        <f>'WA Sch. 1-2'!B122</f>
        <v>126.95</v>
      </c>
      <c r="C122" s="8">
        <f>'WA Sch. 1-2'!C122</f>
        <v>16116.302500000002</v>
      </c>
      <c r="D122" s="8">
        <f>'WA Sch. 1-2'!D122</f>
        <v>68</v>
      </c>
      <c r="E122" s="8">
        <f>'WA Sch. 1-2'!E122</f>
        <v>74.5</v>
      </c>
      <c r="F122" s="8">
        <f>'WA Sch. 1-2'!F122</f>
        <v>5550.25</v>
      </c>
      <c r="G122" s="8">
        <f>'WA Sch. 1-2'!G122</f>
        <v>258</v>
      </c>
      <c r="H122" s="8">
        <f t="shared" si="20"/>
        <v>52.45</v>
      </c>
      <c r="I122" s="8">
        <f t="shared" si="20"/>
        <v>10566.052500000002</v>
      </c>
      <c r="J122" s="8">
        <f t="shared" si="20"/>
        <v>-190</v>
      </c>
      <c r="K122" s="9">
        <v>10</v>
      </c>
      <c r="L122" s="9">
        <v>24759950.030000001</v>
      </c>
      <c r="M122" s="9">
        <v>2761556</v>
      </c>
      <c r="N122" s="9">
        <f t="shared" si="14"/>
        <v>27521506.030000001</v>
      </c>
      <c r="O122" s="9">
        <f t="shared" si="15"/>
        <v>2752150.6030000001</v>
      </c>
      <c r="P122" s="8">
        <f t="shared" si="16"/>
        <v>0</v>
      </c>
      <c r="Q122" s="9">
        <f t="shared" si="17"/>
        <v>2752150.6030000001</v>
      </c>
      <c r="R122" s="9">
        <f t="shared" si="11"/>
        <v>27521506.030000001</v>
      </c>
      <c r="S122" s="2">
        <v>44348</v>
      </c>
      <c r="T122" s="9">
        <v>63796609.399999999</v>
      </c>
      <c r="U122" s="9">
        <v>4205103</v>
      </c>
      <c r="V122" s="9">
        <f t="shared" si="18"/>
        <v>68001712.400000006</v>
      </c>
      <c r="W122" s="2">
        <v>44348</v>
      </c>
      <c r="X122" s="9">
        <f t="shared" si="19"/>
        <v>95523218.430000007</v>
      </c>
      <c r="Y122" s="9">
        <v>-718998.83000001311</v>
      </c>
      <c r="Z122" s="9">
        <f t="shared" si="21"/>
        <v>94804219.599999994</v>
      </c>
      <c r="AA122" s="41"/>
    </row>
    <row r="123" spans="1:27">
      <c r="A123" s="2">
        <v>44378</v>
      </c>
      <c r="B123" s="8">
        <f>'WA Sch. 1-2'!B123</f>
        <v>14.1</v>
      </c>
      <c r="C123" s="8">
        <f>'WA Sch. 1-2'!C123</f>
        <v>198.81</v>
      </c>
      <c r="D123" s="8">
        <f>'WA Sch. 1-2'!D123</f>
        <v>240.05</v>
      </c>
      <c r="E123" s="8">
        <f>'WA Sch. 1-2'!E123</f>
        <v>0</v>
      </c>
      <c r="F123" s="8">
        <f>'WA Sch. 1-2'!F123</f>
        <v>0</v>
      </c>
      <c r="G123" s="8">
        <f>'WA Sch. 1-2'!G123</f>
        <v>385.5</v>
      </c>
      <c r="H123" s="8">
        <f t="shared" si="20"/>
        <v>14.1</v>
      </c>
      <c r="I123" s="8">
        <f t="shared" si="20"/>
        <v>198.81</v>
      </c>
      <c r="J123" s="8">
        <f t="shared" si="20"/>
        <v>-145.44999999999999</v>
      </c>
      <c r="K123" s="9">
        <v>10</v>
      </c>
      <c r="L123" s="9">
        <v>27084608.389999997</v>
      </c>
      <c r="M123" s="9">
        <v>2021644</v>
      </c>
      <c r="N123" s="9">
        <f t="shared" si="14"/>
        <v>29106252.389999997</v>
      </c>
      <c r="O123" s="9">
        <f t="shared" si="15"/>
        <v>2910625.2389999996</v>
      </c>
      <c r="P123" s="8">
        <f t="shared" si="16"/>
        <v>0</v>
      </c>
      <c r="Q123" s="9">
        <f t="shared" si="17"/>
        <v>2910625.2389999996</v>
      </c>
      <c r="R123" s="9">
        <f>Q123*K123</f>
        <v>29106252.389999997</v>
      </c>
      <c r="S123" s="2">
        <v>44378</v>
      </c>
      <c r="T123" s="9">
        <v>63178162.199999996</v>
      </c>
      <c r="U123" s="9">
        <v>-536552</v>
      </c>
      <c r="V123" s="9">
        <f t="shared" si="18"/>
        <v>62641610.199999996</v>
      </c>
      <c r="W123" s="2">
        <v>44378</v>
      </c>
      <c r="X123" s="9">
        <f t="shared" si="19"/>
        <v>91747862.589999989</v>
      </c>
      <c r="Y123" s="9">
        <v>164250.15999998152</v>
      </c>
      <c r="Z123" s="9">
        <f t="shared" si="21"/>
        <v>91912112.74999997</v>
      </c>
      <c r="AA123" s="41"/>
    </row>
    <row r="124" spans="1:27">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20"/>
        <v>-7.6499999999999986</v>
      </c>
      <c r="I124" s="8">
        <f t="shared" si="20"/>
        <v>-354.57749999999993</v>
      </c>
      <c r="J124" s="8">
        <f t="shared" si="20"/>
        <v>1.4499999999999886</v>
      </c>
      <c r="K124" s="9">
        <v>10</v>
      </c>
      <c r="L124" s="9">
        <v>26222321.640000001</v>
      </c>
      <c r="M124" s="9">
        <v>238683</v>
      </c>
      <c r="N124" s="9">
        <f t="shared" si="14"/>
        <v>26461004.640000001</v>
      </c>
      <c r="O124" s="9">
        <f t="shared" si="15"/>
        <v>2646100.4640000002</v>
      </c>
      <c r="P124" s="8">
        <f t="shared" si="16"/>
        <v>0</v>
      </c>
      <c r="Q124" s="9">
        <f t="shared" si="17"/>
        <v>2646100.4640000002</v>
      </c>
      <c r="R124" s="9">
        <f t="shared" si="11"/>
        <v>26461004.640000001</v>
      </c>
      <c r="S124" s="2">
        <v>44409</v>
      </c>
      <c r="T124" s="9">
        <v>66530817.000000007</v>
      </c>
      <c r="U124" s="9">
        <v>3133931</v>
      </c>
      <c r="V124" s="9">
        <f t="shared" si="18"/>
        <v>69664748</v>
      </c>
      <c r="W124" s="2">
        <v>44409</v>
      </c>
      <c r="X124" s="9">
        <f t="shared" si="19"/>
        <v>96125752.640000001</v>
      </c>
      <c r="Y124" s="9">
        <v>-689400.61999998987</v>
      </c>
      <c r="Z124" s="9">
        <f t="shared" si="21"/>
        <v>95436352.020000011</v>
      </c>
      <c r="AA124" s="41"/>
    </row>
    <row r="125" spans="1:27">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20"/>
        <v>18.324999999999989</v>
      </c>
      <c r="I125" s="8">
        <f t="shared" si="20"/>
        <v>5246.9056249999958</v>
      </c>
      <c r="J125" s="8">
        <f t="shared" si="20"/>
        <v>5.375</v>
      </c>
      <c r="K125" s="9">
        <v>10</v>
      </c>
      <c r="L125" s="9">
        <v>23726009.68</v>
      </c>
      <c r="M125" s="9">
        <v>-2579345</v>
      </c>
      <c r="N125" s="9">
        <f t="shared" si="14"/>
        <v>21146664.68</v>
      </c>
      <c r="O125" s="9">
        <f t="shared" si="15"/>
        <v>2114666.4679999999</v>
      </c>
      <c r="P125" s="8">
        <f t="shared" si="16"/>
        <v>0</v>
      </c>
      <c r="Q125" s="9">
        <f t="shared" si="17"/>
        <v>2114666.4679999999</v>
      </c>
      <c r="R125" s="9">
        <f t="shared" si="11"/>
        <v>21146664.68</v>
      </c>
      <c r="S125" s="2">
        <v>44440</v>
      </c>
      <c r="T125" s="9">
        <v>65245832.199999988</v>
      </c>
      <c r="U125" s="9">
        <v>-1505188</v>
      </c>
      <c r="V125" s="9">
        <f t="shared" si="18"/>
        <v>63740644.199999988</v>
      </c>
      <c r="W125" s="2">
        <v>44440</v>
      </c>
      <c r="X125" s="9">
        <f t="shared" si="19"/>
        <v>84887308.879999995</v>
      </c>
      <c r="Y125" s="9">
        <v>408254.31199997663</v>
      </c>
      <c r="Z125" s="9">
        <f t="shared" si="21"/>
        <v>85295563.191999972</v>
      </c>
      <c r="AA125" s="41"/>
    </row>
    <row r="126" spans="1:27">
      <c r="A126" s="2">
        <v>44470</v>
      </c>
      <c r="B126" s="8">
        <f>'WA Sch. 1-2'!B126</f>
        <v>510.4</v>
      </c>
      <c r="C126" s="8">
        <f>'WA Sch. 1-2'!C126</f>
        <v>260508.15999999997</v>
      </c>
      <c r="D126" s="8">
        <f>'WA Sch. 1-2'!D126</f>
        <v>0.65</v>
      </c>
      <c r="E126" s="8">
        <f>'WA Sch. 1-2'!E126</f>
        <v>510</v>
      </c>
      <c r="F126" s="8">
        <f>'WA Sch. 1-2'!F126</f>
        <v>260100</v>
      </c>
      <c r="G126" s="8">
        <f>'WA Sch. 1-2'!G126</f>
        <v>0</v>
      </c>
      <c r="H126" s="8">
        <f t="shared" si="20"/>
        <v>0.39999999999997726</v>
      </c>
      <c r="I126" s="8">
        <f t="shared" si="20"/>
        <v>408.15999999997439</v>
      </c>
      <c r="J126" s="8">
        <f t="shared" si="20"/>
        <v>0.65</v>
      </c>
      <c r="K126" s="9">
        <v>10</v>
      </c>
      <c r="L126" s="9">
        <v>23096916.356999993</v>
      </c>
      <c r="M126" s="9">
        <v>-563376</v>
      </c>
      <c r="N126" s="9">
        <f t="shared" si="14"/>
        <v>22533540.356999993</v>
      </c>
      <c r="O126" s="9">
        <f t="shared" si="15"/>
        <v>2253354.0356999994</v>
      </c>
      <c r="P126" s="8">
        <f t="shared" si="16"/>
        <v>0</v>
      </c>
      <c r="Q126" s="9">
        <f t="shared" si="17"/>
        <v>2253354.0356999994</v>
      </c>
      <c r="R126" s="9">
        <f t="shared" si="11"/>
        <v>22533540.356999993</v>
      </c>
      <c r="S126" s="2">
        <v>44470</v>
      </c>
      <c r="T126" s="9">
        <v>65857683.598000005</v>
      </c>
      <c r="U126" s="9">
        <v>726209</v>
      </c>
      <c r="V126" s="9">
        <f t="shared" si="18"/>
        <v>66583892.598000005</v>
      </c>
      <c r="W126" s="2">
        <v>44470</v>
      </c>
      <c r="X126" s="9">
        <f t="shared" si="19"/>
        <v>89117432.954999998</v>
      </c>
      <c r="Y126" s="9">
        <v>489658.6250000298</v>
      </c>
      <c r="Z126" s="9">
        <f t="shared" si="21"/>
        <v>89607091.580000028</v>
      </c>
      <c r="AA126" s="41"/>
    </row>
    <row r="127" spans="1:27">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20"/>
        <v>129.47500000000002</v>
      </c>
      <c r="I127" s="8">
        <f t="shared" si="20"/>
        <v>209811.00062499999</v>
      </c>
      <c r="J127" s="8">
        <f t="shared" si="20"/>
        <v>0</v>
      </c>
      <c r="K127" s="9">
        <v>10</v>
      </c>
      <c r="L127" s="9">
        <v>22208561.990999997</v>
      </c>
      <c r="M127" s="9">
        <v>-956950</v>
      </c>
      <c r="N127" s="9">
        <f t="shared" si="14"/>
        <v>21251611.990999997</v>
      </c>
      <c r="O127" s="9">
        <f t="shared" si="15"/>
        <v>2125161.1990999999</v>
      </c>
      <c r="P127" s="8">
        <f t="shared" si="16"/>
        <v>0</v>
      </c>
      <c r="Q127" s="9">
        <f t="shared" si="17"/>
        <v>2125161.1990999999</v>
      </c>
      <c r="R127" s="9">
        <f t="shared" si="11"/>
        <v>21251611.990999997</v>
      </c>
      <c r="S127" s="2">
        <v>44501</v>
      </c>
      <c r="T127" s="9">
        <v>63675196.598000005</v>
      </c>
      <c r="U127" s="9">
        <v>-2514650</v>
      </c>
      <c r="V127" s="9">
        <f t="shared" si="18"/>
        <v>61160546.598000005</v>
      </c>
      <c r="W127" s="2">
        <v>44501</v>
      </c>
      <c r="X127" s="9">
        <f t="shared" si="19"/>
        <v>82412158.589000002</v>
      </c>
      <c r="Y127" s="9">
        <v>400757.09299999475</v>
      </c>
      <c r="Z127" s="9">
        <f t="shared" si="21"/>
        <v>82812915.681999996</v>
      </c>
      <c r="AA127" s="41"/>
    </row>
    <row r="128" spans="1:27">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20"/>
        <v>-22.275000000000091</v>
      </c>
      <c r="I128" s="8">
        <f t="shared" si="20"/>
        <v>-51226.37437500013</v>
      </c>
      <c r="J128" s="8">
        <f t="shared" si="20"/>
        <v>0</v>
      </c>
      <c r="K128" s="9">
        <v>10</v>
      </c>
      <c r="L128" s="9">
        <v>23377107.359000001</v>
      </c>
      <c r="M128" s="9">
        <v>1162795</v>
      </c>
      <c r="N128" s="9">
        <f t="shared" si="14"/>
        <v>24539902.359000001</v>
      </c>
      <c r="O128" s="9">
        <f t="shared" si="15"/>
        <v>2453990.2359000002</v>
      </c>
      <c r="P128" s="8">
        <f t="shared" si="16"/>
        <v>0</v>
      </c>
      <c r="Q128" s="9">
        <f>P128+O128</f>
        <v>2453990.2359000002</v>
      </c>
      <c r="R128" s="9">
        <f t="shared" si="11"/>
        <v>24539902.359000001</v>
      </c>
      <c r="S128" s="2">
        <v>44531</v>
      </c>
      <c r="T128" s="9">
        <v>61013658.172000013</v>
      </c>
      <c r="U128" s="9">
        <v>-3419517</v>
      </c>
      <c r="V128" s="9">
        <f t="shared" si="18"/>
        <v>57594141.172000013</v>
      </c>
      <c r="W128" s="2">
        <v>44531</v>
      </c>
      <c r="X128" s="9">
        <f t="shared" si="19"/>
        <v>82134043.531000018</v>
      </c>
      <c r="Y128" s="9">
        <v>763728.93300001323</v>
      </c>
      <c r="Z128" s="9">
        <f t="shared" si="21"/>
        <v>82897772.464000031</v>
      </c>
      <c r="AA128" s="41"/>
    </row>
    <row r="129" spans="1:26">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22">B129-E129</f>
        <v>-9.8499999999999091</v>
      </c>
      <c r="I129" s="8">
        <f t="shared" ref="I129:I134" si="23">C129-F129</f>
        <v>-21671.477499999804</v>
      </c>
      <c r="J129" s="8">
        <f t="shared" ref="J129:J134" si="24">D129-G129</f>
        <v>0</v>
      </c>
      <c r="K129" s="9">
        <v>10</v>
      </c>
      <c r="L129" s="9">
        <v>23716450.160000004</v>
      </c>
      <c r="M129" s="9">
        <v>362364</v>
      </c>
      <c r="N129" s="9">
        <f t="shared" si="14"/>
        <v>24078814.160000004</v>
      </c>
      <c r="O129" s="9">
        <f t="shared" si="15"/>
        <v>2407881.4160000002</v>
      </c>
      <c r="P129" s="8">
        <f t="shared" si="16"/>
        <v>0</v>
      </c>
      <c r="Q129" s="9">
        <f t="shared" ref="Q129:Q134" si="25">P129+O129</f>
        <v>2407881.4160000002</v>
      </c>
      <c r="R129" s="9">
        <f t="shared" ref="R129:R134" si="26">Q129*K129</f>
        <v>24078814.160000004</v>
      </c>
      <c r="S129" s="2">
        <v>44562</v>
      </c>
      <c r="T129" s="9">
        <v>66678577.200000003</v>
      </c>
      <c r="U129" s="78">
        <v>5723348</v>
      </c>
      <c r="V129" s="9">
        <f t="shared" si="18"/>
        <v>72401925.200000003</v>
      </c>
      <c r="W129" s="2">
        <v>44562</v>
      </c>
      <c r="X129" s="9">
        <f t="shared" ref="X129:X133" si="27">R129+V129</f>
        <v>96480739.360000014</v>
      </c>
      <c r="Y129" s="9"/>
      <c r="Z129" s="9">
        <f t="shared" ref="Z129:Z133" si="28">X129+Y129</f>
        <v>96480739.360000014</v>
      </c>
    </row>
    <row r="130" spans="1:26">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22"/>
        <v>-3.2357500000000528</v>
      </c>
      <c r="I130" s="8">
        <f t="shared" si="23"/>
        <v>-6046.8539219376398</v>
      </c>
      <c r="J130" s="8">
        <f t="shared" si="24"/>
        <v>0</v>
      </c>
      <c r="K130" s="9">
        <v>10</v>
      </c>
      <c r="L130" s="9">
        <v>21943970.759999998</v>
      </c>
      <c r="M130" s="9">
        <v>-1294957</v>
      </c>
      <c r="N130" s="9">
        <f t="shared" si="14"/>
        <v>20649013.759999998</v>
      </c>
      <c r="O130" s="9">
        <f t="shared" si="15"/>
        <v>2064901.3759999997</v>
      </c>
      <c r="P130" s="8">
        <f t="shared" si="16"/>
        <v>0</v>
      </c>
      <c r="Q130" s="9">
        <f t="shared" si="25"/>
        <v>2064901.3759999997</v>
      </c>
      <c r="R130" s="9">
        <f t="shared" si="26"/>
        <v>20649013.759999998</v>
      </c>
      <c r="S130" s="2">
        <v>44593</v>
      </c>
      <c r="T130" s="9">
        <v>59030267.699999996</v>
      </c>
      <c r="U130" s="78">
        <v>-6215614</v>
      </c>
      <c r="V130" s="9">
        <f t="shared" si="18"/>
        <v>52814653.699999996</v>
      </c>
      <c r="W130" s="2">
        <v>44593</v>
      </c>
      <c r="X130" s="9">
        <f t="shared" si="27"/>
        <v>73463667.459999993</v>
      </c>
      <c r="Y130" s="9"/>
      <c r="Z130" s="9">
        <f t="shared" si="28"/>
        <v>73463667.459999993</v>
      </c>
    </row>
    <row r="131" spans="1:26">
      <c r="A131" s="2">
        <v>44621</v>
      </c>
      <c r="B131" s="8">
        <f>'WA Sch. 1-2'!B131</f>
        <v>767.35</v>
      </c>
      <c r="C131" s="8">
        <f>'WA Sch. 1-2'!C131</f>
        <v>588826.02250000008</v>
      </c>
      <c r="D131" s="8">
        <f>'WA Sch. 1-2'!D131</f>
        <v>0</v>
      </c>
      <c r="E131" s="8">
        <f>'WA Sch. 1-2'!E131</f>
        <v>695.5</v>
      </c>
      <c r="F131" s="8">
        <f>'WA Sch. 1-2'!F131</f>
        <v>483720.25</v>
      </c>
      <c r="G131" s="8">
        <f>'WA Sch. 1-2'!G131</f>
        <v>0</v>
      </c>
      <c r="H131" s="8">
        <f t="shared" si="22"/>
        <v>71.850000000000023</v>
      </c>
      <c r="I131" s="8">
        <f t="shared" si="23"/>
        <v>105105.77250000008</v>
      </c>
      <c r="J131" s="8">
        <f t="shared" si="24"/>
        <v>0</v>
      </c>
      <c r="K131" s="9">
        <v>10</v>
      </c>
      <c r="L131" s="9">
        <v>22998100.050000001</v>
      </c>
      <c r="M131" s="9">
        <v>421636</v>
      </c>
      <c r="N131" s="9">
        <f t="shared" si="14"/>
        <v>23419736.050000001</v>
      </c>
      <c r="O131" s="9">
        <f t="shared" si="15"/>
        <v>2341973.605</v>
      </c>
      <c r="P131" s="8">
        <f t="shared" si="16"/>
        <v>0</v>
      </c>
      <c r="Q131" s="9">
        <f t="shared" si="25"/>
        <v>2341973.605</v>
      </c>
      <c r="R131" s="9">
        <f t="shared" si="26"/>
        <v>23419736.050000001</v>
      </c>
      <c r="S131" s="2">
        <v>44621</v>
      </c>
      <c r="T131" s="9">
        <v>67571204.700000003</v>
      </c>
      <c r="U131" s="78">
        <v>6589404</v>
      </c>
      <c r="V131" s="9">
        <f t="shared" si="18"/>
        <v>74160608.700000003</v>
      </c>
      <c r="W131" s="2">
        <v>44621</v>
      </c>
      <c r="X131" s="9">
        <f t="shared" si="27"/>
        <v>97580344.75</v>
      </c>
      <c r="Y131" s="9"/>
      <c r="Z131" s="9">
        <f t="shared" si="28"/>
        <v>97580344.75</v>
      </c>
    </row>
    <row r="132" spans="1:26">
      <c r="A132" s="2">
        <v>44652</v>
      </c>
      <c r="B132" s="8">
        <f>'WA Sch. 1-2'!B132</f>
        <v>547.15</v>
      </c>
      <c r="C132" s="8">
        <f>'WA Sch. 1-2'!C132</f>
        <v>299373.1225</v>
      </c>
      <c r="D132" s="8">
        <f>'WA Sch. 1-2'!D132</f>
        <v>0.375</v>
      </c>
      <c r="E132" s="8">
        <f>'WA Sch. 1-2'!E132</f>
        <v>686.5</v>
      </c>
      <c r="F132" s="8">
        <f>'WA Sch. 1-2'!F132</f>
        <v>471282.25</v>
      </c>
      <c r="G132" s="8">
        <f>'WA Sch. 1-2'!G132</f>
        <v>0</v>
      </c>
      <c r="H132" s="8">
        <f t="shared" si="22"/>
        <v>-139.35000000000002</v>
      </c>
      <c r="I132" s="8">
        <f t="shared" si="23"/>
        <v>-171909.1275</v>
      </c>
      <c r="J132" s="8">
        <f t="shared" si="24"/>
        <v>0.375</v>
      </c>
      <c r="K132" s="9">
        <v>10</v>
      </c>
      <c r="L132" s="9">
        <v>22282326.199999999</v>
      </c>
      <c r="M132" s="9">
        <v>-1060393</v>
      </c>
      <c r="N132" s="9">
        <f t="shared" si="14"/>
        <v>21221933.199999999</v>
      </c>
      <c r="O132" s="9">
        <f t="shared" si="15"/>
        <v>2122193.3199999998</v>
      </c>
      <c r="P132" s="8">
        <f t="shared" si="16"/>
        <v>0</v>
      </c>
      <c r="Q132" s="9">
        <f t="shared" si="25"/>
        <v>2122193.3199999998</v>
      </c>
      <c r="R132" s="9">
        <f t="shared" si="26"/>
        <v>21221933.199999999</v>
      </c>
      <c r="S132" s="2">
        <v>44652</v>
      </c>
      <c r="T132" s="9">
        <v>65687968.299999997</v>
      </c>
      <c r="U132" s="78">
        <v>-1706477</v>
      </c>
      <c r="V132" s="9">
        <f t="shared" si="18"/>
        <v>63981491.299999997</v>
      </c>
      <c r="W132" s="2">
        <v>44652</v>
      </c>
      <c r="X132" s="9">
        <f t="shared" si="27"/>
        <v>85203424.5</v>
      </c>
      <c r="Y132" s="9"/>
      <c r="Z132" s="9">
        <f t="shared" si="28"/>
        <v>85203424.5</v>
      </c>
    </row>
    <row r="133" spans="1:26">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22"/>
        <v>-140.47500000000002</v>
      </c>
      <c r="I133" s="8">
        <f t="shared" si="23"/>
        <v>-101215.74937500001</v>
      </c>
      <c r="J133" s="8">
        <f t="shared" si="24"/>
        <v>14.95</v>
      </c>
      <c r="K133" s="9">
        <v>10</v>
      </c>
      <c r="L133" s="9">
        <v>21964939.209999997</v>
      </c>
      <c r="M133" s="9">
        <v>197456</v>
      </c>
      <c r="N133" s="9">
        <f t="shared" si="14"/>
        <v>22162395.209999997</v>
      </c>
      <c r="O133" s="9">
        <f t="shared" si="15"/>
        <v>2216239.5209999997</v>
      </c>
      <c r="P133" s="8">
        <f t="shared" si="16"/>
        <v>0</v>
      </c>
      <c r="Q133" s="9">
        <f t="shared" si="25"/>
        <v>2216239.5209999997</v>
      </c>
      <c r="R133" s="9">
        <f t="shared" si="26"/>
        <v>22162395.209999997</v>
      </c>
      <c r="S133" s="2">
        <v>44682</v>
      </c>
      <c r="T133" s="9">
        <v>67544129.600000009</v>
      </c>
      <c r="U133" s="78">
        <v>3944887</v>
      </c>
      <c r="V133" s="9">
        <f t="shared" si="18"/>
        <v>71489016.600000009</v>
      </c>
      <c r="W133" s="2">
        <v>44682</v>
      </c>
      <c r="X133" s="9">
        <f t="shared" si="27"/>
        <v>93651411.810000002</v>
      </c>
      <c r="Y133" s="9"/>
      <c r="Z133" s="9">
        <f t="shared" si="28"/>
        <v>93651411.810000002</v>
      </c>
    </row>
    <row r="134" spans="1:26">
      <c r="A134" s="2">
        <v>44713</v>
      </c>
      <c r="B134" s="8">
        <f>'WA Sch. 1-2'!B134</f>
        <v>126.95</v>
      </c>
      <c r="C134" s="8">
        <f>'WA Sch. 1-2'!C134</f>
        <v>16116.302500000002</v>
      </c>
      <c r="D134" s="8">
        <f>'WA Sch. 1-2'!D134</f>
        <v>68</v>
      </c>
      <c r="E134" s="8">
        <f>'WA Sch. 1-2'!E134</f>
        <v>129</v>
      </c>
      <c r="F134" s="8">
        <f>'WA Sch. 1-2'!F134</f>
        <v>16641</v>
      </c>
      <c r="G134" s="8">
        <f>'WA Sch. 1-2'!G134</f>
        <v>35.5</v>
      </c>
      <c r="H134" s="8">
        <f t="shared" si="22"/>
        <v>-2.0499999999999972</v>
      </c>
      <c r="I134" s="8">
        <f t="shared" si="23"/>
        <v>-524.6974999999984</v>
      </c>
      <c r="J134" s="8">
        <f t="shared" si="24"/>
        <v>32.5</v>
      </c>
      <c r="K134" s="9">
        <v>10</v>
      </c>
      <c r="L134" s="9">
        <v>23039601.234000001</v>
      </c>
      <c r="M134" s="9">
        <v>1059407</v>
      </c>
      <c r="N134" s="9">
        <f t="shared" si="14"/>
        <v>24099008.234000001</v>
      </c>
      <c r="O134" s="9">
        <f t="shared" si="15"/>
        <v>2409900.8234000001</v>
      </c>
      <c r="P134" s="8">
        <f t="shared" si="16"/>
        <v>0</v>
      </c>
      <c r="Q134" s="9">
        <f t="shared" si="25"/>
        <v>2409900.8234000001</v>
      </c>
      <c r="R134" s="9">
        <f t="shared" si="26"/>
        <v>24099008.234000001</v>
      </c>
      <c r="S134" s="2">
        <v>44713</v>
      </c>
      <c r="T134" s="9">
        <v>64494874.200000003</v>
      </c>
      <c r="U134" s="78">
        <v>-4104185</v>
      </c>
      <c r="V134" s="9">
        <f t="shared" si="18"/>
        <v>60390689.200000003</v>
      </c>
      <c r="W134" s="2">
        <v>44713</v>
      </c>
      <c r="X134" s="9">
        <f t="shared" ref="X134:X140" si="29">R134+V134</f>
        <v>84489697.434</v>
      </c>
      <c r="Y134" s="9"/>
      <c r="Z134" s="9">
        <f t="shared" ref="Z134:Z140" si="30">X134+Y134</f>
        <v>84489697.434</v>
      </c>
    </row>
    <row r="135" spans="1:26">
      <c r="A135" s="2">
        <v>44743</v>
      </c>
      <c r="B135" s="8">
        <f>'WA Sch. 1-2'!B135</f>
        <v>14.1</v>
      </c>
      <c r="C135" s="8">
        <f>'WA Sch. 1-2'!C135</f>
        <v>198.81</v>
      </c>
      <c r="D135" s="8">
        <f>'WA Sch. 1-2'!D135</f>
        <v>240.05</v>
      </c>
      <c r="E135" s="8">
        <f>'WA Sch. 1-2'!E135</f>
        <v>6</v>
      </c>
      <c r="F135" s="8">
        <f>'WA Sch. 1-2'!F135</f>
        <v>36</v>
      </c>
      <c r="G135" s="8">
        <f>'WA Sch. 1-2'!G135</f>
        <v>287.5</v>
      </c>
      <c r="H135" s="8">
        <f t="shared" ref="H135:H140" si="31">B135-E135</f>
        <v>8.1</v>
      </c>
      <c r="I135" s="8">
        <f t="shared" ref="I135:I140" si="32">C135-F135</f>
        <v>162.81</v>
      </c>
      <c r="J135" s="8">
        <f t="shared" ref="J135:J140" si="33">D135-G135</f>
        <v>-47.449999999999989</v>
      </c>
      <c r="K135" s="9">
        <v>10</v>
      </c>
      <c r="L135" s="9">
        <v>26453248.079999998</v>
      </c>
      <c r="M135" s="78">
        <v>3413666</v>
      </c>
      <c r="N135" s="9">
        <f t="shared" ref="N135:N140" si="34">L135+M135</f>
        <v>29866914.079999998</v>
      </c>
      <c r="O135" s="9">
        <f t="shared" ref="O135:O140" si="35">N135/K135</f>
        <v>2986691.4079999998</v>
      </c>
      <c r="P135" s="8">
        <f t="shared" ref="P135:P140" si="36">$B$3*H135+$B$4*I135+$B$5*J135</f>
        <v>0</v>
      </c>
      <c r="Q135" s="9">
        <f t="shared" ref="Q135:Q140" si="37">P135+O135</f>
        <v>2986691.4079999998</v>
      </c>
      <c r="R135" s="9">
        <f t="shared" ref="R135:R140" si="38">Q135*K135</f>
        <v>29866914.079999998</v>
      </c>
      <c r="S135" s="2">
        <v>44743</v>
      </c>
      <c r="T135" s="9">
        <v>63152987.100000001</v>
      </c>
      <c r="U135" s="78">
        <v>-370840</v>
      </c>
      <c r="V135" s="9">
        <f t="shared" si="18"/>
        <v>62782147.100000001</v>
      </c>
      <c r="W135" s="2">
        <v>44743</v>
      </c>
      <c r="X135" s="9">
        <f t="shared" si="29"/>
        <v>92649061.180000007</v>
      </c>
      <c r="Y135" s="9"/>
      <c r="Z135" s="9">
        <f t="shared" si="30"/>
        <v>92649061.180000007</v>
      </c>
    </row>
    <row r="136" spans="1:26">
      <c r="A136" s="2">
        <v>44774</v>
      </c>
      <c r="B136" s="8">
        <f>'WA Sch. 1-2'!B136</f>
        <v>19.350000000000001</v>
      </c>
      <c r="C136" s="8">
        <f>'WA Sch. 1-2'!C136</f>
        <v>374.42250000000007</v>
      </c>
      <c r="D136" s="8">
        <f>'WA Sch. 1-2'!D136</f>
        <v>204.95</v>
      </c>
      <c r="E136" s="8">
        <f>'WA Sch. 1-2'!E136</f>
        <v>3</v>
      </c>
      <c r="F136" s="8">
        <f>'WA Sch. 1-2'!F136</f>
        <v>9</v>
      </c>
      <c r="G136" s="8">
        <f>'WA Sch. 1-2'!G136</f>
        <v>345.5</v>
      </c>
      <c r="H136" s="8">
        <f t="shared" si="31"/>
        <v>16.350000000000001</v>
      </c>
      <c r="I136" s="8">
        <f t="shared" si="32"/>
        <v>365.42250000000007</v>
      </c>
      <c r="J136" s="8">
        <f t="shared" si="33"/>
        <v>-140.55000000000001</v>
      </c>
      <c r="K136" s="9">
        <v>10</v>
      </c>
      <c r="L136" s="9">
        <v>27813849.349999998</v>
      </c>
      <c r="M136" s="78">
        <v>821124</v>
      </c>
      <c r="N136" s="9">
        <f t="shared" si="34"/>
        <v>28634973.349999998</v>
      </c>
      <c r="O136" s="9">
        <f t="shared" si="35"/>
        <v>2863497.335</v>
      </c>
      <c r="P136" s="8">
        <f t="shared" si="36"/>
        <v>0</v>
      </c>
      <c r="Q136" s="9">
        <f t="shared" si="37"/>
        <v>2863497.335</v>
      </c>
      <c r="R136" s="9">
        <f t="shared" si="38"/>
        <v>28634973.350000001</v>
      </c>
      <c r="S136" s="2">
        <v>44774</v>
      </c>
      <c r="T136" s="9">
        <v>69564821.200000018</v>
      </c>
      <c r="U136" s="78">
        <v>4632451</v>
      </c>
      <c r="V136" s="9">
        <f t="shared" si="18"/>
        <v>74197272.200000018</v>
      </c>
      <c r="W136" s="2">
        <v>44774</v>
      </c>
      <c r="X136" s="9">
        <f t="shared" si="29"/>
        <v>102832245.55000001</v>
      </c>
      <c r="Y136" s="9"/>
      <c r="Z136" s="9">
        <f t="shared" si="30"/>
        <v>102832245.55000001</v>
      </c>
    </row>
    <row r="137" spans="1:26">
      <c r="A137" s="2">
        <v>44805</v>
      </c>
      <c r="B137" s="8">
        <f>'WA Sch. 1-2'!B137</f>
        <v>152.32499999999999</v>
      </c>
      <c r="C137" s="8">
        <f>'WA Sch. 1-2'!C137</f>
        <v>23202.905624999996</v>
      </c>
      <c r="D137" s="8">
        <f>'WA Sch. 1-2'!D137</f>
        <v>43.875</v>
      </c>
      <c r="E137" s="8">
        <f>'WA Sch. 1-2'!E137</f>
        <v>62.5</v>
      </c>
      <c r="F137" s="8">
        <f>'WA Sch. 1-2'!F137</f>
        <v>3906.25</v>
      </c>
      <c r="G137" s="8">
        <f>'WA Sch. 1-2'!G137</f>
        <v>77.5</v>
      </c>
      <c r="H137" s="8">
        <f t="shared" si="31"/>
        <v>89.824999999999989</v>
      </c>
      <c r="I137" s="8">
        <f t="shared" si="32"/>
        <v>19296.655624999996</v>
      </c>
      <c r="J137" s="8">
        <f t="shared" si="33"/>
        <v>-33.625</v>
      </c>
      <c r="K137" s="9">
        <v>10</v>
      </c>
      <c r="L137" s="9">
        <v>24743382.970000003</v>
      </c>
      <c r="M137" s="78">
        <v>-1292646</v>
      </c>
      <c r="N137" s="9">
        <f t="shared" si="34"/>
        <v>23450736.970000003</v>
      </c>
      <c r="O137" s="9">
        <f t="shared" si="35"/>
        <v>2345073.6970000002</v>
      </c>
      <c r="P137" s="8">
        <f t="shared" si="36"/>
        <v>0</v>
      </c>
      <c r="Q137" s="9">
        <f t="shared" si="37"/>
        <v>2345073.6970000002</v>
      </c>
      <c r="R137" s="9">
        <f t="shared" si="38"/>
        <v>23450736.970000003</v>
      </c>
      <c r="S137" s="2">
        <v>44805</v>
      </c>
      <c r="T137" s="9">
        <v>65241499.199999996</v>
      </c>
      <c r="U137" s="78">
        <v>-2617684</v>
      </c>
      <c r="V137" s="9">
        <f t="shared" si="18"/>
        <v>62623815.199999996</v>
      </c>
      <c r="W137" s="2">
        <v>44805</v>
      </c>
      <c r="X137" s="9">
        <f t="shared" si="29"/>
        <v>86074552.170000002</v>
      </c>
      <c r="Y137" s="9"/>
      <c r="Z137" s="9">
        <f t="shared" si="30"/>
        <v>86074552.170000002</v>
      </c>
    </row>
    <row r="138" spans="1:26">
      <c r="A138" s="2">
        <v>44835</v>
      </c>
      <c r="B138" s="8">
        <f>'WA Sch. 1-2'!B138</f>
        <v>510.4</v>
      </c>
      <c r="C138" s="8">
        <f>'WA Sch. 1-2'!C138</f>
        <v>260508.15999999997</v>
      </c>
      <c r="D138" s="8">
        <f>'WA Sch. 1-2'!D138</f>
        <v>0.65</v>
      </c>
      <c r="E138" s="8">
        <f>'WA Sch. 1-2'!E138</f>
        <v>308.5</v>
      </c>
      <c r="F138" s="8">
        <f>'WA Sch. 1-2'!F138</f>
        <v>95172.25</v>
      </c>
      <c r="G138" s="8">
        <f>'WA Sch. 1-2'!G138</f>
        <v>0.5</v>
      </c>
      <c r="H138" s="8">
        <f t="shared" si="31"/>
        <v>201.89999999999998</v>
      </c>
      <c r="I138" s="8">
        <f t="shared" si="32"/>
        <v>165335.90999999997</v>
      </c>
      <c r="J138" s="8">
        <f t="shared" si="33"/>
        <v>0.15000000000000002</v>
      </c>
      <c r="K138" s="9">
        <v>10</v>
      </c>
      <c r="L138" s="9">
        <v>23574527.969999999</v>
      </c>
      <c r="M138" s="78">
        <v>-2407217</v>
      </c>
      <c r="N138" s="9">
        <f t="shared" si="34"/>
        <v>21167310.969999999</v>
      </c>
      <c r="O138" s="9">
        <f t="shared" si="35"/>
        <v>2116731.0970000001</v>
      </c>
      <c r="P138" s="8">
        <f t="shared" si="36"/>
        <v>0</v>
      </c>
      <c r="Q138" s="9">
        <f t="shared" si="37"/>
        <v>2116731.0970000001</v>
      </c>
      <c r="R138" s="9">
        <f t="shared" si="38"/>
        <v>21167310.969999999</v>
      </c>
      <c r="S138" s="2">
        <v>44835</v>
      </c>
      <c r="T138" s="9">
        <v>67049849.199999996</v>
      </c>
      <c r="U138" s="78">
        <v>1769275</v>
      </c>
      <c r="V138" s="9">
        <f t="shared" ref="V138:V146" si="39">T138+U138</f>
        <v>68819124.199999988</v>
      </c>
      <c r="W138" s="2">
        <v>44835</v>
      </c>
      <c r="X138" s="9">
        <f t="shared" si="29"/>
        <v>89986435.169999987</v>
      </c>
      <c r="Y138" s="9"/>
      <c r="Z138" s="9">
        <f t="shared" si="30"/>
        <v>89986435.169999987</v>
      </c>
    </row>
    <row r="139" spans="1:26">
      <c r="A139" s="2">
        <v>44866</v>
      </c>
      <c r="B139" s="8">
        <f>'WA Sch. 1-2'!B139</f>
        <v>874.97500000000002</v>
      </c>
      <c r="C139" s="8">
        <f>'WA Sch. 1-2'!C139</f>
        <v>765581.25062499999</v>
      </c>
      <c r="D139" s="8">
        <f>'WA Sch. 1-2'!D139</f>
        <v>0</v>
      </c>
      <c r="E139" s="8">
        <f>'WA Sch. 1-2'!E139</f>
        <v>1095.5</v>
      </c>
      <c r="F139" s="8">
        <f>'WA Sch. 1-2'!F139</f>
        <v>1200120.25</v>
      </c>
      <c r="G139" s="8">
        <f>'WA Sch. 1-2'!G139</f>
        <v>0</v>
      </c>
      <c r="H139" s="8">
        <f t="shared" si="31"/>
        <v>-220.52499999999998</v>
      </c>
      <c r="I139" s="8">
        <f t="shared" si="32"/>
        <v>-434538.99937500001</v>
      </c>
      <c r="J139" s="8">
        <f t="shared" si="33"/>
        <v>0</v>
      </c>
      <c r="K139" s="9">
        <v>10</v>
      </c>
      <c r="L139" s="9">
        <v>22995212.591999996</v>
      </c>
      <c r="M139" s="78">
        <v>-557146</v>
      </c>
      <c r="N139" s="9">
        <f t="shared" si="34"/>
        <v>22438066.591999996</v>
      </c>
      <c r="O139" s="9">
        <f t="shared" si="35"/>
        <v>2243806.6591999996</v>
      </c>
      <c r="P139" s="8">
        <f t="shared" si="36"/>
        <v>0</v>
      </c>
      <c r="Q139" s="9">
        <f t="shared" si="37"/>
        <v>2243806.6591999996</v>
      </c>
      <c r="R139" s="9">
        <f t="shared" si="38"/>
        <v>22438066.591999996</v>
      </c>
      <c r="S139" s="2">
        <v>44866</v>
      </c>
      <c r="T139" s="9">
        <v>66924477.54900001</v>
      </c>
      <c r="U139" s="78">
        <v>-839114</v>
      </c>
      <c r="V139" s="9">
        <f t="shared" si="39"/>
        <v>66085363.54900001</v>
      </c>
      <c r="W139" s="2">
        <v>44866</v>
      </c>
      <c r="X139" s="9">
        <f t="shared" si="29"/>
        <v>88523430.141000003</v>
      </c>
      <c r="Y139" s="9"/>
      <c r="Z139" s="9">
        <f t="shared" si="30"/>
        <v>88523430.141000003</v>
      </c>
    </row>
    <row r="140" spans="1:26">
      <c r="A140" s="2">
        <v>44896</v>
      </c>
      <c r="B140" s="8">
        <f>'WA Sch. 1-2'!B140</f>
        <v>1138.7249999999999</v>
      </c>
      <c r="C140" s="8">
        <f>'WA Sch. 1-2'!C140</f>
        <v>1296694.6256249999</v>
      </c>
      <c r="D140" s="8">
        <f>'WA Sch. 1-2'!D140</f>
        <v>0</v>
      </c>
      <c r="E140" s="8">
        <f>'WA Sch. 1-2'!E140</f>
        <v>1286</v>
      </c>
      <c r="F140" s="8">
        <f>'WA Sch. 1-2'!F140</f>
        <v>1653796</v>
      </c>
      <c r="G140" s="8">
        <f>'WA Sch. 1-2'!G140</f>
        <v>0</v>
      </c>
      <c r="H140" s="8">
        <f t="shared" si="31"/>
        <v>-147.27500000000009</v>
      </c>
      <c r="I140" s="8">
        <f t="shared" si="32"/>
        <v>-357101.37437500013</v>
      </c>
      <c r="J140" s="8">
        <f t="shared" si="33"/>
        <v>0</v>
      </c>
      <c r="K140" s="9">
        <v>10</v>
      </c>
      <c r="L140" s="9">
        <v>24068549.93</v>
      </c>
      <c r="M140" s="78">
        <v>1048344</v>
      </c>
      <c r="N140" s="9">
        <f t="shared" si="34"/>
        <v>25116893.93</v>
      </c>
      <c r="O140" s="9">
        <f t="shared" si="35"/>
        <v>2511689.3930000002</v>
      </c>
      <c r="P140" s="8">
        <f t="shared" si="36"/>
        <v>0</v>
      </c>
      <c r="Q140" s="9">
        <f t="shared" si="37"/>
        <v>2511689.3930000002</v>
      </c>
      <c r="R140" s="9">
        <f t="shared" si="38"/>
        <v>25116893.93</v>
      </c>
      <c r="S140" s="2">
        <v>44896</v>
      </c>
      <c r="T140" s="9">
        <v>62222619.499999993</v>
      </c>
      <c r="U140" s="78">
        <v>-3986242</v>
      </c>
      <c r="V140" s="9">
        <f t="shared" si="39"/>
        <v>58236377.499999993</v>
      </c>
      <c r="W140" s="2">
        <v>44896</v>
      </c>
      <c r="X140" s="9">
        <f t="shared" si="29"/>
        <v>83353271.429999992</v>
      </c>
      <c r="Y140" s="9"/>
      <c r="Z140" s="9">
        <f t="shared" si="30"/>
        <v>83353271.429999992</v>
      </c>
    </row>
    <row r="141" spans="1:26">
      <c r="A141" s="2">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52" si="40">B141-E141</f>
        <v>44.650000000000091</v>
      </c>
      <c r="I141" s="8">
        <f t="shared" ref="I141:I152" si="41">C141-F141</f>
        <v>95803.272500000196</v>
      </c>
      <c r="J141" s="8">
        <f t="shared" ref="J141:J152" si="42">D141-G141</f>
        <v>0</v>
      </c>
      <c r="K141" s="9">
        <v>10</v>
      </c>
      <c r="L141" s="9">
        <v>23805828.75</v>
      </c>
      <c r="M141" s="78">
        <v>-7740092</v>
      </c>
      <c r="N141" s="9">
        <f t="shared" ref="N141:N146" si="43">L141+M141</f>
        <v>16065736.75</v>
      </c>
      <c r="O141" s="9">
        <f t="shared" ref="O141:O146" si="44">N141/K141</f>
        <v>1606573.675</v>
      </c>
      <c r="P141" s="8">
        <f t="shared" ref="P141:P146" si="45">$B$3*H141+$B$4*I141+$B$5*J141</f>
        <v>0</v>
      </c>
      <c r="Q141" s="9">
        <f t="shared" ref="Q141:Q146" si="46">P141+O141</f>
        <v>1606573.675</v>
      </c>
      <c r="R141" s="9">
        <f t="shared" ref="R141:R146" si="47">Q141*K141</f>
        <v>16065736.75</v>
      </c>
      <c r="S141" s="2">
        <v>44927</v>
      </c>
      <c r="T141" s="9">
        <v>65905928.700000003</v>
      </c>
      <c r="U141" s="78">
        <v>-25912496</v>
      </c>
      <c r="V141" s="9">
        <f t="shared" si="39"/>
        <v>39993432.700000003</v>
      </c>
      <c r="W141" s="2">
        <v>44927</v>
      </c>
      <c r="X141" s="9">
        <f t="shared" ref="X141:X145" si="48">R141+V141</f>
        <v>56059169.450000003</v>
      </c>
      <c r="Y141" s="9"/>
      <c r="Z141" s="9">
        <f t="shared" ref="Z141:Z145" si="49">X141+Y141</f>
        <v>56059169.450000003</v>
      </c>
    </row>
    <row r="142" spans="1:26">
      <c r="A142" s="2">
        <v>44958</v>
      </c>
      <c r="B142" s="8">
        <f>'WA Sch. 1-2'!B142</f>
        <v>932.76424999999995</v>
      </c>
      <c r="C142" s="8">
        <f>'WA Sch. 1-2'!C142</f>
        <v>870049.14607806236</v>
      </c>
      <c r="D142" s="8">
        <f>'WA Sch. 1-2'!D142</f>
        <v>0</v>
      </c>
      <c r="E142" s="8">
        <f>'WA Sch. 1-2'!E142</f>
        <v>931</v>
      </c>
      <c r="F142" s="8">
        <f>'WA Sch. 1-2'!F142</f>
        <v>866761</v>
      </c>
      <c r="G142" s="8">
        <f>'WA Sch. 1-2'!G142</f>
        <v>0</v>
      </c>
      <c r="H142" s="8">
        <f t="shared" si="40"/>
        <v>1.7642499999999472</v>
      </c>
      <c r="I142" s="8">
        <f t="shared" si="41"/>
        <v>3288.1460780623602</v>
      </c>
      <c r="J142" s="8">
        <f t="shared" si="42"/>
        <v>0</v>
      </c>
      <c r="K142" s="9">
        <v>10</v>
      </c>
      <c r="L142" s="9">
        <v>21776018.879999999</v>
      </c>
      <c r="M142" s="78">
        <v>5400430</v>
      </c>
      <c r="N142" s="9">
        <f t="shared" si="43"/>
        <v>27176448.879999999</v>
      </c>
      <c r="O142" s="9">
        <f t="shared" si="44"/>
        <v>2717644.8879999998</v>
      </c>
      <c r="P142" s="8">
        <f t="shared" si="45"/>
        <v>0</v>
      </c>
      <c r="Q142" s="9">
        <f t="shared" si="46"/>
        <v>2717644.8879999998</v>
      </c>
      <c r="R142" s="9">
        <f t="shared" si="47"/>
        <v>27176448.879999999</v>
      </c>
      <c r="S142" s="2">
        <v>44958</v>
      </c>
      <c r="T142" s="9">
        <v>64121337.199999996</v>
      </c>
      <c r="U142" s="78">
        <v>27796055</v>
      </c>
      <c r="V142" s="9">
        <f t="shared" si="39"/>
        <v>91917392.199999988</v>
      </c>
      <c r="W142" s="2">
        <v>44958</v>
      </c>
      <c r="X142" s="9">
        <f t="shared" si="48"/>
        <v>119093841.07999998</v>
      </c>
      <c r="Y142" s="9"/>
      <c r="Z142" s="9">
        <f t="shared" si="49"/>
        <v>119093841.07999998</v>
      </c>
    </row>
    <row r="143" spans="1:26">
      <c r="A143" s="2">
        <v>44986</v>
      </c>
      <c r="B143" s="8">
        <f>'WA Sch. 1-2'!B143</f>
        <v>767.35</v>
      </c>
      <c r="C143" s="8">
        <f>'WA Sch. 1-2'!C143</f>
        <v>588826.02250000008</v>
      </c>
      <c r="D143" s="8">
        <f>'WA Sch. 1-2'!D143</f>
        <v>0</v>
      </c>
      <c r="E143" s="8">
        <f>'WA Sch. 1-2'!E143</f>
        <v>849.5</v>
      </c>
      <c r="F143" s="8">
        <f>'WA Sch. 1-2'!F143</f>
        <v>721650.25</v>
      </c>
      <c r="G143" s="8">
        <f>'WA Sch. 1-2'!G143</f>
        <v>0</v>
      </c>
      <c r="H143" s="8">
        <f t="shared" si="40"/>
        <v>-82.149999999999977</v>
      </c>
      <c r="I143" s="8">
        <f t="shared" si="41"/>
        <v>-132824.22749999992</v>
      </c>
      <c r="J143" s="8">
        <f t="shared" si="42"/>
        <v>0</v>
      </c>
      <c r="K143" s="9">
        <v>10</v>
      </c>
      <c r="L143" s="9">
        <v>23410101.800999999</v>
      </c>
      <c r="M143" s="78">
        <v>1711016</v>
      </c>
      <c r="N143" s="9">
        <f t="shared" si="43"/>
        <v>25121117.800999999</v>
      </c>
      <c r="O143" s="9">
        <f t="shared" si="44"/>
        <v>2512111.7801000001</v>
      </c>
      <c r="P143" s="8">
        <f t="shared" si="45"/>
        <v>0</v>
      </c>
      <c r="Q143" s="9">
        <f t="shared" si="46"/>
        <v>2512111.7801000001</v>
      </c>
      <c r="R143" s="9">
        <f t="shared" si="47"/>
        <v>25121117.800999999</v>
      </c>
      <c r="S143" s="2">
        <v>44986</v>
      </c>
      <c r="T143" s="9">
        <v>59479371.107000001</v>
      </c>
      <c r="U143" s="78">
        <v>-4623562</v>
      </c>
      <c r="V143" s="9">
        <f t="shared" si="39"/>
        <v>54855809.107000001</v>
      </c>
      <c r="W143" s="2">
        <v>44986</v>
      </c>
      <c r="X143" s="9">
        <f t="shared" si="48"/>
        <v>79976926.907999992</v>
      </c>
      <c r="Y143" s="9"/>
      <c r="Z143" s="9">
        <f t="shared" si="49"/>
        <v>79976926.907999992</v>
      </c>
    </row>
    <row r="144" spans="1:26">
      <c r="A144" s="2">
        <v>45017</v>
      </c>
      <c r="B144" s="8">
        <f>'WA Sch. 1-2'!B144</f>
        <v>547.15</v>
      </c>
      <c r="C144" s="8">
        <f>'WA Sch. 1-2'!C144</f>
        <v>299373.1225</v>
      </c>
      <c r="D144" s="8">
        <f>'WA Sch. 1-2'!D144</f>
        <v>0.375</v>
      </c>
      <c r="E144" s="8">
        <f>'WA Sch. 1-2'!E144</f>
        <v>563</v>
      </c>
      <c r="F144" s="8">
        <f>'WA Sch. 1-2'!F144</f>
        <v>316969</v>
      </c>
      <c r="G144" s="8">
        <f>'WA Sch. 1-2'!G144</f>
        <v>4.5</v>
      </c>
      <c r="H144" s="8">
        <f t="shared" si="40"/>
        <v>-15.850000000000023</v>
      </c>
      <c r="I144" s="8">
        <f t="shared" si="41"/>
        <v>-17595.877500000002</v>
      </c>
      <c r="J144" s="8">
        <f t="shared" si="42"/>
        <v>-4.125</v>
      </c>
      <c r="K144" s="9">
        <v>10</v>
      </c>
      <c r="L144" s="9">
        <v>22115950.640000001</v>
      </c>
      <c r="M144" s="78">
        <v>-1373784</v>
      </c>
      <c r="N144" s="9">
        <f t="shared" si="43"/>
        <v>20742166.640000001</v>
      </c>
      <c r="O144" s="9">
        <f t="shared" si="44"/>
        <v>2074216.6640000001</v>
      </c>
      <c r="P144" s="8">
        <f t="shared" si="45"/>
        <v>0</v>
      </c>
      <c r="Q144" s="9">
        <f t="shared" si="46"/>
        <v>2074216.6640000001</v>
      </c>
      <c r="R144" s="9">
        <f t="shared" si="47"/>
        <v>20742166.640000001</v>
      </c>
      <c r="S144" s="2">
        <v>45017</v>
      </c>
      <c r="T144" s="9">
        <v>59572382.199999996</v>
      </c>
      <c r="U144" s="78">
        <v>22193</v>
      </c>
      <c r="V144" s="9">
        <f t="shared" si="39"/>
        <v>59594575.199999996</v>
      </c>
      <c r="W144" s="2">
        <v>45017</v>
      </c>
      <c r="X144" s="9">
        <f t="shared" si="48"/>
        <v>80336741.840000004</v>
      </c>
      <c r="Y144" s="9"/>
      <c r="Z144" s="9">
        <f t="shared" si="49"/>
        <v>80336741.840000004</v>
      </c>
    </row>
    <row r="145" spans="1:26">
      <c r="A145" s="2">
        <v>45047</v>
      </c>
      <c r="B145" s="8">
        <f>'WA Sch. 1-2'!B145</f>
        <v>290.02499999999998</v>
      </c>
      <c r="C145" s="8">
        <f>'WA Sch. 1-2'!C145</f>
        <v>84114.500624999986</v>
      </c>
      <c r="D145" s="8">
        <f>'WA Sch. 1-2'!D145</f>
        <v>14.95</v>
      </c>
      <c r="E145" s="8">
        <f>'WA Sch. 1-2'!E145</f>
        <v>115.5</v>
      </c>
      <c r="F145" s="8">
        <f>'WA Sch. 1-2'!F145</f>
        <v>13340.25</v>
      </c>
      <c r="G145" s="8">
        <f>'WA Sch. 1-2'!G145</f>
        <v>68</v>
      </c>
      <c r="H145" s="8">
        <f t="shared" si="40"/>
        <v>174.52499999999998</v>
      </c>
      <c r="I145" s="8">
        <f t="shared" si="41"/>
        <v>70774.250624999986</v>
      </c>
      <c r="J145" s="8">
        <f t="shared" si="42"/>
        <v>-53.05</v>
      </c>
      <c r="K145" s="9">
        <v>10</v>
      </c>
      <c r="L145" s="9">
        <v>23846640.160000004</v>
      </c>
      <c r="M145" s="78">
        <v>1783344</v>
      </c>
      <c r="N145" s="9">
        <f t="shared" si="43"/>
        <v>25629984.160000004</v>
      </c>
      <c r="O145" s="9">
        <f t="shared" si="44"/>
        <v>2562998.4160000002</v>
      </c>
      <c r="P145" s="8">
        <f t="shared" si="45"/>
        <v>0</v>
      </c>
      <c r="Q145" s="9">
        <f t="shared" si="46"/>
        <v>2562998.4160000002</v>
      </c>
      <c r="R145" s="9">
        <f t="shared" si="47"/>
        <v>25629984.160000004</v>
      </c>
      <c r="S145" s="2">
        <v>45047</v>
      </c>
      <c r="T145" s="9">
        <v>60707056.099999987</v>
      </c>
      <c r="U145" s="78">
        <v>1137125</v>
      </c>
      <c r="V145" s="9">
        <f t="shared" si="39"/>
        <v>61844181.099999987</v>
      </c>
      <c r="W145" s="2">
        <v>45047</v>
      </c>
      <c r="X145" s="9">
        <f t="shared" si="48"/>
        <v>87474165.25999999</v>
      </c>
      <c r="Y145" s="9"/>
      <c r="Z145" s="9">
        <f t="shared" si="49"/>
        <v>87474165.25999999</v>
      </c>
    </row>
    <row r="146" spans="1:26">
      <c r="A146" s="2">
        <v>45078</v>
      </c>
      <c r="B146" s="8">
        <f>'WA Sch. 1-2'!B146</f>
        <v>126.95</v>
      </c>
      <c r="C146" s="8">
        <f>'WA Sch. 1-2'!C146</f>
        <v>16116.302500000002</v>
      </c>
      <c r="D146" s="8">
        <f>'WA Sch. 1-2'!D146</f>
        <v>68</v>
      </c>
      <c r="E146" s="8">
        <f>'WA Sch. 1-2'!E146</f>
        <v>64</v>
      </c>
      <c r="F146" s="8">
        <f>'WA Sch. 1-2'!F146</f>
        <v>4096</v>
      </c>
      <c r="G146" s="8">
        <f>'WA Sch. 1-2'!G146</f>
        <v>108.5</v>
      </c>
      <c r="H146" s="8">
        <f t="shared" si="40"/>
        <v>62.95</v>
      </c>
      <c r="I146" s="8">
        <f t="shared" si="41"/>
        <v>12020.302500000002</v>
      </c>
      <c r="J146" s="8">
        <f t="shared" si="42"/>
        <v>-40.5</v>
      </c>
      <c r="K146" s="9">
        <v>10</v>
      </c>
      <c r="L146" s="9">
        <v>23825765.699999999</v>
      </c>
      <c r="M146" s="78">
        <v>-107131</v>
      </c>
      <c r="N146" s="9">
        <f t="shared" si="43"/>
        <v>23718634.699999999</v>
      </c>
      <c r="O146" s="9">
        <f t="shared" si="44"/>
        <v>2371863.4699999997</v>
      </c>
      <c r="P146" s="8">
        <f t="shared" si="45"/>
        <v>0</v>
      </c>
      <c r="Q146" s="9">
        <f t="shared" si="46"/>
        <v>2371863.4699999997</v>
      </c>
      <c r="R146" s="9">
        <f t="shared" si="47"/>
        <v>23718634.699999996</v>
      </c>
      <c r="S146" s="2">
        <v>45078</v>
      </c>
      <c r="T146" s="9">
        <v>66048942.199999996</v>
      </c>
      <c r="U146" s="78">
        <v>5365058</v>
      </c>
      <c r="V146" s="9">
        <f t="shared" si="39"/>
        <v>71414000.199999988</v>
      </c>
      <c r="W146" s="2">
        <v>45078</v>
      </c>
      <c r="X146" s="9">
        <f t="shared" ref="X146:X152" si="50">R146+V146</f>
        <v>95132634.899999976</v>
      </c>
      <c r="Y146" s="9"/>
      <c r="Z146" s="9">
        <f t="shared" ref="Z146:Z152" si="51">X146+Y146</f>
        <v>95132634.899999976</v>
      </c>
    </row>
    <row r="147" spans="1:26">
      <c r="A147" s="2">
        <v>45108</v>
      </c>
      <c r="B147" s="8">
        <f>'WA Sch. 1-2'!B147</f>
        <v>14.1</v>
      </c>
      <c r="C147" s="8">
        <f>'WA Sch. 1-2'!C147</f>
        <v>198.81</v>
      </c>
      <c r="D147" s="8">
        <f>'WA Sch. 1-2'!D147</f>
        <v>240.05</v>
      </c>
      <c r="E147" s="8">
        <f>'WA Sch. 1-2'!E147</f>
        <v>0</v>
      </c>
      <c r="F147" s="8">
        <f>'WA Sch. 1-2'!F147</f>
        <v>0</v>
      </c>
      <c r="G147" s="8">
        <f>'WA Sch. 1-2'!G147</f>
        <v>0</v>
      </c>
      <c r="H147" s="8">
        <f t="shared" si="40"/>
        <v>14.1</v>
      </c>
      <c r="I147" s="8">
        <f t="shared" si="41"/>
        <v>198.81</v>
      </c>
      <c r="J147" s="8">
        <f t="shared" si="42"/>
        <v>240.05</v>
      </c>
      <c r="K147" s="9"/>
      <c r="L147" s="9"/>
      <c r="M147" s="78"/>
      <c r="N147" s="9"/>
      <c r="O147" s="9"/>
      <c r="P147" s="8"/>
      <c r="Q147" s="9"/>
      <c r="R147" s="9"/>
      <c r="S147" s="2">
        <v>45108</v>
      </c>
      <c r="T147" s="9"/>
      <c r="U147" s="78"/>
      <c r="V147" s="9"/>
      <c r="W147" s="2">
        <v>45108</v>
      </c>
      <c r="X147" s="9">
        <f t="shared" si="50"/>
        <v>0</v>
      </c>
      <c r="Y147" s="9"/>
      <c r="Z147" s="9">
        <f t="shared" si="51"/>
        <v>0</v>
      </c>
    </row>
    <row r="148" spans="1:26">
      <c r="A148" s="2">
        <v>45139</v>
      </c>
      <c r="B148" s="8">
        <f>'WA Sch. 1-2'!B148</f>
        <v>19.350000000000001</v>
      </c>
      <c r="C148" s="8">
        <f>'WA Sch. 1-2'!C148</f>
        <v>374.42250000000007</v>
      </c>
      <c r="D148" s="8">
        <f>'WA Sch. 1-2'!D148</f>
        <v>204.95</v>
      </c>
      <c r="E148" s="8">
        <f>'WA Sch. 1-2'!E148</f>
        <v>0</v>
      </c>
      <c r="F148" s="8">
        <f>'WA Sch. 1-2'!F148</f>
        <v>0</v>
      </c>
      <c r="G148" s="8">
        <f>'WA Sch. 1-2'!G148</f>
        <v>0</v>
      </c>
      <c r="H148" s="8">
        <f t="shared" si="40"/>
        <v>19.350000000000001</v>
      </c>
      <c r="I148" s="8">
        <f t="shared" si="41"/>
        <v>374.42250000000007</v>
      </c>
      <c r="J148" s="8">
        <f t="shared" si="42"/>
        <v>204.95</v>
      </c>
      <c r="K148" s="9"/>
      <c r="L148" s="9"/>
      <c r="M148" s="78"/>
      <c r="N148" s="9"/>
      <c r="O148" s="9"/>
      <c r="P148" s="8"/>
      <c r="Q148" s="9"/>
      <c r="R148" s="9"/>
      <c r="S148" s="2">
        <v>45139</v>
      </c>
      <c r="T148" s="9"/>
      <c r="U148" s="78"/>
      <c r="V148" s="9"/>
      <c r="W148" s="2">
        <v>45139</v>
      </c>
      <c r="X148" s="9">
        <f t="shared" si="50"/>
        <v>0</v>
      </c>
      <c r="Y148" s="9"/>
      <c r="Z148" s="9">
        <f t="shared" si="51"/>
        <v>0</v>
      </c>
    </row>
    <row r="149" spans="1:26">
      <c r="A149" s="2">
        <v>45170</v>
      </c>
      <c r="B149" s="8">
        <f>'WA Sch. 1-2'!B149</f>
        <v>152.32499999999999</v>
      </c>
      <c r="C149" s="8">
        <f>'WA Sch. 1-2'!C149</f>
        <v>23202.905624999996</v>
      </c>
      <c r="D149" s="8">
        <f>'WA Sch. 1-2'!D149</f>
        <v>43.875</v>
      </c>
      <c r="E149" s="8">
        <f>'WA Sch. 1-2'!E149</f>
        <v>0</v>
      </c>
      <c r="F149" s="8">
        <f>'WA Sch. 1-2'!F149</f>
        <v>0</v>
      </c>
      <c r="G149" s="8">
        <f>'WA Sch. 1-2'!G149</f>
        <v>0</v>
      </c>
      <c r="H149" s="8">
        <f t="shared" si="40"/>
        <v>152.32499999999999</v>
      </c>
      <c r="I149" s="8">
        <f t="shared" si="41"/>
        <v>23202.905624999996</v>
      </c>
      <c r="J149" s="8">
        <f t="shared" si="42"/>
        <v>43.875</v>
      </c>
      <c r="K149" s="9"/>
      <c r="L149" s="9"/>
      <c r="M149" s="78"/>
      <c r="N149" s="9"/>
      <c r="O149" s="9"/>
      <c r="P149" s="8"/>
      <c r="Q149" s="9"/>
      <c r="R149" s="9"/>
      <c r="S149" s="2">
        <v>45170</v>
      </c>
      <c r="T149" s="9"/>
      <c r="U149" s="78"/>
      <c r="V149" s="9"/>
      <c r="W149" s="2">
        <v>45170</v>
      </c>
      <c r="X149" s="9">
        <f t="shared" si="50"/>
        <v>0</v>
      </c>
      <c r="Y149" s="9"/>
      <c r="Z149" s="9">
        <f t="shared" si="51"/>
        <v>0</v>
      </c>
    </row>
    <row r="150" spans="1:26">
      <c r="A150" s="2">
        <v>45200</v>
      </c>
      <c r="B150" s="8">
        <f>'WA Sch. 1-2'!B150</f>
        <v>510.4</v>
      </c>
      <c r="C150" s="8">
        <f>'WA Sch. 1-2'!C150</f>
        <v>260508.15999999997</v>
      </c>
      <c r="D150" s="8">
        <f>'WA Sch. 1-2'!D150</f>
        <v>0.65</v>
      </c>
      <c r="E150" s="8">
        <f>'WA Sch. 1-2'!E150</f>
        <v>0</v>
      </c>
      <c r="F150" s="8">
        <f>'WA Sch. 1-2'!F150</f>
        <v>0</v>
      </c>
      <c r="G150" s="8">
        <f>'WA Sch. 1-2'!G150</f>
        <v>0</v>
      </c>
      <c r="H150" s="8">
        <f t="shared" si="40"/>
        <v>510.4</v>
      </c>
      <c r="I150" s="8">
        <f t="shared" si="41"/>
        <v>260508.15999999997</v>
      </c>
      <c r="J150" s="8">
        <f t="shared" si="42"/>
        <v>0.65</v>
      </c>
      <c r="K150" s="9"/>
      <c r="L150" s="9"/>
      <c r="M150" s="78"/>
      <c r="N150" s="9"/>
      <c r="O150" s="9"/>
      <c r="P150" s="8"/>
      <c r="Q150" s="9"/>
      <c r="R150" s="9"/>
      <c r="S150" s="2">
        <v>45200</v>
      </c>
      <c r="T150" s="9"/>
      <c r="U150" s="78"/>
      <c r="V150" s="9"/>
      <c r="W150" s="2">
        <v>45200</v>
      </c>
      <c r="X150" s="9">
        <f t="shared" si="50"/>
        <v>0</v>
      </c>
      <c r="Y150" s="9"/>
      <c r="Z150" s="9">
        <f t="shared" si="51"/>
        <v>0</v>
      </c>
    </row>
    <row r="151" spans="1:26">
      <c r="A151" s="2">
        <v>45231</v>
      </c>
      <c r="B151" s="8">
        <f>'WA Sch. 1-2'!B151</f>
        <v>874.97500000000002</v>
      </c>
      <c r="C151" s="8">
        <f>'WA Sch. 1-2'!C151</f>
        <v>765581.25062499999</v>
      </c>
      <c r="D151" s="8">
        <f>'WA Sch. 1-2'!D151</f>
        <v>0</v>
      </c>
      <c r="E151" s="8">
        <f>'WA Sch. 1-2'!E151</f>
        <v>0</v>
      </c>
      <c r="F151" s="8">
        <f>'WA Sch. 1-2'!F151</f>
        <v>0</v>
      </c>
      <c r="G151" s="8">
        <f>'WA Sch. 1-2'!G151</f>
        <v>0</v>
      </c>
      <c r="H151" s="8">
        <f t="shared" si="40"/>
        <v>874.97500000000002</v>
      </c>
      <c r="I151" s="8">
        <f t="shared" si="41"/>
        <v>765581.25062499999</v>
      </c>
      <c r="J151" s="8">
        <f t="shared" si="42"/>
        <v>0</v>
      </c>
      <c r="K151" s="9"/>
      <c r="L151" s="9"/>
      <c r="M151" s="78"/>
      <c r="N151" s="9"/>
      <c r="O151" s="9"/>
      <c r="P151" s="8"/>
      <c r="Q151" s="9"/>
      <c r="R151" s="9"/>
      <c r="S151" s="2">
        <v>45231</v>
      </c>
      <c r="T151" s="9"/>
      <c r="U151" s="78"/>
      <c r="V151" s="9"/>
      <c r="W151" s="2">
        <v>45231</v>
      </c>
      <c r="X151" s="9">
        <f t="shared" si="50"/>
        <v>0</v>
      </c>
      <c r="Y151" s="9"/>
      <c r="Z151" s="9">
        <f t="shared" si="51"/>
        <v>0</v>
      </c>
    </row>
    <row r="152" spans="1:26">
      <c r="A152" s="2">
        <v>45261</v>
      </c>
      <c r="B152" s="8">
        <f>'WA Sch. 1-2'!B152</f>
        <v>1138.7249999999999</v>
      </c>
      <c r="C152" s="8">
        <f>'WA Sch. 1-2'!C152</f>
        <v>1296694.6256249999</v>
      </c>
      <c r="D152" s="8">
        <f>'WA Sch. 1-2'!D152</f>
        <v>0</v>
      </c>
      <c r="E152" s="8">
        <f>'WA Sch. 1-2'!E152</f>
        <v>0</v>
      </c>
      <c r="F152" s="8">
        <f>'WA Sch. 1-2'!F152</f>
        <v>0</v>
      </c>
      <c r="G152" s="8">
        <f>'WA Sch. 1-2'!G152</f>
        <v>0</v>
      </c>
      <c r="H152" s="8">
        <f t="shared" si="40"/>
        <v>1138.7249999999999</v>
      </c>
      <c r="I152" s="8">
        <f t="shared" si="41"/>
        <v>1296694.6256249999</v>
      </c>
      <c r="J152" s="8">
        <f t="shared" si="42"/>
        <v>0</v>
      </c>
      <c r="K152" s="9"/>
      <c r="L152" s="9"/>
      <c r="M152" s="78"/>
      <c r="N152" s="9"/>
      <c r="O152" s="9"/>
      <c r="P152" s="8"/>
      <c r="Q152" s="9"/>
      <c r="R152" s="9"/>
      <c r="S152" s="2">
        <v>45261</v>
      </c>
      <c r="T152" s="9"/>
      <c r="U152" s="78"/>
      <c r="V152" s="9"/>
      <c r="W152" s="2">
        <v>45261</v>
      </c>
      <c r="X152" s="9">
        <f t="shared" si="50"/>
        <v>0</v>
      </c>
      <c r="Y152" s="9"/>
      <c r="Z152" s="9">
        <f t="shared" si="51"/>
        <v>0</v>
      </c>
    </row>
    <row r="155" spans="1:26">
      <c r="K155" s="10"/>
      <c r="L155" s="10"/>
      <c r="M155" s="10"/>
      <c r="N155" s="10"/>
      <c r="T155" s="10"/>
      <c r="U155" s="10"/>
      <c r="V155" s="10"/>
    </row>
    <row r="156" spans="1:26" ht="45">
      <c r="A156" s="30"/>
      <c r="B156" s="32" t="s">
        <v>86</v>
      </c>
      <c r="C156" s="32" t="s">
        <v>87</v>
      </c>
      <c r="D156" s="32" t="s">
        <v>88</v>
      </c>
      <c r="E156" s="32" t="s">
        <v>89</v>
      </c>
      <c r="F156" s="32" t="s">
        <v>90</v>
      </c>
      <c r="K156" s="10"/>
      <c r="L156" s="10"/>
      <c r="P156" s="23"/>
      <c r="Q156" s="23"/>
      <c r="T156" s="10"/>
      <c r="U156" s="10"/>
      <c r="V156" s="10"/>
    </row>
    <row r="157" spans="1:26">
      <c r="A157" s="33">
        <v>2012</v>
      </c>
      <c r="B157" s="29">
        <f>AVERAGE(K19:K30)</f>
        <v>10.083333333333334</v>
      </c>
      <c r="C157" s="9">
        <f>SUM(N9:N20)</f>
        <v>285884679</v>
      </c>
      <c r="D157" s="9">
        <f>SUM(R9:R20)</f>
        <v>285884679</v>
      </c>
      <c r="E157" s="9">
        <f t="shared" ref="E157:E167" si="52">C157/B157</f>
        <v>28352199.570247933</v>
      </c>
      <c r="F157" s="9">
        <f t="shared" ref="F157:F166" si="53">D157/B157</f>
        <v>28352199.570247933</v>
      </c>
      <c r="K157" s="10"/>
      <c r="L157" s="10"/>
      <c r="U157" s="10"/>
      <c r="V157" s="10"/>
      <c r="X157" s="10"/>
      <c r="Y157" s="10"/>
    </row>
    <row r="158" spans="1:26">
      <c r="A158" s="33">
        <v>2013</v>
      </c>
      <c r="B158" s="29">
        <f>AVERAGE(K21:K32)</f>
        <v>10</v>
      </c>
      <c r="C158" s="9">
        <f>SUM(N21:N32)</f>
        <v>289346271</v>
      </c>
      <c r="D158" s="9">
        <f>SUM(R21:R32)</f>
        <v>289346271</v>
      </c>
      <c r="E158" s="9">
        <f t="shared" si="52"/>
        <v>28934627.100000001</v>
      </c>
      <c r="F158" s="9">
        <f t="shared" si="53"/>
        <v>28934627.100000001</v>
      </c>
      <c r="T158" s="10"/>
      <c r="U158" s="10"/>
      <c r="V158" s="10"/>
    </row>
    <row r="159" spans="1:26">
      <c r="A159" s="33">
        <v>2014</v>
      </c>
      <c r="B159" s="29">
        <f>AVERAGE(K33:K44)</f>
        <v>10</v>
      </c>
      <c r="C159" s="9">
        <f>SUM(N33:N44)</f>
        <v>291345963</v>
      </c>
      <c r="D159" s="9">
        <f>SUM(R33:R44)</f>
        <v>291345963</v>
      </c>
      <c r="E159" s="9">
        <f t="shared" si="52"/>
        <v>29134596.300000001</v>
      </c>
      <c r="F159" s="9">
        <f t="shared" si="53"/>
        <v>29134596.300000001</v>
      </c>
      <c r="O159" s="24"/>
      <c r="T159" s="23"/>
      <c r="U159" s="23"/>
      <c r="V159" s="23"/>
      <c r="X159" s="25"/>
      <c r="Y159" s="25"/>
    </row>
    <row r="160" spans="1:26">
      <c r="A160" s="33">
        <v>2015</v>
      </c>
      <c r="B160" s="29">
        <f>AVERAGE(K45:K56)</f>
        <v>9.9166666666666661</v>
      </c>
      <c r="C160" s="9">
        <f>SUM(N45:N56)</f>
        <v>292123703</v>
      </c>
      <c r="D160" s="9">
        <f>SUM(R45:R56)</f>
        <v>292123703</v>
      </c>
      <c r="E160" s="9">
        <f t="shared" si="52"/>
        <v>29457852.403361347</v>
      </c>
      <c r="F160" s="9">
        <f t="shared" si="53"/>
        <v>29457852.403361347</v>
      </c>
      <c r="N160" s="24"/>
      <c r="U160" s="10"/>
      <c r="V160" s="10"/>
    </row>
    <row r="161" spans="1:22">
      <c r="A161" s="33">
        <v>2016</v>
      </c>
      <c r="B161" s="29">
        <f>AVERAGE(K57:K68)</f>
        <v>9.9166666666666661</v>
      </c>
      <c r="C161" s="9">
        <f>SUM(N57:N68)</f>
        <v>291041218</v>
      </c>
      <c r="D161" s="9">
        <f>SUM(R57:R68)</f>
        <v>291041218</v>
      </c>
      <c r="E161" s="9">
        <f t="shared" si="52"/>
        <v>29348694.252100844</v>
      </c>
      <c r="F161" s="9">
        <f t="shared" si="53"/>
        <v>29348694.252100844</v>
      </c>
      <c r="U161" s="10"/>
      <c r="V161" s="10"/>
    </row>
    <row r="162" spans="1:22">
      <c r="A162" s="33">
        <v>2017</v>
      </c>
      <c r="B162" s="29">
        <f>AVERAGE(K69:K80)</f>
        <v>10</v>
      </c>
      <c r="C162" s="9">
        <f>SUM(N69:N80)</f>
        <v>286608581</v>
      </c>
      <c r="D162" s="9">
        <f>SUM(R69:R80)</f>
        <v>286608581</v>
      </c>
      <c r="E162" s="9">
        <f t="shared" si="52"/>
        <v>28660858.100000001</v>
      </c>
      <c r="F162" s="9">
        <f t="shared" si="53"/>
        <v>28660858.100000001</v>
      </c>
    </row>
    <row r="163" spans="1:22">
      <c r="A163" s="33">
        <v>2018</v>
      </c>
      <c r="B163" s="29">
        <f>AVERAGE(K81:K92)</f>
        <v>10</v>
      </c>
      <c r="C163" s="9">
        <f>SUM(N81:N92)</f>
        <v>296690361.99800003</v>
      </c>
      <c r="D163" s="9">
        <f>SUM(R81:R92)</f>
        <v>296690361.99800003</v>
      </c>
      <c r="E163" s="9">
        <f t="shared" si="52"/>
        <v>29669036.199800003</v>
      </c>
      <c r="F163" s="9">
        <f t="shared" si="53"/>
        <v>29669036.199800003</v>
      </c>
    </row>
    <row r="164" spans="1:22">
      <c r="A164" s="33">
        <v>2019</v>
      </c>
      <c r="B164" s="29">
        <f>AVERAGE(K93:K104)</f>
        <v>10</v>
      </c>
      <c r="C164" s="9">
        <f>SUM(N93:N104)</f>
        <v>289536883.741</v>
      </c>
      <c r="D164" s="9">
        <f>SUM(R93:R104)</f>
        <v>289536883.741</v>
      </c>
      <c r="E164" s="9">
        <f t="shared" si="52"/>
        <v>28953688.3741</v>
      </c>
      <c r="F164" s="9">
        <f t="shared" si="53"/>
        <v>28953688.3741</v>
      </c>
    </row>
    <row r="165" spans="1:22">
      <c r="A165" s="33">
        <v>2020</v>
      </c>
      <c r="B165" s="29">
        <f>AVERAGE(K105:K116)</f>
        <v>10</v>
      </c>
      <c r="C165" s="9">
        <f>SUM(N105:N116)</f>
        <v>268140938.979</v>
      </c>
      <c r="D165" s="9">
        <f>SUM(R105:R116)</f>
        <v>268140938.979</v>
      </c>
      <c r="E165" s="9">
        <f t="shared" si="52"/>
        <v>26814093.8979</v>
      </c>
      <c r="F165" s="9">
        <f t="shared" si="53"/>
        <v>26814093.8979</v>
      </c>
    </row>
    <row r="166" spans="1:22">
      <c r="A166" s="33">
        <v>2021</v>
      </c>
      <c r="B166" s="29">
        <f>AVERAGE(K117:K128)</f>
        <v>10</v>
      </c>
      <c r="C166" s="9">
        <f>SUM(N117:N128)</f>
        <v>280344851.76800001</v>
      </c>
      <c r="D166" s="9">
        <f>SUM(R117:R128)</f>
        <v>280344851.76800001</v>
      </c>
      <c r="E166" s="9">
        <f t="shared" si="52"/>
        <v>28034485.176800001</v>
      </c>
      <c r="F166" s="9">
        <f t="shared" si="53"/>
        <v>28034485.176800001</v>
      </c>
    </row>
    <row r="167" spans="1:22">
      <c r="A167" s="33">
        <v>2022</v>
      </c>
      <c r="B167" s="29">
        <f>AVERAGE(K129:K140)</f>
        <v>10</v>
      </c>
      <c r="C167" s="9">
        <f>SUM(N129:N140)</f>
        <v>286305796.50599998</v>
      </c>
      <c r="D167" s="9">
        <f>SUM(R129:R140)</f>
        <v>286305796.50599998</v>
      </c>
      <c r="E167" s="9">
        <f t="shared" si="52"/>
        <v>28630579.650599997</v>
      </c>
      <c r="F167" s="9">
        <f>D167/B167</f>
        <v>28630579.650599997</v>
      </c>
    </row>
    <row r="168" spans="1:22">
      <c r="A168" s="31" t="s">
        <v>91</v>
      </c>
      <c r="B168" s="7"/>
      <c r="C168" s="7"/>
      <c r="D168" s="7"/>
      <c r="E168" s="9">
        <f>AVERAGE(E157:E167)</f>
        <v>28726428.274991833</v>
      </c>
      <c r="F168" s="9">
        <f>AVERAGE(F157:F167)</f>
        <v>28726428.274991833</v>
      </c>
    </row>
    <row r="169" spans="1:22">
      <c r="A169" s="31" t="s">
        <v>92</v>
      </c>
      <c r="B169" s="7"/>
      <c r="C169" s="7"/>
      <c r="D169" s="7"/>
      <c r="E169" s="28"/>
      <c r="F169" s="28">
        <f>E168/F168-1</f>
        <v>0</v>
      </c>
    </row>
    <row r="173" spans="1:22">
      <c r="B173" s="38"/>
      <c r="C173" s="38"/>
      <c r="D173" s="38"/>
      <c r="E173" s="38"/>
      <c r="F173" s="38"/>
      <c r="G173" s="38"/>
      <c r="H173" s="38"/>
      <c r="I173" s="38"/>
      <c r="J173" s="38"/>
      <c r="K173" s="38"/>
      <c r="L173" s="38"/>
      <c r="M173" s="38"/>
      <c r="N173" s="38"/>
    </row>
    <row r="174" spans="1:22">
      <c r="B174" s="38"/>
      <c r="C174" s="38"/>
      <c r="D174" s="38"/>
      <c r="E174" s="38"/>
      <c r="F174" s="38"/>
      <c r="G174" s="38"/>
      <c r="H174" s="38"/>
      <c r="I174" s="38"/>
      <c r="J174" s="38"/>
      <c r="K174" s="38"/>
      <c r="L174" s="38"/>
      <c r="M174" s="38"/>
      <c r="N174" s="38"/>
    </row>
    <row r="175" spans="1:22">
      <c r="B175" s="38"/>
      <c r="C175" s="38"/>
      <c r="D175" s="38"/>
      <c r="E175" s="38"/>
      <c r="F175" s="38"/>
      <c r="G175" s="38"/>
      <c r="H175" s="38"/>
      <c r="I175" s="38"/>
      <c r="J175" s="38"/>
      <c r="K175" s="38"/>
      <c r="L175" s="38"/>
      <c r="M175" s="38"/>
      <c r="N175" s="38"/>
    </row>
    <row r="176" spans="1:2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row r="190" spans="2:14">
      <c r="B190" s="38"/>
      <c r="C190" s="38"/>
      <c r="D190" s="38"/>
      <c r="E190" s="38"/>
      <c r="F190" s="38"/>
      <c r="G190" s="38"/>
      <c r="H190" s="38"/>
      <c r="I190" s="38"/>
      <c r="J190" s="38"/>
      <c r="K190" s="38"/>
      <c r="L190" s="38"/>
      <c r="M190" s="38"/>
      <c r="N190" s="38"/>
    </row>
  </sheetData>
  <pageMargins left="0.7" right="0.7" top="0.75" bottom="0.75" header="0.3" footer="0.3"/>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19773-A990-4FBC-AFFD-BB5344A5058A}">
  <sheetPr>
    <tabColor rgb="FF002060"/>
  </sheetPr>
  <dimension ref="A1:CD189"/>
  <sheetViews>
    <sheetView zoomScale="80" zoomScaleNormal="80" workbookViewId="0">
      <pane xSplit="1" ySplit="8" topLeftCell="E128" activePane="bottomRight" state="frozen"/>
      <selection pane="topRight" activeCell="B1" sqref="B1"/>
      <selection pane="bottomLeft" activeCell="A9" sqref="A9"/>
      <selection pane="bottomRight" activeCell="B9" sqref="B9"/>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70" max="82" width="16.140625" customWidth="1"/>
  </cols>
  <sheetData>
    <row r="1" spans="1:40">
      <c r="A1" s="13" t="s">
        <v>93</v>
      </c>
      <c r="B1" s="13"/>
    </row>
    <row r="2" spans="1:40" ht="30">
      <c r="A2" s="34" t="s">
        <v>54</v>
      </c>
      <c r="B2" s="35" t="s">
        <v>9</v>
      </c>
      <c r="D2" s="75" t="str">
        <f>'WA Sch. 1-2'!D2</f>
        <v>Normal Period</v>
      </c>
      <c r="E2" s="75" t="str">
        <f>'WA Sch. 1-2'!E2</f>
        <v>2003-2022</v>
      </c>
    </row>
    <row r="3" spans="1:40">
      <c r="A3" s="36" t="s">
        <v>7</v>
      </c>
      <c r="B3" s="37">
        <f>AN25</f>
        <v>0.30915409341287831</v>
      </c>
    </row>
    <row r="4" spans="1:40">
      <c r="A4" s="36" t="s">
        <v>8</v>
      </c>
      <c r="B4" s="37">
        <f t="shared" ref="B4:B5" si="0">AN26</f>
        <v>1.1875104230508279E-4</v>
      </c>
    </row>
    <row r="5" spans="1:40">
      <c r="A5" s="36" t="s">
        <v>0</v>
      </c>
      <c r="B5" s="37">
        <f t="shared" si="0"/>
        <v>0.90428149962744131</v>
      </c>
      <c r="G5" s="59"/>
    </row>
    <row r="7" spans="1:40">
      <c r="A7" s="13" t="s">
        <v>135</v>
      </c>
      <c r="B7" s="12"/>
      <c r="C7" s="12"/>
      <c r="D7" s="12"/>
      <c r="E7" s="12"/>
      <c r="F7" s="12"/>
      <c r="G7" s="12"/>
      <c r="H7" s="12"/>
      <c r="I7" s="12"/>
      <c r="J7" s="12"/>
      <c r="K7" s="12"/>
      <c r="L7" s="12"/>
      <c r="M7" s="12"/>
      <c r="N7" s="12"/>
      <c r="O7" s="12"/>
      <c r="P7" s="12"/>
      <c r="Q7" s="12"/>
      <c r="R7" s="12"/>
      <c r="U7" s="13" t="s">
        <v>136</v>
      </c>
      <c r="V7" s="12"/>
      <c r="W7" s="12"/>
      <c r="X7" s="12"/>
      <c r="Y7" s="12"/>
      <c r="Z7" s="12"/>
      <c r="AA7" s="12"/>
      <c r="AB7" s="12"/>
      <c r="AC7" s="12"/>
      <c r="AD7" s="12"/>
      <c r="AE7" s="12"/>
      <c r="AF7" s="12"/>
      <c r="AG7" s="12"/>
      <c r="AH7" s="12"/>
      <c r="AI7" s="12"/>
      <c r="AJ7" s="12"/>
      <c r="AK7" s="12"/>
    </row>
    <row r="8" spans="1:40">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11" t="s">
        <v>18</v>
      </c>
      <c r="AA8" s="11" t="s">
        <v>19</v>
      </c>
      <c r="AB8" s="11" t="s">
        <v>20</v>
      </c>
      <c r="AC8" s="11" t="s">
        <v>21</v>
      </c>
      <c r="AD8" s="11" t="s">
        <v>22</v>
      </c>
      <c r="AE8" s="11" t="s">
        <v>23</v>
      </c>
      <c r="AF8" s="11" t="s">
        <v>24</v>
      </c>
      <c r="AG8" s="11" t="s">
        <v>25</v>
      </c>
      <c r="AH8" s="11" t="s">
        <v>26</v>
      </c>
      <c r="AI8" s="11" t="s">
        <v>27</v>
      </c>
      <c r="AJ8" s="11" t="s">
        <v>28</v>
      </c>
      <c r="AK8" s="4" t="str">
        <f t="shared" ref="AK8" si="1">O8</f>
        <v>AC.UPC</v>
      </c>
      <c r="AM8" t="s">
        <v>29</v>
      </c>
    </row>
    <row r="9" spans="1:40"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2">C9-F9</f>
        <v>19957.522500000196</v>
      </c>
      <c r="J9" s="8">
        <f t="shared" si="2"/>
        <v>0</v>
      </c>
      <c r="K9" s="9">
        <v>101172</v>
      </c>
      <c r="L9" s="9">
        <v>133859366</v>
      </c>
      <c r="M9" s="9">
        <v>-3070752</v>
      </c>
      <c r="N9" s="9">
        <f>L9+M9</f>
        <v>130788614</v>
      </c>
      <c r="O9" s="9">
        <f>N9/K9</f>
        <v>1292.7352824892262</v>
      </c>
      <c r="P9" s="8">
        <f>$B$3*H9+$B$4*I9+$B$5*J9</f>
        <v>5.1987365534300292</v>
      </c>
      <c r="Q9" s="8">
        <f>P9+O9</f>
        <v>1297.9340190426562</v>
      </c>
      <c r="R9" s="9">
        <f t="shared" ref="R9:R72" si="3">Q9*K9</f>
        <v>131314580.57458362</v>
      </c>
      <c r="S9" s="21"/>
      <c r="U9" s="2">
        <v>41275</v>
      </c>
      <c r="V9" s="8">
        <f>E21</f>
        <v>1249.5</v>
      </c>
      <c r="W9" s="8">
        <f t="shared" ref="W9:X9" si="4">F21</f>
        <v>1561250.25</v>
      </c>
      <c r="X9" s="8">
        <f t="shared" si="4"/>
        <v>0</v>
      </c>
      <c r="Y9" s="7">
        <v>1</v>
      </c>
      <c r="Z9" s="7">
        <v>0</v>
      </c>
      <c r="AA9" s="7">
        <v>0</v>
      </c>
      <c r="AB9" s="7">
        <v>0</v>
      </c>
      <c r="AC9" s="7">
        <v>0</v>
      </c>
      <c r="AD9" s="7">
        <v>0</v>
      </c>
      <c r="AE9" s="7">
        <v>0</v>
      </c>
      <c r="AF9" s="7">
        <v>0</v>
      </c>
      <c r="AG9" s="7">
        <v>0</v>
      </c>
      <c r="AH9" s="7">
        <v>0</v>
      </c>
      <c r="AI9" s="7">
        <v>0</v>
      </c>
      <c r="AJ9" s="7">
        <v>0</v>
      </c>
      <c r="AK9" s="8">
        <f>O21</f>
        <v>1344.9899692796921</v>
      </c>
    </row>
    <row r="10" spans="1:40">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5">B10-E10</f>
        <v>-4.7357500000000528</v>
      </c>
      <c r="I10" s="8">
        <f t="shared" si="2"/>
        <v>-8857.1039219376398</v>
      </c>
      <c r="J10" s="8">
        <f t="shared" si="2"/>
        <v>0</v>
      </c>
      <c r="K10" s="9">
        <v>101180</v>
      </c>
      <c r="L10" s="9">
        <v>117863935</v>
      </c>
      <c r="M10" s="9">
        <v>-7567673</v>
      </c>
      <c r="N10" s="9">
        <f t="shared" ref="N10:N73" si="6">L10+M10</f>
        <v>110296262</v>
      </c>
      <c r="O10" s="9">
        <f t="shared" ref="O10:O73" si="7">N10/K10</f>
        <v>1090.099446530935</v>
      </c>
      <c r="P10" s="8">
        <f t="shared" ref="P10:P73" si="8">$B$3*H10+$B$4*I10+$B$5*J10</f>
        <v>-2.515866820414586</v>
      </c>
      <c r="Q10" s="8">
        <f t="shared" ref="Q10:Q73" si="9">P10+O10</f>
        <v>1087.5835797105203</v>
      </c>
      <c r="R10" s="9">
        <f t="shared" si="3"/>
        <v>110041706.59511045</v>
      </c>
      <c r="S10" s="21"/>
      <c r="U10" s="2">
        <v>41306</v>
      </c>
      <c r="V10" s="8">
        <f t="shared" ref="V10:V73" si="10">E22</f>
        <v>873.5</v>
      </c>
      <c r="W10" s="8">
        <f t="shared" ref="W10:W73" si="11">F22</f>
        <v>763002.25</v>
      </c>
      <c r="X10" s="8">
        <f t="shared" ref="X10:X73" si="12">G22</f>
        <v>0</v>
      </c>
      <c r="Y10" s="7">
        <v>2</v>
      </c>
      <c r="Z10" s="7">
        <v>0</v>
      </c>
      <c r="AA10" s="7">
        <v>1</v>
      </c>
      <c r="AB10" s="7">
        <v>0</v>
      </c>
      <c r="AC10" s="7">
        <v>0</v>
      </c>
      <c r="AD10" s="7">
        <v>0</v>
      </c>
      <c r="AE10" s="7">
        <v>0</v>
      </c>
      <c r="AF10" s="7">
        <v>0</v>
      </c>
      <c r="AG10" s="7">
        <v>0</v>
      </c>
      <c r="AH10" s="7">
        <v>0</v>
      </c>
      <c r="AI10" s="7">
        <v>0</v>
      </c>
      <c r="AJ10" s="7">
        <v>0</v>
      </c>
      <c r="AK10" s="8">
        <f t="shared" ref="AK10:AK73" si="13">O22</f>
        <v>1011.7464041129491</v>
      </c>
      <c r="AM10" s="20" t="s">
        <v>30</v>
      </c>
      <c r="AN10" s="20"/>
    </row>
    <row r="11" spans="1:40">
      <c r="A11" s="2">
        <v>40969</v>
      </c>
      <c r="B11" s="16">
        <f>'WA Sch. 1-2'!B11</f>
        <v>767.35</v>
      </c>
      <c r="C11" s="8">
        <f>'WA Sch. 1-2'!C11</f>
        <v>588826.02250000008</v>
      </c>
      <c r="D11" s="16">
        <f>'WA Sch. 1-2'!D11</f>
        <v>0</v>
      </c>
      <c r="E11" s="8">
        <f>'WA Sch. 1-2'!E11</f>
        <v>817.5</v>
      </c>
      <c r="F11" s="8">
        <f>'WA Sch. 1-2'!F11</f>
        <v>668306.25</v>
      </c>
      <c r="G11" s="8">
        <f>'WA Sch. 1-2'!G11</f>
        <v>0</v>
      </c>
      <c r="H11" s="8">
        <f t="shared" si="5"/>
        <v>-50.149999999999977</v>
      </c>
      <c r="I11" s="8">
        <f t="shared" si="2"/>
        <v>-79480.227499999921</v>
      </c>
      <c r="J11" s="8">
        <f t="shared" si="2"/>
        <v>0</v>
      </c>
      <c r="K11" s="9">
        <v>101079</v>
      </c>
      <c r="L11" s="9">
        <v>110796241</v>
      </c>
      <c r="M11" s="9">
        <v>-5121885</v>
      </c>
      <c r="N11" s="9">
        <f t="shared" si="6"/>
        <v>105674356</v>
      </c>
      <c r="O11" s="9">
        <f t="shared" si="7"/>
        <v>1045.4630140780973</v>
      </c>
      <c r="P11" s="8">
        <f t="shared" si="8"/>
        <v>-24.942437642925935</v>
      </c>
      <c r="Q11" s="8">
        <f t="shared" si="9"/>
        <v>1020.5205764351714</v>
      </c>
      <c r="R11" s="9">
        <f t="shared" si="3"/>
        <v>103153199.34549069</v>
      </c>
      <c r="S11" s="21"/>
      <c r="U11" s="2">
        <v>41334</v>
      </c>
      <c r="V11" s="8">
        <f t="shared" si="10"/>
        <v>738</v>
      </c>
      <c r="W11" s="8">
        <f t="shared" si="11"/>
        <v>544644</v>
      </c>
      <c r="X11" s="8">
        <f t="shared" si="12"/>
        <v>0</v>
      </c>
      <c r="Y11" s="7">
        <v>3</v>
      </c>
      <c r="Z11" s="7">
        <v>0</v>
      </c>
      <c r="AA11" s="7">
        <v>0</v>
      </c>
      <c r="AB11" s="7">
        <v>1</v>
      </c>
      <c r="AC11" s="7">
        <v>0</v>
      </c>
      <c r="AD11" s="7">
        <v>0</v>
      </c>
      <c r="AE11" s="7">
        <v>0</v>
      </c>
      <c r="AF11" s="7">
        <v>0</v>
      </c>
      <c r="AG11" s="7">
        <v>0</v>
      </c>
      <c r="AH11" s="7">
        <v>0</v>
      </c>
      <c r="AI11" s="7">
        <v>0</v>
      </c>
      <c r="AJ11" s="7">
        <v>0</v>
      </c>
      <c r="AK11" s="8">
        <f t="shared" si="13"/>
        <v>1001.2260029075477</v>
      </c>
      <c r="AM11" s="17" t="s">
        <v>31</v>
      </c>
      <c r="AN11" s="17">
        <v>0.98860186325937982</v>
      </c>
    </row>
    <row r="12" spans="1:40">
      <c r="A12" s="2">
        <v>41000</v>
      </c>
      <c r="B12" s="16">
        <f>'WA Sch. 1-2'!B12</f>
        <v>547.15</v>
      </c>
      <c r="C12" s="8">
        <f>'WA Sch. 1-2'!C12</f>
        <v>299373.1225</v>
      </c>
      <c r="D12" s="16">
        <f>'WA Sch. 1-2'!D12</f>
        <v>0.375</v>
      </c>
      <c r="E12" s="8">
        <f>'WA Sch. 1-2'!E12</f>
        <v>502.5</v>
      </c>
      <c r="F12" s="8">
        <f>'WA Sch. 1-2'!F12</f>
        <v>252506.25</v>
      </c>
      <c r="G12" s="8">
        <f>'WA Sch. 1-2'!G12</f>
        <v>1.5</v>
      </c>
      <c r="H12" s="8">
        <f t="shared" si="5"/>
        <v>44.649999999999977</v>
      </c>
      <c r="I12" s="8">
        <f t="shared" si="2"/>
        <v>46866.872499999998</v>
      </c>
      <c r="J12" s="8">
        <f t="shared" si="2"/>
        <v>-1.125</v>
      </c>
      <c r="K12" s="9">
        <v>101156</v>
      </c>
      <c r="L12" s="9">
        <v>97699906</v>
      </c>
      <c r="M12" s="9">
        <v>-15048597</v>
      </c>
      <c r="N12" s="9">
        <f t="shared" si="6"/>
        <v>82651309</v>
      </c>
      <c r="O12" s="9">
        <f t="shared" si="7"/>
        <v>817.06778638933929</v>
      </c>
      <c r="P12" s="8">
        <f t="shared" si="8"/>
        <v>18.351903542758556</v>
      </c>
      <c r="Q12" s="8">
        <f t="shared" si="9"/>
        <v>835.41968993209787</v>
      </c>
      <c r="R12" s="9">
        <f t="shared" si="3"/>
        <v>84507714.154771298</v>
      </c>
      <c r="S12" s="21"/>
      <c r="U12" s="2">
        <v>41365</v>
      </c>
      <c r="V12" s="8">
        <f t="shared" si="10"/>
        <v>568.5</v>
      </c>
      <c r="W12" s="8">
        <f t="shared" si="11"/>
        <v>323192.25</v>
      </c>
      <c r="X12" s="8">
        <f t="shared" si="12"/>
        <v>0</v>
      </c>
      <c r="Y12" s="7">
        <v>4</v>
      </c>
      <c r="Z12" s="7">
        <v>0</v>
      </c>
      <c r="AA12" s="7">
        <v>0</v>
      </c>
      <c r="AB12" s="7">
        <v>0</v>
      </c>
      <c r="AC12" s="7">
        <v>1</v>
      </c>
      <c r="AD12" s="7">
        <v>0</v>
      </c>
      <c r="AE12" s="7">
        <v>0</v>
      </c>
      <c r="AF12" s="7">
        <v>0</v>
      </c>
      <c r="AG12" s="7">
        <v>0</v>
      </c>
      <c r="AH12" s="7">
        <v>0</v>
      </c>
      <c r="AI12" s="7">
        <v>0</v>
      </c>
      <c r="AJ12" s="7">
        <v>0</v>
      </c>
      <c r="AK12" s="8">
        <f t="shared" si="13"/>
        <v>840.04291132772585</v>
      </c>
      <c r="AM12" s="17" t="s">
        <v>32</v>
      </c>
      <c r="AN12" s="17">
        <v>0.97733364403991763</v>
      </c>
    </row>
    <row r="13" spans="1:40">
      <c r="A13" s="2">
        <v>41030</v>
      </c>
      <c r="B13" s="16">
        <f>'WA Sch. 1-2'!B13</f>
        <v>290.02499999999998</v>
      </c>
      <c r="C13" s="8">
        <f>'WA Sch. 1-2'!C13</f>
        <v>84114.500624999986</v>
      </c>
      <c r="D13" s="16">
        <f>'WA Sch. 1-2'!D13</f>
        <v>14.95</v>
      </c>
      <c r="E13" s="8">
        <f>'WA Sch. 1-2'!E13</f>
        <v>352.5</v>
      </c>
      <c r="F13" s="8">
        <f>'WA Sch. 1-2'!F13</f>
        <v>124256.25</v>
      </c>
      <c r="G13" s="8">
        <f>'WA Sch. 1-2'!G13</f>
        <v>7.5</v>
      </c>
      <c r="H13" s="8">
        <f t="shared" si="5"/>
        <v>-62.475000000000023</v>
      </c>
      <c r="I13" s="8">
        <f t="shared" si="2"/>
        <v>-40141.749375000014</v>
      </c>
      <c r="J13" s="8">
        <f t="shared" si="2"/>
        <v>7.4499999999999993</v>
      </c>
      <c r="K13" s="9">
        <v>100916</v>
      </c>
      <c r="L13" s="9">
        <v>81068264</v>
      </c>
      <c r="M13" s="9">
        <v>-8522478</v>
      </c>
      <c r="N13" s="9">
        <f t="shared" si="6"/>
        <v>72545786</v>
      </c>
      <c r="O13" s="9">
        <f t="shared" si="7"/>
        <v>718.87298347140199</v>
      </c>
      <c r="P13" s="8">
        <f t="shared" si="8"/>
        <v>-17.344379391975799</v>
      </c>
      <c r="Q13" s="8">
        <f t="shared" si="9"/>
        <v>701.52860407942615</v>
      </c>
      <c r="R13" s="9">
        <f t="shared" si="3"/>
        <v>70795460.609279364</v>
      </c>
      <c r="S13" s="21"/>
      <c r="U13" s="2">
        <v>41395</v>
      </c>
      <c r="V13" s="8">
        <f t="shared" si="10"/>
        <v>279.5</v>
      </c>
      <c r="W13" s="8">
        <f t="shared" si="11"/>
        <v>78120.25</v>
      </c>
      <c r="X13" s="8">
        <f t="shared" si="12"/>
        <v>28.5</v>
      </c>
      <c r="Y13" s="7">
        <v>5</v>
      </c>
      <c r="Z13" s="7">
        <v>0</v>
      </c>
      <c r="AA13" s="7">
        <v>0</v>
      </c>
      <c r="AB13" s="7">
        <v>0</v>
      </c>
      <c r="AC13" s="7">
        <v>0</v>
      </c>
      <c r="AD13" s="7">
        <v>1</v>
      </c>
      <c r="AE13" s="7">
        <v>0</v>
      </c>
      <c r="AF13" s="7">
        <v>0</v>
      </c>
      <c r="AG13" s="7">
        <v>0</v>
      </c>
      <c r="AH13" s="7">
        <v>0</v>
      </c>
      <c r="AI13" s="7">
        <v>0</v>
      </c>
      <c r="AJ13" s="7">
        <v>0</v>
      </c>
      <c r="AK13" s="8">
        <f t="shared" si="13"/>
        <v>760.64911918321582</v>
      </c>
      <c r="AM13" s="17" t="s">
        <v>33</v>
      </c>
      <c r="AN13" s="17">
        <v>0.97406445808413644</v>
      </c>
    </row>
    <row r="14" spans="1:40">
      <c r="A14" s="2">
        <v>41061</v>
      </c>
      <c r="B14" s="16">
        <f>'WA Sch. 1-2'!B14</f>
        <v>126.95</v>
      </c>
      <c r="C14" s="8">
        <f>'WA Sch. 1-2'!C14</f>
        <v>16116.302500000002</v>
      </c>
      <c r="D14" s="16">
        <f>'WA Sch. 1-2'!D14</f>
        <v>68</v>
      </c>
      <c r="E14" s="8">
        <f>'WA Sch. 1-2'!E14</f>
        <v>181</v>
      </c>
      <c r="F14" s="8">
        <f>'WA Sch. 1-2'!F14</f>
        <v>32761</v>
      </c>
      <c r="G14" s="8">
        <f>'WA Sch. 1-2'!G14</f>
        <v>18.5</v>
      </c>
      <c r="H14" s="8">
        <f t="shared" si="5"/>
        <v>-54.05</v>
      </c>
      <c r="I14" s="8">
        <f t="shared" si="2"/>
        <v>-16644.697499999998</v>
      </c>
      <c r="J14" s="8">
        <f t="shared" si="2"/>
        <v>49.5</v>
      </c>
      <c r="K14" s="9">
        <v>100670</v>
      </c>
      <c r="L14" s="9">
        <v>73111541</v>
      </c>
      <c r="M14" s="9">
        <v>-7267152</v>
      </c>
      <c r="N14" s="9">
        <f t="shared" si="6"/>
        <v>65844389</v>
      </c>
      <c r="O14" s="9">
        <f t="shared" si="7"/>
        <v>654.06167676566997</v>
      </c>
      <c r="P14" s="8">
        <f t="shared" si="8"/>
        <v>26.075580305614462</v>
      </c>
      <c r="Q14" s="8">
        <f t="shared" si="9"/>
        <v>680.13725707128447</v>
      </c>
      <c r="R14" s="9">
        <f t="shared" si="3"/>
        <v>68469417.669366211</v>
      </c>
      <c r="S14" s="21"/>
      <c r="U14" s="2">
        <v>41426</v>
      </c>
      <c r="V14" s="8">
        <f t="shared" si="10"/>
        <v>144.5</v>
      </c>
      <c r="W14" s="8">
        <f t="shared" si="11"/>
        <v>20880.25</v>
      </c>
      <c r="X14" s="8">
        <f t="shared" si="12"/>
        <v>45.5</v>
      </c>
      <c r="Y14" s="7">
        <v>6</v>
      </c>
      <c r="Z14" s="7">
        <v>0</v>
      </c>
      <c r="AA14" s="7">
        <v>0</v>
      </c>
      <c r="AB14" s="7">
        <v>0</v>
      </c>
      <c r="AC14" s="7">
        <v>0</v>
      </c>
      <c r="AD14" s="7">
        <v>0</v>
      </c>
      <c r="AE14" s="7">
        <v>1</v>
      </c>
      <c r="AF14" s="7">
        <v>0</v>
      </c>
      <c r="AG14" s="7">
        <v>0</v>
      </c>
      <c r="AH14" s="7">
        <v>0</v>
      </c>
      <c r="AI14" s="7">
        <v>0</v>
      </c>
      <c r="AJ14" s="7">
        <v>0</v>
      </c>
      <c r="AK14" s="8">
        <f t="shared" si="13"/>
        <v>661.11423810040333</v>
      </c>
      <c r="AM14" s="17" t="s">
        <v>34</v>
      </c>
      <c r="AN14" s="17">
        <v>35.286237968640691</v>
      </c>
    </row>
    <row r="15" spans="1:40" ht="15.75" thickBot="1">
      <c r="A15" s="2">
        <v>41091</v>
      </c>
      <c r="B15" s="16">
        <f>'WA Sch. 1-2'!B15</f>
        <v>14.1</v>
      </c>
      <c r="C15" s="8">
        <f>'WA Sch. 1-2'!C15</f>
        <v>198.81</v>
      </c>
      <c r="D15" s="16">
        <f>'WA Sch. 1-2'!D15</f>
        <v>240.05</v>
      </c>
      <c r="E15" s="8">
        <f>'WA Sch. 1-2'!E15</f>
        <v>21</v>
      </c>
      <c r="F15" s="8">
        <f>'WA Sch. 1-2'!F15</f>
        <v>441</v>
      </c>
      <c r="G15" s="8">
        <f>'WA Sch. 1-2'!G15</f>
        <v>241.5</v>
      </c>
      <c r="H15" s="8">
        <f t="shared" si="5"/>
        <v>-6.9</v>
      </c>
      <c r="I15" s="8">
        <f t="shared" si="2"/>
        <v>-242.19</v>
      </c>
      <c r="J15" s="8">
        <f t="shared" si="2"/>
        <v>-1.4499999999999886</v>
      </c>
      <c r="K15" s="9">
        <v>100868</v>
      </c>
      <c r="L15" s="9">
        <v>77643651</v>
      </c>
      <c r="M15" s="9">
        <v>10061535</v>
      </c>
      <c r="N15" s="9">
        <f t="shared" si="6"/>
        <v>87705186</v>
      </c>
      <c r="O15" s="9">
        <f t="shared" si="7"/>
        <v>869.50456041559266</v>
      </c>
      <c r="P15" s="8">
        <f t="shared" si="8"/>
        <v>-3.4731317339445082</v>
      </c>
      <c r="Q15" s="8">
        <f t="shared" si="9"/>
        <v>866.03142868164821</v>
      </c>
      <c r="R15" s="9">
        <f t="shared" si="3"/>
        <v>87354858.148260489</v>
      </c>
      <c r="S15" s="21"/>
      <c r="U15" s="2">
        <v>41456</v>
      </c>
      <c r="V15" s="8">
        <f t="shared" si="10"/>
        <v>0</v>
      </c>
      <c r="W15" s="8">
        <f t="shared" si="11"/>
        <v>0</v>
      </c>
      <c r="X15" s="8">
        <f t="shared" si="12"/>
        <v>277</v>
      </c>
      <c r="Y15" s="7">
        <v>7</v>
      </c>
      <c r="Z15" s="7">
        <v>0</v>
      </c>
      <c r="AA15" s="7">
        <v>0</v>
      </c>
      <c r="AB15" s="7">
        <v>0</v>
      </c>
      <c r="AC15" s="7">
        <v>0</v>
      </c>
      <c r="AD15" s="7">
        <v>0</v>
      </c>
      <c r="AE15" s="7">
        <v>0</v>
      </c>
      <c r="AF15" s="7">
        <v>1</v>
      </c>
      <c r="AG15" s="7">
        <v>0</v>
      </c>
      <c r="AH15" s="7">
        <v>0</v>
      </c>
      <c r="AI15" s="7">
        <v>0</v>
      </c>
      <c r="AJ15" s="7">
        <v>0</v>
      </c>
      <c r="AK15" s="8">
        <f t="shared" si="13"/>
        <v>936.60582299128419</v>
      </c>
      <c r="AM15" s="18" t="s">
        <v>35</v>
      </c>
      <c r="AN15" s="18">
        <v>120</v>
      </c>
    </row>
    <row r="16" spans="1:40">
      <c r="A16" s="2">
        <v>41122</v>
      </c>
      <c r="B16" s="16">
        <f>'WA Sch. 1-2'!B16</f>
        <v>19.350000000000001</v>
      </c>
      <c r="C16" s="8">
        <f>'WA Sch. 1-2'!C16</f>
        <v>374.42250000000007</v>
      </c>
      <c r="D16" s="16">
        <f>'WA Sch. 1-2'!D16</f>
        <v>204.95</v>
      </c>
      <c r="E16" s="8">
        <f>'WA Sch. 1-2'!E16</f>
        <v>16</v>
      </c>
      <c r="F16" s="8">
        <f>'WA Sch. 1-2'!F16</f>
        <v>256</v>
      </c>
      <c r="G16" s="8">
        <f>'WA Sch. 1-2'!G16</f>
        <v>222</v>
      </c>
      <c r="H16" s="8">
        <f t="shared" si="5"/>
        <v>3.3500000000000014</v>
      </c>
      <c r="I16" s="8">
        <f t="shared" si="2"/>
        <v>118.42250000000007</v>
      </c>
      <c r="J16" s="8">
        <f t="shared" si="2"/>
        <v>-17.050000000000011</v>
      </c>
      <c r="K16" s="9">
        <v>100622</v>
      </c>
      <c r="L16" s="9">
        <v>85037569</v>
      </c>
      <c r="M16" s="9">
        <v>6114169</v>
      </c>
      <c r="N16" s="9">
        <f t="shared" si="6"/>
        <v>91151738</v>
      </c>
      <c r="O16" s="9">
        <f t="shared" si="7"/>
        <v>905.88278905209597</v>
      </c>
      <c r="P16" s="8">
        <f t="shared" si="8"/>
        <v>-14.368270560407367</v>
      </c>
      <c r="Q16" s="8">
        <f t="shared" si="9"/>
        <v>891.51451849168859</v>
      </c>
      <c r="R16" s="9">
        <f t="shared" si="3"/>
        <v>89705973.879670694</v>
      </c>
      <c r="S16" s="21"/>
      <c r="U16" s="2">
        <v>41487</v>
      </c>
      <c r="V16" s="8">
        <f t="shared" si="10"/>
        <v>7</v>
      </c>
      <c r="W16" s="8">
        <f t="shared" si="11"/>
        <v>49</v>
      </c>
      <c r="X16" s="8">
        <f t="shared" si="12"/>
        <v>230.5</v>
      </c>
      <c r="Y16" s="7">
        <v>8</v>
      </c>
      <c r="Z16" s="7">
        <v>0</v>
      </c>
      <c r="AA16" s="7">
        <v>0</v>
      </c>
      <c r="AB16" s="7">
        <v>0</v>
      </c>
      <c r="AC16" s="7">
        <v>0</v>
      </c>
      <c r="AD16" s="7">
        <v>0</v>
      </c>
      <c r="AE16" s="7">
        <v>0</v>
      </c>
      <c r="AF16" s="7">
        <v>0</v>
      </c>
      <c r="AG16" s="7">
        <v>1</v>
      </c>
      <c r="AH16" s="7">
        <v>0</v>
      </c>
      <c r="AI16" s="7">
        <v>0</v>
      </c>
      <c r="AJ16" s="7">
        <v>0</v>
      </c>
      <c r="AK16" s="8">
        <f t="shared" si="13"/>
        <v>868.66616812130394</v>
      </c>
    </row>
    <row r="17" spans="1:78"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5"/>
        <v>79.824999999999989</v>
      </c>
      <c r="I17" s="8">
        <f t="shared" si="2"/>
        <v>17946.655624999996</v>
      </c>
      <c r="J17" s="8">
        <f t="shared" si="2"/>
        <v>18.875</v>
      </c>
      <c r="K17" s="9">
        <v>101314</v>
      </c>
      <c r="L17" s="9">
        <v>79117112</v>
      </c>
      <c r="M17" s="9">
        <v>-8113440</v>
      </c>
      <c r="N17" s="9">
        <f t="shared" si="6"/>
        <v>71003672</v>
      </c>
      <c r="O17" s="9">
        <f t="shared" si="7"/>
        <v>700.82784215409515</v>
      </c>
      <c r="P17" s="8">
        <f t="shared" si="8"/>
        <v>43.877722873510081</v>
      </c>
      <c r="Q17" s="8">
        <f t="shared" si="9"/>
        <v>744.70556502760519</v>
      </c>
      <c r="R17" s="9">
        <f t="shared" si="3"/>
        <v>75449099.615206793</v>
      </c>
      <c r="S17" s="21"/>
      <c r="U17" s="2">
        <v>41518</v>
      </c>
      <c r="V17" s="8">
        <f t="shared" si="10"/>
        <v>164.5</v>
      </c>
      <c r="W17" s="8">
        <f t="shared" si="11"/>
        <v>27060.25</v>
      </c>
      <c r="X17" s="8">
        <f t="shared" si="12"/>
        <v>106</v>
      </c>
      <c r="Y17" s="7">
        <v>9</v>
      </c>
      <c r="Z17" s="7">
        <v>0</v>
      </c>
      <c r="AA17" s="7">
        <v>0</v>
      </c>
      <c r="AB17" s="7">
        <v>0</v>
      </c>
      <c r="AC17" s="7">
        <v>0</v>
      </c>
      <c r="AD17" s="7">
        <v>0</v>
      </c>
      <c r="AE17" s="7">
        <v>0</v>
      </c>
      <c r="AF17" s="7">
        <v>0</v>
      </c>
      <c r="AG17" s="7">
        <v>0</v>
      </c>
      <c r="AH17" s="7">
        <v>1</v>
      </c>
      <c r="AI17" s="7">
        <v>0</v>
      </c>
      <c r="AJ17" s="7">
        <v>0</v>
      </c>
      <c r="AK17" s="8">
        <f t="shared" si="13"/>
        <v>721.98577916103898</v>
      </c>
      <c r="AM17" t="s">
        <v>36</v>
      </c>
    </row>
    <row r="18" spans="1:78">
      <c r="A18" s="2">
        <v>41183</v>
      </c>
      <c r="B18" s="16">
        <f>'WA Sch. 1-2'!B18</f>
        <v>510.4</v>
      </c>
      <c r="C18" s="8">
        <f>'WA Sch. 1-2'!C18</f>
        <v>260508.15999999997</v>
      </c>
      <c r="D18" s="16">
        <f>'WA Sch. 1-2'!D18</f>
        <v>0.65</v>
      </c>
      <c r="E18" s="8">
        <f>'WA Sch. 1-2'!E18</f>
        <v>511.5</v>
      </c>
      <c r="F18" s="8">
        <f>'WA Sch. 1-2'!F18</f>
        <v>261632.25</v>
      </c>
      <c r="G18" s="8">
        <f>'WA Sch. 1-2'!G18</f>
        <v>0</v>
      </c>
      <c r="H18" s="8">
        <f t="shared" si="5"/>
        <v>-1.1000000000000227</v>
      </c>
      <c r="I18" s="8">
        <f t="shared" si="2"/>
        <v>-1124.0900000000256</v>
      </c>
      <c r="J18" s="8">
        <f t="shared" si="2"/>
        <v>0.65</v>
      </c>
      <c r="K18" s="9">
        <v>101432</v>
      </c>
      <c r="L18" s="9">
        <v>70569608</v>
      </c>
      <c r="M18" s="9">
        <v>5509679</v>
      </c>
      <c r="N18" s="9">
        <f t="shared" si="6"/>
        <v>76079287</v>
      </c>
      <c r="O18" s="9">
        <f t="shared" si="7"/>
        <v>750.05212359018856</v>
      </c>
      <c r="P18" s="8">
        <f t="shared" si="8"/>
        <v>0.1142266128589402</v>
      </c>
      <c r="Q18" s="8">
        <f t="shared" si="9"/>
        <v>750.1663502030475</v>
      </c>
      <c r="R18" s="9">
        <f t="shared" si="3"/>
        <v>76090873.233795509</v>
      </c>
      <c r="S18" s="21"/>
      <c r="U18" s="2">
        <v>41548</v>
      </c>
      <c r="V18" s="8">
        <f t="shared" si="10"/>
        <v>599</v>
      </c>
      <c r="W18" s="8">
        <f t="shared" si="11"/>
        <v>358801</v>
      </c>
      <c r="X18" s="8">
        <f t="shared" si="12"/>
        <v>0</v>
      </c>
      <c r="Y18" s="7">
        <v>10</v>
      </c>
      <c r="Z18" s="7">
        <v>0</v>
      </c>
      <c r="AA18" s="7">
        <v>0</v>
      </c>
      <c r="AB18" s="7">
        <v>0</v>
      </c>
      <c r="AC18" s="7">
        <v>0</v>
      </c>
      <c r="AD18" s="7">
        <v>0</v>
      </c>
      <c r="AE18" s="7">
        <v>0</v>
      </c>
      <c r="AF18" s="7">
        <v>0</v>
      </c>
      <c r="AG18" s="7">
        <v>0</v>
      </c>
      <c r="AH18" s="7">
        <v>0</v>
      </c>
      <c r="AI18" s="7">
        <v>1</v>
      </c>
      <c r="AJ18" s="7">
        <v>0</v>
      </c>
      <c r="AK18" s="8">
        <f t="shared" si="13"/>
        <v>747.22146384393488</v>
      </c>
      <c r="AM18" s="19"/>
      <c r="AN18" s="19" t="s">
        <v>41</v>
      </c>
      <c r="AO18" s="19" t="s">
        <v>42</v>
      </c>
      <c r="AP18" s="19" t="s">
        <v>43</v>
      </c>
      <c r="AQ18" s="19" t="s">
        <v>44</v>
      </c>
      <c r="AR18" s="19" t="s">
        <v>45</v>
      </c>
    </row>
    <row r="19" spans="1:78">
      <c r="A19" s="2">
        <v>41214</v>
      </c>
      <c r="B19" s="16">
        <f>'WA Sch. 1-2'!B19</f>
        <v>874.97500000000002</v>
      </c>
      <c r="C19" s="8">
        <f>'WA Sch. 1-2'!C19</f>
        <v>765581.25062499999</v>
      </c>
      <c r="D19" s="16">
        <f>'WA Sch. 1-2'!D19</f>
        <v>0</v>
      </c>
      <c r="E19" s="8">
        <f>'WA Sch. 1-2'!E19</f>
        <v>781</v>
      </c>
      <c r="F19" s="8">
        <f>'WA Sch. 1-2'!F19</f>
        <v>609961</v>
      </c>
      <c r="G19" s="8">
        <f>'WA Sch. 1-2'!G19</f>
        <v>0</v>
      </c>
      <c r="H19" s="8">
        <f t="shared" si="5"/>
        <v>93.975000000000023</v>
      </c>
      <c r="I19" s="8">
        <f t="shared" si="2"/>
        <v>155620.25062499999</v>
      </c>
      <c r="J19" s="8">
        <f t="shared" si="2"/>
        <v>0</v>
      </c>
      <c r="K19" s="9">
        <v>101521</v>
      </c>
      <c r="L19" s="9">
        <v>88061672</v>
      </c>
      <c r="M19" s="9">
        <v>16682238</v>
      </c>
      <c r="N19" s="9">
        <f t="shared" si="6"/>
        <v>104743910</v>
      </c>
      <c r="O19" s="9">
        <f t="shared" si="7"/>
        <v>1031.7462396942506</v>
      </c>
      <c r="P19" s="8">
        <f t="shared" si="8"/>
        <v>47.532822893972209</v>
      </c>
      <c r="Q19" s="8">
        <f t="shared" si="9"/>
        <v>1079.2790625882228</v>
      </c>
      <c r="R19" s="9">
        <f t="shared" si="3"/>
        <v>109569489.71301897</v>
      </c>
      <c r="S19" s="21"/>
      <c r="U19" s="2">
        <v>41579</v>
      </c>
      <c r="V19" s="8">
        <f t="shared" si="10"/>
        <v>906.5</v>
      </c>
      <c r="W19" s="8">
        <f t="shared" si="11"/>
        <v>821742.25</v>
      </c>
      <c r="X19" s="8">
        <f t="shared" si="12"/>
        <v>0</v>
      </c>
      <c r="Y19" s="7">
        <v>11</v>
      </c>
      <c r="Z19" s="7">
        <v>0</v>
      </c>
      <c r="AA19" s="7">
        <v>0</v>
      </c>
      <c r="AB19" s="7">
        <v>0</v>
      </c>
      <c r="AC19" s="7">
        <v>0</v>
      </c>
      <c r="AD19" s="7">
        <v>0</v>
      </c>
      <c r="AE19" s="7">
        <v>0</v>
      </c>
      <c r="AF19" s="7">
        <v>0</v>
      </c>
      <c r="AG19" s="7">
        <v>0</v>
      </c>
      <c r="AH19" s="7">
        <v>0</v>
      </c>
      <c r="AI19" s="7">
        <v>0</v>
      </c>
      <c r="AJ19" s="7">
        <v>1</v>
      </c>
      <c r="AK19" s="8">
        <f t="shared" si="13"/>
        <v>1099.8815183450429</v>
      </c>
      <c r="AM19" s="17" t="s">
        <v>37</v>
      </c>
      <c r="AN19" s="17">
        <v>15</v>
      </c>
      <c r="AO19" s="17">
        <v>5583483.0379775548</v>
      </c>
      <c r="AP19" s="17">
        <v>372232.20253183699</v>
      </c>
      <c r="AQ19" s="17">
        <v>298.95321259154406</v>
      </c>
      <c r="AR19" s="17">
        <v>3.1135789454042706E-78</v>
      </c>
    </row>
    <row r="20" spans="1:78">
      <c r="A20" s="2">
        <v>41244</v>
      </c>
      <c r="B20" s="16">
        <f>'WA Sch. 1-2'!B20</f>
        <v>1138.7249999999999</v>
      </c>
      <c r="C20" s="8">
        <f>'WA Sch. 1-2'!C20</f>
        <v>1296694.6256249999</v>
      </c>
      <c r="D20" s="16">
        <f>'WA Sch. 1-2'!D20</f>
        <v>0</v>
      </c>
      <c r="E20" s="8">
        <f>'WA Sch. 1-2'!E20</f>
        <v>1045.5</v>
      </c>
      <c r="F20" s="8">
        <f>'WA Sch. 1-2'!F20</f>
        <v>1093070.25</v>
      </c>
      <c r="G20" s="8">
        <f>'WA Sch. 1-2'!G20</f>
        <v>0</v>
      </c>
      <c r="H20" s="8">
        <f t="shared" si="5"/>
        <v>93.224999999999909</v>
      </c>
      <c r="I20" s="8">
        <f t="shared" si="2"/>
        <v>203624.37562499987</v>
      </c>
      <c r="J20" s="8">
        <f t="shared" si="2"/>
        <v>0</v>
      </c>
      <c r="K20" s="9">
        <v>101896</v>
      </c>
      <c r="L20" s="9">
        <v>117039174</v>
      </c>
      <c r="M20" s="9">
        <v>10737931</v>
      </c>
      <c r="N20" s="9">
        <f t="shared" si="6"/>
        <v>127777105</v>
      </c>
      <c r="O20" s="9">
        <f t="shared" si="7"/>
        <v>1253.9952991285231</v>
      </c>
      <c r="P20" s="8">
        <f t="shared" si="8"/>
        <v>53.001497202605982</v>
      </c>
      <c r="Q20" s="8">
        <f t="shared" si="9"/>
        <v>1306.9967963311292</v>
      </c>
      <c r="R20" s="9">
        <f t="shared" si="3"/>
        <v>133177745.55895674</v>
      </c>
      <c r="S20" s="21"/>
      <c r="U20" s="2">
        <v>41609</v>
      </c>
      <c r="V20" s="8">
        <f t="shared" si="10"/>
        <v>1220</v>
      </c>
      <c r="W20" s="8">
        <f t="shared" si="11"/>
        <v>1488400</v>
      </c>
      <c r="X20" s="8">
        <f t="shared" si="12"/>
        <v>0</v>
      </c>
      <c r="Y20" s="7">
        <v>12</v>
      </c>
      <c r="Z20" s="7">
        <v>0</v>
      </c>
      <c r="AA20" s="7">
        <v>0</v>
      </c>
      <c r="AB20" s="7">
        <v>0</v>
      </c>
      <c r="AC20" s="7">
        <v>0</v>
      </c>
      <c r="AD20" s="7">
        <v>0</v>
      </c>
      <c r="AE20" s="7">
        <v>0</v>
      </c>
      <c r="AF20" s="7">
        <v>0</v>
      </c>
      <c r="AG20" s="7">
        <v>0</v>
      </c>
      <c r="AH20" s="7">
        <v>0</v>
      </c>
      <c r="AI20" s="7">
        <v>0</v>
      </c>
      <c r="AJ20" s="7">
        <v>0</v>
      </c>
      <c r="AK20" s="8">
        <f t="shared" si="13"/>
        <v>1430.8447131203395</v>
      </c>
      <c r="AM20" s="17" t="s">
        <v>38</v>
      </c>
      <c r="AN20" s="17">
        <v>104</v>
      </c>
      <c r="AO20" s="17">
        <v>129492.33335787216</v>
      </c>
      <c r="AP20" s="17">
        <v>1245.11858997954</v>
      </c>
      <c r="AQ20" s="17"/>
      <c r="AR20" s="17"/>
    </row>
    <row r="21" spans="1:78"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5"/>
        <v>-154.34999999999991</v>
      </c>
      <c r="I21" s="8">
        <f t="shared" si="2"/>
        <v>-361896.7274999998</v>
      </c>
      <c r="J21" s="8">
        <f t="shared" si="2"/>
        <v>0</v>
      </c>
      <c r="K21" s="9">
        <v>101887</v>
      </c>
      <c r="L21" s="9">
        <v>135918140</v>
      </c>
      <c r="M21" s="9">
        <v>1118853</v>
      </c>
      <c r="N21" s="9">
        <f t="shared" si="6"/>
        <v>137036993</v>
      </c>
      <c r="O21" s="9">
        <f t="shared" si="7"/>
        <v>1344.9899692796921</v>
      </c>
      <c r="P21" s="8">
        <f t="shared" si="8"/>
        <v>-90.693547915701231</v>
      </c>
      <c r="Q21" s="8">
        <f t="shared" si="9"/>
        <v>1254.2964213639909</v>
      </c>
      <c r="R21" s="9">
        <f t="shared" si="3"/>
        <v>127796499.48351294</v>
      </c>
      <c r="S21" s="21"/>
      <c r="U21" s="2">
        <v>41640</v>
      </c>
      <c r="V21" s="8">
        <f t="shared" si="10"/>
        <v>1040</v>
      </c>
      <c r="W21" s="8">
        <f t="shared" si="11"/>
        <v>1081600</v>
      </c>
      <c r="X21" s="8">
        <f t="shared" si="12"/>
        <v>0</v>
      </c>
      <c r="Y21" s="7">
        <v>13</v>
      </c>
      <c r="Z21" s="7">
        <v>0</v>
      </c>
      <c r="AA21" s="7">
        <v>0</v>
      </c>
      <c r="AB21" s="7">
        <v>0</v>
      </c>
      <c r="AC21" s="7">
        <v>0</v>
      </c>
      <c r="AD21" s="7">
        <v>0</v>
      </c>
      <c r="AE21" s="7">
        <v>0</v>
      </c>
      <c r="AF21" s="7">
        <v>0</v>
      </c>
      <c r="AG21" s="7">
        <v>0</v>
      </c>
      <c r="AH21" s="7">
        <v>0</v>
      </c>
      <c r="AI21" s="7">
        <v>0</v>
      </c>
      <c r="AJ21" s="7">
        <v>0</v>
      </c>
      <c r="AK21" s="8">
        <f t="shared" si="13"/>
        <v>1267.3541794400164</v>
      </c>
      <c r="AM21" s="18" t="s">
        <v>39</v>
      </c>
      <c r="AN21" s="18">
        <v>119</v>
      </c>
      <c r="AO21" s="18">
        <v>5712975.3713354273</v>
      </c>
      <c r="AP21" s="18"/>
      <c r="AQ21" s="18"/>
      <c r="AR21" s="18"/>
    </row>
    <row r="22" spans="1:78"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5"/>
        <v>59.264249999999947</v>
      </c>
      <c r="I22" s="8">
        <f t="shared" si="2"/>
        <v>107046.89607806236</v>
      </c>
      <c r="J22" s="8">
        <f t="shared" si="2"/>
        <v>0</v>
      </c>
      <c r="K22" s="9">
        <v>101922</v>
      </c>
      <c r="L22" s="9">
        <v>121830525</v>
      </c>
      <c r="M22" s="9">
        <v>-18711308</v>
      </c>
      <c r="N22" s="9">
        <f t="shared" si="6"/>
        <v>103119217</v>
      </c>
      <c r="O22" s="9">
        <f t="shared" si="7"/>
        <v>1011.7464041129491</v>
      </c>
      <c r="P22" s="8">
        <f t="shared" si="8"/>
        <v>31.03371596533794</v>
      </c>
      <c r="Q22" s="8">
        <f t="shared" si="9"/>
        <v>1042.7801200782872</v>
      </c>
      <c r="R22" s="9">
        <f t="shared" si="3"/>
        <v>106282235.39861919</v>
      </c>
      <c r="S22" s="21"/>
      <c r="U22" s="2">
        <v>41671</v>
      </c>
      <c r="V22" s="8">
        <f t="shared" si="10"/>
        <v>1091.5</v>
      </c>
      <c r="W22" s="8">
        <f t="shared" si="11"/>
        <v>1191372.25</v>
      </c>
      <c r="X22" s="8">
        <f t="shared" si="12"/>
        <v>0</v>
      </c>
      <c r="Y22" s="7">
        <v>14</v>
      </c>
      <c r="Z22" s="7">
        <v>0</v>
      </c>
      <c r="AA22" s="7">
        <v>1</v>
      </c>
      <c r="AB22" s="7">
        <v>0</v>
      </c>
      <c r="AC22" s="7">
        <v>0</v>
      </c>
      <c r="AD22" s="7">
        <v>0</v>
      </c>
      <c r="AE22" s="7">
        <v>0</v>
      </c>
      <c r="AF22" s="7">
        <v>0</v>
      </c>
      <c r="AG22" s="7">
        <v>0</v>
      </c>
      <c r="AH22" s="7">
        <v>0</v>
      </c>
      <c r="AI22" s="7">
        <v>0</v>
      </c>
      <c r="AJ22" s="7">
        <v>0</v>
      </c>
      <c r="AK22" s="8">
        <f t="shared" si="13"/>
        <v>1160.6792386735171</v>
      </c>
    </row>
    <row r="23" spans="1:78">
      <c r="A23" s="2">
        <v>41334</v>
      </c>
      <c r="B23" s="8">
        <f>'WA Sch. 1-2'!B23</f>
        <v>767.35</v>
      </c>
      <c r="C23" s="8">
        <f>'WA Sch. 1-2'!C23</f>
        <v>588826.02250000008</v>
      </c>
      <c r="D23" s="8">
        <f>'WA Sch. 1-2'!D23</f>
        <v>0</v>
      </c>
      <c r="E23" s="8">
        <f>'WA Sch. 1-2'!E23</f>
        <v>738</v>
      </c>
      <c r="F23" s="8">
        <f>'WA Sch. 1-2'!F23</f>
        <v>544644</v>
      </c>
      <c r="G23" s="8">
        <f>'WA Sch. 1-2'!G23</f>
        <v>0</v>
      </c>
      <c r="H23" s="8">
        <f t="shared" si="5"/>
        <v>29.350000000000023</v>
      </c>
      <c r="I23" s="8">
        <f t="shared" si="2"/>
        <v>44182.022500000079</v>
      </c>
      <c r="J23" s="8">
        <f t="shared" si="2"/>
        <v>0</v>
      </c>
      <c r="K23" s="9">
        <v>101804</v>
      </c>
      <c r="L23" s="9">
        <v>107360629.99999999</v>
      </c>
      <c r="M23" s="9">
        <v>-5431818</v>
      </c>
      <c r="N23" s="9">
        <f t="shared" si="6"/>
        <v>101928811.99999999</v>
      </c>
      <c r="O23" s="9">
        <f t="shared" si="7"/>
        <v>1001.2260029075477</v>
      </c>
      <c r="P23" s="8">
        <f t="shared" si="8"/>
        <v>14.320333864689614</v>
      </c>
      <c r="Q23" s="8">
        <f t="shared" si="9"/>
        <v>1015.5463367722373</v>
      </c>
      <c r="R23" s="9">
        <f t="shared" si="3"/>
        <v>103386679.26876085</v>
      </c>
      <c r="S23" s="21"/>
      <c r="U23" s="2">
        <v>41699</v>
      </c>
      <c r="V23" s="8">
        <f t="shared" si="10"/>
        <v>786.5</v>
      </c>
      <c r="W23" s="8">
        <f t="shared" si="11"/>
        <v>618582.25</v>
      </c>
      <c r="X23" s="8">
        <f t="shared" si="12"/>
        <v>0</v>
      </c>
      <c r="Y23" s="7">
        <v>15</v>
      </c>
      <c r="Z23" s="7">
        <v>0</v>
      </c>
      <c r="AA23" s="7">
        <v>0</v>
      </c>
      <c r="AB23" s="7">
        <v>1</v>
      </c>
      <c r="AC23" s="7">
        <v>0</v>
      </c>
      <c r="AD23" s="7">
        <v>0</v>
      </c>
      <c r="AE23" s="7">
        <v>0</v>
      </c>
      <c r="AF23" s="7">
        <v>0</v>
      </c>
      <c r="AG23" s="7">
        <v>0</v>
      </c>
      <c r="AH23" s="7">
        <v>0</v>
      </c>
      <c r="AI23" s="7">
        <v>0</v>
      </c>
      <c r="AJ23" s="7">
        <v>0</v>
      </c>
      <c r="AK23" s="8">
        <f t="shared" si="13"/>
        <v>1075.0542734501989</v>
      </c>
      <c r="AM23" s="19"/>
      <c r="AN23" s="19" t="s">
        <v>46</v>
      </c>
      <c r="AO23" s="19" t="s">
        <v>34</v>
      </c>
      <c r="AP23" s="19" t="s">
        <v>47</v>
      </c>
      <c r="AQ23" s="19" t="s">
        <v>48</v>
      </c>
      <c r="AR23" s="19" t="s">
        <v>49</v>
      </c>
      <c r="AS23" s="19" t="s">
        <v>50</v>
      </c>
      <c r="AT23" s="19" t="s">
        <v>51</v>
      </c>
      <c r="AU23" s="19" t="s">
        <v>52</v>
      </c>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row>
    <row r="24" spans="1:78">
      <c r="A24" s="2">
        <v>41365</v>
      </c>
      <c r="B24" s="8">
        <f>'WA Sch. 1-2'!B24</f>
        <v>547.15</v>
      </c>
      <c r="C24" s="8">
        <f>'WA Sch. 1-2'!C24</f>
        <v>299373.1225</v>
      </c>
      <c r="D24" s="8">
        <f>'WA Sch. 1-2'!D24</f>
        <v>0.375</v>
      </c>
      <c r="E24" s="8">
        <f>'WA Sch. 1-2'!E24</f>
        <v>568.5</v>
      </c>
      <c r="F24" s="8">
        <f>'WA Sch. 1-2'!F24</f>
        <v>323192.25</v>
      </c>
      <c r="G24" s="8">
        <f>'WA Sch. 1-2'!G24</f>
        <v>0</v>
      </c>
      <c r="H24" s="8">
        <f t="shared" si="5"/>
        <v>-21.350000000000023</v>
      </c>
      <c r="I24" s="8">
        <f t="shared" si="2"/>
        <v>-23819.127500000002</v>
      </c>
      <c r="J24" s="8">
        <f t="shared" si="2"/>
        <v>0.375</v>
      </c>
      <c r="K24" s="9">
        <v>101768</v>
      </c>
      <c r="L24" s="9">
        <v>93920946</v>
      </c>
      <c r="M24" s="9">
        <v>-8431459</v>
      </c>
      <c r="N24" s="9">
        <f t="shared" si="6"/>
        <v>85489487</v>
      </c>
      <c r="O24" s="9">
        <f t="shared" si="7"/>
        <v>840.04291132772585</v>
      </c>
      <c r="P24" s="8">
        <f t="shared" si="8"/>
        <v>-9.0898805494273294</v>
      </c>
      <c r="Q24" s="8">
        <f t="shared" si="9"/>
        <v>830.95303077829851</v>
      </c>
      <c r="R24" s="9">
        <f t="shared" si="3"/>
        <v>84564428.036245883</v>
      </c>
      <c r="S24" s="21"/>
      <c r="U24" s="2">
        <v>41730</v>
      </c>
      <c r="V24" s="8">
        <f t="shared" si="10"/>
        <v>543.5</v>
      </c>
      <c r="W24" s="8">
        <f t="shared" si="11"/>
        <v>295392.25</v>
      </c>
      <c r="X24" s="8">
        <f t="shared" si="12"/>
        <v>0</v>
      </c>
      <c r="Y24" s="7">
        <v>16</v>
      </c>
      <c r="Z24" s="7">
        <v>0</v>
      </c>
      <c r="AA24" s="7">
        <v>0</v>
      </c>
      <c r="AB24" s="7">
        <v>0</v>
      </c>
      <c r="AC24" s="7">
        <v>1</v>
      </c>
      <c r="AD24" s="7">
        <v>0</v>
      </c>
      <c r="AE24" s="7">
        <v>0</v>
      </c>
      <c r="AF24" s="7">
        <v>0</v>
      </c>
      <c r="AG24" s="7">
        <v>0</v>
      </c>
      <c r="AH24" s="7">
        <v>0</v>
      </c>
      <c r="AI24" s="7">
        <v>0</v>
      </c>
      <c r="AJ24" s="7">
        <v>0</v>
      </c>
      <c r="AK24" s="8">
        <f t="shared" si="13"/>
        <v>855.38756787848649</v>
      </c>
      <c r="AM24" s="17" t="s">
        <v>40</v>
      </c>
      <c r="AN24" s="17">
        <v>795.90891423003029</v>
      </c>
      <c r="AO24" s="17">
        <v>51.464551781645575</v>
      </c>
      <c r="AP24" s="17">
        <v>15.465186942789714</v>
      </c>
      <c r="AQ24" s="17">
        <v>1.0189041658990292E-28</v>
      </c>
      <c r="AR24" s="17">
        <v>693.85277676336204</v>
      </c>
      <c r="AS24" s="17">
        <v>897.96505169669854</v>
      </c>
      <c r="AT24" s="17">
        <v>693.85277676336204</v>
      </c>
      <c r="AU24" s="17">
        <v>897.96505169669854</v>
      </c>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row>
    <row r="25" spans="1:78">
      <c r="A25" s="2">
        <v>41395</v>
      </c>
      <c r="B25" s="8">
        <f>'WA Sch. 1-2'!B25</f>
        <v>290.02499999999998</v>
      </c>
      <c r="C25" s="8">
        <f>'WA Sch. 1-2'!C25</f>
        <v>84114.500624999986</v>
      </c>
      <c r="D25" s="8">
        <f>'WA Sch. 1-2'!D25</f>
        <v>14.95</v>
      </c>
      <c r="E25" s="8">
        <f>'WA Sch. 1-2'!E25</f>
        <v>279.5</v>
      </c>
      <c r="F25" s="8">
        <f>'WA Sch. 1-2'!F25</f>
        <v>78120.25</v>
      </c>
      <c r="G25" s="8">
        <f>'WA Sch. 1-2'!G25</f>
        <v>28.5</v>
      </c>
      <c r="H25" s="8">
        <f t="shared" si="5"/>
        <v>10.524999999999977</v>
      </c>
      <c r="I25" s="8">
        <f t="shared" si="2"/>
        <v>5994.250624999986</v>
      </c>
      <c r="J25" s="8">
        <f t="shared" si="2"/>
        <v>-13.55</v>
      </c>
      <c r="K25" s="9">
        <v>101667</v>
      </c>
      <c r="L25" s="9">
        <v>82220443</v>
      </c>
      <c r="M25" s="9">
        <v>-4887529</v>
      </c>
      <c r="N25" s="9">
        <f t="shared" si="6"/>
        <v>77332914</v>
      </c>
      <c r="O25" s="9">
        <f t="shared" si="7"/>
        <v>760.64911918321582</v>
      </c>
      <c r="P25" s="8">
        <f t="shared" si="8"/>
        <v>-8.2873439772246513</v>
      </c>
      <c r="Q25" s="8">
        <f t="shared" si="9"/>
        <v>752.36177520599119</v>
      </c>
      <c r="R25" s="9">
        <f t="shared" si="3"/>
        <v>76490364.599867508</v>
      </c>
      <c r="S25" s="21"/>
      <c r="U25" s="2">
        <v>41760</v>
      </c>
      <c r="V25" s="8">
        <f t="shared" si="10"/>
        <v>231.5</v>
      </c>
      <c r="W25" s="8">
        <f t="shared" si="11"/>
        <v>53592.25</v>
      </c>
      <c r="X25" s="8">
        <f t="shared" si="12"/>
        <v>5</v>
      </c>
      <c r="Y25" s="7">
        <v>17</v>
      </c>
      <c r="Z25" s="7">
        <v>0</v>
      </c>
      <c r="AA25" s="7">
        <v>0</v>
      </c>
      <c r="AB25" s="7">
        <v>0</v>
      </c>
      <c r="AC25" s="7">
        <v>0</v>
      </c>
      <c r="AD25" s="7">
        <v>1</v>
      </c>
      <c r="AE25" s="7">
        <v>0</v>
      </c>
      <c r="AF25" s="7">
        <v>0</v>
      </c>
      <c r="AG25" s="7">
        <v>0</v>
      </c>
      <c r="AH25" s="7">
        <v>0</v>
      </c>
      <c r="AI25" s="7">
        <v>0</v>
      </c>
      <c r="AJ25" s="7">
        <v>0</v>
      </c>
      <c r="AK25" s="8">
        <f t="shared" si="13"/>
        <v>746.24082512856046</v>
      </c>
      <c r="AM25" s="17" t="s">
        <v>4</v>
      </c>
      <c r="AN25" s="17">
        <v>0.30915409341287831</v>
      </c>
      <c r="AO25" s="17">
        <v>9.9205646405032655E-2</v>
      </c>
      <c r="AP25" s="17">
        <v>3.116295338177395</v>
      </c>
      <c r="AQ25" s="17">
        <v>2.3677506909860219E-3</v>
      </c>
      <c r="AR25" s="17">
        <v>0.11242557375262288</v>
      </c>
      <c r="AS25" s="17">
        <v>0.50588261307313376</v>
      </c>
      <c r="AT25" s="17">
        <v>0.11242557375262288</v>
      </c>
      <c r="AU25" s="17">
        <v>0.50588261307313376</v>
      </c>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row>
    <row r="26" spans="1:78">
      <c r="A26" s="2">
        <v>41426</v>
      </c>
      <c r="B26" s="8">
        <f>'WA Sch. 1-2'!B26</f>
        <v>126.95</v>
      </c>
      <c r="C26" s="8">
        <f>'WA Sch. 1-2'!C26</f>
        <v>16116.302500000002</v>
      </c>
      <c r="D26" s="8">
        <f>'WA Sch. 1-2'!D26</f>
        <v>68</v>
      </c>
      <c r="E26" s="8">
        <f>'WA Sch. 1-2'!E26</f>
        <v>144.5</v>
      </c>
      <c r="F26" s="8">
        <f>'WA Sch. 1-2'!F26</f>
        <v>20880.25</v>
      </c>
      <c r="G26" s="8">
        <f>'WA Sch. 1-2'!G26</f>
        <v>45.5</v>
      </c>
      <c r="H26" s="8">
        <f t="shared" si="5"/>
        <v>-17.549999999999997</v>
      </c>
      <c r="I26" s="8">
        <f t="shared" si="2"/>
        <v>-4763.9474999999984</v>
      </c>
      <c r="J26" s="8">
        <f t="shared" si="2"/>
        <v>22.5</v>
      </c>
      <c r="K26" s="9">
        <v>101411</v>
      </c>
      <c r="L26" s="9">
        <v>73639119</v>
      </c>
      <c r="M26" s="9">
        <v>-6594863</v>
      </c>
      <c r="N26" s="9">
        <f t="shared" si="6"/>
        <v>67044256</v>
      </c>
      <c r="O26" s="9">
        <f t="shared" si="7"/>
        <v>661.11423810040333</v>
      </c>
      <c r="P26" s="8">
        <f t="shared" si="8"/>
        <v>14.354955671109721</v>
      </c>
      <c r="Q26" s="8">
        <f t="shared" si="9"/>
        <v>675.46919377151301</v>
      </c>
      <c r="R26" s="9">
        <f t="shared" si="3"/>
        <v>68500006.409562901</v>
      </c>
      <c r="S26" s="21"/>
      <c r="U26" s="2">
        <v>41791</v>
      </c>
      <c r="V26" s="8">
        <f t="shared" si="10"/>
        <v>112</v>
      </c>
      <c r="W26" s="8">
        <f t="shared" si="11"/>
        <v>12544</v>
      </c>
      <c r="X26" s="8">
        <f t="shared" si="12"/>
        <v>13.5</v>
      </c>
      <c r="Y26" s="7">
        <v>18</v>
      </c>
      <c r="Z26" s="7">
        <v>0</v>
      </c>
      <c r="AA26" s="7">
        <v>0</v>
      </c>
      <c r="AB26" s="7">
        <v>0</v>
      </c>
      <c r="AC26" s="7">
        <v>0</v>
      </c>
      <c r="AD26" s="7">
        <v>0</v>
      </c>
      <c r="AE26" s="7">
        <v>1</v>
      </c>
      <c r="AF26" s="7">
        <v>0</v>
      </c>
      <c r="AG26" s="7">
        <v>0</v>
      </c>
      <c r="AH26" s="7">
        <v>0</v>
      </c>
      <c r="AI26" s="7">
        <v>0</v>
      </c>
      <c r="AJ26" s="7">
        <v>0</v>
      </c>
      <c r="AK26" s="8">
        <f t="shared" si="13"/>
        <v>653.94813894810966</v>
      </c>
      <c r="AM26" s="17" t="s">
        <v>5</v>
      </c>
      <c r="AN26" s="17">
        <v>1.1875104230508279E-4</v>
      </c>
      <c r="AO26" s="17">
        <v>5.6095497319359438E-5</v>
      </c>
      <c r="AP26" s="17">
        <v>2.1169442821589879</v>
      </c>
      <c r="AQ26" s="17">
        <v>3.6649701066672154E-2</v>
      </c>
      <c r="AR26" s="17">
        <v>7.5115660540255957E-6</v>
      </c>
      <c r="AS26" s="17">
        <v>2.2999051855613999E-4</v>
      </c>
      <c r="AT26" s="17">
        <v>7.5115660540255957E-6</v>
      </c>
      <c r="AU26" s="17">
        <v>2.2999051855613999E-4</v>
      </c>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row>
    <row r="27" spans="1:78">
      <c r="A27" s="2">
        <v>41456</v>
      </c>
      <c r="B27" s="8">
        <f>'WA Sch. 1-2'!B27</f>
        <v>14.1</v>
      </c>
      <c r="C27" s="8">
        <f>'WA Sch. 1-2'!C27</f>
        <v>198.81</v>
      </c>
      <c r="D27" s="8">
        <f>'WA Sch. 1-2'!D27</f>
        <v>240.05</v>
      </c>
      <c r="E27" s="8">
        <f>'WA Sch. 1-2'!E27</f>
        <v>0</v>
      </c>
      <c r="F27" s="8">
        <f>'WA Sch. 1-2'!F27</f>
        <v>0</v>
      </c>
      <c r="G27" s="8">
        <f>'WA Sch. 1-2'!G27</f>
        <v>277</v>
      </c>
      <c r="H27" s="8">
        <f t="shared" si="5"/>
        <v>14.1</v>
      </c>
      <c r="I27" s="8">
        <f t="shared" si="2"/>
        <v>198.81</v>
      </c>
      <c r="J27" s="8">
        <f t="shared" si="2"/>
        <v>-36.949999999999989</v>
      </c>
      <c r="K27" s="9">
        <v>101769</v>
      </c>
      <c r="L27" s="9">
        <v>80408441</v>
      </c>
      <c r="M27" s="9">
        <v>14908997</v>
      </c>
      <c r="N27" s="9">
        <f t="shared" si="6"/>
        <v>95317438</v>
      </c>
      <c r="O27" s="9">
        <f t="shared" si="7"/>
        <v>936.60582299128419</v>
      </c>
      <c r="P27" s="8">
        <f t="shared" si="8"/>
        <v>-29.030519799391691</v>
      </c>
      <c r="Q27" s="8">
        <f t="shared" si="9"/>
        <v>907.57530319189254</v>
      </c>
      <c r="R27" s="9">
        <f t="shared" si="3"/>
        <v>92363031.030535713</v>
      </c>
      <c r="S27" s="21"/>
      <c r="U27" s="2">
        <v>41821</v>
      </c>
      <c r="V27" s="8">
        <f t="shared" si="10"/>
        <v>7.5</v>
      </c>
      <c r="W27" s="8">
        <f t="shared" si="11"/>
        <v>56.25</v>
      </c>
      <c r="X27" s="8">
        <f t="shared" si="12"/>
        <v>339.5</v>
      </c>
      <c r="Y27" s="7">
        <v>19</v>
      </c>
      <c r="Z27" s="7">
        <v>0</v>
      </c>
      <c r="AA27" s="7">
        <v>0</v>
      </c>
      <c r="AB27" s="7">
        <v>0</v>
      </c>
      <c r="AC27" s="7">
        <v>0</v>
      </c>
      <c r="AD27" s="7">
        <v>0</v>
      </c>
      <c r="AE27" s="7">
        <v>0</v>
      </c>
      <c r="AF27" s="7">
        <v>1</v>
      </c>
      <c r="AG27" s="7">
        <v>0</v>
      </c>
      <c r="AH27" s="7">
        <v>0</v>
      </c>
      <c r="AI27" s="7">
        <v>0</v>
      </c>
      <c r="AJ27" s="7">
        <v>0</v>
      </c>
      <c r="AK27" s="8">
        <f t="shared" si="13"/>
        <v>926.92587584033004</v>
      </c>
      <c r="AM27" s="17" t="s">
        <v>6</v>
      </c>
      <c r="AN27" s="17">
        <v>0.90428149962744131</v>
      </c>
      <c r="AO27" s="17">
        <v>9.3696444296949247E-2</v>
      </c>
      <c r="AP27" s="17">
        <v>9.6511826720075931</v>
      </c>
      <c r="AQ27" s="17">
        <v>4.0510365967564529E-16</v>
      </c>
      <c r="AR27" s="17">
        <v>0.71847793448849862</v>
      </c>
      <c r="AS27" s="17">
        <v>1.090085064766384</v>
      </c>
      <c r="AT27" s="17">
        <v>0.71847793448849862</v>
      </c>
      <c r="AU27" s="17">
        <v>1.090085064766384</v>
      </c>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row>
    <row r="28" spans="1:78">
      <c r="A28" s="2">
        <v>41487</v>
      </c>
      <c r="B28" s="8">
        <f>'WA Sch. 1-2'!B28</f>
        <v>19.350000000000001</v>
      </c>
      <c r="C28" s="8">
        <f>'WA Sch. 1-2'!C28</f>
        <v>374.42250000000007</v>
      </c>
      <c r="D28" s="8">
        <f>'WA Sch. 1-2'!D28</f>
        <v>204.95</v>
      </c>
      <c r="E28" s="8">
        <f>'WA Sch. 1-2'!E28</f>
        <v>7</v>
      </c>
      <c r="F28" s="8">
        <f>'WA Sch. 1-2'!F28</f>
        <v>49</v>
      </c>
      <c r="G28" s="8">
        <f>'WA Sch. 1-2'!G28</f>
        <v>230.5</v>
      </c>
      <c r="H28" s="8">
        <f t="shared" si="5"/>
        <v>12.350000000000001</v>
      </c>
      <c r="I28" s="8">
        <f t="shared" si="2"/>
        <v>325.42250000000007</v>
      </c>
      <c r="J28" s="8">
        <f t="shared" si="2"/>
        <v>-25.550000000000011</v>
      </c>
      <c r="K28" s="9">
        <v>101629</v>
      </c>
      <c r="L28" s="9">
        <v>86226958</v>
      </c>
      <c r="M28" s="9">
        <v>2054716</v>
      </c>
      <c r="N28" s="9">
        <f t="shared" si="6"/>
        <v>88281674</v>
      </c>
      <c r="O28" s="9">
        <f t="shared" si="7"/>
        <v>868.66616812130394</v>
      </c>
      <c r="P28" s="8">
        <f t="shared" si="8"/>
        <v>-19.247695000767564</v>
      </c>
      <c r="Q28" s="8">
        <f t="shared" si="9"/>
        <v>849.41847312053642</v>
      </c>
      <c r="R28" s="9">
        <f t="shared" si="3"/>
        <v>86325550.004767001</v>
      </c>
      <c r="S28" s="21"/>
      <c r="U28" s="2">
        <v>41852</v>
      </c>
      <c r="V28" s="8">
        <f t="shared" si="10"/>
        <v>6</v>
      </c>
      <c r="W28" s="8">
        <f t="shared" si="11"/>
        <v>36</v>
      </c>
      <c r="X28" s="8">
        <f t="shared" si="12"/>
        <v>230</v>
      </c>
      <c r="Y28" s="7">
        <v>20</v>
      </c>
      <c r="Z28" s="7">
        <v>0</v>
      </c>
      <c r="AA28" s="7">
        <v>0</v>
      </c>
      <c r="AB28" s="7">
        <v>0</v>
      </c>
      <c r="AC28" s="7">
        <v>0</v>
      </c>
      <c r="AD28" s="7">
        <v>0</v>
      </c>
      <c r="AE28" s="7">
        <v>0</v>
      </c>
      <c r="AF28" s="7">
        <v>0</v>
      </c>
      <c r="AG28" s="7">
        <v>1</v>
      </c>
      <c r="AH28" s="7">
        <v>0</v>
      </c>
      <c r="AI28" s="7">
        <v>0</v>
      </c>
      <c r="AJ28" s="7">
        <v>0</v>
      </c>
      <c r="AK28" s="8">
        <f t="shared" si="13"/>
        <v>859.8336073787957</v>
      </c>
      <c r="AM28" s="17" t="s">
        <v>53</v>
      </c>
      <c r="AN28" s="17">
        <v>-9.5377247369208371E-2</v>
      </c>
      <c r="AO28" s="17">
        <v>9.4564600116417638E-2</v>
      </c>
      <c r="AP28" s="17">
        <v>-1.008593567273486</v>
      </c>
      <c r="AQ28" s="17">
        <v>0.31551046112923264</v>
      </c>
      <c r="AR28" s="17">
        <v>-0.28290239807699219</v>
      </c>
      <c r="AS28" s="17">
        <v>9.2147903338575435E-2</v>
      </c>
      <c r="AT28" s="17">
        <v>-0.28290239807699219</v>
      </c>
      <c r="AU28" s="17">
        <v>9.2147903338575435E-2</v>
      </c>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row>
    <row r="29" spans="1:78">
      <c r="A29" s="2">
        <v>41518</v>
      </c>
      <c r="B29" s="8">
        <f>'WA Sch. 1-2'!B29</f>
        <v>152.32499999999999</v>
      </c>
      <c r="C29" s="8">
        <f>'WA Sch. 1-2'!C29</f>
        <v>23202.905624999996</v>
      </c>
      <c r="D29" s="8">
        <f>'WA Sch. 1-2'!D29</f>
        <v>43.875</v>
      </c>
      <c r="E29" s="8">
        <f>'WA Sch. 1-2'!E29</f>
        <v>164.5</v>
      </c>
      <c r="F29" s="8">
        <f>'WA Sch. 1-2'!F29</f>
        <v>27060.25</v>
      </c>
      <c r="G29" s="8">
        <f>'WA Sch. 1-2'!G29</f>
        <v>106</v>
      </c>
      <c r="H29" s="8">
        <f t="shared" si="5"/>
        <v>-12.175000000000011</v>
      </c>
      <c r="I29" s="8">
        <f t="shared" si="2"/>
        <v>-3857.3443750000042</v>
      </c>
      <c r="J29" s="8">
        <f t="shared" si="2"/>
        <v>-62.125</v>
      </c>
      <c r="K29" s="9">
        <v>102174</v>
      </c>
      <c r="L29" s="9">
        <v>84011519</v>
      </c>
      <c r="M29" s="9">
        <v>-10243344</v>
      </c>
      <c r="N29" s="9">
        <f t="shared" si="6"/>
        <v>73768175</v>
      </c>
      <c r="O29" s="9">
        <f t="shared" si="7"/>
        <v>721.98577916103898</v>
      </c>
      <c r="P29" s="8">
        <f t="shared" si="8"/>
        <v>-60.400502916717485</v>
      </c>
      <c r="Q29" s="8">
        <f t="shared" si="9"/>
        <v>661.58527624432145</v>
      </c>
      <c r="R29" s="9">
        <f t="shared" si="3"/>
        <v>67596814.014987305</v>
      </c>
      <c r="S29" s="21"/>
      <c r="U29" s="2">
        <v>41883</v>
      </c>
      <c r="V29" s="8">
        <f t="shared" si="10"/>
        <v>100</v>
      </c>
      <c r="W29" s="8">
        <f t="shared" si="11"/>
        <v>10000</v>
      </c>
      <c r="X29" s="8">
        <f t="shared" si="12"/>
        <v>42.5</v>
      </c>
      <c r="Y29" s="7">
        <v>21</v>
      </c>
      <c r="Z29" s="7">
        <v>0</v>
      </c>
      <c r="AA29" s="7">
        <v>0</v>
      </c>
      <c r="AB29" s="7">
        <v>0</v>
      </c>
      <c r="AC29" s="7">
        <v>0</v>
      </c>
      <c r="AD29" s="7">
        <v>0</v>
      </c>
      <c r="AE29" s="7">
        <v>0</v>
      </c>
      <c r="AF29" s="7">
        <v>0</v>
      </c>
      <c r="AG29" s="7">
        <v>0</v>
      </c>
      <c r="AH29" s="7">
        <v>1</v>
      </c>
      <c r="AI29" s="7">
        <v>0</v>
      </c>
      <c r="AJ29" s="7">
        <v>0</v>
      </c>
      <c r="AK29" s="8">
        <f t="shared" si="13"/>
        <v>552.02581170246776</v>
      </c>
      <c r="AM29" s="17" t="s">
        <v>18</v>
      </c>
      <c r="AN29" s="17">
        <v>127.08930229680128</v>
      </c>
      <c r="AO29" s="17">
        <v>36.527831904706559</v>
      </c>
      <c r="AP29" s="17">
        <v>3.4792457058045647</v>
      </c>
      <c r="AQ29" s="17">
        <v>7.358094537664435E-4</v>
      </c>
      <c r="AR29" s="17">
        <v>54.653240868678537</v>
      </c>
      <c r="AS29" s="17">
        <v>199.52536372492403</v>
      </c>
      <c r="AT29" s="17">
        <v>54.653240868678537</v>
      </c>
      <c r="AU29" s="17">
        <v>199.52536372492403</v>
      </c>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row>
    <row r="30" spans="1:78">
      <c r="A30" s="2">
        <v>41548</v>
      </c>
      <c r="B30" s="8">
        <f>'WA Sch. 1-2'!B30</f>
        <v>510.4</v>
      </c>
      <c r="C30" s="8">
        <f>'WA Sch. 1-2'!C30</f>
        <v>260508.15999999997</v>
      </c>
      <c r="D30" s="8">
        <f>'WA Sch. 1-2'!D30</f>
        <v>0.65</v>
      </c>
      <c r="E30" s="8">
        <f>'WA Sch. 1-2'!E30</f>
        <v>599</v>
      </c>
      <c r="F30" s="8">
        <f>'WA Sch. 1-2'!F30</f>
        <v>358801</v>
      </c>
      <c r="G30" s="8">
        <f>'WA Sch. 1-2'!G30</f>
        <v>0</v>
      </c>
      <c r="H30" s="8">
        <f t="shared" si="5"/>
        <v>-88.600000000000023</v>
      </c>
      <c r="I30" s="8">
        <f t="shared" si="2"/>
        <v>-98292.840000000026</v>
      </c>
      <c r="J30" s="8">
        <f t="shared" si="2"/>
        <v>0.65</v>
      </c>
      <c r="K30" s="9">
        <v>102265</v>
      </c>
      <c r="L30" s="9">
        <v>76734419</v>
      </c>
      <c r="M30" s="9">
        <v>-319816</v>
      </c>
      <c r="N30" s="9">
        <f t="shared" si="6"/>
        <v>76414603</v>
      </c>
      <c r="O30" s="9">
        <f t="shared" si="7"/>
        <v>747.22146384393488</v>
      </c>
      <c r="P30" s="8">
        <f t="shared" si="8"/>
        <v>-38.475646902749929</v>
      </c>
      <c r="Q30" s="8">
        <f t="shared" si="9"/>
        <v>708.74581694118501</v>
      </c>
      <c r="R30" s="9">
        <f t="shared" si="3"/>
        <v>72479890.96949029</v>
      </c>
      <c r="S30" s="21"/>
      <c r="U30" s="2">
        <v>41913</v>
      </c>
      <c r="V30" s="8">
        <f t="shared" si="10"/>
        <v>363</v>
      </c>
      <c r="W30" s="8">
        <f t="shared" si="11"/>
        <v>131769</v>
      </c>
      <c r="X30" s="8">
        <f t="shared" si="12"/>
        <v>0.5</v>
      </c>
      <c r="Y30" s="7">
        <v>22</v>
      </c>
      <c r="Z30" s="7">
        <v>0</v>
      </c>
      <c r="AA30" s="7">
        <v>0</v>
      </c>
      <c r="AB30" s="7">
        <v>0</v>
      </c>
      <c r="AC30" s="7">
        <v>0</v>
      </c>
      <c r="AD30" s="7">
        <v>0</v>
      </c>
      <c r="AE30" s="7">
        <v>0</v>
      </c>
      <c r="AF30" s="7">
        <v>0</v>
      </c>
      <c r="AG30" s="7">
        <v>0</v>
      </c>
      <c r="AH30" s="7">
        <v>0</v>
      </c>
      <c r="AI30" s="7">
        <v>1</v>
      </c>
      <c r="AJ30" s="7">
        <v>0</v>
      </c>
      <c r="AK30" s="8">
        <f t="shared" si="13"/>
        <v>700.84414289724054</v>
      </c>
      <c r="AM30" s="17" t="s">
        <v>19</v>
      </c>
      <c r="AN30" s="17">
        <v>-125.9415568949439</v>
      </c>
      <c r="AO30" s="17">
        <v>15.260603391318739</v>
      </c>
      <c r="AP30" s="17">
        <v>-8.2527245919114804</v>
      </c>
      <c r="AQ30" s="17">
        <v>5.149692449361522E-13</v>
      </c>
      <c r="AR30" s="17">
        <v>-156.20390609671381</v>
      </c>
      <c r="AS30" s="17">
        <v>-95.679207693173979</v>
      </c>
      <c r="AT30" s="17">
        <v>-156.20390609671381</v>
      </c>
      <c r="AU30" s="17">
        <v>-95.679207693173979</v>
      </c>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row>
    <row r="31" spans="1:78">
      <c r="A31" s="2">
        <v>41579</v>
      </c>
      <c r="B31" s="8">
        <f>'WA Sch. 1-2'!B31</f>
        <v>874.97500000000002</v>
      </c>
      <c r="C31" s="8">
        <f>'WA Sch. 1-2'!C31</f>
        <v>765581.25062499999</v>
      </c>
      <c r="D31" s="8">
        <f>'WA Sch. 1-2'!D31</f>
        <v>0</v>
      </c>
      <c r="E31" s="8">
        <f>'WA Sch. 1-2'!E31</f>
        <v>906.5</v>
      </c>
      <c r="F31" s="8">
        <f>'WA Sch. 1-2'!F31</f>
        <v>821742.25</v>
      </c>
      <c r="G31" s="8">
        <f>'WA Sch. 1-2'!G31</f>
        <v>0</v>
      </c>
      <c r="H31" s="8">
        <f t="shared" si="5"/>
        <v>-31.524999999999977</v>
      </c>
      <c r="I31" s="8">
        <f t="shared" si="2"/>
        <v>-56160.999375000014</v>
      </c>
      <c r="J31" s="8">
        <f t="shared" si="2"/>
        <v>0</v>
      </c>
      <c r="K31" s="9">
        <v>102480</v>
      </c>
      <c r="L31" s="9">
        <v>90919484</v>
      </c>
      <c r="M31" s="9">
        <v>21796374</v>
      </c>
      <c r="N31" s="9">
        <f t="shared" si="6"/>
        <v>112715858</v>
      </c>
      <c r="O31" s="9">
        <f t="shared" si="7"/>
        <v>1099.8815183450429</v>
      </c>
      <c r="P31" s="8">
        <f t="shared" si="8"/>
        <v>-16.415260007517336</v>
      </c>
      <c r="Q31" s="8">
        <f t="shared" si="9"/>
        <v>1083.4662583375255</v>
      </c>
      <c r="R31" s="9">
        <f t="shared" si="3"/>
        <v>111033622.15442961</v>
      </c>
      <c r="S31" s="21"/>
      <c r="U31" s="2">
        <v>41944</v>
      </c>
      <c r="V31" s="8">
        <f t="shared" si="10"/>
        <v>914.5</v>
      </c>
      <c r="W31" s="8">
        <f t="shared" si="11"/>
        <v>836310.25</v>
      </c>
      <c r="X31" s="8">
        <f t="shared" si="12"/>
        <v>0</v>
      </c>
      <c r="Y31" s="7">
        <v>23</v>
      </c>
      <c r="Z31" s="7">
        <v>0</v>
      </c>
      <c r="AA31" s="7">
        <v>0</v>
      </c>
      <c r="AB31" s="7">
        <v>0</v>
      </c>
      <c r="AC31" s="7">
        <v>0</v>
      </c>
      <c r="AD31" s="7">
        <v>0</v>
      </c>
      <c r="AE31" s="7">
        <v>0</v>
      </c>
      <c r="AF31" s="7">
        <v>0</v>
      </c>
      <c r="AG31" s="7">
        <v>0</v>
      </c>
      <c r="AH31" s="7">
        <v>0</v>
      </c>
      <c r="AI31" s="7">
        <v>0</v>
      </c>
      <c r="AJ31" s="7">
        <v>1</v>
      </c>
      <c r="AK31" s="8">
        <f t="shared" si="13"/>
        <v>1076.736901092743</v>
      </c>
      <c r="AM31" s="17" t="s">
        <v>20</v>
      </c>
      <c r="AN31" s="17">
        <v>-97.352935550604599</v>
      </c>
      <c r="AO31" s="17">
        <v>19.108023656412257</v>
      </c>
      <c r="AP31" s="17">
        <v>-5.0948720443903666</v>
      </c>
      <c r="AQ31" s="17">
        <v>1.5669503265216167E-6</v>
      </c>
      <c r="AR31" s="17">
        <v>-135.24486351820894</v>
      </c>
      <c r="AS31" s="17">
        <v>-59.461007583000253</v>
      </c>
      <c r="AT31" s="17">
        <v>-135.24486351820894</v>
      </c>
      <c r="AU31" s="17">
        <v>-59.461007583000253</v>
      </c>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row>
    <row r="32" spans="1:78">
      <c r="A32" s="2">
        <v>41609</v>
      </c>
      <c r="B32" s="8">
        <f>'WA Sch. 1-2'!B32</f>
        <v>1138.7249999999999</v>
      </c>
      <c r="C32" s="8">
        <f>'WA Sch. 1-2'!C32</f>
        <v>1296694.6256249999</v>
      </c>
      <c r="D32" s="8">
        <f>'WA Sch. 1-2'!D32</f>
        <v>0</v>
      </c>
      <c r="E32" s="8">
        <f>'WA Sch. 1-2'!E32</f>
        <v>1220</v>
      </c>
      <c r="F32" s="8">
        <f>'WA Sch. 1-2'!F32</f>
        <v>1488400</v>
      </c>
      <c r="G32" s="8">
        <f>'WA Sch. 1-2'!G32</f>
        <v>0</v>
      </c>
      <c r="H32" s="8">
        <f t="shared" si="5"/>
        <v>-81.275000000000091</v>
      </c>
      <c r="I32" s="8">
        <f t="shared" si="2"/>
        <v>-191705.37437500013</v>
      </c>
      <c r="J32" s="8">
        <f t="shared" si="2"/>
        <v>0</v>
      </c>
      <c r="K32" s="9">
        <v>102726</v>
      </c>
      <c r="L32" s="9">
        <v>133907994.99999999</v>
      </c>
      <c r="M32" s="9">
        <v>13076959</v>
      </c>
      <c r="N32" s="9">
        <f t="shared" si="6"/>
        <v>146984954</v>
      </c>
      <c r="O32" s="9">
        <f t="shared" si="7"/>
        <v>1430.8447131203395</v>
      </c>
      <c r="P32" s="8">
        <f t="shared" si="8"/>
        <v>-47.89171196464909</v>
      </c>
      <c r="Q32" s="8">
        <f t="shared" si="9"/>
        <v>1382.9530011556903</v>
      </c>
      <c r="R32" s="9">
        <f t="shared" si="3"/>
        <v>142065229.99671945</v>
      </c>
      <c r="S32" s="21"/>
      <c r="U32" s="2">
        <v>41974</v>
      </c>
      <c r="V32" s="8">
        <f t="shared" si="10"/>
        <v>1001</v>
      </c>
      <c r="W32" s="8">
        <f t="shared" si="11"/>
        <v>1002001</v>
      </c>
      <c r="X32" s="8">
        <f t="shared" si="12"/>
        <v>0</v>
      </c>
      <c r="Y32" s="7">
        <v>24</v>
      </c>
      <c r="Z32" s="7">
        <v>0</v>
      </c>
      <c r="AA32" s="7">
        <v>0</v>
      </c>
      <c r="AB32" s="7">
        <v>0</v>
      </c>
      <c r="AC32" s="7">
        <v>0</v>
      </c>
      <c r="AD32" s="7">
        <v>0</v>
      </c>
      <c r="AE32" s="7">
        <v>0</v>
      </c>
      <c r="AF32" s="7">
        <v>0</v>
      </c>
      <c r="AG32" s="7">
        <v>0</v>
      </c>
      <c r="AH32" s="7">
        <v>0</v>
      </c>
      <c r="AI32" s="7">
        <v>0</v>
      </c>
      <c r="AJ32" s="7">
        <v>0</v>
      </c>
      <c r="AK32" s="8">
        <f t="shared" si="13"/>
        <v>1295.2256976239819</v>
      </c>
      <c r="AM32" s="17" t="s">
        <v>21</v>
      </c>
      <c r="AN32" s="17">
        <v>-156.82132640800435</v>
      </c>
      <c r="AO32" s="17">
        <v>24.621053271884573</v>
      </c>
      <c r="AP32" s="17">
        <v>-6.369399581580157</v>
      </c>
      <c r="AQ32" s="17">
        <v>5.2500151975430665E-9</v>
      </c>
      <c r="AR32" s="17">
        <v>-205.64579898770646</v>
      </c>
      <c r="AS32" s="17">
        <v>-107.99685382830225</v>
      </c>
      <c r="AT32" s="17">
        <v>-205.64579898770646</v>
      </c>
      <c r="AU32" s="17">
        <v>-107.99685382830225</v>
      </c>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row>
    <row r="33" spans="1:82">
      <c r="A33" s="2">
        <v>41640</v>
      </c>
      <c r="B33" s="8">
        <f>'WA Sch. 1-2'!B33</f>
        <v>1095.1500000000001</v>
      </c>
      <c r="C33" s="8">
        <f>'WA Sch. 1-2'!C33</f>
        <v>1199353.5225000002</v>
      </c>
      <c r="D33" s="8">
        <f>'WA Sch. 1-2'!D33</f>
        <v>0</v>
      </c>
      <c r="E33" s="8">
        <f>'WA Sch. 1-2'!E33</f>
        <v>1040</v>
      </c>
      <c r="F33" s="8">
        <f>'WA Sch. 1-2'!F33</f>
        <v>1081600</v>
      </c>
      <c r="G33" s="8">
        <f>'WA Sch. 1-2'!G33</f>
        <v>0</v>
      </c>
      <c r="H33" s="8">
        <f t="shared" si="5"/>
        <v>55.150000000000091</v>
      </c>
      <c r="I33" s="8">
        <f t="shared" si="2"/>
        <v>117753.5225000002</v>
      </c>
      <c r="J33" s="8">
        <f t="shared" si="2"/>
        <v>0</v>
      </c>
      <c r="K33" s="9">
        <v>102753</v>
      </c>
      <c r="L33" s="9">
        <v>139419293</v>
      </c>
      <c r="M33" s="9">
        <v>-9194849</v>
      </c>
      <c r="N33" s="9">
        <f t="shared" si="6"/>
        <v>130224444</v>
      </c>
      <c r="O33" s="9">
        <f t="shared" si="7"/>
        <v>1267.3541794400164</v>
      </c>
      <c r="P33" s="8">
        <f t="shared" si="8"/>
        <v>31.033201783690309</v>
      </c>
      <c r="Q33" s="8">
        <f t="shared" si="9"/>
        <v>1298.3873812237068</v>
      </c>
      <c r="R33" s="9">
        <f t="shared" si="3"/>
        <v>133413198.58287954</v>
      </c>
      <c r="S33" s="21"/>
      <c r="U33" s="2">
        <v>42005</v>
      </c>
      <c r="V33" s="8">
        <f t="shared" si="10"/>
        <v>1058</v>
      </c>
      <c r="W33" s="8">
        <f t="shared" si="11"/>
        <v>1119364</v>
      </c>
      <c r="X33" s="8">
        <f t="shared" si="12"/>
        <v>0</v>
      </c>
      <c r="Y33" s="7">
        <v>25</v>
      </c>
      <c r="Z33" s="7">
        <v>0</v>
      </c>
      <c r="AA33" s="7">
        <v>0</v>
      </c>
      <c r="AB33" s="7">
        <v>0</v>
      </c>
      <c r="AC33" s="7">
        <v>0</v>
      </c>
      <c r="AD33" s="7">
        <v>0</v>
      </c>
      <c r="AE33" s="7">
        <v>0</v>
      </c>
      <c r="AF33" s="7">
        <v>0</v>
      </c>
      <c r="AG33" s="7">
        <v>0</v>
      </c>
      <c r="AH33" s="7">
        <v>0</v>
      </c>
      <c r="AI33" s="7">
        <v>0</v>
      </c>
      <c r="AJ33" s="7">
        <v>0</v>
      </c>
      <c r="AK33" s="8">
        <f t="shared" si="13"/>
        <v>1265.415144860533</v>
      </c>
      <c r="AM33" s="17" t="s">
        <v>22</v>
      </c>
      <c r="AN33" s="17">
        <v>-174.56907815352812</v>
      </c>
      <c r="AO33" s="17">
        <v>35.789664011987114</v>
      </c>
      <c r="AP33" s="17">
        <v>-4.8776394797967173</v>
      </c>
      <c r="AQ33" s="17">
        <v>3.8787497457128241E-6</v>
      </c>
      <c r="AR33" s="17">
        <v>-245.5413249495428</v>
      </c>
      <c r="AS33" s="17">
        <v>-103.59683135751345</v>
      </c>
      <c r="AT33" s="17">
        <v>-245.5413249495428</v>
      </c>
      <c r="AU33" s="17">
        <v>-103.59683135751345</v>
      </c>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row>
    <row r="34" spans="1:82">
      <c r="A34" s="2">
        <v>41671</v>
      </c>
      <c r="B34" s="8">
        <f>'WA Sch. 1-2'!B34</f>
        <v>932.76424999999995</v>
      </c>
      <c r="C34" s="8">
        <f>'WA Sch. 1-2'!C34</f>
        <v>870049.14607806236</v>
      </c>
      <c r="D34" s="8">
        <f>'WA Sch. 1-2'!D34</f>
        <v>0</v>
      </c>
      <c r="E34" s="8">
        <f>'WA Sch. 1-2'!E34</f>
        <v>1091.5</v>
      </c>
      <c r="F34" s="8">
        <f>'WA Sch. 1-2'!F34</f>
        <v>1191372.25</v>
      </c>
      <c r="G34" s="8">
        <f>'WA Sch. 1-2'!G34</f>
        <v>0</v>
      </c>
      <c r="H34" s="8">
        <f t="shared" si="5"/>
        <v>-158.73575000000005</v>
      </c>
      <c r="I34" s="8">
        <f t="shared" si="2"/>
        <v>-321323.10392193764</v>
      </c>
      <c r="J34" s="8">
        <f t="shared" si="2"/>
        <v>0</v>
      </c>
      <c r="K34" s="9">
        <v>102768</v>
      </c>
      <c r="L34" s="9">
        <v>126446005.00000001</v>
      </c>
      <c r="M34" s="9">
        <v>-7165321</v>
      </c>
      <c r="N34" s="9">
        <f t="shared" si="6"/>
        <v>119280684.00000001</v>
      </c>
      <c r="O34" s="9">
        <f t="shared" si="7"/>
        <v>1160.6792386735171</v>
      </c>
      <c r="P34" s="8">
        <f t="shared" si="8"/>
        <v>-87.231260390897845</v>
      </c>
      <c r="Q34" s="8">
        <f t="shared" si="9"/>
        <v>1073.4479782826193</v>
      </c>
      <c r="R34" s="9">
        <f t="shared" si="3"/>
        <v>110316101.83214821</v>
      </c>
      <c r="S34" s="21"/>
      <c r="U34" s="2">
        <v>42036</v>
      </c>
      <c r="V34" s="8">
        <f t="shared" si="10"/>
        <v>724</v>
      </c>
      <c r="W34" s="8">
        <f t="shared" si="11"/>
        <v>524176</v>
      </c>
      <c r="X34" s="8">
        <f t="shared" si="12"/>
        <v>0</v>
      </c>
      <c r="Y34" s="7">
        <v>26</v>
      </c>
      <c r="Z34" s="7">
        <v>0</v>
      </c>
      <c r="AA34" s="7">
        <v>1</v>
      </c>
      <c r="AB34" s="7">
        <v>0</v>
      </c>
      <c r="AC34" s="7">
        <v>0</v>
      </c>
      <c r="AD34" s="7">
        <v>0</v>
      </c>
      <c r="AE34" s="7">
        <v>0</v>
      </c>
      <c r="AF34" s="7">
        <v>0</v>
      </c>
      <c r="AG34" s="7">
        <v>0</v>
      </c>
      <c r="AH34" s="7">
        <v>0</v>
      </c>
      <c r="AI34" s="7">
        <v>0</v>
      </c>
      <c r="AJ34" s="7">
        <v>0</v>
      </c>
      <c r="AK34" s="8">
        <f t="shared" si="13"/>
        <v>1014.550013565994</v>
      </c>
      <c r="AM34" s="17" t="s">
        <v>23</v>
      </c>
      <c r="AN34" s="17">
        <v>-203.68777263836611</v>
      </c>
      <c r="AO34" s="17">
        <v>44.105585030830305</v>
      </c>
      <c r="AP34" s="17">
        <v>-4.6181854859421101</v>
      </c>
      <c r="AQ34" s="17">
        <v>1.1120335867987409E-5</v>
      </c>
      <c r="AR34" s="17">
        <v>-291.15080288202165</v>
      </c>
      <c r="AS34" s="17">
        <v>-116.22474239471059</v>
      </c>
      <c r="AT34" s="17">
        <v>-291.15080288202165</v>
      </c>
      <c r="AU34" s="17">
        <v>-116.22474239471059</v>
      </c>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row>
    <row r="35" spans="1:82">
      <c r="A35" s="2">
        <v>41699</v>
      </c>
      <c r="B35" s="8">
        <f>'WA Sch. 1-2'!B35</f>
        <v>767.35</v>
      </c>
      <c r="C35" s="8">
        <f>'WA Sch. 1-2'!C35</f>
        <v>588826.02250000008</v>
      </c>
      <c r="D35" s="8">
        <f>'WA Sch. 1-2'!D35</f>
        <v>0</v>
      </c>
      <c r="E35" s="8">
        <f>'WA Sch. 1-2'!E35</f>
        <v>786.5</v>
      </c>
      <c r="F35" s="8">
        <f>'WA Sch. 1-2'!F35</f>
        <v>618582.25</v>
      </c>
      <c r="G35" s="8">
        <f>'WA Sch. 1-2'!G35</f>
        <v>0</v>
      </c>
      <c r="H35" s="8">
        <f t="shared" si="5"/>
        <v>-19.149999999999977</v>
      </c>
      <c r="I35" s="8">
        <f t="shared" si="2"/>
        <v>-29756.227499999921</v>
      </c>
      <c r="J35" s="8">
        <f t="shared" si="2"/>
        <v>0</v>
      </c>
      <c r="K35" s="9">
        <v>102739</v>
      </c>
      <c r="L35" s="9">
        <v>117132161.99999999</v>
      </c>
      <c r="M35" s="9">
        <v>-6682161</v>
      </c>
      <c r="N35" s="9">
        <f t="shared" si="6"/>
        <v>110450000.99999999</v>
      </c>
      <c r="O35" s="9">
        <f t="shared" si="7"/>
        <v>1075.0542734501989</v>
      </c>
      <c r="P35" s="8">
        <f t="shared" si="8"/>
        <v>-9.4538839195487707</v>
      </c>
      <c r="Q35" s="8">
        <f t="shared" si="9"/>
        <v>1065.6003895306501</v>
      </c>
      <c r="R35" s="9">
        <f t="shared" si="3"/>
        <v>109478718.41998947</v>
      </c>
      <c r="S35" s="21"/>
      <c r="U35" s="2">
        <v>42064</v>
      </c>
      <c r="V35" s="8">
        <f t="shared" si="10"/>
        <v>604.5</v>
      </c>
      <c r="W35" s="8">
        <f t="shared" si="11"/>
        <v>365420.25</v>
      </c>
      <c r="X35" s="8">
        <f t="shared" si="12"/>
        <v>0</v>
      </c>
      <c r="Y35" s="7">
        <v>27</v>
      </c>
      <c r="Z35" s="7">
        <v>0</v>
      </c>
      <c r="AA35" s="7">
        <v>0</v>
      </c>
      <c r="AB35" s="7">
        <v>1</v>
      </c>
      <c r="AC35" s="7">
        <v>0</v>
      </c>
      <c r="AD35" s="7">
        <v>0</v>
      </c>
      <c r="AE35" s="7">
        <v>0</v>
      </c>
      <c r="AF35" s="7">
        <v>0</v>
      </c>
      <c r="AG35" s="7">
        <v>0</v>
      </c>
      <c r="AH35" s="7">
        <v>0</v>
      </c>
      <c r="AI35" s="7">
        <v>0</v>
      </c>
      <c r="AJ35" s="7">
        <v>0</v>
      </c>
      <c r="AK35" s="8">
        <f t="shared" si="13"/>
        <v>973.28127318092925</v>
      </c>
      <c r="AM35" s="17" t="s">
        <v>24</v>
      </c>
      <c r="AN35" s="17">
        <v>-133.80767345097729</v>
      </c>
      <c r="AO35" s="17">
        <v>52.779121312464277</v>
      </c>
      <c r="AP35" s="17">
        <v>-2.5352387482695242</v>
      </c>
      <c r="AQ35" s="17">
        <v>1.272546773280098E-2</v>
      </c>
      <c r="AR35" s="17">
        <v>-238.47065162843114</v>
      </c>
      <c r="AS35" s="17">
        <v>-29.144695273523453</v>
      </c>
      <c r="AT35" s="17">
        <v>-238.47065162843114</v>
      </c>
      <c r="AU35" s="17">
        <v>-29.144695273523453</v>
      </c>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row>
    <row r="36" spans="1:82">
      <c r="A36" s="2">
        <v>41730</v>
      </c>
      <c r="B36" s="8">
        <f>'WA Sch. 1-2'!B36</f>
        <v>547.15</v>
      </c>
      <c r="C36" s="8">
        <f>'WA Sch. 1-2'!C36</f>
        <v>299373.1225</v>
      </c>
      <c r="D36" s="8">
        <f>'WA Sch. 1-2'!D36</f>
        <v>0.375</v>
      </c>
      <c r="E36" s="8">
        <f>'WA Sch. 1-2'!E36</f>
        <v>543.5</v>
      </c>
      <c r="F36" s="8">
        <f>'WA Sch. 1-2'!F36</f>
        <v>295392.25</v>
      </c>
      <c r="G36" s="8">
        <f>'WA Sch. 1-2'!G36</f>
        <v>0</v>
      </c>
      <c r="H36" s="8">
        <f t="shared" si="5"/>
        <v>3.6499999999999773</v>
      </c>
      <c r="I36" s="8">
        <f t="shared" si="2"/>
        <v>3980.8724999999977</v>
      </c>
      <c r="J36" s="8">
        <f t="shared" si="2"/>
        <v>0.375</v>
      </c>
      <c r="K36" s="9">
        <v>102573</v>
      </c>
      <c r="L36" s="9">
        <v>92904533</v>
      </c>
      <c r="M36" s="9">
        <v>-5164864</v>
      </c>
      <c r="N36" s="9">
        <f t="shared" si="6"/>
        <v>87739669</v>
      </c>
      <c r="O36" s="9">
        <f t="shared" si="7"/>
        <v>855.38756787848649</v>
      </c>
      <c r="P36" s="8">
        <f t="shared" si="8"/>
        <v>1.9402507619759299</v>
      </c>
      <c r="Q36" s="8">
        <f t="shared" si="9"/>
        <v>857.3278186404624</v>
      </c>
      <c r="R36" s="9">
        <f t="shared" si="3"/>
        <v>87938686.341408148</v>
      </c>
      <c r="S36" s="21"/>
      <c r="U36" s="2">
        <v>42095</v>
      </c>
      <c r="V36" s="8">
        <f t="shared" si="10"/>
        <v>524.5</v>
      </c>
      <c r="W36" s="8">
        <f t="shared" si="11"/>
        <v>275100.25</v>
      </c>
      <c r="X36" s="8">
        <f t="shared" si="12"/>
        <v>0</v>
      </c>
      <c r="Y36" s="7">
        <v>28</v>
      </c>
      <c r="Z36" s="7">
        <v>0</v>
      </c>
      <c r="AA36" s="7">
        <v>0</v>
      </c>
      <c r="AB36" s="7">
        <v>0</v>
      </c>
      <c r="AC36" s="7">
        <v>1</v>
      </c>
      <c r="AD36" s="7">
        <v>0</v>
      </c>
      <c r="AE36" s="7">
        <v>0</v>
      </c>
      <c r="AF36" s="7">
        <v>0</v>
      </c>
      <c r="AG36" s="7">
        <v>0</v>
      </c>
      <c r="AH36" s="7">
        <v>0</v>
      </c>
      <c r="AI36" s="7">
        <v>0</v>
      </c>
      <c r="AJ36" s="7">
        <v>0</v>
      </c>
      <c r="AK36" s="8">
        <f t="shared" si="13"/>
        <v>797.08584780866488</v>
      </c>
      <c r="AM36" s="17" t="s">
        <v>25</v>
      </c>
      <c r="AN36" s="17">
        <v>-143.68475614712932</v>
      </c>
      <c r="AO36" s="17">
        <v>52.039011422870168</v>
      </c>
      <c r="AP36" s="17">
        <v>-2.7610969581943783</v>
      </c>
      <c r="AQ36" s="17">
        <v>6.8111716989706344E-3</v>
      </c>
      <c r="AR36" s="17">
        <v>-246.88006863979632</v>
      </c>
      <c r="AS36" s="17">
        <v>-40.489443654462335</v>
      </c>
      <c r="AT36" s="17">
        <v>-246.88006863979632</v>
      </c>
      <c r="AU36" s="17">
        <v>-40.489443654462335</v>
      </c>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row>
    <row r="37" spans="1:82">
      <c r="A37" s="2">
        <v>41760</v>
      </c>
      <c r="B37" s="8">
        <f>'WA Sch. 1-2'!B37</f>
        <v>290.02499999999998</v>
      </c>
      <c r="C37" s="8">
        <f>'WA Sch. 1-2'!C37</f>
        <v>84114.500624999986</v>
      </c>
      <c r="D37" s="8">
        <f>'WA Sch. 1-2'!D37</f>
        <v>14.95</v>
      </c>
      <c r="E37" s="8">
        <f>'WA Sch. 1-2'!E37</f>
        <v>231.5</v>
      </c>
      <c r="F37" s="8">
        <f>'WA Sch. 1-2'!F37</f>
        <v>53592.25</v>
      </c>
      <c r="G37" s="8">
        <f>'WA Sch. 1-2'!G37</f>
        <v>5</v>
      </c>
      <c r="H37" s="8">
        <f t="shared" si="5"/>
        <v>58.524999999999977</v>
      </c>
      <c r="I37" s="8">
        <f t="shared" si="2"/>
        <v>30522.250624999986</v>
      </c>
      <c r="J37" s="8">
        <f t="shared" si="2"/>
        <v>9.9499999999999993</v>
      </c>
      <c r="K37" s="9">
        <v>102481</v>
      </c>
      <c r="L37" s="9">
        <v>81521908</v>
      </c>
      <c r="M37" s="9">
        <v>-5046402</v>
      </c>
      <c r="N37" s="9">
        <f t="shared" si="6"/>
        <v>76475506</v>
      </c>
      <c r="O37" s="9">
        <f t="shared" si="7"/>
        <v>746.24082512856046</v>
      </c>
      <c r="P37" s="8">
        <f t="shared" si="8"/>
        <v>30.715393313497451</v>
      </c>
      <c r="Q37" s="8">
        <f t="shared" si="9"/>
        <v>776.95621844205789</v>
      </c>
      <c r="R37" s="9">
        <f t="shared" si="3"/>
        <v>79623250.222160533</v>
      </c>
      <c r="S37" s="21"/>
      <c r="U37" s="2">
        <v>42125</v>
      </c>
      <c r="V37" s="8">
        <f t="shared" si="10"/>
        <v>162.5</v>
      </c>
      <c r="W37" s="8">
        <f t="shared" si="11"/>
        <v>26406.25</v>
      </c>
      <c r="X37" s="8">
        <f t="shared" si="12"/>
        <v>29.5</v>
      </c>
      <c r="Y37" s="7">
        <v>29</v>
      </c>
      <c r="Z37" s="7">
        <v>0</v>
      </c>
      <c r="AA37" s="7">
        <v>0</v>
      </c>
      <c r="AB37" s="7">
        <v>0</v>
      </c>
      <c r="AC37" s="7">
        <v>0</v>
      </c>
      <c r="AD37" s="7">
        <v>1</v>
      </c>
      <c r="AE37" s="7">
        <v>0</v>
      </c>
      <c r="AF37" s="7">
        <v>0</v>
      </c>
      <c r="AG37" s="7">
        <v>0</v>
      </c>
      <c r="AH37" s="7">
        <v>0</v>
      </c>
      <c r="AI37" s="7">
        <v>0</v>
      </c>
      <c r="AJ37" s="7">
        <v>0</v>
      </c>
      <c r="AK37" s="8">
        <f t="shared" si="13"/>
        <v>683.44131586822016</v>
      </c>
      <c r="AM37" s="17" t="s">
        <v>26</v>
      </c>
      <c r="AN37" s="17">
        <v>-250.53974866144398</v>
      </c>
      <c r="AO37" s="17">
        <v>41.339618282513833</v>
      </c>
      <c r="AP37" s="17">
        <v>-6.0605239978091259</v>
      </c>
      <c r="AQ37" s="17">
        <v>2.2017661152902371E-8</v>
      </c>
      <c r="AR37" s="17">
        <v>-332.51776304618176</v>
      </c>
      <c r="AS37" s="17">
        <v>-168.5617342767062</v>
      </c>
      <c r="AT37" s="17">
        <v>-332.51776304618176</v>
      </c>
      <c r="AU37" s="17">
        <v>-168.5617342767062</v>
      </c>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row>
    <row r="38" spans="1:82">
      <c r="A38" s="2">
        <v>41791</v>
      </c>
      <c r="B38" s="8">
        <f>'WA Sch. 1-2'!B38</f>
        <v>126.95</v>
      </c>
      <c r="C38" s="8">
        <f>'WA Sch. 1-2'!C38</f>
        <v>16116.302500000002</v>
      </c>
      <c r="D38" s="8">
        <f>'WA Sch. 1-2'!D38</f>
        <v>68</v>
      </c>
      <c r="E38" s="8">
        <f>'WA Sch. 1-2'!E38</f>
        <v>112</v>
      </c>
      <c r="F38" s="8">
        <f>'WA Sch. 1-2'!F38</f>
        <v>12544</v>
      </c>
      <c r="G38" s="8">
        <f>'WA Sch. 1-2'!G38</f>
        <v>13.5</v>
      </c>
      <c r="H38" s="8">
        <f t="shared" si="5"/>
        <v>14.950000000000003</v>
      </c>
      <c r="I38" s="8">
        <f t="shared" si="2"/>
        <v>3572.3025000000016</v>
      </c>
      <c r="J38" s="8">
        <f t="shared" si="2"/>
        <v>54.5</v>
      </c>
      <c r="K38" s="9">
        <v>102254</v>
      </c>
      <c r="L38" s="9">
        <v>70134565</v>
      </c>
      <c r="M38" s="9">
        <v>-3265752</v>
      </c>
      <c r="N38" s="9">
        <f t="shared" si="6"/>
        <v>66868813</v>
      </c>
      <c r="O38" s="9">
        <f t="shared" si="7"/>
        <v>653.94813894810966</v>
      </c>
      <c r="P38" s="8">
        <f t="shared" si="8"/>
        <v>54.329410071522133</v>
      </c>
      <c r="Q38" s="8">
        <f t="shared" si="9"/>
        <v>708.27754901963181</v>
      </c>
      <c r="R38" s="9">
        <f t="shared" si="3"/>
        <v>72424212.497453436</v>
      </c>
      <c r="S38" s="21"/>
      <c r="U38" s="2">
        <v>42156</v>
      </c>
      <c r="V38" s="8">
        <f t="shared" si="10"/>
        <v>25.5</v>
      </c>
      <c r="W38" s="8">
        <f t="shared" si="11"/>
        <v>650.25</v>
      </c>
      <c r="X38" s="8">
        <f t="shared" si="12"/>
        <v>218.5</v>
      </c>
      <c r="Y38" s="7">
        <v>30</v>
      </c>
      <c r="Z38" s="7">
        <v>0</v>
      </c>
      <c r="AA38" s="7">
        <v>0</v>
      </c>
      <c r="AB38" s="7">
        <v>0</v>
      </c>
      <c r="AC38" s="7">
        <v>0</v>
      </c>
      <c r="AD38" s="7">
        <v>0</v>
      </c>
      <c r="AE38" s="7">
        <v>1</v>
      </c>
      <c r="AF38" s="7">
        <v>0</v>
      </c>
      <c r="AG38" s="7">
        <v>0</v>
      </c>
      <c r="AH38" s="7">
        <v>0</v>
      </c>
      <c r="AI38" s="7">
        <v>0</v>
      </c>
      <c r="AJ38" s="7">
        <v>0</v>
      </c>
      <c r="AK38" s="8">
        <f t="shared" si="13"/>
        <v>765.40483632176347</v>
      </c>
      <c r="AM38" s="17" t="s">
        <v>27</v>
      </c>
      <c r="AN38" s="17">
        <v>-224.17049103720805</v>
      </c>
      <c r="AO38" s="17">
        <v>25.602514190757116</v>
      </c>
      <c r="AP38" s="17">
        <v>-8.7557998939860724</v>
      </c>
      <c r="AQ38" s="17">
        <v>3.9951302452816006E-14</v>
      </c>
      <c r="AR38" s="17">
        <v>-274.94123744981164</v>
      </c>
      <c r="AS38" s="17">
        <v>-173.39974462460449</v>
      </c>
      <c r="AT38" s="17">
        <v>-274.94123744981164</v>
      </c>
      <c r="AU38" s="17">
        <v>-173.39974462460449</v>
      </c>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row>
    <row r="39" spans="1:82" ht="15.75" thickBot="1">
      <c r="A39" s="2">
        <v>41821</v>
      </c>
      <c r="B39" s="8">
        <f>'WA Sch. 1-2'!B39</f>
        <v>14.1</v>
      </c>
      <c r="C39" s="8">
        <f>'WA Sch. 1-2'!C39</f>
        <v>198.81</v>
      </c>
      <c r="D39" s="8">
        <f>'WA Sch. 1-2'!D39</f>
        <v>240.05</v>
      </c>
      <c r="E39" s="8">
        <f>'WA Sch. 1-2'!E39</f>
        <v>7.5</v>
      </c>
      <c r="F39" s="8">
        <f>'WA Sch. 1-2'!F39</f>
        <v>56.25</v>
      </c>
      <c r="G39" s="8">
        <f>'WA Sch. 1-2'!G39</f>
        <v>339.5</v>
      </c>
      <c r="H39" s="8">
        <f t="shared" si="5"/>
        <v>6.6</v>
      </c>
      <c r="I39" s="8">
        <f t="shared" si="2"/>
        <v>142.56</v>
      </c>
      <c r="J39" s="8">
        <f t="shared" si="2"/>
        <v>-99.449999999999989</v>
      </c>
      <c r="K39" s="9">
        <v>102787</v>
      </c>
      <c r="L39" s="9">
        <v>77977001</v>
      </c>
      <c r="M39" s="9">
        <v>17298929</v>
      </c>
      <c r="N39" s="9">
        <f t="shared" si="6"/>
        <v>95275930</v>
      </c>
      <c r="O39" s="9">
        <f t="shared" si="7"/>
        <v>926.92587584033004</v>
      </c>
      <c r="P39" s="8">
        <f t="shared" si="8"/>
        <v>-87.873448972833017</v>
      </c>
      <c r="Q39" s="8">
        <f t="shared" si="9"/>
        <v>839.05242686749705</v>
      </c>
      <c r="R39" s="9">
        <f t="shared" si="3"/>
        <v>86243681.800429419</v>
      </c>
      <c r="S39" s="21"/>
      <c r="U39" s="2">
        <v>42186</v>
      </c>
      <c r="V39" s="8">
        <f t="shared" si="10"/>
        <v>6</v>
      </c>
      <c r="W39" s="8">
        <f t="shared" si="11"/>
        <v>36</v>
      </c>
      <c r="X39" s="8">
        <f t="shared" si="12"/>
        <v>289.5</v>
      </c>
      <c r="Y39" s="7">
        <v>31</v>
      </c>
      <c r="Z39" s="7">
        <v>0</v>
      </c>
      <c r="AA39" s="7">
        <v>0</v>
      </c>
      <c r="AB39" s="7">
        <v>0</v>
      </c>
      <c r="AC39" s="7">
        <v>0</v>
      </c>
      <c r="AD39" s="7">
        <v>0</v>
      </c>
      <c r="AE39" s="7">
        <v>0</v>
      </c>
      <c r="AF39" s="7">
        <v>1</v>
      </c>
      <c r="AG39" s="7">
        <v>0</v>
      </c>
      <c r="AH39" s="7">
        <v>0</v>
      </c>
      <c r="AI39" s="7">
        <v>0</v>
      </c>
      <c r="AJ39" s="7">
        <v>0</v>
      </c>
      <c r="AK39" s="8">
        <f t="shared" si="13"/>
        <v>924.24572432907462</v>
      </c>
      <c r="AM39" s="18" t="s">
        <v>28</v>
      </c>
      <c r="AN39" s="18">
        <v>-111.12050513238717</v>
      </c>
      <c r="AO39" s="18">
        <v>16.911351560005897</v>
      </c>
      <c r="AP39" s="18">
        <v>-6.5707643021968147</v>
      </c>
      <c r="AQ39" s="18">
        <v>2.0308608213139368E-9</v>
      </c>
      <c r="AR39" s="18">
        <v>-144.656349899438</v>
      </c>
      <c r="AS39" s="18">
        <v>-77.584660365336319</v>
      </c>
      <c r="AT39" s="18">
        <v>-144.656349899438</v>
      </c>
      <c r="AU39" s="18">
        <v>-77.584660365336319</v>
      </c>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row>
    <row r="40" spans="1:82">
      <c r="A40" s="2">
        <v>41852</v>
      </c>
      <c r="B40" s="8">
        <f>'WA Sch. 1-2'!B40</f>
        <v>19.350000000000001</v>
      </c>
      <c r="C40" s="8">
        <f>'WA Sch. 1-2'!C40</f>
        <v>374.42250000000007</v>
      </c>
      <c r="D40" s="8">
        <f>'WA Sch. 1-2'!D40</f>
        <v>204.95</v>
      </c>
      <c r="E40" s="8">
        <f>'WA Sch. 1-2'!E40</f>
        <v>6</v>
      </c>
      <c r="F40" s="8">
        <f>'WA Sch. 1-2'!F40</f>
        <v>36</v>
      </c>
      <c r="G40" s="8">
        <f>'WA Sch. 1-2'!G40</f>
        <v>230</v>
      </c>
      <c r="H40" s="8">
        <f t="shared" si="5"/>
        <v>13.350000000000001</v>
      </c>
      <c r="I40" s="8">
        <f t="shared" si="2"/>
        <v>338.42250000000007</v>
      </c>
      <c r="J40" s="8">
        <f t="shared" si="2"/>
        <v>-25.050000000000011</v>
      </c>
      <c r="K40" s="9">
        <v>102781</v>
      </c>
      <c r="L40" s="9">
        <v>88886783</v>
      </c>
      <c r="M40" s="9">
        <v>-512225</v>
      </c>
      <c r="N40" s="9">
        <f t="shared" si="6"/>
        <v>88374558</v>
      </c>
      <c r="O40" s="9">
        <f t="shared" si="7"/>
        <v>859.8336073787957</v>
      </c>
      <c r="P40" s="8">
        <f t="shared" si="8"/>
        <v>-18.484856393990999</v>
      </c>
      <c r="Q40" s="8">
        <f t="shared" si="9"/>
        <v>841.34875098480472</v>
      </c>
      <c r="R40" s="9">
        <f t="shared" si="3"/>
        <v>86474665.974969208</v>
      </c>
      <c r="S40" s="21"/>
      <c r="U40" s="2">
        <v>42217</v>
      </c>
      <c r="V40" s="8">
        <f t="shared" si="10"/>
        <v>11.5</v>
      </c>
      <c r="W40" s="8">
        <f t="shared" si="11"/>
        <v>132.25</v>
      </c>
      <c r="X40" s="8">
        <f t="shared" si="12"/>
        <v>241.5</v>
      </c>
      <c r="Y40" s="7">
        <v>32</v>
      </c>
      <c r="Z40" s="7">
        <v>0</v>
      </c>
      <c r="AA40" s="7">
        <v>0</v>
      </c>
      <c r="AB40" s="7">
        <v>0</v>
      </c>
      <c r="AC40" s="7">
        <v>0</v>
      </c>
      <c r="AD40" s="7">
        <v>0</v>
      </c>
      <c r="AE40" s="7">
        <v>0</v>
      </c>
      <c r="AF40" s="7">
        <v>0</v>
      </c>
      <c r="AG40" s="7">
        <v>1</v>
      </c>
      <c r="AH40" s="7">
        <v>0</v>
      </c>
      <c r="AI40" s="7">
        <v>0</v>
      </c>
      <c r="AJ40" s="7">
        <v>0</v>
      </c>
      <c r="AK40" s="8">
        <f t="shared" si="13"/>
        <v>834.73153337714041</v>
      </c>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row>
    <row r="41" spans="1:82">
      <c r="A41" s="2">
        <v>41883</v>
      </c>
      <c r="B41" s="8">
        <f>'WA Sch. 1-2'!B41</f>
        <v>152.32499999999999</v>
      </c>
      <c r="C41" s="8">
        <f>'WA Sch. 1-2'!C41</f>
        <v>23202.905624999996</v>
      </c>
      <c r="D41" s="8">
        <f>'WA Sch. 1-2'!D41</f>
        <v>43.875</v>
      </c>
      <c r="E41" s="8">
        <f>'WA Sch. 1-2'!E41</f>
        <v>100</v>
      </c>
      <c r="F41" s="8">
        <f>'WA Sch. 1-2'!F41</f>
        <v>10000</v>
      </c>
      <c r="G41" s="8">
        <f>'WA Sch. 1-2'!G41</f>
        <v>42.5</v>
      </c>
      <c r="H41" s="8">
        <f t="shared" si="5"/>
        <v>52.324999999999989</v>
      </c>
      <c r="I41" s="8">
        <f t="shared" si="5"/>
        <v>13202.905624999996</v>
      </c>
      <c r="J41" s="8">
        <f t="shared" si="5"/>
        <v>1.375</v>
      </c>
      <c r="K41" s="9">
        <v>103209</v>
      </c>
      <c r="L41" s="9">
        <v>78136668</v>
      </c>
      <c r="M41" s="9">
        <v>-21162636</v>
      </c>
      <c r="N41" s="9">
        <f t="shared" si="6"/>
        <v>56974032</v>
      </c>
      <c r="O41" s="9">
        <f t="shared" si="7"/>
        <v>552.02581170246776</v>
      </c>
      <c r="P41" s="8">
        <f t="shared" si="8"/>
        <v>18.987733804240975</v>
      </c>
      <c r="Q41" s="8">
        <f t="shared" si="9"/>
        <v>571.01354550670874</v>
      </c>
      <c r="R41" s="9">
        <f t="shared" si="3"/>
        <v>58933737.018201903</v>
      </c>
      <c r="S41" s="21"/>
      <c r="U41" s="2">
        <v>42248</v>
      </c>
      <c r="V41" s="8">
        <f t="shared" si="10"/>
        <v>200.5</v>
      </c>
      <c r="W41" s="8">
        <f t="shared" si="11"/>
        <v>40200.25</v>
      </c>
      <c r="X41" s="8">
        <f t="shared" si="12"/>
        <v>18</v>
      </c>
      <c r="Y41" s="7">
        <v>33</v>
      </c>
      <c r="Z41" s="7">
        <v>0</v>
      </c>
      <c r="AA41" s="7">
        <v>0</v>
      </c>
      <c r="AB41" s="7">
        <v>0</v>
      </c>
      <c r="AC41" s="7">
        <v>0</v>
      </c>
      <c r="AD41" s="7">
        <v>0</v>
      </c>
      <c r="AE41" s="7">
        <v>0</v>
      </c>
      <c r="AF41" s="7">
        <v>0</v>
      </c>
      <c r="AG41" s="7">
        <v>0</v>
      </c>
      <c r="AH41" s="7">
        <v>1</v>
      </c>
      <c r="AI41" s="7">
        <v>0</v>
      </c>
      <c r="AJ41" s="7">
        <v>0</v>
      </c>
      <c r="AK41" s="8">
        <f t="shared" si="13"/>
        <v>629.83744600613772</v>
      </c>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row>
    <row r="42" spans="1:82">
      <c r="A42" s="2">
        <v>41913</v>
      </c>
      <c r="B42" s="8">
        <f>'WA Sch. 1-2'!B42</f>
        <v>510.4</v>
      </c>
      <c r="C42" s="8">
        <f>'WA Sch. 1-2'!C42</f>
        <v>260508.15999999997</v>
      </c>
      <c r="D42" s="8">
        <f>'WA Sch. 1-2'!D42</f>
        <v>0.65</v>
      </c>
      <c r="E42" s="8">
        <f>'WA Sch. 1-2'!E42</f>
        <v>363</v>
      </c>
      <c r="F42" s="8">
        <f>'WA Sch. 1-2'!F42</f>
        <v>131769</v>
      </c>
      <c r="G42" s="8">
        <f>'WA Sch. 1-2'!G42</f>
        <v>0.5</v>
      </c>
      <c r="H42" s="8">
        <f t="shared" ref="H42:J73" si="14">B42-E42</f>
        <v>147.39999999999998</v>
      </c>
      <c r="I42" s="8">
        <f t="shared" si="14"/>
        <v>128739.15999999997</v>
      </c>
      <c r="J42" s="8">
        <f t="shared" si="14"/>
        <v>0.15000000000000002</v>
      </c>
      <c r="K42" s="9">
        <v>103319</v>
      </c>
      <c r="L42" s="9">
        <v>67833331</v>
      </c>
      <c r="M42" s="9">
        <v>4577185</v>
      </c>
      <c r="N42" s="9">
        <f t="shared" si="6"/>
        <v>72410516</v>
      </c>
      <c r="O42" s="9">
        <f t="shared" si="7"/>
        <v>700.84414289724054</v>
      </c>
      <c r="P42" s="8">
        <f t="shared" si="8"/>
        <v>60.992865029483191</v>
      </c>
      <c r="Q42" s="8">
        <f t="shared" si="9"/>
        <v>761.83700792672369</v>
      </c>
      <c r="R42" s="9">
        <f t="shared" si="3"/>
        <v>78712237.821981162</v>
      </c>
      <c r="S42" s="21"/>
      <c r="U42" s="2">
        <v>42278</v>
      </c>
      <c r="V42" s="8">
        <f t="shared" si="10"/>
        <v>330</v>
      </c>
      <c r="W42" s="8">
        <f t="shared" si="11"/>
        <v>108900</v>
      </c>
      <c r="X42" s="8">
        <f t="shared" si="12"/>
        <v>0</v>
      </c>
      <c r="Y42" s="7">
        <v>34</v>
      </c>
      <c r="Z42" s="7">
        <v>0</v>
      </c>
      <c r="AA42" s="7">
        <v>0</v>
      </c>
      <c r="AB42" s="7">
        <v>0</v>
      </c>
      <c r="AC42" s="7">
        <v>0</v>
      </c>
      <c r="AD42" s="7">
        <v>0</v>
      </c>
      <c r="AE42" s="7">
        <v>0</v>
      </c>
      <c r="AF42" s="7">
        <v>0</v>
      </c>
      <c r="AG42" s="7">
        <v>0</v>
      </c>
      <c r="AH42" s="7">
        <v>0</v>
      </c>
      <c r="AI42" s="7">
        <v>1</v>
      </c>
      <c r="AJ42" s="7">
        <v>0</v>
      </c>
      <c r="AK42" s="8">
        <f t="shared" si="13"/>
        <v>698.13693866769131</v>
      </c>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row>
    <row r="43" spans="1:82">
      <c r="A43" s="2">
        <v>41944</v>
      </c>
      <c r="B43" s="8">
        <f>'WA Sch. 1-2'!B43</f>
        <v>874.97500000000002</v>
      </c>
      <c r="C43" s="8">
        <f>'WA Sch. 1-2'!C43</f>
        <v>765581.25062499999</v>
      </c>
      <c r="D43" s="8">
        <f>'WA Sch. 1-2'!D43</f>
        <v>0</v>
      </c>
      <c r="E43" s="8">
        <f>'WA Sch. 1-2'!E43</f>
        <v>914.5</v>
      </c>
      <c r="F43" s="8">
        <f>'WA Sch. 1-2'!F43</f>
        <v>836310.25</v>
      </c>
      <c r="G43" s="8">
        <f>'WA Sch. 1-2'!G43</f>
        <v>0</v>
      </c>
      <c r="H43" s="8">
        <f t="shared" si="14"/>
        <v>-39.524999999999977</v>
      </c>
      <c r="I43" s="8">
        <f t="shared" si="14"/>
        <v>-70728.999375000014</v>
      </c>
      <c r="J43" s="8">
        <f t="shared" si="14"/>
        <v>0</v>
      </c>
      <c r="K43" s="9">
        <v>103501</v>
      </c>
      <c r="L43" s="9">
        <v>84698410</v>
      </c>
      <c r="M43" s="9">
        <v>26744936</v>
      </c>
      <c r="N43" s="9">
        <f t="shared" si="6"/>
        <v>111443346</v>
      </c>
      <c r="O43" s="9">
        <f t="shared" si="7"/>
        <v>1076.736901092743</v>
      </c>
      <c r="P43" s="8">
        <f t="shared" si="8"/>
        <v>-20.618457939120809</v>
      </c>
      <c r="Q43" s="8">
        <f t="shared" si="9"/>
        <v>1056.1184431536221</v>
      </c>
      <c r="R43" s="9">
        <f t="shared" si="3"/>
        <v>109309314.98484305</v>
      </c>
      <c r="S43" s="21"/>
      <c r="U43" s="2">
        <v>42309</v>
      </c>
      <c r="V43" s="8">
        <f t="shared" si="10"/>
        <v>910</v>
      </c>
      <c r="W43" s="8">
        <f t="shared" si="11"/>
        <v>828100</v>
      </c>
      <c r="X43" s="8">
        <f t="shared" si="12"/>
        <v>0</v>
      </c>
      <c r="Y43" s="7">
        <v>35</v>
      </c>
      <c r="Z43" s="7">
        <v>0</v>
      </c>
      <c r="AA43" s="7">
        <v>0</v>
      </c>
      <c r="AB43" s="7">
        <v>0</v>
      </c>
      <c r="AC43" s="7">
        <v>0</v>
      </c>
      <c r="AD43" s="7">
        <v>0</v>
      </c>
      <c r="AE43" s="7">
        <v>0</v>
      </c>
      <c r="AF43" s="7">
        <v>0</v>
      </c>
      <c r="AG43" s="7">
        <v>0</v>
      </c>
      <c r="AH43" s="7">
        <v>0</v>
      </c>
      <c r="AI43" s="7">
        <v>0</v>
      </c>
      <c r="AJ43" s="7">
        <v>1</v>
      </c>
      <c r="AK43" s="8">
        <f t="shared" si="13"/>
        <v>981.06258628624028</v>
      </c>
      <c r="AM43" t="s">
        <v>58</v>
      </c>
    </row>
    <row r="44" spans="1:82" ht="15.75" thickBot="1">
      <c r="A44" s="2">
        <v>41974</v>
      </c>
      <c r="B44" s="8">
        <f>'WA Sch. 1-2'!B44</f>
        <v>1138.7249999999999</v>
      </c>
      <c r="C44" s="8">
        <f>'WA Sch. 1-2'!C44</f>
        <v>1296694.6256249999</v>
      </c>
      <c r="D44" s="8">
        <f>'WA Sch. 1-2'!D44</f>
        <v>0</v>
      </c>
      <c r="E44" s="8">
        <f>'WA Sch. 1-2'!E44</f>
        <v>1001</v>
      </c>
      <c r="F44" s="8">
        <f>'WA Sch. 1-2'!F44</f>
        <v>1002001</v>
      </c>
      <c r="G44" s="8">
        <f>'WA Sch. 1-2'!G44</f>
        <v>0</v>
      </c>
      <c r="H44" s="8">
        <f t="shared" si="14"/>
        <v>137.72499999999991</v>
      </c>
      <c r="I44" s="8">
        <f t="shared" si="14"/>
        <v>294693.62562499987</v>
      </c>
      <c r="J44" s="8">
        <f t="shared" si="14"/>
        <v>0</v>
      </c>
      <c r="K44" s="9">
        <v>103745</v>
      </c>
      <c r="L44" s="9">
        <v>125523052.99999999</v>
      </c>
      <c r="M44" s="9">
        <v>8850137</v>
      </c>
      <c r="N44" s="9">
        <f t="shared" si="6"/>
        <v>134373190</v>
      </c>
      <c r="O44" s="9">
        <f t="shared" si="7"/>
        <v>1295.2256976239819</v>
      </c>
      <c r="P44" s="8">
        <f t="shared" si="8"/>
        <v>77.573422718921222</v>
      </c>
      <c r="Q44" s="8">
        <f t="shared" si="9"/>
        <v>1372.7991203429031</v>
      </c>
      <c r="R44" s="9">
        <f t="shared" si="3"/>
        <v>142421044.73997447</v>
      </c>
      <c r="S44" s="21"/>
      <c r="U44" s="2">
        <v>42339</v>
      </c>
      <c r="V44" s="8">
        <f t="shared" si="10"/>
        <v>1062.5</v>
      </c>
      <c r="W44" s="8">
        <f t="shared" si="11"/>
        <v>1128906.25</v>
      </c>
      <c r="X44" s="8">
        <f t="shared" si="12"/>
        <v>0</v>
      </c>
      <c r="Y44" s="7">
        <v>36</v>
      </c>
      <c r="Z44" s="7">
        <v>0</v>
      </c>
      <c r="AA44" s="7">
        <v>0</v>
      </c>
      <c r="AB44" s="7">
        <v>0</v>
      </c>
      <c r="AC44" s="7">
        <v>0</v>
      </c>
      <c r="AD44" s="7">
        <v>0</v>
      </c>
      <c r="AE44" s="7">
        <v>0</v>
      </c>
      <c r="AF44" s="7">
        <v>0</v>
      </c>
      <c r="AG44" s="7">
        <v>0</v>
      </c>
      <c r="AH44" s="7">
        <v>0</v>
      </c>
      <c r="AI44" s="7">
        <v>0</v>
      </c>
      <c r="AJ44" s="7">
        <v>0</v>
      </c>
      <c r="AK44" s="8">
        <f t="shared" si="13"/>
        <v>1308.4954209127584</v>
      </c>
      <c r="AX44" s="13" t="s">
        <v>132</v>
      </c>
      <c r="AY44" s="12"/>
      <c r="AZ44" s="12"/>
      <c r="BA44" s="12"/>
      <c r="BC44" s="13" t="s">
        <v>134</v>
      </c>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row>
    <row r="45" spans="1:82">
      <c r="A45" s="2">
        <v>42005</v>
      </c>
      <c r="B45" s="8">
        <f>'WA Sch. 1-2'!B45</f>
        <v>1095.1500000000001</v>
      </c>
      <c r="C45" s="8">
        <f>'WA Sch. 1-2'!C45</f>
        <v>1199353.5225000002</v>
      </c>
      <c r="D45" s="8">
        <f>'WA Sch. 1-2'!D45</f>
        <v>0</v>
      </c>
      <c r="E45" s="8">
        <f>'WA Sch. 1-2'!E45</f>
        <v>1058</v>
      </c>
      <c r="F45" s="8">
        <f>'WA Sch. 1-2'!F45</f>
        <v>1119364</v>
      </c>
      <c r="G45" s="8">
        <f>'WA Sch. 1-2'!G45</f>
        <v>0</v>
      </c>
      <c r="H45" s="8">
        <f t="shared" si="14"/>
        <v>37.150000000000091</v>
      </c>
      <c r="I45" s="8">
        <f t="shared" si="14"/>
        <v>79989.522500000196</v>
      </c>
      <c r="J45" s="8">
        <f t="shared" si="14"/>
        <v>0</v>
      </c>
      <c r="K45" s="9">
        <v>103824</v>
      </c>
      <c r="L45" s="9">
        <v>134062060.99999999</v>
      </c>
      <c r="M45" s="9">
        <v>-2681599</v>
      </c>
      <c r="N45" s="9">
        <f t="shared" si="6"/>
        <v>131380461.99999999</v>
      </c>
      <c r="O45" s="9">
        <f t="shared" si="7"/>
        <v>1265.415144860533</v>
      </c>
      <c r="P45" s="8">
        <f t="shared" si="8"/>
        <v>20.983913740649353</v>
      </c>
      <c r="Q45" s="8">
        <f t="shared" si="9"/>
        <v>1286.3990586011823</v>
      </c>
      <c r="R45" s="9">
        <f t="shared" si="3"/>
        <v>133559095.86020915</v>
      </c>
      <c r="S45" s="21"/>
      <c r="U45" s="2">
        <v>42370</v>
      </c>
      <c r="V45" s="8">
        <f t="shared" si="10"/>
        <v>1056</v>
      </c>
      <c r="W45" s="8">
        <f t="shared" si="11"/>
        <v>1115136</v>
      </c>
      <c r="X45" s="8">
        <f t="shared" si="12"/>
        <v>0</v>
      </c>
      <c r="Y45" s="7">
        <v>37</v>
      </c>
      <c r="Z45" s="7">
        <v>0</v>
      </c>
      <c r="AA45" s="7">
        <v>0</v>
      </c>
      <c r="AB45" s="7">
        <v>0</v>
      </c>
      <c r="AC45" s="7">
        <v>0</v>
      </c>
      <c r="AD45" s="7">
        <v>0</v>
      </c>
      <c r="AE45" s="7">
        <v>0</v>
      </c>
      <c r="AF45" s="7">
        <v>0</v>
      </c>
      <c r="AG45" s="7">
        <v>0</v>
      </c>
      <c r="AH45" s="7">
        <v>0</v>
      </c>
      <c r="AI45" s="7">
        <v>0</v>
      </c>
      <c r="AJ45" s="7">
        <v>0</v>
      </c>
      <c r="AK45" s="8">
        <f t="shared" si="13"/>
        <v>1252.320597705103</v>
      </c>
      <c r="AM45" s="19" t="s">
        <v>59</v>
      </c>
      <c r="AN45" s="19" t="s">
        <v>60</v>
      </c>
      <c r="AO45" s="19" t="s">
        <v>61</v>
      </c>
      <c r="AP45" s="19" t="s">
        <v>62</v>
      </c>
      <c r="AX45" s="49" t="s">
        <v>128</v>
      </c>
      <c r="AY45" s="53" t="s">
        <v>94</v>
      </c>
      <c r="AZ45" s="53" t="s">
        <v>96</v>
      </c>
      <c r="BA45" s="53" t="s">
        <v>95</v>
      </c>
      <c r="BB45" s="42"/>
      <c r="BC45" s="49" t="s">
        <v>128</v>
      </c>
      <c r="BD45" s="53" t="s">
        <v>126</v>
      </c>
      <c r="BE45" s="53" t="s">
        <v>97</v>
      </c>
      <c r="BF45" s="53" t="s">
        <v>98</v>
      </c>
      <c r="BG45" s="53" t="s">
        <v>99</v>
      </c>
      <c r="BH45" s="53" t="s">
        <v>100</v>
      </c>
      <c r="BI45" s="53" t="s">
        <v>101</v>
      </c>
      <c r="BJ45" s="53" t="s">
        <v>102</v>
      </c>
      <c r="BK45" s="53" t="s">
        <v>103</v>
      </c>
      <c r="BL45" s="53" t="s">
        <v>104</v>
      </c>
      <c r="BM45" s="53" t="s">
        <v>105</v>
      </c>
      <c r="BN45" s="53" t="s">
        <v>106</v>
      </c>
      <c r="BO45" s="53" t="s">
        <v>107</v>
      </c>
      <c r="BP45" s="53" t="s">
        <v>108</v>
      </c>
      <c r="BQ45" s="47" t="s">
        <v>128</v>
      </c>
      <c r="BR45" s="53" t="s">
        <v>129</v>
      </c>
      <c r="BS45" s="53" t="s">
        <v>114</v>
      </c>
      <c r="BT45" s="53" t="s">
        <v>115</v>
      </c>
      <c r="BU45" s="53" t="s">
        <v>116</v>
      </c>
      <c r="BV45" s="53" t="s">
        <v>117</v>
      </c>
      <c r="BW45" s="53" t="s">
        <v>118</v>
      </c>
      <c r="BX45" s="53" t="s">
        <v>119</v>
      </c>
      <c r="BY45" s="53" t="s">
        <v>120</v>
      </c>
      <c r="BZ45" s="53" t="s">
        <v>121</v>
      </c>
      <c r="CA45" s="53" t="s">
        <v>122</v>
      </c>
      <c r="CB45" s="53" t="s">
        <v>123</v>
      </c>
      <c r="CC45" s="53" t="s">
        <v>124</v>
      </c>
      <c r="CD45" s="53" t="s">
        <v>125</v>
      </c>
    </row>
    <row r="46" spans="1:82">
      <c r="A46" s="2">
        <v>42036</v>
      </c>
      <c r="B46" s="55">
        <f>'WA Sch. 1-2'!B46</f>
        <v>932.76424999999995</v>
      </c>
      <c r="C46" s="55">
        <f>'WA Sch. 1-2'!C46</f>
        <v>870049.14607806236</v>
      </c>
      <c r="D46" s="55">
        <f>'WA Sch. 1-2'!D46</f>
        <v>0</v>
      </c>
      <c r="E46" s="55">
        <f>'WA Sch. 1-2'!E46</f>
        <v>724</v>
      </c>
      <c r="F46" s="55">
        <f>'WA Sch. 1-2'!F46</f>
        <v>524176</v>
      </c>
      <c r="G46" s="55">
        <f>'WA Sch. 1-2'!G46</f>
        <v>0</v>
      </c>
      <c r="H46" s="55">
        <f t="shared" si="14"/>
        <v>208.76424999999995</v>
      </c>
      <c r="I46" s="55">
        <f t="shared" si="14"/>
        <v>345873.14607806236</v>
      </c>
      <c r="J46" s="55">
        <f t="shared" si="14"/>
        <v>0</v>
      </c>
      <c r="K46" s="15">
        <v>103813.5</v>
      </c>
      <c r="L46" s="15">
        <f>AVERAGE(L45,L47)</f>
        <v>116472088.5</v>
      </c>
      <c r="M46" s="15">
        <f>AVERAGE(M34,M22,M10)</f>
        <v>-11148100.666666666</v>
      </c>
      <c r="N46" s="15">
        <f t="shared" si="6"/>
        <v>105323987.83333333</v>
      </c>
      <c r="O46" s="15">
        <f t="shared" si="7"/>
        <v>1014.550013565994</v>
      </c>
      <c r="P46" s="55">
        <f t="shared" si="8"/>
        <v>105.61311904787752</v>
      </c>
      <c r="Q46" s="55">
        <f t="shared" si="9"/>
        <v>1120.1631326138715</v>
      </c>
      <c r="R46" s="15">
        <f t="shared" si="3"/>
        <v>116288055.36761016</v>
      </c>
      <c r="S46" s="21"/>
      <c r="U46" s="2">
        <v>42401</v>
      </c>
      <c r="V46" s="8">
        <f t="shared" si="10"/>
        <v>758.5</v>
      </c>
      <c r="W46" s="8">
        <f t="shared" si="11"/>
        <v>575322.25</v>
      </c>
      <c r="X46" s="8">
        <f t="shared" si="12"/>
        <v>0</v>
      </c>
      <c r="Y46" s="7">
        <v>38</v>
      </c>
      <c r="Z46" s="7">
        <v>0</v>
      </c>
      <c r="AA46" s="7">
        <v>1</v>
      </c>
      <c r="AB46" s="7">
        <v>0</v>
      </c>
      <c r="AC46" s="7">
        <v>0</v>
      </c>
      <c r="AD46" s="7">
        <v>0</v>
      </c>
      <c r="AE46" s="7">
        <v>0</v>
      </c>
      <c r="AF46" s="7">
        <v>0</v>
      </c>
      <c r="AG46" s="7">
        <v>0</v>
      </c>
      <c r="AH46" s="7">
        <v>0</v>
      </c>
      <c r="AI46" s="7">
        <v>0</v>
      </c>
      <c r="AJ46" s="7">
        <v>0</v>
      </c>
      <c r="AK46" s="8">
        <f t="shared" si="13"/>
        <v>953.08366781345569</v>
      </c>
      <c r="AM46" s="17">
        <v>1</v>
      </c>
      <c r="AN46" s="17">
        <v>1367.5016711886235</v>
      </c>
      <c r="AO46" s="17">
        <v>-22.5117019089314</v>
      </c>
      <c r="AP46" s="17">
        <v>-0.68243262630017532</v>
      </c>
      <c r="AX46" s="1">
        <v>1</v>
      </c>
      <c r="AY46" s="50">
        <f>RANK(AO46,$AO$46:$AO$165,1)</f>
        <v>26</v>
      </c>
      <c r="AZ46" s="51">
        <f>(AY46-0.375)/(COUNT($AY$46:$AY$165)+0.25)</f>
        <v>0.21309771309771311</v>
      </c>
      <c r="BA46" s="52">
        <f>_xlfn.NORM.S.INV(AZ46)</f>
        <v>-0.79571892196992056</v>
      </c>
      <c r="BB46" s="43"/>
      <c r="BC46" s="1">
        <v>1</v>
      </c>
      <c r="BD46" s="48">
        <f>AO46</f>
        <v>-22.5117019089314</v>
      </c>
      <c r="BE46" s="48"/>
      <c r="BF46" s="48"/>
      <c r="BG46" s="48"/>
      <c r="BH46" s="48"/>
      <c r="BI46" s="48"/>
      <c r="BJ46" s="48"/>
      <c r="BK46" s="48"/>
      <c r="BL46" s="48"/>
      <c r="BM46" s="48"/>
      <c r="BN46" s="48"/>
      <c r="BO46" s="48"/>
      <c r="BP46" s="48"/>
      <c r="BQ46" s="1">
        <v>1</v>
      </c>
      <c r="BR46" s="9">
        <f>($BD46-$BR$173)*(BD46-$BR$173)</f>
        <v>506.77672283657637</v>
      </c>
      <c r="BS46" s="9"/>
      <c r="BT46" s="9"/>
      <c r="BU46" s="9"/>
      <c r="BV46" s="9"/>
      <c r="BW46" s="9"/>
      <c r="BX46" s="9"/>
      <c r="BY46" s="9"/>
      <c r="BZ46" s="9"/>
      <c r="CA46" s="9"/>
      <c r="CB46" s="9"/>
      <c r="CC46" s="9"/>
      <c r="CD46" s="9"/>
    </row>
    <row r="47" spans="1:82">
      <c r="A47" s="2">
        <v>42064</v>
      </c>
      <c r="B47" s="8">
        <f>'WA Sch. 1-2'!B47</f>
        <v>767.35</v>
      </c>
      <c r="C47" s="8">
        <f>'WA Sch. 1-2'!C47</f>
        <v>588826.02250000008</v>
      </c>
      <c r="D47" s="8">
        <f>'WA Sch. 1-2'!D47</f>
        <v>0</v>
      </c>
      <c r="E47" s="8">
        <f>'WA Sch. 1-2'!E47</f>
        <v>604.5</v>
      </c>
      <c r="F47" s="8">
        <f>'WA Sch. 1-2'!F47</f>
        <v>365420.25</v>
      </c>
      <c r="G47" s="8">
        <f>'WA Sch. 1-2'!G47</f>
        <v>0</v>
      </c>
      <c r="H47" s="8">
        <f t="shared" si="14"/>
        <v>162.85000000000002</v>
      </c>
      <c r="I47" s="8">
        <f t="shared" si="14"/>
        <v>223405.77250000008</v>
      </c>
      <c r="J47" s="8">
        <f t="shared" si="14"/>
        <v>0</v>
      </c>
      <c r="K47" s="9">
        <v>103803</v>
      </c>
      <c r="L47" s="9">
        <v>98882116</v>
      </c>
      <c r="M47" s="9">
        <v>2147400</v>
      </c>
      <c r="N47" s="9">
        <f t="shared" si="6"/>
        <v>101029516</v>
      </c>
      <c r="O47" s="9">
        <f t="shared" si="7"/>
        <v>973.28127318092925</v>
      </c>
      <c r="P47" s="8">
        <f t="shared" si="8"/>
        <v>76.875412453634453</v>
      </c>
      <c r="Q47" s="8">
        <f t="shared" si="9"/>
        <v>1050.1566856345637</v>
      </c>
      <c r="R47" s="9">
        <f t="shared" si="3"/>
        <v>109009414.43892461</v>
      </c>
      <c r="S47" s="21"/>
      <c r="U47" s="2">
        <v>42430</v>
      </c>
      <c r="V47" s="8">
        <f t="shared" si="10"/>
        <v>692</v>
      </c>
      <c r="W47" s="8">
        <f t="shared" si="11"/>
        <v>478864</v>
      </c>
      <c r="X47" s="8">
        <f t="shared" si="12"/>
        <v>0</v>
      </c>
      <c r="Y47" s="7">
        <v>39</v>
      </c>
      <c r="Z47" s="7">
        <v>0</v>
      </c>
      <c r="AA47" s="7">
        <v>0</v>
      </c>
      <c r="AB47" s="7">
        <v>1</v>
      </c>
      <c r="AC47" s="7">
        <v>0</v>
      </c>
      <c r="AD47" s="7">
        <v>0</v>
      </c>
      <c r="AE47" s="7">
        <v>0</v>
      </c>
      <c r="AF47" s="7">
        <v>0</v>
      </c>
      <c r="AG47" s="7">
        <v>0</v>
      </c>
      <c r="AH47" s="7">
        <v>0</v>
      </c>
      <c r="AI47" s="7">
        <v>0</v>
      </c>
      <c r="AJ47" s="7">
        <v>0</v>
      </c>
      <c r="AK47" s="8">
        <f t="shared" si="13"/>
        <v>944.65505688759924</v>
      </c>
      <c r="AM47" s="17">
        <v>2</v>
      </c>
      <c r="AN47" s="17">
        <v>1030.4300159051204</v>
      </c>
      <c r="AO47" s="17">
        <v>-18.683611792171291</v>
      </c>
      <c r="AP47" s="17">
        <v>-0.56638570978259817</v>
      </c>
      <c r="AX47" s="1">
        <v>2</v>
      </c>
      <c r="AY47" s="50">
        <f t="shared" ref="AY47:AY110" si="15">RANK(AO47,$AO$46:$AO$165,1)</f>
        <v>35</v>
      </c>
      <c r="AZ47" s="51">
        <f t="shared" ref="AZ47:AZ110" si="16">(AY47-0.375)/(COUNT($AY$46:$AY$165)+0.25)</f>
        <v>0.28794178794178793</v>
      </c>
      <c r="BA47" s="52">
        <f t="shared" ref="BA47:BA110" si="17">_xlfn.NORM.S.INV(AZ47)</f>
        <v>-0.55940759981342003</v>
      </c>
      <c r="BB47" s="43"/>
      <c r="BC47" s="1">
        <v>2</v>
      </c>
      <c r="BD47" s="48">
        <f>AO47</f>
        <v>-18.683611792171291</v>
      </c>
      <c r="BE47" s="48">
        <f>BD46</f>
        <v>-22.5117019089314</v>
      </c>
      <c r="BF47" s="48"/>
      <c r="BG47" s="48"/>
      <c r="BH47" s="48"/>
      <c r="BI47" s="48"/>
      <c r="BJ47" s="48"/>
      <c r="BK47" s="48"/>
      <c r="BL47" s="48"/>
      <c r="BM47" s="48"/>
      <c r="BN47" s="48"/>
      <c r="BO47" s="48"/>
      <c r="BP47" s="48"/>
      <c r="BQ47" s="1">
        <v>2</v>
      </c>
      <c r="BR47" s="9">
        <f t="shared" ref="BR47:CD71" si="18">($BD47-$BR$173)*(BD47-$BR$173)</f>
        <v>349.07734960055444</v>
      </c>
      <c r="BS47" s="9">
        <f t="shared" si="18"/>
        <v>420.59989924754717</v>
      </c>
      <c r="BT47" s="9"/>
      <c r="BU47" s="9"/>
      <c r="BV47" s="9"/>
      <c r="BW47" s="9"/>
      <c r="BX47" s="9"/>
      <c r="BY47" s="9"/>
      <c r="BZ47" s="9"/>
      <c r="CA47" s="9"/>
      <c r="CB47" s="9"/>
      <c r="CC47" s="9"/>
      <c r="CD47" s="9"/>
    </row>
    <row r="48" spans="1:82">
      <c r="A48" s="2">
        <v>42095</v>
      </c>
      <c r="B48" s="8">
        <f>'WA Sch. 1-2'!B48</f>
        <v>547.15</v>
      </c>
      <c r="C48" s="8">
        <f>'WA Sch. 1-2'!C48</f>
        <v>299373.1225</v>
      </c>
      <c r="D48" s="8">
        <f>'WA Sch. 1-2'!D48</f>
        <v>0.375</v>
      </c>
      <c r="E48" s="8">
        <f>'WA Sch. 1-2'!E48</f>
        <v>524.5</v>
      </c>
      <c r="F48" s="8">
        <f>'WA Sch. 1-2'!F48</f>
        <v>275100.25</v>
      </c>
      <c r="G48" s="8">
        <f>'WA Sch. 1-2'!G48</f>
        <v>0</v>
      </c>
      <c r="H48" s="8">
        <f t="shared" si="14"/>
        <v>22.649999999999977</v>
      </c>
      <c r="I48" s="8">
        <f t="shared" si="14"/>
        <v>24272.872499999998</v>
      </c>
      <c r="J48" s="8">
        <f t="shared" si="14"/>
        <v>0.375</v>
      </c>
      <c r="K48" s="9">
        <v>103567</v>
      </c>
      <c r="L48" s="9">
        <v>85382879</v>
      </c>
      <c r="M48" s="9">
        <v>-2831089</v>
      </c>
      <c r="N48" s="9">
        <f t="shared" si="6"/>
        <v>82551790</v>
      </c>
      <c r="O48" s="9">
        <f t="shared" si="7"/>
        <v>797.08584780866488</v>
      </c>
      <c r="P48" s="8">
        <f t="shared" si="8"/>
        <v>10.223874687275357</v>
      </c>
      <c r="Q48" s="8">
        <f t="shared" si="9"/>
        <v>807.30972249594026</v>
      </c>
      <c r="R48" s="9">
        <f t="shared" si="3"/>
        <v>83610646.02973704</v>
      </c>
      <c r="S48" s="21"/>
      <c r="U48" s="2">
        <v>42461</v>
      </c>
      <c r="V48" s="8">
        <f t="shared" si="10"/>
        <v>314.5</v>
      </c>
      <c r="W48" s="8">
        <f t="shared" si="11"/>
        <v>98910.25</v>
      </c>
      <c r="X48" s="8">
        <f t="shared" si="12"/>
        <v>5.5</v>
      </c>
      <c r="Y48" s="7">
        <v>40</v>
      </c>
      <c r="Z48" s="7">
        <v>0</v>
      </c>
      <c r="AA48" s="7">
        <v>0</v>
      </c>
      <c r="AB48" s="7">
        <v>0</v>
      </c>
      <c r="AC48" s="7">
        <v>1</v>
      </c>
      <c r="AD48" s="7">
        <v>0</v>
      </c>
      <c r="AE48" s="7">
        <v>0</v>
      </c>
      <c r="AF48" s="7">
        <v>0</v>
      </c>
      <c r="AG48" s="7">
        <v>0</v>
      </c>
      <c r="AH48" s="7">
        <v>0</v>
      </c>
      <c r="AI48" s="7">
        <v>0</v>
      </c>
      <c r="AJ48" s="7">
        <v>0</v>
      </c>
      <c r="AK48" s="8">
        <f t="shared" si="13"/>
        <v>749.39720608469656</v>
      </c>
      <c r="AM48" s="17">
        <v>3</v>
      </c>
      <c r="AN48" s="17">
        <v>991.10261056123159</v>
      </c>
      <c r="AO48" s="17">
        <v>10.123392346316109</v>
      </c>
      <c r="AP48" s="17">
        <v>0.30688631423387286</v>
      </c>
      <c r="AX48" s="1">
        <v>3</v>
      </c>
      <c r="AY48" s="50">
        <f t="shared" si="15"/>
        <v>74</v>
      </c>
      <c r="AZ48" s="51">
        <f t="shared" si="16"/>
        <v>0.61226611226611227</v>
      </c>
      <c r="BA48" s="52">
        <f t="shared" si="17"/>
        <v>0.28523021200384785</v>
      </c>
      <c r="BB48" s="43"/>
      <c r="BC48" s="1">
        <v>3</v>
      </c>
      <c r="BD48" s="48">
        <f t="shared" ref="BD48:BD111" si="19">AO48</f>
        <v>10.123392346316109</v>
      </c>
      <c r="BE48" s="48">
        <f t="shared" ref="BE48:BP74" si="20">BD47</f>
        <v>-18.683611792171291</v>
      </c>
      <c r="BF48" s="48">
        <f>BE47</f>
        <v>-22.5117019089314</v>
      </c>
      <c r="BG48" s="48"/>
      <c r="BH48" s="48"/>
      <c r="BI48" s="48"/>
      <c r="BJ48" s="48"/>
      <c r="BK48" s="48"/>
      <c r="BL48" s="48"/>
      <c r="BM48" s="48"/>
      <c r="BN48" s="48"/>
      <c r="BO48" s="48"/>
      <c r="BP48" s="48"/>
      <c r="BQ48" s="1">
        <v>3</v>
      </c>
      <c r="BR48" s="9">
        <f t="shared" si="18"/>
        <v>102.48307259745575</v>
      </c>
      <c r="BS48" s="9">
        <f>($BD48-$BR$173)*(BE48-$BR$173)</f>
        <v>-189.14153261841003</v>
      </c>
      <c r="BT48" s="9">
        <f t="shared" si="18"/>
        <v>-227.89479080742842</v>
      </c>
      <c r="BU48" s="9"/>
      <c r="BV48" s="9"/>
      <c r="BW48" s="9"/>
      <c r="BX48" s="9"/>
      <c r="BY48" s="9"/>
      <c r="BZ48" s="9"/>
      <c r="CA48" s="9"/>
      <c r="CB48" s="9"/>
      <c r="CC48" s="9"/>
      <c r="CD48" s="9"/>
    </row>
    <row r="49" spans="1:82">
      <c r="A49" s="2">
        <v>42125</v>
      </c>
      <c r="B49" s="8">
        <f>'WA Sch. 1-2'!B49</f>
        <v>290.02499999999998</v>
      </c>
      <c r="C49" s="8">
        <f>'WA Sch. 1-2'!C49</f>
        <v>84114.500624999986</v>
      </c>
      <c r="D49" s="8">
        <f>'WA Sch. 1-2'!D49</f>
        <v>14.95</v>
      </c>
      <c r="E49" s="8">
        <f>'WA Sch. 1-2'!E49</f>
        <v>162.5</v>
      </c>
      <c r="F49" s="8">
        <f>'WA Sch. 1-2'!F49</f>
        <v>26406.25</v>
      </c>
      <c r="G49" s="8">
        <f>'WA Sch. 1-2'!G49</f>
        <v>29.5</v>
      </c>
      <c r="H49" s="8">
        <f t="shared" si="14"/>
        <v>127.52499999999998</v>
      </c>
      <c r="I49" s="8">
        <f t="shared" si="14"/>
        <v>57708.250624999986</v>
      </c>
      <c r="J49" s="8">
        <f t="shared" si="14"/>
        <v>-14.55</v>
      </c>
      <c r="K49" s="9">
        <v>103597</v>
      </c>
      <c r="L49" s="9">
        <v>75860191</v>
      </c>
      <c r="M49" s="9">
        <v>-5057721</v>
      </c>
      <c r="N49" s="9">
        <f t="shared" si="6"/>
        <v>70802470</v>
      </c>
      <c r="O49" s="9">
        <f t="shared" si="7"/>
        <v>683.44131586822016</v>
      </c>
      <c r="P49" s="8">
        <f t="shared" si="8"/>
        <v>33.120494854219714</v>
      </c>
      <c r="Q49" s="8">
        <f t="shared" si="9"/>
        <v>716.56181072243987</v>
      </c>
      <c r="R49" s="9">
        <f t="shared" si="3"/>
        <v>74233653.905412599</v>
      </c>
      <c r="S49" s="21"/>
      <c r="U49" s="2">
        <v>42491</v>
      </c>
      <c r="V49" s="8">
        <f t="shared" si="10"/>
        <v>202.5</v>
      </c>
      <c r="W49" s="8">
        <f t="shared" si="11"/>
        <v>41006.25</v>
      </c>
      <c r="X49" s="8">
        <f t="shared" si="12"/>
        <v>4.5</v>
      </c>
      <c r="Y49" s="7">
        <v>41</v>
      </c>
      <c r="Z49" s="7">
        <v>0</v>
      </c>
      <c r="AA49" s="7">
        <v>0</v>
      </c>
      <c r="AB49" s="7">
        <v>0</v>
      </c>
      <c r="AC49" s="7">
        <v>0</v>
      </c>
      <c r="AD49" s="7">
        <v>1</v>
      </c>
      <c r="AE49" s="7">
        <v>0</v>
      </c>
      <c r="AF49" s="7">
        <v>0</v>
      </c>
      <c r="AG49" s="7">
        <v>0</v>
      </c>
      <c r="AH49" s="7">
        <v>0</v>
      </c>
      <c r="AI49" s="7">
        <v>0</v>
      </c>
      <c r="AJ49" s="7">
        <v>0</v>
      </c>
      <c r="AK49" s="8">
        <f t="shared" si="13"/>
        <v>649.90239114405279</v>
      </c>
      <c r="AM49" s="17">
        <v>4</v>
      </c>
      <c r="AN49" s="17">
        <v>852.83959749019527</v>
      </c>
      <c r="AO49" s="17">
        <v>-12.796686162469427</v>
      </c>
      <c r="AP49" s="17">
        <v>-0.38792607423112691</v>
      </c>
      <c r="AX49" s="1">
        <v>4</v>
      </c>
      <c r="AY49" s="50">
        <f t="shared" si="15"/>
        <v>42</v>
      </c>
      <c r="AZ49" s="51">
        <f t="shared" si="16"/>
        <v>0.34615384615384615</v>
      </c>
      <c r="BA49" s="52">
        <f t="shared" si="17"/>
        <v>-0.39572529581448734</v>
      </c>
      <c r="BB49" s="43"/>
      <c r="BC49" s="1">
        <v>4</v>
      </c>
      <c r="BD49" s="48">
        <f t="shared" si="19"/>
        <v>-12.796686162469427</v>
      </c>
      <c r="BE49" s="48">
        <f t="shared" si="20"/>
        <v>10.123392346316109</v>
      </c>
      <c r="BF49" s="48">
        <f t="shared" si="20"/>
        <v>-18.683611792171291</v>
      </c>
      <c r="BG49" s="48">
        <f>BF48</f>
        <v>-22.5117019089314</v>
      </c>
      <c r="BH49" s="48"/>
      <c r="BI49" s="48"/>
      <c r="BJ49" s="48"/>
      <c r="BK49" s="48"/>
      <c r="BL49" s="48"/>
      <c r="BM49" s="48"/>
      <c r="BN49" s="48"/>
      <c r="BO49" s="48"/>
      <c r="BP49" s="48"/>
      <c r="BQ49" s="1">
        <v>4</v>
      </c>
      <c r="BR49" s="9">
        <f t="shared" si="18"/>
        <v>163.75517674073126</v>
      </c>
      <c r="BS49" s="9">
        <f t="shared" si="18"/>
        <v>-129.54587475535283</v>
      </c>
      <c r="BT49" s="9">
        <f t="shared" si="18"/>
        <v>239.0883164858225</v>
      </c>
      <c r="BU49" s="9">
        <f t="shared" si="18"/>
        <v>288.07518431165175</v>
      </c>
      <c r="BV49" s="9"/>
      <c r="BW49" s="9"/>
      <c r="BX49" s="9"/>
      <c r="BY49" s="9"/>
      <c r="BZ49" s="9"/>
      <c r="CA49" s="9"/>
      <c r="CB49" s="9"/>
      <c r="CC49" s="9"/>
      <c r="CD49" s="9"/>
    </row>
    <row r="50" spans="1:82">
      <c r="A50" s="2">
        <v>42156</v>
      </c>
      <c r="B50" s="8">
        <f>'WA Sch. 1-2'!B50</f>
        <v>126.95</v>
      </c>
      <c r="C50" s="8">
        <f>'WA Sch. 1-2'!C50</f>
        <v>16116.302500000002</v>
      </c>
      <c r="D50" s="8">
        <f>'WA Sch. 1-2'!D50</f>
        <v>68</v>
      </c>
      <c r="E50" s="8">
        <f>'WA Sch. 1-2'!E50</f>
        <v>25.5</v>
      </c>
      <c r="F50" s="8">
        <f>'WA Sch. 1-2'!F50</f>
        <v>650.25</v>
      </c>
      <c r="G50" s="8">
        <f>'WA Sch. 1-2'!G50</f>
        <v>218.5</v>
      </c>
      <c r="H50" s="8">
        <f t="shared" si="14"/>
        <v>101.45</v>
      </c>
      <c r="I50" s="8">
        <f t="shared" si="14"/>
        <v>15466.052500000002</v>
      </c>
      <c r="J50" s="8">
        <f t="shared" si="14"/>
        <v>-150.5</v>
      </c>
      <c r="K50" s="9">
        <v>103343</v>
      </c>
      <c r="L50" s="9">
        <v>74766488</v>
      </c>
      <c r="M50" s="9">
        <v>4332744</v>
      </c>
      <c r="N50" s="9">
        <f t="shared" si="6"/>
        <v>79099232</v>
      </c>
      <c r="O50" s="9">
        <f t="shared" si="7"/>
        <v>765.40483632176347</v>
      </c>
      <c r="P50" s="8">
        <f t="shared" si="8"/>
        <v>-102.89407306247328</v>
      </c>
      <c r="Q50" s="8">
        <f t="shared" si="9"/>
        <v>662.51076325929023</v>
      </c>
      <c r="R50" s="9">
        <f t="shared" si="3"/>
        <v>68465849.807504833</v>
      </c>
      <c r="S50" s="21"/>
      <c r="U50" s="2">
        <v>42522</v>
      </c>
      <c r="V50" s="8">
        <f t="shared" si="10"/>
        <v>113.5</v>
      </c>
      <c r="W50" s="8">
        <f t="shared" si="11"/>
        <v>12882.25</v>
      </c>
      <c r="X50" s="8">
        <f t="shared" si="12"/>
        <v>108.5</v>
      </c>
      <c r="Y50" s="7">
        <v>42</v>
      </c>
      <c r="Z50" s="7">
        <v>0</v>
      </c>
      <c r="AA50" s="7">
        <v>0</v>
      </c>
      <c r="AB50" s="7">
        <v>0</v>
      </c>
      <c r="AC50" s="7">
        <v>0</v>
      </c>
      <c r="AD50" s="7">
        <v>0</v>
      </c>
      <c r="AE50" s="7">
        <v>1</v>
      </c>
      <c r="AF50" s="7">
        <v>0</v>
      </c>
      <c r="AG50" s="7">
        <v>0</v>
      </c>
      <c r="AH50" s="7">
        <v>0</v>
      </c>
      <c r="AI50" s="7">
        <v>0</v>
      </c>
      <c r="AJ50" s="7">
        <v>0</v>
      </c>
      <c r="AK50" s="8">
        <f t="shared" si="13"/>
        <v>702.02177350570696</v>
      </c>
      <c r="AM50" s="17">
        <v>5</v>
      </c>
      <c r="AN50" s="17">
        <v>742.3204028005714</v>
      </c>
      <c r="AO50" s="17">
        <v>18.328716382644416</v>
      </c>
      <c r="AP50" s="17">
        <v>0.55562720705521373</v>
      </c>
      <c r="AX50" s="1">
        <v>5</v>
      </c>
      <c r="AY50" s="50">
        <f t="shared" si="15"/>
        <v>90</v>
      </c>
      <c r="AZ50" s="51">
        <f t="shared" si="16"/>
        <v>0.74532224532224534</v>
      </c>
      <c r="BA50" s="52">
        <f t="shared" si="17"/>
        <v>0.65984156097410673</v>
      </c>
      <c r="BB50" s="43"/>
      <c r="BC50" s="1">
        <v>5</v>
      </c>
      <c r="BD50" s="48">
        <f t="shared" si="19"/>
        <v>18.328716382644416</v>
      </c>
      <c r="BE50" s="48">
        <f t="shared" si="20"/>
        <v>-12.796686162469427</v>
      </c>
      <c r="BF50" s="48">
        <f t="shared" si="20"/>
        <v>10.123392346316109</v>
      </c>
      <c r="BG50" s="48">
        <f t="shared" si="20"/>
        <v>-18.683611792171291</v>
      </c>
      <c r="BH50" s="48">
        <f>BG49</f>
        <v>-22.5117019089314</v>
      </c>
      <c r="BI50" s="48"/>
      <c r="BJ50" s="48"/>
      <c r="BK50" s="48"/>
      <c r="BL50" s="48"/>
      <c r="BM50" s="48"/>
      <c r="BN50" s="48"/>
      <c r="BO50" s="48"/>
      <c r="BP50" s="48"/>
      <c r="BQ50" s="1">
        <v>5</v>
      </c>
      <c r="BR50" s="9">
        <f t="shared" si="18"/>
        <v>335.94184423542532</v>
      </c>
      <c r="BS50" s="9">
        <f t="shared" si="18"/>
        <v>-234.54683130961135</v>
      </c>
      <c r="BT50" s="9">
        <f t="shared" si="18"/>
        <v>185.54878714586701</v>
      </c>
      <c r="BU50" s="9">
        <f t="shared" si="18"/>
        <v>-342.44662154213842</v>
      </c>
      <c r="BV50" s="9">
        <f t="shared" si="18"/>
        <v>-412.61059957943939</v>
      </c>
      <c r="BW50" s="9"/>
      <c r="BX50" s="9"/>
      <c r="BY50" s="9"/>
      <c r="BZ50" s="9"/>
      <c r="CA50" s="9"/>
      <c r="CB50" s="9"/>
      <c r="CC50" s="9"/>
      <c r="CD50" s="9"/>
    </row>
    <row r="51" spans="1:82">
      <c r="A51" s="2">
        <v>42186</v>
      </c>
      <c r="B51" s="8">
        <f>'WA Sch. 1-2'!B51</f>
        <v>14.1</v>
      </c>
      <c r="C51" s="8">
        <f>'WA Sch. 1-2'!C51</f>
        <v>198.81</v>
      </c>
      <c r="D51" s="8">
        <f>'WA Sch. 1-2'!D51</f>
        <v>240.05</v>
      </c>
      <c r="E51" s="8">
        <f>'WA Sch. 1-2'!E51</f>
        <v>6</v>
      </c>
      <c r="F51" s="8">
        <f>'WA Sch. 1-2'!F51</f>
        <v>36</v>
      </c>
      <c r="G51" s="8">
        <f>'WA Sch. 1-2'!G51</f>
        <v>289.5</v>
      </c>
      <c r="H51" s="8">
        <f t="shared" si="14"/>
        <v>8.1</v>
      </c>
      <c r="I51" s="8">
        <f t="shared" si="14"/>
        <v>162.81</v>
      </c>
      <c r="J51" s="8">
        <f t="shared" si="14"/>
        <v>-49.449999999999989</v>
      </c>
      <c r="K51" s="9">
        <v>103551</v>
      </c>
      <c r="L51" s="9">
        <v>93686382</v>
      </c>
      <c r="M51" s="9">
        <v>2020187</v>
      </c>
      <c r="N51" s="9">
        <f t="shared" si="6"/>
        <v>95706569</v>
      </c>
      <c r="O51" s="9">
        <f t="shared" si="7"/>
        <v>924.24572432907462</v>
      </c>
      <c r="P51" s="8">
        <f t="shared" si="8"/>
        <v>-42.193238142734955</v>
      </c>
      <c r="Q51" s="8">
        <f t="shared" si="9"/>
        <v>882.05248618633971</v>
      </c>
      <c r="R51" s="9">
        <f t="shared" si="3"/>
        <v>91337416.997081667</v>
      </c>
      <c r="S51" s="21"/>
      <c r="U51" s="2">
        <v>42552</v>
      </c>
      <c r="V51" s="8">
        <f t="shared" si="10"/>
        <v>23.5</v>
      </c>
      <c r="W51" s="8">
        <f t="shared" si="11"/>
        <v>552.25</v>
      </c>
      <c r="X51" s="8">
        <f t="shared" si="12"/>
        <v>146.5</v>
      </c>
      <c r="Y51" s="7">
        <v>43</v>
      </c>
      <c r="Z51" s="7">
        <v>0</v>
      </c>
      <c r="AA51" s="7">
        <v>0</v>
      </c>
      <c r="AB51" s="7">
        <v>0</v>
      </c>
      <c r="AC51" s="7">
        <v>0</v>
      </c>
      <c r="AD51" s="7">
        <v>0</v>
      </c>
      <c r="AE51" s="7">
        <v>0</v>
      </c>
      <c r="AF51" s="7">
        <v>1</v>
      </c>
      <c r="AG51" s="7">
        <v>0</v>
      </c>
      <c r="AH51" s="7">
        <v>0</v>
      </c>
      <c r="AI51" s="7">
        <v>0</v>
      </c>
      <c r="AJ51" s="7">
        <v>0</v>
      </c>
      <c r="AK51" s="8">
        <f t="shared" si="13"/>
        <v>817.92587239907357</v>
      </c>
      <c r="AM51" s="17">
        <v>6</v>
      </c>
      <c r="AN51" s="17">
        <v>679.94600428974923</v>
      </c>
      <c r="AO51" s="17">
        <v>-18.831766189345899</v>
      </c>
      <c r="AP51" s="17">
        <v>-0.57087694704092706</v>
      </c>
      <c r="AX51" s="1">
        <v>6</v>
      </c>
      <c r="AY51" s="50">
        <f t="shared" si="15"/>
        <v>34</v>
      </c>
      <c r="AZ51" s="51">
        <f t="shared" si="16"/>
        <v>0.27962577962577961</v>
      </c>
      <c r="BA51" s="52">
        <f t="shared" si="17"/>
        <v>-0.58395355652530356</v>
      </c>
      <c r="BB51" s="43"/>
      <c r="BC51" s="1">
        <v>6</v>
      </c>
      <c r="BD51" s="48">
        <f t="shared" si="19"/>
        <v>-18.831766189345899</v>
      </c>
      <c r="BE51" s="48">
        <f t="shared" si="20"/>
        <v>18.328716382644416</v>
      </c>
      <c r="BF51" s="48">
        <f t="shared" si="20"/>
        <v>-12.796686162469427</v>
      </c>
      <c r="BG51" s="48">
        <f t="shared" si="20"/>
        <v>10.123392346316109</v>
      </c>
      <c r="BH51" s="48">
        <f t="shared" si="20"/>
        <v>-18.683611792171291</v>
      </c>
      <c r="BI51" s="48">
        <f>BH50</f>
        <v>-22.5117019089314</v>
      </c>
      <c r="BJ51" s="48"/>
      <c r="BK51" s="48"/>
      <c r="BL51" s="48"/>
      <c r="BM51" s="48"/>
      <c r="BN51" s="48"/>
      <c r="BO51" s="48"/>
      <c r="BP51" s="48"/>
      <c r="BQ51" s="1">
        <v>6</v>
      </c>
      <c r="BR51" s="9">
        <f t="shared" si="18"/>
        <v>354.63541781018358</v>
      </c>
      <c r="BS51" s="9">
        <f t="shared" si="18"/>
        <v>-345.16210146879348</v>
      </c>
      <c r="BT51" s="9">
        <f t="shared" si="18"/>
        <v>240.98420181005577</v>
      </c>
      <c r="BU51" s="9">
        <f t="shared" si="18"/>
        <v>-190.64135770884056</v>
      </c>
      <c r="BV51" s="9">
        <f t="shared" si="18"/>
        <v>351.84540884266795</v>
      </c>
      <c r="BW51" s="9">
        <f t="shared" si="18"/>
        <v>423.93510687323936</v>
      </c>
      <c r="BX51" s="9"/>
      <c r="BY51" s="9"/>
      <c r="BZ51" s="9"/>
      <c r="CA51" s="9"/>
      <c r="CB51" s="9"/>
      <c r="CC51" s="9"/>
      <c r="CD51" s="9"/>
    </row>
    <row r="52" spans="1:82">
      <c r="A52" s="2">
        <v>42217</v>
      </c>
      <c r="B52" s="8">
        <f>'WA Sch. 1-2'!B52</f>
        <v>19.350000000000001</v>
      </c>
      <c r="C52" s="8">
        <f>'WA Sch. 1-2'!C52</f>
        <v>374.42250000000007</v>
      </c>
      <c r="D52" s="8">
        <f>'WA Sch. 1-2'!D52</f>
        <v>204.95</v>
      </c>
      <c r="E52" s="8">
        <f>'WA Sch. 1-2'!E52</f>
        <v>11.5</v>
      </c>
      <c r="F52" s="8">
        <f>'WA Sch. 1-2'!F52</f>
        <v>132.25</v>
      </c>
      <c r="G52" s="8">
        <f>'WA Sch. 1-2'!G52</f>
        <v>241.5</v>
      </c>
      <c r="H52" s="8">
        <f t="shared" si="14"/>
        <v>7.8500000000000014</v>
      </c>
      <c r="I52" s="8">
        <f t="shared" si="14"/>
        <v>242.17250000000007</v>
      </c>
      <c r="J52" s="8">
        <f t="shared" si="14"/>
        <v>-36.550000000000011</v>
      </c>
      <c r="K52" s="9">
        <v>103484</v>
      </c>
      <c r="L52" s="9">
        <v>86152777</v>
      </c>
      <c r="M52" s="9">
        <v>228581</v>
      </c>
      <c r="N52" s="9">
        <f t="shared" si="6"/>
        <v>86381358</v>
      </c>
      <c r="O52" s="9">
        <f t="shared" si="7"/>
        <v>834.73153337714041</v>
      </c>
      <c r="P52" s="8">
        <f t="shared" si="8"/>
        <v>-30.595870941299268</v>
      </c>
      <c r="Q52" s="8">
        <f t="shared" si="9"/>
        <v>804.13566243584114</v>
      </c>
      <c r="R52" s="9">
        <f t="shared" si="3"/>
        <v>83215174.891510591</v>
      </c>
      <c r="S52" s="21"/>
      <c r="U52" s="2">
        <v>42583</v>
      </c>
      <c r="V52" s="8">
        <f t="shared" si="10"/>
        <v>11.5</v>
      </c>
      <c r="W52" s="8">
        <f t="shared" si="11"/>
        <v>132.25</v>
      </c>
      <c r="X52" s="8">
        <f t="shared" si="12"/>
        <v>203</v>
      </c>
      <c r="Y52" s="7">
        <v>44</v>
      </c>
      <c r="Z52" s="7">
        <v>0</v>
      </c>
      <c r="AA52" s="7">
        <v>0</v>
      </c>
      <c r="AB52" s="7">
        <v>0</v>
      </c>
      <c r="AC52" s="7">
        <v>0</v>
      </c>
      <c r="AD52" s="7">
        <v>0</v>
      </c>
      <c r="AE52" s="7">
        <v>0</v>
      </c>
      <c r="AF52" s="7">
        <v>0</v>
      </c>
      <c r="AG52" s="7">
        <v>1</v>
      </c>
      <c r="AH52" s="7">
        <v>0</v>
      </c>
      <c r="AI52" s="7">
        <v>0</v>
      </c>
      <c r="AJ52" s="7">
        <v>0</v>
      </c>
      <c r="AK52" s="8">
        <f t="shared" si="13"/>
        <v>841.97682137121444</v>
      </c>
      <c r="AM52" s="17">
        <v>7</v>
      </c>
      <c r="AN52" s="17">
        <v>911.91957544426987</v>
      </c>
      <c r="AO52" s="17">
        <v>24.686247547014318</v>
      </c>
      <c r="AP52" s="17">
        <v>0.74835304834599836</v>
      </c>
      <c r="AX52" s="1">
        <v>7</v>
      </c>
      <c r="AY52" s="50">
        <f t="shared" si="15"/>
        <v>96</v>
      </c>
      <c r="AZ52" s="51">
        <f t="shared" si="16"/>
        <v>0.79521829521829523</v>
      </c>
      <c r="BA52" s="52">
        <f t="shared" si="17"/>
        <v>0.82466217903935268</v>
      </c>
      <c r="BB52" s="43"/>
      <c r="BC52" s="1">
        <v>7</v>
      </c>
      <c r="BD52" s="48">
        <f t="shared" si="19"/>
        <v>24.686247547014318</v>
      </c>
      <c r="BE52" s="48">
        <f t="shared" si="20"/>
        <v>-18.831766189345899</v>
      </c>
      <c r="BF52" s="48">
        <f t="shared" si="20"/>
        <v>18.328716382644416</v>
      </c>
      <c r="BG52" s="48">
        <f t="shared" si="20"/>
        <v>-12.796686162469427</v>
      </c>
      <c r="BH52" s="48">
        <f t="shared" si="20"/>
        <v>10.123392346316109</v>
      </c>
      <c r="BI52" s="48">
        <f t="shared" si="20"/>
        <v>-18.683611792171291</v>
      </c>
      <c r="BJ52" s="48">
        <f>BI51</f>
        <v>-22.5117019089314</v>
      </c>
      <c r="BK52" s="48"/>
      <c r="BL52" s="48"/>
      <c r="BM52" s="48"/>
      <c r="BN52" s="48"/>
      <c r="BO52" s="48"/>
      <c r="BP52" s="48"/>
      <c r="BQ52" s="1">
        <v>7</v>
      </c>
      <c r="BR52" s="9">
        <f t="shared" si="18"/>
        <v>609.41081795248056</v>
      </c>
      <c r="BS52" s="9">
        <f t="shared" si="18"/>
        <v>-464.88564189768618</v>
      </c>
      <c r="BT52" s="9">
        <f t="shared" si="18"/>
        <v>452.46722984098574</v>
      </c>
      <c r="BU52" s="9">
        <f t="shared" si="18"/>
        <v>-315.9021623881705</v>
      </c>
      <c r="BV52" s="9">
        <f t="shared" si="18"/>
        <v>249.90856947671674</v>
      </c>
      <c r="BW52" s="9">
        <f t="shared" si="18"/>
        <v>-461.22826577385507</v>
      </c>
      <c r="BX52" s="9">
        <f t="shared" si="18"/>
        <v>-555.72944602847485</v>
      </c>
      <c r="BY52" s="9"/>
      <c r="BZ52" s="9"/>
      <c r="CA52" s="9"/>
      <c r="CB52" s="9"/>
      <c r="CC52" s="9"/>
      <c r="CD52" s="9"/>
    </row>
    <row r="53" spans="1:82">
      <c r="A53" s="2">
        <v>42248</v>
      </c>
      <c r="B53" s="8">
        <f>'WA Sch. 1-2'!B53</f>
        <v>152.32499999999999</v>
      </c>
      <c r="C53" s="8">
        <f>'WA Sch. 1-2'!C53</f>
        <v>23202.905624999996</v>
      </c>
      <c r="D53" s="8">
        <f>'WA Sch. 1-2'!D53</f>
        <v>43.875</v>
      </c>
      <c r="E53" s="8">
        <f>'WA Sch. 1-2'!E53</f>
        <v>200.5</v>
      </c>
      <c r="F53" s="8">
        <f>'WA Sch. 1-2'!F53</f>
        <v>40200.25</v>
      </c>
      <c r="G53" s="8">
        <f>'WA Sch. 1-2'!G53</f>
        <v>18</v>
      </c>
      <c r="H53" s="8">
        <f t="shared" si="14"/>
        <v>-48.175000000000011</v>
      </c>
      <c r="I53" s="8">
        <f t="shared" si="14"/>
        <v>-16997.344375000004</v>
      </c>
      <c r="J53" s="8">
        <f t="shared" si="14"/>
        <v>25.875</v>
      </c>
      <c r="K53" s="9">
        <v>103947</v>
      </c>
      <c r="L53" s="9">
        <v>78342175</v>
      </c>
      <c r="M53" s="9">
        <v>-12872462</v>
      </c>
      <c r="N53" s="9">
        <f t="shared" si="6"/>
        <v>65469713</v>
      </c>
      <c r="O53" s="9">
        <f t="shared" si="7"/>
        <v>629.83744600613772</v>
      </c>
      <c r="P53" s="8">
        <f t="shared" si="8"/>
        <v>6.4863329917449413</v>
      </c>
      <c r="Q53" s="8">
        <f t="shared" si="9"/>
        <v>636.32377899788264</v>
      </c>
      <c r="R53" s="9">
        <f t="shared" si="3"/>
        <v>66143947.855492905</v>
      </c>
      <c r="S53" s="21"/>
      <c r="U53" s="2">
        <v>42614</v>
      </c>
      <c r="V53" s="8">
        <f t="shared" si="10"/>
        <v>164</v>
      </c>
      <c r="W53" s="8">
        <f t="shared" si="11"/>
        <v>26896</v>
      </c>
      <c r="X53" s="8">
        <f t="shared" si="12"/>
        <v>5.5</v>
      </c>
      <c r="Y53" s="7">
        <v>45</v>
      </c>
      <c r="Z53" s="7">
        <v>0</v>
      </c>
      <c r="AA53" s="7">
        <v>0</v>
      </c>
      <c r="AB53" s="7">
        <v>0</v>
      </c>
      <c r="AC53" s="7">
        <v>0</v>
      </c>
      <c r="AD53" s="7">
        <v>0</v>
      </c>
      <c r="AE53" s="7">
        <v>0</v>
      </c>
      <c r="AF53" s="7">
        <v>0</v>
      </c>
      <c r="AG53" s="7">
        <v>0</v>
      </c>
      <c r="AH53" s="7">
        <v>1</v>
      </c>
      <c r="AI53" s="7">
        <v>0</v>
      </c>
      <c r="AJ53" s="7">
        <v>0</v>
      </c>
      <c r="AK53" s="8">
        <f t="shared" si="13"/>
        <v>590.11581657992633</v>
      </c>
      <c r="AM53" s="17">
        <v>8</v>
      </c>
      <c r="AN53" s="17">
        <v>862.06792322303545</v>
      </c>
      <c r="AO53" s="17">
        <v>6.59824489826849</v>
      </c>
      <c r="AP53" s="17">
        <v>0.20002297530026433</v>
      </c>
      <c r="AX53" s="1">
        <v>8</v>
      </c>
      <c r="AY53" s="50">
        <f t="shared" si="15"/>
        <v>68</v>
      </c>
      <c r="AZ53" s="51">
        <f t="shared" si="16"/>
        <v>0.56237006237006237</v>
      </c>
      <c r="BA53" s="52">
        <f t="shared" si="17"/>
        <v>0.15698093272589608</v>
      </c>
      <c r="BB53" s="43"/>
      <c r="BC53" s="1">
        <v>8</v>
      </c>
      <c r="BD53" s="48">
        <f t="shared" si="19"/>
        <v>6.59824489826849</v>
      </c>
      <c r="BE53" s="48">
        <f t="shared" si="20"/>
        <v>24.686247547014318</v>
      </c>
      <c r="BF53" s="48">
        <f t="shared" si="20"/>
        <v>-18.831766189345899</v>
      </c>
      <c r="BG53" s="48">
        <f t="shared" si="20"/>
        <v>18.328716382644416</v>
      </c>
      <c r="BH53" s="48">
        <f t="shared" si="20"/>
        <v>-12.796686162469427</v>
      </c>
      <c r="BI53" s="48">
        <f t="shared" si="20"/>
        <v>10.123392346316109</v>
      </c>
      <c r="BJ53" s="48">
        <f t="shared" si="20"/>
        <v>-18.683611792171291</v>
      </c>
      <c r="BK53" s="48">
        <f>BJ52</f>
        <v>-22.5117019089314</v>
      </c>
      <c r="BL53" s="48"/>
      <c r="BM53" s="48"/>
      <c r="BN53" s="48"/>
      <c r="BO53" s="48"/>
      <c r="BP53" s="48"/>
      <c r="BQ53" s="1">
        <v>8</v>
      </c>
      <c r="BR53" s="9">
        <f t="shared" si="18"/>
        <v>43.536835737528889</v>
      </c>
      <c r="BS53" s="9">
        <f t="shared" si="18"/>
        <v>162.88590693448671</v>
      </c>
      <c r="BT53" s="9">
        <f t="shared" si="18"/>
        <v>-124.25660518423916</v>
      </c>
      <c r="BU53" s="9">
        <f t="shared" si="18"/>
        <v>120.93735936359876</v>
      </c>
      <c r="BV53" s="9">
        <f t="shared" si="18"/>
        <v>-84.435669186258167</v>
      </c>
      <c r="BW53" s="9">
        <f t="shared" si="18"/>
        <v>66.796621902254003</v>
      </c>
      <c r="BX53" s="9">
        <f t="shared" si="18"/>
        <v>-123.27904618892573</v>
      </c>
      <c r="BY53" s="9">
        <f t="shared" si="18"/>
        <v>-148.53772227195094</v>
      </c>
      <c r="BZ53" s="9"/>
      <c r="CA53" s="9"/>
      <c r="CB53" s="9"/>
      <c r="CC53" s="9"/>
      <c r="CD53" s="9"/>
    </row>
    <row r="54" spans="1:82">
      <c r="A54" s="2">
        <v>42278</v>
      </c>
      <c r="B54" s="8">
        <f>'WA Sch. 1-2'!B54</f>
        <v>510.4</v>
      </c>
      <c r="C54" s="8">
        <f>'WA Sch. 1-2'!C54</f>
        <v>260508.15999999997</v>
      </c>
      <c r="D54" s="8">
        <f>'WA Sch. 1-2'!D54</f>
        <v>0.65</v>
      </c>
      <c r="E54" s="8">
        <f>'WA Sch. 1-2'!E54</f>
        <v>330</v>
      </c>
      <c r="F54" s="8">
        <f>'WA Sch. 1-2'!F54</f>
        <v>108900</v>
      </c>
      <c r="G54" s="8">
        <f>'WA Sch. 1-2'!G54</f>
        <v>0</v>
      </c>
      <c r="H54" s="8">
        <f t="shared" si="14"/>
        <v>180.39999999999998</v>
      </c>
      <c r="I54" s="8">
        <f t="shared" si="14"/>
        <v>151608.15999999997</v>
      </c>
      <c r="J54" s="8">
        <f t="shared" si="14"/>
        <v>0.65</v>
      </c>
      <c r="K54" s="9">
        <v>104105</v>
      </c>
      <c r="L54" s="9">
        <v>68404093</v>
      </c>
      <c r="M54" s="9">
        <v>4275453</v>
      </c>
      <c r="N54" s="9">
        <f t="shared" si="6"/>
        <v>72679546</v>
      </c>
      <c r="O54" s="9">
        <f t="shared" si="7"/>
        <v>698.13693866769131</v>
      </c>
      <c r="P54" s="8">
        <f t="shared" si="8"/>
        <v>74.362808448396848</v>
      </c>
      <c r="Q54" s="8">
        <f t="shared" si="9"/>
        <v>772.4997471160882</v>
      </c>
      <c r="R54" s="9">
        <f t="shared" si="3"/>
        <v>80421086.173520356</v>
      </c>
      <c r="S54" s="21"/>
      <c r="U54" s="2">
        <v>42644</v>
      </c>
      <c r="V54" s="8">
        <f t="shared" si="10"/>
        <v>515</v>
      </c>
      <c r="W54" s="8">
        <f t="shared" si="11"/>
        <v>265225</v>
      </c>
      <c r="X54" s="8">
        <f t="shared" si="12"/>
        <v>0</v>
      </c>
      <c r="Y54" s="7">
        <v>46</v>
      </c>
      <c r="Z54" s="7">
        <v>0</v>
      </c>
      <c r="AA54" s="7">
        <v>0</v>
      </c>
      <c r="AB54" s="7">
        <v>0</v>
      </c>
      <c r="AC54" s="7">
        <v>0</v>
      </c>
      <c r="AD54" s="7">
        <v>0</v>
      </c>
      <c r="AE54" s="7">
        <v>0</v>
      </c>
      <c r="AF54" s="7">
        <v>0</v>
      </c>
      <c r="AG54" s="7">
        <v>0</v>
      </c>
      <c r="AH54" s="7">
        <v>0</v>
      </c>
      <c r="AI54" s="7">
        <v>1</v>
      </c>
      <c r="AJ54" s="7">
        <v>0</v>
      </c>
      <c r="AK54" s="8">
        <f t="shared" si="13"/>
        <v>770.30525384717805</v>
      </c>
      <c r="AM54" s="17">
        <v>9</v>
      </c>
      <c r="AN54" s="17">
        <v>694.43389056172691</v>
      </c>
      <c r="AO54" s="17">
        <v>27.551888599312065</v>
      </c>
      <c r="AP54" s="17">
        <v>0.8352237326356331</v>
      </c>
      <c r="AX54" s="1">
        <v>9</v>
      </c>
      <c r="AY54" s="50">
        <f t="shared" si="15"/>
        <v>98</v>
      </c>
      <c r="AZ54" s="51">
        <f t="shared" si="16"/>
        <v>0.81185031185031187</v>
      </c>
      <c r="BA54" s="52">
        <f t="shared" si="17"/>
        <v>0.88473536642075068</v>
      </c>
      <c r="BB54" s="43"/>
      <c r="BC54" s="1">
        <v>9</v>
      </c>
      <c r="BD54" s="48">
        <f t="shared" si="19"/>
        <v>27.551888599312065</v>
      </c>
      <c r="BE54" s="48">
        <f t="shared" si="20"/>
        <v>6.59824489826849</v>
      </c>
      <c r="BF54" s="48">
        <f t="shared" si="20"/>
        <v>24.686247547014318</v>
      </c>
      <c r="BG54" s="48">
        <f t="shared" si="20"/>
        <v>-18.831766189345899</v>
      </c>
      <c r="BH54" s="48">
        <f t="shared" si="20"/>
        <v>18.328716382644416</v>
      </c>
      <c r="BI54" s="48">
        <f t="shared" si="20"/>
        <v>-12.796686162469427</v>
      </c>
      <c r="BJ54" s="48">
        <f t="shared" si="20"/>
        <v>10.123392346316109</v>
      </c>
      <c r="BK54" s="48">
        <f t="shared" si="20"/>
        <v>-18.683611792171291</v>
      </c>
      <c r="BL54" s="48">
        <f>BK53</f>
        <v>-22.5117019089314</v>
      </c>
      <c r="BM54" s="48"/>
      <c r="BN54" s="48"/>
      <c r="BO54" s="48"/>
      <c r="BP54" s="48"/>
      <c r="BQ54" s="1">
        <v>9</v>
      </c>
      <c r="BR54" s="9">
        <f t="shared" si="18"/>
        <v>759.10656538891351</v>
      </c>
      <c r="BS54" s="9">
        <f t="shared" si="18"/>
        <v>181.79410838807968</v>
      </c>
      <c r="BT54" s="9">
        <f t="shared" si="18"/>
        <v>680.15274235038999</v>
      </c>
      <c r="BU54" s="9">
        <f t="shared" si="18"/>
        <v>-518.85072417714787</v>
      </c>
      <c r="BV54" s="9">
        <f t="shared" si="18"/>
        <v>504.9907519430144</v>
      </c>
      <c r="BW54" s="9">
        <f t="shared" si="18"/>
        <v>-352.57287158871281</v>
      </c>
      <c r="BX54" s="9">
        <f t="shared" si="18"/>
        <v>278.91857817283756</v>
      </c>
      <c r="BY54" s="9">
        <f t="shared" si="18"/>
        <v>-514.76879073069483</v>
      </c>
      <c r="BZ54" s="9">
        <f t="shared" si="18"/>
        <v>-620.23990317579762</v>
      </c>
      <c r="CA54" s="9"/>
      <c r="CB54" s="9"/>
      <c r="CC54" s="9"/>
      <c r="CD54" s="9"/>
    </row>
    <row r="55" spans="1:82">
      <c r="A55" s="2">
        <v>42309</v>
      </c>
      <c r="B55" s="8">
        <f>'WA Sch. 1-2'!B55</f>
        <v>874.97500000000002</v>
      </c>
      <c r="C55" s="8">
        <f>'WA Sch. 1-2'!C55</f>
        <v>765581.25062499999</v>
      </c>
      <c r="D55" s="8">
        <f>'WA Sch. 1-2'!D55</f>
        <v>0</v>
      </c>
      <c r="E55" s="8">
        <f>'WA Sch. 1-2'!E55</f>
        <v>910</v>
      </c>
      <c r="F55" s="8">
        <f>'WA Sch. 1-2'!F55</f>
        <v>828100</v>
      </c>
      <c r="G55" s="8">
        <f>'WA Sch. 1-2'!G55</f>
        <v>0</v>
      </c>
      <c r="H55" s="8">
        <f t="shared" si="14"/>
        <v>-35.024999999999977</v>
      </c>
      <c r="I55" s="8">
        <f t="shared" si="14"/>
        <v>-62518.749375000014</v>
      </c>
      <c r="J55" s="8">
        <f t="shared" si="14"/>
        <v>0</v>
      </c>
      <c r="K55" s="9">
        <v>104304</v>
      </c>
      <c r="L55" s="9">
        <v>84423648</v>
      </c>
      <c r="M55" s="9">
        <v>17905104</v>
      </c>
      <c r="N55" s="9">
        <f t="shared" si="6"/>
        <v>102328752</v>
      </c>
      <c r="O55" s="9">
        <f t="shared" si="7"/>
        <v>981.06258628624028</v>
      </c>
      <c r="P55" s="8">
        <f t="shared" si="8"/>
        <v>-18.252288773677549</v>
      </c>
      <c r="Q55" s="8">
        <f t="shared" si="9"/>
        <v>962.81029751256278</v>
      </c>
      <c r="R55" s="9">
        <f t="shared" si="3"/>
        <v>100424965.27175035</v>
      </c>
      <c r="S55" s="21"/>
      <c r="U55" s="2">
        <v>42675</v>
      </c>
      <c r="V55" s="8">
        <f t="shared" si="10"/>
        <v>646.5</v>
      </c>
      <c r="W55" s="8">
        <f t="shared" si="11"/>
        <v>417962.25</v>
      </c>
      <c r="X55" s="8">
        <f t="shared" si="12"/>
        <v>0</v>
      </c>
      <c r="Y55" s="7">
        <v>47</v>
      </c>
      <c r="Z55" s="7">
        <v>0</v>
      </c>
      <c r="AA55" s="7">
        <v>0</v>
      </c>
      <c r="AB55" s="7">
        <v>0</v>
      </c>
      <c r="AC55" s="7">
        <v>0</v>
      </c>
      <c r="AD55" s="7">
        <v>0</v>
      </c>
      <c r="AE55" s="7">
        <v>0</v>
      </c>
      <c r="AF55" s="7">
        <v>0</v>
      </c>
      <c r="AG55" s="7">
        <v>0</v>
      </c>
      <c r="AH55" s="7">
        <v>0</v>
      </c>
      <c r="AI55" s="7">
        <v>0</v>
      </c>
      <c r="AJ55" s="7">
        <v>1</v>
      </c>
      <c r="AK55" s="8">
        <f t="shared" si="13"/>
        <v>905.4284035667921</v>
      </c>
      <c r="AM55" s="17">
        <v>10</v>
      </c>
      <c r="AN55" s="17">
        <v>798.57594540355024</v>
      </c>
      <c r="AO55" s="17">
        <v>-51.354481559615351</v>
      </c>
      <c r="AP55" s="17">
        <v>-1.5567891696854748</v>
      </c>
      <c r="AX55" s="1">
        <v>10</v>
      </c>
      <c r="AY55" s="50">
        <f t="shared" si="15"/>
        <v>7</v>
      </c>
      <c r="AZ55" s="51">
        <f t="shared" si="16"/>
        <v>5.5093555093555097E-2</v>
      </c>
      <c r="BA55" s="52">
        <f t="shared" si="17"/>
        <v>-1.5973526977611858</v>
      </c>
      <c r="BB55" s="43"/>
      <c r="BC55" s="1">
        <v>10</v>
      </c>
      <c r="BD55" s="48">
        <f t="shared" si="19"/>
        <v>-51.354481559615351</v>
      </c>
      <c r="BE55" s="48">
        <f t="shared" si="20"/>
        <v>27.551888599312065</v>
      </c>
      <c r="BF55" s="48">
        <f t="shared" si="20"/>
        <v>6.59824489826849</v>
      </c>
      <c r="BG55" s="48">
        <f t="shared" si="20"/>
        <v>24.686247547014318</v>
      </c>
      <c r="BH55" s="48">
        <f t="shared" si="20"/>
        <v>-18.831766189345899</v>
      </c>
      <c r="BI55" s="48">
        <f t="shared" si="20"/>
        <v>18.328716382644416</v>
      </c>
      <c r="BJ55" s="48">
        <f t="shared" si="20"/>
        <v>-12.796686162469427</v>
      </c>
      <c r="BK55" s="48">
        <f t="shared" si="20"/>
        <v>10.123392346316109</v>
      </c>
      <c r="BL55" s="48">
        <f t="shared" si="20"/>
        <v>-18.683611792171291</v>
      </c>
      <c r="BM55" s="48">
        <f>BL54</f>
        <v>-22.5117019089314</v>
      </c>
      <c r="BN55" s="48"/>
      <c r="BO55" s="48"/>
      <c r="BP55" s="48"/>
      <c r="BQ55" s="1">
        <v>10</v>
      </c>
      <c r="BR55" s="9">
        <f t="shared" si="18"/>
        <v>2637.2827762568518</v>
      </c>
      <c r="BS55" s="9">
        <f t="shared" si="18"/>
        <v>-1414.9129550059527</v>
      </c>
      <c r="BT55" s="9">
        <f t="shared" si="18"/>
        <v>-338.8494459539645</v>
      </c>
      <c r="BU55" s="9">
        <f t="shared" si="18"/>
        <v>-1267.749444429252</v>
      </c>
      <c r="BV55" s="9">
        <f t="shared" si="18"/>
        <v>967.09558950573739</v>
      </c>
      <c r="BW55" s="9">
        <f t="shared" si="18"/>
        <v>-941.26172748393924</v>
      </c>
      <c r="BX55" s="9">
        <f t="shared" si="18"/>
        <v>657.16718355470789</v>
      </c>
      <c r="BY55" s="9">
        <f t="shared" si="18"/>
        <v>-519.88156556965032</v>
      </c>
      <c r="BZ55" s="9">
        <f t="shared" si="18"/>
        <v>959.48719724805801</v>
      </c>
      <c r="CA55" s="9">
        <f t="shared" si="18"/>
        <v>1156.07678055776</v>
      </c>
      <c r="CB55" s="9"/>
      <c r="CC55" s="9"/>
      <c r="CD55" s="9"/>
    </row>
    <row r="56" spans="1:82">
      <c r="A56" s="2">
        <v>42339</v>
      </c>
      <c r="B56" s="8">
        <f>'WA Sch. 1-2'!B56</f>
        <v>1138.7249999999999</v>
      </c>
      <c r="C56" s="8">
        <f>'WA Sch. 1-2'!C56</f>
        <v>1296694.6256249999</v>
      </c>
      <c r="D56" s="8">
        <f>'WA Sch. 1-2'!D56</f>
        <v>0</v>
      </c>
      <c r="E56" s="8">
        <f>'WA Sch. 1-2'!E56</f>
        <v>1062.5</v>
      </c>
      <c r="F56" s="8">
        <f>'WA Sch. 1-2'!F56</f>
        <v>1128906.25</v>
      </c>
      <c r="G56" s="8">
        <f>'WA Sch. 1-2'!G56</f>
        <v>0</v>
      </c>
      <c r="H56" s="8">
        <f t="shared" si="14"/>
        <v>76.224999999999909</v>
      </c>
      <c r="I56" s="8">
        <f t="shared" si="14"/>
        <v>167788.37562499987</v>
      </c>
      <c r="J56" s="8">
        <f t="shared" si="14"/>
        <v>0</v>
      </c>
      <c r="K56" s="9">
        <v>104606</v>
      </c>
      <c r="L56" s="9">
        <v>125999923.00000001</v>
      </c>
      <c r="M56" s="9">
        <v>10876549</v>
      </c>
      <c r="N56" s="9">
        <f t="shared" si="6"/>
        <v>136876472</v>
      </c>
      <c r="O56" s="9">
        <f t="shared" si="7"/>
        <v>1308.4954209127584</v>
      </c>
      <c r="P56" s="8">
        <f t="shared" si="8"/>
        <v>43.490315262542097</v>
      </c>
      <c r="Q56" s="8">
        <f t="shared" si="9"/>
        <v>1351.9857361753004</v>
      </c>
      <c r="R56" s="9">
        <f t="shared" si="3"/>
        <v>141425819.91835347</v>
      </c>
      <c r="S56" s="21"/>
      <c r="U56" s="2">
        <v>42705</v>
      </c>
      <c r="V56" s="8">
        <f t="shared" si="10"/>
        <v>1299.5</v>
      </c>
      <c r="W56" s="8">
        <f t="shared" si="11"/>
        <v>1688700.25</v>
      </c>
      <c r="X56" s="8">
        <f t="shared" si="12"/>
        <v>0</v>
      </c>
      <c r="Y56" s="7">
        <v>48</v>
      </c>
      <c r="Z56" s="7">
        <v>0</v>
      </c>
      <c r="AA56" s="7">
        <v>0</v>
      </c>
      <c r="AB56" s="7">
        <v>0</v>
      </c>
      <c r="AC56" s="7">
        <v>0</v>
      </c>
      <c r="AD56" s="7">
        <v>0</v>
      </c>
      <c r="AE56" s="7">
        <v>0</v>
      </c>
      <c r="AF56" s="7">
        <v>0</v>
      </c>
      <c r="AG56" s="7">
        <v>0</v>
      </c>
      <c r="AH56" s="7">
        <v>0</v>
      </c>
      <c r="AI56" s="7">
        <v>0</v>
      </c>
      <c r="AJ56" s="7">
        <v>0</v>
      </c>
      <c r="AK56" s="8">
        <f t="shared" si="13"/>
        <v>1384.1425692170851</v>
      </c>
      <c r="AM56" s="17">
        <v>11</v>
      </c>
      <c r="AN56" s="17">
        <v>1061.5701937489798</v>
      </c>
      <c r="AO56" s="17">
        <v>38.311324596063059</v>
      </c>
      <c r="AP56" s="17">
        <v>1.1613914384126136</v>
      </c>
      <c r="AX56" s="1">
        <v>11</v>
      </c>
      <c r="AY56" s="50">
        <f t="shared" si="15"/>
        <v>107</v>
      </c>
      <c r="AZ56" s="51">
        <f t="shared" si="16"/>
        <v>0.88669438669438672</v>
      </c>
      <c r="BA56" s="52">
        <f t="shared" si="17"/>
        <v>1.2091343701602324</v>
      </c>
      <c r="BB56" s="43"/>
      <c r="BC56" s="1">
        <v>11</v>
      </c>
      <c r="BD56" s="48">
        <f t="shared" si="19"/>
        <v>38.311324596063059</v>
      </c>
      <c r="BE56" s="48">
        <f t="shared" si="20"/>
        <v>-51.354481559615351</v>
      </c>
      <c r="BF56" s="48">
        <f t="shared" si="20"/>
        <v>27.551888599312065</v>
      </c>
      <c r="BG56" s="48">
        <f t="shared" si="20"/>
        <v>6.59824489826849</v>
      </c>
      <c r="BH56" s="48">
        <f t="shared" si="20"/>
        <v>24.686247547014318</v>
      </c>
      <c r="BI56" s="48">
        <f t="shared" si="20"/>
        <v>-18.831766189345899</v>
      </c>
      <c r="BJ56" s="48">
        <f t="shared" si="20"/>
        <v>18.328716382644416</v>
      </c>
      <c r="BK56" s="48">
        <f t="shared" si="20"/>
        <v>-12.796686162469427</v>
      </c>
      <c r="BL56" s="48">
        <f t="shared" si="20"/>
        <v>10.123392346316109</v>
      </c>
      <c r="BM56" s="48">
        <f t="shared" si="20"/>
        <v>-18.683611792171291</v>
      </c>
      <c r="BN56" s="48">
        <f>BM55</f>
        <v>-22.5117019089314</v>
      </c>
      <c r="BO56" s="48"/>
      <c r="BP56" s="48"/>
      <c r="BQ56" s="1">
        <v>11</v>
      </c>
      <c r="BR56" s="9">
        <f t="shared" si="18"/>
        <v>1467.7575923049221</v>
      </c>
      <c r="BS56" s="9">
        <f t="shared" si="18"/>
        <v>-1967.4582124929611</v>
      </c>
      <c r="BT56" s="9">
        <f t="shared" si="18"/>
        <v>1055.5493473628273</v>
      </c>
      <c r="BU56" s="9">
        <f t="shared" si="18"/>
        <v>252.78750206189048</v>
      </c>
      <c r="BV56" s="9">
        <f t="shared" si="18"/>
        <v>945.76284283244399</v>
      </c>
      <c r="BW56" s="9">
        <f t="shared" si="18"/>
        <v>-721.46990719719224</v>
      </c>
      <c r="BX56" s="9">
        <f t="shared" si="18"/>
        <v>702.19740276468065</v>
      </c>
      <c r="BY56" s="9">
        <f t="shared" si="18"/>
        <v>-490.25799732430954</v>
      </c>
      <c r="BZ56" s="9">
        <f t="shared" si="18"/>
        <v>387.84057019302685</v>
      </c>
      <c r="CA56" s="9">
        <f t="shared" si="18"/>
        <v>-715.7939159967018</v>
      </c>
      <c r="CB56" s="9">
        <f t="shared" si="18"/>
        <v>-862.45311904287996</v>
      </c>
      <c r="CC56" s="9"/>
      <c r="CD56" s="9"/>
    </row>
    <row r="57" spans="1:82">
      <c r="A57" s="2">
        <v>42370</v>
      </c>
      <c r="B57" s="8">
        <f>'WA Sch. 1-2'!B57</f>
        <v>1095.1500000000001</v>
      </c>
      <c r="C57" s="8">
        <f>'WA Sch. 1-2'!C57</f>
        <v>1199353.5225000002</v>
      </c>
      <c r="D57" s="8">
        <f>'WA Sch. 1-2'!D57</f>
        <v>0</v>
      </c>
      <c r="E57" s="8">
        <f>'WA Sch. 1-2'!E57</f>
        <v>1056</v>
      </c>
      <c r="F57" s="8">
        <f>'WA Sch. 1-2'!F57</f>
        <v>1115136</v>
      </c>
      <c r="G57" s="8">
        <f>'WA Sch. 1-2'!G57</f>
        <v>0</v>
      </c>
      <c r="H57" s="8">
        <f t="shared" si="14"/>
        <v>39.150000000000091</v>
      </c>
      <c r="I57" s="8">
        <f t="shared" si="14"/>
        <v>84217.522500000196</v>
      </c>
      <c r="J57" s="8">
        <f t="shared" si="14"/>
        <v>0</v>
      </c>
      <c r="K57" s="9">
        <v>104667</v>
      </c>
      <c r="L57" s="9">
        <v>136990228</v>
      </c>
      <c r="M57" s="9">
        <v>-5913588</v>
      </c>
      <c r="N57" s="9">
        <f t="shared" si="6"/>
        <v>131076640</v>
      </c>
      <c r="O57" s="9">
        <f t="shared" si="7"/>
        <v>1252.320597705103</v>
      </c>
      <c r="P57" s="8">
        <f t="shared" si="8"/>
        <v>22.104301334340999</v>
      </c>
      <c r="Q57" s="8">
        <f t="shared" si="9"/>
        <v>1274.424899039444</v>
      </c>
      <c r="R57" s="9">
        <f t="shared" si="3"/>
        <v>133390230.90776148</v>
      </c>
      <c r="S57" s="21"/>
      <c r="U57" s="2">
        <v>42736</v>
      </c>
      <c r="V57" s="8">
        <f t="shared" si="10"/>
        <v>1388.5</v>
      </c>
      <c r="W57" s="8">
        <f t="shared" si="11"/>
        <v>1927932.25</v>
      </c>
      <c r="X57" s="8">
        <f t="shared" si="12"/>
        <v>0</v>
      </c>
      <c r="Y57" s="7">
        <v>49</v>
      </c>
      <c r="Z57" s="7">
        <v>0</v>
      </c>
      <c r="AA57" s="7">
        <v>0</v>
      </c>
      <c r="AB57" s="7">
        <v>0</v>
      </c>
      <c r="AC57" s="7">
        <v>0</v>
      </c>
      <c r="AD57" s="7">
        <v>0</v>
      </c>
      <c r="AE57" s="7">
        <v>0</v>
      </c>
      <c r="AF57" s="7">
        <v>0</v>
      </c>
      <c r="AG57" s="7">
        <v>0</v>
      </c>
      <c r="AH57" s="7">
        <v>0</v>
      </c>
      <c r="AI57" s="7">
        <v>0</v>
      </c>
      <c r="AJ57" s="7">
        <v>0</v>
      </c>
      <c r="AK57" s="8">
        <f t="shared" si="13"/>
        <v>1476.1862119794766</v>
      </c>
      <c r="AM57" s="17">
        <v>12</v>
      </c>
      <c r="AN57" s="17">
        <v>1348.6814325921966</v>
      </c>
      <c r="AO57" s="17">
        <v>82.163280528142877</v>
      </c>
      <c r="AP57" s="17">
        <v>2.4907447488016339</v>
      </c>
      <c r="AX57" s="1">
        <v>12</v>
      </c>
      <c r="AY57" s="50">
        <f t="shared" si="15"/>
        <v>120</v>
      </c>
      <c r="AZ57" s="51">
        <f t="shared" si="16"/>
        <v>0.99480249480249483</v>
      </c>
      <c r="BA57" s="52">
        <f t="shared" si="17"/>
        <v>2.562404725380119</v>
      </c>
      <c r="BB57" s="43"/>
      <c r="BC57" s="1">
        <v>12</v>
      </c>
      <c r="BD57" s="48">
        <f t="shared" si="19"/>
        <v>82.163280528142877</v>
      </c>
      <c r="BE57" s="48">
        <f t="shared" si="20"/>
        <v>38.311324596063059</v>
      </c>
      <c r="BF57" s="48">
        <f t="shared" si="20"/>
        <v>-51.354481559615351</v>
      </c>
      <c r="BG57" s="48">
        <f t="shared" si="20"/>
        <v>27.551888599312065</v>
      </c>
      <c r="BH57" s="48">
        <f t="shared" si="20"/>
        <v>6.59824489826849</v>
      </c>
      <c r="BI57" s="48">
        <f t="shared" si="20"/>
        <v>24.686247547014318</v>
      </c>
      <c r="BJ57" s="48">
        <f t="shared" si="20"/>
        <v>-18.831766189345899</v>
      </c>
      <c r="BK57" s="48">
        <f t="shared" si="20"/>
        <v>18.328716382644416</v>
      </c>
      <c r="BL57" s="48">
        <f t="shared" si="20"/>
        <v>-12.796686162469427</v>
      </c>
      <c r="BM57" s="48">
        <f t="shared" si="20"/>
        <v>10.123392346316109</v>
      </c>
      <c r="BN57" s="48">
        <f t="shared" si="20"/>
        <v>-18.683611792171291</v>
      </c>
      <c r="BO57" s="48">
        <f>BN56</f>
        <v>-22.5117019089314</v>
      </c>
      <c r="BP57" s="48"/>
      <c r="BQ57" s="1">
        <v>12</v>
      </c>
      <c r="BR57" s="9">
        <f t="shared" si="18"/>
        <v>6750.8046671463371</v>
      </c>
      <c r="BS57" s="9">
        <f t="shared" si="18"/>
        <v>3147.7841101910944</v>
      </c>
      <c r="BT57" s="9">
        <f t="shared" si="18"/>
        <v>-4219.4526747600103</v>
      </c>
      <c r="BU57" s="9">
        <f t="shared" si="18"/>
        <v>2263.7535520654415</v>
      </c>
      <c r="BV57" s="9">
        <f t="shared" si="18"/>
        <v>542.13344656983986</v>
      </c>
      <c r="BW57" s="9">
        <f t="shared" si="18"/>
        <v>2028.3030823925385</v>
      </c>
      <c r="BX57" s="9">
        <f t="shared" si="18"/>
        <v>-1547.2796882556104</v>
      </c>
      <c r="BY57" s="9">
        <f t="shared" si="18"/>
        <v>1505.9474658680022</v>
      </c>
      <c r="BZ57" s="9">
        <f t="shared" si="18"/>
        <v>-1051.4177149975656</v>
      </c>
      <c r="CA57" s="9">
        <f t="shared" si="18"/>
        <v>831.77112524684412</v>
      </c>
      <c r="CB57" s="9">
        <f t="shared" si="18"/>
        <v>-1535.1068369590751</v>
      </c>
      <c r="CC57" s="9">
        <f t="shared" si="18"/>
        <v>-1849.635279109448</v>
      </c>
      <c r="CD57" s="9"/>
    </row>
    <row r="58" spans="1:82">
      <c r="A58" s="2">
        <v>42401</v>
      </c>
      <c r="B58" s="8">
        <f>'WA Sch. 1-2'!B58</f>
        <v>932.76424999999995</v>
      </c>
      <c r="C58" s="8">
        <f>'WA Sch. 1-2'!C58</f>
        <v>870049.14607806236</v>
      </c>
      <c r="D58" s="8">
        <f>'WA Sch. 1-2'!D58</f>
        <v>0</v>
      </c>
      <c r="E58" s="8">
        <f>'WA Sch. 1-2'!E58</f>
        <v>758.5</v>
      </c>
      <c r="F58" s="8">
        <f>'WA Sch. 1-2'!F58</f>
        <v>575322.25</v>
      </c>
      <c r="G58" s="8">
        <f>'WA Sch. 1-2'!G58</f>
        <v>0</v>
      </c>
      <c r="H58" s="8">
        <f t="shared" si="14"/>
        <v>174.26424999999995</v>
      </c>
      <c r="I58" s="8">
        <f t="shared" si="14"/>
        <v>294726.89607806236</v>
      </c>
      <c r="J58" s="8">
        <f t="shared" si="14"/>
        <v>0</v>
      </c>
      <c r="K58" s="9">
        <v>104640</v>
      </c>
      <c r="L58" s="9">
        <v>110787356</v>
      </c>
      <c r="M58" s="9">
        <v>-11056681</v>
      </c>
      <c r="N58" s="9">
        <f t="shared" si="6"/>
        <v>99730675</v>
      </c>
      <c r="O58" s="9">
        <f t="shared" si="7"/>
        <v>953.08366781345569</v>
      </c>
      <c r="P58" s="8">
        <f t="shared" si="8"/>
        <v>88.873632327636898</v>
      </c>
      <c r="Q58" s="8">
        <f t="shared" si="9"/>
        <v>1041.9573001410927</v>
      </c>
      <c r="R58" s="9">
        <f t="shared" si="3"/>
        <v>109030411.88676393</v>
      </c>
      <c r="S58" s="21"/>
      <c r="U58" s="2">
        <v>42767</v>
      </c>
      <c r="V58" s="8">
        <f t="shared" si="10"/>
        <v>1000.5</v>
      </c>
      <c r="W58" s="8">
        <f t="shared" si="11"/>
        <v>1001000.25</v>
      </c>
      <c r="X58" s="8">
        <f t="shared" si="12"/>
        <v>0</v>
      </c>
      <c r="Y58" s="7">
        <v>50</v>
      </c>
      <c r="Z58" s="7">
        <v>0</v>
      </c>
      <c r="AA58" s="7">
        <v>1</v>
      </c>
      <c r="AB58" s="7">
        <v>0</v>
      </c>
      <c r="AC58" s="7">
        <v>0</v>
      </c>
      <c r="AD58" s="7">
        <v>0</v>
      </c>
      <c r="AE58" s="7">
        <v>0</v>
      </c>
      <c r="AF58" s="7">
        <v>0</v>
      </c>
      <c r="AG58" s="7">
        <v>0</v>
      </c>
      <c r="AH58" s="7">
        <v>0</v>
      </c>
      <c r="AI58" s="7">
        <v>0</v>
      </c>
      <c r="AJ58" s="7">
        <v>0</v>
      </c>
      <c r="AK58" s="8">
        <f t="shared" si="13"/>
        <v>1054.4228543375848</v>
      </c>
      <c r="AM58" s="17">
        <v>13</v>
      </c>
      <c r="AN58" s="17">
        <v>1244.6303945208015</v>
      </c>
      <c r="AO58" s="17">
        <v>22.72378491921495</v>
      </c>
      <c r="AP58" s="17">
        <v>0.68886183215439944</v>
      </c>
      <c r="AX58" s="1">
        <v>13</v>
      </c>
      <c r="AY58" s="50">
        <f t="shared" si="15"/>
        <v>94</v>
      </c>
      <c r="AZ58" s="51">
        <f t="shared" si="16"/>
        <v>0.7785862785862786</v>
      </c>
      <c r="BA58" s="52">
        <f t="shared" si="17"/>
        <v>0.76742739995147802</v>
      </c>
      <c r="BB58" s="43"/>
      <c r="BC58" s="1">
        <v>13</v>
      </c>
      <c r="BD58" s="48">
        <f t="shared" si="19"/>
        <v>22.72378491921495</v>
      </c>
      <c r="BE58" s="48">
        <f t="shared" si="20"/>
        <v>82.163280528142877</v>
      </c>
      <c r="BF58" s="48">
        <f t="shared" si="20"/>
        <v>38.311324596063059</v>
      </c>
      <c r="BG58" s="48">
        <f t="shared" si="20"/>
        <v>-51.354481559615351</v>
      </c>
      <c r="BH58" s="48">
        <f t="shared" si="20"/>
        <v>27.551888599312065</v>
      </c>
      <c r="BI58" s="48">
        <f t="shared" si="20"/>
        <v>6.59824489826849</v>
      </c>
      <c r="BJ58" s="48">
        <f t="shared" si="20"/>
        <v>24.686247547014318</v>
      </c>
      <c r="BK58" s="48">
        <f t="shared" si="20"/>
        <v>-18.831766189345899</v>
      </c>
      <c r="BL58" s="48">
        <f t="shared" si="20"/>
        <v>18.328716382644416</v>
      </c>
      <c r="BM58" s="48">
        <f t="shared" si="20"/>
        <v>-12.796686162469427</v>
      </c>
      <c r="BN58" s="48">
        <f t="shared" si="20"/>
        <v>10.123392346316109</v>
      </c>
      <c r="BO58" s="48">
        <f t="shared" si="20"/>
        <v>-18.683611792171291</v>
      </c>
      <c r="BP58" s="48">
        <f>BO57</f>
        <v>-22.5117019089314</v>
      </c>
      <c r="BQ58" s="1">
        <v>13</v>
      </c>
      <c r="BR58" s="9">
        <f t="shared" si="18"/>
        <v>516.37040105475012</v>
      </c>
      <c r="BS58" s="9">
        <f t="shared" si="18"/>
        <v>1867.0607149786622</v>
      </c>
      <c r="BT58" s="9">
        <f t="shared" si="18"/>
        <v>870.57830009117913</v>
      </c>
      <c r="BU58" s="9">
        <f t="shared" si="18"/>
        <v>-1166.9681935984954</v>
      </c>
      <c r="BV58" s="9">
        <f t="shared" si="18"/>
        <v>626.08319064894818</v>
      </c>
      <c r="BW58" s="9">
        <f t="shared" si="18"/>
        <v>149.93709791256654</v>
      </c>
      <c r="BX58" s="9">
        <f t="shared" si="18"/>
        <v>560.96497972086081</v>
      </c>
      <c r="BY58" s="9">
        <f t="shared" si="18"/>
        <v>-427.92900453563954</v>
      </c>
      <c r="BZ58" s="9">
        <f t="shared" si="18"/>
        <v>416.49780892451162</v>
      </c>
      <c r="CA58" s="9">
        <f t="shared" si="18"/>
        <v>-290.78914403464734</v>
      </c>
      <c r="CB58" s="9">
        <f t="shared" si="18"/>
        <v>230.04179033052083</v>
      </c>
      <c r="CC58" s="9">
        <f t="shared" si="18"/>
        <v>-424.56237587940774</v>
      </c>
      <c r="CD58" s="9">
        <f t="shared" si="18"/>
        <v>-511.55107234403772</v>
      </c>
    </row>
    <row r="59" spans="1:82">
      <c r="A59" s="2">
        <v>42430</v>
      </c>
      <c r="B59" s="8">
        <f>'WA Sch. 1-2'!B59</f>
        <v>767.35</v>
      </c>
      <c r="C59" s="8">
        <f>'WA Sch. 1-2'!C59</f>
        <v>588826.02250000008</v>
      </c>
      <c r="D59" s="8">
        <f>'WA Sch. 1-2'!D59</f>
        <v>0</v>
      </c>
      <c r="E59" s="8">
        <f>'WA Sch. 1-2'!E59</f>
        <v>692</v>
      </c>
      <c r="F59" s="8">
        <f>'WA Sch. 1-2'!F59</f>
        <v>478864</v>
      </c>
      <c r="G59" s="8">
        <f>'WA Sch. 1-2'!G59</f>
        <v>0</v>
      </c>
      <c r="H59" s="8">
        <f t="shared" si="14"/>
        <v>75.350000000000023</v>
      </c>
      <c r="I59" s="8">
        <f t="shared" si="14"/>
        <v>109962.02250000008</v>
      </c>
      <c r="J59" s="8">
        <f t="shared" si="14"/>
        <v>0</v>
      </c>
      <c r="K59" s="9">
        <v>104768</v>
      </c>
      <c r="L59" s="9">
        <v>97583060</v>
      </c>
      <c r="M59" s="9">
        <v>1386561</v>
      </c>
      <c r="N59" s="9">
        <f t="shared" si="6"/>
        <v>98969621</v>
      </c>
      <c r="O59" s="9">
        <f t="shared" si="7"/>
        <v>944.65505688759924</v>
      </c>
      <c r="P59" s="8">
        <f t="shared" si="8"/>
        <v>36.352865724510366</v>
      </c>
      <c r="Q59" s="8">
        <f t="shared" si="9"/>
        <v>981.00792261210961</v>
      </c>
      <c r="R59" s="9">
        <f t="shared" si="3"/>
        <v>102778238.0362255</v>
      </c>
      <c r="S59" s="21"/>
      <c r="U59" s="2">
        <v>42795</v>
      </c>
      <c r="V59" s="8">
        <f t="shared" si="10"/>
        <v>750</v>
      </c>
      <c r="W59" s="8">
        <f t="shared" si="11"/>
        <v>562500</v>
      </c>
      <c r="X59" s="8">
        <f t="shared" si="12"/>
        <v>0</v>
      </c>
      <c r="Y59" s="7">
        <v>51</v>
      </c>
      <c r="Z59" s="7">
        <v>0</v>
      </c>
      <c r="AA59" s="7">
        <v>0</v>
      </c>
      <c r="AB59" s="7">
        <v>1</v>
      </c>
      <c r="AC59" s="7">
        <v>0</v>
      </c>
      <c r="AD59" s="7">
        <v>0</v>
      </c>
      <c r="AE59" s="7">
        <v>0</v>
      </c>
      <c r="AF59" s="7">
        <v>0</v>
      </c>
      <c r="AG59" s="7">
        <v>0</v>
      </c>
      <c r="AH59" s="7">
        <v>0</v>
      </c>
      <c r="AI59" s="7">
        <v>0</v>
      </c>
      <c r="AJ59" s="7">
        <v>0</v>
      </c>
      <c r="AK59" s="8">
        <f t="shared" si="13"/>
        <v>1033.6936459837821</v>
      </c>
      <c r="AM59" s="17">
        <v>14</v>
      </c>
      <c r="AN59" s="17">
        <v>1147.5504652929258</v>
      </c>
      <c r="AO59" s="17">
        <v>13.128773380591383</v>
      </c>
      <c r="AP59" s="17">
        <v>0.39799315637980143</v>
      </c>
      <c r="AX59" s="1">
        <v>14</v>
      </c>
      <c r="AY59" s="50">
        <f t="shared" si="15"/>
        <v>79</v>
      </c>
      <c r="AZ59" s="51">
        <f t="shared" si="16"/>
        <v>0.65384615384615385</v>
      </c>
      <c r="BA59" s="52">
        <f t="shared" si="17"/>
        <v>0.39572529581448734</v>
      </c>
      <c r="BB59" s="43"/>
      <c r="BC59" s="1">
        <v>14</v>
      </c>
      <c r="BD59" s="48">
        <f t="shared" si="19"/>
        <v>13.128773380591383</v>
      </c>
      <c r="BE59" s="48">
        <f t="shared" si="20"/>
        <v>22.72378491921495</v>
      </c>
      <c r="BF59" s="48">
        <f t="shared" si="20"/>
        <v>82.163280528142877</v>
      </c>
      <c r="BG59" s="48">
        <f t="shared" si="20"/>
        <v>38.311324596063059</v>
      </c>
      <c r="BH59" s="48">
        <f t="shared" si="20"/>
        <v>-51.354481559615351</v>
      </c>
      <c r="BI59" s="48">
        <f t="shared" si="20"/>
        <v>27.551888599312065</v>
      </c>
      <c r="BJ59" s="48">
        <f t="shared" si="20"/>
        <v>6.59824489826849</v>
      </c>
      <c r="BK59" s="48">
        <f t="shared" si="20"/>
        <v>24.686247547014318</v>
      </c>
      <c r="BL59" s="48">
        <f t="shared" si="20"/>
        <v>-18.831766189345899</v>
      </c>
      <c r="BM59" s="48">
        <f t="shared" si="20"/>
        <v>18.328716382644416</v>
      </c>
      <c r="BN59" s="48">
        <f t="shared" si="20"/>
        <v>-12.796686162469427</v>
      </c>
      <c r="BO59" s="48">
        <f t="shared" si="20"/>
        <v>10.123392346316109</v>
      </c>
      <c r="BP59" s="48">
        <f t="shared" si="20"/>
        <v>-18.683611792171291</v>
      </c>
      <c r="BQ59" s="1">
        <v>14</v>
      </c>
      <c r="BR59" s="9">
        <f t="shared" si="18"/>
        <v>172.3646904789303</v>
      </c>
      <c r="BS59" s="9">
        <f t="shared" si="18"/>
        <v>298.33542255368053</v>
      </c>
      <c r="BT59" s="9">
        <f t="shared" si="18"/>
        <v>1078.7030902599643</v>
      </c>
      <c r="BU59" s="9">
        <f t="shared" si="18"/>
        <v>502.98069853199922</v>
      </c>
      <c r="BV59" s="9">
        <f t="shared" si="18"/>
        <v>-674.22135047395693</v>
      </c>
      <c r="BW59" s="9">
        <f t="shared" si="18"/>
        <v>361.72250162767585</v>
      </c>
      <c r="BX59" s="9">
        <f t="shared" si="18"/>
        <v>86.626861979014322</v>
      </c>
      <c r="BY59" s="9">
        <f t="shared" si="18"/>
        <v>324.1001496619387</v>
      </c>
      <c r="BZ59" s="9">
        <f t="shared" si="18"/>
        <v>-247.23799065620645</v>
      </c>
      <c r="CA59" s="9">
        <f t="shared" si="18"/>
        <v>240.63356374487768</v>
      </c>
      <c r="CB59" s="9">
        <f t="shared" si="18"/>
        <v>-168.00479264961066</v>
      </c>
      <c r="CC59" s="9">
        <f t="shared" si="18"/>
        <v>132.90772395760226</v>
      </c>
      <c r="CD59" s="9">
        <f t="shared" si="18"/>
        <v>-245.29290515036286</v>
      </c>
    </row>
    <row r="60" spans="1:82">
      <c r="A60" s="2">
        <v>42461</v>
      </c>
      <c r="B60" s="8">
        <f>'WA Sch. 1-2'!B60</f>
        <v>547.15</v>
      </c>
      <c r="C60" s="8">
        <f>'WA Sch. 1-2'!C60</f>
        <v>299373.1225</v>
      </c>
      <c r="D60" s="8">
        <f>'WA Sch. 1-2'!D60</f>
        <v>0.375</v>
      </c>
      <c r="E60" s="8">
        <f>'WA Sch. 1-2'!E60</f>
        <v>314.5</v>
      </c>
      <c r="F60" s="8">
        <f>'WA Sch. 1-2'!F60</f>
        <v>98910.25</v>
      </c>
      <c r="G60" s="8">
        <f>'WA Sch. 1-2'!G60</f>
        <v>5.5</v>
      </c>
      <c r="H60" s="8">
        <f t="shared" si="14"/>
        <v>232.64999999999998</v>
      </c>
      <c r="I60" s="8">
        <f t="shared" si="14"/>
        <v>200462.8725</v>
      </c>
      <c r="J60" s="8">
        <f t="shared" si="14"/>
        <v>-5.125</v>
      </c>
      <c r="K60" s="9">
        <v>104656</v>
      </c>
      <c r="L60" s="9">
        <v>87074704</v>
      </c>
      <c r="M60" s="9">
        <v>-8645790</v>
      </c>
      <c r="N60" s="9">
        <f t="shared" si="6"/>
        <v>78428914</v>
      </c>
      <c r="O60" s="9">
        <f t="shared" si="7"/>
        <v>749.39720608469656</v>
      </c>
      <c r="P60" s="8">
        <f t="shared" si="8"/>
        <v>91.095432199761404</v>
      </c>
      <c r="Q60" s="8">
        <f t="shared" si="9"/>
        <v>840.49263828445794</v>
      </c>
      <c r="R60" s="9">
        <f t="shared" si="3"/>
        <v>87962597.552298233</v>
      </c>
      <c r="S60" s="21"/>
      <c r="U60" s="2">
        <v>42826</v>
      </c>
      <c r="V60" s="8">
        <f t="shared" si="10"/>
        <v>561.5</v>
      </c>
      <c r="W60" s="8">
        <f t="shared" si="11"/>
        <v>315282.25</v>
      </c>
      <c r="X60" s="8">
        <f t="shared" si="12"/>
        <v>0</v>
      </c>
      <c r="Y60" s="7">
        <v>52</v>
      </c>
      <c r="Z60" s="7">
        <v>0</v>
      </c>
      <c r="AA60" s="7">
        <v>0</v>
      </c>
      <c r="AB60" s="7">
        <v>0</v>
      </c>
      <c r="AC60" s="7">
        <v>1</v>
      </c>
      <c r="AD60" s="7">
        <v>0</v>
      </c>
      <c r="AE60" s="7">
        <v>0</v>
      </c>
      <c r="AF60" s="7">
        <v>0</v>
      </c>
      <c r="AG60" s="7">
        <v>0</v>
      </c>
      <c r="AH60" s="7">
        <v>0</v>
      </c>
      <c r="AI60" s="7">
        <v>0</v>
      </c>
      <c r="AJ60" s="7">
        <v>0</v>
      </c>
      <c r="AK60" s="8">
        <f t="shared" si="13"/>
        <v>824.69843086439607</v>
      </c>
      <c r="AM60" s="17">
        <v>15</v>
      </c>
      <c r="AN60" s="17">
        <v>1013.7323013770397</v>
      </c>
      <c r="AO60" s="17">
        <v>61.321972073159259</v>
      </c>
      <c r="AP60" s="17">
        <v>1.8589493864606061</v>
      </c>
      <c r="AX60" s="1">
        <v>15</v>
      </c>
      <c r="AY60" s="50">
        <f t="shared" si="15"/>
        <v>116</v>
      </c>
      <c r="AZ60" s="51">
        <f t="shared" si="16"/>
        <v>0.96153846153846156</v>
      </c>
      <c r="BA60" s="52">
        <f t="shared" si="17"/>
        <v>1.7688250385187059</v>
      </c>
      <c r="BB60" s="43"/>
      <c r="BC60" s="1">
        <v>15</v>
      </c>
      <c r="BD60" s="48">
        <f t="shared" si="19"/>
        <v>61.321972073159259</v>
      </c>
      <c r="BE60" s="48">
        <f t="shared" si="20"/>
        <v>13.128773380591383</v>
      </c>
      <c r="BF60" s="48">
        <f t="shared" si="20"/>
        <v>22.72378491921495</v>
      </c>
      <c r="BG60" s="48">
        <f t="shared" si="20"/>
        <v>82.163280528142877</v>
      </c>
      <c r="BH60" s="48">
        <f t="shared" si="20"/>
        <v>38.311324596063059</v>
      </c>
      <c r="BI60" s="48">
        <f t="shared" si="20"/>
        <v>-51.354481559615351</v>
      </c>
      <c r="BJ60" s="48">
        <f t="shared" si="20"/>
        <v>27.551888599312065</v>
      </c>
      <c r="BK60" s="48">
        <f t="shared" si="20"/>
        <v>6.59824489826849</v>
      </c>
      <c r="BL60" s="48">
        <f t="shared" si="20"/>
        <v>24.686247547014318</v>
      </c>
      <c r="BM60" s="48">
        <f t="shared" si="20"/>
        <v>-18.831766189345899</v>
      </c>
      <c r="BN60" s="48">
        <f t="shared" si="20"/>
        <v>18.328716382644416</v>
      </c>
      <c r="BO60" s="48">
        <f t="shared" si="20"/>
        <v>-12.796686162469427</v>
      </c>
      <c r="BP60" s="48">
        <f t="shared" si="20"/>
        <v>10.123392346316109</v>
      </c>
      <c r="BQ60" s="1">
        <v>15</v>
      </c>
      <c r="BR60" s="9">
        <f t="shared" si="18"/>
        <v>3760.3842589413493</v>
      </c>
      <c r="BS60" s="9">
        <f t="shared" si="18"/>
        <v>805.08227459947682</v>
      </c>
      <c r="BT60" s="9">
        <f t="shared" si="18"/>
        <v>1393.4673042125939</v>
      </c>
      <c r="BU60" s="9">
        <f t="shared" si="18"/>
        <v>5038.4143939859578</v>
      </c>
      <c r="BV60" s="9">
        <f t="shared" si="18"/>
        <v>2349.3259769655388</v>
      </c>
      <c r="BW60" s="9">
        <f t="shared" si="18"/>
        <v>-3149.1580840303027</v>
      </c>
      <c r="BX60" s="9">
        <f t="shared" si="18"/>
        <v>1689.5361432498278</v>
      </c>
      <c r="BY60" s="9">
        <f t="shared" si="18"/>
        <v>404.61738938349993</v>
      </c>
      <c r="BZ60" s="9">
        <f t="shared" si="18"/>
        <v>1513.8093826691261</v>
      </c>
      <c r="CA60" s="9">
        <f t="shared" si="18"/>
        <v>-1154.8010403513251</v>
      </c>
      <c r="CB60" s="9">
        <f t="shared" si="18"/>
        <v>1123.9530341533939</v>
      </c>
      <c r="CC60" s="9">
        <f t="shared" si="18"/>
        <v>-784.71803148392371</v>
      </c>
      <c r="CD60" s="9">
        <f t="shared" si="18"/>
        <v>620.78638274644538</v>
      </c>
    </row>
    <row r="61" spans="1:82">
      <c r="A61" s="2">
        <v>42491</v>
      </c>
      <c r="B61" s="8">
        <f>'WA Sch. 1-2'!B61</f>
        <v>290.02499999999998</v>
      </c>
      <c r="C61" s="8">
        <f>'WA Sch. 1-2'!C61</f>
        <v>84114.500624999986</v>
      </c>
      <c r="D61" s="8">
        <f>'WA Sch. 1-2'!D61</f>
        <v>14.95</v>
      </c>
      <c r="E61" s="8">
        <f>'WA Sch. 1-2'!E61</f>
        <v>202.5</v>
      </c>
      <c r="F61" s="8">
        <f>'WA Sch. 1-2'!F61</f>
        <v>41006.25</v>
      </c>
      <c r="G61" s="8">
        <f>'WA Sch. 1-2'!G61</f>
        <v>4.5</v>
      </c>
      <c r="H61" s="8">
        <f t="shared" si="14"/>
        <v>87.524999999999977</v>
      </c>
      <c r="I61" s="8">
        <f t="shared" si="14"/>
        <v>43108.250624999986</v>
      </c>
      <c r="J61" s="8">
        <f t="shared" si="14"/>
        <v>10.45</v>
      </c>
      <c r="K61" s="9">
        <v>104427</v>
      </c>
      <c r="L61" s="9">
        <v>71968382</v>
      </c>
      <c r="M61" s="9">
        <v>-4101025</v>
      </c>
      <c r="N61" s="9">
        <f t="shared" si="6"/>
        <v>67867357</v>
      </c>
      <c r="O61" s="9">
        <f t="shared" si="7"/>
        <v>649.90239114405279</v>
      </c>
      <c r="P61" s="8">
        <f t="shared" si="8"/>
        <v>41.627603390736411</v>
      </c>
      <c r="Q61" s="8">
        <f t="shared" si="9"/>
        <v>691.52999453478924</v>
      </c>
      <c r="R61" s="9">
        <f t="shared" si="3"/>
        <v>72214402.739284441</v>
      </c>
      <c r="S61" s="21"/>
      <c r="U61" s="2">
        <v>42856</v>
      </c>
      <c r="V61" s="8">
        <f t="shared" si="10"/>
        <v>278.5</v>
      </c>
      <c r="W61" s="8">
        <f t="shared" si="11"/>
        <v>77562.25</v>
      </c>
      <c r="X61" s="8">
        <f t="shared" si="12"/>
        <v>29.5</v>
      </c>
      <c r="Y61" s="7">
        <v>53</v>
      </c>
      <c r="Z61" s="7">
        <v>0</v>
      </c>
      <c r="AA61" s="7">
        <v>0</v>
      </c>
      <c r="AB61" s="7">
        <v>0</v>
      </c>
      <c r="AC61" s="7">
        <v>0</v>
      </c>
      <c r="AD61" s="7">
        <v>1</v>
      </c>
      <c r="AE61" s="7">
        <v>0</v>
      </c>
      <c r="AF61" s="7">
        <v>0</v>
      </c>
      <c r="AG61" s="7">
        <v>0</v>
      </c>
      <c r="AH61" s="7">
        <v>0</v>
      </c>
      <c r="AI61" s="7">
        <v>0</v>
      </c>
      <c r="AJ61" s="7">
        <v>0</v>
      </c>
      <c r="AK61" s="8">
        <f t="shared" si="13"/>
        <v>769.32681217745369</v>
      </c>
      <c r="AM61" s="17">
        <v>16</v>
      </c>
      <c r="AN61" s="17">
        <v>840.66493921036158</v>
      </c>
      <c r="AO61" s="17">
        <v>14.722628668124912</v>
      </c>
      <c r="AP61" s="17">
        <v>0.44631019852144371</v>
      </c>
      <c r="AX61" s="1">
        <v>16</v>
      </c>
      <c r="AY61" s="50">
        <f t="shared" si="15"/>
        <v>83</v>
      </c>
      <c r="AZ61" s="51">
        <f t="shared" si="16"/>
        <v>0.68711018711018712</v>
      </c>
      <c r="BA61" s="52">
        <f t="shared" si="17"/>
        <v>0.48767561631153389</v>
      </c>
      <c r="BB61" s="43"/>
      <c r="BC61" s="1">
        <v>16</v>
      </c>
      <c r="BD61" s="48">
        <f t="shared" si="19"/>
        <v>14.722628668124912</v>
      </c>
      <c r="BE61" s="48">
        <f t="shared" si="20"/>
        <v>61.321972073159259</v>
      </c>
      <c r="BF61" s="48">
        <f t="shared" si="20"/>
        <v>13.128773380591383</v>
      </c>
      <c r="BG61" s="48">
        <f t="shared" si="20"/>
        <v>22.72378491921495</v>
      </c>
      <c r="BH61" s="48">
        <f t="shared" si="20"/>
        <v>82.163280528142877</v>
      </c>
      <c r="BI61" s="48">
        <f t="shared" si="20"/>
        <v>38.311324596063059</v>
      </c>
      <c r="BJ61" s="48">
        <f t="shared" si="20"/>
        <v>-51.354481559615351</v>
      </c>
      <c r="BK61" s="48">
        <f t="shared" si="20"/>
        <v>27.551888599312065</v>
      </c>
      <c r="BL61" s="48">
        <f t="shared" si="20"/>
        <v>6.59824489826849</v>
      </c>
      <c r="BM61" s="48">
        <f t="shared" si="20"/>
        <v>24.686247547014318</v>
      </c>
      <c r="BN61" s="48">
        <f t="shared" si="20"/>
        <v>-18.831766189345899</v>
      </c>
      <c r="BO61" s="48">
        <f t="shared" si="20"/>
        <v>18.328716382644416</v>
      </c>
      <c r="BP61" s="48">
        <f t="shared" si="20"/>
        <v>-12.796686162469427</v>
      </c>
      <c r="BQ61" s="1">
        <v>16</v>
      </c>
      <c r="BR61" s="9">
        <f t="shared" si="18"/>
        <v>216.75579489949959</v>
      </c>
      <c r="BS61" s="9">
        <f t="shared" si="18"/>
        <v>902.82062403026544</v>
      </c>
      <c r="BT61" s="9">
        <f t="shared" si="18"/>
        <v>193.29005535041566</v>
      </c>
      <c r="BU61" s="9">
        <f t="shared" si="18"/>
        <v>334.55384729994626</v>
      </c>
      <c r="BV61" s="9">
        <f t="shared" si="18"/>
        <v>1209.6594693708457</v>
      </c>
      <c r="BW61" s="9">
        <f t="shared" si="18"/>
        <v>564.04340581184795</v>
      </c>
      <c r="BX61" s="9">
        <f t="shared" si="18"/>
        <v>-756.07296244629265</v>
      </c>
      <c r="BY61" s="9">
        <f t="shared" si="18"/>
        <v>405.63622495322443</v>
      </c>
      <c r="BZ61" s="9">
        <f t="shared" si="18"/>
        <v>97.143509498561016</v>
      </c>
      <c r="CA61" s="9">
        <f t="shared" si="18"/>
        <v>363.44645584410944</v>
      </c>
      <c r="CB61" s="9">
        <f t="shared" si="18"/>
        <v>-277.2531007706902</v>
      </c>
      <c r="CC61" s="9">
        <f t="shared" si="18"/>
        <v>269.84688526505823</v>
      </c>
      <c r="CD61" s="9">
        <f t="shared" si="18"/>
        <v>-188.40085855256936</v>
      </c>
    </row>
    <row r="62" spans="1:82">
      <c r="A62" s="2">
        <v>42522</v>
      </c>
      <c r="B62" s="8">
        <f>'WA Sch. 1-2'!B62</f>
        <v>126.95</v>
      </c>
      <c r="C62" s="8">
        <f>'WA Sch. 1-2'!C62</f>
        <v>16116.302500000002</v>
      </c>
      <c r="D62" s="8">
        <f>'WA Sch. 1-2'!D62</f>
        <v>68</v>
      </c>
      <c r="E62" s="8">
        <f>'WA Sch. 1-2'!E62</f>
        <v>113.5</v>
      </c>
      <c r="F62" s="8">
        <f>'WA Sch. 1-2'!F62</f>
        <v>12882.25</v>
      </c>
      <c r="G62" s="8">
        <f>'WA Sch. 1-2'!G62</f>
        <v>108.5</v>
      </c>
      <c r="H62" s="8">
        <f t="shared" si="14"/>
        <v>13.450000000000003</v>
      </c>
      <c r="I62" s="8">
        <f t="shared" si="14"/>
        <v>3234.0525000000016</v>
      </c>
      <c r="J62" s="8">
        <f t="shared" si="14"/>
        <v>-40.5</v>
      </c>
      <c r="K62" s="9">
        <v>104347</v>
      </c>
      <c r="L62" s="9">
        <v>73023373</v>
      </c>
      <c r="M62" s="9">
        <v>230493</v>
      </c>
      <c r="N62" s="9">
        <f t="shared" si="6"/>
        <v>73253866</v>
      </c>
      <c r="O62" s="9">
        <f t="shared" si="7"/>
        <v>702.02177350570696</v>
      </c>
      <c r="P62" s="8">
        <f t="shared" si="8"/>
        <v>-32.081231073263801</v>
      </c>
      <c r="Q62" s="8">
        <f t="shared" si="9"/>
        <v>669.94054243244318</v>
      </c>
      <c r="R62" s="9">
        <f t="shared" si="3"/>
        <v>69906285.781198144</v>
      </c>
      <c r="S62" s="21"/>
      <c r="U62" s="2">
        <v>42887</v>
      </c>
      <c r="V62" s="8">
        <f t="shared" si="10"/>
        <v>70.5</v>
      </c>
      <c r="W62" s="8">
        <f t="shared" si="11"/>
        <v>4970.25</v>
      </c>
      <c r="X62" s="8">
        <f t="shared" si="12"/>
        <v>76.5</v>
      </c>
      <c r="Y62" s="7">
        <v>54</v>
      </c>
      <c r="Z62" s="7">
        <v>0</v>
      </c>
      <c r="AA62" s="7">
        <v>0</v>
      </c>
      <c r="AB62" s="7">
        <v>0</v>
      </c>
      <c r="AC62" s="7">
        <v>0</v>
      </c>
      <c r="AD62" s="7">
        <v>0</v>
      </c>
      <c r="AE62" s="7">
        <v>1</v>
      </c>
      <c r="AF62" s="7">
        <v>0</v>
      </c>
      <c r="AG62" s="7">
        <v>0</v>
      </c>
      <c r="AH62" s="7">
        <v>0</v>
      </c>
      <c r="AI62" s="7">
        <v>0</v>
      </c>
      <c r="AJ62" s="7">
        <v>0</v>
      </c>
      <c r="AK62" s="8">
        <f t="shared" si="13"/>
        <v>661.450944505557</v>
      </c>
      <c r="AM62" s="17">
        <v>17</v>
      </c>
      <c r="AN62" s="17">
        <v>702.17313854141878</v>
      </c>
      <c r="AO62" s="17">
        <v>44.067686587141679</v>
      </c>
      <c r="AP62" s="17">
        <v>1.3358930930364137</v>
      </c>
      <c r="AX62" s="1">
        <v>17</v>
      </c>
      <c r="AY62" s="50">
        <f t="shared" si="15"/>
        <v>109</v>
      </c>
      <c r="AZ62" s="51">
        <f t="shared" si="16"/>
        <v>0.90332640332640335</v>
      </c>
      <c r="BA62" s="52">
        <f t="shared" si="17"/>
        <v>1.3007407952098116</v>
      </c>
      <c r="BB62" s="43"/>
      <c r="BC62" s="1">
        <v>17</v>
      </c>
      <c r="BD62" s="48">
        <f t="shared" si="19"/>
        <v>44.067686587141679</v>
      </c>
      <c r="BE62" s="48">
        <f t="shared" si="20"/>
        <v>14.722628668124912</v>
      </c>
      <c r="BF62" s="48">
        <f t="shared" si="20"/>
        <v>61.321972073159259</v>
      </c>
      <c r="BG62" s="48">
        <f t="shared" si="20"/>
        <v>13.128773380591383</v>
      </c>
      <c r="BH62" s="48">
        <f t="shared" si="20"/>
        <v>22.72378491921495</v>
      </c>
      <c r="BI62" s="48">
        <f t="shared" si="20"/>
        <v>82.163280528142877</v>
      </c>
      <c r="BJ62" s="48">
        <f t="shared" si="20"/>
        <v>38.311324596063059</v>
      </c>
      <c r="BK62" s="48">
        <f t="shared" si="20"/>
        <v>-51.354481559615351</v>
      </c>
      <c r="BL62" s="48">
        <f t="shared" si="20"/>
        <v>27.551888599312065</v>
      </c>
      <c r="BM62" s="48">
        <f t="shared" si="20"/>
        <v>6.59824489826849</v>
      </c>
      <c r="BN62" s="48">
        <f t="shared" si="20"/>
        <v>24.686247547014318</v>
      </c>
      <c r="BO62" s="48">
        <f t="shared" si="20"/>
        <v>-18.831766189345899</v>
      </c>
      <c r="BP62" s="48">
        <f t="shared" si="20"/>
        <v>18.328716382644416</v>
      </c>
      <c r="BQ62" s="1">
        <v>17</v>
      </c>
      <c r="BR62" s="9">
        <f t="shared" si="18"/>
        <v>1941.9610011425648</v>
      </c>
      <c r="BS62" s="9">
        <f t="shared" si="18"/>
        <v>648.79218588580784</v>
      </c>
      <c r="BT62" s="9">
        <f t="shared" si="18"/>
        <v>2702.3174462254588</v>
      </c>
      <c r="BU62" s="9">
        <f t="shared" si="18"/>
        <v>578.55467060952139</v>
      </c>
      <c r="BV62" s="9">
        <f t="shared" si="18"/>
        <v>1001.3846318935948</v>
      </c>
      <c r="BW62" s="9">
        <f t="shared" si="18"/>
        <v>3620.7456952856273</v>
      </c>
      <c r="BX62" s="9">
        <f t="shared" si="18"/>
        <v>1688.2914450375761</v>
      </c>
      <c r="BY62" s="9">
        <f t="shared" si="18"/>
        <v>-2263.0731982142775</v>
      </c>
      <c r="BZ62" s="9">
        <f t="shared" si="18"/>
        <v>1214.1479916783408</v>
      </c>
      <c r="CA62" s="9">
        <f t="shared" si="18"/>
        <v>290.76938820211285</v>
      </c>
      <c r="CB62" s="9">
        <f t="shared" si="18"/>
        <v>1087.8658199144363</v>
      </c>
      <c r="CC62" s="9">
        <f t="shared" si="18"/>
        <v>-829.87237031442123</v>
      </c>
      <c r="CD62" s="9">
        <f t="shared" si="18"/>
        <v>807.70412909499612</v>
      </c>
    </row>
    <row r="63" spans="1:82">
      <c r="A63" s="2">
        <v>42552</v>
      </c>
      <c r="B63" s="8">
        <f>'WA Sch. 1-2'!B63</f>
        <v>14.1</v>
      </c>
      <c r="C63" s="8">
        <f>'WA Sch. 1-2'!C63</f>
        <v>198.81</v>
      </c>
      <c r="D63" s="8">
        <f>'WA Sch. 1-2'!D63</f>
        <v>240.05</v>
      </c>
      <c r="E63" s="8">
        <f>'WA Sch. 1-2'!E63</f>
        <v>23.5</v>
      </c>
      <c r="F63" s="8">
        <f>'WA Sch. 1-2'!F63</f>
        <v>552.25</v>
      </c>
      <c r="G63" s="8">
        <f>'WA Sch. 1-2'!G63</f>
        <v>146.5</v>
      </c>
      <c r="H63" s="8">
        <f t="shared" si="14"/>
        <v>-9.4</v>
      </c>
      <c r="I63" s="8">
        <f t="shared" si="14"/>
        <v>-353.44</v>
      </c>
      <c r="J63" s="8">
        <f t="shared" si="14"/>
        <v>93.550000000000011</v>
      </c>
      <c r="K63" s="9">
        <v>104482</v>
      </c>
      <c r="L63" s="9">
        <v>77938611</v>
      </c>
      <c r="M63" s="9">
        <v>7519920</v>
      </c>
      <c r="N63" s="9">
        <f t="shared" si="6"/>
        <v>85458531</v>
      </c>
      <c r="O63" s="9">
        <f t="shared" si="7"/>
        <v>817.92587239907357</v>
      </c>
      <c r="P63" s="8">
        <f t="shared" si="8"/>
        <v>81.647514443673771</v>
      </c>
      <c r="Q63" s="8">
        <f t="shared" si="9"/>
        <v>899.57338684274737</v>
      </c>
      <c r="R63" s="9">
        <f t="shared" si="3"/>
        <v>93989226.604103938</v>
      </c>
      <c r="S63" s="21"/>
      <c r="U63" s="2">
        <v>42917</v>
      </c>
      <c r="V63" s="8">
        <f t="shared" si="10"/>
        <v>0</v>
      </c>
      <c r="W63" s="8">
        <f t="shared" si="11"/>
        <v>0</v>
      </c>
      <c r="X63" s="8">
        <f t="shared" si="12"/>
        <v>289</v>
      </c>
      <c r="Y63" s="7">
        <v>55</v>
      </c>
      <c r="Z63" s="7">
        <v>0</v>
      </c>
      <c r="AA63" s="7">
        <v>0</v>
      </c>
      <c r="AB63" s="7">
        <v>0</v>
      </c>
      <c r="AC63" s="7">
        <v>0</v>
      </c>
      <c r="AD63" s="7">
        <v>0</v>
      </c>
      <c r="AE63" s="7">
        <v>0</v>
      </c>
      <c r="AF63" s="7">
        <v>1</v>
      </c>
      <c r="AG63" s="7">
        <v>0</v>
      </c>
      <c r="AH63" s="7">
        <v>0</v>
      </c>
      <c r="AI63" s="7">
        <v>0</v>
      </c>
      <c r="AJ63" s="7">
        <v>0</v>
      </c>
      <c r="AK63" s="8">
        <f t="shared" si="13"/>
        <v>933.73365441023407</v>
      </c>
      <c r="AM63" s="17">
        <v>18</v>
      </c>
      <c r="AN63" s="17">
        <v>638.82702292090619</v>
      </c>
      <c r="AO63" s="17">
        <v>15.12111602720347</v>
      </c>
      <c r="AP63" s="17">
        <v>0.45839017257687087</v>
      </c>
      <c r="AX63" s="1">
        <v>18</v>
      </c>
      <c r="AY63" s="50">
        <f t="shared" si="15"/>
        <v>86</v>
      </c>
      <c r="AZ63" s="51">
        <f t="shared" si="16"/>
        <v>0.71205821205821207</v>
      </c>
      <c r="BA63" s="52">
        <f t="shared" si="17"/>
        <v>0.55940759981342003</v>
      </c>
      <c r="BB63" s="43"/>
      <c r="BC63" s="1">
        <v>18</v>
      </c>
      <c r="BD63" s="48">
        <f t="shared" si="19"/>
        <v>15.12111602720347</v>
      </c>
      <c r="BE63" s="48">
        <f t="shared" si="20"/>
        <v>44.067686587141679</v>
      </c>
      <c r="BF63" s="48">
        <f t="shared" si="20"/>
        <v>14.722628668124912</v>
      </c>
      <c r="BG63" s="48">
        <f t="shared" si="20"/>
        <v>61.321972073159259</v>
      </c>
      <c r="BH63" s="48">
        <f t="shared" si="20"/>
        <v>13.128773380591383</v>
      </c>
      <c r="BI63" s="48">
        <f t="shared" si="20"/>
        <v>22.72378491921495</v>
      </c>
      <c r="BJ63" s="48">
        <f t="shared" si="20"/>
        <v>82.163280528142877</v>
      </c>
      <c r="BK63" s="48">
        <f t="shared" si="20"/>
        <v>38.311324596063059</v>
      </c>
      <c r="BL63" s="48">
        <f t="shared" si="20"/>
        <v>-51.354481559615351</v>
      </c>
      <c r="BM63" s="48">
        <f t="shared" si="20"/>
        <v>27.551888599312065</v>
      </c>
      <c r="BN63" s="48">
        <f t="shared" si="20"/>
        <v>6.59824489826849</v>
      </c>
      <c r="BO63" s="48">
        <f t="shared" si="20"/>
        <v>24.686247547014318</v>
      </c>
      <c r="BP63" s="48">
        <f t="shared" si="20"/>
        <v>-18.831766189345899</v>
      </c>
      <c r="BQ63" s="1">
        <v>18</v>
      </c>
      <c r="BR63" s="9">
        <f t="shared" si="18"/>
        <v>228.64814990815589</v>
      </c>
      <c r="BS63" s="9">
        <f t="shared" si="18"/>
        <v>666.35260193461966</v>
      </c>
      <c r="BT63" s="9">
        <f t="shared" si="18"/>
        <v>222.62257631615503</v>
      </c>
      <c r="BU63" s="9">
        <f t="shared" si="18"/>
        <v>927.25665473518779</v>
      </c>
      <c r="BV63" s="9">
        <f t="shared" si="18"/>
        <v>198.52170558278848</v>
      </c>
      <c r="BW63" s="9">
        <f t="shared" si="18"/>
        <v>343.60898834067348</v>
      </c>
      <c r="BX63" s="9">
        <f t="shared" si="18"/>
        <v>1242.4004980417362</v>
      </c>
      <c r="BY63" s="9">
        <f t="shared" si="18"/>
        <v>579.30998437293465</v>
      </c>
      <c r="BZ63" s="9">
        <f t="shared" si="18"/>
        <v>-776.53707417983219</v>
      </c>
      <c r="CA63" s="9">
        <f t="shared" si="18"/>
        <v>416.61530427879103</v>
      </c>
      <c r="CB63" s="9">
        <f t="shared" si="18"/>
        <v>99.772826682625691</v>
      </c>
      <c r="CC63" s="9">
        <f t="shared" si="18"/>
        <v>373.28361343467878</v>
      </c>
      <c r="CD63" s="9">
        <f t="shared" si="18"/>
        <v>-284.75732154626746</v>
      </c>
    </row>
    <row r="64" spans="1:82">
      <c r="A64" s="2">
        <v>42583</v>
      </c>
      <c r="B64" s="8">
        <f>'WA Sch. 1-2'!B64</f>
        <v>19.350000000000001</v>
      </c>
      <c r="C64" s="8">
        <f>'WA Sch. 1-2'!C64</f>
        <v>374.42250000000007</v>
      </c>
      <c r="D64" s="8">
        <f>'WA Sch. 1-2'!D64</f>
        <v>204.95</v>
      </c>
      <c r="E64" s="8">
        <f>'WA Sch. 1-2'!E64</f>
        <v>11.5</v>
      </c>
      <c r="F64" s="8">
        <f>'WA Sch. 1-2'!F64</f>
        <v>132.25</v>
      </c>
      <c r="G64" s="8">
        <f>'WA Sch. 1-2'!G64</f>
        <v>203</v>
      </c>
      <c r="H64" s="8">
        <f t="shared" si="14"/>
        <v>7.8500000000000014</v>
      </c>
      <c r="I64" s="8">
        <f t="shared" si="14"/>
        <v>242.17250000000007</v>
      </c>
      <c r="J64" s="8">
        <f t="shared" si="14"/>
        <v>1.9499999999999886</v>
      </c>
      <c r="K64" s="9">
        <v>104608</v>
      </c>
      <c r="L64" s="9">
        <v>85283351.329999998</v>
      </c>
      <c r="M64" s="9">
        <v>2794160</v>
      </c>
      <c r="N64" s="9">
        <f t="shared" si="6"/>
        <v>88077511.329999998</v>
      </c>
      <c r="O64" s="9">
        <f t="shared" si="7"/>
        <v>841.97682137121444</v>
      </c>
      <c r="P64" s="8">
        <f t="shared" si="8"/>
        <v>4.2189667943572227</v>
      </c>
      <c r="Q64" s="8">
        <f t="shared" si="9"/>
        <v>846.19578816557168</v>
      </c>
      <c r="R64" s="9">
        <f t="shared" si="3"/>
        <v>88518849.008424118</v>
      </c>
      <c r="S64" s="21"/>
      <c r="U64" s="2">
        <v>42948</v>
      </c>
      <c r="V64" s="8">
        <f t="shared" si="10"/>
        <v>3.5</v>
      </c>
      <c r="W64" s="8">
        <f t="shared" si="11"/>
        <v>12.25</v>
      </c>
      <c r="X64" s="8">
        <f t="shared" si="12"/>
        <v>268.5</v>
      </c>
      <c r="Y64" s="7">
        <v>56</v>
      </c>
      <c r="Z64" s="7">
        <v>0</v>
      </c>
      <c r="AA64" s="7">
        <v>0</v>
      </c>
      <c r="AB64" s="7">
        <v>0</v>
      </c>
      <c r="AC64" s="7">
        <v>0</v>
      </c>
      <c r="AD64" s="7">
        <v>0</v>
      </c>
      <c r="AE64" s="7">
        <v>0</v>
      </c>
      <c r="AF64" s="7">
        <v>0</v>
      </c>
      <c r="AG64" s="7">
        <v>1</v>
      </c>
      <c r="AH64" s="7">
        <v>0</v>
      </c>
      <c r="AI64" s="7">
        <v>0</v>
      </c>
      <c r="AJ64" s="7">
        <v>0</v>
      </c>
      <c r="AK64" s="8">
        <f t="shared" si="13"/>
        <v>841.89548583531905</v>
      </c>
      <c r="AM64" s="17">
        <v>19</v>
      </c>
      <c r="AN64" s="17">
        <v>969.61797764928065</v>
      </c>
      <c r="AO64" s="17">
        <v>-42.692101808950611</v>
      </c>
      <c r="AP64" s="17">
        <v>-1.2941928281396475</v>
      </c>
      <c r="AX64" s="1">
        <v>19</v>
      </c>
      <c r="AY64" s="50">
        <f t="shared" si="15"/>
        <v>13</v>
      </c>
      <c r="AZ64" s="51">
        <f t="shared" si="16"/>
        <v>0.104989604989605</v>
      </c>
      <c r="BA64" s="52">
        <f t="shared" si="17"/>
        <v>-1.2536226075646817</v>
      </c>
      <c r="BB64" s="43"/>
      <c r="BC64" s="1">
        <v>19</v>
      </c>
      <c r="BD64" s="48">
        <f t="shared" si="19"/>
        <v>-42.692101808950611</v>
      </c>
      <c r="BE64" s="48">
        <f t="shared" si="20"/>
        <v>15.12111602720347</v>
      </c>
      <c r="BF64" s="48">
        <f t="shared" si="20"/>
        <v>44.067686587141679</v>
      </c>
      <c r="BG64" s="48">
        <f t="shared" si="20"/>
        <v>14.722628668124912</v>
      </c>
      <c r="BH64" s="48">
        <f t="shared" si="20"/>
        <v>61.321972073159259</v>
      </c>
      <c r="BI64" s="48">
        <f t="shared" si="20"/>
        <v>13.128773380591383</v>
      </c>
      <c r="BJ64" s="48">
        <f t="shared" si="20"/>
        <v>22.72378491921495</v>
      </c>
      <c r="BK64" s="48">
        <f t="shared" si="20"/>
        <v>82.163280528142877</v>
      </c>
      <c r="BL64" s="48">
        <f t="shared" si="20"/>
        <v>38.311324596063059</v>
      </c>
      <c r="BM64" s="48">
        <f t="shared" si="20"/>
        <v>-51.354481559615351</v>
      </c>
      <c r="BN64" s="48">
        <f t="shared" si="20"/>
        <v>27.551888599312065</v>
      </c>
      <c r="BO64" s="48">
        <f t="shared" si="20"/>
        <v>6.59824489826849</v>
      </c>
      <c r="BP64" s="48">
        <f t="shared" si="20"/>
        <v>24.686247547014318</v>
      </c>
      <c r="BQ64" s="1">
        <v>19</v>
      </c>
      <c r="BR64" s="9">
        <f t="shared" si="18"/>
        <v>1822.6155568657864</v>
      </c>
      <c r="BS64" s="9">
        <f t="shared" si="18"/>
        <v>-645.55222489833102</v>
      </c>
      <c r="BT64" s="9">
        <f t="shared" si="18"/>
        <v>-1881.3421622631795</v>
      </c>
      <c r="BU64" s="9">
        <f t="shared" si="18"/>
        <v>-628.53996199496942</v>
      </c>
      <c r="BV64" s="9">
        <f t="shared" si="18"/>
        <v>-2617.9638748729376</v>
      </c>
      <c r="BW64" s="9">
        <f t="shared" si="18"/>
        <v>-560.49492979085414</v>
      </c>
      <c r="BX64" s="9">
        <f t="shared" si="18"/>
        <v>-970.12613925582525</v>
      </c>
      <c r="BY64" s="9">
        <f t="shared" si="18"/>
        <v>-3507.7231372648371</v>
      </c>
      <c r="BZ64" s="9">
        <f t="shared" si="18"/>
        <v>-1635.5909700908787</v>
      </c>
      <c r="CA64" s="9">
        <f t="shared" si="18"/>
        <v>2192.4307550889557</v>
      </c>
      <c r="CB64" s="9">
        <f t="shared" si="18"/>
        <v>-1176.2480331106995</v>
      </c>
      <c r="CC64" s="9">
        <f t="shared" si="18"/>
        <v>-281.69294295727479</v>
      </c>
      <c r="CD64" s="9">
        <f t="shared" si="18"/>
        <v>-1053.9077935580963</v>
      </c>
    </row>
    <row r="65" spans="1:82">
      <c r="A65" s="2">
        <v>42614</v>
      </c>
      <c r="B65" s="8">
        <f>'WA Sch. 1-2'!B65</f>
        <v>152.32499999999999</v>
      </c>
      <c r="C65" s="8">
        <f>'WA Sch. 1-2'!C65</f>
        <v>23202.905624999996</v>
      </c>
      <c r="D65" s="8">
        <f>'WA Sch. 1-2'!D65</f>
        <v>43.875</v>
      </c>
      <c r="E65" s="8">
        <f>'WA Sch. 1-2'!E65</f>
        <v>164</v>
      </c>
      <c r="F65" s="8">
        <f>'WA Sch. 1-2'!F65</f>
        <v>26896</v>
      </c>
      <c r="G65" s="8">
        <f>'WA Sch. 1-2'!G65</f>
        <v>5.5</v>
      </c>
      <c r="H65" s="8">
        <f t="shared" si="14"/>
        <v>-11.675000000000011</v>
      </c>
      <c r="I65" s="8">
        <f t="shared" si="14"/>
        <v>-3693.0943750000042</v>
      </c>
      <c r="J65" s="8">
        <f t="shared" si="14"/>
        <v>38.375</v>
      </c>
      <c r="K65" s="9">
        <v>105103</v>
      </c>
      <c r="L65" s="9">
        <v>76929928.670000002</v>
      </c>
      <c r="M65" s="9">
        <v>-14906986</v>
      </c>
      <c r="N65" s="9">
        <f t="shared" si="6"/>
        <v>62022942.670000002</v>
      </c>
      <c r="O65" s="9">
        <f t="shared" si="7"/>
        <v>590.11581657992633</v>
      </c>
      <c r="P65" s="8">
        <f t="shared" si="8"/>
        <v>30.653869701245416</v>
      </c>
      <c r="Q65" s="8">
        <f t="shared" si="9"/>
        <v>620.76968628117174</v>
      </c>
      <c r="R65" s="9">
        <f t="shared" si="3"/>
        <v>65244756.337209992</v>
      </c>
      <c r="S65" s="21"/>
      <c r="U65" s="2">
        <v>42979</v>
      </c>
      <c r="V65" s="8">
        <f t="shared" si="10"/>
        <v>171.5</v>
      </c>
      <c r="W65" s="8">
        <f t="shared" si="11"/>
        <v>29412.25</v>
      </c>
      <c r="X65" s="8">
        <f t="shared" si="12"/>
        <v>83</v>
      </c>
      <c r="Y65" s="7">
        <v>57</v>
      </c>
      <c r="Z65" s="7">
        <v>0</v>
      </c>
      <c r="AA65" s="7">
        <v>0</v>
      </c>
      <c r="AB65" s="7">
        <v>0</v>
      </c>
      <c r="AC65" s="7">
        <v>0</v>
      </c>
      <c r="AD65" s="7">
        <v>0</v>
      </c>
      <c r="AE65" s="7">
        <v>0</v>
      </c>
      <c r="AF65" s="7">
        <v>0</v>
      </c>
      <c r="AG65" s="7">
        <v>0</v>
      </c>
      <c r="AH65" s="7">
        <v>1</v>
      </c>
      <c r="AI65" s="7">
        <v>0</v>
      </c>
      <c r="AJ65" s="7">
        <v>0</v>
      </c>
      <c r="AK65" s="8">
        <f t="shared" si="13"/>
        <v>662.03522199447127</v>
      </c>
      <c r="AM65" s="17">
        <v>20</v>
      </c>
      <c r="AN65" s="17">
        <v>860.16055764782857</v>
      </c>
      <c r="AO65" s="17">
        <v>-0.32695026903286362</v>
      </c>
      <c r="AP65" s="17">
        <v>-9.9113577315593226E-3</v>
      </c>
      <c r="AX65" s="1">
        <v>20</v>
      </c>
      <c r="AY65" s="50">
        <f t="shared" si="15"/>
        <v>58</v>
      </c>
      <c r="AZ65" s="51">
        <f t="shared" si="16"/>
        <v>0.47920997920997921</v>
      </c>
      <c r="BA65" s="52">
        <f t="shared" si="17"/>
        <v>-5.213646396562386E-2</v>
      </c>
      <c r="BB65" s="43"/>
      <c r="BC65" s="1">
        <v>20</v>
      </c>
      <c r="BD65" s="48">
        <f t="shared" si="19"/>
        <v>-0.32695026903286362</v>
      </c>
      <c r="BE65" s="48">
        <f t="shared" si="20"/>
        <v>-42.692101808950611</v>
      </c>
      <c r="BF65" s="48">
        <f t="shared" si="20"/>
        <v>15.12111602720347</v>
      </c>
      <c r="BG65" s="48">
        <f t="shared" si="20"/>
        <v>44.067686587141679</v>
      </c>
      <c r="BH65" s="48">
        <f t="shared" si="20"/>
        <v>14.722628668124912</v>
      </c>
      <c r="BI65" s="48">
        <f t="shared" si="20"/>
        <v>61.321972073159259</v>
      </c>
      <c r="BJ65" s="48">
        <f t="shared" si="20"/>
        <v>13.128773380591383</v>
      </c>
      <c r="BK65" s="48">
        <f t="shared" si="20"/>
        <v>22.72378491921495</v>
      </c>
      <c r="BL65" s="48">
        <f t="shared" si="20"/>
        <v>82.163280528142877</v>
      </c>
      <c r="BM65" s="48">
        <f t="shared" si="20"/>
        <v>38.311324596063059</v>
      </c>
      <c r="BN65" s="48">
        <f t="shared" si="20"/>
        <v>-51.354481559615351</v>
      </c>
      <c r="BO65" s="48">
        <f t="shared" si="20"/>
        <v>27.551888599312065</v>
      </c>
      <c r="BP65" s="48">
        <f t="shared" si="20"/>
        <v>6.59824489826849</v>
      </c>
      <c r="BQ65" s="1">
        <v>20</v>
      </c>
      <c r="BR65" s="9">
        <f t="shared" si="18"/>
        <v>0.10689647842052682</v>
      </c>
      <c r="BS65" s="9">
        <f t="shared" si="18"/>
        <v>13.958194172005919</v>
      </c>
      <c r="BT65" s="9">
        <f t="shared" si="18"/>
        <v>-4.9438529531682649</v>
      </c>
      <c r="BU65" s="9">
        <f t="shared" si="18"/>
        <v>-14.407941985312853</v>
      </c>
      <c r="BV65" s="9">
        <f t="shared" si="18"/>
        <v>-4.8135674039114171</v>
      </c>
      <c r="BW65" s="9">
        <f t="shared" si="18"/>
        <v>-20.04923526693257</v>
      </c>
      <c r="BX65" s="9">
        <f t="shared" si="18"/>
        <v>-4.2924559888532068</v>
      </c>
      <c r="BY65" s="9">
        <f t="shared" si="18"/>
        <v>-7.42954759277763</v>
      </c>
      <c r="BZ65" s="9">
        <f t="shared" si="18"/>
        <v>-26.863306673282057</v>
      </c>
      <c r="CA65" s="9">
        <f t="shared" si="18"/>
        <v>-12.525897883680337</v>
      </c>
      <c r="CB65" s="9">
        <f t="shared" si="18"/>
        <v>16.790361561948799</v>
      </c>
      <c r="CC65" s="9">
        <f t="shared" si="18"/>
        <v>-9.0080973899029431</v>
      </c>
      <c r="CD65" s="9">
        <f t="shared" si="18"/>
        <v>-2.1572979446323073</v>
      </c>
    </row>
    <row r="66" spans="1:82">
      <c r="A66" s="2">
        <v>42644</v>
      </c>
      <c r="B66" s="8">
        <f>'WA Sch. 1-2'!B66</f>
        <v>510.4</v>
      </c>
      <c r="C66" s="8">
        <f>'WA Sch. 1-2'!C66</f>
        <v>260508.15999999997</v>
      </c>
      <c r="D66" s="8">
        <f>'WA Sch. 1-2'!D66</f>
        <v>0.65</v>
      </c>
      <c r="E66" s="8">
        <f>'WA Sch. 1-2'!E66</f>
        <v>515</v>
      </c>
      <c r="F66" s="8">
        <f>'WA Sch. 1-2'!F66</f>
        <v>265225</v>
      </c>
      <c r="G66" s="8">
        <f>'WA Sch. 1-2'!G66</f>
        <v>0</v>
      </c>
      <c r="H66" s="8">
        <f t="shared" si="14"/>
        <v>-4.6000000000000227</v>
      </c>
      <c r="I66" s="8">
        <f t="shared" si="14"/>
        <v>-4716.8400000000256</v>
      </c>
      <c r="J66" s="8">
        <f t="shared" si="14"/>
        <v>0.65</v>
      </c>
      <c r="K66" s="9">
        <v>105142</v>
      </c>
      <c r="L66" s="9">
        <v>72037265</v>
      </c>
      <c r="M66" s="9">
        <v>8954170</v>
      </c>
      <c r="N66" s="9">
        <f t="shared" si="6"/>
        <v>80991435</v>
      </c>
      <c r="O66" s="9">
        <f t="shared" si="7"/>
        <v>770.30525384717805</v>
      </c>
      <c r="P66" s="8">
        <f t="shared" si="8"/>
        <v>-1.3944555213277201</v>
      </c>
      <c r="Q66" s="8">
        <f t="shared" si="9"/>
        <v>768.91079832585035</v>
      </c>
      <c r="R66" s="9">
        <f t="shared" si="3"/>
        <v>80844819.157576561</v>
      </c>
      <c r="S66" s="21"/>
      <c r="U66" s="2">
        <v>43009</v>
      </c>
      <c r="V66" s="8">
        <f t="shared" si="10"/>
        <v>570.5</v>
      </c>
      <c r="W66" s="8">
        <f t="shared" si="11"/>
        <v>325470.25</v>
      </c>
      <c r="X66" s="8">
        <f t="shared" si="12"/>
        <v>0</v>
      </c>
      <c r="Y66" s="7">
        <v>58</v>
      </c>
      <c r="Z66" s="7">
        <v>0</v>
      </c>
      <c r="AA66" s="7">
        <v>0</v>
      </c>
      <c r="AB66" s="7">
        <v>0</v>
      </c>
      <c r="AC66" s="7">
        <v>0</v>
      </c>
      <c r="AD66" s="7">
        <v>0</v>
      </c>
      <c r="AE66" s="7">
        <v>0</v>
      </c>
      <c r="AF66" s="7">
        <v>0</v>
      </c>
      <c r="AG66" s="7">
        <v>0</v>
      </c>
      <c r="AH66" s="7">
        <v>0</v>
      </c>
      <c r="AI66" s="7">
        <v>1</v>
      </c>
      <c r="AJ66" s="7">
        <v>0</v>
      </c>
      <c r="AK66" s="8">
        <f t="shared" si="13"/>
        <v>796.29755715129409</v>
      </c>
      <c r="AM66" s="17">
        <v>21</v>
      </c>
      <c r="AN66" s="17">
        <v>613.90112687233795</v>
      </c>
      <c r="AO66" s="17">
        <v>-61.875315169870191</v>
      </c>
      <c r="AP66" s="17">
        <v>-1.8757237460475058</v>
      </c>
      <c r="AX66" s="1">
        <v>21</v>
      </c>
      <c r="AY66" s="50">
        <f t="shared" si="15"/>
        <v>5</v>
      </c>
      <c r="AZ66" s="51">
        <f t="shared" si="16"/>
        <v>3.8461538461538464E-2</v>
      </c>
      <c r="BA66" s="52">
        <f t="shared" si="17"/>
        <v>-1.7688250385187059</v>
      </c>
      <c r="BB66" s="43"/>
      <c r="BC66" s="1">
        <v>21</v>
      </c>
      <c r="BD66" s="48">
        <f t="shared" si="19"/>
        <v>-61.875315169870191</v>
      </c>
      <c r="BE66" s="48">
        <f t="shared" si="20"/>
        <v>-0.32695026903286362</v>
      </c>
      <c r="BF66" s="48">
        <f t="shared" si="20"/>
        <v>-42.692101808950611</v>
      </c>
      <c r="BG66" s="48">
        <f t="shared" si="20"/>
        <v>15.12111602720347</v>
      </c>
      <c r="BH66" s="48">
        <f t="shared" si="20"/>
        <v>44.067686587141679</v>
      </c>
      <c r="BI66" s="48">
        <f t="shared" si="20"/>
        <v>14.722628668124912</v>
      </c>
      <c r="BJ66" s="48">
        <f t="shared" si="20"/>
        <v>61.321972073159259</v>
      </c>
      <c r="BK66" s="48">
        <f t="shared" si="20"/>
        <v>13.128773380591383</v>
      </c>
      <c r="BL66" s="48">
        <f t="shared" si="20"/>
        <v>22.72378491921495</v>
      </c>
      <c r="BM66" s="48">
        <f t="shared" si="20"/>
        <v>82.163280528142877</v>
      </c>
      <c r="BN66" s="48">
        <f t="shared" si="20"/>
        <v>38.311324596063059</v>
      </c>
      <c r="BO66" s="48">
        <f t="shared" si="20"/>
        <v>-51.354481559615351</v>
      </c>
      <c r="BP66" s="48">
        <f t="shared" si="20"/>
        <v>27.551888599312065</v>
      </c>
      <c r="BQ66" s="1">
        <v>21</v>
      </c>
      <c r="BR66" s="9">
        <f t="shared" si="18"/>
        <v>3828.5546273707428</v>
      </c>
      <c r="BS66" s="9">
        <f t="shared" si="18"/>
        <v>20.230150941269439</v>
      </c>
      <c r="BT66" s="9">
        <f t="shared" si="18"/>
        <v>2641.5872546929827</v>
      </c>
      <c r="BU66" s="9">
        <f t="shared" si="18"/>
        <v>-935.62381990339975</v>
      </c>
      <c r="BV66" s="9">
        <f t="shared" si="18"/>
        <v>-2726.7019963864564</v>
      </c>
      <c r="BW66" s="9">
        <f t="shared" si="18"/>
        <v>-910.9672889692049</v>
      </c>
      <c r="BX66" s="9">
        <f t="shared" si="18"/>
        <v>-3794.3163488647074</v>
      </c>
      <c r="BY66" s="9">
        <f t="shared" si="18"/>
        <v>-812.34699071790396</v>
      </c>
      <c r="BZ66" s="9">
        <f t="shared" si="18"/>
        <v>-1406.0413537287764</v>
      </c>
      <c r="CA66" s="9">
        <f t="shared" si="18"/>
        <v>-5083.8788780692958</v>
      </c>
      <c r="CB66" s="9">
        <f t="shared" si="18"/>
        <v>-2370.5252839566065</v>
      </c>
      <c r="CC66" s="9">
        <f t="shared" si="18"/>
        <v>3177.5747318864633</v>
      </c>
      <c r="CD66" s="9">
        <f t="shared" si="18"/>
        <v>-1704.7817906075945</v>
      </c>
    </row>
    <row r="67" spans="1:82">
      <c r="A67" s="2">
        <v>42675</v>
      </c>
      <c r="B67" s="8">
        <f>'WA Sch. 1-2'!B67</f>
        <v>874.97500000000002</v>
      </c>
      <c r="C67" s="8">
        <f>'WA Sch. 1-2'!C67</f>
        <v>765581.25062499999</v>
      </c>
      <c r="D67" s="8">
        <f>'WA Sch. 1-2'!D67</f>
        <v>0</v>
      </c>
      <c r="E67" s="8">
        <f>'WA Sch. 1-2'!E67</f>
        <v>646.5</v>
      </c>
      <c r="F67" s="8">
        <f>'WA Sch. 1-2'!F67</f>
        <v>417962.25</v>
      </c>
      <c r="G67" s="8">
        <f>'WA Sch. 1-2'!G67</f>
        <v>0</v>
      </c>
      <c r="H67" s="8">
        <f t="shared" si="14"/>
        <v>228.47500000000002</v>
      </c>
      <c r="I67" s="8">
        <f t="shared" si="14"/>
        <v>347619.00062499999</v>
      </c>
      <c r="J67" s="8">
        <f t="shared" si="14"/>
        <v>0</v>
      </c>
      <c r="K67" s="9">
        <v>105529</v>
      </c>
      <c r="L67" s="9">
        <v>84374191</v>
      </c>
      <c r="M67" s="9">
        <v>11174763</v>
      </c>
      <c r="N67" s="9">
        <f t="shared" si="6"/>
        <v>95548954</v>
      </c>
      <c r="O67" s="9">
        <f t="shared" si="7"/>
        <v>905.4284035667921</v>
      </c>
      <c r="P67" s="8">
        <f t="shared" si="8"/>
        <v>111.91410014177734</v>
      </c>
      <c r="Q67" s="8">
        <f t="shared" si="9"/>
        <v>1017.3425037085694</v>
      </c>
      <c r="R67" s="9">
        <f t="shared" si="3"/>
        <v>107359137.07386163</v>
      </c>
      <c r="S67" s="21"/>
      <c r="U67" s="2">
        <v>43040</v>
      </c>
      <c r="V67" s="8">
        <f t="shared" si="10"/>
        <v>818.5</v>
      </c>
      <c r="W67" s="8">
        <f t="shared" si="11"/>
        <v>669942.25</v>
      </c>
      <c r="X67" s="8">
        <f t="shared" si="12"/>
        <v>0</v>
      </c>
      <c r="Y67" s="7">
        <v>59</v>
      </c>
      <c r="Z67" s="7">
        <v>0</v>
      </c>
      <c r="AA67" s="7">
        <v>0</v>
      </c>
      <c r="AB67" s="7">
        <v>0</v>
      </c>
      <c r="AC67" s="7">
        <v>0</v>
      </c>
      <c r="AD67" s="7">
        <v>0</v>
      </c>
      <c r="AE67" s="7">
        <v>0</v>
      </c>
      <c r="AF67" s="7">
        <v>0</v>
      </c>
      <c r="AG67" s="7">
        <v>0</v>
      </c>
      <c r="AH67" s="7">
        <v>0</v>
      </c>
      <c r="AI67" s="7">
        <v>0</v>
      </c>
      <c r="AJ67" s="7">
        <v>1</v>
      </c>
      <c r="AK67" s="8">
        <f t="shared" si="13"/>
        <v>1009.3487423506102</v>
      </c>
      <c r="AM67" s="17">
        <v>22</v>
      </c>
      <c r="AN67" s="17">
        <v>697.96290650288654</v>
      </c>
      <c r="AO67" s="17">
        <v>2.8812363943540049</v>
      </c>
      <c r="AP67" s="17">
        <v>8.7343450421691657E-2</v>
      </c>
      <c r="AX67" s="1">
        <v>22</v>
      </c>
      <c r="AY67" s="50">
        <f t="shared" si="15"/>
        <v>64</v>
      </c>
      <c r="AZ67" s="51">
        <f t="shared" si="16"/>
        <v>0.52910602910602911</v>
      </c>
      <c r="BA67" s="52">
        <f t="shared" si="17"/>
        <v>7.3022840689146426E-2</v>
      </c>
      <c r="BB67" s="43"/>
      <c r="BC67" s="1">
        <v>22</v>
      </c>
      <c r="BD67" s="48">
        <f t="shared" si="19"/>
        <v>2.8812363943540049</v>
      </c>
      <c r="BE67" s="48">
        <f t="shared" si="20"/>
        <v>-61.875315169870191</v>
      </c>
      <c r="BF67" s="48">
        <f t="shared" si="20"/>
        <v>-0.32695026903286362</v>
      </c>
      <c r="BG67" s="48">
        <f t="shared" si="20"/>
        <v>-42.692101808950611</v>
      </c>
      <c r="BH67" s="48">
        <f t="shared" si="20"/>
        <v>15.12111602720347</v>
      </c>
      <c r="BI67" s="48">
        <f t="shared" si="20"/>
        <v>44.067686587141679</v>
      </c>
      <c r="BJ67" s="48">
        <f t="shared" si="20"/>
        <v>14.722628668124912</v>
      </c>
      <c r="BK67" s="48">
        <f t="shared" si="20"/>
        <v>61.321972073159259</v>
      </c>
      <c r="BL67" s="48">
        <f t="shared" si="20"/>
        <v>13.128773380591383</v>
      </c>
      <c r="BM67" s="48">
        <f t="shared" si="20"/>
        <v>22.72378491921495</v>
      </c>
      <c r="BN67" s="48">
        <f t="shared" si="20"/>
        <v>82.163280528142877</v>
      </c>
      <c r="BO67" s="48">
        <f t="shared" si="20"/>
        <v>38.311324596063059</v>
      </c>
      <c r="BP67" s="48">
        <f t="shared" si="20"/>
        <v>-51.354481559615351</v>
      </c>
      <c r="BQ67" s="1">
        <v>22</v>
      </c>
      <c r="BR67" s="9">
        <f t="shared" si="18"/>
        <v>8.3015231601512571</v>
      </c>
      <c r="BS67" s="9">
        <f t="shared" si="18"/>
        <v>-178.27740997956664</v>
      </c>
      <c r="BT67" s="9">
        <f t="shared" si="18"/>
        <v>-0.94202101428079221</v>
      </c>
      <c r="BU67" s="9">
        <f t="shared" si="18"/>
        <v>-123.00603748342317</v>
      </c>
      <c r="BV67" s="9">
        <f t="shared" si="18"/>
        <v>43.567509820832001</v>
      </c>
      <c r="BW67" s="9">
        <f t="shared" si="18"/>
        <v>126.96942240986813</v>
      </c>
      <c r="BX67" s="9">
        <f t="shared" si="18"/>
        <v>42.419373539164759</v>
      </c>
      <c r="BY67" s="9">
        <f t="shared" si="18"/>
        <v>176.68309771075963</v>
      </c>
      <c r="BZ67" s="9">
        <f t="shared" si="18"/>
        <v>37.827099677389263</v>
      </c>
      <c r="CA67" s="9">
        <f t="shared" si="18"/>
        <v>65.472596126720077</v>
      </c>
      <c r="CB67" s="9">
        <f t="shared" si="18"/>
        <v>236.73183413722057</v>
      </c>
      <c r="CC67" s="9">
        <f t="shared" si="18"/>
        <v>110.38398274209514</v>
      </c>
      <c r="CD67" s="9">
        <f t="shared" si="18"/>
        <v>-147.96440128275538</v>
      </c>
    </row>
    <row r="68" spans="1:82">
      <c r="A68" s="2">
        <v>42705</v>
      </c>
      <c r="B68" s="8">
        <f>'WA Sch. 1-2'!B68</f>
        <v>1138.7249999999999</v>
      </c>
      <c r="C68" s="8">
        <f>'WA Sch. 1-2'!C68</f>
        <v>1296694.6256249999</v>
      </c>
      <c r="D68" s="8">
        <f>'WA Sch. 1-2'!D68</f>
        <v>0</v>
      </c>
      <c r="E68" s="8">
        <f>'WA Sch. 1-2'!E68</f>
        <v>1299.5</v>
      </c>
      <c r="F68" s="8">
        <f>'WA Sch. 1-2'!F68</f>
        <v>1688700.25</v>
      </c>
      <c r="G68" s="8">
        <f>'WA Sch. 1-2'!G68</f>
        <v>0</v>
      </c>
      <c r="H68" s="8">
        <f t="shared" si="14"/>
        <v>-160.77500000000009</v>
      </c>
      <c r="I68" s="8">
        <f t="shared" si="14"/>
        <v>-392005.62437500013</v>
      </c>
      <c r="J68" s="8">
        <f t="shared" si="14"/>
        <v>0</v>
      </c>
      <c r="K68" s="9">
        <v>105682</v>
      </c>
      <c r="L68" s="9">
        <v>124278701</v>
      </c>
      <c r="M68" s="9">
        <v>22000254</v>
      </c>
      <c r="N68" s="9">
        <f t="shared" si="6"/>
        <v>146278955</v>
      </c>
      <c r="O68" s="9">
        <f t="shared" si="7"/>
        <v>1384.1425692170851</v>
      </c>
      <c r="P68" s="8">
        <f t="shared" si="8"/>
        <v>-96.255325852441572</v>
      </c>
      <c r="Q68" s="8">
        <f t="shared" si="9"/>
        <v>1287.8872433646436</v>
      </c>
      <c r="R68" s="9">
        <f t="shared" si="3"/>
        <v>136106499.65326226</v>
      </c>
      <c r="S68" s="21"/>
      <c r="U68" s="2">
        <v>43070</v>
      </c>
      <c r="V68" s="8">
        <f t="shared" si="10"/>
        <v>1186.5</v>
      </c>
      <c r="W68" s="8">
        <f t="shared" si="11"/>
        <v>1407782.25</v>
      </c>
      <c r="X68" s="8">
        <f t="shared" si="12"/>
        <v>0</v>
      </c>
      <c r="Y68" s="7">
        <v>60</v>
      </c>
      <c r="Z68" s="7">
        <v>0</v>
      </c>
      <c r="AA68" s="7">
        <v>0</v>
      </c>
      <c r="AB68" s="7">
        <v>0</v>
      </c>
      <c r="AC68" s="7">
        <v>0</v>
      </c>
      <c r="AD68" s="7">
        <v>0</v>
      </c>
      <c r="AE68" s="7">
        <v>0</v>
      </c>
      <c r="AF68" s="7">
        <v>0</v>
      </c>
      <c r="AG68" s="7">
        <v>0</v>
      </c>
      <c r="AH68" s="7">
        <v>0</v>
      </c>
      <c r="AI68" s="7">
        <v>0</v>
      </c>
      <c r="AJ68" s="7">
        <v>0</v>
      </c>
      <c r="AK68" s="8">
        <f t="shared" si="13"/>
        <v>1289.4997119503894</v>
      </c>
      <c r="AM68" s="17">
        <v>23</v>
      </c>
      <c r="AN68" s="17">
        <v>1064.6288647121528</v>
      </c>
      <c r="AO68" s="17">
        <v>12.108036380590192</v>
      </c>
      <c r="AP68" s="17">
        <v>0.36704995028678683</v>
      </c>
      <c r="AX68" s="1">
        <v>23</v>
      </c>
      <c r="AY68" s="50">
        <f t="shared" si="15"/>
        <v>77</v>
      </c>
      <c r="AZ68" s="51">
        <f t="shared" si="16"/>
        <v>0.63721413721413722</v>
      </c>
      <c r="BA68" s="52">
        <f t="shared" si="17"/>
        <v>0.35102215742413223</v>
      </c>
      <c r="BB68" s="43"/>
      <c r="BC68" s="1">
        <v>23</v>
      </c>
      <c r="BD68" s="48">
        <f t="shared" si="19"/>
        <v>12.108036380590192</v>
      </c>
      <c r="BE68" s="48">
        <f t="shared" si="20"/>
        <v>2.8812363943540049</v>
      </c>
      <c r="BF68" s="48">
        <f t="shared" si="20"/>
        <v>-61.875315169870191</v>
      </c>
      <c r="BG68" s="48">
        <f t="shared" si="20"/>
        <v>-0.32695026903286362</v>
      </c>
      <c r="BH68" s="48">
        <f t="shared" si="20"/>
        <v>-42.692101808950611</v>
      </c>
      <c r="BI68" s="48">
        <f t="shared" si="20"/>
        <v>15.12111602720347</v>
      </c>
      <c r="BJ68" s="48">
        <f t="shared" si="20"/>
        <v>44.067686587141679</v>
      </c>
      <c r="BK68" s="48">
        <f t="shared" si="20"/>
        <v>14.722628668124912</v>
      </c>
      <c r="BL68" s="48">
        <f t="shared" si="20"/>
        <v>61.321972073159259</v>
      </c>
      <c r="BM68" s="48">
        <f t="shared" si="20"/>
        <v>13.128773380591383</v>
      </c>
      <c r="BN68" s="48">
        <f t="shared" si="20"/>
        <v>22.72378491921495</v>
      </c>
      <c r="BO68" s="48">
        <f t="shared" si="20"/>
        <v>82.163280528142877</v>
      </c>
      <c r="BP68" s="48">
        <f t="shared" si="20"/>
        <v>38.311324596063059</v>
      </c>
      <c r="BQ68" s="1">
        <v>23</v>
      </c>
      <c r="BR68" s="9">
        <f t="shared" si="18"/>
        <v>146.60454499370064</v>
      </c>
      <c r="BS68" s="9">
        <f t="shared" si="18"/>
        <v>34.886115083921894</v>
      </c>
      <c r="BT68" s="9">
        <f t="shared" si="18"/>
        <v>-749.1885671372828</v>
      </c>
      <c r="BU68" s="9">
        <f t="shared" si="18"/>
        <v>-3.95872575209123</v>
      </c>
      <c r="BV68" s="9">
        <f t="shared" si="18"/>
        <v>-516.91752186664064</v>
      </c>
      <c r="BW68" s="9">
        <f t="shared" si="18"/>
        <v>183.08702297251068</v>
      </c>
      <c r="BX68" s="9">
        <f t="shared" si="18"/>
        <v>533.57315240556954</v>
      </c>
      <c r="BY68" s="9">
        <f t="shared" si="18"/>
        <v>178.26212353158209</v>
      </c>
      <c r="BZ68" s="9">
        <f t="shared" si="18"/>
        <v>742.48866879136324</v>
      </c>
      <c r="CA68" s="9">
        <f t="shared" si="18"/>
        <v>158.96366572472976</v>
      </c>
      <c r="CB68" s="9">
        <f t="shared" si="18"/>
        <v>275.14041450656856</v>
      </c>
      <c r="CC68" s="9">
        <f t="shared" si="18"/>
        <v>994.83598978341126</v>
      </c>
      <c r="CD68" s="9">
        <f t="shared" si="18"/>
        <v>463.87491199774178</v>
      </c>
    </row>
    <row r="69" spans="1:82">
      <c r="A69" s="2">
        <v>42736</v>
      </c>
      <c r="B69" s="8">
        <f>'WA Sch. 1-2'!B69</f>
        <v>1095.1500000000001</v>
      </c>
      <c r="C69" s="8">
        <f>'WA Sch. 1-2'!C69</f>
        <v>1199353.5225000002</v>
      </c>
      <c r="D69" s="8">
        <f>'WA Sch. 1-2'!D69</f>
        <v>0</v>
      </c>
      <c r="E69" s="8">
        <f>'WA Sch. 1-2'!E69</f>
        <v>1388.5</v>
      </c>
      <c r="F69" s="8">
        <f>'WA Sch. 1-2'!F69</f>
        <v>1927932.25</v>
      </c>
      <c r="G69" s="8">
        <f>'WA Sch. 1-2'!G69</f>
        <v>0</v>
      </c>
      <c r="H69" s="8">
        <f t="shared" si="14"/>
        <v>-293.34999999999991</v>
      </c>
      <c r="I69" s="8">
        <f t="shared" si="14"/>
        <v>-728578.7274999998</v>
      </c>
      <c r="J69" s="8">
        <f t="shared" si="14"/>
        <v>0</v>
      </c>
      <c r="K69" s="9">
        <v>105831</v>
      </c>
      <c r="L69" s="9">
        <v>158886532</v>
      </c>
      <c r="M69" s="9">
        <v>-2660269</v>
      </c>
      <c r="N69" s="9">
        <f t="shared" si="6"/>
        <v>156226263</v>
      </c>
      <c r="O69" s="9">
        <f t="shared" si="7"/>
        <v>1476.1862119794766</v>
      </c>
      <c r="P69" s="8">
        <f t="shared" si="8"/>
        <v>-177.2098365946037</v>
      </c>
      <c r="Q69" s="8">
        <f t="shared" si="9"/>
        <v>1298.9763753848729</v>
      </c>
      <c r="R69" s="9">
        <f t="shared" si="3"/>
        <v>137471968.78335649</v>
      </c>
      <c r="S69" s="21"/>
      <c r="U69" s="2">
        <v>43101</v>
      </c>
      <c r="V69" s="8">
        <f t="shared" si="10"/>
        <v>970.5</v>
      </c>
      <c r="W69" s="8">
        <f t="shared" si="11"/>
        <v>941870.25</v>
      </c>
      <c r="X69" s="8">
        <f t="shared" si="12"/>
        <v>0</v>
      </c>
      <c r="Y69" s="7">
        <v>61</v>
      </c>
      <c r="Z69" s="7">
        <v>0</v>
      </c>
      <c r="AA69" s="7">
        <v>0</v>
      </c>
      <c r="AB69" s="7">
        <v>0</v>
      </c>
      <c r="AC69" s="7">
        <v>0</v>
      </c>
      <c r="AD69" s="7">
        <v>0</v>
      </c>
      <c r="AE69" s="7">
        <v>0</v>
      </c>
      <c r="AF69" s="7">
        <v>0</v>
      </c>
      <c r="AG69" s="7">
        <v>0</v>
      </c>
      <c r="AH69" s="7">
        <v>0</v>
      </c>
      <c r="AI69" s="7">
        <v>0</v>
      </c>
      <c r="AJ69" s="7">
        <v>0</v>
      </c>
      <c r="AK69" s="8">
        <f t="shared" si="13"/>
        <v>1178.9894966710103</v>
      </c>
      <c r="AM69" s="17">
        <v>24</v>
      </c>
      <c r="AN69" s="17">
        <v>1222.0717709401958</v>
      </c>
      <c r="AO69" s="17">
        <v>73.15392668378604</v>
      </c>
      <c r="AP69" s="17">
        <v>2.2176300358339431</v>
      </c>
      <c r="AX69" s="1">
        <v>24</v>
      </c>
      <c r="AY69" s="50">
        <f t="shared" si="15"/>
        <v>119</v>
      </c>
      <c r="AZ69" s="51">
        <f t="shared" si="16"/>
        <v>0.98648648648648651</v>
      </c>
      <c r="BA69" s="52">
        <f t="shared" si="17"/>
        <v>2.2111272410853289</v>
      </c>
      <c r="BB69" s="43"/>
      <c r="BC69" s="1">
        <v>24</v>
      </c>
      <c r="BD69" s="48">
        <f t="shared" si="19"/>
        <v>73.15392668378604</v>
      </c>
      <c r="BE69" s="48">
        <f t="shared" si="20"/>
        <v>12.108036380590192</v>
      </c>
      <c r="BF69" s="48">
        <f t="shared" si="20"/>
        <v>2.8812363943540049</v>
      </c>
      <c r="BG69" s="48">
        <f t="shared" si="20"/>
        <v>-61.875315169870191</v>
      </c>
      <c r="BH69" s="48">
        <f t="shared" si="20"/>
        <v>-0.32695026903286362</v>
      </c>
      <c r="BI69" s="48">
        <f t="shared" si="20"/>
        <v>-42.692101808950611</v>
      </c>
      <c r="BJ69" s="48">
        <f t="shared" si="20"/>
        <v>15.12111602720347</v>
      </c>
      <c r="BK69" s="48">
        <f t="shared" si="20"/>
        <v>44.067686587141679</v>
      </c>
      <c r="BL69" s="48">
        <f t="shared" si="20"/>
        <v>14.722628668124912</v>
      </c>
      <c r="BM69" s="48">
        <f t="shared" si="20"/>
        <v>61.321972073159259</v>
      </c>
      <c r="BN69" s="48">
        <f t="shared" si="20"/>
        <v>13.128773380591383</v>
      </c>
      <c r="BO69" s="48">
        <f t="shared" si="20"/>
        <v>22.72378491921495</v>
      </c>
      <c r="BP69" s="48">
        <f t="shared" si="20"/>
        <v>82.163280528142877</v>
      </c>
      <c r="BQ69" s="1">
        <v>24</v>
      </c>
      <c r="BR69" s="9">
        <f t="shared" si="18"/>
        <v>5351.4969892567742</v>
      </c>
      <c r="BS69" s="9">
        <f t="shared" si="18"/>
        <v>885.7504056703267</v>
      </c>
      <c r="BT69" s="9">
        <f t="shared" si="18"/>
        <v>210.77375595124462</v>
      </c>
      <c r="BU69" s="9">
        <f t="shared" si="18"/>
        <v>-4526.422269472836</v>
      </c>
      <c r="BV69" s="9">
        <f t="shared" si="18"/>
        <v>-23.917696010059185</v>
      </c>
      <c r="BW69" s="9">
        <f t="shared" si="18"/>
        <v>-3123.0948857086964</v>
      </c>
      <c r="BX69" s="9">
        <f t="shared" si="18"/>
        <v>1106.169013231083</v>
      </c>
      <c r="BY69" s="9">
        <f t="shared" si="18"/>
        <v>3223.7243137198484</v>
      </c>
      <c r="BZ69" s="9">
        <f t="shared" si="18"/>
        <v>1077.0180981806345</v>
      </c>
      <c r="CA69" s="9">
        <f t="shared" si="18"/>
        <v>4485.9430491450958</v>
      </c>
      <c r="CB69" s="9">
        <f t="shared" si="18"/>
        <v>960.42132533184167</v>
      </c>
      <c r="CC69" s="9">
        <f t="shared" si="18"/>
        <v>1662.3340959583932</v>
      </c>
      <c r="CD69" s="9">
        <f t="shared" si="18"/>
        <v>6010.5665998551422</v>
      </c>
    </row>
    <row r="70" spans="1:82">
      <c r="A70" s="2">
        <v>42767</v>
      </c>
      <c r="B70" s="8">
        <f>'WA Sch. 1-2'!B70</f>
        <v>932.76424999999995</v>
      </c>
      <c r="C70" s="8">
        <f>'WA Sch. 1-2'!C70</f>
        <v>870049.14607806236</v>
      </c>
      <c r="D70" s="8">
        <f>'WA Sch. 1-2'!D70</f>
        <v>0</v>
      </c>
      <c r="E70" s="8">
        <f>'WA Sch. 1-2'!E70</f>
        <v>1000.5</v>
      </c>
      <c r="F70" s="8">
        <f>'WA Sch. 1-2'!F70</f>
        <v>1001000.25</v>
      </c>
      <c r="G70" s="8">
        <f>'WA Sch. 1-2'!G70</f>
        <v>0</v>
      </c>
      <c r="H70" s="8">
        <f t="shared" si="14"/>
        <v>-67.735750000000053</v>
      </c>
      <c r="I70" s="8">
        <f t="shared" si="14"/>
        <v>-130951.10392193764</v>
      </c>
      <c r="J70" s="8">
        <f t="shared" si="14"/>
        <v>0</v>
      </c>
      <c r="K70" s="9">
        <v>105923</v>
      </c>
      <c r="L70" s="9">
        <v>129230671.99999999</v>
      </c>
      <c r="M70" s="9">
        <v>-17543040</v>
      </c>
      <c r="N70" s="9">
        <f t="shared" si="6"/>
        <v>111687631.99999999</v>
      </c>
      <c r="O70" s="9">
        <f t="shared" si="7"/>
        <v>1054.4228543375848</v>
      </c>
      <c r="P70" s="8">
        <f t="shared" si="8"/>
        <v>-36.491364464622698</v>
      </c>
      <c r="Q70" s="8">
        <f t="shared" si="9"/>
        <v>1017.9314898729621</v>
      </c>
      <c r="R70" s="9">
        <f t="shared" si="3"/>
        <v>107822357.20181376</v>
      </c>
      <c r="S70" s="21"/>
      <c r="U70" s="2">
        <v>43132</v>
      </c>
      <c r="V70" s="8">
        <f t="shared" si="10"/>
        <v>974</v>
      </c>
      <c r="W70" s="8">
        <f t="shared" si="11"/>
        <v>948676</v>
      </c>
      <c r="X70" s="8">
        <f t="shared" si="12"/>
        <v>0</v>
      </c>
      <c r="Y70" s="7">
        <v>62</v>
      </c>
      <c r="Z70" s="7">
        <v>0</v>
      </c>
      <c r="AA70" s="7">
        <v>1</v>
      </c>
      <c r="AB70" s="7">
        <v>0</v>
      </c>
      <c r="AC70" s="7">
        <v>0</v>
      </c>
      <c r="AD70" s="7">
        <v>0</v>
      </c>
      <c r="AE70" s="7">
        <v>0</v>
      </c>
      <c r="AF70" s="7">
        <v>0</v>
      </c>
      <c r="AG70" s="7">
        <v>0</v>
      </c>
      <c r="AH70" s="7">
        <v>0</v>
      </c>
      <c r="AI70" s="7">
        <v>0</v>
      </c>
      <c r="AJ70" s="7">
        <v>0</v>
      </c>
      <c r="AK70" s="8">
        <f t="shared" si="13"/>
        <v>1031.1219094438495</v>
      </c>
      <c r="AM70" s="17">
        <v>25</v>
      </c>
      <c r="AN70" s="17">
        <v>1253.5351555954121</v>
      </c>
      <c r="AO70" s="17">
        <v>11.879989265120912</v>
      </c>
      <c r="AP70" s="17">
        <v>0.36013679940377269</v>
      </c>
      <c r="AX70" s="1">
        <v>25</v>
      </c>
      <c r="AY70" s="50">
        <f t="shared" si="15"/>
        <v>76</v>
      </c>
      <c r="AZ70" s="51">
        <f t="shared" si="16"/>
        <v>0.62889812889812891</v>
      </c>
      <c r="BA70" s="52">
        <f t="shared" si="17"/>
        <v>0.32893642436422554</v>
      </c>
      <c r="BB70" s="43"/>
      <c r="BC70" s="1">
        <v>25</v>
      </c>
      <c r="BD70" s="48">
        <f t="shared" si="19"/>
        <v>11.879989265120912</v>
      </c>
      <c r="BE70" s="48">
        <f t="shared" si="20"/>
        <v>73.15392668378604</v>
      </c>
      <c r="BF70" s="48">
        <f t="shared" si="20"/>
        <v>12.108036380590192</v>
      </c>
      <c r="BG70" s="48">
        <f t="shared" si="20"/>
        <v>2.8812363943540049</v>
      </c>
      <c r="BH70" s="48">
        <f t="shared" si="20"/>
        <v>-61.875315169870191</v>
      </c>
      <c r="BI70" s="48">
        <f t="shared" si="20"/>
        <v>-0.32695026903286362</v>
      </c>
      <c r="BJ70" s="48">
        <f t="shared" si="20"/>
        <v>-42.692101808950611</v>
      </c>
      <c r="BK70" s="48">
        <f t="shared" si="20"/>
        <v>15.12111602720347</v>
      </c>
      <c r="BL70" s="48">
        <f t="shared" si="20"/>
        <v>44.067686587141679</v>
      </c>
      <c r="BM70" s="48">
        <f t="shared" si="20"/>
        <v>14.722628668124912</v>
      </c>
      <c r="BN70" s="48">
        <f t="shared" si="20"/>
        <v>61.321972073159259</v>
      </c>
      <c r="BO70" s="48">
        <f t="shared" si="20"/>
        <v>13.128773380591383</v>
      </c>
      <c r="BP70" s="48">
        <f t="shared" si="20"/>
        <v>22.72378491921495</v>
      </c>
      <c r="BQ70" s="1">
        <v>25</v>
      </c>
      <c r="BR70" s="9">
        <f t="shared" si="18"/>
        <v>141.134144939393</v>
      </c>
      <c r="BS70" s="9">
        <f t="shared" si="18"/>
        <v>869.06786370483803</v>
      </c>
      <c r="BT70" s="9">
        <f t="shared" si="18"/>
        <v>143.84334222310989</v>
      </c>
      <c r="BU70" s="9">
        <f t="shared" si="18"/>
        <v>34.229057435204311</v>
      </c>
      <c r="BV70" s="9">
        <f t="shared" si="18"/>
        <v>-735.07807999404133</v>
      </c>
      <c r="BW70" s="9">
        <f t="shared" si="18"/>
        <v>-3.8841656863364276</v>
      </c>
      <c r="BX70" s="9">
        <f t="shared" si="18"/>
        <v>-507.18171119578869</v>
      </c>
      <c r="BY70" s="9">
        <f t="shared" si="18"/>
        <v>179.63869607983057</v>
      </c>
      <c r="BZ70" s="9">
        <f t="shared" si="18"/>
        <v>523.52364359396745</v>
      </c>
      <c r="CA70" s="9">
        <f t="shared" si="18"/>
        <v>174.90467053169084</v>
      </c>
      <c r="CB70" s="9">
        <f t="shared" si="18"/>
        <v>728.50436994519146</v>
      </c>
      <c r="CC70" s="9">
        <f t="shared" si="18"/>
        <v>155.96968682563596</v>
      </c>
      <c r="CD70" s="9">
        <f t="shared" si="18"/>
        <v>269.9583209031972</v>
      </c>
    </row>
    <row r="71" spans="1:82">
      <c r="A71" s="2">
        <v>42795</v>
      </c>
      <c r="B71" s="8">
        <f>'WA Sch. 1-2'!B71</f>
        <v>767.35</v>
      </c>
      <c r="C71" s="8">
        <f>'WA Sch. 1-2'!C71</f>
        <v>588826.02250000008</v>
      </c>
      <c r="D71" s="8">
        <f>'WA Sch. 1-2'!D71</f>
        <v>0</v>
      </c>
      <c r="E71" s="8">
        <f>'WA Sch. 1-2'!E71</f>
        <v>750</v>
      </c>
      <c r="F71" s="8">
        <f>'WA Sch. 1-2'!F71</f>
        <v>562500</v>
      </c>
      <c r="G71" s="8">
        <f>'WA Sch. 1-2'!G71</f>
        <v>0</v>
      </c>
      <c r="H71" s="8">
        <f t="shared" si="14"/>
        <v>17.350000000000023</v>
      </c>
      <c r="I71" s="8">
        <f t="shared" si="14"/>
        <v>26326.022500000079</v>
      </c>
      <c r="J71" s="8">
        <f t="shared" si="14"/>
        <v>0</v>
      </c>
      <c r="K71" s="9">
        <v>105933</v>
      </c>
      <c r="L71" s="9">
        <v>112099896.99999999</v>
      </c>
      <c r="M71" s="9">
        <v>-2597628</v>
      </c>
      <c r="N71" s="9">
        <f t="shared" si="6"/>
        <v>109502268.99999999</v>
      </c>
      <c r="O71" s="9">
        <f t="shared" si="7"/>
        <v>1033.6936459837821</v>
      </c>
      <c r="P71" s="8">
        <f t="shared" si="8"/>
        <v>8.4900661323355173</v>
      </c>
      <c r="Q71" s="8">
        <f t="shared" si="9"/>
        <v>1042.1837121161175</v>
      </c>
      <c r="R71" s="9">
        <f t="shared" si="3"/>
        <v>110401647.17559667</v>
      </c>
      <c r="S71" s="21"/>
      <c r="U71" s="2">
        <v>43160</v>
      </c>
      <c r="V71" s="8">
        <f t="shared" si="10"/>
        <v>767</v>
      </c>
      <c r="W71" s="8">
        <f t="shared" si="11"/>
        <v>588289</v>
      </c>
      <c r="X71" s="8">
        <f t="shared" si="12"/>
        <v>0</v>
      </c>
      <c r="Y71" s="7">
        <v>63</v>
      </c>
      <c r="Z71" s="7">
        <v>0</v>
      </c>
      <c r="AA71" s="7">
        <v>0</v>
      </c>
      <c r="AB71" s="7">
        <v>1</v>
      </c>
      <c r="AC71" s="7">
        <v>0</v>
      </c>
      <c r="AD71" s="7">
        <v>0</v>
      </c>
      <c r="AE71" s="7">
        <v>0</v>
      </c>
      <c r="AF71" s="7">
        <v>0</v>
      </c>
      <c r="AG71" s="7">
        <v>0</v>
      </c>
      <c r="AH71" s="7">
        <v>0</v>
      </c>
      <c r="AI71" s="7">
        <v>0</v>
      </c>
      <c r="AJ71" s="7">
        <v>0</v>
      </c>
      <c r="AK71" s="8">
        <f t="shared" si="13"/>
        <v>1061.2986395962228</v>
      </c>
      <c r="AM71" s="17">
        <v>26</v>
      </c>
      <c r="AN71" s="17">
        <v>953.56155888571993</v>
      </c>
      <c r="AO71" s="17">
        <v>60.988454680274117</v>
      </c>
      <c r="AP71" s="17">
        <v>1.8488389491749606</v>
      </c>
      <c r="AX71" s="1">
        <v>26</v>
      </c>
      <c r="AY71" s="50">
        <f t="shared" si="15"/>
        <v>115</v>
      </c>
      <c r="AZ71" s="51">
        <f t="shared" si="16"/>
        <v>0.95322245322245325</v>
      </c>
      <c r="BA71" s="52">
        <f t="shared" si="17"/>
        <v>1.6769355088893503</v>
      </c>
      <c r="BB71" s="43"/>
      <c r="BC71" s="1">
        <v>26</v>
      </c>
      <c r="BD71" s="48">
        <f t="shared" si="19"/>
        <v>60.988454680274117</v>
      </c>
      <c r="BE71" s="48">
        <f t="shared" si="20"/>
        <v>11.879989265120912</v>
      </c>
      <c r="BF71" s="48">
        <f t="shared" si="20"/>
        <v>73.15392668378604</v>
      </c>
      <c r="BG71" s="48">
        <f t="shared" si="20"/>
        <v>12.108036380590192</v>
      </c>
      <c r="BH71" s="48">
        <f t="shared" si="20"/>
        <v>2.8812363943540049</v>
      </c>
      <c r="BI71" s="48">
        <f t="shared" si="20"/>
        <v>-61.875315169870191</v>
      </c>
      <c r="BJ71" s="48">
        <f t="shared" si="20"/>
        <v>-0.32695026903286362</v>
      </c>
      <c r="BK71" s="48">
        <f t="shared" si="20"/>
        <v>-42.692101808950611</v>
      </c>
      <c r="BL71" s="48">
        <f t="shared" si="20"/>
        <v>15.12111602720347</v>
      </c>
      <c r="BM71" s="48">
        <f t="shared" si="20"/>
        <v>44.067686587141679</v>
      </c>
      <c r="BN71" s="48">
        <f t="shared" si="20"/>
        <v>14.722628668124912</v>
      </c>
      <c r="BO71" s="48">
        <f t="shared" si="20"/>
        <v>61.321972073159259</v>
      </c>
      <c r="BP71" s="48">
        <f t="shared" si="20"/>
        <v>13.128773380591383</v>
      </c>
      <c r="BQ71" s="1">
        <v>26</v>
      </c>
      <c r="BR71" s="9">
        <f t="shared" si="18"/>
        <v>3719.5916042878748</v>
      </c>
      <c r="BS71" s="9">
        <f t="shared" si="18"/>
        <v>724.54218689798472</v>
      </c>
      <c r="BT71" s="9">
        <f t="shared" si="18"/>
        <v>4461.544942238208</v>
      </c>
      <c r="BU71" s="9">
        <f t="shared" si="18"/>
        <v>738.45042806475021</v>
      </c>
      <c r="BV71" s="9">
        <f t="shared" si="18"/>
        <v>175.72215526022882</v>
      </c>
      <c r="BW71" s="9">
        <f t="shared" si="18"/>
        <v>-3773.6798550653061</v>
      </c>
      <c r="BX71" s="9">
        <f t="shared" si="18"/>
        <v>-19.940191665601702</v>
      </c>
      <c r="BY71" s="9">
        <f t="shared" si="18"/>
        <v>-2603.7253163808291</v>
      </c>
      <c r="BZ71" s="9">
        <f t="shared" si="18"/>
        <v>922.21349954028119</v>
      </c>
      <c r="CA71" s="9">
        <f t="shared" si="18"/>
        <v>2687.6201062844357</v>
      </c>
      <c r="CB71" s="9">
        <f t="shared" ref="CA71:CD134" si="21">($BD71-$BR$173)*(BN71-$BR$173)</f>
        <v>897.91037130045629</v>
      </c>
      <c r="CC71" s="9">
        <f t="shared" si="21"/>
        <v>3739.9323146889337</v>
      </c>
      <c r="CD71" s="9">
        <f t="shared" si="21"/>
        <v>800.70360032980204</v>
      </c>
    </row>
    <row r="72" spans="1:82">
      <c r="A72" s="2">
        <v>42826</v>
      </c>
      <c r="B72" s="8">
        <f>'WA Sch. 1-2'!B72</f>
        <v>547.15</v>
      </c>
      <c r="C72" s="8">
        <f>'WA Sch. 1-2'!C72</f>
        <v>299373.1225</v>
      </c>
      <c r="D72" s="8">
        <f>'WA Sch. 1-2'!D72</f>
        <v>0.375</v>
      </c>
      <c r="E72" s="8">
        <f>'WA Sch. 1-2'!E72</f>
        <v>561.5</v>
      </c>
      <c r="F72" s="8">
        <f>'WA Sch. 1-2'!F72</f>
        <v>315282.25</v>
      </c>
      <c r="G72" s="8">
        <f>'WA Sch. 1-2'!G72</f>
        <v>0</v>
      </c>
      <c r="H72" s="8">
        <f t="shared" si="14"/>
        <v>-14.350000000000023</v>
      </c>
      <c r="I72" s="8">
        <f t="shared" si="14"/>
        <v>-15909.127500000002</v>
      </c>
      <c r="J72" s="8">
        <f t="shared" si="14"/>
        <v>0.375</v>
      </c>
      <c r="K72" s="9">
        <v>105727</v>
      </c>
      <c r="L72" s="9">
        <v>95217187</v>
      </c>
      <c r="M72" s="9">
        <v>-8024296</v>
      </c>
      <c r="N72" s="9">
        <f t="shared" si="6"/>
        <v>87192891</v>
      </c>
      <c r="O72" s="9">
        <f t="shared" si="7"/>
        <v>824.69843086439607</v>
      </c>
      <c r="P72" s="8">
        <f t="shared" si="8"/>
        <v>-5.9864811509039759</v>
      </c>
      <c r="Q72" s="8">
        <f t="shared" si="9"/>
        <v>818.71194971349212</v>
      </c>
      <c r="R72" s="9">
        <f t="shared" si="3"/>
        <v>86559958.307358384</v>
      </c>
      <c r="S72" s="21"/>
      <c r="U72" s="2">
        <v>43191</v>
      </c>
      <c r="V72" s="8">
        <f t="shared" si="10"/>
        <v>548.5</v>
      </c>
      <c r="W72" s="8">
        <f t="shared" si="11"/>
        <v>300852.25</v>
      </c>
      <c r="X72" s="8">
        <f t="shared" si="12"/>
        <v>0.5</v>
      </c>
      <c r="Y72" s="7">
        <v>64</v>
      </c>
      <c r="Z72" s="7">
        <v>0</v>
      </c>
      <c r="AA72" s="7">
        <v>0</v>
      </c>
      <c r="AB72" s="7">
        <v>0</v>
      </c>
      <c r="AC72" s="7">
        <v>1</v>
      </c>
      <c r="AD72" s="7">
        <v>0</v>
      </c>
      <c r="AE72" s="7">
        <v>0</v>
      </c>
      <c r="AF72" s="7">
        <v>0</v>
      </c>
      <c r="AG72" s="7">
        <v>0</v>
      </c>
      <c r="AH72" s="7">
        <v>0</v>
      </c>
      <c r="AI72" s="7">
        <v>0</v>
      </c>
      <c r="AJ72" s="7">
        <v>0</v>
      </c>
      <c r="AK72" s="8">
        <f t="shared" si="13"/>
        <v>821.19896737956969</v>
      </c>
      <c r="AM72" s="17">
        <v>27</v>
      </c>
      <c r="AN72" s="17">
        <v>926.25847803542592</v>
      </c>
      <c r="AO72" s="17">
        <v>47.022795145503324</v>
      </c>
      <c r="AP72" s="17">
        <v>1.4254759465515787</v>
      </c>
      <c r="AX72" s="1">
        <v>27</v>
      </c>
      <c r="AY72" s="50">
        <f t="shared" si="15"/>
        <v>111</v>
      </c>
      <c r="AZ72" s="51">
        <f t="shared" si="16"/>
        <v>0.91995841995841998</v>
      </c>
      <c r="BA72" s="52">
        <f t="shared" si="17"/>
        <v>1.4047919280405334</v>
      </c>
      <c r="BB72" s="43"/>
      <c r="BC72" s="1">
        <v>27</v>
      </c>
      <c r="BD72" s="48">
        <f t="shared" si="19"/>
        <v>47.022795145503324</v>
      </c>
      <c r="BE72" s="48">
        <f t="shared" si="20"/>
        <v>60.988454680274117</v>
      </c>
      <c r="BF72" s="48">
        <f t="shared" si="20"/>
        <v>11.879989265120912</v>
      </c>
      <c r="BG72" s="48">
        <f t="shared" si="20"/>
        <v>73.15392668378604</v>
      </c>
      <c r="BH72" s="48">
        <f t="shared" si="20"/>
        <v>12.108036380590192</v>
      </c>
      <c r="BI72" s="48">
        <f t="shared" si="20"/>
        <v>2.8812363943540049</v>
      </c>
      <c r="BJ72" s="48">
        <f t="shared" si="20"/>
        <v>-61.875315169870191</v>
      </c>
      <c r="BK72" s="48">
        <f t="shared" si="20"/>
        <v>-0.32695026903286362</v>
      </c>
      <c r="BL72" s="48">
        <f t="shared" si="20"/>
        <v>-42.692101808950611</v>
      </c>
      <c r="BM72" s="48">
        <f t="shared" si="20"/>
        <v>15.12111602720347</v>
      </c>
      <c r="BN72" s="48">
        <f t="shared" si="20"/>
        <v>44.067686587141679</v>
      </c>
      <c r="BO72" s="48">
        <f t="shared" si="20"/>
        <v>14.722628668124912</v>
      </c>
      <c r="BP72" s="48">
        <f t="shared" si="20"/>
        <v>61.321972073159259</v>
      </c>
      <c r="BQ72" s="1">
        <v>27</v>
      </c>
      <c r="BR72" s="9">
        <f t="shared" ref="BR72:BZ100" si="22">($BD72-$BR$173)*(BD72-$BR$173)</f>
        <v>2211.1432632959904</v>
      </c>
      <c r="BS72" s="9">
        <f t="shared" si="22"/>
        <v>2867.8476106713656</v>
      </c>
      <c r="BT72" s="9">
        <f t="shared" si="22"/>
        <v>558.63030154457135</v>
      </c>
      <c r="BU72" s="9">
        <f t="shared" si="22"/>
        <v>3439.9021085408654</v>
      </c>
      <c r="BV72" s="9">
        <f t="shared" si="22"/>
        <v>569.3537143388063</v>
      </c>
      <c r="BW72" s="9">
        <f t="shared" si="22"/>
        <v>135.48378873748732</v>
      </c>
      <c r="BX72" s="9">
        <f t="shared" si="22"/>
        <v>-2909.5502697962634</v>
      </c>
      <c r="BY72" s="9">
        <f t="shared" si="22"/>
        <v>-15.3741155234899</v>
      </c>
      <c r="BZ72" s="9">
        <f t="shared" si="22"/>
        <v>-2007.5019576932555</v>
      </c>
      <c r="CA72" s="9">
        <f t="shared" si="21"/>
        <v>711.03714131858862</v>
      </c>
      <c r="CB72" s="9">
        <f t="shared" si="21"/>
        <v>2072.1857989234263</v>
      </c>
      <c r="CC72" s="9">
        <f t="shared" si="21"/>
        <v>692.29915186456492</v>
      </c>
      <c r="CD72" s="9">
        <f t="shared" si="21"/>
        <v>2883.5305307144658</v>
      </c>
    </row>
    <row r="73" spans="1:82">
      <c r="A73" s="2">
        <v>42856</v>
      </c>
      <c r="B73" s="8">
        <f>'WA Sch. 1-2'!B73</f>
        <v>290.02499999999998</v>
      </c>
      <c r="C73" s="8">
        <f>'WA Sch. 1-2'!C73</f>
        <v>84114.500624999986</v>
      </c>
      <c r="D73" s="8">
        <f>'WA Sch. 1-2'!D73</f>
        <v>14.95</v>
      </c>
      <c r="E73" s="8">
        <f>'WA Sch. 1-2'!E73</f>
        <v>278.5</v>
      </c>
      <c r="F73" s="8">
        <f>'WA Sch. 1-2'!F73</f>
        <v>77562.25</v>
      </c>
      <c r="G73" s="8">
        <f>'WA Sch. 1-2'!G73</f>
        <v>29.5</v>
      </c>
      <c r="H73" s="8">
        <f t="shared" si="14"/>
        <v>11.524999999999977</v>
      </c>
      <c r="I73" s="8">
        <f t="shared" si="14"/>
        <v>6552.250624999986</v>
      </c>
      <c r="J73" s="8">
        <f t="shared" si="14"/>
        <v>-14.55</v>
      </c>
      <c r="K73" s="9">
        <v>105605</v>
      </c>
      <c r="L73" s="9">
        <v>82267466</v>
      </c>
      <c r="M73" s="9">
        <v>-1022708</v>
      </c>
      <c r="N73" s="9">
        <f t="shared" si="6"/>
        <v>81244758</v>
      </c>
      <c r="O73" s="9">
        <f t="shared" si="7"/>
        <v>769.32681217745369</v>
      </c>
      <c r="P73" s="8">
        <f t="shared" si="8"/>
        <v>-8.8162083018329778</v>
      </c>
      <c r="Q73" s="8">
        <f t="shared" si="9"/>
        <v>760.51060387562075</v>
      </c>
      <c r="R73" s="9">
        <f t="shared" ref="R73:R127" si="23">Q73*K73</f>
        <v>80313722.322284922</v>
      </c>
      <c r="S73" s="21"/>
      <c r="U73" s="2">
        <v>43221</v>
      </c>
      <c r="V73" s="8">
        <f t="shared" si="10"/>
        <v>129</v>
      </c>
      <c r="W73" s="8">
        <f t="shared" si="11"/>
        <v>16641</v>
      </c>
      <c r="X73" s="8">
        <f t="shared" si="12"/>
        <v>34.5</v>
      </c>
      <c r="Y73" s="7">
        <v>65</v>
      </c>
      <c r="Z73" s="7">
        <v>0</v>
      </c>
      <c r="AA73" s="7">
        <v>0</v>
      </c>
      <c r="AB73" s="7">
        <v>0</v>
      </c>
      <c r="AC73" s="7">
        <v>0</v>
      </c>
      <c r="AD73" s="7">
        <v>1</v>
      </c>
      <c r="AE73" s="7">
        <v>0</v>
      </c>
      <c r="AF73" s="7">
        <v>0</v>
      </c>
      <c r="AG73" s="7">
        <v>0</v>
      </c>
      <c r="AH73" s="7">
        <v>0</v>
      </c>
      <c r="AI73" s="7">
        <v>0</v>
      </c>
      <c r="AJ73" s="7">
        <v>0</v>
      </c>
      <c r="AK73" s="8">
        <f t="shared" si="13"/>
        <v>639.89528816255893</v>
      </c>
      <c r="AM73" s="17">
        <v>28</v>
      </c>
      <c r="AN73" s="17">
        <v>831.23678831663165</v>
      </c>
      <c r="AO73" s="17">
        <v>-34.150940507966766</v>
      </c>
      <c r="AP73" s="17">
        <v>-1.0352711721109982</v>
      </c>
      <c r="AX73" s="1">
        <v>28</v>
      </c>
      <c r="AY73" s="50">
        <f t="shared" si="15"/>
        <v>20</v>
      </c>
      <c r="AZ73" s="51">
        <f t="shared" si="16"/>
        <v>0.16320166320166321</v>
      </c>
      <c r="BA73" s="52">
        <f t="shared" si="17"/>
        <v>-0.98138417626213981</v>
      </c>
      <c r="BB73" s="43"/>
      <c r="BC73" s="1">
        <v>28</v>
      </c>
      <c r="BD73" s="48">
        <f t="shared" si="19"/>
        <v>-34.150940507966766</v>
      </c>
      <c r="BE73" s="48">
        <f t="shared" si="20"/>
        <v>47.022795145503324</v>
      </c>
      <c r="BF73" s="48">
        <f t="shared" si="20"/>
        <v>60.988454680274117</v>
      </c>
      <c r="BG73" s="48">
        <f t="shared" si="20"/>
        <v>11.879989265120912</v>
      </c>
      <c r="BH73" s="48">
        <f t="shared" si="20"/>
        <v>73.15392668378604</v>
      </c>
      <c r="BI73" s="48">
        <f t="shared" si="20"/>
        <v>12.108036380590192</v>
      </c>
      <c r="BJ73" s="48">
        <f t="shared" si="20"/>
        <v>2.8812363943540049</v>
      </c>
      <c r="BK73" s="48">
        <f t="shared" si="20"/>
        <v>-61.875315169870191</v>
      </c>
      <c r="BL73" s="48">
        <f t="shared" si="20"/>
        <v>-0.32695026903286362</v>
      </c>
      <c r="BM73" s="48">
        <f t="shared" si="20"/>
        <v>-42.692101808950611</v>
      </c>
      <c r="BN73" s="48">
        <f t="shared" si="20"/>
        <v>15.12111602720347</v>
      </c>
      <c r="BO73" s="48">
        <f t="shared" si="20"/>
        <v>44.067686587141679</v>
      </c>
      <c r="BP73" s="48">
        <f t="shared" si="20"/>
        <v>14.722628668124912</v>
      </c>
      <c r="BQ73" s="1">
        <v>28</v>
      </c>
      <c r="BR73" s="9">
        <f t="shared" si="22"/>
        <v>1166.2867375786714</v>
      </c>
      <c r="BS73" s="9">
        <f t="shared" si="22"/>
        <v>-1605.8726795323898</v>
      </c>
      <c r="BT73" s="9">
        <f t="shared" si="22"/>
        <v>-2082.8130874588633</v>
      </c>
      <c r="BU73" s="9">
        <f t="shared" si="22"/>
        <v>-405.71280662843265</v>
      </c>
      <c r="BV73" s="9">
        <f t="shared" si="22"/>
        <v>-2498.2753981021319</v>
      </c>
      <c r="BW73" s="9">
        <f t="shared" si="22"/>
        <v>-413.50083010183744</v>
      </c>
      <c r="BX73" s="9">
        <f t="shared" si="22"/>
        <v>-98.396932692978751</v>
      </c>
      <c r="BY73" s="9">
        <f t="shared" si="22"/>
        <v>2113.1002072779106</v>
      </c>
      <c r="BZ73" s="9">
        <f t="shared" si="22"/>
        <v>11.165659186797933</v>
      </c>
      <c r="CA73" s="9">
        <f t="shared" si="21"/>
        <v>1457.9754290375167</v>
      </c>
      <c r="CB73" s="9">
        <f t="shared" si="21"/>
        <v>-516.40033385909237</v>
      </c>
      <c r="CC73" s="9">
        <f t="shared" si="21"/>
        <v>-1504.9529429611985</v>
      </c>
      <c r="CD73" s="9">
        <f t="shared" si="21"/>
        <v>-502.79161576602388</v>
      </c>
    </row>
    <row r="74" spans="1:82">
      <c r="A74" s="2">
        <v>42887</v>
      </c>
      <c r="B74" s="8">
        <f>'WA Sch. 1-2'!B74</f>
        <v>126.95</v>
      </c>
      <c r="C74" s="8">
        <f>'WA Sch. 1-2'!C74</f>
        <v>16116.302500000002</v>
      </c>
      <c r="D74" s="8">
        <f>'WA Sch. 1-2'!D74</f>
        <v>68</v>
      </c>
      <c r="E74" s="8">
        <f>'WA Sch. 1-2'!E74</f>
        <v>70.5</v>
      </c>
      <c r="F74" s="8">
        <f>'WA Sch. 1-2'!F74</f>
        <v>4970.25</v>
      </c>
      <c r="G74" s="8">
        <f>'WA Sch. 1-2'!G74</f>
        <v>76.5</v>
      </c>
      <c r="H74" s="8">
        <f t="shared" ref="H74:J105" si="24">B74-E74</f>
        <v>56.45</v>
      </c>
      <c r="I74" s="8">
        <f t="shared" si="24"/>
        <v>11146.052500000002</v>
      </c>
      <c r="J74" s="8">
        <f t="shared" si="24"/>
        <v>-8.5</v>
      </c>
      <c r="K74" s="9">
        <v>105452</v>
      </c>
      <c r="L74" s="9">
        <v>74503835</v>
      </c>
      <c r="M74" s="9">
        <v>-4752510</v>
      </c>
      <c r="N74" s="9">
        <f t="shared" ref="N74:N128" si="25">L74+M74</f>
        <v>69751325</v>
      </c>
      <c r="O74" s="9">
        <f t="shared" ref="O74:O128" si="26">N74/K74</f>
        <v>661.450944505557</v>
      </c>
      <c r="P74" s="8">
        <f t="shared" ref="P74:P128" si="27">$B$3*H74+$B$4*I74+$B$5*J74</f>
        <v>11.088961178285905</v>
      </c>
      <c r="Q74" s="8">
        <f t="shared" ref="Q74:Q128" si="28">P74+O74</f>
        <v>672.5399056838429</v>
      </c>
      <c r="R74" s="9">
        <f t="shared" si="23"/>
        <v>70920678.134172603</v>
      </c>
      <c r="S74" s="21"/>
      <c r="U74" s="2">
        <v>43252</v>
      </c>
      <c r="V74" s="8">
        <f t="shared" ref="V74:V128" si="29">E86</f>
        <v>108</v>
      </c>
      <c r="W74" s="8">
        <f t="shared" ref="W74:W128" si="30">F86</f>
        <v>11664</v>
      </c>
      <c r="X74" s="8">
        <f t="shared" ref="X74:X128" si="31">G86</f>
        <v>29</v>
      </c>
      <c r="Y74" s="7">
        <v>66</v>
      </c>
      <c r="Z74" s="7">
        <v>0</v>
      </c>
      <c r="AA74" s="7">
        <v>0</v>
      </c>
      <c r="AB74" s="7">
        <v>0</v>
      </c>
      <c r="AC74" s="7">
        <v>0</v>
      </c>
      <c r="AD74" s="7">
        <v>0</v>
      </c>
      <c r="AE74" s="7">
        <v>1</v>
      </c>
      <c r="AF74" s="7">
        <v>0</v>
      </c>
      <c r="AG74" s="7">
        <v>0</v>
      </c>
      <c r="AH74" s="7">
        <v>0</v>
      </c>
      <c r="AI74" s="7">
        <v>0</v>
      </c>
      <c r="AJ74" s="7">
        <v>0</v>
      </c>
      <c r="AK74" s="8">
        <f t="shared" ref="AK74:AK128" si="32">O86</f>
        <v>641.09913172543475</v>
      </c>
      <c r="AM74" s="17">
        <v>29</v>
      </c>
      <c r="AN74" s="17">
        <v>698.62351003226593</v>
      </c>
      <c r="AO74" s="17">
        <v>-15.182194164045768</v>
      </c>
      <c r="AP74" s="17">
        <v>-0.46024173020247511</v>
      </c>
      <c r="AX74" s="1">
        <v>29</v>
      </c>
      <c r="AY74" s="50">
        <f t="shared" si="15"/>
        <v>40</v>
      </c>
      <c r="AZ74" s="51">
        <f t="shared" si="16"/>
        <v>0.32952182952182951</v>
      </c>
      <c r="BA74" s="52">
        <f t="shared" si="17"/>
        <v>-0.44123392015968882</v>
      </c>
      <c r="BB74" s="43"/>
      <c r="BC74" s="1">
        <v>29</v>
      </c>
      <c r="BD74" s="48">
        <f t="shared" si="19"/>
        <v>-15.182194164045768</v>
      </c>
      <c r="BE74" s="48">
        <f t="shared" si="20"/>
        <v>-34.150940507966766</v>
      </c>
      <c r="BF74" s="48">
        <f t="shared" si="20"/>
        <v>47.022795145503324</v>
      </c>
      <c r="BG74" s="48">
        <f t="shared" si="20"/>
        <v>60.988454680274117</v>
      </c>
      <c r="BH74" s="48">
        <f t="shared" si="20"/>
        <v>11.879989265120912</v>
      </c>
      <c r="BI74" s="48">
        <f t="shared" si="20"/>
        <v>73.15392668378604</v>
      </c>
      <c r="BJ74" s="48">
        <f t="shared" si="20"/>
        <v>12.108036380590192</v>
      </c>
      <c r="BK74" s="48">
        <f t="shared" si="20"/>
        <v>2.8812363943540049</v>
      </c>
      <c r="BL74" s="48">
        <f t="shared" si="20"/>
        <v>-61.875315169870191</v>
      </c>
      <c r="BM74" s="48">
        <f t="shared" si="20"/>
        <v>-0.32695026903286362</v>
      </c>
      <c r="BN74" s="48">
        <f t="shared" ref="BN74:BP137" si="33">BM73</f>
        <v>-42.692101808950611</v>
      </c>
      <c r="BO74" s="48">
        <f t="shared" si="33"/>
        <v>15.12111602720347</v>
      </c>
      <c r="BP74" s="48">
        <f t="shared" si="33"/>
        <v>44.067686587141679</v>
      </c>
      <c r="BQ74" s="1">
        <v>29</v>
      </c>
      <c r="BR74" s="9">
        <f t="shared" si="22"/>
        <v>230.49901963477913</v>
      </c>
      <c r="BS74" s="9">
        <f t="shared" si="22"/>
        <v>518.48620967671707</v>
      </c>
      <c r="BT74" s="9">
        <f t="shared" si="22"/>
        <v>-713.90920603517372</v>
      </c>
      <c r="BU74" s="9">
        <f t="shared" si="22"/>
        <v>-925.93856072101812</v>
      </c>
      <c r="BV74" s="9">
        <f t="shared" si="22"/>
        <v>-180.36430368984577</v>
      </c>
      <c r="BW74" s="9">
        <f t="shared" si="22"/>
        <v>-1110.6371187755965</v>
      </c>
      <c r="BX74" s="9">
        <f t="shared" si="22"/>
        <v>-183.8265592754509</v>
      </c>
      <c r="BY74" s="9">
        <f t="shared" si="22"/>
        <v>-43.743490371600188</v>
      </c>
      <c r="BZ74" s="9">
        <f t="shared" si="22"/>
        <v>939.40304887047989</v>
      </c>
      <c r="CA74" s="9">
        <f t="shared" si="21"/>
        <v>4.9638224664407327</v>
      </c>
      <c r="CB74" s="9">
        <f t="shared" si="21"/>
        <v>648.15977893468585</v>
      </c>
      <c r="CC74" s="9">
        <f t="shared" si="21"/>
        <v>-229.57171950206748</v>
      </c>
      <c r="CD74" s="9">
        <f t="shared" si="21"/>
        <v>-669.04417412629448</v>
      </c>
    </row>
    <row r="75" spans="1:82">
      <c r="A75" s="2">
        <v>42917</v>
      </c>
      <c r="B75" s="8">
        <f>'WA Sch. 1-2'!B75</f>
        <v>14.1</v>
      </c>
      <c r="C75" s="8">
        <f>'WA Sch. 1-2'!C75</f>
        <v>198.81</v>
      </c>
      <c r="D75" s="8">
        <f>'WA Sch. 1-2'!D75</f>
        <v>240.05</v>
      </c>
      <c r="E75" s="8">
        <f>'WA Sch. 1-2'!E75</f>
        <v>0</v>
      </c>
      <c r="F75" s="8">
        <f>'WA Sch. 1-2'!F75</f>
        <v>0</v>
      </c>
      <c r="G75" s="8">
        <f>'WA Sch. 1-2'!G75</f>
        <v>289</v>
      </c>
      <c r="H75" s="8">
        <f t="shared" si="24"/>
        <v>14.1</v>
      </c>
      <c r="I75" s="8">
        <f t="shared" si="24"/>
        <v>198.81</v>
      </c>
      <c r="J75" s="8">
        <f t="shared" si="24"/>
        <v>-48.949999999999989</v>
      </c>
      <c r="K75" s="9">
        <v>105686</v>
      </c>
      <c r="L75" s="9">
        <v>86649849</v>
      </c>
      <c r="M75" s="9">
        <v>12032726</v>
      </c>
      <c r="N75" s="9">
        <f t="shared" si="25"/>
        <v>98682575</v>
      </c>
      <c r="O75" s="9">
        <f t="shared" si="26"/>
        <v>933.73365441023407</v>
      </c>
      <c r="P75" s="8">
        <f t="shared" si="27"/>
        <v>-39.881897794920981</v>
      </c>
      <c r="Q75" s="8">
        <f t="shared" si="28"/>
        <v>893.85175661531309</v>
      </c>
      <c r="R75" s="9">
        <f t="shared" si="23"/>
        <v>94467616.749645978</v>
      </c>
      <c r="S75" s="21"/>
      <c r="U75" s="2">
        <v>43282</v>
      </c>
      <c r="V75" s="8">
        <f t="shared" si="29"/>
        <v>15.5</v>
      </c>
      <c r="W75" s="8">
        <f t="shared" si="30"/>
        <v>240.25</v>
      </c>
      <c r="X75" s="8">
        <f t="shared" si="31"/>
        <v>259.5</v>
      </c>
      <c r="Y75" s="7">
        <v>67</v>
      </c>
      <c r="Z75" s="7">
        <v>0</v>
      </c>
      <c r="AA75" s="7">
        <v>0</v>
      </c>
      <c r="AB75" s="7">
        <v>0</v>
      </c>
      <c r="AC75" s="7">
        <v>0</v>
      </c>
      <c r="AD75" s="7">
        <v>0</v>
      </c>
      <c r="AE75" s="7">
        <v>0</v>
      </c>
      <c r="AF75" s="7">
        <v>1</v>
      </c>
      <c r="AG75" s="7">
        <v>0</v>
      </c>
      <c r="AH75" s="7">
        <v>0</v>
      </c>
      <c r="AI75" s="7">
        <v>0</v>
      </c>
      <c r="AJ75" s="7">
        <v>0</v>
      </c>
      <c r="AK75" s="8">
        <f t="shared" si="32"/>
        <v>857.29181982232865</v>
      </c>
      <c r="AM75" s="17">
        <v>30</v>
      </c>
      <c r="AN75" s="17">
        <v>794.90597908647112</v>
      </c>
      <c r="AO75" s="17">
        <v>-29.501142764707652</v>
      </c>
      <c r="AP75" s="17">
        <v>-0.89431453993215759</v>
      </c>
      <c r="AX75" s="1">
        <v>30</v>
      </c>
      <c r="AY75" s="50">
        <f t="shared" si="15"/>
        <v>22</v>
      </c>
      <c r="AZ75" s="51">
        <f t="shared" si="16"/>
        <v>0.17983367983367984</v>
      </c>
      <c r="BA75" s="52">
        <f t="shared" si="17"/>
        <v>-0.91599911388803534</v>
      </c>
      <c r="BB75" s="43"/>
      <c r="BC75" s="1">
        <v>30</v>
      </c>
      <c r="BD75" s="48">
        <f t="shared" si="19"/>
        <v>-29.501142764707652</v>
      </c>
      <c r="BE75" s="48">
        <f t="shared" ref="BE75:BM103" si="34">BD74</f>
        <v>-15.182194164045768</v>
      </c>
      <c r="BF75" s="48">
        <f t="shared" si="34"/>
        <v>-34.150940507966766</v>
      </c>
      <c r="BG75" s="48">
        <f t="shared" si="34"/>
        <v>47.022795145503324</v>
      </c>
      <c r="BH75" s="48">
        <f t="shared" si="34"/>
        <v>60.988454680274117</v>
      </c>
      <c r="BI75" s="48">
        <f t="shared" si="34"/>
        <v>11.879989265120912</v>
      </c>
      <c r="BJ75" s="48">
        <f t="shared" si="34"/>
        <v>73.15392668378604</v>
      </c>
      <c r="BK75" s="48">
        <f t="shared" si="34"/>
        <v>12.108036380590192</v>
      </c>
      <c r="BL75" s="48">
        <f t="shared" si="34"/>
        <v>2.8812363943540049</v>
      </c>
      <c r="BM75" s="48">
        <f t="shared" si="34"/>
        <v>-61.875315169870191</v>
      </c>
      <c r="BN75" s="48">
        <f t="shared" si="33"/>
        <v>-0.32695026903286362</v>
      </c>
      <c r="BO75" s="48">
        <f t="shared" si="33"/>
        <v>-42.692101808950611</v>
      </c>
      <c r="BP75" s="48">
        <f t="shared" si="33"/>
        <v>15.12111602720347</v>
      </c>
      <c r="BQ75" s="1">
        <v>30</v>
      </c>
      <c r="BR75" s="9">
        <f t="shared" si="22"/>
        <v>870.31742442365044</v>
      </c>
      <c r="BS75" s="9">
        <f t="shared" si="22"/>
        <v>447.89207751501635</v>
      </c>
      <c r="BT75" s="9">
        <f t="shared" si="22"/>
        <v>1007.4917714745521</v>
      </c>
      <c r="BU75" s="9">
        <f t="shared" si="22"/>
        <v>-1387.2261927830918</v>
      </c>
      <c r="BV75" s="9">
        <f t="shared" si="22"/>
        <v>-1799.2291085216627</v>
      </c>
      <c r="BW75" s="9">
        <f t="shared" si="22"/>
        <v>-350.47325935353001</v>
      </c>
      <c r="BX75" s="9">
        <f t="shared" si="22"/>
        <v>-2158.1244348973196</v>
      </c>
      <c r="BY75" s="9">
        <f t="shared" si="22"/>
        <v>-357.20090986406899</v>
      </c>
      <c r="BZ75" s="9">
        <f t="shared" si="22"/>
        <v>-84.999766208714519</v>
      </c>
      <c r="CA75" s="9">
        <f t="shared" si="21"/>
        <v>1825.3925064376028</v>
      </c>
      <c r="CB75" s="9">
        <f t="shared" si="21"/>
        <v>9.6454065636919228</v>
      </c>
      <c r="CC75" s="9">
        <f t="shared" si="21"/>
        <v>1259.465790391271</v>
      </c>
      <c r="CD75" s="9">
        <f t="shared" si="21"/>
        <v>-446.09020268024153</v>
      </c>
    </row>
    <row r="76" spans="1:82">
      <c r="A76" s="2">
        <v>42948</v>
      </c>
      <c r="B76" s="8">
        <f>'WA Sch. 1-2'!B76</f>
        <v>19.350000000000001</v>
      </c>
      <c r="C76" s="8">
        <f>'WA Sch. 1-2'!C76</f>
        <v>374.42250000000007</v>
      </c>
      <c r="D76" s="8">
        <f>'WA Sch. 1-2'!D76</f>
        <v>204.95</v>
      </c>
      <c r="E76" s="8">
        <f>'WA Sch. 1-2'!E76</f>
        <v>3.5</v>
      </c>
      <c r="F76" s="8">
        <f>'WA Sch. 1-2'!F76</f>
        <v>12.25</v>
      </c>
      <c r="G76" s="8">
        <f>'WA Sch. 1-2'!G76</f>
        <v>268.5</v>
      </c>
      <c r="H76" s="8">
        <f t="shared" si="24"/>
        <v>15.850000000000001</v>
      </c>
      <c r="I76" s="8">
        <f t="shared" si="24"/>
        <v>362.17250000000007</v>
      </c>
      <c r="J76" s="8">
        <f t="shared" si="24"/>
        <v>-63.550000000000011</v>
      </c>
      <c r="K76" s="9">
        <v>105756</v>
      </c>
      <c r="L76" s="9">
        <v>91918447</v>
      </c>
      <c r="M76" s="9">
        <v>-2882948</v>
      </c>
      <c r="N76" s="9">
        <f t="shared" si="25"/>
        <v>89035499</v>
      </c>
      <c r="O76" s="9">
        <f t="shared" si="26"/>
        <v>841.89548583531905</v>
      </c>
      <c r="P76" s="8">
        <f t="shared" si="27"/>
        <v>-52.523988558860545</v>
      </c>
      <c r="Q76" s="8">
        <f t="shared" si="28"/>
        <v>789.37149727645851</v>
      </c>
      <c r="R76" s="9">
        <f t="shared" si="23"/>
        <v>83480772.065969139</v>
      </c>
      <c r="S76" s="21"/>
      <c r="U76" s="2">
        <v>43313</v>
      </c>
      <c r="V76" s="8">
        <f t="shared" si="29"/>
        <v>25.5</v>
      </c>
      <c r="W76" s="8">
        <f t="shared" si="30"/>
        <v>650.25</v>
      </c>
      <c r="X76" s="8">
        <f t="shared" si="31"/>
        <v>186</v>
      </c>
      <c r="Y76" s="7">
        <v>68</v>
      </c>
      <c r="Z76" s="7">
        <v>0</v>
      </c>
      <c r="AA76" s="7">
        <v>0</v>
      </c>
      <c r="AB76" s="7">
        <v>0</v>
      </c>
      <c r="AC76" s="7">
        <v>0</v>
      </c>
      <c r="AD76" s="7">
        <v>0</v>
      </c>
      <c r="AE76" s="7">
        <v>0</v>
      </c>
      <c r="AF76" s="7">
        <v>0</v>
      </c>
      <c r="AG76" s="7">
        <v>1</v>
      </c>
      <c r="AH76" s="7">
        <v>0</v>
      </c>
      <c r="AI76" s="7">
        <v>0</v>
      </c>
      <c r="AJ76" s="7">
        <v>0</v>
      </c>
      <c r="AK76" s="8">
        <f t="shared" si="32"/>
        <v>829.24945037037037</v>
      </c>
      <c r="AM76" s="17">
        <v>31</v>
      </c>
      <c r="AN76" s="17">
        <v>922.79323985075212</v>
      </c>
      <c r="AO76" s="17">
        <v>1.4524844783225035</v>
      </c>
      <c r="AP76" s="17">
        <v>4.4031446454459479E-2</v>
      </c>
      <c r="AX76" s="1">
        <v>31</v>
      </c>
      <c r="AY76" s="50">
        <f t="shared" si="15"/>
        <v>62</v>
      </c>
      <c r="AZ76" s="51">
        <f t="shared" si="16"/>
        <v>0.51247401247401247</v>
      </c>
      <c r="BA76" s="52">
        <f t="shared" si="17"/>
        <v>3.127280902613698E-2</v>
      </c>
      <c r="BB76" s="43"/>
      <c r="BC76" s="1">
        <v>31</v>
      </c>
      <c r="BD76" s="48">
        <f t="shared" si="19"/>
        <v>1.4524844783225035</v>
      </c>
      <c r="BE76" s="48">
        <f t="shared" si="34"/>
        <v>-29.501142764707652</v>
      </c>
      <c r="BF76" s="48">
        <f t="shared" si="34"/>
        <v>-15.182194164045768</v>
      </c>
      <c r="BG76" s="48">
        <f t="shared" si="34"/>
        <v>-34.150940507966766</v>
      </c>
      <c r="BH76" s="48">
        <f t="shared" si="34"/>
        <v>47.022795145503324</v>
      </c>
      <c r="BI76" s="48">
        <f t="shared" si="34"/>
        <v>60.988454680274117</v>
      </c>
      <c r="BJ76" s="48">
        <f t="shared" si="34"/>
        <v>11.879989265120912</v>
      </c>
      <c r="BK76" s="48">
        <f t="shared" si="34"/>
        <v>73.15392668378604</v>
      </c>
      <c r="BL76" s="48">
        <f t="shared" si="34"/>
        <v>12.108036380590192</v>
      </c>
      <c r="BM76" s="48">
        <f t="shared" si="34"/>
        <v>2.8812363943540049</v>
      </c>
      <c r="BN76" s="48">
        <f t="shared" si="33"/>
        <v>-61.875315169870191</v>
      </c>
      <c r="BO76" s="48">
        <f t="shared" si="33"/>
        <v>-0.32695026903286362</v>
      </c>
      <c r="BP76" s="48">
        <f t="shared" si="33"/>
        <v>-42.692101808950611</v>
      </c>
      <c r="BQ76" s="1">
        <v>31</v>
      </c>
      <c r="BR76" s="9">
        <f t="shared" si="22"/>
        <v>2.1097111597683949</v>
      </c>
      <c r="BS76" s="9">
        <f t="shared" si="22"/>
        <v>-42.849951958519881</v>
      </c>
      <c r="BT76" s="9">
        <f t="shared" si="22"/>
        <v>-22.051901370157811</v>
      </c>
      <c r="BU76" s="9">
        <f t="shared" si="22"/>
        <v>-49.603711007943716</v>
      </c>
      <c r="BV76" s="9">
        <f t="shared" si="22"/>
        <v>68.299880076192352</v>
      </c>
      <c r="BW76" s="9">
        <f t="shared" si="22"/>
        <v>88.584783779986495</v>
      </c>
      <c r="BX76" s="9">
        <f t="shared" si="22"/>
        <v>17.255500010228843</v>
      </c>
      <c r="BY76" s="9">
        <f t="shared" si="22"/>
        <v>106.25494303655705</v>
      </c>
      <c r="BZ76" s="9">
        <f t="shared" si="22"/>
        <v>17.586734905774239</v>
      </c>
      <c r="CA76" s="9">
        <f t="shared" si="21"/>
        <v>4.1849511411779829</v>
      </c>
      <c r="CB76" s="9">
        <f t="shared" si="21"/>
        <v>-89.872934875561867</v>
      </c>
      <c r="CC76" s="9">
        <f t="shared" si="21"/>
        <v>-0.4748901909533686</v>
      </c>
      <c r="CD76" s="9">
        <f t="shared" si="21"/>
        <v>-62.00961522447335</v>
      </c>
    </row>
    <row r="77" spans="1:82">
      <c r="A77" s="2">
        <v>42979</v>
      </c>
      <c r="B77" s="8">
        <f>'WA Sch. 1-2'!B77</f>
        <v>152.32499999999999</v>
      </c>
      <c r="C77" s="8">
        <f>'WA Sch. 1-2'!C77</f>
        <v>23202.905624999996</v>
      </c>
      <c r="D77" s="8">
        <f>'WA Sch. 1-2'!D77</f>
        <v>43.875</v>
      </c>
      <c r="E77" s="8">
        <f>'WA Sch. 1-2'!E77</f>
        <v>171.5</v>
      </c>
      <c r="F77" s="8">
        <f>'WA Sch. 1-2'!F77</f>
        <v>29412.25</v>
      </c>
      <c r="G77" s="8">
        <f>'WA Sch. 1-2'!G77</f>
        <v>83</v>
      </c>
      <c r="H77" s="8">
        <f t="shared" si="24"/>
        <v>-19.175000000000011</v>
      </c>
      <c r="I77" s="8">
        <f t="shared" si="24"/>
        <v>-6209.3443750000042</v>
      </c>
      <c r="J77" s="8">
        <f t="shared" si="24"/>
        <v>-39.125</v>
      </c>
      <c r="K77" s="9">
        <v>106354</v>
      </c>
      <c r="L77" s="9">
        <v>82514912</v>
      </c>
      <c r="M77" s="9">
        <v>-12104818</v>
      </c>
      <c r="N77" s="9">
        <f t="shared" si="25"/>
        <v>70410094</v>
      </c>
      <c r="O77" s="9">
        <f t="shared" si="26"/>
        <v>662.03522199447127</v>
      </c>
      <c r="P77" s="8">
        <f t="shared" si="27"/>
        <v>-42.045409530678036</v>
      </c>
      <c r="Q77" s="8">
        <f t="shared" si="28"/>
        <v>619.98981246379321</v>
      </c>
      <c r="R77" s="9">
        <f t="shared" si="23"/>
        <v>65938396.514774263</v>
      </c>
      <c r="S77" s="21"/>
      <c r="U77" s="2">
        <v>43344</v>
      </c>
      <c r="V77" s="8">
        <f t="shared" si="29"/>
        <v>175.5</v>
      </c>
      <c r="W77" s="8">
        <f t="shared" si="30"/>
        <v>30800.25</v>
      </c>
      <c r="X77" s="8">
        <f t="shared" si="31"/>
        <v>8.5</v>
      </c>
      <c r="Y77" s="7">
        <v>69</v>
      </c>
      <c r="Z77" s="7">
        <v>0</v>
      </c>
      <c r="AA77" s="7">
        <v>0</v>
      </c>
      <c r="AB77" s="7">
        <v>0</v>
      </c>
      <c r="AC77" s="7">
        <v>0</v>
      </c>
      <c r="AD77" s="7">
        <v>0</v>
      </c>
      <c r="AE77" s="7">
        <v>0</v>
      </c>
      <c r="AF77" s="7">
        <v>0</v>
      </c>
      <c r="AG77" s="7">
        <v>0</v>
      </c>
      <c r="AH77" s="7">
        <v>1</v>
      </c>
      <c r="AI77" s="7">
        <v>0</v>
      </c>
      <c r="AJ77" s="7">
        <v>0</v>
      </c>
      <c r="AK77" s="8">
        <f t="shared" si="32"/>
        <v>586.8295276356381</v>
      </c>
      <c r="AM77" s="17">
        <v>32</v>
      </c>
      <c r="AN77" s="17">
        <v>871.12704522670651</v>
      </c>
      <c r="AO77" s="17">
        <v>-36.395511849566105</v>
      </c>
      <c r="AP77" s="17">
        <v>-1.1033143934437231</v>
      </c>
      <c r="AX77" s="1">
        <v>32</v>
      </c>
      <c r="AY77" s="50">
        <f t="shared" si="15"/>
        <v>18</v>
      </c>
      <c r="AZ77" s="51">
        <f t="shared" si="16"/>
        <v>0.14656964656964658</v>
      </c>
      <c r="BA77" s="52">
        <f t="shared" si="17"/>
        <v>-1.0512597817977336</v>
      </c>
      <c r="BB77" s="43"/>
      <c r="BC77" s="1">
        <v>32</v>
      </c>
      <c r="BD77" s="48">
        <f t="shared" si="19"/>
        <v>-36.395511849566105</v>
      </c>
      <c r="BE77" s="48">
        <f t="shared" si="34"/>
        <v>1.4524844783225035</v>
      </c>
      <c r="BF77" s="48">
        <f t="shared" si="34"/>
        <v>-29.501142764707652</v>
      </c>
      <c r="BG77" s="48">
        <f t="shared" si="34"/>
        <v>-15.182194164045768</v>
      </c>
      <c r="BH77" s="48">
        <f t="shared" si="34"/>
        <v>-34.150940507966766</v>
      </c>
      <c r="BI77" s="48">
        <f t="shared" si="34"/>
        <v>47.022795145503324</v>
      </c>
      <c r="BJ77" s="48">
        <f t="shared" si="34"/>
        <v>60.988454680274117</v>
      </c>
      <c r="BK77" s="48">
        <f t="shared" si="34"/>
        <v>11.879989265120912</v>
      </c>
      <c r="BL77" s="48">
        <f t="shared" si="34"/>
        <v>73.15392668378604</v>
      </c>
      <c r="BM77" s="48">
        <f t="shared" si="34"/>
        <v>12.108036380590192</v>
      </c>
      <c r="BN77" s="48">
        <f t="shared" si="33"/>
        <v>2.8812363943540049</v>
      </c>
      <c r="BO77" s="48">
        <f t="shared" si="33"/>
        <v>-61.875315169870191</v>
      </c>
      <c r="BP77" s="48">
        <f t="shared" si="33"/>
        <v>-0.32695026903286362</v>
      </c>
      <c r="BQ77" s="1">
        <v>32</v>
      </c>
      <c r="BR77" s="9">
        <f t="shared" si="22"/>
        <v>1324.6332827918918</v>
      </c>
      <c r="BS77" s="9">
        <f t="shared" si="22"/>
        <v>-52.863916042104734</v>
      </c>
      <c r="BT77" s="9">
        <f t="shared" si="22"/>
        <v>1073.7091910686452</v>
      </c>
      <c r="BU77" s="9">
        <f t="shared" si="22"/>
        <v>552.56372759993053</v>
      </c>
      <c r="BV77" s="9">
        <f t="shared" si="22"/>
        <v>1242.940959931517</v>
      </c>
      <c r="BW77" s="9">
        <f t="shared" si="22"/>
        <v>-1711.4186979178835</v>
      </c>
      <c r="BX77" s="9">
        <f t="shared" si="22"/>
        <v>-2219.706025002637</v>
      </c>
      <c r="BY77" s="9">
        <f t="shared" si="22"/>
        <v>-432.37829007143131</v>
      </c>
      <c r="BZ77" s="9">
        <f t="shared" si="22"/>
        <v>-2662.4746054620177</v>
      </c>
      <c r="CA77" s="9">
        <f t="shared" si="21"/>
        <v>-440.67818156475283</v>
      </c>
      <c r="CB77" s="9">
        <f t="shared" si="21"/>
        <v>-104.86407333211923</v>
      </c>
      <c r="CC77" s="9">
        <f t="shared" si="21"/>
        <v>2251.9837664606275</v>
      </c>
      <c r="CD77" s="9">
        <f t="shared" si="21"/>
        <v>11.899522390796829</v>
      </c>
    </row>
    <row r="78" spans="1:82">
      <c r="A78" s="2">
        <v>43009</v>
      </c>
      <c r="B78" s="8">
        <f>'WA Sch. 1-2'!B78</f>
        <v>510.4</v>
      </c>
      <c r="C78" s="8">
        <f>'WA Sch. 1-2'!C78</f>
        <v>260508.15999999997</v>
      </c>
      <c r="D78" s="8">
        <f>'WA Sch. 1-2'!D78</f>
        <v>0.65</v>
      </c>
      <c r="E78" s="8">
        <f>'WA Sch. 1-2'!E78</f>
        <v>570.5</v>
      </c>
      <c r="F78" s="8">
        <f>'WA Sch. 1-2'!F78</f>
        <v>325470.25</v>
      </c>
      <c r="G78" s="8">
        <f>'WA Sch. 1-2'!G78</f>
        <v>0</v>
      </c>
      <c r="H78" s="8">
        <f t="shared" si="24"/>
        <v>-60.100000000000023</v>
      </c>
      <c r="I78" s="8">
        <f t="shared" si="24"/>
        <v>-64962.090000000026</v>
      </c>
      <c r="J78" s="8">
        <f t="shared" si="24"/>
        <v>0.65</v>
      </c>
      <c r="K78" s="9">
        <v>106673</v>
      </c>
      <c r="L78" s="9">
        <v>77718928.313999996</v>
      </c>
      <c r="M78" s="9">
        <v>7224521</v>
      </c>
      <c r="N78" s="9">
        <f t="shared" si="25"/>
        <v>84943449.313999996</v>
      </c>
      <c r="O78" s="9">
        <f t="shared" si="26"/>
        <v>796.29755715129409</v>
      </c>
      <c r="P78" s="8">
        <f t="shared" si="27"/>
        <v>-25.706693937172759</v>
      </c>
      <c r="Q78" s="8">
        <f t="shared" si="28"/>
        <v>770.59086321412133</v>
      </c>
      <c r="R78" s="9">
        <f t="shared" si="23"/>
        <v>82201239.151639968</v>
      </c>
      <c r="S78" s="21"/>
      <c r="U78" s="2">
        <v>43374</v>
      </c>
      <c r="V78" s="8">
        <f t="shared" si="29"/>
        <v>522.5</v>
      </c>
      <c r="W78" s="8">
        <f t="shared" si="30"/>
        <v>273006.25</v>
      </c>
      <c r="X78" s="8">
        <f t="shared" si="31"/>
        <v>0</v>
      </c>
      <c r="Y78" s="7">
        <v>70</v>
      </c>
      <c r="Z78" s="7">
        <v>0</v>
      </c>
      <c r="AA78" s="7">
        <v>0</v>
      </c>
      <c r="AB78" s="7">
        <v>0</v>
      </c>
      <c r="AC78" s="7">
        <v>0</v>
      </c>
      <c r="AD78" s="7">
        <v>0</v>
      </c>
      <c r="AE78" s="7">
        <v>0</v>
      </c>
      <c r="AF78" s="7">
        <v>0</v>
      </c>
      <c r="AG78" s="7">
        <v>0</v>
      </c>
      <c r="AH78" s="7">
        <v>0</v>
      </c>
      <c r="AI78" s="7">
        <v>1</v>
      </c>
      <c r="AJ78" s="7">
        <v>0</v>
      </c>
      <c r="AK78" s="8">
        <f t="shared" si="32"/>
        <v>747.34208232271601</v>
      </c>
      <c r="AM78" s="17">
        <v>33</v>
      </c>
      <c r="AN78" s="17">
        <v>625.25800071640333</v>
      </c>
      <c r="AO78" s="17">
        <v>4.5794452897343945</v>
      </c>
      <c r="AP78" s="17">
        <v>0.13882392760502565</v>
      </c>
      <c r="AX78" s="1">
        <v>33</v>
      </c>
      <c r="AY78" s="50">
        <f t="shared" si="15"/>
        <v>65</v>
      </c>
      <c r="AZ78" s="51">
        <f t="shared" si="16"/>
        <v>0.53742203742203742</v>
      </c>
      <c r="BA78" s="52">
        <f t="shared" si="17"/>
        <v>9.3941125106491899E-2</v>
      </c>
      <c r="BB78" s="43"/>
      <c r="BC78" s="1">
        <v>33</v>
      </c>
      <c r="BD78" s="48">
        <f t="shared" si="19"/>
        <v>4.5794452897343945</v>
      </c>
      <c r="BE78" s="48">
        <f t="shared" si="34"/>
        <v>-36.395511849566105</v>
      </c>
      <c r="BF78" s="48">
        <f t="shared" si="34"/>
        <v>1.4524844783225035</v>
      </c>
      <c r="BG78" s="48">
        <f t="shared" si="34"/>
        <v>-29.501142764707652</v>
      </c>
      <c r="BH78" s="48">
        <f t="shared" si="34"/>
        <v>-15.182194164045768</v>
      </c>
      <c r="BI78" s="48">
        <f t="shared" si="34"/>
        <v>-34.150940507966766</v>
      </c>
      <c r="BJ78" s="48">
        <f t="shared" si="34"/>
        <v>47.022795145503324</v>
      </c>
      <c r="BK78" s="48">
        <f t="shared" si="34"/>
        <v>60.988454680274117</v>
      </c>
      <c r="BL78" s="48">
        <f t="shared" si="34"/>
        <v>11.879989265120912</v>
      </c>
      <c r="BM78" s="48">
        <f t="shared" si="34"/>
        <v>73.15392668378604</v>
      </c>
      <c r="BN78" s="48">
        <f t="shared" si="33"/>
        <v>12.108036380590192</v>
      </c>
      <c r="BO78" s="48">
        <f t="shared" si="33"/>
        <v>2.8812363943540049</v>
      </c>
      <c r="BP78" s="48">
        <f t="shared" si="33"/>
        <v>-61.875315169870191</v>
      </c>
      <c r="BQ78" s="1">
        <v>33</v>
      </c>
      <c r="BR78" s="9">
        <f t="shared" si="22"/>
        <v>20.971319161672426</v>
      </c>
      <c r="BS78" s="9">
        <f t="shared" si="22"/>
        <v>-166.67125530697442</v>
      </c>
      <c r="BT78" s="9">
        <f t="shared" si="22"/>
        <v>6.6515732026675538</v>
      </c>
      <c r="BU78" s="9">
        <f t="shared" si="22"/>
        <v>-135.09886927562752</v>
      </c>
      <c r="BV78" s="9">
        <f t="shared" si="22"/>
        <v>-69.5260275523746</v>
      </c>
      <c r="BW78" s="9">
        <f t="shared" si="22"/>
        <v>-156.39236364921405</v>
      </c>
      <c r="BX78" s="9">
        <f t="shared" si="22"/>
        <v>215.33831773923123</v>
      </c>
      <c r="BY78" s="9">
        <f t="shared" si="22"/>
        <v>279.29329151377448</v>
      </c>
      <c r="BZ78" s="9">
        <f t="shared" si="22"/>
        <v>54.403760882256535</v>
      </c>
      <c r="CA78" s="9">
        <f t="shared" si="21"/>
        <v>335.00440497765533</v>
      </c>
      <c r="CB78" s="9">
        <f t="shared" si="21"/>
        <v>55.448090171029889</v>
      </c>
      <c r="CC78" s="9">
        <f t="shared" si="21"/>
        <v>13.1944644347373</v>
      </c>
      <c r="CD78" s="9">
        <f t="shared" si="21"/>
        <v>-283.35462060550503</v>
      </c>
    </row>
    <row r="79" spans="1:82">
      <c r="A79" s="2">
        <v>43040</v>
      </c>
      <c r="B79" s="8">
        <f>'WA Sch. 1-2'!B79</f>
        <v>874.97500000000002</v>
      </c>
      <c r="C79" s="8">
        <f>'WA Sch. 1-2'!C79</f>
        <v>765581.25062499999</v>
      </c>
      <c r="D79" s="8">
        <f>'WA Sch. 1-2'!D79</f>
        <v>0</v>
      </c>
      <c r="E79" s="8">
        <f>'WA Sch. 1-2'!E79</f>
        <v>818.5</v>
      </c>
      <c r="F79" s="8">
        <f>'WA Sch. 1-2'!F79</f>
        <v>669942.25</v>
      </c>
      <c r="G79" s="8">
        <f>'WA Sch. 1-2'!G79</f>
        <v>0</v>
      </c>
      <c r="H79" s="8">
        <f t="shared" si="24"/>
        <v>56.475000000000023</v>
      </c>
      <c r="I79" s="8">
        <f t="shared" si="24"/>
        <v>95639.000624999986</v>
      </c>
      <c r="J79" s="8">
        <f t="shared" si="24"/>
        <v>0</v>
      </c>
      <c r="K79" s="9">
        <v>107002</v>
      </c>
      <c r="L79" s="9">
        <v>96693206.128999993</v>
      </c>
      <c r="M79" s="9">
        <v>11309128</v>
      </c>
      <c r="N79" s="9">
        <f t="shared" si="25"/>
        <v>108002334.12899999</v>
      </c>
      <c r="O79" s="9">
        <f t="shared" si="26"/>
        <v>1009.3487423506102</v>
      </c>
      <c r="P79" s="8">
        <f t="shared" si="27"/>
        <v>28.816708434727524</v>
      </c>
      <c r="Q79" s="8">
        <f t="shared" si="28"/>
        <v>1038.1654507853377</v>
      </c>
      <c r="R79" s="9">
        <f t="shared" si="23"/>
        <v>111085779.5649327</v>
      </c>
      <c r="S79" s="21"/>
      <c r="U79" s="2">
        <v>43405</v>
      </c>
      <c r="V79" s="8">
        <f t="shared" si="29"/>
        <v>841.5</v>
      </c>
      <c r="W79" s="8">
        <f t="shared" si="30"/>
        <v>708122.25</v>
      </c>
      <c r="X79" s="8">
        <f t="shared" si="31"/>
        <v>0</v>
      </c>
      <c r="Y79" s="7">
        <v>71</v>
      </c>
      <c r="Z79" s="7">
        <v>0</v>
      </c>
      <c r="AA79" s="7">
        <v>0</v>
      </c>
      <c r="AB79" s="7">
        <v>0</v>
      </c>
      <c r="AC79" s="7">
        <v>0</v>
      </c>
      <c r="AD79" s="7">
        <v>0</v>
      </c>
      <c r="AE79" s="7">
        <v>0</v>
      </c>
      <c r="AF79" s="7">
        <v>0</v>
      </c>
      <c r="AG79" s="7">
        <v>0</v>
      </c>
      <c r="AH79" s="7">
        <v>0</v>
      </c>
      <c r="AI79" s="7">
        <v>0</v>
      </c>
      <c r="AJ79" s="7">
        <v>1</v>
      </c>
      <c r="AK79" s="8">
        <f t="shared" si="32"/>
        <v>1001.4138062782987</v>
      </c>
      <c r="AM79" s="17">
        <v>34</v>
      </c>
      <c r="AN79" s="17">
        <v>683.44843611554245</v>
      </c>
      <c r="AO79" s="17">
        <v>14.688502552148861</v>
      </c>
      <c r="AP79" s="17">
        <v>0.44527567989441263</v>
      </c>
      <c r="AX79" s="1">
        <v>34</v>
      </c>
      <c r="AY79" s="50">
        <f t="shared" si="15"/>
        <v>82</v>
      </c>
      <c r="AZ79" s="51">
        <f t="shared" si="16"/>
        <v>0.6787941787941788</v>
      </c>
      <c r="BA79" s="52">
        <f t="shared" si="17"/>
        <v>0.46432956872668901</v>
      </c>
      <c r="BB79" s="43"/>
      <c r="BC79" s="1">
        <v>34</v>
      </c>
      <c r="BD79" s="48">
        <f t="shared" si="19"/>
        <v>14.688502552148861</v>
      </c>
      <c r="BE79" s="48">
        <f t="shared" si="34"/>
        <v>4.5794452897343945</v>
      </c>
      <c r="BF79" s="48">
        <f t="shared" si="34"/>
        <v>-36.395511849566105</v>
      </c>
      <c r="BG79" s="48">
        <f t="shared" si="34"/>
        <v>1.4524844783225035</v>
      </c>
      <c r="BH79" s="48">
        <f t="shared" si="34"/>
        <v>-29.501142764707652</v>
      </c>
      <c r="BI79" s="48">
        <f t="shared" si="34"/>
        <v>-15.182194164045768</v>
      </c>
      <c r="BJ79" s="48">
        <f t="shared" si="34"/>
        <v>-34.150940507966766</v>
      </c>
      <c r="BK79" s="48">
        <f t="shared" si="34"/>
        <v>47.022795145503324</v>
      </c>
      <c r="BL79" s="48">
        <f t="shared" si="34"/>
        <v>60.988454680274117</v>
      </c>
      <c r="BM79" s="48">
        <f t="shared" si="34"/>
        <v>11.879989265120912</v>
      </c>
      <c r="BN79" s="48">
        <f t="shared" si="33"/>
        <v>73.15392668378604</v>
      </c>
      <c r="BO79" s="48">
        <f t="shared" si="33"/>
        <v>12.108036380590192</v>
      </c>
      <c r="BP79" s="48">
        <f t="shared" si="33"/>
        <v>2.8812363943540049</v>
      </c>
      <c r="BQ79" s="1">
        <v>34</v>
      </c>
      <c r="BR79" s="9">
        <f t="shared" si="22"/>
        <v>215.75210722448966</v>
      </c>
      <c r="BS79" s="9">
        <f t="shared" si="22"/>
        <v>67.265193825693714</v>
      </c>
      <c r="BT79" s="9">
        <f t="shared" si="22"/>
        <v>-534.59556868912034</v>
      </c>
      <c r="BU79" s="9">
        <f t="shared" si="22"/>
        <v>21.334821966800032</v>
      </c>
      <c r="BV79" s="9">
        <f t="shared" si="22"/>
        <v>-433.32761079071929</v>
      </c>
      <c r="BW79" s="9">
        <f t="shared" si="22"/>
        <v>-223.00369772580592</v>
      </c>
      <c r="BX79" s="9">
        <f t="shared" si="22"/>
        <v>-501.62617680955776</v>
      </c>
      <c r="BY79" s="9">
        <f t="shared" si="22"/>
        <v>690.69444650391142</v>
      </c>
      <c r="BZ79" s="9">
        <f t="shared" si="22"/>
        <v>895.82907222283711</v>
      </c>
      <c r="CA79" s="9">
        <f t="shared" si="21"/>
        <v>174.49925264023506</v>
      </c>
      <c r="CB79" s="9">
        <f t="shared" si="21"/>
        <v>1074.5216387945202</v>
      </c>
      <c r="CC79" s="9">
        <f t="shared" si="21"/>
        <v>177.84892327781583</v>
      </c>
      <c r="CD79" s="9">
        <f t="shared" si="21"/>
        <v>42.32104813181661</v>
      </c>
    </row>
    <row r="80" spans="1:82">
      <c r="A80" s="2">
        <v>43070</v>
      </c>
      <c r="B80" s="8">
        <f>'WA Sch. 1-2'!B80</f>
        <v>1138.7249999999999</v>
      </c>
      <c r="C80" s="8">
        <f>'WA Sch. 1-2'!C80</f>
        <v>1296694.6256249999</v>
      </c>
      <c r="D80" s="8">
        <f>'WA Sch. 1-2'!D80</f>
        <v>0</v>
      </c>
      <c r="E80" s="8">
        <f>'WA Sch. 1-2'!E80</f>
        <v>1186.5</v>
      </c>
      <c r="F80" s="8">
        <f>'WA Sch. 1-2'!F80</f>
        <v>1407782.25</v>
      </c>
      <c r="G80" s="8">
        <f>'WA Sch. 1-2'!G80</f>
        <v>0</v>
      </c>
      <c r="H80" s="8">
        <f t="shared" si="24"/>
        <v>-47.775000000000091</v>
      </c>
      <c r="I80" s="8">
        <f t="shared" si="24"/>
        <v>-111087.62437500013</v>
      </c>
      <c r="J80" s="8">
        <f t="shared" si="24"/>
        <v>0</v>
      </c>
      <c r="K80" s="9">
        <v>107235</v>
      </c>
      <c r="L80" s="9">
        <v>123409890.61099999</v>
      </c>
      <c r="M80" s="9">
        <v>14869611</v>
      </c>
      <c r="N80" s="9">
        <f t="shared" si="25"/>
        <v>138279501.611</v>
      </c>
      <c r="O80" s="9">
        <f t="shared" si="26"/>
        <v>1289.4997119503894</v>
      </c>
      <c r="P80" s="8">
        <f t="shared" si="27"/>
        <v>-27.961607994527078</v>
      </c>
      <c r="Q80" s="8">
        <f t="shared" si="28"/>
        <v>1261.5381039558622</v>
      </c>
      <c r="R80" s="9">
        <f t="shared" si="23"/>
        <v>135281038.57770687</v>
      </c>
      <c r="S80" s="21"/>
      <c r="U80" s="2">
        <v>43435</v>
      </c>
      <c r="V80" s="8">
        <f t="shared" si="29"/>
        <v>1029.5</v>
      </c>
      <c r="W80" s="8">
        <f t="shared" si="30"/>
        <v>1059870.25</v>
      </c>
      <c r="X80" s="8">
        <f t="shared" si="31"/>
        <v>0</v>
      </c>
      <c r="Y80" s="7">
        <v>72</v>
      </c>
      <c r="Z80" s="7">
        <v>0</v>
      </c>
      <c r="AA80" s="7">
        <v>0</v>
      </c>
      <c r="AB80" s="7">
        <v>0</v>
      </c>
      <c r="AC80" s="7">
        <v>0</v>
      </c>
      <c r="AD80" s="7">
        <v>0</v>
      </c>
      <c r="AE80" s="7">
        <v>0</v>
      </c>
      <c r="AF80" s="7">
        <v>0</v>
      </c>
      <c r="AG80" s="7">
        <v>0</v>
      </c>
      <c r="AH80" s="7">
        <v>0</v>
      </c>
      <c r="AI80" s="7">
        <v>0</v>
      </c>
      <c r="AJ80" s="7">
        <v>0</v>
      </c>
      <c r="AK80" s="8">
        <f t="shared" si="32"/>
        <v>1219.4457319660473</v>
      </c>
      <c r="AM80" s="17">
        <v>35</v>
      </c>
      <c r="AN80" s="17">
        <v>1061.118168578279</v>
      </c>
      <c r="AO80" s="17">
        <v>-80.055582292038707</v>
      </c>
      <c r="AP80" s="17">
        <v>-2.4268507771893786</v>
      </c>
      <c r="AX80" s="1">
        <v>35</v>
      </c>
      <c r="AY80" s="50">
        <f t="shared" si="15"/>
        <v>1</v>
      </c>
      <c r="AZ80" s="51">
        <f t="shared" si="16"/>
        <v>5.1975051975051978E-3</v>
      </c>
      <c r="BA80" s="52">
        <f t="shared" si="17"/>
        <v>-2.5624047253801172</v>
      </c>
      <c r="BB80" s="43"/>
      <c r="BC80" s="1">
        <v>35</v>
      </c>
      <c r="BD80" s="48">
        <f t="shared" si="19"/>
        <v>-80.055582292038707</v>
      </c>
      <c r="BE80" s="48">
        <f t="shared" si="34"/>
        <v>14.688502552148861</v>
      </c>
      <c r="BF80" s="48">
        <f t="shared" si="34"/>
        <v>4.5794452897343945</v>
      </c>
      <c r="BG80" s="48">
        <f t="shared" si="34"/>
        <v>-36.395511849566105</v>
      </c>
      <c r="BH80" s="48">
        <f t="shared" si="34"/>
        <v>1.4524844783225035</v>
      </c>
      <c r="BI80" s="48">
        <f t="shared" si="34"/>
        <v>-29.501142764707652</v>
      </c>
      <c r="BJ80" s="48">
        <f t="shared" si="34"/>
        <v>-15.182194164045768</v>
      </c>
      <c r="BK80" s="48">
        <f t="shared" si="34"/>
        <v>-34.150940507966766</v>
      </c>
      <c r="BL80" s="48">
        <f t="shared" si="34"/>
        <v>47.022795145503324</v>
      </c>
      <c r="BM80" s="48">
        <f t="shared" si="34"/>
        <v>60.988454680274117</v>
      </c>
      <c r="BN80" s="48">
        <f t="shared" si="33"/>
        <v>11.879989265120912</v>
      </c>
      <c r="BO80" s="48">
        <f t="shared" si="33"/>
        <v>73.15392668378604</v>
      </c>
      <c r="BP80" s="48">
        <f t="shared" si="33"/>
        <v>12.108036380590192</v>
      </c>
      <c r="BQ80" s="1">
        <v>35</v>
      </c>
      <c r="BR80" s="9">
        <f t="shared" si="22"/>
        <v>6408.8962561173475</v>
      </c>
      <c r="BS80" s="9">
        <f t="shared" si="22"/>
        <v>-1175.896624810387</v>
      </c>
      <c r="BT80" s="9">
        <f t="shared" si="22"/>
        <v>-366.61015924423646</v>
      </c>
      <c r="BU80" s="9">
        <f t="shared" si="22"/>
        <v>2913.6638939337849</v>
      </c>
      <c r="BV80" s="9">
        <f t="shared" si="22"/>
        <v>-116.27949068227231</v>
      </c>
      <c r="BW80" s="9">
        <f t="shared" si="22"/>
        <v>2361.7311623092128</v>
      </c>
      <c r="BX80" s="9">
        <f t="shared" si="22"/>
        <v>1215.419394273456</v>
      </c>
      <c r="BY80" s="9">
        <f t="shared" si="22"/>
        <v>2733.9734281860278</v>
      </c>
      <c r="BZ80" s="9">
        <f t="shared" si="22"/>
        <v>-3764.4372463725258</v>
      </c>
      <c r="CA80" s="9">
        <f t="shared" si="21"/>
        <v>-4882.4662525209615</v>
      </c>
      <c r="CB80" s="9">
        <f t="shared" si="21"/>
        <v>-951.05945824243759</v>
      </c>
      <c r="CC80" s="9">
        <f t="shared" si="21"/>
        <v>-5856.3801976196009</v>
      </c>
      <c r="CD80" s="9">
        <f t="shared" si="21"/>
        <v>-969.31590286135054</v>
      </c>
    </row>
    <row r="81" spans="1:82">
      <c r="A81" s="2">
        <v>43101</v>
      </c>
      <c r="B81" s="8">
        <f>'WA Sch. 1-2'!B81</f>
        <v>1095.1500000000001</v>
      </c>
      <c r="C81" s="8">
        <f>'WA Sch. 1-2'!C81</f>
        <v>1199353.5225000002</v>
      </c>
      <c r="D81" s="8">
        <f>'WA Sch. 1-2'!D81</f>
        <v>0</v>
      </c>
      <c r="E81" s="8">
        <f>'WA Sch. 1-2'!E81</f>
        <v>970.5</v>
      </c>
      <c r="F81" s="8">
        <f>'WA Sch. 1-2'!F81</f>
        <v>941870.25</v>
      </c>
      <c r="G81" s="8">
        <f>'WA Sch. 1-2'!G81</f>
        <v>0</v>
      </c>
      <c r="H81" s="8">
        <f t="shared" si="24"/>
        <v>124.65000000000009</v>
      </c>
      <c r="I81" s="8">
        <f t="shared" si="24"/>
        <v>257483.2725000002</v>
      </c>
      <c r="J81" s="8">
        <f t="shared" si="24"/>
        <v>0</v>
      </c>
      <c r="K81" s="9">
        <v>107432</v>
      </c>
      <c r="L81" s="9">
        <v>138383688.60635999</v>
      </c>
      <c r="M81" s="9">
        <v>-11722489</v>
      </c>
      <c r="N81" s="9">
        <f t="shared" si="25"/>
        <v>126661199.60635999</v>
      </c>
      <c r="O81" s="9">
        <f t="shared" si="26"/>
        <v>1178.9894966710103</v>
      </c>
      <c r="P81" s="8">
        <f t="shared" si="27"/>
        <v>69.112464729413986</v>
      </c>
      <c r="Q81" s="8">
        <f t="shared" si="28"/>
        <v>1248.1019614004242</v>
      </c>
      <c r="R81" s="9">
        <f t="shared" si="23"/>
        <v>134086089.91717038</v>
      </c>
      <c r="S81" s="21"/>
      <c r="U81" s="2">
        <v>43466</v>
      </c>
      <c r="V81" s="8">
        <f t="shared" si="29"/>
        <v>1057.5</v>
      </c>
      <c r="W81" s="8">
        <f t="shared" si="30"/>
        <v>1118306.25</v>
      </c>
      <c r="X81" s="8">
        <f t="shared" si="31"/>
        <v>0</v>
      </c>
      <c r="Y81" s="7">
        <v>73</v>
      </c>
      <c r="Z81" s="7">
        <v>0</v>
      </c>
      <c r="AA81" s="7">
        <v>0</v>
      </c>
      <c r="AB81" s="7">
        <v>0</v>
      </c>
      <c r="AC81" s="7">
        <v>0</v>
      </c>
      <c r="AD81" s="7">
        <v>0</v>
      </c>
      <c r="AE81" s="7">
        <v>0</v>
      </c>
      <c r="AF81" s="7">
        <v>0</v>
      </c>
      <c r="AG81" s="7">
        <v>0</v>
      </c>
      <c r="AH81" s="7">
        <v>0</v>
      </c>
      <c r="AI81" s="7">
        <v>0</v>
      </c>
      <c r="AJ81" s="7">
        <v>0</v>
      </c>
      <c r="AK81" s="8">
        <f t="shared" si="32"/>
        <v>1179.7959615063917</v>
      </c>
      <c r="AM81" s="17">
        <v>36</v>
      </c>
      <c r="AN81" s="17">
        <v>1255.0103514281443</v>
      </c>
      <c r="AO81" s="17">
        <v>53.485069484614087</v>
      </c>
      <c r="AP81" s="17">
        <v>1.6213770324380223</v>
      </c>
      <c r="AX81" s="1">
        <v>36</v>
      </c>
      <c r="AY81" s="50">
        <f t="shared" si="15"/>
        <v>113</v>
      </c>
      <c r="AZ81" s="51">
        <f t="shared" si="16"/>
        <v>0.93659043659043661</v>
      </c>
      <c r="BA81" s="52">
        <f t="shared" si="17"/>
        <v>1.5267663302113343</v>
      </c>
      <c r="BB81" s="43"/>
      <c r="BC81" s="1">
        <v>36</v>
      </c>
      <c r="BD81" s="48">
        <f t="shared" si="19"/>
        <v>53.485069484614087</v>
      </c>
      <c r="BE81" s="48">
        <f t="shared" si="34"/>
        <v>-80.055582292038707</v>
      </c>
      <c r="BF81" s="48">
        <f t="shared" si="34"/>
        <v>14.688502552148861</v>
      </c>
      <c r="BG81" s="48">
        <f t="shared" si="34"/>
        <v>4.5794452897343945</v>
      </c>
      <c r="BH81" s="48">
        <f t="shared" si="34"/>
        <v>-36.395511849566105</v>
      </c>
      <c r="BI81" s="48">
        <f t="shared" si="34"/>
        <v>1.4524844783225035</v>
      </c>
      <c r="BJ81" s="48">
        <f t="shared" si="34"/>
        <v>-29.501142764707652</v>
      </c>
      <c r="BK81" s="48">
        <f t="shared" si="34"/>
        <v>-15.182194164045768</v>
      </c>
      <c r="BL81" s="48">
        <f t="shared" si="34"/>
        <v>-34.150940507966766</v>
      </c>
      <c r="BM81" s="48">
        <f t="shared" si="34"/>
        <v>47.022795145503324</v>
      </c>
      <c r="BN81" s="48">
        <f t="shared" si="33"/>
        <v>60.988454680274117</v>
      </c>
      <c r="BO81" s="48">
        <f t="shared" si="33"/>
        <v>11.879989265120912</v>
      </c>
      <c r="BP81" s="48">
        <f t="shared" si="33"/>
        <v>73.15392668378604</v>
      </c>
      <c r="BQ81" s="1">
        <v>36</v>
      </c>
      <c r="BR81" s="9">
        <f t="shared" si="22"/>
        <v>2860.6526577740192</v>
      </c>
      <c r="BS81" s="9">
        <f t="shared" si="22"/>
        <v>-4281.7783815209368</v>
      </c>
      <c r="BT81" s="9">
        <f t="shared" si="22"/>
        <v>785.61557962662721</v>
      </c>
      <c r="BU81" s="9">
        <f t="shared" si="22"/>
        <v>244.9319495224448</v>
      </c>
      <c r="BV81" s="9">
        <f t="shared" si="22"/>
        <v>-1946.6164802021349</v>
      </c>
      <c r="BW81" s="9">
        <f t="shared" si="22"/>
        <v>77.686233248413885</v>
      </c>
      <c r="BX81" s="9">
        <f t="shared" si="22"/>
        <v>-1577.8706706459038</v>
      </c>
      <c r="BY81" s="9">
        <f t="shared" si="22"/>
        <v>-812.02070979288249</v>
      </c>
      <c r="BZ81" s="9">
        <f t="shared" si="22"/>
        <v>-1826.5654260335205</v>
      </c>
      <c r="CA81" s="9">
        <f t="shared" si="21"/>
        <v>2515.0174657180401</v>
      </c>
      <c r="CB81" s="9">
        <f t="shared" si="21"/>
        <v>3261.9717363337218</v>
      </c>
      <c r="CC81" s="9">
        <f t="shared" si="21"/>
        <v>635.40205132147491</v>
      </c>
      <c r="CD81" s="9">
        <f t="shared" si="21"/>
        <v>3912.6428517546874</v>
      </c>
    </row>
    <row r="82" spans="1:82">
      <c r="A82" s="2">
        <v>43132</v>
      </c>
      <c r="B82" s="8">
        <f>'WA Sch. 1-2'!B82</f>
        <v>932.76424999999995</v>
      </c>
      <c r="C82" s="8">
        <f>'WA Sch. 1-2'!C82</f>
        <v>870049.14607806236</v>
      </c>
      <c r="D82" s="8">
        <f>'WA Sch. 1-2'!D82</f>
        <v>0</v>
      </c>
      <c r="E82" s="8">
        <f>'WA Sch. 1-2'!E82</f>
        <v>974</v>
      </c>
      <c r="F82" s="8">
        <f>'WA Sch. 1-2'!F82</f>
        <v>948676</v>
      </c>
      <c r="G82" s="8">
        <f>'WA Sch. 1-2'!G82</f>
        <v>0</v>
      </c>
      <c r="H82" s="8">
        <f t="shared" si="24"/>
        <v>-41.235750000000053</v>
      </c>
      <c r="I82" s="8">
        <f t="shared" si="24"/>
        <v>-78626.85392193764</v>
      </c>
      <c r="J82" s="8">
        <f t="shared" si="24"/>
        <v>0</v>
      </c>
      <c r="K82" s="9">
        <v>107381</v>
      </c>
      <c r="L82" s="9">
        <v>113441903.75799</v>
      </c>
      <c r="M82" s="9">
        <v>-2719002</v>
      </c>
      <c r="N82" s="9">
        <f t="shared" si="25"/>
        <v>110722901.75799</v>
      </c>
      <c r="O82" s="9">
        <f t="shared" si="26"/>
        <v>1031.1219094438495</v>
      </c>
      <c r="P82" s="8">
        <f t="shared" si="27"/>
        <v>-22.085221763849695</v>
      </c>
      <c r="Q82" s="8">
        <f t="shared" si="28"/>
        <v>1009.0366876799998</v>
      </c>
      <c r="R82" s="9">
        <f t="shared" si="23"/>
        <v>108351368.55976605</v>
      </c>
      <c r="S82" s="21"/>
      <c r="U82" s="2">
        <v>43497</v>
      </c>
      <c r="V82" s="8">
        <f t="shared" si="29"/>
        <v>1224.5</v>
      </c>
      <c r="W82" s="8">
        <f t="shared" si="30"/>
        <v>1499400.25</v>
      </c>
      <c r="X82" s="8">
        <f t="shared" si="31"/>
        <v>0</v>
      </c>
      <c r="Y82" s="7">
        <v>74</v>
      </c>
      <c r="Z82" s="7">
        <v>0</v>
      </c>
      <c r="AA82" s="7">
        <v>1</v>
      </c>
      <c r="AB82" s="7">
        <v>0</v>
      </c>
      <c r="AC82" s="7">
        <v>0</v>
      </c>
      <c r="AD82" s="7">
        <v>0</v>
      </c>
      <c r="AE82" s="7">
        <v>0</v>
      </c>
      <c r="AF82" s="7">
        <v>0</v>
      </c>
      <c r="AG82" s="7">
        <v>0</v>
      </c>
      <c r="AH82" s="7">
        <v>0</v>
      </c>
      <c r="AI82" s="7">
        <v>0</v>
      </c>
      <c r="AJ82" s="7">
        <v>0</v>
      </c>
      <c r="AK82" s="8">
        <f t="shared" si="32"/>
        <v>1176.0407125395288</v>
      </c>
      <c r="AM82" s="17">
        <v>37</v>
      </c>
      <c r="AN82" s="17">
        <v>1251.2702410332902</v>
      </c>
      <c r="AO82" s="17">
        <v>1.0503566718127786</v>
      </c>
      <c r="AP82" s="17">
        <v>3.1841113790366964E-2</v>
      </c>
      <c r="AX82" s="1">
        <v>37</v>
      </c>
      <c r="AY82" s="50">
        <f t="shared" si="15"/>
        <v>61</v>
      </c>
      <c r="AZ82" s="51">
        <f t="shared" si="16"/>
        <v>0.50415800415800416</v>
      </c>
      <c r="BA82" s="52">
        <f t="shared" si="17"/>
        <v>1.0422759496273899E-2</v>
      </c>
      <c r="BB82" s="43"/>
      <c r="BC82" s="1">
        <v>37</v>
      </c>
      <c r="BD82" s="48">
        <f t="shared" si="19"/>
        <v>1.0503566718127786</v>
      </c>
      <c r="BE82" s="48">
        <f t="shared" si="34"/>
        <v>53.485069484614087</v>
      </c>
      <c r="BF82" s="48">
        <f t="shared" si="34"/>
        <v>-80.055582292038707</v>
      </c>
      <c r="BG82" s="48">
        <f t="shared" si="34"/>
        <v>14.688502552148861</v>
      </c>
      <c r="BH82" s="48">
        <f t="shared" si="34"/>
        <v>4.5794452897343945</v>
      </c>
      <c r="BI82" s="48">
        <f t="shared" si="34"/>
        <v>-36.395511849566105</v>
      </c>
      <c r="BJ82" s="48">
        <f t="shared" si="34"/>
        <v>1.4524844783225035</v>
      </c>
      <c r="BK82" s="48">
        <f t="shared" si="34"/>
        <v>-29.501142764707652</v>
      </c>
      <c r="BL82" s="48">
        <f t="shared" si="34"/>
        <v>-15.182194164045768</v>
      </c>
      <c r="BM82" s="48">
        <f t="shared" si="34"/>
        <v>-34.150940507966766</v>
      </c>
      <c r="BN82" s="48">
        <f t="shared" si="33"/>
        <v>47.022795145503324</v>
      </c>
      <c r="BO82" s="48">
        <f t="shared" si="33"/>
        <v>60.988454680274117</v>
      </c>
      <c r="BP82" s="48">
        <f t="shared" si="33"/>
        <v>11.879989265120912</v>
      </c>
      <c r="BQ82" s="1">
        <v>37</v>
      </c>
      <c r="BR82" s="9">
        <f t="shared" si="22"/>
        <v>1.1032491380220508</v>
      </c>
      <c r="BS82" s="9">
        <f t="shared" si="22"/>
        <v>56.178399575545718</v>
      </c>
      <c r="BT82" s="9">
        <f t="shared" si="22"/>
        <v>-84.086914976316095</v>
      </c>
      <c r="BU82" s="9">
        <f t="shared" si="22"/>
        <v>15.428166654591832</v>
      </c>
      <c r="BV82" s="9">
        <f t="shared" si="22"/>
        <v>4.8100509132752869</v>
      </c>
      <c r="BW82" s="9">
        <f t="shared" si="22"/>
        <v>-38.228268695240097</v>
      </c>
      <c r="BX82" s="9">
        <f t="shared" si="22"/>
        <v>1.5256267625110616</v>
      </c>
      <c r="BY82" s="9">
        <f t="shared" si="22"/>
        <v>-30.986722129017839</v>
      </c>
      <c r="BZ82" s="9">
        <f t="shared" si="22"/>
        <v>-15.946718932965421</v>
      </c>
      <c r="CA82" s="9">
        <f t="shared" si="21"/>
        <v>-35.870668211231013</v>
      </c>
      <c r="CB82" s="9">
        <f t="shared" si="21"/>
        <v>49.390706608374877</v>
      </c>
      <c r="CC82" s="9">
        <f t="shared" si="21"/>
        <v>64.059630276990006</v>
      </c>
      <c r="CD82" s="9">
        <f t="shared" si="21"/>
        <v>12.478225985686608</v>
      </c>
    </row>
    <row r="83" spans="1:82">
      <c r="A83" s="2">
        <v>43160</v>
      </c>
      <c r="B83" s="8">
        <f>'WA Sch. 1-2'!B83</f>
        <v>767.35</v>
      </c>
      <c r="C83" s="8">
        <f>'WA Sch. 1-2'!C83</f>
        <v>588826.02250000008</v>
      </c>
      <c r="D83" s="8">
        <f>'WA Sch. 1-2'!D83</f>
        <v>0</v>
      </c>
      <c r="E83" s="8">
        <f>'WA Sch. 1-2'!E83</f>
        <v>767</v>
      </c>
      <c r="F83" s="8">
        <f>'WA Sch. 1-2'!F83</f>
        <v>588289</v>
      </c>
      <c r="G83" s="8">
        <f>'WA Sch. 1-2'!G83</f>
        <v>0</v>
      </c>
      <c r="H83" s="8">
        <f t="shared" si="24"/>
        <v>0.35000000000002274</v>
      </c>
      <c r="I83" s="8">
        <f t="shared" si="24"/>
        <v>537.02250000007916</v>
      </c>
      <c r="J83" s="8">
        <f t="shared" si="24"/>
        <v>0</v>
      </c>
      <c r="K83" s="9">
        <v>107485</v>
      </c>
      <c r="L83" s="9">
        <v>115644283.27700001</v>
      </c>
      <c r="M83" s="9">
        <v>-1570599</v>
      </c>
      <c r="N83" s="9">
        <f t="shared" si="25"/>
        <v>114073684.27700001</v>
      </c>
      <c r="O83" s="9">
        <f t="shared" si="26"/>
        <v>1061.2986395962228</v>
      </c>
      <c r="P83" s="8">
        <f t="shared" si="27"/>
        <v>0.17197591431080517</v>
      </c>
      <c r="Q83" s="8">
        <f t="shared" si="28"/>
        <v>1061.4706155105337</v>
      </c>
      <c r="R83" s="9">
        <f t="shared" si="23"/>
        <v>114092169.10814971</v>
      </c>
      <c r="S83" s="21"/>
      <c r="U83" s="2">
        <v>43525</v>
      </c>
      <c r="V83" s="8">
        <f t="shared" si="29"/>
        <v>943.5</v>
      </c>
      <c r="W83" s="8">
        <f t="shared" si="30"/>
        <v>890192.25</v>
      </c>
      <c r="X83" s="8">
        <f t="shared" si="31"/>
        <v>0</v>
      </c>
      <c r="Y83" s="7">
        <v>75</v>
      </c>
      <c r="Z83" s="7">
        <v>0</v>
      </c>
      <c r="AA83" s="7">
        <v>0</v>
      </c>
      <c r="AB83" s="7">
        <v>1</v>
      </c>
      <c r="AC83" s="7">
        <v>0</v>
      </c>
      <c r="AD83" s="7">
        <v>0</v>
      </c>
      <c r="AE83" s="7">
        <v>0</v>
      </c>
      <c r="AF83" s="7">
        <v>0</v>
      </c>
      <c r="AG83" s="7">
        <v>0</v>
      </c>
      <c r="AH83" s="7">
        <v>0</v>
      </c>
      <c r="AI83" s="7">
        <v>0</v>
      </c>
      <c r="AJ83" s="7">
        <v>0</v>
      </c>
      <c r="AK83" s="8">
        <f t="shared" si="32"/>
        <v>1056.0897570174636</v>
      </c>
      <c r="AM83" s="17">
        <v>38</v>
      </c>
      <c r="AN83" s="17">
        <v>969.1565186375301</v>
      </c>
      <c r="AO83" s="17">
        <v>-16.072850824074408</v>
      </c>
      <c r="AP83" s="17">
        <v>-0.48724160635994768</v>
      </c>
      <c r="AX83" s="1">
        <v>38</v>
      </c>
      <c r="AY83" s="50">
        <f t="shared" si="15"/>
        <v>39</v>
      </c>
      <c r="AZ83" s="51">
        <f t="shared" si="16"/>
        <v>0.3212058212058212</v>
      </c>
      <c r="BA83" s="52">
        <f t="shared" si="17"/>
        <v>-0.46432956872668901</v>
      </c>
      <c r="BB83" s="43"/>
      <c r="BC83" s="1">
        <v>38</v>
      </c>
      <c r="BD83" s="48">
        <f t="shared" si="19"/>
        <v>-16.072850824074408</v>
      </c>
      <c r="BE83" s="48">
        <f t="shared" si="34"/>
        <v>1.0503566718127786</v>
      </c>
      <c r="BF83" s="48">
        <f t="shared" si="34"/>
        <v>53.485069484614087</v>
      </c>
      <c r="BG83" s="48">
        <f t="shared" si="34"/>
        <v>-80.055582292038707</v>
      </c>
      <c r="BH83" s="48">
        <f t="shared" si="34"/>
        <v>14.688502552148861</v>
      </c>
      <c r="BI83" s="48">
        <f t="shared" si="34"/>
        <v>4.5794452897343945</v>
      </c>
      <c r="BJ83" s="48">
        <f t="shared" si="34"/>
        <v>-36.395511849566105</v>
      </c>
      <c r="BK83" s="48">
        <f t="shared" si="34"/>
        <v>1.4524844783225035</v>
      </c>
      <c r="BL83" s="48">
        <f t="shared" si="34"/>
        <v>-29.501142764707652</v>
      </c>
      <c r="BM83" s="48">
        <f t="shared" si="34"/>
        <v>-15.182194164045768</v>
      </c>
      <c r="BN83" s="48">
        <f t="shared" si="33"/>
        <v>-34.150940507966766</v>
      </c>
      <c r="BO83" s="48">
        <f t="shared" si="33"/>
        <v>47.022795145503324</v>
      </c>
      <c r="BP83" s="48">
        <f t="shared" si="33"/>
        <v>60.988454680274117</v>
      </c>
      <c r="BQ83" s="1">
        <v>38</v>
      </c>
      <c r="BR83" s="9">
        <f t="shared" si="22"/>
        <v>258.33653361294273</v>
      </c>
      <c r="BS83" s="9">
        <f t="shared" si="22"/>
        <v>-16.882226098121173</v>
      </c>
      <c r="BT83" s="9">
        <f t="shared" si="22"/>
        <v>-859.65754314144874</v>
      </c>
      <c r="BU83" s="9">
        <f t="shared" si="22"/>
        <v>1286.721431814331</v>
      </c>
      <c r="BV83" s="9">
        <f t="shared" si="22"/>
        <v>-236.08611034972515</v>
      </c>
      <c r="BW83" s="9">
        <f t="shared" si="22"/>
        <v>-73.604740998913513</v>
      </c>
      <c r="BX83" s="9">
        <f t="shared" si="22"/>
        <v>584.9796326238976</v>
      </c>
      <c r="BY83" s="9">
        <f t="shared" si="22"/>
        <v>-23.345566344364155</v>
      </c>
      <c r="BZ83" s="9">
        <f t="shared" si="22"/>
        <v>474.16746679685872</v>
      </c>
      <c r="CA83" s="9">
        <f t="shared" si="21"/>
        <v>244.02114198083424</v>
      </c>
      <c r="CB83" s="9">
        <f t="shared" si="21"/>
        <v>548.90297228637939</v>
      </c>
      <c r="CC83" s="9">
        <f t="shared" si="21"/>
        <v>-755.79037170467882</v>
      </c>
      <c r="CD83" s="9">
        <f t="shared" si="21"/>
        <v>-980.25833406685922</v>
      </c>
    </row>
    <row r="84" spans="1:82">
      <c r="A84" s="2">
        <v>43191</v>
      </c>
      <c r="B84" s="8">
        <f>'WA Sch. 1-2'!B84</f>
        <v>547.15</v>
      </c>
      <c r="C84" s="8">
        <f>'WA Sch. 1-2'!C84</f>
        <v>299373.1225</v>
      </c>
      <c r="D84" s="8">
        <f>'WA Sch. 1-2'!D84</f>
        <v>0.375</v>
      </c>
      <c r="E84" s="8">
        <f>'WA Sch. 1-2'!E84</f>
        <v>548.5</v>
      </c>
      <c r="F84" s="8">
        <f>'WA Sch. 1-2'!F84</f>
        <v>300852.25</v>
      </c>
      <c r="G84" s="8">
        <f>'WA Sch. 1-2'!G84</f>
        <v>0.5</v>
      </c>
      <c r="H84" s="8">
        <f t="shared" si="24"/>
        <v>-1.3500000000000227</v>
      </c>
      <c r="I84" s="8">
        <f t="shared" si="24"/>
        <v>-1479.1275000000023</v>
      </c>
      <c r="J84" s="8">
        <f t="shared" si="24"/>
        <v>-0.125</v>
      </c>
      <c r="K84" s="9">
        <v>107448</v>
      </c>
      <c r="L84" s="9">
        <v>98251149.647</v>
      </c>
      <c r="M84" s="9">
        <v>-10014963</v>
      </c>
      <c r="N84" s="9">
        <f t="shared" si="25"/>
        <v>88236186.647</v>
      </c>
      <c r="O84" s="9">
        <f t="shared" si="26"/>
        <v>821.19896737956969</v>
      </c>
      <c r="P84" s="8">
        <f t="shared" si="27"/>
        <v>-0.70604114588793454</v>
      </c>
      <c r="Q84" s="8">
        <f t="shared" si="28"/>
        <v>820.49292623368171</v>
      </c>
      <c r="R84" s="9">
        <f t="shared" si="23"/>
        <v>88160323.937956631</v>
      </c>
      <c r="S84" s="21"/>
      <c r="U84" s="2">
        <v>43556</v>
      </c>
      <c r="V84" s="8">
        <f t="shared" si="29"/>
        <v>508</v>
      </c>
      <c r="W84" s="8">
        <f t="shared" si="30"/>
        <v>258064</v>
      </c>
      <c r="X84" s="8">
        <f t="shared" si="31"/>
        <v>0</v>
      </c>
      <c r="Y84" s="7">
        <v>76</v>
      </c>
      <c r="Z84" s="7">
        <v>0</v>
      </c>
      <c r="AA84" s="7">
        <v>0</v>
      </c>
      <c r="AB84" s="7">
        <v>0</v>
      </c>
      <c r="AC84" s="7">
        <v>1</v>
      </c>
      <c r="AD84" s="7">
        <v>0</v>
      </c>
      <c r="AE84" s="7">
        <v>0</v>
      </c>
      <c r="AF84" s="7">
        <v>0</v>
      </c>
      <c r="AG84" s="7">
        <v>0</v>
      </c>
      <c r="AH84" s="7">
        <v>0</v>
      </c>
      <c r="AI84" s="7">
        <v>0</v>
      </c>
      <c r="AJ84" s="7">
        <v>0</v>
      </c>
      <c r="AK84" s="8">
        <f t="shared" si="32"/>
        <v>794.1827760046092</v>
      </c>
      <c r="AM84" s="17">
        <v>39</v>
      </c>
      <c r="AN84" s="17">
        <v>965.63649779611956</v>
      </c>
      <c r="AO84" s="17">
        <v>-20.981440908520312</v>
      </c>
      <c r="AP84" s="17">
        <v>-0.63604341780497264</v>
      </c>
      <c r="AX84" s="1">
        <v>39</v>
      </c>
      <c r="AY84" s="50">
        <f t="shared" si="15"/>
        <v>29</v>
      </c>
      <c r="AZ84" s="51">
        <f t="shared" si="16"/>
        <v>0.23804573804573806</v>
      </c>
      <c r="BA84" s="52">
        <f t="shared" si="17"/>
        <v>-0.71260296566742809</v>
      </c>
      <c r="BB84" s="43"/>
      <c r="BC84" s="1">
        <v>39</v>
      </c>
      <c r="BD84" s="48">
        <f t="shared" si="19"/>
        <v>-20.981440908520312</v>
      </c>
      <c r="BE84" s="48">
        <f t="shared" si="34"/>
        <v>-16.072850824074408</v>
      </c>
      <c r="BF84" s="48">
        <f t="shared" si="34"/>
        <v>1.0503566718127786</v>
      </c>
      <c r="BG84" s="48">
        <f t="shared" si="34"/>
        <v>53.485069484614087</v>
      </c>
      <c r="BH84" s="48">
        <f t="shared" si="34"/>
        <v>-80.055582292038707</v>
      </c>
      <c r="BI84" s="48">
        <f t="shared" si="34"/>
        <v>14.688502552148861</v>
      </c>
      <c r="BJ84" s="48">
        <f t="shared" si="34"/>
        <v>4.5794452897343945</v>
      </c>
      <c r="BK84" s="48">
        <f t="shared" si="34"/>
        <v>-36.395511849566105</v>
      </c>
      <c r="BL84" s="48">
        <f t="shared" si="34"/>
        <v>1.4524844783225035</v>
      </c>
      <c r="BM84" s="48">
        <f t="shared" si="34"/>
        <v>-29.501142764707652</v>
      </c>
      <c r="BN84" s="48">
        <f t="shared" si="33"/>
        <v>-15.182194164045768</v>
      </c>
      <c r="BO84" s="48">
        <f t="shared" si="33"/>
        <v>-34.150940507966766</v>
      </c>
      <c r="BP84" s="48">
        <f t="shared" si="33"/>
        <v>47.022795145503324</v>
      </c>
      <c r="BQ84" s="1">
        <v>39</v>
      </c>
      <c r="BR84" s="9">
        <f t="shared" si="22"/>
        <v>440.22086259772101</v>
      </c>
      <c r="BS84" s="9">
        <f t="shared" si="22"/>
        <v>337.23156979677157</v>
      </c>
      <c r="BT84" s="9">
        <f t="shared" si="22"/>
        <v>-22.037996442513993</v>
      </c>
      <c r="BU84" s="9">
        <f t="shared" si="22"/>
        <v>-1122.1938248795268</v>
      </c>
      <c r="BV84" s="9">
        <f t="shared" si="22"/>
        <v>1679.6814692575742</v>
      </c>
      <c r="BW84" s="9">
        <f t="shared" si="22"/>
        <v>-308.18594833256242</v>
      </c>
      <c r="BX84" s="9">
        <f t="shared" si="22"/>
        <v>-96.083360740367283</v>
      </c>
      <c r="BY84" s="9">
        <f t="shared" si="22"/>
        <v>763.63028120701028</v>
      </c>
      <c r="BZ84" s="9">
        <f t="shared" si="22"/>
        <v>-30.475217252470593</v>
      </c>
      <c r="CA84" s="9">
        <f t="shared" si="21"/>
        <v>618.97648365152475</v>
      </c>
      <c r="CB84" s="9">
        <f t="shared" si="21"/>
        <v>318.54430971460079</v>
      </c>
      <c r="CC84" s="9">
        <f t="shared" si="21"/>
        <v>716.535940238286</v>
      </c>
      <c r="CD84" s="9">
        <f t="shared" si="21"/>
        <v>-986.60599769882845</v>
      </c>
    </row>
    <row r="85" spans="1:82">
      <c r="A85" s="2">
        <v>43221</v>
      </c>
      <c r="B85" s="8">
        <f>'WA Sch. 1-2'!B85</f>
        <v>290.02499999999998</v>
      </c>
      <c r="C85" s="8">
        <f>'WA Sch. 1-2'!C85</f>
        <v>84114.500624999986</v>
      </c>
      <c r="D85" s="8">
        <f>'WA Sch. 1-2'!D85</f>
        <v>14.95</v>
      </c>
      <c r="E85" s="8">
        <f>'WA Sch. 1-2'!E85</f>
        <v>129</v>
      </c>
      <c r="F85" s="8">
        <f>'WA Sch. 1-2'!F85</f>
        <v>16641</v>
      </c>
      <c r="G85" s="8">
        <f>'WA Sch. 1-2'!G85</f>
        <v>34.5</v>
      </c>
      <c r="H85" s="8">
        <f t="shared" si="24"/>
        <v>161.02499999999998</v>
      </c>
      <c r="I85" s="8">
        <f t="shared" si="24"/>
        <v>67473.500624999986</v>
      </c>
      <c r="J85" s="8">
        <f t="shared" si="24"/>
        <v>-19.55</v>
      </c>
      <c r="K85" s="9">
        <v>107481</v>
      </c>
      <c r="L85" s="9">
        <v>76600939.466999993</v>
      </c>
      <c r="M85" s="9">
        <v>-7824354</v>
      </c>
      <c r="N85" s="9">
        <f t="shared" si="25"/>
        <v>68776585.466999993</v>
      </c>
      <c r="O85" s="9">
        <f t="shared" si="26"/>
        <v>639.89528816255893</v>
      </c>
      <c r="P85" s="8">
        <f t="shared" si="27"/>
        <v>40.115383101283655</v>
      </c>
      <c r="Q85" s="8">
        <f t="shared" si="28"/>
        <v>680.0106712638426</v>
      </c>
      <c r="R85" s="9">
        <f t="shared" si="23"/>
        <v>73088226.958109066</v>
      </c>
      <c r="S85" s="21"/>
      <c r="U85" s="2">
        <v>43586</v>
      </c>
      <c r="V85" s="8">
        <f t="shared" si="29"/>
        <v>187</v>
      </c>
      <c r="W85" s="8">
        <f t="shared" si="30"/>
        <v>34969</v>
      </c>
      <c r="X85" s="8">
        <f t="shared" si="31"/>
        <v>13</v>
      </c>
      <c r="Y85" s="7">
        <v>77</v>
      </c>
      <c r="Z85" s="7">
        <v>0</v>
      </c>
      <c r="AA85" s="7">
        <v>0</v>
      </c>
      <c r="AB85" s="7">
        <v>0</v>
      </c>
      <c r="AC85" s="7">
        <v>0</v>
      </c>
      <c r="AD85" s="7">
        <v>1</v>
      </c>
      <c r="AE85" s="7">
        <v>0</v>
      </c>
      <c r="AF85" s="7">
        <v>0</v>
      </c>
      <c r="AG85" s="7">
        <v>0</v>
      </c>
      <c r="AH85" s="7">
        <v>0</v>
      </c>
      <c r="AI85" s="7">
        <v>0</v>
      </c>
      <c r="AJ85" s="7">
        <v>0</v>
      </c>
      <c r="AK85" s="8">
        <f t="shared" si="32"/>
        <v>685.20512004604507</v>
      </c>
      <c r="AM85" s="17">
        <v>40</v>
      </c>
      <c r="AN85" s="17">
        <v>749.2207038357152</v>
      </c>
      <c r="AO85" s="17">
        <v>0.17650224898136457</v>
      </c>
      <c r="AP85" s="17">
        <v>5.3505902755602774E-3</v>
      </c>
      <c r="AX85" s="1">
        <v>40</v>
      </c>
      <c r="AY85" s="50">
        <f t="shared" si="15"/>
        <v>60</v>
      </c>
      <c r="AZ85" s="51">
        <f t="shared" si="16"/>
        <v>0.49584199584199584</v>
      </c>
      <c r="BA85" s="52">
        <f t="shared" si="17"/>
        <v>-1.0422759496273899E-2</v>
      </c>
      <c r="BB85" s="43"/>
      <c r="BC85" s="1">
        <v>40</v>
      </c>
      <c r="BD85" s="48">
        <f t="shared" si="19"/>
        <v>0.17650224898136457</v>
      </c>
      <c r="BE85" s="48">
        <f t="shared" si="34"/>
        <v>-20.981440908520312</v>
      </c>
      <c r="BF85" s="48">
        <f t="shared" si="34"/>
        <v>-16.072850824074408</v>
      </c>
      <c r="BG85" s="48">
        <f t="shared" si="34"/>
        <v>1.0503566718127786</v>
      </c>
      <c r="BH85" s="48">
        <f t="shared" si="34"/>
        <v>53.485069484614087</v>
      </c>
      <c r="BI85" s="48">
        <f t="shared" si="34"/>
        <v>-80.055582292038707</v>
      </c>
      <c r="BJ85" s="48">
        <f t="shared" si="34"/>
        <v>14.688502552148861</v>
      </c>
      <c r="BK85" s="48">
        <f t="shared" si="34"/>
        <v>4.5794452897343945</v>
      </c>
      <c r="BL85" s="48">
        <f t="shared" si="34"/>
        <v>-36.395511849566105</v>
      </c>
      <c r="BM85" s="48">
        <f t="shared" si="34"/>
        <v>1.4524844783225035</v>
      </c>
      <c r="BN85" s="48">
        <f t="shared" si="33"/>
        <v>-29.501142764707652</v>
      </c>
      <c r="BO85" s="48">
        <f t="shared" si="33"/>
        <v>-15.182194164045768</v>
      </c>
      <c r="BP85" s="48">
        <f t="shared" si="33"/>
        <v>-34.150940507966766</v>
      </c>
      <c r="BQ85" s="1">
        <v>40</v>
      </c>
      <c r="BR85" s="9">
        <f t="shared" si="22"/>
        <v>3.1153043895552516E-2</v>
      </c>
      <c r="BS85" s="9">
        <f t="shared" si="22"/>
        <v>-3.7032715072277371</v>
      </c>
      <c r="BT85" s="9">
        <f t="shared" si="22"/>
        <v>-2.8368943179943948</v>
      </c>
      <c r="BU85" s="9">
        <f t="shared" si="22"/>
        <v>0.18539031480778986</v>
      </c>
      <c r="BV85" s="9">
        <f t="shared" si="22"/>
        <v>9.4402350509700224</v>
      </c>
      <c r="BW85" s="9">
        <f t="shared" si="22"/>
        <v>-14.129990318074032</v>
      </c>
      <c r="BX85" s="9">
        <f t="shared" si="22"/>
        <v>2.5925537346258571</v>
      </c>
      <c r="BY85" s="9">
        <f t="shared" si="22"/>
        <v>0.8082823927262196</v>
      </c>
      <c r="BZ85" s="9">
        <f t="shared" si="22"/>
        <v>-6.423889694283802</v>
      </c>
      <c r="CA85" s="9">
        <f t="shared" si="21"/>
        <v>0.25636677703478239</v>
      </c>
      <c r="CB85" s="9">
        <f t="shared" si="21"/>
        <v>-5.2070180454972688</v>
      </c>
      <c r="CC85" s="9">
        <f t="shared" si="21"/>
        <v>-2.6796914144289254</v>
      </c>
      <c r="CD85" s="9">
        <f t="shared" si="21"/>
        <v>-6.0277178044919362</v>
      </c>
    </row>
    <row r="86" spans="1:82">
      <c r="A86" s="2">
        <v>43252</v>
      </c>
      <c r="B86" s="8">
        <f>'WA Sch. 1-2'!B86</f>
        <v>126.95</v>
      </c>
      <c r="C86" s="8">
        <f>'WA Sch. 1-2'!C86</f>
        <v>16116.302500000002</v>
      </c>
      <c r="D86" s="8">
        <f>'WA Sch. 1-2'!D86</f>
        <v>68</v>
      </c>
      <c r="E86" s="8">
        <f>'WA Sch. 1-2'!E86</f>
        <v>108</v>
      </c>
      <c r="F86" s="8">
        <f>'WA Sch. 1-2'!F86</f>
        <v>11664</v>
      </c>
      <c r="G86" s="8">
        <f>'WA Sch. 1-2'!G86</f>
        <v>29</v>
      </c>
      <c r="H86" s="8">
        <f t="shared" si="24"/>
        <v>18.950000000000003</v>
      </c>
      <c r="I86" s="8">
        <f t="shared" si="24"/>
        <v>4452.3025000000016</v>
      </c>
      <c r="J86" s="8">
        <f t="shared" si="24"/>
        <v>39</v>
      </c>
      <c r="K86" s="9">
        <v>107428</v>
      </c>
      <c r="L86" s="9">
        <v>71752413.523000002</v>
      </c>
      <c r="M86" s="9">
        <v>-2880416</v>
      </c>
      <c r="N86" s="9">
        <f t="shared" si="25"/>
        <v>68871997.523000002</v>
      </c>
      <c r="O86" s="9">
        <f t="shared" si="26"/>
        <v>641.09913172543475</v>
      </c>
      <c r="P86" s="8">
        <f t="shared" si="27"/>
        <v>41.65416411817678</v>
      </c>
      <c r="Q86" s="8">
        <f t="shared" si="28"/>
        <v>682.75329584361157</v>
      </c>
      <c r="R86" s="9">
        <f t="shared" si="23"/>
        <v>73346821.065887511</v>
      </c>
      <c r="S86" s="21"/>
      <c r="U86" s="2">
        <v>43617</v>
      </c>
      <c r="V86" s="8">
        <f t="shared" si="29"/>
        <v>104.5</v>
      </c>
      <c r="W86" s="8">
        <f t="shared" si="30"/>
        <v>10920.25</v>
      </c>
      <c r="X86" s="8">
        <f t="shared" si="31"/>
        <v>79.5</v>
      </c>
      <c r="Y86" s="7">
        <v>78</v>
      </c>
      <c r="Z86" s="7">
        <v>0</v>
      </c>
      <c r="AA86" s="7">
        <v>0</v>
      </c>
      <c r="AB86" s="7">
        <v>0</v>
      </c>
      <c r="AC86" s="7">
        <v>0</v>
      </c>
      <c r="AD86" s="7">
        <v>0</v>
      </c>
      <c r="AE86" s="7">
        <v>1</v>
      </c>
      <c r="AF86" s="7">
        <v>0</v>
      </c>
      <c r="AG86" s="7">
        <v>0</v>
      </c>
      <c r="AH86" s="7">
        <v>0</v>
      </c>
      <c r="AI86" s="7">
        <v>0</v>
      </c>
      <c r="AJ86" s="7">
        <v>0</v>
      </c>
      <c r="AK86" s="8">
        <f t="shared" si="32"/>
        <v>703.77251185900957</v>
      </c>
      <c r="AM86" s="17">
        <v>41</v>
      </c>
      <c r="AN86" s="17">
        <v>688.97187452731873</v>
      </c>
      <c r="AO86" s="17">
        <v>-39.069483383265947</v>
      </c>
      <c r="AP86" s="17">
        <v>-1.184374698158877</v>
      </c>
      <c r="AX86" s="1">
        <v>41</v>
      </c>
      <c r="AY86" s="50">
        <f t="shared" si="15"/>
        <v>15</v>
      </c>
      <c r="AZ86" s="51">
        <f t="shared" si="16"/>
        <v>0.12162162162162163</v>
      </c>
      <c r="BA86" s="52">
        <f t="shared" si="17"/>
        <v>-1.1669186011353176</v>
      </c>
      <c r="BB86" s="43"/>
      <c r="BC86" s="1">
        <v>41</v>
      </c>
      <c r="BD86" s="48">
        <f t="shared" si="19"/>
        <v>-39.069483383265947</v>
      </c>
      <c r="BE86" s="48">
        <f t="shared" si="34"/>
        <v>0.17650224898136457</v>
      </c>
      <c r="BF86" s="48">
        <f t="shared" si="34"/>
        <v>-20.981440908520312</v>
      </c>
      <c r="BG86" s="48">
        <f t="shared" si="34"/>
        <v>-16.072850824074408</v>
      </c>
      <c r="BH86" s="48">
        <f t="shared" si="34"/>
        <v>1.0503566718127786</v>
      </c>
      <c r="BI86" s="48">
        <f t="shared" si="34"/>
        <v>53.485069484614087</v>
      </c>
      <c r="BJ86" s="48">
        <f t="shared" si="34"/>
        <v>-80.055582292038707</v>
      </c>
      <c r="BK86" s="48">
        <f t="shared" si="34"/>
        <v>14.688502552148861</v>
      </c>
      <c r="BL86" s="48">
        <f t="shared" si="34"/>
        <v>4.5794452897343945</v>
      </c>
      <c r="BM86" s="48">
        <f t="shared" si="34"/>
        <v>-36.395511849566105</v>
      </c>
      <c r="BN86" s="48">
        <f t="shared" si="33"/>
        <v>1.4524844783225035</v>
      </c>
      <c r="BO86" s="48">
        <f t="shared" si="33"/>
        <v>-29.501142764707652</v>
      </c>
      <c r="BP86" s="48">
        <f t="shared" si="33"/>
        <v>-15.182194164045768</v>
      </c>
      <c r="BQ86" s="1">
        <v>41</v>
      </c>
      <c r="BR86" s="9">
        <f t="shared" si="22"/>
        <v>1526.4245318352778</v>
      </c>
      <c r="BS86" s="9">
        <f t="shared" si="22"/>
        <v>-6.8958516836945245</v>
      </c>
      <c r="BT86" s="9">
        <f t="shared" si="22"/>
        <v>819.73405693239829</v>
      </c>
      <c r="BU86" s="9">
        <f t="shared" si="22"/>
        <v>627.95797819287611</v>
      </c>
      <c r="BV86" s="9">
        <f t="shared" si="22"/>
        <v>-41.036892535899732</v>
      </c>
      <c r="BW86" s="9">
        <f t="shared" si="22"/>
        <v>-2089.6340334819515</v>
      </c>
      <c r="BX86" s="9">
        <f t="shared" si="22"/>
        <v>3127.7302420964611</v>
      </c>
      <c r="BY86" s="9">
        <f t="shared" si="22"/>
        <v>-573.87220638624444</v>
      </c>
      <c r="BZ86" s="9">
        <f t="shared" si="22"/>
        <v>-178.91656165186058</v>
      </c>
      <c r="CA86" s="9">
        <f t="shared" si="21"/>
        <v>1421.9538454320664</v>
      </c>
      <c r="CB86" s="9">
        <f t="shared" si="21"/>
        <v>-56.747818190280526</v>
      </c>
      <c r="CC86" s="9">
        <f t="shared" si="21"/>
        <v>1152.5944070330879</v>
      </c>
      <c r="CD86" s="9">
        <f t="shared" si="21"/>
        <v>593.16048261369224</v>
      </c>
    </row>
    <row r="87" spans="1:82">
      <c r="A87" s="2">
        <v>43282</v>
      </c>
      <c r="B87" s="8">
        <f>'WA Sch. 1-2'!B87</f>
        <v>14.1</v>
      </c>
      <c r="C87" s="8">
        <f>'WA Sch. 1-2'!C87</f>
        <v>198.81</v>
      </c>
      <c r="D87" s="8">
        <f>'WA Sch. 1-2'!D87</f>
        <v>240.05</v>
      </c>
      <c r="E87" s="8">
        <f>'WA Sch. 1-2'!E87</f>
        <v>15.5</v>
      </c>
      <c r="F87" s="8">
        <f>'WA Sch. 1-2'!F87</f>
        <v>240.25</v>
      </c>
      <c r="G87" s="8">
        <f>'WA Sch. 1-2'!G87</f>
        <v>259.5</v>
      </c>
      <c r="H87" s="8">
        <f t="shared" si="24"/>
        <v>-1.4000000000000004</v>
      </c>
      <c r="I87" s="8">
        <f t="shared" si="24"/>
        <v>-41.44</v>
      </c>
      <c r="J87" s="8">
        <f t="shared" si="24"/>
        <v>-19.449999999999989</v>
      </c>
      <c r="K87" s="9">
        <v>107727</v>
      </c>
      <c r="L87" s="9">
        <v>80381410.873999998</v>
      </c>
      <c r="M87" s="9">
        <v>11972065</v>
      </c>
      <c r="N87" s="9">
        <f t="shared" si="25"/>
        <v>92353475.873999998</v>
      </c>
      <c r="O87" s="9">
        <f t="shared" si="26"/>
        <v>857.29181982232865</v>
      </c>
      <c r="P87" s="8">
        <f t="shared" si="27"/>
        <v>-18.026011941724875</v>
      </c>
      <c r="Q87" s="8">
        <f t="shared" si="28"/>
        <v>839.2658078806038</v>
      </c>
      <c r="R87" s="9">
        <f t="shared" si="23"/>
        <v>90411587.685553804</v>
      </c>
      <c r="S87" s="21"/>
      <c r="U87" s="2">
        <v>43647</v>
      </c>
      <c r="V87" s="8">
        <f t="shared" si="29"/>
        <v>9.5</v>
      </c>
      <c r="W87" s="8">
        <f t="shared" si="30"/>
        <v>90.25</v>
      </c>
      <c r="X87" s="8">
        <f t="shared" si="31"/>
        <v>136</v>
      </c>
      <c r="Y87" s="7">
        <v>79</v>
      </c>
      <c r="Z87" s="7">
        <v>0</v>
      </c>
      <c r="AA87" s="7">
        <v>0</v>
      </c>
      <c r="AB87" s="7">
        <v>0</v>
      </c>
      <c r="AC87" s="7">
        <v>0</v>
      </c>
      <c r="AD87" s="7">
        <v>0</v>
      </c>
      <c r="AE87" s="7">
        <v>0</v>
      </c>
      <c r="AF87" s="7">
        <v>1</v>
      </c>
      <c r="AG87" s="7">
        <v>0</v>
      </c>
      <c r="AH87" s="7">
        <v>0</v>
      </c>
      <c r="AI87" s="7">
        <v>0</v>
      </c>
      <c r="AJ87" s="7">
        <v>0</v>
      </c>
      <c r="AK87" s="8">
        <f t="shared" si="32"/>
        <v>760.18020299620696</v>
      </c>
      <c r="AM87" s="17">
        <v>42</v>
      </c>
      <c r="AN87" s="17">
        <v>722.94861012883121</v>
      </c>
      <c r="AO87" s="17">
        <v>-20.926836623124245</v>
      </c>
      <c r="AP87" s="17">
        <v>-0.63438811222031144</v>
      </c>
      <c r="AX87" s="1">
        <v>42</v>
      </c>
      <c r="AY87" s="50">
        <f t="shared" si="15"/>
        <v>30</v>
      </c>
      <c r="AZ87" s="51">
        <f t="shared" si="16"/>
        <v>0.24636174636174638</v>
      </c>
      <c r="BA87" s="52">
        <f t="shared" si="17"/>
        <v>-0.68598353263417977</v>
      </c>
      <c r="BB87" s="43"/>
      <c r="BC87" s="1">
        <v>42</v>
      </c>
      <c r="BD87" s="48">
        <f t="shared" si="19"/>
        <v>-20.926836623124245</v>
      </c>
      <c r="BE87" s="48">
        <f t="shared" si="34"/>
        <v>-39.069483383265947</v>
      </c>
      <c r="BF87" s="48">
        <f t="shared" si="34"/>
        <v>0.17650224898136457</v>
      </c>
      <c r="BG87" s="48">
        <f t="shared" si="34"/>
        <v>-20.981440908520312</v>
      </c>
      <c r="BH87" s="48">
        <f t="shared" si="34"/>
        <v>-16.072850824074408</v>
      </c>
      <c r="BI87" s="48">
        <f t="shared" si="34"/>
        <v>1.0503566718127786</v>
      </c>
      <c r="BJ87" s="48">
        <f t="shared" si="34"/>
        <v>53.485069484614087</v>
      </c>
      <c r="BK87" s="48">
        <f t="shared" si="34"/>
        <v>-80.055582292038707</v>
      </c>
      <c r="BL87" s="48">
        <f t="shared" si="34"/>
        <v>14.688502552148861</v>
      </c>
      <c r="BM87" s="48">
        <f t="shared" si="34"/>
        <v>4.5794452897343945</v>
      </c>
      <c r="BN87" s="48">
        <f t="shared" si="33"/>
        <v>-36.395511849566105</v>
      </c>
      <c r="BO87" s="48">
        <f t="shared" si="33"/>
        <v>1.4524844783225035</v>
      </c>
      <c r="BP87" s="48">
        <f t="shared" si="33"/>
        <v>-29.501142764707652</v>
      </c>
      <c r="BQ87" s="1">
        <v>42</v>
      </c>
      <c r="BR87" s="9">
        <f t="shared" si="22"/>
        <v>437.93249105092553</v>
      </c>
      <c r="BS87" s="9">
        <f t="shared" si="22"/>
        <v>817.60069571146164</v>
      </c>
      <c r="BT87" s="9">
        <f t="shared" si="22"/>
        <v>-3.6936337280512999</v>
      </c>
      <c r="BU87" s="9">
        <f t="shared" si="22"/>
        <v>439.07518601033149</v>
      </c>
      <c r="BV87" s="9">
        <f t="shared" si="22"/>
        <v>336.35392326324541</v>
      </c>
      <c r="BW87" s="9">
        <f t="shared" si="22"/>
        <v>-21.980642467038653</v>
      </c>
      <c r="BX87" s="9">
        <f t="shared" si="22"/>
        <v>-1119.2733108809605</v>
      </c>
      <c r="BY87" s="9">
        <f t="shared" si="22"/>
        <v>1675.3100913945514</v>
      </c>
      <c r="BZ87" s="9">
        <f t="shared" si="22"/>
        <v>-307.38389314716403</v>
      </c>
      <c r="CA87" s="9">
        <f t="shared" si="21"/>
        <v>-95.833303402810927</v>
      </c>
      <c r="CB87" s="9">
        <f t="shared" si="21"/>
        <v>761.64293029084058</v>
      </c>
      <c r="CC87" s="9">
        <f t="shared" si="21"/>
        <v>-30.395905375482901</v>
      </c>
      <c r="CD87" s="9">
        <f t="shared" si="21"/>
        <v>617.3655948324905</v>
      </c>
    </row>
    <row r="88" spans="1:82">
      <c r="A88" s="2">
        <v>43313</v>
      </c>
      <c r="B88" s="8">
        <f>'WA Sch. 1-2'!B88</f>
        <v>19.350000000000001</v>
      </c>
      <c r="C88" s="8">
        <f>'WA Sch. 1-2'!C88</f>
        <v>374.42250000000007</v>
      </c>
      <c r="D88" s="8">
        <f>'WA Sch. 1-2'!D88</f>
        <v>204.95</v>
      </c>
      <c r="E88" s="8">
        <f>'WA Sch. 1-2'!E88</f>
        <v>25.5</v>
      </c>
      <c r="F88" s="8">
        <f>'WA Sch. 1-2'!F88</f>
        <v>650.25</v>
      </c>
      <c r="G88" s="8">
        <f>'WA Sch. 1-2'!G88</f>
        <v>186</v>
      </c>
      <c r="H88" s="8">
        <f t="shared" si="24"/>
        <v>-6.1499999999999986</v>
      </c>
      <c r="I88" s="8">
        <f t="shared" si="24"/>
        <v>-275.82749999999993</v>
      </c>
      <c r="J88" s="8">
        <f t="shared" si="24"/>
        <v>18.949999999999989</v>
      </c>
      <c r="K88" s="9">
        <v>108000</v>
      </c>
      <c r="L88" s="9">
        <v>94276718.640000001</v>
      </c>
      <c r="M88" s="9">
        <v>-4717778</v>
      </c>
      <c r="N88" s="9">
        <f t="shared" si="25"/>
        <v>89558940.640000001</v>
      </c>
      <c r="O88" s="9">
        <f t="shared" si="26"/>
        <v>829.24945037037037</v>
      </c>
      <c r="P88" s="8">
        <f t="shared" si="27"/>
        <v>15.202081940329396</v>
      </c>
      <c r="Q88" s="8">
        <f t="shared" si="28"/>
        <v>844.4515323106998</v>
      </c>
      <c r="R88" s="9">
        <f t="shared" si="23"/>
        <v>91200765.489555582</v>
      </c>
      <c r="S88" s="21"/>
      <c r="U88" s="2">
        <v>43678</v>
      </c>
      <c r="V88" s="8">
        <f t="shared" si="29"/>
        <v>3.5</v>
      </c>
      <c r="W88" s="8">
        <f t="shared" si="30"/>
        <v>12.25</v>
      </c>
      <c r="X88" s="8">
        <f t="shared" si="31"/>
        <v>201</v>
      </c>
      <c r="Y88" s="7">
        <v>80</v>
      </c>
      <c r="Z88" s="7">
        <v>0</v>
      </c>
      <c r="AA88" s="7">
        <v>0</v>
      </c>
      <c r="AB88" s="7">
        <v>0</v>
      </c>
      <c r="AC88" s="7">
        <v>0</v>
      </c>
      <c r="AD88" s="7">
        <v>0</v>
      </c>
      <c r="AE88" s="7">
        <v>0</v>
      </c>
      <c r="AF88" s="7">
        <v>0</v>
      </c>
      <c r="AG88" s="7">
        <v>1</v>
      </c>
      <c r="AH88" s="7">
        <v>0</v>
      </c>
      <c r="AI88" s="7">
        <v>0</v>
      </c>
      <c r="AJ88" s="7">
        <v>0</v>
      </c>
      <c r="AK88" s="8">
        <f t="shared" si="32"/>
        <v>845.57281174789273</v>
      </c>
      <c r="AM88" s="17">
        <v>43</v>
      </c>
      <c r="AN88" s="17">
        <v>797.80796029591284</v>
      </c>
      <c r="AO88" s="17">
        <v>20.117912103160734</v>
      </c>
      <c r="AP88" s="17">
        <v>0.60986591097268872</v>
      </c>
      <c r="AX88" s="1">
        <v>43</v>
      </c>
      <c r="AY88" s="50">
        <f t="shared" si="15"/>
        <v>92</v>
      </c>
      <c r="AZ88" s="51">
        <f t="shared" si="16"/>
        <v>0.76195426195426197</v>
      </c>
      <c r="BA88" s="52">
        <f t="shared" si="17"/>
        <v>0.71260296566742809</v>
      </c>
      <c r="BB88" s="43"/>
      <c r="BC88" s="1">
        <v>43</v>
      </c>
      <c r="BD88" s="48">
        <f t="shared" si="19"/>
        <v>20.117912103160734</v>
      </c>
      <c r="BE88" s="48">
        <f t="shared" si="34"/>
        <v>-20.926836623124245</v>
      </c>
      <c r="BF88" s="48">
        <f t="shared" si="34"/>
        <v>-39.069483383265947</v>
      </c>
      <c r="BG88" s="48">
        <f t="shared" si="34"/>
        <v>0.17650224898136457</v>
      </c>
      <c r="BH88" s="48">
        <f t="shared" si="34"/>
        <v>-20.981440908520312</v>
      </c>
      <c r="BI88" s="48">
        <f t="shared" si="34"/>
        <v>-16.072850824074408</v>
      </c>
      <c r="BJ88" s="48">
        <f t="shared" si="34"/>
        <v>1.0503566718127786</v>
      </c>
      <c r="BK88" s="48">
        <f t="shared" si="34"/>
        <v>53.485069484614087</v>
      </c>
      <c r="BL88" s="48">
        <f t="shared" si="34"/>
        <v>-80.055582292038707</v>
      </c>
      <c r="BM88" s="48">
        <f t="shared" si="34"/>
        <v>14.688502552148861</v>
      </c>
      <c r="BN88" s="48">
        <f t="shared" si="33"/>
        <v>4.5794452897343945</v>
      </c>
      <c r="BO88" s="48">
        <f t="shared" si="33"/>
        <v>-36.395511849566105</v>
      </c>
      <c r="BP88" s="48">
        <f t="shared" si="33"/>
        <v>1.4524844783225035</v>
      </c>
      <c r="BQ88" s="1">
        <v>43</v>
      </c>
      <c r="BR88" s="9">
        <f t="shared" si="22"/>
        <v>404.73038739050941</v>
      </c>
      <c r="BS88" s="9">
        <f t="shared" si="22"/>
        <v>-421.00425978121871</v>
      </c>
      <c r="BT88" s="9">
        <f t="shared" si="22"/>
        <v>-785.99643262044708</v>
      </c>
      <c r="BU88" s="9">
        <f t="shared" si="22"/>
        <v>3.5508567310214749</v>
      </c>
      <c r="BV88" s="9">
        <f t="shared" si="22"/>
        <v>-422.10278399527272</v>
      </c>
      <c r="BW88" s="9">
        <f t="shared" si="22"/>
        <v>-323.35220012594266</v>
      </c>
      <c r="BX88" s="9">
        <f t="shared" si="22"/>
        <v>21.130983200502296</v>
      </c>
      <c r="BY88" s="9">
        <f t="shared" si="22"/>
        <v>1076.0079267229257</v>
      </c>
      <c r="BZ88" s="9">
        <f t="shared" si="22"/>
        <v>-1610.5511679185979</v>
      </c>
      <c r="CA88" s="9">
        <f t="shared" si="21"/>
        <v>295.50200327119006</v>
      </c>
      <c r="CB88" s="9">
        <f t="shared" si="21"/>
        <v>92.128877820115093</v>
      </c>
      <c r="CC88" s="9">
        <f t="shared" si="21"/>
        <v>-732.20170833911925</v>
      </c>
      <c r="CD88" s="9">
        <f t="shared" si="21"/>
        <v>29.220955066101851</v>
      </c>
    </row>
    <row r="89" spans="1:82">
      <c r="A89" s="2">
        <v>43344</v>
      </c>
      <c r="B89" s="8">
        <f>'WA Sch. 1-2'!B89</f>
        <v>152.32499999999999</v>
      </c>
      <c r="C89" s="8">
        <f>'WA Sch. 1-2'!C89</f>
        <v>23202.905624999996</v>
      </c>
      <c r="D89" s="8">
        <f>'WA Sch. 1-2'!D89</f>
        <v>43.875</v>
      </c>
      <c r="E89" s="8">
        <f>'WA Sch. 1-2'!E89</f>
        <v>175.5</v>
      </c>
      <c r="F89" s="8">
        <f>'WA Sch. 1-2'!F89</f>
        <v>30800.25</v>
      </c>
      <c r="G89" s="8">
        <f>'WA Sch. 1-2'!G89</f>
        <v>8.5</v>
      </c>
      <c r="H89" s="8">
        <f t="shared" si="24"/>
        <v>-23.175000000000011</v>
      </c>
      <c r="I89" s="8">
        <f t="shared" si="24"/>
        <v>-7597.3443750000042</v>
      </c>
      <c r="J89" s="8">
        <f t="shared" si="24"/>
        <v>35.375</v>
      </c>
      <c r="K89" s="9">
        <v>108266</v>
      </c>
      <c r="L89" s="9">
        <v>75898851.638999999</v>
      </c>
      <c r="M89" s="9">
        <v>-12365166</v>
      </c>
      <c r="N89" s="9">
        <f t="shared" si="25"/>
        <v>63533685.638999999</v>
      </c>
      <c r="O89" s="9">
        <f t="shared" si="26"/>
        <v>586.8295276356381</v>
      </c>
      <c r="P89" s="8">
        <f t="shared" si="27"/>
        <v>23.922119371195372</v>
      </c>
      <c r="Q89" s="8">
        <f t="shared" si="28"/>
        <v>610.75164700683342</v>
      </c>
      <c r="R89" s="9">
        <f t="shared" si="23"/>
        <v>66123637.814841829</v>
      </c>
      <c r="S89" s="21"/>
      <c r="U89" s="2">
        <v>43709</v>
      </c>
      <c r="V89" s="8">
        <f t="shared" si="29"/>
        <v>213</v>
      </c>
      <c r="W89" s="8">
        <f t="shared" si="30"/>
        <v>45369</v>
      </c>
      <c r="X89" s="8">
        <f t="shared" si="31"/>
        <v>35.5</v>
      </c>
      <c r="Y89" s="7">
        <v>81</v>
      </c>
      <c r="Z89" s="7">
        <v>0</v>
      </c>
      <c r="AA89" s="7">
        <v>0</v>
      </c>
      <c r="AB89" s="7">
        <v>0</v>
      </c>
      <c r="AC89" s="7">
        <v>0</v>
      </c>
      <c r="AD89" s="7">
        <v>0</v>
      </c>
      <c r="AE89" s="7">
        <v>0</v>
      </c>
      <c r="AF89" s="7">
        <v>0</v>
      </c>
      <c r="AG89" s="7">
        <v>0</v>
      </c>
      <c r="AH89" s="7">
        <v>1</v>
      </c>
      <c r="AI89" s="7">
        <v>0</v>
      </c>
      <c r="AJ89" s="7">
        <v>0</v>
      </c>
      <c r="AK89" s="8">
        <f t="shared" si="32"/>
        <v>629.96884408377537</v>
      </c>
      <c r="AM89" s="17">
        <v>44</v>
      </c>
      <c r="AN89" s="17">
        <v>835.16768052261943</v>
      </c>
      <c r="AO89" s="17">
        <v>6.8091408485950069</v>
      </c>
      <c r="AP89" s="17">
        <v>0.2064161959390067</v>
      </c>
      <c r="AX89" s="1">
        <v>44</v>
      </c>
      <c r="AY89" s="50">
        <f t="shared" si="15"/>
        <v>69</v>
      </c>
      <c r="AZ89" s="51">
        <f t="shared" si="16"/>
        <v>0.57068607068607069</v>
      </c>
      <c r="BA89" s="52">
        <f t="shared" si="17"/>
        <v>0.17812111651651327</v>
      </c>
      <c r="BB89" s="43"/>
      <c r="BC89" s="1">
        <v>44</v>
      </c>
      <c r="BD89" s="48">
        <f t="shared" si="19"/>
        <v>6.8091408485950069</v>
      </c>
      <c r="BE89" s="48">
        <f t="shared" si="34"/>
        <v>20.117912103160734</v>
      </c>
      <c r="BF89" s="48">
        <f t="shared" si="34"/>
        <v>-20.926836623124245</v>
      </c>
      <c r="BG89" s="48">
        <f t="shared" si="34"/>
        <v>-39.069483383265947</v>
      </c>
      <c r="BH89" s="48">
        <f t="shared" si="34"/>
        <v>0.17650224898136457</v>
      </c>
      <c r="BI89" s="48">
        <f t="shared" si="34"/>
        <v>-20.981440908520312</v>
      </c>
      <c r="BJ89" s="48">
        <f t="shared" si="34"/>
        <v>-16.072850824074408</v>
      </c>
      <c r="BK89" s="48">
        <f t="shared" si="34"/>
        <v>1.0503566718127786</v>
      </c>
      <c r="BL89" s="48">
        <f t="shared" si="34"/>
        <v>53.485069484614087</v>
      </c>
      <c r="BM89" s="48">
        <f t="shared" si="34"/>
        <v>-80.055582292038707</v>
      </c>
      <c r="BN89" s="48">
        <f t="shared" si="33"/>
        <v>14.688502552148861</v>
      </c>
      <c r="BO89" s="48">
        <f t="shared" si="33"/>
        <v>4.5794452897343945</v>
      </c>
      <c r="BP89" s="48">
        <f t="shared" si="33"/>
        <v>-36.395511849566105</v>
      </c>
      <c r="BQ89" s="1">
        <v>44</v>
      </c>
      <c r="BR89" s="9">
        <f t="shared" si="22"/>
        <v>46.364399096007951</v>
      </c>
      <c r="BS89" s="9">
        <f t="shared" si="22"/>
        <v>136.9856970900812</v>
      </c>
      <c r="BT89" s="9">
        <f t="shared" si="22"/>
        <v>-142.49377808239223</v>
      </c>
      <c r="BU89" s="9">
        <f t="shared" si="22"/>
        <v>-266.02961523850672</v>
      </c>
      <c r="BV89" s="9">
        <f t="shared" si="22"/>
        <v>1.2018286734093389</v>
      </c>
      <c r="BW89" s="9">
        <f t="shared" si="22"/>
        <v>-142.86558635259092</v>
      </c>
      <c r="BX89" s="9">
        <f t="shared" si="22"/>
        <v>-109.44230509958089</v>
      </c>
      <c r="BY89" s="9">
        <f t="shared" si="22"/>
        <v>7.1520265196363138</v>
      </c>
      <c r="BZ89" s="9">
        <f t="shared" si="22"/>
        <v>364.18737141764052</v>
      </c>
      <c r="CA89" s="9">
        <f t="shared" si="21"/>
        <v>-545.10973554279497</v>
      </c>
      <c r="CB89" s="9">
        <f t="shared" si="21"/>
        <v>100.01608273253326</v>
      </c>
      <c r="CC89" s="9">
        <f t="shared" si="21"/>
        <v>31.18208798623882</v>
      </c>
      <c r="CD89" s="9">
        <f t="shared" si="21"/>
        <v>-247.82216644041031</v>
      </c>
    </row>
    <row r="90" spans="1:82">
      <c r="A90" s="2">
        <v>43374</v>
      </c>
      <c r="B90" s="8">
        <f>'WA Sch. 1-2'!B90</f>
        <v>510.4</v>
      </c>
      <c r="C90" s="8">
        <f>'WA Sch. 1-2'!C90</f>
        <v>260508.15999999997</v>
      </c>
      <c r="D90" s="8">
        <f>'WA Sch. 1-2'!D90</f>
        <v>0.65</v>
      </c>
      <c r="E90" s="8">
        <f>'WA Sch. 1-2'!E90</f>
        <v>522.5</v>
      </c>
      <c r="F90" s="8">
        <f>'WA Sch. 1-2'!F90</f>
        <v>273006.25</v>
      </c>
      <c r="G90" s="8">
        <f>'WA Sch. 1-2'!G90</f>
        <v>0</v>
      </c>
      <c r="H90" s="8">
        <f t="shared" si="24"/>
        <v>-12.100000000000023</v>
      </c>
      <c r="I90" s="8">
        <f t="shared" si="24"/>
        <v>-12498.090000000026</v>
      </c>
      <c r="J90" s="8">
        <f t="shared" si="24"/>
        <v>0.65</v>
      </c>
      <c r="K90" s="9">
        <v>108597</v>
      </c>
      <c r="L90" s="9">
        <v>73432507.113999993</v>
      </c>
      <c r="M90" s="9">
        <v>7726601</v>
      </c>
      <c r="N90" s="9">
        <f t="shared" si="25"/>
        <v>81159108.113999993</v>
      </c>
      <c r="O90" s="9">
        <f t="shared" si="26"/>
        <v>747.34208232271601</v>
      </c>
      <c r="P90" s="8">
        <f t="shared" si="27"/>
        <v>-4.6371427698607324</v>
      </c>
      <c r="Q90" s="8">
        <f t="shared" si="28"/>
        <v>742.70493955285531</v>
      </c>
      <c r="R90" s="9">
        <f t="shared" si="23"/>
        <v>80655528.320621431</v>
      </c>
      <c r="S90" s="21"/>
      <c r="U90" s="2">
        <v>43739</v>
      </c>
      <c r="V90" s="8">
        <f t="shared" si="29"/>
        <v>706</v>
      </c>
      <c r="W90" s="8">
        <f t="shared" si="30"/>
        <v>498436</v>
      </c>
      <c r="X90" s="8">
        <f t="shared" si="31"/>
        <v>0</v>
      </c>
      <c r="Y90" s="7">
        <v>82</v>
      </c>
      <c r="Z90" s="7">
        <v>0</v>
      </c>
      <c r="AA90" s="7">
        <v>0</v>
      </c>
      <c r="AB90" s="7">
        <v>0</v>
      </c>
      <c r="AC90" s="7">
        <v>0</v>
      </c>
      <c r="AD90" s="7">
        <v>0</v>
      </c>
      <c r="AE90" s="7">
        <v>0</v>
      </c>
      <c r="AF90" s="7">
        <v>0</v>
      </c>
      <c r="AG90" s="7">
        <v>0</v>
      </c>
      <c r="AH90" s="7">
        <v>0</v>
      </c>
      <c r="AI90" s="7">
        <v>1</v>
      </c>
      <c r="AJ90" s="7">
        <v>0</v>
      </c>
      <c r="AK90" s="8">
        <f t="shared" si="32"/>
        <v>820.18844925043447</v>
      </c>
      <c r="AM90" s="17">
        <v>45</v>
      </c>
      <c r="AN90" s="17">
        <v>599.94593703847249</v>
      </c>
      <c r="AO90" s="17">
        <v>-9.8301204585461619</v>
      </c>
      <c r="AP90" s="17">
        <v>-0.2979959022427896</v>
      </c>
      <c r="AX90" s="1">
        <v>45</v>
      </c>
      <c r="AY90" s="50">
        <f t="shared" si="15"/>
        <v>45</v>
      </c>
      <c r="AZ90" s="51">
        <f t="shared" si="16"/>
        <v>0.37110187110187109</v>
      </c>
      <c r="BA90" s="52">
        <f t="shared" si="17"/>
        <v>-0.32893642436422554</v>
      </c>
      <c r="BB90" s="43"/>
      <c r="BC90" s="1">
        <v>45</v>
      </c>
      <c r="BD90" s="48">
        <f t="shared" si="19"/>
        <v>-9.8301204585461619</v>
      </c>
      <c r="BE90" s="48">
        <f t="shared" si="34"/>
        <v>6.8091408485950069</v>
      </c>
      <c r="BF90" s="48">
        <f t="shared" si="34"/>
        <v>20.117912103160734</v>
      </c>
      <c r="BG90" s="48">
        <f t="shared" si="34"/>
        <v>-20.926836623124245</v>
      </c>
      <c r="BH90" s="48">
        <f t="shared" si="34"/>
        <v>-39.069483383265947</v>
      </c>
      <c r="BI90" s="48">
        <f t="shared" si="34"/>
        <v>0.17650224898136457</v>
      </c>
      <c r="BJ90" s="48">
        <f t="shared" si="34"/>
        <v>-20.981440908520312</v>
      </c>
      <c r="BK90" s="48">
        <f t="shared" si="34"/>
        <v>-16.072850824074408</v>
      </c>
      <c r="BL90" s="48">
        <f t="shared" si="34"/>
        <v>1.0503566718127786</v>
      </c>
      <c r="BM90" s="48">
        <f t="shared" si="34"/>
        <v>53.485069484614087</v>
      </c>
      <c r="BN90" s="48">
        <f t="shared" si="33"/>
        <v>-80.055582292038707</v>
      </c>
      <c r="BO90" s="48">
        <f t="shared" si="33"/>
        <v>14.688502552148861</v>
      </c>
      <c r="BP90" s="48">
        <f t="shared" si="33"/>
        <v>4.5794452897343945</v>
      </c>
      <c r="BQ90" s="1">
        <v>45</v>
      </c>
      <c r="BR90" s="9">
        <f t="shared" si="22"/>
        <v>96.631268229523755</v>
      </c>
      <c r="BS90" s="9">
        <f t="shared" si="22"/>
        <v>-66.934674760896783</v>
      </c>
      <c r="BT90" s="9">
        <f t="shared" si="22"/>
        <v>-197.76149934851165</v>
      </c>
      <c r="BU90" s="9">
        <f t="shared" si="22"/>
        <v>205.71332482162038</v>
      </c>
      <c r="BV90" s="9">
        <f t="shared" si="22"/>
        <v>384.05772791066181</v>
      </c>
      <c r="BW90" s="9">
        <f t="shared" si="22"/>
        <v>-1.7350383686931141</v>
      </c>
      <c r="BX90" s="9">
        <f t="shared" si="22"/>
        <v>206.25009152461655</v>
      </c>
      <c r="BY90" s="9">
        <f t="shared" si="22"/>
        <v>157.99805971288905</v>
      </c>
      <c r="BZ90" s="9">
        <f t="shared" si="22"/>
        <v>-10.325132608359064</v>
      </c>
      <c r="CA90" s="9">
        <f t="shared" si="21"/>
        <v>-525.76467576745893</v>
      </c>
      <c r="CB90" s="9">
        <f t="shared" si="21"/>
        <v>786.95601730977694</v>
      </c>
      <c r="CC90" s="9">
        <f t="shared" si="21"/>
        <v>-144.38974944328504</v>
      </c>
      <c r="CD90" s="9">
        <f t="shared" si="21"/>
        <v>-45.016498831412015</v>
      </c>
    </row>
    <row r="91" spans="1:82">
      <c r="A91" s="2">
        <v>43405</v>
      </c>
      <c r="B91" s="8">
        <f>'WA Sch. 1-2'!B91</f>
        <v>874.97500000000002</v>
      </c>
      <c r="C91" s="8">
        <f>'WA Sch. 1-2'!C91</f>
        <v>765581.25062499999</v>
      </c>
      <c r="D91" s="8">
        <f>'WA Sch. 1-2'!D91</f>
        <v>0</v>
      </c>
      <c r="E91" s="8">
        <f>'WA Sch. 1-2'!E91</f>
        <v>841.5</v>
      </c>
      <c r="F91" s="8">
        <f>'WA Sch. 1-2'!F91</f>
        <v>708122.25</v>
      </c>
      <c r="G91" s="8">
        <f>'WA Sch. 1-2'!G91</f>
        <v>0</v>
      </c>
      <c r="H91" s="8">
        <f t="shared" si="24"/>
        <v>33.475000000000023</v>
      </c>
      <c r="I91" s="8">
        <f t="shared" si="24"/>
        <v>57459.000624999986</v>
      </c>
      <c r="J91" s="8">
        <f t="shared" si="24"/>
        <v>0</v>
      </c>
      <c r="K91" s="9">
        <v>108883</v>
      </c>
      <c r="L91" s="9">
        <v>91559080.468999997</v>
      </c>
      <c r="M91" s="9">
        <v>17477859</v>
      </c>
      <c r="N91" s="9">
        <f t="shared" si="25"/>
        <v>109036939.469</v>
      </c>
      <c r="O91" s="9">
        <f t="shared" si="26"/>
        <v>1001.4138062782987</v>
      </c>
      <c r="P91" s="8">
        <f t="shared" si="27"/>
        <v>17.172249491023258</v>
      </c>
      <c r="Q91" s="8">
        <f t="shared" si="28"/>
        <v>1018.586055769322</v>
      </c>
      <c r="R91" s="9">
        <f t="shared" si="23"/>
        <v>110906705.51033109</v>
      </c>
      <c r="S91" s="21"/>
      <c r="U91" s="2">
        <v>43770</v>
      </c>
      <c r="V91" s="8">
        <f t="shared" si="29"/>
        <v>882</v>
      </c>
      <c r="W91" s="8">
        <f t="shared" si="30"/>
        <v>777924</v>
      </c>
      <c r="X91" s="8">
        <f t="shared" si="31"/>
        <v>0</v>
      </c>
      <c r="Y91" s="7">
        <v>83</v>
      </c>
      <c r="Z91" s="7">
        <v>0</v>
      </c>
      <c r="AA91" s="7">
        <v>0</v>
      </c>
      <c r="AB91" s="7">
        <v>0</v>
      </c>
      <c r="AC91" s="7">
        <v>0</v>
      </c>
      <c r="AD91" s="7">
        <v>0</v>
      </c>
      <c r="AE91" s="7">
        <v>0</v>
      </c>
      <c r="AF91" s="7">
        <v>0</v>
      </c>
      <c r="AG91" s="7">
        <v>0</v>
      </c>
      <c r="AH91" s="7">
        <v>0</v>
      </c>
      <c r="AI91" s="7">
        <v>0</v>
      </c>
      <c r="AJ91" s="7">
        <v>1</v>
      </c>
      <c r="AK91" s="8">
        <f t="shared" si="32"/>
        <v>1060.2356009117057</v>
      </c>
      <c r="AM91" s="17">
        <v>46</v>
      </c>
      <c r="AN91" s="17">
        <v>758.06117311683658</v>
      </c>
      <c r="AO91" s="17">
        <v>12.244080730341466</v>
      </c>
      <c r="AP91" s="17">
        <v>0.37117407663092727</v>
      </c>
      <c r="AX91" s="1">
        <v>46</v>
      </c>
      <c r="AY91" s="50">
        <f t="shared" si="15"/>
        <v>78</v>
      </c>
      <c r="AZ91" s="51">
        <f t="shared" si="16"/>
        <v>0.64553014553014554</v>
      </c>
      <c r="BA91" s="52">
        <f t="shared" si="17"/>
        <v>0.3732804719655104</v>
      </c>
      <c r="BB91" s="43"/>
      <c r="BC91" s="1">
        <v>46</v>
      </c>
      <c r="BD91" s="48">
        <f t="shared" si="19"/>
        <v>12.244080730341466</v>
      </c>
      <c r="BE91" s="48">
        <f t="shared" si="34"/>
        <v>-9.8301204585461619</v>
      </c>
      <c r="BF91" s="48">
        <f t="shared" si="34"/>
        <v>6.8091408485950069</v>
      </c>
      <c r="BG91" s="48">
        <f t="shared" si="34"/>
        <v>20.117912103160734</v>
      </c>
      <c r="BH91" s="48">
        <f t="shared" si="34"/>
        <v>-20.926836623124245</v>
      </c>
      <c r="BI91" s="48">
        <f t="shared" si="34"/>
        <v>-39.069483383265947</v>
      </c>
      <c r="BJ91" s="48">
        <f t="shared" si="34"/>
        <v>0.17650224898136457</v>
      </c>
      <c r="BK91" s="48">
        <f t="shared" si="34"/>
        <v>-20.981440908520312</v>
      </c>
      <c r="BL91" s="48">
        <f t="shared" si="34"/>
        <v>-16.072850824074408</v>
      </c>
      <c r="BM91" s="48">
        <f t="shared" si="34"/>
        <v>1.0503566718127786</v>
      </c>
      <c r="BN91" s="48">
        <f t="shared" si="33"/>
        <v>53.485069484614087</v>
      </c>
      <c r="BO91" s="48">
        <f t="shared" si="33"/>
        <v>-80.055582292038707</v>
      </c>
      <c r="BP91" s="48">
        <f t="shared" si="33"/>
        <v>14.688502552148861</v>
      </c>
      <c r="BQ91" s="1">
        <v>46</v>
      </c>
      <c r="BR91" s="9">
        <f t="shared" si="22"/>
        <v>149.91751293112424</v>
      </c>
      <c r="BS91" s="9">
        <f t="shared" si="22"/>
        <v>-120.36078848341998</v>
      </c>
      <c r="BT91" s="9">
        <f t="shared" si="22"/>
        <v>83.371670254466991</v>
      </c>
      <c r="BU91" s="9">
        <f t="shared" si="22"/>
        <v>246.32533991702036</v>
      </c>
      <c r="BV91" s="9">
        <f t="shared" si="22"/>
        <v>-256.22987704420143</v>
      </c>
      <c r="BW91" s="9">
        <f t="shared" si="22"/>
        <v>-478.36990863744819</v>
      </c>
      <c r="BX91" s="9">
        <f t="shared" si="22"/>
        <v>2.1611077856172227</v>
      </c>
      <c r="BY91" s="9">
        <f t="shared" si="22"/>
        <v>-256.8984563228135</v>
      </c>
      <c r="BZ91" s="9">
        <f t="shared" si="22"/>
        <v>-196.79728305670318</v>
      </c>
      <c r="CA91" s="9">
        <f t="shared" si="21"/>
        <v>12.860651885331182</v>
      </c>
      <c r="CB91" s="9">
        <f t="shared" si="21"/>
        <v>654.87550863755121</v>
      </c>
      <c r="CC91" s="9">
        <f t="shared" si="21"/>
        <v>-980.20701249823048</v>
      </c>
      <c r="CD91" s="9">
        <f t="shared" si="21"/>
        <v>179.84721105634287</v>
      </c>
    </row>
    <row r="92" spans="1:82">
      <c r="A92" s="2">
        <v>43435</v>
      </c>
      <c r="B92" s="8">
        <f>'WA Sch. 1-2'!B92</f>
        <v>1138.7249999999999</v>
      </c>
      <c r="C92" s="8">
        <f>'WA Sch. 1-2'!C92</f>
        <v>1296694.6256249999</v>
      </c>
      <c r="D92" s="8">
        <f>'WA Sch. 1-2'!D92</f>
        <v>0</v>
      </c>
      <c r="E92" s="8">
        <f>'WA Sch. 1-2'!E92</f>
        <v>1029.5</v>
      </c>
      <c r="F92" s="8">
        <f>'WA Sch. 1-2'!F92</f>
        <v>1059870.25</v>
      </c>
      <c r="G92" s="8">
        <f>'WA Sch. 1-2'!G92</f>
        <v>0</v>
      </c>
      <c r="H92" s="8">
        <f t="shared" si="24"/>
        <v>109.22499999999991</v>
      </c>
      <c r="I92" s="8">
        <f t="shared" si="24"/>
        <v>236824.37562499987</v>
      </c>
      <c r="J92" s="8">
        <f t="shared" si="24"/>
        <v>0</v>
      </c>
      <c r="K92" s="9">
        <v>108975</v>
      </c>
      <c r="L92" s="9">
        <v>125686473.641</v>
      </c>
      <c r="M92" s="9">
        <v>7202625</v>
      </c>
      <c r="N92" s="9">
        <f t="shared" si="25"/>
        <v>132889098.641</v>
      </c>
      <c r="O92" s="9">
        <f t="shared" si="26"/>
        <v>1219.4457319660473</v>
      </c>
      <c r="P92" s="8">
        <f t="shared" si="27"/>
        <v>61.89049730174078</v>
      </c>
      <c r="Q92" s="8">
        <f t="shared" si="28"/>
        <v>1281.3362292677882</v>
      </c>
      <c r="R92" s="9">
        <f t="shared" si="23"/>
        <v>139633615.58445722</v>
      </c>
      <c r="S92" s="21"/>
      <c r="U92" s="2">
        <v>43800</v>
      </c>
      <c r="V92" s="8">
        <f t="shared" si="29"/>
        <v>978</v>
      </c>
      <c r="W92" s="8">
        <f t="shared" si="30"/>
        <v>956484</v>
      </c>
      <c r="X92" s="8">
        <f t="shared" si="31"/>
        <v>0</v>
      </c>
      <c r="Y92" s="7">
        <v>84</v>
      </c>
      <c r="Z92" s="7">
        <v>0</v>
      </c>
      <c r="AA92" s="7">
        <v>0</v>
      </c>
      <c r="AB92" s="7">
        <v>0</v>
      </c>
      <c r="AC92" s="7">
        <v>0</v>
      </c>
      <c r="AD92" s="7">
        <v>0</v>
      </c>
      <c r="AE92" s="7">
        <v>0</v>
      </c>
      <c r="AF92" s="7">
        <v>0</v>
      </c>
      <c r="AG92" s="7">
        <v>0</v>
      </c>
      <c r="AH92" s="7">
        <v>0</v>
      </c>
      <c r="AI92" s="7">
        <v>0</v>
      </c>
      <c r="AJ92" s="7">
        <v>0</v>
      </c>
      <c r="AK92" s="8">
        <f t="shared" si="32"/>
        <v>1147.5978978497485</v>
      </c>
      <c r="AM92" s="17">
        <v>47</v>
      </c>
      <c r="AN92" s="17">
        <v>929.8072526943937</v>
      </c>
      <c r="AO92" s="17">
        <v>-24.378849127601598</v>
      </c>
      <c r="AP92" s="17">
        <v>-0.73903439658306269</v>
      </c>
      <c r="AX92" s="1">
        <v>47</v>
      </c>
      <c r="AY92" s="50">
        <f t="shared" si="15"/>
        <v>24</v>
      </c>
      <c r="AZ92" s="51">
        <f t="shared" si="16"/>
        <v>0.19646569646569648</v>
      </c>
      <c r="BA92" s="52">
        <f t="shared" si="17"/>
        <v>-0.85431334867221986</v>
      </c>
      <c r="BB92" s="43"/>
      <c r="BC92" s="1">
        <v>47</v>
      </c>
      <c r="BD92" s="48">
        <f t="shared" si="19"/>
        <v>-24.378849127601598</v>
      </c>
      <c r="BE92" s="48">
        <f t="shared" si="34"/>
        <v>12.244080730341466</v>
      </c>
      <c r="BF92" s="48">
        <f t="shared" si="34"/>
        <v>-9.8301204585461619</v>
      </c>
      <c r="BG92" s="48">
        <f t="shared" si="34"/>
        <v>6.8091408485950069</v>
      </c>
      <c r="BH92" s="48">
        <f t="shared" si="34"/>
        <v>20.117912103160734</v>
      </c>
      <c r="BI92" s="48">
        <f t="shared" si="34"/>
        <v>-20.926836623124245</v>
      </c>
      <c r="BJ92" s="48">
        <f t="shared" si="34"/>
        <v>-39.069483383265947</v>
      </c>
      <c r="BK92" s="48">
        <f t="shared" si="34"/>
        <v>0.17650224898136457</v>
      </c>
      <c r="BL92" s="48">
        <f t="shared" si="34"/>
        <v>-20.981440908520312</v>
      </c>
      <c r="BM92" s="48">
        <f t="shared" si="34"/>
        <v>-16.072850824074408</v>
      </c>
      <c r="BN92" s="48">
        <f t="shared" si="33"/>
        <v>1.0503566718127786</v>
      </c>
      <c r="BO92" s="48">
        <f t="shared" si="33"/>
        <v>53.485069484614087</v>
      </c>
      <c r="BP92" s="48">
        <f t="shared" si="33"/>
        <v>-80.055582292038707</v>
      </c>
      <c r="BQ92" s="1">
        <v>47</v>
      </c>
      <c r="BR92" s="9">
        <f t="shared" si="22"/>
        <v>594.32828478635111</v>
      </c>
      <c r="BS92" s="9">
        <f t="shared" si="22"/>
        <v>-298.49659683117108</v>
      </c>
      <c r="BT92" s="9">
        <f t="shared" si="22"/>
        <v>239.64702356503966</v>
      </c>
      <c r="BU92" s="9">
        <f t="shared" si="22"/>
        <v>-165.99901743649042</v>
      </c>
      <c r="BV92" s="9">
        <f t="shared" si="22"/>
        <v>-490.45154392530657</v>
      </c>
      <c r="BW92" s="9">
        <f t="shared" si="22"/>
        <v>510.17219275310435</v>
      </c>
      <c r="BX92" s="9">
        <f t="shared" si="22"/>
        <v>952.46904089396503</v>
      </c>
      <c r="BY92" s="9">
        <f t="shared" si="22"/>
        <v>-4.3029216986040586</v>
      </c>
      <c r="BZ92" s="9">
        <f t="shared" si="22"/>
        <v>511.50338238849554</v>
      </c>
      <c r="CA92" s="9">
        <f t="shared" si="21"/>
        <v>391.83760529054865</v>
      </c>
      <c r="CB92" s="9">
        <f t="shared" si="21"/>
        <v>-25.606486832298291</v>
      </c>
      <c r="CC92" s="9">
        <f t="shared" si="21"/>
        <v>-1303.904439544689</v>
      </c>
      <c r="CD92" s="9">
        <f t="shared" si="21"/>
        <v>1951.6629625198841</v>
      </c>
    </row>
    <row r="93" spans="1:82">
      <c r="A93" s="2">
        <v>43466</v>
      </c>
      <c r="B93" s="8">
        <f>'WA Sch. 1-2'!B93</f>
        <v>1095.1500000000001</v>
      </c>
      <c r="C93" s="8">
        <f>'WA Sch. 1-2'!C93</f>
        <v>1199353.5225000002</v>
      </c>
      <c r="D93" s="8">
        <f>'WA Sch. 1-2'!D93</f>
        <v>0</v>
      </c>
      <c r="E93" s="8">
        <f>'WA Sch. 1-2'!E93</f>
        <v>1057.5</v>
      </c>
      <c r="F93" s="8">
        <f>'WA Sch. 1-2'!F93</f>
        <v>1118306.25</v>
      </c>
      <c r="G93" s="8">
        <f>'WA Sch. 1-2'!G93</f>
        <v>0</v>
      </c>
      <c r="H93" s="8">
        <f t="shared" si="24"/>
        <v>37.650000000000091</v>
      </c>
      <c r="I93" s="8">
        <f t="shared" si="24"/>
        <v>81047.272500000196</v>
      </c>
      <c r="J93" s="8">
        <f t="shared" si="24"/>
        <v>0</v>
      </c>
      <c r="K93" s="9">
        <v>109281</v>
      </c>
      <c r="L93" s="9">
        <v>131865200.46937999</v>
      </c>
      <c r="M93" s="9">
        <v>-2935918</v>
      </c>
      <c r="N93" s="9">
        <f t="shared" si="25"/>
        <v>128929282.46937999</v>
      </c>
      <c r="O93" s="9">
        <f t="shared" si="26"/>
        <v>1179.7959615063917</v>
      </c>
      <c r="P93" s="8">
        <f t="shared" si="27"/>
        <v>21.264099702353995</v>
      </c>
      <c r="Q93" s="8">
        <f t="shared" si="28"/>
        <v>1201.0600612087458</v>
      </c>
      <c r="R93" s="9">
        <f t="shared" si="23"/>
        <v>131253044.54895295</v>
      </c>
      <c r="S93" s="21"/>
      <c r="U93" s="2">
        <v>43831</v>
      </c>
      <c r="V93" s="8">
        <f t="shared" si="29"/>
        <v>955.5</v>
      </c>
      <c r="W93" s="8">
        <f t="shared" si="30"/>
        <v>912980.25</v>
      </c>
      <c r="X93" s="8">
        <f t="shared" si="31"/>
        <v>0</v>
      </c>
      <c r="Y93" s="7">
        <v>85</v>
      </c>
      <c r="Z93" s="7">
        <v>0</v>
      </c>
      <c r="AA93" s="7">
        <v>0</v>
      </c>
      <c r="AB93" s="7">
        <v>0</v>
      </c>
      <c r="AC93" s="7">
        <v>0</v>
      </c>
      <c r="AD93" s="7">
        <v>0</v>
      </c>
      <c r="AE93" s="7">
        <v>0</v>
      </c>
      <c r="AF93" s="7">
        <v>0</v>
      </c>
      <c r="AG93" s="7">
        <v>0</v>
      </c>
      <c r="AH93" s="7">
        <v>0</v>
      </c>
      <c r="AI93" s="7">
        <v>0</v>
      </c>
      <c r="AJ93" s="7">
        <v>0</v>
      </c>
      <c r="AK93" s="8">
        <f t="shared" si="32"/>
        <v>1187.4205751396612</v>
      </c>
      <c r="AM93" s="17">
        <v>48</v>
      </c>
      <c r="AN93" s="17">
        <v>1393.6114655746976</v>
      </c>
      <c r="AO93" s="17">
        <v>-9.4688963576124934</v>
      </c>
      <c r="AP93" s="17">
        <v>-0.28704554793904496</v>
      </c>
      <c r="AX93" s="1">
        <v>48</v>
      </c>
      <c r="AY93" s="50">
        <f t="shared" si="15"/>
        <v>46</v>
      </c>
      <c r="AZ93" s="51">
        <f t="shared" si="16"/>
        <v>0.37941787941787941</v>
      </c>
      <c r="BA93" s="52">
        <f t="shared" si="17"/>
        <v>-0.30701000240174037</v>
      </c>
      <c r="BB93" s="43"/>
      <c r="BC93" s="1">
        <v>48</v>
      </c>
      <c r="BD93" s="48">
        <f t="shared" si="19"/>
        <v>-9.4688963576124934</v>
      </c>
      <c r="BE93" s="48">
        <f t="shared" si="34"/>
        <v>-24.378849127601598</v>
      </c>
      <c r="BF93" s="48">
        <f t="shared" si="34"/>
        <v>12.244080730341466</v>
      </c>
      <c r="BG93" s="48">
        <f t="shared" si="34"/>
        <v>-9.8301204585461619</v>
      </c>
      <c r="BH93" s="48">
        <f t="shared" si="34"/>
        <v>6.8091408485950069</v>
      </c>
      <c r="BI93" s="48">
        <f t="shared" si="34"/>
        <v>20.117912103160734</v>
      </c>
      <c r="BJ93" s="48">
        <f t="shared" si="34"/>
        <v>-20.926836623124245</v>
      </c>
      <c r="BK93" s="48">
        <f t="shared" si="34"/>
        <v>-39.069483383265947</v>
      </c>
      <c r="BL93" s="48">
        <f t="shared" si="34"/>
        <v>0.17650224898136457</v>
      </c>
      <c r="BM93" s="48">
        <f t="shared" si="34"/>
        <v>-20.981440908520312</v>
      </c>
      <c r="BN93" s="48">
        <f t="shared" si="33"/>
        <v>-16.072850824074408</v>
      </c>
      <c r="BO93" s="48">
        <f t="shared" si="33"/>
        <v>1.0503566718127786</v>
      </c>
      <c r="BP93" s="48">
        <f t="shared" si="33"/>
        <v>53.485069484614087</v>
      </c>
      <c r="BQ93" s="1">
        <v>48</v>
      </c>
      <c r="BR93" s="9">
        <f t="shared" si="22"/>
        <v>89.659998231203247</v>
      </c>
      <c r="BS93" s="9">
        <f t="shared" si="22"/>
        <v>230.8407957071243</v>
      </c>
      <c r="BT93" s="9">
        <f t="shared" si="22"/>
        <v>-115.93793142984305</v>
      </c>
      <c r="BU93" s="9">
        <f t="shared" si="22"/>
        <v>93.080391804815832</v>
      </c>
      <c r="BV93" s="9">
        <f t="shared" si="22"/>
        <v>-64.475048979732264</v>
      </c>
      <c r="BW93" s="9">
        <f t="shared" si="22"/>
        <v>-190.49442463638476</v>
      </c>
      <c r="BX93" s="9">
        <f t="shared" si="22"/>
        <v>198.15404707704664</v>
      </c>
      <c r="BY93" s="9">
        <f t="shared" si="22"/>
        <v>369.94488890159874</v>
      </c>
      <c r="BZ93" s="9">
        <f t="shared" si="22"/>
        <v>-1.6712815024919756</v>
      </c>
      <c r="CA93" s="9">
        <f t="shared" si="21"/>
        <v>198.67108939614349</v>
      </c>
      <c r="CB93" s="9">
        <f t="shared" si="21"/>
        <v>152.19215862452185</v>
      </c>
      <c r="CC93" s="9">
        <f t="shared" si="21"/>
        <v>-9.9457184639237397</v>
      </c>
      <c r="CD93" s="9">
        <f t="shared" si="21"/>
        <v>-506.4445796295044</v>
      </c>
    </row>
    <row r="94" spans="1:82">
      <c r="A94" s="2">
        <v>43497</v>
      </c>
      <c r="B94" s="8">
        <f>'WA Sch. 1-2'!B94</f>
        <v>932.76424999999995</v>
      </c>
      <c r="C94" s="8">
        <f>'WA Sch. 1-2'!C94</f>
        <v>870049.14607806236</v>
      </c>
      <c r="D94" s="8">
        <f>'WA Sch. 1-2'!D94</f>
        <v>0</v>
      </c>
      <c r="E94" s="8">
        <f>'WA Sch. 1-2'!E94</f>
        <v>1224.5</v>
      </c>
      <c r="F94" s="8">
        <f>'WA Sch. 1-2'!F94</f>
        <v>1499400.25</v>
      </c>
      <c r="G94" s="8">
        <f>'WA Sch. 1-2'!G94</f>
        <v>0</v>
      </c>
      <c r="H94" s="8">
        <f t="shared" si="24"/>
        <v>-291.73575000000005</v>
      </c>
      <c r="I94" s="8">
        <f t="shared" si="24"/>
        <v>-629351.10392193764</v>
      </c>
      <c r="J94" s="8">
        <f t="shared" si="24"/>
        <v>0</v>
      </c>
      <c r="K94" s="9">
        <v>109288</v>
      </c>
      <c r="L94" s="9">
        <v>127254850.39202002</v>
      </c>
      <c r="M94" s="9">
        <v>1272287</v>
      </c>
      <c r="N94" s="9">
        <f t="shared" si="25"/>
        <v>128527137.39202002</v>
      </c>
      <c r="O94" s="9">
        <f t="shared" si="26"/>
        <v>1176.0407125395288</v>
      </c>
      <c r="P94" s="8">
        <f t="shared" si="27"/>
        <v>-164.92740087396069</v>
      </c>
      <c r="Q94" s="8">
        <f t="shared" si="28"/>
        <v>1011.1133116655682</v>
      </c>
      <c r="R94" s="9">
        <f t="shared" si="23"/>
        <v>110502551.60530661</v>
      </c>
      <c r="S94" s="21"/>
      <c r="U94" s="2">
        <v>43862</v>
      </c>
      <c r="V94" s="8">
        <f t="shared" si="29"/>
        <v>867</v>
      </c>
      <c r="W94" s="8">
        <f t="shared" si="30"/>
        <v>751689</v>
      </c>
      <c r="X94" s="8">
        <f t="shared" si="31"/>
        <v>0</v>
      </c>
      <c r="Y94" s="7">
        <v>86</v>
      </c>
      <c r="Z94" s="7">
        <v>0</v>
      </c>
      <c r="AA94" s="7">
        <v>1</v>
      </c>
      <c r="AB94" s="7">
        <v>0</v>
      </c>
      <c r="AC94" s="7">
        <v>0</v>
      </c>
      <c r="AD94" s="7">
        <v>0</v>
      </c>
      <c r="AE94" s="7">
        <v>0</v>
      </c>
      <c r="AF94" s="7">
        <v>0</v>
      </c>
      <c r="AG94" s="7">
        <v>0</v>
      </c>
      <c r="AH94" s="7">
        <v>0</v>
      </c>
      <c r="AI94" s="7">
        <v>0</v>
      </c>
      <c r="AJ94" s="7">
        <v>0</v>
      </c>
      <c r="AK94" s="8">
        <f t="shared" si="32"/>
        <v>1014.0043987216998</v>
      </c>
      <c r="AM94" s="17">
        <v>49</v>
      </c>
      <c r="AN94" s="17">
        <v>1449.4398519938038</v>
      </c>
      <c r="AO94" s="17">
        <v>26.746359985672825</v>
      </c>
      <c r="AP94" s="17">
        <v>0.81080447683748902</v>
      </c>
      <c r="AX94" s="1">
        <v>49</v>
      </c>
      <c r="AY94" s="50">
        <f t="shared" si="15"/>
        <v>97</v>
      </c>
      <c r="AZ94" s="51">
        <f t="shared" si="16"/>
        <v>0.80353430353430355</v>
      </c>
      <c r="BA94" s="52">
        <f t="shared" si="17"/>
        <v>0.85431334867221986</v>
      </c>
      <c r="BB94" s="43"/>
      <c r="BC94" s="1">
        <v>49</v>
      </c>
      <c r="BD94" s="48">
        <f t="shared" si="19"/>
        <v>26.746359985672825</v>
      </c>
      <c r="BE94" s="48">
        <f t="shared" si="34"/>
        <v>-9.4688963576124934</v>
      </c>
      <c r="BF94" s="48">
        <f t="shared" si="34"/>
        <v>-24.378849127601598</v>
      </c>
      <c r="BG94" s="48">
        <f t="shared" si="34"/>
        <v>12.244080730341466</v>
      </c>
      <c r="BH94" s="48">
        <f t="shared" si="34"/>
        <v>-9.8301204585461619</v>
      </c>
      <c r="BI94" s="48">
        <f t="shared" si="34"/>
        <v>6.8091408485950069</v>
      </c>
      <c r="BJ94" s="48">
        <f t="shared" si="34"/>
        <v>20.117912103160734</v>
      </c>
      <c r="BK94" s="48">
        <f t="shared" si="34"/>
        <v>-20.926836623124245</v>
      </c>
      <c r="BL94" s="48">
        <f t="shared" si="34"/>
        <v>-39.069483383265947</v>
      </c>
      <c r="BM94" s="48">
        <f t="shared" si="34"/>
        <v>0.17650224898136457</v>
      </c>
      <c r="BN94" s="48">
        <f t="shared" si="33"/>
        <v>-20.981440908520312</v>
      </c>
      <c r="BO94" s="48">
        <f t="shared" si="33"/>
        <v>-16.072850824074408</v>
      </c>
      <c r="BP94" s="48">
        <f t="shared" si="33"/>
        <v>1.0503566718127786</v>
      </c>
      <c r="BQ94" s="1">
        <v>49</v>
      </c>
      <c r="BR94" s="9">
        <f t="shared" si="22"/>
        <v>715.36777248321152</v>
      </c>
      <c r="BS94" s="9">
        <f t="shared" si="22"/>
        <v>-253.25851064772638</v>
      </c>
      <c r="BT94" s="9">
        <f t="shared" si="22"/>
        <v>-652.04547480323777</v>
      </c>
      <c r="BU94" s="9">
        <f t="shared" si="22"/>
        <v>327.48459090736071</v>
      </c>
      <c r="BV94" s="9">
        <f t="shared" si="22"/>
        <v>-262.91994048679936</v>
      </c>
      <c r="BW94" s="9">
        <f t="shared" si="22"/>
        <v>182.11973232967873</v>
      </c>
      <c r="BX94" s="9">
        <f t="shared" si="22"/>
        <v>538.08091927127089</v>
      </c>
      <c r="BY94" s="9">
        <f t="shared" si="22"/>
        <v>-559.71670568344177</v>
      </c>
      <c r="BZ94" s="9">
        <f t="shared" si="22"/>
        <v>-1044.9664670230961</v>
      </c>
      <c r="CA94" s="9">
        <f t="shared" si="21"/>
        <v>4.7207926895419918</v>
      </c>
      <c r="CB94" s="9">
        <f t="shared" si="21"/>
        <v>-561.17717155740536</v>
      </c>
      <c r="CC94" s="9">
        <f t="shared" si="21"/>
        <v>-429.89025413671004</v>
      </c>
      <c r="CD94" s="9">
        <f t="shared" si="21"/>
        <v>28.093217657663523</v>
      </c>
    </row>
    <row r="95" spans="1:82">
      <c r="A95" s="2">
        <v>43525</v>
      </c>
      <c r="B95" s="8">
        <f>'WA Sch. 1-2'!B95</f>
        <v>767.35</v>
      </c>
      <c r="C95" s="8">
        <f>'WA Sch. 1-2'!C95</f>
        <v>588826.02250000008</v>
      </c>
      <c r="D95" s="8">
        <f>'WA Sch. 1-2'!D95</f>
        <v>0</v>
      </c>
      <c r="E95" s="8">
        <f>'WA Sch. 1-2'!E95</f>
        <v>943.5</v>
      </c>
      <c r="F95" s="8">
        <f>'WA Sch. 1-2'!F95</f>
        <v>890192.25</v>
      </c>
      <c r="G95" s="8">
        <f>'WA Sch. 1-2'!G95</f>
        <v>0</v>
      </c>
      <c r="H95" s="8">
        <f t="shared" si="24"/>
        <v>-176.14999999999998</v>
      </c>
      <c r="I95" s="8">
        <f t="shared" si="24"/>
        <v>-301366.22749999992</v>
      </c>
      <c r="J95" s="8">
        <f t="shared" si="24"/>
        <v>0</v>
      </c>
      <c r="K95" s="9">
        <v>109370</v>
      </c>
      <c r="L95" s="9">
        <v>129802305.72499999</v>
      </c>
      <c r="M95" s="9">
        <v>-14297769</v>
      </c>
      <c r="N95" s="9">
        <f t="shared" si="25"/>
        <v>115504536.72499999</v>
      </c>
      <c r="O95" s="9">
        <f t="shared" si="26"/>
        <v>1056.0897570174636</v>
      </c>
      <c r="P95" s="8">
        <f t="shared" si="27"/>
        <v>-90.245047185854204</v>
      </c>
      <c r="Q95" s="8">
        <f t="shared" si="28"/>
        <v>965.84470983160941</v>
      </c>
      <c r="R95" s="9">
        <f t="shared" si="23"/>
        <v>105634435.91428313</v>
      </c>
      <c r="S95" s="21"/>
      <c r="U95" s="2">
        <v>43891</v>
      </c>
      <c r="V95" s="8">
        <f t="shared" si="29"/>
        <v>814.5</v>
      </c>
      <c r="W95" s="8">
        <f t="shared" si="30"/>
        <v>663410.25</v>
      </c>
      <c r="X95" s="8">
        <f t="shared" si="31"/>
        <v>0</v>
      </c>
      <c r="Y95" s="7">
        <v>87</v>
      </c>
      <c r="Z95" s="7">
        <v>0</v>
      </c>
      <c r="AA95" s="7">
        <v>0</v>
      </c>
      <c r="AB95" s="7">
        <v>1</v>
      </c>
      <c r="AC95" s="7">
        <v>0</v>
      </c>
      <c r="AD95" s="7">
        <v>0</v>
      </c>
      <c r="AE95" s="7">
        <v>0</v>
      </c>
      <c r="AF95" s="7">
        <v>0</v>
      </c>
      <c r="AG95" s="7">
        <v>0</v>
      </c>
      <c r="AH95" s="7">
        <v>0</v>
      </c>
      <c r="AI95" s="7">
        <v>0</v>
      </c>
      <c r="AJ95" s="7">
        <v>0</v>
      </c>
      <c r="AK95" s="8">
        <f t="shared" si="32"/>
        <v>979.06955418015104</v>
      </c>
      <c r="AM95" s="17">
        <v>50</v>
      </c>
      <c r="AN95" s="17">
        <v>1093.3769884613594</v>
      </c>
      <c r="AO95" s="17">
        <v>-38.954134123774566</v>
      </c>
      <c r="AP95" s="17">
        <v>-1.1808779346349583</v>
      </c>
      <c r="AX95" s="1">
        <v>50</v>
      </c>
      <c r="AY95" s="50">
        <f t="shared" si="15"/>
        <v>16</v>
      </c>
      <c r="AZ95" s="51">
        <f t="shared" si="16"/>
        <v>0.12993762993762994</v>
      </c>
      <c r="BA95" s="52">
        <f t="shared" si="17"/>
        <v>-1.1266860090395716</v>
      </c>
      <c r="BB95" s="43"/>
      <c r="BC95" s="1">
        <v>50</v>
      </c>
      <c r="BD95" s="48">
        <f t="shared" si="19"/>
        <v>-38.954134123774566</v>
      </c>
      <c r="BE95" s="48">
        <f t="shared" si="34"/>
        <v>26.746359985672825</v>
      </c>
      <c r="BF95" s="48">
        <f t="shared" si="34"/>
        <v>-9.4688963576124934</v>
      </c>
      <c r="BG95" s="48">
        <f t="shared" si="34"/>
        <v>-24.378849127601598</v>
      </c>
      <c r="BH95" s="48">
        <f t="shared" si="34"/>
        <v>12.244080730341466</v>
      </c>
      <c r="BI95" s="48">
        <f t="shared" si="34"/>
        <v>-9.8301204585461619</v>
      </c>
      <c r="BJ95" s="48">
        <f t="shared" si="34"/>
        <v>6.8091408485950069</v>
      </c>
      <c r="BK95" s="48">
        <f t="shared" si="34"/>
        <v>20.117912103160734</v>
      </c>
      <c r="BL95" s="48">
        <f t="shared" si="34"/>
        <v>-20.926836623124245</v>
      </c>
      <c r="BM95" s="48">
        <f t="shared" si="34"/>
        <v>-39.069483383265947</v>
      </c>
      <c r="BN95" s="48">
        <f t="shared" si="33"/>
        <v>0.17650224898136457</v>
      </c>
      <c r="BO95" s="48">
        <f t="shared" si="33"/>
        <v>-20.981440908520312</v>
      </c>
      <c r="BP95" s="48">
        <f t="shared" si="33"/>
        <v>-16.072850824074408</v>
      </c>
      <c r="BQ95" s="1">
        <v>50</v>
      </c>
      <c r="BR95" s="9">
        <f t="shared" si="22"/>
        <v>1517.424565333002</v>
      </c>
      <c r="BS95" s="9">
        <f t="shared" si="22"/>
        <v>-1041.8812942046588</v>
      </c>
      <c r="BT95" s="9">
        <f t="shared" si="22"/>
        <v>368.85265871854756</v>
      </c>
      <c r="BU95" s="9">
        <f t="shared" si="22"/>
        <v>949.65695869984415</v>
      </c>
      <c r="BV95" s="9">
        <f t="shared" si="22"/>
        <v>-476.95756299205061</v>
      </c>
      <c r="BW95" s="9">
        <f t="shared" si="22"/>
        <v>382.92383079505748</v>
      </c>
      <c r="BX95" s="9">
        <f t="shared" si="22"/>
        <v>-265.24418588384873</v>
      </c>
      <c r="BY95" s="9">
        <f t="shared" si="22"/>
        <v>-783.67584635683477</v>
      </c>
      <c r="BZ95" s="9">
        <f t="shared" si="22"/>
        <v>815.18680060348709</v>
      </c>
      <c r="CA95" s="9">
        <f t="shared" si="21"/>
        <v>1521.9178958583072</v>
      </c>
      <c r="CB95" s="9">
        <f t="shared" si="21"/>
        <v>-6.875492279975937</v>
      </c>
      <c r="CC95" s="9">
        <f t="shared" si="21"/>
        <v>817.31386326053837</v>
      </c>
      <c r="CD95" s="9">
        <f t="shared" si="21"/>
        <v>626.10398675240367</v>
      </c>
    </row>
    <row r="96" spans="1:82">
      <c r="A96" s="2">
        <v>43556</v>
      </c>
      <c r="B96" s="8">
        <f>'WA Sch. 1-2'!B96</f>
        <v>547.15</v>
      </c>
      <c r="C96" s="8">
        <f>'WA Sch. 1-2'!C96</f>
        <v>299373.1225</v>
      </c>
      <c r="D96" s="8">
        <f>'WA Sch. 1-2'!D96</f>
        <v>0.375</v>
      </c>
      <c r="E96" s="8">
        <f>'WA Sch. 1-2'!E96</f>
        <v>508</v>
      </c>
      <c r="F96" s="8">
        <f>'WA Sch. 1-2'!F96</f>
        <v>258064</v>
      </c>
      <c r="G96" s="8">
        <f>'WA Sch. 1-2'!G96</f>
        <v>0</v>
      </c>
      <c r="H96" s="8">
        <f t="shared" si="24"/>
        <v>39.149999999999977</v>
      </c>
      <c r="I96" s="8">
        <f t="shared" si="24"/>
        <v>41309.122499999998</v>
      </c>
      <c r="J96" s="8">
        <f t="shared" si="24"/>
        <v>0.375</v>
      </c>
      <c r="K96" s="9">
        <v>109346</v>
      </c>
      <c r="L96" s="9">
        <v>95813552.825000003</v>
      </c>
      <c r="M96" s="9">
        <v>-8972843</v>
      </c>
      <c r="N96" s="9">
        <f t="shared" si="25"/>
        <v>86840709.825000003</v>
      </c>
      <c r="O96" s="9">
        <f t="shared" si="26"/>
        <v>794.1827760046092</v>
      </c>
      <c r="P96" s="8">
        <f t="shared" si="27"/>
        <v>17.347989673057818</v>
      </c>
      <c r="Q96" s="8">
        <f t="shared" si="28"/>
        <v>811.53076567766698</v>
      </c>
      <c r="R96" s="9">
        <f t="shared" si="23"/>
        <v>88737643.103790179</v>
      </c>
      <c r="S96" s="21"/>
      <c r="U96" s="2">
        <v>43922</v>
      </c>
      <c r="V96" s="8">
        <f t="shared" si="29"/>
        <v>522</v>
      </c>
      <c r="W96" s="8">
        <f t="shared" si="30"/>
        <v>272484</v>
      </c>
      <c r="X96" s="8">
        <f t="shared" si="31"/>
        <v>0</v>
      </c>
      <c r="Y96" s="7">
        <v>88</v>
      </c>
      <c r="Z96" s="7">
        <v>0</v>
      </c>
      <c r="AA96" s="7">
        <v>0</v>
      </c>
      <c r="AB96" s="7">
        <v>0</v>
      </c>
      <c r="AC96" s="7">
        <v>1</v>
      </c>
      <c r="AD96" s="7">
        <v>0</v>
      </c>
      <c r="AE96" s="7">
        <v>0</v>
      </c>
      <c r="AF96" s="7">
        <v>0</v>
      </c>
      <c r="AG96" s="7">
        <v>0</v>
      </c>
      <c r="AH96" s="7">
        <v>0</v>
      </c>
      <c r="AI96" s="7">
        <v>0</v>
      </c>
      <c r="AJ96" s="7">
        <v>0</v>
      </c>
      <c r="AK96" s="8">
        <f t="shared" si="32"/>
        <v>884.48482484443002</v>
      </c>
      <c r="AM96" s="17">
        <v>51</v>
      </c>
      <c r="AN96" s="17">
        <v>992.35477041986405</v>
      </c>
      <c r="AO96" s="17">
        <v>41.338875563918009</v>
      </c>
      <c r="AP96" s="17">
        <v>1.2531703526239455</v>
      </c>
      <c r="AX96" s="1">
        <v>51</v>
      </c>
      <c r="AY96" s="50">
        <f t="shared" si="15"/>
        <v>108</v>
      </c>
      <c r="AZ96" s="51">
        <f t="shared" si="16"/>
        <v>0.89501039501039503</v>
      </c>
      <c r="BA96" s="52">
        <f t="shared" si="17"/>
        <v>1.2536226075646817</v>
      </c>
      <c r="BB96" s="43"/>
      <c r="BC96" s="1">
        <v>51</v>
      </c>
      <c r="BD96" s="48">
        <f t="shared" si="19"/>
        <v>41.338875563918009</v>
      </c>
      <c r="BE96" s="48">
        <f t="shared" si="34"/>
        <v>-38.954134123774566</v>
      </c>
      <c r="BF96" s="48">
        <f t="shared" si="34"/>
        <v>26.746359985672825</v>
      </c>
      <c r="BG96" s="48">
        <f t="shared" si="34"/>
        <v>-9.4688963576124934</v>
      </c>
      <c r="BH96" s="48">
        <f t="shared" si="34"/>
        <v>-24.378849127601598</v>
      </c>
      <c r="BI96" s="48">
        <f t="shared" si="34"/>
        <v>12.244080730341466</v>
      </c>
      <c r="BJ96" s="48">
        <f t="shared" si="34"/>
        <v>-9.8301204585461619</v>
      </c>
      <c r="BK96" s="48">
        <f t="shared" si="34"/>
        <v>6.8091408485950069</v>
      </c>
      <c r="BL96" s="48">
        <f t="shared" si="34"/>
        <v>20.117912103160734</v>
      </c>
      <c r="BM96" s="48">
        <f t="shared" si="34"/>
        <v>-20.926836623124245</v>
      </c>
      <c r="BN96" s="48">
        <f t="shared" si="33"/>
        <v>-39.069483383265947</v>
      </c>
      <c r="BO96" s="48">
        <f t="shared" si="33"/>
        <v>0.17650224898136457</v>
      </c>
      <c r="BP96" s="48">
        <f t="shared" si="33"/>
        <v>-20.981440908520312</v>
      </c>
      <c r="BQ96" s="1">
        <v>51</v>
      </c>
      <c r="BR96" s="9">
        <f t="shared" si="22"/>
        <v>1708.9026328891146</v>
      </c>
      <c r="BS96" s="9">
        <f t="shared" si="22"/>
        <v>-1610.3201032428885</v>
      </c>
      <c r="BT96" s="9">
        <f t="shared" si="22"/>
        <v>1105.6644472354988</v>
      </c>
      <c r="BU96" s="9">
        <f t="shared" si="22"/>
        <v>-391.43352825497277</v>
      </c>
      <c r="BV96" s="9">
        <f t="shared" si="22"/>
        <v>-1007.7942104774501</v>
      </c>
      <c r="BW96" s="9">
        <f t="shared" si="22"/>
        <v>506.15652970616321</v>
      </c>
      <c r="BX96" s="9">
        <f t="shared" si="22"/>
        <v>-406.36612641415792</v>
      </c>
      <c r="BY96" s="9">
        <f t="shared" si="22"/>
        <v>281.48222623727003</v>
      </c>
      <c r="BZ96" s="9">
        <f t="shared" si="22"/>
        <v>831.65186503841426</v>
      </c>
      <c r="CA96" s="9">
        <f t="shared" si="21"/>
        <v>-865.09189510977114</v>
      </c>
      <c r="CB96" s="9">
        <f t="shared" si="21"/>
        <v>-1615.0885119273928</v>
      </c>
      <c r="CC96" s="9">
        <f t="shared" si="21"/>
        <v>7.2964045074008785</v>
      </c>
      <c r="CD96" s="9">
        <f t="shared" si="21"/>
        <v>-867.34917486901577</v>
      </c>
    </row>
    <row r="97" spans="1:82">
      <c r="A97" s="2">
        <v>43586</v>
      </c>
      <c r="B97" s="8">
        <f>'WA Sch. 1-2'!B97</f>
        <v>290.02499999999998</v>
      </c>
      <c r="C97" s="8">
        <f>'WA Sch. 1-2'!C97</f>
        <v>84114.500624999986</v>
      </c>
      <c r="D97" s="8">
        <f>'WA Sch. 1-2'!D97</f>
        <v>14.95</v>
      </c>
      <c r="E97" s="8">
        <f>'WA Sch. 1-2'!E97</f>
        <v>187</v>
      </c>
      <c r="F97" s="8">
        <f>'WA Sch. 1-2'!F97</f>
        <v>34969</v>
      </c>
      <c r="G97" s="8">
        <f>'WA Sch. 1-2'!G97</f>
        <v>13</v>
      </c>
      <c r="H97" s="8">
        <f t="shared" si="24"/>
        <v>103.02499999999998</v>
      </c>
      <c r="I97" s="8">
        <f t="shared" si="24"/>
        <v>49145.500624999986</v>
      </c>
      <c r="J97" s="8">
        <f t="shared" si="24"/>
        <v>1.9499999999999993</v>
      </c>
      <c r="K97" s="9">
        <v>109458</v>
      </c>
      <c r="L97" s="9">
        <v>77575859.030000001</v>
      </c>
      <c r="M97" s="9">
        <v>-2574677</v>
      </c>
      <c r="N97" s="9">
        <f t="shared" si="25"/>
        <v>75001182.030000001</v>
      </c>
      <c r="O97" s="9">
        <f t="shared" si="26"/>
        <v>685.20512004604507</v>
      </c>
      <c r="P97" s="8">
        <f t="shared" si="27"/>
        <v>39.450028821959137</v>
      </c>
      <c r="Q97" s="8">
        <f t="shared" si="28"/>
        <v>724.65514886800418</v>
      </c>
      <c r="R97" s="9">
        <f t="shared" si="23"/>
        <v>79319303.284794003</v>
      </c>
      <c r="S97" s="21"/>
      <c r="U97" s="2">
        <v>43952</v>
      </c>
      <c r="V97" s="8">
        <f t="shared" si="29"/>
        <v>299.5</v>
      </c>
      <c r="W97" s="8">
        <f t="shared" si="30"/>
        <v>89700.25</v>
      </c>
      <c r="X97" s="8">
        <f t="shared" si="31"/>
        <v>10</v>
      </c>
      <c r="Y97" s="7">
        <v>89</v>
      </c>
      <c r="Z97" s="7">
        <v>0</v>
      </c>
      <c r="AA97" s="7">
        <v>0</v>
      </c>
      <c r="AB97" s="7">
        <v>0</v>
      </c>
      <c r="AC97" s="7">
        <v>0</v>
      </c>
      <c r="AD97" s="7">
        <v>1</v>
      </c>
      <c r="AE97" s="7">
        <v>0</v>
      </c>
      <c r="AF97" s="7">
        <v>0</v>
      </c>
      <c r="AG97" s="7">
        <v>0</v>
      </c>
      <c r="AH97" s="7">
        <v>0</v>
      </c>
      <c r="AI97" s="7">
        <v>0</v>
      </c>
      <c r="AJ97" s="7">
        <v>0</v>
      </c>
      <c r="AK97" s="8">
        <f t="shared" si="32"/>
        <v>716.95604189055621</v>
      </c>
      <c r="AM97" s="17">
        <v>52</v>
      </c>
      <c r="AN97" s="17">
        <v>845.15809021795008</v>
      </c>
      <c r="AO97" s="17">
        <v>-20.459659353554002</v>
      </c>
      <c r="AP97" s="17">
        <v>-0.62022583287287225</v>
      </c>
      <c r="AX97" s="1">
        <v>52</v>
      </c>
      <c r="AY97" s="50">
        <f t="shared" si="15"/>
        <v>32</v>
      </c>
      <c r="AZ97" s="51">
        <f t="shared" si="16"/>
        <v>0.26299376299376298</v>
      </c>
      <c r="BA97" s="52">
        <f t="shared" si="17"/>
        <v>-0.63414296405799342</v>
      </c>
      <c r="BB97" s="43"/>
      <c r="BC97" s="1">
        <v>52</v>
      </c>
      <c r="BD97" s="48">
        <f t="shared" si="19"/>
        <v>-20.459659353554002</v>
      </c>
      <c r="BE97" s="48">
        <f t="shared" si="34"/>
        <v>41.338875563918009</v>
      </c>
      <c r="BF97" s="48">
        <f t="shared" si="34"/>
        <v>-38.954134123774566</v>
      </c>
      <c r="BG97" s="48">
        <f t="shared" si="34"/>
        <v>26.746359985672825</v>
      </c>
      <c r="BH97" s="48">
        <f t="shared" si="34"/>
        <v>-9.4688963576124934</v>
      </c>
      <c r="BI97" s="48">
        <f t="shared" si="34"/>
        <v>-24.378849127601598</v>
      </c>
      <c r="BJ97" s="48">
        <f t="shared" si="34"/>
        <v>12.244080730341466</v>
      </c>
      <c r="BK97" s="48">
        <f t="shared" si="34"/>
        <v>-9.8301204585461619</v>
      </c>
      <c r="BL97" s="48">
        <f t="shared" si="34"/>
        <v>6.8091408485950069</v>
      </c>
      <c r="BM97" s="48">
        <f t="shared" si="34"/>
        <v>20.117912103160734</v>
      </c>
      <c r="BN97" s="48">
        <f t="shared" si="33"/>
        <v>-20.926836623124245</v>
      </c>
      <c r="BO97" s="48">
        <f t="shared" si="33"/>
        <v>-39.069483383265947</v>
      </c>
      <c r="BP97" s="48">
        <f t="shared" si="33"/>
        <v>0.17650224898136457</v>
      </c>
      <c r="BQ97" s="1">
        <v>52</v>
      </c>
      <c r="BR97" s="9">
        <f t="shared" si="22"/>
        <v>418.59766086346133</v>
      </c>
      <c r="BS97" s="9">
        <f t="shared" si="22"/>
        <v>-845.77931209671578</v>
      </c>
      <c r="BT97" s="9">
        <f t="shared" si="22"/>
        <v>796.98831458506913</v>
      </c>
      <c r="BU97" s="9">
        <f t="shared" si="22"/>
        <v>-547.22141425439224</v>
      </c>
      <c r="BV97" s="9">
        <f t="shared" si="22"/>
        <v>193.73039393085369</v>
      </c>
      <c r="BW97" s="9">
        <f t="shared" si="22"/>
        <v>498.78294858240662</v>
      </c>
      <c r="BX97" s="9">
        <f t="shared" si="22"/>
        <v>-250.50972084020279</v>
      </c>
      <c r="BY97" s="9">
        <f t="shared" si="22"/>
        <v>201.12091598625031</v>
      </c>
      <c r="BZ97" s="9">
        <f t="shared" si="22"/>
        <v>-139.31270225262631</v>
      </c>
      <c r="CA97" s="9">
        <f t="shared" si="21"/>
        <v>-411.60562853540983</v>
      </c>
      <c r="CB97" s="9">
        <f t="shared" si="21"/>
        <v>428.15594865659187</v>
      </c>
      <c r="CC97" s="9">
        <f t="shared" si="21"/>
        <v>799.34832114094752</v>
      </c>
      <c r="CD97" s="9">
        <f t="shared" si="21"/>
        <v>-3.6111758892990822</v>
      </c>
    </row>
    <row r="98" spans="1:82">
      <c r="A98" s="2">
        <v>43617</v>
      </c>
      <c r="B98" s="8">
        <f>'WA Sch. 1-2'!B98</f>
        <v>126.95</v>
      </c>
      <c r="C98" s="8">
        <f>'WA Sch. 1-2'!C98</f>
        <v>16116.302500000002</v>
      </c>
      <c r="D98" s="8">
        <f>'WA Sch. 1-2'!D98</f>
        <v>68</v>
      </c>
      <c r="E98" s="8">
        <f>'WA Sch. 1-2'!E98</f>
        <v>104.5</v>
      </c>
      <c r="F98" s="8">
        <f>'WA Sch. 1-2'!F98</f>
        <v>10920.25</v>
      </c>
      <c r="G98" s="8">
        <f>'WA Sch. 1-2'!G98</f>
        <v>79.5</v>
      </c>
      <c r="H98" s="8">
        <f t="shared" si="24"/>
        <v>22.450000000000003</v>
      </c>
      <c r="I98" s="8">
        <f t="shared" si="24"/>
        <v>5196.0525000000016</v>
      </c>
      <c r="J98" s="8">
        <f t="shared" si="24"/>
        <v>-11.5</v>
      </c>
      <c r="K98" s="9">
        <v>109284</v>
      </c>
      <c r="L98" s="9">
        <v>75121134.186000004</v>
      </c>
      <c r="M98" s="9">
        <v>1789941</v>
      </c>
      <c r="N98" s="9">
        <f t="shared" si="25"/>
        <v>76911075.186000004</v>
      </c>
      <c r="O98" s="9">
        <f t="shared" si="26"/>
        <v>703.77251185900957</v>
      </c>
      <c r="P98" s="8">
        <f t="shared" si="27"/>
        <v>-2.8416911983495252</v>
      </c>
      <c r="Q98" s="8">
        <f t="shared" si="28"/>
        <v>700.93082066066006</v>
      </c>
      <c r="R98" s="9">
        <f t="shared" si="23"/>
        <v>76600523.805079579</v>
      </c>
      <c r="S98" s="21"/>
      <c r="U98" s="2">
        <v>43983</v>
      </c>
      <c r="V98" s="8">
        <f t="shared" si="29"/>
        <v>145.5</v>
      </c>
      <c r="W98" s="8">
        <f t="shared" si="30"/>
        <v>21170.25</v>
      </c>
      <c r="X98" s="8">
        <f t="shared" si="31"/>
        <v>43</v>
      </c>
      <c r="Y98" s="7">
        <v>90</v>
      </c>
      <c r="Z98" s="7">
        <v>0</v>
      </c>
      <c r="AA98" s="7">
        <v>0</v>
      </c>
      <c r="AB98" s="7">
        <v>0</v>
      </c>
      <c r="AC98" s="7">
        <v>0</v>
      </c>
      <c r="AD98" s="7">
        <v>0</v>
      </c>
      <c r="AE98" s="7">
        <v>1</v>
      </c>
      <c r="AF98" s="7">
        <v>0</v>
      </c>
      <c r="AG98" s="7">
        <v>0</v>
      </c>
      <c r="AH98" s="7">
        <v>0</v>
      </c>
      <c r="AI98" s="7">
        <v>0</v>
      </c>
      <c r="AJ98" s="7">
        <v>0</v>
      </c>
      <c r="AK98" s="8">
        <f t="shared" si="32"/>
        <v>705.1405101174613</v>
      </c>
      <c r="AM98" s="17">
        <v>53</v>
      </c>
      <c r="AN98" s="17">
        <v>738.27115925145768</v>
      </c>
      <c r="AO98" s="17">
        <v>31.055652925996014</v>
      </c>
      <c r="AP98" s="17">
        <v>0.94143885138003791</v>
      </c>
      <c r="AX98" s="1">
        <v>53</v>
      </c>
      <c r="AY98" s="50">
        <f t="shared" si="15"/>
        <v>100</v>
      </c>
      <c r="AZ98" s="51">
        <f t="shared" si="16"/>
        <v>0.8284823284823285</v>
      </c>
      <c r="BA98" s="52">
        <f t="shared" si="17"/>
        <v>0.94818488013239854</v>
      </c>
      <c r="BB98" s="43"/>
      <c r="BC98" s="1">
        <v>53</v>
      </c>
      <c r="BD98" s="48">
        <f t="shared" si="19"/>
        <v>31.055652925996014</v>
      </c>
      <c r="BE98" s="48">
        <f t="shared" si="34"/>
        <v>-20.459659353554002</v>
      </c>
      <c r="BF98" s="48">
        <f t="shared" si="34"/>
        <v>41.338875563918009</v>
      </c>
      <c r="BG98" s="48">
        <f t="shared" si="34"/>
        <v>-38.954134123774566</v>
      </c>
      <c r="BH98" s="48">
        <f t="shared" si="34"/>
        <v>26.746359985672825</v>
      </c>
      <c r="BI98" s="48">
        <f t="shared" si="34"/>
        <v>-9.4688963576124934</v>
      </c>
      <c r="BJ98" s="48">
        <f t="shared" si="34"/>
        <v>-24.378849127601598</v>
      </c>
      <c r="BK98" s="48">
        <f t="shared" si="34"/>
        <v>12.244080730341466</v>
      </c>
      <c r="BL98" s="48">
        <f t="shared" si="34"/>
        <v>-9.8301204585461619</v>
      </c>
      <c r="BM98" s="48">
        <f t="shared" si="34"/>
        <v>6.8091408485950069</v>
      </c>
      <c r="BN98" s="48">
        <f t="shared" si="33"/>
        <v>20.117912103160734</v>
      </c>
      <c r="BO98" s="48">
        <f t="shared" si="33"/>
        <v>-20.926836623124245</v>
      </c>
      <c r="BP98" s="48">
        <f t="shared" si="33"/>
        <v>-39.069483383265947</v>
      </c>
      <c r="BQ98" s="1">
        <v>53</v>
      </c>
      <c r="BR98" s="9">
        <f t="shared" si="22"/>
        <v>964.45357865993765</v>
      </c>
      <c r="BS98" s="9">
        <f t="shared" si="22"/>
        <v>-635.38807986807888</v>
      </c>
      <c r="BT98" s="9">
        <f t="shared" si="22"/>
        <v>1283.8057718639905</v>
      </c>
      <c r="BU98" s="9">
        <f t="shared" si="22"/>
        <v>-1209.7460693806424</v>
      </c>
      <c r="BV98" s="9">
        <f t="shared" si="22"/>
        <v>830.62567274881485</v>
      </c>
      <c r="BW98" s="9">
        <f t="shared" si="22"/>
        <v>-294.06275887423698</v>
      </c>
      <c r="BX98" s="9">
        <f t="shared" si="22"/>
        <v>-757.10107724201453</v>
      </c>
      <c r="BY98" s="9">
        <f t="shared" si="22"/>
        <v>380.24792155936927</v>
      </c>
      <c r="BZ98" s="9">
        <f t="shared" si="22"/>
        <v>-305.28080918133804</v>
      </c>
      <c r="CA98" s="9">
        <f t="shared" si="21"/>
        <v>211.46231491819634</v>
      </c>
      <c r="CB98" s="9">
        <f t="shared" si="21"/>
        <v>624.77489587146476</v>
      </c>
      <c r="CC98" s="9">
        <f t="shared" si="21"/>
        <v>-649.89657500676697</v>
      </c>
      <c r="CD98" s="9">
        <f t="shared" si="21"/>
        <v>-1213.3283159486775</v>
      </c>
    </row>
    <row r="99" spans="1:82">
      <c r="A99" s="2">
        <v>43647</v>
      </c>
      <c r="B99" s="8">
        <f>'WA Sch. 1-2'!B99</f>
        <v>14.1</v>
      </c>
      <c r="C99" s="8">
        <f>'WA Sch. 1-2'!C99</f>
        <v>198.81</v>
      </c>
      <c r="D99" s="8">
        <f>'WA Sch. 1-2'!D99</f>
        <v>240.05</v>
      </c>
      <c r="E99" s="8">
        <f>'WA Sch. 1-2'!E99</f>
        <v>9.5</v>
      </c>
      <c r="F99" s="8">
        <f>'WA Sch. 1-2'!F99</f>
        <v>90.25</v>
      </c>
      <c r="G99" s="8">
        <f>'WA Sch. 1-2'!G99</f>
        <v>136</v>
      </c>
      <c r="H99" s="8">
        <f t="shared" si="24"/>
        <v>4.5999999999999996</v>
      </c>
      <c r="I99" s="8">
        <f t="shared" si="24"/>
        <v>108.56</v>
      </c>
      <c r="J99" s="8">
        <f t="shared" si="24"/>
        <v>104.05000000000001</v>
      </c>
      <c r="K99" s="9">
        <v>109672</v>
      </c>
      <c r="L99" s="9">
        <v>79438645.223000005</v>
      </c>
      <c r="M99" s="9">
        <v>3931838</v>
      </c>
      <c r="N99" s="9">
        <f t="shared" si="25"/>
        <v>83370483.223000005</v>
      </c>
      <c r="O99" s="9">
        <f t="shared" si="26"/>
        <v>760.18020299620696</v>
      </c>
      <c r="P99" s="8">
        <f t="shared" si="27"/>
        <v>95.525490479087154</v>
      </c>
      <c r="Q99" s="8">
        <f t="shared" si="28"/>
        <v>855.70569347529408</v>
      </c>
      <c r="R99" s="9">
        <f t="shared" si="23"/>
        <v>93846954.81482245</v>
      </c>
      <c r="S99" s="21"/>
      <c r="U99" s="2">
        <v>44013</v>
      </c>
      <c r="V99" s="8">
        <f t="shared" si="29"/>
        <v>22.5</v>
      </c>
      <c r="W99" s="8">
        <f t="shared" si="30"/>
        <v>506.25</v>
      </c>
      <c r="X99" s="8">
        <f t="shared" si="31"/>
        <v>193</v>
      </c>
      <c r="Y99" s="7">
        <v>91</v>
      </c>
      <c r="Z99" s="7">
        <v>0</v>
      </c>
      <c r="AA99" s="7">
        <v>0</v>
      </c>
      <c r="AB99" s="7">
        <v>0</v>
      </c>
      <c r="AC99" s="7">
        <v>0</v>
      </c>
      <c r="AD99" s="7">
        <v>0</v>
      </c>
      <c r="AE99" s="7">
        <v>0</v>
      </c>
      <c r="AF99" s="7">
        <v>1</v>
      </c>
      <c r="AG99" s="7">
        <v>0</v>
      </c>
      <c r="AH99" s="7">
        <v>0</v>
      </c>
      <c r="AI99" s="7">
        <v>0</v>
      </c>
      <c r="AJ99" s="7">
        <v>0</v>
      </c>
      <c r="AK99" s="8">
        <f t="shared" si="32"/>
        <v>833.1271971449579</v>
      </c>
      <c r="AM99" s="17">
        <v>54</v>
      </c>
      <c r="AN99" s="17">
        <v>678.63389090885084</v>
      </c>
      <c r="AO99" s="17">
        <v>-17.18294640329384</v>
      </c>
      <c r="AP99" s="17">
        <v>-0.52089367960770028</v>
      </c>
      <c r="AX99" s="1">
        <v>54</v>
      </c>
      <c r="AY99" s="50">
        <f t="shared" si="15"/>
        <v>38</v>
      </c>
      <c r="AZ99" s="51">
        <f t="shared" si="16"/>
        <v>0.31288981288981288</v>
      </c>
      <c r="BA99" s="52">
        <f t="shared" si="17"/>
        <v>-0.48767561631153389</v>
      </c>
      <c r="BB99" s="43"/>
      <c r="BC99" s="1">
        <v>54</v>
      </c>
      <c r="BD99" s="48">
        <f t="shared" si="19"/>
        <v>-17.18294640329384</v>
      </c>
      <c r="BE99" s="48">
        <f t="shared" si="34"/>
        <v>31.055652925996014</v>
      </c>
      <c r="BF99" s="48">
        <f t="shared" si="34"/>
        <v>-20.459659353554002</v>
      </c>
      <c r="BG99" s="48">
        <f t="shared" si="34"/>
        <v>41.338875563918009</v>
      </c>
      <c r="BH99" s="48">
        <f t="shared" si="34"/>
        <v>-38.954134123774566</v>
      </c>
      <c r="BI99" s="48">
        <f t="shared" si="34"/>
        <v>26.746359985672825</v>
      </c>
      <c r="BJ99" s="48">
        <f t="shared" si="34"/>
        <v>-9.4688963576124934</v>
      </c>
      <c r="BK99" s="48">
        <f t="shared" si="34"/>
        <v>-24.378849127601598</v>
      </c>
      <c r="BL99" s="48">
        <f t="shared" si="34"/>
        <v>12.244080730341466</v>
      </c>
      <c r="BM99" s="48">
        <f t="shared" si="34"/>
        <v>-9.8301204585461619</v>
      </c>
      <c r="BN99" s="48">
        <f t="shared" si="33"/>
        <v>6.8091408485950069</v>
      </c>
      <c r="BO99" s="48">
        <f t="shared" si="33"/>
        <v>20.117912103160734</v>
      </c>
      <c r="BP99" s="48">
        <f t="shared" si="33"/>
        <v>-20.926836623124245</v>
      </c>
      <c r="BQ99" s="1">
        <v>54</v>
      </c>
      <c r="BR99" s="9">
        <f t="shared" si="22"/>
        <v>295.25364709846167</v>
      </c>
      <c r="BS99" s="9">
        <f t="shared" si="22"/>
        <v>-533.62761974668217</v>
      </c>
      <c r="BT99" s="9">
        <f t="shared" si="22"/>
        <v>351.55723010176018</v>
      </c>
      <c r="BU99" s="9">
        <f t="shared" si="22"/>
        <v>-710.32368318723161</v>
      </c>
      <c r="BV99" s="9">
        <f t="shared" si="22"/>
        <v>669.34679883552644</v>
      </c>
      <c r="BW99" s="9">
        <f t="shared" si="22"/>
        <v>-459.5812701170172</v>
      </c>
      <c r="BX99" s="9">
        <f t="shared" si="22"/>
        <v>162.70353861119423</v>
      </c>
      <c r="BY99" s="9">
        <f t="shared" si="22"/>
        <v>418.90045793355648</v>
      </c>
      <c r="BZ99" s="9">
        <f t="shared" si="22"/>
        <v>-210.38938294706134</v>
      </c>
      <c r="CA99" s="9">
        <f t="shared" si="21"/>
        <v>168.91043297711539</v>
      </c>
      <c r="CB99" s="9">
        <f t="shared" si="21"/>
        <v>-117.00110225388889</v>
      </c>
      <c r="CC99" s="9">
        <f t="shared" si="21"/>
        <v>-345.68500541478676</v>
      </c>
      <c r="CD99" s="9">
        <f t="shared" si="21"/>
        <v>359.5847120856227</v>
      </c>
    </row>
    <row r="100" spans="1:82">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24"/>
        <v>15.850000000000001</v>
      </c>
      <c r="I100" s="8">
        <f t="shared" si="24"/>
        <v>362.17250000000007</v>
      </c>
      <c r="J100" s="8">
        <f t="shared" si="24"/>
        <v>3.9499999999999886</v>
      </c>
      <c r="K100" s="9">
        <v>109858</v>
      </c>
      <c r="L100" s="9">
        <v>88419545.952999994</v>
      </c>
      <c r="M100" s="9">
        <v>4473392</v>
      </c>
      <c r="N100" s="9">
        <f t="shared" si="25"/>
        <v>92892937.952999994</v>
      </c>
      <c r="O100" s="9">
        <f t="shared" si="26"/>
        <v>845.57281174789273</v>
      </c>
      <c r="P100" s="8">
        <f t="shared" si="27"/>
        <v>8.5150126659917404</v>
      </c>
      <c r="Q100" s="8">
        <f t="shared" si="28"/>
        <v>854.0878244138845</v>
      </c>
      <c r="R100" s="9">
        <f t="shared" si="23"/>
        <v>93828380.214460522</v>
      </c>
      <c r="S100" s="21"/>
      <c r="U100" s="2">
        <v>44044</v>
      </c>
      <c r="V100" s="8">
        <f t="shared" si="29"/>
        <v>11.5</v>
      </c>
      <c r="W100" s="8">
        <f t="shared" si="30"/>
        <v>132.25</v>
      </c>
      <c r="X100" s="8">
        <f t="shared" si="31"/>
        <v>216</v>
      </c>
      <c r="Y100" s="7">
        <v>92</v>
      </c>
      <c r="Z100" s="7">
        <v>0</v>
      </c>
      <c r="AA100" s="7">
        <v>0</v>
      </c>
      <c r="AB100" s="7">
        <v>0</v>
      </c>
      <c r="AC100" s="7">
        <v>0</v>
      </c>
      <c r="AD100" s="7">
        <v>0</v>
      </c>
      <c r="AE100" s="7">
        <v>0</v>
      </c>
      <c r="AF100" s="7">
        <v>0</v>
      </c>
      <c r="AG100" s="7">
        <v>1</v>
      </c>
      <c r="AH100" s="7">
        <v>0</v>
      </c>
      <c r="AI100" s="7">
        <v>0</v>
      </c>
      <c r="AJ100" s="7">
        <v>0</v>
      </c>
      <c r="AK100" s="8">
        <f t="shared" si="32"/>
        <v>847.26542895216971</v>
      </c>
      <c r="AM100" s="17">
        <v>55</v>
      </c>
      <c r="AN100" s="17">
        <v>918.19284556607704</v>
      </c>
      <c r="AO100" s="17">
        <v>15.540808844157027</v>
      </c>
      <c r="AP100" s="17">
        <v>0.47111298102874105</v>
      </c>
      <c r="AX100" s="1">
        <v>55</v>
      </c>
      <c r="AY100" s="50">
        <f t="shared" si="15"/>
        <v>87</v>
      </c>
      <c r="AZ100" s="51">
        <f t="shared" si="16"/>
        <v>0.72037422037422039</v>
      </c>
      <c r="BA100" s="52">
        <f t="shared" si="17"/>
        <v>0.58395355652530356</v>
      </c>
      <c r="BB100" s="43"/>
      <c r="BC100" s="1">
        <v>55</v>
      </c>
      <c r="BD100" s="48">
        <f t="shared" si="19"/>
        <v>15.540808844157027</v>
      </c>
      <c r="BE100" s="48">
        <f t="shared" si="34"/>
        <v>-17.18294640329384</v>
      </c>
      <c r="BF100" s="48">
        <f t="shared" si="34"/>
        <v>31.055652925996014</v>
      </c>
      <c r="BG100" s="48">
        <f t="shared" si="34"/>
        <v>-20.459659353554002</v>
      </c>
      <c r="BH100" s="48">
        <f t="shared" si="34"/>
        <v>41.338875563918009</v>
      </c>
      <c r="BI100" s="48">
        <f t="shared" si="34"/>
        <v>-38.954134123774566</v>
      </c>
      <c r="BJ100" s="48">
        <f t="shared" si="34"/>
        <v>26.746359985672825</v>
      </c>
      <c r="BK100" s="48">
        <f t="shared" si="34"/>
        <v>-9.4688963576124934</v>
      </c>
      <c r="BL100" s="48">
        <f t="shared" si="34"/>
        <v>-24.378849127601598</v>
      </c>
      <c r="BM100" s="48">
        <f t="shared" si="34"/>
        <v>12.244080730341466</v>
      </c>
      <c r="BN100" s="48">
        <f t="shared" si="33"/>
        <v>-9.8301204585461619</v>
      </c>
      <c r="BO100" s="48">
        <f t="shared" si="33"/>
        <v>6.8091408485950069</v>
      </c>
      <c r="BP100" s="48">
        <f t="shared" si="33"/>
        <v>20.117912103160734</v>
      </c>
      <c r="BQ100" s="1">
        <v>55</v>
      </c>
      <c r="BR100" s="9">
        <f t="shared" si="22"/>
        <v>241.51673953063568</v>
      </c>
      <c r="BS100" s="9">
        <f t="shared" si="22"/>
        <v>-267.03688543298546</v>
      </c>
      <c r="BT100" s="9">
        <f t="shared" si="22"/>
        <v>482.62996565339949</v>
      </c>
      <c r="BU100" s="9">
        <f t="shared" ref="BU100:CD139" si="35">($BD100-$BR$173)*(BG100-$BR$173)</f>
        <v>-317.9596550301531</v>
      </c>
      <c r="BV100" s="9">
        <f t="shared" si="35"/>
        <v>642.43956297125555</v>
      </c>
      <c r="BW100" s="9">
        <f t="shared" si="35"/>
        <v>-605.37875210723962</v>
      </c>
      <c r="BX100" s="9">
        <f t="shared" si="35"/>
        <v>415.66006781436056</v>
      </c>
      <c r="BY100" s="9">
        <f t="shared" si="35"/>
        <v>-147.15430825878926</v>
      </c>
      <c r="BZ100" s="9">
        <f t="shared" si="35"/>
        <v>-378.86703413260256</v>
      </c>
      <c r="CA100" s="9">
        <f t="shared" si="21"/>
        <v>190.28291810266902</v>
      </c>
      <c r="CB100" s="9">
        <f t="shared" si="21"/>
        <v>-152.76802296130194</v>
      </c>
      <c r="CC100" s="9">
        <f t="shared" si="21"/>
        <v>105.81955632096079</v>
      </c>
      <c r="CD100" s="9">
        <f t="shared" si="21"/>
        <v>312.64862633878136</v>
      </c>
    </row>
    <row r="101" spans="1:82">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24"/>
        <v>-60.675000000000011</v>
      </c>
      <c r="I101" s="8">
        <f t="shared" si="24"/>
        <v>-22166.094375000004</v>
      </c>
      <c r="J101" s="8">
        <f t="shared" si="24"/>
        <v>8.375</v>
      </c>
      <c r="K101" s="9">
        <v>110104</v>
      </c>
      <c r="L101" s="9">
        <v>81378852.608999997</v>
      </c>
      <c r="M101" s="9">
        <v>-12016763</v>
      </c>
      <c r="N101" s="9">
        <f t="shared" si="25"/>
        <v>69362089.608999997</v>
      </c>
      <c r="O101" s="9">
        <f t="shared" si="26"/>
        <v>629.96884408377537</v>
      </c>
      <c r="P101" s="8">
        <f t="shared" si="27"/>
        <v>-13.816813869310653</v>
      </c>
      <c r="Q101" s="8">
        <f t="shared" si="28"/>
        <v>616.15203021446473</v>
      </c>
      <c r="R101" s="9">
        <f t="shared" si="23"/>
        <v>67840803.134733424</v>
      </c>
      <c r="S101" s="21"/>
      <c r="U101" s="2">
        <v>44075</v>
      </c>
      <c r="V101" s="8">
        <f t="shared" si="29"/>
        <v>90.5</v>
      </c>
      <c r="W101" s="8">
        <f t="shared" si="30"/>
        <v>8190.25</v>
      </c>
      <c r="X101" s="8">
        <f t="shared" si="31"/>
        <v>62</v>
      </c>
      <c r="Y101" s="7">
        <v>93</v>
      </c>
      <c r="Z101" s="7">
        <v>0</v>
      </c>
      <c r="AA101" s="7">
        <v>0</v>
      </c>
      <c r="AB101" s="7">
        <v>0</v>
      </c>
      <c r="AC101" s="7">
        <v>0</v>
      </c>
      <c r="AD101" s="7">
        <v>0</v>
      </c>
      <c r="AE101" s="7">
        <v>0</v>
      </c>
      <c r="AF101" s="7">
        <v>0</v>
      </c>
      <c r="AG101" s="7">
        <v>0</v>
      </c>
      <c r="AH101" s="7">
        <v>1</v>
      </c>
      <c r="AI101" s="7">
        <v>0</v>
      </c>
      <c r="AJ101" s="7">
        <v>0</v>
      </c>
      <c r="AK101" s="8">
        <f t="shared" si="32"/>
        <v>657.24185724728773</v>
      </c>
      <c r="AM101" s="17">
        <v>56</v>
      </c>
      <c r="AN101" s="17">
        <v>890.76610890740653</v>
      </c>
      <c r="AO101" s="17">
        <v>-48.870623072087483</v>
      </c>
      <c r="AP101" s="17">
        <v>-1.4814920607481394</v>
      </c>
      <c r="AX101" s="1">
        <v>56</v>
      </c>
      <c r="AY101" s="50">
        <f t="shared" si="15"/>
        <v>9</v>
      </c>
      <c r="AZ101" s="51">
        <f t="shared" si="16"/>
        <v>7.172557172557173E-2</v>
      </c>
      <c r="BA101" s="52">
        <f t="shared" si="17"/>
        <v>-1.4630593361844002</v>
      </c>
      <c r="BB101" s="43"/>
      <c r="BC101" s="1">
        <v>56</v>
      </c>
      <c r="BD101" s="48">
        <f t="shared" si="19"/>
        <v>-48.870623072087483</v>
      </c>
      <c r="BE101" s="48">
        <f t="shared" si="34"/>
        <v>15.540808844157027</v>
      </c>
      <c r="BF101" s="48">
        <f t="shared" si="34"/>
        <v>-17.18294640329384</v>
      </c>
      <c r="BG101" s="48">
        <f t="shared" si="34"/>
        <v>31.055652925996014</v>
      </c>
      <c r="BH101" s="48">
        <f t="shared" si="34"/>
        <v>-20.459659353554002</v>
      </c>
      <c r="BI101" s="48">
        <f t="shared" si="34"/>
        <v>41.338875563918009</v>
      </c>
      <c r="BJ101" s="48">
        <f t="shared" si="34"/>
        <v>-38.954134123774566</v>
      </c>
      <c r="BK101" s="48">
        <f t="shared" si="34"/>
        <v>26.746359985672825</v>
      </c>
      <c r="BL101" s="48">
        <f t="shared" si="34"/>
        <v>-9.4688963576124934</v>
      </c>
      <c r="BM101" s="48">
        <f t="shared" si="34"/>
        <v>-24.378849127601598</v>
      </c>
      <c r="BN101" s="48">
        <f t="shared" si="33"/>
        <v>12.244080730341466</v>
      </c>
      <c r="BO101" s="48">
        <f t="shared" si="33"/>
        <v>-9.8301204585461619</v>
      </c>
      <c r="BP101" s="48">
        <f t="shared" si="33"/>
        <v>6.8091408485950069</v>
      </c>
      <c r="BQ101" s="1">
        <v>56</v>
      </c>
      <c r="BR101" s="9">
        <f t="shared" ref="BR101:CC151" si="36">($BD101-$BR$173)*(BD101-$BR$173)</f>
        <v>2388.3377994540292</v>
      </c>
      <c r="BS101" s="9">
        <f t="shared" si="36"/>
        <v>-759.48901125816849</v>
      </c>
      <c r="BT101" s="9">
        <f t="shared" si="36"/>
        <v>839.74129694324097</v>
      </c>
      <c r="BU101" s="9">
        <f t="shared" si="35"/>
        <v>-1517.7091084039257</v>
      </c>
      <c r="BV101" s="9">
        <f t="shared" si="35"/>
        <v>999.87630045083245</v>
      </c>
      <c r="BW101" s="9">
        <f t="shared" si="35"/>
        <v>-2020.2566059081664</v>
      </c>
      <c r="BX101" s="9">
        <f t="shared" si="35"/>
        <v>1903.7128058625094</v>
      </c>
      <c r="BY101" s="9">
        <f t="shared" si="35"/>
        <v>-1307.1112774101844</v>
      </c>
      <c r="BZ101" s="9">
        <f t="shared" si="35"/>
        <v>462.75086480153021</v>
      </c>
      <c r="CA101" s="9">
        <f t="shared" si="21"/>
        <v>1191.4095466462913</v>
      </c>
      <c r="CB101" s="9">
        <f t="shared" si="21"/>
        <v>-598.37585423673499</v>
      </c>
      <c r="CC101" s="9">
        <f t="shared" si="21"/>
        <v>480.40411168281315</v>
      </c>
      <c r="CD101" s="9">
        <f t="shared" si="21"/>
        <v>-332.76695585644921</v>
      </c>
    </row>
    <row r="102" spans="1:82">
      <c r="A102" s="2">
        <v>43739</v>
      </c>
      <c r="B102" s="8">
        <f>'WA Sch. 1-2'!B102</f>
        <v>510.4</v>
      </c>
      <c r="C102" s="8">
        <f>'WA Sch. 1-2'!C102</f>
        <v>260508.15999999997</v>
      </c>
      <c r="D102" s="8">
        <f>'WA Sch. 1-2'!D102</f>
        <v>0.65</v>
      </c>
      <c r="E102" s="8">
        <f>'WA Sch. 1-2'!E102</f>
        <v>706</v>
      </c>
      <c r="F102" s="8">
        <f>'WA Sch. 1-2'!F102</f>
        <v>498436</v>
      </c>
      <c r="G102" s="8">
        <f>'WA Sch. 1-2'!G102</f>
        <v>0</v>
      </c>
      <c r="H102" s="8">
        <f t="shared" si="24"/>
        <v>-195.60000000000002</v>
      </c>
      <c r="I102" s="8">
        <f t="shared" si="24"/>
        <v>-237927.84000000003</v>
      </c>
      <c r="J102" s="8">
        <f t="shared" si="24"/>
        <v>0.65</v>
      </c>
      <c r="K102" s="9">
        <v>110464</v>
      </c>
      <c r="L102" s="9">
        <v>79334338.857999995</v>
      </c>
      <c r="M102" s="9">
        <v>11266958</v>
      </c>
      <c r="N102" s="9">
        <f t="shared" si="25"/>
        <v>90601296.857999995</v>
      </c>
      <c r="O102" s="9">
        <f t="shared" si="26"/>
        <v>820.18844925043447</v>
      </c>
      <c r="P102" s="8">
        <f t="shared" si="27"/>
        <v>-88.136936690198127</v>
      </c>
      <c r="Q102" s="8">
        <f t="shared" si="28"/>
        <v>732.05151256023635</v>
      </c>
      <c r="R102" s="9">
        <f t="shared" si="23"/>
        <v>80865338.283453941</v>
      </c>
      <c r="S102" s="21"/>
      <c r="U102" s="2">
        <v>44105</v>
      </c>
      <c r="V102" s="8">
        <f t="shared" si="29"/>
        <v>530</v>
      </c>
      <c r="W102" s="8">
        <f t="shared" si="30"/>
        <v>280900</v>
      </c>
      <c r="X102" s="8">
        <f t="shared" si="31"/>
        <v>2.5</v>
      </c>
      <c r="Y102" s="7">
        <v>94</v>
      </c>
      <c r="Z102" s="7">
        <v>0</v>
      </c>
      <c r="AA102" s="7">
        <v>0</v>
      </c>
      <c r="AB102" s="7">
        <v>0</v>
      </c>
      <c r="AC102" s="7">
        <v>0</v>
      </c>
      <c r="AD102" s="7">
        <v>0</v>
      </c>
      <c r="AE102" s="7">
        <v>0</v>
      </c>
      <c r="AF102" s="7">
        <v>0</v>
      </c>
      <c r="AG102" s="7">
        <v>0</v>
      </c>
      <c r="AH102" s="7">
        <v>0</v>
      </c>
      <c r="AI102" s="7">
        <v>1</v>
      </c>
      <c r="AJ102" s="7">
        <v>0</v>
      </c>
      <c r="AK102" s="8">
        <f t="shared" si="32"/>
        <v>781.71625871974106</v>
      </c>
      <c r="AM102" s="17">
        <v>57</v>
      </c>
      <c r="AN102" s="17">
        <v>671.50068930196539</v>
      </c>
      <c r="AO102" s="17">
        <v>-9.4654673074941229</v>
      </c>
      <c r="AP102" s="17">
        <v>-0.28694159774960742</v>
      </c>
      <c r="AX102" s="1">
        <v>57</v>
      </c>
      <c r="AY102" s="50">
        <f t="shared" si="15"/>
        <v>47</v>
      </c>
      <c r="AZ102" s="51">
        <f t="shared" si="16"/>
        <v>0.38773388773388773</v>
      </c>
      <c r="BA102" s="52">
        <f t="shared" si="17"/>
        <v>-0.28523021200384785</v>
      </c>
      <c r="BB102" s="43"/>
      <c r="BC102" s="1">
        <v>57</v>
      </c>
      <c r="BD102" s="48">
        <f t="shared" si="19"/>
        <v>-9.4654673074941229</v>
      </c>
      <c r="BE102" s="48">
        <f t="shared" si="34"/>
        <v>-48.870623072087483</v>
      </c>
      <c r="BF102" s="48">
        <f t="shared" si="34"/>
        <v>15.540808844157027</v>
      </c>
      <c r="BG102" s="48">
        <f t="shared" si="34"/>
        <v>-17.18294640329384</v>
      </c>
      <c r="BH102" s="48">
        <f t="shared" si="34"/>
        <v>31.055652925996014</v>
      </c>
      <c r="BI102" s="48">
        <f t="shared" si="34"/>
        <v>-20.459659353554002</v>
      </c>
      <c r="BJ102" s="48">
        <f t="shared" si="34"/>
        <v>41.338875563918009</v>
      </c>
      <c r="BK102" s="48">
        <f t="shared" si="34"/>
        <v>-38.954134123774566</v>
      </c>
      <c r="BL102" s="48">
        <f t="shared" si="34"/>
        <v>26.746359985672825</v>
      </c>
      <c r="BM102" s="48">
        <f t="shared" si="34"/>
        <v>-9.4688963576124934</v>
      </c>
      <c r="BN102" s="48">
        <f t="shared" si="33"/>
        <v>-24.378849127601598</v>
      </c>
      <c r="BO102" s="48">
        <f t="shared" si="33"/>
        <v>12.244080730341466</v>
      </c>
      <c r="BP102" s="48">
        <f t="shared" si="33"/>
        <v>-9.8301204585461619</v>
      </c>
      <c r="BQ102" s="1">
        <v>57</v>
      </c>
      <c r="BR102" s="9">
        <f t="shared" si="36"/>
        <v>89.595071349236136</v>
      </c>
      <c r="BS102" s="9">
        <f t="shared" si="36"/>
        <v>462.58328498570006</v>
      </c>
      <c r="BT102" s="9">
        <f t="shared" si="36"/>
        <v>-147.10101804638262</v>
      </c>
      <c r="BU102" s="9">
        <f t="shared" si="35"/>
        <v>162.64461742679609</v>
      </c>
      <c r="BV102" s="9">
        <f t="shared" si="35"/>
        <v>-293.95626748389503</v>
      </c>
      <c r="BW102" s="9">
        <f t="shared" si="35"/>
        <v>193.66023673352558</v>
      </c>
      <c r="BX102" s="9">
        <f t="shared" si="35"/>
        <v>-391.29177517882704</v>
      </c>
      <c r="BY102" s="9">
        <f t="shared" si="35"/>
        <v>368.71908304031939</v>
      </c>
      <c r="BZ102" s="9">
        <f t="shared" si="35"/>
        <v>-253.16679603885154</v>
      </c>
      <c r="CA102" s="9">
        <f t="shared" si="21"/>
        <v>89.627528911027341</v>
      </c>
      <c r="CB102" s="9">
        <f t="shared" si="21"/>
        <v>230.75719941163757</v>
      </c>
      <c r="CC102" s="9">
        <f t="shared" si="21"/>
        <v>-115.89594586336534</v>
      </c>
      <c r="CD102" s="9">
        <f t="shared" si="21"/>
        <v>93.046683829093851</v>
      </c>
    </row>
    <row r="103" spans="1:82">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24"/>
        <v>-7.0249999999999773</v>
      </c>
      <c r="I103" s="8">
        <f t="shared" si="24"/>
        <v>-12342.749375000014</v>
      </c>
      <c r="J103" s="8">
        <f t="shared" si="24"/>
        <v>0</v>
      </c>
      <c r="K103" s="9">
        <v>110562</v>
      </c>
      <c r="L103" s="9">
        <v>101478429.508</v>
      </c>
      <c r="M103" s="9">
        <v>15743339</v>
      </c>
      <c r="N103" s="9">
        <f t="shared" si="25"/>
        <v>117221768.508</v>
      </c>
      <c r="O103" s="9">
        <f t="shared" si="26"/>
        <v>1060.2356009117057</v>
      </c>
      <c r="P103" s="8">
        <f t="shared" si="27"/>
        <v>-3.6375218594171237</v>
      </c>
      <c r="Q103" s="8">
        <f t="shared" si="28"/>
        <v>1056.5980790522885</v>
      </c>
      <c r="R103" s="9">
        <f t="shared" si="23"/>
        <v>116819596.81617913</v>
      </c>
      <c r="S103" s="21"/>
      <c r="U103" s="2">
        <v>44136</v>
      </c>
      <c r="V103" s="8">
        <f t="shared" si="29"/>
        <v>836</v>
      </c>
      <c r="W103" s="8">
        <f t="shared" si="30"/>
        <v>698896</v>
      </c>
      <c r="X103" s="8">
        <f t="shared" si="31"/>
        <v>0</v>
      </c>
      <c r="Y103" s="7">
        <v>95</v>
      </c>
      <c r="Z103" s="7">
        <v>0</v>
      </c>
      <c r="AA103" s="7">
        <v>0</v>
      </c>
      <c r="AB103" s="7">
        <v>0</v>
      </c>
      <c r="AC103" s="7">
        <v>0</v>
      </c>
      <c r="AD103" s="7">
        <v>0</v>
      </c>
      <c r="AE103" s="7">
        <v>0</v>
      </c>
      <c r="AF103" s="7">
        <v>0</v>
      </c>
      <c r="AG103" s="7">
        <v>0</v>
      </c>
      <c r="AH103" s="7">
        <v>0</v>
      </c>
      <c r="AI103" s="7">
        <v>0</v>
      </c>
      <c r="AJ103" s="7">
        <v>1</v>
      </c>
      <c r="AK103" s="8">
        <f t="shared" si="32"/>
        <v>1064.1198227733335</v>
      </c>
      <c r="AM103" s="17">
        <v>58</v>
      </c>
      <c r="AN103" s="17">
        <v>781.22888456425108</v>
      </c>
      <c r="AO103" s="17">
        <v>15.068672587043011</v>
      </c>
      <c r="AP103" s="17">
        <v>0.45680037209240731</v>
      </c>
      <c r="AX103" s="1">
        <v>58</v>
      </c>
      <c r="AY103" s="50">
        <f t="shared" si="15"/>
        <v>85</v>
      </c>
      <c r="AZ103" s="51">
        <f t="shared" si="16"/>
        <v>0.70374220374220375</v>
      </c>
      <c r="BA103" s="52">
        <f t="shared" si="17"/>
        <v>0.53519417688850079</v>
      </c>
      <c r="BB103" s="43"/>
      <c r="BC103" s="1">
        <v>58</v>
      </c>
      <c r="BD103" s="48">
        <f t="shared" si="19"/>
        <v>15.068672587043011</v>
      </c>
      <c r="BE103" s="48">
        <f t="shared" si="34"/>
        <v>-9.4654673074941229</v>
      </c>
      <c r="BF103" s="48">
        <f t="shared" si="34"/>
        <v>-48.870623072087483</v>
      </c>
      <c r="BG103" s="48">
        <f t="shared" si="34"/>
        <v>15.540808844157027</v>
      </c>
      <c r="BH103" s="48">
        <f t="shared" ref="BE103:BO130" si="37">BG102</f>
        <v>-17.18294640329384</v>
      </c>
      <c r="BI103" s="48">
        <f t="shared" si="37"/>
        <v>31.055652925996014</v>
      </c>
      <c r="BJ103" s="48">
        <f t="shared" si="37"/>
        <v>-20.459659353554002</v>
      </c>
      <c r="BK103" s="48">
        <f t="shared" si="37"/>
        <v>41.338875563918009</v>
      </c>
      <c r="BL103" s="48">
        <f t="shared" si="37"/>
        <v>-38.954134123774566</v>
      </c>
      <c r="BM103" s="48">
        <f t="shared" si="37"/>
        <v>26.746359985672825</v>
      </c>
      <c r="BN103" s="48">
        <f t="shared" si="33"/>
        <v>-9.4688963576124934</v>
      </c>
      <c r="BO103" s="48">
        <f t="shared" si="33"/>
        <v>-24.378849127601598</v>
      </c>
      <c r="BP103" s="48">
        <f t="shared" si="33"/>
        <v>12.244080730341466</v>
      </c>
      <c r="BQ103" s="1">
        <v>58</v>
      </c>
      <c r="BR103" s="9">
        <f t="shared" si="36"/>
        <v>227.06489353550771</v>
      </c>
      <c r="BS103" s="9">
        <f t="shared" si="36"/>
        <v>-142.63202773998736</v>
      </c>
      <c r="BT103" s="9">
        <f t="shared" si="36"/>
        <v>-736.41541819808333</v>
      </c>
      <c r="BU103" s="9">
        <f t="shared" si="35"/>
        <v>234.17936021043087</v>
      </c>
      <c r="BV103" s="9">
        <f t="shared" si="35"/>
        <v>-258.92419343194365</v>
      </c>
      <c r="BW103" s="9">
        <f t="shared" si="35"/>
        <v>467.96746591868771</v>
      </c>
      <c r="BX103" s="9">
        <f t="shared" si="35"/>
        <v>-308.29990804113845</v>
      </c>
      <c r="BY103" s="9">
        <f t="shared" si="35"/>
        <v>622.92198098920517</v>
      </c>
      <c r="BZ103" s="9">
        <f t="shared" si="35"/>
        <v>-586.98709302292343</v>
      </c>
      <c r="CA103" s="9">
        <f t="shared" si="21"/>
        <v>403.03214151930081</v>
      </c>
      <c r="CB103" s="9">
        <f t="shared" si="21"/>
        <v>-142.68369897350564</v>
      </c>
      <c r="CC103" s="9">
        <f t="shared" si="21"/>
        <v>-367.35689555274951</v>
      </c>
      <c r="CD103" s="9">
        <f t="shared" si="21"/>
        <v>184.50204365484365</v>
      </c>
    </row>
    <row r="104" spans="1:82">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24"/>
        <v>160.72499999999991</v>
      </c>
      <c r="I104" s="8">
        <f t="shared" si="24"/>
        <v>340210.62562499987</v>
      </c>
      <c r="J104" s="8">
        <f t="shared" si="24"/>
        <v>0</v>
      </c>
      <c r="K104" s="9">
        <v>110894</v>
      </c>
      <c r="L104" s="9">
        <v>129026587.28415</v>
      </c>
      <c r="M104" s="9">
        <v>-1764866</v>
      </c>
      <c r="N104" s="9">
        <f t="shared" si="25"/>
        <v>127261721.28415</v>
      </c>
      <c r="O104" s="9">
        <f t="shared" si="26"/>
        <v>1147.5978978497485</v>
      </c>
      <c r="P104" s="8">
        <f t="shared" si="27"/>
        <v>90.089158060017894</v>
      </c>
      <c r="Q104" s="8">
        <f t="shared" si="28"/>
        <v>1237.6870559097665</v>
      </c>
      <c r="R104" s="9">
        <f t="shared" si="23"/>
        <v>137252068.37805766</v>
      </c>
      <c r="S104" s="21"/>
      <c r="U104" s="2">
        <v>44166</v>
      </c>
      <c r="V104" s="8">
        <f t="shared" si="29"/>
        <v>1029.5</v>
      </c>
      <c r="W104" s="8">
        <f t="shared" si="30"/>
        <v>1059870.25</v>
      </c>
      <c r="X104" s="8">
        <f t="shared" si="31"/>
        <v>0</v>
      </c>
      <c r="Y104" s="7">
        <v>96</v>
      </c>
      <c r="Z104" s="7">
        <v>0</v>
      </c>
      <c r="AA104" s="7">
        <v>0</v>
      </c>
      <c r="AB104" s="7">
        <v>0</v>
      </c>
      <c r="AC104" s="7">
        <v>0</v>
      </c>
      <c r="AD104" s="7">
        <v>0</v>
      </c>
      <c r="AE104" s="7">
        <v>0</v>
      </c>
      <c r="AF104" s="7">
        <v>0</v>
      </c>
      <c r="AG104" s="7">
        <v>0</v>
      </c>
      <c r="AH104" s="7">
        <v>0</v>
      </c>
      <c r="AI104" s="7">
        <v>0</v>
      </c>
      <c r="AJ104" s="7">
        <v>0</v>
      </c>
      <c r="AK104" s="8">
        <f t="shared" si="32"/>
        <v>1226.9902675163739</v>
      </c>
      <c r="AM104" s="17">
        <v>59</v>
      </c>
      <c r="AN104" s="17">
        <v>1011.7601174330131</v>
      </c>
      <c r="AO104" s="17">
        <v>-2.4113750824028557</v>
      </c>
      <c r="AP104" s="17">
        <v>-7.3099805476106589E-2</v>
      </c>
      <c r="AX104" s="1">
        <v>59</v>
      </c>
      <c r="AY104" s="50">
        <f t="shared" si="15"/>
        <v>56</v>
      </c>
      <c r="AZ104" s="51">
        <f t="shared" si="16"/>
        <v>0.46257796257796258</v>
      </c>
      <c r="BA104" s="52">
        <f t="shared" si="17"/>
        <v>-9.3941125106491899E-2</v>
      </c>
      <c r="BB104" s="43"/>
      <c r="BC104" s="1">
        <v>59</v>
      </c>
      <c r="BD104" s="48">
        <f t="shared" si="19"/>
        <v>-2.4113750824028557</v>
      </c>
      <c r="BE104" s="48">
        <f t="shared" si="37"/>
        <v>15.068672587043011</v>
      </c>
      <c r="BF104" s="48">
        <f t="shared" si="37"/>
        <v>-9.4654673074941229</v>
      </c>
      <c r="BG104" s="48">
        <f t="shared" si="37"/>
        <v>-48.870623072087483</v>
      </c>
      <c r="BH104" s="48">
        <f t="shared" si="37"/>
        <v>15.540808844157027</v>
      </c>
      <c r="BI104" s="48">
        <f t="shared" si="37"/>
        <v>-17.18294640329384</v>
      </c>
      <c r="BJ104" s="48">
        <f t="shared" si="37"/>
        <v>31.055652925996014</v>
      </c>
      <c r="BK104" s="48">
        <f t="shared" si="37"/>
        <v>-20.459659353554002</v>
      </c>
      <c r="BL104" s="48">
        <f t="shared" si="37"/>
        <v>41.338875563918009</v>
      </c>
      <c r="BM104" s="48">
        <f t="shared" si="37"/>
        <v>-38.954134123774566</v>
      </c>
      <c r="BN104" s="48">
        <f t="shared" si="33"/>
        <v>26.746359985672825</v>
      </c>
      <c r="BO104" s="48">
        <f t="shared" si="33"/>
        <v>-9.4688963576124934</v>
      </c>
      <c r="BP104" s="48">
        <f t="shared" si="33"/>
        <v>-24.378849127601598</v>
      </c>
      <c r="BQ104" s="1">
        <v>59</v>
      </c>
      <c r="BR104" s="9">
        <f t="shared" si="36"/>
        <v>5.8147297880323832</v>
      </c>
      <c r="BS104" s="9">
        <f t="shared" si="36"/>
        <v>-36.336221601279881</v>
      </c>
      <c r="BT104" s="9">
        <f t="shared" si="36"/>
        <v>22.824792008587725</v>
      </c>
      <c r="BU104" s="9">
        <f t="shared" si="35"/>
        <v>117.84540273752327</v>
      </c>
      <c r="BV104" s="9">
        <f t="shared" si="35"/>
        <v>-37.474719207183469</v>
      </c>
      <c r="BW104" s="9">
        <f t="shared" si="35"/>
        <v>41.434528799162493</v>
      </c>
      <c r="BX104" s="9">
        <f t="shared" si="35"/>
        <v>-74.886827633492203</v>
      </c>
      <c r="BY104" s="9">
        <f t="shared" si="35"/>
        <v>49.335912759605918</v>
      </c>
      <c r="BZ104" s="9">
        <f t="shared" si="35"/>
        <v>-99.683534469376141</v>
      </c>
      <c r="CA104" s="9">
        <f t="shared" si="21"/>
        <v>93.933028382640245</v>
      </c>
      <c r="CB104" s="9">
        <f t="shared" si="21"/>
        <v>-64.495506014423228</v>
      </c>
      <c r="CC104" s="9">
        <f t="shared" si="21"/>
        <v>22.833060734599474</v>
      </c>
      <c r="CD104" s="9">
        <f t="shared" si="21"/>
        <v>58.786549323951554</v>
      </c>
    </row>
    <row r="105" spans="1:82">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24"/>
        <v>139.65000000000009</v>
      </c>
      <c r="I105" s="8">
        <f t="shared" si="24"/>
        <v>286373.2725000002</v>
      </c>
      <c r="J105" s="8">
        <f t="shared" si="24"/>
        <v>0</v>
      </c>
      <c r="K105" s="9">
        <v>111126</v>
      </c>
      <c r="L105" s="9">
        <v>132481860.83296999</v>
      </c>
      <c r="M105" s="9">
        <v>-528562</v>
      </c>
      <c r="N105" s="9">
        <f t="shared" si="25"/>
        <v>131953298.83296999</v>
      </c>
      <c r="O105" s="9">
        <f t="shared" si="26"/>
        <v>1187.4205751396612</v>
      </c>
      <c r="P105" s="8">
        <f t="shared" si="27"/>
        <v>77.180493742801005</v>
      </c>
      <c r="Q105" s="8">
        <f t="shared" si="28"/>
        <v>1264.6010688824622</v>
      </c>
      <c r="R105" s="9">
        <f t="shared" si="23"/>
        <v>140530058.38063249</v>
      </c>
      <c r="S105" s="21"/>
      <c r="U105" s="2">
        <v>44197</v>
      </c>
      <c r="V105" s="8">
        <f t="shared" si="29"/>
        <v>977.5</v>
      </c>
      <c r="W105" s="8">
        <f t="shared" si="30"/>
        <v>955506.25</v>
      </c>
      <c r="X105" s="8">
        <f t="shared" si="31"/>
        <v>0</v>
      </c>
      <c r="Y105" s="7">
        <v>97</v>
      </c>
      <c r="Z105" s="7">
        <v>0</v>
      </c>
      <c r="AA105" s="7">
        <v>0</v>
      </c>
      <c r="AB105" s="7">
        <v>0</v>
      </c>
      <c r="AC105" s="7">
        <v>0</v>
      </c>
      <c r="AD105" s="7">
        <v>0</v>
      </c>
      <c r="AE105" s="7">
        <v>0</v>
      </c>
      <c r="AF105" s="7">
        <v>0</v>
      </c>
      <c r="AG105" s="7">
        <v>0</v>
      </c>
      <c r="AH105" s="7">
        <v>0</v>
      </c>
      <c r="AI105" s="7">
        <v>0</v>
      </c>
      <c r="AJ105" s="7">
        <v>0</v>
      </c>
      <c r="AK105" s="8">
        <f t="shared" si="32"/>
        <v>1205.1579051974745</v>
      </c>
      <c r="AM105" s="17">
        <v>60</v>
      </c>
      <c r="AN105" s="17">
        <v>1324.1732207483524</v>
      </c>
      <c r="AO105" s="17">
        <v>-34.673508797962995</v>
      </c>
      <c r="AP105" s="17">
        <v>-1.0511126065794349</v>
      </c>
      <c r="AX105" s="1">
        <v>60</v>
      </c>
      <c r="AY105" s="50">
        <f t="shared" si="15"/>
        <v>19</v>
      </c>
      <c r="AZ105" s="51">
        <f t="shared" si="16"/>
        <v>0.15488565488565489</v>
      </c>
      <c r="BA105" s="52">
        <f t="shared" si="17"/>
        <v>-1.0157020117051774</v>
      </c>
      <c r="BB105" s="43"/>
      <c r="BC105" s="1">
        <v>60</v>
      </c>
      <c r="BD105" s="48">
        <f t="shared" si="19"/>
        <v>-34.673508797962995</v>
      </c>
      <c r="BE105" s="48">
        <f t="shared" si="37"/>
        <v>-2.4113750824028557</v>
      </c>
      <c r="BF105" s="48">
        <f t="shared" si="37"/>
        <v>15.068672587043011</v>
      </c>
      <c r="BG105" s="48">
        <f t="shared" si="37"/>
        <v>-9.4654673074941229</v>
      </c>
      <c r="BH105" s="48">
        <f t="shared" si="37"/>
        <v>-48.870623072087483</v>
      </c>
      <c r="BI105" s="48">
        <f t="shared" si="37"/>
        <v>15.540808844157027</v>
      </c>
      <c r="BJ105" s="48">
        <f t="shared" si="37"/>
        <v>-17.18294640329384</v>
      </c>
      <c r="BK105" s="48">
        <f t="shared" si="37"/>
        <v>31.055652925996014</v>
      </c>
      <c r="BL105" s="48">
        <f t="shared" si="37"/>
        <v>-20.459659353554002</v>
      </c>
      <c r="BM105" s="48">
        <f t="shared" si="37"/>
        <v>41.338875563918009</v>
      </c>
      <c r="BN105" s="48">
        <f t="shared" si="33"/>
        <v>-38.954134123774566</v>
      </c>
      <c r="BO105" s="48">
        <f t="shared" si="33"/>
        <v>26.746359985672825</v>
      </c>
      <c r="BP105" s="48">
        <f t="shared" si="33"/>
        <v>-9.4688963576124934</v>
      </c>
      <c r="BQ105" s="1">
        <v>60</v>
      </c>
      <c r="BR105" s="9">
        <f t="shared" si="36"/>
        <v>1202.252212362403</v>
      </c>
      <c r="BS105" s="9">
        <f t="shared" si="36"/>
        <v>83.610835134876496</v>
      </c>
      <c r="BT105" s="9">
        <f t="shared" si="36"/>
        <v>-522.48375152046367</v>
      </c>
      <c r="BU105" s="9">
        <f t="shared" si="35"/>
        <v>328.20096396321946</v>
      </c>
      <c r="BV105" s="9">
        <f t="shared" si="35"/>
        <v>1694.5159790519415</v>
      </c>
      <c r="BW105" s="9">
        <f t="shared" si="35"/>
        <v>-538.85437218534378</v>
      </c>
      <c r="BX105" s="9">
        <f t="shared" si="35"/>
        <v>595.79304328952492</v>
      </c>
      <c r="BY105" s="9">
        <f t="shared" si="35"/>
        <v>-1076.8084549560087</v>
      </c>
      <c r="BZ105" s="9">
        <f t="shared" si="35"/>
        <v>709.40817859876927</v>
      </c>
      <c r="CA105" s="9">
        <f t="shared" si="21"/>
        <v>-1433.3638655634072</v>
      </c>
      <c r="CB105" s="9">
        <f t="shared" si="21"/>
        <v>1350.6765122577128</v>
      </c>
      <c r="CC105" s="9">
        <f t="shared" si="21"/>
        <v>-927.39014827671372</v>
      </c>
      <c r="CD105" s="9">
        <f t="shared" si="21"/>
        <v>328.31986116266745</v>
      </c>
    </row>
    <row r="106" spans="1:82">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38">B106-E106</f>
        <v>65.764249999999947</v>
      </c>
      <c r="I106" s="8">
        <f t="shared" si="38"/>
        <v>118360.14607806236</v>
      </c>
      <c r="J106" s="8">
        <f t="shared" si="38"/>
        <v>0</v>
      </c>
      <c r="K106" s="9">
        <v>111085</v>
      </c>
      <c r="L106" s="9">
        <v>118570483.63200001</v>
      </c>
      <c r="M106" s="9">
        <v>-5929805</v>
      </c>
      <c r="N106" s="9">
        <f t="shared" si="25"/>
        <v>112640678.63200001</v>
      </c>
      <c r="O106" s="9">
        <f t="shared" si="26"/>
        <v>1014.0043987216998</v>
      </c>
      <c r="P106" s="8">
        <f t="shared" si="27"/>
        <v>34.386677801879628</v>
      </c>
      <c r="Q106" s="8">
        <f t="shared" si="28"/>
        <v>1048.3910765235794</v>
      </c>
      <c r="R106" s="9">
        <f t="shared" si="23"/>
        <v>116460522.73562181</v>
      </c>
      <c r="S106" s="21"/>
      <c r="U106" s="2">
        <v>44228</v>
      </c>
      <c r="V106" s="8">
        <f t="shared" si="29"/>
        <v>1003.5</v>
      </c>
      <c r="W106" s="8">
        <f t="shared" si="30"/>
        <v>1007012.25</v>
      </c>
      <c r="X106" s="8">
        <f t="shared" si="31"/>
        <v>0</v>
      </c>
      <c r="Y106" s="7">
        <v>98</v>
      </c>
      <c r="Z106" s="7">
        <v>0</v>
      </c>
      <c r="AA106" s="7">
        <v>1</v>
      </c>
      <c r="AB106" s="7">
        <v>0</v>
      </c>
      <c r="AC106" s="7">
        <v>0</v>
      </c>
      <c r="AD106" s="7">
        <v>0</v>
      </c>
      <c r="AE106" s="7">
        <v>0</v>
      </c>
      <c r="AF106" s="7">
        <v>0</v>
      </c>
      <c r="AG106" s="7">
        <v>0</v>
      </c>
      <c r="AH106" s="7">
        <v>0</v>
      </c>
      <c r="AI106" s="7">
        <v>0</v>
      </c>
      <c r="AJ106" s="7">
        <v>0</v>
      </c>
      <c r="AK106" s="8">
        <f t="shared" si="32"/>
        <v>1113.0240450969156</v>
      </c>
      <c r="AM106" s="17">
        <v>61</v>
      </c>
      <c r="AN106" s="17">
        <v>1201.9730237013557</v>
      </c>
      <c r="AO106" s="17">
        <v>-22.983527030345385</v>
      </c>
      <c r="AP106" s="17">
        <v>-0.69673580329068074</v>
      </c>
      <c r="AX106" s="1">
        <v>61</v>
      </c>
      <c r="AY106" s="50">
        <f t="shared" si="15"/>
        <v>25</v>
      </c>
      <c r="AZ106" s="51">
        <f t="shared" si="16"/>
        <v>0.20478170478170479</v>
      </c>
      <c r="BA106" s="52">
        <f t="shared" si="17"/>
        <v>-0.82466217903935268</v>
      </c>
      <c r="BB106" s="43"/>
      <c r="BC106" s="1">
        <v>61</v>
      </c>
      <c r="BD106" s="48">
        <f t="shared" si="19"/>
        <v>-22.983527030345385</v>
      </c>
      <c r="BE106" s="48">
        <f t="shared" si="37"/>
        <v>-34.673508797962995</v>
      </c>
      <c r="BF106" s="48">
        <f t="shared" si="37"/>
        <v>-2.4113750824028557</v>
      </c>
      <c r="BG106" s="48">
        <f t="shared" si="37"/>
        <v>15.068672587043011</v>
      </c>
      <c r="BH106" s="48">
        <f t="shared" si="37"/>
        <v>-9.4654673074941229</v>
      </c>
      <c r="BI106" s="48">
        <f t="shared" si="37"/>
        <v>-48.870623072087483</v>
      </c>
      <c r="BJ106" s="48">
        <f t="shared" si="37"/>
        <v>15.540808844157027</v>
      </c>
      <c r="BK106" s="48">
        <f t="shared" si="37"/>
        <v>-17.18294640329384</v>
      </c>
      <c r="BL106" s="48">
        <f t="shared" si="37"/>
        <v>31.055652925996014</v>
      </c>
      <c r="BM106" s="48">
        <f t="shared" si="37"/>
        <v>-20.459659353554002</v>
      </c>
      <c r="BN106" s="48">
        <f t="shared" si="33"/>
        <v>41.338875563918009</v>
      </c>
      <c r="BO106" s="48">
        <f t="shared" si="33"/>
        <v>-38.954134123774566</v>
      </c>
      <c r="BP106" s="48">
        <f t="shared" si="33"/>
        <v>26.746359985672825</v>
      </c>
      <c r="BQ106" s="1">
        <v>61</v>
      </c>
      <c r="BR106" s="9">
        <f t="shared" si="36"/>
        <v>528.24251475460744</v>
      </c>
      <c r="BS106" s="9">
        <f t="shared" si="36"/>
        <v>796.9195266948891</v>
      </c>
      <c r="BT106" s="9">
        <f t="shared" si="36"/>
        <v>55.421904386702124</v>
      </c>
      <c r="BU106" s="9">
        <f t="shared" si="35"/>
        <v>-346.33124371572922</v>
      </c>
      <c r="BV106" s="9">
        <f t="shared" si="35"/>
        <v>217.54982371663505</v>
      </c>
      <c r="BW106" s="9">
        <f t="shared" si="35"/>
        <v>1123.2192863671287</v>
      </c>
      <c r="BX106" s="9">
        <f t="shared" si="35"/>
        <v>-357.18260014311517</v>
      </c>
      <c r="BY106" s="9">
        <f t="shared" si="35"/>
        <v>394.9247131210717</v>
      </c>
      <c r="BZ106" s="9">
        <f t="shared" si="35"/>
        <v>-713.76843846965244</v>
      </c>
      <c r="CA106" s="9">
        <f t="shared" si="21"/>
        <v>470.23513378405823</v>
      </c>
      <c r="CB106" s="9">
        <f t="shared" si="21"/>
        <v>-950.11316392739013</v>
      </c>
      <c r="CC106" s="9">
        <f t="shared" si="21"/>
        <v>895.30339457745947</v>
      </c>
      <c r="CD106" s="9">
        <f t="shared" si="21"/>
        <v>-614.72568769405882</v>
      </c>
    </row>
    <row r="107" spans="1:82">
      <c r="A107" s="2">
        <v>43891</v>
      </c>
      <c r="B107" s="8">
        <f>'WA Sch. 1-2'!B107</f>
        <v>767.35</v>
      </c>
      <c r="C107" s="8">
        <f>'WA Sch. 1-2'!C107</f>
        <v>588826.02250000008</v>
      </c>
      <c r="D107" s="8">
        <f>'WA Sch. 1-2'!D107</f>
        <v>0</v>
      </c>
      <c r="E107" s="8">
        <f>'WA Sch. 1-2'!E107</f>
        <v>814.5</v>
      </c>
      <c r="F107" s="8">
        <f>'WA Sch. 1-2'!F107</f>
        <v>663410.25</v>
      </c>
      <c r="G107" s="8">
        <f>'WA Sch. 1-2'!G107</f>
        <v>0</v>
      </c>
      <c r="H107" s="8">
        <f t="shared" si="38"/>
        <v>-47.149999999999977</v>
      </c>
      <c r="I107" s="8">
        <f t="shared" si="38"/>
        <v>-74584.227499999921</v>
      </c>
      <c r="J107" s="8">
        <f t="shared" si="38"/>
        <v>0</v>
      </c>
      <c r="K107" s="9">
        <v>111240</v>
      </c>
      <c r="L107" s="9">
        <v>110467951.207</v>
      </c>
      <c r="M107" s="9">
        <v>-1556254</v>
      </c>
      <c r="N107" s="9">
        <f t="shared" si="25"/>
        <v>108911697.207</v>
      </c>
      <c r="O107" s="9">
        <f t="shared" si="26"/>
        <v>979.06955418015104</v>
      </c>
      <c r="P107" s="8">
        <f t="shared" si="27"/>
        <v>-23.433570259561613</v>
      </c>
      <c r="Q107" s="8">
        <f t="shared" si="28"/>
        <v>955.63598392058941</v>
      </c>
      <c r="R107" s="9">
        <f t="shared" si="23"/>
        <v>106304946.85132636</v>
      </c>
      <c r="S107" s="21"/>
      <c r="U107" s="2">
        <v>44256</v>
      </c>
      <c r="V107" s="8">
        <f t="shared" si="29"/>
        <v>729</v>
      </c>
      <c r="W107" s="8">
        <f t="shared" si="30"/>
        <v>531441</v>
      </c>
      <c r="X107" s="8">
        <f t="shared" si="31"/>
        <v>0</v>
      </c>
      <c r="Y107" s="7">
        <v>99</v>
      </c>
      <c r="Z107" s="7">
        <v>0</v>
      </c>
      <c r="AA107" s="7">
        <v>0</v>
      </c>
      <c r="AB107" s="7">
        <v>1</v>
      </c>
      <c r="AC107" s="7">
        <v>0</v>
      </c>
      <c r="AD107" s="7">
        <v>0</v>
      </c>
      <c r="AE107" s="7">
        <v>0</v>
      </c>
      <c r="AF107" s="7">
        <v>0</v>
      </c>
      <c r="AG107" s="7">
        <v>0</v>
      </c>
      <c r="AH107" s="7">
        <v>0</v>
      </c>
      <c r="AI107" s="7">
        <v>0</v>
      </c>
      <c r="AJ107" s="7">
        <v>0</v>
      </c>
      <c r="AK107" s="8">
        <f t="shared" si="32"/>
        <v>902.75543681790657</v>
      </c>
      <c r="AM107" s="17">
        <v>62</v>
      </c>
      <c r="AN107" s="17">
        <v>1077.8263187921555</v>
      </c>
      <c r="AO107" s="17">
        <v>-46.704409348305944</v>
      </c>
      <c r="AP107" s="17">
        <v>-1.4158242171249431</v>
      </c>
      <c r="AX107" s="1">
        <v>62</v>
      </c>
      <c r="AY107" s="50">
        <f t="shared" si="15"/>
        <v>11</v>
      </c>
      <c r="AZ107" s="51">
        <f t="shared" si="16"/>
        <v>8.8357588357588362E-2</v>
      </c>
      <c r="BA107" s="52">
        <f t="shared" si="17"/>
        <v>-1.3509383667831778</v>
      </c>
      <c r="BB107" s="43"/>
      <c r="BC107" s="1">
        <v>62</v>
      </c>
      <c r="BD107" s="48">
        <f t="shared" si="19"/>
        <v>-46.704409348305944</v>
      </c>
      <c r="BE107" s="48">
        <f t="shared" si="37"/>
        <v>-22.983527030345385</v>
      </c>
      <c r="BF107" s="48">
        <f t="shared" si="37"/>
        <v>-34.673508797962995</v>
      </c>
      <c r="BG107" s="48">
        <f t="shared" si="37"/>
        <v>-2.4113750824028557</v>
      </c>
      <c r="BH107" s="48">
        <f t="shared" si="37"/>
        <v>15.068672587043011</v>
      </c>
      <c r="BI107" s="48">
        <f t="shared" si="37"/>
        <v>-9.4654673074941229</v>
      </c>
      <c r="BJ107" s="48">
        <f t="shared" si="37"/>
        <v>-48.870623072087483</v>
      </c>
      <c r="BK107" s="48">
        <f t="shared" si="37"/>
        <v>15.540808844157027</v>
      </c>
      <c r="BL107" s="48">
        <f t="shared" si="37"/>
        <v>-17.18294640329384</v>
      </c>
      <c r="BM107" s="48">
        <f t="shared" si="37"/>
        <v>31.055652925996014</v>
      </c>
      <c r="BN107" s="48">
        <f t="shared" si="33"/>
        <v>-20.459659353554002</v>
      </c>
      <c r="BO107" s="48">
        <f t="shared" si="33"/>
        <v>41.338875563918009</v>
      </c>
      <c r="BP107" s="48">
        <f t="shared" si="33"/>
        <v>-38.954134123774566</v>
      </c>
      <c r="BQ107" s="1">
        <v>62</v>
      </c>
      <c r="BR107" s="9">
        <f t="shared" si="36"/>
        <v>2181.3018525741086</v>
      </c>
      <c r="BS107" s="9">
        <f t="shared" si="36"/>
        <v>1073.432054693091</v>
      </c>
      <c r="BT107" s="9">
        <f t="shared" si="36"/>
        <v>1619.4057484421346</v>
      </c>
      <c r="BU107" s="9">
        <f t="shared" si="35"/>
        <v>112.62184894083781</v>
      </c>
      <c r="BV107" s="9">
        <f t="shared" si="35"/>
        <v>-703.77345284085959</v>
      </c>
      <c r="BW107" s="9">
        <f t="shared" si="35"/>
        <v>442.07905980220124</v>
      </c>
      <c r="BX107" s="9">
        <f t="shared" si="35"/>
        <v>2282.4735850655193</v>
      </c>
      <c r="BY107" s="9">
        <f t="shared" si="35"/>
        <v>-725.82429786128955</v>
      </c>
      <c r="BZ107" s="9">
        <f t="shared" si="35"/>
        <v>802.51936262942365</v>
      </c>
      <c r="CA107" s="9">
        <f t="shared" si="21"/>
        <v>-1450.4359268346363</v>
      </c>
      <c r="CB107" s="9">
        <f t="shared" si="21"/>
        <v>955.55630557526888</v>
      </c>
      <c r="CC107" s="9">
        <f t="shared" si="21"/>
        <v>-1930.7077663359096</v>
      </c>
      <c r="CD107" s="9">
        <f t="shared" si="21"/>
        <v>1819.3298259255628</v>
      </c>
    </row>
    <row r="108" spans="1:82">
      <c r="A108" s="2">
        <v>43922</v>
      </c>
      <c r="B108" s="8">
        <f>'WA Sch. 1-2'!B108</f>
        <v>547.15</v>
      </c>
      <c r="C108" s="8">
        <f>'WA Sch. 1-2'!C108</f>
        <v>299373.1225</v>
      </c>
      <c r="D108" s="8">
        <f>'WA Sch. 1-2'!D108</f>
        <v>0.375</v>
      </c>
      <c r="E108" s="8">
        <f>'WA Sch. 1-2'!E108</f>
        <v>522</v>
      </c>
      <c r="F108" s="8">
        <f>'WA Sch. 1-2'!F108</f>
        <v>272484</v>
      </c>
      <c r="G108" s="8">
        <f>'WA Sch. 1-2'!G108</f>
        <v>0</v>
      </c>
      <c r="H108" s="8">
        <f t="shared" si="38"/>
        <v>25.149999999999977</v>
      </c>
      <c r="I108" s="8">
        <f t="shared" si="38"/>
        <v>26889.122499999998</v>
      </c>
      <c r="J108" s="8">
        <f t="shared" si="38"/>
        <v>0.375</v>
      </c>
      <c r="K108" s="9">
        <v>111204</v>
      </c>
      <c r="L108" s="9">
        <v>104261594.462</v>
      </c>
      <c r="M108" s="9">
        <v>-5903344</v>
      </c>
      <c r="N108" s="9">
        <f t="shared" si="25"/>
        <v>98358250.461999997</v>
      </c>
      <c r="O108" s="9">
        <f t="shared" si="26"/>
        <v>884.48482484443002</v>
      </c>
      <c r="P108" s="8">
        <f t="shared" si="27"/>
        <v>11.307442335238225</v>
      </c>
      <c r="Q108" s="8">
        <f t="shared" si="28"/>
        <v>895.79226717966822</v>
      </c>
      <c r="R108" s="9">
        <f t="shared" si="23"/>
        <v>99615683.279447824</v>
      </c>
      <c r="S108" s="21"/>
      <c r="U108" s="2">
        <v>44287</v>
      </c>
      <c r="V108" s="8">
        <f t="shared" si="29"/>
        <v>476.5</v>
      </c>
      <c r="W108" s="8">
        <f t="shared" si="30"/>
        <v>227052.25</v>
      </c>
      <c r="X108" s="8">
        <f t="shared" si="31"/>
        <v>0</v>
      </c>
      <c r="Y108" s="7">
        <v>100</v>
      </c>
      <c r="Z108" s="7">
        <v>0</v>
      </c>
      <c r="AA108" s="7">
        <v>0</v>
      </c>
      <c r="AB108" s="7">
        <v>0</v>
      </c>
      <c r="AC108" s="7">
        <v>1</v>
      </c>
      <c r="AD108" s="7">
        <v>0</v>
      </c>
      <c r="AE108" s="7">
        <v>0</v>
      </c>
      <c r="AF108" s="7">
        <v>0</v>
      </c>
      <c r="AG108" s="7">
        <v>0</v>
      </c>
      <c r="AH108" s="7">
        <v>0</v>
      </c>
      <c r="AI108" s="7">
        <v>0</v>
      </c>
      <c r="AJ108" s="7">
        <v>0</v>
      </c>
      <c r="AK108" s="8">
        <f t="shared" si="32"/>
        <v>808.73789259125783</v>
      </c>
      <c r="AM108" s="17">
        <v>63</v>
      </c>
      <c r="AN108" s="17">
        <v>999.52833366945788</v>
      </c>
      <c r="AO108" s="17">
        <v>61.770305926764877</v>
      </c>
      <c r="AP108" s="17">
        <v>1.8725404357030435</v>
      </c>
      <c r="AX108" s="1">
        <v>63</v>
      </c>
      <c r="AY108" s="50">
        <f t="shared" si="15"/>
        <v>117</v>
      </c>
      <c r="AZ108" s="51">
        <f t="shared" si="16"/>
        <v>0.96985446985446988</v>
      </c>
      <c r="BA108" s="52">
        <f t="shared" si="17"/>
        <v>1.8786590672766061</v>
      </c>
      <c r="BB108" s="43"/>
      <c r="BC108" s="1">
        <v>63</v>
      </c>
      <c r="BD108" s="48">
        <f t="shared" si="19"/>
        <v>61.770305926764877</v>
      </c>
      <c r="BE108" s="48">
        <f t="shared" si="37"/>
        <v>-46.704409348305944</v>
      </c>
      <c r="BF108" s="48">
        <f t="shared" si="37"/>
        <v>-22.983527030345385</v>
      </c>
      <c r="BG108" s="48">
        <f t="shared" si="37"/>
        <v>-34.673508797962995</v>
      </c>
      <c r="BH108" s="48">
        <f t="shared" si="37"/>
        <v>-2.4113750824028557</v>
      </c>
      <c r="BI108" s="48">
        <f t="shared" si="37"/>
        <v>15.068672587043011</v>
      </c>
      <c r="BJ108" s="48">
        <f t="shared" si="37"/>
        <v>-9.4654673074941229</v>
      </c>
      <c r="BK108" s="48">
        <f t="shared" si="37"/>
        <v>-48.870623072087483</v>
      </c>
      <c r="BL108" s="48">
        <f t="shared" si="37"/>
        <v>15.540808844157027</v>
      </c>
      <c r="BM108" s="48">
        <f t="shared" si="37"/>
        <v>-17.18294640329384</v>
      </c>
      <c r="BN108" s="48">
        <f t="shared" si="33"/>
        <v>31.055652925996014</v>
      </c>
      <c r="BO108" s="48">
        <f t="shared" si="33"/>
        <v>-20.459659353554002</v>
      </c>
      <c r="BP108" s="48">
        <f t="shared" si="33"/>
        <v>41.338875563918009</v>
      </c>
      <c r="BQ108" s="1">
        <v>63</v>
      </c>
      <c r="BR108" s="9">
        <f t="shared" si="36"/>
        <v>3815.5706942861493</v>
      </c>
      <c r="BS108" s="9">
        <f t="shared" si="36"/>
        <v>-2884.9456535737127</v>
      </c>
      <c r="BT108" s="9">
        <f t="shared" si="36"/>
        <v>-1419.6994959404963</v>
      </c>
      <c r="BU108" s="9">
        <f t="shared" si="35"/>
        <v>-2141.7932460045422</v>
      </c>
      <c r="BV108" s="9">
        <f t="shared" si="35"/>
        <v>-148.95137654419</v>
      </c>
      <c r="BW108" s="9">
        <f t="shared" si="35"/>
        <v>930.79651561191815</v>
      </c>
      <c r="BX108" s="9">
        <f t="shared" si="35"/>
        <v>-584.68481132369266</v>
      </c>
      <c r="BY108" s="9">
        <f t="shared" si="35"/>
        <v>-3018.7533379944553</v>
      </c>
      <c r="BZ108" s="9">
        <f t="shared" si="35"/>
        <v>959.96051665296875</v>
      </c>
      <c r="CA108" s="9">
        <f t="shared" si="21"/>
        <v>-1061.3958560546555</v>
      </c>
      <c r="CB108" s="9">
        <f t="shared" si="21"/>
        <v>1918.3171819942238</v>
      </c>
      <c r="CC108" s="9">
        <f t="shared" si="21"/>
        <v>-1263.7994174264188</v>
      </c>
      <c r="CD108" s="9">
        <f t="shared" si="21"/>
        <v>2553.5149902517014</v>
      </c>
    </row>
    <row r="109" spans="1:82">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38"/>
        <v>-9.4750000000000227</v>
      </c>
      <c r="I109" s="8">
        <f t="shared" si="38"/>
        <v>-5585.749375000014</v>
      </c>
      <c r="J109" s="8">
        <f t="shared" si="38"/>
        <v>4.9499999999999993</v>
      </c>
      <c r="K109" s="9">
        <v>111290</v>
      </c>
      <c r="L109" s="9">
        <v>81798715.901999995</v>
      </c>
      <c r="M109" s="9">
        <v>-2008678</v>
      </c>
      <c r="N109" s="9">
        <f t="shared" si="25"/>
        <v>79790037.901999995</v>
      </c>
      <c r="O109" s="9">
        <f t="shared" si="26"/>
        <v>716.95604189055621</v>
      </c>
      <c r="P109" s="8">
        <f t="shared" si="27"/>
        <v>0.88364482773258857</v>
      </c>
      <c r="Q109" s="8">
        <f t="shared" si="28"/>
        <v>717.83968671828882</v>
      </c>
      <c r="R109" s="9">
        <f t="shared" si="23"/>
        <v>79888378.734878361</v>
      </c>
      <c r="S109" s="21"/>
      <c r="U109" s="2">
        <v>44317</v>
      </c>
      <c r="V109" s="8">
        <f t="shared" si="29"/>
        <v>271</v>
      </c>
      <c r="W109" s="8">
        <f t="shared" si="30"/>
        <v>73441</v>
      </c>
      <c r="X109" s="8">
        <f t="shared" si="31"/>
        <v>9.5</v>
      </c>
      <c r="Y109" s="7">
        <v>101</v>
      </c>
      <c r="Z109" s="7">
        <v>0</v>
      </c>
      <c r="AA109" s="7">
        <v>0</v>
      </c>
      <c r="AB109" s="7">
        <v>0</v>
      </c>
      <c r="AC109" s="7">
        <v>0</v>
      </c>
      <c r="AD109" s="7">
        <v>1</v>
      </c>
      <c r="AE109" s="7">
        <v>0</v>
      </c>
      <c r="AF109" s="7">
        <v>0</v>
      </c>
      <c r="AG109" s="7">
        <v>0</v>
      </c>
      <c r="AH109" s="7">
        <v>0</v>
      </c>
      <c r="AI109" s="7">
        <v>0</v>
      </c>
      <c r="AJ109" s="7">
        <v>0</v>
      </c>
      <c r="AK109" s="8">
        <f t="shared" si="32"/>
        <v>736.4687847048167</v>
      </c>
      <c r="AM109" s="17">
        <v>64</v>
      </c>
      <c r="AN109" s="17">
        <v>838.73312324450342</v>
      </c>
      <c r="AO109" s="17">
        <v>-17.534155864933723</v>
      </c>
      <c r="AP109" s="17">
        <v>-0.53154044439953885</v>
      </c>
      <c r="AX109" s="1">
        <v>64</v>
      </c>
      <c r="AY109" s="50">
        <f t="shared" si="15"/>
        <v>37</v>
      </c>
      <c r="AZ109" s="51">
        <f t="shared" si="16"/>
        <v>0.30457380457380456</v>
      </c>
      <c r="BA109" s="52">
        <f t="shared" si="17"/>
        <v>-0.51129056715173082</v>
      </c>
      <c r="BB109" s="43"/>
      <c r="BC109" s="1">
        <v>64</v>
      </c>
      <c r="BD109" s="48">
        <f t="shared" si="19"/>
        <v>-17.534155864933723</v>
      </c>
      <c r="BE109" s="48">
        <f t="shared" si="37"/>
        <v>61.770305926764877</v>
      </c>
      <c r="BF109" s="48">
        <f t="shared" si="37"/>
        <v>-46.704409348305944</v>
      </c>
      <c r="BG109" s="48">
        <f t="shared" si="37"/>
        <v>-22.983527030345385</v>
      </c>
      <c r="BH109" s="48">
        <f t="shared" si="37"/>
        <v>-34.673508797962995</v>
      </c>
      <c r="BI109" s="48">
        <f t="shared" si="37"/>
        <v>-2.4113750824028557</v>
      </c>
      <c r="BJ109" s="48">
        <f t="shared" si="37"/>
        <v>15.068672587043011</v>
      </c>
      <c r="BK109" s="48">
        <f t="shared" si="37"/>
        <v>-9.4654673074941229</v>
      </c>
      <c r="BL109" s="48">
        <f t="shared" si="37"/>
        <v>-48.870623072087483</v>
      </c>
      <c r="BM109" s="48">
        <f t="shared" si="37"/>
        <v>15.540808844157027</v>
      </c>
      <c r="BN109" s="48">
        <f t="shared" si="33"/>
        <v>-17.18294640329384</v>
      </c>
      <c r="BO109" s="48">
        <f t="shared" si="33"/>
        <v>31.055652925996014</v>
      </c>
      <c r="BP109" s="48">
        <f t="shared" si="33"/>
        <v>-20.459659353554002</v>
      </c>
      <c r="BQ109" s="1">
        <v>64</v>
      </c>
      <c r="BR109" s="9">
        <f t="shared" si="36"/>
        <v>307.44662189578247</v>
      </c>
      <c r="BS109" s="9">
        <f t="shared" si="36"/>
        <v>-1083.0901719445255</v>
      </c>
      <c r="BT109" s="9">
        <f t="shared" si="36"/>
        <v>818.92239309285083</v>
      </c>
      <c r="BU109" s="9">
        <f t="shared" si="35"/>
        <v>402.99674527598495</v>
      </c>
      <c r="BV109" s="9">
        <f t="shared" si="35"/>
        <v>607.97070764762316</v>
      </c>
      <c r="BW109" s="9">
        <f t="shared" si="35"/>
        <v>42.281426543664956</v>
      </c>
      <c r="BX109" s="9">
        <f t="shared" si="35"/>
        <v>-264.21645381886674</v>
      </c>
      <c r="BY109" s="9">
        <f t="shared" si="35"/>
        <v>165.96897910403092</v>
      </c>
      <c r="BZ109" s="9">
        <f t="shared" si="35"/>
        <v>856.90512216239438</v>
      </c>
      <c r="CA109" s="9">
        <f t="shared" si="21"/>
        <v>-272.49496454059022</v>
      </c>
      <c r="CB109" s="9">
        <f t="shared" si="21"/>
        <v>301.28846045414934</v>
      </c>
      <c r="CC109" s="9">
        <f t="shared" si="21"/>
        <v>-544.53465889169638</v>
      </c>
      <c r="CD109" s="9">
        <f t="shared" si="21"/>
        <v>358.74285604865719</v>
      </c>
    </row>
    <row r="110" spans="1:82">
      <c r="A110" s="2">
        <v>43983</v>
      </c>
      <c r="B110" s="8">
        <f>'WA Sch. 1-2'!B110</f>
        <v>126.95</v>
      </c>
      <c r="C110" s="8">
        <f>'WA Sch. 1-2'!C110</f>
        <v>16116.302500000002</v>
      </c>
      <c r="D110" s="8">
        <f>'WA Sch. 1-2'!D110</f>
        <v>68</v>
      </c>
      <c r="E110" s="8">
        <f>'WA Sch. 1-2'!E110</f>
        <v>145.5</v>
      </c>
      <c r="F110" s="8">
        <f>'WA Sch. 1-2'!F110</f>
        <v>21170.25</v>
      </c>
      <c r="G110" s="8">
        <f>'WA Sch. 1-2'!G110</f>
        <v>43</v>
      </c>
      <c r="H110" s="8">
        <f t="shared" si="38"/>
        <v>-18.549999999999997</v>
      </c>
      <c r="I110" s="8">
        <f t="shared" si="38"/>
        <v>-5053.9474999999984</v>
      </c>
      <c r="J110" s="8">
        <f t="shared" si="38"/>
        <v>25</v>
      </c>
      <c r="K110" s="9">
        <v>111441</v>
      </c>
      <c r="L110" s="9">
        <v>79532295.588</v>
      </c>
      <c r="M110" s="9">
        <v>-950732</v>
      </c>
      <c r="N110" s="9">
        <f t="shared" si="25"/>
        <v>78581563.588</v>
      </c>
      <c r="O110" s="9">
        <f t="shared" si="26"/>
        <v>705.1405101174613</v>
      </c>
      <c r="P110" s="8">
        <f t="shared" si="27"/>
        <v>16.272067524496972</v>
      </c>
      <c r="Q110" s="8">
        <f t="shared" si="28"/>
        <v>721.41257764195825</v>
      </c>
      <c r="R110" s="9">
        <f t="shared" si="23"/>
        <v>80394939.064997464</v>
      </c>
      <c r="S110" s="21"/>
      <c r="U110" s="2">
        <v>44348</v>
      </c>
      <c r="V110" s="8">
        <f t="shared" si="29"/>
        <v>74.5</v>
      </c>
      <c r="W110" s="8">
        <f t="shared" si="30"/>
        <v>5550.25</v>
      </c>
      <c r="X110" s="8">
        <f t="shared" si="31"/>
        <v>258</v>
      </c>
      <c r="Y110" s="7">
        <v>102</v>
      </c>
      <c r="Z110" s="7">
        <v>0</v>
      </c>
      <c r="AA110" s="7">
        <v>0</v>
      </c>
      <c r="AB110" s="7">
        <v>0</v>
      </c>
      <c r="AC110" s="7">
        <v>0</v>
      </c>
      <c r="AD110" s="7">
        <v>0</v>
      </c>
      <c r="AE110" s="7">
        <v>1</v>
      </c>
      <c r="AF110" s="7">
        <v>0</v>
      </c>
      <c r="AG110" s="7">
        <v>0</v>
      </c>
      <c r="AH110" s="7">
        <v>0</v>
      </c>
      <c r="AI110" s="7">
        <v>0</v>
      </c>
      <c r="AJ110" s="7">
        <v>0</v>
      </c>
      <c r="AK110" s="8">
        <f t="shared" si="32"/>
        <v>853.13736920445569</v>
      </c>
      <c r="AM110" s="17">
        <v>65</v>
      </c>
      <c r="AN110" s="17">
        <v>688.19504087991049</v>
      </c>
      <c r="AO110" s="17">
        <v>-48.299752717351566</v>
      </c>
      <c r="AP110" s="17">
        <v>-1.4641863698219115</v>
      </c>
      <c r="AX110" s="1">
        <v>65</v>
      </c>
      <c r="AY110" s="50">
        <f t="shared" si="15"/>
        <v>10</v>
      </c>
      <c r="AZ110" s="51">
        <f t="shared" si="16"/>
        <v>8.0041580041580046E-2</v>
      </c>
      <c r="BA110" s="52">
        <f t="shared" si="17"/>
        <v>-1.4047919280405334</v>
      </c>
      <c r="BB110" s="43"/>
      <c r="BC110" s="1">
        <v>65</v>
      </c>
      <c r="BD110" s="48">
        <f t="shared" si="19"/>
        <v>-48.299752717351566</v>
      </c>
      <c r="BE110" s="48">
        <f t="shared" si="37"/>
        <v>-17.534155864933723</v>
      </c>
      <c r="BF110" s="48">
        <f t="shared" si="37"/>
        <v>61.770305926764877</v>
      </c>
      <c r="BG110" s="48">
        <f t="shared" si="37"/>
        <v>-46.704409348305944</v>
      </c>
      <c r="BH110" s="48">
        <f t="shared" si="37"/>
        <v>-22.983527030345385</v>
      </c>
      <c r="BI110" s="48">
        <f t="shared" si="37"/>
        <v>-34.673508797962995</v>
      </c>
      <c r="BJ110" s="48">
        <f t="shared" si="37"/>
        <v>-2.4113750824028557</v>
      </c>
      <c r="BK110" s="48">
        <f t="shared" si="37"/>
        <v>15.068672587043011</v>
      </c>
      <c r="BL110" s="48">
        <f t="shared" si="37"/>
        <v>-9.4654673074941229</v>
      </c>
      <c r="BM110" s="48">
        <f t="shared" si="37"/>
        <v>-48.870623072087483</v>
      </c>
      <c r="BN110" s="48">
        <f t="shared" si="33"/>
        <v>15.540808844157027</v>
      </c>
      <c r="BO110" s="48">
        <f t="shared" si="33"/>
        <v>-17.18294640329384</v>
      </c>
      <c r="BP110" s="48">
        <f t="shared" si="33"/>
        <v>31.055652925996014</v>
      </c>
      <c r="BQ110" s="1">
        <v>65</v>
      </c>
      <c r="BR110" s="9">
        <f t="shared" si="36"/>
        <v>2332.8661125572903</v>
      </c>
      <c r="BS110" s="9">
        <f t="shared" si="36"/>
        <v>846.89539238378495</v>
      </c>
      <c r="BT110" s="9">
        <f t="shared" si="36"/>
        <v>-2983.4905015378968</v>
      </c>
      <c r="BU110" s="9">
        <f t="shared" si="35"/>
        <v>2255.8114223331204</v>
      </c>
      <c r="BV110" s="9">
        <f t="shared" si="35"/>
        <v>1110.098672138233</v>
      </c>
      <c r="BW110" s="9">
        <f t="shared" si="35"/>
        <v>1674.7219007845094</v>
      </c>
      <c r="BX110" s="9">
        <f t="shared" si="35"/>
        <v>116.46882018883072</v>
      </c>
      <c r="BY110" s="9">
        <f t="shared" si="35"/>
        <v>-727.81315973291862</v>
      </c>
      <c r="BZ110" s="9">
        <f t="shared" si="35"/>
        <v>457.17973030612978</v>
      </c>
      <c r="CA110" s="9">
        <f t="shared" si="21"/>
        <v>2360.4390095247013</v>
      </c>
      <c r="CB110" s="9">
        <f t="shared" si="21"/>
        <v>-750.61722420042133</v>
      </c>
      <c r="CC110" s="9">
        <f t="shared" si="21"/>
        <v>829.93206223458446</v>
      </c>
      <c r="CD110" s="9">
        <f t="shared" si="21"/>
        <v>-1499.9803568015066</v>
      </c>
    </row>
    <row r="111" spans="1:82">
      <c r="A111" s="2">
        <v>44013</v>
      </c>
      <c r="B111" s="8">
        <f>'WA Sch. 1-2'!B111</f>
        <v>14.1</v>
      </c>
      <c r="C111" s="8">
        <f>'WA Sch. 1-2'!C111</f>
        <v>198.81</v>
      </c>
      <c r="D111" s="8">
        <f>'WA Sch. 1-2'!D111</f>
        <v>240.05</v>
      </c>
      <c r="E111" s="8">
        <f>'WA Sch. 1-2'!E111</f>
        <v>22.5</v>
      </c>
      <c r="F111" s="8">
        <f>'WA Sch. 1-2'!F111</f>
        <v>506.25</v>
      </c>
      <c r="G111" s="8">
        <f>'WA Sch. 1-2'!G111</f>
        <v>193</v>
      </c>
      <c r="H111" s="8">
        <f t="shared" si="38"/>
        <v>-8.4</v>
      </c>
      <c r="I111" s="8">
        <f t="shared" si="38"/>
        <v>-307.44</v>
      </c>
      <c r="J111" s="8">
        <f t="shared" si="38"/>
        <v>47.050000000000011</v>
      </c>
      <c r="K111" s="9">
        <v>111522</v>
      </c>
      <c r="L111" s="9">
        <v>84066193.280000001</v>
      </c>
      <c r="M111" s="9">
        <v>8845818</v>
      </c>
      <c r="N111" s="9">
        <f t="shared" si="25"/>
        <v>92912011.280000001</v>
      </c>
      <c r="O111" s="9">
        <f t="shared" si="26"/>
        <v>833.1271971449579</v>
      </c>
      <c r="P111" s="8">
        <f t="shared" si="27"/>
        <v>39.913041352356672</v>
      </c>
      <c r="Q111" s="8">
        <f t="shared" si="28"/>
        <v>873.04023849731459</v>
      </c>
      <c r="R111" s="9">
        <f t="shared" si="23"/>
        <v>97363193.477697521</v>
      </c>
      <c r="S111" s="21"/>
      <c r="U111" s="2">
        <v>44378</v>
      </c>
      <c r="V111" s="8">
        <f t="shared" si="29"/>
        <v>0</v>
      </c>
      <c r="W111" s="8">
        <f t="shared" si="30"/>
        <v>0</v>
      </c>
      <c r="X111" s="8">
        <f t="shared" si="31"/>
        <v>385.5</v>
      </c>
      <c r="Y111" s="7">
        <v>103</v>
      </c>
      <c r="Z111" s="7">
        <v>0</v>
      </c>
      <c r="AA111" s="7">
        <v>0</v>
      </c>
      <c r="AB111" s="7">
        <v>0</v>
      </c>
      <c r="AC111" s="7">
        <v>0</v>
      </c>
      <c r="AD111" s="7">
        <v>0</v>
      </c>
      <c r="AE111" s="7">
        <v>0</v>
      </c>
      <c r="AF111" s="7">
        <v>1</v>
      </c>
      <c r="AG111" s="7">
        <v>0</v>
      </c>
      <c r="AH111" s="7">
        <v>0</v>
      </c>
      <c r="AI111" s="7">
        <v>0</v>
      </c>
      <c r="AJ111" s="7">
        <v>0</v>
      </c>
      <c r="AK111" s="8">
        <f t="shared" si="32"/>
        <v>1049.6089438058414</v>
      </c>
      <c r="AM111" s="17">
        <v>66</v>
      </c>
      <c r="AN111" s="17">
        <v>646.92416100052958</v>
      </c>
      <c r="AO111" s="17">
        <v>-5.8250292750948347</v>
      </c>
      <c r="AP111" s="17">
        <v>-0.17658327400387436</v>
      </c>
      <c r="AX111" s="1">
        <v>66</v>
      </c>
      <c r="AY111" s="50">
        <f t="shared" ref="AY111:AY165" si="39">RANK(AO111,$AO$46:$AO$165,1)</f>
        <v>50</v>
      </c>
      <c r="AZ111" s="51">
        <f t="shared" ref="AZ111:AZ165" si="40">(AY111-0.375)/(COUNT($AY$46:$AY$165)+0.25)</f>
        <v>0.41268191268191268</v>
      </c>
      <c r="BA111" s="52">
        <f t="shared" ref="BA111:BA165" si="41">_xlfn.NORM.S.INV(AZ111)</f>
        <v>-0.22065146486235332</v>
      </c>
      <c r="BB111" s="43"/>
      <c r="BC111" s="1">
        <v>66</v>
      </c>
      <c r="BD111" s="48">
        <f t="shared" si="19"/>
        <v>-5.8250292750948347</v>
      </c>
      <c r="BE111" s="48">
        <f t="shared" si="37"/>
        <v>-48.299752717351566</v>
      </c>
      <c r="BF111" s="48">
        <f t="shared" si="37"/>
        <v>-17.534155864933723</v>
      </c>
      <c r="BG111" s="48">
        <f t="shared" si="37"/>
        <v>61.770305926764877</v>
      </c>
      <c r="BH111" s="48">
        <f t="shared" si="37"/>
        <v>-46.704409348305944</v>
      </c>
      <c r="BI111" s="48">
        <f t="shared" si="37"/>
        <v>-22.983527030345385</v>
      </c>
      <c r="BJ111" s="48">
        <f t="shared" si="37"/>
        <v>-34.673508797962995</v>
      </c>
      <c r="BK111" s="48">
        <f t="shared" si="37"/>
        <v>-2.4113750824028557</v>
      </c>
      <c r="BL111" s="48">
        <f t="shared" si="37"/>
        <v>15.068672587043011</v>
      </c>
      <c r="BM111" s="48">
        <f t="shared" si="37"/>
        <v>-9.4654673074941229</v>
      </c>
      <c r="BN111" s="48">
        <f t="shared" si="33"/>
        <v>-48.870623072087483</v>
      </c>
      <c r="BO111" s="48">
        <f t="shared" si="33"/>
        <v>15.540808844157027</v>
      </c>
      <c r="BP111" s="48">
        <f t="shared" si="33"/>
        <v>-17.18294640329384</v>
      </c>
      <c r="BQ111" s="1">
        <v>66</v>
      </c>
      <c r="BR111" s="9">
        <f t="shared" si="36"/>
        <v>33.930966055709447</v>
      </c>
      <c r="BS111" s="9">
        <f t="shared" si="36"/>
        <v>281.34747355840295</v>
      </c>
      <c r="BT111" s="9">
        <f t="shared" si="36"/>
        <v>102.1369712273099</v>
      </c>
      <c r="BU111" s="9">
        <f t="shared" si="35"/>
        <v>-359.81384035495779</v>
      </c>
      <c r="BV111" s="9">
        <f t="shared" si="35"/>
        <v>272.05455172988411</v>
      </c>
      <c r="BW111" s="9">
        <f t="shared" si="35"/>
        <v>133.87971779668936</v>
      </c>
      <c r="BX111" s="9">
        <f t="shared" si="35"/>
        <v>201.97420381838438</v>
      </c>
      <c r="BY111" s="9">
        <f t="shared" si="35"/>
        <v>14.046330448229153</v>
      </c>
      <c r="BZ111" s="9">
        <f t="shared" si="35"/>
        <v>-87.775458956342646</v>
      </c>
      <c r="CA111" s="9">
        <f t="shared" si="21"/>
        <v>55.136624168603191</v>
      </c>
      <c r="CB111" s="9">
        <f t="shared" si="21"/>
        <v>284.67281008702332</v>
      </c>
      <c r="CC111" s="9">
        <f t="shared" si="21"/>
        <v>-90.525666475865393</v>
      </c>
      <c r="CD111" s="9">
        <f t="shared" si="21"/>
        <v>100.09116583156737</v>
      </c>
    </row>
    <row r="112" spans="1:82">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38"/>
        <v>7.8500000000000014</v>
      </c>
      <c r="I112" s="8">
        <f t="shared" si="38"/>
        <v>242.17250000000007</v>
      </c>
      <c r="J112" s="8">
        <f t="shared" si="38"/>
        <v>-11.050000000000011</v>
      </c>
      <c r="K112" s="9">
        <v>111812</v>
      </c>
      <c r="L112" s="9">
        <v>97039374.142000005</v>
      </c>
      <c r="M112" s="9">
        <v>-2304932</v>
      </c>
      <c r="N112" s="9">
        <f t="shared" si="25"/>
        <v>94734442.142000005</v>
      </c>
      <c r="O112" s="9">
        <f t="shared" si="26"/>
        <v>847.26542895216971</v>
      </c>
      <c r="P112" s="8">
        <f t="shared" si="27"/>
        <v>-7.5366927007995148</v>
      </c>
      <c r="Q112" s="8">
        <f t="shared" si="28"/>
        <v>839.72873625137015</v>
      </c>
      <c r="R112" s="9">
        <f t="shared" si="23"/>
        <v>93891749.457738206</v>
      </c>
      <c r="S112" s="21"/>
      <c r="U112" s="2">
        <v>44409</v>
      </c>
      <c r="V112" s="8">
        <f t="shared" si="29"/>
        <v>27</v>
      </c>
      <c r="W112" s="8">
        <f t="shared" si="30"/>
        <v>729</v>
      </c>
      <c r="X112" s="8">
        <f t="shared" si="31"/>
        <v>203.5</v>
      </c>
      <c r="Y112" s="7">
        <v>104</v>
      </c>
      <c r="Z112" s="7">
        <v>0</v>
      </c>
      <c r="AA112" s="7">
        <v>0</v>
      </c>
      <c r="AB112" s="7">
        <v>0</v>
      </c>
      <c r="AC112" s="7">
        <v>0</v>
      </c>
      <c r="AD112" s="7">
        <v>0</v>
      </c>
      <c r="AE112" s="7">
        <v>0</v>
      </c>
      <c r="AF112" s="7">
        <v>0</v>
      </c>
      <c r="AG112" s="7">
        <v>1</v>
      </c>
      <c r="AH112" s="7">
        <v>0</v>
      </c>
      <c r="AI112" s="7">
        <v>0</v>
      </c>
      <c r="AJ112" s="7">
        <v>0</v>
      </c>
      <c r="AK112" s="8">
        <f t="shared" si="32"/>
        <v>867.10463019095903</v>
      </c>
      <c r="AM112" s="17">
        <v>67</v>
      </c>
      <c r="AN112" s="17">
        <v>895.19243274445057</v>
      </c>
      <c r="AO112" s="17">
        <v>-37.900612922121923</v>
      </c>
      <c r="AP112" s="17">
        <v>-1.1489408894743927</v>
      </c>
      <c r="AX112" s="1">
        <v>67</v>
      </c>
      <c r="AY112" s="50">
        <f t="shared" si="39"/>
        <v>17</v>
      </c>
      <c r="AZ112" s="51">
        <f t="shared" si="40"/>
        <v>0.13825363825363826</v>
      </c>
      <c r="BA112" s="52">
        <f t="shared" si="41"/>
        <v>-1.0881989764386006</v>
      </c>
      <c r="BB112" s="43"/>
      <c r="BC112" s="1">
        <v>67</v>
      </c>
      <c r="BD112" s="48">
        <f t="shared" ref="BD112:BD165" si="42">AO112</f>
        <v>-37.900612922121923</v>
      </c>
      <c r="BE112" s="48">
        <f t="shared" si="37"/>
        <v>-5.8250292750948347</v>
      </c>
      <c r="BF112" s="48">
        <f t="shared" si="37"/>
        <v>-48.299752717351566</v>
      </c>
      <c r="BG112" s="48">
        <f t="shared" si="37"/>
        <v>-17.534155864933723</v>
      </c>
      <c r="BH112" s="48">
        <f t="shared" si="37"/>
        <v>61.770305926764877</v>
      </c>
      <c r="BI112" s="48">
        <f t="shared" si="37"/>
        <v>-46.704409348305944</v>
      </c>
      <c r="BJ112" s="48">
        <f t="shared" si="37"/>
        <v>-22.983527030345385</v>
      </c>
      <c r="BK112" s="48">
        <f t="shared" si="37"/>
        <v>-34.673508797962995</v>
      </c>
      <c r="BL112" s="48">
        <f t="shared" si="37"/>
        <v>-2.4113750824028557</v>
      </c>
      <c r="BM112" s="48">
        <f t="shared" si="37"/>
        <v>15.068672587043011</v>
      </c>
      <c r="BN112" s="48">
        <f t="shared" si="33"/>
        <v>-9.4654673074941229</v>
      </c>
      <c r="BO112" s="48">
        <f t="shared" si="33"/>
        <v>-48.870623072087483</v>
      </c>
      <c r="BP112" s="48">
        <f t="shared" si="33"/>
        <v>15.540808844157027</v>
      </c>
      <c r="BQ112" s="1">
        <v>67</v>
      </c>
      <c r="BR112" s="9">
        <f t="shared" si="36"/>
        <v>1436.4564598724996</v>
      </c>
      <c r="BS112" s="9">
        <f t="shared" si="36"/>
        <v>220.77217981538874</v>
      </c>
      <c r="BT112" s="9">
        <f t="shared" si="36"/>
        <v>1830.5902319745305</v>
      </c>
      <c r="BU112" s="9">
        <f t="shared" si="35"/>
        <v>664.55525435299558</v>
      </c>
      <c r="BV112" s="9">
        <f t="shared" si="35"/>
        <v>-2341.1324550113645</v>
      </c>
      <c r="BW112" s="9">
        <f t="shared" si="35"/>
        <v>1770.1257404664589</v>
      </c>
      <c r="BX112" s="9">
        <f t="shared" si="35"/>
        <v>871.08976156223423</v>
      </c>
      <c r="BY112" s="9">
        <f t="shared" si="35"/>
        <v>1314.1472356033696</v>
      </c>
      <c r="BZ112" s="9">
        <f t="shared" si="35"/>
        <v>91.392593608192172</v>
      </c>
      <c r="CA112" s="9">
        <f t="shared" si="21"/>
        <v>-571.11192697171145</v>
      </c>
      <c r="CB112" s="9">
        <f t="shared" si="21"/>
        <v>358.74701254832462</v>
      </c>
      <c r="CC112" s="9">
        <f t="shared" si="21"/>
        <v>1852.2265683180908</v>
      </c>
      <c r="CD112" s="9">
        <f t="shared" si="21"/>
        <v>-589.00618049908906</v>
      </c>
    </row>
    <row r="113" spans="1:82">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38"/>
        <v>61.824999999999989</v>
      </c>
      <c r="I113" s="8">
        <f t="shared" si="38"/>
        <v>15012.655624999996</v>
      </c>
      <c r="J113" s="8">
        <f t="shared" si="38"/>
        <v>-18.125</v>
      </c>
      <c r="K113" s="9">
        <v>112173</v>
      </c>
      <c r="L113" s="9">
        <v>86414982.853</v>
      </c>
      <c r="M113" s="9">
        <v>-12690192</v>
      </c>
      <c r="N113" s="9">
        <f t="shared" si="25"/>
        <v>73724790.853</v>
      </c>
      <c r="O113" s="9">
        <f t="shared" si="26"/>
        <v>657.24185724728773</v>
      </c>
      <c r="P113" s="8">
        <f t="shared" si="27"/>
        <v>4.5061181477398371</v>
      </c>
      <c r="Q113" s="8">
        <f t="shared" si="28"/>
        <v>661.74797539502754</v>
      </c>
      <c r="R113" s="9">
        <f t="shared" si="23"/>
        <v>74230255.643986419</v>
      </c>
      <c r="S113" s="21"/>
      <c r="U113" s="2">
        <v>44440</v>
      </c>
      <c r="V113" s="8">
        <f t="shared" si="29"/>
        <v>134</v>
      </c>
      <c r="W113" s="8">
        <f t="shared" si="30"/>
        <v>17956</v>
      </c>
      <c r="X113" s="8">
        <f t="shared" si="31"/>
        <v>38.5</v>
      </c>
      <c r="Y113" s="7">
        <v>105</v>
      </c>
      <c r="Z113" s="7">
        <v>0</v>
      </c>
      <c r="AA113" s="7">
        <v>0</v>
      </c>
      <c r="AB113" s="7">
        <v>0</v>
      </c>
      <c r="AC113" s="7">
        <v>0</v>
      </c>
      <c r="AD113" s="7">
        <v>0</v>
      </c>
      <c r="AE113" s="7">
        <v>0</v>
      </c>
      <c r="AF113" s="7">
        <v>0</v>
      </c>
      <c r="AG113" s="7">
        <v>0</v>
      </c>
      <c r="AH113" s="7">
        <v>1</v>
      </c>
      <c r="AI113" s="7">
        <v>0</v>
      </c>
      <c r="AJ113" s="7">
        <v>0</v>
      </c>
      <c r="AK113" s="8">
        <f t="shared" si="32"/>
        <v>623.81843637146073</v>
      </c>
      <c r="AM113" s="17">
        <v>68</v>
      </c>
      <c r="AN113" s="17">
        <v>821.89551143978611</v>
      </c>
      <c r="AO113" s="17">
        <v>7.3539389305842633</v>
      </c>
      <c r="AP113" s="17">
        <v>0.22293151705507575</v>
      </c>
      <c r="AX113" s="1">
        <v>68</v>
      </c>
      <c r="AY113" s="50">
        <f t="shared" si="39"/>
        <v>70</v>
      </c>
      <c r="AZ113" s="51">
        <f t="shared" si="40"/>
        <v>0.57900207900207901</v>
      </c>
      <c r="BA113" s="52">
        <f t="shared" si="41"/>
        <v>0.19934121391943735</v>
      </c>
      <c r="BB113" s="43"/>
      <c r="BC113" s="1">
        <v>68</v>
      </c>
      <c r="BD113" s="48">
        <f t="shared" si="42"/>
        <v>7.3539389305842633</v>
      </c>
      <c r="BE113" s="48">
        <f t="shared" si="37"/>
        <v>-37.900612922121923</v>
      </c>
      <c r="BF113" s="48">
        <f t="shared" si="37"/>
        <v>-5.8250292750948347</v>
      </c>
      <c r="BG113" s="48">
        <f t="shared" si="37"/>
        <v>-48.299752717351566</v>
      </c>
      <c r="BH113" s="48">
        <f t="shared" si="37"/>
        <v>-17.534155864933723</v>
      </c>
      <c r="BI113" s="48">
        <f t="shared" si="37"/>
        <v>61.770305926764877</v>
      </c>
      <c r="BJ113" s="48">
        <f t="shared" si="37"/>
        <v>-46.704409348305944</v>
      </c>
      <c r="BK113" s="48">
        <f t="shared" si="37"/>
        <v>-22.983527030345385</v>
      </c>
      <c r="BL113" s="48">
        <f t="shared" si="37"/>
        <v>-34.673508797962995</v>
      </c>
      <c r="BM113" s="48">
        <f t="shared" si="37"/>
        <v>-2.4113750824028557</v>
      </c>
      <c r="BN113" s="48">
        <f t="shared" si="33"/>
        <v>15.068672587043011</v>
      </c>
      <c r="BO113" s="48">
        <f t="shared" si="33"/>
        <v>-9.4654673074941229</v>
      </c>
      <c r="BP113" s="48">
        <f t="shared" si="33"/>
        <v>-48.870623072087483</v>
      </c>
      <c r="BQ113" s="1">
        <v>68</v>
      </c>
      <c r="BR113" s="9">
        <f t="shared" si="36"/>
        <v>54.080417794765864</v>
      </c>
      <c r="BS113" s="9">
        <f t="shared" si="36"/>
        <v>-278.71879286100375</v>
      </c>
      <c r="BT113" s="9">
        <f t="shared" si="36"/>
        <v>-42.83690955791262</v>
      </c>
      <c r="BU113" s="9">
        <f t="shared" si="35"/>
        <v>-355.19343184573324</v>
      </c>
      <c r="BV113" s="9">
        <f t="shared" si="35"/>
        <v>-128.9451114300706</v>
      </c>
      <c r="BW113" s="9">
        <f t="shared" si="35"/>
        <v>454.25505750895036</v>
      </c>
      <c r="BX113" s="9">
        <f t="shared" si="35"/>
        <v>-343.46137413645886</v>
      </c>
      <c r="BY113" s="9">
        <f t="shared" si="35"/>
        <v>-169.01945419059589</v>
      </c>
      <c r="BZ113" s="9">
        <f t="shared" si="35"/>
        <v>-254.9868662093017</v>
      </c>
      <c r="CA113" s="9">
        <f t="shared" si="21"/>
        <v>-17.733105094722177</v>
      </c>
      <c r="CB113" s="9">
        <f t="shared" si="21"/>
        <v>110.81409797008811</v>
      </c>
      <c r="CC113" s="9">
        <f t="shared" si="21"/>
        <v>-69.608468528754074</v>
      </c>
      <c r="CD113" s="9">
        <f t="shared" si="21"/>
        <v>-359.39157757174223</v>
      </c>
    </row>
    <row r="114" spans="1:82">
      <c r="A114" s="2">
        <v>44105</v>
      </c>
      <c r="B114" s="8">
        <f>'WA Sch. 1-2'!B114</f>
        <v>510.4</v>
      </c>
      <c r="C114" s="8">
        <f>'WA Sch. 1-2'!C114</f>
        <v>260508.15999999997</v>
      </c>
      <c r="D114" s="8">
        <f>'WA Sch. 1-2'!D114</f>
        <v>0.65</v>
      </c>
      <c r="E114" s="8">
        <f>'WA Sch. 1-2'!E114</f>
        <v>530</v>
      </c>
      <c r="F114" s="8">
        <f>'WA Sch. 1-2'!F114</f>
        <v>280900</v>
      </c>
      <c r="G114" s="8">
        <f>'WA Sch. 1-2'!G114</f>
        <v>2.5</v>
      </c>
      <c r="H114" s="8">
        <f t="shared" si="38"/>
        <v>-19.600000000000023</v>
      </c>
      <c r="I114" s="8">
        <f t="shared" si="38"/>
        <v>-20391.840000000026</v>
      </c>
      <c r="J114" s="8">
        <f t="shared" si="38"/>
        <v>-1.85</v>
      </c>
      <c r="K114" s="9">
        <v>112446</v>
      </c>
      <c r="L114" s="9">
        <v>76686491.428000003</v>
      </c>
      <c r="M114" s="9">
        <v>11214375</v>
      </c>
      <c r="N114" s="9">
        <f t="shared" si="25"/>
        <v>87900866.428000003</v>
      </c>
      <c r="O114" s="9">
        <f t="shared" si="26"/>
        <v>781.71625871974106</v>
      </c>
      <c r="P114" s="8">
        <f t="shared" si="27"/>
        <v>-10.15389325972167</v>
      </c>
      <c r="Q114" s="8">
        <f t="shared" si="28"/>
        <v>771.56236546001935</v>
      </c>
      <c r="R114" s="9">
        <f t="shared" si="23"/>
        <v>86759101.74651733</v>
      </c>
      <c r="S114" s="21"/>
      <c r="U114" s="2">
        <v>44470</v>
      </c>
      <c r="V114" s="8">
        <f t="shared" si="29"/>
        <v>510</v>
      </c>
      <c r="W114" s="8">
        <f t="shared" si="30"/>
        <v>260100</v>
      </c>
      <c r="X114" s="8">
        <f t="shared" si="31"/>
        <v>0</v>
      </c>
      <c r="Y114" s="7">
        <v>106</v>
      </c>
      <c r="Z114" s="7">
        <v>0</v>
      </c>
      <c r="AA114" s="7">
        <v>0</v>
      </c>
      <c r="AB114" s="7">
        <v>0</v>
      </c>
      <c r="AC114" s="7">
        <v>0</v>
      </c>
      <c r="AD114" s="7">
        <v>0</v>
      </c>
      <c r="AE114" s="7">
        <v>0</v>
      </c>
      <c r="AF114" s="7">
        <v>0</v>
      </c>
      <c r="AG114" s="7">
        <v>0</v>
      </c>
      <c r="AH114" s="7">
        <v>0</v>
      </c>
      <c r="AI114" s="7">
        <v>1</v>
      </c>
      <c r="AJ114" s="7">
        <v>0</v>
      </c>
      <c r="AK114" s="8">
        <f t="shared" si="32"/>
        <v>759.68291566402615</v>
      </c>
      <c r="AM114" s="17">
        <v>69</v>
      </c>
      <c r="AN114" s="17">
        <v>604.38863343166145</v>
      </c>
      <c r="AO114" s="17">
        <v>-17.559105796023346</v>
      </c>
      <c r="AP114" s="17">
        <v>-0.53229679090183257</v>
      </c>
      <c r="AX114" s="1">
        <v>69</v>
      </c>
      <c r="AY114" s="50">
        <f t="shared" si="39"/>
        <v>36</v>
      </c>
      <c r="AZ114" s="51">
        <f t="shared" si="40"/>
        <v>0.29625779625779625</v>
      </c>
      <c r="BA114" s="52">
        <f t="shared" si="41"/>
        <v>-0.53519417688850079</v>
      </c>
      <c r="BB114" s="43"/>
      <c r="BC114" s="1">
        <v>69</v>
      </c>
      <c r="BD114" s="48">
        <f t="shared" si="42"/>
        <v>-17.559105796023346</v>
      </c>
      <c r="BE114" s="48">
        <f t="shared" si="37"/>
        <v>7.3539389305842633</v>
      </c>
      <c r="BF114" s="48">
        <f t="shared" si="37"/>
        <v>-37.900612922121923</v>
      </c>
      <c r="BG114" s="48">
        <f t="shared" si="37"/>
        <v>-5.8250292750948347</v>
      </c>
      <c r="BH114" s="48">
        <f t="shared" si="37"/>
        <v>-48.299752717351566</v>
      </c>
      <c r="BI114" s="48">
        <f t="shared" si="37"/>
        <v>-17.534155864933723</v>
      </c>
      <c r="BJ114" s="48">
        <f t="shared" si="37"/>
        <v>61.770305926764877</v>
      </c>
      <c r="BK114" s="48">
        <f t="shared" si="37"/>
        <v>-46.704409348305944</v>
      </c>
      <c r="BL114" s="48">
        <f t="shared" si="37"/>
        <v>-22.983527030345385</v>
      </c>
      <c r="BM114" s="48">
        <f t="shared" si="37"/>
        <v>-34.673508797962995</v>
      </c>
      <c r="BN114" s="48">
        <f t="shared" si="33"/>
        <v>-2.4113750824028557</v>
      </c>
      <c r="BO114" s="48">
        <f t="shared" si="33"/>
        <v>15.068672587043011</v>
      </c>
      <c r="BP114" s="48">
        <f t="shared" si="33"/>
        <v>-9.4654673074941229</v>
      </c>
      <c r="BQ114" s="1">
        <v>69</v>
      </c>
      <c r="BR114" s="9">
        <f t="shared" si="36"/>
        <v>308.32219635593344</v>
      </c>
      <c r="BS114" s="9">
        <f t="shared" si="36"/>
        <v>-129.12859169962599</v>
      </c>
      <c r="BT114" s="9">
        <f t="shared" si="36"/>
        <v>665.50087203365695</v>
      </c>
      <c r="BU114" s="9">
        <f t="shared" si="35"/>
        <v>102.28230530631855</v>
      </c>
      <c r="BV114" s="9">
        <f t="shared" si="35"/>
        <v>848.10046788572868</v>
      </c>
      <c r="BW114" s="9">
        <f t="shared" si="35"/>
        <v>307.88409787632725</v>
      </c>
      <c r="BX114" s="9">
        <f t="shared" si="35"/>
        <v>-1084.6313368207832</v>
      </c>
      <c r="BY114" s="9">
        <f t="shared" si="35"/>
        <v>820.08766488767264</v>
      </c>
      <c r="BZ114" s="9">
        <f t="shared" si="35"/>
        <v>403.57018269158851</v>
      </c>
      <c r="CA114" s="9">
        <f t="shared" si="21"/>
        <v>608.83580930276776</v>
      </c>
      <c r="CB114" s="9">
        <f t="shared" si="21"/>
        <v>42.341590185802133</v>
      </c>
      <c r="CC114" s="9">
        <f t="shared" si="21"/>
        <v>-264.59241616152553</v>
      </c>
      <c r="CD114" s="9">
        <f t="shared" si="21"/>
        <v>166.20514186108397</v>
      </c>
    </row>
    <row r="115" spans="1:82">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38"/>
        <v>38.975000000000023</v>
      </c>
      <c r="I115" s="8">
        <f t="shared" si="38"/>
        <v>66685.250624999986</v>
      </c>
      <c r="J115" s="8">
        <f t="shared" si="38"/>
        <v>0</v>
      </c>
      <c r="K115" s="9">
        <v>112500</v>
      </c>
      <c r="L115" s="9">
        <v>103444477.06200001</v>
      </c>
      <c r="M115" s="9">
        <v>16269003</v>
      </c>
      <c r="N115" s="9">
        <f t="shared" si="25"/>
        <v>119713480.06200001</v>
      </c>
      <c r="O115" s="9">
        <f t="shared" si="26"/>
        <v>1064.1198227733335</v>
      </c>
      <c r="P115" s="8">
        <f t="shared" si="27"/>
        <v>19.96822380886136</v>
      </c>
      <c r="Q115" s="8">
        <f t="shared" si="28"/>
        <v>1084.0880465821949</v>
      </c>
      <c r="R115" s="9">
        <f t="shared" si="23"/>
        <v>121959905.24049693</v>
      </c>
      <c r="S115" s="21"/>
      <c r="U115" s="2">
        <v>44501</v>
      </c>
      <c r="V115" s="8">
        <f t="shared" si="29"/>
        <v>745.5</v>
      </c>
      <c r="W115" s="8">
        <f t="shared" si="30"/>
        <v>555770.25</v>
      </c>
      <c r="X115" s="8">
        <f t="shared" si="31"/>
        <v>0</v>
      </c>
      <c r="Y115" s="7">
        <v>107</v>
      </c>
      <c r="Z115" s="7">
        <v>0</v>
      </c>
      <c r="AA115" s="7">
        <v>0</v>
      </c>
      <c r="AB115" s="7">
        <v>0</v>
      </c>
      <c r="AC115" s="7">
        <v>0</v>
      </c>
      <c r="AD115" s="7">
        <v>0</v>
      </c>
      <c r="AE115" s="7">
        <v>0</v>
      </c>
      <c r="AF115" s="7">
        <v>0</v>
      </c>
      <c r="AG115" s="7">
        <v>0</v>
      </c>
      <c r="AH115" s="7">
        <v>0</v>
      </c>
      <c r="AI115" s="7">
        <v>0</v>
      </c>
      <c r="AJ115" s="7">
        <v>1</v>
      </c>
      <c r="AK115" s="8">
        <f t="shared" si="32"/>
        <v>949.31660357413193</v>
      </c>
      <c r="AM115" s="17">
        <v>70</v>
      </c>
      <c r="AN115" s="17">
        <v>759.01480642850856</v>
      </c>
      <c r="AO115" s="17">
        <v>-11.672724105792554</v>
      </c>
      <c r="AP115" s="17">
        <v>-0.3538536446430543</v>
      </c>
      <c r="AX115" s="1">
        <v>70</v>
      </c>
      <c r="AY115" s="50">
        <f t="shared" si="39"/>
        <v>43</v>
      </c>
      <c r="AZ115" s="51">
        <f t="shared" si="40"/>
        <v>0.35446985446985446</v>
      </c>
      <c r="BA115" s="52">
        <f t="shared" si="41"/>
        <v>-0.3732804719655104</v>
      </c>
      <c r="BB115" s="43"/>
      <c r="BC115" s="1">
        <v>70</v>
      </c>
      <c r="BD115" s="48">
        <f t="shared" si="42"/>
        <v>-11.672724105792554</v>
      </c>
      <c r="BE115" s="48">
        <f t="shared" si="37"/>
        <v>-17.559105796023346</v>
      </c>
      <c r="BF115" s="48">
        <f t="shared" si="37"/>
        <v>7.3539389305842633</v>
      </c>
      <c r="BG115" s="48">
        <f t="shared" si="37"/>
        <v>-37.900612922121923</v>
      </c>
      <c r="BH115" s="48">
        <f t="shared" si="37"/>
        <v>-5.8250292750948347</v>
      </c>
      <c r="BI115" s="48">
        <f t="shared" si="37"/>
        <v>-48.299752717351566</v>
      </c>
      <c r="BJ115" s="48">
        <f t="shared" si="37"/>
        <v>-17.534155864933723</v>
      </c>
      <c r="BK115" s="48">
        <f t="shared" si="37"/>
        <v>61.770305926764877</v>
      </c>
      <c r="BL115" s="48">
        <f t="shared" si="37"/>
        <v>-46.704409348305944</v>
      </c>
      <c r="BM115" s="48">
        <f t="shared" si="37"/>
        <v>-22.983527030345385</v>
      </c>
      <c r="BN115" s="48">
        <f t="shared" si="33"/>
        <v>-34.673508797962995</v>
      </c>
      <c r="BO115" s="48">
        <f t="shared" si="33"/>
        <v>-2.4113750824028557</v>
      </c>
      <c r="BP115" s="48">
        <f t="shared" si="33"/>
        <v>15.068672587043011</v>
      </c>
      <c r="BQ115" s="1">
        <v>70</v>
      </c>
      <c r="BR115" s="9">
        <f t="shared" si="36"/>
        <v>136.25248804994575</v>
      </c>
      <c r="BS115" s="9">
        <f t="shared" si="36"/>
        <v>204.96259750139743</v>
      </c>
      <c r="BT115" s="9">
        <f t="shared" si="36"/>
        <v>-85.840500227558152</v>
      </c>
      <c r="BU115" s="9">
        <f t="shared" si="35"/>
        <v>442.40339808035515</v>
      </c>
      <c r="BV115" s="9">
        <f t="shared" si="35"/>
        <v>67.993959636343192</v>
      </c>
      <c r="BW115" s="9">
        <f t="shared" si="35"/>
        <v>563.78968784763663</v>
      </c>
      <c r="BX115" s="9">
        <f t="shared" si="35"/>
        <v>204.67136383932973</v>
      </c>
      <c r="BY115" s="9">
        <f t="shared" si="35"/>
        <v>-721.02773901351873</v>
      </c>
      <c r="BZ115" s="9">
        <f t="shared" si="35"/>
        <v>545.16768484676186</v>
      </c>
      <c r="CA115" s="9">
        <f t="shared" si="21"/>
        <v>268.28037000324019</v>
      </c>
      <c r="CB115" s="9">
        <f t="shared" si="21"/>
        <v>404.73430197838331</v>
      </c>
      <c r="CC115" s="9">
        <f t="shared" si="21"/>
        <v>28.147316052468412</v>
      </c>
      <c r="CD115" s="9">
        <f t="shared" si="21"/>
        <v>-175.8924577490717</v>
      </c>
    </row>
    <row r="116" spans="1:82">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38"/>
        <v>109.22499999999991</v>
      </c>
      <c r="I116" s="8">
        <f t="shared" si="38"/>
        <v>236824.37562499987</v>
      </c>
      <c r="J116" s="8">
        <f t="shared" si="38"/>
        <v>0</v>
      </c>
      <c r="K116" s="9">
        <v>113137</v>
      </c>
      <c r="L116" s="9">
        <v>134910013.896</v>
      </c>
      <c r="M116" s="9">
        <v>3907984</v>
      </c>
      <c r="N116" s="9">
        <f t="shared" si="25"/>
        <v>138817997.896</v>
      </c>
      <c r="O116" s="9">
        <f t="shared" si="26"/>
        <v>1226.9902675163739</v>
      </c>
      <c r="P116" s="8">
        <f t="shared" si="27"/>
        <v>61.89049730174078</v>
      </c>
      <c r="Q116" s="8">
        <f t="shared" si="28"/>
        <v>1288.8807648181148</v>
      </c>
      <c r="R116" s="9">
        <f t="shared" si="23"/>
        <v>145820103.08922705</v>
      </c>
      <c r="U116" s="2">
        <v>44531</v>
      </c>
      <c r="V116" s="8">
        <f t="shared" si="29"/>
        <v>1161</v>
      </c>
      <c r="W116" s="8">
        <f t="shared" si="30"/>
        <v>1347921</v>
      </c>
      <c r="X116" s="8">
        <f t="shared" si="31"/>
        <v>0</v>
      </c>
      <c r="Y116" s="7">
        <v>108</v>
      </c>
      <c r="Z116" s="7">
        <v>0</v>
      </c>
      <c r="AA116" s="7">
        <v>0</v>
      </c>
      <c r="AB116" s="7">
        <v>0</v>
      </c>
      <c r="AC116" s="7">
        <v>0</v>
      </c>
      <c r="AD116" s="7">
        <v>0</v>
      </c>
      <c r="AE116" s="7">
        <v>0</v>
      </c>
      <c r="AF116" s="7">
        <v>0</v>
      </c>
      <c r="AG116" s="7">
        <v>0</v>
      </c>
      <c r="AH116" s="7">
        <v>0</v>
      </c>
      <c r="AI116" s="7">
        <v>0</v>
      </c>
      <c r="AJ116" s="7">
        <v>0</v>
      </c>
      <c r="AK116" s="8">
        <f t="shared" si="32"/>
        <v>1232.825463062391</v>
      </c>
      <c r="AM116" s="17">
        <v>71</v>
      </c>
      <c r="AN116" s="17">
        <v>1022.2600494082868</v>
      </c>
      <c r="AO116" s="17">
        <v>-20.846243129988125</v>
      </c>
      <c r="AP116" s="17">
        <v>-0.63194495490568092</v>
      </c>
      <c r="AX116" s="1">
        <v>71</v>
      </c>
      <c r="AY116" s="50">
        <f t="shared" si="39"/>
        <v>31</v>
      </c>
      <c r="AZ116" s="51">
        <f t="shared" si="40"/>
        <v>0.25467775467775466</v>
      </c>
      <c r="BA116" s="52">
        <f t="shared" si="41"/>
        <v>-0.65984156097410673</v>
      </c>
      <c r="BB116" s="43"/>
      <c r="BC116" s="1">
        <v>71</v>
      </c>
      <c r="BD116" s="48">
        <f t="shared" si="42"/>
        <v>-20.846243129988125</v>
      </c>
      <c r="BE116" s="48">
        <f t="shared" si="37"/>
        <v>-11.672724105792554</v>
      </c>
      <c r="BF116" s="48">
        <f t="shared" si="37"/>
        <v>-17.559105796023346</v>
      </c>
      <c r="BG116" s="48">
        <f t="shared" si="37"/>
        <v>7.3539389305842633</v>
      </c>
      <c r="BH116" s="48">
        <f t="shared" si="37"/>
        <v>-37.900612922121923</v>
      </c>
      <c r="BI116" s="48">
        <f t="shared" si="37"/>
        <v>-5.8250292750948347</v>
      </c>
      <c r="BJ116" s="48">
        <f t="shared" si="37"/>
        <v>-48.299752717351566</v>
      </c>
      <c r="BK116" s="48">
        <f t="shared" si="37"/>
        <v>-17.534155864933723</v>
      </c>
      <c r="BL116" s="48">
        <f t="shared" si="37"/>
        <v>61.770305926764877</v>
      </c>
      <c r="BM116" s="48">
        <f t="shared" si="37"/>
        <v>-46.704409348305944</v>
      </c>
      <c r="BN116" s="48">
        <f t="shared" si="33"/>
        <v>-22.983527030345385</v>
      </c>
      <c r="BO116" s="48">
        <f t="shared" si="33"/>
        <v>-34.673508797962995</v>
      </c>
      <c r="BP116" s="48">
        <f t="shared" si="33"/>
        <v>-2.4113750824028557</v>
      </c>
      <c r="BQ116" s="1">
        <v>71</v>
      </c>
      <c r="BR116" s="9">
        <f t="shared" si="36"/>
        <v>434.5658526345685</v>
      </c>
      <c r="BS116" s="9">
        <f t="shared" si="36"/>
        <v>243.3324446986181</v>
      </c>
      <c r="BT116" s="9">
        <f t="shared" si="36"/>
        <v>366.04138856907844</v>
      </c>
      <c r="BU116" s="9">
        <f t="shared" si="35"/>
        <v>-153.30199891004722</v>
      </c>
      <c r="BV116" s="9">
        <f t="shared" si="35"/>
        <v>790.08539175011117</v>
      </c>
      <c r="BW116" s="9">
        <f t="shared" si="35"/>
        <v>121.42997650791989</v>
      </c>
      <c r="BX116" s="9">
        <f t="shared" si="35"/>
        <v>1006.8683882642011</v>
      </c>
      <c r="BY116" s="9">
        <f t="shared" si="35"/>
        <v>365.5212762395077</v>
      </c>
      <c r="BZ116" s="9">
        <f t="shared" si="35"/>
        <v>-1287.6788155630786</v>
      </c>
      <c r="CA116" s="9">
        <f t="shared" si="21"/>
        <v>973.61147251726197</v>
      </c>
      <c r="CB116" s="9">
        <f t="shared" si="21"/>
        <v>479.12019245922482</v>
      </c>
      <c r="CC116" s="9">
        <f t="shared" si="21"/>
        <v>722.81239457210745</v>
      </c>
      <c r="CD116" s="9">
        <f t="shared" si="21"/>
        <v>50.268111245360274</v>
      </c>
    </row>
    <row r="117" spans="1:82">
      <c r="A117" s="2">
        <v>44197</v>
      </c>
      <c r="B117" s="8">
        <f>'WA Sch. 1-2'!B117</f>
        <v>1095.1500000000001</v>
      </c>
      <c r="C117" s="8">
        <f>'WA Sch. 1-2'!C117</f>
        <v>1199353.5225000002</v>
      </c>
      <c r="D117" s="8">
        <f>'WA Sch. 1-2'!D117</f>
        <v>0</v>
      </c>
      <c r="E117" s="8">
        <f>'WA Sch. 1-2'!E117</f>
        <v>977.5</v>
      </c>
      <c r="F117" s="8">
        <f>'WA Sch. 1-2'!F117</f>
        <v>955506.25</v>
      </c>
      <c r="G117" s="8">
        <f>'WA Sch. 1-2'!G117</f>
        <v>0</v>
      </c>
      <c r="H117" s="8">
        <f>B117-E117</f>
        <v>117.65000000000009</v>
      </c>
      <c r="I117" s="8">
        <f t="shared" si="38"/>
        <v>243847.2725000002</v>
      </c>
      <c r="J117" s="8">
        <f t="shared" si="38"/>
        <v>0</v>
      </c>
      <c r="K117" s="9">
        <v>108014</v>
      </c>
      <c r="L117" s="9">
        <v>135388022.972</v>
      </c>
      <c r="M117" s="9">
        <v>-5214097</v>
      </c>
      <c r="N117" s="9">
        <f t="shared" si="25"/>
        <v>130173925.972</v>
      </c>
      <c r="O117" s="9">
        <f t="shared" si="26"/>
        <v>1205.1579051974745</v>
      </c>
      <c r="P117" s="8">
        <f t="shared" si="27"/>
        <v>65.329096862651738</v>
      </c>
      <c r="Q117" s="8">
        <f t="shared" si="28"/>
        <v>1270.4870020601263</v>
      </c>
      <c r="R117" s="9">
        <f t="shared" si="23"/>
        <v>137230383.04052249</v>
      </c>
      <c r="U117" s="2">
        <v>44562</v>
      </c>
      <c r="V117" s="8">
        <f t="shared" si="29"/>
        <v>1105</v>
      </c>
      <c r="W117" s="8">
        <f t="shared" si="30"/>
        <v>1221025</v>
      </c>
      <c r="X117" s="8">
        <f t="shared" si="31"/>
        <v>0</v>
      </c>
      <c r="Y117" s="7">
        <v>109</v>
      </c>
      <c r="Z117" s="7">
        <v>1</v>
      </c>
      <c r="AA117" s="7">
        <v>0</v>
      </c>
      <c r="AB117" s="9">
        <v>0</v>
      </c>
      <c r="AC117" s="7">
        <v>0</v>
      </c>
      <c r="AD117" s="7">
        <v>0</v>
      </c>
      <c r="AE117" s="7">
        <v>0</v>
      </c>
      <c r="AF117" s="7">
        <v>0</v>
      </c>
      <c r="AG117" s="7">
        <v>0</v>
      </c>
      <c r="AH117" s="7">
        <v>0</v>
      </c>
      <c r="AI117" s="7">
        <v>0</v>
      </c>
      <c r="AJ117" s="7">
        <v>0</v>
      </c>
      <c r="AK117" s="8">
        <f t="shared" si="32"/>
        <v>1399.2153612153822</v>
      </c>
      <c r="AM117" s="17">
        <v>72</v>
      </c>
      <c r="AN117" s="17">
        <v>1233.1765884836543</v>
      </c>
      <c r="AO117" s="17">
        <v>-13.730856517606981</v>
      </c>
      <c r="AP117" s="17">
        <v>-0.41624504946664032</v>
      </c>
      <c r="AX117" s="1">
        <v>72</v>
      </c>
      <c r="AY117" s="50">
        <f t="shared" si="39"/>
        <v>41</v>
      </c>
      <c r="AZ117" s="51">
        <f t="shared" si="40"/>
        <v>0.33783783783783783</v>
      </c>
      <c r="BA117" s="52">
        <f t="shared" si="41"/>
        <v>-0.41837128791165434</v>
      </c>
      <c r="BB117" s="43"/>
      <c r="BC117" s="1">
        <v>72</v>
      </c>
      <c r="BD117" s="48">
        <f t="shared" si="42"/>
        <v>-13.730856517606981</v>
      </c>
      <c r="BE117" s="48">
        <f t="shared" si="37"/>
        <v>-20.846243129988125</v>
      </c>
      <c r="BF117" s="48">
        <f t="shared" si="37"/>
        <v>-11.672724105792554</v>
      </c>
      <c r="BG117" s="48">
        <f t="shared" si="37"/>
        <v>-17.559105796023346</v>
      </c>
      <c r="BH117" s="48">
        <f t="shared" si="37"/>
        <v>7.3539389305842633</v>
      </c>
      <c r="BI117" s="48">
        <f t="shared" si="37"/>
        <v>-37.900612922121923</v>
      </c>
      <c r="BJ117" s="48">
        <f t="shared" si="37"/>
        <v>-5.8250292750948347</v>
      </c>
      <c r="BK117" s="48">
        <f t="shared" si="37"/>
        <v>-48.299752717351566</v>
      </c>
      <c r="BL117" s="48">
        <f t="shared" si="37"/>
        <v>-17.534155864933723</v>
      </c>
      <c r="BM117" s="48">
        <f t="shared" si="37"/>
        <v>61.770305926764877</v>
      </c>
      <c r="BN117" s="48">
        <f t="shared" si="33"/>
        <v>-46.704409348305944</v>
      </c>
      <c r="BO117" s="48">
        <f t="shared" si="33"/>
        <v>-22.983527030345385</v>
      </c>
      <c r="BP117" s="48">
        <f t="shared" si="33"/>
        <v>-34.673508797962995</v>
      </c>
      <c r="BQ117" s="1">
        <v>72</v>
      </c>
      <c r="BR117" s="9">
        <f t="shared" si="36"/>
        <v>188.53642070710444</v>
      </c>
      <c r="BS117" s="9">
        <f t="shared" si="36"/>
        <v>286.23677334901004</v>
      </c>
      <c r="BT117" s="9">
        <f t="shared" si="36"/>
        <v>160.27649986624456</v>
      </c>
      <c r="BU117" s="9">
        <f t="shared" si="35"/>
        <v>241.10156226267122</v>
      </c>
      <c r="BV117" s="9">
        <f t="shared" si="35"/>
        <v>-100.97588029509797</v>
      </c>
      <c r="BW117" s="9">
        <f t="shared" si="35"/>
        <v>520.40787796300651</v>
      </c>
      <c r="BX117" s="9">
        <f t="shared" si="35"/>
        <v>79.982641187183333</v>
      </c>
      <c r="BY117" s="9">
        <f t="shared" si="35"/>
        <v>663.19697439783943</v>
      </c>
      <c r="BZ117" s="9">
        <f t="shared" si="35"/>
        <v>240.75897833875544</v>
      </c>
      <c r="CA117" s="9">
        <f t="shared" si="21"/>
        <v>-848.15920772908669</v>
      </c>
      <c r="CB117" s="9">
        <f t="shared" si="21"/>
        <v>641.29154350115857</v>
      </c>
      <c r="CC117" s="9">
        <f t="shared" si="21"/>
        <v>315.58351192220658</v>
      </c>
      <c r="CD117" s="9">
        <f t="shared" si="21"/>
        <v>476.09697426680322</v>
      </c>
    </row>
    <row r="118" spans="1:82">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38"/>
        <v>-70.735750000000053</v>
      </c>
      <c r="I118" s="8">
        <f t="shared" si="38"/>
        <v>-136963.10392193764</v>
      </c>
      <c r="J118" s="8">
        <f t="shared" si="38"/>
        <v>0</v>
      </c>
      <c r="K118" s="9">
        <v>109941</v>
      </c>
      <c r="L118" s="9">
        <v>127185677.542</v>
      </c>
      <c r="M118" s="9">
        <v>-4818701</v>
      </c>
      <c r="N118" s="9">
        <f t="shared" si="25"/>
        <v>122366976.542</v>
      </c>
      <c r="O118" s="9">
        <f t="shared" si="26"/>
        <v>1113.0240450969156</v>
      </c>
      <c r="P118" s="8">
        <f t="shared" si="27"/>
        <v>-38.132758011199492</v>
      </c>
      <c r="Q118" s="8">
        <f t="shared" si="28"/>
        <v>1074.8912870857162</v>
      </c>
      <c r="R118" s="9">
        <f t="shared" si="23"/>
        <v>118174622.99349073</v>
      </c>
      <c r="U118" s="2">
        <v>44593</v>
      </c>
      <c r="V118" s="8">
        <f t="shared" si="29"/>
        <v>936</v>
      </c>
      <c r="W118" s="8">
        <f t="shared" si="30"/>
        <v>876096</v>
      </c>
      <c r="X118" s="8">
        <f t="shared" si="31"/>
        <v>0</v>
      </c>
      <c r="Y118" s="7">
        <v>110</v>
      </c>
      <c r="Z118" s="7">
        <v>0</v>
      </c>
      <c r="AA118" s="7">
        <v>1</v>
      </c>
      <c r="AB118" s="9">
        <v>0</v>
      </c>
      <c r="AC118" s="7">
        <v>0</v>
      </c>
      <c r="AD118" s="7">
        <v>0</v>
      </c>
      <c r="AE118" s="7">
        <v>0</v>
      </c>
      <c r="AF118" s="7">
        <v>0</v>
      </c>
      <c r="AG118" s="7">
        <v>0</v>
      </c>
      <c r="AH118" s="7">
        <v>0</v>
      </c>
      <c r="AI118" s="7">
        <v>0</v>
      </c>
      <c r="AJ118" s="7">
        <v>0</v>
      </c>
      <c r="AK118" s="8">
        <f t="shared" si="32"/>
        <v>1125.1396367451769</v>
      </c>
      <c r="AM118" s="17">
        <v>73</v>
      </c>
      <c r="AN118" s="17">
        <v>1248.6768617599855</v>
      </c>
      <c r="AO118" s="17">
        <v>-68.880900253593836</v>
      </c>
      <c r="AP118" s="17">
        <v>-2.0880950650528489</v>
      </c>
      <c r="AX118" s="1">
        <v>73</v>
      </c>
      <c r="AY118" s="50">
        <f t="shared" si="39"/>
        <v>4</v>
      </c>
      <c r="AZ118" s="51">
        <f t="shared" si="40"/>
        <v>3.0145530145530147E-2</v>
      </c>
      <c r="BA118" s="52">
        <f t="shared" si="41"/>
        <v>-1.8786590672766057</v>
      </c>
      <c r="BB118" s="43"/>
      <c r="BC118" s="1">
        <v>73</v>
      </c>
      <c r="BD118" s="48">
        <f t="shared" si="42"/>
        <v>-68.880900253593836</v>
      </c>
      <c r="BE118" s="48">
        <f t="shared" si="37"/>
        <v>-13.730856517606981</v>
      </c>
      <c r="BF118" s="48">
        <f t="shared" si="37"/>
        <v>-20.846243129988125</v>
      </c>
      <c r="BG118" s="48">
        <f t="shared" si="37"/>
        <v>-11.672724105792554</v>
      </c>
      <c r="BH118" s="48">
        <f t="shared" si="37"/>
        <v>-17.559105796023346</v>
      </c>
      <c r="BI118" s="48">
        <f t="shared" si="37"/>
        <v>7.3539389305842633</v>
      </c>
      <c r="BJ118" s="48">
        <f t="shared" si="37"/>
        <v>-37.900612922121923</v>
      </c>
      <c r="BK118" s="48">
        <f t="shared" si="37"/>
        <v>-5.8250292750948347</v>
      </c>
      <c r="BL118" s="48">
        <f t="shared" si="37"/>
        <v>-48.299752717351566</v>
      </c>
      <c r="BM118" s="48">
        <f t="shared" si="37"/>
        <v>-17.534155864933723</v>
      </c>
      <c r="BN118" s="48">
        <f t="shared" si="33"/>
        <v>61.770305926764877</v>
      </c>
      <c r="BO118" s="48">
        <f t="shared" si="33"/>
        <v>-46.704409348305944</v>
      </c>
      <c r="BP118" s="48">
        <f t="shared" si="33"/>
        <v>-22.983527030345385</v>
      </c>
      <c r="BQ118" s="1">
        <v>73</v>
      </c>
      <c r="BR118" s="9">
        <f t="shared" si="36"/>
        <v>4744.5784197455141</v>
      </c>
      <c r="BS118" s="9">
        <f t="shared" si="36"/>
        <v>945.79375818567814</v>
      </c>
      <c r="BT118" s="9">
        <f t="shared" si="36"/>
        <v>1435.9079936988592</v>
      </c>
      <c r="BU118" s="9">
        <f t="shared" si="35"/>
        <v>804.02774481880056</v>
      </c>
      <c r="BV118" s="9">
        <f t="shared" si="35"/>
        <v>1209.4870148781674</v>
      </c>
      <c r="BW118" s="9">
        <f t="shared" si="35"/>
        <v>-506.54593394860785</v>
      </c>
      <c r="BX118" s="9">
        <f t="shared" si="35"/>
        <v>2610.6283382387273</v>
      </c>
      <c r="BY118" s="9">
        <f t="shared" si="35"/>
        <v>401.2332604720558</v>
      </c>
      <c r="BZ118" s="9">
        <f t="shared" si="35"/>
        <v>3326.9304491971166</v>
      </c>
      <c r="CA118" s="9">
        <f t="shared" si="21"/>
        <v>1207.7684411634491</v>
      </c>
      <c r="CB118" s="9">
        <f t="shared" si="21"/>
        <v>-4254.7942811754683</v>
      </c>
      <c r="CC118" s="9">
        <f t="shared" si="21"/>
        <v>3217.0417617236531</v>
      </c>
      <c r="CD118" s="9">
        <f t="shared" si="21"/>
        <v>1583.1260328529791</v>
      </c>
    </row>
    <row r="119" spans="1:82">
      <c r="A119" s="2">
        <v>44256</v>
      </c>
      <c r="B119" s="8">
        <f>'WA Sch. 1-2'!B119</f>
        <v>767.35</v>
      </c>
      <c r="C119" s="8">
        <f>'WA Sch. 1-2'!C119</f>
        <v>588826.02250000008</v>
      </c>
      <c r="D119" s="8">
        <f>'WA Sch. 1-2'!D119</f>
        <v>0</v>
      </c>
      <c r="E119" s="8">
        <f>'WA Sch. 1-2'!E119</f>
        <v>729</v>
      </c>
      <c r="F119" s="8">
        <f>'WA Sch. 1-2'!F119</f>
        <v>531441</v>
      </c>
      <c r="G119" s="8">
        <f>'WA Sch. 1-2'!G119</f>
        <v>0</v>
      </c>
      <c r="H119" s="8">
        <f t="shared" si="38"/>
        <v>38.350000000000023</v>
      </c>
      <c r="I119" s="8">
        <f t="shared" si="38"/>
        <v>57385.022500000079</v>
      </c>
      <c r="J119" s="8">
        <f t="shared" si="38"/>
        <v>0</v>
      </c>
      <c r="K119" s="9">
        <v>122234</v>
      </c>
      <c r="L119" s="9">
        <v>130515434.064</v>
      </c>
      <c r="M119" s="9">
        <v>-20168026</v>
      </c>
      <c r="N119" s="9">
        <f t="shared" si="25"/>
        <v>110347408.064</v>
      </c>
      <c r="O119" s="9">
        <f t="shared" si="26"/>
        <v>902.75543681790657</v>
      </c>
      <c r="P119" s="8">
        <f t="shared" si="27"/>
        <v>18.670590716959527</v>
      </c>
      <c r="Q119" s="8">
        <f t="shared" si="28"/>
        <v>921.42602753486608</v>
      </c>
      <c r="R119" s="9">
        <f t="shared" si="23"/>
        <v>112629589.04969682</v>
      </c>
      <c r="U119" s="2">
        <v>44621</v>
      </c>
      <c r="V119" s="8">
        <f t="shared" si="29"/>
        <v>695.5</v>
      </c>
      <c r="W119" s="8">
        <f t="shared" si="30"/>
        <v>483720.25</v>
      </c>
      <c r="X119" s="8">
        <f t="shared" si="31"/>
        <v>0</v>
      </c>
      <c r="Y119" s="7">
        <v>111</v>
      </c>
      <c r="Z119" s="7">
        <v>0</v>
      </c>
      <c r="AA119" s="7">
        <v>0</v>
      </c>
      <c r="AB119" s="9">
        <v>1</v>
      </c>
      <c r="AC119" s="7">
        <v>0</v>
      </c>
      <c r="AD119" s="7">
        <v>0</v>
      </c>
      <c r="AE119" s="7">
        <v>0</v>
      </c>
      <c r="AF119" s="7">
        <v>0</v>
      </c>
      <c r="AG119" s="7">
        <v>0</v>
      </c>
      <c r="AH119" s="7">
        <v>0</v>
      </c>
      <c r="AI119" s="7">
        <v>0</v>
      </c>
      <c r="AJ119" s="7">
        <v>0</v>
      </c>
      <c r="AK119" s="8">
        <f t="shared" si="32"/>
        <v>909.15920556819185</v>
      </c>
      <c r="AM119" s="17">
        <v>74</v>
      </c>
      <c r="AN119" s="17">
        <v>1219.5239709338362</v>
      </c>
      <c r="AO119" s="17">
        <v>-43.483258394307313</v>
      </c>
      <c r="AP119" s="17">
        <v>-1.3181764020401818</v>
      </c>
      <c r="AX119" s="1">
        <v>74</v>
      </c>
      <c r="AY119" s="50">
        <f t="shared" si="39"/>
        <v>12</v>
      </c>
      <c r="AZ119" s="51">
        <f t="shared" si="40"/>
        <v>9.6673596673596679E-2</v>
      </c>
      <c r="BA119" s="52">
        <f t="shared" si="41"/>
        <v>-1.3007407952098116</v>
      </c>
      <c r="BB119" s="43"/>
      <c r="BC119" s="1">
        <v>74</v>
      </c>
      <c r="BD119" s="48">
        <f t="shared" si="42"/>
        <v>-43.483258394307313</v>
      </c>
      <c r="BE119" s="48">
        <f t="shared" si="37"/>
        <v>-68.880900253593836</v>
      </c>
      <c r="BF119" s="48">
        <f t="shared" si="37"/>
        <v>-13.730856517606981</v>
      </c>
      <c r="BG119" s="48">
        <f t="shared" si="37"/>
        <v>-20.846243129988125</v>
      </c>
      <c r="BH119" s="48">
        <f t="shared" si="37"/>
        <v>-11.672724105792554</v>
      </c>
      <c r="BI119" s="48">
        <f t="shared" si="37"/>
        <v>-17.559105796023346</v>
      </c>
      <c r="BJ119" s="48">
        <f t="shared" si="37"/>
        <v>7.3539389305842633</v>
      </c>
      <c r="BK119" s="48">
        <f t="shared" si="37"/>
        <v>-37.900612922121923</v>
      </c>
      <c r="BL119" s="48">
        <f t="shared" si="37"/>
        <v>-5.8250292750948347</v>
      </c>
      <c r="BM119" s="48">
        <f t="shared" si="37"/>
        <v>-48.299752717351566</v>
      </c>
      <c r="BN119" s="48">
        <f t="shared" si="33"/>
        <v>-17.534155864933723</v>
      </c>
      <c r="BO119" s="48">
        <f t="shared" si="33"/>
        <v>61.770305926764877</v>
      </c>
      <c r="BP119" s="48">
        <f t="shared" si="33"/>
        <v>-46.704409348305944</v>
      </c>
      <c r="BQ119" s="1">
        <v>74</v>
      </c>
      <c r="BR119" s="9">
        <f t="shared" si="36"/>
        <v>1890.7937605860795</v>
      </c>
      <c r="BS119" s="9">
        <f t="shared" si="36"/>
        <v>2995.1659841595056</v>
      </c>
      <c r="BT119" s="9">
        <f t="shared" si="36"/>
        <v>597.06238193025126</v>
      </c>
      <c r="BU119" s="9">
        <f t="shared" si="35"/>
        <v>906.462576571814</v>
      </c>
      <c r="BV119" s="9">
        <f t="shared" si="35"/>
        <v>507.56807845762603</v>
      </c>
      <c r="BW119" s="9">
        <f t="shared" si="35"/>
        <v>763.52713450144972</v>
      </c>
      <c r="BX119" s="9">
        <f t="shared" si="35"/>
        <v>-319.77322673455899</v>
      </c>
      <c r="BY119" s="9">
        <f t="shared" si="35"/>
        <v>1648.0421449952335</v>
      </c>
      <c r="BZ119" s="9">
        <f t="shared" si="35"/>
        <v>253.29125312334313</v>
      </c>
      <c r="CA119" s="9">
        <f t="shared" si="21"/>
        <v>2100.230627789726</v>
      </c>
      <c r="CB119" s="9">
        <f t="shared" si="21"/>
        <v>762.44223020095956</v>
      </c>
      <c r="CC119" s="9">
        <f t="shared" si="21"/>
        <v>-2685.9741737089257</v>
      </c>
      <c r="CD119" s="9">
        <f t="shared" si="21"/>
        <v>2030.8598998458708</v>
      </c>
    </row>
    <row r="120" spans="1:82">
      <c r="A120" s="2">
        <v>44287</v>
      </c>
      <c r="B120" s="8">
        <f>'WA Sch. 1-2'!B120</f>
        <v>547.15</v>
      </c>
      <c r="C120" s="8">
        <f>'WA Sch. 1-2'!C120</f>
        <v>299373.1225</v>
      </c>
      <c r="D120" s="8">
        <f>'WA Sch. 1-2'!D120</f>
        <v>0.375</v>
      </c>
      <c r="E120" s="8">
        <f>'WA Sch. 1-2'!E120</f>
        <v>476.5</v>
      </c>
      <c r="F120" s="8">
        <f>'WA Sch. 1-2'!F120</f>
        <v>227052.25</v>
      </c>
      <c r="G120" s="8">
        <f>'WA Sch. 1-2'!G120</f>
        <v>0</v>
      </c>
      <c r="H120" s="8">
        <f t="shared" si="38"/>
        <v>70.649999999999977</v>
      </c>
      <c r="I120" s="8">
        <f t="shared" si="38"/>
        <v>72320.872499999998</v>
      </c>
      <c r="J120" s="8">
        <f t="shared" si="38"/>
        <v>0.375</v>
      </c>
      <c r="K120" s="9">
        <v>113771</v>
      </c>
      <c r="L120" s="9">
        <v>98267537.777999997</v>
      </c>
      <c r="M120" s="9">
        <v>-6256619</v>
      </c>
      <c r="N120" s="9">
        <f t="shared" si="25"/>
        <v>92010918.777999997</v>
      </c>
      <c r="O120" s="9">
        <f t="shared" si="26"/>
        <v>808.73789259125783</v>
      </c>
      <c r="P120" s="8">
        <f t="shared" si="27"/>
        <v>30.769021251768134</v>
      </c>
      <c r="Q120" s="8">
        <f t="shared" si="28"/>
        <v>839.50691384302593</v>
      </c>
      <c r="R120" s="9">
        <f t="shared" si="23"/>
        <v>95511541.094834909</v>
      </c>
      <c r="U120" s="2">
        <v>44652</v>
      </c>
      <c r="V120" s="8">
        <f t="shared" si="29"/>
        <v>686.5</v>
      </c>
      <c r="W120" s="8">
        <f t="shared" si="30"/>
        <v>471282.25</v>
      </c>
      <c r="X120" s="8">
        <f t="shared" si="31"/>
        <v>0</v>
      </c>
      <c r="Y120" s="7">
        <v>112</v>
      </c>
      <c r="Z120" s="7">
        <v>0</v>
      </c>
      <c r="AA120" s="7">
        <v>0</v>
      </c>
      <c r="AB120" s="9">
        <v>0</v>
      </c>
      <c r="AC120" s="7">
        <v>1</v>
      </c>
      <c r="AD120" s="7">
        <v>0</v>
      </c>
      <c r="AE120" s="7">
        <v>0</v>
      </c>
      <c r="AF120" s="7">
        <v>0</v>
      </c>
      <c r="AG120" s="7">
        <v>0</v>
      </c>
      <c r="AH120" s="7">
        <v>0</v>
      </c>
      <c r="AI120" s="7">
        <v>0</v>
      </c>
      <c r="AJ120" s="7">
        <v>0</v>
      </c>
      <c r="AK120" s="8">
        <f t="shared" si="32"/>
        <v>927.03132840871717</v>
      </c>
      <c r="AM120" s="17">
        <v>75</v>
      </c>
      <c r="AN120" s="17">
        <v>1088.8008298011925</v>
      </c>
      <c r="AO120" s="17">
        <v>-32.711072783728923</v>
      </c>
      <c r="AP120" s="17">
        <v>-0.99162219716669853</v>
      </c>
      <c r="AX120" s="1">
        <v>75</v>
      </c>
      <c r="AY120" s="50">
        <f t="shared" si="39"/>
        <v>21</v>
      </c>
      <c r="AZ120" s="51">
        <f t="shared" si="40"/>
        <v>0.17151767151767153</v>
      </c>
      <c r="BA120" s="52">
        <f t="shared" si="41"/>
        <v>-0.94818488013239854</v>
      </c>
      <c r="BB120" s="43"/>
      <c r="BC120" s="1">
        <v>75</v>
      </c>
      <c r="BD120" s="48">
        <f t="shared" si="42"/>
        <v>-32.711072783728923</v>
      </c>
      <c r="BE120" s="48">
        <f t="shared" si="37"/>
        <v>-43.483258394307313</v>
      </c>
      <c r="BF120" s="48">
        <f t="shared" si="37"/>
        <v>-68.880900253593836</v>
      </c>
      <c r="BG120" s="48">
        <f t="shared" si="37"/>
        <v>-13.730856517606981</v>
      </c>
      <c r="BH120" s="48">
        <f t="shared" si="37"/>
        <v>-20.846243129988125</v>
      </c>
      <c r="BI120" s="48">
        <f t="shared" si="37"/>
        <v>-11.672724105792554</v>
      </c>
      <c r="BJ120" s="48">
        <f t="shared" si="37"/>
        <v>-17.559105796023346</v>
      </c>
      <c r="BK120" s="48">
        <f t="shared" si="37"/>
        <v>7.3539389305842633</v>
      </c>
      <c r="BL120" s="48">
        <f t="shared" si="37"/>
        <v>-37.900612922121923</v>
      </c>
      <c r="BM120" s="48">
        <f t="shared" si="37"/>
        <v>-5.8250292750948347</v>
      </c>
      <c r="BN120" s="48">
        <f t="shared" si="33"/>
        <v>-48.299752717351566</v>
      </c>
      <c r="BO120" s="48">
        <f t="shared" si="33"/>
        <v>-17.534155864933723</v>
      </c>
      <c r="BP120" s="48">
        <f t="shared" si="33"/>
        <v>61.770305926764877</v>
      </c>
      <c r="BQ120" s="1">
        <v>75</v>
      </c>
      <c r="BR120" s="9">
        <f t="shared" si="36"/>
        <v>1070.0142826623976</v>
      </c>
      <c r="BS120" s="9">
        <f t="shared" si="36"/>
        <v>1422.3840302098624</v>
      </c>
      <c r="BT120" s="9">
        <f t="shared" si="36"/>
        <v>2253.1681416040587</v>
      </c>
      <c r="BU120" s="9">
        <f t="shared" si="35"/>
        <v>449.15104693037102</v>
      </c>
      <c r="BV120" s="9">
        <f t="shared" si="35"/>
        <v>681.90297629233953</v>
      </c>
      <c r="BW120" s="9">
        <f t="shared" si="35"/>
        <v>381.82732780895822</v>
      </c>
      <c r="BX120" s="9">
        <f t="shared" si="35"/>
        <v>574.37718771090567</v>
      </c>
      <c r="BY120" s="9">
        <f t="shared" si="35"/>
        <v>-240.55523160544473</v>
      </c>
      <c r="BZ120" s="9">
        <f t="shared" si="35"/>
        <v>1239.7697078434526</v>
      </c>
      <c r="CA120" s="9">
        <f t="shared" si="21"/>
        <v>190.54295658497091</v>
      </c>
      <c r="CB120" s="9">
        <f t="shared" si="21"/>
        <v>1579.9367265733792</v>
      </c>
      <c r="CC120" s="9">
        <f t="shared" si="21"/>
        <v>573.56104869908404</v>
      </c>
      <c r="CD120" s="9">
        <f t="shared" si="21"/>
        <v>-2020.5729730436019</v>
      </c>
    </row>
    <row r="121" spans="1:82">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38"/>
        <v>19.024999999999977</v>
      </c>
      <c r="I121" s="8">
        <f t="shared" si="38"/>
        <v>10673.500624999986</v>
      </c>
      <c r="J121" s="8">
        <f t="shared" si="38"/>
        <v>5.4499999999999993</v>
      </c>
      <c r="K121" s="9">
        <v>113709</v>
      </c>
      <c r="L121" s="9">
        <v>79565337.040000007</v>
      </c>
      <c r="M121" s="9">
        <v>4177792</v>
      </c>
      <c r="N121" s="9">
        <f t="shared" si="25"/>
        <v>83743129.040000007</v>
      </c>
      <c r="O121" s="9">
        <f t="shared" si="26"/>
        <v>736.4687847048167</v>
      </c>
      <c r="P121" s="8">
        <f t="shared" si="27"/>
        <v>12.077480124412258</v>
      </c>
      <c r="Q121" s="8">
        <f t="shared" si="28"/>
        <v>748.5462648292289</v>
      </c>
      <c r="R121" s="9">
        <f t="shared" si="23"/>
        <v>85116447.227466792</v>
      </c>
      <c r="U121" s="2">
        <v>44682</v>
      </c>
      <c r="V121" s="8">
        <f t="shared" si="29"/>
        <v>430.5</v>
      </c>
      <c r="W121" s="8">
        <f t="shared" si="30"/>
        <v>185330.25</v>
      </c>
      <c r="X121" s="8">
        <f t="shared" si="31"/>
        <v>0</v>
      </c>
      <c r="Y121" s="7">
        <v>113</v>
      </c>
      <c r="Z121" s="7">
        <v>0</v>
      </c>
      <c r="AA121" s="7">
        <v>0</v>
      </c>
      <c r="AB121" s="9">
        <v>0</v>
      </c>
      <c r="AC121" s="7">
        <v>0</v>
      </c>
      <c r="AD121" s="7">
        <v>1</v>
      </c>
      <c r="AE121" s="7">
        <v>0</v>
      </c>
      <c r="AF121" s="7">
        <v>0</v>
      </c>
      <c r="AG121" s="7">
        <v>0</v>
      </c>
      <c r="AH121" s="7">
        <v>0</v>
      </c>
      <c r="AI121" s="7">
        <v>0</v>
      </c>
      <c r="AJ121" s="7">
        <v>0</v>
      </c>
      <c r="AK121" s="8">
        <f t="shared" si="32"/>
        <v>761.78358878254176</v>
      </c>
      <c r="AM121" s="17">
        <v>76</v>
      </c>
      <c r="AN121" s="17">
        <v>819.5345654571272</v>
      </c>
      <c r="AO121" s="17">
        <v>-25.351789452518005</v>
      </c>
      <c r="AP121" s="17">
        <v>-0.7685286668897704</v>
      </c>
      <c r="AX121" s="1">
        <v>76</v>
      </c>
      <c r="AY121" s="50">
        <f t="shared" si="39"/>
        <v>23</v>
      </c>
      <c r="AZ121" s="51">
        <f t="shared" si="40"/>
        <v>0.18814968814968816</v>
      </c>
      <c r="BA121" s="52">
        <f t="shared" si="41"/>
        <v>-0.88473536642075068</v>
      </c>
      <c r="BB121" s="43"/>
      <c r="BC121" s="1">
        <v>76</v>
      </c>
      <c r="BD121" s="48">
        <f t="shared" si="42"/>
        <v>-25.351789452518005</v>
      </c>
      <c r="BE121" s="48">
        <f t="shared" si="37"/>
        <v>-32.711072783728923</v>
      </c>
      <c r="BF121" s="48">
        <f t="shared" si="37"/>
        <v>-43.483258394307313</v>
      </c>
      <c r="BG121" s="48">
        <f t="shared" si="37"/>
        <v>-68.880900253593836</v>
      </c>
      <c r="BH121" s="48">
        <f t="shared" si="37"/>
        <v>-13.730856517606981</v>
      </c>
      <c r="BI121" s="48">
        <f t="shared" si="37"/>
        <v>-20.846243129988125</v>
      </c>
      <c r="BJ121" s="48">
        <f t="shared" si="37"/>
        <v>-11.672724105792554</v>
      </c>
      <c r="BK121" s="48">
        <f t="shared" si="37"/>
        <v>-17.559105796023346</v>
      </c>
      <c r="BL121" s="48">
        <f t="shared" si="37"/>
        <v>7.3539389305842633</v>
      </c>
      <c r="BM121" s="48">
        <f t="shared" si="37"/>
        <v>-37.900612922121923</v>
      </c>
      <c r="BN121" s="48">
        <f t="shared" si="33"/>
        <v>-5.8250292750948347</v>
      </c>
      <c r="BO121" s="48">
        <f t="shared" si="33"/>
        <v>-48.299752717351566</v>
      </c>
      <c r="BP121" s="48">
        <f t="shared" si="33"/>
        <v>-17.534155864933723</v>
      </c>
      <c r="BQ121" s="1">
        <v>76</v>
      </c>
      <c r="BR121" s="9">
        <f t="shared" si="36"/>
        <v>642.71322844479278</v>
      </c>
      <c r="BS121" s="9">
        <f t="shared" si="36"/>
        <v>829.28422997907569</v>
      </c>
      <c r="BT121" s="9">
        <f t="shared" si="36"/>
        <v>1102.3784115219009</v>
      </c>
      <c r="BU121" s="9">
        <f t="shared" si="35"/>
        <v>1746.2540805289855</v>
      </c>
      <c r="BV121" s="9">
        <f t="shared" si="35"/>
        <v>348.10178343709873</v>
      </c>
      <c r="BW121" s="9">
        <f t="shared" si="35"/>
        <v>528.4895667074494</v>
      </c>
      <c r="BX121" s="9">
        <f t="shared" si="35"/>
        <v>295.92444386737668</v>
      </c>
      <c r="BY121" s="9">
        <f t="shared" si="35"/>
        <v>445.15475311526359</v>
      </c>
      <c r="BZ121" s="9">
        <f t="shared" si="35"/>
        <v>-186.43551141485139</v>
      </c>
      <c r="CA121" s="9">
        <f t="shared" si="21"/>
        <v>960.84835892300509</v>
      </c>
      <c r="CB121" s="9">
        <f t="shared" si="21"/>
        <v>147.67491573695139</v>
      </c>
      <c r="CC121" s="9">
        <f t="shared" si="21"/>
        <v>1224.4851614989661</v>
      </c>
      <c r="CD121" s="9">
        <f t="shared" si="21"/>
        <v>444.52222771542466</v>
      </c>
    </row>
    <row r="122" spans="1:82">
      <c r="A122" s="2">
        <v>44348</v>
      </c>
      <c r="B122" s="8">
        <f>'WA Sch. 1-2'!B122</f>
        <v>126.95</v>
      </c>
      <c r="C122" s="8">
        <f>'WA Sch. 1-2'!C122</f>
        <v>16116.302500000002</v>
      </c>
      <c r="D122" s="8">
        <f>'WA Sch. 1-2'!D122</f>
        <v>68</v>
      </c>
      <c r="E122" s="8">
        <f>'WA Sch. 1-2'!E122</f>
        <v>74.5</v>
      </c>
      <c r="F122" s="8">
        <f>'WA Sch. 1-2'!F122</f>
        <v>5550.25</v>
      </c>
      <c r="G122" s="8">
        <f>'WA Sch. 1-2'!G122</f>
        <v>258</v>
      </c>
      <c r="H122" s="8">
        <f t="shared" si="38"/>
        <v>52.45</v>
      </c>
      <c r="I122" s="8">
        <f t="shared" si="38"/>
        <v>10566.052500000002</v>
      </c>
      <c r="J122" s="8">
        <f t="shared" si="38"/>
        <v>-190</v>
      </c>
      <c r="K122" s="9">
        <v>114010</v>
      </c>
      <c r="L122" s="9">
        <v>84909602.463</v>
      </c>
      <c r="M122" s="9">
        <v>12356589</v>
      </c>
      <c r="N122" s="9">
        <f t="shared" si="25"/>
        <v>97266191.463</v>
      </c>
      <c r="O122" s="9">
        <f t="shared" si="26"/>
        <v>853.13736920445569</v>
      </c>
      <c r="P122" s="8">
        <f t="shared" si="27"/>
        <v>-154.34362298228314</v>
      </c>
      <c r="Q122" s="8">
        <f t="shared" si="28"/>
        <v>698.79374622217256</v>
      </c>
      <c r="R122" s="9">
        <f t="shared" si="23"/>
        <v>79669475.006789893</v>
      </c>
      <c r="U122" s="2">
        <v>44713</v>
      </c>
      <c r="V122" s="8">
        <f t="shared" si="29"/>
        <v>129</v>
      </c>
      <c r="W122" s="8">
        <f t="shared" si="30"/>
        <v>16641</v>
      </c>
      <c r="X122" s="8">
        <f t="shared" si="31"/>
        <v>35.5</v>
      </c>
      <c r="Y122" s="7">
        <v>114</v>
      </c>
      <c r="Z122" s="7">
        <v>0</v>
      </c>
      <c r="AA122" s="7">
        <v>0</v>
      </c>
      <c r="AB122" s="9">
        <v>0</v>
      </c>
      <c r="AC122" s="7">
        <v>0</v>
      </c>
      <c r="AD122" s="7">
        <v>0</v>
      </c>
      <c r="AE122" s="7">
        <v>1</v>
      </c>
      <c r="AF122" s="7">
        <v>0</v>
      </c>
      <c r="AG122" s="7">
        <v>0</v>
      </c>
      <c r="AH122" s="7">
        <v>0</v>
      </c>
      <c r="AI122" s="7">
        <v>0</v>
      </c>
      <c r="AJ122" s="7">
        <v>0</v>
      </c>
      <c r="AK122" s="8">
        <f t="shared" si="32"/>
        <v>670.18441702271195</v>
      </c>
      <c r="AM122" s="17">
        <v>77</v>
      </c>
      <c r="AN122" s="17">
        <v>687.71586819080449</v>
      </c>
      <c r="AO122" s="17">
        <v>-2.5107481447594182</v>
      </c>
      <c r="AP122" s="17">
        <v>-7.6112257408964434E-2</v>
      </c>
      <c r="AX122" s="1">
        <v>77</v>
      </c>
      <c r="AY122" s="50">
        <f t="shared" si="39"/>
        <v>55</v>
      </c>
      <c r="AZ122" s="51">
        <f t="shared" si="40"/>
        <v>0.45426195426195426</v>
      </c>
      <c r="BA122" s="52">
        <f t="shared" si="41"/>
        <v>-0.11490060124967313</v>
      </c>
      <c r="BB122" s="43"/>
      <c r="BC122" s="1">
        <v>77</v>
      </c>
      <c r="BD122" s="48">
        <f t="shared" si="42"/>
        <v>-2.5107481447594182</v>
      </c>
      <c r="BE122" s="48">
        <f t="shared" si="37"/>
        <v>-25.351789452518005</v>
      </c>
      <c r="BF122" s="48">
        <f t="shared" si="37"/>
        <v>-32.711072783728923</v>
      </c>
      <c r="BG122" s="48">
        <f t="shared" si="37"/>
        <v>-43.483258394307313</v>
      </c>
      <c r="BH122" s="48">
        <f t="shared" si="37"/>
        <v>-68.880900253593836</v>
      </c>
      <c r="BI122" s="48">
        <f t="shared" si="37"/>
        <v>-13.730856517606981</v>
      </c>
      <c r="BJ122" s="48">
        <f t="shared" si="37"/>
        <v>-20.846243129988125</v>
      </c>
      <c r="BK122" s="48">
        <f t="shared" si="37"/>
        <v>-11.672724105792554</v>
      </c>
      <c r="BL122" s="48">
        <f t="shared" si="37"/>
        <v>-17.559105796023346</v>
      </c>
      <c r="BM122" s="48">
        <f t="shared" si="37"/>
        <v>7.3539389305842633</v>
      </c>
      <c r="BN122" s="48">
        <f t="shared" si="33"/>
        <v>-37.900612922121923</v>
      </c>
      <c r="BO122" s="48">
        <f t="shared" si="33"/>
        <v>-5.8250292750948347</v>
      </c>
      <c r="BP122" s="48">
        <f t="shared" si="33"/>
        <v>-48.299752717351566</v>
      </c>
      <c r="BQ122" s="1">
        <v>77</v>
      </c>
      <c r="BR122" s="9">
        <f t="shared" si="36"/>
        <v>6.3038562464118231</v>
      </c>
      <c r="BS122" s="9">
        <f t="shared" si="36"/>
        <v>63.651958334235218</v>
      </c>
      <c r="BT122" s="9">
        <f t="shared" si="36"/>
        <v>82.129265304830426</v>
      </c>
      <c r="BU122" s="9">
        <f t="shared" si="35"/>
        <v>109.17551034159199</v>
      </c>
      <c r="BV122" s="9">
        <f t="shared" si="35"/>
        <v>172.94259252105451</v>
      </c>
      <c r="BW122" s="9">
        <f t="shared" si="35"/>
        <v>34.474722527536137</v>
      </c>
      <c r="BX122" s="9">
        <f t="shared" si="35"/>
        <v>52.339666263816632</v>
      </c>
      <c r="BY122" s="9">
        <f t="shared" si="35"/>
        <v>29.307270392904265</v>
      </c>
      <c r="BZ122" s="9">
        <f t="shared" si="35"/>
        <v>44.086492300995822</v>
      </c>
      <c r="CA122" s="9">
        <f t="shared" si="21"/>
        <v>-18.463888526637501</v>
      </c>
      <c r="CB122" s="9">
        <f t="shared" si="21"/>
        <v>95.158893579454102</v>
      </c>
      <c r="CC122" s="9">
        <f t="shared" si="21"/>
        <v>14.625181445611933</v>
      </c>
      <c r="CD122" s="9">
        <f t="shared" si="21"/>
        <v>121.26851452741862</v>
      </c>
    </row>
    <row r="123" spans="1:82">
      <c r="A123" s="2">
        <v>44378</v>
      </c>
      <c r="B123" s="8">
        <f>'WA Sch. 1-2'!B123</f>
        <v>14.1</v>
      </c>
      <c r="C123" s="8">
        <f>'WA Sch. 1-2'!C123</f>
        <v>198.81</v>
      </c>
      <c r="D123" s="8">
        <f>'WA Sch. 1-2'!D123</f>
        <v>240.05</v>
      </c>
      <c r="E123" s="8">
        <f>'WA Sch. 1-2'!E123</f>
        <v>0</v>
      </c>
      <c r="F123" s="8">
        <f>'WA Sch. 1-2'!F123</f>
        <v>0</v>
      </c>
      <c r="G123" s="8">
        <f>'WA Sch. 1-2'!G123</f>
        <v>385.5</v>
      </c>
      <c r="H123" s="8">
        <f t="shared" si="38"/>
        <v>14.1</v>
      </c>
      <c r="I123" s="8">
        <f t="shared" si="38"/>
        <v>198.81</v>
      </c>
      <c r="J123" s="8">
        <f t="shared" si="38"/>
        <v>-145.44999999999999</v>
      </c>
      <c r="K123" s="9">
        <v>114051</v>
      </c>
      <c r="L123" s="9">
        <v>113988159.65000001</v>
      </c>
      <c r="M123" s="9">
        <v>5720790</v>
      </c>
      <c r="N123" s="9">
        <f t="shared" si="25"/>
        <v>119708949.65000001</v>
      </c>
      <c r="O123" s="9">
        <f t="shared" si="26"/>
        <v>1049.6089438058414</v>
      </c>
      <c r="P123" s="8">
        <f>$B$3*H123+$B$4*I123+$B$5*J123</f>
        <v>-127.14506250896906</v>
      </c>
      <c r="Q123" s="8">
        <f t="shared" si="28"/>
        <v>922.46388129687227</v>
      </c>
      <c r="R123" s="9">
        <f>Q123*K123</f>
        <v>105207928.12578958</v>
      </c>
      <c r="U123" s="2">
        <v>44743</v>
      </c>
      <c r="V123" s="8">
        <f t="shared" si="29"/>
        <v>6</v>
      </c>
      <c r="W123" s="8">
        <f t="shared" si="30"/>
        <v>36</v>
      </c>
      <c r="X123" s="8">
        <f t="shared" si="31"/>
        <v>287.5</v>
      </c>
      <c r="Y123" s="7">
        <v>115</v>
      </c>
      <c r="Z123" s="7">
        <v>0</v>
      </c>
      <c r="AA123" s="7">
        <v>0</v>
      </c>
      <c r="AB123" s="9">
        <v>0</v>
      </c>
      <c r="AC123" s="7">
        <v>0</v>
      </c>
      <c r="AD123" s="7">
        <v>0</v>
      </c>
      <c r="AE123" s="7">
        <v>0</v>
      </c>
      <c r="AF123" s="7">
        <v>1</v>
      </c>
      <c r="AG123" s="7">
        <v>0</v>
      </c>
      <c r="AH123" s="7">
        <v>0</v>
      </c>
      <c r="AI123" s="7">
        <v>0</v>
      </c>
      <c r="AJ123" s="7">
        <v>0</v>
      </c>
      <c r="AK123" s="8">
        <f t="shared" si="32"/>
        <v>905.04190288736595</v>
      </c>
      <c r="AM123" s="17">
        <v>78</v>
      </c>
      <c r="AN123" s="17">
        <v>690.27548934862523</v>
      </c>
      <c r="AO123" s="17">
        <v>13.49702251038434</v>
      </c>
      <c r="AP123" s="17">
        <v>0.40915647143230122</v>
      </c>
      <c r="AX123" s="1">
        <v>78</v>
      </c>
      <c r="AY123" s="50">
        <f t="shared" si="39"/>
        <v>80</v>
      </c>
      <c r="AZ123" s="51">
        <f t="shared" si="40"/>
        <v>0.66216216216216217</v>
      </c>
      <c r="BA123" s="52">
        <f t="shared" si="41"/>
        <v>0.41837128791165434</v>
      </c>
      <c r="BB123" s="43"/>
      <c r="BC123" s="1">
        <v>78</v>
      </c>
      <c r="BD123" s="48">
        <f t="shared" si="42"/>
        <v>13.49702251038434</v>
      </c>
      <c r="BE123" s="48">
        <f t="shared" si="37"/>
        <v>-2.5107481447594182</v>
      </c>
      <c r="BF123" s="48">
        <f t="shared" si="37"/>
        <v>-25.351789452518005</v>
      </c>
      <c r="BG123" s="48">
        <f t="shared" si="37"/>
        <v>-32.711072783728923</v>
      </c>
      <c r="BH123" s="48">
        <f t="shared" si="37"/>
        <v>-43.483258394307313</v>
      </c>
      <c r="BI123" s="48">
        <f t="shared" si="37"/>
        <v>-68.880900253593836</v>
      </c>
      <c r="BJ123" s="48">
        <f t="shared" si="37"/>
        <v>-13.730856517606981</v>
      </c>
      <c r="BK123" s="48">
        <f t="shared" si="37"/>
        <v>-20.846243129988125</v>
      </c>
      <c r="BL123" s="48">
        <f t="shared" si="37"/>
        <v>-11.672724105792554</v>
      </c>
      <c r="BM123" s="48">
        <f t="shared" si="37"/>
        <v>-17.559105796023346</v>
      </c>
      <c r="BN123" s="48">
        <f t="shared" si="33"/>
        <v>7.3539389305842633</v>
      </c>
      <c r="BO123" s="48">
        <f t="shared" si="33"/>
        <v>-37.900612922121923</v>
      </c>
      <c r="BP123" s="48">
        <f t="shared" si="33"/>
        <v>-5.8250292750948347</v>
      </c>
      <c r="BQ123" s="1">
        <v>78</v>
      </c>
      <c r="BR123" s="9">
        <f t="shared" si="36"/>
        <v>182.16961664582718</v>
      </c>
      <c r="BS123" s="9">
        <f t="shared" si="36"/>
        <v>-33.887624227721318</v>
      </c>
      <c r="BT123" s="9">
        <f t="shared" si="36"/>
        <v>-342.17367291916224</v>
      </c>
      <c r="BU123" s="9">
        <f t="shared" si="35"/>
        <v>-441.50208570081378</v>
      </c>
      <c r="BV123" s="9">
        <f t="shared" si="35"/>
        <v>-586.89451737283082</v>
      </c>
      <c r="BW123" s="9">
        <f t="shared" si="35"/>
        <v>-929.68706125830579</v>
      </c>
      <c r="BX123" s="9">
        <f t="shared" si="35"/>
        <v>-185.32567950499899</v>
      </c>
      <c r="BY123" s="9">
        <f t="shared" si="35"/>
        <v>-281.36221278239611</v>
      </c>
      <c r="BZ123" s="9">
        <f t="shared" si="35"/>
        <v>-157.54702001338765</v>
      </c>
      <c r="CA123" s="9">
        <f t="shared" si="21"/>
        <v>-236.99564619114807</v>
      </c>
      <c r="CB123" s="9">
        <f t="shared" si="21"/>
        <v>99.256279286091853</v>
      </c>
      <c r="CC123" s="9">
        <f t="shared" si="21"/>
        <v>-511.54542576724822</v>
      </c>
      <c r="CD123" s="9">
        <f t="shared" si="21"/>
        <v>-78.620551249601164</v>
      </c>
    </row>
    <row r="124" spans="1:82">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38"/>
        <v>-7.6499999999999986</v>
      </c>
      <c r="I124" s="8">
        <f t="shared" si="38"/>
        <v>-354.57749999999993</v>
      </c>
      <c r="J124" s="8">
        <f t="shared" si="38"/>
        <v>1.4499999999999886</v>
      </c>
      <c r="K124" s="9">
        <v>114213</v>
      </c>
      <c r="L124" s="9">
        <v>109271981.12800001</v>
      </c>
      <c r="M124" s="9">
        <v>-10237360</v>
      </c>
      <c r="N124" s="9">
        <f t="shared" si="25"/>
        <v>99034621.128000006</v>
      </c>
      <c r="O124" s="9">
        <f t="shared" si="26"/>
        <v>867.10463019095903</v>
      </c>
      <c r="P124" s="8">
        <f t="shared" si="27"/>
        <v>-1.0959270878516696</v>
      </c>
      <c r="Q124" s="8">
        <f t="shared" si="28"/>
        <v>866.00870310310734</v>
      </c>
      <c r="R124" s="9">
        <f t="shared" si="23"/>
        <v>98909452.007515192</v>
      </c>
      <c r="U124" s="2">
        <v>44774</v>
      </c>
      <c r="V124" s="8">
        <f t="shared" si="29"/>
        <v>3</v>
      </c>
      <c r="W124" s="8">
        <f t="shared" si="30"/>
        <v>9</v>
      </c>
      <c r="X124" s="8">
        <f t="shared" si="31"/>
        <v>345.5</v>
      </c>
      <c r="Y124" s="7">
        <v>116</v>
      </c>
      <c r="Z124" s="7">
        <v>0</v>
      </c>
      <c r="AA124" s="7">
        <v>0</v>
      </c>
      <c r="AB124" s="9">
        <v>0</v>
      </c>
      <c r="AC124" s="7">
        <v>0</v>
      </c>
      <c r="AD124" s="7">
        <v>0</v>
      </c>
      <c r="AE124" s="7">
        <v>0</v>
      </c>
      <c r="AF124" s="7">
        <v>0</v>
      </c>
      <c r="AG124" s="7">
        <v>1</v>
      </c>
      <c r="AH124" s="7">
        <v>0</v>
      </c>
      <c r="AI124" s="7">
        <v>0</v>
      </c>
      <c r="AJ124" s="7">
        <v>0</v>
      </c>
      <c r="AK124" s="8">
        <f t="shared" si="32"/>
        <v>963.79223879798394</v>
      </c>
      <c r="AM124" s="17">
        <v>79</v>
      </c>
      <c r="AN124" s="17">
        <v>780.49640335520803</v>
      </c>
      <c r="AO124" s="17">
        <v>-20.316200359001073</v>
      </c>
      <c r="AP124" s="17">
        <v>-0.61587693473912886</v>
      </c>
      <c r="AX124" s="1">
        <v>79</v>
      </c>
      <c r="AY124" s="50">
        <f t="shared" si="39"/>
        <v>33</v>
      </c>
      <c r="AZ124" s="51">
        <f t="shared" si="40"/>
        <v>0.2713097713097713</v>
      </c>
      <c r="BA124" s="52">
        <f t="shared" si="41"/>
        <v>-0.60885652565055048</v>
      </c>
      <c r="BB124" s="43"/>
      <c r="BC124" s="1">
        <v>79</v>
      </c>
      <c r="BD124" s="48">
        <f t="shared" si="42"/>
        <v>-20.316200359001073</v>
      </c>
      <c r="BE124" s="48">
        <f t="shared" si="37"/>
        <v>13.49702251038434</v>
      </c>
      <c r="BF124" s="48">
        <f t="shared" si="37"/>
        <v>-2.5107481447594182</v>
      </c>
      <c r="BG124" s="48">
        <f t="shared" si="37"/>
        <v>-25.351789452518005</v>
      </c>
      <c r="BH124" s="48">
        <f t="shared" si="37"/>
        <v>-32.711072783728923</v>
      </c>
      <c r="BI124" s="48">
        <f t="shared" si="37"/>
        <v>-43.483258394307313</v>
      </c>
      <c r="BJ124" s="48">
        <f t="shared" si="37"/>
        <v>-68.880900253593836</v>
      </c>
      <c r="BK124" s="48">
        <f t="shared" si="37"/>
        <v>-13.730856517606981</v>
      </c>
      <c r="BL124" s="48">
        <f t="shared" si="37"/>
        <v>-20.846243129988125</v>
      </c>
      <c r="BM124" s="48">
        <f t="shared" si="37"/>
        <v>-11.672724105792554</v>
      </c>
      <c r="BN124" s="48">
        <f t="shared" si="33"/>
        <v>-17.559105796023346</v>
      </c>
      <c r="BO124" s="48">
        <f t="shared" si="33"/>
        <v>7.3539389305842633</v>
      </c>
      <c r="BP124" s="48">
        <f t="shared" si="33"/>
        <v>-37.900612922121923</v>
      </c>
      <c r="BQ124" s="1">
        <v>79</v>
      </c>
      <c r="BR124" s="9">
        <f t="shared" si="36"/>
        <v>412.74799702706696</v>
      </c>
      <c r="BS124" s="9">
        <f t="shared" si="36"/>
        <v>-274.20821357091728</v>
      </c>
      <c r="BT124" s="9">
        <f t="shared" si="36"/>
        <v>51.008862359917856</v>
      </c>
      <c r="BU124" s="9">
        <f t="shared" si="35"/>
        <v>515.05203397655646</v>
      </c>
      <c r="BV124" s="9">
        <f t="shared" si="35"/>
        <v>664.56470863209279</v>
      </c>
      <c r="BW124" s="9">
        <f t="shared" si="35"/>
        <v>883.41458980094944</v>
      </c>
      <c r="BX124" s="9">
        <f t="shared" si="35"/>
        <v>1399.3981704603616</v>
      </c>
      <c r="BY124" s="9">
        <f t="shared" si="35"/>
        <v>278.95883211239214</v>
      </c>
      <c r="BZ124" s="9">
        <f t="shared" si="35"/>
        <v>423.51645216127991</v>
      </c>
      <c r="CA124" s="9">
        <f t="shared" si="21"/>
        <v>237.14540166861656</v>
      </c>
      <c r="CB124" s="9">
        <f t="shared" si="21"/>
        <v>356.73431147689951</v>
      </c>
      <c r="CC124" s="9">
        <f t="shared" si="21"/>
        <v>-149.40409674161066</v>
      </c>
      <c r="CD124" s="9">
        <f t="shared" si="21"/>
        <v>769.9964458547621</v>
      </c>
    </row>
    <row r="125" spans="1:82">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38"/>
        <v>18.324999999999989</v>
      </c>
      <c r="I125" s="8">
        <f t="shared" si="38"/>
        <v>5246.9056249999958</v>
      </c>
      <c r="J125" s="8">
        <f t="shared" si="38"/>
        <v>5.375</v>
      </c>
      <c r="K125" s="9">
        <v>114327</v>
      </c>
      <c r="L125" s="9">
        <v>82469678.375039995</v>
      </c>
      <c r="M125" s="9">
        <v>-11150388</v>
      </c>
      <c r="N125" s="9">
        <f t="shared" si="25"/>
        <v>71319290.375039995</v>
      </c>
      <c r="O125" s="9">
        <f t="shared" si="26"/>
        <v>623.81843637146073</v>
      </c>
      <c r="P125" s="8">
        <f t="shared" si="27"/>
        <v>11.148837334133638</v>
      </c>
      <c r="Q125" s="8">
        <f t="shared" si="28"/>
        <v>634.96727370559438</v>
      </c>
      <c r="R125" s="9">
        <f t="shared" si="23"/>
        <v>72593903.500939488</v>
      </c>
      <c r="U125" s="2">
        <v>44805</v>
      </c>
      <c r="V125" s="8">
        <f t="shared" si="29"/>
        <v>62.5</v>
      </c>
      <c r="W125" s="8">
        <f t="shared" si="30"/>
        <v>3906.25</v>
      </c>
      <c r="X125" s="8">
        <f t="shared" si="31"/>
        <v>77.5</v>
      </c>
      <c r="Y125" s="7">
        <v>117</v>
      </c>
      <c r="Z125" s="7">
        <v>0</v>
      </c>
      <c r="AA125" s="7">
        <v>0</v>
      </c>
      <c r="AB125" s="9">
        <v>0</v>
      </c>
      <c r="AC125" s="7">
        <v>0</v>
      </c>
      <c r="AD125" s="7">
        <v>0</v>
      </c>
      <c r="AE125" s="7">
        <v>0</v>
      </c>
      <c r="AF125" s="7">
        <v>0</v>
      </c>
      <c r="AG125" s="7">
        <v>0</v>
      </c>
      <c r="AH125" s="7">
        <v>1</v>
      </c>
      <c r="AI125" s="7">
        <v>0</v>
      </c>
      <c r="AJ125" s="7">
        <v>0</v>
      </c>
      <c r="AK125" s="8">
        <f t="shared" si="32"/>
        <v>655.76176384267478</v>
      </c>
      <c r="AM125" s="17">
        <v>80</v>
      </c>
      <c r="AN125" s="17">
        <v>827.43805374569331</v>
      </c>
      <c r="AO125" s="17">
        <v>18.134758002199419</v>
      </c>
      <c r="AP125" s="17">
        <v>0.54974744161164713</v>
      </c>
      <c r="AX125" s="1">
        <v>80</v>
      </c>
      <c r="AY125" s="50">
        <f t="shared" si="39"/>
        <v>88</v>
      </c>
      <c r="AZ125" s="51">
        <f t="shared" si="40"/>
        <v>0.7286902286902287</v>
      </c>
      <c r="BA125" s="52">
        <f t="shared" si="41"/>
        <v>0.60885652565055048</v>
      </c>
      <c r="BB125" s="43"/>
      <c r="BC125" s="1">
        <v>80</v>
      </c>
      <c r="BD125" s="48">
        <f t="shared" si="42"/>
        <v>18.134758002199419</v>
      </c>
      <c r="BE125" s="48">
        <f t="shared" si="37"/>
        <v>-20.316200359001073</v>
      </c>
      <c r="BF125" s="48">
        <f t="shared" si="37"/>
        <v>13.49702251038434</v>
      </c>
      <c r="BG125" s="48">
        <f t="shared" si="37"/>
        <v>-2.5107481447594182</v>
      </c>
      <c r="BH125" s="48">
        <f t="shared" si="37"/>
        <v>-25.351789452518005</v>
      </c>
      <c r="BI125" s="48">
        <f t="shared" si="37"/>
        <v>-32.711072783728923</v>
      </c>
      <c r="BJ125" s="48">
        <f t="shared" si="37"/>
        <v>-43.483258394307313</v>
      </c>
      <c r="BK125" s="48">
        <f t="shared" si="37"/>
        <v>-68.880900253593836</v>
      </c>
      <c r="BL125" s="48">
        <f t="shared" si="37"/>
        <v>-13.730856517606981</v>
      </c>
      <c r="BM125" s="48">
        <f t="shared" si="37"/>
        <v>-20.846243129988125</v>
      </c>
      <c r="BN125" s="48">
        <f t="shared" si="33"/>
        <v>-11.672724105792554</v>
      </c>
      <c r="BO125" s="48">
        <f t="shared" si="33"/>
        <v>-17.559105796023346</v>
      </c>
      <c r="BP125" s="48">
        <f t="shared" si="33"/>
        <v>7.3539389305842633</v>
      </c>
      <c r="BQ125" s="1">
        <v>80</v>
      </c>
      <c r="BR125" s="9">
        <f t="shared" si="36"/>
        <v>328.86944779834334</v>
      </c>
      <c r="BS125" s="9">
        <f t="shared" si="36"/>
        <v>-368.42937703468186</v>
      </c>
      <c r="BT125" s="9">
        <f t="shared" si="36"/>
        <v>244.76523697606461</v>
      </c>
      <c r="BU125" s="9">
        <f t="shared" si="35"/>
        <v>-45.53181000967998</v>
      </c>
      <c r="BV125" s="9">
        <f t="shared" si="35"/>
        <v>-459.74856664412721</v>
      </c>
      <c r="BW125" s="9">
        <f t="shared" si="35"/>
        <v>-593.20738892525867</v>
      </c>
      <c r="BX125" s="9">
        <f t="shared" si="35"/>
        <v>-788.55836812787481</v>
      </c>
      <c r="BY125" s="9">
        <f t="shared" si="35"/>
        <v>-1249.1384570725711</v>
      </c>
      <c r="BZ125" s="9">
        <f t="shared" si="35"/>
        <v>-249.00576010972432</v>
      </c>
      <c r="CA125" s="9">
        <f t="shared" si="21"/>
        <v>-378.04157441734736</v>
      </c>
      <c r="CB125" s="9">
        <f t="shared" si="21"/>
        <v>-211.68202688498624</v>
      </c>
      <c r="CC125" s="9">
        <f t="shared" si="21"/>
        <v>-318.43013434590046</v>
      </c>
      <c r="CD125" s="9">
        <f t="shared" si="21"/>
        <v>133.36190286910409</v>
      </c>
    </row>
    <row r="126" spans="1:82">
      <c r="A126" s="2">
        <v>44470</v>
      </c>
      <c r="B126" s="8">
        <f>'WA Sch. 1-2'!B126</f>
        <v>510.4</v>
      </c>
      <c r="C126" s="8">
        <f>'WA Sch. 1-2'!C126</f>
        <v>260508.15999999997</v>
      </c>
      <c r="D126" s="8">
        <f>'WA Sch. 1-2'!D126</f>
        <v>0.65</v>
      </c>
      <c r="E126" s="8">
        <f>'WA Sch. 1-2'!E126</f>
        <v>510</v>
      </c>
      <c r="F126" s="8">
        <f>'WA Sch. 1-2'!F126</f>
        <v>260100</v>
      </c>
      <c r="G126" s="8">
        <f>'WA Sch. 1-2'!G126</f>
        <v>0</v>
      </c>
      <c r="H126" s="8">
        <f t="shared" si="38"/>
        <v>0.39999999999997726</v>
      </c>
      <c r="I126" s="8">
        <f t="shared" si="38"/>
        <v>408.15999999997439</v>
      </c>
      <c r="J126" s="8">
        <f t="shared" si="38"/>
        <v>0.65</v>
      </c>
      <c r="K126" s="9">
        <v>115003</v>
      </c>
      <c r="L126" s="9">
        <v>78684732.350109994</v>
      </c>
      <c r="M126" s="9">
        <v>8681082</v>
      </c>
      <c r="N126" s="9">
        <f t="shared" si="25"/>
        <v>87365814.350109994</v>
      </c>
      <c r="O126" s="9">
        <f t="shared" si="26"/>
        <v>759.68291566402615</v>
      </c>
      <c r="P126" s="8">
        <f t="shared" si="27"/>
        <v>0.7599140375502208</v>
      </c>
      <c r="Q126" s="8">
        <f t="shared" si="28"/>
        <v>760.44282970157633</v>
      </c>
      <c r="R126" s="9">
        <f t="shared" si="23"/>
        <v>87453206.744170383</v>
      </c>
      <c r="U126" s="2">
        <v>44835</v>
      </c>
      <c r="V126" s="8">
        <f t="shared" si="29"/>
        <v>308.5</v>
      </c>
      <c r="W126" s="8">
        <f t="shared" si="30"/>
        <v>95172.25</v>
      </c>
      <c r="X126" s="8">
        <f t="shared" si="31"/>
        <v>0.5</v>
      </c>
      <c r="Y126" s="7">
        <v>118</v>
      </c>
      <c r="Z126" s="7">
        <v>0</v>
      </c>
      <c r="AA126" s="7">
        <v>0</v>
      </c>
      <c r="AB126" s="9">
        <v>0</v>
      </c>
      <c r="AC126" s="7">
        <v>0</v>
      </c>
      <c r="AD126" s="7">
        <v>0</v>
      </c>
      <c r="AE126" s="7">
        <v>0</v>
      </c>
      <c r="AF126" s="7">
        <v>0</v>
      </c>
      <c r="AG126" s="7">
        <v>0</v>
      </c>
      <c r="AH126" s="7">
        <v>0</v>
      </c>
      <c r="AI126" s="7">
        <v>1</v>
      </c>
      <c r="AJ126" s="7">
        <v>0</v>
      </c>
      <c r="AK126" s="8">
        <f t="shared" si="32"/>
        <v>677.84922733819621</v>
      </c>
      <c r="AM126" s="17">
        <v>81</v>
      </c>
      <c r="AN126" s="17">
        <v>640.98303970373695</v>
      </c>
      <c r="AO126" s="17">
        <v>-11.014195619961583</v>
      </c>
      <c r="AP126" s="17">
        <v>-0.33389063492050597</v>
      </c>
      <c r="AX126" s="1">
        <v>81</v>
      </c>
      <c r="AY126" s="50">
        <f t="shared" si="39"/>
        <v>44</v>
      </c>
      <c r="AZ126" s="51">
        <f t="shared" si="40"/>
        <v>0.36278586278586278</v>
      </c>
      <c r="BA126" s="52">
        <f t="shared" si="41"/>
        <v>-0.35102215742413223</v>
      </c>
      <c r="BB126" s="43"/>
      <c r="BC126" s="1">
        <v>81</v>
      </c>
      <c r="BD126" s="48">
        <f t="shared" si="42"/>
        <v>-11.014195619961583</v>
      </c>
      <c r="BE126" s="48">
        <f t="shared" si="37"/>
        <v>18.134758002199419</v>
      </c>
      <c r="BF126" s="48">
        <f t="shared" si="37"/>
        <v>-20.316200359001073</v>
      </c>
      <c r="BG126" s="48">
        <f t="shared" si="37"/>
        <v>13.49702251038434</v>
      </c>
      <c r="BH126" s="48">
        <f t="shared" si="37"/>
        <v>-2.5107481447594182</v>
      </c>
      <c r="BI126" s="48">
        <f t="shared" si="37"/>
        <v>-25.351789452518005</v>
      </c>
      <c r="BJ126" s="48">
        <f t="shared" si="37"/>
        <v>-32.711072783728923</v>
      </c>
      <c r="BK126" s="48">
        <f t="shared" si="37"/>
        <v>-43.483258394307313</v>
      </c>
      <c r="BL126" s="48">
        <f t="shared" si="37"/>
        <v>-68.880900253593836</v>
      </c>
      <c r="BM126" s="48">
        <f t="shared" si="37"/>
        <v>-13.730856517606981</v>
      </c>
      <c r="BN126" s="48">
        <f t="shared" si="37"/>
        <v>-20.846243129988125</v>
      </c>
      <c r="BO126" s="48">
        <f t="shared" si="37"/>
        <v>-11.672724105792554</v>
      </c>
      <c r="BP126" s="48">
        <f t="shared" si="33"/>
        <v>-17.559105796023346</v>
      </c>
      <c r="BQ126" s="1">
        <v>81</v>
      </c>
      <c r="BR126" s="9">
        <f t="shared" si="36"/>
        <v>121.31250515477639</v>
      </c>
      <c r="BS126" s="9">
        <f t="shared" si="36"/>
        <v>-199.73977215688666</v>
      </c>
      <c r="BT126" s="9">
        <f t="shared" si="36"/>
        <v>223.7666050083651</v>
      </c>
      <c r="BU126" s="9">
        <f t="shared" si="35"/>
        <v>-148.65884621639759</v>
      </c>
      <c r="BV126" s="9">
        <f t="shared" si="35"/>
        <v>27.653871218833064</v>
      </c>
      <c r="BW126" s="9">
        <f t="shared" si="35"/>
        <v>279.2295683461046</v>
      </c>
      <c r="BX126" s="9">
        <f t="shared" si="35"/>
        <v>360.28615457878266</v>
      </c>
      <c r="BY126" s="9">
        <f t="shared" si="35"/>
        <v>478.93311414822614</v>
      </c>
      <c r="BZ126" s="9">
        <f t="shared" si="35"/>
        <v>758.66770987212738</v>
      </c>
      <c r="CA126" s="9">
        <f t="shared" si="21"/>
        <v>151.23433971454267</v>
      </c>
      <c r="CB126" s="9">
        <f t="shared" si="21"/>
        <v>229.60459977496288</v>
      </c>
      <c r="CC126" s="9">
        <f t="shared" si="21"/>
        <v>128.56566671903568</v>
      </c>
      <c r="CD126" s="9">
        <f t="shared" si="21"/>
        <v>193.3994261489965</v>
      </c>
    </row>
    <row r="127" spans="1:82">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38"/>
        <v>129.47500000000002</v>
      </c>
      <c r="I127" s="8">
        <f t="shared" si="38"/>
        <v>209811.00062499999</v>
      </c>
      <c r="J127" s="8">
        <f t="shared" si="38"/>
        <v>0</v>
      </c>
      <c r="K127" s="9">
        <v>114937</v>
      </c>
      <c r="L127" s="9">
        <v>96507090.465000004</v>
      </c>
      <c r="M127" s="9">
        <v>12604512</v>
      </c>
      <c r="N127" s="9">
        <f t="shared" si="25"/>
        <v>109111602.465</v>
      </c>
      <c r="O127" s="9">
        <f t="shared" si="26"/>
        <v>949.31660357413193</v>
      </c>
      <c r="P127" s="8">
        <f t="shared" si="27"/>
        <v>64.943001255923548</v>
      </c>
      <c r="Q127" s="8">
        <f t="shared" si="28"/>
        <v>1014.2596048300554</v>
      </c>
      <c r="R127" s="9">
        <f t="shared" si="23"/>
        <v>116575956.20035207</v>
      </c>
      <c r="U127" s="2">
        <v>44866</v>
      </c>
      <c r="V127" s="8">
        <f t="shared" si="29"/>
        <v>1095.5</v>
      </c>
      <c r="W127" s="8">
        <f t="shared" si="30"/>
        <v>1200120.25</v>
      </c>
      <c r="X127" s="8">
        <f t="shared" si="31"/>
        <v>0</v>
      </c>
      <c r="Y127" s="7">
        <v>119</v>
      </c>
      <c r="Z127" s="7">
        <v>0</v>
      </c>
      <c r="AA127" s="7">
        <v>0</v>
      </c>
      <c r="AB127" s="9">
        <v>0</v>
      </c>
      <c r="AC127" s="7">
        <v>0</v>
      </c>
      <c r="AD127" s="7">
        <v>0</v>
      </c>
      <c r="AE127" s="7">
        <v>0</v>
      </c>
      <c r="AF127" s="7">
        <v>0</v>
      </c>
      <c r="AG127" s="7">
        <v>0</v>
      </c>
      <c r="AH127" s="7">
        <v>0</v>
      </c>
      <c r="AI127" s="7">
        <v>0</v>
      </c>
      <c r="AJ127" s="7">
        <v>1</v>
      </c>
      <c r="AK127" s="8">
        <f t="shared" si="32"/>
        <v>1186.2494786566472</v>
      </c>
      <c r="AM127" s="17">
        <v>82</v>
      </c>
      <c r="AN127" s="17">
        <v>841.37007338041542</v>
      </c>
      <c r="AO127" s="17">
        <v>-21.181624129980946</v>
      </c>
      <c r="AP127" s="17">
        <v>-0.64211188664465679</v>
      </c>
      <c r="AX127" s="1">
        <v>82</v>
      </c>
      <c r="AY127" s="50">
        <f t="shared" si="39"/>
        <v>28</v>
      </c>
      <c r="AZ127" s="51">
        <f t="shared" si="40"/>
        <v>0.22972972972972974</v>
      </c>
      <c r="BA127" s="52">
        <f t="shared" si="41"/>
        <v>-0.73973721941388981</v>
      </c>
      <c r="BB127" s="43"/>
      <c r="BC127" s="1">
        <v>82</v>
      </c>
      <c r="BD127" s="48">
        <f t="shared" si="42"/>
        <v>-21.181624129980946</v>
      </c>
      <c r="BE127" s="48">
        <f t="shared" si="37"/>
        <v>-11.014195619961583</v>
      </c>
      <c r="BF127" s="48">
        <f t="shared" si="37"/>
        <v>18.134758002199419</v>
      </c>
      <c r="BG127" s="48">
        <f t="shared" si="37"/>
        <v>-20.316200359001073</v>
      </c>
      <c r="BH127" s="48">
        <f t="shared" si="37"/>
        <v>13.49702251038434</v>
      </c>
      <c r="BI127" s="48">
        <f t="shared" si="37"/>
        <v>-2.5107481447594182</v>
      </c>
      <c r="BJ127" s="48">
        <f t="shared" si="37"/>
        <v>-25.351789452518005</v>
      </c>
      <c r="BK127" s="48">
        <f t="shared" si="37"/>
        <v>-32.711072783728923</v>
      </c>
      <c r="BL127" s="48">
        <f t="shared" si="37"/>
        <v>-43.483258394307313</v>
      </c>
      <c r="BM127" s="48">
        <f t="shared" si="37"/>
        <v>-68.880900253593836</v>
      </c>
      <c r="BN127" s="48">
        <f t="shared" si="37"/>
        <v>-13.730856517606981</v>
      </c>
      <c r="BO127" s="48">
        <f t="shared" si="37"/>
        <v>-20.846243129988125</v>
      </c>
      <c r="BP127" s="48">
        <f t="shared" si="33"/>
        <v>-11.672724105792554</v>
      </c>
      <c r="BQ127" s="1">
        <v>82</v>
      </c>
      <c r="BR127" s="9">
        <f t="shared" si="36"/>
        <v>448.66120078378236</v>
      </c>
      <c r="BS127" s="9">
        <f t="shared" si="36"/>
        <v>233.29855171610208</v>
      </c>
      <c r="BT127" s="9">
        <f t="shared" si="36"/>
        <v>-384.12362769075293</v>
      </c>
      <c r="BU127" s="9">
        <f t="shared" si="35"/>
        <v>430.33011975373614</v>
      </c>
      <c r="BV127" s="9">
        <f t="shared" si="35"/>
        <v>-285.88885768885456</v>
      </c>
      <c r="BW127" s="9">
        <f t="shared" si="35"/>
        <v>53.181723487336093</v>
      </c>
      <c r="BX127" s="9">
        <f t="shared" si="35"/>
        <v>536.99207520564221</v>
      </c>
      <c r="BY127" s="9">
        <f t="shared" si="35"/>
        <v>692.87364859338447</v>
      </c>
      <c r="BZ127" s="9">
        <f t="shared" si="35"/>
        <v>921.04603525504297</v>
      </c>
      <c r="CA127" s="9">
        <f t="shared" si="21"/>
        <v>1459.0093389063152</v>
      </c>
      <c r="CB127" s="9">
        <f t="shared" si="21"/>
        <v>290.84184173864298</v>
      </c>
      <c r="CC127" s="9">
        <f t="shared" si="21"/>
        <v>441.55728650159733</v>
      </c>
      <c r="CD127" s="9">
        <f t="shared" si="21"/>
        <v>247.24725458185907</v>
      </c>
    </row>
    <row r="128" spans="1:82">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38"/>
        <v>-22.275000000000091</v>
      </c>
      <c r="I128" s="8">
        <f t="shared" si="38"/>
        <v>-51226.37437500013</v>
      </c>
      <c r="J128" s="8">
        <f t="shared" si="38"/>
        <v>0</v>
      </c>
      <c r="K128" s="9">
        <v>115289</v>
      </c>
      <c r="L128" s="9">
        <v>128745260.811</v>
      </c>
      <c r="M128" s="9">
        <v>13385954</v>
      </c>
      <c r="N128" s="9">
        <f t="shared" si="25"/>
        <v>142131214.81099999</v>
      </c>
      <c r="O128" s="9">
        <f t="shared" si="26"/>
        <v>1232.825463062391</v>
      </c>
      <c r="P128" s="8">
        <f t="shared" si="27"/>
        <v>-12.969592781313541</v>
      </c>
      <c r="Q128" s="8">
        <f t="shared" si="28"/>
        <v>1219.8558702810774</v>
      </c>
      <c r="R128" s="9">
        <f>Q128*K128</f>
        <v>140635963.42883512</v>
      </c>
      <c r="U128" s="2">
        <v>44896</v>
      </c>
      <c r="V128" s="8">
        <f t="shared" si="29"/>
        <v>1286</v>
      </c>
      <c r="W128" s="8">
        <f t="shared" si="30"/>
        <v>1653796</v>
      </c>
      <c r="X128" s="8">
        <f t="shared" si="31"/>
        <v>0</v>
      </c>
      <c r="Y128" s="7">
        <v>120</v>
      </c>
      <c r="Z128" s="7">
        <v>0</v>
      </c>
      <c r="AA128" s="7">
        <v>0</v>
      </c>
      <c r="AB128" s="9">
        <v>0</v>
      </c>
      <c r="AC128" s="7">
        <v>0</v>
      </c>
      <c r="AD128" s="7">
        <v>0</v>
      </c>
      <c r="AE128" s="7">
        <v>0</v>
      </c>
      <c r="AF128" s="7">
        <v>0</v>
      </c>
      <c r="AG128" s="7">
        <v>0</v>
      </c>
      <c r="AH128" s="7">
        <v>0</v>
      </c>
      <c r="AI128" s="7">
        <v>0</v>
      </c>
      <c r="AJ128" s="7">
        <v>0</v>
      </c>
      <c r="AK128" s="8">
        <f t="shared" si="32"/>
        <v>1414.7274150871438</v>
      </c>
      <c r="AM128" s="17">
        <v>83</v>
      </c>
      <c r="AN128" s="17">
        <v>1041.9252937902966</v>
      </c>
      <c r="AO128" s="17">
        <v>18.310307121409096</v>
      </c>
      <c r="AP128" s="17">
        <v>0.55506913816535874</v>
      </c>
      <c r="AX128" s="1">
        <v>83</v>
      </c>
      <c r="AY128" s="50">
        <f t="shared" si="39"/>
        <v>89</v>
      </c>
      <c r="AZ128" s="51">
        <f t="shared" si="40"/>
        <v>0.73700623700623702</v>
      </c>
      <c r="BA128" s="52">
        <f t="shared" si="41"/>
        <v>0.63414296405799342</v>
      </c>
      <c r="BB128" s="43"/>
      <c r="BC128" s="1">
        <v>83</v>
      </c>
      <c r="BD128" s="48">
        <f t="shared" si="42"/>
        <v>18.310307121409096</v>
      </c>
      <c r="BE128" s="48">
        <f t="shared" si="37"/>
        <v>-21.181624129980946</v>
      </c>
      <c r="BF128" s="48">
        <f t="shared" si="37"/>
        <v>-11.014195619961583</v>
      </c>
      <c r="BG128" s="48">
        <f t="shared" si="37"/>
        <v>18.134758002199419</v>
      </c>
      <c r="BH128" s="48">
        <f t="shared" si="37"/>
        <v>-20.316200359001073</v>
      </c>
      <c r="BI128" s="48">
        <f t="shared" si="37"/>
        <v>13.49702251038434</v>
      </c>
      <c r="BJ128" s="48">
        <f t="shared" si="37"/>
        <v>-2.5107481447594182</v>
      </c>
      <c r="BK128" s="48">
        <f t="shared" si="37"/>
        <v>-25.351789452518005</v>
      </c>
      <c r="BL128" s="48">
        <f t="shared" si="37"/>
        <v>-32.711072783728923</v>
      </c>
      <c r="BM128" s="48">
        <f t="shared" si="37"/>
        <v>-43.483258394307313</v>
      </c>
      <c r="BN128" s="48">
        <f t="shared" si="37"/>
        <v>-68.880900253593836</v>
      </c>
      <c r="BO128" s="48">
        <f t="shared" si="37"/>
        <v>-13.730856517606981</v>
      </c>
      <c r="BP128" s="48">
        <f t="shared" si="33"/>
        <v>-20.846243129988125</v>
      </c>
      <c r="BQ128" s="1">
        <v>83</v>
      </c>
      <c r="BR128" s="9">
        <f t="shared" si="36"/>
        <v>335.26734688033218</v>
      </c>
      <c r="BS128" s="9">
        <f t="shared" si="36"/>
        <v>-387.84204315020145</v>
      </c>
      <c r="BT128" s="9">
        <f t="shared" si="36"/>
        <v>-201.67330449677394</v>
      </c>
      <c r="BU128" s="9">
        <f t="shared" si="35"/>
        <v>332.05298859271011</v>
      </c>
      <c r="BV128" s="9">
        <f t="shared" si="35"/>
        <v>-371.99586811339179</v>
      </c>
      <c r="BW128" s="9">
        <f t="shared" si="35"/>
        <v>247.1346273897158</v>
      </c>
      <c r="BX128" s="9">
        <f t="shared" si="35"/>
        <v>-45.972569635049787</v>
      </c>
      <c r="BY128" s="9">
        <f t="shared" si="35"/>
        <v>-464.19905095290591</v>
      </c>
      <c r="BZ128" s="9">
        <f t="shared" si="35"/>
        <v>-598.94978894084591</v>
      </c>
      <c r="CA128" s="9">
        <f t="shared" si="21"/>
        <v>-796.19181583936222</v>
      </c>
      <c r="CB128" s="9">
        <f t="shared" si="21"/>
        <v>-1261.2304384424592</v>
      </c>
      <c r="CC128" s="9">
        <f t="shared" si="21"/>
        <v>-251.41619987738466</v>
      </c>
      <c r="CD128" s="9">
        <f t="shared" si="21"/>
        <v>-381.70111403764753</v>
      </c>
    </row>
    <row r="129" spans="1:82">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43">B129-E129</f>
        <v>-9.8499999999999091</v>
      </c>
      <c r="I129" s="8">
        <f t="shared" ref="I129:I134" si="44">C129-F129</f>
        <v>-21671.477499999804</v>
      </c>
      <c r="J129" s="8">
        <f t="shared" ref="J129:J134" si="45">D129-G129</f>
        <v>0</v>
      </c>
      <c r="K129" s="9">
        <v>110023</v>
      </c>
      <c r="L129" s="9">
        <v>153136442.68700001</v>
      </c>
      <c r="M129" s="9">
        <v>809429</v>
      </c>
      <c r="N129" s="9">
        <f t="shared" ref="N129:N134" si="46">L129+M129</f>
        <v>153945871.68700001</v>
      </c>
      <c r="O129" s="9">
        <f t="shared" ref="O129:O134" si="47">N129/K129</f>
        <v>1399.2153612153822</v>
      </c>
      <c r="P129" s="8">
        <f t="shared" ref="P129:P134" si="48">$B$3*H129+$B$4*I129+$B$5*J129</f>
        <v>-5.6186783615329503</v>
      </c>
      <c r="Q129" s="8">
        <f t="shared" ref="Q129:Q134" si="49">P129+O129</f>
        <v>1393.5966828538492</v>
      </c>
      <c r="R129" s="9">
        <f t="shared" ref="R129:R134" si="50">Q129*K129</f>
        <v>153327687.83762905</v>
      </c>
      <c r="AM129" s="17">
        <v>84</v>
      </c>
      <c r="AN129" s="17">
        <v>1203.8334007569465</v>
      </c>
      <c r="AO129" s="17">
        <v>-56.235502907197997</v>
      </c>
      <c r="AP129" s="17">
        <v>-1.70475524664994</v>
      </c>
      <c r="AX129" s="1">
        <v>84</v>
      </c>
      <c r="AY129" s="50">
        <f t="shared" si="39"/>
        <v>6</v>
      </c>
      <c r="AZ129" s="51">
        <f t="shared" si="40"/>
        <v>4.677754677754678E-2</v>
      </c>
      <c r="BA129" s="52">
        <f t="shared" si="41"/>
        <v>-1.6769355088893503</v>
      </c>
      <c r="BB129" s="43"/>
      <c r="BC129" s="1">
        <v>84</v>
      </c>
      <c r="BD129" s="48">
        <f t="shared" si="42"/>
        <v>-56.235502907197997</v>
      </c>
      <c r="BE129" s="48">
        <f t="shared" si="37"/>
        <v>18.310307121409096</v>
      </c>
      <c r="BF129" s="48">
        <f t="shared" si="37"/>
        <v>-21.181624129980946</v>
      </c>
      <c r="BG129" s="48">
        <f t="shared" si="37"/>
        <v>-11.014195619961583</v>
      </c>
      <c r="BH129" s="48">
        <f t="shared" si="37"/>
        <v>18.134758002199419</v>
      </c>
      <c r="BI129" s="48">
        <f t="shared" si="37"/>
        <v>-20.316200359001073</v>
      </c>
      <c r="BJ129" s="48">
        <f t="shared" si="37"/>
        <v>13.49702251038434</v>
      </c>
      <c r="BK129" s="48">
        <f t="shared" si="37"/>
        <v>-2.5107481447594182</v>
      </c>
      <c r="BL129" s="48">
        <f t="shared" si="37"/>
        <v>-25.351789452518005</v>
      </c>
      <c r="BM129" s="48">
        <f t="shared" si="37"/>
        <v>-32.711072783728923</v>
      </c>
      <c r="BN129" s="48">
        <f t="shared" si="37"/>
        <v>-43.483258394307313</v>
      </c>
      <c r="BO129" s="48">
        <f t="shared" si="37"/>
        <v>-68.880900253593836</v>
      </c>
      <c r="BP129" s="48">
        <f t="shared" si="33"/>
        <v>-13.730856517606981</v>
      </c>
      <c r="BQ129" s="1">
        <v>84</v>
      </c>
      <c r="BR129" s="9">
        <f t="shared" si="36"/>
        <v>3162.431787225451</v>
      </c>
      <c r="BS129" s="9">
        <f t="shared" si="36"/>
        <v>-1029.6893293576973</v>
      </c>
      <c r="BT129" s="9">
        <f t="shared" si="36"/>
        <v>1191.1592853407028</v>
      </c>
      <c r="BU129" s="9">
        <f t="shared" si="35"/>
        <v>619.38882980678318</v>
      </c>
      <c r="BV129" s="9">
        <f t="shared" si="35"/>
        <v>-1019.8172363540255</v>
      </c>
      <c r="BW129" s="9">
        <f t="shared" si="35"/>
        <v>1142.4917443518061</v>
      </c>
      <c r="BX129" s="9">
        <f t="shared" si="35"/>
        <v>-759.01184862124421</v>
      </c>
      <c r="BY129" s="9">
        <f t="shared" si="35"/>
        <v>141.19318459384812</v>
      </c>
      <c r="BZ129" s="9">
        <f t="shared" si="35"/>
        <v>1425.6706294597309</v>
      </c>
      <c r="CA129" s="9">
        <f t="shared" si="21"/>
        <v>1839.5236286269349</v>
      </c>
      <c r="CB129" s="9">
        <f t="shared" si="21"/>
        <v>2445.3029038474901</v>
      </c>
      <c r="CC129" s="9">
        <f t="shared" si="21"/>
        <v>3873.552066461365</v>
      </c>
      <c r="CD129" s="9">
        <f t="shared" si="21"/>
        <v>772.16162161419152</v>
      </c>
    </row>
    <row r="130" spans="1:82">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43"/>
        <v>-3.2357500000000528</v>
      </c>
      <c r="I130" s="8">
        <f t="shared" si="44"/>
        <v>-6046.8539219376398</v>
      </c>
      <c r="J130" s="8">
        <f t="shared" si="45"/>
        <v>0</v>
      </c>
      <c r="K130" s="9">
        <v>111960</v>
      </c>
      <c r="L130" s="9">
        <v>134821187.72999001</v>
      </c>
      <c r="M130" s="9">
        <v>-8850554</v>
      </c>
      <c r="N130" s="9">
        <f t="shared" si="46"/>
        <v>125970633.72999001</v>
      </c>
      <c r="O130" s="9">
        <f t="shared" si="47"/>
        <v>1125.1396367451769</v>
      </c>
      <c r="P130" s="8">
        <f t="shared" si="48"/>
        <v>-1.7184155636574099</v>
      </c>
      <c r="Q130" s="8">
        <f t="shared" si="49"/>
        <v>1123.4212211815195</v>
      </c>
      <c r="R130" s="9">
        <f t="shared" si="50"/>
        <v>125778239.92348292</v>
      </c>
      <c r="U130" s="38"/>
      <c r="V130" s="38"/>
      <c r="W130" s="38"/>
      <c r="X130" s="38"/>
      <c r="Y130" s="38"/>
      <c r="Z130" s="38"/>
      <c r="AA130" s="38"/>
      <c r="AB130" s="38"/>
      <c r="AC130" s="38"/>
      <c r="AD130" s="38"/>
      <c r="AE130" s="38"/>
      <c r="AF130" s="38"/>
      <c r="AG130" s="38"/>
      <c r="AH130" s="38"/>
      <c r="AI130" s="38"/>
      <c r="AJ130" s="38"/>
      <c r="AK130" s="38"/>
      <c r="AM130" s="17">
        <v>85</v>
      </c>
      <c r="AN130" s="17">
        <v>1191.6159407511079</v>
      </c>
      <c r="AO130" s="17">
        <v>-4.1953656114467321</v>
      </c>
      <c r="AP130" s="17">
        <v>-0.12718071623776844</v>
      </c>
      <c r="AX130" s="1">
        <v>85</v>
      </c>
      <c r="AY130" s="50">
        <f t="shared" si="39"/>
        <v>52</v>
      </c>
      <c r="AZ130" s="51">
        <f t="shared" si="40"/>
        <v>0.42931392931392931</v>
      </c>
      <c r="BA130" s="52">
        <f t="shared" si="41"/>
        <v>-0.17812111651651327</v>
      </c>
      <c r="BB130" s="43"/>
      <c r="BC130" s="1">
        <v>85</v>
      </c>
      <c r="BD130" s="48">
        <f t="shared" si="42"/>
        <v>-4.1953656114467321</v>
      </c>
      <c r="BE130" s="48">
        <f t="shared" si="37"/>
        <v>-56.235502907197997</v>
      </c>
      <c r="BF130" s="48">
        <f t="shared" si="37"/>
        <v>18.310307121409096</v>
      </c>
      <c r="BG130" s="48">
        <f t="shared" si="37"/>
        <v>-21.181624129980946</v>
      </c>
      <c r="BH130" s="48">
        <f t="shared" si="37"/>
        <v>-11.014195619961583</v>
      </c>
      <c r="BI130" s="48">
        <f t="shared" si="37"/>
        <v>18.134758002199419</v>
      </c>
      <c r="BJ130" s="48">
        <f t="shared" si="37"/>
        <v>-20.316200359001073</v>
      </c>
      <c r="BK130" s="48">
        <f t="shared" si="37"/>
        <v>13.49702251038434</v>
      </c>
      <c r="BL130" s="48">
        <f t="shared" ref="BJ130:BP165" si="51">BK129</f>
        <v>-2.5107481447594182</v>
      </c>
      <c r="BM130" s="48">
        <f t="shared" si="51"/>
        <v>-25.351789452518005</v>
      </c>
      <c r="BN130" s="48">
        <f t="shared" si="51"/>
        <v>-32.711072783728923</v>
      </c>
      <c r="BO130" s="48">
        <f t="shared" si="51"/>
        <v>-43.483258394307313</v>
      </c>
      <c r="BP130" s="48">
        <f t="shared" si="33"/>
        <v>-68.880900253593836</v>
      </c>
      <c r="BQ130" s="1">
        <v>85</v>
      </c>
      <c r="BR130" s="9">
        <f t="shared" si="36"/>
        <v>17.601092613708076</v>
      </c>
      <c r="BS130" s="9">
        <f t="shared" si="36"/>
        <v>235.92849503925871</v>
      </c>
      <c r="BT130" s="9">
        <f t="shared" si="36"/>
        <v>-76.818432832184996</v>
      </c>
      <c r="BU130" s="9">
        <f t="shared" si="35"/>
        <v>88.864657469507122</v>
      </c>
      <c r="BV130" s="9">
        <f t="shared" si="35"/>
        <v>46.208577541730904</v>
      </c>
      <c r="BW130" s="9">
        <f t="shared" si="35"/>
        <v>-76.081940094332992</v>
      </c>
      <c r="BX130" s="9">
        <f t="shared" si="35"/>
        <v>85.233888341409781</v>
      </c>
      <c r="BY130" s="9">
        <f t="shared" si="35"/>
        <v>-56.62494409698698</v>
      </c>
      <c r="BZ130" s="9">
        <f t="shared" si="35"/>
        <v>10.533506425525959</v>
      </c>
      <c r="CA130" s="9">
        <f t="shared" si="21"/>
        <v>106.3600256577259</v>
      </c>
      <c r="CB130" s="9">
        <f t="shared" si="21"/>
        <v>137.23490987037982</v>
      </c>
      <c r="CC130" s="9">
        <f t="shared" si="21"/>
        <v>182.42816694111949</v>
      </c>
      <c r="CD130" s="9">
        <f t="shared" si="21"/>
        <v>288.98056020940493</v>
      </c>
    </row>
    <row r="131" spans="1:82">
      <c r="A131" s="2">
        <v>44621</v>
      </c>
      <c r="B131" s="8">
        <f>'WA Sch. 1-2'!B131</f>
        <v>767.35</v>
      </c>
      <c r="C131" s="8">
        <f>'WA Sch. 1-2'!C131</f>
        <v>588826.02250000008</v>
      </c>
      <c r="D131" s="8">
        <f>'WA Sch. 1-2'!D131</f>
        <v>0</v>
      </c>
      <c r="E131" s="8">
        <f>'WA Sch. 1-2'!E131</f>
        <v>695.5</v>
      </c>
      <c r="F131" s="8">
        <f>'WA Sch. 1-2'!F131</f>
        <v>483720.25</v>
      </c>
      <c r="G131" s="8">
        <f>'WA Sch. 1-2'!G131</f>
        <v>0</v>
      </c>
      <c r="H131" s="8">
        <f t="shared" si="43"/>
        <v>71.850000000000023</v>
      </c>
      <c r="I131" s="8">
        <f t="shared" si="44"/>
        <v>105105.77250000008</v>
      </c>
      <c r="J131" s="8">
        <f t="shared" si="45"/>
        <v>0</v>
      </c>
      <c r="K131" s="9">
        <v>124421</v>
      </c>
      <c r="L131" s="9">
        <v>132189475.516</v>
      </c>
      <c r="M131" s="9">
        <v>-19070978</v>
      </c>
      <c r="N131" s="9">
        <f t="shared" si="46"/>
        <v>113118497.516</v>
      </c>
      <c r="O131" s="9">
        <f t="shared" si="47"/>
        <v>909.15920556819185</v>
      </c>
      <c r="P131" s="8">
        <f t="shared" si="48"/>
        <v>34.694141648371229</v>
      </c>
      <c r="Q131" s="8">
        <f t="shared" si="49"/>
        <v>943.85334721656307</v>
      </c>
      <c r="R131" s="9">
        <f t="shared" si="50"/>
        <v>117435177.31403199</v>
      </c>
      <c r="U131" s="38"/>
      <c r="V131" s="38"/>
      <c r="W131" s="38"/>
      <c r="X131" s="38"/>
      <c r="Y131" s="38"/>
      <c r="Z131" s="38"/>
      <c r="AA131" s="38"/>
      <c r="AB131" s="38"/>
      <c r="AC131" s="38"/>
      <c r="AD131" s="38"/>
      <c r="AE131" s="38"/>
      <c r="AF131" s="38"/>
      <c r="AG131" s="38"/>
      <c r="AH131" s="38"/>
      <c r="AI131" s="38"/>
      <c r="AJ131" s="38"/>
      <c r="AK131" s="38"/>
      <c r="AM131" s="17">
        <v>86</v>
      </c>
      <c r="AN131" s="17">
        <v>1019.0653652895653</v>
      </c>
      <c r="AO131" s="17">
        <v>-5.0609665678655347</v>
      </c>
      <c r="AP131" s="17">
        <v>-0.15342103944418334</v>
      </c>
      <c r="AX131" s="1">
        <v>86</v>
      </c>
      <c r="AY131" s="50">
        <f t="shared" si="39"/>
        <v>51</v>
      </c>
      <c r="AZ131" s="51">
        <f t="shared" si="40"/>
        <v>0.42099792099792099</v>
      </c>
      <c r="BA131" s="52">
        <f t="shared" si="41"/>
        <v>-0.19934121391943735</v>
      </c>
      <c r="BB131" s="43"/>
      <c r="BC131" s="1">
        <v>86</v>
      </c>
      <c r="BD131" s="48">
        <f t="shared" si="42"/>
        <v>-5.0609665678655347</v>
      </c>
      <c r="BE131" s="48">
        <f t="shared" ref="BE131:BI165" si="52">BD130</f>
        <v>-4.1953656114467321</v>
      </c>
      <c r="BF131" s="48">
        <f t="shared" si="52"/>
        <v>-56.235502907197997</v>
      </c>
      <c r="BG131" s="48">
        <f t="shared" si="52"/>
        <v>18.310307121409096</v>
      </c>
      <c r="BH131" s="48">
        <f t="shared" si="52"/>
        <v>-21.181624129980946</v>
      </c>
      <c r="BI131" s="48">
        <f t="shared" si="52"/>
        <v>-11.014195619961583</v>
      </c>
      <c r="BJ131" s="48">
        <f t="shared" si="51"/>
        <v>18.134758002199419</v>
      </c>
      <c r="BK131" s="48">
        <f t="shared" si="51"/>
        <v>-20.316200359001073</v>
      </c>
      <c r="BL131" s="48">
        <f t="shared" si="51"/>
        <v>13.49702251038434</v>
      </c>
      <c r="BM131" s="48">
        <f t="shared" si="51"/>
        <v>-2.5107481447594182</v>
      </c>
      <c r="BN131" s="48">
        <f t="shared" si="51"/>
        <v>-25.351789452518005</v>
      </c>
      <c r="BO131" s="48">
        <f t="shared" si="51"/>
        <v>-32.711072783728923</v>
      </c>
      <c r="BP131" s="48">
        <f t="shared" si="33"/>
        <v>-43.483258394307313</v>
      </c>
      <c r="BQ131" s="1">
        <v>86</v>
      </c>
      <c r="BR131" s="9">
        <f t="shared" si="36"/>
        <v>25.613382601050557</v>
      </c>
      <c r="BS131" s="9">
        <f t="shared" si="36"/>
        <v>21.232605099502742</v>
      </c>
      <c r="BT131" s="9">
        <f t="shared" si="36"/>
        <v>284.60600014042149</v>
      </c>
      <c r="BU131" s="9">
        <f t="shared" si="35"/>
        <v>-92.667852188798904</v>
      </c>
      <c r="BV131" s="9">
        <f t="shared" si="35"/>
        <v>107.19949157492204</v>
      </c>
      <c r="BW131" s="9">
        <f t="shared" si="35"/>
        <v>55.742475804553258</v>
      </c>
      <c r="BX131" s="9">
        <f t="shared" si="35"/>
        <v>-91.779403965460517</v>
      </c>
      <c r="BY131" s="9">
        <f t="shared" si="35"/>
        <v>102.81961080295696</v>
      </c>
      <c r="BZ131" s="9">
        <f t="shared" si="35"/>
        <v>-68.307979690781949</v>
      </c>
      <c r="CA131" s="9">
        <f t="shared" si="21"/>
        <v>12.706812420956267</v>
      </c>
      <c r="CB131" s="9">
        <f t="shared" si="21"/>
        <v>128.30455885475342</v>
      </c>
      <c r="CC131" s="9">
        <f t="shared" si="21"/>
        <v>165.54964575746047</v>
      </c>
      <c r="CD131" s="9">
        <f t="shared" si="21"/>
        <v>220.06731699543764</v>
      </c>
    </row>
    <row r="132" spans="1:82">
      <c r="A132" s="2">
        <v>44652</v>
      </c>
      <c r="B132" s="8">
        <f>'WA Sch. 1-2'!B132</f>
        <v>547.15</v>
      </c>
      <c r="C132" s="8">
        <f>'WA Sch. 1-2'!C132</f>
        <v>299373.1225</v>
      </c>
      <c r="D132" s="8">
        <f>'WA Sch. 1-2'!D132</f>
        <v>0.375</v>
      </c>
      <c r="E132" s="8">
        <f>'WA Sch. 1-2'!E132</f>
        <v>686.5</v>
      </c>
      <c r="F132" s="8">
        <f>'WA Sch. 1-2'!F132</f>
        <v>471282.25</v>
      </c>
      <c r="G132" s="8">
        <f>'WA Sch. 1-2'!G132</f>
        <v>0</v>
      </c>
      <c r="H132" s="8">
        <f t="shared" si="43"/>
        <v>-139.35000000000002</v>
      </c>
      <c r="I132" s="8">
        <f t="shared" si="44"/>
        <v>-171909.1275</v>
      </c>
      <c r="J132" s="8">
        <f t="shared" si="45"/>
        <v>0.375</v>
      </c>
      <c r="K132" s="9">
        <v>115542</v>
      </c>
      <c r="L132" s="9">
        <v>102274331.74699999</v>
      </c>
      <c r="M132" s="9">
        <v>4836722</v>
      </c>
      <c r="N132" s="9">
        <f t="shared" si="46"/>
        <v>107111053.74699999</v>
      </c>
      <c r="O132" s="9">
        <f t="shared" si="47"/>
        <v>927.03132840871717</v>
      </c>
      <c r="P132" s="8">
        <f t="shared" si="48"/>
        <v>-63.155905427106681</v>
      </c>
      <c r="Q132" s="8">
        <f t="shared" si="49"/>
        <v>863.87542298161054</v>
      </c>
      <c r="R132" s="9">
        <f t="shared" si="50"/>
        <v>99813894.122141242</v>
      </c>
      <c r="U132" s="38"/>
      <c r="V132" s="38"/>
      <c r="W132" s="38"/>
      <c r="X132" s="38"/>
      <c r="Y132" s="38"/>
      <c r="Z132" s="38"/>
      <c r="AA132" s="38"/>
      <c r="AB132" s="38"/>
      <c r="AC132" s="38"/>
      <c r="AD132" s="38"/>
      <c r="AE132" s="38"/>
      <c r="AF132" s="38"/>
      <c r="AG132" s="38"/>
      <c r="AH132" s="38"/>
      <c r="AI132" s="38"/>
      <c r="AJ132" s="38"/>
      <c r="AK132" s="38"/>
      <c r="AM132" s="17">
        <v>87</v>
      </c>
      <c r="AN132" s="17">
        <v>1020.8448259064696</v>
      </c>
      <c r="AO132" s="17">
        <v>-41.775271726318579</v>
      </c>
      <c r="AP132" s="17">
        <v>-1.2663995158573207</v>
      </c>
      <c r="AX132" s="1">
        <v>87</v>
      </c>
      <c r="AY132" s="50">
        <f t="shared" si="39"/>
        <v>14</v>
      </c>
      <c r="AZ132" s="51">
        <f t="shared" si="40"/>
        <v>0.11330561330561331</v>
      </c>
      <c r="BA132" s="52">
        <f t="shared" si="41"/>
        <v>-1.2091343701602324</v>
      </c>
      <c r="BB132" s="43"/>
      <c r="BC132" s="1">
        <v>87</v>
      </c>
      <c r="BD132" s="48">
        <f t="shared" si="42"/>
        <v>-41.775271726318579</v>
      </c>
      <c r="BE132" s="48">
        <f t="shared" si="52"/>
        <v>-5.0609665678655347</v>
      </c>
      <c r="BF132" s="48">
        <f t="shared" si="52"/>
        <v>-4.1953656114467321</v>
      </c>
      <c r="BG132" s="48">
        <f t="shared" si="52"/>
        <v>-56.235502907197997</v>
      </c>
      <c r="BH132" s="48">
        <f t="shared" si="52"/>
        <v>18.310307121409096</v>
      </c>
      <c r="BI132" s="48">
        <f t="shared" si="52"/>
        <v>-21.181624129980946</v>
      </c>
      <c r="BJ132" s="48">
        <f t="shared" si="51"/>
        <v>-11.014195619961583</v>
      </c>
      <c r="BK132" s="48">
        <f t="shared" si="51"/>
        <v>18.134758002199419</v>
      </c>
      <c r="BL132" s="48">
        <f t="shared" si="51"/>
        <v>-20.316200359001073</v>
      </c>
      <c r="BM132" s="48">
        <f t="shared" si="51"/>
        <v>13.49702251038434</v>
      </c>
      <c r="BN132" s="48">
        <f t="shared" si="51"/>
        <v>-2.5107481447594182</v>
      </c>
      <c r="BO132" s="48">
        <f t="shared" si="51"/>
        <v>-25.351789452518005</v>
      </c>
      <c r="BP132" s="48">
        <f t="shared" si="33"/>
        <v>-32.711072783728923</v>
      </c>
      <c r="BQ132" s="1">
        <v>87</v>
      </c>
      <c r="BR132" s="9">
        <f t="shared" si="36"/>
        <v>1745.1733278077352</v>
      </c>
      <c r="BS132" s="9">
        <f t="shared" si="36"/>
        <v>211.42325357038695</v>
      </c>
      <c r="BT132" s="9">
        <f t="shared" si="36"/>
        <v>175.26253840943042</v>
      </c>
      <c r="BU132" s="9">
        <f t="shared" si="35"/>
        <v>2349.2534146143544</v>
      </c>
      <c r="BV132" s="9">
        <f t="shared" si="35"/>
        <v>-764.91805538921597</v>
      </c>
      <c r="BW132" s="9">
        <f t="shared" si="35"/>
        <v>884.86810363468737</v>
      </c>
      <c r="BX132" s="9">
        <f t="shared" si="35"/>
        <v>460.1210148707122</v>
      </c>
      <c r="BY132" s="9">
        <f t="shared" si="35"/>
        <v>-757.58444323291587</v>
      </c>
      <c r="BZ132" s="9">
        <f t="shared" si="35"/>
        <v>848.71479044358807</v>
      </c>
      <c r="CA132" s="9">
        <f t="shared" si="21"/>
        <v>-563.84178286755014</v>
      </c>
      <c r="CB132" s="9">
        <f t="shared" si="21"/>
        <v>104.8871859836658</v>
      </c>
      <c r="CC132" s="9">
        <f t="shared" si="21"/>
        <v>1059.0778931273433</v>
      </c>
      <c r="CD132" s="9">
        <f t="shared" si="21"/>
        <v>1366.5139539996446</v>
      </c>
    </row>
    <row r="133" spans="1:82">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43"/>
        <v>-140.47500000000002</v>
      </c>
      <c r="I133" s="8">
        <f t="shared" si="44"/>
        <v>-101215.74937500001</v>
      </c>
      <c r="J133" s="8">
        <f t="shared" si="45"/>
        <v>14.95</v>
      </c>
      <c r="K133" s="9">
        <v>115659</v>
      </c>
      <c r="L133" s="9">
        <v>92111441.094999999</v>
      </c>
      <c r="M133" s="9">
        <v>-4004313</v>
      </c>
      <c r="N133" s="9">
        <f t="shared" si="46"/>
        <v>88107128.094999999</v>
      </c>
      <c r="O133" s="9">
        <f t="shared" si="47"/>
        <v>761.78358878254176</v>
      </c>
      <c r="P133" s="8">
        <f t="shared" si="48"/>
        <v>-41.928888588715125</v>
      </c>
      <c r="Q133" s="8">
        <f t="shared" si="49"/>
        <v>719.8547001938266</v>
      </c>
      <c r="R133" s="9">
        <f t="shared" si="50"/>
        <v>83257674.769717798</v>
      </c>
      <c r="U133" s="38"/>
      <c r="V133" s="38"/>
      <c r="W133" s="38"/>
      <c r="X133" s="38"/>
      <c r="Y133" s="38"/>
      <c r="Z133" s="38"/>
      <c r="AA133" s="38"/>
      <c r="AB133" s="38"/>
      <c r="AC133" s="38"/>
      <c r="AD133" s="38"/>
      <c r="AE133" s="38"/>
      <c r="AF133" s="38"/>
      <c r="AG133" s="38"/>
      <c r="AH133" s="38"/>
      <c r="AI133" s="38"/>
      <c r="AJ133" s="38"/>
      <c r="AK133" s="38"/>
      <c r="AM133" s="17">
        <v>88</v>
      </c>
      <c r="AN133" s="17">
        <v>824.43058582651622</v>
      </c>
      <c r="AO133" s="17">
        <v>60.054239017913801</v>
      </c>
      <c r="AP133" s="17">
        <v>1.8205186004703446</v>
      </c>
      <c r="AX133" s="1">
        <v>88</v>
      </c>
      <c r="AY133" s="50">
        <f t="shared" si="39"/>
        <v>114</v>
      </c>
      <c r="AZ133" s="51">
        <f t="shared" si="40"/>
        <v>0.94490644490644493</v>
      </c>
      <c r="BA133" s="52">
        <f t="shared" si="41"/>
        <v>1.5973526977611863</v>
      </c>
      <c r="BB133" s="43"/>
      <c r="BC133" s="1">
        <v>88</v>
      </c>
      <c r="BD133" s="48">
        <f t="shared" si="42"/>
        <v>60.054239017913801</v>
      </c>
      <c r="BE133" s="48">
        <f t="shared" si="52"/>
        <v>-41.775271726318579</v>
      </c>
      <c r="BF133" s="48">
        <f t="shared" si="52"/>
        <v>-5.0609665678655347</v>
      </c>
      <c r="BG133" s="48">
        <f t="shared" si="52"/>
        <v>-4.1953656114467321</v>
      </c>
      <c r="BH133" s="48">
        <f t="shared" si="52"/>
        <v>-56.235502907197997</v>
      </c>
      <c r="BI133" s="48">
        <f t="shared" si="52"/>
        <v>18.310307121409096</v>
      </c>
      <c r="BJ133" s="48">
        <f t="shared" si="51"/>
        <v>-21.181624129980946</v>
      </c>
      <c r="BK133" s="48">
        <f t="shared" si="51"/>
        <v>-11.014195619961583</v>
      </c>
      <c r="BL133" s="48">
        <f t="shared" si="51"/>
        <v>18.134758002199419</v>
      </c>
      <c r="BM133" s="48">
        <f t="shared" si="51"/>
        <v>-20.316200359001073</v>
      </c>
      <c r="BN133" s="48">
        <f t="shared" si="51"/>
        <v>13.49702251038434</v>
      </c>
      <c r="BO133" s="48">
        <f t="shared" si="51"/>
        <v>-2.5107481447594182</v>
      </c>
      <c r="BP133" s="48">
        <f t="shared" si="33"/>
        <v>-25.351789452518005</v>
      </c>
      <c r="BQ133" s="1">
        <v>88</v>
      </c>
      <c r="BR133" s="9">
        <f t="shared" si="36"/>
        <v>3606.5116240207453</v>
      </c>
      <c r="BS133" s="9">
        <f t="shared" si="36"/>
        <v>-2508.7821532906287</v>
      </c>
      <c r="BT133" s="9">
        <f t="shared" si="36"/>
        <v>-303.93249592825629</v>
      </c>
      <c r="BU133" s="9">
        <f t="shared" si="35"/>
        <v>-251.94948919734657</v>
      </c>
      <c r="BV133" s="9">
        <f t="shared" si="35"/>
        <v>-3377.180332881454</v>
      </c>
      <c r="BW133" s="9">
        <f t="shared" si="35"/>
        <v>1099.6115603605272</v>
      </c>
      <c r="BX133" s="9">
        <f t="shared" si="35"/>
        <v>-1272.0463182894782</v>
      </c>
      <c r="BY133" s="9">
        <f t="shared" si="35"/>
        <v>-661.44913635122214</v>
      </c>
      <c r="BZ133" s="9">
        <f t="shared" si="35"/>
        <v>1089.069091596125</v>
      </c>
      <c r="CA133" s="9">
        <f t="shared" si="21"/>
        <v>-1220.0739522952683</v>
      </c>
      <c r="CB133" s="9">
        <f t="shared" si="21"/>
        <v>810.55341586879933</v>
      </c>
      <c r="CC133" s="9">
        <f t="shared" si="21"/>
        <v>-150.78106919915385</v>
      </c>
      <c r="CD133" s="9">
        <f t="shared" si="21"/>
        <v>-1522.4824233133352</v>
      </c>
    </row>
    <row r="134" spans="1:82"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43"/>
        <v>-2.0499999999999972</v>
      </c>
      <c r="I134" s="84">
        <f t="shared" si="44"/>
        <v>-524.6974999999984</v>
      </c>
      <c r="J134" s="84">
        <f t="shared" si="45"/>
        <v>32.5</v>
      </c>
      <c r="K134" s="86">
        <v>115622</v>
      </c>
      <c r="L134" s="86">
        <v>81439090.665000007</v>
      </c>
      <c r="M134" s="86">
        <v>-3951028</v>
      </c>
      <c r="N134" s="86">
        <f t="shared" si="46"/>
        <v>77488062.665000007</v>
      </c>
      <c r="O134" s="86">
        <f t="shared" si="47"/>
        <v>670.18441702271195</v>
      </c>
      <c r="P134" s="84">
        <f t="shared" si="48"/>
        <v>28.693074471375574</v>
      </c>
      <c r="Q134" s="84">
        <f t="shared" si="49"/>
        <v>698.87749149408751</v>
      </c>
      <c r="R134" s="86">
        <f t="shared" si="50"/>
        <v>80805613.321529388</v>
      </c>
      <c r="U134" s="38"/>
      <c r="V134" s="38"/>
      <c r="W134" s="38"/>
      <c r="X134" s="38"/>
      <c r="Y134" s="38"/>
      <c r="Z134" s="38"/>
      <c r="AA134" s="38"/>
      <c r="AB134" s="38"/>
      <c r="AC134" s="38"/>
      <c r="AD134" s="38"/>
      <c r="AE134" s="38"/>
      <c r="AF134" s="38"/>
      <c r="AG134" s="38"/>
      <c r="AH134" s="38"/>
      <c r="AI134" s="38"/>
      <c r="AJ134" s="38"/>
      <c r="AK134" s="38"/>
      <c r="AM134" s="17">
        <v>89</v>
      </c>
      <c r="AN134" s="17">
        <v>725.13772521660064</v>
      </c>
      <c r="AO134" s="17">
        <v>-8.1816833260444355</v>
      </c>
      <c r="AP134" s="17">
        <v>-0.24802423478847035</v>
      </c>
      <c r="AX134" s="1">
        <v>89</v>
      </c>
      <c r="AY134" s="50">
        <f t="shared" si="39"/>
        <v>48</v>
      </c>
      <c r="AZ134" s="51">
        <f t="shared" si="40"/>
        <v>0.39604989604989604</v>
      </c>
      <c r="BA134" s="52">
        <f t="shared" si="41"/>
        <v>-0.26358490404097262</v>
      </c>
      <c r="BB134" s="43"/>
      <c r="BC134" s="1">
        <v>89</v>
      </c>
      <c r="BD134" s="48">
        <f t="shared" si="42"/>
        <v>-8.1816833260444355</v>
      </c>
      <c r="BE134" s="48">
        <f t="shared" si="52"/>
        <v>60.054239017913801</v>
      </c>
      <c r="BF134" s="48">
        <f t="shared" si="52"/>
        <v>-41.775271726318579</v>
      </c>
      <c r="BG134" s="48">
        <f t="shared" si="52"/>
        <v>-5.0609665678655347</v>
      </c>
      <c r="BH134" s="48">
        <f t="shared" si="52"/>
        <v>-4.1953656114467321</v>
      </c>
      <c r="BI134" s="48">
        <f t="shared" si="52"/>
        <v>-56.235502907197997</v>
      </c>
      <c r="BJ134" s="48">
        <f t="shared" si="51"/>
        <v>18.310307121409096</v>
      </c>
      <c r="BK134" s="48">
        <f t="shared" si="51"/>
        <v>-21.181624129980946</v>
      </c>
      <c r="BL134" s="48">
        <f t="shared" si="51"/>
        <v>-11.014195619961583</v>
      </c>
      <c r="BM134" s="48">
        <f t="shared" si="51"/>
        <v>18.134758002199419</v>
      </c>
      <c r="BN134" s="48">
        <f t="shared" si="51"/>
        <v>-20.316200359001073</v>
      </c>
      <c r="BO134" s="48">
        <f t="shared" si="51"/>
        <v>13.49702251038434</v>
      </c>
      <c r="BP134" s="48">
        <f t="shared" si="33"/>
        <v>-2.5107481447594182</v>
      </c>
      <c r="BQ134" s="1">
        <v>89</v>
      </c>
      <c r="BR134" s="9">
        <f t="shared" si="36"/>
        <v>66.939942047670158</v>
      </c>
      <c r="BS134" s="9">
        <f t="shared" si="36"/>
        <v>-491.34476603114183</v>
      </c>
      <c r="BT134" s="9">
        <f t="shared" si="36"/>
        <v>341.79204412418596</v>
      </c>
      <c r="BU134" s="9">
        <f t="shared" si="35"/>
        <v>41.407225781971043</v>
      </c>
      <c r="BV134" s="9">
        <f t="shared" si="35"/>
        <v>34.325152869831392</v>
      </c>
      <c r="BW134" s="9">
        <f t="shared" si="35"/>
        <v>460.10107646753198</v>
      </c>
      <c r="BX134" s="9">
        <f t="shared" si="35"/>
        <v>-149.80913446998341</v>
      </c>
      <c r="BY134" s="9">
        <f t="shared" si="35"/>
        <v>173.30134096279954</v>
      </c>
      <c r="BZ134" s="9">
        <f t="shared" si="35"/>
        <v>90.114660653627382</v>
      </c>
      <c r="CA134" s="9">
        <f t="shared" si="21"/>
        <v>-148.37284716844383</v>
      </c>
      <c r="CB134" s="9">
        <f t="shared" si="21"/>
        <v>166.22071772581117</v>
      </c>
      <c r="CC134" s="9">
        <f t="shared" si="21"/>
        <v>-110.42836402445687</v>
      </c>
      <c r="CD134" s="9">
        <f t="shared" si="21"/>
        <v>20.542146231872927</v>
      </c>
    </row>
    <row r="135" spans="1:82">
      <c r="A135" s="92">
        <v>44743</v>
      </c>
      <c r="B135" s="93">
        <f>'WA Sch. 1-2'!B135</f>
        <v>14.1</v>
      </c>
      <c r="C135" s="93">
        <f>'WA Sch. 1-2'!C135</f>
        <v>198.81</v>
      </c>
      <c r="D135" s="93">
        <f>'WA Sch. 1-2'!D135</f>
        <v>240.05</v>
      </c>
      <c r="E135" s="93">
        <f>'WA Sch. 1-2'!E135</f>
        <v>6</v>
      </c>
      <c r="F135" s="93">
        <f>'WA Sch. 1-2'!F135</f>
        <v>36</v>
      </c>
      <c r="G135" s="93">
        <f>'WA Sch. 1-2'!G135</f>
        <v>287.5</v>
      </c>
      <c r="H135" s="93">
        <f t="shared" ref="H135:H140" si="53">B135-E135</f>
        <v>8.1</v>
      </c>
      <c r="I135" s="93">
        <f t="shared" ref="I135:I140" si="54">C135-F135</f>
        <v>162.81</v>
      </c>
      <c r="J135" s="93">
        <f t="shared" ref="J135:J140" si="55">D135-G135</f>
        <v>-47.449999999999989</v>
      </c>
      <c r="K135" s="81">
        <v>115711</v>
      </c>
      <c r="L135" s="95">
        <v>91488914.625</v>
      </c>
      <c r="M135" s="95">
        <v>13234389</v>
      </c>
      <c r="N135" s="95">
        <f t="shared" ref="N135:N140" si="56">L135+M135</f>
        <v>104723303.625</v>
      </c>
      <c r="O135" s="95">
        <f>N135/K135</f>
        <v>905.04190288736595</v>
      </c>
      <c r="P135" s="93">
        <f t="shared" ref="P135:P139" si="57">$B$3*H135+$B$4*I135+$B$5*J135</f>
        <v>-40.384675143480074</v>
      </c>
      <c r="Q135" s="93">
        <f t="shared" ref="Q135:Q140" si="58">P135+O135</f>
        <v>864.65722774388587</v>
      </c>
      <c r="R135" s="95">
        <f t="shared" ref="R135:R140" si="59">Q135*K135</f>
        <v>100050352.47947277</v>
      </c>
      <c r="S135" s="108">
        <f>P135*K135</f>
        <v>-4672951.1455272231</v>
      </c>
      <c r="U135" s="38"/>
      <c r="V135" s="38"/>
      <c r="W135" s="38"/>
      <c r="X135" s="38"/>
      <c r="Y135" s="38"/>
      <c r="Z135" s="38"/>
      <c r="AA135" s="38"/>
      <c r="AB135" s="38"/>
      <c r="AC135" s="38"/>
      <c r="AD135" s="38"/>
      <c r="AE135" s="38"/>
      <c r="AF135" s="38"/>
      <c r="AG135" s="38"/>
      <c r="AH135" s="38"/>
      <c r="AI135" s="38"/>
      <c r="AJ135" s="38"/>
      <c r="AK135" s="38"/>
      <c r="AM135" s="17">
        <v>90</v>
      </c>
      <c r="AN135" s="17">
        <v>670.01720365734843</v>
      </c>
      <c r="AO135" s="17">
        <v>35.123306460112872</v>
      </c>
      <c r="AP135" s="17">
        <v>1.0647480305525479</v>
      </c>
      <c r="AX135" s="1">
        <v>90</v>
      </c>
      <c r="AY135" s="50">
        <f t="shared" si="39"/>
        <v>105</v>
      </c>
      <c r="AZ135" s="51">
        <f t="shared" si="40"/>
        <v>0.87006237006237008</v>
      </c>
      <c r="BA135" s="52">
        <f t="shared" si="41"/>
        <v>1.1266860090395716</v>
      </c>
      <c r="BB135" s="43"/>
      <c r="BC135" s="1">
        <v>90</v>
      </c>
      <c r="BD135" s="48">
        <f t="shared" si="42"/>
        <v>35.123306460112872</v>
      </c>
      <c r="BE135" s="48">
        <f t="shared" si="52"/>
        <v>-8.1816833260444355</v>
      </c>
      <c r="BF135" s="48">
        <f t="shared" si="52"/>
        <v>60.054239017913801</v>
      </c>
      <c r="BG135" s="48">
        <f t="shared" si="52"/>
        <v>-41.775271726318579</v>
      </c>
      <c r="BH135" s="48">
        <f t="shared" si="52"/>
        <v>-5.0609665678655347</v>
      </c>
      <c r="BI135" s="48">
        <f t="shared" si="52"/>
        <v>-4.1953656114467321</v>
      </c>
      <c r="BJ135" s="48">
        <f t="shared" si="51"/>
        <v>-56.235502907197997</v>
      </c>
      <c r="BK135" s="48">
        <f t="shared" si="51"/>
        <v>18.310307121409096</v>
      </c>
      <c r="BL135" s="48">
        <f t="shared" si="51"/>
        <v>-21.181624129980946</v>
      </c>
      <c r="BM135" s="48">
        <f t="shared" si="51"/>
        <v>-11.014195619961583</v>
      </c>
      <c r="BN135" s="48">
        <f t="shared" si="51"/>
        <v>18.134758002199419</v>
      </c>
      <c r="BO135" s="48">
        <f t="shared" si="51"/>
        <v>-20.316200359001073</v>
      </c>
      <c r="BP135" s="48">
        <f t="shared" si="33"/>
        <v>13.49702251038434</v>
      </c>
      <c r="BQ135" s="1">
        <v>90</v>
      </c>
      <c r="BR135" s="9">
        <f t="shared" si="36"/>
        <v>1233.646656691021</v>
      </c>
      <c r="BS135" s="9">
        <f t="shared" si="36"/>
        <v>-287.36777082024872</v>
      </c>
      <c r="BT135" s="9">
        <f t="shared" si="36"/>
        <v>2109.3034412550737</v>
      </c>
      <c r="BU135" s="9">
        <f t="shared" si="35"/>
        <v>-1467.2856712979774</v>
      </c>
      <c r="BV135" s="9">
        <f t="shared" si="35"/>
        <v>-177.75787974752058</v>
      </c>
      <c r="BW135" s="9">
        <f t="shared" si="35"/>
        <v>-147.35511208305599</v>
      </c>
      <c r="BX135" s="9">
        <f t="shared" si="35"/>
        <v>-1975.1768025480878</v>
      </c>
      <c r="BY135" s="9">
        <f t="shared" si="35"/>
        <v>643.11852840404981</v>
      </c>
      <c r="BZ135" s="9">
        <f t="shared" si="35"/>
        <v>-743.96867564023955</v>
      </c>
      <c r="CA135" s="9">
        <f t="shared" si="35"/>
        <v>-386.85496817153859</v>
      </c>
      <c r="CB135" s="9">
        <f t="shared" si="35"/>
        <v>636.95266289124538</v>
      </c>
      <c r="CC135" s="9">
        <f t="shared" si="35"/>
        <v>-713.5721313142468</v>
      </c>
      <c r="CD135" s="9">
        <f t="shared" si="35"/>
        <v>474.06005793128116</v>
      </c>
    </row>
    <row r="136" spans="1:82">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53"/>
        <v>16.350000000000001</v>
      </c>
      <c r="I136" s="8">
        <f t="shared" si="54"/>
        <v>365.42250000000007</v>
      </c>
      <c r="J136" s="8">
        <f t="shared" si="55"/>
        <v>-140.55000000000001</v>
      </c>
      <c r="K136" s="82">
        <v>115872</v>
      </c>
      <c r="L136" s="9">
        <v>111784712.294</v>
      </c>
      <c r="M136" s="9">
        <v>-108178</v>
      </c>
      <c r="N136" s="9">
        <f t="shared" si="56"/>
        <v>111676534.294</v>
      </c>
      <c r="O136" s="9">
        <f t="shared" ref="O136:O140" si="60">N136/K136</f>
        <v>963.79223879798394</v>
      </c>
      <c r="P136" s="8">
        <f t="shared" si="57"/>
        <v>-121.9987010425796</v>
      </c>
      <c r="Q136" s="8">
        <f t="shared" si="58"/>
        <v>841.79353775540437</v>
      </c>
      <c r="R136" s="9">
        <f t="shared" si="59"/>
        <v>97540300.806794211</v>
      </c>
      <c r="S136" s="109">
        <f t="shared" ref="S136:S146" si="61">P136*K136</f>
        <v>-14136233.487205783</v>
      </c>
      <c r="U136" s="38"/>
      <c r="V136" s="38"/>
      <c r="W136" s="38"/>
      <c r="X136" s="38"/>
      <c r="Y136" s="38"/>
      <c r="Z136" s="38"/>
      <c r="AA136" s="38"/>
      <c r="AB136" s="38"/>
      <c r="AC136" s="38"/>
      <c r="AD136" s="38"/>
      <c r="AE136" s="38"/>
      <c r="AF136" s="38"/>
      <c r="AG136" s="38"/>
      <c r="AH136" s="38"/>
      <c r="AI136" s="38"/>
      <c r="AJ136" s="38"/>
      <c r="AK136" s="38"/>
      <c r="AM136" s="17">
        <v>91</v>
      </c>
      <c r="AN136" s="17">
        <v>834.96432551350779</v>
      </c>
      <c r="AO136" s="17">
        <v>-1.8371283685498838</v>
      </c>
      <c r="AP136" s="17">
        <v>-5.5691761665636143E-2</v>
      </c>
      <c r="AX136" s="1">
        <v>91</v>
      </c>
      <c r="AY136" s="50">
        <f t="shared" si="39"/>
        <v>57</v>
      </c>
      <c r="AZ136" s="51">
        <f t="shared" si="40"/>
        <v>0.47089397089397089</v>
      </c>
      <c r="BA136" s="52">
        <f t="shared" si="41"/>
        <v>-7.3022840689146426E-2</v>
      </c>
      <c r="BB136" s="43"/>
      <c r="BC136" s="1">
        <v>91</v>
      </c>
      <c r="BD136" s="48">
        <f t="shared" si="42"/>
        <v>-1.8371283685498838</v>
      </c>
      <c r="BE136" s="48">
        <f t="shared" si="52"/>
        <v>35.123306460112872</v>
      </c>
      <c r="BF136" s="48">
        <f t="shared" si="52"/>
        <v>-8.1816833260444355</v>
      </c>
      <c r="BG136" s="48">
        <f t="shared" si="52"/>
        <v>60.054239017913801</v>
      </c>
      <c r="BH136" s="48">
        <f t="shared" si="52"/>
        <v>-41.775271726318579</v>
      </c>
      <c r="BI136" s="48">
        <f t="shared" si="52"/>
        <v>-5.0609665678655347</v>
      </c>
      <c r="BJ136" s="48">
        <f t="shared" si="51"/>
        <v>-4.1953656114467321</v>
      </c>
      <c r="BK136" s="48">
        <f t="shared" si="51"/>
        <v>-56.235502907197997</v>
      </c>
      <c r="BL136" s="48">
        <f t="shared" si="51"/>
        <v>18.310307121409096</v>
      </c>
      <c r="BM136" s="48">
        <f t="shared" si="51"/>
        <v>-21.181624129980946</v>
      </c>
      <c r="BN136" s="48">
        <f t="shared" si="51"/>
        <v>-11.014195619961583</v>
      </c>
      <c r="BO136" s="48">
        <f t="shared" si="51"/>
        <v>18.134758002199419</v>
      </c>
      <c r="BP136" s="48">
        <f t="shared" si="33"/>
        <v>-20.316200359001073</v>
      </c>
      <c r="BQ136" s="1">
        <v>91</v>
      </c>
      <c r="BR136" s="9">
        <f t="shared" si="36"/>
        <v>3.3750406425299988</v>
      </c>
      <c r="BS136" s="9">
        <f t="shared" si="36"/>
        <v>-64.526022695137883</v>
      </c>
      <c r="BT136" s="9">
        <f t="shared" si="36"/>
        <v>15.030802540765732</v>
      </c>
      <c r="BU136" s="9">
        <f t="shared" si="35"/>
        <v>-110.32734615147274</v>
      </c>
      <c r="BV136" s="9">
        <f t="shared" si="35"/>
        <v>76.74653679229074</v>
      </c>
      <c r="BW136" s="9">
        <f t="shared" si="35"/>
        <v>9.2976452541068895</v>
      </c>
      <c r="BX136" s="9">
        <f t="shared" si="35"/>
        <v>7.7074251812261743</v>
      </c>
      <c r="BY136" s="9">
        <f t="shared" si="35"/>
        <v>103.31183771047091</v>
      </c>
      <c r="BZ136" s="9">
        <f t="shared" si="35"/>
        <v>-33.638384649598208</v>
      </c>
      <c r="CA136" s="9">
        <f t="shared" si="35"/>
        <v>38.913362581143993</v>
      </c>
      <c r="CB136" s="9">
        <f t="shared" si="35"/>
        <v>20.234491230186645</v>
      </c>
      <c r="CC136" s="9">
        <f t="shared" si="35"/>
        <v>-33.315878382624206</v>
      </c>
      <c r="CD136" s="9">
        <f t="shared" si="35"/>
        <v>37.323468020659632</v>
      </c>
    </row>
    <row r="137" spans="1:82">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53"/>
        <v>89.824999999999989</v>
      </c>
      <c r="I137" s="8">
        <f t="shared" si="54"/>
        <v>19296.655624999996</v>
      </c>
      <c r="J137" s="8">
        <f t="shared" si="55"/>
        <v>-33.625</v>
      </c>
      <c r="K137" s="82">
        <v>116523</v>
      </c>
      <c r="L137" s="9">
        <v>96020404.008239999</v>
      </c>
      <c r="M137" s="9">
        <v>-19609076</v>
      </c>
      <c r="N137" s="9">
        <f t="shared" si="56"/>
        <v>76411328.008239999</v>
      </c>
      <c r="O137" s="9">
        <f t="shared" si="60"/>
        <v>655.76176384267478</v>
      </c>
      <c r="P137" s="8">
        <f t="shared" si="57"/>
        <v>-0.34520101568993766</v>
      </c>
      <c r="Q137" s="8">
        <f t="shared" si="58"/>
        <v>655.41656282698489</v>
      </c>
      <c r="R137" s="9">
        <f t="shared" si="59"/>
        <v>76371104.150288761</v>
      </c>
      <c r="S137" s="109">
        <f t="shared" si="61"/>
        <v>-40223.857951238606</v>
      </c>
      <c r="U137" s="38"/>
      <c r="V137" s="38"/>
      <c r="W137" s="38"/>
      <c r="X137" s="38"/>
      <c r="Y137" s="38"/>
      <c r="Z137" s="38"/>
      <c r="AA137" s="38"/>
      <c r="AB137" s="38"/>
      <c r="AC137" s="38"/>
      <c r="AD137" s="38"/>
      <c r="AE137" s="38"/>
      <c r="AF137" s="38"/>
      <c r="AG137" s="38"/>
      <c r="AH137" s="38"/>
      <c r="AI137" s="38"/>
      <c r="AJ137" s="38"/>
      <c r="AK137" s="38"/>
      <c r="AM137" s="17">
        <v>92</v>
      </c>
      <c r="AN137" s="17">
        <v>842.34523214405419</v>
      </c>
      <c r="AO137" s="17">
        <v>4.9201968081155201</v>
      </c>
      <c r="AP137" s="17">
        <v>0.14915366431464089</v>
      </c>
      <c r="AX137" s="1">
        <v>92</v>
      </c>
      <c r="AY137" s="50">
        <f t="shared" si="39"/>
        <v>67</v>
      </c>
      <c r="AZ137" s="51">
        <f t="shared" si="40"/>
        <v>0.55405405405405406</v>
      </c>
      <c r="BA137" s="52">
        <f t="shared" si="41"/>
        <v>0.13591068064648049</v>
      </c>
      <c r="BB137" s="43"/>
      <c r="BC137" s="1">
        <v>92</v>
      </c>
      <c r="BD137" s="48">
        <f t="shared" si="42"/>
        <v>4.9201968081155201</v>
      </c>
      <c r="BE137" s="48">
        <f t="shared" si="52"/>
        <v>-1.8371283685498838</v>
      </c>
      <c r="BF137" s="48">
        <f t="shared" si="52"/>
        <v>35.123306460112872</v>
      </c>
      <c r="BG137" s="48">
        <f t="shared" si="52"/>
        <v>-8.1816833260444355</v>
      </c>
      <c r="BH137" s="48">
        <f t="shared" si="52"/>
        <v>60.054239017913801</v>
      </c>
      <c r="BI137" s="48">
        <f t="shared" si="52"/>
        <v>-41.775271726318579</v>
      </c>
      <c r="BJ137" s="48">
        <f t="shared" si="51"/>
        <v>-5.0609665678655347</v>
      </c>
      <c r="BK137" s="48">
        <f t="shared" si="51"/>
        <v>-4.1953656114467321</v>
      </c>
      <c r="BL137" s="48">
        <f t="shared" si="51"/>
        <v>-56.235502907197997</v>
      </c>
      <c r="BM137" s="48">
        <f t="shared" si="51"/>
        <v>18.310307121409096</v>
      </c>
      <c r="BN137" s="48">
        <f t="shared" si="51"/>
        <v>-21.181624129980946</v>
      </c>
      <c r="BO137" s="48">
        <f t="shared" si="51"/>
        <v>-11.014195619961583</v>
      </c>
      <c r="BP137" s="48">
        <f t="shared" si="33"/>
        <v>18.134758002199419</v>
      </c>
      <c r="BQ137" s="1">
        <v>92</v>
      </c>
      <c r="BR137" s="9">
        <f t="shared" si="36"/>
        <v>24.208336630592189</v>
      </c>
      <c r="BS137" s="9">
        <f t="shared" si="36"/>
        <v>-9.0390331350369753</v>
      </c>
      <c r="BT137" s="9">
        <f t="shared" si="36"/>
        <v>172.81358033551885</v>
      </c>
      <c r="BU137" s="9">
        <f t="shared" si="35"/>
        <v>-40.255492185816486</v>
      </c>
      <c r="BV137" s="9">
        <f t="shared" si="35"/>
        <v>295.47867512975944</v>
      </c>
      <c r="BW137" s="9">
        <f t="shared" si="35"/>
        <v>-205.54255860599883</v>
      </c>
      <c r="BX137" s="9">
        <f t="shared" si="35"/>
        <v>-24.900951553191391</v>
      </c>
      <c r="BY137" s="9">
        <f t="shared" si="35"/>
        <v>-20.642024490317677</v>
      </c>
      <c r="BZ137" s="9">
        <f t="shared" si="35"/>
        <v>-276.68974190677727</v>
      </c>
      <c r="CA137" s="9">
        <f t="shared" si="35"/>
        <v>90.090314654376712</v>
      </c>
      <c r="CB137" s="9">
        <f t="shared" si="35"/>
        <v>-104.2177594350383</v>
      </c>
      <c r="CC137" s="9">
        <f t="shared" si="35"/>
        <v>-54.192010133296186</v>
      </c>
      <c r="CD137" s="9">
        <f t="shared" si="35"/>
        <v>89.226578438373735</v>
      </c>
    </row>
    <row r="138" spans="1:82">
      <c r="A138" s="98">
        <v>44835</v>
      </c>
      <c r="B138" s="8">
        <f>'WA Sch. 1-2'!B138</f>
        <v>510.4</v>
      </c>
      <c r="C138" s="8">
        <f>'WA Sch. 1-2'!C138</f>
        <v>260508.15999999997</v>
      </c>
      <c r="D138" s="8">
        <f>'WA Sch. 1-2'!D138</f>
        <v>0.65</v>
      </c>
      <c r="E138" s="8">
        <f>'WA Sch. 1-2'!E138</f>
        <v>308.5</v>
      </c>
      <c r="F138" s="8">
        <f>'WA Sch. 1-2'!F138</f>
        <v>95172.25</v>
      </c>
      <c r="G138" s="8">
        <f>'WA Sch. 1-2'!G138</f>
        <v>0.5</v>
      </c>
      <c r="H138" s="8">
        <f t="shared" si="53"/>
        <v>201.89999999999998</v>
      </c>
      <c r="I138" s="8">
        <f t="shared" si="54"/>
        <v>165335.90999999997</v>
      </c>
      <c r="J138" s="8">
        <f t="shared" si="55"/>
        <v>0.15000000000000002</v>
      </c>
      <c r="K138" s="82">
        <v>116391</v>
      </c>
      <c r="L138" s="9">
        <v>74506631.419119999</v>
      </c>
      <c r="M138" s="9">
        <v>4388918</v>
      </c>
      <c r="N138" s="9">
        <f t="shared" si="56"/>
        <v>78895549.419119999</v>
      </c>
      <c r="O138" s="9">
        <f t="shared" si="60"/>
        <v>677.84922733819621</v>
      </c>
      <c r="P138" s="8">
        <f t="shared" si="57"/>
        <v>82.1876653279636</v>
      </c>
      <c r="Q138" s="8">
        <f t="shared" si="58"/>
        <v>760.03689266615982</v>
      </c>
      <c r="R138" s="9">
        <f t="shared" si="59"/>
        <v>88461453.974307001</v>
      </c>
      <c r="S138" s="109">
        <f t="shared" si="61"/>
        <v>9565904.5551870111</v>
      </c>
      <c r="U138" s="38"/>
      <c r="V138" s="38"/>
      <c r="W138" s="38"/>
      <c r="X138" s="38"/>
      <c r="Y138" s="38"/>
      <c r="Z138" s="38"/>
      <c r="AA138" s="38"/>
      <c r="AB138" s="38"/>
      <c r="AC138" s="38"/>
      <c r="AD138" s="38"/>
      <c r="AE138" s="38"/>
      <c r="AF138" s="38"/>
      <c r="AG138" s="38"/>
      <c r="AH138" s="38"/>
      <c r="AI138" s="38"/>
      <c r="AJ138" s="38"/>
      <c r="AK138" s="38"/>
      <c r="AM138" s="17">
        <v>93</v>
      </c>
      <c r="AN138" s="17">
        <v>621.51558071825593</v>
      </c>
      <c r="AO138" s="17">
        <v>35.726276529031793</v>
      </c>
      <c r="AP138" s="17">
        <v>1.083026810601136</v>
      </c>
      <c r="AX138" s="1">
        <v>93</v>
      </c>
      <c r="AY138" s="50">
        <f t="shared" si="39"/>
        <v>106</v>
      </c>
      <c r="AZ138" s="51">
        <f t="shared" si="40"/>
        <v>0.8783783783783784</v>
      </c>
      <c r="BA138" s="52">
        <f t="shared" si="41"/>
        <v>1.1669186011353176</v>
      </c>
      <c r="BB138" s="43"/>
      <c r="BC138" s="1">
        <v>93</v>
      </c>
      <c r="BD138" s="48">
        <f t="shared" si="42"/>
        <v>35.726276529031793</v>
      </c>
      <c r="BE138" s="48">
        <f t="shared" si="52"/>
        <v>4.9201968081155201</v>
      </c>
      <c r="BF138" s="48">
        <f t="shared" si="52"/>
        <v>-1.8371283685498838</v>
      </c>
      <c r="BG138" s="48">
        <f t="shared" si="52"/>
        <v>35.123306460112872</v>
      </c>
      <c r="BH138" s="48">
        <f t="shared" si="52"/>
        <v>-8.1816833260444355</v>
      </c>
      <c r="BI138" s="48">
        <f t="shared" si="52"/>
        <v>60.054239017913801</v>
      </c>
      <c r="BJ138" s="48">
        <f t="shared" si="51"/>
        <v>-41.775271726318579</v>
      </c>
      <c r="BK138" s="48">
        <f t="shared" si="51"/>
        <v>-5.0609665678655347</v>
      </c>
      <c r="BL138" s="48">
        <f t="shared" si="51"/>
        <v>-4.1953656114467321</v>
      </c>
      <c r="BM138" s="48">
        <f t="shared" si="51"/>
        <v>-56.235502907197997</v>
      </c>
      <c r="BN138" s="48">
        <f t="shared" si="51"/>
        <v>18.310307121409096</v>
      </c>
      <c r="BO138" s="48">
        <f t="shared" si="51"/>
        <v>-21.181624129980946</v>
      </c>
      <c r="BP138" s="48">
        <f t="shared" si="51"/>
        <v>-11.014195619961583</v>
      </c>
      <c r="BQ138" s="1">
        <v>93</v>
      </c>
      <c r="BR138" s="9">
        <f t="shared" si="36"/>
        <v>1276.3668346288628</v>
      </c>
      <c r="BS138" s="9">
        <f t="shared" si="36"/>
        <v>175.78031174400306</v>
      </c>
      <c r="BT138" s="9">
        <f t="shared" si="36"/>
        <v>-65.633756114135181</v>
      </c>
      <c r="BU138" s="9">
        <f t="shared" si="35"/>
        <v>1254.8249592079358</v>
      </c>
      <c r="BV138" s="9">
        <f t="shared" si="35"/>
        <v>-292.30108097922641</v>
      </c>
      <c r="BW138" s="9">
        <f t="shared" si="35"/>
        <v>2145.514349894579</v>
      </c>
      <c r="BX138" s="9">
        <f t="shared" si="35"/>
        <v>-1492.4749097699021</v>
      </c>
      <c r="BY138" s="9">
        <f t="shared" si="35"/>
        <v>-180.8094911077427</v>
      </c>
      <c r="BZ138" s="9">
        <f t="shared" si="35"/>
        <v>-149.88479197492998</v>
      </c>
      <c r="CA138" s="9">
        <f t="shared" si="35"/>
        <v>-2009.0851276117312</v>
      </c>
      <c r="CB138" s="9">
        <f t="shared" si="35"/>
        <v>654.15909555097267</v>
      </c>
      <c r="CC138" s="9">
        <f t="shared" si="35"/>
        <v>-756.74056100170878</v>
      </c>
      <c r="CD138" s="9">
        <f t="shared" si="35"/>
        <v>-393.4961984635932</v>
      </c>
    </row>
    <row r="139" spans="1:82">
      <c r="A139" s="98">
        <v>44866</v>
      </c>
      <c r="B139" s="8">
        <f>'WA Sch. 1-2'!B139</f>
        <v>874.97500000000002</v>
      </c>
      <c r="C139" s="8">
        <f>'WA Sch. 1-2'!C139</f>
        <v>765581.25062499999</v>
      </c>
      <c r="D139" s="8">
        <f>'WA Sch. 1-2'!D139</f>
        <v>0</v>
      </c>
      <c r="E139" s="8">
        <f>'WA Sch. 1-2'!E139</f>
        <v>1095.5</v>
      </c>
      <c r="F139" s="8">
        <f>'WA Sch. 1-2'!F139</f>
        <v>1200120.25</v>
      </c>
      <c r="G139" s="8">
        <f>'WA Sch. 1-2'!G139</f>
        <v>0</v>
      </c>
      <c r="H139" s="8">
        <f t="shared" si="53"/>
        <v>-220.52499999999998</v>
      </c>
      <c r="I139" s="8">
        <f t="shared" si="54"/>
        <v>-434538.99937500001</v>
      </c>
      <c r="J139" s="8">
        <f t="shared" si="55"/>
        <v>0</v>
      </c>
      <c r="K139" s="82">
        <v>116641</v>
      </c>
      <c r="L139" s="9">
        <v>105939831.43999</v>
      </c>
      <c r="M139" s="9">
        <v>32425494</v>
      </c>
      <c r="N139" s="9">
        <f t="shared" si="56"/>
        <v>138365325.43998998</v>
      </c>
      <c r="O139" s="9">
        <f t="shared" si="60"/>
        <v>1186.2494786566472</v>
      </c>
      <c r="P139" s="8">
        <f t="shared" si="57"/>
        <v>-119.77816554786395</v>
      </c>
      <c r="Q139" s="8">
        <f t="shared" si="58"/>
        <v>1066.4713131087833</v>
      </c>
      <c r="R139" s="9">
        <f t="shared" si="59"/>
        <v>124394280.43232159</v>
      </c>
      <c r="S139" s="109">
        <f t="shared" si="61"/>
        <v>-13971045.007668398</v>
      </c>
      <c r="U139" s="38"/>
      <c r="V139" s="38"/>
      <c r="W139" s="38"/>
      <c r="X139" s="38"/>
      <c r="Y139" s="38"/>
      <c r="Z139" s="38"/>
      <c r="AA139" s="38"/>
      <c r="AB139" s="38"/>
      <c r="AC139" s="38"/>
      <c r="AD139" s="38"/>
      <c r="AE139" s="38"/>
      <c r="AF139" s="38"/>
      <c r="AG139" s="38"/>
      <c r="AH139" s="38"/>
      <c r="AI139" s="38"/>
      <c r="AJ139" s="38"/>
      <c r="AK139" s="38"/>
      <c r="AM139" s="17">
        <v>94</v>
      </c>
      <c r="AN139" s="17">
        <v>762.24250298150844</v>
      </c>
      <c r="AO139" s="17">
        <v>19.473755738232626</v>
      </c>
      <c r="AP139" s="17">
        <v>0.59033858595549593</v>
      </c>
      <c r="AX139" s="1">
        <v>94</v>
      </c>
      <c r="AY139" s="50">
        <f t="shared" si="39"/>
        <v>91</v>
      </c>
      <c r="AZ139" s="51">
        <f t="shared" si="40"/>
        <v>0.75363825363825365</v>
      </c>
      <c r="BA139" s="52">
        <f t="shared" si="41"/>
        <v>0.68598353263417977</v>
      </c>
      <c r="BB139" s="43"/>
      <c r="BC139" s="1">
        <v>94</v>
      </c>
      <c r="BD139" s="48">
        <f t="shared" si="42"/>
        <v>19.473755738232626</v>
      </c>
      <c r="BE139" s="48">
        <f t="shared" si="52"/>
        <v>35.726276529031793</v>
      </c>
      <c r="BF139" s="48">
        <f t="shared" si="52"/>
        <v>4.9201968081155201</v>
      </c>
      <c r="BG139" s="48">
        <f t="shared" si="52"/>
        <v>-1.8371283685498838</v>
      </c>
      <c r="BH139" s="48">
        <f t="shared" si="52"/>
        <v>35.123306460112872</v>
      </c>
      <c r="BI139" s="48">
        <f t="shared" si="52"/>
        <v>-8.1816833260444355</v>
      </c>
      <c r="BJ139" s="48">
        <f t="shared" si="51"/>
        <v>60.054239017913801</v>
      </c>
      <c r="BK139" s="48">
        <f t="shared" si="51"/>
        <v>-41.775271726318579</v>
      </c>
      <c r="BL139" s="48">
        <f t="shared" si="51"/>
        <v>-5.0609665678655347</v>
      </c>
      <c r="BM139" s="48">
        <f t="shared" si="51"/>
        <v>-4.1953656114467321</v>
      </c>
      <c r="BN139" s="48">
        <f t="shared" si="51"/>
        <v>-56.235502907197997</v>
      </c>
      <c r="BO139" s="48">
        <f t="shared" si="51"/>
        <v>18.310307121409096</v>
      </c>
      <c r="BP139" s="48">
        <f t="shared" si="51"/>
        <v>-21.181624129980946</v>
      </c>
      <c r="BQ139" s="1">
        <v>94</v>
      </c>
      <c r="BR139" s="9">
        <f t="shared" si="36"/>
        <v>379.22716255235616</v>
      </c>
      <c r="BS139" s="9">
        <f t="shared" si="36"/>
        <v>695.72478256292982</v>
      </c>
      <c r="BT139" s="9">
        <f t="shared" si="36"/>
        <v>95.814710825278496</v>
      </c>
      <c r="BU139" s="9">
        <f t="shared" si="35"/>
        <v>-35.775789108914601</v>
      </c>
      <c r="BV139" s="9">
        <f t="shared" si="35"/>
        <v>683.98269072333733</v>
      </c>
      <c r="BW139" s="9">
        <f t="shared" si="35"/>
        <v>-159.3281026189577</v>
      </c>
      <c r="BX139" s="9">
        <f t="shared" si="35"/>
        <v>1169.4815816803089</v>
      </c>
      <c r="BY139" s="9">
        <f t="shared" si="35"/>
        <v>-813.52143749662821</v>
      </c>
      <c r="BZ139" s="9">
        <f t="shared" ref="BZ139:CD165" si="62">($BD139-$BR$173)*(BL139-$BR$173)</f>
        <v>-98.556026741971948</v>
      </c>
      <c r="CA139" s="9">
        <f t="shared" si="62"/>
        <v>-81.699525149891457</v>
      </c>
      <c r="CB139" s="9">
        <f t="shared" si="62"/>
        <v>-1095.1164474314521</v>
      </c>
      <c r="CC139" s="9">
        <f t="shared" si="62"/>
        <v>356.57044837434989</v>
      </c>
      <c r="CD139" s="9">
        <f t="shared" si="62"/>
        <v>-412.48577444630348</v>
      </c>
    </row>
    <row r="140" spans="1:82">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53"/>
        <v>-147.27500000000009</v>
      </c>
      <c r="I140" s="8">
        <f t="shared" si="54"/>
        <v>-357101.37437500013</v>
      </c>
      <c r="J140" s="8">
        <f t="shared" si="55"/>
        <v>0</v>
      </c>
      <c r="K140" s="82">
        <v>116761</v>
      </c>
      <c r="L140" s="9">
        <v>156800661.71298999</v>
      </c>
      <c r="M140" s="9">
        <v>8384326</v>
      </c>
      <c r="N140" s="9">
        <f t="shared" si="56"/>
        <v>165184987.71298999</v>
      </c>
      <c r="O140" s="9">
        <f t="shared" si="60"/>
        <v>1414.7274150871438</v>
      </c>
      <c r="P140" s="8">
        <f>$B$3*H140+$B$4*I140+$B$5*J140</f>
        <v>-87.936829522990536</v>
      </c>
      <c r="Q140" s="8">
        <f t="shared" si="58"/>
        <v>1326.7905855641532</v>
      </c>
      <c r="R140" s="9">
        <f t="shared" si="59"/>
        <v>154917395.56105608</v>
      </c>
      <c r="S140" s="109">
        <f t="shared" si="61"/>
        <v>-10267592.151933897</v>
      </c>
      <c r="U140" s="38"/>
      <c r="V140" s="38"/>
      <c r="W140" s="38"/>
      <c r="X140" s="38"/>
      <c r="Y140" s="38"/>
      <c r="Z140" s="38"/>
      <c r="AA140" s="38"/>
      <c r="AB140" s="38"/>
      <c r="AC140" s="38"/>
      <c r="AD140" s="38"/>
      <c r="AE140" s="38"/>
      <c r="AF140" s="38"/>
      <c r="AG140" s="38"/>
      <c r="AH140" s="38"/>
      <c r="AI140" s="38"/>
      <c r="AJ140" s="38"/>
      <c r="AK140" s="38"/>
      <c r="AM140" s="17">
        <v>95</v>
      </c>
      <c r="AN140" s="17">
        <v>1017.1750211535876</v>
      </c>
      <c r="AO140" s="17">
        <v>46.944801619745817</v>
      </c>
      <c r="AP140" s="17">
        <v>1.4231116061373168</v>
      </c>
      <c r="AX140" s="1">
        <v>95</v>
      </c>
      <c r="AY140" s="50">
        <f t="shared" si="39"/>
        <v>110</v>
      </c>
      <c r="AZ140" s="51">
        <f t="shared" si="40"/>
        <v>0.91164241164241167</v>
      </c>
      <c r="BA140" s="52">
        <f t="shared" si="41"/>
        <v>1.3509383667831778</v>
      </c>
      <c r="BB140" s="43"/>
      <c r="BC140" s="1">
        <v>95</v>
      </c>
      <c r="BD140" s="48">
        <f t="shared" si="42"/>
        <v>46.944801619745817</v>
      </c>
      <c r="BE140" s="48">
        <f t="shared" si="52"/>
        <v>19.473755738232626</v>
      </c>
      <c r="BF140" s="48">
        <f t="shared" si="52"/>
        <v>35.726276529031793</v>
      </c>
      <c r="BG140" s="48">
        <f t="shared" si="52"/>
        <v>4.9201968081155201</v>
      </c>
      <c r="BH140" s="48">
        <f t="shared" si="52"/>
        <v>-1.8371283685498838</v>
      </c>
      <c r="BI140" s="48">
        <f t="shared" si="52"/>
        <v>35.123306460112872</v>
      </c>
      <c r="BJ140" s="48">
        <f t="shared" si="51"/>
        <v>-8.1816833260444355</v>
      </c>
      <c r="BK140" s="48">
        <f t="shared" si="51"/>
        <v>60.054239017913801</v>
      </c>
      <c r="BL140" s="48">
        <f t="shared" si="51"/>
        <v>-41.775271726318579</v>
      </c>
      <c r="BM140" s="48">
        <f t="shared" si="51"/>
        <v>-5.0609665678655347</v>
      </c>
      <c r="BN140" s="48">
        <f t="shared" si="51"/>
        <v>-4.1953656114467321</v>
      </c>
      <c r="BO140" s="48">
        <f t="shared" si="51"/>
        <v>-56.235502907197997</v>
      </c>
      <c r="BP140" s="48">
        <f t="shared" si="51"/>
        <v>18.310307121409096</v>
      </c>
      <c r="BQ140" s="1">
        <v>95</v>
      </c>
      <c r="BR140" s="9">
        <f t="shared" si="36"/>
        <v>2203.8143991173088</v>
      </c>
      <c r="BS140" s="9">
        <f t="shared" si="36"/>
        <v>914.19159992273103</v>
      </c>
      <c r="BT140" s="9">
        <f t="shared" si="36"/>
        <v>1677.1629642675957</v>
      </c>
      <c r="BU140" s="9">
        <f t="shared" si="36"/>
        <v>230.97766308710038</v>
      </c>
      <c r="BV140" s="9">
        <f t="shared" si="36"/>
        <v>-86.243626811572256</v>
      </c>
      <c r="BW140" s="9">
        <f t="shared" si="36"/>
        <v>1648.8566539995525</v>
      </c>
      <c r="BX140" s="9">
        <f t="shared" si="36"/>
        <v>-384.08750065673019</v>
      </c>
      <c r="BY140" s="9">
        <f t="shared" si="36"/>
        <v>2819.2343371207844</v>
      </c>
      <c r="BZ140" s="9">
        <f t="shared" si="36"/>
        <v>-1961.1318438030009</v>
      </c>
      <c r="CA140" s="9">
        <f t="shared" si="36"/>
        <v>-237.58607153260471</v>
      </c>
      <c r="CB140" s="9">
        <f t="shared" si="36"/>
        <v>-196.95060635166161</v>
      </c>
      <c r="CC140" s="9">
        <f t="shared" si="36"/>
        <v>-2639.9645279650513</v>
      </c>
      <c r="CD140" s="9">
        <f t="shared" si="62"/>
        <v>859.5737354111825</v>
      </c>
    </row>
    <row r="141" spans="1:82">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63">B141-E141</f>
        <v>44.650000000000091</v>
      </c>
      <c r="I141" s="8">
        <f t="shared" ref="I141:I146" si="64">C141-F141</f>
        <v>95803.272500000196</v>
      </c>
      <c r="J141" s="8">
        <f t="shared" ref="J141:J146" si="65">D141-G141</f>
        <v>0</v>
      </c>
      <c r="K141" s="82">
        <v>117039</v>
      </c>
      <c r="L141" s="9">
        <v>161499762.51098999</v>
      </c>
      <c r="M141" s="9">
        <v>-20078476</v>
      </c>
      <c r="N141" s="9">
        <f t="shared" ref="N141:N146" si="66">L141+M141</f>
        <v>141421286.51098999</v>
      </c>
      <c r="O141" s="9">
        <f t="shared" ref="O141:O146" si="67">N141/K141</f>
        <v>1208.3261691486598</v>
      </c>
      <c r="P141" s="8">
        <f t="shared" ref="P141:P146" si="68">$B$3*H141+$B$4*I141+$B$5*J141</f>
        <v>25.180468736497943</v>
      </c>
      <c r="Q141" s="8">
        <f t="shared" ref="Q141:Q146" si="69">P141+O141</f>
        <v>1233.5066378851577</v>
      </c>
      <c r="R141" s="9">
        <f t="shared" ref="R141:R146" si="70">Q141*K141</f>
        <v>144368383.39144099</v>
      </c>
      <c r="S141" s="109">
        <f t="shared" si="61"/>
        <v>2947096.8804509826</v>
      </c>
      <c r="U141" s="38"/>
      <c r="V141" s="38"/>
      <c r="W141" s="38"/>
      <c r="X141" s="38"/>
      <c r="Y141" s="38"/>
      <c r="Z141" s="38"/>
      <c r="AA141" s="38"/>
      <c r="AB141" s="38"/>
      <c r="AC141" s="38"/>
      <c r="AD141" s="38"/>
      <c r="AE141" s="38"/>
      <c r="AF141" s="38"/>
      <c r="AG141" s="38"/>
      <c r="AH141" s="38"/>
      <c r="AI141" s="38"/>
      <c r="AJ141" s="38"/>
      <c r="AK141" s="38"/>
      <c r="AM141" s="17">
        <v>96</v>
      </c>
      <c r="AN141" s="17">
        <v>1230.8875345467932</v>
      </c>
      <c r="AO141" s="17">
        <v>-3.8972670304192434</v>
      </c>
      <c r="AP141" s="17">
        <v>-0.11814398510256119</v>
      </c>
      <c r="AX141" s="1">
        <v>96</v>
      </c>
      <c r="AY141" s="50">
        <f t="shared" si="39"/>
        <v>53</v>
      </c>
      <c r="AZ141" s="51">
        <f t="shared" si="40"/>
        <v>0.43762993762993763</v>
      </c>
      <c r="BA141" s="52">
        <f t="shared" si="41"/>
        <v>-0.15698093272589608</v>
      </c>
      <c r="BB141" s="43"/>
      <c r="BC141" s="1">
        <v>96</v>
      </c>
      <c r="BD141" s="48">
        <f t="shared" si="42"/>
        <v>-3.8972670304192434</v>
      </c>
      <c r="BE141" s="48">
        <f t="shared" si="52"/>
        <v>46.944801619745817</v>
      </c>
      <c r="BF141" s="48">
        <f t="shared" si="52"/>
        <v>19.473755738232626</v>
      </c>
      <c r="BG141" s="48">
        <f t="shared" si="52"/>
        <v>35.726276529031793</v>
      </c>
      <c r="BH141" s="48">
        <f t="shared" si="52"/>
        <v>4.9201968081155201</v>
      </c>
      <c r="BI141" s="48">
        <f t="shared" si="52"/>
        <v>-1.8371283685498838</v>
      </c>
      <c r="BJ141" s="48">
        <f t="shared" si="51"/>
        <v>35.123306460112872</v>
      </c>
      <c r="BK141" s="48">
        <f t="shared" si="51"/>
        <v>-8.1816833260444355</v>
      </c>
      <c r="BL141" s="48">
        <f t="shared" si="51"/>
        <v>60.054239017913801</v>
      </c>
      <c r="BM141" s="48">
        <f t="shared" si="51"/>
        <v>-41.775271726318579</v>
      </c>
      <c r="BN141" s="48">
        <f t="shared" si="51"/>
        <v>-5.0609665678655347</v>
      </c>
      <c r="BO141" s="48">
        <f t="shared" si="51"/>
        <v>-4.1953656114467321</v>
      </c>
      <c r="BP141" s="48">
        <f t="shared" si="51"/>
        <v>-56.235502907197997</v>
      </c>
      <c r="BQ141" s="1">
        <v>96</v>
      </c>
      <c r="BR141" s="9">
        <f t="shared" si="36"/>
        <v>15.188690306391218</v>
      </c>
      <c r="BS141" s="9">
        <f t="shared" si="36"/>
        <v>-182.95642760219837</v>
      </c>
      <c r="BT141" s="9">
        <f t="shared" si="36"/>
        <v>-75.894426197048347</v>
      </c>
      <c r="BU141" s="9">
        <f t="shared" si="36"/>
        <v>-139.23483963622988</v>
      </c>
      <c r="BV141" s="9">
        <f t="shared" si="36"/>
        <v>-19.175320803442403</v>
      </c>
      <c r="BW141" s="9">
        <f t="shared" si="36"/>
        <v>7.159779821396171</v>
      </c>
      <c r="BX141" s="9">
        <f t="shared" si="36"/>
        <v>-136.88490426630267</v>
      </c>
      <c r="BY141" s="9">
        <f t="shared" si="36"/>
        <v>31.886204679921342</v>
      </c>
      <c r="BZ141" s="9">
        <f t="shared" si="36"/>
        <v>-234.04740576142078</v>
      </c>
      <c r="CA141" s="9">
        <f t="shared" si="36"/>
        <v>162.80938918577715</v>
      </c>
      <c r="CB141" s="9">
        <f t="shared" si="36"/>
        <v>19.723938146994531</v>
      </c>
      <c r="CC141" s="9">
        <f t="shared" si="36"/>
        <v>16.350460078044346</v>
      </c>
      <c r="CD141" s="9">
        <f t="shared" si="62"/>
        <v>219.16477141925586</v>
      </c>
    </row>
    <row r="142" spans="1:82">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63"/>
        <v>1.7642499999999472</v>
      </c>
      <c r="I142" s="8">
        <f t="shared" si="64"/>
        <v>3288.1460780623602</v>
      </c>
      <c r="J142" s="8">
        <f t="shared" si="65"/>
        <v>0</v>
      </c>
      <c r="K142" s="82">
        <v>116937</v>
      </c>
      <c r="L142" s="9">
        <v>130051972.09999999</v>
      </c>
      <c r="M142" s="9">
        <v>1198259</v>
      </c>
      <c r="N142" s="9">
        <f t="shared" si="66"/>
        <v>131250231.09999999</v>
      </c>
      <c r="O142" s="9">
        <f t="shared" si="67"/>
        <v>1122.4012168945671</v>
      </c>
      <c r="P142" s="8">
        <f t="shared" si="68"/>
        <v>0.93589588332492968</v>
      </c>
      <c r="Q142" s="8">
        <f t="shared" si="69"/>
        <v>1123.3371127778921</v>
      </c>
      <c r="R142" s="9">
        <f t="shared" si="70"/>
        <v>131359671.95690838</v>
      </c>
      <c r="S142" s="109">
        <f t="shared" si="61"/>
        <v>109440.85690836731</v>
      </c>
      <c r="U142" s="38"/>
      <c r="V142" s="38"/>
      <c r="W142" s="38"/>
      <c r="X142" s="38"/>
      <c r="Y142" s="38"/>
      <c r="Z142" s="38"/>
      <c r="AA142" s="38"/>
      <c r="AB142" s="38"/>
      <c r="AC142" s="38"/>
      <c r="AD142" s="38"/>
      <c r="AE142" s="38"/>
      <c r="AF142" s="38"/>
      <c r="AG142" s="38"/>
      <c r="AH142" s="38"/>
      <c r="AI142" s="38"/>
      <c r="AJ142" s="38"/>
      <c r="AK142" s="38"/>
      <c r="AM142" s="17">
        <v>97</v>
      </c>
      <c r="AN142" s="17">
        <v>1202.3228106628267</v>
      </c>
      <c r="AO142" s="17">
        <v>2.8350945346478511</v>
      </c>
      <c r="AP142" s="17">
        <v>8.5944679656645609E-2</v>
      </c>
      <c r="AX142" s="1">
        <v>97</v>
      </c>
      <c r="AY142" s="50">
        <f t="shared" si="39"/>
        <v>63</v>
      </c>
      <c r="AZ142" s="51">
        <f t="shared" si="40"/>
        <v>0.52079002079002079</v>
      </c>
      <c r="BA142" s="52">
        <f t="shared" si="41"/>
        <v>5.213646396562386E-2</v>
      </c>
      <c r="BB142" s="43"/>
      <c r="BC142" s="1">
        <v>97</v>
      </c>
      <c r="BD142" s="48">
        <f t="shared" si="42"/>
        <v>2.8350945346478511</v>
      </c>
      <c r="BE142" s="48">
        <f t="shared" si="52"/>
        <v>-3.8972670304192434</v>
      </c>
      <c r="BF142" s="48">
        <f t="shared" si="52"/>
        <v>46.944801619745817</v>
      </c>
      <c r="BG142" s="48">
        <f t="shared" si="52"/>
        <v>19.473755738232626</v>
      </c>
      <c r="BH142" s="48">
        <f t="shared" si="52"/>
        <v>35.726276529031793</v>
      </c>
      <c r="BI142" s="48">
        <f t="shared" si="52"/>
        <v>4.9201968081155201</v>
      </c>
      <c r="BJ142" s="48">
        <f t="shared" si="51"/>
        <v>-1.8371283685498838</v>
      </c>
      <c r="BK142" s="48">
        <f t="shared" si="51"/>
        <v>35.123306460112872</v>
      </c>
      <c r="BL142" s="48">
        <f t="shared" si="51"/>
        <v>-8.1816833260444355</v>
      </c>
      <c r="BM142" s="48">
        <f t="shared" si="51"/>
        <v>60.054239017913801</v>
      </c>
      <c r="BN142" s="48">
        <f t="shared" si="51"/>
        <v>-41.775271726318579</v>
      </c>
      <c r="BO142" s="48">
        <f t="shared" si="51"/>
        <v>-5.0609665678655347</v>
      </c>
      <c r="BP142" s="48">
        <f t="shared" si="51"/>
        <v>-4.1953656114467321</v>
      </c>
      <c r="BQ142" s="1">
        <v>97</v>
      </c>
      <c r="BR142" s="9">
        <f t="shared" si="36"/>
        <v>8.0377610203912866</v>
      </c>
      <c r="BS142" s="9">
        <f t="shared" si="36"/>
        <v>-11.049120458005076</v>
      </c>
      <c r="BT142" s="9">
        <f t="shared" si="36"/>
        <v>133.09295050227922</v>
      </c>
      <c r="BU142" s="9">
        <f t="shared" si="36"/>
        <v>55.209938462535149</v>
      </c>
      <c r="BV142" s="9">
        <f t="shared" si="36"/>
        <v>101.2873713307838</v>
      </c>
      <c r="BW142" s="9">
        <f t="shared" si="36"/>
        <v>13.949223080081715</v>
      </c>
      <c r="BX142" s="9">
        <f t="shared" si="36"/>
        <v>-5.2084325971220924</v>
      </c>
      <c r="BY142" s="9">
        <f t="shared" si="36"/>
        <v>99.577894183835397</v>
      </c>
      <c r="BZ142" s="9">
        <f t="shared" si="36"/>
        <v>-23.195845681889136</v>
      </c>
      <c r="CA142" s="9">
        <f t="shared" si="36"/>
        <v>170.25944482213615</v>
      </c>
      <c r="CB142" s="9">
        <f t="shared" si="36"/>
        <v>-118.43684455472274</v>
      </c>
      <c r="CC142" s="9">
        <f t="shared" si="36"/>
        <v>-14.348318656591529</v>
      </c>
      <c r="CD142" s="9">
        <f t="shared" si="62"/>
        <v>-11.894258115862449</v>
      </c>
    </row>
    <row r="143" spans="1:82">
      <c r="A143" s="98">
        <v>44986</v>
      </c>
      <c r="B143" s="8">
        <f>'WA Sch. 1-2'!B143</f>
        <v>767.35</v>
      </c>
      <c r="C143" s="8">
        <f>'WA Sch. 1-2'!C143</f>
        <v>588826.02250000008</v>
      </c>
      <c r="D143" s="8">
        <f>'WA Sch. 1-2'!D143</f>
        <v>0</v>
      </c>
      <c r="E143" s="8">
        <f>'WA Sch. 1-2'!E143</f>
        <v>849.5</v>
      </c>
      <c r="F143" s="8">
        <f>'WA Sch. 1-2'!F143</f>
        <v>721650.25</v>
      </c>
      <c r="G143" s="8">
        <f>'WA Sch. 1-2'!G143</f>
        <v>0</v>
      </c>
      <c r="H143" s="8">
        <f t="shared" si="63"/>
        <v>-82.149999999999977</v>
      </c>
      <c r="I143" s="8">
        <f t="shared" si="64"/>
        <v>-132824.22749999992</v>
      </c>
      <c r="J143" s="8">
        <f t="shared" si="65"/>
        <v>0</v>
      </c>
      <c r="K143" s="82">
        <v>117308</v>
      </c>
      <c r="L143" s="9">
        <v>142115289.713</v>
      </c>
      <c r="M143" s="9">
        <v>-24895247</v>
      </c>
      <c r="N143" s="9">
        <f t="shared" si="66"/>
        <v>117220042.713</v>
      </c>
      <c r="O143" s="9">
        <f t="shared" si="67"/>
        <v>999.25020214307631</v>
      </c>
      <c r="P143" s="8">
        <f t="shared" si="68"/>
        <v>-41.170024232860378</v>
      </c>
      <c r="Q143" s="8">
        <f t="shared" si="69"/>
        <v>958.08017791021598</v>
      </c>
      <c r="R143" s="9">
        <f t="shared" si="70"/>
        <v>112390469.51029162</v>
      </c>
      <c r="S143" s="109">
        <f t="shared" si="61"/>
        <v>-4829573.202708385</v>
      </c>
      <c r="U143" s="38"/>
      <c r="V143" s="38"/>
      <c r="W143" s="38"/>
      <c r="X143" s="38"/>
      <c r="Y143" s="38"/>
      <c r="Z143" s="38"/>
      <c r="AA143" s="38"/>
      <c r="AB143" s="38"/>
      <c r="AC143" s="38"/>
      <c r="AD143" s="38"/>
      <c r="AE143" s="38"/>
      <c r="AF143" s="38"/>
      <c r="AG143" s="38"/>
      <c r="AH143" s="38"/>
      <c r="AI143" s="38"/>
      <c r="AJ143" s="38"/>
      <c r="AK143" s="38"/>
      <c r="AM143" s="17">
        <v>98</v>
      </c>
      <c r="AN143" s="17">
        <v>1090.440274134214</v>
      </c>
      <c r="AO143" s="17">
        <v>22.583770962701692</v>
      </c>
      <c r="AP143" s="17">
        <v>0.68461736887709779</v>
      </c>
      <c r="AX143" s="1">
        <v>98</v>
      </c>
      <c r="AY143" s="50">
        <f t="shared" si="39"/>
        <v>93</v>
      </c>
      <c r="AZ143" s="51">
        <f t="shared" si="40"/>
        <v>0.77027027027027029</v>
      </c>
      <c r="BA143" s="52">
        <f t="shared" si="41"/>
        <v>0.73973721941388981</v>
      </c>
      <c r="BB143" s="43"/>
      <c r="BC143" s="1">
        <v>98</v>
      </c>
      <c r="BD143" s="48">
        <f t="shared" si="42"/>
        <v>22.583770962701692</v>
      </c>
      <c r="BE143" s="48">
        <f t="shared" si="52"/>
        <v>2.8350945346478511</v>
      </c>
      <c r="BF143" s="48">
        <f t="shared" si="52"/>
        <v>-3.8972670304192434</v>
      </c>
      <c r="BG143" s="48">
        <f t="shared" si="52"/>
        <v>46.944801619745817</v>
      </c>
      <c r="BH143" s="48">
        <f t="shared" si="52"/>
        <v>19.473755738232626</v>
      </c>
      <c r="BI143" s="48">
        <f t="shared" si="52"/>
        <v>35.726276529031793</v>
      </c>
      <c r="BJ143" s="48">
        <f t="shared" si="51"/>
        <v>4.9201968081155201</v>
      </c>
      <c r="BK143" s="48">
        <f t="shared" si="51"/>
        <v>-1.8371283685498838</v>
      </c>
      <c r="BL143" s="48">
        <f t="shared" si="51"/>
        <v>35.123306460112872</v>
      </c>
      <c r="BM143" s="48">
        <f t="shared" si="51"/>
        <v>-8.1816833260444355</v>
      </c>
      <c r="BN143" s="48">
        <f t="shared" si="51"/>
        <v>60.054239017913801</v>
      </c>
      <c r="BO143" s="48">
        <f t="shared" si="51"/>
        <v>-41.775271726318579</v>
      </c>
      <c r="BP143" s="48">
        <f t="shared" si="51"/>
        <v>-5.0609665678655347</v>
      </c>
      <c r="BQ143" s="1">
        <v>98</v>
      </c>
      <c r="BR143" s="9">
        <f t="shared" si="36"/>
        <v>510.0267108957774</v>
      </c>
      <c r="BS143" s="9">
        <f t="shared" si="36"/>
        <v>64.027125628099654</v>
      </c>
      <c r="BT143" s="9">
        <f t="shared" si="36"/>
        <v>-88.014985995472898</v>
      </c>
      <c r="BU143" s="9">
        <f t="shared" si="36"/>
        <v>1060.1906476698214</v>
      </c>
      <c r="BV143" s="9">
        <f t="shared" si="36"/>
        <v>439.7908393758521</v>
      </c>
      <c r="BW143" s="9">
        <f t="shared" si="36"/>
        <v>806.83404648181124</v>
      </c>
      <c r="BX143" s="9">
        <f t="shared" si="36"/>
        <v>111.11659780590252</v>
      </c>
      <c r="BY143" s="9">
        <f t="shared" si="36"/>
        <v>-41.489286304408111</v>
      </c>
      <c r="BZ143" s="9">
        <f t="shared" si="36"/>
        <v>793.21670854798174</v>
      </c>
      <c r="CA143" s="9">
        <f t="shared" si="36"/>
        <v>-184.77326232473996</v>
      </c>
      <c r="CB143" s="9">
        <f t="shared" si="36"/>
        <v>1356.2511793199258</v>
      </c>
      <c r="CC143" s="9">
        <f t="shared" si="36"/>
        <v>-943.44316857181047</v>
      </c>
      <c r="CD143" s="9">
        <f t="shared" si="62"/>
        <v>-114.29570981856207</v>
      </c>
    </row>
    <row r="144" spans="1:82">
      <c r="A144" s="98">
        <v>45017</v>
      </c>
      <c r="B144" s="8">
        <f>'WA Sch. 1-2'!B144</f>
        <v>547.15</v>
      </c>
      <c r="C144" s="8">
        <f>'WA Sch. 1-2'!C144</f>
        <v>299373.1225</v>
      </c>
      <c r="D144" s="8">
        <f>'WA Sch. 1-2'!D144</f>
        <v>0.375</v>
      </c>
      <c r="E144" s="8">
        <f>'WA Sch. 1-2'!E144</f>
        <v>563</v>
      </c>
      <c r="F144" s="8">
        <f>'WA Sch. 1-2'!F144</f>
        <v>316969</v>
      </c>
      <c r="G144" s="8">
        <f>'WA Sch. 1-2'!G144</f>
        <v>4.5</v>
      </c>
      <c r="H144" s="8">
        <f t="shared" si="63"/>
        <v>-15.850000000000023</v>
      </c>
      <c r="I144" s="8">
        <f t="shared" si="64"/>
        <v>-17595.877500000002</v>
      </c>
      <c r="J144" s="8">
        <f t="shared" si="65"/>
        <v>-4.125</v>
      </c>
      <c r="K144" s="82">
        <v>117139</v>
      </c>
      <c r="L144" s="9">
        <v>104072816.65819</v>
      </c>
      <c r="M144" s="9">
        <v>-489200</v>
      </c>
      <c r="N144" s="9">
        <f t="shared" si="66"/>
        <v>103583616.65819</v>
      </c>
      <c r="O144" s="9">
        <f t="shared" si="67"/>
        <v>884.27950262670845</v>
      </c>
      <c r="P144" s="8">
        <f t="shared" si="68"/>
        <v>-10.719782359954879</v>
      </c>
      <c r="Q144" s="8">
        <f t="shared" si="69"/>
        <v>873.55972026675352</v>
      </c>
      <c r="R144" s="9">
        <f t="shared" si="70"/>
        <v>102327912.07232724</v>
      </c>
      <c r="S144" s="109">
        <f t="shared" si="61"/>
        <v>-1255704.5858627546</v>
      </c>
      <c r="U144" s="38"/>
      <c r="V144" s="38"/>
      <c r="W144" s="38"/>
      <c r="X144" s="38"/>
      <c r="Y144" s="38"/>
      <c r="Z144" s="38"/>
      <c r="AA144" s="38"/>
      <c r="AB144" s="38"/>
      <c r="AC144" s="38"/>
      <c r="AD144" s="38"/>
      <c r="AE144" s="38"/>
      <c r="AF144" s="38"/>
      <c r="AG144" s="38"/>
      <c r="AH144" s="38"/>
      <c r="AI144" s="38"/>
      <c r="AJ144" s="38"/>
      <c r="AK144" s="38"/>
      <c r="AM144" s="17">
        <v>99</v>
      </c>
      <c r="AN144" s="17">
        <v>977.59613796151802</v>
      </c>
      <c r="AO144" s="17">
        <v>-74.840701143611454</v>
      </c>
      <c r="AP144" s="17">
        <v>-2.2687638829882544</v>
      </c>
      <c r="AX144" s="1">
        <v>99</v>
      </c>
      <c r="AY144" s="50">
        <f t="shared" si="39"/>
        <v>2</v>
      </c>
      <c r="AZ144" s="51">
        <f t="shared" si="40"/>
        <v>1.3513513513513514E-2</v>
      </c>
      <c r="BA144" s="52">
        <f t="shared" si="41"/>
        <v>-2.2111272410853271</v>
      </c>
      <c r="BB144" s="43"/>
      <c r="BC144" s="1">
        <v>99</v>
      </c>
      <c r="BD144" s="48">
        <f t="shared" si="42"/>
        <v>-74.840701143611454</v>
      </c>
      <c r="BE144" s="48">
        <f t="shared" si="52"/>
        <v>22.583770962701692</v>
      </c>
      <c r="BF144" s="48">
        <f t="shared" si="52"/>
        <v>2.8350945346478511</v>
      </c>
      <c r="BG144" s="48">
        <f t="shared" si="52"/>
        <v>-3.8972670304192434</v>
      </c>
      <c r="BH144" s="48">
        <f t="shared" si="52"/>
        <v>46.944801619745817</v>
      </c>
      <c r="BI144" s="48">
        <f t="shared" si="52"/>
        <v>19.473755738232626</v>
      </c>
      <c r="BJ144" s="48">
        <f t="shared" si="51"/>
        <v>35.726276529031793</v>
      </c>
      <c r="BK144" s="48">
        <f t="shared" si="51"/>
        <v>4.9201968081155201</v>
      </c>
      <c r="BL144" s="48">
        <f t="shared" si="51"/>
        <v>-1.8371283685498838</v>
      </c>
      <c r="BM144" s="48">
        <f t="shared" si="51"/>
        <v>35.123306460112872</v>
      </c>
      <c r="BN144" s="48">
        <f t="shared" si="51"/>
        <v>-8.1816833260444355</v>
      </c>
      <c r="BO144" s="48">
        <f t="shared" si="51"/>
        <v>60.054239017913801</v>
      </c>
      <c r="BP144" s="48">
        <f t="shared" si="51"/>
        <v>-41.775271726318579</v>
      </c>
      <c r="BQ144" s="1">
        <v>99</v>
      </c>
      <c r="BR144" s="9">
        <f t="shared" si="36"/>
        <v>5601.1305476673333</v>
      </c>
      <c r="BS144" s="9">
        <f t="shared" si="36"/>
        <v>-1690.1852533153383</v>
      </c>
      <c r="BT144" s="9">
        <f t="shared" si="36"/>
        <v>-212.18046278148086</v>
      </c>
      <c r="BU144" s="9">
        <f t="shared" si="36"/>
        <v>291.67419710044038</v>
      </c>
      <c r="BV144" s="9">
        <f t="shared" si="36"/>
        <v>-3513.3818682695291</v>
      </c>
      <c r="BW144" s="9">
        <f t="shared" si="36"/>
        <v>-1457.4295333487678</v>
      </c>
      <c r="BX144" s="9">
        <f t="shared" si="36"/>
        <v>-2673.7795846832964</v>
      </c>
      <c r="BY144" s="9">
        <f t="shared" si="36"/>
        <v>-368.23097888393909</v>
      </c>
      <c r="BZ144" s="9">
        <f t="shared" si="36"/>
        <v>137.49197519307648</v>
      </c>
      <c r="CA144" s="9">
        <f t="shared" si="36"/>
        <v>-2628.652881956793</v>
      </c>
      <c r="CB144" s="9">
        <f t="shared" si="36"/>
        <v>612.32291665614343</v>
      </c>
      <c r="CC144" s="9">
        <f t="shared" si="36"/>
        <v>-4494.5013547466997</v>
      </c>
      <c r="CD144" s="9">
        <f t="shared" si="62"/>
        <v>3126.4906264625456</v>
      </c>
    </row>
    <row r="145" spans="1:82">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63"/>
        <v>174.52499999999998</v>
      </c>
      <c r="I145" s="8">
        <f t="shared" si="64"/>
        <v>70774.250624999986</v>
      </c>
      <c r="J145" s="8">
        <f t="shared" si="65"/>
        <v>-53.05</v>
      </c>
      <c r="K145" s="82">
        <v>117837</v>
      </c>
      <c r="L145" s="9">
        <v>91024392.603</v>
      </c>
      <c r="M145" s="9">
        <v>-6890822</v>
      </c>
      <c r="N145" s="9">
        <f t="shared" si="66"/>
        <v>84133570.603</v>
      </c>
      <c r="O145" s="9">
        <f t="shared" si="67"/>
        <v>713.98262517715148</v>
      </c>
      <c r="P145" s="8">
        <f t="shared" si="68"/>
        <v>14.387500627726723</v>
      </c>
      <c r="Q145" s="8">
        <f t="shared" si="69"/>
        <v>728.37012580487817</v>
      </c>
      <c r="R145" s="9">
        <f t="shared" si="70"/>
        <v>85828950.51446943</v>
      </c>
      <c r="S145" s="109">
        <f t="shared" si="61"/>
        <v>1695379.9114694339</v>
      </c>
      <c r="U145" s="38"/>
      <c r="V145" s="38"/>
      <c r="W145" s="38"/>
      <c r="X145" s="38"/>
      <c r="Y145" s="38"/>
      <c r="Z145" s="38"/>
      <c r="AA145" s="38"/>
      <c r="AB145" s="38"/>
      <c r="AC145" s="38"/>
      <c r="AD145" s="38"/>
      <c r="AE145" s="38"/>
      <c r="AF145" s="38"/>
      <c r="AG145" s="38"/>
      <c r="AH145" s="38"/>
      <c r="AI145" s="38"/>
      <c r="AJ145" s="38"/>
      <c r="AK145" s="38"/>
      <c r="AM145" s="17">
        <v>100</v>
      </c>
      <c r="AN145" s="17">
        <v>803.82447994155586</v>
      </c>
      <c r="AO145" s="17">
        <v>4.9134126497019679</v>
      </c>
      <c r="AP145" s="17">
        <v>0.14894800545054762</v>
      </c>
      <c r="AX145" s="1">
        <v>100</v>
      </c>
      <c r="AY145" s="50">
        <f t="shared" si="39"/>
        <v>66</v>
      </c>
      <c r="AZ145" s="51">
        <f t="shared" si="40"/>
        <v>0.54573804573804574</v>
      </c>
      <c r="BA145" s="52">
        <f t="shared" si="41"/>
        <v>0.11490060124967313</v>
      </c>
      <c r="BB145" s="43"/>
      <c r="BC145" s="1">
        <v>100</v>
      </c>
      <c r="BD145" s="48">
        <f t="shared" si="42"/>
        <v>4.9134126497019679</v>
      </c>
      <c r="BE145" s="48">
        <f t="shared" si="52"/>
        <v>-74.840701143611454</v>
      </c>
      <c r="BF145" s="48">
        <f t="shared" si="52"/>
        <v>22.583770962701692</v>
      </c>
      <c r="BG145" s="48">
        <f t="shared" si="52"/>
        <v>2.8350945346478511</v>
      </c>
      <c r="BH145" s="48">
        <f t="shared" si="52"/>
        <v>-3.8972670304192434</v>
      </c>
      <c r="BI145" s="48">
        <f t="shared" si="52"/>
        <v>46.944801619745817</v>
      </c>
      <c r="BJ145" s="48">
        <f t="shared" si="51"/>
        <v>19.473755738232626</v>
      </c>
      <c r="BK145" s="48">
        <f t="shared" si="51"/>
        <v>35.726276529031793</v>
      </c>
      <c r="BL145" s="48">
        <f t="shared" si="51"/>
        <v>4.9201968081155201</v>
      </c>
      <c r="BM145" s="48">
        <f t="shared" si="51"/>
        <v>-1.8371283685498838</v>
      </c>
      <c r="BN145" s="48">
        <f t="shared" si="51"/>
        <v>35.123306460112872</v>
      </c>
      <c r="BO145" s="48">
        <f t="shared" si="51"/>
        <v>-8.1816833260444355</v>
      </c>
      <c r="BP145" s="48">
        <f t="shared" si="51"/>
        <v>60.054239017913801</v>
      </c>
      <c r="BQ145" s="1">
        <v>100</v>
      </c>
      <c r="BR145" s="9">
        <f t="shared" si="36"/>
        <v>24.141623866253347</v>
      </c>
      <c r="BS145" s="9">
        <f t="shared" si="36"/>
        <v>-367.72324771159947</v>
      </c>
      <c r="BT145" s="9">
        <f t="shared" si="36"/>
        <v>110.96338592611617</v>
      </c>
      <c r="BU145" s="9">
        <f t="shared" si="36"/>
        <v>13.929989349641268</v>
      </c>
      <c r="BV145" s="9">
        <f t="shared" si="36"/>
        <v>-19.148881126528128</v>
      </c>
      <c r="BW145" s="9">
        <f t="shared" si="36"/>
        <v>230.65918211621926</v>
      </c>
      <c r="BX145" s="9">
        <f t="shared" si="36"/>
        <v>95.682597781443505</v>
      </c>
      <c r="BY145" s="9">
        <f t="shared" si="36"/>
        <v>175.53793902450374</v>
      </c>
      <c r="BZ145" s="9">
        <f t="shared" si="36"/>
        <v>24.174957236020077</v>
      </c>
      <c r="CA145" s="9">
        <f t="shared" si="36"/>
        <v>-9.0265697651587029</v>
      </c>
      <c r="CB145" s="9">
        <f t="shared" si="36"/>
        <v>172.57529826048571</v>
      </c>
      <c r="CC145" s="9">
        <f t="shared" si="36"/>
        <v>-40.199986350043083</v>
      </c>
      <c r="CD145" s="9">
        <f t="shared" si="62"/>
        <v>295.07125765885661</v>
      </c>
    </row>
    <row r="146" spans="1:82"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63"/>
        <v>62.95</v>
      </c>
      <c r="I146" s="101">
        <f t="shared" si="64"/>
        <v>12020.302500000002</v>
      </c>
      <c r="J146" s="101">
        <f t="shared" si="65"/>
        <v>-40.5</v>
      </c>
      <c r="K146" s="83">
        <v>117351</v>
      </c>
      <c r="L146" s="103">
        <v>85366672.817000002</v>
      </c>
      <c r="M146" s="103">
        <v>1287813</v>
      </c>
      <c r="N146" s="103">
        <f t="shared" si="66"/>
        <v>86654485.817000002</v>
      </c>
      <c r="O146" s="103">
        <f t="shared" si="67"/>
        <v>738.42136681408772</v>
      </c>
      <c r="P146" s="101">
        <f t="shared" si="68"/>
        <v>-15.734727103873286</v>
      </c>
      <c r="Q146" s="101">
        <f t="shared" si="69"/>
        <v>722.68663971021442</v>
      </c>
      <c r="R146" s="103">
        <f t="shared" si="70"/>
        <v>84807999.85663338</v>
      </c>
      <c r="S146" s="110">
        <f t="shared" si="61"/>
        <v>-1846485.960366634</v>
      </c>
      <c r="U146" s="38"/>
      <c r="V146" s="38"/>
      <c r="W146" s="38"/>
      <c r="X146" s="38"/>
      <c r="Y146" s="38"/>
      <c r="Z146" s="38"/>
      <c r="AA146" s="38"/>
      <c r="AB146" s="38"/>
      <c r="AC146" s="38"/>
      <c r="AD146" s="38"/>
      <c r="AE146" s="38"/>
      <c r="AF146" s="38"/>
      <c r="AG146" s="38"/>
      <c r="AH146" s="38"/>
      <c r="AI146" s="38"/>
      <c r="AJ146" s="38"/>
      <c r="AK146" s="38"/>
      <c r="AM146" s="17">
        <v>101</v>
      </c>
      <c r="AN146" s="17">
        <v>712.79936295149037</v>
      </c>
      <c r="AO146" s="17">
        <v>23.669421753326333</v>
      </c>
      <c r="AP146" s="17">
        <v>0.71752840880148905</v>
      </c>
      <c r="AX146" s="1">
        <v>101</v>
      </c>
      <c r="AY146" s="50">
        <f t="shared" si="39"/>
        <v>95</v>
      </c>
      <c r="AZ146" s="51">
        <f t="shared" si="40"/>
        <v>0.78690228690228692</v>
      </c>
      <c r="BA146" s="52">
        <f t="shared" si="41"/>
        <v>0.79571892196992056</v>
      </c>
      <c r="BB146" s="43"/>
      <c r="BC146" s="1">
        <v>101</v>
      </c>
      <c r="BD146" s="48">
        <f t="shared" si="42"/>
        <v>23.669421753326333</v>
      </c>
      <c r="BE146" s="48">
        <f t="shared" si="52"/>
        <v>4.9134126497019679</v>
      </c>
      <c r="BF146" s="48">
        <f t="shared" si="52"/>
        <v>-74.840701143611454</v>
      </c>
      <c r="BG146" s="48">
        <f t="shared" si="52"/>
        <v>22.583770962701692</v>
      </c>
      <c r="BH146" s="48">
        <f t="shared" si="52"/>
        <v>2.8350945346478511</v>
      </c>
      <c r="BI146" s="48">
        <f t="shared" si="52"/>
        <v>-3.8972670304192434</v>
      </c>
      <c r="BJ146" s="48">
        <f t="shared" si="51"/>
        <v>46.944801619745817</v>
      </c>
      <c r="BK146" s="48">
        <f t="shared" si="51"/>
        <v>19.473755738232626</v>
      </c>
      <c r="BL146" s="48">
        <f t="shared" si="51"/>
        <v>35.726276529031793</v>
      </c>
      <c r="BM146" s="48">
        <f t="shared" si="51"/>
        <v>4.9201968081155201</v>
      </c>
      <c r="BN146" s="48">
        <f t="shared" si="51"/>
        <v>-1.8371283685498838</v>
      </c>
      <c r="BO146" s="48">
        <f t="shared" si="51"/>
        <v>35.123306460112872</v>
      </c>
      <c r="BP146" s="48">
        <f t="shared" si="51"/>
        <v>-8.1816833260444355</v>
      </c>
      <c r="BQ146" s="1">
        <v>101</v>
      </c>
      <c r="BR146" s="9">
        <f t="shared" si="36"/>
        <v>560.2415261368476</v>
      </c>
      <c r="BS146" s="9">
        <f t="shared" si="36"/>
        <v>116.29763625393045</v>
      </c>
      <c r="BT146" s="9">
        <f t="shared" si="36"/>
        <v>-1771.4361196828022</v>
      </c>
      <c r="BU146" s="9">
        <f t="shared" si="36"/>
        <v>534.54479969672059</v>
      </c>
      <c r="BV146" s="9">
        <f t="shared" si="36"/>
        <v>67.105048251135912</v>
      </c>
      <c r="BW146" s="9">
        <f t="shared" si="36"/>
        <v>-92.246057028322667</v>
      </c>
      <c r="BX146" s="9">
        <f t="shared" si="36"/>
        <v>1111.1563086640156</v>
      </c>
      <c r="BY146" s="9">
        <f t="shared" si="36"/>
        <v>460.93253768949569</v>
      </c>
      <c r="BZ146" s="9">
        <f t="shared" si="36"/>
        <v>845.62030684162937</v>
      </c>
      <c r="CA146" s="9">
        <f t="shared" si="36"/>
        <v>116.45821336066219</v>
      </c>
      <c r="CB146" s="9">
        <f t="shared" si="36"/>
        <v>-43.483766170203026</v>
      </c>
      <c r="CC146" s="9">
        <f t="shared" si="36"/>
        <v>831.348353975755</v>
      </c>
      <c r="CD146" s="9">
        <f t="shared" si="62"/>
        <v>-193.65571329630032</v>
      </c>
    </row>
    <row r="147" spans="1:82">
      <c r="A147" s="2">
        <v>45108</v>
      </c>
      <c r="B147" s="88"/>
      <c r="C147" s="88"/>
      <c r="D147" s="88"/>
      <c r="E147" s="88"/>
      <c r="F147" s="88"/>
      <c r="G147" s="88"/>
      <c r="H147" s="88"/>
      <c r="I147" s="88"/>
      <c r="J147" s="88"/>
      <c r="K147" s="90"/>
      <c r="L147" s="90"/>
      <c r="M147" s="90"/>
      <c r="N147" s="90"/>
      <c r="O147" s="90"/>
      <c r="P147" s="88"/>
      <c r="Q147" s="88"/>
      <c r="R147" s="90"/>
      <c r="U147" s="38"/>
      <c r="V147" s="38"/>
      <c r="W147" s="38"/>
      <c r="X147" s="38"/>
      <c r="Y147" s="38"/>
      <c r="Z147" s="38"/>
      <c r="AA147" s="38"/>
      <c r="AB147" s="38"/>
      <c r="AC147" s="38"/>
      <c r="AD147" s="38"/>
      <c r="AE147" s="38"/>
      <c r="AF147" s="38"/>
      <c r="AG147" s="38"/>
      <c r="AH147" s="38"/>
      <c r="AI147" s="38"/>
      <c r="AJ147" s="38"/>
      <c r="AK147" s="38"/>
      <c r="AM147" s="17">
        <v>102</v>
      </c>
      <c r="AN147" s="17">
        <v>839.48836719569795</v>
      </c>
      <c r="AO147" s="17">
        <v>13.649002008757748</v>
      </c>
      <c r="AP147" s="17">
        <v>0.41376366499937661</v>
      </c>
      <c r="AX147" s="1">
        <v>102</v>
      </c>
      <c r="AY147" s="50">
        <f t="shared" si="39"/>
        <v>81</v>
      </c>
      <c r="AZ147" s="51">
        <f t="shared" si="40"/>
        <v>0.67047817047817049</v>
      </c>
      <c r="BA147" s="52">
        <f t="shared" si="41"/>
        <v>0.44123392015968882</v>
      </c>
      <c r="BB147" s="43"/>
      <c r="BC147" s="1">
        <v>102</v>
      </c>
      <c r="BD147" s="48">
        <f t="shared" si="42"/>
        <v>13.649002008757748</v>
      </c>
      <c r="BE147" s="48">
        <f t="shared" si="52"/>
        <v>23.669421753326333</v>
      </c>
      <c r="BF147" s="48">
        <f t="shared" si="52"/>
        <v>4.9134126497019679</v>
      </c>
      <c r="BG147" s="48">
        <f t="shared" si="52"/>
        <v>-74.840701143611454</v>
      </c>
      <c r="BH147" s="48">
        <f t="shared" si="52"/>
        <v>22.583770962701692</v>
      </c>
      <c r="BI147" s="48">
        <f t="shared" si="52"/>
        <v>2.8350945346478511</v>
      </c>
      <c r="BJ147" s="48">
        <f t="shared" si="51"/>
        <v>-3.8972670304192434</v>
      </c>
      <c r="BK147" s="48">
        <f t="shared" si="51"/>
        <v>46.944801619745817</v>
      </c>
      <c r="BL147" s="48">
        <f t="shared" si="51"/>
        <v>19.473755738232626</v>
      </c>
      <c r="BM147" s="48">
        <f t="shared" si="51"/>
        <v>35.726276529031793</v>
      </c>
      <c r="BN147" s="48">
        <f t="shared" si="51"/>
        <v>4.9201968081155201</v>
      </c>
      <c r="BO147" s="48">
        <f t="shared" si="51"/>
        <v>-1.8371283685498838</v>
      </c>
      <c r="BP147" s="48">
        <f t="shared" si="51"/>
        <v>35.123306460112872</v>
      </c>
      <c r="BQ147" s="1">
        <v>102</v>
      </c>
      <c r="BR147" s="9">
        <f t="shared" si="36"/>
        <v>186.29525583507865</v>
      </c>
      <c r="BS147" s="9">
        <f t="shared" si="36"/>
        <v>323.06398505729311</v>
      </c>
      <c r="BT147" s="9">
        <f t="shared" si="36"/>
        <v>67.063179125641724</v>
      </c>
      <c r="BU147" s="9">
        <f t="shared" si="36"/>
        <v>-1021.5008802460035</v>
      </c>
      <c r="BV147" s="9">
        <f t="shared" si="36"/>
        <v>308.24593523524777</v>
      </c>
      <c r="BW147" s="9">
        <f t="shared" si="36"/>
        <v>38.696210998430033</v>
      </c>
      <c r="BX147" s="9">
        <f t="shared" si="36"/>
        <v>-53.193805526855577</v>
      </c>
      <c r="BY147" s="9">
        <f t="shared" si="36"/>
        <v>640.74969160865714</v>
      </c>
      <c r="BZ147" s="9">
        <f t="shared" si="36"/>
        <v>265.79733118920166</v>
      </c>
      <c r="CA147" s="9">
        <f t="shared" si="36"/>
        <v>487.62802011019988</v>
      </c>
      <c r="CB147" s="9">
        <f t="shared" si="36"/>
        <v>67.155776117456028</v>
      </c>
      <c r="CC147" s="9">
        <f t="shared" si="36"/>
        <v>-25.074968792680767</v>
      </c>
      <c r="CD147" s="9">
        <f t="shared" si="62"/>
        <v>479.39808042830464</v>
      </c>
    </row>
    <row r="148" spans="1:82">
      <c r="A148" s="2">
        <v>45139</v>
      </c>
      <c r="B148" s="8"/>
      <c r="C148" s="8"/>
      <c r="D148" s="8"/>
      <c r="E148" s="8"/>
      <c r="F148" s="8"/>
      <c r="G148" s="8"/>
      <c r="H148" s="8"/>
      <c r="I148" s="8"/>
      <c r="J148" s="8"/>
      <c r="K148" s="9"/>
      <c r="L148" s="9"/>
      <c r="M148" s="9"/>
      <c r="N148" s="9"/>
      <c r="O148" s="9"/>
      <c r="P148" s="8"/>
      <c r="Q148" s="8"/>
      <c r="R148" s="9"/>
      <c r="U148" s="38"/>
      <c r="V148" s="38"/>
      <c r="W148" s="38"/>
      <c r="X148" s="38"/>
      <c r="Y148" s="38"/>
      <c r="Z148" s="38"/>
      <c r="AA148" s="38"/>
      <c r="AB148" s="38"/>
      <c r="AC148" s="38"/>
      <c r="AD148" s="38"/>
      <c r="AE148" s="38"/>
      <c r="AF148" s="38"/>
      <c r="AG148" s="38"/>
      <c r="AH148" s="38"/>
      <c r="AI148" s="38"/>
      <c r="AJ148" s="38"/>
      <c r="AK148" s="38"/>
      <c r="AM148" s="17">
        <v>103</v>
      </c>
      <c r="AN148" s="17">
        <v>1000.8779024064031</v>
      </c>
      <c r="AO148" s="17">
        <v>48.731041399438254</v>
      </c>
      <c r="AP148" s="17">
        <v>1.4772607019715027</v>
      </c>
      <c r="AX148" s="1">
        <v>103</v>
      </c>
      <c r="AY148" s="50">
        <f t="shared" si="39"/>
        <v>112</v>
      </c>
      <c r="AZ148" s="51">
        <f t="shared" si="40"/>
        <v>0.9282744282744283</v>
      </c>
      <c r="BA148" s="52">
        <f t="shared" si="41"/>
        <v>1.4630593361844004</v>
      </c>
      <c r="BB148" s="43"/>
      <c r="BC148" s="1">
        <v>103</v>
      </c>
      <c r="BD148" s="48">
        <f t="shared" si="42"/>
        <v>48.731041399438254</v>
      </c>
      <c r="BE148" s="48">
        <f t="shared" si="52"/>
        <v>13.649002008757748</v>
      </c>
      <c r="BF148" s="48">
        <f t="shared" si="52"/>
        <v>23.669421753326333</v>
      </c>
      <c r="BG148" s="48">
        <f t="shared" si="52"/>
        <v>4.9134126497019679</v>
      </c>
      <c r="BH148" s="48">
        <f t="shared" si="52"/>
        <v>-74.840701143611454</v>
      </c>
      <c r="BI148" s="48">
        <f t="shared" si="52"/>
        <v>22.583770962701692</v>
      </c>
      <c r="BJ148" s="48">
        <f t="shared" si="51"/>
        <v>2.8350945346478511</v>
      </c>
      <c r="BK148" s="48">
        <f t="shared" si="51"/>
        <v>-3.8972670304192434</v>
      </c>
      <c r="BL148" s="48">
        <f t="shared" si="51"/>
        <v>46.944801619745817</v>
      </c>
      <c r="BM148" s="48">
        <f t="shared" si="51"/>
        <v>19.473755738232626</v>
      </c>
      <c r="BN148" s="48">
        <f t="shared" si="51"/>
        <v>35.726276529031793</v>
      </c>
      <c r="BO148" s="48">
        <f t="shared" si="51"/>
        <v>4.9201968081155201</v>
      </c>
      <c r="BP148" s="48">
        <f t="shared" si="51"/>
        <v>-1.8371283685498838</v>
      </c>
      <c r="BQ148" s="1">
        <v>103</v>
      </c>
      <c r="BR148" s="9">
        <f t="shared" si="36"/>
        <v>2374.7143958737852</v>
      </c>
      <c r="BS148" s="9">
        <f t="shared" si="36"/>
        <v>665.1300819498025</v>
      </c>
      <c r="BT148" s="9">
        <f t="shared" si="36"/>
        <v>1153.4355713621248</v>
      </c>
      <c r="BU148" s="9">
        <f t="shared" si="36"/>
        <v>239.4357152451613</v>
      </c>
      <c r="BV148" s="9">
        <f t="shared" si="36"/>
        <v>-3647.0653057923209</v>
      </c>
      <c r="BW148" s="9">
        <f t="shared" si="36"/>
        <v>1100.5306777388623</v>
      </c>
      <c r="BX148" s="9">
        <f t="shared" si="36"/>
        <v>138.15710913925622</v>
      </c>
      <c r="BY148" s="9">
        <f t="shared" si="36"/>
        <v>-189.91788100401666</v>
      </c>
      <c r="BZ148" s="9">
        <f t="shared" si="36"/>
        <v>2287.669071220269</v>
      </c>
      <c r="CA148" s="9">
        <f t="shared" si="36"/>
        <v>948.97639708237637</v>
      </c>
      <c r="CB148" s="9">
        <f t="shared" si="36"/>
        <v>1740.978660584045</v>
      </c>
      <c r="CC148" s="9">
        <f t="shared" si="36"/>
        <v>239.76631434967246</v>
      </c>
      <c r="CD148" s="9">
        <f t="shared" si="62"/>
        <v>-89.525178583877164</v>
      </c>
    </row>
    <row r="149" spans="1:82">
      <c r="A149" s="2">
        <v>45170</v>
      </c>
      <c r="B149" s="8"/>
      <c r="C149" s="8"/>
      <c r="D149" s="8"/>
      <c r="E149" s="8"/>
      <c r="F149" s="8"/>
      <c r="G149" s="8"/>
      <c r="H149" s="8"/>
      <c r="I149" s="8"/>
      <c r="J149" s="8"/>
      <c r="K149" s="9"/>
      <c r="L149" s="9"/>
      <c r="M149" s="9"/>
      <c r="N149" s="9"/>
      <c r="O149" s="9"/>
      <c r="P149" s="8"/>
      <c r="Q149" s="8"/>
      <c r="R149" s="9"/>
      <c r="U149" s="38"/>
      <c r="V149" s="38"/>
      <c r="W149" s="38"/>
      <c r="X149" s="38"/>
      <c r="Y149" s="38"/>
      <c r="Z149" s="38"/>
      <c r="AA149" s="38"/>
      <c r="AB149" s="38"/>
      <c r="AC149" s="38"/>
      <c r="AD149" s="38"/>
      <c r="AE149" s="38"/>
      <c r="AF149" s="38"/>
      <c r="AG149" s="38"/>
      <c r="AH149" s="38"/>
      <c r="AI149" s="38"/>
      <c r="AJ149" s="38"/>
      <c r="AK149" s="38"/>
      <c r="AM149" s="17">
        <v>104</v>
      </c>
      <c r="AN149" s="17">
        <v>834.75993956267575</v>
      </c>
      <c r="AO149" s="17">
        <v>32.344690628283274</v>
      </c>
      <c r="AP149" s="17">
        <v>0.98051547864396016</v>
      </c>
      <c r="AX149" s="1">
        <v>104</v>
      </c>
      <c r="AY149" s="50">
        <f t="shared" si="39"/>
        <v>102</v>
      </c>
      <c r="AZ149" s="51">
        <f t="shared" si="40"/>
        <v>0.84511434511434513</v>
      </c>
      <c r="BA149" s="52">
        <f t="shared" si="41"/>
        <v>1.0157020117051774</v>
      </c>
      <c r="BB149" s="43"/>
      <c r="BC149" s="1">
        <v>104</v>
      </c>
      <c r="BD149" s="48">
        <f t="shared" si="42"/>
        <v>32.344690628283274</v>
      </c>
      <c r="BE149" s="48">
        <f t="shared" si="52"/>
        <v>48.731041399438254</v>
      </c>
      <c r="BF149" s="48">
        <f t="shared" si="52"/>
        <v>13.649002008757748</v>
      </c>
      <c r="BG149" s="48">
        <f t="shared" si="52"/>
        <v>23.669421753326333</v>
      </c>
      <c r="BH149" s="48">
        <f t="shared" si="52"/>
        <v>4.9134126497019679</v>
      </c>
      <c r="BI149" s="48">
        <f t="shared" si="52"/>
        <v>-74.840701143611454</v>
      </c>
      <c r="BJ149" s="48">
        <f t="shared" si="51"/>
        <v>22.583770962701692</v>
      </c>
      <c r="BK149" s="48">
        <f t="shared" si="51"/>
        <v>2.8350945346478511</v>
      </c>
      <c r="BL149" s="48">
        <f t="shared" si="51"/>
        <v>-3.8972670304192434</v>
      </c>
      <c r="BM149" s="48">
        <f t="shared" si="51"/>
        <v>46.944801619745817</v>
      </c>
      <c r="BN149" s="48">
        <f t="shared" si="51"/>
        <v>19.473755738232626</v>
      </c>
      <c r="BO149" s="48">
        <f t="shared" si="51"/>
        <v>35.726276529031793</v>
      </c>
      <c r="BP149" s="48">
        <f t="shared" si="51"/>
        <v>4.9201968081155201</v>
      </c>
      <c r="BQ149" s="1">
        <v>104</v>
      </c>
      <c r="BR149" s="9">
        <f t="shared" si="36"/>
        <v>1046.1790118393692</v>
      </c>
      <c r="BS149" s="9">
        <f t="shared" si="36"/>
        <v>1576.1904580589114</v>
      </c>
      <c r="BT149" s="9">
        <f t="shared" si="36"/>
        <v>441.47274735809577</v>
      </c>
      <c r="BU149" s="9">
        <f t="shared" si="36"/>
        <v>765.58012396171</v>
      </c>
      <c r="BV149" s="9">
        <f t="shared" si="36"/>
        <v>158.92281208371145</v>
      </c>
      <c r="BW149" s="9">
        <f t="shared" si="36"/>
        <v>-2420.699324893927</v>
      </c>
      <c r="BX149" s="9">
        <f t="shared" si="36"/>
        <v>730.46508500860466</v>
      </c>
      <c r="BY149" s="9">
        <f t="shared" si="36"/>
        <v>91.700255625128747</v>
      </c>
      <c r="BZ149" s="9">
        <f t="shared" si="36"/>
        <v>-126.05589639471282</v>
      </c>
      <c r="CA149" s="9">
        <f t="shared" si="36"/>
        <v>1518.4150849968264</v>
      </c>
      <c r="CB149" s="9">
        <f t="shared" si="36"/>
        <v>629.87260472390108</v>
      </c>
      <c r="CC149" s="9">
        <f t="shared" si="36"/>
        <v>1155.5553616320453</v>
      </c>
      <c r="CD149" s="9">
        <f t="shared" si="62"/>
        <v>159.14224358877104</v>
      </c>
    </row>
    <row r="150" spans="1:82">
      <c r="A150" s="2">
        <v>45200</v>
      </c>
      <c r="B150" s="8"/>
      <c r="C150" s="8"/>
      <c r="D150" s="8"/>
      <c r="E150" s="8"/>
      <c r="F150" s="8"/>
      <c r="G150" s="8"/>
      <c r="H150" s="8"/>
      <c r="I150" s="8"/>
      <c r="J150" s="8"/>
      <c r="K150" s="9"/>
      <c r="L150" s="9"/>
      <c r="M150" s="9"/>
      <c r="N150" s="9"/>
      <c r="O150" s="9"/>
      <c r="P150" s="8"/>
      <c r="Q150" s="8"/>
      <c r="R150" s="9"/>
      <c r="U150" s="38"/>
      <c r="V150" s="38"/>
      <c r="W150" s="38"/>
      <c r="X150" s="38"/>
      <c r="Y150" s="38"/>
      <c r="Z150" s="38"/>
      <c r="AA150" s="38"/>
      <c r="AB150" s="38"/>
      <c r="AC150" s="38"/>
      <c r="AD150" s="38"/>
      <c r="AE150" s="38"/>
      <c r="AF150" s="38"/>
      <c r="AG150" s="38"/>
      <c r="AH150" s="38"/>
      <c r="AI150" s="38"/>
      <c r="AJ150" s="38"/>
      <c r="AK150" s="38"/>
      <c r="AM150" s="17">
        <v>105</v>
      </c>
      <c r="AN150" s="17">
        <v>613.72833456343164</v>
      </c>
      <c r="AO150" s="17">
        <v>10.09010180802909</v>
      </c>
      <c r="AP150" s="17">
        <v>0.30587712578752335</v>
      </c>
      <c r="AX150" s="1">
        <v>105</v>
      </c>
      <c r="AY150" s="50">
        <f t="shared" si="39"/>
        <v>73</v>
      </c>
      <c r="AZ150" s="51">
        <f t="shared" si="40"/>
        <v>0.60395010395010396</v>
      </c>
      <c r="BA150" s="52">
        <f t="shared" si="41"/>
        <v>0.26358490404097262</v>
      </c>
      <c r="BB150" s="43"/>
      <c r="BC150" s="1">
        <v>105</v>
      </c>
      <c r="BD150" s="48">
        <f t="shared" si="42"/>
        <v>10.09010180802909</v>
      </c>
      <c r="BE150" s="48">
        <f t="shared" si="52"/>
        <v>32.344690628283274</v>
      </c>
      <c r="BF150" s="48">
        <f t="shared" si="52"/>
        <v>48.731041399438254</v>
      </c>
      <c r="BG150" s="48">
        <f t="shared" si="52"/>
        <v>13.649002008757748</v>
      </c>
      <c r="BH150" s="48">
        <f t="shared" si="52"/>
        <v>23.669421753326333</v>
      </c>
      <c r="BI150" s="48">
        <f t="shared" si="52"/>
        <v>4.9134126497019679</v>
      </c>
      <c r="BJ150" s="48">
        <f t="shared" si="51"/>
        <v>-74.840701143611454</v>
      </c>
      <c r="BK150" s="48">
        <f t="shared" si="51"/>
        <v>22.583770962701692</v>
      </c>
      <c r="BL150" s="48">
        <f t="shared" si="51"/>
        <v>2.8350945346478511</v>
      </c>
      <c r="BM150" s="48">
        <f t="shared" si="51"/>
        <v>-3.8972670304192434</v>
      </c>
      <c r="BN150" s="48">
        <f t="shared" si="51"/>
        <v>46.944801619745817</v>
      </c>
      <c r="BO150" s="48">
        <f t="shared" si="51"/>
        <v>19.473755738232626</v>
      </c>
      <c r="BP150" s="48">
        <f t="shared" si="51"/>
        <v>35.726276529031793</v>
      </c>
      <c r="BQ150" s="1">
        <v>105</v>
      </c>
      <c r="BR150" s="9">
        <f t="shared" si="36"/>
        <v>101.81015449639607</v>
      </c>
      <c r="BS150" s="9">
        <f t="shared" si="36"/>
        <v>326.36122138859133</v>
      </c>
      <c r="BT150" s="9">
        <f t="shared" si="36"/>
        <v>491.70116893162447</v>
      </c>
      <c r="BU150" s="9">
        <f t="shared" si="36"/>
        <v>137.71981984636412</v>
      </c>
      <c r="BV150" s="9">
        <f t="shared" si="36"/>
        <v>238.82687522824804</v>
      </c>
      <c r="BW150" s="9">
        <f t="shared" si="36"/>
        <v>49.576833860353929</v>
      </c>
      <c r="BX150" s="9">
        <f t="shared" si="36"/>
        <v>-755.15029392333201</v>
      </c>
      <c r="BY150" s="9">
        <f t="shared" si="36"/>
        <v>227.87254822287792</v>
      </c>
      <c r="BZ150" s="9">
        <f t="shared" si="36"/>
        <v>28.606392489986341</v>
      </c>
      <c r="CA150" s="9">
        <f t="shared" si="36"/>
        <v>-39.32382111000409</v>
      </c>
      <c r="CB150" s="9">
        <f t="shared" si="36"/>
        <v>473.67782770097597</v>
      </c>
      <c r="CC150" s="9">
        <f t="shared" si="36"/>
        <v>196.49217798346396</v>
      </c>
      <c r="CD150" s="9">
        <f t="shared" si="62"/>
        <v>360.48176739974036</v>
      </c>
    </row>
    <row r="151" spans="1:82">
      <c r="A151" s="2">
        <v>45231</v>
      </c>
      <c r="B151" s="8"/>
      <c r="C151" s="8"/>
      <c r="D151" s="8"/>
      <c r="E151" s="8"/>
      <c r="F151" s="8"/>
      <c r="G151" s="8"/>
      <c r="H151" s="8"/>
      <c r="I151" s="8"/>
      <c r="J151" s="8"/>
      <c r="K151" s="9"/>
      <c r="L151" s="9"/>
      <c r="M151" s="9"/>
      <c r="N151" s="9"/>
      <c r="O151" s="9"/>
      <c r="P151" s="8"/>
      <c r="Q151" s="8"/>
      <c r="R151" s="9"/>
      <c r="U151" s="38"/>
      <c r="V151" s="38"/>
      <c r="W151" s="38"/>
      <c r="X151" s="38"/>
      <c r="Y151" s="38"/>
      <c r="Z151" s="38"/>
      <c r="AA151" s="38"/>
      <c r="AB151" s="38"/>
      <c r="AC151" s="38"/>
      <c r="AD151" s="38"/>
      <c r="AE151" s="38"/>
      <c r="AF151" s="38"/>
      <c r="AG151" s="38"/>
      <c r="AH151" s="38"/>
      <c r="AI151" s="38"/>
      <c r="AJ151" s="38"/>
      <c r="AK151" s="38"/>
      <c r="AM151" s="17">
        <v>106</v>
      </c>
      <c r="AN151" s="17">
        <v>750.18416871580609</v>
      </c>
      <c r="AO151" s="17">
        <v>9.4987469482200595</v>
      </c>
      <c r="AP151" s="17">
        <v>0.28795045584104817</v>
      </c>
      <c r="AX151" s="1">
        <v>106</v>
      </c>
      <c r="AY151" s="50">
        <f t="shared" si="39"/>
        <v>72</v>
      </c>
      <c r="AZ151" s="51">
        <f t="shared" si="40"/>
        <v>0.59563409563409564</v>
      </c>
      <c r="BA151" s="52">
        <f t="shared" si="41"/>
        <v>0.24206240467219475</v>
      </c>
      <c r="BB151" s="43"/>
      <c r="BC151" s="1">
        <v>106</v>
      </c>
      <c r="BD151" s="48">
        <f t="shared" si="42"/>
        <v>9.4987469482200595</v>
      </c>
      <c r="BE151" s="48">
        <f t="shared" si="52"/>
        <v>10.09010180802909</v>
      </c>
      <c r="BF151" s="48">
        <f t="shared" si="52"/>
        <v>32.344690628283274</v>
      </c>
      <c r="BG151" s="48">
        <f t="shared" si="52"/>
        <v>48.731041399438254</v>
      </c>
      <c r="BH151" s="48">
        <f t="shared" si="52"/>
        <v>13.649002008757748</v>
      </c>
      <c r="BI151" s="48">
        <f t="shared" si="52"/>
        <v>23.669421753326333</v>
      </c>
      <c r="BJ151" s="48">
        <f t="shared" si="51"/>
        <v>4.9134126497019679</v>
      </c>
      <c r="BK151" s="48">
        <f t="shared" si="51"/>
        <v>-74.840701143611454</v>
      </c>
      <c r="BL151" s="48">
        <f t="shared" si="51"/>
        <v>22.583770962701692</v>
      </c>
      <c r="BM151" s="48">
        <f t="shared" si="51"/>
        <v>2.8350945346478511</v>
      </c>
      <c r="BN151" s="48">
        <f t="shared" si="51"/>
        <v>-3.8972670304192434</v>
      </c>
      <c r="BO151" s="48">
        <f t="shared" si="51"/>
        <v>46.944801619745817</v>
      </c>
      <c r="BP151" s="48">
        <f t="shared" si="51"/>
        <v>19.473755738232626</v>
      </c>
      <c r="BQ151" s="1">
        <v>106</v>
      </c>
      <c r="BR151" s="9">
        <f t="shared" si="36"/>
        <v>90.226193586323802</v>
      </c>
      <c r="BS151" s="9">
        <f t="shared" si="36"/>
        <v>95.843323756250058</v>
      </c>
      <c r="BT151" s="9">
        <f t="shared" si="36"/>
        <v>307.23403139653635</v>
      </c>
      <c r="BU151" s="9">
        <f t="shared" si="36"/>
        <v>462.8838307765115</v>
      </c>
      <c r="BV151" s="9">
        <f t="shared" si="36"/>
        <v>129.64841617694188</v>
      </c>
      <c r="BW151" s="9">
        <f t="shared" si="36"/>
        <v>224.82984764554882</v>
      </c>
      <c r="BX151" s="9">
        <f t="shared" ref="BX151:CC165" si="71">($BD151-$BR$173)*(BJ151-$BR$173)</f>
        <v>46.671263411705382</v>
      </c>
      <c r="BY151" s="9">
        <f t="shared" si="71"/>
        <v>-710.89288159054217</v>
      </c>
      <c r="BZ151" s="9">
        <f t="shared" si="71"/>
        <v>214.51752551127009</v>
      </c>
      <c r="CA151" s="9">
        <f t="shared" si="71"/>
        <v>26.929845558904191</v>
      </c>
      <c r="CB151" s="9">
        <f t="shared" si="71"/>
        <v>-37.019153311592284</v>
      </c>
      <c r="CC151" s="9">
        <f t="shared" si="71"/>
        <v>445.91679112036832</v>
      </c>
      <c r="CD151" s="9">
        <f t="shared" si="62"/>
        <v>184.97627788892601</v>
      </c>
    </row>
    <row r="152" spans="1:82">
      <c r="A152" s="2">
        <v>45261</v>
      </c>
      <c r="B152" s="8"/>
      <c r="C152" s="8"/>
      <c r="D152" s="8"/>
      <c r="E152" s="8"/>
      <c r="F152" s="8"/>
      <c r="G152" s="8"/>
      <c r="H152" s="8"/>
      <c r="I152" s="8"/>
      <c r="J152" s="8"/>
      <c r="K152" s="9"/>
      <c r="L152" s="9"/>
      <c r="M152" s="9"/>
      <c r="N152" s="9"/>
      <c r="O152" s="9"/>
      <c r="P152" s="8"/>
      <c r="Q152" s="8"/>
      <c r="R152" s="9"/>
      <c r="U152" s="38"/>
      <c r="V152" s="38"/>
      <c r="W152" s="38"/>
      <c r="X152" s="38"/>
      <c r="Y152" s="38"/>
      <c r="Z152" s="38"/>
      <c r="AA152" s="38"/>
      <c r="AB152" s="38"/>
      <c r="AC152" s="38"/>
      <c r="AD152" s="38"/>
      <c r="AE152" s="38"/>
      <c r="AF152" s="38"/>
      <c r="AG152" s="38"/>
      <c r="AH152" s="38"/>
      <c r="AI152" s="38"/>
      <c r="AJ152" s="38"/>
      <c r="AK152" s="38"/>
      <c r="AM152" s="17">
        <v>107</v>
      </c>
      <c r="AN152" s="17">
        <v>971.05571673809516</v>
      </c>
      <c r="AO152" s="17">
        <v>-21.739113163963225</v>
      </c>
      <c r="AP152" s="17">
        <v>-0.65901192854878021</v>
      </c>
      <c r="AX152" s="1">
        <v>107</v>
      </c>
      <c r="AY152" s="50">
        <f t="shared" si="39"/>
        <v>27</v>
      </c>
      <c r="AZ152" s="51">
        <f t="shared" si="40"/>
        <v>0.22141372141372143</v>
      </c>
      <c r="BA152" s="52">
        <f t="shared" si="41"/>
        <v>-0.76742739995147802</v>
      </c>
      <c r="BB152" s="43"/>
      <c r="BC152" s="1">
        <v>107</v>
      </c>
      <c r="BD152" s="48">
        <f t="shared" si="42"/>
        <v>-21.739113163963225</v>
      </c>
      <c r="BE152" s="48">
        <f t="shared" si="52"/>
        <v>9.4987469482200595</v>
      </c>
      <c r="BF152" s="48">
        <f t="shared" si="52"/>
        <v>10.09010180802909</v>
      </c>
      <c r="BG152" s="48">
        <f t="shared" si="52"/>
        <v>32.344690628283274</v>
      </c>
      <c r="BH152" s="48">
        <f t="shared" si="52"/>
        <v>48.731041399438254</v>
      </c>
      <c r="BI152" s="48">
        <f t="shared" si="52"/>
        <v>13.649002008757748</v>
      </c>
      <c r="BJ152" s="48">
        <f t="shared" si="51"/>
        <v>23.669421753326333</v>
      </c>
      <c r="BK152" s="48">
        <f t="shared" si="51"/>
        <v>4.9134126497019679</v>
      </c>
      <c r="BL152" s="48">
        <f t="shared" si="51"/>
        <v>-74.840701143611454</v>
      </c>
      <c r="BM152" s="48">
        <f t="shared" si="51"/>
        <v>22.583770962701692</v>
      </c>
      <c r="BN152" s="48">
        <f t="shared" si="51"/>
        <v>2.8350945346478511</v>
      </c>
      <c r="BO152" s="48">
        <f t="shared" si="51"/>
        <v>-3.8972670304192434</v>
      </c>
      <c r="BP152" s="48">
        <f t="shared" si="51"/>
        <v>46.944801619745817</v>
      </c>
      <c r="BQ152" s="1">
        <v>107</v>
      </c>
      <c r="BR152" s="9">
        <f t="shared" ref="BR152:BW165" si="72">($BD152-$BR$173)*(BD152-$BR$173)</f>
        <v>472.58904115559022</v>
      </c>
      <c r="BS152" s="9">
        <f t="shared" si="72"/>
        <v>-206.49433482320873</v>
      </c>
      <c r="BT152" s="9">
        <f t="shared" si="72"/>
        <v>-219.34986504065671</v>
      </c>
      <c r="BU152" s="9">
        <f t="shared" si="72"/>
        <v>-703.14488982162868</v>
      </c>
      <c r="BV152" s="9">
        <f t="shared" si="72"/>
        <v>-1059.3696235801594</v>
      </c>
      <c r="BW152" s="9">
        <f t="shared" si="72"/>
        <v>-296.71719924354773</v>
      </c>
      <c r="BX152" s="9">
        <f t="shared" si="71"/>
        <v>-514.55223802113358</v>
      </c>
      <c r="BY152" s="9">
        <f t="shared" si="71"/>
        <v>-106.81323361312296</v>
      </c>
      <c r="BZ152" s="9">
        <f t="shared" si="71"/>
        <v>1626.9704714313013</v>
      </c>
      <c r="CA152" s="9">
        <f t="shared" si="71"/>
        <v>-490.95115262719861</v>
      </c>
      <c r="CB152" s="9">
        <f t="shared" si="71"/>
        <v>-61.632440919247195</v>
      </c>
      <c r="CC152" s="9">
        <f t="shared" si="71"/>
        <v>84.723129004461541</v>
      </c>
      <c r="CD152" s="9">
        <f t="shared" si="62"/>
        <v>-1020.5383548714532</v>
      </c>
    </row>
    <row r="153" spans="1:82">
      <c r="K153" s="44"/>
      <c r="L153" s="44"/>
      <c r="M153" s="44"/>
      <c r="N153" s="44"/>
      <c r="U153" s="38"/>
      <c r="V153" s="38"/>
      <c r="W153" s="38"/>
      <c r="X153" s="38"/>
      <c r="Y153" s="38"/>
      <c r="Z153" s="38"/>
      <c r="AA153" s="38"/>
      <c r="AB153" s="38"/>
      <c r="AC153" s="38"/>
      <c r="AD153" s="38"/>
      <c r="AE153" s="38"/>
      <c r="AF153" s="38"/>
      <c r="AG153" s="38"/>
      <c r="AH153" s="38"/>
      <c r="AI153" s="38"/>
      <c r="AJ153" s="38"/>
      <c r="AK153" s="38"/>
      <c r="AM153" s="17">
        <v>108</v>
      </c>
      <c r="AN153" s="17">
        <v>1304.603097661417</v>
      </c>
      <c r="AO153" s="17">
        <v>-71.777634599025987</v>
      </c>
      <c r="AP153" s="17">
        <v>-2.1759083292407015</v>
      </c>
      <c r="AX153" s="1">
        <v>108</v>
      </c>
      <c r="AY153" s="50">
        <f t="shared" si="39"/>
        <v>3</v>
      </c>
      <c r="AZ153" s="51">
        <f t="shared" si="40"/>
        <v>2.1829521829521831E-2</v>
      </c>
      <c r="BA153" s="52">
        <f t="shared" si="41"/>
        <v>-2.0173495927674461</v>
      </c>
      <c r="BB153" s="43"/>
      <c r="BC153" s="1">
        <v>108</v>
      </c>
      <c r="BD153" s="48">
        <f t="shared" si="42"/>
        <v>-71.777634599025987</v>
      </c>
      <c r="BE153" s="48">
        <f t="shared" si="52"/>
        <v>-21.739113163963225</v>
      </c>
      <c r="BF153" s="48">
        <f t="shared" si="52"/>
        <v>9.4987469482200595</v>
      </c>
      <c r="BG153" s="48">
        <f t="shared" si="52"/>
        <v>10.09010180802909</v>
      </c>
      <c r="BH153" s="48">
        <f t="shared" si="52"/>
        <v>32.344690628283274</v>
      </c>
      <c r="BI153" s="48">
        <f t="shared" si="52"/>
        <v>48.731041399438254</v>
      </c>
      <c r="BJ153" s="48">
        <f t="shared" si="51"/>
        <v>13.649002008757748</v>
      </c>
      <c r="BK153" s="48">
        <f t="shared" si="51"/>
        <v>23.669421753326333</v>
      </c>
      <c r="BL153" s="48">
        <f t="shared" si="51"/>
        <v>4.9134126497019679</v>
      </c>
      <c r="BM153" s="48">
        <f t="shared" si="51"/>
        <v>-74.840701143611454</v>
      </c>
      <c r="BN153" s="48">
        <f t="shared" si="51"/>
        <v>22.583770962701692</v>
      </c>
      <c r="BO153" s="48">
        <f t="shared" si="51"/>
        <v>2.8350945346478511</v>
      </c>
      <c r="BP153" s="48">
        <f t="shared" si="51"/>
        <v>-3.8972670304192434</v>
      </c>
      <c r="BQ153" s="1">
        <v>108</v>
      </c>
      <c r="BR153" s="9">
        <f t="shared" si="72"/>
        <v>5152.0288286312616</v>
      </c>
      <c r="BS153" s="9">
        <f t="shared" si="72"/>
        <v>1560.3821211898087</v>
      </c>
      <c r="BT153" s="9">
        <f t="shared" si="72"/>
        <v>-681.79758759796539</v>
      </c>
      <c r="BU153" s="9">
        <f t="shared" si="72"/>
        <v>-724.24364064369604</v>
      </c>
      <c r="BV153" s="9">
        <f t="shared" si="72"/>
        <v>-2321.625385135465</v>
      </c>
      <c r="BW153" s="9">
        <f t="shared" si="72"/>
        <v>-3497.7988831988914</v>
      </c>
      <c r="BX153" s="9">
        <f t="shared" si="71"/>
        <v>-979.69307882599719</v>
      </c>
      <c r="BY153" s="9">
        <f t="shared" si="71"/>
        <v>-1698.9351057805043</v>
      </c>
      <c r="BZ153" s="9">
        <f t="shared" si="71"/>
        <v>-352.67313780455373</v>
      </c>
      <c r="CA153" s="9">
        <f t="shared" si="71"/>
        <v>5371.8884998210178</v>
      </c>
      <c r="CB153" s="9">
        <f t="shared" si="71"/>
        <v>-1621.0096600289053</v>
      </c>
      <c r="CC153" s="9">
        <f t="shared" si="71"/>
        <v>-203.4963795616633</v>
      </c>
      <c r="CD153" s="9">
        <f t="shared" si="62"/>
        <v>279.73660884424788</v>
      </c>
    </row>
    <row r="154" spans="1:82">
      <c r="K154" s="44"/>
      <c r="L154" s="44"/>
      <c r="M154" s="44"/>
      <c r="N154" s="44"/>
      <c r="U154" s="38"/>
      <c r="V154" s="38"/>
      <c r="W154" s="38"/>
      <c r="X154" s="38"/>
      <c r="Y154" s="38"/>
      <c r="Z154" s="38"/>
      <c r="AA154" s="38"/>
      <c r="AB154" s="38"/>
      <c r="AC154" s="38"/>
      <c r="AD154" s="38"/>
      <c r="AE154" s="38"/>
      <c r="AF154" s="38"/>
      <c r="AG154" s="38"/>
      <c r="AH154" s="38"/>
      <c r="AI154" s="38"/>
      <c r="AJ154" s="38"/>
      <c r="AK154" s="38"/>
      <c r="AM154" s="17">
        <v>109</v>
      </c>
      <c r="AN154" s="17">
        <v>1399.2153612153818</v>
      </c>
      <c r="AO154" s="17">
        <v>4.5474735088646412E-13</v>
      </c>
      <c r="AP154" s="17">
        <v>1.3785471672640332E-14</v>
      </c>
      <c r="AX154" s="1">
        <v>109</v>
      </c>
      <c r="AY154" s="50">
        <f t="shared" si="39"/>
        <v>59</v>
      </c>
      <c r="AZ154" s="51">
        <f t="shared" si="40"/>
        <v>0.48752598752598753</v>
      </c>
      <c r="BA154" s="52">
        <f t="shared" si="41"/>
        <v>-3.127280902613698E-2</v>
      </c>
      <c r="BB154" s="43"/>
      <c r="BC154" s="1">
        <v>109</v>
      </c>
      <c r="BD154" s="48">
        <f t="shared" si="42"/>
        <v>4.5474735088646412E-13</v>
      </c>
      <c r="BE154" s="48">
        <f t="shared" si="52"/>
        <v>-71.777634599025987</v>
      </c>
      <c r="BF154" s="48">
        <f t="shared" si="52"/>
        <v>-21.739113163963225</v>
      </c>
      <c r="BG154" s="48">
        <f t="shared" si="52"/>
        <v>9.4987469482200595</v>
      </c>
      <c r="BH154" s="48">
        <f t="shared" si="52"/>
        <v>10.09010180802909</v>
      </c>
      <c r="BI154" s="48">
        <f t="shared" si="52"/>
        <v>32.344690628283274</v>
      </c>
      <c r="BJ154" s="48">
        <f t="shared" si="51"/>
        <v>48.731041399438254</v>
      </c>
      <c r="BK154" s="48">
        <f t="shared" si="51"/>
        <v>13.649002008757748</v>
      </c>
      <c r="BL154" s="48">
        <f t="shared" si="51"/>
        <v>23.669421753326333</v>
      </c>
      <c r="BM154" s="48">
        <f t="shared" si="51"/>
        <v>4.9134126497019679</v>
      </c>
      <c r="BN154" s="48">
        <f t="shared" si="51"/>
        <v>-74.840701143611454</v>
      </c>
      <c r="BO154" s="48">
        <f t="shared" si="51"/>
        <v>22.583770962701692</v>
      </c>
      <c r="BP154" s="48">
        <f t="shared" si="51"/>
        <v>2.8350945346478511</v>
      </c>
      <c r="BQ154" s="1">
        <v>109</v>
      </c>
      <c r="BR154" s="9">
        <f t="shared" si="72"/>
        <v>4.3728917443390331E-25</v>
      </c>
      <c r="BS154" s="9">
        <f t="shared" si="72"/>
        <v>-4.7465002192476872E-11</v>
      </c>
      <c r="BT154" s="9">
        <f t="shared" si="72"/>
        <v>-1.4375606827311255E-11</v>
      </c>
      <c r="BU154" s="9">
        <f t="shared" si="72"/>
        <v>6.2813165583082245E-12</v>
      </c>
      <c r="BV154" s="9">
        <f t="shared" si="72"/>
        <v>6.6723667771426643E-12</v>
      </c>
      <c r="BW154" s="9">
        <f t="shared" si="72"/>
        <v>2.1388846542002082E-11</v>
      </c>
      <c r="BX154" s="9">
        <f t="shared" si="71"/>
        <v>3.2224787007642933E-11</v>
      </c>
      <c r="BY154" s="9">
        <f t="shared" si="71"/>
        <v>9.0257907479109199E-12</v>
      </c>
      <c r="BZ154" s="9">
        <f t="shared" si="71"/>
        <v>1.5652078278873132E-11</v>
      </c>
      <c r="CA154" s="9">
        <f t="shared" si="71"/>
        <v>3.2491338491923879E-12</v>
      </c>
      <c r="CB154" s="9">
        <f t="shared" si="71"/>
        <v>-4.9490542056901785E-11</v>
      </c>
      <c r="CC154" s="9">
        <f t="shared" si="71"/>
        <v>1.4934160818300222E-11</v>
      </c>
      <c r="CD154" s="9">
        <f t="shared" si="62"/>
        <v>1.8747868894634167E-12</v>
      </c>
    </row>
    <row r="155" spans="1:82">
      <c r="K155" s="44"/>
      <c r="L155" s="44"/>
      <c r="M155" s="44"/>
      <c r="N155" s="44"/>
      <c r="U155" s="38"/>
      <c r="V155" s="38"/>
      <c r="W155" s="38"/>
      <c r="X155" s="38"/>
      <c r="Y155" s="38"/>
      <c r="Z155" s="38"/>
      <c r="AA155" s="38"/>
      <c r="AB155" s="38"/>
      <c r="AC155" s="38"/>
      <c r="AD155" s="38"/>
      <c r="AE155" s="38"/>
      <c r="AF155" s="38"/>
      <c r="AG155" s="38"/>
      <c r="AH155" s="38"/>
      <c r="AI155" s="38"/>
      <c r="AJ155" s="38"/>
      <c r="AK155" s="38"/>
      <c r="AM155" s="17">
        <v>110</v>
      </c>
      <c r="AN155" s="17">
        <v>1052.8814047182411</v>
      </c>
      <c r="AO155" s="17">
        <v>72.25823202693573</v>
      </c>
      <c r="AP155" s="17">
        <v>2.1904774349550693</v>
      </c>
      <c r="AX155" s="1">
        <v>110</v>
      </c>
      <c r="AY155" s="50">
        <f t="shared" si="39"/>
        <v>118</v>
      </c>
      <c r="AZ155" s="51">
        <f t="shared" si="40"/>
        <v>0.9781704781704782</v>
      </c>
      <c r="BA155" s="52">
        <f t="shared" si="41"/>
        <v>2.017349592767447</v>
      </c>
      <c r="BB155" s="43"/>
      <c r="BC155" s="1">
        <v>110</v>
      </c>
      <c r="BD155" s="48">
        <f t="shared" si="42"/>
        <v>72.25823202693573</v>
      </c>
      <c r="BE155" s="48">
        <f t="shared" si="52"/>
        <v>4.5474735088646412E-13</v>
      </c>
      <c r="BF155" s="48">
        <f t="shared" si="52"/>
        <v>-71.777634599025987</v>
      </c>
      <c r="BG155" s="48">
        <f t="shared" si="52"/>
        <v>-21.739113163963225</v>
      </c>
      <c r="BH155" s="48">
        <f t="shared" si="52"/>
        <v>9.4987469482200595</v>
      </c>
      <c r="BI155" s="48">
        <f t="shared" si="52"/>
        <v>10.09010180802909</v>
      </c>
      <c r="BJ155" s="48">
        <f t="shared" si="51"/>
        <v>32.344690628283274</v>
      </c>
      <c r="BK155" s="48">
        <f t="shared" si="51"/>
        <v>48.731041399438254</v>
      </c>
      <c r="BL155" s="48">
        <f t="shared" si="51"/>
        <v>13.649002008757748</v>
      </c>
      <c r="BM155" s="48">
        <f t="shared" si="51"/>
        <v>23.669421753326333</v>
      </c>
      <c r="BN155" s="48">
        <f t="shared" si="51"/>
        <v>4.9134126497019679</v>
      </c>
      <c r="BO155" s="48">
        <f t="shared" si="51"/>
        <v>-74.840701143611454</v>
      </c>
      <c r="BP155" s="48">
        <f t="shared" si="51"/>
        <v>22.583770962701692</v>
      </c>
      <c r="BQ155" s="1">
        <v>110</v>
      </c>
      <c r="BR155" s="9">
        <f t="shared" si="72"/>
        <v>5221.2520956585113</v>
      </c>
      <c r="BS155" s="9">
        <f t="shared" si="72"/>
        <v>4.7782810909591721E-11</v>
      </c>
      <c r="BT155" s="9">
        <f t="shared" si="72"/>
        <v>-5186.5249752010295</v>
      </c>
      <c r="BU155" s="9">
        <f t="shared" si="72"/>
        <v>-1570.8298830614574</v>
      </c>
      <c r="BV155" s="9">
        <f t="shared" si="72"/>
        <v>686.36266094964969</v>
      </c>
      <c r="BW155" s="9">
        <f t="shared" si="72"/>
        <v>729.09291761998668</v>
      </c>
      <c r="BX155" s="9">
        <f t="shared" si="71"/>
        <v>2337.1701602579683</v>
      </c>
      <c r="BY155" s="9">
        <f t="shared" si="71"/>
        <v>3521.2188963548456</v>
      </c>
      <c r="BZ155" s="9">
        <f t="shared" si="71"/>
        <v>986.25275408494701</v>
      </c>
      <c r="CA155" s="9">
        <f t="shared" si="71"/>
        <v>1710.310568995274</v>
      </c>
      <c r="CB155" s="9">
        <f t="shared" si="71"/>
        <v>355.03451128626187</v>
      </c>
      <c r="CC155" s="9">
        <f t="shared" si="71"/>
        <v>-5407.8567482936314</v>
      </c>
      <c r="CD155" s="9">
        <f t="shared" si="62"/>
        <v>1631.8633622660923</v>
      </c>
    </row>
    <row r="156" spans="1:82" ht="45">
      <c r="A156" s="30"/>
      <c r="B156" s="32" t="s">
        <v>86</v>
      </c>
      <c r="C156" s="32" t="s">
        <v>87</v>
      </c>
      <c r="D156" s="32" t="s">
        <v>88</v>
      </c>
      <c r="E156" s="32" t="s">
        <v>89</v>
      </c>
      <c r="F156" s="32" t="s">
        <v>90</v>
      </c>
      <c r="K156" s="23"/>
      <c r="L156" s="23"/>
      <c r="M156" s="23"/>
      <c r="N156" s="23"/>
      <c r="O156" s="27"/>
      <c r="P156" s="27"/>
      <c r="R156" s="22"/>
      <c r="U156" s="38"/>
      <c r="V156" s="38"/>
      <c r="W156" s="38"/>
      <c r="X156" s="38"/>
      <c r="Y156" s="38"/>
      <c r="Z156" s="38"/>
      <c r="AA156" s="38"/>
      <c r="AB156" s="38"/>
      <c r="AC156" s="38"/>
      <c r="AD156" s="38"/>
      <c r="AE156" s="38"/>
      <c r="AF156" s="38"/>
      <c r="AG156" s="38"/>
      <c r="AH156" s="38"/>
      <c r="AI156" s="38"/>
      <c r="AJ156" s="38"/>
      <c r="AK156" s="38"/>
      <c r="AM156" s="17">
        <v>111</v>
      </c>
      <c r="AN156" s="17">
        <v>960.42806006167575</v>
      </c>
      <c r="AO156" s="17">
        <v>-51.2688544934839</v>
      </c>
      <c r="AP156" s="17">
        <v>-1.5541934217558486</v>
      </c>
      <c r="AX156" s="1">
        <v>111</v>
      </c>
      <c r="AY156" s="50">
        <f t="shared" si="39"/>
        <v>8</v>
      </c>
      <c r="AZ156" s="51">
        <f t="shared" si="40"/>
        <v>6.3409563409563413E-2</v>
      </c>
      <c r="BA156" s="52">
        <f t="shared" si="41"/>
        <v>-1.5267663302113335</v>
      </c>
      <c r="BB156" s="43"/>
      <c r="BC156" s="1">
        <v>111</v>
      </c>
      <c r="BD156" s="48">
        <f t="shared" si="42"/>
        <v>-51.2688544934839</v>
      </c>
      <c r="BE156" s="48">
        <f t="shared" si="52"/>
        <v>72.25823202693573</v>
      </c>
      <c r="BF156" s="48">
        <f t="shared" si="52"/>
        <v>4.5474735088646412E-13</v>
      </c>
      <c r="BG156" s="48">
        <f t="shared" si="52"/>
        <v>-71.777634599025987</v>
      </c>
      <c r="BH156" s="48">
        <f t="shared" si="52"/>
        <v>-21.739113163963225</v>
      </c>
      <c r="BI156" s="48">
        <f t="shared" si="52"/>
        <v>9.4987469482200595</v>
      </c>
      <c r="BJ156" s="48">
        <f t="shared" si="51"/>
        <v>10.09010180802909</v>
      </c>
      <c r="BK156" s="48">
        <f t="shared" si="51"/>
        <v>32.344690628283274</v>
      </c>
      <c r="BL156" s="48">
        <f t="shared" si="51"/>
        <v>48.731041399438254</v>
      </c>
      <c r="BM156" s="48">
        <f t="shared" si="51"/>
        <v>13.649002008757748</v>
      </c>
      <c r="BN156" s="48">
        <f t="shared" si="51"/>
        <v>23.669421753326333</v>
      </c>
      <c r="BO156" s="48">
        <f t="shared" si="51"/>
        <v>4.9134126497019679</v>
      </c>
      <c r="BP156" s="48">
        <f t="shared" si="51"/>
        <v>-74.840701143611454</v>
      </c>
      <c r="BQ156" s="1">
        <v>111</v>
      </c>
      <c r="BR156" s="9">
        <f t="shared" si="72"/>
        <v>2628.4954410740033</v>
      </c>
      <c r="BS156" s="9">
        <f t="shared" si="72"/>
        <v>-3704.5967837453622</v>
      </c>
      <c r="BT156" s="9">
        <f t="shared" si="72"/>
        <v>-3.3902988089997748E-11</v>
      </c>
      <c r="BU156" s="9">
        <f t="shared" si="72"/>
        <v>3679.957104143893</v>
      </c>
      <c r="BV156" s="9">
        <f t="shared" si="72"/>
        <v>1114.5394296205959</v>
      </c>
      <c r="BW156" s="9">
        <f t="shared" si="72"/>
        <v>-486.9898751587271</v>
      </c>
      <c r="BX156" s="9">
        <f t="shared" si="71"/>
        <v>-517.30796142029067</v>
      </c>
      <c r="BY156" s="9">
        <f t="shared" si="71"/>
        <v>-1658.2752374582114</v>
      </c>
      <c r="BZ156" s="9">
        <f t="shared" si="71"/>
        <v>-2498.3846708237406</v>
      </c>
      <c r="CA156" s="9">
        <f t="shared" si="71"/>
        <v>-699.76869796827816</v>
      </c>
      <c r="CB156" s="9">
        <f t="shared" si="71"/>
        <v>-1213.5041398161959</v>
      </c>
      <c r="CC156" s="9">
        <f t="shared" si="71"/>
        <v>-251.90503820402296</v>
      </c>
      <c r="CD156" s="9">
        <f t="shared" si="62"/>
        <v>3836.9970171221034</v>
      </c>
    </row>
    <row r="157" spans="1:82">
      <c r="A157" s="33">
        <v>2012</v>
      </c>
      <c r="B157" s="29">
        <f>AVERAGE(K19:K30)</f>
        <v>101809.41666666667</v>
      </c>
      <c r="C157" s="9">
        <f>SUM(N9:N20)</f>
        <v>1126261614</v>
      </c>
      <c r="D157" s="9">
        <f>SUM(R9:R20)</f>
        <v>1139630119.0975111</v>
      </c>
      <c r="E157" s="9">
        <f t="shared" ref="E157:E167" si="73">C157/B157</f>
        <v>11062.45032016521</v>
      </c>
      <c r="F157" s="9">
        <f t="shared" ref="F157:F165" si="74">D157/B157</f>
        <v>11193.759442004899</v>
      </c>
      <c r="N157" s="10"/>
      <c r="O157" s="27"/>
      <c r="P157" s="27"/>
      <c r="R157" s="10"/>
      <c r="U157" s="38"/>
      <c r="V157" s="38"/>
      <c r="W157" s="38"/>
      <c r="X157" s="38"/>
      <c r="Y157" s="38"/>
      <c r="Z157" s="38"/>
      <c r="AA157" s="38"/>
      <c r="AB157" s="38"/>
      <c r="AC157" s="38"/>
      <c r="AD157" s="38"/>
      <c r="AE157" s="38"/>
      <c r="AF157" s="38"/>
      <c r="AG157" s="38"/>
      <c r="AH157" s="38"/>
      <c r="AI157" s="38"/>
      <c r="AJ157" s="38"/>
      <c r="AK157" s="38"/>
      <c r="AM157" s="17">
        <v>112</v>
      </c>
      <c r="AN157" s="17">
        <v>896.60487965200036</v>
      </c>
      <c r="AO157" s="17">
        <v>30.426448756716809</v>
      </c>
      <c r="AP157" s="17">
        <v>0.92236479578631714</v>
      </c>
      <c r="AX157" s="1">
        <v>112</v>
      </c>
      <c r="AY157" s="50">
        <f t="shared" si="39"/>
        <v>99</v>
      </c>
      <c r="AZ157" s="51">
        <f t="shared" si="40"/>
        <v>0.82016632016632018</v>
      </c>
      <c r="BA157" s="52">
        <f t="shared" si="41"/>
        <v>0.91599911388803534</v>
      </c>
      <c r="BB157" s="43"/>
      <c r="BC157" s="1">
        <v>112</v>
      </c>
      <c r="BD157" s="48">
        <f t="shared" si="42"/>
        <v>30.426448756716809</v>
      </c>
      <c r="BE157" s="48">
        <f t="shared" si="52"/>
        <v>-51.2688544934839</v>
      </c>
      <c r="BF157" s="48">
        <f t="shared" si="52"/>
        <v>72.25823202693573</v>
      </c>
      <c r="BG157" s="48">
        <f t="shared" si="52"/>
        <v>4.5474735088646412E-13</v>
      </c>
      <c r="BH157" s="48">
        <f t="shared" si="52"/>
        <v>-71.777634599025987</v>
      </c>
      <c r="BI157" s="48">
        <f t="shared" si="52"/>
        <v>-21.739113163963225</v>
      </c>
      <c r="BJ157" s="48">
        <f t="shared" si="51"/>
        <v>9.4987469482200595</v>
      </c>
      <c r="BK157" s="48">
        <f t="shared" si="51"/>
        <v>10.09010180802909</v>
      </c>
      <c r="BL157" s="48">
        <f t="shared" si="51"/>
        <v>32.344690628283274</v>
      </c>
      <c r="BM157" s="48">
        <f t="shared" si="51"/>
        <v>48.731041399438254</v>
      </c>
      <c r="BN157" s="48">
        <f t="shared" si="51"/>
        <v>13.649002008757748</v>
      </c>
      <c r="BO157" s="48">
        <f t="shared" si="51"/>
        <v>23.669421753326333</v>
      </c>
      <c r="BP157" s="48">
        <f t="shared" si="51"/>
        <v>4.9134126497019679</v>
      </c>
      <c r="BQ157" s="1">
        <v>112</v>
      </c>
      <c r="BR157" s="9">
        <f t="shared" si="72"/>
        <v>925.76878394512642</v>
      </c>
      <c r="BS157" s="9">
        <f t="shared" si="72"/>
        <v>-1559.9291740615624</v>
      </c>
      <c r="BT157" s="9">
        <f t="shared" si="72"/>
        <v>2198.5613940185349</v>
      </c>
      <c r="BU157" s="9">
        <f t="shared" si="72"/>
        <v>2.0120354550753895E-11</v>
      </c>
      <c r="BV157" s="9">
        <f t="shared" si="72"/>
        <v>-2183.9385210056162</v>
      </c>
      <c r="BW157" s="9">
        <f t="shared" si="72"/>
        <v>-661.44401269979312</v>
      </c>
      <c r="BX157" s="9">
        <f t="shared" si="71"/>
        <v>289.01313727304603</v>
      </c>
      <c r="BY157" s="9">
        <f t="shared" si="71"/>
        <v>307.00596561206106</v>
      </c>
      <c r="BZ157" s="9">
        <f t="shared" si="71"/>
        <v>984.13407195333241</v>
      </c>
      <c r="CA157" s="9">
        <f t="shared" si="71"/>
        <v>1482.7125340014697</v>
      </c>
      <c r="CB157" s="9">
        <f t="shared" si="71"/>
        <v>415.29066019980149</v>
      </c>
      <c r="CC157" s="9">
        <f t="shared" si="71"/>
        <v>720.17644807871295</v>
      </c>
      <c r="CD157" s="9">
        <f t="shared" si="62"/>
        <v>149.4976982067684</v>
      </c>
    </row>
    <row r="158" spans="1:82">
      <c r="A158" s="33">
        <v>2013</v>
      </c>
      <c r="B158" s="29">
        <f>AVERAGE(K21:K32)</f>
        <v>101958.5</v>
      </c>
      <c r="C158" s="9">
        <f>SUM(N21:N32)</f>
        <v>1165434381</v>
      </c>
      <c r="D158" s="9">
        <f>SUM(R21:R32)</f>
        <v>1138884351.3674986</v>
      </c>
      <c r="E158" s="9">
        <f t="shared" si="73"/>
        <v>11430.47790032219</v>
      </c>
      <c r="F158" s="9">
        <f t="shared" si="74"/>
        <v>11170.077544957003</v>
      </c>
      <c r="U158" s="38"/>
      <c r="V158" s="38"/>
      <c r="W158" s="38"/>
      <c r="X158" s="38"/>
      <c r="Y158" s="38"/>
      <c r="Z158" s="38"/>
      <c r="AA158" s="38"/>
      <c r="AB158" s="38"/>
      <c r="AC158" s="38"/>
      <c r="AD158" s="38"/>
      <c r="AE158" s="38"/>
      <c r="AF158" s="38"/>
      <c r="AG158" s="38"/>
      <c r="AH158" s="38"/>
      <c r="AI158" s="38"/>
      <c r="AJ158" s="38"/>
      <c r="AK158" s="38"/>
      <c r="AM158" s="17">
        <v>113</v>
      </c>
      <c r="AN158" s="17">
        <v>765.66120469618727</v>
      </c>
      <c r="AO158" s="17">
        <v>-3.8776159136455135</v>
      </c>
      <c r="AP158" s="17">
        <v>-0.11754826989258378</v>
      </c>
      <c r="AX158" s="1">
        <v>113</v>
      </c>
      <c r="AY158" s="50">
        <f t="shared" si="39"/>
        <v>54</v>
      </c>
      <c r="AZ158" s="51">
        <f t="shared" si="40"/>
        <v>0.44594594594594594</v>
      </c>
      <c r="BA158" s="52">
        <f t="shared" si="41"/>
        <v>-0.13591068064648049</v>
      </c>
      <c r="BB158" s="43"/>
      <c r="BC158" s="1">
        <v>113</v>
      </c>
      <c r="BD158" s="48">
        <f t="shared" si="42"/>
        <v>-3.8776159136455135</v>
      </c>
      <c r="BE158" s="48">
        <f t="shared" si="52"/>
        <v>30.426448756716809</v>
      </c>
      <c r="BF158" s="48">
        <f t="shared" si="52"/>
        <v>-51.2688544934839</v>
      </c>
      <c r="BG158" s="48">
        <f t="shared" si="52"/>
        <v>72.25823202693573</v>
      </c>
      <c r="BH158" s="48">
        <f t="shared" si="52"/>
        <v>4.5474735088646412E-13</v>
      </c>
      <c r="BI158" s="48">
        <f t="shared" si="52"/>
        <v>-71.777634599025987</v>
      </c>
      <c r="BJ158" s="48">
        <f t="shared" si="51"/>
        <v>-21.739113163963225</v>
      </c>
      <c r="BK158" s="48">
        <f t="shared" si="51"/>
        <v>9.4987469482200595</v>
      </c>
      <c r="BL158" s="48">
        <f t="shared" si="51"/>
        <v>10.09010180802909</v>
      </c>
      <c r="BM158" s="48">
        <f t="shared" si="51"/>
        <v>32.344690628283274</v>
      </c>
      <c r="BN158" s="48">
        <f t="shared" si="51"/>
        <v>48.731041399438254</v>
      </c>
      <c r="BO158" s="48">
        <f t="shared" si="51"/>
        <v>13.649002008757748</v>
      </c>
      <c r="BP158" s="48">
        <f t="shared" si="51"/>
        <v>23.669421753326333</v>
      </c>
      <c r="BQ158" s="1">
        <v>113</v>
      </c>
      <c r="BR158" s="9">
        <f t="shared" si="72"/>
        <v>15.03590517375533</v>
      </c>
      <c r="BS158" s="9">
        <f t="shared" si="72"/>
        <v>-117.98208189475936</v>
      </c>
      <c r="BT158" s="9">
        <f t="shared" si="72"/>
        <v>198.80092605829807</v>
      </c>
      <c r="BU158" s="9">
        <f t="shared" si="72"/>
        <v>-280.18967039952179</v>
      </c>
      <c r="BV158" s="9">
        <f t="shared" si="72"/>
        <v>-2.5641838000225183E-12</v>
      </c>
      <c r="BW158" s="9">
        <f t="shared" si="72"/>
        <v>278.3260981650003</v>
      </c>
      <c r="BX158" s="9">
        <f t="shared" si="71"/>
        <v>84.295931153119184</v>
      </c>
      <c r="BY158" s="9">
        <f t="shared" si="71"/>
        <v>-36.832492326108699</v>
      </c>
      <c r="BZ158" s="9">
        <f t="shared" si="71"/>
        <v>-39.125539341115683</v>
      </c>
      <c r="CA158" s="9">
        <f t="shared" si="71"/>
        <v>-125.42028710216624</v>
      </c>
      <c r="CB158" s="9">
        <f t="shared" si="71"/>
        <v>-188.96026161897083</v>
      </c>
      <c r="CC158" s="9">
        <f t="shared" si="71"/>
        <v>-52.925587394536606</v>
      </c>
      <c r="CD158" s="9">
        <f t="shared" si="62"/>
        <v>-91.780926457481385</v>
      </c>
    </row>
    <row r="159" spans="1:82">
      <c r="A159" s="33">
        <v>2014</v>
      </c>
      <c r="B159" s="29">
        <f>AVERAGE(K33:K44)</f>
        <v>102909.16666666667</v>
      </c>
      <c r="C159" s="9">
        <f>SUM(N33:N44)</f>
        <v>1149890689</v>
      </c>
      <c r="D159" s="9">
        <f>SUM(R33:R44)</f>
        <v>1155288850.2364385</v>
      </c>
      <c r="E159" s="9">
        <f t="shared" si="73"/>
        <v>11173.841225676364</v>
      </c>
      <c r="F159" s="9">
        <f t="shared" si="74"/>
        <v>11226.296817450066</v>
      </c>
      <c r="U159" s="38"/>
      <c r="V159" s="38"/>
      <c r="W159" s="38"/>
      <c r="X159" s="38"/>
      <c r="Y159" s="38"/>
      <c r="Z159" s="38"/>
      <c r="AA159" s="38"/>
      <c r="AB159" s="38"/>
      <c r="AC159" s="38"/>
      <c r="AD159" s="38"/>
      <c r="AE159" s="38"/>
      <c r="AF159" s="38"/>
      <c r="AG159" s="38"/>
      <c r="AH159" s="38"/>
      <c r="AI159" s="38"/>
      <c r="AJ159" s="38"/>
      <c r="AK159" s="38"/>
      <c r="AM159" s="17">
        <v>114</v>
      </c>
      <c r="AN159" s="17">
        <v>655.3071427736088</v>
      </c>
      <c r="AO159" s="17">
        <v>14.877274249103152</v>
      </c>
      <c r="AP159" s="17">
        <v>0.45099821324372585</v>
      </c>
      <c r="AX159" s="1">
        <v>114</v>
      </c>
      <c r="AY159" s="50">
        <f t="shared" si="39"/>
        <v>84</v>
      </c>
      <c r="AZ159" s="51">
        <f t="shared" si="40"/>
        <v>0.69542619542619544</v>
      </c>
      <c r="BA159" s="52">
        <f t="shared" si="41"/>
        <v>0.51129056715173082</v>
      </c>
      <c r="BB159" s="43"/>
      <c r="BC159" s="1">
        <v>114</v>
      </c>
      <c r="BD159" s="48">
        <f t="shared" si="42"/>
        <v>14.877274249103152</v>
      </c>
      <c r="BE159" s="48">
        <f t="shared" si="52"/>
        <v>-3.8776159136455135</v>
      </c>
      <c r="BF159" s="48">
        <f t="shared" si="52"/>
        <v>30.426448756716809</v>
      </c>
      <c r="BG159" s="48">
        <f t="shared" si="52"/>
        <v>-51.2688544934839</v>
      </c>
      <c r="BH159" s="48">
        <f t="shared" si="52"/>
        <v>72.25823202693573</v>
      </c>
      <c r="BI159" s="48">
        <f t="shared" si="52"/>
        <v>4.5474735088646412E-13</v>
      </c>
      <c r="BJ159" s="48">
        <f t="shared" si="51"/>
        <v>-71.777634599025987</v>
      </c>
      <c r="BK159" s="48">
        <f t="shared" si="51"/>
        <v>-21.739113163963225</v>
      </c>
      <c r="BL159" s="48">
        <f t="shared" si="51"/>
        <v>9.4987469482200595</v>
      </c>
      <c r="BM159" s="48">
        <f t="shared" si="51"/>
        <v>10.09010180802909</v>
      </c>
      <c r="BN159" s="48">
        <f t="shared" si="51"/>
        <v>32.344690628283274</v>
      </c>
      <c r="BO159" s="48">
        <f t="shared" si="51"/>
        <v>48.731041399438254</v>
      </c>
      <c r="BP159" s="48">
        <f t="shared" si="51"/>
        <v>13.649002008757748</v>
      </c>
      <c r="BQ159" s="1">
        <v>114</v>
      </c>
      <c r="BR159" s="9">
        <f t="shared" si="72"/>
        <v>221.33328908303389</v>
      </c>
      <c r="BS159" s="9">
        <f t="shared" si="72"/>
        <v>-57.688355379988714</v>
      </c>
      <c r="BT159" s="9">
        <f t="shared" si="72"/>
        <v>452.66262257996891</v>
      </c>
      <c r="BU159" s="9">
        <f t="shared" si="72"/>
        <v>-762.74080873693197</v>
      </c>
      <c r="BV159" s="9">
        <f t="shared" si="72"/>
        <v>1075.0055346200697</v>
      </c>
      <c r="BW159" s="9">
        <f t="shared" si="72"/>
        <v>9.8380206981821475E-12</v>
      </c>
      <c r="BX159" s="9">
        <f t="shared" si="71"/>
        <v>-1067.8555548816364</v>
      </c>
      <c r="BY159" s="9">
        <f t="shared" si="71"/>
        <v>-323.41874847257083</v>
      </c>
      <c r="BZ159" s="9">
        <f t="shared" si="71"/>
        <v>141.31546337150647</v>
      </c>
      <c r="CA159" s="9">
        <f t="shared" si="71"/>
        <v>150.11321179942547</v>
      </c>
      <c r="CB159" s="9">
        <f t="shared" si="71"/>
        <v>481.20083297937657</v>
      </c>
      <c r="CC159" s="9">
        <f t="shared" si="71"/>
        <v>724.98506734385546</v>
      </c>
      <c r="CD159" s="9">
        <f t="shared" si="62"/>
        <v>203.05994611085472</v>
      </c>
    </row>
    <row r="160" spans="1:82">
      <c r="A160" s="33">
        <v>2015</v>
      </c>
      <c r="B160" s="29">
        <f>AVERAGE(K45:K56)</f>
        <v>103828.70833333333</v>
      </c>
      <c r="C160" s="9">
        <f>SUM(N45:N56)</f>
        <v>1129629867.8333333</v>
      </c>
      <c r="D160" s="9">
        <f>SUM(R45:R56)</f>
        <v>1148135126.5171077</v>
      </c>
      <c r="E160" s="9">
        <f t="shared" si="73"/>
        <v>10879.744975799484</v>
      </c>
      <c r="F160" s="9">
        <f t="shared" si="74"/>
        <v>11057.973704450955</v>
      </c>
      <c r="U160" s="38"/>
      <c r="V160" s="38"/>
      <c r="W160" s="38"/>
      <c r="X160" s="38"/>
      <c r="Y160" s="38"/>
      <c r="Z160" s="38"/>
      <c r="AA160" s="38"/>
      <c r="AB160" s="38"/>
      <c r="AC160" s="38"/>
      <c r="AD160" s="38"/>
      <c r="AE160" s="38"/>
      <c r="AF160" s="38"/>
      <c r="AG160" s="38"/>
      <c r="AH160" s="38"/>
      <c r="AI160" s="38"/>
      <c r="AJ160" s="38"/>
      <c r="AK160" s="38"/>
      <c r="AM160" s="17">
        <v>115</v>
      </c>
      <c r="AN160" s="17">
        <v>912.97298807248353</v>
      </c>
      <c r="AO160" s="17">
        <v>-7.7824509134751452</v>
      </c>
      <c r="AP160" s="17">
        <v>-0.23592167475476081</v>
      </c>
      <c r="AX160" s="1">
        <v>115</v>
      </c>
      <c r="AY160" s="50">
        <f t="shared" si="39"/>
        <v>49</v>
      </c>
      <c r="AZ160" s="51">
        <f t="shared" si="40"/>
        <v>0.40436590436590436</v>
      </c>
      <c r="BA160" s="52">
        <f t="shared" si="41"/>
        <v>-0.24206240467219475</v>
      </c>
      <c r="BB160" s="43"/>
      <c r="BC160" s="1">
        <v>115</v>
      </c>
      <c r="BD160" s="48">
        <f t="shared" si="42"/>
        <v>-7.7824509134751452</v>
      </c>
      <c r="BE160" s="48">
        <f t="shared" si="52"/>
        <v>14.877274249103152</v>
      </c>
      <c r="BF160" s="48">
        <f t="shared" si="52"/>
        <v>-3.8776159136455135</v>
      </c>
      <c r="BG160" s="48">
        <f t="shared" si="52"/>
        <v>30.426448756716809</v>
      </c>
      <c r="BH160" s="48">
        <f t="shared" si="52"/>
        <v>-51.2688544934839</v>
      </c>
      <c r="BI160" s="48">
        <f t="shared" si="52"/>
        <v>72.25823202693573</v>
      </c>
      <c r="BJ160" s="48">
        <f t="shared" si="51"/>
        <v>4.5474735088646412E-13</v>
      </c>
      <c r="BK160" s="48">
        <f t="shared" si="51"/>
        <v>-71.777634599025987</v>
      </c>
      <c r="BL160" s="48">
        <f t="shared" si="51"/>
        <v>-21.739113163963225</v>
      </c>
      <c r="BM160" s="48">
        <f t="shared" si="51"/>
        <v>9.4987469482200595</v>
      </c>
      <c r="BN160" s="48">
        <f t="shared" si="51"/>
        <v>10.09010180802909</v>
      </c>
      <c r="BO160" s="48">
        <f t="shared" si="51"/>
        <v>32.344690628283274</v>
      </c>
      <c r="BP160" s="48">
        <f t="shared" si="51"/>
        <v>48.731041399438254</v>
      </c>
      <c r="BQ160" s="1">
        <v>115</v>
      </c>
      <c r="BR160" s="9">
        <f t="shared" si="72"/>
        <v>60.566542220646902</v>
      </c>
      <c r="BS160" s="9">
        <f t="shared" si="72"/>
        <v>-115.78165656995161</v>
      </c>
      <c r="BT160" s="9">
        <f t="shared" si="72"/>
        <v>30.177355509253875</v>
      </c>
      <c r="BU160" s="9">
        <f t="shared" si="72"/>
        <v>-236.79234392051075</v>
      </c>
      <c r="BV160" s="9">
        <f t="shared" si="72"/>
        <v>398.99734348562589</v>
      </c>
      <c r="BW160" s="9">
        <f t="shared" si="72"/>
        <v>-562.34614384411168</v>
      </c>
      <c r="BX160" s="9">
        <f t="shared" si="71"/>
        <v>-5.1463669948792838E-12</v>
      </c>
      <c r="BY160" s="9">
        <f t="shared" si="71"/>
        <v>558.60591795225844</v>
      </c>
      <c r="BZ160" s="9">
        <f t="shared" si="71"/>
        <v>169.18358110101906</v>
      </c>
      <c r="CA160" s="9">
        <f t="shared" si="71"/>
        <v>-73.923531864044094</v>
      </c>
      <c r="CB160" s="9">
        <f t="shared" si="71"/>
        <v>-78.525722032952714</v>
      </c>
      <c r="CC160" s="9">
        <f t="shared" si="71"/>
        <v>-251.72096712614905</v>
      </c>
      <c r="CD160" s="9">
        <f t="shared" si="62"/>
        <v>-379.24693765364486</v>
      </c>
    </row>
    <row r="161" spans="1:82">
      <c r="A161" s="33">
        <v>2016</v>
      </c>
      <c r="B161" s="29">
        <f>AVERAGE(K57:K68)</f>
        <v>104837.58333333333</v>
      </c>
      <c r="C161" s="9">
        <f>SUM(N57:N68)</f>
        <v>1107705402</v>
      </c>
      <c r="D161" s="9">
        <f>SUM(R57:R68)</f>
        <v>1147345454.7379704</v>
      </c>
      <c r="E161" s="9">
        <f t="shared" si="73"/>
        <v>10565.918888820883</v>
      </c>
      <c r="F161" s="9">
        <f t="shared" si="74"/>
        <v>10944.028069494516</v>
      </c>
      <c r="U161" s="38"/>
      <c r="V161" s="38"/>
      <c r="W161" s="38"/>
      <c r="X161" s="38"/>
      <c r="Y161" s="38"/>
      <c r="Z161" s="38"/>
      <c r="AA161" s="38"/>
      <c r="AB161" s="38"/>
      <c r="AC161" s="38"/>
      <c r="AD161" s="38"/>
      <c r="AE161" s="38"/>
      <c r="AF161" s="38"/>
      <c r="AG161" s="38"/>
      <c r="AH161" s="38"/>
      <c r="AI161" s="38"/>
      <c r="AJ161" s="38"/>
      <c r="AK161" s="38"/>
      <c r="AM161" s="17">
        <v>116</v>
      </c>
      <c r="AN161" s="17">
        <v>954.51818654897306</v>
      </c>
      <c r="AO161" s="17">
        <v>9.4321150746361582</v>
      </c>
      <c r="AP161" s="17">
        <v>0.28593053905869587</v>
      </c>
      <c r="AX161" s="1">
        <v>116</v>
      </c>
      <c r="AY161" s="50">
        <f t="shared" si="39"/>
        <v>71</v>
      </c>
      <c r="AZ161" s="51">
        <f t="shared" si="40"/>
        <v>0.58731808731808732</v>
      </c>
      <c r="BA161" s="52">
        <f t="shared" si="41"/>
        <v>0.22065146486235332</v>
      </c>
      <c r="BB161" s="43"/>
      <c r="BC161" s="1">
        <v>116</v>
      </c>
      <c r="BD161" s="48">
        <f t="shared" si="42"/>
        <v>9.4321150746361582</v>
      </c>
      <c r="BE161" s="48">
        <f t="shared" si="52"/>
        <v>-7.7824509134751452</v>
      </c>
      <c r="BF161" s="48">
        <f t="shared" si="52"/>
        <v>14.877274249103152</v>
      </c>
      <c r="BG161" s="48">
        <f t="shared" si="52"/>
        <v>-3.8776159136455135</v>
      </c>
      <c r="BH161" s="48">
        <f t="shared" si="52"/>
        <v>30.426448756716809</v>
      </c>
      <c r="BI161" s="48">
        <f t="shared" si="52"/>
        <v>-51.2688544934839</v>
      </c>
      <c r="BJ161" s="48">
        <f t="shared" si="51"/>
        <v>72.25823202693573</v>
      </c>
      <c r="BK161" s="48">
        <f t="shared" si="51"/>
        <v>4.5474735088646412E-13</v>
      </c>
      <c r="BL161" s="48">
        <f t="shared" si="51"/>
        <v>-71.777634599025987</v>
      </c>
      <c r="BM161" s="48">
        <f t="shared" si="51"/>
        <v>-21.739113163963225</v>
      </c>
      <c r="BN161" s="48">
        <f t="shared" si="51"/>
        <v>9.4987469482200595</v>
      </c>
      <c r="BO161" s="48">
        <f t="shared" si="51"/>
        <v>10.09010180802909</v>
      </c>
      <c r="BP161" s="48">
        <f t="shared" si="51"/>
        <v>32.344690628283274</v>
      </c>
      <c r="BQ161" s="1">
        <v>116</v>
      </c>
      <c r="BR161" s="9">
        <f t="shared" si="72"/>
        <v>88.964794781182547</v>
      </c>
      <c r="BS161" s="9">
        <f t="shared" si="72"/>
        <v>-73.404972578604514</v>
      </c>
      <c r="BT161" s="9">
        <f t="shared" si="72"/>
        <v>140.32416271446718</v>
      </c>
      <c r="BU161" s="9">
        <f t="shared" si="72"/>
        <v>-36.574119512743756</v>
      </c>
      <c r="BV161" s="9">
        <f t="shared" si="72"/>
        <v>286.98576598588141</v>
      </c>
      <c r="BW161" s="9">
        <f t="shared" si="72"/>
        <v>-483.57373532732583</v>
      </c>
      <c r="BX161" s="9">
        <f t="shared" si="71"/>
        <v>681.5479595678346</v>
      </c>
      <c r="BY161" s="9">
        <f t="shared" si="71"/>
        <v>6.2372543369294267E-12</v>
      </c>
      <c r="BZ161" s="9">
        <f t="shared" si="71"/>
        <v>-677.01490932321167</v>
      </c>
      <c r="CA161" s="9">
        <f t="shared" si="71"/>
        <v>-205.04581698304142</v>
      </c>
      <c r="CB161" s="9">
        <f t="shared" si="71"/>
        <v>89.593274280464527</v>
      </c>
      <c r="CC161" s="9">
        <f t="shared" si="71"/>
        <v>95.171001368128756</v>
      </c>
      <c r="CD161" s="9">
        <f t="shared" si="62"/>
        <v>305.07884405948215</v>
      </c>
    </row>
    <row r="162" spans="1:82">
      <c r="A162" s="33">
        <v>2017</v>
      </c>
      <c r="B162" s="29">
        <f>AVERAGE(K69:K80)</f>
        <v>106098.08333333333</v>
      </c>
      <c r="C162" s="9">
        <f>SUM(N69:N80)</f>
        <v>1204958591.0539999</v>
      </c>
      <c r="D162" s="9">
        <f>SUM(R69:R80)</f>
        <v>1165945174.5492518</v>
      </c>
      <c r="E162" s="9">
        <f t="shared" si="73"/>
        <v>11357.025058297471</v>
      </c>
      <c r="F162" s="9">
        <f t="shared" si="74"/>
        <v>10989.314207365529</v>
      </c>
      <c r="U162" s="38"/>
      <c r="V162" s="38"/>
      <c r="W162" s="38"/>
      <c r="X162" s="38"/>
      <c r="Y162" s="38"/>
      <c r="Z162" s="38"/>
      <c r="AA162" s="38"/>
      <c r="AB162" s="38"/>
      <c r="AC162" s="38"/>
      <c r="AD162" s="38"/>
      <c r="AE162" s="38"/>
      <c r="AF162" s="38"/>
      <c r="AG162" s="38"/>
      <c r="AH162" s="38"/>
      <c r="AI162" s="38"/>
      <c r="AJ162" s="38"/>
      <c r="AK162" s="38"/>
      <c r="AM162" s="17">
        <v>117</v>
      </c>
      <c r="AN162" s="17">
        <v>624.07784594482473</v>
      </c>
      <c r="AO162" s="17">
        <v>31.796492125782834</v>
      </c>
      <c r="AP162" s="17">
        <v>0.9638970752327648</v>
      </c>
      <c r="AX162" s="1">
        <v>117</v>
      </c>
      <c r="AY162" s="50">
        <f t="shared" si="39"/>
        <v>101</v>
      </c>
      <c r="AZ162" s="51">
        <f t="shared" si="40"/>
        <v>0.83679833679833682</v>
      </c>
      <c r="BA162" s="52">
        <f t="shared" si="41"/>
        <v>0.98138417626213981</v>
      </c>
      <c r="BB162" s="43"/>
      <c r="BC162" s="1">
        <v>117</v>
      </c>
      <c r="BD162" s="48">
        <f t="shared" si="42"/>
        <v>31.796492125782834</v>
      </c>
      <c r="BE162" s="48">
        <f t="shared" si="52"/>
        <v>9.4321150746361582</v>
      </c>
      <c r="BF162" s="48">
        <f t="shared" si="52"/>
        <v>-7.7824509134751452</v>
      </c>
      <c r="BG162" s="48">
        <f t="shared" si="52"/>
        <v>14.877274249103152</v>
      </c>
      <c r="BH162" s="48">
        <f t="shared" si="52"/>
        <v>-3.8776159136455135</v>
      </c>
      <c r="BI162" s="48">
        <f t="shared" si="52"/>
        <v>30.426448756716809</v>
      </c>
      <c r="BJ162" s="48">
        <f t="shared" si="51"/>
        <v>-51.2688544934839</v>
      </c>
      <c r="BK162" s="48">
        <f t="shared" si="51"/>
        <v>72.25823202693573</v>
      </c>
      <c r="BL162" s="48">
        <f t="shared" si="51"/>
        <v>4.5474735088646412E-13</v>
      </c>
      <c r="BM162" s="48">
        <f t="shared" si="51"/>
        <v>-71.777634599025987</v>
      </c>
      <c r="BN162" s="48">
        <f t="shared" si="51"/>
        <v>-21.739113163963225</v>
      </c>
      <c r="BO162" s="48">
        <f t="shared" si="51"/>
        <v>9.4987469482200595</v>
      </c>
      <c r="BP162" s="48">
        <f t="shared" si="51"/>
        <v>10.09010180802909</v>
      </c>
      <c r="BQ162" s="1">
        <v>117</v>
      </c>
      <c r="BR162" s="9">
        <f t="shared" si="72"/>
        <v>1011.0169115049829</v>
      </c>
      <c r="BS162" s="9">
        <f t="shared" si="72"/>
        <v>299.90817270015464</v>
      </c>
      <c r="BT162" s="9">
        <f t="shared" si="72"/>
        <v>-247.45463918959891</v>
      </c>
      <c r="BU162" s="9">
        <f t="shared" si="72"/>
        <v>473.04513351472974</v>
      </c>
      <c r="BV162" s="9">
        <f t="shared" si="72"/>
        <v>-123.29458386503401</v>
      </c>
      <c r="BW162" s="9">
        <f t="shared" si="72"/>
        <v>967.45433830849367</v>
      </c>
      <c r="BX162" s="9">
        <f t="shared" si="71"/>
        <v>-1630.1697281999707</v>
      </c>
      <c r="BY162" s="9">
        <f t="shared" si="71"/>
        <v>2297.5583056674727</v>
      </c>
      <c r="BZ162" s="9">
        <f t="shared" si="71"/>
        <v>2.1026334691779464E-11</v>
      </c>
      <c r="CA162" s="9">
        <f t="shared" si="71"/>
        <v>-2282.2769933352552</v>
      </c>
      <c r="CB162" s="9">
        <f t="shared" si="71"/>
        <v>-691.22754053945653</v>
      </c>
      <c r="CC162" s="9">
        <f t="shared" si="71"/>
        <v>302.02683254389137</v>
      </c>
      <c r="CD162" s="9">
        <f t="shared" si="62"/>
        <v>320.82984268735271</v>
      </c>
    </row>
    <row r="163" spans="1:82">
      <c r="A163" s="33">
        <v>2018</v>
      </c>
      <c r="B163" s="29">
        <f>AVERAGE(K81:K92)</f>
        <v>107925.25</v>
      </c>
      <c r="C163" s="9">
        <f>SUM(N81:N92)</f>
        <v>1145873803.65535</v>
      </c>
      <c r="D163" s="9">
        <f>SUM(R81:R92)</f>
        <v>1170056839.9524002</v>
      </c>
      <c r="E163" s="9">
        <f t="shared" si="73"/>
        <v>10617.291168242371</v>
      </c>
      <c r="F163" s="9">
        <f t="shared" si="74"/>
        <v>10841.363257925279</v>
      </c>
      <c r="U163" s="38"/>
      <c r="V163" s="38"/>
      <c r="W163" s="38"/>
      <c r="X163" s="38"/>
      <c r="Y163" s="38"/>
      <c r="Z163" s="38"/>
      <c r="AA163" s="38"/>
      <c r="AB163" s="38"/>
      <c r="AC163" s="38"/>
      <c r="AD163" s="38"/>
      <c r="AE163" s="38"/>
      <c r="AF163" s="38"/>
      <c r="AG163" s="38"/>
      <c r="AH163" s="38"/>
      <c r="AI163" s="38"/>
      <c r="AJ163" s="38"/>
      <c r="AK163" s="38"/>
      <c r="AM163" s="17">
        <v>118</v>
      </c>
      <c r="AN163" s="17">
        <v>667.6118904569621</v>
      </c>
      <c r="AO163" s="17">
        <v>10.353834845046094</v>
      </c>
      <c r="AP163" s="17">
        <v>0.31387208013712009</v>
      </c>
      <c r="AX163" s="1">
        <v>118</v>
      </c>
      <c r="AY163" s="50">
        <f t="shared" si="39"/>
        <v>75</v>
      </c>
      <c r="AZ163" s="51">
        <f t="shared" si="40"/>
        <v>0.62058212058212059</v>
      </c>
      <c r="BA163" s="52">
        <f t="shared" si="41"/>
        <v>0.30701000240174037</v>
      </c>
      <c r="BB163" s="43"/>
      <c r="BC163" s="1">
        <v>118</v>
      </c>
      <c r="BD163" s="48">
        <f t="shared" si="42"/>
        <v>10.353834845046094</v>
      </c>
      <c r="BE163" s="48">
        <f t="shared" si="52"/>
        <v>31.796492125782834</v>
      </c>
      <c r="BF163" s="48">
        <f t="shared" si="52"/>
        <v>9.4321150746361582</v>
      </c>
      <c r="BG163" s="48">
        <f t="shared" si="52"/>
        <v>-7.7824509134751452</v>
      </c>
      <c r="BH163" s="48">
        <f t="shared" si="52"/>
        <v>14.877274249103152</v>
      </c>
      <c r="BI163" s="48">
        <f t="shared" si="52"/>
        <v>-3.8776159136455135</v>
      </c>
      <c r="BJ163" s="48">
        <f t="shared" si="51"/>
        <v>30.426448756716809</v>
      </c>
      <c r="BK163" s="48">
        <f t="shared" si="51"/>
        <v>-51.2688544934839</v>
      </c>
      <c r="BL163" s="48">
        <f t="shared" si="51"/>
        <v>72.25823202693573</v>
      </c>
      <c r="BM163" s="48">
        <f t="shared" si="51"/>
        <v>4.5474735088646412E-13</v>
      </c>
      <c r="BN163" s="48">
        <f t="shared" si="51"/>
        <v>-71.777634599025987</v>
      </c>
      <c r="BO163" s="48">
        <f t="shared" si="51"/>
        <v>-21.739113163963225</v>
      </c>
      <c r="BP163" s="48">
        <f t="shared" si="51"/>
        <v>9.4987469482200595</v>
      </c>
      <c r="BQ163" s="1">
        <v>118</v>
      </c>
      <c r="BR163" s="9">
        <f t="shared" si="72"/>
        <v>107.20189599849495</v>
      </c>
      <c r="BS163" s="9">
        <f t="shared" si="72"/>
        <v>329.21562812217275</v>
      </c>
      <c r="BT163" s="9">
        <f t="shared" si="72"/>
        <v>97.658561722256479</v>
      </c>
      <c r="BU163" s="9">
        <f t="shared" si="72"/>
        <v>-80.57821144779922</v>
      </c>
      <c r="BV163" s="9">
        <f t="shared" si="72"/>
        <v>154.03684051967639</v>
      </c>
      <c r="BW163" s="9">
        <f t="shared" si="72"/>
        <v>-40.148194762406824</v>
      </c>
      <c r="BX163" s="9">
        <f t="shared" si="71"/>
        <v>315.03042534831229</v>
      </c>
      <c r="BY163" s="9">
        <f t="shared" si="71"/>
        <v>-530.82925212024008</v>
      </c>
      <c r="BZ163" s="9">
        <f t="shared" si="71"/>
        <v>748.14980060192988</v>
      </c>
      <c r="CA163" s="9">
        <f t="shared" si="71"/>
        <v>6.8467677482832014E-12</v>
      </c>
      <c r="CB163" s="9">
        <f t="shared" si="71"/>
        <v>-743.173774206394</v>
      </c>
      <c r="CC163" s="9">
        <f t="shared" si="71"/>
        <v>-225.08318737744503</v>
      </c>
      <c r="CD163" s="9">
        <f t="shared" si="62"/>
        <v>98.348457136760189</v>
      </c>
    </row>
    <row r="164" spans="1:82">
      <c r="A164" s="33">
        <v>2019</v>
      </c>
      <c r="B164" s="29">
        <f>AVERAGE(K93:K104)</f>
        <v>109798.41666666667</v>
      </c>
      <c r="C164" s="9">
        <f>SUM(N93:N104)</f>
        <v>1192424221.0625501</v>
      </c>
      <c r="D164" s="9">
        <f>SUM(R93:R104)</f>
        <v>1182500643.9039135</v>
      </c>
      <c r="E164" s="9">
        <f t="shared" si="73"/>
        <v>10860.122188123994</v>
      </c>
      <c r="F164" s="9">
        <f t="shared" si="74"/>
        <v>10769.742222183655</v>
      </c>
      <c r="U164" s="38"/>
      <c r="V164" s="38"/>
      <c r="W164" s="38"/>
      <c r="X164" s="38"/>
      <c r="Y164" s="38"/>
      <c r="Z164" s="38"/>
      <c r="AA164" s="38"/>
      <c r="AB164" s="38"/>
      <c r="AC164" s="38"/>
      <c r="AD164" s="38"/>
      <c r="AE164" s="38"/>
      <c r="AF164" s="38"/>
      <c r="AG164" s="38"/>
      <c r="AH164" s="38"/>
      <c r="AI164" s="38"/>
      <c r="AJ164" s="38"/>
      <c r="AK164" s="38"/>
      <c r="AM164" s="17">
        <v>119</v>
      </c>
      <c r="AN164" s="17">
        <v>1154.6323565734519</v>
      </c>
      <c r="AO164" s="17">
        <v>33.756693078187027</v>
      </c>
      <c r="AP164" s="17">
        <v>1.0233197297009538</v>
      </c>
      <c r="AX164" s="1">
        <v>119</v>
      </c>
      <c r="AY164" s="50">
        <f t="shared" si="39"/>
        <v>103</v>
      </c>
      <c r="AZ164" s="51">
        <f t="shared" si="40"/>
        <v>0.85343035343035345</v>
      </c>
      <c r="BA164" s="52">
        <f t="shared" si="41"/>
        <v>1.0512597817977336</v>
      </c>
      <c r="BB164" s="43"/>
      <c r="BC164" s="1">
        <v>119</v>
      </c>
      <c r="BD164" s="48">
        <f t="shared" si="42"/>
        <v>33.756693078187027</v>
      </c>
      <c r="BE164" s="48">
        <f t="shared" si="52"/>
        <v>10.353834845046094</v>
      </c>
      <c r="BF164" s="48">
        <f t="shared" si="52"/>
        <v>31.796492125782834</v>
      </c>
      <c r="BG164" s="48">
        <f t="shared" si="52"/>
        <v>9.4321150746361582</v>
      </c>
      <c r="BH164" s="48">
        <f t="shared" si="52"/>
        <v>-7.7824509134751452</v>
      </c>
      <c r="BI164" s="48">
        <f t="shared" si="52"/>
        <v>14.877274249103152</v>
      </c>
      <c r="BJ164" s="48">
        <f t="shared" si="51"/>
        <v>-3.8776159136455135</v>
      </c>
      <c r="BK164" s="48">
        <f t="shared" si="51"/>
        <v>30.426448756716809</v>
      </c>
      <c r="BL164" s="48">
        <f t="shared" si="51"/>
        <v>-51.2688544934839</v>
      </c>
      <c r="BM164" s="48">
        <f t="shared" si="51"/>
        <v>72.25823202693573</v>
      </c>
      <c r="BN164" s="48">
        <f t="shared" si="51"/>
        <v>4.5474735088646412E-13</v>
      </c>
      <c r="BO164" s="48">
        <f t="shared" si="51"/>
        <v>-71.777634599025987</v>
      </c>
      <c r="BP164" s="48">
        <f t="shared" si="51"/>
        <v>-21.739113163963225</v>
      </c>
      <c r="BQ164" s="1">
        <v>119</v>
      </c>
      <c r="BR164" s="9">
        <f t="shared" si="72"/>
        <v>1139.5143275749338</v>
      </c>
      <c r="BS164" s="9">
        <f t="shared" si="72"/>
        <v>349.51122504646821</v>
      </c>
      <c r="BT164" s="9">
        <f t="shared" si="72"/>
        <v>1073.3444256530552</v>
      </c>
      <c r="BU164" s="9">
        <f t="shared" si="72"/>
        <v>318.39701365264284</v>
      </c>
      <c r="BV164" s="9">
        <f t="shared" si="72"/>
        <v>-262.70980688223136</v>
      </c>
      <c r="BW164" s="9">
        <f t="shared" si="72"/>
        <v>502.20758066700051</v>
      </c>
      <c r="BX164" s="9">
        <f t="shared" si="71"/>
        <v>-130.8954902720192</v>
      </c>
      <c r="BY164" s="9">
        <f t="shared" si="71"/>
        <v>1027.0962921396879</v>
      </c>
      <c r="BZ164" s="9">
        <f t="shared" si="71"/>
        <v>-1730.6669856067695</v>
      </c>
      <c r="CA164" s="9">
        <f t="shared" si="71"/>
        <v>2439.1989609057155</v>
      </c>
      <c r="CB164" s="9">
        <f t="shared" si="71"/>
        <v>2.2322573318523275E-11</v>
      </c>
      <c r="CC164" s="9">
        <f t="shared" si="71"/>
        <v>-2422.9755810375859</v>
      </c>
      <c r="CD164" s="9">
        <f t="shared" si="62"/>
        <v>-733.84057086787936</v>
      </c>
    </row>
    <row r="165" spans="1:82" ht="15.75" thickBot="1">
      <c r="A165" s="33">
        <v>2020</v>
      </c>
      <c r="B165" s="29">
        <f>AVERAGE(K105:K116)</f>
        <v>111748</v>
      </c>
      <c r="C165" s="9">
        <f>SUM(N105:N116)</f>
        <v>1218039115.2849698</v>
      </c>
      <c r="D165" s="9">
        <f>SUM(R105:R116)</f>
        <v>1243218837.7025676</v>
      </c>
      <c r="E165" s="9">
        <f t="shared" si="73"/>
        <v>10899.87396002586</v>
      </c>
      <c r="F165" s="9">
        <f t="shared" si="74"/>
        <v>11125.199893533374</v>
      </c>
      <c r="U165" s="38"/>
      <c r="V165" s="38"/>
      <c r="W165" s="38"/>
      <c r="X165" s="38"/>
      <c r="Y165" s="38"/>
      <c r="Z165" s="38"/>
      <c r="AA165" s="38"/>
      <c r="AB165" s="38"/>
      <c r="AC165" s="38"/>
      <c r="AD165" s="38"/>
      <c r="AE165" s="38"/>
      <c r="AF165" s="38"/>
      <c r="AG165" s="38"/>
      <c r="AH165" s="38"/>
      <c r="AI165" s="38"/>
      <c r="AJ165" s="38"/>
      <c r="AK165" s="38"/>
      <c r="AM165" s="18">
        <v>120</v>
      </c>
      <c r="AN165" s="18">
        <v>1378.4258074346635</v>
      </c>
      <c r="AO165" s="18">
        <v>34.317298941132776</v>
      </c>
      <c r="AP165" s="18">
        <v>1.0403142569435857</v>
      </c>
      <c r="AX165" s="1">
        <v>120</v>
      </c>
      <c r="AY165" s="50">
        <f t="shared" si="39"/>
        <v>104</v>
      </c>
      <c r="AZ165" s="51">
        <f t="shared" si="40"/>
        <v>0.86174636174636177</v>
      </c>
      <c r="BA165" s="52">
        <f t="shared" si="41"/>
        <v>1.0881989764386006</v>
      </c>
      <c r="BB165" s="43"/>
      <c r="BC165" s="1">
        <v>120</v>
      </c>
      <c r="BD165" s="48">
        <f t="shared" si="42"/>
        <v>34.317298941132776</v>
      </c>
      <c r="BE165" s="48">
        <f t="shared" si="52"/>
        <v>33.756693078187027</v>
      </c>
      <c r="BF165" s="48">
        <f t="shared" si="52"/>
        <v>10.353834845046094</v>
      </c>
      <c r="BG165" s="48">
        <f t="shared" si="52"/>
        <v>31.796492125782834</v>
      </c>
      <c r="BH165" s="48">
        <f t="shared" si="52"/>
        <v>9.4321150746361582</v>
      </c>
      <c r="BI165" s="48">
        <f t="shared" si="52"/>
        <v>-7.7824509134751452</v>
      </c>
      <c r="BJ165" s="48">
        <f t="shared" si="51"/>
        <v>14.877274249103152</v>
      </c>
      <c r="BK165" s="48">
        <f t="shared" si="51"/>
        <v>-3.8776159136455135</v>
      </c>
      <c r="BL165" s="48">
        <f t="shared" si="51"/>
        <v>30.426448756716809</v>
      </c>
      <c r="BM165" s="48">
        <f t="shared" si="51"/>
        <v>-51.2688544934839</v>
      </c>
      <c r="BN165" s="48">
        <f t="shared" si="51"/>
        <v>72.25823202693573</v>
      </c>
      <c r="BO165" s="48">
        <f t="shared" si="51"/>
        <v>4.5474735088646412E-13</v>
      </c>
      <c r="BP165" s="48">
        <f t="shared" si="51"/>
        <v>-71.777634599025987</v>
      </c>
      <c r="BQ165" s="1">
        <v>120</v>
      </c>
      <c r="BR165" s="9">
        <f t="shared" si="72"/>
        <v>1177.6770066150868</v>
      </c>
      <c r="BS165" s="9">
        <f t="shared" si="72"/>
        <v>1158.4385276282258</v>
      </c>
      <c r="BT165" s="9">
        <f t="shared" si="72"/>
        <v>355.31564556457317</v>
      </c>
      <c r="BU165" s="9">
        <f t="shared" si="72"/>
        <v>1091.1697255598774</v>
      </c>
      <c r="BV165" s="9">
        <f t="shared" si="72"/>
        <v>323.68471266346296</v>
      </c>
      <c r="BW165" s="9">
        <f t="shared" si="72"/>
        <v>-267.07269449241289</v>
      </c>
      <c r="BX165" s="9">
        <f t="shared" si="71"/>
        <v>510.54786783569966</v>
      </c>
      <c r="BY165" s="9">
        <f t="shared" si="71"/>
        <v>-133.0693044874605</v>
      </c>
      <c r="BZ165" s="9">
        <f t="shared" si="71"/>
        <v>1044.1535377013217</v>
      </c>
      <c r="CA165" s="9">
        <f t="shared" si="71"/>
        <v>-1759.408606022329</v>
      </c>
      <c r="CB165" s="9">
        <f t="shared" si="71"/>
        <v>2479.7073494261103</v>
      </c>
      <c r="CC165" s="9">
        <f t="shared" si="71"/>
        <v>2.2693289888698416E-11</v>
      </c>
      <c r="CD165" s="9">
        <f t="shared" si="62"/>
        <v>-2463.2145438221773</v>
      </c>
    </row>
    <row r="166" spans="1:82">
      <c r="A166" s="33">
        <v>2021</v>
      </c>
      <c r="B166" s="29">
        <f>AVERAGE(K117:K128)</f>
        <v>114124.91666666667</v>
      </c>
      <c r="C166" s="9">
        <f>SUM(N117:N128)</f>
        <v>1264580042.6381497</v>
      </c>
      <c r="D166" s="9">
        <f>SUM(R117:R128)</f>
        <v>1249708468.4204035</v>
      </c>
      <c r="E166" s="9">
        <f t="shared" si="73"/>
        <v>11080.665638790388</v>
      </c>
      <c r="F166" s="9">
        <f>D166/B166</f>
        <v>10950.356021468318</v>
      </c>
      <c r="U166" s="38"/>
      <c r="V166" s="38"/>
      <c r="W166" s="38"/>
      <c r="X166" s="38"/>
      <c r="Y166" s="38"/>
      <c r="Z166" s="38"/>
      <c r="AA166" s="38"/>
      <c r="AB166" s="38"/>
      <c r="AC166" s="38"/>
      <c r="AD166" s="38"/>
      <c r="AE166" s="38"/>
      <c r="AF166" s="38"/>
      <c r="AG166" s="38"/>
      <c r="AH166" s="38"/>
      <c r="AI166" s="38"/>
      <c r="AJ166" s="38"/>
      <c r="AK166" s="38"/>
    </row>
    <row r="167" spans="1:82">
      <c r="A167" s="33">
        <v>2022</v>
      </c>
      <c r="B167" s="29">
        <f>AVERAGE(K129:K140)</f>
        <v>115927.16666666667</v>
      </c>
      <c r="C167" s="9">
        <f>SUM(N129:N140)</f>
        <v>1340998275.9393301</v>
      </c>
      <c r="D167" s="9">
        <f>SUM(R129:R140)</f>
        <v>1302153174.6927729</v>
      </c>
      <c r="E167" s="9">
        <f t="shared" si="73"/>
        <v>11567.592950798102</v>
      </c>
      <c r="F167" s="9">
        <f>D167/B167</f>
        <v>11232.51099922888</v>
      </c>
      <c r="BQ167" s="53" t="s">
        <v>130</v>
      </c>
      <c r="BR167" s="53" t="s">
        <v>126</v>
      </c>
      <c r="BS167" s="53" t="s">
        <v>97</v>
      </c>
      <c r="BT167" s="53" t="s">
        <v>98</v>
      </c>
      <c r="BU167" s="53" t="s">
        <v>99</v>
      </c>
      <c r="BV167" s="53" t="s">
        <v>100</v>
      </c>
      <c r="BW167" s="53" t="s">
        <v>101</v>
      </c>
      <c r="BX167" s="53" t="s">
        <v>102</v>
      </c>
      <c r="BY167" s="53" t="s">
        <v>103</v>
      </c>
      <c r="BZ167" s="53" t="s">
        <v>104</v>
      </c>
      <c r="CA167" s="53" t="s">
        <v>105</v>
      </c>
      <c r="CB167" s="53" t="s">
        <v>106</v>
      </c>
      <c r="CC167" s="53" t="s">
        <v>107</v>
      </c>
      <c r="CD167" s="53" t="s">
        <v>108</v>
      </c>
    </row>
    <row r="168" spans="1:82">
      <c r="A168" s="31" t="s">
        <v>91</v>
      </c>
      <c r="B168" s="7"/>
      <c r="C168" s="7"/>
      <c r="D168" s="7"/>
      <c r="E168" s="9">
        <f>AVERAGE(E157:E167)</f>
        <v>11045.000388642029</v>
      </c>
      <c r="F168" s="9">
        <f>AVERAGE(F157:F167)</f>
        <v>11045.511107278408</v>
      </c>
      <c r="BQ168" s="7" t="s">
        <v>113</v>
      </c>
      <c r="BR168" s="7">
        <v>120</v>
      </c>
      <c r="BS168" s="7">
        <f t="shared" ref="BS168:CD168" si="75">COUNT(BS46:BS165)</f>
        <v>119</v>
      </c>
      <c r="BT168" s="7">
        <f t="shared" si="75"/>
        <v>118</v>
      </c>
      <c r="BU168" s="7">
        <f t="shared" si="75"/>
        <v>117</v>
      </c>
      <c r="BV168" s="7">
        <f t="shared" si="75"/>
        <v>116</v>
      </c>
      <c r="BW168" s="7">
        <f t="shared" si="75"/>
        <v>115</v>
      </c>
      <c r="BX168" s="7">
        <f t="shared" si="75"/>
        <v>114</v>
      </c>
      <c r="BY168" s="7">
        <f t="shared" si="75"/>
        <v>113</v>
      </c>
      <c r="BZ168" s="7">
        <f t="shared" si="75"/>
        <v>112</v>
      </c>
      <c r="CA168" s="7">
        <f t="shared" si="75"/>
        <v>111</v>
      </c>
      <c r="CB168" s="7">
        <f t="shared" si="75"/>
        <v>110</v>
      </c>
      <c r="CC168" s="7">
        <f t="shared" si="75"/>
        <v>109</v>
      </c>
      <c r="CD168" s="7">
        <f t="shared" si="75"/>
        <v>108</v>
      </c>
    </row>
    <row r="169" spans="1:82">
      <c r="A169" s="31" t="s">
        <v>92</v>
      </c>
      <c r="B169" s="7"/>
      <c r="C169" s="7"/>
      <c r="D169" s="7"/>
      <c r="E169" s="28"/>
      <c r="F169" s="28">
        <f>E168/F168-1</f>
        <v>-4.6237664460990757E-5</v>
      </c>
      <c r="BD169" s="44"/>
      <c r="BQ169" s="7" t="s">
        <v>110</v>
      </c>
      <c r="BR169" s="9">
        <f>SUM(BR46:BR165)/BR168</f>
        <v>1079.1027779822682</v>
      </c>
      <c r="BS169" s="9">
        <f t="shared" ref="BS169:CD169" si="76">SUM(BS47:BS165)</f>
        <v>-835.38040737066444</v>
      </c>
      <c r="BT169" s="9">
        <f t="shared" si="76"/>
        <v>21594.396652536856</v>
      </c>
      <c r="BU169" s="9">
        <f t="shared" si="76"/>
        <v>15780.242490017357</v>
      </c>
      <c r="BV169" s="9">
        <f t="shared" si="76"/>
        <v>-9938.7904645698254</v>
      </c>
      <c r="BW169" s="9">
        <f t="shared" si="76"/>
        <v>-1500.4131460866447</v>
      </c>
      <c r="BX169" s="9">
        <f t="shared" si="76"/>
        <v>-2777.507321862251</v>
      </c>
      <c r="BY169" s="9">
        <f t="shared" si="76"/>
        <v>6802.641231347885</v>
      </c>
      <c r="BZ169" s="9">
        <f t="shared" si="76"/>
        <v>5028.8187988245609</v>
      </c>
      <c r="CA169" s="9">
        <f t="shared" si="76"/>
        <v>19578.027530225147</v>
      </c>
      <c r="CB169" s="9">
        <f t="shared" si="76"/>
        <v>16914.336883314601</v>
      </c>
      <c r="CC169" s="9">
        <f t="shared" si="76"/>
        <v>-4901.3804529582012</v>
      </c>
      <c r="CD169" s="9">
        <f t="shared" si="76"/>
        <v>22618.428043115637</v>
      </c>
    </row>
    <row r="170" spans="1:82">
      <c r="BQ170" s="7" t="s">
        <v>111</v>
      </c>
      <c r="BR170" s="45">
        <f>BR169/BR169</f>
        <v>1</v>
      </c>
      <c r="BS170" s="45">
        <f>(BS169/$BR$168)/$BR$169</f>
        <v>-6.4511958793881715E-3</v>
      </c>
      <c r="BT170" s="45">
        <f>(BT169/$BR$168)/$BR$169</f>
        <v>0.16676197032342746</v>
      </c>
      <c r="BU170" s="45">
        <f t="shared" ref="BU170:CD170" si="77">(BU169/$BR$168)/$BR$169</f>
        <v>0.12186236884315156</v>
      </c>
      <c r="BV170" s="45">
        <f t="shared" si="77"/>
        <v>-7.6751960574395039E-2</v>
      </c>
      <c r="BW170" s="45">
        <f t="shared" si="77"/>
        <v>-1.1586887865708774E-2</v>
      </c>
      <c r="BX170" s="45">
        <f t="shared" si="77"/>
        <v>-2.14492028202641E-2</v>
      </c>
      <c r="BY170" s="45">
        <f t="shared" si="77"/>
        <v>5.2533158179702645E-2</v>
      </c>
      <c r="BZ170" s="45">
        <f t="shared" si="77"/>
        <v>3.8834876694411234E-2</v>
      </c>
      <c r="CA170" s="45">
        <f t="shared" si="77"/>
        <v>0.15119063053808929</v>
      </c>
      <c r="CB170" s="45">
        <f t="shared" si="77"/>
        <v>0.13062037299589932</v>
      </c>
      <c r="CC170" s="45">
        <f t="shared" si="77"/>
        <v>-3.7850738540732558E-2</v>
      </c>
      <c r="CD170" s="45">
        <f t="shared" si="77"/>
        <v>0.17467001680019231</v>
      </c>
    </row>
    <row r="171" spans="1:82">
      <c r="BQ171" s="7" t="s">
        <v>109</v>
      </c>
      <c r="BR171" s="45"/>
      <c r="BS171" s="45">
        <f>(BS170^2/(BS168))*($BR$168*($BR$168+2))</f>
        <v>5.1200543691999941E-3</v>
      </c>
      <c r="BT171" s="45">
        <f>((BT170^2/BT168)+(BS170^2/BS168))*($BR$168*($BR$168+2))</f>
        <v>3.4553902364341229</v>
      </c>
      <c r="BU171" s="45">
        <f>((BU170^2/BU168)+(BT170^2/BT168)+(BS170^2/BS168))*($BR$168*($BR$168+2))</f>
        <v>5.313598756113965</v>
      </c>
      <c r="BV171" s="45">
        <f>((BV170^2/BV168)+(BU170^2/BU168)+(BT170^2/BT168)+(BS170^2/BS168))*($BR$168*($BR$168+2))</f>
        <v>6.0570663504025646</v>
      </c>
      <c r="BW171" s="45">
        <f>((BW170^2/BW168)+(BV170^2/BV168)+(BU170^2/BU168)+(BT170^2/BT168)+(BS170^2/BS168))*($BR$168*($BR$168+2))</f>
        <v>6.0741577191576868</v>
      </c>
      <c r="BX171" s="45">
        <f>((BX170^2/BX168)+(BW170^2/BW168)+(BV170^2/BV168)+(BU170^2/BU168)+(BT170^2/BT168)+(BS170^2/BS168))*($BR$168*($BR$168+2))</f>
        <v>6.1332401747347705</v>
      </c>
      <c r="BY171" s="45">
        <f>((BY170^2/BY168)+(BX170^2/BX168)+(BW170^2/BW168)+(BV170^2/BV168)+(BU170^2/BU168)+(BT170^2/BT168)+(BS170^2/BS168))*($BR$168*($BR$168+2))</f>
        <v>6.4907843061507409</v>
      </c>
      <c r="BZ171" s="45">
        <f>((BZ170^2/BZ168)+(BY170^2/BY168)+(BX170^2/BX168)+(BW170^2/BW168)+(BV170^2/BV168)+(BU170^2/BU168)+(BT170^2/BT168)+(BS170^2/BS168))*($BR$168*($BR$168+2))</f>
        <v>6.6879207486937657</v>
      </c>
      <c r="CA171" s="45">
        <f>((CA170^2/CA168)+(BZ170^2/BZ168)+(BY170^2/BY168)+(BX170^2/BX168)+(BW170^2/BW168)+(BV170^2/BV168)+(BU170^2/BU168)+(BT170^2/BT168)+(BS170^2/BS168))*($BR$168*($BR$168+2))</f>
        <v>9.7027856406133459</v>
      </c>
      <c r="CB171" s="45">
        <f>((CB170^2/CB168)+(CA170^2/CA168)+(BZ170^2/BZ168)+(BY170^2/BY168)+(BX170^2/BX168)+(BW170^2/BW168)+(BV170^2/BV168)+(BU170^2/BU168)+(BT170^2/BT168)+(BS170^2/BS168))*($BR$168*($BR$168+2))</f>
        <v>11.973540387530131</v>
      </c>
      <c r="CC171" s="45">
        <f>((CC170^2/CC168)+(CB170^2/CB168)+(CA170^2/CA168)+(BZ170^2/BZ168)+(BY170^2/BY168)+(BX170^2/BX168)+(BW170^2/BW168)+(BV170^2/BV168)+(BU170^2/BU168)+(BT170^2/BT168)+(BS170^2/BS168))*($BR$168*($BR$168+2))</f>
        <v>12.165966184725315</v>
      </c>
      <c r="CD171" s="45">
        <f>((CD170^2/CD168)+(CC170^2/CC168)+(CB170^2/CB168)+(CA170^2/CA168)+(BZ170^2/BZ168)+(BY170^2/BY168)+(BX170^2/BX168)+(BW170^2/BW168)+(BV170^2/BV168)+(BU170^2/BU168)+(BT170^2/BT168)+(BS170^2/BS168))*($BR$168*($BR$168+2))</f>
        <v>16.30171396452031</v>
      </c>
    </row>
    <row r="172" spans="1:82">
      <c r="B172" s="38"/>
      <c r="C172" s="38"/>
      <c r="D172" s="38"/>
      <c r="E172" s="38"/>
      <c r="F172" s="38"/>
      <c r="G172" s="38"/>
      <c r="H172" s="38"/>
      <c r="I172" s="38"/>
      <c r="J172" s="38"/>
      <c r="K172" s="38"/>
      <c r="L172" s="38"/>
      <c r="M172" s="38"/>
      <c r="N172" s="38"/>
      <c r="BQ172" s="7" t="s">
        <v>112</v>
      </c>
      <c r="BR172" s="45"/>
      <c r="BS172" s="45">
        <f>_xlfn.CHISQ.DIST.RT(BS171,BS174)</f>
        <v>0.94295640701909078</v>
      </c>
      <c r="BT172" s="45">
        <f>_xlfn.CHISQ.DIST.RT(BT171,BT174)</f>
        <v>0.17769350084876631</v>
      </c>
      <c r="BU172" s="45">
        <f t="shared" ref="BU172:CD172" si="78">_xlfn.CHISQ.DIST.RT(BU171,BU174)</f>
        <v>0.15022241832744387</v>
      </c>
      <c r="BV172" s="45">
        <f t="shared" si="78"/>
        <v>0.19492686503406179</v>
      </c>
      <c r="BW172" s="45">
        <f t="shared" si="78"/>
        <v>0.29906979768712361</v>
      </c>
      <c r="BX172" s="45">
        <f t="shared" si="78"/>
        <v>0.40843128765286363</v>
      </c>
      <c r="BY172" s="45">
        <f t="shared" si="78"/>
        <v>0.48374743812272736</v>
      </c>
      <c r="BZ172" s="45">
        <f t="shared" si="78"/>
        <v>0.57064706784055863</v>
      </c>
      <c r="CA172" s="45">
        <f t="shared" si="78"/>
        <v>0.37507786243457253</v>
      </c>
      <c r="CB172" s="45">
        <f t="shared" si="78"/>
        <v>0.28683124914595826</v>
      </c>
      <c r="CC172" s="45">
        <f t="shared" si="78"/>
        <v>0.3512983104507803</v>
      </c>
      <c r="CD172" s="45">
        <f t="shared" si="78"/>
        <v>0.17780451120635779</v>
      </c>
    </row>
    <row r="173" spans="1:82">
      <c r="B173" s="38"/>
      <c r="C173" s="38"/>
      <c r="D173" s="38"/>
      <c r="E173" s="38"/>
      <c r="F173" s="38"/>
      <c r="G173" s="38"/>
      <c r="H173" s="38"/>
      <c r="I173" s="38"/>
      <c r="J173" s="38"/>
      <c r="K173" s="38"/>
      <c r="L173" s="38"/>
      <c r="M173" s="38"/>
      <c r="N173" s="38"/>
      <c r="BQ173" s="7" t="s">
        <v>127</v>
      </c>
      <c r="BR173" s="46">
        <f>AVERAGE(BD46:BD165)</f>
        <v>-2.0653108852760245E-13</v>
      </c>
      <c r="BS173" s="7"/>
      <c r="BT173" s="7"/>
      <c r="BU173" s="7"/>
      <c r="BV173" s="7"/>
      <c r="BW173" s="7"/>
      <c r="BX173" s="7"/>
      <c r="BY173" s="7"/>
      <c r="BZ173" s="7"/>
      <c r="CA173" s="7"/>
      <c r="CB173" s="7"/>
      <c r="CC173" s="7"/>
      <c r="CD173" s="7"/>
    </row>
    <row r="174" spans="1:82">
      <c r="B174" s="38"/>
      <c r="C174" s="38"/>
      <c r="D174" s="38"/>
      <c r="E174" s="38"/>
      <c r="F174" s="38"/>
      <c r="G174" s="38"/>
      <c r="H174" s="38"/>
      <c r="I174" s="38"/>
      <c r="J174" s="38"/>
      <c r="K174" s="38"/>
      <c r="L174" s="38"/>
      <c r="M174" s="38"/>
      <c r="N174" s="38"/>
      <c r="BQ174" s="54" t="s">
        <v>131</v>
      </c>
      <c r="BR174" s="7">
        <v>0</v>
      </c>
      <c r="BS174" s="7">
        <v>1</v>
      </c>
      <c r="BT174" s="7">
        <v>2</v>
      </c>
      <c r="BU174" s="7">
        <v>3</v>
      </c>
      <c r="BV174" s="7">
        <v>4</v>
      </c>
      <c r="BW174" s="7">
        <v>5</v>
      </c>
      <c r="BX174" s="7">
        <v>6</v>
      </c>
      <c r="BY174" s="7">
        <v>7</v>
      </c>
      <c r="BZ174" s="7">
        <v>8</v>
      </c>
      <c r="CA174" s="7">
        <v>9</v>
      </c>
      <c r="CB174" s="7">
        <v>10</v>
      </c>
      <c r="CC174" s="7">
        <v>11</v>
      </c>
      <c r="CD174" s="7">
        <v>12</v>
      </c>
    </row>
    <row r="175" spans="1:82">
      <c r="B175" s="38"/>
      <c r="C175" s="38"/>
      <c r="D175" s="38"/>
      <c r="E175" s="38"/>
      <c r="F175" s="38"/>
      <c r="G175" s="38"/>
      <c r="H175" s="38"/>
      <c r="I175" s="38"/>
      <c r="J175" s="38"/>
      <c r="K175" s="38"/>
      <c r="L175" s="38"/>
      <c r="M175" s="38"/>
      <c r="N175" s="38"/>
    </row>
    <row r="176" spans="1:8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conditionalFormatting sqref="BS172:CD172">
    <cfRule type="cellIs" dxfId="10" priority="1" operator="lessThan">
      <formula>0.05</formula>
    </cfRule>
  </conditionalFormatting>
  <pageMargins left="0.7" right="0.7" top="0.75" bottom="0.75" header="0.3" footer="0.3"/>
  <pageSetup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27D96-2287-49B0-BE4F-94C03FD86723}">
  <sheetPr>
    <tabColor rgb="FF002060"/>
  </sheetPr>
  <dimension ref="A1:CB189"/>
  <sheetViews>
    <sheetView zoomScale="80" zoomScaleNormal="80" workbookViewId="0">
      <pane xSplit="1" ySplit="8" topLeftCell="D128"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5.140625" customWidth="1"/>
    <col min="3" max="3" width="20.28515625" customWidth="1"/>
    <col min="4" max="4" width="18.42578125" customWidth="1"/>
    <col min="5" max="5" width="17" customWidth="1"/>
    <col min="6" max="6" width="19" customWidth="1"/>
    <col min="7" max="7" width="14.28515625" customWidth="1"/>
    <col min="8" max="8" width="11.42578125" customWidth="1"/>
    <col min="9" max="9" width="16" customWidth="1"/>
    <col min="10" max="10" width="12" customWidth="1"/>
    <col min="11" max="11" width="12.140625" bestFit="1" customWidth="1"/>
    <col min="12" max="12" width="13.85546875" customWidth="1"/>
    <col min="13" max="13" width="15.42578125" customWidth="1"/>
    <col min="14" max="14" width="18.28515625" customWidth="1"/>
    <col min="15" max="15" width="10"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67" max="67" width="9.140625" customWidth="1"/>
    <col min="68" max="80" width="15.28515625" customWidth="1"/>
  </cols>
  <sheetData>
    <row r="1" spans="1:38">
      <c r="A1" s="13" t="s">
        <v>93</v>
      </c>
      <c r="B1" s="13"/>
    </row>
    <row r="2" spans="1:38" ht="30">
      <c r="A2" s="34" t="s">
        <v>54</v>
      </c>
      <c r="B2" s="35" t="s">
        <v>9</v>
      </c>
      <c r="D2" s="75" t="str">
        <f>'WA Sch. 1-2'!D2</f>
        <v>Normal Period</v>
      </c>
      <c r="E2" s="75" t="str">
        <f>'WA Sch. 1-2'!E2</f>
        <v>2003-2022</v>
      </c>
    </row>
    <row r="3" spans="1:38">
      <c r="A3" s="36" t="s">
        <v>7</v>
      </c>
      <c r="B3" s="37">
        <f>AL25</f>
        <v>0.15471227578089097</v>
      </c>
    </row>
    <row r="4" spans="1:38">
      <c r="A4" s="36" t="s">
        <v>8</v>
      </c>
      <c r="B4" s="37">
        <f t="shared" ref="B4:B5" si="0">AL26</f>
        <v>2.572805040028331E-4</v>
      </c>
    </row>
    <row r="5" spans="1:38">
      <c r="A5" s="36" t="s">
        <v>0</v>
      </c>
      <c r="B5" s="37">
        <f t="shared" si="0"/>
        <v>1.2074973756629115</v>
      </c>
    </row>
    <row r="7" spans="1:38">
      <c r="A7" s="13" t="s">
        <v>137</v>
      </c>
      <c r="B7" s="12"/>
      <c r="C7" s="12"/>
      <c r="D7" s="12"/>
      <c r="E7" s="12"/>
      <c r="F7" s="12"/>
      <c r="G7" s="12"/>
      <c r="H7" s="12"/>
      <c r="I7" s="12"/>
      <c r="J7" s="12"/>
      <c r="K7" s="12"/>
      <c r="L7" s="12"/>
      <c r="M7" s="12"/>
      <c r="N7" s="12"/>
      <c r="O7" s="12"/>
      <c r="P7" s="12"/>
      <c r="Q7" s="12"/>
      <c r="R7" s="12"/>
      <c r="U7" s="13" t="s">
        <v>138</v>
      </c>
      <c r="V7" s="12"/>
      <c r="W7" s="12"/>
      <c r="X7" s="12"/>
      <c r="Y7" s="12"/>
      <c r="Z7" s="12"/>
      <c r="AA7" s="12"/>
      <c r="AB7" s="12"/>
      <c r="AC7" s="12"/>
      <c r="AD7" s="12"/>
      <c r="AE7" s="12"/>
      <c r="AF7" s="12"/>
      <c r="AG7" s="12"/>
      <c r="AH7" s="12"/>
      <c r="AI7" s="12"/>
    </row>
    <row r="8" spans="1:38">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4" t="s">
        <v>73</v>
      </c>
      <c r="AA8" s="4" t="s">
        <v>74</v>
      </c>
      <c r="AB8" s="11" t="s">
        <v>21</v>
      </c>
      <c r="AC8" s="11" t="s">
        <v>26</v>
      </c>
      <c r="AD8" s="11" t="s">
        <v>205</v>
      </c>
      <c r="AE8" s="11" t="s">
        <v>140</v>
      </c>
      <c r="AF8" s="11" t="s">
        <v>163</v>
      </c>
      <c r="AG8" s="11" t="s">
        <v>139</v>
      </c>
      <c r="AH8" s="11" t="s">
        <v>68</v>
      </c>
      <c r="AI8" s="4" t="str">
        <f>O8</f>
        <v>AC.UPC</v>
      </c>
      <c r="AK8" t="s">
        <v>29</v>
      </c>
    </row>
    <row r="9" spans="1:38"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1">C9-F9</f>
        <v>19957.522500000196</v>
      </c>
      <c r="J9" s="8">
        <f t="shared" si="1"/>
        <v>0</v>
      </c>
      <c r="K9" s="9">
        <v>19847</v>
      </c>
      <c r="L9" s="9">
        <v>33319318</v>
      </c>
      <c r="M9" s="9">
        <v>-966486</v>
      </c>
      <c r="N9" s="9">
        <f>L9+M9</f>
        <v>32352832</v>
      </c>
      <c r="O9" s="9">
        <f>N9/K9</f>
        <v>1630.1119564669723</v>
      </c>
      <c r="P9" s="8">
        <f>$B$3*H9+$B$4*I9+$B$5*J9</f>
        <v>6.5502987708430984</v>
      </c>
      <c r="Q9" s="8">
        <f>P9+O9</f>
        <v>1636.6622552378153</v>
      </c>
      <c r="R9" s="9">
        <f t="shared" ref="R9:R72" si="2">Q9*K9</f>
        <v>32482835.779704921</v>
      </c>
      <c r="S9" s="21"/>
      <c r="U9" s="2">
        <v>41275</v>
      </c>
      <c r="V9" s="8">
        <f>E21</f>
        <v>1249.5</v>
      </c>
      <c r="W9" s="8">
        <f t="shared" ref="W9:X9" si="3">F21</f>
        <v>1561250.25</v>
      </c>
      <c r="X9" s="8">
        <f t="shared" si="3"/>
        <v>0</v>
      </c>
      <c r="Y9" s="7">
        <v>1</v>
      </c>
      <c r="Z9" s="7">
        <f>Y9^2</f>
        <v>1</v>
      </c>
      <c r="AA9" s="7">
        <f>Y9^3</f>
        <v>1</v>
      </c>
      <c r="AB9" s="7">
        <v>0</v>
      </c>
      <c r="AC9" s="7">
        <v>0</v>
      </c>
      <c r="AD9" s="7">
        <v>1</v>
      </c>
      <c r="AE9" s="7">
        <v>0</v>
      </c>
      <c r="AF9" s="7">
        <v>0</v>
      </c>
      <c r="AG9" s="7">
        <v>0</v>
      </c>
      <c r="AH9" s="7">
        <v>0</v>
      </c>
      <c r="AI9" s="8">
        <f>O21</f>
        <v>1643.5866057687533</v>
      </c>
    </row>
    <row r="10" spans="1:38">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4">B10-E10</f>
        <v>-4.7357500000000528</v>
      </c>
      <c r="I10" s="8">
        <f t="shared" si="1"/>
        <v>-8857.1039219376398</v>
      </c>
      <c r="J10" s="8">
        <f t="shared" si="1"/>
        <v>0</v>
      </c>
      <c r="K10" s="9">
        <v>19876</v>
      </c>
      <c r="L10" s="9">
        <v>31026917</v>
      </c>
      <c r="M10" s="9">
        <v>-675543</v>
      </c>
      <c r="N10" s="9">
        <f t="shared" ref="N10:N73" si="5">L10+M10</f>
        <v>30351374</v>
      </c>
      <c r="O10" s="9">
        <f t="shared" ref="O10:O73" si="6">N10/K10</f>
        <v>1527.0363252163413</v>
      </c>
      <c r="P10" s="8">
        <f t="shared" ref="P10:P73" si="7">$B$3*H10+$B$4*I10+$B$5*J10</f>
        <v>-3.0114388210709482</v>
      </c>
      <c r="Q10" s="8">
        <f t="shared" ref="Q10:Q73" si="8">P10+O10</f>
        <v>1524.0248863952704</v>
      </c>
      <c r="R10" s="9">
        <f t="shared" si="2"/>
        <v>30291518.641992394</v>
      </c>
      <c r="S10" s="21"/>
      <c r="U10" s="2">
        <v>41306</v>
      </c>
      <c r="V10" s="8">
        <f t="shared" ref="V10:V73" si="9">E22</f>
        <v>873.5</v>
      </c>
      <c r="W10" s="8">
        <f t="shared" ref="W10:W73" si="10">F22</f>
        <v>763002.25</v>
      </c>
      <c r="X10" s="8">
        <f t="shared" ref="X10:X73" si="11">G22</f>
        <v>0</v>
      </c>
      <c r="Y10" s="7">
        <v>2</v>
      </c>
      <c r="Z10" s="7">
        <f t="shared" ref="Z10:Z73" si="12">Y10^2</f>
        <v>4</v>
      </c>
      <c r="AA10" s="7">
        <f t="shared" ref="AA10:AA73" si="13">Y10^3</f>
        <v>8</v>
      </c>
      <c r="AB10" s="7">
        <v>0</v>
      </c>
      <c r="AC10" s="7">
        <v>0</v>
      </c>
      <c r="AD10" s="7">
        <v>0</v>
      </c>
      <c r="AE10" s="7">
        <v>0</v>
      </c>
      <c r="AF10" s="7">
        <v>0</v>
      </c>
      <c r="AG10" s="7">
        <v>0</v>
      </c>
      <c r="AH10" s="7">
        <v>0</v>
      </c>
      <c r="AI10" s="8">
        <f t="shared" ref="AI10:AI73" si="14">O22</f>
        <v>1481.0471211971064</v>
      </c>
      <c r="AK10" s="20" t="s">
        <v>30</v>
      </c>
      <c r="AL10" s="20"/>
    </row>
    <row r="11" spans="1:38">
      <c r="A11" s="2">
        <v>40969</v>
      </c>
      <c r="B11" s="16">
        <f>'WA Sch. 1-2'!B11</f>
        <v>767.35</v>
      </c>
      <c r="C11" s="8">
        <f>'WA Sch. 1-2'!C11</f>
        <v>588826.02250000008</v>
      </c>
      <c r="D11" s="16">
        <f>'WA Sch. 1-2'!D11</f>
        <v>0</v>
      </c>
      <c r="E11" s="8">
        <f>'WA Sch. 1-2'!E11</f>
        <v>817.5</v>
      </c>
      <c r="F11" s="8">
        <f>'WA Sch. 1-2'!F11</f>
        <v>668306.25</v>
      </c>
      <c r="G11" s="8">
        <f>'WA Sch. 1-2'!G11</f>
        <v>0</v>
      </c>
      <c r="H11" s="8">
        <f t="shared" si="4"/>
        <v>-50.149999999999977</v>
      </c>
      <c r="I11" s="8">
        <f t="shared" si="1"/>
        <v>-79480.227499999921</v>
      </c>
      <c r="J11" s="8">
        <f t="shared" si="1"/>
        <v>0</v>
      </c>
      <c r="K11" s="9">
        <v>19906</v>
      </c>
      <c r="L11" s="9">
        <v>29936437</v>
      </c>
      <c r="M11" s="9">
        <v>-810243</v>
      </c>
      <c r="N11" s="9">
        <f t="shared" si="5"/>
        <v>29126194</v>
      </c>
      <c r="O11" s="9">
        <f t="shared" si="6"/>
        <v>1463.1866773837035</v>
      </c>
      <c r="P11" s="8">
        <f t="shared" si="7"/>
        <v>-28.207533619871491</v>
      </c>
      <c r="Q11" s="8">
        <f t="shared" si="8"/>
        <v>1434.9791437638319</v>
      </c>
      <c r="R11" s="9">
        <f t="shared" si="2"/>
        <v>28564694.835762836</v>
      </c>
      <c r="S11" s="21"/>
      <c r="U11" s="2">
        <v>41334</v>
      </c>
      <c r="V11" s="8">
        <f t="shared" si="9"/>
        <v>738</v>
      </c>
      <c r="W11" s="8">
        <f t="shared" si="10"/>
        <v>544644</v>
      </c>
      <c r="X11" s="8">
        <f t="shared" si="11"/>
        <v>0</v>
      </c>
      <c r="Y11" s="7">
        <v>3</v>
      </c>
      <c r="Z11" s="7">
        <f t="shared" si="12"/>
        <v>9</v>
      </c>
      <c r="AA11" s="7">
        <f t="shared" si="13"/>
        <v>27</v>
      </c>
      <c r="AB11" s="7">
        <v>0</v>
      </c>
      <c r="AC11" s="7">
        <v>0</v>
      </c>
      <c r="AD11" s="7">
        <v>0</v>
      </c>
      <c r="AE11" s="7">
        <v>0</v>
      </c>
      <c r="AF11" s="7">
        <v>0</v>
      </c>
      <c r="AG11" s="7">
        <v>0</v>
      </c>
      <c r="AH11" s="7">
        <v>0</v>
      </c>
      <c r="AI11" s="8">
        <f t="shared" si="14"/>
        <v>1378.6918993997717</v>
      </c>
      <c r="AK11" s="17" t="s">
        <v>31</v>
      </c>
      <c r="AL11" s="17">
        <v>0.96100989444965224</v>
      </c>
    </row>
    <row r="12" spans="1:38">
      <c r="A12" s="2">
        <v>41000</v>
      </c>
      <c r="B12" s="16">
        <f>'WA Sch. 1-2'!B12</f>
        <v>547.15</v>
      </c>
      <c r="C12" s="8">
        <f>'WA Sch. 1-2'!C12</f>
        <v>299373.1225</v>
      </c>
      <c r="D12" s="16">
        <f>'WA Sch. 1-2'!D12</f>
        <v>0.375</v>
      </c>
      <c r="E12" s="8">
        <f>'WA Sch. 1-2'!E12</f>
        <v>502.5</v>
      </c>
      <c r="F12" s="8">
        <f>'WA Sch. 1-2'!F12</f>
        <v>252506.25</v>
      </c>
      <c r="G12" s="8">
        <f>'WA Sch. 1-2'!G12</f>
        <v>1.5</v>
      </c>
      <c r="H12" s="8">
        <f t="shared" si="4"/>
        <v>44.649999999999977</v>
      </c>
      <c r="I12" s="8">
        <f t="shared" si="1"/>
        <v>46866.872499999998</v>
      </c>
      <c r="J12" s="8">
        <f t="shared" si="1"/>
        <v>-1.125</v>
      </c>
      <c r="K12" s="9">
        <v>19933</v>
      </c>
      <c r="L12" s="9">
        <v>27747310</v>
      </c>
      <c r="M12" s="9">
        <v>-3213679</v>
      </c>
      <c r="N12" s="9">
        <f t="shared" si="5"/>
        <v>24533631</v>
      </c>
      <c r="O12" s="9">
        <f t="shared" si="6"/>
        <v>1230.8047458987608</v>
      </c>
      <c r="P12" s="8">
        <f t="shared" si="7"/>
        <v>17.607401143832522</v>
      </c>
      <c r="Q12" s="8">
        <f t="shared" si="8"/>
        <v>1248.4121470425932</v>
      </c>
      <c r="R12" s="9">
        <f t="shared" si="2"/>
        <v>24884599.327000011</v>
      </c>
      <c r="S12" s="21"/>
      <c r="U12" s="2">
        <v>41365</v>
      </c>
      <c r="V12" s="8">
        <f t="shared" si="9"/>
        <v>568.5</v>
      </c>
      <c r="W12" s="8">
        <f t="shared" si="10"/>
        <v>323192.25</v>
      </c>
      <c r="X12" s="8">
        <f t="shared" si="11"/>
        <v>0</v>
      </c>
      <c r="Y12" s="7">
        <v>4</v>
      </c>
      <c r="Z12" s="7">
        <f t="shared" si="12"/>
        <v>16</v>
      </c>
      <c r="AA12" s="7">
        <f t="shared" si="13"/>
        <v>64</v>
      </c>
      <c r="AB12" s="7">
        <v>1</v>
      </c>
      <c r="AC12" s="7">
        <v>0</v>
      </c>
      <c r="AD12" s="7">
        <v>0</v>
      </c>
      <c r="AE12" s="7">
        <v>0</v>
      </c>
      <c r="AF12" s="7">
        <v>0</v>
      </c>
      <c r="AG12" s="7">
        <v>0</v>
      </c>
      <c r="AH12" s="7">
        <v>0</v>
      </c>
      <c r="AI12" s="8">
        <f t="shared" si="14"/>
        <v>1329.6653119888983</v>
      </c>
      <c r="AK12" s="17" t="s">
        <v>32</v>
      </c>
      <c r="AL12" s="17">
        <v>0.92354001723013168</v>
      </c>
    </row>
    <row r="13" spans="1:38">
      <c r="A13" s="2">
        <v>41030</v>
      </c>
      <c r="B13" s="16">
        <f>'WA Sch. 1-2'!B13</f>
        <v>290.02499999999998</v>
      </c>
      <c r="C13" s="8">
        <f>'WA Sch. 1-2'!C13</f>
        <v>84114.500624999986</v>
      </c>
      <c r="D13" s="16">
        <f>'WA Sch. 1-2'!D13</f>
        <v>14.95</v>
      </c>
      <c r="E13" s="8">
        <f>'WA Sch. 1-2'!E13</f>
        <v>352.5</v>
      </c>
      <c r="F13" s="8">
        <f>'WA Sch. 1-2'!F13</f>
        <v>124256.25</v>
      </c>
      <c r="G13" s="8">
        <f>'WA Sch. 1-2'!G13</f>
        <v>7.5</v>
      </c>
      <c r="H13" s="8">
        <f t="shared" si="4"/>
        <v>-62.475000000000023</v>
      </c>
      <c r="I13" s="8">
        <f t="shared" si="1"/>
        <v>-40141.749375000014</v>
      </c>
      <c r="J13" s="8">
        <f t="shared" si="1"/>
        <v>7.4499999999999993</v>
      </c>
      <c r="K13" s="9">
        <v>19907</v>
      </c>
      <c r="L13" s="9">
        <v>25659684</v>
      </c>
      <c r="M13" s="9">
        <v>-605084</v>
      </c>
      <c r="N13" s="9">
        <f t="shared" si="5"/>
        <v>25054600</v>
      </c>
      <c r="O13" s="9">
        <f t="shared" si="6"/>
        <v>1258.5824081981214</v>
      </c>
      <c r="P13" s="8">
        <f t="shared" si="7"/>
        <v>-10.99748349147789</v>
      </c>
      <c r="Q13" s="8">
        <f t="shared" si="8"/>
        <v>1247.5849247066435</v>
      </c>
      <c r="R13" s="9">
        <f t="shared" si="2"/>
        <v>24835673.096135151</v>
      </c>
      <c r="S13" s="21"/>
      <c r="U13" s="2">
        <v>41395</v>
      </c>
      <c r="V13" s="8">
        <f t="shared" si="9"/>
        <v>279.5</v>
      </c>
      <c r="W13" s="8">
        <f t="shared" si="10"/>
        <v>78120.25</v>
      </c>
      <c r="X13" s="8">
        <f t="shared" si="11"/>
        <v>28.5</v>
      </c>
      <c r="Y13" s="7">
        <v>5</v>
      </c>
      <c r="Z13" s="7">
        <f t="shared" si="12"/>
        <v>25</v>
      </c>
      <c r="AA13" s="7">
        <f t="shared" si="13"/>
        <v>125</v>
      </c>
      <c r="AB13" s="7">
        <v>0</v>
      </c>
      <c r="AC13" s="7">
        <v>0</v>
      </c>
      <c r="AD13" s="7">
        <v>0</v>
      </c>
      <c r="AE13" s="7">
        <v>0</v>
      </c>
      <c r="AF13" s="7">
        <v>0</v>
      </c>
      <c r="AG13" s="7">
        <v>0</v>
      </c>
      <c r="AH13" s="7">
        <v>0</v>
      </c>
      <c r="AI13" s="8">
        <f t="shared" si="14"/>
        <v>1327.8180601675174</v>
      </c>
      <c r="AK13" s="17" t="s">
        <v>33</v>
      </c>
      <c r="AL13" s="17">
        <v>0.91416284953194027</v>
      </c>
    </row>
    <row r="14" spans="1:38">
      <c r="A14" s="2">
        <v>41061</v>
      </c>
      <c r="B14" s="16">
        <f>'WA Sch. 1-2'!B14</f>
        <v>126.95</v>
      </c>
      <c r="C14" s="8">
        <f>'WA Sch. 1-2'!C14</f>
        <v>16116.302500000002</v>
      </c>
      <c r="D14" s="16">
        <f>'WA Sch. 1-2'!D14</f>
        <v>68</v>
      </c>
      <c r="E14" s="8">
        <f>'WA Sch. 1-2'!E14</f>
        <v>181</v>
      </c>
      <c r="F14" s="8">
        <f>'WA Sch. 1-2'!F14</f>
        <v>32761</v>
      </c>
      <c r="G14" s="8">
        <f>'WA Sch. 1-2'!G14</f>
        <v>18.5</v>
      </c>
      <c r="H14" s="8">
        <f t="shared" si="4"/>
        <v>-54.05</v>
      </c>
      <c r="I14" s="8">
        <f t="shared" si="1"/>
        <v>-16644.697499999998</v>
      </c>
      <c r="J14" s="8">
        <f t="shared" si="1"/>
        <v>49.5</v>
      </c>
      <c r="K14" s="9">
        <v>19962</v>
      </c>
      <c r="L14" s="9">
        <v>24623629</v>
      </c>
      <c r="M14" s="9">
        <v>-1373193</v>
      </c>
      <c r="N14" s="9">
        <f t="shared" si="5"/>
        <v>23250436</v>
      </c>
      <c r="O14" s="9">
        <f t="shared" si="6"/>
        <v>1164.734796112614</v>
      </c>
      <c r="P14" s="8">
        <f t="shared" si="7"/>
        <v>47.126565427582264</v>
      </c>
      <c r="Q14" s="8">
        <f t="shared" si="8"/>
        <v>1211.8613615401964</v>
      </c>
      <c r="R14" s="9">
        <f t="shared" si="2"/>
        <v>24191176.499065399</v>
      </c>
      <c r="S14" s="21"/>
      <c r="U14" s="2">
        <v>41426</v>
      </c>
      <c r="V14" s="8">
        <f t="shared" si="9"/>
        <v>144.5</v>
      </c>
      <c r="W14" s="8">
        <f t="shared" si="10"/>
        <v>20880.25</v>
      </c>
      <c r="X14" s="8">
        <f t="shared" si="11"/>
        <v>45.5</v>
      </c>
      <c r="Y14" s="7">
        <v>6</v>
      </c>
      <c r="Z14" s="7">
        <f t="shared" si="12"/>
        <v>36</v>
      </c>
      <c r="AA14" s="7">
        <f t="shared" si="13"/>
        <v>216</v>
      </c>
      <c r="AB14" s="7">
        <v>0</v>
      </c>
      <c r="AC14" s="7">
        <v>0</v>
      </c>
      <c r="AD14" s="7">
        <v>0</v>
      </c>
      <c r="AE14" s="7">
        <v>0</v>
      </c>
      <c r="AF14" s="7">
        <v>0</v>
      </c>
      <c r="AG14" s="7">
        <v>0</v>
      </c>
      <c r="AH14" s="7">
        <v>0</v>
      </c>
      <c r="AI14" s="8">
        <f t="shared" si="14"/>
        <v>1251.360358575603</v>
      </c>
      <c r="AK14" s="17" t="s">
        <v>34</v>
      </c>
      <c r="AL14" s="17">
        <v>56.403655283381489</v>
      </c>
    </row>
    <row r="15" spans="1:38" ht="15.75" thickBot="1">
      <c r="A15" s="2">
        <v>41091</v>
      </c>
      <c r="B15" s="16">
        <f>'WA Sch. 1-2'!B15</f>
        <v>14.1</v>
      </c>
      <c r="C15" s="8">
        <f>'WA Sch. 1-2'!C15</f>
        <v>198.81</v>
      </c>
      <c r="D15" s="16">
        <f>'WA Sch. 1-2'!D15</f>
        <v>240.05</v>
      </c>
      <c r="E15" s="8">
        <f>'WA Sch. 1-2'!E15</f>
        <v>21</v>
      </c>
      <c r="F15" s="8">
        <f>'WA Sch. 1-2'!F15</f>
        <v>441</v>
      </c>
      <c r="G15" s="8">
        <f>'WA Sch. 1-2'!G15</f>
        <v>241.5</v>
      </c>
      <c r="H15" s="8">
        <f t="shared" si="4"/>
        <v>-6.9</v>
      </c>
      <c r="I15" s="8">
        <f t="shared" si="1"/>
        <v>-242.19</v>
      </c>
      <c r="J15" s="8">
        <f t="shared" si="1"/>
        <v>-1.4499999999999886</v>
      </c>
      <c r="K15" s="9">
        <v>19969</v>
      </c>
      <c r="L15" s="9">
        <v>26489753</v>
      </c>
      <c r="M15" s="9">
        <v>3631233</v>
      </c>
      <c r="N15" s="9">
        <f t="shared" si="5"/>
        <v>30120986</v>
      </c>
      <c r="O15" s="9">
        <f t="shared" si="6"/>
        <v>1508.387300315489</v>
      </c>
      <c r="P15" s="8">
        <f t="shared" si="7"/>
        <v>-2.8806966628638015</v>
      </c>
      <c r="Q15" s="8">
        <f t="shared" si="8"/>
        <v>1505.5066036526252</v>
      </c>
      <c r="R15" s="9">
        <f t="shared" si="2"/>
        <v>30063461.368339274</v>
      </c>
      <c r="S15" s="21"/>
      <c r="U15" s="2">
        <v>41456</v>
      </c>
      <c r="V15" s="8">
        <f t="shared" si="9"/>
        <v>0</v>
      </c>
      <c r="W15" s="8">
        <f t="shared" si="10"/>
        <v>0</v>
      </c>
      <c r="X15" s="8">
        <f t="shared" si="11"/>
        <v>277</v>
      </c>
      <c r="Y15" s="7">
        <v>7</v>
      </c>
      <c r="Z15" s="7">
        <f t="shared" si="12"/>
        <v>49</v>
      </c>
      <c r="AA15" s="7">
        <f t="shared" si="13"/>
        <v>343</v>
      </c>
      <c r="AB15" s="7">
        <v>0</v>
      </c>
      <c r="AC15" s="7">
        <v>0</v>
      </c>
      <c r="AD15" s="7">
        <v>0</v>
      </c>
      <c r="AE15" s="7">
        <v>0</v>
      </c>
      <c r="AF15" s="7">
        <v>0</v>
      </c>
      <c r="AG15" s="7">
        <v>0</v>
      </c>
      <c r="AH15" s="7">
        <v>0</v>
      </c>
      <c r="AI15" s="8">
        <f t="shared" si="14"/>
        <v>1615.8137739956462</v>
      </c>
      <c r="AK15" s="18" t="s">
        <v>35</v>
      </c>
      <c r="AL15" s="18">
        <v>120</v>
      </c>
    </row>
    <row r="16" spans="1:38">
      <c r="A16" s="2">
        <v>41122</v>
      </c>
      <c r="B16" s="16">
        <f>'WA Sch. 1-2'!B16</f>
        <v>19.350000000000001</v>
      </c>
      <c r="C16" s="8">
        <f>'WA Sch. 1-2'!C16</f>
        <v>374.42250000000007</v>
      </c>
      <c r="D16" s="16">
        <f>'WA Sch. 1-2'!D16</f>
        <v>204.95</v>
      </c>
      <c r="E16" s="8">
        <f>'WA Sch. 1-2'!E16</f>
        <v>16</v>
      </c>
      <c r="F16" s="8">
        <f>'WA Sch. 1-2'!F16</f>
        <v>256</v>
      </c>
      <c r="G16" s="8">
        <f>'WA Sch. 1-2'!G16</f>
        <v>222</v>
      </c>
      <c r="H16" s="8">
        <f t="shared" si="4"/>
        <v>3.3500000000000014</v>
      </c>
      <c r="I16" s="8">
        <f t="shared" si="1"/>
        <v>118.42250000000007</v>
      </c>
      <c r="J16" s="8">
        <f t="shared" si="1"/>
        <v>-17.050000000000011</v>
      </c>
      <c r="K16" s="9">
        <v>19988</v>
      </c>
      <c r="L16" s="9">
        <v>30187516</v>
      </c>
      <c r="M16" s="9">
        <v>2901741</v>
      </c>
      <c r="N16" s="9">
        <f t="shared" si="5"/>
        <v>33089257</v>
      </c>
      <c r="O16" s="9">
        <f t="shared" si="6"/>
        <v>1655.4561236742045</v>
      </c>
      <c r="P16" s="8">
        <f t="shared" si="7"/>
        <v>-20.039076330701395</v>
      </c>
      <c r="Q16" s="8">
        <f t="shared" si="8"/>
        <v>1635.4170473435031</v>
      </c>
      <c r="R16" s="9">
        <f t="shared" si="2"/>
        <v>32688715.94230194</v>
      </c>
      <c r="S16" s="21"/>
      <c r="U16" s="2">
        <v>41487</v>
      </c>
      <c r="V16" s="8">
        <f t="shared" si="9"/>
        <v>7</v>
      </c>
      <c r="W16" s="8">
        <f t="shared" si="10"/>
        <v>49</v>
      </c>
      <c r="X16" s="8">
        <f t="shared" si="11"/>
        <v>230.5</v>
      </c>
      <c r="Y16" s="7">
        <v>8</v>
      </c>
      <c r="Z16" s="7">
        <f t="shared" si="12"/>
        <v>64</v>
      </c>
      <c r="AA16" s="7">
        <f t="shared" si="13"/>
        <v>512</v>
      </c>
      <c r="AB16" s="7">
        <v>0</v>
      </c>
      <c r="AC16" s="7">
        <v>0</v>
      </c>
      <c r="AD16" s="7">
        <v>0</v>
      </c>
      <c r="AE16" s="7">
        <v>0</v>
      </c>
      <c r="AF16" s="7">
        <v>0</v>
      </c>
      <c r="AG16" s="7">
        <v>0</v>
      </c>
      <c r="AH16" s="7">
        <v>0</v>
      </c>
      <c r="AI16" s="8">
        <f t="shared" si="14"/>
        <v>1595.5607462760429</v>
      </c>
    </row>
    <row r="17" spans="1:76"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4"/>
        <v>79.824999999999989</v>
      </c>
      <c r="I17" s="8">
        <f t="shared" si="1"/>
        <v>17946.655624999996</v>
      </c>
      <c r="J17" s="8">
        <f t="shared" si="1"/>
        <v>18.875</v>
      </c>
      <c r="K17" s="9">
        <v>20019</v>
      </c>
      <c r="L17" s="9">
        <v>30121745</v>
      </c>
      <c r="M17" s="9">
        <v>-1411461</v>
      </c>
      <c r="N17" s="9">
        <f t="shared" si="5"/>
        <v>28710284</v>
      </c>
      <c r="O17" s="9">
        <f t="shared" si="6"/>
        <v>1434.1517558319597</v>
      </c>
      <c r="P17" s="8">
        <f t="shared" si="7"/>
        <v>39.758744984212356</v>
      </c>
      <c r="Q17" s="8">
        <f t="shared" si="8"/>
        <v>1473.9105008161721</v>
      </c>
      <c r="R17" s="9">
        <f t="shared" si="2"/>
        <v>29506214.315838948</v>
      </c>
      <c r="S17" s="21"/>
      <c r="U17" s="2">
        <v>41518</v>
      </c>
      <c r="V17" s="8">
        <f t="shared" si="9"/>
        <v>164.5</v>
      </c>
      <c r="W17" s="8">
        <f t="shared" si="10"/>
        <v>27060.25</v>
      </c>
      <c r="X17" s="8">
        <f t="shared" si="11"/>
        <v>106</v>
      </c>
      <c r="Y17" s="7">
        <v>9</v>
      </c>
      <c r="Z17" s="7">
        <f t="shared" si="12"/>
        <v>81</v>
      </c>
      <c r="AA17" s="7">
        <f t="shared" si="13"/>
        <v>729</v>
      </c>
      <c r="AB17" s="7">
        <v>0</v>
      </c>
      <c r="AC17" s="7">
        <v>1</v>
      </c>
      <c r="AD17" s="7">
        <v>0</v>
      </c>
      <c r="AE17" s="7">
        <v>0</v>
      </c>
      <c r="AF17" s="7">
        <v>0</v>
      </c>
      <c r="AG17" s="7">
        <v>0</v>
      </c>
      <c r="AH17" s="7">
        <v>0</v>
      </c>
      <c r="AI17" s="8">
        <f t="shared" si="14"/>
        <v>1415.4022465238261</v>
      </c>
      <c r="AK17" t="s">
        <v>36</v>
      </c>
    </row>
    <row r="18" spans="1:76">
      <c r="A18" s="2">
        <v>41183</v>
      </c>
      <c r="B18" s="16">
        <f>'WA Sch. 1-2'!B18</f>
        <v>510.4</v>
      </c>
      <c r="C18" s="8">
        <f>'WA Sch. 1-2'!C18</f>
        <v>260508.15999999997</v>
      </c>
      <c r="D18" s="16">
        <f>'WA Sch. 1-2'!D18</f>
        <v>0.65</v>
      </c>
      <c r="E18" s="8">
        <f>'WA Sch. 1-2'!E18</f>
        <v>511.5</v>
      </c>
      <c r="F18" s="8">
        <f>'WA Sch. 1-2'!F18</f>
        <v>261632.25</v>
      </c>
      <c r="G18" s="8">
        <f>'WA Sch. 1-2'!G18</f>
        <v>0</v>
      </c>
      <c r="H18" s="8">
        <f t="shared" si="4"/>
        <v>-1.1000000000000227</v>
      </c>
      <c r="I18" s="8">
        <f t="shared" si="1"/>
        <v>-1124.0900000000256</v>
      </c>
      <c r="J18" s="8">
        <f t="shared" si="1"/>
        <v>0.65</v>
      </c>
      <c r="K18" s="9">
        <v>20069</v>
      </c>
      <c r="L18" s="9">
        <v>25752722</v>
      </c>
      <c r="M18" s="9">
        <v>1096477</v>
      </c>
      <c r="N18" s="9">
        <f t="shared" si="5"/>
        <v>26849199</v>
      </c>
      <c r="O18" s="9">
        <f t="shared" si="6"/>
        <v>1337.8443868653146</v>
      </c>
      <c r="P18" s="8">
        <f t="shared" si="7"/>
        <v>0.32548334907735765</v>
      </c>
      <c r="Q18" s="8">
        <f t="shared" si="8"/>
        <v>1338.1698702143919</v>
      </c>
      <c r="R18" s="9">
        <f t="shared" si="2"/>
        <v>26855731.125332631</v>
      </c>
      <c r="S18" s="21"/>
      <c r="U18" s="2">
        <v>41548</v>
      </c>
      <c r="V18" s="8">
        <f t="shared" si="9"/>
        <v>599</v>
      </c>
      <c r="W18" s="8">
        <f t="shared" si="10"/>
        <v>358801</v>
      </c>
      <c r="X18" s="8">
        <f t="shared" si="11"/>
        <v>0</v>
      </c>
      <c r="Y18" s="7">
        <v>10</v>
      </c>
      <c r="Z18" s="7">
        <f t="shared" si="12"/>
        <v>100</v>
      </c>
      <c r="AA18" s="7">
        <f t="shared" si="13"/>
        <v>1000</v>
      </c>
      <c r="AB18" s="7">
        <v>0</v>
      </c>
      <c r="AC18" s="7">
        <v>0</v>
      </c>
      <c r="AD18" s="7">
        <v>0</v>
      </c>
      <c r="AE18" s="7">
        <v>0</v>
      </c>
      <c r="AF18" s="7">
        <v>0</v>
      </c>
      <c r="AG18" s="7">
        <v>0</v>
      </c>
      <c r="AH18" s="7">
        <v>0</v>
      </c>
      <c r="AI18" s="8">
        <f t="shared" si="14"/>
        <v>1560.4783959751405</v>
      </c>
      <c r="AK18" s="19"/>
      <c r="AL18" s="19" t="s">
        <v>41</v>
      </c>
      <c r="AM18" s="19" t="s">
        <v>42</v>
      </c>
      <c r="AN18" s="19" t="s">
        <v>43</v>
      </c>
      <c r="AO18" s="19" t="s">
        <v>44</v>
      </c>
      <c r="AP18" s="19" t="s">
        <v>45</v>
      </c>
    </row>
    <row r="19" spans="1:76">
      <c r="A19" s="2">
        <v>41214</v>
      </c>
      <c r="B19" s="16">
        <f>'WA Sch. 1-2'!B19</f>
        <v>874.97500000000002</v>
      </c>
      <c r="C19" s="8">
        <f>'WA Sch. 1-2'!C19</f>
        <v>765581.25062499999</v>
      </c>
      <c r="D19" s="16">
        <f>'WA Sch. 1-2'!D19</f>
        <v>0</v>
      </c>
      <c r="E19" s="8">
        <f>'WA Sch. 1-2'!E19</f>
        <v>781</v>
      </c>
      <c r="F19" s="8">
        <f>'WA Sch. 1-2'!F19</f>
        <v>609961</v>
      </c>
      <c r="G19" s="8">
        <f>'WA Sch. 1-2'!G19</f>
        <v>0</v>
      </c>
      <c r="H19" s="8">
        <f t="shared" si="4"/>
        <v>93.975000000000023</v>
      </c>
      <c r="I19" s="8">
        <f t="shared" si="1"/>
        <v>155620.25062499999</v>
      </c>
      <c r="J19" s="8">
        <f t="shared" si="1"/>
        <v>0</v>
      </c>
      <c r="K19" s="9">
        <v>20073</v>
      </c>
      <c r="L19" s="9">
        <v>26562653</v>
      </c>
      <c r="M19" s="9">
        <v>1243294</v>
      </c>
      <c r="N19" s="9">
        <f t="shared" si="5"/>
        <v>27805947</v>
      </c>
      <c r="O19" s="9">
        <f t="shared" si="6"/>
        <v>1385.2412195486475</v>
      </c>
      <c r="P19" s="8">
        <f t="shared" si="7"/>
        <v>54.577142630356427</v>
      </c>
      <c r="Q19" s="8">
        <f t="shared" si="8"/>
        <v>1439.8183621790038</v>
      </c>
      <c r="R19" s="9">
        <f t="shared" si="2"/>
        <v>28901473.984019142</v>
      </c>
      <c r="S19" s="21"/>
      <c r="U19" s="2">
        <v>41579</v>
      </c>
      <c r="V19" s="8">
        <f t="shared" si="9"/>
        <v>906.5</v>
      </c>
      <c r="W19" s="8">
        <f t="shared" si="10"/>
        <v>821742.25</v>
      </c>
      <c r="X19" s="8">
        <f t="shared" si="11"/>
        <v>0</v>
      </c>
      <c r="Y19" s="7">
        <v>11</v>
      </c>
      <c r="Z19" s="7">
        <f t="shared" si="12"/>
        <v>121</v>
      </c>
      <c r="AA19" s="7">
        <f t="shared" si="13"/>
        <v>1331</v>
      </c>
      <c r="AB19" s="7">
        <v>0</v>
      </c>
      <c r="AC19" s="7">
        <v>0</v>
      </c>
      <c r="AD19" s="7">
        <v>0</v>
      </c>
      <c r="AE19" s="7">
        <v>1</v>
      </c>
      <c r="AF19" s="7">
        <v>0</v>
      </c>
      <c r="AG19" s="7">
        <v>0</v>
      </c>
      <c r="AH19" s="7">
        <v>0</v>
      </c>
      <c r="AI19" s="8">
        <f t="shared" si="14"/>
        <v>1122.0261800677833</v>
      </c>
      <c r="AK19" s="17" t="s">
        <v>37</v>
      </c>
      <c r="AL19" s="17">
        <v>13</v>
      </c>
      <c r="AM19" s="17">
        <v>4073257.6994766579</v>
      </c>
      <c r="AN19" s="17">
        <v>313327.51534435828</v>
      </c>
      <c r="AO19" s="17">
        <v>98.488162625934223</v>
      </c>
      <c r="AP19" s="17">
        <v>6.3273824338517846E-53</v>
      </c>
    </row>
    <row r="20" spans="1:76">
      <c r="A20" s="2">
        <v>41244</v>
      </c>
      <c r="B20" s="16">
        <f>'WA Sch. 1-2'!B20</f>
        <v>1138.7249999999999</v>
      </c>
      <c r="C20" s="8">
        <f>'WA Sch. 1-2'!C20</f>
        <v>1296694.6256249999</v>
      </c>
      <c r="D20" s="16">
        <f>'WA Sch. 1-2'!D20</f>
        <v>0</v>
      </c>
      <c r="E20" s="8">
        <f>'WA Sch. 1-2'!E20</f>
        <v>1045.5</v>
      </c>
      <c r="F20" s="8">
        <f>'WA Sch. 1-2'!F20</f>
        <v>1093070.25</v>
      </c>
      <c r="G20" s="8">
        <f>'WA Sch. 1-2'!G20</f>
        <v>0</v>
      </c>
      <c r="H20" s="8">
        <f t="shared" si="4"/>
        <v>93.224999999999909</v>
      </c>
      <c r="I20" s="8">
        <f t="shared" si="1"/>
        <v>203624.37562499987</v>
      </c>
      <c r="J20" s="8">
        <f t="shared" si="1"/>
        <v>0</v>
      </c>
      <c r="K20" s="9">
        <v>20097</v>
      </c>
      <c r="L20" s="9">
        <v>32283540</v>
      </c>
      <c r="M20" s="9">
        <v>915550</v>
      </c>
      <c r="N20" s="9">
        <f t="shared" si="5"/>
        <v>33199090</v>
      </c>
      <c r="O20" s="9">
        <f t="shared" si="6"/>
        <v>1651.9425784943026</v>
      </c>
      <c r="P20" s="8">
        <f t="shared" si="7"/>
        <v>66.811633897735717</v>
      </c>
      <c r="Q20" s="8">
        <f t="shared" si="8"/>
        <v>1718.7542123920382</v>
      </c>
      <c r="R20" s="9">
        <f t="shared" si="2"/>
        <v>34541803.406442791</v>
      </c>
      <c r="S20" s="21"/>
      <c r="U20" s="2">
        <v>41609</v>
      </c>
      <c r="V20" s="8">
        <f t="shared" si="9"/>
        <v>1220</v>
      </c>
      <c r="W20" s="8">
        <f t="shared" si="10"/>
        <v>1488400</v>
      </c>
      <c r="X20" s="8">
        <f t="shared" si="11"/>
        <v>0</v>
      </c>
      <c r="Y20" s="7">
        <v>12</v>
      </c>
      <c r="Z20" s="7">
        <f t="shared" si="12"/>
        <v>144</v>
      </c>
      <c r="AA20" s="7">
        <f t="shared" si="13"/>
        <v>1728</v>
      </c>
      <c r="AB20" s="7">
        <v>0</v>
      </c>
      <c r="AC20" s="7">
        <v>0</v>
      </c>
      <c r="AD20" s="7">
        <v>0</v>
      </c>
      <c r="AE20" s="7">
        <v>0</v>
      </c>
      <c r="AF20" s="7">
        <v>0</v>
      </c>
      <c r="AG20" s="7">
        <v>0</v>
      </c>
      <c r="AH20" s="7">
        <v>0</v>
      </c>
      <c r="AI20" s="8">
        <f t="shared" si="14"/>
        <v>1929.2043226818271</v>
      </c>
      <c r="AK20" s="17" t="s">
        <v>38</v>
      </c>
      <c r="AL20" s="17">
        <v>106</v>
      </c>
      <c r="AM20" s="17">
        <v>337225.466908612</v>
      </c>
      <c r="AN20" s="17">
        <v>3181.3723293265284</v>
      </c>
      <c r="AO20" s="17"/>
      <c r="AP20" s="17"/>
    </row>
    <row r="21" spans="1:76"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4"/>
        <v>-154.34999999999991</v>
      </c>
      <c r="I21" s="8">
        <f t="shared" si="1"/>
        <v>-361896.7274999998</v>
      </c>
      <c r="J21" s="8">
        <f t="shared" si="1"/>
        <v>0</v>
      </c>
      <c r="K21" s="9">
        <v>20143</v>
      </c>
      <c r="L21" s="9">
        <v>34636984</v>
      </c>
      <c r="M21" s="9">
        <v>-1530219</v>
      </c>
      <c r="N21" s="9">
        <f t="shared" si="5"/>
        <v>33106765</v>
      </c>
      <c r="O21" s="9">
        <f t="shared" si="6"/>
        <v>1643.5866057687533</v>
      </c>
      <c r="P21" s="8">
        <f t="shared" si="7"/>
        <v>-116.98881221495641</v>
      </c>
      <c r="Q21" s="8">
        <f t="shared" si="8"/>
        <v>1526.5977935537969</v>
      </c>
      <c r="R21" s="9">
        <f t="shared" si="2"/>
        <v>30750259.35555413</v>
      </c>
      <c r="S21" s="21"/>
      <c r="U21" s="2">
        <v>41640</v>
      </c>
      <c r="V21" s="8">
        <f t="shared" si="9"/>
        <v>1040</v>
      </c>
      <c r="W21" s="8">
        <f t="shared" si="10"/>
        <v>1081600</v>
      </c>
      <c r="X21" s="8">
        <f t="shared" si="11"/>
        <v>0</v>
      </c>
      <c r="Y21" s="7">
        <v>13</v>
      </c>
      <c r="Z21" s="7">
        <f t="shared" si="12"/>
        <v>169</v>
      </c>
      <c r="AA21" s="7">
        <f t="shared" si="13"/>
        <v>2197</v>
      </c>
      <c r="AB21" s="7">
        <v>0</v>
      </c>
      <c r="AC21" s="7">
        <v>0</v>
      </c>
      <c r="AD21" s="7">
        <v>0</v>
      </c>
      <c r="AE21" s="7">
        <v>0</v>
      </c>
      <c r="AF21" s="7">
        <v>0</v>
      </c>
      <c r="AG21" s="7">
        <v>0</v>
      </c>
      <c r="AH21" s="7">
        <v>0</v>
      </c>
      <c r="AI21" s="8">
        <f t="shared" si="14"/>
        <v>1731.9191899427676</v>
      </c>
      <c r="AK21" s="18" t="s">
        <v>39</v>
      </c>
      <c r="AL21" s="18">
        <v>119</v>
      </c>
      <c r="AM21" s="18">
        <v>4410483.1663852697</v>
      </c>
      <c r="AN21" s="18"/>
      <c r="AO21" s="18"/>
      <c r="AP21" s="18"/>
    </row>
    <row r="22" spans="1:76"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4"/>
        <v>59.264249999999947</v>
      </c>
      <c r="I22" s="8">
        <f t="shared" si="1"/>
        <v>107046.89607806236</v>
      </c>
      <c r="J22" s="8">
        <f t="shared" si="1"/>
        <v>0</v>
      </c>
      <c r="K22" s="9">
        <v>20182</v>
      </c>
      <c r="L22" s="9">
        <v>33341282</v>
      </c>
      <c r="M22" s="9">
        <v>-3450789</v>
      </c>
      <c r="N22" s="9">
        <f t="shared" si="5"/>
        <v>29890493</v>
      </c>
      <c r="O22" s="9">
        <f t="shared" si="6"/>
        <v>1481.0471211971064</v>
      </c>
      <c r="P22" s="8">
        <f t="shared" si="7"/>
        <v>36.709986364850444</v>
      </c>
      <c r="Q22" s="8">
        <f t="shared" si="8"/>
        <v>1517.7571075619569</v>
      </c>
      <c r="R22" s="9">
        <f t="shared" si="2"/>
        <v>30631373.944815416</v>
      </c>
      <c r="S22" s="21"/>
      <c r="U22" s="2">
        <v>41671</v>
      </c>
      <c r="V22" s="8">
        <f t="shared" si="9"/>
        <v>1091.5</v>
      </c>
      <c r="W22" s="8">
        <f t="shared" si="10"/>
        <v>1191372.25</v>
      </c>
      <c r="X22" s="8">
        <f t="shared" si="11"/>
        <v>0</v>
      </c>
      <c r="Y22" s="7">
        <v>14</v>
      </c>
      <c r="Z22" s="7">
        <f t="shared" si="12"/>
        <v>196</v>
      </c>
      <c r="AA22" s="7">
        <f t="shared" si="13"/>
        <v>2744</v>
      </c>
      <c r="AB22" s="7">
        <v>0</v>
      </c>
      <c r="AC22" s="7">
        <v>0</v>
      </c>
      <c r="AD22" s="7">
        <v>0</v>
      </c>
      <c r="AE22" s="7">
        <v>0</v>
      </c>
      <c r="AF22" s="7">
        <v>0</v>
      </c>
      <c r="AG22" s="7">
        <v>0</v>
      </c>
      <c r="AH22" s="7">
        <v>0</v>
      </c>
      <c r="AI22" s="8">
        <f t="shared" si="14"/>
        <v>1644.0827336368532</v>
      </c>
    </row>
    <row r="23" spans="1:76">
      <c r="A23" s="2">
        <v>41334</v>
      </c>
      <c r="B23" s="8">
        <f>'WA Sch. 1-2'!B23</f>
        <v>767.35</v>
      </c>
      <c r="C23" s="8">
        <f>'WA Sch. 1-2'!C23</f>
        <v>588826.02250000008</v>
      </c>
      <c r="D23" s="8">
        <f>'WA Sch. 1-2'!D23</f>
        <v>0</v>
      </c>
      <c r="E23" s="8">
        <f>'WA Sch. 1-2'!E23</f>
        <v>738</v>
      </c>
      <c r="F23" s="8">
        <f>'WA Sch. 1-2'!F23</f>
        <v>544644</v>
      </c>
      <c r="G23" s="8">
        <f>'WA Sch. 1-2'!G23</f>
        <v>0</v>
      </c>
      <c r="H23" s="8">
        <f t="shared" si="4"/>
        <v>29.350000000000023</v>
      </c>
      <c r="I23" s="8">
        <f t="shared" si="1"/>
        <v>44182.022500000079</v>
      </c>
      <c r="J23" s="8">
        <f t="shared" si="1"/>
        <v>0</v>
      </c>
      <c r="K23" s="9">
        <v>20159</v>
      </c>
      <c r="L23" s="9">
        <v>29293958</v>
      </c>
      <c r="M23" s="9">
        <v>-1500908</v>
      </c>
      <c r="N23" s="9">
        <f t="shared" si="5"/>
        <v>27793050</v>
      </c>
      <c r="O23" s="9">
        <f t="shared" si="6"/>
        <v>1378.6918993997717</v>
      </c>
      <c r="P23" s="8">
        <f t="shared" si="7"/>
        <v>15.907978310833686</v>
      </c>
      <c r="Q23" s="8">
        <f t="shared" si="8"/>
        <v>1394.5998777106054</v>
      </c>
      <c r="R23" s="9">
        <f t="shared" si="2"/>
        <v>28113738.934768092</v>
      </c>
      <c r="S23" s="21"/>
      <c r="U23" s="2">
        <v>41699</v>
      </c>
      <c r="V23" s="8">
        <f t="shared" si="9"/>
        <v>786.5</v>
      </c>
      <c r="W23" s="8">
        <f t="shared" si="10"/>
        <v>618582.25</v>
      </c>
      <c r="X23" s="8">
        <f t="shared" si="11"/>
        <v>0</v>
      </c>
      <c r="Y23" s="7">
        <v>15</v>
      </c>
      <c r="Z23" s="7">
        <f t="shared" si="12"/>
        <v>225</v>
      </c>
      <c r="AA23" s="7">
        <f t="shared" si="13"/>
        <v>3375</v>
      </c>
      <c r="AB23" s="7">
        <v>0</v>
      </c>
      <c r="AC23" s="7">
        <v>0</v>
      </c>
      <c r="AD23" s="7">
        <v>0</v>
      </c>
      <c r="AE23" s="7">
        <v>0</v>
      </c>
      <c r="AF23" s="7">
        <v>0</v>
      </c>
      <c r="AG23" s="7">
        <v>0</v>
      </c>
      <c r="AH23" s="7">
        <v>0</v>
      </c>
      <c r="AI23" s="8">
        <f t="shared" si="14"/>
        <v>1534.8039666993143</v>
      </c>
      <c r="AK23" s="19"/>
      <c r="AL23" s="19" t="s">
        <v>46</v>
      </c>
      <c r="AM23" s="19" t="s">
        <v>34</v>
      </c>
      <c r="AN23" s="19" t="s">
        <v>47</v>
      </c>
      <c r="AO23" s="19" t="s">
        <v>48</v>
      </c>
      <c r="AP23" s="19" t="s">
        <v>49</v>
      </c>
      <c r="AQ23" s="19" t="s">
        <v>50</v>
      </c>
      <c r="AR23" s="19" t="s">
        <v>51</v>
      </c>
      <c r="AS23" s="19" t="s">
        <v>52</v>
      </c>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1:76">
      <c r="A24" s="2">
        <v>41365</v>
      </c>
      <c r="B24" s="8">
        <f>'WA Sch. 1-2'!B24</f>
        <v>547.15</v>
      </c>
      <c r="C24" s="8">
        <f>'WA Sch. 1-2'!C24</f>
        <v>299373.1225</v>
      </c>
      <c r="D24" s="8">
        <f>'WA Sch. 1-2'!D24</f>
        <v>0.375</v>
      </c>
      <c r="E24" s="8">
        <f>'WA Sch. 1-2'!E24</f>
        <v>568.5</v>
      </c>
      <c r="F24" s="8">
        <f>'WA Sch. 1-2'!F24</f>
        <v>323192.25</v>
      </c>
      <c r="G24" s="8">
        <f>'WA Sch. 1-2'!G24</f>
        <v>0</v>
      </c>
      <c r="H24" s="8">
        <f t="shared" si="4"/>
        <v>-21.350000000000023</v>
      </c>
      <c r="I24" s="8">
        <f t="shared" si="1"/>
        <v>-23819.127500000002</v>
      </c>
      <c r="J24" s="8">
        <f t="shared" si="1"/>
        <v>0.375</v>
      </c>
      <c r="K24" s="9">
        <v>20177</v>
      </c>
      <c r="L24" s="9">
        <v>27828094</v>
      </c>
      <c r="M24" s="9">
        <v>-999437</v>
      </c>
      <c r="N24" s="9">
        <f t="shared" si="5"/>
        <v>26828657</v>
      </c>
      <c r="O24" s="9">
        <f t="shared" si="6"/>
        <v>1329.6653119888983</v>
      </c>
      <c r="P24" s="8">
        <f t="shared" si="7"/>
        <v>-8.9784927001561776</v>
      </c>
      <c r="Q24" s="8">
        <f t="shared" si="8"/>
        <v>1320.6868192887421</v>
      </c>
      <c r="R24" s="9">
        <f t="shared" si="2"/>
        <v>26647497.952788949</v>
      </c>
      <c r="S24" s="21"/>
      <c r="U24" s="2">
        <v>41730</v>
      </c>
      <c r="V24" s="8">
        <f t="shared" si="9"/>
        <v>543.5</v>
      </c>
      <c r="W24" s="8">
        <f t="shared" si="10"/>
        <v>295392.25</v>
      </c>
      <c r="X24" s="8">
        <f t="shared" si="11"/>
        <v>0</v>
      </c>
      <c r="Y24" s="7">
        <v>16</v>
      </c>
      <c r="Z24" s="7">
        <f t="shared" si="12"/>
        <v>256</v>
      </c>
      <c r="AA24" s="7">
        <f t="shared" si="13"/>
        <v>4096</v>
      </c>
      <c r="AB24" s="7">
        <v>1</v>
      </c>
      <c r="AC24" s="7">
        <v>0</v>
      </c>
      <c r="AD24" s="7">
        <v>0</v>
      </c>
      <c r="AE24" s="7">
        <v>0</v>
      </c>
      <c r="AF24" s="7">
        <v>0</v>
      </c>
      <c r="AG24" s="7">
        <v>0</v>
      </c>
      <c r="AH24" s="7">
        <v>0</v>
      </c>
      <c r="AI24" s="8">
        <f t="shared" si="14"/>
        <v>1405.1646165155598</v>
      </c>
      <c r="AK24" s="17" t="s">
        <v>40</v>
      </c>
      <c r="AL24" s="17">
        <v>1240.867970578789</v>
      </c>
      <c r="AM24" s="17">
        <v>34.063631653106157</v>
      </c>
      <c r="AN24" s="17">
        <v>36.427941190047427</v>
      </c>
      <c r="AO24" s="17">
        <v>9.22305122281161E-62</v>
      </c>
      <c r="AP24" s="17">
        <v>1173.3335077375523</v>
      </c>
      <c r="AQ24" s="17">
        <v>1308.4024334200258</v>
      </c>
      <c r="AR24" s="17">
        <v>1173.3335077375523</v>
      </c>
      <c r="AS24" s="17">
        <v>1308.4024334200258</v>
      </c>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1:76">
      <c r="A25" s="2">
        <v>41395</v>
      </c>
      <c r="B25" s="8">
        <f>'WA Sch. 1-2'!B25</f>
        <v>290.02499999999998</v>
      </c>
      <c r="C25" s="8">
        <f>'WA Sch. 1-2'!C25</f>
        <v>84114.500624999986</v>
      </c>
      <c r="D25" s="8">
        <f>'WA Sch. 1-2'!D25</f>
        <v>14.95</v>
      </c>
      <c r="E25" s="8">
        <f>'WA Sch. 1-2'!E25</f>
        <v>279.5</v>
      </c>
      <c r="F25" s="8">
        <f>'WA Sch. 1-2'!F25</f>
        <v>78120.25</v>
      </c>
      <c r="G25" s="8">
        <f>'WA Sch. 1-2'!G25</f>
        <v>28.5</v>
      </c>
      <c r="H25" s="8">
        <f t="shared" si="4"/>
        <v>10.524999999999977</v>
      </c>
      <c r="I25" s="8">
        <f t="shared" si="1"/>
        <v>5994.250624999986</v>
      </c>
      <c r="J25" s="8">
        <f t="shared" si="1"/>
        <v>-13.55</v>
      </c>
      <c r="K25" s="9">
        <v>20177</v>
      </c>
      <c r="L25" s="9">
        <v>26754150</v>
      </c>
      <c r="M25" s="9">
        <v>37235</v>
      </c>
      <c r="N25" s="9">
        <f t="shared" si="5"/>
        <v>26791385</v>
      </c>
      <c r="O25" s="9">
        <f t="shared" si="6"/>
        <v>1327.8180601675174</v>
      </c>
      <c r="P25" s="8">
        <f t="shared" si="7"/>
        <v>-13.191038915719282</v>
      </c>
      <c r="Q25" s="8">
        <f t="shared" si="8"/>
        <v>1314.6270212517982</v>
      </c>
      <c r="R25" s="9">
        <f t="shared" si="2"/>
        <v>26525229.40779753</v>
      </c>
      <c r="S25" s="21"/>
      <c r="U25" s="2">
        <v>41760</v>
      </c>
      <c r="V25" s="8">
        <f t="shared" si="9"/>
        <v>231.5</v>
      </c>
      <c r="W25" s="8">
        <f t="shared" si="10"/>
        <v>53592.25</v>
      </c>
      <c r="X25" s="8">
        <f t="shared" si="11"/>
        <v>5</v>
      </c>
      <c r="Y25" s="7">
        <v>17</v>
      </c>
      <c r="Z25" s="7">
        <f t="shared" si="12"/>
        <v>289</v>
      </c>
      <c r="AA25" s="7">
        <f t="shared" si="13"/>
        <v>4913</v>
      </c>
      <c r="AB25" s="7">
        <v>0</v>
      </c>
      <c r="AC25" s="7">
        <v>0</v>
      </c>
      <c r="AD25" s="7">
        <v>0</v>
      </c>
      <c r="AE25" s="7">
        <v>0</v>
      </c>
      <c r="AF25" s="7">
        <v>0</v>
      </c>
      <c r="AG25" s="7">
        <v>0</v>
      </c>
      <c r="AH25" s="7">
        <v>0</v>
      </c>
      <c r="AI25" s="8">
        <f t="shared" si="14"/>
        <v>1306.5528709772082</v>
      </c>
      <c r="AK25" s="17" t="s">
        <v>4</v>
      </c>
      <c r="AL25" s="17">
        <v>0.15471227578089097</v>
      </c>
      <c r="AM25" s="17">
        <v>7.6830597890041888E-2</v>
      </c>
      <c r="AN25" s="17">
        <v>2.013680487067294</v>
      </c>
      <c r="AO25" s="17">
        <v>4.6576904023046248E-2</v>
      </c>
      <c r="AP25" s="17">
        <v>2.3881427842877834E-3</v>
      </c>
      <c r="AQ25" s="17">
        <v>0.30703640877749416</v>
      </c>
      <c r="AR25" s="17">
        <v>2.3881427842877834E-3</v>
      </c>
      <c r="AS25" s="17">
        <v>0.30703640877749416</v>
      </c>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row>
    <row r="26" spans="1:76">
      <c r="A26" s="2">
        <v>41426</v>
      </c>
      <c r="B26" s="8">
        <f>'WA Sch. 1-2'!B26</f>
        <v>126.95</v>
      </c>
      <c r="C26" s="8">
        <f>'WA Sch. 1-2'!C26</f>
        <v>16116.302500000002</v>
      </c>
      <c r="D26" s="8">
        <f>'WA Sch. 1-2'!D26</f>
        <v>68</v>
      </c>
      <c r="E26" s="8">
        <f>'WA Sch. 1-2'!E26</f>
        <v>144.5</v>
      </c>
      <c r="F26" s="8">
        <f>'WA Sch. 1-2'!F26</f>
        <v>20880.25</v>
      </c>
      <c r="G26" s="8">
        <f>'WA Sch. 1-2'!G26</f>
        <v>45.5</v>
      </c>
      <c r="H26" s="8">
        <f t="shared" si="4"/>
        <v>-17.549999999999997</v>
      </c>
      <c r="I26" s="8">
        <f t="shared" si="1"/>
        <v>-4763.9474999999984</v>
      </c>
      <c r="J26" s="8">
        <f t="shared" si="1"/>
        <v>22.5</v>
      </c>
      <c r="K26" s="9">
        <v>20191</v>
      </c>
      <c r="L26" s="9">
        <v>26096796</v>
      </c>
      <c r="M26" s="9">
        <v>-830579</v>
      </c>
      <c r="N26" s="9">
        <f t="shared" si="5"/>
        <v>25266217</v>
      </c>
      <c r="O26" s="9">
        <f t="shared" si="6"/>
        <v>1251.360358575603</v>
      </c>
      <c r="P26" s="8">
        <f t="shared" si="7"/>
        <v>23.227819698617836</v>
      </c>
      <c r="Q26" s="8">
        <f t="shared" si="8"/>
        <v>1274.5881782742208</v>
      </c>
      <c r="R26" s="9">
        <f t="shared" si="2"/>
        <v>25735209.907534793</v>
      </c>
      <c r="S26" s="21"/>
      <c r="U26" s="2">
        <v>41791</v>
      </c>
      <c r="V26" s="8">
        <f t="shared" si="9"/>
        <v>112</v>
      </c>
      <c r="W26" s="8">
        <f t="shared" si="10"/>
        <v>12544</v>
      </c>
      <c r="X26" s="8">
        <f t="shared" si="11"/>
        <v>13.5</v>
      </c>
      <c r="Y26" s="7">
        <v>18</v>
      </c>
      <c r="Z26" s="7">
        <f t="shared" si="12"/>
        <v>324</v>
      </c>
      <c r="AA26" s="7">
        <f t="shared" si="13"/>
        <v>5832</v>
      </c>
      <c r="AB26" s="7">
        <v>0</v>
      </c>
      <c r="AC26" s="7">
        <v>0</v>
      </c>
      <c r="AD26" s="7">
        <v>0</v>
      </c>
      <c r="AE26" s="7">
        <v>0</v>
      </c>
      <c r="AF26" s="7">
        <v>0</v>
      </c>
      <c r="AG26" s="7">
        <v>0</v>
      </c>
      <c r="AH26" s="7">
        <v>0</v>
      </c>
      <c r="AI26" s="8">
        <f t="shared" si="14"/>
        <v>1290.3946532427544</v>
      </c>
      <c r="AK26" s="17" t="s">
        <v>5</v>
      </c>
      <c r="AL26" s="17">
        <v>2.572805040028331E-4</v>
      </c>
      <c r="AM26" s="17">
        <v>5.5842970964589497E-5</v>
      </c>
      <c r="AN26" s="17">
        <v>4.6072137559797248</v>
      </c>
      <c r="AO26" s="17">
        <v>1.1416471598720969E-5</v>
      </c>
      <c r="AP26" s="17">
        <v>1.4656638267958766E-4</v>
      </c>
      <c r="AQ26" s="17">
        <v>3.6799462532607853E-4</v>
      </c>
      <c r="AR26" s="17">
        <v>1.4656638267958766E-4</v>
      </c>
      <c r="AS26" s="17">
        <v>3.6799462532607853E-4</v>
      </c>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row>
    <row r="27" spans="1:76">
      <c r="A27" s="2">
        <v>41456</v>
      </c>
      <c r="B27" s="8">
        <f>'WA Sch. 1-2'!B27</f>
        <v>14.1</v>
      </c>
      <c r="C27" s="8">
        <f>'WA Sch. 1-2'!C27</f>
        <v>198.81</v>
      </c>
      <c r="D27" s="8">
        <f>'WA Sch. 1-2'!D27</f>
        <v>240.05</v>
      </c>
      <c r="E27" s="8">
        <f>'WA Sch. 1-2'!E27</f>
        <v>0</v>
      </c>
      <c r="F27" s="8">
        <f>'WA Sch. 1-2'!F27</f>
        <v>0</v>
      </c>
      <c r="G27" s="8">
        <f>'WA Sch. 1-2'!G27</f>
        <v>277</v>
      </c>
      <c r="H27" s="8">
        <f t="shared" si="4"/>
        <v>14.1</v>
      </c>
      <c r="I27" s="8">
        <f t="shared" si="1"/>
        <v>198.81</v>
      </c>
      <c r="J27" s="8">
        <f t="shared" si="1"/>
        <v>-36.949999999999989</v>
      </c>
      <c r="K27" s="9">
        <v>20212</v>
      </c>
      <c r="L27" s="9">
        <v>27863250</v>
      </c>
      <c r="M27" s="9">
        <v>4795578</v>
      </c>
      <c r="N27" s="9">
        <f t="shared" si="5"/>
        <v>32658828</v>
      </c>
      <c r="O27" s="9">
        <f t="shared" si="6"/>
        <v>1615.8137739956462</v>
      </c>
      <c r="P27" s="8">
        <f t="shared" si="7"/>
        <v>-42.3844350052332</v>
      </c>
      <c r="Q27" s="8">
        <f t="shared" si="8"/>
        <v>1573.429338990413</v>
      </c>
      <c r="R27" s="9">
        <f t="shared" si="2"/>
        <v>31802153.799674228</v>
      </c>
      <c r="S27" s="21"/>
      <c r="U27" s="2">
        <v>41821</v>
      </c>
      <c r="V27" s="8">
        <f t="shared" si="9"/>
        <v>7.5</v>
      </c>
      <c r="W27" s="8">
        <f t="shared" si="10"/>
        <v>56.25</v>
      </c>
      <c r="X27" s="8">
        <f t="shared" si="11"/>
        <v>339.5</v>
      </c>
      <c r="Y27" s="7">
        <v>19</v>
      </c>
      <c r="Z27" s="7">
        <f t="shared" si="12"/>
        <v>361</v>
      </c>
      <c r="AA27" s="7">
        <f t="shared" si="13"/>
        <v>6859</v>
      </c>
      <c r="AB27" s="7">
        <v>0</v>
      </c>
      <c r="AC27" s="7">
        <v>0</v>
      </c>
      <c r="AD27" s="7">
        <v>0</v>
      </c>
      <c r="AE27" s="7">
        <v>0</v>
      </c>
      <c r="AF27" s="7">
        <v>0</v>
      </c>
      <c r="AG27" s="7">
        <v>0</v>
      </c>
      <c r="AH27" s="7">
        <v>0</v>
      </c>
      <c r="AI27" s="8">
        <f t="shared" si="14"/>
        <v>1624.3885278741388</v>
      </c>
      <c r="AK27" s="17" t="s">
        <v>6</v>
      </c>
      <c r="AL27" s="17">
        <v>1.2074973756629115</v>
      </c>
      <c r="AM27" s="17">
        <v>0.10198000537008593</v>
      </c>
      <c r="AN27" s="17">
        <v>11.840530614613106</v>
      </c>
      <c r="AO27" s="17">
        <v>4.0799982013348806E-21</v>
      </c>
      <c r="AP27" s="17">
        <v>1.0053120962613482</v>
      </c>
      <c r="AQ27" s="17">
        <v>1.4096826550644748</v>
      </c>
      <c r="AR27" s="17">
        <v>1.0053120962613482</v>
      </c>
      <c r="AS27" s="17">
        <v>1.4096826550644748</v>
      </c>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row>
    <row r="28" spans="1:76">
      <c r="A28" s="2">
        <v>41487</v>
      </c>
      <c r="B28" s="8">
        <f>'WA Sch. 1-2'!B28</f>
        <v>19.350000000000001</v>
      </c>
      <c r="C28" s="8">
        <f>'WA Sch. 1-2'!C28</f>
        <v>374.42250000000007</v>
      </c>
      <c r="D28" s="8">
        <f>'WA Sch. 1-2'!D28</f>
        <v>204.95</v>
      </c>
      <c r="E28" s="8">
        <f>'WA Sch. 1-2'!E28</f>
        <v>7</v>
      </c>
      <c r="F28" s="8">
        <f>'WA Sch. 1-2'!F28</f>
        <v>49</v>
      </c>
      <c r="G28" s="8">
        <f>'WA Sch. 1-2'!G28</f>
        <v>230.5</v>
      </c>
      <c r="H28" s="8">
        <f t="shared" si="4"/>
        <v>12.350000000000001</v>
      </c>
      <c r="I28" s="8">
        <f t="shared" si="1"/>
        <v>325.42250000000007</v>
      </c>
      <c r="J28" s="8">
        <f t="shared" si="1"/>
        <v>-25.550000000000011</v>
      </c>
      <c r="K28" s="9">
        <v>20207</v>
      </c>
      <c r="L28" s="9">
        <v>30824162</v>
      </c>
      <c r="M28" s="9">
        <v>1417334</v>
      </c>
      <c r="N28" s="9">
        <f t="shared" si="5"/>
        <v>32241496</v>
      </c>
      <c r="O28" s="9">
        <f t="shared" si="6"/>
        <v>1595.5607462760429</v>
      </c>
      <c r="P28" s="8">
        <f t="shared" si="7"/>
        <v>-28.857136477479536</v>
      </c>
      <c r="Q28" s="8">
        <f t="shared" si="8"/>
        <v>1566.7036097985633</v>
      </c>
      <c r="R28" s="9">
        <f t="shared" si="2"/>
        <v>31658379.84319957</v>
      </c>
      <c r="S28" s="21"/>
      <c r="U28" s="2">
        <v>41852</v>
      </c>
      <c r="V28" s="8">
        <f t="shared" si="9"/>
        <v>6</v>
      </c>
      <c r="W28" s="8">
        <f t="shared" si="10"/>
        <v>36</v>
      </c>
      <c r="X28" s="8">
        <f t="shared" si="11"/>
        <v>230</v>
      </c>
      <c r="Y28" s="7">
        <v>20</v>
      </c>
      <c r="Z28" s="7">
        <f t="shared" si="12"/>
        <v>400</v>
      </c>
      <c r="AA28" s="7">
        <f t="shared" si="13"/>
        <v>8000</v>
      </c>
      <c r="AB28" s="7">
        <v>0</v>
      </c>
      <c r="AC28" s="7">
        <v>0</v>
      </c>
      <c r="AD28" s="7">
        <v>0</v>
      </c>
      <c r="AE28" s="7">
        <v>0</v>
      </c>
      <c r="AF28" s="7">
        <v>0</v>
      </c>
      <c r="AG28" s="7">
        <v>0</v>
      </c>
      <c r="AH28" s="7">
        <v>0</v>
      </c>
      <c r="AI28" s="8">
        <f t="shared" si="14"/>
        <v>1551.302975609756</v>
      </c>
      <c r="AK28" s="17" t="s">
        <v>53</v>
      </c>
      <c r="AL28" s="17">
        <v>0.52859440480363218</v>
      </c>
      <c r="AM28" s="17">
        <v>1.6568338504649727</v>
      </c>
      <c r="AN28" s="17">
        <v>0.31903887324325719</v>
      </c>
      <c r="AO28" s="17">
        <v>0.75032487981406792</v>
      </c>
      <c r="AP28" s="17">
        <v>-2.756239850328611</v>
      </c>
      <c r="AQ28" s="17">
        <v>3.8134286599358758</v>
      </c>
      <c r="AR28" s="17">
        <v>-2.756239850328611</v>
      </c>
      <c r="AS28" s="17">
        <v>3.8134286599358758</v>
      </c>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row>
    <row r="29" spans="1:76">
      <c r="A29" s="2">
        <v>41518</v>
      </c>
      <c r="B29" s="8">
        <f>'WA Sch. 1-2'!B29</f>
        <v>152.32499999999999</v>
      </c>
      <c r="C29" s="8">
        <f>'WA Sch. 1-2'!C29</f>
        <v>23202.905624999996</v>
      </c>
      <c r="D29" s="8">
        <f>'WA Sch. 1-2'!D29</f>
        <v>43.875</v>
      </c>
      <c r="E29" s="8">
        <f>'WA Sch. 1-2'!E29</f>
        <v>164.5</v>
      </c>
      <c r="F29" s="8">
        <f>'WA Sch. 1-2'!F29</f>
        <v>27060.25</v>
      </c>
      <c r="G29" s="8">
        <f>'WA Sch. 1-2'!G29</f>
        <v>106</v>
      </c>
      <c r="H29" s="8">
        <f t="shared" si="4"/>
        <v>-12.175000000000011</v>
      </c>
      <c r="I29" s="8">
        <f t="shared" si="1"/>
        <v>-3857.3443750000042</v>
      </c>
      <c r="J29" s="8">
        <f t="shared" si="1"/>
        <v>-62.125</v>
      </c>
      <c r="K29" s="9">
        <v>20209</v>
      </c>
      <c r="L29" s="9">
        <v>31449614</v>
      </c>
      <c r="M29" s="9">
        <v>-2845750</v>
      </c>
      <c r="N29" s="9">
        <f t="shared" si="5"/>
        <v>28603864</v>
      </c>
      <c r="O29" s="9">
        <f t="shared" si="6"/>
        <v>1415.4022465238261</v>
      </c>
      <c r="P29" s="8">
        <f t="shared" si="7"/>
        <v>-77.891815925603225</v>
      </c>
      <c r="Q29" s="8">
        <f t="shared" si="8"/>
        <v>1337.5104305982229</v>
      </c>
      <c r="R29" s="9">
        <f t="shared" si="2"/>
        <v>27029748.291959487</v>
      </c>
      <c r="S29" s="21"/>
      <c r="U29" s="2">
        <v>41883</v>
      </c>
      <c r="V29" s="8">
        <f t="shared" si="9"/>
        <v>100</v>
      </c>
      <c r="W29" s="8">
        <f t="shared" si="10"/>
        <v>10000</v>
      </c>
      <c r="X29" s="8">
        <f t="shared" si="11"/>
        <v>42.5</v>
      </c>
      <c r="Y29" s="7">
        <v>21</v>
      </c>
      <c r="Z29" s="7">
        <f t="shared" si="12"/>
        <v>441</v>
      </c>
      <c r="AA29" s="7">
        <f t="shared" si="13"/>
        <v>9261</v>
      </c>
      <c r="AB29" s="7">
        <v>0</v>
      </c>
      <c r="AC29" s="7">
        <v>1</v>
      </c>
      <c r="AD29" s="7">
        <v>0</v>
      </c>
      <c r="AE29" s="7">
        <v>0</v>
      </c>
      <c r="AF29" s="7">
        <v>0</v>
      </c>
      <c r="AG29" s="7">
        <v>0</v>
      </c>
      <c r="AH29" s="7">
        <v>0</v>
      </c>
      <c r="AI29" s="8">
        <f t="shared" si="14"/>
        <v>1177.6128843908136</v>
      </c>
      <c r="AK29" s="17" t="s">
        <v>73</v>
      </c>
      <c r="AL29" s="17">
        <v>-4.9608483935052336E-2</v>
      </c>
      <c r="AM29" s="17">
        <v>3.1511736216189606E-2</v>
      </c>
      <c r="AN29" s="17">
        <v>-1.5742859611005904</v>
      </c>
      <c r="AO29" s="17">
        <v>0.11840142346062249</v>
      </c>
      <c r="AP29" s="17">
        <v>-0.11208356587074655</v>
      </c>
      <c r="AQ29" s="17">
        <v>1.2866598000641889E-2</v>
      </c>
      <c r="AR29" s="17">
        <v>-0.11208356587074655</v>
      </c>
      <c r="AS29" s="17">
        <v>1.2866598000641889E-2</v>
      </c>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row>
    <row r="30" spans="1:76">
      <c r="A30" s="2">
        <v>41548</v>
      </c>
      <c r="B30" s="8">
        <f>'WA Sch. 1-2'!B30</f>
        <v>510.4</v>
      </c>
      <c r="C30" s="8">
        <f>'WA Sch. 1-2'!C30</f>
        <v>260508.15999999997</v>
      </c>
      <c r="D30" s="8">
        <f>'WA Sch. 1-2'!D30</f>
        <v>0.65</v>
      </c>
      <c r="E30" s="8">
        <f>'WA Sch. 1-2'!E30</f>
        <v>599</v>
      </c>
      <c r="F30" s="8">
        <f>'WA Sch. 1-2'!F30</f>
        <v>358801</v>
      </c>
      <c r="G30" s="8">
        <f>'WA Sch. 1-2'!G30</f>
        <v>0</v>
      </c>
      <c r="H30" s="8">
        <f t="shared" si="4"/>
        <v>-88.600000000000023</v>
      </c>
      <c r="I30" s="8">
        <f t="shared" si="1"/>
        <v>-98292.840000000026</v>
      </c>
      <c r="J30" s="8">
        <f t="shared" si="1"/>
        <v>0.65</v>
      </c>
      <c r="K30" s="9">
        <v>20274</v>
      </c>
      <c r="L30" s="9">
        <v>30522758</v>
      </c>
      <c r="M30" s="9">
        <v>1114381</v>
      </c>
      <c r="N30" s="9">
        <f t="shared" si="5"/>
        <v>31637139</v>
      </c>
      <c r="O30" s="9">
        <f t="shared" si="6"/>
        <v>1560.4783959751405</v>
      </c>
      <c r="P30" s="8">
        <f t="shared" si="7"/>
        <v>-38.211465755075892</v>
      </c>
      <c r="Q30" s="8">
        <f t="shared" si="8"/>
        <v>1522.2669302200648</v>
      </c>
      <c r="R30" s="9">
        <f t="shared" si="2"/>
        <v>30862439.743281592</v>
      </c>
      <c r="S30" s="21"/>
      <c r="U30" s="2">
        <v>41913</v>
      </c>
      <c r="V30" s="8">
        <f t="shared" si="9"/>
        <v>363</v>
      </c>
      <c r="W30" s="8">
        <f t="shared" si="10"/>
        <v>131769</v>
      </c>
      <c r="X30" s="8">
        <f t="shared" si="11"/>
        <v>0.5</v>
      </c>
      <c r="Y30" s="7">
        <v>22</v>
      </c>
      <c r="Z30" s="7">
        <f t="shared" si="12"/>
        <v>484</v>
      </c>
      <c r="AA30" s="7">
        <f t="shared" si="13"/>
        <v>10648</v>
      </c>
      <c r="AB30" s="7">
        <v>0</v>
      </c>
      <c r="AC30" s="7">
        <v>0</v>
      </c>
      <c r="AD30" s="7">
        <v>0</v>
      </c>
      <c r="AE30" s="7">
        <v>0</v>
      </c>
      <c r="AF30" s="7">
        <v>0</v>
      </c>
      <c r="AG30" s="7">
        <v>0</v>
      </c>
      <c r="AH30" s="7">
        <v>0</v>
      </c>
      <c r="AI30" s="8">
        <f t="shared" si="14"/>
        <v>1316.3391528473471</v>
      </c>
      <c r="AK30" s="17" t="s">
        <v>74</v>
      </c>
      <c r="AL30" s="17">
        <v>4.8463943825874568E-4</v>
      </c>
      <c r="AM30" s="17">
        <v>1.697969067353323E-4</v>
      </c>
      <c r="AN30" s="17">
        <v>2.8542300774310818</v>
      </c>
      <c r="AO30" s="17">
        <v>5.1899362822543753E-3</v>
      </c>
      <c r="AP30" s="17">
        <v>1.4800055590902402E-4</v>
      </c>
      <c r="AQ30" s="17">
        <v>8.2127832060846734E-4</v>
      </c>
      <c r="AR30" s="17">
        <v>1.4800055590902402E-4</v>
      </c>
      <c r="AS30" s="17">
        <v>8.2127832060846734E-4</v>
      </c>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row>
    <row r="31" spans="1:76">
      <c r="A31" s="2">
        <v>41579</v>
      </c>
      <c r="B31" s="8">
        <f>'WA Sch. 1-2'!B31</f>
        <v>874.97500000000002</v>
      </c>
      <c r="C31" s="8">
        <f>'WA Sch. 1-2'!C31</f>
        <v>765581.25062499999</v>
      </c>
      <c r="D31" s="8">
        <f>'WA Sch. 1-2'!D31</f>
        <v>0</v>
      </c>
      <c r="E31" s="8">
        <f>'WA Sch. 1-2'!E31</f>
        <v>906.5</v>
      </c>
      <c r="F31" s="8">
        <f>'WA Sch. 1-2'!F31</f>
        <v>821742.25</v>
      </c>
      <c r="G31" s="8">
        <f>'WA Sch. 1-2'!G31</f>
        <v>0</v>
      </c>
      <c r="H31" s="8">
        <f t="shared" si="4"/>
        <v>-31.524999999999977</v>
      </c>
      <c r="I31" s="8">
        <f t="shared" si="1"/>
        <v>-56160.999375000014</v>
      </c>
      <c r="J31" s="8">
        <f t="shared" si="1"/>
        <v>0</v>
      </c>
      <c r="K31" s="9">
        <v>20359</v>
      </c>
      <c r="L31" s="9">
        <v>23974384</v>
      </c>
      <c r="M31" s="9">
        <v>-1131053</v>
      </c>
      <c r="N31" s="9">
        <f t="shared" si="5"/>
        <v>22843331</v>
      </c>
      <c r="O31" s="9">
        <f t="shared" si="6"/>
        <v>1122.0261800677833</v>
      </c>
      <c r="P31" s="8">
        <f t="shared" si="7"/>
        <v>-19.326434718495385</v>
      </c>
      <c r="Q31" s="8">
        <f t="shared" si="8"/>
        <v>1102.6997453492879</v>
      </c>
      <c r="R31" s="9">
        <f t="shared" si="2"/>
        <v>22449864.115566153</v>
      </c>
      <c r="S31" s="21"/>
      <c r="U31" s="2">
        <v>41944</v>
      </c>
      <c r="V31" s="8">
        <f t="shared" si="9"/>
        <v>914.5</v>
      </c>
      <c r="W31" s="8">
        <f t="shared" si="10"/>
        <v>836310.25</v>
      </c>
      <c r="X31" s="8">
        <f t="shared" si="11"/>
        <v>0</v>
      </c>
      <c r="Y31" s="7">
        <v>23</v>
      </c>
      <c r="Z31" s="7">
        <f t="shared" si="12"/>
        <v>529</v>
      </c>
      <c r="AA31" s="7">
        <f t="shared" si="13"/>
        <v>12167</v>
      </c>
      <c r="AB31" s="7">
        <v>0</v>
      </c>
      <c r="AC31" s="7">
        <v>0</v>
      </c>
      <c r="AD31" s="7">
        <v>0</v>
      </c>
      <c r="AE31" s="7">
        <v>0</v>
      </c>
      <c r="AF31" s="7">
        <v>0</v>
      </c>
      <c r="AG31" s="7">
        <v>0</v>
      </c>
      <c r="AH31" s="7">
        <v>0</v>
      </c>
      <c r="AI31" s="8">
        <f t="shared" si="14"/>
        <v>1551.2745183887916</v>
      </c>
      <c r="AK31" s="17" t="s">
        <v>21</v>
      </c>
      <c r="AL31" s="17">
        <v>-51.973801222103731</v>
      </c>
      <c r="AM31" s="17">
        <v>20.248804986847688</v>
      </c>
      <c r="AN31" s="17">
        <v>-2.5667589398911463</v>
      </c>
      <c r="AO31" s="17">
        <v>1.1661034394239749E-2</v>
      </c>
      <c r="AP31" s="17">
        <v>-92.119026543051547</v>
      </c>
      <c r="AQ31" s="17">
        <v>-11.828575901155922</v>
      </c>
      <c r="AR31" s="17">
        <v>-92.119026543051547</v>
      </c>
      <c r="AS31" s="17">
        <v>-11.828575901155922</v>
      </c>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row>
    <row r="32" spans="1:76">
      <c r="A32" s="2">
        <v>41609</v>
      </c>
      <c r="B32" s="8">
        <f>'WA Sch. 1-2'!B32</f>
        <v>1138.7249999999999</v>
      </c>
      <c r="C32" s="8">
        <f>'WA Sch. 1-2'!C32</f>
        <v>1296694.6256249999</v>
      </c>
      <c r="D32" s="8">
        <f>'WA Sch. 1-2'!D32</f>
        <v>0</v>
      </c>
      <c r="E32" s="8">
        <f>'WA Sch. 1-2'!E32</f>
        <v>1220</v>
      </c>
      <c r="F32" s="8">
        <f>'WA Sch. 1-2'!F32</f>
        <v>1488400</v>
      </c>
      <c r="G32" s="8">
        <f>'WA Sch. 1-2'!G32</f>
        <v>0</v>
      </c>
      <c r="H32" s="8">
        <f t="shared" si="4"/>
        <v>-81.275000000000091</v>
      </c>
      <c r="I32" s="8">
        <f t="shared" si="1"/>
        <v>-191705.37437500013</v>
      </c>
      <c r="J32" s="8">
        <f t="shared" si="1"/>
        <v>0</v>
      </c>
      <c r="K32" s="9">
        <v>20404</v>
      </c>
      <c r="L32" s="9">
        <v>35645629</v>
      </c>
      <c r="M32" s="9">
        <v>3717856</v>
      </c>
      <c r="N32" s="9">
        <f t="shared" si="5"/>
        <v>39363485</v>
      </c>
      <c r="O32" s="9">
        <f t="shared" si="6"/>
        <v>1929.2043226818271</v>
      </c>
      <c r="P32" s="8">
        <f t="shared" si="7"/>
        <v>-61.896295553343769</v>
      </c>
      <c r="Q32" s="8">
        <f t="shared" si="8"/>
        <v>1867.3080271284832</v>
      </c>
      <c r="R32" s="9">
        <f t="shared" si="2"/>
        <v>38100552.985529572</v>
      </c>
      <c r="S32" s="21"/>
      <c r="U32" s="2">
        <v>41974</v>
      </c>
      <c r="V32" s="8">
        <f t="shared" si="9"/>
        <v>1001</v>
      </c>
      <c r="W32" s="8">
        <f t="shared" si="10"/>
        <v>1002001</v>
      </c>
      <c r="X32" s="8">
        <f t="shared" si="11"/>
        <v>0</v>
      </c>
      <c r="Y32" s="7">
        <v>24</v>
      </c>
      <c r="Z32" s="7">
        <f t="shared" si="12"/>
        <v>576</v>
      </c>
      <c r="AA32" s="7">
        <f t="shared" si="13"/>
        <v>13824</v>
      </c>
      <c r="AB32" s="7">
        <v>0</v>
      </c>
      <c r="AC32" s="7">
        <v>0</v>
      </c>
      <c r="AD32" s="7">
        <v>0</v>
      </c>
      <c r="AE32" s="7">
        <v>0</v>
      </c>
      <c r="AF32" s="7">
        <v>0</v>
      </c>
      <c r="AG32" s="7">
        <v>0</v>
      </c>
      <c r="AH32" s="7">
        <v>0</v>
      </c>
      <c r="AI32" s="8">
        <f t="shared" si="14"/>
        <v>1657.6458848035654</v>
      </c>
      <c r="AK32" s="17" t="s">
        <v>26</v>
      </c>
      <c r="AL32" s="17">
        <v>-63.576933314911315</v>
      </c>
      <c r="AM32" s="17">
        <v>21.903389520853477</v>
      </c>
      <c r="AN32" s="17">
        <v>-2.9026070715850563</v>
      </c>
      <c r="AO32" s="17">
        <v>4.5025379685587098E-3</v>
      </c>
      <c r="AP32" s="17">
        <v>-107.00253340233854</v>
      </c>
      <c r="AQ32" s="17">
        <v>-20.151333227484081</v>
      </c>
      <c r="AR32" s="17">
        <v>-107.00253340233854</v>
      </c>
      <c r="AS32" s="17">
        <v>-20.151333227484081</v>
      </c>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row>
    <row r="33" spans="1:80">
      <c r="A33" s="2">
        <v>41640</v>
      </c>
      <c r="B33" s="8">
        <f>'WA Sch. 1-2'!B33</f>
        <v>1095.1500000000001</v>
      </c>
      <c r="C33" s="8">
        <f>'WA Sch. 1-2'!C33</f>
        <v>1199353.5225000002</v>
      </c>
      <c r="D33" s="8">
        <f>'WA Sch. 1-2'!D33</f>
        <v>0</v>
      </c>
      <c r="E33" s="8">
        <f>'WA Sch. 1-2'!E33</f>
        <v>1040</v>
      </c>
      <c r="F33" s="8">
        <f>'WA Sch. 1-2'!F33</f>
        <v>1081600</v>
      </c>
      <c r="G33" s="8">
        <f>'WA Sch. 1-2'!G33</f>
        <v>0</v>
      </c>
      <c r="H33" s="8">
        <f t="shared" si="4"/>
        <v>55.150000000000091</v>
      </c>
      <c r="I33" s="8">
        <f t="shared" si="1"/>
        <v>117753.5225000002</v>
      </c>
      <c r="J33" s="8">
        <f t="shared" si="1"/>
        <v>0</v>
      </c>
      <c r="K33" s="9">
        <v>20443</v>
      </c>
      <c r="L33" s="9">
        <v>37588745</v>
      </c>
      <c r="M33" s="9">
        <v>-2183121</v>
      </c>
      <c r="N33" s="9">
        <f t="shared" si="5"/>
        <v>35405624</v>
      </c>
      <c r="O33" s="9">
        <f t="shared" si="6"/>
        <v>1731.9191899427676</v>
      </c>
      <c r="P33" s="8">
        <f t="shared" si="7"/>
        <v>38.828067626225149</v>
      </c>
      <c r="Q33" s="8">
        <f t="shared" si="8"/>
        <v>1770.7472575689928</v>
      </c>
      <c r="R33" s="9">
        <f t="shared" si="2"/>
        <v>36199386.186482921</v>
      </c>
      <c r="S33" s="21"/>
      <c r="U33" s="2">
        <v>42005</v>
      </c>
      <c r="V33" s="8">
        <f t="shared" si="9"/>
        <v>1058</v>
      </c>
      <c r="W33" s="8">
        <f t="shared" si="10"/>
        <v>1119364</v>
      </c>
      <c r="X33" s="8">
        <f t="shared" si="11"/>
        <v>0</v>
      </c>
      <c r="Y33" s="7">
        <v>25</v>
      </c>
      <c r="Z33" s="7">
        <f t="shared" si="12"/>
        <v>625</v>
      </c>
      <c r="AA33" s="7">
        <f t="shared" si="13"/>
        <v>15625</v>
      </c>
      <c r="AB33" s="7">
        <v>0</v>
      </c>
      <c r="AC33" s="7">
        <v>0</v>
      </c>
      <c r="AD33" s="7">
        <v>0</v>
      </c>
      <c r="AE33" s="7">
        <v>0</v>
      </c>
      <c r="AF33" s="7">
        <v>0</v>
      </c>
      <c r="AG33" s="7">
        <v>0</v>
      </c>
      <c r="AH33" s="7">
        <v>0</v>
      </c>
      <c r="AI33" s="8">
        <f t="shared" si="14"/>
        <v>1542.4734435797666</v>
      </c>
      <c r="AK33" s="17" t="s">
        <v>205</v>
      </c>
      <c r="AL33" s="17">
        <v>-192.75307515311314</v>
      </c>
      <c r="AM33" s="17">
        <v>63.347321610702188</v>
      </c>
      <c r="AN33" s="17">
        <v>-3.0427975524785023</v>
      </c>
      <c r="AO33" s="17">
        <v>2.9552496155133782E-3</v>
      </c>
      <c r="AP33" s="17">
        <v>-318.34530151866977</v>
      </c>
      <c r="AQ33" s="17">
        <v>-67.160848787556546</v>
      </c>
      <c r="AR33" s="17">
        <v>-318.34530151866977</v>
      </c>
      <c r="AS33" s="17">
        <v>-67.160848787556546</v>
      </c>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row>
    <row r="34" spans="1:80">
      <c r="A34" s="2">
        <v>41671</v>
      </c>
      <c r="B34" s="8">
        <f>'WA Sch. 1-2'!B34</f>
        <v>932.76424999999995</v>
      </c>
      <c r="C34" s="8">
        <f>'WA Sch. 1-2'!C34</f>
        <v>870049.14607806236</v>
      </c>
      <c r="D34" s="8">
        <f>'WA Sch. 1-2'!D34</f>
        <v>0</v>
      </c>
      <c r="E34" s="8">
        <f>'WA Sch. 1-2'!E34</f>
        <v>1091.5</v>
      </c>
      <c r="F34" s="8">
        <f>'WA Sch. 1-2'!F34</f>
        <v>1191372.25</v>
      </c>
      <c r="G34" s="8">
        <f>'WA Sch. 1-2'!G34</f>
        <v>0</v>
      </c>
      <c r="H34" s="8">
        <f t="shared" si="4"/>
        <v>-158.73575000000005</v>
      </c>
      <c r="I34" s="8">
        <f t="shared" si="1"/>
        <v>-321323.10392193764</v>
      </c>
      <c r="J34" s="8">
        <f t="shared" si="1"/>
        <v>0</v>
      </c>
      <c r="K34" s="9">
        <v>20427</v>
      </c>
      <c r="L34" s="9">
        <v>35034579</v>
      </c>
      <c r="M34" s="9">
        <v>-1450901</v>
      </c>
      <c r="N34" s="9">
        <f t="shared" si="5"/>
        <v>33583678</v>
      </c>
      <c r="O34" s="9">
        <f t="shared" si="6"/>
        <v>1644.0827336368532</v>
      </c>
      <c r="P34" s="8">
        <f t="shared" si="7"/>
        <v>-107.22853925507741</v>
      </c>
      <c r="Q34" s="8">
        <f t="shared" si="8"/>
        <v>1536.8541943817759</v>
      </c>
      <c r="R34" s="9">
        <f t="shared" si="2"/>
        <v>31393320.628636535</v>
      </c>
      <c r="S34" s="21"/>
      <c r="U34" s="2">
        <v>42036</v>
      </c>
      <c r="V34" s="8">
        <f t="shared" si="9"/>
        <v>724</v>
      </c>
      <c r="W34" s="8">
        <f t="shared" si="10"/>
        <v>524176</v>
      </c>
      <c r="X34" s="8">
        <f t="shared" si="11"/>
        <v>0</v>
      </c>
      <c r="Y34" s="7">
        <v>26</v>
      </c>
      <c r="Z34" s="7">
        <f t="shared" si="12"/>
        <v>676</v>
      </c>
      <c r="AA34" s="7">
        <f t="shared" si="13"/>
        <v>17576</v>
      </c>
      <c r="AB34" s="7">
        <v>0</v>
      </c>
      <c r="AC34" s="7">
        <v>0</v>
      </c>
      <c r="AD34" s="7">
        <v>0</v>
      </c>
      <c r="AE34" s="7">
        <v>0</v>
      </c>
      <c r="AF34" s="7">
        <v>0</v>
      </c>
      <c r="AG34" s="7">
        <v>0</v>
      </c>
      <c r="AH34" s="7">
        <v>0</v>
      </c>
      <c r="AI34" s="8">
        <f t="shared" si="14"/>
        <v>1527.2531421790618</v>
      </c>
      <c r="AK34" s="17" t="s">
        <v>140</v>
      </c>
      <c r="AL34" s="17">
        <v>-470.96369573582604</v>
      </c>
      <c r="AM34" s="17">
        <v>58.019201753449927</v>
      </c>
      <c r="AN34" s="17">
        <v>-8.1173763427005721</v>
      </c>
      <c r="AO34" s="17">
        <v>9.1815049099422836E-13</v>
      </c>
      <c r="AP34" s="17">
        <v>-585.99240626203596</v>
      </c>
      <c r="AQ34" s="17">
        <v>-355.93498520961617</v>
      </c>
      <c r="AR34" s="17">
        <v>-585.99240626203596</v>
      </c>
      <c r="AS34" s="17">
        <v>-355.93498520961617</v>
      </c>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row>
    <row r="35" spans="1:80">
      <c r="A35" s="2">
        <v>41699</v>
      </c>
      <c r="B35" s="8">
        <f>'WA Sch. 1-2'!B35</f>
        <v>767.35</v>
      </c>
      <c r="C35" s="8">
        <f>'WA Sch. 1-2'!C35</f>
        <v>588826.02250000008</v>
      </c>
      <c r="D35" s="8">
        <f>'WA Sch. 1-2'!D35</f>
        <v>0</v>
      </c>
      <c r="E35" s="8">
        <f>'WA Sch. 1-2'!E35</f>
        <v>786.5</v>
      </c>
      <c r="F35" s="8">
        <f>'WA Sch. 1-2'!F35</f>
        <v>618582.25</v>
      </c>
      <c r="G35" s="8">
        <f>'WA Sch. 1-2'!G35</f>
        <v>0</v>
      </c>
      <c r="H35" s="8">
        <f t="shared" si="4"/>
        <v>-19.149999999999977</v>
      </c>
      <c r="I35" s="8">
        <f t="shared" si="1"/>
        <v>-29756.227499999921</v>
      </c>
      <c r="J35" s="8">
        <f t="shared" si="1"/>
        <v>0</v>
      </c>
      <c r="K35" s="9">
        <v>20420</v>
      </c>
      <c r="L35" s="9">
        <v>32940239</v>
      </c>
      <c r="M35" s="9">
        <v>-1599542</v>
      </c>
      <c r="N35" s="9">
        <f t="shared" si="5"/>
        <v>31340697</v>
      </c>
      <c r="O35" s="9">
        <f t="shared" si="6"/>
        <v>1534.8039666993143</v>
      </c>
      <c r="P35" s="8">
        <f t="shared" si="7"/>
        <v>-10.618437289627</v>
      </c>
      <c r="Q35" s="8">
        <f t="shared" si="8"/>
        <v>1524.1855294096872</v>
      </c>
      <c r="R35" s="9">
        <f t="shared" si="2"/>
        <v>31123868.510545813</v>
      </c>
      <c r="S35" s="21"/>
      <c r="U35" s="2">
        <v>42064</v>
      </c>
      <c r="V35" s="8">
        <f t="shared" si="9"/>
        <v>604.5</v>
      </c>
      <c r="W35" s="8">
        <f t="shared" si="10"/>
        <v>365420.25</v>
      </c>
      <c r="X35" s="8">
        <f t="shared" si="11"/>
        <v>0</v>
      </c>
      <c r="Y35" s="7">
        <v>27</v>
      </c>
      <c r="Z35" s="7">
        <f t="shared" si="12"/>
        <v>729</v>
      </c>
      <c r="AA35" s="7">
        <f t="shared" si="13"/>
        <v>19683</v>
      </c>
      <c r="AB35" s="7">
        <v>0</v>
      </c>
      <c r="AC35" s="7">
        <v>0</v>
      </c>
      <c r="AD35" s="7">
        <v>0</v>
      </c>
      <c r="AE35" s="7">
        <v>0</v>
      </c>
      <c r="AF35" s="7">
        <v>0</v>
      </c>
      <c r="AG35" s="7">
        <v>0</v>
      </c>
      <c r="AH35" s="7">
        <v>0</v>
      </c>
      <c r="AI35" s="8">
        <f t="shared" si="14"/>
        <v>1453.7372305020981</v>
      </c>
      <c r="AK35" s="17" t="s">
        <v>163</v>
      </c>
      <c r="AL35" s="17">
        <v>320.67038877973602</v>
      </c>
      <c r="AM35" s="17">
        <v>60.25145732503286</v>
      </c>
      <c r="AN35" s="17">
        <v>5.32220137099499</v>
      </c>
      <c r="AO35" s="17">
        <v>5.7685025946104418E-7</v>
      </c>
      <c r="AP35" s="17">
        <v>201.21601446974503</v>
      </c>
      <c r="AQ35" s="17">
        <v>440.12476308972703</v>
      </c>
      <c r="AR35" s="17">
        <v>201.21601446974503</v>
      </c>
      <c r="AS35" s="17">
        <v>440.12476308972703</v>
      </c>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row>
    <row r="36" spans="1:80">
      <c r="A36" s="2">
        <v>41730</v>
      </c>
      <c r="B36" s="8">
        <f>'WA Sch. 1-2'!B36</f>
        <v>547.15</v>
      </c>
      <c r="C36" s="8">
        <f>'WA Sch. 1-2'!C36</f>
        <v>299373.1225</v>
      </c>
      <c r="D36" s="8">
        <f>'WA Sch. 1-2'!D36</f>
        <v>0.375</v>
      </c>
      <c r="E36" s="8">
        <f>'WA Sch. 1-2'!E36</f>
        <v>543.5</v>
      </c>
      <c r="F36" s="8">
        <f>'WA Sch. 1-2'!F36</f>
        <v>295392.25</v>
      </c>
      <c r="G36" s="8">
        <f>'WA Sch. 1-2'!G36</f>
        <v>0</v>
      </c>
      <c r="H36" s="8">
        <f t="shared" si="4"/>
        <v>3.6499999999999773</v>
      </c>
      <c r="I36" s="8">
        <f t="shared" si="1"/>
        <v>3980.8724999999977</v>
      </c>
      <c r="J36" s="8">
        <f t="shared" si="1"/>
        <v>0.375</v>
      </c>
      <c r="K36" s="9">
        <v>20405</v>
      </c>
      <c r="L36" s="9">
        <v>28571508</v>
      </c>
      <c r="M36" s="9">
        <v>100876</v>
      </c>
      <c r="N36" s="9">
        <f t="shared" si="5"/>
        <v>28672384</v>
      </c>
      <c r="O36" s="9">
        <f t="shared" si="6"/>
        <v>1405.1646165155598</v>
      </c>
      <c r="P36" s="8">
        <f t="shared" si="7"/>
        <v>2.041712205644858</v>
      </c>
      <c r="Q36" s="8">
        <f t="shared" si="8"/>
        <v>1407.2063287212047</v>
      </c>
      <c r="R36" s="9">
        <f t="shared" si="2"/>
        <v>28714045.137556184</v>
      </c>
      <c r="S36" s="21"/>
      <c r="U36" s="2">
        <v>42095</v>
      </c>
      <c r="V36" s="8">
        <f t="shared" si="9"/>
        <v>524.5</v>
      </c>
      <c r="W36" s="8">
        <f t="shared" si="10"/>
        <v>275100.25</v>
      </c>
      <c r="X36" s="8">
        <f t="shared" si="11"/>
        <v>0</v>
      </c>
      <c r="Y36" s="7">
        <v>28</v>
      </c>
      <c r="Z36" s="7">
        <f t="shared" si="12"/>
        <v>784</v>
      </c>
      <c r="AA36" s="7">
        <f t="shared" si="13"/>
        <v>21952</v>
      </c>
      <c r="AB36" s="7">
        <v>1</v>
      </c>
      <c r="AC36" s="7">
        <v>0</v>
      </c>
      <c r="AD36" s="7">
        <v>0</v>
      </c>
      <c r="AE36" s="7">
        <v>0</v>
      </c>
      <c r="AF36" s="7">
        <v>0</v>
      </c>
      <c r="AG36" s="7">
        <v>0</v>
      </c>
      <c r="AH36" s="7">
        <v>0</v>
      </c>
      <c r="AI36" s="8">
        <f t="shared" si="14"/>
        <v>1340.4898591412943</v>
      </c>
      <c r="AK36" s="17" t="s">
        <v>139</v>
      </c>
      <c r="AL36" s="17">
        <v>-299.47818983169378</v>
      </c>
      <c r="AM36" s="17">
        <v>57.783582067633596</v>
      </c>
      <c r="AN36" s="17">
        <v>-5.1827557087264919</v>
      </c>
      <c r="AO36" s="17">
        <v>1.0517221411215784E-6</v>
      </c>
      <c r="AP36" s="17">
        <v>-414.03976141398618</v>
      </c>
      <c r="AQ36" s="17">
        <v>-184.91661824940141</v>
      </c>
      <c r="AR36" s="17">
        <v>-414.03976141398618</v>
      </c>
      <c r="AS36" s="17">
        <v>-184.91661824940141</v>
      </c>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row>
    <row r="37" spans="1:80" ht="15.75" thickBot="1">
      <c r="A37" s="2">
        <v>41760</v>
      </c>
      <c r="B37" s="8">
        <f>'WA Sch. 1-2'!B37</f>
        <v>290.02499999999998</v>
      </c>
      <c r="C37" s="8">
        <f>'WA Sch. 1-2'!C37</f>
        <v>84114.500624999986</v>
      </c>
      <c r="D37" s="8">
        <f>'WA Sch. 1-2'!D37</f>
        <v>14.95</v>
      </c>
      <c r="E37" s="8">
        <f>'WA Sch. 1-2'!E37</f>
        <v>231.5</v>
      </c>
      <c r="F37" s="8">
        <f>'WA Sch. 1-2'!F37</f>
        <v>53592.25</v>
      </c>
      <c r="G37" s="8">
        <f>'WA Sch. 1-2'!G37</f>
        <v>5</v>
      </c>
      <c r="H37" s="8">
        <f t="shared" si="4"/>
        <v>58.524999999999977</v>
      </c>
      <c r="I37" s="8">
        <f t="shared" si="1"/>
        <v>30522.250624999986</v>
      </c>
      <c r="J37" s="8">
        <f t="shared" si="1"/>
        <v>9.9499999999999993</v>
      </c>
      <c r="K37" s="9">
        <v>20446</v>
      </c>
      <c r="L37" s="9">
        <v>26998126</v>
      </c>
      <c r="M37" s="9">
        <v>-284346</v>
      </c>
      <c r="N37" s="9">
        <f t="shared" si="5"/>
        <v>26713780</v>
      </c>
      <c r="O37" s="9">
        <f t="shared" si="6"/>
        <v>1306.5528709772082</v>
      </c>
      <c r="P37" s="8">
        <f t="shared" si="7"/>
        <v>28.921914852023392</v>
      </c>
      <c r="Q37" s="8">
        <f t="shared" si="8"/>
        <v>1335.4747858292315</v>
      </c>
      <c r="R37" s="9">
        <f t="shared" si="2"/>
        <v>27305117.471064467</v>
      </c>
      <c r="S37" s="21"/>
      <c r="U37" s="2">
        <v>42125</v>
      </c>
      <c r="V37" s="8">
        <f t="shared" si="9"/>
        <v>162.5</v>
      </c>
      <c r="W37" s="8">
        <f t="shared" si="10"/>
        <v>26406.25</v>
      </c>
      <c r="X37" s="8">
        <f t="shared" si="11"/>
        <v>29.5</v>
      </c>
      <c r="Y37" s="7">
        <v>29</v>
      </c>
      <c r="Z37" s="7">
        <f t="shared" si="12"/>
        <v>841</v>
      </c>
      <c r="AA37" s="7">
        <f t="shared" si="13"/>
        <v>24389</v>
      </c>
      <c r="AB37" s="7">
        <v>0</v>
      </c>
      <c r="AC37" s="7">
        <v>0</v>
      </c>
      <c r="AD37" s="7">
        <v>0</v>
      </c>
      <c r="AE37" s="7">
        <v>0</v>
      </c>
      <c r="AF37" s="7">
        <v>0</v>
      </c>
      <c r="AG37" s="7">
        <v>0</v>
      </c>
      <c r="AH37" s="7">
        <v>0</v>
      </c>
      <c r="AI37" s="8">
        <f t="shared" si="14"/>
        <v>1298.1297184668315</v>
      </c>
      <c r="AK37" s="18" t="s">
        <v>68</v>
      </c>
      <c r="AL37" s="18">
        <v>76.936241393881957</v>
      </c>
      <c r="AM37" s="18">
        <v>30.545358973145973</v>
      </c>
      <c r="AN37" s="18">
        <v>2.518753878830517</v>
      </c>
      <c r="AO37" s="18">
        <v>1.3270639056232979E-2</v>
      </c>
      <c r="AP37" s="18">
        <v>16.37709633407853</v>
      </c>
      <c r="AQ37" s="18">
        <v>137.4953864536854</v>
      </c>
      <c r="AR37" s="18">
        <v>16.37709633407853</v>
      </c>
      <c r="AS37" s="18">
        <v>137.4953864536854</v>
      </c>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row>
    <row r="38" spans="1:80">
      <c r="A38" s="2">
        <v>41791</v>
      </c>
      <c r="B38" s="8">
        <f>'WA Sch. 1-2'!B38</f>
        <v>126.95</v>
      </c>
      <c r="C38" s="8">
        <f>'WA Sch. 1-2'!C38</f>
        <v>16116.302500000002</v>
      </c>
      <c r="D38" s="8">
        <f>'WA Sch. 1-2'!D38</f>
        <v>68</v>
      </c>
      <c r="E38" s="8">
        <f>'WA Sch. 1-2'!E38</f>
        <v>112</v>
      </c>
      <c r="F38" s="8">
        <f>'WA Sch. 1-2'!F38</f>
        <v>12544</v>
      </c>
      <c r="G38" s="8">
        <f>'WA Sch. 1-2'!G38</f>
        <v>13.5</v>
      </c>
      <c r="H38" s="8">
        <f t="shared" si="4"/>
        <v>14.950000000000003</v>
      </c>
      <c r="I38" s="8">
        <f t="shared" si="1"/>
        <v>3572.3025000000016</v>
      </c>
      <c r="J38" s="8">
        <f t="shared" si="1"/>
        <v>54.5</v>
      </c>
      <c r="K38" s="9">
        <v>20461</v>
      </c>
      <c r="L38" s="9">
        <v>25735006</v>
      </c>
      <c r="M38" s="9">
        <v>667759</v>
      </c>
      <c r="N38" s="9">
        <f t="shared" si="5"/>
        <v>26402765</v>
      </c>
      <c r="O38" s="9">
        <f t="shared" si="6"/>
        <v>1290.3946532427544</v>
      </c>
      <c r="P38" s="8">
        <f t="shared" si="7"/>
        <v>69.040639284203564</v>
      </c>
      <c r="Q38" s="8">
        <f t="shared" si="8"/>
        <v>1359.4352925269579</v>
      </c>
      <c r="R38" s="9">
        <f t="shared" si="2"/>
        <v>27815405.520394087</v>
      </c>
      <c r="S38" s="21"/>
      <c r="U38" s="2">
        <v>42156</v>
      </c>
      <c r="V38" s="8">
        <f t="shared" si="9"/>
        <v>25.5</v>
      </c>
      <c r="W38" s="8">
        <f t="shared" si="10"/>
        <v>650.25</v>
      </c>
      <c r="X38" s="8">
        <f t="shared" si="11"/>
        <v>218.5</v>
      </c>
      <c r="Y38" s="7">
        <v>30</v>
      </c>
      <c r="Z38" s="7">
        <f t="shared" si="12"/>
        <v>900</v>
      </c>
      <c r="AA38" s="7">
        <f t="shared" si="13"/>
        <v>27000</v>
      </c>
      <c r="AB38" s="7">
        <v>0</v>
      </c>
      <c r="AC38" s="7">
        <v>0</v>
      </c>
      <c r="AD38" s="7">
        <v>0</v>
      </c>
      <c r="AE38" s="7">
        <v>0</v>
      </c>
      <c r="AF38" s="7">
        <v>0</v>
      </c>
      <c r="AG38" s="7">
        <v>0</v>
      </c>
      <c r="AH38" s="7">
        <v>0</v>
      </c>
      <c r="AI38" s="8">
        <f t="shared" si="14"/>
        <v>1459.8933727352</v>
      </c>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row>
    <row r="39" spans="1:80">
      <c r="A39" s="2">
        <v>41821</v>
      </c>
      <c r="B39" s="8">
        <f>'WA Sch. 1-2'!B39</f>
        <v>14.1</v>
      </c>
      <c r="C39" s="8">
        <f>'WA Sch. 1-2'!C39</f>
        <v>198.81</v>
      </c>
      <c r="D39" s="8">
        <f>'WA Sch. 1-2'!D39</f>
        <v>240.05</v>
      </c>
      <c r="E39" s="8">
        <f>'WA Sch. 1-2'!E39</f>
        <v>7.5</v>
      </c>
      <c r="F39" s="8">
        <f>'WA Sch. 1-2'!F39</f>
        <v>56.25</v>
      </c>
      <c r="G39" s="8">
        <f>'WA Sch. 1-2'!G39</f>
        <v>339.5</v>
      </c>
      <c r="H39" s="8">
        <f t="shared" si="4"/>
        <v>6.6</v>
      </c>
      <c r="I39" s="8">
        <f t="shared" si="1"/>
        <v>142.56</v>
      </c>
      <c r="J39" s="8">
        <f t="shared" si="1"/>
        <v>-99.449999999999989</v>
      </c>
      <c r="K39" s="9">
        <v>20467</v>
      </c>
      <c r="L39" s="9">
        <v>27676655</v>
      </c>
      <c r="M39" s="9">
        <v>5569705</v>
      </c>
      <c r="N39" s="9">
        <f t="shared" si="5"/>
        <v>33246360</v>
      </c>
      <c r="O39" s="9">
        <f t="shared" si="6"/>
        <v>1624.3885278741388</v>
      </c>
      <c r="P39" s="8">
        <f t="shared" si="7"/>
        <v>-119.02783508087201</v>
      </c>
      <c r="Q39" s="8">
        <f t="shared" si="8"/>
        <v>1505.3606927932669</v>
      </c>
      <c r="R39" s="9">
        <f t="shared" si="2"/>
        <v>30810217.299399793</v>
      </c>
      <c r="S39" s="21"/>
      <c r="U39" s="2">
        <v>42186</v>
      </c>
      <c r="V39" s="8">
        <f t="shared" si="9"/>
        <v>6</v>
      </c>
      <c r="W39" s="8">
        <f t="shared" si="10"/>
        <v>36</v>
      </c>
      <c r="X39" s="8">
        <f t="shared" si="11"/>
        <v>289.5</v>
      </c>
      <c r="Y39" s="7">
        <v>31</v>
      </c>
      <c r="Z39" s="7">
        <f t="shared" si="12"/>
        <v>961</v>
      </c>
      <c r="AA39" s="7">
        <f t="shared" si="13"/>
        <v>29791</v>
      </c>
      <c r="AB39" s="7">
        <v>0</v>
      </c>
      <c r="AC39" s="7">
        <v>0</v>
      </c>
      <c r="AD39" s="7">
        <v>0</v>
      </c>
      <c r="AE39" s="7">
        <v>0</v>
      </c>
      <c r="AF39" s="7">
        <v>0</v>
      </c>
      <c r="AG39" s="7">
        <v>0</v>
      </c>
      <c r="AH39" s="7">
        <v>0</v>
      </c>
      <c r="AI39" s="8">
        <f t="shared" si="14"/>
        <v>1525.5624304581297</v>
      </c>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row>
    <row r="40" spans="1:80">
      <c r="A40" s="2">
        <v>41852</v>
      </c>
      <c r="B40" s="8">
        <f>'WA Sch. 1-2'!B40</f>
        <v>19.350000000000001</v>
      </c>
      <c r="C40" s="8">
        <f>'WA Sch. 1-2'!C40</f>
        <v>374.42250000000007</v>
      </c>
      <c r="D40" s="8">
        <f>'WA Sch. 1-2'!D40</f>
        <v>204.95</v>
      </c>
      <c r="E40" s="8">
        <f>'WA Sch. 1-2'!E40</f>
        <v>6</v>
      </c>
      <c r="F40" s="8">
        <f>'WA Sch. 1-2'!F40</f>
        <v>36</v>
      </c>
      <c r="G40" s="8">
        <f>'WA Sch. 1-2'!G40</f>
        <v>230</v>
      </c>
      <c r="H40" s="8">
        <f t="shared" si="4"/>
        <v>13.350000000000001</v>
      </c>
      <c r="I40" s="8">
        <f t="shared" si="1"/>
        <v>338.42250000000007</v>
      </c>
      <c r="J40" s="8">
        <f t="shared" si="1"/>
        <v>-25.050000000000011</v>
      </c>
      <c r="K40" s="9">
        <v>20500</v>
      </c>
      <c r="L40" s="9">
        <v>31816480</v>
      </c>
      <c r="M40" s="9">
        <v>-14769</v>
      </c>
      <c r="N40" s="9">
        <f t="shared" si="5"/>
        <v>31801711</v>
      </c>
      <c r="O40" s="9">
        <f t="shared" si="6"/>
        <v>1551.302975609756</v>
      </c>
      <c r="P40" s="8">
        <f t="shared" si="7"/>
        <v>-28.095330867315155</v>
      </c>
      <c r="Q40" s="8">
        <f t="shared" si="8"/>
        <v>1523.2076447424408</v>
      </c>
      <c r="R40" s="9">
        <f t="shared" si="2"/>
        <v>31225756.717220038</v>
      </c>
      <c r="S40" s="21"/>
      <c r="U40" s="2">
        <v>42217</v>
      </c>
      <c r="V40" s="8">
        <f t="shared" si="9"/>
        <v>11.5</v>
      </c>
      <c r="W40" s="8">
        <f t="shared" si="10"/>
        <v>132.25</v>
      </c>
      <c r="X40" s="8">
        <f t="shared" si="11"/>
        <v>241.5</v>
      </c>
      <c r="Y40" s="7">
        <v>32</v>
      </c>
      <c r="Z40" s="7">
        <f t="shared" si="12"/>
        <v>1024</v>
      </c>
      <c r="AA40" s="7">
        <f t="shared" si="13"/>
        <v>32768</v>
      </c>
      <c r="AB40" s="7">
        <v>0</v>
      </c>
      <c r="AC40" s="7">
        <v>0</v>
      </c>
      <c r="AD40" s="7">
        <v>0</v>
      </c>
      <c r="AE40" s="7">
        <v>0</v>
      </c>
      <c r="AF40" s="7">
        <v>0</v>
      </c>
      <c r="AG40" s="7">
        <v>0</v>
      </c>
      <c r="AH40" s="7">
        <v>0</v>
      </c>
      <c r="AI40" s="8">
        <f t="shared" si="14"/>
        <v>1588.3339758107261</v>
      </c>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row>
    <row r="41" spans="1:80">
      <c r="A41" s="2">
        <v>41883</v>
      </c>
      <c r="B41" s="8">
        <f>'WA Sch. 1-2'!B41</f>
        <v>152.32499999999999</v>
      </c>
      <c r="C41" s="8">
        <f>'WA Sch. 1-2'!C41</f>
        <v>23202.905624999996</v>
      </c>
      <c r="D41" s="8">
        <f>'WA Sch. 1-2'!D41</f>
        <v>43.875</v>
      </c>
      <c r="E41" s="8">
        <f>'WA Sch. 1-2'!E41</f>
        <v>100</v>
      </c>
      <c r="F41" s="8">
        <f>'WA Sch. 1-2'!F41</f>
        <v>10000</v>
      </c>
      <c r="G41" s="8">
        <f>'WA Sch. 1-2'!G41</f>
        <v>42.5</v>
      </c>
      <c r="H41" s="8">
        <f t="shared" si="4"/>
        <v>52.324999999999989</v>
      </c>
      <c r="I41" s="8">
        <f t="shared" si="4"/>
        <v>13202.905624999996</v>
      </c>
      <c r="J41" s="8">
        <f t="shared" si="4"/>
        <v>1.375</v>
      </c>
      <c r="K41" s="9">
        <v>20552</v>
      </c>
      <c r="L41" s="9">
        <v>30373389</v>
      </c>
      <c r="M41" s="9">
        <v>-6171089</v>
      </c>
      <c r="N41" s="9">
        <f t="shared" si="5"/>
        <v>24202300</v>
      </c>
      <c r="O41" s="9">
        <f t="shared" si="6"/>
        <v>1177.6128843908136</v>
      </c>
      <c r="P41" s="8">
        <f t="shared" si="7"/>
        <v>13.152478935273461</v>
      </c>
      <c r="Q41" s="8">
        <f t="shared" si="8"/>
        <v>1190.765363326087</v>
      </c>
      <c r="R41" s="9">
        <f t="shared" si="2"/>
        <v>24472609.747077741</v>
      </c>
      <c r="S41" s="21"/>
      <c r="U41" s="2">
        <v>42248</v>
      </c>
      <c r="V41" s="8">
        <f t="shared" si="9"/>
        <v>200.5</v>
      </c>
      <c r="W41" s="8">
        <f t="shared" si="10"/>
        <v>40200.25</v>
      </c>
      <c r="X41" s="8">
        <f t="shared" si="11"/>
        <v>18</v>
      </c>
      <c r="Y41" s="7">
        <v>33</v>
      </c>
      <c r="Z41" s="7">
        <f t="shared" si="12"/>
        <v>1089</v>
      </c>
      <c r="AA41" s="7">
        <f t="shared" si="13"/>
        <v>35937</v>
      </c>
      <c r="AB41" s="7">
        <v>0</v>
      </c>
      <c r="AC41" s="7">
        <v>1</v>
      </c>
      <c r="AD41" s="7">
        <v>0</v>
      </c>
      <c r="AE41" s="7">
        <v>0</v>
      </c>
      <c r="AF41" s="7">
        <v>0</v>
      </c>
      <c r="AG41" s="7">
        <v>0</v>
      </c>
      <c r="AH41" s="7">
        <v>0</v>
      </c>
      <c r="AI41" s="8">
        <f t="shared" si="14"/>
        <v>1240.1657913755721</v>
      </c>
      <c r="AK41" t="s">
        <v>58</v>
      </c>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row>
    <row r="42" spans="1:80">
      <c r="A42" s="2">
        <v>41913</v>
      </c>
      <c r="B42" s="8">
        <f>'WA Sch. 1-2'!B42</f>
        <v>510.4</v>
      </c>
      <c r="C42" s="8">
        <f>'WA Sch. 1-2'!C42</f>
        <v>260508.15999999997</v>
      </c>
      <c r="D42" s="8">
        <f>'WA Sch. 1-2'!D42</f>
        <v>0.65</v>
      </c>
      <c r="E42" s="8">
        <f>'WA Sch. 1-2'!E42</f>
        <v>363</v>
      </c>
      <c r="F42" s="8">
        <f>'WA Sch. 1-2'!F42</f>
        <v>131769</v>
      </c>
      <c r="G42" s="8">
        <f>'WA Sch. 1-2'!G42</f>
        <v>0.5</v>
      </c>
      <c r="H42" s="8">
        <f t="shared" ref="H42:J73" si="15">B42-E42</f>
        <v>147.39999999999998</v>
      </c>
      <c r="I42" s="8">
        <f t="shared" si="15"/>
        <v>128739.15999999997</v>
      </c>
      <c r="J42" s="8">
        <f t="shared" si="15"/>
        <v>0.15000000000000002</v>
      </c>
      <c r="K42" s="9">
        <v>20563</v>
      </c>
      <c r="L42" s="9">
        <v>25766715</v>
      </c>
      <c r="M42" s="9">
        <v>1301167</v>
      </c>
      <c r="N42" s="9">
        <f t="shared" si="5"/>
        <v>27067882</v>
      </c>
      <c r="O42" s="9">
        <f t="shared" si="6"/>
        <v>1316.3391528473471</v>
      </c>
      <c r="P42" s="8">
        <f t="shared" si="7"/>
        <v>56.107790026154127</v>
      </c>
      <c r="Q42" s="8">
        <f t="shared" si="8"/>
        <v>1372.4469428735013</v>
      </c>
      <c r="R42" s="9">
        <f t="shared" si="2"/>
        <v>28221626.486307807</v>
      </c>
      <c r="S42" s="21"/>
      <c r="U42" s="2">
        <v>42278</v>
      </c>
      <c r="V42" s="8">
        <f t="shared" si="9"/>
        <v>330</v>
      </c>
      <c r="W42" s="8">
        <f t="shared" si="10"/>
        <v>108900</v>
      </c>
      <c r="X42" s="8">
        <f t="shared" si="11"/>
        <v>0</v>
      </c>
      <c r="Y42" s="7">
        <v>34</v>
      </c>
      <c r="Z42" s="7">
        <f t="shared" si="12"/>
        <v>1156</v>
      </c>
      <c r="AA42" s="7">
        <f t="shared" si="13"/>
        <v>39304</v>
      </c>
      <c r="AB42" s="7">
        <v>0</v>
      </c>
      <c r="AC42" s="7">
        <v>0</v>
      </c>
      <c r="AD42" s="7">
        <v>0</v>
      </c>
      <c r="AE42" s="7">
        <v>0</v>
      </c>
      <c r="AF42" s="7">
        <v>0</v>
      </c>
      <c r="AG42" s="7">
        <v>0</v>
      </c>
      <c r="AH42" s="7">
        <v>0</v>
      </c>
      <c r="AI42" s="8">
        <f t="shared" si="14"/>
        <v>1286.7270492988289</v>
      </c>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row>
    <row r="43" spans="1:80">
      <c r="A43" s="2">
        <v>41944</v>
      </c>
      <c r="B43" s="8">
        <f>'WA Sch. 1-2'!B43</f>
        <v>874.97500000000002</v>
      </c>
      <c r="C43" s="8">
        <f>'WA Sch. 1-2'!C43</f>
        <v>765581.25062499999</v>
      </c>
      <c r="D43" s="8">
        <f>'WA Sch. 1-2'!D43</f>
        <v>0</v>
      </c>
      <c r="E43" s="8">
        <f>'WA Sch. 1-2'!E43</f>
        <v>914.5</v>
      </c>
      <c r="F43" s="8">
        <f>'WA Sch. 1-2'!F43</f>
        <v>836310.25</v>
      </c>
      <c r="G43" s="8">
        <f>'WA Sch. 1-2'!G43</f>
        <v>0</v>
      </c>
      <c r="H43" s="8">
        <f t="shared" si="15"/>
        <v>-39.524999999999977</v>
      </c>
      <c r="I43" s="8">
        <f t="shared" si="15"/>
        <v>-70728.999375000014</v>
      </c>
      <c r="J43" s="8">
        <f t="shared" si="15"/>
        <v>0</v>
      </c>
      <c r="K43" s="9">
        <v>20556</v>
      </c>
      <c r="L43" s="9">
        <v>26678119</v>
      </c>
      <c r="M43" s="9">
        <v>5209880</v>
      </c>
      <c r="N43" s="9">
        <f t="shared" si="5"/>
        <v>31887999</v>
      </c>
      <c r="O43" s="9">
        <f t="shared" si="6"/>
        <v>1551.2745183887916</v>
      </c>
      <c r="P43" s="8">
        <f t="shared" si="7"/>
        <v>-24.312195307055781</v>
      </c>
      <c r="Q43" s="8">
        <f t="shared" si="8"/>
        <v>1526.9623230817358</v>
      </c>
      <c r="R43" s="9">
        <f t="shared" si="2"/>
        <v>31388237.513268162</v>
      </c>
      <c r="S43" s="21"/>
      <c r="U43" s="2">
        <v>42309</v>
      </c>
      <c r="V43" s="8">
        <f t="shared" si="9"/>
        <v>910</v>
      </c>
      <c r="W43" s="8">
        <f t="shared" si="10"/>
        <v>828100</v>
      </c>
      <c r="X43" s="8">
        <f t="shared" si="11"/>
        <v>0</v>
      </c>
      <c r="Y43" s="7">
        <v>35</v>
      </c>
      <c r="Z43" s="7">
        <f t="shared" si="12"/>
        <v>1225</v>
      </c>
      <c r="AA43" s="7">
        <f t="shared" si="13"/>
        <v>42875</v>
      </c>
      <c r="AB43" s="7">
        <v>0</v>
      </c>
      <c r="AC43" s="7">
        <v>0</v>
      </c>
      <c r="AD43" s="7">
        <v>0</v>
      </c>
      <c r="AE43" s="7">
        <v>0</v>
      </c>
      <c r="AF43" s="7">
        <v>0</v>
      </c>
      <c r="AG43" s="7">
        <v>0</v>
      </c>
      <c r="AH43" s="7">
        <v>0</v>
      </c>
      <c r="AI43" s="8">
        <f t="shared" si="14"/>
        <v>1479.3825333463149</v>
      </c>
      <c r="AK43" t="s">
        <v>58</v>
      </c>
    </row>
    <row r="44" spans="1:80" ht="15.75" thickBot="1">
      <c r="A44" s="2">
        <v>41974</v>
      </c>
      <c r="B44" s="8">
        <f>'WA Sch. 1-2'!B44</f>
        <v>1138.7249999999999</v>
      </c>
      <c r="C44" s="8">
        <f>'WA Sch. 1-2'!C44</f>
        <v>1296694.6256249999</v>
      </c>
      <c r="D44" s="8">
        <f>'WA Sch. 1-2'!D44</f>
        <v>0</v>
      </c>
      <c r="E44" s="8">
        <f>'WA Sch. 1-2'!E44</f>
        <v>1001</v>
      </c>
      <c r="F44" s="8">
        <f>'WA Sch. 1-2'!F44</f>
        <v>1002001</v>
      </c>
      <c r="G44" s="8">
        <f>'WA Sch. 1-2'!G44</f>
        <v>0</v>
      </c>
      <c r="H44" s="8">
        <f t="shared" si="15"/>
        <v>137.72499999999991</v>
      </c>
      <c r="I44" s="8">
        <f t="shared" si="15"/>
        <v>294693.62562499987</v>
      </c>
      <c r="J44" s="8">
        <f t="shared" si="15"/>
        <v>0</v>
      </c>
      <c r="K44" s="9">
        <v>20643</v>
      </c>
      <c r="L44" s="9">
        <v>34698317</v>
      </c>
      <c r="M44" s="9">
        <v>-479533</v>
      </c>
      <c r="N44" s="9">
        <f t="shared" si="5"/>
        <v>34218784</v>
      </c>
      <c r="O44" s="9">
        <f t="shared" si="6"/>
        <v>1657.6458848035654</v>
      </c>
      <c r="P44" s="8">
        <f t="shared" si="7"/>
        <v>97.126672709145367</v>
      </c>
      <c r="Q44" s="8">
        <f t="shared" si="8"/>
        <v>1754.7725575127108</v>
      </c>
      <c r="R44" s="9">
        <f t="shared" si="2"/>
        <v>36223769.904734887</v>
      </c>
      <c r="S44" s="21"/>
      <c r="U44" s="2">
        <v>42339</v>
      </c>
      <c r="V44" s="8">
        <f t="shared" si="9"/>
        <v>1062.5</v>
      </c>
      <c r="W44" s="8">
        <f t="shared" si="10"/>
        <v>1128906.25</v>
      </c>
      <c r="X44" s="8">
        <f t="shared" si="11"/>
        <v>0</v>
      </c>
      <c r="Y44" s="7">
        <v>36</v>
      </c>
      <c r="Z44" s="7">
        <f t="shared" si="12"/>
        <v>1296</v>
      </c>
      <c r="AA44" s="7">
        <f t="shared" si="13"/>
        <v>46656</v>
      </c>
      <c r="AB44" s="7">
        <v>0</v>
      </c>
      <c r="AC44" s="7">
        <v>0</v>
      </c>
      <c r="AD44" s="7">
        <v>0</v>
      </c>
      <c r="AE44" s="7">
        <v>0</v>
      </c>
      <c r="AF44" s="7">
        <v>0</v>
      </c>
      <c r="AG44" s="7">
        <v>0</v>
      </c>
      <c r="AH44" s="7">
        <v>0</v>
      </c>
      <c r="AI44" s="8">
        <f t="shared" si="14"/>
        <v>1689.6096636665088</v>
      </c>
      <c r="AV44" s="13" t="s">
        <v>132</v>
      </c>
      <c r="AW44" s="12"/>
      <c r="AX44" s="12"/>
      <c r="AY44" s="12"/>
      <c r="BA44" s="13" t="s">
        <v>134</v>
      </c>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row>
    <row r="45" spans="1:80">
      <c r="A45" s="2">
        <v>42005</v>
      </c>
      <c r="B45" s="8">
        <f>'WA Sch. 1-2'!B45</f>
        <v>1095.1500000000001</v>
      </c>
      <c r="C45" s="8">
        <f>'WA Sch. 1-2'!C45</f>
        <v>1199353.5225000002</v>
      </c>
      <c r="D45" s="8">
        <f>'WA Sch. 1-2'!D45</f>
        <v>0</v>
      </c>
      <c r="E45" s="8">
        <f>'WA Sch. 1-2'!E45</f>
        <v>1058</v>
      </c>
      <c r="F45" s="8">
        <f>'WA Sch. 1-2'!F45</f>
        <v>1119364</v>
      </c>
      <c r="G45" s="8">
        <f>'WA Sch. 1-2'!G45</f>
        <v>0</v>
      </c>
      <c r="H45" s="8">
        <f t="shared" si="15"/>
        <v>37.150000000000091</v>
      </c>
      <c r="I45" s="8">
        <f t="shared" si="15"/>
        <v>79989.522500000196</v>
      </c>
      <c r="J45" s="8">
        <f t="shared" si="15"/>
        <v>0</v>
      </c>
      <c r="K45" s="9">
        <v>20560</v>
      </c>
      <c r="L45" s="9">
        <v>34205820</v>
      </c>
      <c r="M45" s="9">
        <v>-2492566</v>
      </c>
      <c r="N45" s="9">
        <f t="shared" si="5"/>
        <v>31713254</v>
      </c>
      <c r="O45" s="9">
        <f t="shared" si="6"/>
        <v>1542.4734435797666</v>
      </c>
      <c r="P45" s="8">
        <f t="shared" si="7"/>
        <v>26.327305709006122</v>
      </c>
      <c r="Q45" s="8">
        <f t="shared" si="8"/>
        <v>1568.8007492887727</v>
      </c>
      <c r="R45" s="9">
        <f t="shared" si="2"/>
        <v>32254543.405377168</v>
      </c>
      <c r="S45" s="21"/>
      <c r="U45" s="2">
        <v>42370</v>
      </c>
      <c r="V45" s="8">
        <f t="shared" si="9"/>
        <v>1056</v>
      </c>
      <c r="W45" s="8">
        <f t="shared" si="10"/>
        <v>1115136</v>
      </c>
      <c r="X45" s="8">
        <f t="shared" si="11"/>
        <v>0</v>
      </c>
      <c r="Y45" s="7">
        <v>37</v>
      </c>
      <c r="Z45" s="7">
        <f t="shared" si="12"/>
        <v>1369</v>
      </c>
      <c r="AA45" s="7">
        <f t="shared" si="13"/>
        <v>50653</v>
      </c>
      <c r="AB45" s="7">
        <v>0</v>
      </c>
      <c r="AC45" s="7">
        <v>0</v>
      </c>
      <c r="AD45" s="7">
        <v>0</v>
      </c>
      <c r="AE45" s="7">
        <v>0</v>
      </c>
      <c r="AF45" s="7">
        <v>0</v>
      </c>
      <c r="AG45" s="7">
        <v>0</v>
      </c>
      <c r="AH45" s="7">
        <v>0</v>
      </c>
      <c r="AI45" s="8">
        <f t="shared" si="14"/>
        <v>1673.7857485144718</v>
      </c>
      <c r="AK45" s="19" t="s">
        <v>59</v>
      </c>
      <c r="AL45" s="19" t="s">
        <v>60</v>
      </c>
      <c r="AM45" s="19" t="s">
        <v>61</v>
      </c>
      <c r="AN45" s="19" t="s">
        <v>62</v>
      </c>
      <c r="AV45" s="49" t="s">
        <v>128</v>
      </c>
      <c r="AW45" s="53" t="s">
        <v>94</v>
      </c>
      <c r="AX45" s="53" t="s">
        <v>96</v>
      </c>
      <c r="AY45" s="53" t="s">
        <v>95</v>
      </c>
      <c r="AZ45" s="42"/>
      <c r="BA45" s="49" t="s">
        <v>128</v>
      </c>
      <c r="BB45" s="53" t="s">
        <v>126</v>
      </c>
      <c r="BC45" s="53" t="s">
        <v>97</v>
      </c>
      <c r="BD45" s="53" t="s">
        <v>98</v>
      </c>
      <c r="BE45" s="53" t="s">
        <v>99</v>
      </c>
      <c r="BF45" s="53" t="s">
        <v>100</v>
      </c>
      <c r="BG45" s="53" t="s">
        <v>101</v>
      </c>
      <c r="BH45" s="53" t="s">
        <v>102</v>
      </c>
      <c r="BI45" s="53" t="s">
        <v>103</v>
      </c>
      <c r="BJ45" s="53" t="s">
        <v>104</v>
      </c>
      <c r="BK45" s="53" t="s">
        <v>105</v>
      </c>
      <c r="BL45" s="53" t="s">
        <v>106</v>
      </c>
      <c r="BM45" s="53" t="s">
        <v>107</v>
      </c>
      <c r="BN45" s="53" t="s">
        <v>108</v>
      </c>
      <c r="BO45" s="47" t="s">
        <v>128</v>
      </c>
      <c r="BP45" s="53" t="s">
        <v>129</v>
      </c>
      <c r="BQ45" s="53" t="s">
        <v>114</v>
      </c>
      <c r="BR45" s="53" t="s">
        <v>115</v>
      </c>
      <c r="BS45" s="53" t="s">
        <v>116</v>
      </c>
      <c r="BT45" s="53" t="s">
        <v>117</v>
      </c>
      <c r="BU45" s="53" t="s">
        <v>118</v>
      </c>
      <c r="BV45" s="53" t="s">
        <v>119</v>
      </c>
      <c r="BW45" s="53" t="s">
        <v>120</v>
      </c>
      <c r="BX45" s="53" t="s">
        <v>121</v>
      </c>
      <c r="BY45" s="53" t="s">
        <v>122</v>
      </c>
      <c r="BZ45" s="53" t="s">
        <v>123</v>
      </c>
      <c r="CA45" s="53" t="s">
        <v>124</v>
      </c>
      <c r="CB45" s="53" t="s">
        <v>125</v>
      </c>
    </row>
    <row r="46" spans="1:80">
      <c r="A46" s="2">
        <v>42036</v>
      </c>
      <c r="B46" s="55">
        <f>'WA Sch. 1-2'!B46</f>
        <v>932.76424999999995</v>
      </c>
      <c r="C46" s="55">
        <f>'WA Sch. 1-2'!C46</f>
        <v>870049.14607806236</v>
      </c>
      <c r="D46" s="55">
        <f>'WA Sch. 1-2'!D46</f>
        <v>0</v>
      </c>
      <c r="E46" s="55">
        <f>'WA Sch. 1-2'!E46</f>
        <v>724</v>
      </c>
      <c r="F46" s="55">
        <f>'WA Sch. 1-2'!F46</f>
        <v>524176</v>
      </c>
      <c r="G46" s="55">
        <f>'WA Sch. 1-2'!G46</f>
        <v>0</v>
      </c>
      <c r="H46" s="55">
        <f t="shared" si="15"/>
        <v>208.76424999999995</v>
      </c>
      <c r="I46" s="55">
        <f t="shared" si="15"/>
        <v>345873.14607806236</v>
      </c>
      <c r="J46" s="55">
        <f t="shared" si="15"/>
        <v>0</v>
      </c>
      <c r="K46" s="15">
        <v>20646.5</v>
      </c>
      <c r="L46" s="15">
        <v>36917883</v>
      </c>
      <c r="M46" s="15">
        <v>-5385451</v>
      </c>
      <c r="N46" s="15">
        <f t="shared" si="5"/>
        <v>31532432</v>
      </c>
      <c r="O46" s="15">
        <f t="shared" si="6"/>
        <v>1527.2531421790618</v>
      </c>
      <c r="P46" s="55">
        <f t="shared" si="7"/>
        <v>121.28480956320026</v>
      </c>
      <c r="Q46" s="55">
        <f t="shared" si="8"/>
        <v>1648.5379517422621</v>
      </c>
      <c r="R46" s="15">
        <f t="shared" si="2"/>
        <v>34036538.820646614</v>
      </c>
      <c r="S46" s="21"/>
      <c r="U46" s="2">
        <v>42401</v>
      </c>
      <c r="V46" s="8">
        <f t="shared" si="9"/>
        <v>758.5</v>
      </c>
      <c r="W46" s="8">
        <f t="shared" si="10"/>
        <v>575322.25</v>
      </c>
      <c r="X46" s="8">
        <f t="shared" si="11"/>
        <v>0</v>
      </c>
      <c r="Y46" s="7">
        <v>38</v>
      </c>
      <c r="Z46" s="7">
        <f t="shared" si="12"/>
        <v>1444</v>
      </c>
      <c r="AA46" s="7">
        <f t="shared" si="13"/>
        <v>54872</v>
      </c>
      <c r="AB46" s="7">
        <v>0</v>
      </c>
      <c r="AC46" s="7">
        <v>0</v>
      </c>
      <c r="AD46" s="7">
        <v>0</v>
      </c>
      <c r="AE46" s="7">
        <v>0</v>
      </c>
      <c r="AF46" s="7">
        <v>0</v>
      </c>
      <c r="AG46" s="7">
        <v>0</v>
      </c>
      <c r="AH46" s="7">
        <v>0</v>
      </c>
      <c r="AI46" s="8">
        <f t="shared" si="14"/>
        <v>1483.6488564198062</v>
      </c>
      <c r="AK46" s="17">
        <v>1</v>
      </c>
      <c r="AL46" s="17">
        <v>1643.5866057687554</v>
      </c>
      <c r="AM46" s="17">
        <v>-2.0463630789890885E-12</v>
      </c>
      <c r="AN46" s="17">
        <v>-3.8441116226696264E-14</v>
      </c>
      <c r="AV46" s="1">
        <v>1</v>
      </c>
      <c r="AW46" s="50">
        <f>RANK(AM46,$AM$46:$AM$165,1)</f>
        <v>56</v>
      </c>
      <c r="AX46" s="51">
        <f>(AW46-0.375)/(COUNT($AW$46:$AW$165)+0.25)</f>
        <v>0.46257796257796258</v>
      </c>
      <c r="AY46" s="52">
        <f>_xlfn.NORM.S.INV(AX46)</f>
        <v>-9.3941125106491899E-2</v>
      </c>
      <c r="AZ46" s="43"/>
      <c r="BA46" s="1">
        <v>1</v>
      </c>
      <c r="BB46" s="48">
        <f>AM46</f>
        <v>-2.0463630789890885E-12</v>
      </c>
      <c r="BC46" s="48"/>
      <c r="BD46" s="48"/>
      <c r="BE46" s="48"/>
      <c r="BF46" s="48"/>
      <c r="BG46" s="48"/>
      <c r="BH46" s="48"/>
      <c r="BI46" s="48"/>
      <c r="BJ46" s="48"/>
      <c r="BK46" s="48"/>
      <c r="BL46" s="48"/>
      <c r="BM46" s="48"/>
      <c r="BN46" s="48"/>
      <c r="BO46" s="1">
        <v>1</v>
      </c>
      <c r="BP46" s="9">
        <f>($BB46-$BP$173)*(BB46-$BP$173)</f>
        <v>5.0669982397701404E-24</v>
      </c>
      <c r="BQ46" s="9"/>
      <c r="BR46" s="9"/>
      <c r="BS46" s="9"/>
      <c r="BT46" s="9"/>
      <c r="BU46" s="9"/>
      <c r="BV46" s="9"/>
      <c r="BW46" s="9"/>
      <c r="BX46" s="9"/>
      <c r="BY46" s="9"/>
      <c r="BZ46" s="9"/>
      <c r="CA46" s="9"/>
      <c r="CB46" s="9"/>
    </row>
    <row r="47" spans="1:80">
      <c r="A47" s="2">
        <v>42064</v>
      </c>
      <c r="B47" s="8">
        <f>'WA Sch. 1-2'!B47</f>
        <v>767.35</v>
      </c>
      <c r="C47" s="8">
        <f>'WA Sch. 1-2'!C47</f>
        <v>588826.02250000008</v>
      </c>
      <c r="D47" s="8">
        <f>'WA Sch. 1-2'!D47</f>
        <v>0</v>
      </c>
      <c r="E47" s="8">
        <f>'WA Sch. 1-2'!E47</f>
        <v>604.5</v>
      </c>
      <c r="F47" s="8">
        <f>'WA Sch. 1-2'!F47</f>
        <v>365420.25</v>
      </c>
      <c r="G47" s="8">
        <f>'WA Sch. 1-2'!G47</f>
        <v>0</v>
      </c>
      <c r="H47" s="8">
        <f t="shared" si="15"/>
        <v>162.85000000000002</v>
      </c>
      <c r="I47" s="8">
        <f t="shared" si="15"/>
        <v>223405.77250000008</v>
      </c>
      <c r="J47" s="8">
        <f t="shared" si="15"/>
        <v>0</v>
      </c>
      <c r="K47" s="9">
        <v>20733</v>
      </c>
      <c r="L47" s="9">
        <v>29978480</v>
      </c>
      <c r="M47" s="9">
        <v>161854</v>
      </c>
      <c r="N47" s="9">
        <f t="shared" si="5"/>
        <v>30140334</v>
      </c>
      <c r="O47" s="9">
        <f t="shared" si="6"/>
        <v>1453.7372305020981</v>
      </c>
      <c r="P47" s="8">
        <f t="shared" si="7"/>
        <v>82.672843856860396</v>
      </c>
      <c r="Q47" s="8">
        <f t="shared" si="8"/>
        <v>1536.4100743589586</v>
      </c>
      <c r="R47" s="9">
        <f t="shared" si="2"/>
        <v>31854390.07168429</v>
      </c>
      <c r="S47" s="21"/>
      <c r="U47" s="2">
        <v>42430</v>
      </c>
      <c r="V47" s="8">
        <f t="shared" si="9"/>
        <v>692</v>
      </c>
      <c r="W47" s="8">
        <f t="shared" si="10"/>
        <v>478864</v>
      </c>
      <c r="X47" s="8">
        <f t="shared" si="11"/>
        <v>0</v>
      </c>
      <c r="Y47" s="7">
        <v>39</v>
      </c>
      <c r="Z47" s="7">
        <f t="shared" si="12"/>
        <v>1521</v>
      </c>
      <c r="AA47" s="7">
        <f t="shared" si="13"/>
        <v>59319</v>
      </c>
      <c r="AB47" s="7">
        <v>0</v>
      </c>
      <c r="AC47" s="7">
        <v>0</v>
      </c>
      <c r="AD47" s="7">
        <v>0</v>
      </c>
      <c r="AE47" s="7">
        <v>0</v>
      </c>
      <c r="AF47" s="7">
        <v>0</v>
      </c>
      <c r="AG47" s="7">
        <v>0</v>
      </c>
      <c r="AH47" s="7">
        <v>0</v>
      </c>
      <c r="AI47" s="8">
        <f t="shared" si="14"/>
        <v>1492.0659755398433</v>
      </c>
      <c r="AK47" s="17">
        <v>2</v>
      </c>
      <c r="AL47" s="17">
        <v>1573.1773788980661</v>
      </c>
      <c r="AM47" s="17">
        <v>-92.130257700959646</v>
      </c>
      <c r="AN47" s="17">
        <v>-1.7306752553547964</v>
      </c>
      <c r="AV47" s="1">
        <v>2</v>
      </c>
      <c r="AW47" s="50">
        <f t="shared" ref="AW47:AW110" si="16">RANK(AM47,$AM$46:$AM$165,1)</f>
        <v>7</v>
      </c>
      <c r="AX47" s="51">
        <f t="shared" ref="AX47:AX110" si="17">(AW47-0.375)/(COUNT($AW$46:$AW$165)+0.25)</f>
        <v>5.5093555093555097E-2</v>
      </c>
      <c r="AY47" s="52">
        <f t="shared" ref="AY47:AY110" si="18">_xlfn.NORM.S.INV(AX47)</f>
        <v>-1.5973526977611858</v>
      </c>
      <c r="AZ47" s="43"/>
      <c r="BA47" s="1">
        <v>2</v>
      </c>
      <c r="BB47" s="48">
        <f t="shared" ref="BB47:BB110" si="19">AM47</f>
        <v>-92.130257700959646</v>
      </c>
      <c r="BC47" s="48">
        <f>BB46</f>
        <v>-2.0463630789890885E-12</v>
      </c>
      <c r="BD47" s="48"/>
      <c r="BE47" s="48"/>
      <c r="BF47" s="48"/>
      <c r="BG47" s="48"/>
      <c r="BH47" s="48"/>
      <c r="BI47" s="48"/>
      <c r="BJ47" s="48"/>
      <c r="BK47" s="48"/>
      <c r="BL47" s="48"/>
      <c r="BM47" s="48"/>
      <c r="BN47" s="48"/>
      <c r="BO47" s="1">
        <v>2</v>
      </c>
      <c r="BP47" s="9">
        <f t="shared" ref="BP47:CB71" si="20">($BB47-$BP$173)*(BB47-$BP$173)</f>
        <v>8487.9843840452704</v>
      </c>
      <c r="BQ47" s="9">
        <f t="shared" si="20"/>
        <v>2.0738515359869382E-10</v>
      </c>
      <c r="BR47" s="9"/>
      <c r="BS47" s="9"/>
      <c r="BT47" s="9"/>
      <c r="BU47" s="9"/>
      <c r="BV47" s="9"/>
      <c r="BW47" s="9"/>
      <c r="BX47" s="9"/>
      <c r="BY47" s="9"/>
      <c r="BZ47" s="9"/>
      <c r="CA47" s="9"/>
      <c r="CB47" s="9"/>
    </row>
    <row r="48" spans="1:80">
      <c r="A48" s="2">
        <v>42095</v>
      </c>
      <c r="B48" s="8">
        <f>'WA Sch. 1-2'!B48</f>
        <v>547.15</v>
      </c>
      <c r="C48" s="8">
        <f>'WA Sch. 1-2'!C48</f>
        <v>299373.1225</v>
      </c>
      <c r="D48" s="8">
        <f>'WA Sch. 1-2'!D48</f>
        <v>0.375</v>
      </c>
      <c r="E48" s="8">
        <f>'WA Sch. 1-2'!E48</f>
        <v>524.5</v>
      </c>
      <c r="F48" s="8">
        <f>'WA Sch. 1-2'!F48</f>
        <v>275100.25</v>
      </c>
      <c r="G48" s="8">
        <f>'WA Sch. 1-2'!G48</f>
        <v>0</v>
      </c>
      <c r="H48" s="8">
        <f t="shared" si="15"/>
        <v>22.649999999999977</v>
      </c>
      <c r="I48" s="8">
        <f t="shared" si="15"/>
        <v>24272.872499999998</v>
      </c>
      <c r="J48" s="8">
        <f t="shared" si="15"/>
        <v>0.375</v>
      </c>
      <c r="K48" s="9">
        <v>20659</v>
      </c>
      <c r="L48" s="9">
        <v>27560090</v>
      </c>
      <c r="M48" s="9">
        <v>133090</v>
      </c>
      <c r="N48" s="9">
        <f t="shared" si="5"/>
        <v>27693180</v>
      </c>
      <c r="O48" s="9">
        <f t="shared" si="6"/>
        <v>1340.4898591412943</v>
      </c>
      <c r="P48" s="8">
        <f t="shared" si="7"/>
        <v>10.201981432707274</v>
      </c>
      <c r="Q48" s="8">
        <f t="shared" si="8"/>
        <v>1350.6918405740016</v>
      </c>
      <c r="R48" s="9">
        <f t="shared" si="2"/>
        <v>27903942.734418299</v>
      </c>
      <c r="S48" s="21"/>
      <c r="U48" s="2">
        <v>42461</v>
      </c>
      <c r="V48" s="8">
        <f t="shared" si="9"/>
        <v>314.5</v>
      </c>
      <c r="W48" s="8">
        <f t="shared" si="10"/>
        <v>98910.25</v>
      </c>
      <c r="X48" s="8">
        <f t="shared" si="11"/>
        <v>5.5</v>
      </c>
      <c r="Y48" s="7">
        <v>40</v>
      </c>
      <c r="Z48" s="7">
        <f t="shared" si="12"/>
        <v>1600</v>
      </c>
      <c r="AA48" s="7">
        <f t="shared" si="13"/>
        <v>64000</v>
      </c>
      <c r="AB48" s="7">
        <v>1</v>
      </c>
      <c r="AC48" s="7">
        <v>0</v>
      </c>
      <c r="AD48" s="7">
        <v>0</v>
      </c>
      <c r="AE48" s="7">
        <v>0</v>
      </c>
      <c r="AF48" s="7">
        <v>0</v>
      </c>
      <c r="AG48" s="7">
        <v>0</v>
      </c>
      <c r="AH48" s="7">
        <v>0</v>
      </c>
      <c r="AI48" s="8">
        <f t="shared" si="14"/>
        <v>1224.8750299028754</v>
      </c>
      <c r="AK48" s="17">
        <v>3</v>
      </c>
      <c r="AL48" s="17">
        <v>1496.3243050510341</v>
      </c>
      <c r="AM48" s="17">
        <v>-117.63240565126239</v>
      </c>
      <c r="AN48" s="17">
        <v>-2.2097354199235779</v>
      </c>
      <c r="AV48" s="1">
        <v>3</v>
      </c>
      <c r="AW48" s="50">
        <f t="shared" si="16"/>
        <v>3</v>
      </c>
      <c r="AX48" s="51">
        <f t="shared" si="17"/>
        <v>2.1829521829521831E-2</v>
      </c>
      <c r="AY48" s="52">
        <f t="shared" si="18"/>
        <v>-2.0173495927674461</v>
      </c>
      <c r="AZ48" s="43"/>
      <c r="BA48" s="1">
        <v>3</v>
      </c>
      <c r="BB48" s="48">
        <f t="shared" si="19"/>
        <v>-117.63240565126239</v>
      </c>
      <c r="BC48" s="48">
        <f t="shared" ref="BC48:BN74" si="21">BB47</f>
        <v>-92.130257700959646</v>
      </c>
      <c r="BD48" s="48">
        <f>BC47</f>
        <v>-2.0463630789890885E-12</v>
      </c>
      <c r="BE48" s="48"/>
      <c r="BF48" s="48"/>
      <c r="BG48" s="48"/>
      <c r="BH48" s="48"/>
      <c r="BI48" s="48"/>
      <c r="BJ48" s="48"/>
      <c r="BK48" s="48"/>
      <c r="BL48" s="48"/>
      <c r="BM48" s="48"/>
      <c r="BN48" s="48"/>
      <c r="BO48" s="1">
        <v>3</v>
      </c>
      <c r="BP48" s="9">
        <f t="shared" si="20"/>
        <v>13837.382859303194</v>
      </c>
      <c r="BQ48" s="9">
        <f t="shared" si="20"/>
        <v>10837.503846634667</v>
      </c>
      <c r="BR48" s="9">
        <f t="shared" si="20"/>
        <v>2.6479047299915227E-10</v>
      </c>
      <c r="BS48" s="9"/>
      <c r="BT48" s="9"/>
      <c r="BU48" s="9"/>
      <c r="BV48" s="9"/>
      <c r="BW48" s="9"/>
      <c r="BX48" s="9"/>
      <c r="BY48" s="9"/>
      <c r="BZ48" s="9"/>
      <c r="CA48" s="9"/>
      <c r="CB48" s="9"/>
    </row>
    <row r="49" spans="1:80">
      <c r="A49" s="2">
        <v>42125</v>
      </c>
      <c r="B49" s="8">
        <f>'WA Sch. 1-2'!B49</f>
        <v>290.02499999999998</v>
      </c>
      <c r="C49" s="8">
        <f>'WA Sch. 1-2'!C49</f>
        <v>84114.500624999986</v>
      </c>
      <c r="D49" s="8">
        <f>'WA Sch. 1-2'!D49</f>
        <v>14.95</v>
      </c>
      <c r="E49" s="8">
        <f>'WA Sch. 1-2'!E49</f>
        <v>162.5</v>
      </c>
      <c r="F49" s="8">
        <f>'WA Sch. 1-2'!F49</f>
        <v>26406.25</v>
      </c>
      <c r="G49" s="8">
        <f>'WA Sch. 1-2'!G49</f>
        <v>29.5</v>
      </c>
      <c r="H49" s="8">
        <f t="shared" si="15"/>
        <v>127.52499999999998</v>
      </c>
      <c r="I49" s="8">
        <f t="shared" si="15"/>
        <v>57708.250624999986</v>
      </c>
      <c r="J49" s="8">
        <f t="shared" si="15"/>
        <v>-14.55</v>
      </c>
      <c r="K49" s="9">
        <v>20637</v>
      </c>
      <c r="L49" s="9">
        <v>26977597</v>
      </c>
      <c r="M49" s="9">
        <v>-188094</v>
      </c>
      <c r="N49" s="9">
        <f t="shared" si="5"/>
        <v>26789503</v>
      </c>
      <c r="O49" s="9">
        <f t="shared" si="6"/>
        <v>1298.1297184668315</v>
      </c>
      <c r="P49" s="8">
        <f t="shared" si="7"/>
        <v>17.007803958984564</v>
      </c>
      <c r="Q49" s="8">
        <f t="shared" si="8"/>
        <v>1315.1375224258161</v>
      </c>
      <c r="R49" s="9">
        <f t="shared" si="2"/>
        <v>27140493.050301567</v>
      </c>
      <c r="S49" s="21"/>
      <c r="U49" s="2">
        <v>42491</v>
      </c>
      <c r="V49" s="8">
        <f t="shared" si="9"/>
        <v>202.5</v>
      </c>
      <c r="W49" s="8">
        <f t="shared" si="10"/>
        <v>41006.25</v>
      </c>
      <c r="X49" s="8">
        <f t="shared" si="11"/>
        <v>4.5</v>
      </c>
      <c r="Y49" s="7">
        <v>41</v>
      </c>
      <c r="Z49" s="7">
        <f t="shared" si="12"/>
        <v>1681</v>
      </c>
      <c r="AA49" s="7">
        <f t="shared" si="13"/>
        <v>68921</v>
      </c>
      <c r="AB49" s="7">
        <v>0</v>
      </c>
      <c r="AC49" s="7">
        <v>0</v>
      </c>
      <c r="AD49" s="7">
        <v>0</v>
      </c>
      <c r="AE49" s="7">
        <v>0</v>
      </c>
      <c r="AF49" s="7">
        <v>0</v>
      </c>
      <c r="AG49" s="7">
        <v>0</v>
      </c>
      <c r="AH49" s="7">
        <v>0</v>
      </c>
      <c r="AI49" s="8">
        <f t="shared" si="14"/>
        <v>1282.2587095542617</v>
      </c>
      <c r="AK49" s="17">
        <v>4</v>
      </c>
      <c r="AL49" s="17">
        <v>1361.3508219082339</v>
      </c>
      <c r="AM49" s="17">
        <v>-31.685509919335573</v>
      </c>
      <c r="AN49" s="17">
        <v>-0.59521518054021283</v>
      </c>
      <c r="AV49" s="1">
        <v>4</v>
      </c>
      <c r="AW49" s="50">
        <f t="shared" si="16"/>
        <v>34</v>
      </c>
      <c r="AX49" s="51">
        <f t="shared" si="17"/>
        <v>0.27962577962577961</v>
      </c>
      <c r="AY49" s="52">
        <f t="shared" si="18"/>
        <v>-0.58395355652530356</v>
      </c>
      <c r="AZ49" s="43"/>
      <c r="BA49" s="1">
        <v>4</v>
      </c>
      <c r="BB49" s="48">
        <f t="shared" si="19"/>
        <v>-31.685509919335573</v>
      </c>
      <c r="BC49" s="48">
        <f t="shared" si="21"/>
        <v>-117.63240565126239</v>
      </c>
      <c r="BD49" s="48">
        <f t="shared" si="21"/>
        <v>-92.130257700959646</v>
      </c>
      <c r="BE49" s="48">
        <f>BD48</f>
        <v>-2.0463630789890885E-12</v>
      </c>
      <c r="BF49" s="48"/>
      <c r="BG49" s="48"/>
      <c r="BH49" s="48"/>
      <c r="BI49" s="48"/>
      <c r="BJ49" s="48"/>
      <c r="BK49" s="48"/>
      <c r="BL49" s="48"/>
      <c r="BM49" s="48"/>
      <c r="BN49" s="48"/>
      <c r="BO49" s="1">
        <v>4</v>
      </c>
      <c r="BP49" s="9">
        <f t="shared" si="20"/>
        <v>1003.9715388483261</v>
      </c>
      <c r="BQ49" s="9">
        <f>($BB49-$BP$173)*(BC49-$BP$173)</f>
        <v>3727.2427560984106</v>
      </c>
      <c r="BR49" s="9">
        <f t="shared" si="20"/>
        <v>2919.1941942547246</v>
      </c>
      <c r="BS49" s="9">
        <f t="shared" si="20"/>
        <v>7.1324063401658399E-11</v>
      </c>
      <c r="BT49" s="9"/>
      <c r="BU49" s="9"/>
      <c r="BV49" s="9"/>
      <c r="BW49" s="9"/>
      <c r="BX49" s="9"/>
      <c r="BY49" s="9"/>
      <c r="BZ49" s="9"/>
      <c r="CA49" s="9"/>
      <c r="CB49" s="9"/>
    </row>
    <row r="50" spans="1:80">
      <c r="A50" s="2">
        <v>42156</v>
      </c>
      <c r="B50" s="8">
        <f>'WA Sch. 1-2'!B50</f>
        <v>126.95</v>
      </c>
      <c r="C50" s="8">
        <f>'WA Sch. 1-2'!C50</f>
        <v>16116.302500000002</v>
      </c>
      <c r="D50" s="8">
        <f>'WA Sch. 1-2'!D50</f>
        <v>68</v>
      </c>
      <c r="E50" s="8">
        <f>'WA Sch. 1-2'!E50</f>
        <v>25.5</v>
      </c>
      <c r="F50" s="8">
        <f>'WA Sch. 1-2'!F50</f>
        <v>650.25</v>
      </c>
      <c r="G50" s="8">
        <f>'WA Sch. 1-2'!G50</f>
        <v>218.5</v>
      </c>
      <c r="H50" s="8">
        <f t="shared" si="15"/>
        <v>101.45</v>
      </c>
      <c r="I50" s="8">
        <f t="shared" si="15"/>
        <v>15466.052500000002</v>
      </c>
      <c r="J50" s="8">
        <f t="shared" si="15"/>
        <v>-150.5</v>
      </c>
      <c r="K50" s="9">
        <v>20642</v>
      </c>
      <c r="L50" s="9">
        <v>27802196</v>
      </c>
      <c r="M50" s="9">
        <v>2332923</v>
      </c>
      <c r="N50" s="9">
        <f t="shared" si="5"/>
        <v>30135119</v>
      </c>
      <c r="O50" s="9">
        <f t="shared" si="6"/>
        <v>1459.8933727352</v>
      </c>
      <c r="P50" s="8">
        <f t="shared" si="7"/>
        <v>-162.05368087716252</v>
      </c>
      <c r="Q50" s="8">
        <f t="shared" si="8"/>
        <v>1297.8396918580374</v>
      </c>
      <c r="R50" s="9">
        <f t="shared" si="2"/>
        <v>26790006.919333611</v>
      </c>
      <c r="S50" s="21"/>
      <c r="U50" s="2">
        <v>42522</v>
      </c>
      <c r="V50" s="8">
        <f t="shared" si="9"/>
        <v>113.5</v>
      </c>
      <c r="W50" s="8">
        <f t="shared" si="10"/>
        <v>12882.25</v>
      </c>
      <c r="X50" s="8">
        <f t="shared" si="11"/>
        <v>108.5</v>
      </c>
      <c r="Y50" s="7">
        <v>42</v>
      </c>
      <c r="Z50" s="7">
        <f t="shared" si="12"/>
        <v>1764</v>
      </c>
      <c r="AA50" s="7">
        <f t="shared" si="13"/>
        <v>74088</v>
      </c>
      <c r="AB50" s="7">
        <v>0</v>
      </c>
      <c r="AC50" s="7">
        <v>0</v>
      </c>
      <c r="AD50" s="7">
        <v>0</v>
      </c>
      <c r="AE50" s="7">
        <v>0</v>
      </c>
      <c r="AF50" s="7">
        <v>0</v>
      </c>
      <c r="AG50" s="7">
        <v>0</v>
      </c>
      <c r="AH50" s="7">
        <v>0</v>
      </c>
      <c r="AI50" s="8">
        <f t="shared" si="14"/>
        <v>1294.9182290921235</v>
      </c>
      <c r="AK50" s="17">
        <v>5</v>
      </c>
      <c r="AL50" s="17">
        <v>1340.0858840141927</v>
      </c>
      <c r="AM50" s="17">
        <v>-12.267823846675356</v>
      </c>
      <c r="AN50" s="17">
        <v>-0.23045218474702453</v>
      </c>
      <c r="AV50" s="1">
        <v>5</v>
      </c>
      <c r="AW50" s="50">
        <f t="shared" si="16"/>
        <v>47</v>
      </c>
      <c r="AX50" s="51">
        <f t="shared" si="17"/>
        <v>0.38773388773388773</v>
      </c>
      <c r="AY50" s="52">
        <f t="shared" si="18"/>
        <v>-0.28523021200384785</v>
      </c>
      <c r="AZ50" s="43"/>
      <c r="BA50" s="1">
        <v>5</v>
      </c>
      <c r="BB50" s="48">
        <f t="shared" si="19"/>
        <v>-12.267823846675356</v>
      </c>
      <c r="BC50" s="48">
        <f t="shared" si="21"/>
        <v>-31.685509919335573</v>
      </c>
      <c r="BD50" s="48">
        <f t="shared" si="21"/>
        <v>-117.63240565126239</v>
      </c>
      <c r="BE50" s="48">
        <f t="shared" si="21"/>
        <v>-92.130257700959646</v>
      </c>
      <c r="BF50" s="48">
        <f>BE49</f>
        <v>-2.0463630789890885E-12</v>
      </c>
      <c r="BG50" s="48"/>
      <c r="BH50" s="48"/>
      <c r="BI50" s="48"/>
      <c r="BJ50" s="48"/>
      <c r="BK50" s="48"/>
      <c r="BL50" s="48"/>
      <c r="BM50" s="48"/>
      <c r="BN50" s="48"/>
      <c r="BO50" s="1">
        <v>5</v>
      </c>
      <c r="BP50" s="9">
        <f t="shared" si="20"/>
        <v>150.49950193306154</v>
      </c>
      <c r="BQ50" s="9">
        <f t="shared" si="20"/>
        <v>388.71225418250248</v>
      </c>
      <c r="BR50" s="9">
        <f t="shared" si="20"/>
        <v>1443.093631190372</v>
      </c>
      <c r="BS50" s="9">
        <f t="shared" si="20"/>
        <v>1130.2377724241999</v>
      </c>
      <c r="BT50" s="9">
        <f t="shared" si="20"/>
        <v>2.7614863957316639E-11</v>
      </c>
      <c r="BU50" s="9"/>
      <c r="BV50" s="9"/>
      <c r="BW50" s="9"/>
      <c r="BX50" s="9"/>
      <c r="BY50" s="9"/>
      <c r="BZ50" s="9"/>
      <c r="CA50" s="9"/>
      <c r="CB50" s="9"/>
    </row>
    <row r="51" spans="1:80">
      <c r="A51" s="2">
        <v>42186</v>
      </c>
      <c r="B51" s="8">
        <f>'WA Sch. 1-2'!B51</f>
        <v>14.1</v>
      </c>
      <c r="C51" s="8">
        <f>'WA Sch. 1-2'!C51</f>
        <v>198.81</v>
      </c>
      <c r="D51" s="8">
        <f>'WA Sch. 1-2'!D51</f>
        <v>240.05</v>
      </c>
      <c r="E51" s="8">
        <f>'WA Sch. 1-2'!E51</f>
        <v>6</v>
      </c>
      <c r="F51" s="8">
        <f>'WA Sch. 1-2'!F51</f>
        <v>36</v>
      </c>
      <c r="G51" s="8">
        <f>'WA Sch. 1-2'!G51</f>
        <v>289.5</v>
      </c>
      <c r="H51" s="8">
        <f t="shared" si="15"/>
        <v>8.1</v>
      </c>
      <c r="I51" s="8">
        <f t="shared" si="15"/>
        <v>162.81</v>
      </c>
      <c r="J51" s="8">
        <f t="shared" si="15"/>
        <v>-49.449999999999989</v>
      </c>
      <c r="K51" s="9">
        <v>20671</v>
      </c>
      <c r="L51" s="9">
        <v>32227743</v>
      </c>
      <c r="M51" s="9">
        <v>-692842</v>
      </c>
      <c r="N51" s="9">
        <f t="shared" si="5"/>
        <v>31534901</v>
      </c>
      <c r="O51" s="9">
        <f t="shared" si="6"/>
        <v>1525.5624304581297</v>
      </c>
      <c r="P51" s="8">
        <f t="shared" si="7"/>
        <v>-58.415687953849044</v>
      </c>
      <c r="Q51" s="8">
        <f t="shared" si="8"/>
        <v>1467.1467425042806</v>
      </c>
      <c r="R51" s="9">
        <f t="shared" si="2"/>
        <v>30327390.314305983</v>
      </c>
      <c r="S51" s="21"/>
      <c r="U51" s="2">
        <v>42552</v>
      </c>
      <c r="V51" s="8">
        <f t="shared" si="9"/>
        <v>23.5</v>
      </c>
      <c r="W51" s="8">
        <f t="shared" si="10"/>
        <v>552.25</v>
      </c>
      <c r="X51" s="8">
        <f t="shared" si="11"/>
        <v>146.5</v>
      </c>
      <c r="Y51" s="7">
        <v>43</v>
      </c>
      <c r="Z51" s="7">
        <f t="shared" si="12"/>
        <v>1849</v>
      </c>
      <c r="AA51" s="7">
        <f t="shared" si="13"/>
        <v>79507</v>
      </c>
      <c r="AB51" s="7">
        <v>0</v>
      </c>
      <c r="AC51" s="7">
        <v>0</v>
      </c>
      <c r="AD51" s="7">
        <v>0</v>
      </c>
      <c r="AE51" s="7">
        <v>0</v>
      </c>
      <c r="AF51" s="7">
        <v>0</v>
      </c>
      <c r="AG51" s="7">
        <v>0</v>
      </c>
      <c r="AH51" s="7">
        <v>0</v>
      </c>
      <c r="AI51" s="8">
        <f t="shared" si="14"/>
        <v>1474.9055357567117</v>
      </c>
      <c r="AK51" s="17">
        <v>6</v>
      </c>
      <c r="AL51" s="17">
        <v>1325.0274493913191</v>
      </c>
      <c r="AM51" s="17">
        <v>-73.667090815716165</v>
      </c>
      <c r="AN51" s="17">
        <v>-1.3838429891573671</v>
      </c>
      <c r="AV51" s="1">
        <v>6</v>
      </c>
      <c r="AW51" s="50">
        <f t="shared" si="16"/>
        <v>10</v>
      </c>
      <c r="AX51" s="51">
        <f t="shared" si="17"/>
        <v>8.0041580041580046E-2</v>
      </c>
      <c r="AY51" s="52">
        <f t="shared" si="18"/>
        <v>-1.4047919280405334</v>
      </c>
      <c r="AZ51" s="43"/>
      <c r="BA51" s="1">
        <v>6</v>
      </c>
      <c r="BB51" s="48">
        <f t="shared" si="19"/>
        <v>-73.667090815716165</v>
      </c>
      <c r="BC51" s="48">
        <f t="shared" si="21"/>
        <v>-12.267823846675356</v>
      </c>
      <c r="BD51" s="48">
        <f t="shared" si="21"/>
        <v>-31.685509919335573</v>
      </c>
      <c r="BE51" s="48">
        <f t="shared" si="21"/>
        <v>-117.63240565126239</v>
      </c>
      <c r="BF51" s="48">
        <f t="shared" si="21"/>
        <v>-92.130257700959646</v>
      </c>
      <c r="BG51" s="48">
        <f>BF50</f>
        <v>-2.0463630789890885E-12</v>
      </c>
      <c r="BH51" s="48"/>
      <c r="BI51" s="48"/>
      <c r="BJ51" s="48"/>
      <c r="BK51" s="48"/>
      <c r="BL51" s="48"/>
      <c r="BM51" s="48"/>
      <c r="BN51" s="48"/>
      <c r="BO51" s="1">
        <v>6</v>
      </c>
      <c r="BP51" s="9">
        <f t="shared" si="20"/>
        <v>5426.8402692510026</v>
      </c>
      <c r="BQ51" s="9">
        <f t="shared" si="20"/>
        <v>903.73489342425933</v>
      </c>
      <c r="BR51" s="9">
        <f t="shared" si="20"/>
        <v>2334.1793367699906</v>
      </c>
      <c r="BS51" s="9">
        <f t="shared" si="20"/>
        <v>8665.6371099827484</v>
      </c>
      <c r="BT51" s="9">
        <f t="shared" si="20"/>
        <v>6786.9680609319612</v>
      </c>
      <c r="BU51" s="9">
        <f t="shared" si="20"/>
        <v>1.6582457625999996E-10</v>
      </c>
      <c r="BV51" s="9"/>
      <c r="BW51" s="9"/>
      <c r="BX51" s="9"/>
      <c r="BY51" s="9"/>
      <c r="BZ51" s="9"/>
      <c r="CA51" s="9"/>
      <c r="CB51" s="9"/>
    </row>
    <row r="52" spans="1:80">
      <c r="A52" s="2">
        <v>42217</v>
      </c>
      <c r="B52" s="8">
        <f>'WA Sch. 1-2'!B52</f>
        <v>19.350000000000001</v>
      </c>
      <c r="C52" s="8">
        <f>'WA Sch. 1-2'!C52</f>
        <v>374.42250000000007</v>
      </c>
      <c r="D52" s="8">
        <f>'WA Sch. 1-2'!D52</f>
        <v>204.95</v>
      </c>
      <c r="E52" s="8">
        <f>'WA Sch. 1-2'!E52</f>
        <v>11.5</v>
      </c>
      <c r="F52" s="8">
        <f>'WA Sch. 1-2'!F52</f>
        <v>132.25</v>
      </c>
      <c r="G52" s="8">
        <f>'WA Sch. 1-2'!G52</f>
        <v>241.5</v>
      </c>
      <c r="H52" s="8">
        <f t="shared" si="15"/>
        <v>7.8500000000000014</v>
      </c>
      <c r="I52" s="8">
        <f t="shared" si="15"/>
        <v>242.17250000000007</v>
      </c>
      <c r="J52" s="8">
        <f t="shared" si="15"/>
        <v>-36.550000000000011</v>
      </c>
      <c r="K52" s="9">
        <v>20753</v>
      </c>
      <c r="L52" s="9">
        <v>31678935</v>
      </c>
      <c r="M52" s="9">
        <v>1283760</v>
      </c>
      <c r="N52" s="9">
        <f t="shared" si="5"/>
        <v>32962695</v>
      </c>
      <c r="O52" s="9">
        <f t="shared" si="6"/>
        <v>1588.3339758107261</v>
      </c>
      <c r="P52" s="8">
        <f t="shared" si="7"/>
        <v>-42.857231452743811</v>
      </c>
      <c r="Q52" s="8">
        <f t="shared" si="8"/>
        <v>1545.4767443579822</v>
      </c>
      <c r="R52" s="9">
        <f t="shared" si="2"/>
        <v>32073278.875661206</v>
      </c>
      <c r="S52" s="21"/>
      <c r="U52" s="2">
        <v>42583</v>
      </c>
      <c r="V52" s="8">
        <f t="shared" si="9"/>
        <v>11.5</v>
      </c>
      <c r="W52" s="8">
        <f t="shared" si="10"/>
        <v>132.25</v>
      </c>
      <c r="X52" s="8">
        <f t="shared" si="11"/>
        <v>203</v>
      </c>
      <c r="Y52" s="7">
        <v>44</v>
      </c>
      <c r="Z52" s="7">
        <f t="shared" si="12"/>
        <v>1936</v>
      </c>
      <c r="AA52" s="7">
        <f t="shared" si="13"/>
        <v>85184</v>
      </c>
      <c r="AB52" s="7">
        <v>0</v>
      </c>
      <c r="AC52" s="7">
        <v>0</v>
      </c>
      <c r="AD52" s="7">
        <v>0</v>
      </c>
      <c r="AE52" s="7">
        <v>0</v>
      </c>
      <c r="AF52" s="7">
        <v>0</v>
      </c>
      <c r="AG52" s="7">
        <v>0</v>
      </c>
      <c r="AH52" s="7">
        <v>0</v>
      </c>
      <c r="AI52" s="8">
        <f t="shared" si="14"/>
        <v>1499.4496319164093</v>
      </c>
      <c r="AK52" s="17">
        <v>7</v>
      </c>
      <c r="AL52" s="17">
        <v>1576.780320085546</v>
      </c>
      <c r="AM52" s="17">
        <v>39.033453910100206</v>
      </c>
      <c r="AN52" s="17">
        <v>0.73324697552147078</v>
      </c>
      <c r="AV52" s="1">
        <v>7</v>
      </c>
      <c r="AW52" s="50">
        <f t="shared" si="16"/>
        <v>96</v>
      </c>
      <c r="AX52" s="51">
        <f t="shared" si="17"/>
        <v>0.79521829521829523</v>
      </c>
      <c r="AY52" s="52">
        <f t="shared" si="18"/>
        <v>0.82466217903935268</v>
      </c>
      <c r="AZ52" s="43"/>
      <c r="BA52" s="1">
        <v>7</v>
      </c>
      <c r="BB52" s="48">
        <f t="shared" si="19"/>
        <v>39.033453910100206</v>
      </c>
      <c r="BC52" s="48">
        <f t="shared" si="21"/>
        <v>-73.667090815716165</v>
      </c>
      <c r="BD52" s="48">
        <f t="shared" si="21"/>
        <v>-12.267823846675356</v>
      </c>
      <c r="BE52" s="48">
        <f t="shared" si="21"/>
        <v>-31.685509919335573</v>
      </c>
      <c r="BF52" s="48">
        <f t="shared" si="21"/>
        <v>-117.63240565126239</v>
      </c>
      <c r="BG52" s="48">
        <f t="shared" si="21"/>
        <v>-92.130257700959646</v>
      </c>
      <c r="BH52" s="48">
        <f>BG51</f>
        <v>-2.0463630789890885E-12</v>
      </c>
      <c r="BI52" s="48"/>
      <c r="BJ52" s="48"/>
      <c r="BK52" s="48"/>
      <c r="BL52" s="48"/>
      <c r="BM52" s="48"/>
      <c r="BN52" s="48"/>
      <c r="BO52" s="1">
        <v>7</v>
      </c>
      <c r="BP52" s="9">
        <f t="shared" si="20"/>
        <v>1523.610524151901</v>
      </c>
      <c r="BQ52" s="9">
        <f t="shared" si="20"/>
        <v>-2875.4809940464156</v>
      </c>
      <c r="BR52" s="9">
        <f>($BB52-$BP$173)*(BD52-$BP$173)</f>
        <v>-478.85553669643616</v>
      </c>
      <c r="BS52" s="9">
        <f t="shared" si="20"/>
        <v>-1236.7948910544094</v>
      </c>
      <c r="BT52" s="9">
        <f t="shared" si="20"/>
        <v>-4591.5990843227446</v>
      </c>
      <c r="BU52" s="9">
        <f t="shared" si="20"/>
        <v>-3596.1621676960517</v>
      </c>
      <c r="BV52" s="9">
        <f t="shared" si="20"/>
        <v>-8.7864280819756004E-11</v>
      </c>
      <c r="BW52" s="9"/>
      <c r="BX52" s="9"/>
      <c r="BY52" s="9"/>
      <c r="BZ52" s="9"/>
      <c r="CA52" s="9"/>
      <c r="CB52" s="9"/>
    </row>
    <row r="53" spans="1:80">
      <c r="A53" s="2">
        <v>42248</v>
      </c>
      <c r="B53" s="8">
        <f>'WA Sch. 1-2'!B53</f>
        <v>152.32499999999999</v>
      </c>
      <c r="C53" s="8">
        <f>'WA Sch. 1-2'!C53</f>
        <v>23202.905624999996</v>
      </c>
      <c r="D53" s="8">
        <f>'WA Sch. 1-2'!D53</f>
        <v>43.875</v>
      </c>
      <c r="E53" s="8">
        <f>'WA Sch. 1-2'!E53</f>
        <v>200.5</v>
      </c>
      <c r="F53" s="8">
        <f>'WA Sch. 1-2'!F53</f>
        <v>40200.25</v>
      </c>
      <c r="G53" s="8">
        <f>'WA Sch. 1-2'!G53</f>
        <v>18</v>
      </c>
      <c r="H53" s="8">
        <f t="shared" si="15"/>
        <v>-48.175000000000011</v>
      </c>
      <c r="I53" s="8">
        <f t="shared" si="15"/>
        <v>-16997.344375000004</v>
      </c>
      <c r="J53" s="8">
        <f t="shared" si="15"/>
        <v>25.875</v>
      </c>
      <c r="K53" s="9">
        <v>20755</v>
      </c>
      <c r="L53" s="9">
        <v>29895468</v>
      </c>
      <c r="M53" s="9">
        <v>-4155827</v>
      </c>
      <c r="N53" s="9">
        <f t="shared" si="5"/>
        <v>25739641</v>
      </c>
      <c r="O53" s="9">
        <f t="shared" si="6"/>
        <v>1240.1657913755721</v>
      </c>
      <c r="P53" s="8">
        <f t="shared" si="7"/>
        <v>19.417645382023686</v>
      </c>
      <c r="Q53" s="8">
        <f t="shared" si="8"/>
        <v>1259.5834367575958</v>
      </c>
      <c r="R53" s="9">
        <f t="shared" si="2"/>
        <v>26142654.229903899</v>
      </c>
      <c r="S53" s="21"/>
      <c r="U53" s="2">
        <v>42614</v>
      </c>
      <c r="V53" s="8">
        <f t="shared" si="9"/>
        <v>164</v>
      </c>
      <c r="W53" s="8">
        <f t="shared" si="10"/>
        <v>26896</v>
      </c>
      <c r="X53" s="8">
        <f t="shared" si="11"/>
        <v>5.5</v>
      </c>
      <c r="Y53" s="7">
        <v>45</v>
      </c>
      <c r="Z53" s="7">
        <f t="shared" si="12"/>
        <v>2025</v>
      </c>
      <c r="AA53" s="7">
        <f t="shared" si="13"/>
        <v>91125</v>
      </c>
      <c r="AB53" s="7">
        <v>0</v>
      </c>
      <c r="AC53" s="7">
        <v>1</v>
      </c>
      <c r="AD53" s="7">
        <v>0</v>
      </c>
      <c r="AE53" s="7">
        <v>0</v>
      </c>
      <c r="AF53" s="7">
        <v>0</v>
      </c>
      <c r="AG53" s="7">
        <v>0</v>
      </c>
      <c r="AH53" s="7">
        <v>0</v>
      </c>
      <c r="AI53" s="8">
        <f t="shared" si="14"/>
        <v>1168.9546794749858</v>
      </c>
      <c r="AK53" s="17">
        <v>8</v>
      </c>
      <c r="AL53" s="17">
        <v>1521.5936560032269</v>
      </c>
      <c r="AM53" s="17">
        <v>73.967090272815994</v>
      </c>
      <c r="AN53" s="17">
        <v>1.3894785061957304</v>
      </c>
      <c r="AV53" s="1">
        <v>8</v>
      </c>
      <c r="AW53" s="50">
        <f t="shared" si="16"/>
        <v>111</v>
      </c>
      <c r="AX53" s="51">
        <f t="shared" si="17"/>
        <v>0.91995841995841998</v>
      </c>
      <c r="AY53" s="52">
        <f t="shared" si="18"/>
        <v>1.4047919280405334</v>
      </c>
      <c r="AZ53" s="43"/>
      <c r="BA53" s="1">
        <v>8</v>
      </c>
      <c r="BB53" s="48">
        <f t="shared" si="19"/>
        <v>73.967090272815994</v>
      </c>
      <c r="BC53" s="48">
        <f t="shared" si="21"/>
        <v>39.033453910100206</v>
      </c>
      <c r="BD53" s="48">
        <f t="shared" si="21"/>
        <v>-73.667090815716165</v>
      </c>
      <c r="BE53" s="48">
        <f t="shared" si="21"/>
        <v>-12.267823846675356</v>
      </c>
      <c r="BF53" s="48">
        <f t="shared" si="21"/>
        <v>-31.685509919335573</v>
      </c>
      <c r="BG53" s="48">
        <f t="shared" si="21"/>
        <v>-117.63240565126239</v>
      </c>
      <c r="BH53" s="48">
        <f t="shared" si="21"/>
        <v>-92.130257700959646</v>
      </c>
      <c r="BI53" s="48">
        <f>BH52</f>
        <v>-2.0463630789890885E-12</v>
      </c>
      <c r="BJ53" s="48"/>
      <c r="BK53" s="48"/>
      <c r="BL53" s="48"/>
      <c r="BM53" s="48"/>
      <c r="BN53" s="48"/>
      <c r="BO53" s="1">
        <v>8</v>
      </c>
      <c r="BP53" s="9">
        <f t="shared" si="20"/>
        <v>5471.1304434268814</v>
      </c>
      <c r="BQ53" s="9">
        <f t="shared" si="20"/>
        <v>2887.1910090281613</v>
      </c>
      <c r="BR53" s="9">
        <f t="shared" si="20"/>
        <v>-5448.9403565018119</v>
      </c>
      <c r="BS53" s="9">
        <f t="shared" si="20"/>
        <v>-907.41523391805345</v>
      </c>
      <c r="BT53" s="9">
        <f t="shared" si="20"/>
        <v>-2343.68497254371</v>
      </c>
      <c r="BU53" s="9">
        <f t="shared" si="20"/>
        <v>-8700.9267678154265</v>
      </c>
      <c r="BV53" s="9">
        <f t="shared" si="20"/>
        <v>-6814.6070882246795</v>
      </c>
      <c r="BW53" s="9">
        <f t="shared" si="20"/>
        <v>-1.6649987485399751E-10</v>
      </c>
      <c r="BX53" s="9"/>
      <c r="BY53" s="9"/>
      <c r="BZ53" s="9"/>
      <c r="CA53" s="9"/>
      <c r="CB53" s="9"/>
    </row>
    <row r="54" spans="1:80">
      <c r="A54" s="2">
        <v>42278</v>
      </c>
      <c r="B54" s="8">
        <f>'WA Sch. 1-2'!B54</f>
        <v>510.4</v>
      </c>
      <c r="C54" s="8">
        <f>'WA Sch. 1-2'!C54</f>
        <v>260508.15999999997</v>
      </c>
      <c r="D54" s="8">
        <f>'WA Sch. 1-2'!D54</f>
        <v>0.65</v>
      </c>
      <c r="E54" s="8">
        <f>'WA Sch. 1-2'!E54</f>
        <v>330</v>
      </c>
      <c r="F54" s="8">
        <f>'WA Sch. 1-2'!F54</f>
        <v>108900</v>
      </c>
      <c r="G54" s="8">
        <f>'WA Sch. 1-2'!G54</f>
        <v>0</v>
      </c>
      <c r="H54" s="8">
        <f t="shared" si="15"/>
        <v>180.39999999999998</v>
      </c>
      <c r="I54" s="8">
        <f t="shared" si="15"/>
        <v>151608.15999999997</v>
      </c>
      <c r="J54" s="8">
        <f t="shared" si="15"/>
        <v>0.65</v>
      </c>
      <c r="K54" s="9">
        <v>20751</v>
      </c>
      <c r="L54" s="9">
        <v>25486828</v>
      </c>
      <c r="M54" s="9">
        <v>1214045</v>
      </c>
      <c r="N54" s="9">
        <f t="shared" si="5"/>
        <v>26700873</v>
      </c>
      <c r="O54" s="9">
        <f t="shared" si="6"/>
        <v>1286.7270492988289</v>
      </c>
      <c r="P54" s="8">
        <f t="shared" si="7"/>
        <v>67.700791660795772</v>
      </c>
      <c r="Q54" s="8">
        <f t="shared" si="8"/>
        <v>1354.4278409596247</v>
      </c>
      <c r="R54" s="9">
        <f t="shared" si="2"/>
        <v>28105732.127753172</v>
      </c>
      <c r="S54" s="21"/>
      <c r="U54" s="2">
        <v>42644</v>
      </c>
      <c r="V54" s="8">
        <f t="shared" si="9"/>
        <v>515</v>
      </c>
      <c r="W54" s="8">
        <f t="shared" si="10"/>
        <v>265225</v>
      </c>
      <c r="X54" s="8">
        <f t="shared" si="11"/>
        <v>0</v>
      </c>
      <c r="Y54" s="7">
        <v>46</v>
      </c>
      <c r="Z54" s="7">
        <f t="shared" si="12"/>
        <v>2116</v>
      </c>
      <c r="AA54" s="7">
        <f t="shared" si="13"/>
        <v>97336</v>
      </c>
      <c r="AB54" s="7">
        <v>0</v>
      </c>
      <c r="AC54" s="7">
        <v>0</v>
      </c>
      <c r="AD54" s="7">
        <v>0</v>
      </c>
      <c r="AE54" s="7">
        <v>0</v>
      </c>
      <c r="AF54" s="7">
        <v>0</v>
      </c>
      <c r="AG54" s="7">
        <v>0</v>
      </c>
      <c r="AH54" s="7">
        <v>0</v>
      </c>
      <c r="AI54" s="8">
        <f t="shared" si="14"/>
        <v>1362.3431904761906</v>
      </c>
      <c r="AK54" s="17">
        <v>9</v>
      </c>
      <c r="AL54" s="17">
        <v>1338.7903678035295</v>
      </c>
      <c r="AM54" s="17">
        <v>76.611878720296545</v>
      </c>
      <c r="AN54" s="17">
        <v>1.4391610973001634</v>
      </c>
      <c r="AV54" s="1">
        <v>9</v>
      </c>
      <c r="AW54" s="50">
        <f t="shared" si="16"/>
        <v>112</v>
      </c>
      <c r="AX54" s="51">
        <f t="shared" si="17"/>
        <v>0.9282744282744283</v>
      </c>
      <c r="AY54" s="52">
        <f t="shared" si="18"/>
        <v>1.4630593361844004</v>
      </c>
      <c r="AZ54" s="43"/>
      <c r="BA54" s="1">
        <v>9</v>
      </c>
      <c r="BB54" s="48">
        <f t="shared" si="19"/>
        <v>76.611878720296545</v>
      </c>
      <c r="BC54" s="48">
        <f t="shared" si="21"/>
        <v>73.967090272815994</v>
      </c>
      <c r="BD54" s="48">
        <f t="shared" si="21"/>
        <v>39.033453910100206</v>
      </c>
      <c r="BE54" s="48">
        <f t="shared" si="21"/>
        <v>-73.667090815716165</v>
      </c>
      <c r="BF54" s="48">
        <f t="shared" si="21"/>
        <v>-12.267823846675356</v>
      </c>
      <c r="BG54" s="48">
        <f t="shared" si="21"/>
        <v>-31.685509919335573</v>
      </c>
      <c r="BH54" s="48">
        <f t="shared" si="21"/>
        <v>-117.63240565126239</v>
      </c>
      <c r="BI54" s="48">
        <f t="shared" si="21"/>
        <v>-92.130257700959646</v>
      </c>
      <c r="BJ54" s="48">
        <f>BI53</f>
        <v>-2.0463630789890885E-12</v>
      </c>
      <c r="BK54" s="48"/>
      <c r="BL54" s="48"/>
      <c r="BM54" s="48"/>
      <c r="BN54" s="48"/>
      <c r="BO54" s="1">
        <v>9</v>
      </c>
      <c r="BP54" s="9">
        <f t="shared" si="20"/>
        <v>5869.3799610533961</v>
      </c>
      <c r="BQ54" s="9">
        <f t="shared" si="20"/>
        <v>5666.7577492741757</v>
      </c>
      <c r="BR54" s="9">
        <f t="shared" si="20"/>
        <v>2990.4262369948583</v>
      </c>
      <c r="BS54" s="9">
        <f t="shared" si="20"/>
        <v>-5643.7742272507185</v>
      </c>
      <c r="BT54" s="9">
        <f t="shared" si="20"/>
        <v>-939.86103270346734</v>
      </c>
      <c r="BU54" s="9">
        <f t="shared" si="20"/>
        <v>-2427.4864431308997</v>
      </c>
      <c r="BV54" s="9">
        <f t="shared" si="20"/>
        <v>-9012.0395953312327</v>
      </c>
      <c r="BW54" s="9">
        <f t="shared" si="20"/>
        <v>-7058.272129455584</v>
      </c>
      <c r="BX54" s="9">
        <f t="shared" si="20"/>
        <v>-1.7245329202772469E-10</v>
      </c>
      <c r="BY54" s="9"/>
      <c r="BZ54" s="9"/>
      <c r="CA54" s="9"/>
      <c r="CB54" s="9"/>
    </row>
    <row r="55" spans="1:80">
      <c r="A55" s="2">
        <v>42309</v>
      </c>
      <c r="B55" s="8">
        <f>'WA Sch. 1-2'!B55</f>
        <v>874.97500000000002</v>
      </c>
      <c r="C55" s="8">
        <f>'WA Sch. 1-2'!C55</f>
        <v>765581.25062499999</v>
      </c>
      <c r="D55" s="8">
        <f>'WA Sch. 1-2'!D55</f>
        <v>0</v>
      </c>
      <c r="E55" s="8">
        <f>'WA Sch. 1-2'!E55</f>
        <v>910</v>
      </c>
      <c r="F55" s="8">
        <f>'WA Sch. 1-2'!F55</f>
        <v>828100</v>
      </c>
      <c r="G55" s="8">
        <f>'WA Sch. 1-2'!G55</f>
        <v>0</v>
      </c>
      <c r="H55" s="8">
        <f t="shared" si="15"/>
        <v>-35.024999999999977</v>
      </c>
      <c r="I55" s="8">
        <f t="shared" si="15"/>
        <v>-62518.749375000014</v>
      </c>
      <c r="J55" s="8">
        <f t="shared" si="15"/>
        <v>0</v>
      </c>
      <c r="K55" s="9">
        <v>20542</v>
      </c>
      <c r="L55" s="9">
        <v>26941033</v>
      </c>
      <c r="M55" s="9">
        <v>3448443</v>
      </c>
      <c r="N55" s="9">
        <f t="shared" si="5"/>
        <v>30389476</v>
      </c>
      <c r="O55" s="9">
        <f t="shared" si="6"/>
        <v>1479.3825333463149</v>
      </c>
      <c r="P55" s="8">
        <f t="shared" si="7"/>
        <v>-21.503652808052514</v>
      </c>
      <c r="Q55" s="8">
        <f t="shared" si="8"/>
        <v>1457.8788805382624</v>
      </c>
      <c r="R55" s="9">
        <f t="shared" si="2"/>
        <v>29947747.964016985</v>
      </c>
      <c r="S55" s="21"/>
      <c r="U55" s="2">
        <v>42675</v>
      </c>
      <c r="V55" s="8">
        <f t="shared" si="9"/>
        <v>646.5</v>
      </c>
      <c r="W55" s="8">
        <f t="shared" si="10"/>
        <v>417962.25</v>
      </c>
      <c r="X55" s="8">
        <f t="shared" si="11"/>
        <v>0</v>
      </c>
      <c r="Y55" s="7">
        <v>47</v>
      </c>
      <c r="Z55" s="7">
        <f t="shared" si="12"/>
        <v>2209</v>
      </c>
      <c r="AA55" s="7">
        <f t="shared" si="13"/>
        <v>103823</v>
      </c>
      <c r="AB55" s="7">
        <v>0</v>
      </c>
      <c r="AC55" s="7">
        <v>0</v>
      </c>
      <c r="AD55" s="7">
        <v>0</v>
      </c>
      <c r="AE55" s="7">
        <v>0</v>
      </c>
      <c r="AF55" s="7">
        <v>0</v>
      </c>
      <c r="AG55" s="7">
        <v>0</v>
      </c>
      <c r="AH55" s="7">
        <v>0</v>
      </c>
      <c r="AI55" s="8">
        <f t="shared" si="14"/>
        <v>1365.2672655544466</v>
      </c>
      <c r="AK55" s="17">
        <v>10</v>
      </c>
      <c r="AL55" s="17">
        <v>1426.6628609810527</v>
      </c>
      <c r="AM55" s="17">
        <v>133.81553499408778</v>
      </c>
      <c r="AN55" s="17">
        <v>2.5137369738836548</v>
      </c>
      <c r="AV55" s="1">
        <v>10</v>
      </c>
      <c r="AW55" s="50">
        <f t="shared" si="16"/>
        <v>120</v>
      </c>
      <c r="AX55" s="51">
        <f t="shared" si="17"/>
        <v>0.99480249480249483</v>
      </c>
      <c r="AY55" s="52">
        <f t="shared" si="18"/>
        <v>2.562404725380119</v>
      </c>
      <c r="AZ55" s="43"/>
      <c r="BA55" s="1">
        <v>10</v>
      </c>
      <c r="BB55" s="48">
        <f t="shared" si="19"/>
        <v>133.81553499408778</v>
      </c>
      <c r="BC55" s="48">
        <f t="shared" si="21"/>
        <v>76.611878720296545</v>
      </c>
      <c r="BD55" s="48">
        <f t="shared" si="21"/>
        <v>73.967090272815994</v>
      </c>
      <c r="BE55" s="48">
        <f t="shared" si="21"/>
        <v>39.033453910100206</v>
      </c>
      <c r="BF55" s="48">
        <f t="shared" si="21"/>
        <v>-73.667090815716165</v>
      </c>
      <c r="BG55" s="48">
        <f t="shared" si="21"/>
        <v>-12.267823846675356</v>
      </c>
      <c r="BH55" s="48">
        <f t="shared" si="21"/>
        <v>-31.685509919335573</v>
      </c>
      <c r="BI55" s="48">
        <f t="shared" si="21"/>
        <v>-117.63240565126239</v>
      </c>
      <c r="BJ55" s="48">
        <f t="shared" si="21"/>
        <v>-92.130257700959646</v>
      </c>
      <c r="BK55" s="48">
        <f>BJ54</f>
        <v>-2.0463630789890885E-12</v>
      </c>
      <c r="BL55" s="48"/>
      <c r="BM55" s="48"/>
      <c r="BN55" s="48"/>
      <c r="BO55" s="1">
        <v>10</v>
      </c>
      <c r="BP55" s="9">
        <f t="shared" si="20"/>
        <v>17906.597405753881</v>
      </c>
      <c r="BQ55" s="9">
        <f t="shared" si="20"/>
        <v>10251.859537858611</v>
      </c>
      <c r="BR55" s="9">
        <f t="shared" si="20"/>
        <v>9897.9457568128182</v>
      </c>
      <c r="BS55" s="9">
        <f t="shared" si="20"/>
        <v>5223.2825176470915</v>
      </c>
      <c r="BT55" s="9">
        <f t="shared" si="20"/>
        <v>-9857.8011689631221</v>
      </c>
      <c r="BU55" s="9">
        <f t="shared" si="20"/>
        <v>-1641.6254112561155</v>
      </c>
      <c r="BV55" s="9">
        <f t="shared" si="20"/>
        <v>-4240.0134614163862</v>
      </c>
      <c r="BW55" s="9">
        <f t="shared" si="20"/>
        <v>-15741.043294865234</v>
      </c>
      <c r="BX55" s="9">
        <f t="shared" si="20"/>
        <v>-12328.4597233971</v>
      </c>
      <c r="BY55" s="9">
        <f t="shared" si="20"/>
        <v>-3.0121868722778051E-10</v>
      </c>
      <c r="BZ55" s="9"/>
      <c r="CA55" s="9"/>
      <c r="CB55" s="9"/>
    </row>
    <row r="56" spans="1:80">
      <c r="A56" s="2">
        <v>42339</v>
      </c>
      <c r="B56" s="8">
        <f>'WA Sch. 1-2'!B56</f>
        <v>1138.7249999999999</v>
      </c>
      <c r="C56" s="8">
        <f>'WA Sch. 1-2'!C56</f>
        <v>1296694.6256249999</v>
      </c>
      <c r="D56" s="8">
        <f>'WA Sch. 1-2'!D56</f>
        <v>0</v>
      </c>
      <c r="E56" s="8">
        <f>'WA Sch. 1-2'!E56</f>
        <v>1062.5</v>
      </c>
      <c r="F56" s="8">
        <f>'WA Sch. 1-2'!F56</f>
        <v>1128906.25</v>
      </c>
      <c r="G56" s="8">
        <f>'WA Sch. 1-2'!G56</f>
        <v>0</v>
      </c>
      <c r="H56" s="8">
        <f t="shared" si="15"/>
        <v>76.224999999999909</v>
      </c>
      <c r="I56" s="8">
        <f t="shared" si="15"/>
        <v>167788.37562499987</v>
      </c>
      <c r="J56" s="8">
        <f t="shared" si="15"/>
        <v>0</v>
      </c>
      <c r="K56" s="9">
        <v>21110</v>
      </c>
      <c r="L56" s="9">
        <v>35073809</v>
      </c>
      <c r="M56" s="9">
        <v>593851</v>
      </c>
      <c r="N56" s="9">
        <f t="shared" si="5"/>
        <v>35667660</v>
      </c>
      <c r="O56" s="9">
        <f t="shared" si="6"/>
        <v>1689.6096636665088</v>
      </c>
      <c r="P56" s="8">
        <f t="shared" si="7"/>
        <v>54.961621068015042</v>
      </c>
      <c r="Q56" s="8">
        <f t="shared" si="8"/>
        <v>1744.5712847345239</v>
      </c>
      <c r="R56" s="9">
        <f t="shared" si="2"/>
        <v>36827899.820745803</v>
      </c>
      <c r="S56" s="21"/>
      <c r="U56" s="2">
        <v>42705</v>
      </c>
      <c r="V56" s="8">
        <f t="shared" si="9"/>
        <v>1299.5</v>
      </c>
      <c r="W56" s="8">
        <f t="shared" si="10"/>
        <v>1688700.25</v>
      </c>
      <c r="X56" s="8">
        <f t="shared" si="11"/>
        <v>0</v>
      </c>
      <c r="Y56" s="7">
        <v>48</v>
      </c>
      <c r="Z56" s="7">
        <f t="shared" si="12"/>
        <v>2304</v>
      </c>
      <c r="AA56" s="7">
        <f t="shared" si="13"/>
        <v>110592</v>
      </c>
      <c r="AB56" s="7">
        <v>0</v>
      </c>
      <c r="AC56" s="7">
        <v>0</v>
      </c>
      <c r="AD56" s="7">
        <v>0</v>
      </c>
      <c r="AE56" s="7">
        <v>0</v>
      </c>
      <c r="AF56" s="7">
        <v>0</v>
      </c>
      <c r="AG56" s="7">
        <v>0</v>
      </c>
      <c r="AH56" s="7">
        <v>0</v>
      </c>
      <c r="AI56" s="8">
        <f t="shared" si="14"/>
        <v>1796.7737586632488</v>
      </c>
      <c r="AK56" s="17">
        <v>11</v>
      </c>
      <c r="AL56" s="17">
        <v>1122.0261800677836</v>
      </c>
      <c r="AM56" s="17">
        <v>-2.2737367544323206E-13</v>
      </c>
      <c r="AN56" s="17">
        <v>-4.2712351362995849E-15</v>
      </c>
      <c r="AV56" s="1">
        <v>11</v>
      </c>
      <c r="AW56" s="50">
        <f t="shared" si="16"/>
        <v>57</v>
      </c>
      <c r="AX56" s="51">
        <f t="shared" si="17"/>
        <v>0.47089397089397089</v>
      </c>
      <c r="AY56" s="52">
        <f t="shared" si="18"/>
        <v>-7.3022840689146426E-2</v>
      </c>
      <c r="AZ56" s="43"/>
      <c r="BA56" s="1">
        <v>11</v>
      </c>
      <c r="BB56" s="48">
        <f t="shared" si="19"/>
        <v>-2.2737367544323206E-13</v>
      </c>
      <c r="BC56" s="48">
        <f t="shared" si="21"/>
        <v>133.81553499408778</v>
      </c>
      <c r="BD56" s="48">
        <f t="shared" si="21"/>
        <v>76.611878720296545</v>
      </c>
      <c r="BE56" s="48">
        <f t="shared" si="21"/>
        <v>73.967090272815994</v>
      </c>
      <c r="BF56" s="48">
        <f t="shared" si="21"/>
        <v>39.033453910100206</v>
      </c>
      <c r="BG56" s="48">
        <f t="shared" si="21"/>
        <v>-73.667090815716165</v>
      </c>
      <c r="BH56" s="48">
        <f t="shared" si="21"/>
        <v>-12.267823846675356</v>
      </c>
      <c r="BI56" s="48">
        <f t="shared" si="21"/>
        <v>-31.685509919335573</v>
      </c>
      <c r="BJ56" s="48">
        <f t="shared" si="21"/>
        <v>-117.63240565126239</v>
      </c>
      <c r="BK56" s="48">
        <f t="shared" si="21"/>
        <v>-92.130257700959646</v>
      </c>
      <c r="BL56" s="48">
        <f>BK55</f>
        <v>-2.0463630789890885E-12</v>
      </c>
      <c r="BM56" s="48"/>
      <c r="BN56" s="48"/>
      <c r="BO56" s="1">
        <v>11</v>
      </c>
      <c r="BP56" s="9">
        <f t="shared" si="20"/>
        <v>1.8663262570727686E-25</v>
      </c>
      <c r="BQ56" s="9">
        <f t="shared" si="20"/>
        <v>-5.780964704371545E-11</v>
      </c>
      <c r="BR56" s="9">
        <f t="shared" si="20"/>
        <v>-3.3097096449765342E-11</v>
      </c>
      <c r="BS56" s="9">
        <f t="shared" si="20"/>
        <v>-3.1954521436625783E-11</v>
      </c>
      <c r="BT56" s="9">
        <f t="shared" si="20"/>
        <v>-1.6862841773488525E-11</v>
      </c>
      <c r="BU56" s="9">
        <f t="shared" si="20"/>
        <v>3.1824918676161604E-11</v>
      </c>
      <c r="BV56" s="9">
        <f t="shared" si="20"/>
        <v>5.2998223756466271E-12</v>
      </c>
      <c r="BW56" s="9">
        <f t="shared" si="20"/>
        <v>1.368845661243949E-11</v>
      </c>
      <c r="BX56" s="9">
        <f t="shared" si="20"/>
        <v>5.0818373605897911E-11</v>
      </c>
      <c r="BY56" s="9">
        <f t="shared" si="20"/>
        <v>3.9801191094698813E-11</v>
      </c>
      <c r="BZ56" s="9">
        <f t="shared" si="20"/>
        <v>9.7245420763265309E-25</v>
      </c>
      <c r="CA56" s="9"/>
      <c r="CB56" s="9"/>
    </row>
    <row r="57" spans="1:80">
      <c r="A57" s="2">
        <v>42370</v>
      </c>
      <c r="B57" s="8">
        <f>'WA Sch. 1-2'!B57</f>
        <v>1095.1500000000001</v>
      </c>
      <c r="C57" s="8">
        <f>'WA Sch. 1-2'!C57</f>
        <v>1199353.5225000002</v>
      </c>
      <c r="D57" s="8">
        <f>'WA Sch. 1-2'!D57</f>
        <v>0</v>
      </c>
      <c r="E57" s="8">
        <f>'WA Sch. 1-2'!E57</f>
        <v>1056</v>
      </c>
      <c r="F57" s="8">
        <f>'WA Sch. 1-2'!F57</f>
        <v>1115136</v>
      </c>
      <c r="G57" s="8">
        <f>'WA Sch. 1-2'!G57</f>
        <v>0</v>
      </c>
      <c r="H57" s="8">
        <f t="shared" si="15"/>
        <v>39.150000000000091</v>
      </c>
      <c r="I57" s="8">
        <f t="shared" si="15"/>
        <v>84217.522500000196</v>
      </c>
      <c r="J57" s="8">
        <f t="shared" si="15"/>
        <v>0</v>
      </c>
      <c r="K57" s="9">
        <v>20868</v>
      </c>
      <c r="L57" s="9">
        <v>37077057</v>
      </c>
      <c r="M57" s="9">
        <v>-2148496</v>
      </c>
      <c r="N57" s="9">
        <f t="shared" si="5"/>
        <v>34928561</v>
      </c>
      <c r="O57" s="9">
        <f t="shared" si="6"/>
        <v>1673.7857485144718</v>
      </c>
      <c r="P57" s="8">
        <f t="shared" si="7"/>
        <v>27.724512231491882</v>
      </c>
      <c r="Q57" s="8">
        <f t="shared" si="8"/>
        <v>1701.5102607459637</v>
      </c>
      <c r="R57" s="9">
        <f t="shared" si="2"/>
        <v>35507116.12124677</v>
      </c>
      <c r="S57" s="21"/>
      <c r="U57" s="2">
        <v>42736</v>
      </c>
      <c r="V57" s="8">
        <f t="shared" si="9"/>
        <v>1388.5</v>
      </c>
      <c r="W57" s="8">
        <f t="shared" si="10"/>
        <v>1927932.25</v>
      </c>
      <c r="X57" s="8">
        <f t="shared" si="11"/>
        <v>0</v>
      </c>
      <c r="Y57" s="7">
        <v>49</v>
      </c>
      <c r="Z57" s="7">
        <f t="shared" si="12"/>
        <v>2401</v>
      </c>
      <c r="AA57" s="7">
        <f t="shared" si="13"/>
        <v>117649</v>
      </c>
      <c r="AB57" s="7">
        <v>0</v>
      </c>
      <c r="AC57" s="7">
        <v>0</v>
      </c>
      <c r="AD57" s="7">
        <v>0</v>
      </c>
      <c r="AE57" s="7">
        <v>0</v>
      </c>
      <c r="AF57" s="7">
        <v>0</v>
      </c>
      <c r="AG57" s="7">
        <v>0</v>
      </c>
      <c r="AH57" s="7">
        <v>0</v>
      </c>
      <c r="AI57" s="8">
        <f t="shared" si="14"/>
        <v>1865.8317601854576</v>
      </c>
      <c r="AK57" s="17">
        <v>12</v>
      </c>
      <c r="AL57" s="17">
        <v>1812.5902173096001</v>
      </c>
      <c r="AM57" s="17">
        <v>116.61410537222696</v>
      </c>
      <c r="AN57" s="17">
        <v>2.1906065567311206</v>
      </c>
      <c r="AV57" s="1">
        <v>12</v>
      </c>
      <c r="AW57" s="50">
        <f t="shared" si="16"/>
        <v>118</v>
      </c>
      <c r="AX57" s="51">
        <f t="shared" si="17"/>
        <v>0.9781704781704782</v>
      </c>
      <c r="AY57" s="52">
        <f t="shared" si="18"/>
        <v>2.017349592767447</v>
      </c>
      <c r="AZ57" s="43"/>
      <c r="BA57" s="1">
        <v>12</v>
      </c>
      <c r="BB57" s="48">
        <f t="shared" si="19"/>
        <v>116.61410537222696</v>
      </c>
      <c r="BC57" s="48">
        <f t="shared" si="21"/>
        <v>-2.2737367544323206E-13</v>
      </c>
      <c r="BD57" s="48">
        <f t="shared" si="21"/>
        <v>133.81553499408778</v>
      </c>
      <c r="BE57" s="48">
        <f t="shared" si="21"/>
        <v>76.611878720296545</v>
      </c>
      <c r="BF57" s="48">
        <f t="shared" si="21"/>
        <v>73.967090272815994</v>
      </c>
      <c r="BG57" s="48">
        <f t="shared" si="21"/>
        <v>39.033453910100206</v>
      </c>
      <c r="BH57" s="48">
        <f t="shared" si="21"/>
        <v>-73.667090815716165</v>
      </c>
      <c r="BI57" s="48">
        <f t="shared" si="21"/>
        <v>-12.267823846675356</v>
      </c>
      <c r="BJ57" s="48">
        <f t="shared" si="21"/>
        <v>-31.685509919335573</v>
      </c>
      <c r="BK57" s="48">
        <f t="shared" si="21"/>
        <v>-117.63240565126239</v>
      </c>
      <c r="BL57" s="48">
        <f t="shared" si="21"/>
        <v>-92.130257700959646</v>
      </c>
      <c r="BM57" s="48">
        <f>BL56</f>
        <v>-2.0463630789890885E-12</v>
      </c>
      <c r="BN57" s="48"/>
      <c r="BO57" s="1">
        <v>12</v>
      </c>
      <c r="BP57" s="9">
        <f t="shared" si="20"/>
        <v>13598.849571764806</v>
      </c>
      <c r="BQ57" s="9">
        <f t="shared" si="20"/>
        <v>-5.0378457719314347E-11</v>
      </c>
      <c r="BR57" s="9">
        <f t="shared" si="20"/>
        <v>15604.778898241428</v>
      </c>
      <c r="BS57" s="9">
        <f t="shared" si="20"/>
        <v>8934.025697852896</v>
      </c>
      <c r="BT57" s="9">
        <f t="shared" si="20"/>
        <v>8625.6060591511505</v>
      </c>
      <c r="BU57" s="9">
        <f t="shared" si="20"/>
        <v>4551.8513073143577</v>
      </c>
      <c r="BV57" s="9">
        <f t="shared" si="20"/>
        <v>-8590.6218908493465</v>
      </c>
      <c r="BW57" s="9">
        <f t="shared" si="20"/>
        <v>-1430.60130274414</v>
      </c>
      <c r="BX57" s="9">
        <f t="shared" si="20"/>
        <v>-3694.9773925061586</v>
      </c>
      <c r="BY57" s="9">
        <f t="shared" si="20"/>
        <v>-13717.597747804857</v>
      </c>
      <c r="BZ57" s="9">
        <f t="shared" si="20"/>
        <v>-10743.687579510137</v>
      </c>
      <c r="CA57" s="9">
        <f t="shared" si="20"/>
        <v>-2.6249827969537478E-10</v>
      </c>
      <c r="CB57" s="9"/>
    </row>
    <row r="58" spans="1:80">
      <c r="A58" s="2">
        <v>42401</v>
      </c>
      <c r="B58" s="8">
        <f>'WA Sch. 1-2'!B58</f>
        <v>932.76424999999995</v>
      </c>
      <c r="C58" s="8">
        <f>'WA Sch. 1-2'!C58</f>
        <v>870049.14607806236</v>
      </c>
      <c r="D58" s="8">
        <f>'WA Sch. 1-2'!D58</f>
        <v>0</v>
      </c>
      <c r="E58" s="8">
        <f>'WA Sch. 1-2'!E58</f>
        <v>758.5</v>
      </c>
      <c r="F58" s="8">
        <f>'WA Sch. 1-2'!F58</f>
        <v>575322.25</v>
      </c>
      <c r="G58" s="8">
        <f>'WA Sch. 1-2'!G58</f>
        <v>0</v>
      </c>
      <c r="H58" s="8">
        <f t="shared" si="15"/>
        <v>174.26424999999995</v>
      </c>
      <c r="I58" s="8">
        <f t="shared" si="15"/>
        <v>294726.89607806236</v>
      </c>
      <c r="J58" s="8">
        <f t="shared" si="15"/>
        <v>0</v>
      </c>
      <c r="K58" s="9">
        <v>20943</v>
      </c>
      <c r="L58" s="9">
        <v>32738164</v>
      </c>
      <c r="M58" s="9">
        <v>-1666106</v>
      </c>
      <c r="N58" s="9">
        <f t="shared" si="5"/>
        <v>31072058</v>
      </c>
      <c r="O58" s="9">
        <f t="shared" si="6"/>
        <v>1483.6488564198062</v>
      </c>
      <c r="P58" s="8">
        <f t="shared" si="7"/>
        <v>102.78830307090462</v>
      </c>
      <c r="Q58" s="8">
        <f t="shared" si="8"/>
        <v>1586.4371594907109</v>
      </c>
      <c r="R58" s="9">
        <f t="shared" si="2"/>
        <v>33224753.431213956</v>
      </c>
      <c r="S58" s="21"/>
      <c r="U58" s="2">
        <v>42767</v>
      </c>
      <c r="V58" s="8">
        <f t="shared" si="9"/>
        <v>1000.5</v>
      </c>
      <c r="W58" s="8">
        <f t="shared" si="10"/>
        <v>1001000.25</v>
      </c>
      <c r="X58" s="8">
        <f t="shared" si="11"/>
        <v>0</v>
      </c>
      <c r="Y58" s="7">
        <v>50</v>
      </c>
      <c r="Z58" s="7">
        <f t="shared" si="12"/>
        <v>2500</v>
      </c>
      <c r="AA58" s="7">
        <f t="shared" si="13"/>
        <v>125000</v>
      </c>
      <c r="AB58" s="7">
        <v>0</v>
      </c>
      <c r="AC58" s="7">
        <v>0</v>
      </c>
      <c r="AD58" s="7">
        <v>0</v>
      </c>
      <c r="AE58" s="7">
        <v>0</v>
      </c>
      <c r="AF58" s="7">
        <v>0</v>
      </c>
      <c r="AG58" s="7">
        <v>0</v>
      </c>
      <c r="AH58" s="7">
        <v>0</v>
      </c>
      <c r="AI58" s="8">
        <f t="shared" si="14"/>
        <v>1572.7215429817079</v>
      </c>
      <c r="AK58" s="17">
        <v>13</v>
      </c>
      <c r="AL58" s="17">
        <v>1679.5959768436578</v>
      </c>
      <c r="AM58" s="17">
        <v>52.323213099109807</v>
      </c>
      <c r="AN58" s="17">
        <v>0.98289630845504583</v>
      </c>
      <c r="AV58" s="1">
        <v>13</v>
      </c>
      <c r="AW58" s="50">
        <f t="shared" si="16"/>
        <v>104</v>
      </c>
      <c r="AX58" s="51">
        <f t="shared" si="17"/>
        <v>0.86174636174636177</v>
      </c>
      <c r="AY58" s="52">
        <f t="shared" si="18"/>
        <v>1.0881989764386006</v>
      </c>
      <c r="AZ58" s="43"/>
      <c r="BA58" s="1">
        <v>13</v>
      </c>
      <c r="BB58" s="48">
        <f t="shared" si="19"/>
        <v>52.323213099109807</v>
      </c>
      <c r="BC58" s="48">
        <f t="shared" si="21"/>
        <v>116.61410537222696</v>
      </c>
      <c r="BD58" s="48">
        <f t="shared" si="21"/>
        <v>-2.2737367544323206E-13</v>
      </c>
      <c r="BE58" s="48">
        <f t="shared" si="21"/>
        <v>133.81553499408778</v>
      </c>
      <c r="BF58" s="48">
        <f t="shared" si="21"/>
        <v>76.611878720296545</v>
      </c>
      <c r="BG58" s="48">
        <f t="shared" si="21"/>
        <v>73.967090272815994</v>
      </c>
      <c r="BH58" s="48">
        <f t="shared" si="21"/>
        <v>39.033453910100206</v>
      </c>
      <c r="BI58" s="48">
        <f t="shared" si="21"/>
        <v>-73.667090815716165</v>
      </c>
      <c r="BJ58" s="48">
        <f t="shared" si="21"/>
        <v>-12.267823846675356</v>
      </c>
      <c r="BK58" s="48">
        <f t="shared" si="21"/>
        <v>-31.685509919335573</v>
      </c>
      <c r="BL58" s="48">
        <f t="shared" si="21"/>
        <v>-117.63240565126239</v>
      </c>
      <c r="BM58" s="48">
        <f t="shared" si="21"/>
        <v>-92.130257700959646</v>
      </c>
      <c r="BN58" s="48">
        <f>BM57</f>
        <v>-2.0463630789890885E-12</v>
      </c>
      <c r="BO58" s="1">
        <v>13</v>
      </c>
      <c r="BP58" s="9">
        <f t="shared" si="20"/>
        <v>2737.7186290148347</v>
      </c>
      <c r="BQ58" s="9">
        <f t="shared" si="20"/>
        <v>6101.6246857530423</v>
      </c>
      <c r="BR58" s="9">
        <f t="shared" si="20"/>
        <v>-2.2604150419353629E-11</v>
      </c>
      <c r="BS58" s="9">
        <f t="shared" si="20"/>
        <v>7001.6587534670025</v>
      </c>
      <c r="BT58" s="9">
        <f t="shared" si="20"/>
        <v>4008.579656205206</v>
      </c>
      <c r="BU58" s="9">
        <f t="shared" si="20"/>
        <v>3870.1958266656179</v>
      </c>
      <c r="BV58" s="9">
        <f t="shared" si="20"/>
        <v>2042.3557269324351</v>
      </c>
      <c r="BW58" s="9">
        <f t="shared" si="20"/>
        <v>-3854.4988911421869</v>
      </c>
      <c r="BX58" s="9">
        <f t="shared" si="20"/>
        <v>-641.89196139194382</v>
      </c>
      <c r="BY58" s="9">
        <f t="shared" si="20"/>
        <v>-1657.8876876633569</v>
      </c>
      <c r="BZ58" s="9">
        <f t="shared" si="20"/>
        <v>-6154.9054282519173</v>
      </c>
      <c r="CA58" s="9">
        <f t="shared" si="20"/>
        <v>-4820.5511065632054</v>
      </c>
      <c r="CB58" s="9">
        <f t="shared" si="20"/>
        <v>-1.1777952060610575E-10</v>
      </c>
    </row>
    <row r="59" spans="1:80">
      <c r="A59" s="2">
        <v>42430</v>
      </c>
      <c r="B59" s="8">
        <f>'WA Sch. 1-2'!B59</f>
        <v>767.35</v>
      </c>
      <c r="C59" s="8">
        <f>'WA Sch. 1-2'!C59</f>
        <v>588826.02250000008</v>
      </c>
      <c r="D59" s="8">
        <f>'WA Sch. 1-2'!D59</f>
        <v>0</v>
      </c>
      <c r="E59" s="8">
        <f>'WA Sch. 1-2'!E59</f>
        <v>692</v>
      </c>
      <c r="F59" s="8">
        <f>'WA Sch. 1-2'!F59</f>
        <v>478864</v>
      </c>
      <c r="G59" s="8">
        <f>'WA Sch. 1-2'!G59</f>
        <v>0</v>
      </c>
      <c r="H59" s="8">
        <f t="shared" si="15"/>
        <v>75.350000000000023</v>
      </c>
      <c r="I59" s="8">
        <f t="shared" si="15"/>
        <v>109962.02250000008</v>
      </c>
      <c r="J59" s="8">
        <f t="shared" si="15"/>
        <v>0</v>
      </c>
      <c r="K59" s="9">
        <v>20932</v>
      </c>
      <c r="L59" s="9">
        <v>30123510</v>
      </c>
      <c r="M59" s="9">
        <v>1108415</v>
      </c>
      <c r="N59" s="9">
        <f t="shared" si="5"/>
        <v>31231925</v>
      </c>
      <c r="O59" s="9">
        <f t="shared" si="6"/>
        <v>1492.0659755398433</v>
      </c>
      <c r="P59" s="8">
        <f t="shared" si="7"/>
        <v>39.948654550061036</v>
      </c>
      <c r="Q59" s="8">
        <f t="shared" si="8"/>
        <v>1532.0146300899044</v>
      </c>
      <c r="R59" s="9">
        <f t="shared" si="2"/>
        <v>32068130.237041879</v>
      </c>
      <c r="S59" s="21"/>
      <c r="U59" s="2">
        <v>42795</v>
      </c>
      <c r="V59" s="8">
        <f t="shared" si="9"/>
        <v>750</v>
      </c>
      <c r="W59" s="8">
        <f t="shared" si="10"/>
        <v>562500</v>
      </c>
      <c r="X59" s="8">
        <f t="shared" si="11"/>
        <v>0</v>
      </c>
      <c r="Y59" s="7">
        <v>51</v>
      </c>
      <c r="Z59" s="7">
        <f t="shared" si="12"/>
        <v>2601</v>
      </c>
      <c r="AA59" s="7">
        <f t="shared" si="13"/>
        <v>132651</v>
      </c>
      <c r="AB59" s="7">
        <v>0</v>
      </c>
      <c r="AC59" s="7">
        <v>0</v>
      </c>
      <c r="AD59" s="7">
        <v>0</v>
      </c>
      <c r="AE59" s="7">
        <v>0</v>
      </c>
      <c r="AF59" s="7">
        <v>0</v>
      </c>
      <c r="AG59" s="7">
        <v>0</v>
      </c>
      <c r="AH59" s="7">
        <v>0</v>
      </c>
      <c r="AI59" s="8">
        <f t="shared" si="14"/>
        <v>1559.9564005668399</v>
      </c>
      <c r="AK59" s="17">
        <v>14</v>
      </c>
      <c r="AL59" s="17">
        <v>1715.2601819631836</v>
      </c>
      <c r="AM59" s="17">
        <v>-71.177448326330477</v>
      </c>
      <c r="AN59" s="17">
        <v>-1.3370748289613403</v>
      </c>
      <c r="AV59" s="1">
        <v>14</v>
      </c>
      <c r="AW59" s="50">
        <f t="shared" si="16"/>
        <v>12</v>
      </c>
      <c r="AX59" s="51">
        <f t="shared" si="17"/>
        <v>9.6673596673596679E-2</v>
      </c>
      <c r="AY59" s="52">
        <f t="shared" si="18"/>
        <v>-1.3007407952098116</v>
      </c>
      <c r="AZ59" s="43"/>
      <c r="BA59" s="1">
        <v>14</v>
      </c>
      <c r="BB59" s="48">
        <f t="shared" si="19"/>
        <v>-71.177448326330477</v>
      </c>
      <c r="BC59" s="48">
        <f t="shared" si="21"/>
        <v>52.323213099109807</v>
      </c>
      <c r="BD59" s="48">
        <f t="shared" si="21"/>
        <v>116.61410537222696</v>
      </c>
      <c r="BE59" s="48">
        <f t="shared" si="21"/>
        <v>-2.2737367544323206E-13</v>
      </c>
      <c r="BF59" s="48">
        <f t="shared" si="21"/>
        <v>133.81553499408778</v>
      </c>
      <c r="BG59" s="48">
        <f t="shared" si="21"/>
        <v>76.611878720296545</v>
      </c>
      <c r="BH59" s="48">
        <f t="shared" si="21"/>
        <v>73.967090272815994</v>
      </c>
      <c r="BI59" s="48">
        <f t="shared" si="21"/>
        <v>39.033453910100206</v>
      </c>
      <c r="BJ59" s="48">
        <f t="shared" si="21"/>
        <v>-73.667090815716165</v>
      </c>
      <c r="BK59" s="48">
        <f t="shared" si="21"/>
        <v>-12.267823846675356</v>
      </c>
      <c r="BL59" s="48">
        <f t="shared" si="21"/>
        <v>-31.685509919335573</v>
      </c>
      <c r="BM59" s="48">
        <f t="shared" si="21"/>
        <v>-117.63240565126239</v>
      </c>
      <c r="BN59" s="48">
        <f t="shared" si="21"/>
        <v>-92.130257700959646</v>
      </c>
      <c r="BO59" s="1">
        <v>14</v>
      </c>
      <c r="BP59" s="9">
        <f t="shared" si="20"/>
        <v>5066.2291502474736</v>
      </c>
      <c r="BQ59" s="9">
        <f t="shared" si="20"/>
        <v>-3724.232796629462</v>
      </c>
      <c r="BR59" s="9">
        <f t="shared" si="20"/>
        <v>-8300.2944592529511</v>
      </c>
      <c r="BS59" s="9">
        <f t="shared" si="20"/>
        <v>3.0749368265794212E-11</v>
      </c>
      <c r="BT59" s="9">
        <f t="shared" si="20"/>
        <v>-9524.6483273019639</v>
      </c>
      <c r="BU59" s="9">
        <f t="shared" si="20"/>
        <v>-5453.0380387970063</v>
      </c>
      <c r="BV59" s="9">
        <f t="shared" si="20"/>
        <v>-5264.7887457423831</v>
      </c>
      <c r="BW59" s="9">
        <f t="shared" si="20"/>
        <v>-2778.301648684353</v>
      </c>
      <c r="BX59" s="9">
        <f t="shared" si="20"/>
        <v>5243.4355498867608</v>
      </c>
      <c r="BY59" s="9">
        <f t="shared" si="20"/>
        <v>873.19239792327687</v>
      </c>
      <c r="BZ59" s="9">
        <f t="shared" si="20"/>
        <v>2255.2937449769606</v>
      </c>
      <c r="CA59" s="9">
        <f t="shared" si="20"/>
        <v>8372.7744747447123</v>
      </c>
      <c r="CB59" s="9">
        <f t="shared" si="20"/>
        <v>6557.5966568015983</v>
      </c>
    </row>
    <row r="60" spans="1:80">
      <c r="A60" s="2">
        <v>42461</v>
      </c>
      <c r="B60" s="8">
        <f>'WA Sch. 1-2'!B60</f>
        <v>547.15</v>
      </c>
      <c r="C60" s="8">
        <f>'WA Sch. 1-2'!C60</f>
        <v>299373.1225</v>
      </c>
      <c r="D60" s="8">
        <f>'WA Sch. 1-2'!D60</f>
        <v>0.375</v>
      </c>
      <c r="E60" s="8">
        <f>'WA Sch. 1-2'!E60</f>
        <v>314.5</v>
      </c>
      <c r="F60" s="8">
        <f>'WA Sch. 1-2'!F60</f>
        <v>98910.25</v>
      </c>
      <c r="G60" s="8">
        <f>'WA Sch. 1-2'!G60</f>
        <v>5.5</v>
      </c>
      <c r="H60" s="8">
        <f t="shared" si="15"/>
        <v>232.64999999999998</v>
      </c>
      <c r="I60" s="8">
        <f t="shared" si="15"/>
        <v>200462.8725</v>
      </c>
      <c r="J60" s="8">
        <f t="shared" si="15"/>
        <v>-5.125</v>
      </c>
      <c r="K60" s="9">
        <v>20901</v>
      </c>
      <c r="L60" s="9">
        <v>27770645</v>
      </c>
      <c r="M60" s="9">
        <v>-2169532</v>
      </c>
      <c r="N60" s="9">
        <f t="shared" si="5"/>
        <v>25601113</v>
      </c>
      <c r="O60" s="9">
        <f t="shared" si="6"/>
        <v>1224.8750299028754</v>
      </c>
      <c r="P60" s="8">
        <f t="shared" si="7"/>
        <v>81.380575780807547</v>
      </c>
      <c r="Q60" s="8">
        <f t="shared" si="8"/>
        <v>1306.2556056836829</v>
      </c>
      <c r="R60" s="9">
        <f t="shared" si="2"/>
        <v>27302048.414394658</v>
      </c>
      <c r="S60" s="21"/>
      <c r="U60" s="2">
        <v>42826</v>
      </c>
      <c r="V60" s="8">
        <f t="shared" si="9"/>
        <v>561.5</v>
      </c>
      <c r="W60" s="8">
        <f t="shared" si="10"/>
        <v>315282.25</v>
      </c>
      <c r="X60" s="8">
        <f t="shared" si="11"/>
        <v>0</v>
      </c>
      <c r="Y60" s="7">
        <v>52</v>
      </c>
      <c r="Z60" s="7">
        <f t="shared" si="12"/>
        <v>2704</v>
      </c>
      <c r="AA60" s="7">
        <f t="shared" si="13"/>
        <v>140608</v>
      </c>
      <c r="AB60" s="7">
        <v>1</v>
      </c>
      <c r="AC60" s="7">
        <v>0</v>
      </c>
      <c r="AD60" s="7">
        <v>0</v>
      </c>
      <c r="AE60" s="7">
        <v>0</v>
      </c>
      <c r="AF60" s="7">
        <v>0</v>
      </c>
      <c r="AG60" s="7">
        <v>0</v>
      </c>
      <c r="AH60" s="7">
        <v>0</v>
      </c>
      <c r="AI60" s="8">
        <f t="shared" si="14"/>
        <v>1308.6164013644116</v>
      </c>
      <c r="AK60" s="17">
        <v>15</v>
      </c>
      <c r="AL60" s="17">
        <v>1520.1009938184573</v>
      </c>
      <c r="AM60" s="17">
        <v>14.702972880857033</v>
      </c>
      <c r="AN60" s="17">
        <v>0.27619668043962109</v>
      </c>
      <c r="AV60" s="1">
        <v>15</v>
      </c>
      <c r="AW60" s="50">
        <f t="shared" si="16"/>
        <v>72</v>
      </c>
      <c r="AX60" s="51">
        <f t="shared" si="17"/>
        <v>0.59563409563409564</v>
      </c>
      <c r="AY60" s="52">
        <f t="shared" si="18"/>
        <v>0.24206240467219475</v>
      </c>
      <c r="AZ60" s="43"/>
      <c r="BA60" s="1">
        <v>15</v>
      </c>
      <c r="BB60" s="48">
        <f t="shared" si="19"/>
        <v>14.702972880857033</v>
      </c>
      <c r="BC60" s="48">
        <f t="shared" si="21"/>
        <v>-71.177448326330477</v>
      </c>
      <c r="BD60" s="48">
        <f t="shared" si="21"/>
        <v>52.323213099109807</v>
      </c>
      <c r="BE60" s="48">
        <f t="shared" si="21"/>
        <v>116.61410537222696</v>
      </c>
      <c r="BF60" s="48">
        <f t="shared" si="21"/>
        <v>-2.2737367544323206E-13</v>
      </c>
      <c r="BG60" s="48">
        <f t="shared" si="21"/>
        <v>133.81553499408778</v>
      </c>
      <c r="BH60" s="48">
        <f t="shared" si="21"/>
        <v>76.611878720296545</v>
      </c>
      <c r="BI60" s="48">
        <f t="shared" si="21"/>
        <v>73.967090272815994</v>
      </c>
      <c r="BJ60" s="48">
        <f t="shared" si="21"/>
        <v>39.033453910100206</v>
      </c>
      <c r="BK60" s="48">
        <f t="shared" si="21"/>
        <v>-73.667090815716165</v>
      </c>
      <c r="BL60" s="48">
        <f t="shared" si="21"/>
        <v>-12.267823846675356</v>
      </c>
      <c r="BM60" s="48">
        <f t="shared" si="21"/>
        <v>-31.685509919335573</v>
      </c>
      <c r="BN60" s="48">
        <f t="shared" si="21"/>
        <v>-117.63240565126239</v>
      </c>
      <c r="BO60" s="1">
        <v>15</v>
      </c>
      <c r="BP60" s="9">
        <f t="shared" si="20"/>
        <v>216.17741153521135</v>
      </c>
      <c r="BQ60" s="9">
        <f t="shared" si="20"/>
        <v>-1046.5200924706282</v>
      </c>
      <c r="BR60" s="9">
        <f t="shared" si="20"/>
        <v>769.30678323550126</v>
      </c>
      <c r="BS60" s="9">
        <f t="shared" si="20"/>
        <v>1714.5740288132306</v>
      </c>
      <c r="BT60" s="9">
        <f t="shared" si="20"/>
        <v>-6.3518310693389074E-12</v>
      </c>
      <c r="BU60" s="9">
        <f t="shared" si="20"/>
        <v>1967.4861820554177</v>
      </c>
      <c r="BV60" s="9">
        <f t="shared" si="20"/>
        <v>1126.4223751760096</v>
      </c>
      <c r="BW60" s="9">
        <f t="shared" si="20"/>
        <v>1087.5361223570994</v>
      </c>
      <c r="BX60" s="9">
        <f t="shared" si="20"/>
        <v>573.90781428637524</v>
      </c>
      <c r="BY60" s="9">
        <f t="shared" si="20"/>
        <v>-1083.1252384750949</v>
      </c>
      <c r="BZ60" s="9">
        <f t="shared" si="20"/>
        <v>-180.37348132479946</v>
      </c>
      <c r="CA60" s="9">
        <f t="shared" si="20"/>
        <v>-465.87119306011397</v>
      </c>
      <c r="CB60" s="9">
        <f t="shared" si="20"/>
        <v>-1729.5460702004634</v>
      </c>
    </row>
    <row r="61" spans="1:80">
      <c r="A61" s="2">
        <v>42491</v>
      </c>
      <c r="B61" s="8">
        <f>'WA Sch. 1-2'!B61</f>
        <v>290.02499999999998</v>
      </c>
      <c r="C61" s="8">
        <f>'WA Sch. 1-2'!C61</f>
        <v>84114.500624999986</v>
      </c>
      <c r="D61" s="8">
        <f>'WA Sch. 1-2'!D61</f>
        <v>14.95</v>
      </c>
      <c r="E61" s="8">
        <f>'WA Sch. 1-2'!E61</f>
        <v>202.5</v>
      </c>
      <c r="F61" s="8">
        <f>'WA Sch. 1-2'!F61</f>
        <v>41006.25</v>
      </c>
      <c r="G61" s="8">
        <f>'WA Sch. 1-2'!G61</f>
        <v>4.5</v>
      </c>
      <c r="H61" s="8">
        <f t="shared" si="15"/>
        <v>87.524999999999977</v>
      </c>
      <c r="I61" s="8">
        <f t="shared" si="15"/>
        <v>43108.250624999986</v>
      </c>
      <c r="J61" s="8">
        <f t="shared" si="15"/>
        <v>10.45</v>
      </c>
      <c r="K61" s="9">
        <v>20954</v>
      </c>
      <c r="L61" s="9">
        <v>26216532</v>
      </c>
      <c r="M61" s="9">
        <v>651917</v>
      </c>
      <c r="N61" s="9">
        <f t="shared" si="5"/>
        <v>26868449</v>
      </c>
      <c r="O61" s="9">
        <f t="shared" si="6"/>
        <v>1282.2587095542617</v>
      </c>
      <c r="P61" s="8">
        <f t="shared" si="7"/>
        <v>37.250451960880348</v>
      </c>
      <c r="Q61" s="8">
        <f t="shared" si="8"/>
        <v>1319.5091615151421</v>
      </c>
      <c r="R61" s="9">
        <f t="shared" si="2"/>
        <v>27648994.970388286</v>
      </c>
      <c r="S61" s="21"/>
      <c r="U61" s="2">
        <v>42856</v>
      </c>
      <c r="V61" s="8">
        <f t="shared" si="9"/>
        <v>278.5</v>
      </c>
      <c r="W61" s="8">
        <f t="shared" si="10"/>
        <v>77562.25</v>
      </c>
      <c r="X61" s="8">
        <f t="shared" si="11"/>
        <v>29.5</v>
      </c>
      <c r="Y61" s="7">
        <v>53</v>
      </c>
      <c r="Z61" s="7">
        <f t="shared" si="12"/>
        <v>2809</v>
      </c>
      <c r="AA61" s="7">
        <f t="shared" si="13"/>
        <v>148877</v>
      </c>
      <c r="AB61" s="7">
        <v>0</v>
      </c>
      <c r="AC61" s="7">
        <v>0</v>
      </c>
      <c r="AD61" s="7">
        <v>0</v>
      </c>
      <c r="AE61" s="7">
        <v>0</v>
      </c>
      <c r="AF61" s="7">
        <v>0</v>
      </c>
      <c r="AG61" s="7">
        <v>0</v>
      </c>
      <c r="AH61" s="7">
        <v>0</v>
      </c>
      <c r="AI61" s="8">
        <f t="shared" si="14"/>
        <v>1325.6936254791538</v>
      </c>
      <c r="AK61" s="17">
        <v>16</v>
      </c>
      <c r="AL61" s="17">
        <v>1346.7217799307232</v>
      </c>
      <c r="AM61" s="17">
        <v>58.442836584836641</v>
      </c>
      <c r="AN61" s="17">
        <v>1.097853991230801</v>
      </c>
      <c r="AV61" s="1">
        <v>16</v>
      </c>
      <c r="AW61" s="50">
        <f t="shared" si="16"/>
        <v>108</v>
      </c>
      <c r="AX61" s="51">
        <f t="shared" si="17"/>
        <v>0.89501039501039503</v>
      </c>
      <c r="AY61" s="52">
        <f t="shared" si="18"/>
        <v>1.2536226075646817</v>
      </c>
      <c r="AZ61" s="43"/>
      <c r="BA61" s="1">
        <v>16</v>
      </c>
      <c r="BB61" s="48">
        <f t="shared" si="19"/>
        <v>58.442836584836641</v>
      </c>
      <c r="BC61" s="48">
        <f t="shared" si="21"/>
        <v>14.702972880857033</v>
      </c>
      <c r="BD61" s="48">
        <f t="shared" si="21"/>
        <v>-71.177448326330477</v>
      </c>
      <c r="BE61" s="48">
        <f t="shared" si="21"/>
        <v>52.323213099109807</v>
      </c>
      <c r="BF61" s="48">
        <f t="shared" si="21"/>
        <v>116.61410537222696</v>
      </c>
      <c r="BG61" s="48">
        <f t="shared" si="21"/>
        <v>-2.2737367544323206E-13</v>
      </c>
      <c r="BH61" s="48">
        <f t="shared" si="21"/>
        <v>133.81553499408778</v>
      </c>
      <c r="BI61" s="48">
        <f t="shared" si="21"/>
        <v>76.611878720296545</v>
      </c>
      <c r="BJ61" s="48">
        <f t="shared" si="21"/>
        <v>73.967090272815994</v>
      </c>
      <c r="BK61" s="48">
        <f t="shared" si="21"/>
        <v>39.033453910100206</v>
      </c>
      <c r="BL61" s="48">
        <f t="shared" si="21"/>
        <v>-73.667090815716165</v>
      </c>
      <c r="BM61" s="48">
        <f t="shared" si="21"/>
        <v>-12.267823846675356</v>
      </c>
      <c r="BN61" s="48">
        <f t="shared" si="21"/>
        <v>-31.685509919335573</v>
      </c>
      <c r="BO61" s="1">
        <v>16</v>
      </c>
      <c r="BP61" s="9">
        <f t="shared" si="20"/>
        <v>3415.565148081896</v>
      </c>
      <c r="BQ61" s="9">
        <f t="shared" si="20"/>
        <v>859.2834413871974</v>
      </c>
      <c r="BR61" s="9">
        <f t="shared" si="20"/>
        <v>-4159.8119810613834</v>
      </c>
      <c r="BS61" s="9">
        <f t="shared" si="20"/>
        <v>3057.9169927448356</v>
      </c>
      <c r="BT61" s="9">
        <f t="shared" si="20"/>
        <v>6815.259103755945</v>
      </c>
      <c r="BU61" s="9">
        <f t="shared" si="20"/>
        <v>-2.5247888859482651E-11</v>
      </c>
      <c r="BV61" s="9">
        <f t="shared" si="20"/>
        <v>7820.5594441719222</v>
      </c>
      <c r="BW61" s="9">
        <f t="shared" si="20"/>
        <v>4477.4155085075872</v>
      </c>
      <c r="BX61" s="9">
        <f t="shared" si="20"/>
        <v>4322.846569470018</v>
      </c>
      <c r="BY61" s="9">
        <f t="shared" si="20"/>
        <v>2281.2257682097193</v>
      </c>
      <c r="BZ61" s="9">
        <f t="shared" si="20"/>
        <v>-4305.3137502232166</v>
      </c>
      <c r="CA61" s="9">
        <f t="shared" si="20"/>
        <v>-716.96642432281931</v>
      </c>
      <c r="CB61" s="9">
        <f t="shared" si="20"/>
        <v>-1851.7910783229547</v>
      </c>
    </row>
    <row r="62" spans="1:80">
      <c r="A62" s="2">
        <v>42522</v>
      </c>
      <c r="B62" s="8">
        <f>'WA Sch. 1-2'!B62</f>
        <v>126.95</v>
      </c>
      <c r="C62" s="8">
        <f>'WA Sch. 1-2'!C62</f>
        <v>16116.302500000002</v>
      </c>
      <c r="D62" s="8">
        <f>'WA Sch. 1-2'!D62</f>
        <v>68</v>
      </c>
      <c r="E62" s="8">
        <f>'WA Sch. 1-2'!E62</f>
        <v>113.5</v>
      </c>
      <c r="F62" s="8">
        <f>'WA Sch. 1-2'!F62</f>
        <v>12882.25</v>
      </c>
      <c r="G62" s="8">
        <f>'WA Sch. 1-2'!G62</f>
        <v>108.5</v>
      </c>
      <c r="H62" s="8">
        <f t="shared" si="15"/>
        <v>13.450000000000003</v>
      </c>
      <c r="I62" s="8">
        <f t="shared" si="15"/>
        <v>3234.0525000000016</v>
      </c>
      <c r="J62" s="8">
        <f t="shared" si="15"/>
        <v>-40.5</v>
      </c>
      <c r="K62" s="9">
        <v>20961</v>
      </c>
      <c r="L62" s="9">
        <v>26884381</v>
      </c>
      <c r="M62" s="9">
        <v>258400</v>
      </c>
      <c r="N62" s="9">
        <f t="shared" si="5"/>
        <v>27142781</v>
      </c>
      <c r="O62" s="9">
        <f t="shared" si="6"/>
        <v>1294.9182290921235</v>
      </c>
      <c r="P62" s="8">
        <f t="shared" si="7"/>
        <v>-45.990704947923305</v>
      </c>
      <c r="Q62" s="8">
        <f t="shared" si="8"/>
        <v>1248.9275241442001</v>
      </c>
      <c r="R62" s="9">
        <f t="shared" si="2"/>
        <v>26178769.833586577</v>
      </c>
      <c r="S62" s="21"/>
      <c r="U62" s="2">
        <v>42887</v>
      </c>
      <c r="V62" s="8">
        <f t="shared" si="9"/>
        <v>70.5</v>
      </c>
      <c r="W62" s="8">
        <f t="shared" si="10"/>
        <v>4970.25</v>
      </c>
      <c r="X62" s="8">
        <f t="shared" si="11"/>
        <v>76.5</v>
      </c>
      <c r="Y62" s="7">
        <v>54</v>
      </c>
      <c r="Z62" s="7">
        <f t="shared" si="12"/>
        <v>2916</v>
      </c>
      <c r="AA62" s="7">
        <f t="shared" si="13"/>
        <v>157464</v>
      </c>
      <c r="AB62" s="7">
        <v>0</v>
      </c>
      <c r="AC62" s="7">
        <v>0</v>
      </c>
      <c r="AD62" s="7">
        <v>0</v>
      </c>
      <c r="AE62" s="7">
        <v>0</v>
      </c>
      <c r="AF62" s="7">
        <v>0</v>
      </c>
      <c r="AG62" s="7">
        <v>0</v>
      </c>
      <c r="AH62" s="7">
        <v>0</v>
      </c>
      <c r="AI62" s="8">
        <f t="shared" si="14"/>
        <v>1261.5148789904888</v>
      </c>
      <c r="AK62" s="17">
        <v>17</v>
      </c>
      <c r="AL62" s="17">
        <v>1293.5398769756225</v>
      </c>
      <c r="AM62" s="17">
        <v>13.012994001585639</v>
      </c>
      <c r="AN62" s="17">
        <v>0.24445027376049633</v>
      </c>
      <c r="AV62" s="1">
        <v>17</v>
      </c>
      <c r="AW62" s="50">
        <f t="shared" si="16"/>
        <v>68</v>
      </c>
      <c r="AX62" s="51">
        <f t="shared" si="17"/>
        <v>0.56237006237006237</v>
      </c>
      <c r="AY62" s="52">
        <f t="shared" si="18"/>
        <v>0.15698093272589608</v>
      </c>
      <c r="AZ62" s="43"/>
      <c r="BA62" s="1">
        <v>17</v>
      </c>
      <c r="BB62" s="48">
        <f t="shared" si="19"/>
        <v>13.012994001585639</v>
      </c>
      <c r="BC62" s="48">
        <f t="shared" si="21"/>
        <v>58.442836584836641</v>
      </c>
      <c r="BD62" s="48">
        <f t="shared" si="21"/>
        <v>14.702972880857033</v>
      </c>
      <c r="BE62" s="48">
        <f t="shared" si="21"/>
        <v>-71.177448326330477</v>
      </c>
      <c r="BF62" s="48">
        <f t="shared" si="21"/>
        <v>52.323213099109807</v>
      </c>
      <c r="BG62" s="48">
        <f t="shared" si="21"/>
        <v>116.61410537222696</v>
      </c>
      <c r="BH62" s="48">
        <f t="shared" si="21"/>
        <v>-2.2737367544323206E-13</v>
      </c>
      <c r="BI62" s="48">
        <f t="shared" si="21"/>
        <v>133.81553499408778</v>
      </c>
      <c r="BJ62" s="48">
        <f t="shared" si="21"/>
        <v>76.611878720296545</v>
      </c>
      <c r="BK62" s="48">
        <f t="shared" si="21"/>
        <v>73.967090272815994</v>
      </c>
      <c r="BL62" s="48">
        <f t="shared" si="21"/>
        <v>39.033453910100206</v>
      </c>
      <c r="BM62" s="48">
        <f t="shared" si="21"/>
        <v>-73.667090815716165</v>
      </c>
      <c r="BN62" s="48">
        <f t="shared" si="21"/>
        <v>-12.267823846675356</v>
      </c>
      <c r="BO62" s="1">
        <v>17</v>
      </c>
      <c r="BP62" s="9">
        <f t="shared" si="20"/>
        <v>169.3380128852985</v>
      </c>
      <c r="BQ62" s="9">
        <f t="shared" si="20"/>
        <v>760.5162819141143</v>
      </c>
      <c r="BR62" s="9">
        <f t="shared" si="20"/>
        <v>191.32969790406324</v>
      </c>
      <c r="BS62" s="9">
        <f t="shared" si="20"/>
        <v>-926.23170811869829</v>
      </c>
      <c r="BT62" s="9">
        <f t="shared" si="20"/>
        <v>680.88165820238964</v>
      </c>
      <c r="BU62" s="9">
        <f t="shared" si="20"/>
        <v>1517.4986537090388</v>
      </c>
      <c r="BV62" s="9">
        <f t="shared" si="20"/>
        <v>-5.621743321856303E-12</v>
      </c>
      <c r="BW62" s="9">
        <f t="shared" si="20"/>
        <v>1741.3407541970075</v>
      </c>
      <c r="BX62" s="9">
        <f t="shared" si="20"/>
        <v>996.94991823740713</v>
      </c>
      <c r="BY62" s="9">
        <f t="shared" si="20"/>
        <v>962.53330203488031</v>
      </c>
      <c r="BZ62" s="9">
        <f t="shared" si="20"/>
        <v>507.94210159329282</v>
      </c>
      <c r="CA62" s="9">
        <f t="shared" si="20"/>
        <v>-958.62941089916649</v>
      </c>
      <c r="CB62" s="9">
        <f t="shared" si="20"/>
        <v>-159.64111812929582</v>
      </c>
    </row>
    <row r="63" spans="1:80">
      <c r="A63" s="2">
        <v>42552</v>
      </c>
      <c r="B63" s="8">
        <f>'WA Sch. 1-2'!B63</f>
        <v>14.1</v>
      </c>
      <c r="C63" s="8">
        <f>'WA Sch. 1-2'!C63</f>
        <v>198.81</v>
      </c>
      <c r="D63" s="8">
        <f>'WA Sch. 1-2'!D63</f>
        <v>240.05</v>
      </c>
      <c r="E63" s="8">
        <f>'WA Sch. 1-2'!E63</f>
        <v>23.5</v>
      </c>
      <c r="F63" s="8">
        <f>'WA Sch. 1-2'!F63</f>
        <v>552.25</v>
      </c>
      <c r="G63" s="8">
        <f>'WA Sch. 1-2'!G63</f>
        <v>146.5</v>
      </c>
      <c r="H63" s="8">
        <f t="shared" si="15"/>
        <v>-9.4</v>
      </c>
      <c r="I63" s="8">
        <f t="shared" si="15"/>
        <v>-353.44</v>
      </c>
      <c r="J63" s="8">
        <f t="shared" si="15"/>
        <v>93.550000000000011</v>
      </c>
      <c r="K63" s="9">
        <v>21045</v>
      </c>
      <c r="L63" s="9">
        <v>28440503</v>
      </c>
      <c r="M63" s="9">
        <v>2598884</v>
      </c>
      <c r="N63" s="9">
        <f t="shared" si="5"/>
        <v>31039387</v>
      </c>
      <c r="O63" s="9">
        <f t="shared" si="6"/>
        <v>1474.9055357567117</v>
      </c>
      <c r="P63" s="8">
        <f t="shared" si="7"/>
        <v>111.41615087959025</v>
      </c>
      <c r="Q63" s="8">
        <f t="shared" si="8"/>
        <v>1586.321686636302</v>
      </c>
      <c r="R63" s="9">
        <f t="shared" si="2"/>
        <v>33384139.895260975</v>
      </c>
      <c r="S63" s="21"/>
      <c r="U63" s="2">
        <v>42917</v>
      </c>
      <c r="V63" s="8">
        <f t="shared" si="9"/>
        <v>0</v>
      </c>
      <c r="W63" s="8">
        <f t="shared" si="10"/>
        <v>0</v>
      </c>
      <c r="X63" s="8">
        <f t="shared" si="11"/>
        <v>289</v>
      </c>
      <c r="Y63" s="7">
        <v>55</v>
      </c>
      <c r="Z63" s="7">
        <f t="shared" si="12"/>
        <v>3025</v>
      </c>
      <c r="AA63" s="7">
        <f t="shared" si="13"/>
        <v>166375</v>
      </c>
      <c r="AB63" s="7">
        <v>0</v>
      </c>
      <c r="AC63" s="7">
        <v>0</v>
      </c>
      <c r="AD63" s="7">
        <v>0</v>
      </c>
      <c r="AE63" s="7">
        <v>0</v>
      </c>
      <c r="AF63" s="7">
        <v>0</v>
      </c>
      <c r="AG63" s="7">
        <v>0</v>
      </c>
      <c r="AH63" s="7">
        <v>0</v>
      </c>
      <c r="AI63" s="8">
        <f t="shared" si="14"/>
        <v>1545.7241460541813</v>
      </c>
      <c r="AK63" s="17">
        <v>18</v>
      </c>
      <c r="AL63" s="17">
        <v>1273.992254375343</v>
      </c>
      <c r="AM63" s="17">
        <v>16.402398867411421</v>
      </c>
      <c r="AN63" s="17">
        <v>0.30812055188675325</v>
      </c>
      <c r="AV63" s="1">
        <v>18</v>
      </c>
      <c r="AW63" s="50">
        <f t="shared" si="16"/>
        <v>74</v>
      </c>
      <c r="AX63" s="51">
        <f t="shared" si="17"/>
        <v>0.61226611226611227</v>
      </c>
      <c r="AY63" s="52">
        <f t="shared" si="18"/>
        <v>0.28523021200384785</v>
      </c>
      <c r="AZ63" s="43"/>
      <c r="BA63" s="1">
        <v>18</v>
      </c>
      <c r="BB63" s="48">
        <f t="shared" si="19"/>
        <v>16.402398867411421</v>
      </c>
      <c r="BC63" s="48">
        <f t="shared" si="21"/>
        <v>13.012994001585639</v>
      </c>
      <c r="BD63" s="48">
        <f t="shared" si="21"/>
        <v>58.442836584836641</v>
      </c>
      <c r="BE63" s="48">
        <f t="shared" si="21"/>
        <v>14.702972880857033</v>
      </c>
      <c r="BF63" s="48">
        <f t="shared" si="21"/>
        <v>-71.177448326330477</v>
      </c>
      <c r="BG63" s="48">
        <f t="shared" si="21"/>
        <v>52.323213099109807</v>
      </c>
      <c r="BH63" s="48">
        <f t="shared" si="21"/>
        <v>116.61410537222696</v>
      </c>
      <c r="BI63" s="48">
        <f t="shared" si="21"/>
        <v>-2.2737367544323206E-13</v>
      </c>
      <c r="BJ63" s="48">
        <f t="shared" si="21"/>
        <v>133.81553499408778</v>
      </c>
      <c r="BK63" s="48">
        <f t="shared" si="21"/>
        <v>76.611878720296545</v>
      </c>
      <c r="BL63" s="48">
        <f t="shared" si="21"/>
        <v>73.967090272815994</v>
      </c>
      <c r="BM63" s="48">
        <f t="shared" si="21"/>
        <v>39.033453910100206</v>
      </c>
      <c r="BN63" s="48">
        <f t="shared" si="21"/>
        <v>-73.667090815716165</v>
      </c>
      <c r="BO63" s="1">
        <v>18</v>
      </c>
      <c r="BP63" s="9">
        <f t="shared" si="20"/>
        <v>269.03868860565268</v>
      </c>
      <c r="BQ63" s="9">
        <f t="shared" si="20"/>
        <v>213.44431807323386</v>
      </c>
      <c r="BR63" s="9">
        <f t="shared" si="20"/>
        <v>958.60271660741989</v>
      </c>
      <c r="BS63" s="9">
        <f t="shared" si="20"/>
        <v>241.16402572854383</v>
      </c>
      <c r="BT63" s="9">
        <f t="shared" si="20"/>
        <v>-1167.4808978130266</v>
      </c>
      <c r="BU63" s="9">
        <f t="shared" si="20"/>
        <v>858.22621127615093</v>
      </c>
      <c r="BV63" s="9">
        <f t="shared" si="20"/>
        <v>1912.7510698815843</v>
      </c>
      <c r="BW63" s="9">
        <f t="shared" si="20"/>
        <v>-7.0860000614814692E-12</v>
      </c>
      <c r="BX63" s="9">
        <f t="shared" si="20"/>
        <v>2194.8957796290479</v>
      </c>
      <c r="BY63" s="9">
        <f t="shared" si="20"/>
        <v>1256.6185927520341</v>
      </c>
      <c r="BZ63" s="9">
        <f t="shared" si="20"/>
        <v>1213.237717716537</v>
      </c>
      <c r="CA63" s="9">
        <f t="shared" si="20"/>
        <v>640.24228020617204</v>
      </c>
      <c r="CB63" s="9">
        <f t="shared" si="20"/>
        <v>-1208.3170069611851</v>
      </c>
    </row>
    <row r="64" spans="1:80">
      <c r="A64" s="2">
        <v>42583</v>
      </c>
      <c r="B64" s="8">
        <f>'WA Sch. 1-2'!B64</f>
        <v>19.350000000000001</v>
      </c>
      <c r="C64" s="8">
        <f>'WA Sch. 1-2'!C64</f>
        <v>374.42250000000007</v>
      </c>
      <c r="D64" s="8">
        <f>'WA Sch. 1-2'!D64</f>
        <v>204.95</v>
      </c>
      <c r="E64" s="8">
        <f>'WA Sch. 1-2'!E64</f>
        <v>11.5</v>
      </c>
      <c r="F64" s="8">
        <f>'WA Sch. 1-2'!F64</f>
        <v>132.25</v>
      </c>
      <c r="G64" s="8">
        <f>'WA Sch. 1-2'!G64</f>
        <v>203</v>
      </c>
      <c r="H64" s="8">
        <f t="shared" si="15"/>
        <v>7.8500000000000014</v>
      </c>
      <c r="I64" s="8">
        <f t="shared" si="15"/>
        <v>242.17250000000007</v>
      </c>
      <c r="J64" s="8">
        <f t="shared" si="15"/>
        <v>1.9499999999999886</v>
      </c>
      <c r="K64" s="9">
        <v>21055</v>
      </c>
      <c r="L64" s="9">
        <v>30750799</v>
      </c>
      <c r="M64" s="9">
        <v>820113</v>
      </c>
      <c r="N64" s="9">
        <f t="shared" si="5"/>
        <v>31570912</v>
      </c>
      <c r="O64" s="9">
        <f t="shared" si="6"/>
        <v>1499.4496319164093</v>
      </c>
      <c r="P64" s="8">
        <f t="shared" si="7"/>
        <v>3.6314175102782844</v>
      </c>
      <c r="Q64" s="8">
        <f t="shared" si="8"/>
        <v>1503.0810494266875</v>
      </c>
      <c r="R64" s="9">
        <f t="shared" si="2"/>
        <v>31647371.495678905</v>
      </c>
      <c r="S64" s="21"/>
      <c r="U64" s="2">
        <v>42948</v>
      </c>
      <c r="V64" s="8">
        <f t="shared" si="9"/>
        <v>3.5</v>
      </c>
      <c r="W64" s="8">
        <f t="shared" si="10"/>
        <v>12.25</v>
      </c>
      <c r="X64" s="8">
        <f t="shared" si="11"/>
        <v>268.5</v>
      </c>
      <c r="Y64" s="7">
        <v>56</v>
      </c>
      <c r="Z64" s="7">
        <f t="shared" si="12"/>
        <v>3136</v>
      </c>
      <c r="AA64" s="7">
        <f t="shared" si="13"/>
        <v>175616</v>
      </c>
      <c r="AB64" s="7">
        <v>0</v>
      </c>
      <c r="AC64" s="7">
        <v>0</v>
      </c>
      <c r="AD64" s="7">
        <v>0</v>
      </c>
      <c r="AE64" s="7">
        <v>0</v>
      </c>
      <c r="AF64" s="7">
        <v>0</v>
      </c>
      <c r="AG64" s="7">
        <v>0</v>
      </c>
      <c r="AH64" s="7">
        <v>0</v>
      </c>
      <c r="AI64" s="8">
        <f t="shared" si="14"/>
        <v>1463.064367816092</v>
      </c>
      <c r="AK64" s="17">
        <v>19</v>
      </c>
      <c r="AL64" s="17">
        <v>1647.4469166107863</v>
      </c>
      <c r="AM64" s="17">
        <v>-23.05838873664743</v>
      </c>
      <c r="AN64" s="17">
        <v>-0.43315392587306067</v>
      </c>
      <c r="AV64" s="1">
        <v>19</v>
      </c>
      <c r="AW64" s="50">
        <f t="shared" si="16"/>
        <v>37</v>
      </c>
      <c r="AX64" s="51">
        <f t="shared" si="17"/>
        <v>0.30457380457380456</v>
      </c>
      <c r="AY64" s="52">
        <f t="shared" si="18"/>
        <v>-0.51129056715173082</v>
      </c>
      <c r="AZ64" s="43"/>
      <c r="BA64" s="1">
        <v>19</v>
      </c>
      <c r="BB64" s="48">
        <f t="shared" si="19"/>
        <v>-23.05838873664743</v>
      </c>
      <c r="BC64" s="48">
        <f t="shared" si="21"/>
        <v>16.402398867411421</v>
      </c>
      <c r="BD64" s="48">
        <f t="shared" si="21"/>
        <v>13.012994001585639</v>
      </c>
      <c r="BE64" s="48">
        <f t="shared" si="21"/>
        <v>58.442836584836641</v>
      </c>
      <c r="BF64" s="48">
        <f t="shared" si="21"/>
        <v>14.702972880857033</v>
      </c>
      <c r="BG64" s="48">
        <f t="shared" si="21"/>
        <v>-71.177448326330477</v>
      </c>
      <c r="BH64" s="48">
        <f t="shared" si="21"/>
        <v>52.323213099109807</v>
      </c>
      <c r="BI64" s="48">
        <f t="shared" si="21"/>
        <v>116.61410537222696</v>
      </c>
      <c r="BJ64" s="48">
        <f t="shared" si="21"/>
        <v>-2.2737367544323206E-13</v>
      </c>
      <c r="BK64" s="48">
        <f t="shared" si="21"/>
        <v>133.81553499408778</v>
      </c>
      <c r="BL64" s="48">
        <f t="shared" si="21"/>
        <v>76.611878720296545</v>
      </c>
      <c r="BM64" s="48">
        <f t="shared" si="21"/>
        <v>73.967090272815994</v>
      </c>
      <c r="BN64" s="48">
        <f t="shared" si="21"/>
        <v>39.033453910100206</v>
      </c>
      <c r="BO64" s="1">
        <v>19</v>
      </c>
      <c r="BP64" s="9">
        <f t="shared" si="20"/>
        <v>531.68929113035858</v>
      </c>
      <c r="BQ64" s="9">
        <f t="shared" si="20"/>
        <v>-378.21288929831667</v>
      </c>
      <c r="BR64" s="9">
        <f t="shared" si="20"/>
        <v>-300.05867431622084</v>
      </c>
      <c r="BS64" s="9">
        <f t="shared" si="20"/>
        <v>-1347.5976448455308</v>
      </c>
      <c r="BT64" s="9">
        <f t="shared" si="20"/>
        <v>-339.02686427118476</v>
      </c>
      <c r="BU64" s="9">
        <f t="shared" si="20"/>
        <v>1641.2372727911825</v>
      </c>
      <c r="BV64" s="9">
        <f t="shared" si="20"/>
        <v>-1206.4889875897229</v>
      </c>
      <c r="BW64" s="9">
        <f t="shared" si="20"/>
        <v>-2688.9333738491941</v>
      </c>
      <c r="BX64" s="9">
        <f t="shared" si="20"/>
        <v>9.9614541340157538E-12</v>
      </c>
      <c r="BY64" s="9">
        <f t="shared" si="20"/>
        <v>-3085.5706248961469</v>
      </c>
      <c r="BZ64" s="9">
        <f t="shared" si="20"/>
        <v>-1766.5464813774959</v>
      </c>
      <c r="CA64" s="9">
        <f t="shared" si="20"/>
        <v>-1705.5619212292947</v>
      </c>
      <c r="CB64" s="9">
        <f t="shared" si="20"/>
        <v>-900.04855399310452</v>
      </c>
    </row>
    <row r="65" spans="1:80">
      <c r="A65" s="2">
        <v>42614</v>
      </c>
      <c r="B65" s="8">
        <f>'WA Sch. 1-2'!B65</f>
        <v>152.32499999999999</v>
      </c>
      <c r="C65" s="8">
        <f>'WA Sch. 1-2'!C65</f>
        <v>23202.905624999996</v>
      </c>
      <c r="D65" s="8">
        <f>'WA Sch. 1-2'!D65</f>
        <v>43.875</v>
      </c>
      <c r="E65" s="8">
        <f>'WA Sch. 1-2'!E65</f>
        <v>164</v>
      </c>
      <c r="F65" s="8">
        <f>'WA Sch. 1-2'!F65</f>
        <v>26896</v>
      </c>
      <c r="G65" s="8">
        <f>'WA Sch. 1-2'!G65</f>
        <v>5.5</v>
      </c>
      <c r="H65" s="8">
        <f t="shared" si="15"/>
        <v>-11.675000000000011</v>
      </c>
      <c r="I65" s="8">
        <f t="shared" si="15"/>
        <v>-3693.0943750000042</v>
      </c>
      <c r="J65" s="8">
        <f t="shared" si="15"/>
        <v>38.375</v>
      </c>
      <c r="K65" s="9">
        <v>21028</v>
      </c>
      <c r="L65" s="9">
        <v>29233519</v>
      </c>
      <c r="M65" s="9">
        <v>-4652740</v>
      </c>
      <c r="N65" s="9">
        <f t="shared" si="5"/>
        <v>24580779</v>
      </c>
      <c r="O65" s="9">
        <f t="shared" si="6"/>
        <v>1168.9546794749858</v>
      </c>
      <c r="P65" s="8">
        <f t="shared" si="7"/>
        <v>43.581284789192296</v>
      </c>
      <c r="Q65" s="8">
        <f t="shared" si="8"/>
        <v>1212.5359642641781</v>
      </c>
      <c r="R65" s="9">
        <f t="shared" si="2"/>
        <v>25497206.256547138</v>
      </c>
      <c r="S65" s="21"/>
      <c r="U65" s="2">
        <v>42979</v>
      </c>
      <c r="V65" s="8">
        <f t="shared" si="9"/>
        <v>171.5</v>
      </c>
      <c r="W65" s="8">
        <f t="shared" si="10"/>
        <v>29412.25</v>
      </c>
      <c r="X65" s="8">
        <f t="shared" si="11"/>
        <v>83</v>
      </c>
      <c r="Y65" s="7">
        <v>57</v>
      </c>
      <c r="Z65" s="7">
        <f t="shared" si="12"/>
        <v>3249</v>
      </c>
      <c r="AA65" s="7">
        <f t="shared" si="13"/>
        <v>185193</v>
      </c>
      <c r="AB65" s="7">
        <v>0</v>
      </c>
      <c r="AC65" s="7">
        <v>1</v>
      </c>
      <c r="AD65" s="7">
        <v>0</v>
      </c>
      <c r="AE65" s="7">
        <v>0</v>
      </c>
      <c r="AF65" s="7">
        <v>0</v>
      </c>
      <c r="AG65" s="7">
        <v>0</v>
      </c>
      <c r="AH65" s="7">
        <v>0</v>
      </c>
      <c r="AI65" s="8">
        <f t="shared" si="14"/>
        <v>1238.5021354484443</v>
      </c>
      <c r="AK65" s="17">
        <v>20</v>
      </c>
      <c r="AL65" s="17">
        <v>1514.1355127622098</v>
      </c>
      <c r="AM65" s="17">
        <v>37.167462847546176</v>
      </c>
      <c r="AN65" s="17">
        <v>0.69819416399935752</v>
      </c>
      <c r="AV65" s="1">
        <v>20</v>
      </c>
      <c r="AW65" s="50">
        <f t="shared" si="16"/>
        <v>93</v>
      </c>
      <c r="AX65" s="51">
        <f t="shared" si="17"/>
        <v>0.77027027027027029</v>
      </c>
      <c r="AY65" s="52">
        <f t="shared" si="18"/>
        <v>0.73973721941388981</v>
      </c>
      <c r="AZ65" s="43"/>
      <c r="BA65" s="1">
        <v>20</v>
      </c>
      <c r="BB65" s="48">
        <f t="shared" si="19"/>
        <v>37.167462847546176</v>
      </c>
      <c r="BC65" s="48">
        <f t="shared" si="21"/>
        <v>-23.05838873664743</v>
      </c>
      <c r="BD65" s="48">
        <f t="shared" si="21"/>
        <v>16.402398867411421</v>
      </c>
      <c r="BE65" s="48">
        <f t="shared" si="21"/>
        <v>13.012994001585639</v>
      </c>
      <c r="BF65" s="48">
        <f t="shared" si="21"/>
        <v>58.442836584836641</v>
      </c>
      <c r="BG65" s="48">
        <f t="shared" si="21"/>
        <v>14.702972880857033</v>
      </c>
      <c r="BH65" s="48">
        <f t="shared" si="21"/>
        <v>-71.177448326330477</v>
      </c>
      <c r="BI65" s="48">
        <f t="shared" si="21"/>
        <v>52.323213099109807</v>
      </c>
      <c r="BJ65" s="48">
        <f t="shared" si="21"/>
        <v>116.61410537222696</v>
      </c>
      <c r="BK65" s="48">
        <f t="shared" si="21"/>
        <v>-2.2737367544323206E-13</v>
      </c>
      <c r="BL65" s="48">
        <f t="shared" si="21"/>
        <v>133.81553499408778</v>
      </c>
      <c r="BM65" s="48">
        <f t="shared" si="21"/>
        <v>76.611878720296545</v>
      </c>
      <c r="BN65" s="48">
        <f t="shared" si="21"/>
        <v>73.967090272815994</v>
      </c>
      <c r="BO65" s="1">
        <v>20</v>
      </c>
      <c r="BP65" s="9">
        <f t="shared" si="20"/>
        <v>1381.42029452371</v>
      </c>
      <c r="BQ65" s="9">
        <f t="shared" si="20"/>
        <v>-857.02180669362349</v>
      </c>
      <c r="BR65" s="9">
        <f t="shared" si="20"/>
        <v>609.6355505151364</v>
      </c>
      <c r="BS65" s="9">
        <f t="shared" si="20"/>
        <v>483.65997108926518</v>
      </c>
      <c r="BT65" s="9">
        <f t="shared" si="20"/>
        <v>2172.1719574721087</v>
      </c>
      <c r="BU65" s="9">
        <f t="shared" si="20"/>
        <v>546.47219829772212</v>
      </c>
      <c r="BV65" s="9">
        <f t="shared" si="20"/>
        <v>-2645.4851662520186</v>
      </c>
      <c r="BW65" s="9">
        <f t="shared" si="20"/>
        <v>1944.7210789253868</v>
      </c>
      <c r="BX65" s="9">
        <f t="shared" si="20"/>
        <v>4334.2504289220487</v>
      </c>
      <c r="BY65" s="9">
        <f t="shared" si="20"/>
        <v>-1.6056715005637974E-11</v>
      </c>
      <c r="BZ65" s="9">
        <f t="shared" si="20"/>
        <v>4973.583925317238</v>
      </c>
      <c r="CA65" s="9">
        <f t="shared" si="20"/>
        <v>2847.4691560173123</v>
      </c>
      <c r="CB65" s="9">
        <f t="shared" si="20"/>
        <v>2749.1690796559601</v>
      </c>
    </row>
    <row r="66" spans="1:80">
      <c r="A66" s="2">
        <v>42644</v>
      </c>
      <c r="B66" s="8">
        <f>'WA Sch. 1-2'!B66</f>
        <v>510.4</v>
      </c>
      <c r="C66" s="8">
        <f>'WA Sch. 1-2'!C66</f>
        <v>260508.15999999997</v>
      </c>
      <c r="D66" s="8">
        <f>'WA Sch. 1-2'!D66</f>
        <v>0.65</v>
      </c>
      <c r="E66" s="8">
        <f>'WA Sch. 1-2'!E66</f>
        <v>515</v>
      </c>
      <c r="F66" s="8">
        <f>'WA Sch. 1-2'!F66</f>
        <v>265225</v>
      </c>
      <c r="G66" s="8">
        <f>'WA Sch. 1-2'!G66</f>
        <v>0</v>
      </c>
      <c r="H66" s="8">
        <f t="shared" si="15"/>
        <v>-4.6000000000000227</v>
      </c>
      <c r="I66" s="8">
        <f t="shared" si="15"/>
        <v>-4716.8400000000256</v>
      </c>
      <c r="J66" s="8">
        <f t="shared" si="15"/>
        <v>0.65</v>
      </c>
      <c r="K66" s="9">
        <v>21000</v>
      </c>
      <c r="L66" s="9">
        <v>26060304</v>
      </c>
      <c r="M66" s="9">
        <v>2548903</v>
      </c>
      <c r="N66" s="9">
        <f t="shared" si="5"/>
        <v>28609207</v>
      </c>
      <c r="O66" s="9">
        <f t="shared" si="6"/>
        <v>1362.3431904761906</v>
      </c>
      <c r="P66" s="8">
        <f t="shared" si="7"/>
        <v>-1.1403541469119394</v>
      </c>
      <c r="Q66" s="8">
        <f t="shared" si="8"/>
        <v>1361.2028363292786</v>
      </c>
      <c r="R66" s="9">
        <f t="shared" si="2"/>
        <v>28585259.562914852</v>
      </c>
      <c r="S66" s="21"/>
      <c r="U66" s="2">
        <v>43009</v>
      </c>
      <c r="V66" s="8">
        <f t="shared" si="9"/>
        <v>570.5</v>
      </c>
      <c r="W66" s="8">
        <f t="shared" si="10"/>
        <v>325470.25</v>
      </c>
      <c r="X66" s="8">
        <f t="shared" si="11"/>
        <v>0</v>
      </c>
      <c r="Y66" s="7">
        <v>58</v>
      </c>
      <c r="Z66" s="7">
        <f t="shared" si="12"/>
        <v>3364</v>
      </c>
      <c r="AA66" s="7">
        <f t="shared" si="13"/>
        <v>195112</v>
      </c>
      <c r="AB66" s="7">
        <v>0</v>
      </c>
      <c r="AC66" s="7">
        <v>0</v>
      </c>
      <c r="AD66" s="7">
        <v>0</v>
      </c>
      <c r="AE66" s="7">
        <v>0</v>
      </c>
      <c r="AF66" s="7">
        <v>0</v>
      </c>
      <c r="AG66" s="7">
        <v>0</v>
      </c>
      <c r="AH66" s="7">
        <v>0</v>
      </c>
      <c r="AI66" s="8">
        <f t="shared" si="14"/>
        <v>1389.9828044323665</v>
      </c>
      <c r="AK66" s="17">
        <v>21</v>
      </c>
      <c r="AL66" s="17">
        <v>1240.3650952709013</v>
      </c>
      <c r="AM66" s="17">
        <v>-62.752210880087659</v>
      </c>
      <c r="AN66" s="17">
        <v>-1.1788059786121983</v>
      </c>
      <c r="AV66" s="1">
        <v>21</v>
      </c>
      <c r="AW66" s="50">
        <f t="shared" si="16"/>
        <v>16</v>
      </c>
      <c r="AX66" s="51">
        <f t="shared" si="17"/>
        <v>0.12993762993762994</v>
      </c>
      <c r="AY66" s="52">
        <f t="shared" si="18"/>
        <v>-1.1266860090395716</v>
      </c>
      <c r="AZ66" s="43"/>
      <c r="BA66" s="1">
        <v>21</v>
      </c>
      <c r="BB66" s="48">
        <f t="shared" si="19"/>
        <v>-62.752210880087659</v>
      </c>
      <c r="BC66" s="48">
        <f t="shared" si="21"/>
        <v>37.167462847546176</v>
      </c>
      <c r="BD66" s="48">
        <f t="shared" si="21"/>
        <v>-23.05838873664743</v>
      </c>
      <c r="BE66" s="48">
        <f t="shared" si="21"/>
        <v>16.402398867411421</v>
      </c>
      <c r="BF66" s="48">
        <f t="shared" si="21"/>
        <v>13.012994001585639</v>
      </c>
      <c r="BG66" s="48">
        <f t="shared" si="21"/>
        <v>58.442836584836641</v>
      </c>
      <c r="BH66" s="48">
        <f t="shared" si="21"/>
        <v>14.702972880857033</v>
      </c>
      <c r="BI66" s="48">
        <f t="shared" si="21"/>
        <v>-71.177448326330477</v>
      </c>
      <c r="BJ66" s="48">
        <f t="shared" si="21"/>
        <v>52.323213099109807</v>
      </c>
      <c r="BK66" s="48">
        <f t="shared" si="21"/>
        <v>116.61410537222696</v>
      </c>
      <c r="BL66" s="48">
        <f t="shared" si="21"/>
        <v>-2.2737367544323206E-13</v>
      </c>
      <c r="BM66" s="48">
        <f t="shared" si="21"/>
        <v>133.81553499408778</v>
      </c>
      <c r="BN66" s="48">
        <f t="shared" si="21"/>
        <v>76.611878720296545</v>
      </c>
      <c r="BO66" s="1">
        <v>21</v>
      </c>
      <c r="BP66" s="9">
        <f t="shared" si="20"/>
        <v>3937.8399703390178</v>
      </c>
      <c r="BQ66" s="9">
        <f t="shared" si="20"/>
        <v>-2332.3404664870359</v>
      </c>
      <c r="BR66" s="9">
        <f t="shared" si="20"/>
        <v>1446.9648725571553</v>
      </c>
      <c r="BS66" s="9">
        <f t="shared" si="20"/>
        <v>-1029.2867926671029</v>
      </c>
      <c r="BT66" s="9">
        <f t="shared" si="20"/>
        <v>-816.59414376880761</v>
      </c>
      <c r="BU66" s="9">
        <f t="shared" si="20"/>
        <v>-3667.41720580217</v>
      </c>
      <c r="BV66" s="9">
        <f t="shared" si="20"/>
        <v>-922.64405478374067</v>
      </c>
      <c r="BW66" s="9">
        <f t="shared" si="20"/>
        <v>4466.5422472804594</v>
      </c>
      <c r="BX66" s="9">
        <f t="shared" si="20"/>
        <v>-3283.3973023191015</v>
      </c>
      <c r="BY66" s="9">
        <f t="shared" si="20"/>
        <v>-7317.7929319107607</v>
      </c>
      <c r="BZ66" s="9">
        <f t="shared" si="20"/>
        <v>2.7109581576989271E-11</v>
      </c>
      <c r="CA66" s="9">
        <f t="shared" si="20"/>
        <v>-8397.2206709807615</v>
      </c>
      <c r="CB66" s="9">
        <f t="shared" si="20"/>
        <v>-4807.5647693757528</v>
      </c>
    </row>
    <row r="67" spans="1:80">
      <c r="A67" s="2">
        <v>42675</v>
      </c>
      <c r="B67" s="8">
        <f>'WA Sch. 1-2'!B67</f>
        <v>874.97500000000002</v>
      </c>
      <c r="C67" s="8">
        <f>'WA Sch. 1-2'!C67</f>
        <v>765581.25062499999</v>
      </c>
      <c r="D67" s="8">
        <f>'WA Sch. 1-2'!D67</f>
        <v>0</v>
      </c>
      <c r="E67" s="8">
        <f>'WA Sch. 1-2'!E67</f>
        <v>646.5</v>
      </c>
      <c r="F67" s="8">
        <f>'WA Sch. 1-2'!F67</f>
        <v>417962.25</v>
      </c>
      <c r="G67" s="8">
        <f>'WA Sch. 1-2'!G67</f>
        <v>0</v>
      </c>
      <c r="H67" s="8">
        <f t="shared" si="15"/>
        <v>228.47500000000002</v>
      </c>
      <c r="I67" s="8">
        <f t="shared" si="15"/>
        <v>347619.00062499999</v>
      </c>
      <c r="J67" s="8">
        <f t="shared" si="15"/>
        <v>0</v>
      </c>
      <c r="K67" s="9">
        <v>21039</v>
      </c>
      <c r="L67" s="9">
        <v>27070534</v>
      </c>
      <c r="M67" s="9">
        <v>1653324</v>
      </c>
      <c r="N67" s="9">
        <f t="shared" si="5"/>
        <v>28723858</v>
      </c>
      <c r="O67" s="9">
        <f t="shared" si="6"/>
        <v>1365.2672655544466</v>
      </c>
      <c r="P67" s="8">
        <f t="shared" si="7"/>
        <v>124.78347889080021</v>
      </c>
      <c r="Q67" s="8">
        <f t="shared" si="8"/>
        <v>1490.0507444452469</v>
      </c>
      <c r="R67" s="9">
        <f t="shared" si="2"/>
        <v>31349177.612383548</v>
      </c>
      <c r="S67" s="21"/>
      <c r="U67" s="2">
        <v>43040</v>
      </c>
      <c r="V67" s="8">
        <f t="shared" si="9"/>
        <v>818.5</v>
      </c>
      <c r="W67" s="8">
        <f t="shared" si="10"/>
        <v>669942.25</v>
      </c>
      <c r="X67" s="8">
        <f t="shared" si="11"/>
        <v>0</v>
      </c>
      <c r="Y67" s="7">
        <v>59</v>
      </c>
      <c r="Z67" s="7">
        <f t="shared" si="12"/>
        <v>3481</v>
      </c>
      <c r="AA67" s="7">
        <f t="shared" si="13"/>
        <v>205379</v>
      </c>
      <c r="AB67" s="7">
        <v>0</v>
      </c>
      <c r="AC67" s="7">
        <v>0</v>
      </c>
      <c r="AD67" s="7">
        <v>0</v>
      </c>
      <c r="AE67" s="7">
        <v>0</v>
      </c>
      <c r="AF67" s="7">
        <v>0</v>
      </c>
      <c r="AG67" s="7">
        <v>0</v>
      </c>
      <c r="AH67" s="7">
        <v>0</v>
      </c>
      <c r="AI67" s="8">
        <f t="shared" si="14"/>
        <v>1464.9024623157895</v>
      </c>
      <c r="AK67" s="17">
        <v>22</v>
      </c>
      <c r="AL67" s="17">
        <v>1324.3128815267271</v>
      </c>
      <c r="AM67" s="17">
        <v>-7.973728679379974</v>
      </c>
      <c r="AN67" s="17">
        <v>-0.14978721717145546</v>
      </c>
      <c r="AV67" s="1">
        <v>22</v>
      </c>
      <c r="AW67" s="50">
        <f t="shared" si="16"/>
        <v>50</v>
      </c>
      <c r="AX67" s="51">
        <f t="shared" si="17"/>
        <v>0.41268191268191268</v>
      </c>
      <c r="AY67" s="52">
        <f t="shared" si="18"/>
        <v>-0.22065146486235332</v>
      </c>
      <c r="AZ67" s="43"/>
      <c r="BA67" s="1">
        <v>22</v>
      </c>
      <c r="BB67" s="48">
        <f t="shared" si="19"/>
        <v>-7.973728679379974</v>
      </c>
      <c r="BC67" s="48">
        <f t="shared" si="21"/>
        <v>-62.752210880087659</v>
      </c>
      <c r="BD67" s="48">
        <f t="shared" si="21"/>
        <v>37.167462847546176</v>
      </c>
      <c r="BE67" s="48">
        <f t="shared" si="21"/>
        <v>-23.05838873664743</v>
      </c>
      <c r="BF67" s="48">
        <f t="shared" si="21"/>
        <v>16.402398867411421</v>
      </c>
      <c r="BG67" s="48">
        <f t="shared" si="21"/>
        <v>13.012994001585639</v>
      </c>
      <c r="BH67" s="48">
        <f t="shared" si="21"/>
        <v>58.442836584836641</v>
      </c>
      <c r="BI67" s="48">
        <f t="shared" si="21"/>
        <v>14.702972880857033</v>
      </c>
      <c r="BJ67" s="48">
        <f t="shared" si="21"/>
        <v>-71.177448326330477</v>
      </c>
      <c r="BK67" s="48">
        <f t="shared" si="21"/>
        <v>52.323213099109807</v>
      </c>
      <c r="BL67" s="48">
        <f t="shared" si="21"/>
        <v>116.61410537222696</v>
      </c>
      <c r="BM67" s="48">
        <f t="shared" si="21"/>
        <v>-2.2737367544323206E-13</v>
      </c>
      <c r="BN67" s="48">
        <f t="shared" si="21"/>
        <v>133.81553499408778</v>
      </c>
      <c r="BO67" s="1">
        <v>22</v>
      </c>
      <c r="BP67" s="9">
        <f t="shared" si="20"/>
        <v>63.580349052369961</v>
      </c>
      <c r="BQ67" s="9">
        <f t="shared" si="20"/>
        <v>500.36910358906948</v>
      </c>
      <c r="BR67" s="9">
        <f t="shared" si="20"/>
        <v>-296.36326444727456</v>
      </c>
      <c r="BS67" s="9">
        <f t="shared" si="20"/>
        <v>183.86133556970412</v>
      </c>
      <c r="BT67" s="9">
        <f t="shared" si="20"/>
        <v>-130.78827825970976</v>
      </c>
      <c r="BU67" s="9">
        <f t="shared" si="20"/>
        <v>-103.76208347504401</v>
      </c>
      <c r="BV67" s="9">
        <f t="shared" si="20"/>
        <v>-466.00732218083937</v>
      </c>
      <c r="BW67" s="9">
        <f t="shared" si="20"/>
        <v>-117.23751653223709</v>
      </c>
      <c r="BX67" s="9">
        <f t="shared" si="20"/>
        <v>567.54966104476364</v>
      </c>
      <c r="BY67" s="9">
        <f t="shared" si="20"/>
        <v>-417.21110488569087</v>
      </c>
      <c r="BZ67" s="9">
        <f t="shared" si="20"/>
        <v>-929.84923642678666</v>
      </c>
      <c r="CA67" s="9">
        <f t="shared" si="20"/>
        <v>3.4447303939537821E-12</v>
      </c>
      <c r="CB67" s="9">
        <f t="shared" si="20"/>
        <v>-1067.008769128958</v>
      </c>
    </row>
    <row r="68" spans="1:80">
      <c r="A68" s="2">
        <v>42705</v>
      </c>
      <c r="B68" s="8">
        <f>'WA Sch. 1-2'!B68</f>
        <v>1138.7249999999999</v>
      </c>
      <c r="C68" s="8">
        <f>'WA Sch. 1-2'!C68</f>
        <v>1296694.6256249999</v>
      </c>
      <c r="D68" s="8">
        <f>'WA Sch. 1-2'!D68</f>
        <v>0</v>
      </c>
      <c r="E68" s="8">
        <f>'WA Sch. 1-2'!E68</f>
        <v>1299.5</v>
      </c>
      <c r="F68" s="8">
        <f>'WA Sch. 1-2'!F68</f>
        <v>1688700.25</v>
      </c>
      <c r="G68" s="8">
        <f>'WA Sch. 1-2'!G68</f>
        <v>0</v>
      </c>
      <c r="H68" s="8">
        <f t="shared" si="15"/>
        <v>-160.77500000000009</v>
      </c>
      <c r="I68" s="8">
        <f t="shared" si="15"/>
        <v>-392005.62437500013</v>
      </c>
      <c r="J68" s="8">
        <f t="shared" si="15"/>
        <v>0</v>
      </c>
      <c r="K68" s="9">
        <v>21066</v>
      </c>
      <c r="L68" s="9">
        <v>34396202</v>
      </c>
      <c r="M68" s="9">
        <v>3454634</v>
      </c>
      <c r="N68" s="9">
        <f t="shared" si="5"/>
        <v>37850836</v>
      </c>
      <c r="O68" s="9">
        <f t="shared" si="6"/>
        <v>1796.7737586632488</v>
      </c>
      <c r="P68" s="8">
        <f t="shared" si="7"/>
        <v>-125.72927074981806</v>
      </c>
      <c r="Q68" s="8">
        <f t="shared" si="8"/>
        <v>1671.0444879134307</v>
      </c>
      <c r="R68" s="9">
        <f t="shared" si="2"/>
        <v>35202223.182384327</v>
      </c>
      <c r="S68" s="21"/>
      <c r="U68" s="2">
        <v>43070</v>
      </c>
      <c r="V68" s="8">
        <f t="shared" si="9"/>
        <v>1186.5</v>
      </c>
      <c r="W68" s="8">
        <f t="shared" si="10"/>
        <v>1407782.25</v>
      </c>
      <c r="X68" s="8">
        <f t="shared" si="11"/>
        <v>0</v>
      </c>
      <c r="Y68" s="7">
        <v>60</v>
      </c>
      <c r="Z68" s="7">
        <f t="shared" si="12"/>
        <v>3600</v>
      </c>
      <c r="AA68" s="7">
        <f t="shared" si="13"/>
        <v>216000</v>
      </c>
      <c r="AB68" s="7">
        <v>0</v>
      </c>
      <c r="AC68" s="7">
        <v>0</v>
      </c>
      <c r="AD68" s="7">
        <v>0</v>
      </c>
      <c r="AE68" s="7">
        <v>0</v>
      </c>
      <c r="AF68" s="7">
        <v>0</v>
      </c>
      <c r="AG68" s="7">
        <v>0</v>
      </c>
      <c r="AH68" s="7">
        <v>0</v>
      </c>
      <c r="AI68" s="8">
        <f t="shared" si="14"/>
        <v>1772.0598402764804</v>
      </c>
      <c r="AK68" s="17">
        <v>23</v>
      </c>
      <c r="AL68" s="17">
        <v>1589.3300607572842</v>
      </c>
      <c r="AM68" s="17">
        <v>-38.055542368492524</v>
      </c>
      <c r="AN68" s="17">
        <v>-0.71487681842845907</v>
      </c>
      <c r="AV68" s="1">
        <v>23</v>
      </c>
      <c r="AW68" s="50">
        <f t="shared" si="16"/>
        <v>29</v>
      </c>
      <c r="AX68" s="51">
        <f t="shared" si="17"/>
        <v>0.23804573804573806</v>
      </c>
      <c r="AY68" s="52">
        <f t="shared" si="18"/>
        <v>-0.71260296566742809</v>
      </c>
      <c r="AZ68" s="43"/>
      <c r="BA68" s="1">
        <v>23</v>
      </c>
      <c r="BB68" s="48">
        <f t="shared" si="19"/>
        <v>-38.055542368492524</v>
      </c>
      <c r="BC68" s="48">
        <f t="shared" si="21"/>
        <v>-7.973728679379974</v>
      </c>
      <c r="BD68" s="48">
        <f t="shared" si="21"/>
        <v>-62.752210880087659</v>
      </c>
      <c r="BE68" s="48">
        <f t="shared" si="21"/>
        <v>37.167462847546176</v>
      </c>
      <c r="BF68" s="48">
        <f t="shared" si="21"/>
        <v>-23.05838873664743</v>
      </c>
      <c r="BG68" s="48">
        <f t="shared" si="21"/>
        <v>16.402398867411421</v>
      </c>
      <c r="BH68" s="48">
        <f t="shared" si="21"/>
        <v>13.012994001585639</v>
      </c>
      <c r="BI68" s="48">
        <f t="shared" si="21"/>
        <v>58.442836584836641</v>
      </c>
      <c r="BJ68" s="48">
        <f t="shared" si="21"/>
        <v>14.702972880857033</v>
      </c>
      <c r="BK68" s="48">
        <f t="shared" si="21"/>
        <v>-71.177448326330477</v>
      </c>
      <c r="BL68" s="48">
        <f t="shared" si="21"/>
        <v>52.323213099109807</v>
      </c>
      <c r="BM68" s="48">
        <f t="shared" si="21"/>
        <v>116.61410537222696</v>
      </c>
      <c r="BN68" s="48">
        <f t="shared" si="21"/>
        <v>-2.2737367544323206E-13</v>
      </c>
      <c r="BO68" s="1">
        <v>23</v>
      </c>
      <c r="BP68" s="9">
        <f t="shared" si="20"/>
        <v>1448.2243049601452</v>
      </c>
      <c r="BQ68" s="9">
        <f t="shared" si="20"/>
        <v>303.44456959301795</v>
      </c>
      <c r="BR68" s="9">
        <f t="shared" si="20"/>
        <v>2388.0694198637743</v>
      </c>
      <c r="BS68" s="9">
        <f t="shared" si="20"/>
        <v>-1414.4279571241652</v>
      </c>
      <c r="BT68" s="9">
        <f t="shared" si="20"/>
        <v>877.49948951666966</v>
      </c>
      <c r="BU68" s="9">
        <f t="shared" si="20"/>
        <v>-624.20218504368461</v>
      </c>
      <c r="BV68" s="9">
        <f t="shared" si="20"/>
        <v>-495.21654456827628</v>
      </c>
      <c r="BW68" s="9">
        <f t="shared" si="20"/>
        <v>-2224.07384378914</v>
      </c>
      <c r="BX68" s="9">
        <f t="shared" si="20"/>
        <v>-559.52960741024663</v>
      </c>
      <c r="BY68" s="9">
        <f t="shared" si="20"/>
        <v>2708.6964004638789</v>
      </c>
      <c r="BZ68" s="9">
        <f t="shared" si="20"/>
        <v>-1991.1882529488394</v>
      </c>
      <c r="CA68" s="9">
        <f t="shared" si="20"/>
        <v>-4437.8130277566515</v>
      </c>
      <c r="CB68" s="9">
        <f t="shared" si="20"/>
        <v>1.6440374224688682E-11</v>
      </c>
    </row>
    <row r="69" spans="1:80">
      <c r="A69" s="2">
        <v>42736</v>
      </c>
      <c r="B69" s="8">
        <f>'WA Sch. 1-2'!B69</f>
        <v>1095.1500000000001</v>
      </c>
      <c r="C69" s="8">
        <f>'WA Sch. 1-2'!C69</f>
        <v>1199353.5225000002</v>
      </c>
      <c r="D69" s="8">
        <f>'WA Sch. 1-2'!D69</f>
        <v>0</v>
      </c>
      <c r="E69" s="8">
        <f>'WA Sch. 1-2'!E69</f>
        <v>1388.5</v>
      </c>
      <c r="F69" s="8">
        <f>'WA Sch. 1-2'!F69</f>
        <v>1927932.25</v>
      </c>
      <c r="G69" s="8">
        <f>'WA Sch. 1-2'!G69</f>
        <v>0</v>
      </c>
      <c r="H69" s="8">
        <f t="shared" si="15"/>
        <v>-293.34999999999991</v>
      </c>
      <c r="I69" s="8">
        <f t="shared" si="15"/>
        <v>-728578.7274999998</v>
      </c>
      <c r="J69" s="8">
        <f t="shared" si="15"/>
        <v>0</v>
      </c>
      <c r="K69" s="9">
        <v>21083</v>
      </c>
      <c r="L69" s="9">
        <v>41345573.999990001</v>
      </c>
      <c r="M69" s="9">
        <v>-2008243</v>
      </c>
      <c r="N69" s="9">
        <f t="shared" si="5"/>
        <v>39337330.999990001</v>
      </c>
      <c r="O69" s="9">
        <f t="shared" si="6"/>
        <v>1865.8317601854576</v>
      </c>
      <c r="P69" s="8">
        <f t="shared" si="7"/>
        <v>-232.8339483172671</v>
      </c>
      <c r="Q69" s="8">
        <f t="shared" si="8"/>
        <v>1632.9978118681904</v>
      </c>
      <c r="R69" s="9">
        <f t="shared" si="2"/>
        <v>34428492.867617056</v>
      </c>
      <c r="S69" s="21"/>
      <c r="U69" s="2">
        <v>43101</v>
      </c>
      <c r="V69" s="8">
        <f t="shared" si="9"/>
        <v>970.5</v>
      </c>
      <c r="W69" s="8">
        <f t="shared" si="10"/>
        <v>941870.25</v>
      </c>
      <c r="X69" s="8">
        <f t="shared" si="11"/>
        <v>0</v>
      </c>
      <c r="Y69" s="7">
        <v>61</v>
      </c>
      <c r="Z69" s="7">
        <f t="shared" si="12"/>
        <v>3721</v>
      </c>
      <c r="AA69" s="7">
        <f t="shared" si="13"/>
        <v>226981</v>
      </c>
      <c r="AB69" s="7">
        <v>0</v>
      </c>
      <c r="AC69" s="7">
        <v>0</v>
      </c>
      <c r="AD69" s="7">
        <v>0</v>
      </c>
      <c r="AE69" s="7">
        <v>0</v>
      </c>
      <c r="AF69" s="7">
        <v>0</v>
      </c>
      <c r="AG69" s="7">
        <v>0</v>
      </c>
      <c r="AH69" s="7">
        <v>0</v>
      </c>
      <c r="AI69" s="8">
        <f t="shared" si="14"/>
        <v>1624.5984107417787</v>
      </c>
      <c r="AK69" s="17">
        <v>24</v>
      </c>
      <c r="AL69" s="17">
        <v>1644.3417154899894</v>
      </c>
      <c r="AM69" s="17">
        <v>13.30416931357604</v>
      </c>
      <c r="AN69" s="17">
        <v>0.24992002843184086</v>
      </c>
      <c r="AV69" s="1">
        <v>24</v>
      </c>
      <c r="AW69" s="50">
        <f t="shared" si="16"/>
        <v>70</v>
      </c>
      <c r="AX69" s="51">
        <f t="shared" si="17"/>
        <v>0.57900207900207901</v>
      </c>
      <c r="AY69" s="52">
        <f t="shared" si="18"/>
        <v>0.19934121391943735</v>
      </c>
      <c r="AZ69" s="43"/>
      <c r="BA69" s="1">
        <v>24</v>
      </c>
      <c r="BB69" s="48">
        <f t="shared" si="19"/>
        <v>13.30416931357604</v>
      </c>
      <c r="BC69" s="48">
        <f t="shared" si="21"/>
        <v>-38.055542368492524</v>
      </c>
      <c r="BD69" s="48">
        <f t="shared" si="21"/>
        <v>-7.973728679379974</v>
      </c>
      <c r="BE69" s="48">
        <f t="shared" si="21"/>
        <v>-62.752210880087659</v>
      </c>
      <c r="BF69" s="48">
        <f t="shared" si="21"/>
        <v>37.167462847546176</v>
      </c>
      <c r="BG69" s="48">
        <f t="shared" si="21"/>
        <v>-23.05838873664743</v>
      </c>
      <c r="BH69" s="48">
        <f t="shared" si="21"/>
        <v>16.402398867411421</v>
      </c>
      <c r="BI69" s="48">
        <f t="shared" si="21"/>
        <v>13.012994001585639</v>
      </c>
      <c r="BJ69" s="48">
        <f t="shared" si="21"/>
        <v>58.442836584836641</v>
      </c>
      <c r="BK69" s="48">
        <f t="shared" si="21"/>
        <v>14.702972880857033</v>
      </c>
      <c r="BL69" s="48">
        <f t="shared" si="21"/>
        <v>-71.177448326330477</v>
      </c>
      <c r="BM69" s="48">
        <f t="shared" si="21"/>
        <v>52.323213099109807</v>
      </c>
      <c r="BN69" s="48">
        <f t="shared" si="21"/>
        <v>116.61410537222696</v>
      </c>
      <c r="BO69" s="1">
        <v>24</v>
      </c>
      <c r="BP69" s="9">
        <f t="shared" si="20"/>
        <v>177.00092112429292</v>
      </c>
      <c r="BQ69" s="9">
        <f t="shared" si="20"/>
        <v>-506.29737899038605</v>
      </c>
      <c r="BR69" s="9">
        <f t="shared" si="20"/>
        <v>-106.08383641098933</v>
      </c>
      <c r="BS69" s="9">
        <f t="shared" si="20"/>
        <v>-834.86603834990467</v>
      </c>
      <c r="BT69" s="9">
        <f t="shared" si="20"/>
        <v>494.482218679791</v>
      </c>
      <c r="BU69" s="9">
        <f t="shared" si="20"/>
        <v>-306.77270785061017</v>
      </c>
      <c r="BV69" s="9">
        <f t="shared" si="20"/>
        <v>218.22029168084333</v>
      </c>
      <c r="BW69" s="9">
        <f t="shared" si="20"/>
        <v>173.12707547363937</v>
      </c>
      <c r="BX69" s="9">
        <f t="shared" si="20"/>
        <v>777.5333930903081</v>
      </c>
      <c r="BY69" s="9">
        <f t="shared" si="20"/>
        <v>195.61084061983311</v>
      </c>
      <c r="BZ69" s="9">
        <f t="shared" si="20"/>
        <v>-946.95682384179827</v>
      </c>
      <c r="CA69" s="9">
        <f t="shared" si="20"/>
        <v>696.1168861008631</v>
      </c>
      <c r="CB69" s="9">
        <f t="shared" si="20"/>
        <v>1551.4538022232782</v>
      </c>
    </row>
    <row r="70" spans="1:80">
      <c r="A70" s="2">
        <v>42767</v>
      </c>
      <c r="B70" s="8">
        <f>'WA Sch. 1-2'!B70</f>
        <v>932.76424999999995</v>
      </c>
      <c r="C70" s="8">
        <f>'WA Sch. 1-2'!C70</f>
        <v>870049.14607806236</v>
      </c>
      <c r="D70" s="8">
        <f>'WA Sch. 1-2'!D70</f>
        <v>0</v>
      </c>
      <c r="E70" s="8">
        <f>'WA Sch. 1-2'!E70</f>
        <v>1000.5</v>
      </c>
      <c r="F70" s="8">
        <f>'WA Sch. 1-2'!F70</f>
        <v>1001000.25</v>
      </c>
      <c r="G70" s="8">
        <f>'WA Sch. 1-2'!G70</f>
        <v>0</v>
      </c>
      <c r="H70" s="8">
        <f t="shared" si="15"/>
        <v>-67.735750000000053</v>
      </c>
      <c r="I70" s="8">
        <f t="shared" si="15"/>
        <v>-130951.10392193764</v>
      </c>
      <c r="J70" s="8">
        <f t="shared" si="15"/>
        <v>0</v>
      </c>
      <c r="K70" s="9">
        <v>21102</v>
      </c>
      <c r="L70" s="9">
        <v>36440649</v>
      </c>
      <c r="M70" s="9">
        <v>-3253079</v>
      </c>
      <c r="N70" s="9">
        <f t="shared" si="5"/>
        <v>33187570</v>
      </c>
      <c r="O70" s="9">
        <f t="shared" si="6"/>
        <v>1572.7215429817079</v>
      </c>
      <c r="P70" s="8">
        <f t="shared" si="7"/>
        <v>-44.170718050988981</v>
      </c>
      <c r="Q70" s="8">
        <f t="shared" si="8"/>
        <v>1528.5508249307188</v>
      </c>
      <c r="R70" s="9">
        <f t="shared" si="2"/>
        <v>32255479.507688027</v>
      </c>
      <c r="S70" s="21"/>
      <c r="U70" s="2">
        <v>43132</v>
      </c>
      <c r="V70" s="8">
        <f t="shared" si="9"/>
        <v>974</v>
      </c>
      <c r="W70" s="8">
        <f t="shared" si="10"/>
        <v>948676</v>
      </c>
      <c r="X70" s="8">
        <f t="shared" si="11"/>
        <v>0</v>
      </c>
      <c r="Y70" s="7">
        <v>62</v>
      </c>
      <c r="Z70" s="7">
        <f t="shared" si="12"/>
        <v>3844</v>
      </c>
      <c r="AA70" s="7">
        <f t="shared" si="13"/>
        <v>238328</v>
      </c>
      <c r="AB70" s="7">
        <v>0</v>
      </c>
      <c r="AC70" s="7">
        <v>0</v>
      </c>
      <c r="AD70" s="7">
        <v>0</v>
      </c>
      <c r="AE70" s="7">
        <v>0</v>
      </c>
      <c r="AF70" s="7">
        <v>0</v>
      </c>
      <c r="AG70" s="7">
        <v>0</v>
      </c>
      <c r="AH70" s="7">
        <v>0</v>
      </c>
      <c r="AI70" s="8">
        <f t="shared" si="14"/>
        <v>1607.6522319501303</v>
      </c>
      <c r="AK70" s="17">
        <v>25</v>
      </c>
      <c r="AL70" s="17">
        <v>1682.3261413210751</v>
      </c>
      <c r="AM70" s="17">
        <v>-139.85269774130848</v>
      </c>
      <c r="AN70" s="17">
        <v>-2.6271456242000184</v>
      </c>
      <c r="AV70" s="1">
        <v>25</v>
      </c>
      <c r="AW70" s="50">
        <f t="shared" si="16"/>
        <v>1</v>
      </c>
      <c r="AX70" s="51">
        <f t="shared" si="17"/>
        <v>5.1975051975051978E-3</v>
      </c>
      <c r="AY70" s="52">
        <f t="shared" si="18"/>
        <v>-2.5624047253801172</v>
      </c>
      <c r="AZ70" s="43"/>
      <c r="BA70" s="1">
        <v>25</v>
      </c>
      <c r="BB70" s="48">
        <f t="shared" si="19"/>
        <v>-139.85269774130848</v>
      </c>
      <c r="BC70" s="48">
        <f t="shared" si="21"/>
        <v>13.30416931357604</v>
      </c>
      <c r="BD70" s="48">
        <f t="shared" si="21"/>
        <v>-38.055542368492524</v>
      </c>
      <c r="BE70" s="48">
        <f t="shared" si="21"/>
        <v>-7.973728679379974</v>
      </c>
      <c r="BF70" s="48">
        <f t="shared" si="21"/>
        <v>-62.752210880087659</v>
      </c>
      <c r="BG70" s="48">
        <f t="shared" si="21"/>
        <v>37.167462847546176</v>
      </c>
      <c r="BH70" s="48">
        <f t="shared" si="21"/>
        <v>-23.05838873664743</v>
      </c>
      <c r="BI70" s="48">
        <f t="shared" si="21"/>
        <v>16.402398867411421</v>
      </c>
      <c r="BJ70" s="48">
        <f t="shared" si="21"/>
        <v>13.012994001585639</v>
      </c>
      <c r="BK70" s="48">
        <f t="shared" si="21"/>
        <v>58.442836584836641</v>
      </c>
      <c r="BL70" s="48">
        <f t="shared" si="21"/>
        <v>14.702972880857033</v>
      </c>
      <c r="BM70" s="48">
        <f t="shared" si="21"/>
        <v>-71.177448326330477</v>
      </c>
      <c r="BN70" s="48">
        <f t="shared" si="21"/>
        <v>52.323213099109807</v>
      </c>
      <c r="BO70" s="1">
        <v>25</v>
      </c>
      <c r="BP70" s="9">
        <f t="shared" si="20"/>
        <v>19558.777065521845</v>
      </c>
      <c r="BQ70" s="9">
        <f t="shared" si="20"/>
        <v>-1860.6239697107153</v>
      </c>
      <c r="BR70" s="9">
        <f t="shared" si="20"/>
        <v>5322.1702642423797</v>
      </c>
      <c r="BS70" s="9">
        <f t="shared" si="20"/>
        <v>1115.1474668685605</v>
      </c>
      <c r="BT70" s="9">
        <f t="shared" si="20"/>
        <v>8776.0659808117907</v>
      </c>
      <c r="BU70" s="9">
        <f t="shared" si="20"/>
        <v>-5197.9699474291665</v>
      </c>
      <c r="BV70" s="9">
        <f t="shared" si="20"/>
        <v>3224.7778703879781</v>
      </c>
      <c r="BW70" s="9">
        <f t="shared" si="20"/>
        <v>-2293.9197310364443</v>
      </c>
      <c r="BX70" s="9">
        <f t="shared" si="20"/>
        <v>-1819.9023168131907</v>
      </c>
      <c r="BY70" s="9">
        <f t="shared" si="20"/>
        <v>-8173.3883600438267</v>
      </c>
      <c r="BZ70" s="9">
        <f t="shared" si="20"/>
        <v>-2056.2504222051284</v>
      </c>
      <c r="CA70" s="9">
        <f t="shared" si="20"/>
        <v>9954.3581667799408</v>
      </c>
      <c r="CB70" s="9">
        <f t="shared" si="20"/>
        <v>-7317.5425064038582</v>
      </c>
    </row>
    <row r="71" spans="1:80">
      <c r="A71" s="2">
        <v>42795</v>
      </c>
      <c r="B71" s="8">
        <f>'WA Sch. 1-2'!B71</f>
        <v>767.35</v>
      </c>
      <c r="C71" s="8">
        <f>'WA Sch. 1-2'!C71</f>
        <v>588826.02250000008</v>
      </c>
      <c r="D71" s="8">
        <f>'WA Sch. 1-2'!D71</f>
        <v>0</v>
      </c>
      <c r="E71" s="8">
        <f>'WA Sch. 1-2'!E71</f>
        <v>750</v>
      </c>
      <c r="F71" s="8">
        <f>'WA Sch. 1-2'!F71</f>
        <v>562500</v>
      </c>
      <c r="G71" s="8">
        <f>'WA Sch. 1-2'!G71</f>
        <v>0</v>
      </c>
      <c r="H71" s="8">
        <f t="shared" si="15"/>
        <v>17.350000000000023</v>
      </c>
      <c r="I71" s="8">
        <f t="shared" si="15"/>
        <v>26326.022500000079</v>
      </c>
      <c r="J71" s="8">
        <f t="shared" si="15"/>
        <v>0</v>
      </c>
      <c r="K71" s="9">
        <v>21170</v>
      </c>
      <c r="L71" s="9">
        <v>33009847</v>
      </c>
      <c r="M71" s="9">
        <v>14430</v>
      </c>
      <c r="N71" s="9">
        <f t="shared" si="5"/>
        <v>33024277</v>
      </c>
      <c r="O71" s="9">
        <f t="shared" si="6"/>
        <v>1559.9564005668399</v>
      </c>
      <c r="P71" s="8">
        <f t="shared" si="7"/>
        <v>9.4574303219884062</v>
      </c>
      <c r="Q71" s="8">
        <f t="shared" si="8"/>
        <v>1569.4138308888282</v>
      </c>
      <c r="R71" s="9">
        <f t="shared" si="2"/>
        <v>33224490.799916495</v>
      </c>
      <c r="S71" s="21"/>
      <c r="U71" s="2">
        <v>43160</v>
      </c>
      <c r="V71" s="8">
        <f t="shared" si="9"/>
        <v>767</v>
      </c>
      <c r="W71" s="8">
        <f t="shared" si="10"/>
        <v>588289</v>
      </c>
      <c r="X71" s="8">
        <f t="shared" si="11"/>
        <v>0</v>
      </c>
      <c r="Y71" s="7">
        <v>63</v>
      </c>
      <c r="Z71" s="7">
        <f t="shared" si="12"/>
        <v>3969</v>
      </c>
      <c r="AA71" s="7">
        <f t="shared" si="13"/>
        <v>250047</v>
      </c>
      <c r="AB71" s="7">
        <v>0</v>
      </c>
      <c r="AC71" s="7">
        <v>0</v>
      </c>
      <c r="AD71" s="7">
        <v>0</v>
      </c>
      <c r="AE71" s="7">
        <v>0</v>
      </c>
      <c r="AF71" s="7">
        <v>0</v>
      </c>
      <c r="AG71" s="7">
        <v>0</v>
      </c>
      <c r="AH71" s="7">
        <v>0</v>
      </c>
      <c r="AI71" s="8">
        <f t="shared" si="14"/>
        <v>1521.0405391154884</v>
      </c>
      <c r="AK71" s="17">
        <v>26</v>
      </c>
      <c r="AL71" s="17">
        <v>1476.4660658619778</v>
      </c>
      <c r="AM71" s="17">
        <v>50.787076317084029</v>
      </c>
      <c r="AN71" s="17">
        <v>0.95403983953989735</v>
      </c>
      <c r="AV71" s="1">
        <v>26</v>
      </c>
      <c r="AW71" s="50">
        <f t="shared" si="16"/>
        <v>102</v>
      </c>
      <c r="AX71" s="51">
        <f t="shared" si="17"/>
        <v>0.84511434511434513</v>
      </c>
      <c r="AY71" s="52">
        <f t="shared" si="18"/>
        <v>1.0157020117051774</v>
      </c>
      <c r="AZ71" s="43"/>
      <c r="BA71" s="1">
        <v>26</v>
      </c>
      <c r="BB71" s="48">
        <f t="shared" si="19"/>
        <v>50.787076317084029</v>
      </c>
      <c r="BC71" s="48">
        <f t="shared" si="21"/>
        <v>-139.85269774130848</v>
      </c>
      <c r="BD71" s="48">
        <f t="shared" si="21"/>
        <v>13.30416931357604</v>
      </c>
      <c r="BE71" s="48">
        <f t="shared" si="21"/>
        <v>-38.055542368492524</v>
      </c>
      <c r="BF71" s="48">
        <f t="shared" si="21"/>
        <v>-7.973728679379974</v>
      </c>
      <c r="BG71" s="48">
        <f t="shared" si="21"/>
        <v>-62.752210880087659</v>
      </c>
      <c r="BH71" s="48">
        <f t="shared" si="21"/>
        <v>37.167462847546176</v>
      </c>
      <c r="BI71" s="48">
        <f t="shared" si="21"/>
        <v>-23.05838873664743</v>
      </c>
      <c r="BJ71" s="48">
        <f t="shared" si="21"/>
        <v>16.402398867411421</v>
      </c>
      <c r="BK71" s="48">
        <f t="shared" si="21"/>
        <v>13.012994001585639</v>
      </c>
      <c r="BL71" s="48">
        <f t="shared" si="21"/>
        <v>58.442836584836641</v>
      </c>
      <c r="BM71" s="48">
        <f t="shared" si="21"/>
        <v>14.702972880857033</v>
      </c>
      <c r="BN71" s="48">
        <f t="shared" si="21"/>
        <v>-71.177448326330477</v>
      </c>
      <c r="BO71" s="1">
        <v>26</v>
      </c>
      <c r="BP71" s="9">
        <f t="shared" si="20"/>
        <v>2579.3271208372967</v>
      </c>
      <c r="BQ71" s="9">
        <f t="shared" si="20"/>
        <v>-7102.7096333379004</v>
      </c>
      <c r="BR71" s="9">
        <f t="shared" si="20"/>
        <v>675.67986226398068</v>
      </c>
      <c r="BS71" s="9">
        <f t="shared" si="20"/>
        <v>-1932.7297345566571</v>
      </c>
      <c r="BT71" s="9">
        <f t="shared" si="20"/>
        <v>-404.96236697140114</v>
      </c>
      <c r="BU71" s="9">
        <f t="shared" si="20"/>
        <v>-3187.0013230327604</v>
      </c>
      <c r="BV71" s="9">
        <f t="shared" si="20"/>
        <v>1887.6267721506947</v>
      </c>
      <c r="BW71" s="9">
        <f t="shared" si="20"/>
        <v>-1171.0681485171096</v>
      </c>
      <c r="BX71" s="9">
        <f t="shared" si="20"/>
        <v>833.02988306246266</v>
      </c>
      <c r="BY71" s="9">
        <f t="shared" ref="BY71:CB134" si="22">($BB71-$BP$173)*(BK71-$BP$173)</f>
        <v>660.89191947227346</v>
      </c>
      <c r="BZ71" s="9">
        <f t="shared" si="22"/>
        <v>2968.1408018209463</v>
      </c>
      <c r="CA71" s="9">
        <f t="shared" si="22"/>
        <v>746.72100578808954</v>
      </c>
      <c r="CB71" s="9">
        <f t="shared" si="22"/>
        <v>-3614.8945002046462</v>
      </c>
    </row>
    <row r="72" spans="1:80">
      <c r="A72" s="2">
        <v>42826</v>
      </c>
      <c r="B72" s="8">
        <f>'WA Sch. 1-2'!B72</f>
        <v>547.15</v>
      </c>
      <c r="C72" s="8">
        <f>'WA Sch. 1-2'!C72</f>
        <v>299373.1225</v>
      </c>
      <c r="D72" s="8">
        <f>'WA Sch. 1-2'!D72</f>
        <v>0.375</v>
      </c>
      <c r="E72" s="8">
        <f>'WA Sch. 1-2'!E72</f>
        <v>561.5</v>
      </c>
      <c r="F72" s="8">
        <f>'WA Sch. 1-2'!F72</f>
        <v>315282.25</v>
      </c>
      <c r="G72" s="8">
        <f>'WA Sch. 1-2'!G72</f>
        <v>0</v>
      </c>
      <c r="H72" s="8">
        <f t="shared" si="15"/>
        <v>-14.350000000000023</v>
      </c>
      <c r="I72" s="8">
        <f t="shared" si="15"/>
        <v>-15909.127500000002</v>
      </c>
      <c r="J72" s="8">
        <f t="shared" si="15"/>
        <v>0.375</v>
      </c>
      <c r="K72" s="9">
        <v>21108</v>
      </c>
      <c r="L72" s="9">
        <v>29326920</v>
      </c>
      <c r="M72" s="9">
        <v>-1704645</v>
      </c>
      <c r="N72" s="9">
        <f t="shared" si="5"/>
        <v>27622275</v>
      </c>
      <c r="O72" s="9">
        <f t="shared" si="6"/>
        <v>1308.6164013644116</v>
      </c>
      <c r="P72" s="8">
        <f t="shared" si="7"/>
        <v>-5.8604179830275296</v>
      </c>
      <c r="Q72" s="8">
        <f t="shared" si="8"/>
        <v>1302.7559833813841</v>
      </c>
      <c r="R72" s="9">
        <f t="shared" si="2"/>
        <v>27498573.297214255</v>
      </c>
      <c r="S72" s="21"/>
      <c r="U72" s="2">
        <v>43191</v>
      </c>
      <c r="V72" s="8">
        <f t="shared" si="9"/>
        <v>548.5</v>
      </c>
      <c r="W72" s="8">
        <f t="shared" si="10"/>
        <v>300852.25</v>
      </c>
      <c r="X72" s="8">
        <f t="shared" si="11"/>
        <v>0.5</v>
      </c>
      <c r="Y72" s="7">
        <v>64</v>
      </c>
      <c r="Z72" s="7">
        <f t="shared" si="12"/>
        <v>4096</v>
      </c>
      <c r="AA72" s="7">
        <f t="shared" si="13"/>
        <v>262144</v>
      </c>
      <c r="AB72" s="7">
        <v>1</v>
      </c>
      <c r="AC72" s="7">
        <v>0</v>
      </c>
      <c r="AD72" s="7">
        <v>0</v>
      </c>
      <c r="AE72" s="7">
        <v>0</v>
      </c>
      <c r="AF72" s="7">
        <v>0</v>
      </c>
      <c r="AG72" s="7">
        <v>0</v>
      </c>
      <c r="AH72" s="7">
        <v>0</v>
      </c>
      <c r="AI72" s="8">
        <f t="shared" si="14"/>
        <v>1315.0984117975179</v>
      </c>
      <c r="AK72" s="17">
        <v>27</v>
      </c>
      <c r="AL72" s="17">
        <v>1416.0536695854705</v>
      </c>
      <c r="AM72" s="17">
        <v>37.683560916627584</v>
      </c>
      <c r="AN72" s="17">
        <v>0.70788911308323788</v>
      </c>
      <c r="AV72" s="1">
        <v>27</v>
      </c>
      <c r="AW72" s="50">
        <f t="shared" si="16"/>
        <v>94</v>
      </c>
      <c r="AX72" s="51">
        <f t="shared" si="17"/>
        <v>0.7785862785862786</v>
      </c>
      <c r="AY72" s="52">
        <f t="shared" si="18"/>
        <v>0.76742739995147802</v>
      </c>
      <c r="AZ72" s="43"/>
      <c r="BA72" s="1">
        <v>27</v>
      </c>
      <c r="BB72" s="48">
        <f t="shared" si="19"/>
        <v>37.683560916627584</v>
      </c>
      <c r="BC72" s="48">
        <f t="shared" si="21"/>
        <v>50.787076317084029</v>
      </c>
      <c r="BD72" s="48">
        <f t="shared" si="21"/>
        <v>-139.85269774130848</v>
      </c>
      <c r="BE72" s="48">
        <f t="shared" si="21"/>
        <v>13.30416931357604</v>
      </c>
      <c r="BF72" s="48">
        <f t="shared" si="21"/>
        <v>-38.055542368492524</v>
      </c>
      <c r="BG72" s="48">
        <f t="shared" si="21"/>
        <v>-7.973728679379974</v>
      </c>
      <c r="BH72" s="48">
        <f t="shared" si="21"/>
        <v>-62.752210880087659</v>
      </c>
      <c r="BI72" s="48">
        <f t="shared" si="21"/>
        <v>37.167462847546176</v>
      </c>
      <c r="BJ72" s="48">
        <f t="shared" si="21"/>
        <v>-23.05838873664743</v>
      </c>
      <c r="BK72" s="48">
        <f t="shared" si="21"/>
        <v>16.402398867411421</v>
      </c>
      <c r="BL72" s="48">
        <f t="shared" si="21"/>
        <v>13.012994001585639</v>
      </c>
      <c r="BM72" s="48">
        <f t="shared" si="21"/>
        <v>58.442836584836641</v>
      </c>
      <c r="BN72" s="48">
        <f t="shared" si="21"/>
        <v>14.702972880857033</v>
      </c>
      <c r="BO72" s="1">
        <v>27</v>
      </c>
      <c r="BP72" s="9">
        <f t="shared" ref="BP72:BX100" si="23">($BB72-$BP$173)*(BB72-$BP$173)</f>
        <v>1420.0507633571665</v>
      </c>
      <c r="BQ72" s="9">
        <f t="shared" si="23"/>
        <v>1913.837884172232</v>
      </c>
      <c r="BR72" s="9">
        <f t="shared" si="23"/>
        <v>-5270.1476546892818</v>
      </c>
      <c r="BS72" s="9">
        <f t="shared" si="23"/>
        <v>501.34847477325962</v>
      </c>
      <c r="BT72" s="9">
        <f t="shared" si="23"/>
        <v>-1434.0683490583899</v>
      </c>
      <c r="BU72" s="9">
        <f t="shared" si="23"/>
        <v>-300.47849042208173</v>
      </c>
      <c r="BV72" s="9">
        <f t="shared" si="23"/>
        <v>-2364.7267613528384</v>
      </c>
      <c r="BW72" s="9">
        <f t="shared" si="23"/>
        <v>1400.6023503319834</v>
      </c>
      <c r="BX72" s="9">
        <f t="shared" si="23"/>
        <v>-868.92219659673583</v>
      </c>
      <c r="BY72" s="9">
        <f t="shared" si="22"/>
        <v>618.1007968989104</v>
      </c>
      <c r="BZ72" s="9">
        <f t="shared" si="22"/>
        <v>490.37595216645138</v>
      </c>
      <c r="CA72" s="9">
        <f t="shared" si="22"/>
        <v>2202.3341925851828</v>
      </c>
      <c r="CB72" s="9">
        <f t="shared" si="22"/>
        <v>554.0603742112886</v>
      </c>
    </row>
    <row r="73" spans="1:80">
      <c r="A73" s="2">
        <v>42856</v>
      </c>
      <c r="B73" s="8">
        <f>'WA Sch. 1-2'!B73</f>
        <v>290.02499999999998</v>
      </c>
      <c r="C73" s="8">
        <f>'WA Sch. 1-2'!C73</f>
        <v>84114.500624999986</v>
      </c>
      <c r="D73" s="8">
        <f>'WA Sch. 1-2'!D73</f>
        <v>14.95</v>
      </c>
      <c r="E73" s="8">
        <f>'WA Sch. 1-2'!E73</f>
        <v>278.5</v>
      </c>
      <c r="F73" s="8">
        <f>'WA Sch. 1-2'!F73</f>
        <v>77562.25</v>
      </c>
      <c r="G73" s="8">
        <f>'WA Sch. 1-2'!G73</f>
        <v>29.5</v>
      </c>
      <c r="H73" s="8">
        <f t="shared" si="15"/>
        <v>11.524999999999977</v>
      </c>
      <c r="I73" s="8">
        <f t="shared" si="15"/>
        <v>6552.250624999986</v>
      </c>
      <c r="J73" s="8">
        <f t="shared" si="15"/>
        <v>-14.55</v>
      </c>
      <c r="K73" s="9">
        <v>21131</v>
      </c>
      <c r="L73" s="9">
        <v>27212559</v>
      </c>
      <c r="M73" s="9">
        <v>800673</v>
      </c>
      <c r="N73" s="9">
        <f t="shared" si="5"/>
        <v>28013232</v>
      </c>
      <c r="O73" s="9">
        <f t="shared" si="6"/>
        <v>1325.6936254791538</v>
      </c>
      <c r="P73" s="8">
        <f t="shared" si="7"/>
        <v>-14.100261494367725</v>
      </c>
      <c r="Q73" s="8">
        <f t="shared" si="8"/>
        <v>1311.593363984786</v>
      </c>
      <c r="R73" s="9">
        <f t="shared" ref="R73:R128" si="24">Q73*K73</f>
        <v>27715279.374362513</v>
      </c>
      <c r="S73" s="21"/>
      <c r="U73" s="2">
        <v>43221</v>
      </c>
      <c r="V73" s="8">
        <f t="shared" si="9"/>
        <v>129</v>
      </c>
      <c r="W73" s="8">
        <f t="shared" si="10"/>
        <v>16641</v>
      </c>
      <c r="X73" s="8">
        <f t="shared" si="11"/>
        <v>34.5</v>
      </c>
      <c r="Y73" s="7">
        <v>65</v>
      </c>
      <c r="Z73" s="7">
        <f t="shared" si="12"/>
        <v>4225</v>
      </c>
      <c r="AA73" s="7">
        <f t="shared" si="13"/>
        <v>274625</v>
      </c>
      <c r="AB73" s="7">
        <v>0</v>
      </c>
      <c r="AC73" s="7">
        <v>0</v>
      </c>
      <c r="AD73" s="7">
        <v>0</v>
      </c>
      <c r="AE73" s="7">
        <v>0</v>
      </c>
      <c r="AF73" s="7">
        <v>0</v>
      </c>
      <c r="AG73" s="7">
        <v>0</v>
      </c>
      <c r="AH73" s="7">
        <v>0</v>
      </c>
      <c r="AI73" s="8">
        <f t="shared" si="14"/>
        <v>1248.1085415214461</v>
      </c>
      <c r="AK73" s="17">
        <v>28</v>
      </c>
      <c r="AL73" s="17">
        <v>1327.3650858531446</v>
      </c>
      <c r="AM73" s="17">
        <v>13.124773288149754</v>
      </c>
      <c r="AN73" s="17">
        <v>0.2465500578069672</v>
      </c>
      <c r="AV73" s="1">
        <v>28</v>
      </c>
      <c r="AW73" s="50">
        <f t="shared" si="16"/>
        <v>69</v>
      </c>
      <c r="AX73" s="51">
        <f t="shared" si="17"/>
        <v>0.57068607068607069</v>
      </c>
      <c r="AY73" s="52">
        <f t="shared" si="18"/>
        <v>0.17812111651651327</v>
      </c>
      <c r="AZ73" s="43"/>
      <c r="BA73" s="1">
        <v>28</v>
      </c>
      <c r="BB73" s="48">
        <f t="shared" si="19"/>
        <v>13.124773288149754</v>
      </c>
      <c r="BC73" s="48">
        <f t="shared" si="21"/>
        <v>37.683560916627584</v>
      </c>
      <c r="BD73" s="48">
        <f t="shared" si="21"/>
        <v>50.787076317084029</v>
      </c>
      <c r="BE73" s="48">
        <f t="shared" si="21"/>
        <v>-139.85269774130848</v>
      </c>
      <c r="BF73" s="48">
        <f t="shared" si="21"/>
        <v>13.30416931357604</v>
      </c>
      <c r="BG73" s="48">
        <f t="shared" si="21"/>
        <v>-38.055542368492524</v>
      </c>
      <c r="BH73" s="48">
        <f t="shared" si="21"/>
        <v>-7.973728679379974</v>
      </c>
      <c r="BI73" s="48">
        <f t="shared" si="21"/>
        <v>-62.752210880087659</v>
      </c>
      <c r="BJ73" s="48">
        <f t="shared" si="21"/>
        <v>37.167462847546176</v>
      </c>
      <c r="BK73" s="48">
        <f t="shared" si="21"/>
        <v>-23.05838873664743</v>
      </c>
      <c r="BL73" s="48">
        <f t="shared" si="21"/>
        <v>16.402398867411421</v>
      </c>
      <c r="BM73" s="48">
        <f t="shared" si="21"/>
        <v>13.012994001585639</v>
      </c>
      <c r="BN73" s="48">
        <f t="shared" si="21"/>
        <v>58.442836584836641</v>
      </c>
      <c r="BO73" s="1">
        <v>28</v>
      </c>
      <c r="BP73" s="9">
        <f t="shared" si="23"/>
        <v>172.25967386532395</v>
      </c>
      <c r="BQ73" s="9">
        <f t="shared" si="23"/>
        <v>494.58819372090738</v>
      </c>
      <c r="BR73" s="9">
        <f t="shared" si="23"/>
        <v>666.56886262967441</v>
      </c>
      <c r="BS73" s="9">
        <f t="shared" si="23"/>
        <v>-1835.534951590781</v>
      </c>
      <c r="BT73" s="9">
        <f t="shared" si="23"/>
        <v>174.61420602783906</v>
      </c>
      <c r="BU73" s="9">
        <f t="shared" si="23"/>
        <v>-499.47036594403681</v>
      </c>
      <c r="BV73" s="9">
        <f t="shared" si="23"/>
        <v>-104.65338117808095</v>
      </c>
      <c r="BW73" s="9">
        <f t="shared" si="23"/>
        <v>-823.60854113130472</v>
      </c>
      <c r="BX73" s="9">
        <f t="shared" si="23"/>
        <v>487.81452356976217</v>
      </c>
      <c r="BY73" s="9">
        <f t="shared" si="22"/>
        <v>-302.63612455852132</v>
      </c>
      <c r="BZ73" s="9">
        <f t="shared" si="22"/>
        <v>215.27776651657314</v>
      </c>
      <c r="CA73" s="9">
        <f t="shared" si="22"/>
        <v>170.79259607085885</v>
      </c>
      <c r="CB73" s="9">
        <f t="shared" si="22"/>
        <v>767.04898049235055</v>
      </c>
    </row>
    <row r="74" spans="1:80">
      <c r="A74" s="2">
        <v>42887</v>
      </c>
      <c r="B74" s="8">
        <f>'WA Sch. 1-2'!B74</f>
        <v>126.95</v>
      </c>
      <c r="C74" s="8">
        <f>'WA Sch. 1-2'!C74</f>
        <v>16116.302500000002</v>
      </c>
      <c r="D74" s="8">
        <f>'WA Sch. 1-2'!D74</f>
        <v>68</v>
      </c>
      <c r="E74" s="8">
        <f>'WA Sch. 1-2'!E74</f>
        <v>70.5</v>
      </c>
      <c r="F74" s="8">
        <f>'WA Sch. 1-2'!F74</f>
        <v>4970.25</v>
      </c>
      <c r="G74" s="8">
        <f>'WA Sch. 1-2'!G74</f>
        <v>76.5</v>
      </c>
      <c r="H74" s="8">
        <f t="shared" ref="H74:J105" si="25">B74-E74</f>
        <v>56.45</v>
      </c>
      <c r="I74" s="8">
        <f t="shared" si="25"/>
        <v>11146.052500000002</v>
      </c>
      <c r="J74" s="8">
        <f t="shared" si="25"/>
        <v>-8.5</v>
      </c>
      <c r="K74" s="9">
        <v>21238</v>
      </c>
      <c r="L74" s="9">
        <v>26976154</v>
      </c>
      <c r="M74" s="9">
        <v>-184101</v>
      </c>
      <c r="N74" s="9">
        <f t="shared" ref="N74:N128" si="26">L74+M74</f>
        <v>26792053</v>
      </c>
      <c r="O74" s="9">
        <f t="shared" ref="O74:O128" si="27">N74/K74</f>
        <v>1261.5148789904888</v>
      </c>
      <c r="P74" s="8">
        <f t="shared" ref="P74:P128" si="28">$B$3*H74+$B$4*I74+$B$5*J74</f>
        <v>1.3374422795385854</v>
      </c>
      <c r="Q74" s="8">
        <f t="shared" ref="Q74:Q128" si="29">P74+O74</f>
        <v>1262.8523212700275</v>
      </c>
      <c r="R74" s="9">
        <f t="shared" si="24"/>
        <v>26820457.599132843</v>
      </c>
      <c r="S74" s="21"/>
      <c r="U74" s="2">
        <v>43252</v>
      </c>
      <c r="V74" s="8">
        <f t="shared" ref="V74:V128" si="30">E86</f>
        <v>108</v>
      </c>
      <c r="W74" s="8">
        <f t="shared" ref="W74:W128" si="31">F86</f>
        <v>11664</v>
      </c>
      <c r="X74" s="8">
        <f t="shared" ref="X74:X128" si="32">G86</f>
        <v>29</v>
      </c>
      <c r="Y74" s="7">
        <v>66</v>
      </c>
      <c r="Z74" s="7">
        <f t="shared" ref="Z74:Z128" si="33">Y74^2</f>
        <v>4356</v>
      </c>
      <c r="AA74" s="7">
        <f t="shared" ref="AA74:AA128" si="34">Y74^3</f>
        <v>287496</v>
      </c>
      <c r="AB74" s="7">
        <v>0</v>
      </c>
      <c r="AC74" s="7">
        <v>0</v>
      </c>
      <c r="AD74" s="7">
        <v>0</v>
      </c>
      <c r="AE74" s="7">
        <v>0</v>
      </c>
      <c r="AF74" s="7">
        <v>0</v>
      </c>
      <c r="AG74" s="7">
        <v>0</v>
      </c>
      <c r="AH74" s="7">
        <v>0</v>
      </c>
      <c r="AI74" s="8">
        <f t="shared" ref="AI74:AI128" si="35">O86</f>
        <v>1252.8786610083021</v>
      </c>
      <c r="AK74" s="17">
        <v>29</v>
      </c>
      <c r="AL74" s="17">
        <v>1293.8520752936834</v>
      </c>
      <c r="AM74" s="17">
        <v>4.2776431731481352</v>
      </c>
      <c r="AN74" s="17">
        <v>8.0355915371847886E-2</v>
      </c>
      <c r="AV74" s="1">
        <v>29</v>
      </c>
      <c r="AW74" s="50">
        <f t="shared" si="16"/>
        <v>62</v>
      </c>
      <c r="AX74" s="51">
        <f t="shared" si="17"/>
        <v>0.51247401247401247</v>
      </c>
      <c r="AY74" s="52">
        <f t="shared" si="18"/>
        <v>3.127280902613698E-2</v>
      </c>
      <c r="AZ74" s="43"/>
      <c r="BA74" s="1">
        <v>29</v>
      </c>
      <c r="BB74" s="48">
        <f t="shared" si="19"/>
        <v>4.2776431731481352</v>
      </c>
      <c r="BC74" s="48">
        <f t="shared" si="21"/>
        <v>13.124773288149754</v>
      </c>
      <c r="BD74" s="48">
        <f t="shared" si="21"/>
        <v>37.683560916627584</v>
      </c>
      <c r="BE74" s="48">
        <f t="shared" si="21"/>
        <v>50.787076317084029</v>
      </c>
      <c r="BF74" s="48">
        <f t="shared" si="21"/>
        <v>-139.85269774130848</v>
      </c>
      <c r="BG74" s="48">
        <f t="shared" si="21"/>
        <v>13.30416931357604</v>
      </c>
      <c r="BH74" s="48">
        <f t="shared" si="21"/>
        <v>-38.055542368492524</v>
      </c>
      <c r="BI74" s="48">
        <f t="shared" si="21"/>
        <v>-7.973728679379974</v>
      </c>
      <c r="BJ74" s="48">
        <f t="shared" si="21"/>
        <v>-62.752210880087659</v>
      </c>
      <c r="BK74" s="48">
        <f t="shared" si="21"/>
        <v>37.167462847546176</v>
      </c>
      <c r="BL74" s="48">
        <f t="shared" ref="BL74:BN137" si="36">BK73</f>
        <v>-23.05838873664743</v>
      </c>
      <c r="BM74" s="48">
        <f t="shared" si="36"/>
        <v>16.402398867411421</v>
      </c>
      <c r="BN74" s="48">
        <f t="shared" si="36"/>
        <v>13.012994001585639</v>
      </c>
      <c r="BO74" s="1">
        <v>29</v>
      </c>
      <c r="BP74" s="9">
        <f t="shared" si="23"/>
        <v>18.2982311167791</v>
      </c>
      <c r="BQ74" s="9">
        <f t="shared" si="23"/>
        <v>56.143096855167244</v>
      </c>
      <c r="BR74" s="9">
        <f t="shared" si="23"/>
        <v>161.19682709491531</v>
      </c>
      <c r="BS74" s="9">
        <f t="shared" si="23"/>
        <v>217.24899029191658</v>
      </c>
      <c r="BT74" s="9">
        <f t="shared" si="23"/>
        <v>-598.23993773943016</v>
      </c>
      <c r="BU74" s="9">
        <f t="shared" si="23"/>
        <v>56.910489038621868</v>
      </c>
      <c r="BV74" s="9">
        <f t="shared" si="23"/>
        <v>-162.78803101302478</v>
      </c>
      <c r="BW74" s="9">
        <f t="shared" si="23"/>
        <v>-34.108766049884487</v>
      </c>
      <c r="BX74" s="9">
        <f t="shared" si="23"/>
        <v>-268.43156647114716</v>
      </c>
      <c r="BY74" s="9">
        <f t="shared" si="22"/>
        <v>158.98914371303437</v>
      </c>
      <c r="BZ74" s="9">
        <f t="shared" si="22"/>
        <v>-98.635559163111907</v>
      </c>
      <c r="CA74" s="9">
        <f t="shared" si="22"/>
        <v>70.163609538430933</v>
      </c>
      <c r="CB74" s="9">
        <f t="shared" si="22"/>
        <v>55.664944953096914</v>
      </c>
    </row>
    <row r="75" spans="1:80">
      <c r="A75" s="2">
        <v>42917</v>
      </c>
      <c r="B75" s="8">
        <f>'WA Sch. 1-2'!B75</f>
        <v>14.1</v>
      </c>
      <c r="C75" s="8">
        <f>'WA Sch. 1-2'!C75</f>
        <v>198.81</v>
      </c>
      <c r="D75" s="8">
        <f>'WA Sch. 1-2'!D75</f>
        <v>240.05</v>
      </c>
      <c r="E75" s="8">
        <f>'WA Sch. 1-2'!E75</f>
        <v>0</v>
      </c>
      <c r="F75" s="8">
        <f>'WA Sch. 1-2'!F75</f>
        <v>0</v>
      </c>
      <c r="G75" s="8">
        <f>'WA Sch. 1-2'!G75</f>
        <v>289</v>
      </c>
      <c r="H75" s="8">
        <f t="shared" si="25"/>
        <v>14.1</v>
      </c>
      <c r="I75" s="8">
        <f t="shared" si="25"/>
        <v>198.81</v>
      </c>
      <c r="J75" s="8">
        <f t="shared" si="25"/>
        <v>-48.949999999999989</v>
      </c>
      <c r="K75" s="9">
        <v>21225</v>
      </c>
      <c r="L75" s="9">
        <v>29614607</v>
      </c>
      <c r="M75" s="9">
        <v>3193388</v>
      </c>
      <c r="N75" s="9">
        <f t="shared" si="26"/>
        <v>32807995</v>
      </c>
      <c r="O75" s="9">
        <f t="shared" si="27"/>
        <v>1545.7241460541813</v>
      </c>
      <c r="P75" s="8">
        <f t="shared" si="28"/>
        <v>-56.874403513188142</v>
      </c>
      <c r="Q75" s="8">
        <f t="shared" si="29"/>
        <v>1488.8497425409932</v>
      </c>
      <c r="R75" s="9">
        <f t="shared" si="24"/>
        <v>31600835.785432581</v>
      </c>
      <c r="S75" s="21"/>
      <c r="U75" s="2">
        <v>43282</v>
      </c>
      <c r="V75" s="8">
        <f t="shared" si="30"/>
        <v>15.5</v>
      </c>
      <c r="W75" s="8">
        <f t="shared" si="31"/>
        <v>240.25</v>
      </c>
      <c r="X75" s="8">
        <f t="shared" si="32"/>
        <v>259.5</v>
      </c>
      <c r="Y75" s="7">
        <v>67</v>
      </c>
      <c r="Z75" s="7">
        <f t="shared" si="33"/>
        <v>4489</v>
      </c>
      <c r="AA75" s="7">
        <f t="shared" si="34"/>
        <v>300763</v>
      </c>
      <c r="AB75" s="7">
        <v>0</v>
      </c>
      <c r="AC75" s="7">
        <v>0</v>
      </c>
      <c r="AD75" s="7">
        <v>0</v>
      </c>
      <c r="AE75" s="7">
        <v>0</v>
      </c>
      <c r="AF75" s="7">
        <v>0</v>
      </c>
      <c r="AG75" s="7">
        <v>0</v>
      </c>
      <c r="AH75" s="7">
        <v>0</v>
      </c>
      <c r="AI75" s="8">
        <f t="shared" si="35"/>
        <v>1533.5606055279877</v>
      </c>
      <c r="AK75" s="17">
        <v>30</v>
      </c>
      <c r="AL75" s="17">
        <v>1493.1140682768237</v>
      </c>
      <c r="AM75" s="17">
        <v>-33.220695541623627</v>
      </c>
      <c r="AN75" s="17">
        <v>-0.62405378183333293</v>
      </c>
      <c r="AV75" s="1">
        <v>30</v>
      </c>
      <c r="AW75" s="50">
        <f t="shared" si="16"/>
        <v>31</v>
      </c>
      <c r="AX75" s="51">
        <f t="shared" si="17"/>
        <v>0.25467775467775466</v>
      </c>
      <c r="AY75" s="52">
        <f t="shared" si="18"/>
        <v>-0.65984156097410673</v>
      </c>
      <c r="AZ75" s="43"/>
      <c r="BA75" s="1">
        <v>30</v>
      </c>
      <c r="BB75" s="48">
        <f t="shared" si="19"/>
        <v>-33.220695541623627</v>
      </c>
      <c r="BC75" s="48">
        <f t="shared" ref="BC75:BK103" si="37">BB74</f>
        <v>4.2776431731481352</v>
      </c>
      <c r="BD75" s="48">
        <f t="shared" si="37"/>
        <v>13.124773288149754</v>
      </c>
      <c r="BE75" s="48">
        <f t="shared" si="37"/>
        <v>37.683560916627584</v>
      </c>
      <c r="BF75" s="48">
        <f t="shared" si="37"/>
        <v>50.787076317084029</v>
      </c>
      <c r="BG75" s="48">
        <f t="shared" si="37"/>
        <v>-139.85269774130848</v>
      </c>
      <c r="BH75" s="48">
        <f t="shared" si="37"/>
        <v>13.30416931357604</v>
      </c>
      <c r="BI75" s="48">
        <f t="shared" si="37"/>
        <v>-38.055542368492524</v>
      </c>
      <c r="BJ75" s="48">
        <f t="shared" si="37"/>
        <v>-7.973728679379974</v>
      </c>
      <c r="BK75" s="48">
        <f t="shared" si="37"/>
        <v>-62.752210880087659</v>
      </c>
      <c r="BL75" s="48">
        <f t="shared" si="36"/>
        <v>37.167462847546176</v>
      </c>
      <c r="BM75" s="48">
        <f t="shared" si="36"/>
        <v>-23.05838873664743</v>
      </c>
      <c r="BN75" s="48">
        <f t="shared" si="36"/>
        <v>16.402398867411421</v>
      </c>
      <c r="BO75" s="1">
        <v>30</v>
      </c>
      <c r="BP75" s="9">
        <f t="shared" si="23"/>
        <v>1103.6146122692655</v>
      </c>
      <c r="BQ75" s="9">
        <f t="shared" si="23"/>
        <v>-142.10628149085309</v>
      </c>
      <c r="BR75" s="9">
        <f t="shared" si="23"/>
        <v>-436.01409745845331</v>
      </c>
      <c r="BS75" s="9">
        <f t="shared" si="23"/>
        <v>-1251.8741041355133</v>
      </c>
      <c r="BT75" s="9">
        <f t="shared" si="23"/>
        <v>-1687.181999779056</v>
      </c>
      <c r="BU75" s="9">
        <f t="shared" si="23"/>
        <v>4646.0038923387583</v>
      </c>
      <c r="BV75" s="9">
        <f t="shared" si="23"/>
        <v>-441.97375820051735</v>
      </c>
      <c r="BW75" s="9">
        <f t="shared" si="23"/>
        <v>1264.2315866950632</v>
      </c>
      <c r="BX75" s="9">
        <f t="shared" si="23"/>
        <v>264.89281278920316</v>
      </c>
      <c r="BY75" s="9">
        <f t="shared" si="22"/>
        <v>2084.6720922111735</v>
      </c>
      <c r="BZ75" s="9">
        <f t="shared" si="22"/>
        <v>-1234.7289673129399</v>
      </c>
      <c r="CA75" s="9">
        <f t="shared" si="22"/>
        <v>766.01571190057928</v>
      </c>
      <c r="CB75" s="9">
        <f t="shared" si="22"/>
        <v>-544.8990989265435</v>
      </c>
    </row>
    <row r="76" spans="1:80">
      <c r="A76" s="2">
        <v>42948</v>
      </c>
      <c r="B76" s="8">
        <f>'WA Sch. 1-2'!B76</f>
        <v>19.350000000000001</v>
      </c>
      <c r="C76" s="8">
        <f>'WA Sch. 1-2'!C76</f>
        <v>374.42250000000007</v>
      </c>
      <c r="D76" s="8">
        <f>'WA Sch. 1-2'!D76</f>
        <v>204.95</v>
      </c>
      <c r="E76" s="8">
        <f>'WA Sch. 1-2'!E76</f>
        <v>3.5</v>
      </c>
      <c r="F76" s="8">
        <f>'WA Sch. 1-2'!F76</f>
        <v>12.25</v>
      </c>
      <c r="G76" s="8">
        <f>'WA Sch. 1-2'!G76</f>
        <v>268.5</v>
      </c>
      <c r="H76" s="8">
        <f t="shared" si="25"/>
        <v>15.850000000000001</v>
      </c>
      <c r="I76" s="8">
        <f t="shared" si="25"/>
        <v>362.17250000000007</v>
      </c>
      <c r="J76" s="8">
        <f t="shared" si="25"/>
        <v>-63.550000000000011</v>
      </c>
      <c r="K76" s="9">
        <v>21315</v>
      </c>
      <c r="L76" s="9">
        <v>31887800</v>
      </c>
      <c r="M76" s="9">
        <v>-702583</v>
      </c>
      <c r="N76" s="9">
        <f t="shared" si="26"/>
        <v>31185217</v>
      </c>
      <c r="O76" s="9">
        <f t="shared" si="27"/>
        <v>1463.064367816092</v>
      </c>
      <c r="P76" s="8">
        <f t="shared" si="28"/>
        <v>-74.191088728914949</v>
      </c>
      <c r="Q76" s="8">
        <f t="shared" si="29"/>
        <v>1388.873279087177</v>
      </c>
      <c r="R76" s="9">
        <f t="shared" si="24"/>
        <v>29603833.943743177</v>
      </c>
      <c r="S76" s="21"/>
      <c r="U76" s="2">
        <v>43313</v>
      </c>
      <c r="V76" s="8">
        <f t="shared" si="30"/>
        <v>25.5</v>
      </c>
      <c r="W76" s="8">
        <f t="shared" si="31"/>
        <v>650.25</v>
      </c>
      <c r="X76" s="8">
        <f t="shared" si="32"/>
        <v>186</v>
      </c>
      <c r="Y76" s="7">
        <v>68</v>
      </c>
      <c r="Z76" s="7">
        <f t="shared" si="33"/>
        <v>4624</v>
      </c>
      <c r="AA76" s="7">
        <f t="shared" si="34"/>
        <v>314432</v>
      </c>
      <c r="AB76" s="7">
        <v>0</v>
      </c>
      <c r="AC76" s="7">
        <v>0</v>
      </c>
      <c r="AD76" s="7">
        <v>0</v>
      </c>
      <c r="AE76" s="7">
        <v>0</v>
      </c>
      <c r="AF76" s="7">
        <v>0</v>
      </c>
      <c r="AG76" s="7">
        <v>0</v>
      </c>
      <c r="AH76" s="7">
        <v>0</v>
      </c>
      <c r="AI76" s="8">
        <f t="shared" si="35"/>
        <v>1392.9777303755845</v>
      </c>
      <c r="AK76" s="17">
        <v>31</v>
      </c>
      <c r="AL76" s="17">
        <v>1574.5265635785249</v>
      </c>
      <c r="AM76" s="17">
        <v>-48.964133120395218</v>
      </c>
      <c r="AN76" s="17">
        <v>-0.9197956860863481</v>
      </c>
      <c r="AV76" s="1">
        <v>31</v>
      </c>
      <c r="AW76" s="50">
        <f t="shared" si="16"/>
        <v>23</v>
      </c>
      <c r="AX76" s="51">
        <f t="shared" si="17"/>
        <v>0.18814968814968816</v>
      </c>
      <c r="AY76" s="52">
        <f t="shared" si="18"/>
        <v>-0.88473536642075068</v>
      </c>
      <c r="AZ76" s="43"/>
      <c r="BA76" s="1">
        <v>31</v>
      </c>
      <c r="BB76" s="48">
        <f t="shared" si="19"/>
        <v>-48.964133120395218</v>
      </c>
      <c r="BC76" s="48">
        <f t="shared" si="37"/>
        <v>-33.220695541623627</v>
      </c>
      <c r="BD76" s="48">
        <f t="shared" si="37"/>
        <v>4.2776431731481352</v>
      </c>
      <c r="BE76" s="48">
        <f t="shared" si="37"/>
        <v>13.124773288149754</v>
      </c>
      <c r="BF76" s="48">
        <f t="shared" si="37"/>
        <v>37.683560916627584</v>
      </c>
      <c r="BG76" s="48">
        <f t="shared" si="37"/>
        <v>50.787076317084029</v>
      </c>
      <c r="BH76" s="48">
        <f t="shared" si="37"/>
        <v>-139.85269774130848</v>
      </c>
      <c r="BI76" s="48">
        <f t="shared" si="37"/>
        <v>13.30416931357604</v>
      </c>
      <c r="BJ76" s="48">
        <f t="shared" si="37"/>
        <v>-38.055542368492524</v>
      </c>
      <c r="BK76" s="48">
        <f t="shared" si="37"/>
        <v>-7.973728679379974</v>
      </c>
      <c r="BL76" s="48">
        <f t="shared" si="36"/>
        <v>-62.752210880087659</v>
      </c>
      <c r="BM76" s="48">
        <f t="shared" si="36"/>
        <v>37.167462847546176</v>
      </c>
      <c r="BN76" s="48">
        <f t="shared" si="36"/>
        <v>-23.05838873664743</v>
      </c>
      <c r="BO76" s="1">
        <v>31</v>
      </c>
      <c r="BP76" s="9">
        <f t="shared" si="23"/>
        <v>2397.4863322318042</v>
      </c>
      <c r="BQ76" s="9">
        <f t="shared" si="23"/>
        <v>1626.6225588521961</v>
      </c>
      <c r="BR76" s="9">
        <f t="shared" si="23"/>
        <v>-209.45108977156599</v>
      </c>
      <c r="BS76" s="9">
        <f t="shared" si="23"/>
        <v>-642.64314645596448</v>
      </c>
      <c r="BT76" s="9">
        <f t="shared" si="23"/>
        <v>-1845.1428931722733</v>
      </c>
      <c r="BU76" s="9">
        <f t="shared" si="23"/>
        <v>-2486.7451655853743</v>
      </c>
      <c r="BV76" s="9">
        <f t="shared" si="23"/>
        <v>6847.7661094518626</v>
      </c>
      <c r="BW76" s="9">
        <f t="shared" si="23"/>
        <v>-651.42711732620705</v>
      </c>
      <c r="BX76" s="9">
        <f t="shared" si="23"/>
        <v>1863.3566424997261</v>
      </c>
      <c r="BY76" s="9">
        <f t="shared" si="22"/>
        <v>390.42671252308583</v>
      </c>
      <c r="BZ76" s="9">
        <f t="shared" si="22"/>
        <v>3072.6076071317484</v>
      </c>
      <c r="CA76" s="9">
        <f t="shared" si="22"/>
        <v>-1819.8725986145921</v>
      </c>
      <c r="CB76" s="9">
        <f t="shared" si="22"/>
        <v>1129.0340156430414</v>
      </c>
    </row>
    <row r="77" spans="1:80">
      <c r="A77" s="2">
        <v>42979</v>
      </c>
      <c r="B77" s="8">
        <f>'WA Sch. 1-2'!B77</f>
        <v>152.32499999999999</v>
      </c>
      <c r="C77" s="8">
        <f>'WA Sch. 1-2'!C77</f>
        <v>23202.905624999996</v>
      </c>
      <c r="D77" s="8">
        <f>'WA Sch. 1-2'!D77</f>
        <v>43.875</v>
      </c>
      <c r="E77" s="8">
        <f>'WA Sch. 1-2'!E77</f>
        <v>171.5</v>
      </c>
      <c r="F77" s="8">
        <f>'WA Sch. 1-2'!F77</f>
        <v>29412.25</v>
      </c>
      <c r="G77" s="8">
        <f>'WA Sch. 1-2'!G77</f>
        <v>83</v>
      </c>
      <c r="H77" s="8">
        <f t="shared" si="25"/>
        <v>-19.175000000000011</v>
      </c>
      <c r="I77" s="8">
        <f t="shared" si="25"/>
        <v>-6209.3443750000042</v>
      </c>
      <c r="J77" s="8">
        <f t="shared" si="25"/>
        <v>-39.125</v>
      </c>
      <c r="K77" s="9">
        <v>21307</v>
      </c>
      <c r="L77" s="9">
        <v>29934188</v>
      </c>
      <c r="M77" s="9">
        <v>-3545423</v>
      </c>
      <c r="N77" s="9">
        <f t="shared" si="26"/>
        <v>26388765</v>
      </c>
      <c r="O77" s="9">
        <f t="shared" si="27"/>
        <v>1238.5021354484443</v>
      </c>
      <c r="P77" s="8">
        <f t="shared" si="28"/>
        <v>-51.807485961237155</v>
      </c>
      <c r="Q77" s="8">
        <f t="shared" si="29"/>
        <v>1186.694649487207</v>
      </c>
      <c r="R77" s="9">
        <f t="shared" si="24"/>
        <v>25284902.896623921</v>
      </c>
      <c r="S77" s="21"/>
      <c r="U77" s="2">
        <v>43344</v>
      </c>
      <c r="V77" s="8">
        <f t="shared" si="30"/>
        <v>175.5</v>
      </c>
      <c r="W77" s="8">
        <f t="shared" si="31"/>
        <v>30800.25</v>
      </c>
      <c r="X77" s="8">
        <f t="shared" si="32"/>
        <v>8.5</v>
      </c>
      <c r="Y77" s="7">
        <v>69</v>
      </c>
      <c r="Z77" s="7">
        <f t="shared" si="33"/>
        <v>4761</v>
      </c>
      <c r="AA77" s="7">
        <f t="shared" si="34"/>
        <v>328509</v>
      </c>
      <c r="AB77" s="7">
        <v>0</v>
      </c>
      <c r="AC77" s="7">
        <v>1</v>
      </c>
      <c r="AD77" s="7">
        <v>0</v>
      </c>
      <c r="AE77" s="7">
        <v>0</v>
      </c>
      <c r="AF77" s="7">
        <v>0</v>
      </c>
      <c r="AG77" s="7">
        <v>0</v>
      </c>
      <c r="AH77" s="7">
        <v>0</v>
      </c>
      <c r="AI77" s="8">
        <f t="shared" si="35"/>
        <v>1207.7887604857024</v>
      </c>
      <c r="AK77" s="17">
        <v>32</v>
      </c>
      <c r="AL77" s="17">
        <v>1516.2884018366019</v>
      </c>
      <c r="AM77" s="17">
        <v>72.045573974124181</v>
      </c>
      <c r="AN77" s="17">
        <v>1.3533826480716711</v>
      </c>
      <c r="AV77" s="1">
        <v>32</v>
      </c>
      <c r="AW77" s="50">
        <f t="shared" si="16"/>
        <v>110</v>
      </c>
      <c r="AX77" s="51">
        <f t="shared" si="17"/>
        <v>0.91164241164241167</v>
      </c>
      <c r="AY77" s="52">
        <f t="shared" si="18"/>
        <v>1.3509383667831778</v>
      </c>
      <c r="AZ77" s="43"/>
      <c r="BA77" s="1">
        <v>32</v>
      </c>
      <c r="BB77" s="48">
        <f t="shared" si="19"/>
        <v>72.045573974124181</v>
      </c>
      <c r="BC77" s="48">
        <f t="shared" si="37"/>
        <v>-48.964133120395218</v>
      </c>
      <c r="BD77" s="48">
        <f t="shared" si="37"/>
        <v>-33.220695541623627</v>
      </c>
      <c r="BE77" s="48">
        <f t="shared" si="37"/>
        <v>4.2776431731481352</v>
      </c>
      <c r="BF77" s="48">
        <f t="shared" si="37"/>
        <v>13.124773288149754</v>
      </c>
      <c r="BG77" s="48">
        <f t="shared" si="37"/>
        <v>37.683560916627584</v>
      </c>
      <c r="BH77" s="48">
        <f t="shared" si="37"/>
        <v>50.787076317084029</v>
      </c>
      <c r="BI77" s="48">
        <f t="shared" si="37"/>
        <v>-139.85269774130848</v>
      </c>
      <c r="BJ77" s="48">
        <f t="shared" si="37"/>
        <v>13.30416931357604</v>
      </c>
      <c r="BK77" s="48">
        <f t="shared" si="37"/>
        <v>-38.055542368492524</v>
      </c>
      <c r="BL77" s="48">
        <f t="shared" si="36"/>
        <v>-7.973728679379974</v>
      </c>
      <c r="BM77" s="48">
        <f t="shared" si="36"/>
        <v>-62.752210880087659</v>
      </c>
      <c r="BN77" s="48">
        <f t="shared" si="36"/>
        <v>37.167462847546176</v>
      </c>
      <c r="BO77" s="1">
        <v>32</v>
      </c>
      <c r="BP77" s="9">
        <f t="shared" si="23"/>
        <v>5190.564729260971</v>
      </c>
      <c r="BQ77" s="9">
        <f t="shared" si="23"/>
        <v>-3527.6490748043025</v>
      </c>
      <c r="BR77" s="9">
        <f t="shared" si="23"/>
        <v>-2393.4040781159106</v>
      </c>
      <c r="BS77" s="9">
        <f t="shared" si="23"/>
        <v>308.18525766593569</v>
      </c>
      <c r="BT77" s="9">
        <f t="shared" si="23"/>
        <v>945.58182482498489</v>
      </c>
      <c r="BU77" s="9">
        <f t="shared" si="23"/>
        <v>2714.9337756272853</v>
      </c>
      <c r="BV77" s="9">
        <f t="shared" si="23"/>
        <v>3658.9840637319426</v>
      </c>
      <c r="BW77" s="9">
        <f t="shared" si="23"/>
        <v>-10075.767880602256</v>
      </c>
      <c r="BX77" s="9">
        <f t="shared" si="23"/>
        <v>958.50651444549817</v>
      </c>
      <c r="BY77" s="9">
        <f t="shared" si="22"/>
        <v>-2741.7333928346525</v>
      </c>
      <c r="BZ77" s="9">
        <f t="shared" si="22"/>
        <v>-574.47185941987857</v>
      </c>
      <c r="CA77" s="9">
        <f t="shared" si="22"/>
        <v>-4521.019051001198</v>
      </c>
      <c r="CB77" s="9">
        <f t="shared" si="22"/>
        <v>2677.7511940133782</v>
      </c>
    </row>
    <row r="78" spans="1:80">
      <c r="A78" s="2">
        <v>43009</v>
      </c>
      <c r="B78" s="8">
        <f>'WA Sch. 1-2'!B78</f>
        <v>510.4</v>
      </c>
      <c r="C78" s="8">
        <f>'WA Sch. 1-2'!C78</f>
        <v>260508.15999999997</v>
      </c>
      <c r="D78" s="8">
        <f>'WA Sch. 1-2'!D78</f>
        <v>0.65</v>
      </c>
      <c r="E78" s="8">
        <f>'WA Sch. 1-2'!E78</f>
        <v>570.5</v>
      </c>
      <c r="F78" s="8">
        <f>'WA Sch. 1-2'!F78</f>
        <v>325470.25</v>
      </c>
      <c r="G78" s="8">
        <f>'WA Sch. 1-2'!G78</f>
        <v>0</v>
      </c>
      <c r="H78" s="8">
        <f t="shared" si="25"/>
        <v>-60.100000000000023</v>
      </c>
      <c r="I78" s="8">
        <f t="shared" si="25"/>
        <v>-64962.090000000026</v>
      </c>
      <c r="J78" s="8">
        <f t="shared" si="25"/>
        <v>0.65</v>
      </c>
      <c r="K78" s="9">
        <v>21343</v>
      </c>
      <c r="L78" s="9">
        <v>27479140.994999997</v>
      </c>
      <c r="M78" s="9">
        <v>2187262</v>
      </c>
      <c r="N78" s="9">
        <f t="shared" si="26"/>
        <v>29666402.994999997</v>
      </c>
      <c r="O78" s="9">
        <f t="shared" si="27"/>
        <v>1389.9828044323665</v>
      </c>
      <c r="P78" s="8">
        <f t="shared" si="28"/>
        <v>-25.226813736528069</v>
      </c>
      <c r="Q78" s="8">
        <f t="shared" si="29"/>
        <v>1364.7559906958384</v>
      </c>
      <c r="R78" s="9">
        <f t="shared" si="24"/>
        <v>29127987.109421279</v>
      </c>
      <c r="S78" s="21"/>
      <c r="U78" s="2">
        <v>43374</v>
      </c>
      <c r="V78" s="8">
        <f t="shared" si="30"/>
        <v>522.5</v>
      </c>
      <c r="W78" s="8">
        <f t="shared" si="31"/>
        <v>273006.25</v>
      </c>
      <c r="X78" s="8">
        <f t="shared" si="32"/>
        <v>0</v>
      </c>
      <c r="Y78" s="7">
        <v>70</v>
      </c>
      <c r="Z78" s="7">
        <f t="shared" si="33"/>
        <v>4900</v>
      </c>
      <c r="AA78" s="7">
        <f t="shared" si="34"/>
        <v>343000</v>
      </c>
      <c r="AB78" s="7">
        <v>0</v>
      </c>
      <c r="AC78" s="7">
        <v>0</v>
      </c>
      <c r="AD78" s="7">
        <v>0</v>
      </c>
      <c r="AE78" s="7">
        <v>0</v>
      </c>
      <c r="AF78" s="7">
        <v>0</v>
      </c>
      <c r="AG78" s="7">
        <v>0</v>
      </c>
      <c r="AH78" s="7">
        <v>0</v>
      </c>
      <c r="AI78" s="8">
        <f t="shared" si="35"/>
        <v>1302.8232252487735</v>
      </c>
      <c r="AK78" s="17">
        <v>33</v>
      </c>
      <c r="AL78" s="17">
        <v>1221.2250057468711</v>
      </c>
      <c r="AM78" s="17">
        <v>18.940785628700951</v>
      </c>
      <c r="AN78" s="17">
        <v>0.35580437765595252</v>
      </c>
      <c r="AV78" s="1">
        <v>33</v>
      </c>
      <c r="AW78" s="50">
        <f t="shared" si="16"/>
        <v>79</v>
      </c>
      <c r="AX78" s="51">
        <f t="shared" si="17"/>
        <v>0.65384615384615385</v>
      </c>
      <c r="AY78" s="52">
        <f t="shared" si="18"/>
        <v>0.39572529581448734</v>
      </c>
      <c r="AZ78" s="43"/>
      <c r="BA78" s="1">
        <v>33</v>
      </c>
      <c r="BB78" s="48">
        <f t="shared" si="19"/>
        <v>18.940785628700951</v>
      </c>
      <c r="BC78" s="48">
        <f t="shared" si="37"/>
        <v>72.045573974124181</v>
      </c>
      <c r="BD78" s="48">
        <f t="shared" si="37"/>
        <v>-48.964133120395218</v>
      </c>
      <c r="BE78" s="48">
        <f t="shared" si="37"/>
        <v>-33.220695541623627</v>
      </c>
      <c r="BF78" s="48">
        <f t="shared" si="37"/>
        <v>4.2776431731481352</v>
      </c>
      <c r="BG78" s="48">
        <f t="shared" si="37"/>
        <v>13.124773288149754</v>
      </c>
      <c r="BH78" s="48">
        <f t="shared" si="37"/>
        <v>37.683560916627584</v>
      </c>
      <c r="BI78" s="48">
        <f t="shared" si="37"/>
        <v>50.787076317084029</v>
      </c>
      <c r="BJ78" s="48">
        <f t="shared" si="37"/>
        <v>-139.85269774130848</v>
      </c>
      <c r="BK78" s="48">
        <f t="shared" si="37"/>
        <v>13.30416931357604</v>
      </c>
      <c r="BL78" s="48">
        <f t="shared" si="36"/>
        <v>-38.055542368492524</v>
      </c>
      <c r="BM78" s="48">
        <f t="shared" si="36"/>
        <v>-7.973728679379974</v>
      </c>
      <c r="BN78" s="48">
        <f t="shared" si="36"/>
        <v>-62.752210880087659</v>
      </c>
      <c r="BO78" s="1">
        <v>33</v>
      </c>
      <c r="BP78" s="9">
        <f t="shared" si="23"/>
        <v>358.75336023239669</v>
      </c>
      <c r="BQ78" s="9">
        <f t="shared" si="23"/>
        <v>1364.599772140584</v>
      </c>
      <c r="BR78" s="9">
        <f t="shared" si="23"/>
        <v>-927.41914892857585</v>
      </c>
      <c r="BS78" s="9">
        <f t="shared" si="23"/>
        <v>-629.2260726902316</v>
      </c>
      <c r="BT78" s="9">
        <f t="shared" si="23"/>
        <v>81.02192233867018</v>
      </c>
      <c r="BU78" s="9">
        <f t="shared" si="23"/>
        <v>248.59351727613841</v>
      </c>
      <c r="BV78" s="9">
        <f t="shared" si="23"/>
        <v>713.75624904792494</v>
      </c>
      <c r="BW78" s="9">
        <f t="shared" si="23"/>
        <v>961.94712523034923</v>
      </c>
      <c r="BX78" s="9">
        <f t="shared" si="23"/>
        <v>-2648.9199675136083</v>
      </c>
      <c r="BY78" s="9">
        <f t="shared" si="22"/>
        <v>251.99141893637864</v>
      </c>
      <c r="BZ78" s="9">
        <f t="shared" si="22"/>
        <v>-720.80186998555939</v>
      </c>
      <c r="CA78" s="9">
        <f t="shared" si="22"/>
        <v>-151.02868557756304</v>
      </c>
      <c r="CB78" s="9">
        <f t="shared" si="22"/>
        <v>-1188.5761740067667</v>
      </c>
    </row>
    <row r="79" spans="1:80">
      <c r="A79" s="2">
        <v>43040</v>
      </c>
      <c r="B79" s="8">
        <f>'WA Sch. 1-2'!B79</f>
        <v>874.97500000000002</v>
      </c>
      <c r="C79" s="8">
        <f>'WA Sch. 1-2'!C79</f>
        <v>765581.25062499999</v>
      </c>
      <c r="D79" s="8">
        <f>'WA Sch. 1-2'!D79</f>
        <v>0</v>
      </c>
      <c r="E79" s="8">
        <f>'WA Sch. 1-2'!E79</f>
        <v>818.5</v>
      </c>
      <c r="F79" s="8">
        <f>'WA Sch. 1-2'!F79</f>
        <v>669942.25</v>
      </c>
      <c r="G79" s="8">
        <f>'WA Sch. 1-2'!G79</f>
        <v>0</v>
      </c>
      <c r="H79" s="8">
        <f t="shared" si="25"/>
        <v>56.475000000000023</v>
      </c>
      <c r="I79" s="8">
        <f t="shared" si="25"/>
        <v>95639.000624999986</v>
      </c>
      <c r="J79" s="8">
        <f t="shared" si="25"/>
        <v>0</v>
      </c>
      <c r="K79" s="9">
        <v>21375</v>
      </c>
      <c r="L79" s="9">
        <v>29959814.131999999</v>
      </c>
      <c r="M79" s="9">
        <v>1352476</v>
      </c>
      <c r="N79" s="9">
        <f t="shared" si="26"/>
        <v>31312290.131999999</v>
      </c>
      <c r="O79" s="9">
        <f t="shared" si="27"/>
        <v>1464.9024623157895</v>
      </c>
      <c r="P79" s="8">
        <f t="shared" si="28"/>
        <v>33.343426057853087</v>
      </c>
      <c r="Q79" s="8">
        <f t="shared" si="29"/>
        <v>1498.2458883736426</v>
      </c>
      <c r="R79" s="9">
        <f t="shared" si="24"/>
        <v>32025005.863986611</v>
      </c>
      <c r="S79" s="21"/>
      <c r="U79" s="2">
        <v>43405</v>
      </c>
      <c r="V79" s="8">
        <f t="shared" si="30"/>
        <v>841.5</v>
      </c>
      <c r="W79" s="8">
        <f t="shared" si="31"/>
        <v>708122.25</v>
      </c>
      <c r="X79" s="8">
        <f t="shared" si="32"/>
        <v>0</v>
      </c>
      <c r="Y79" s="7">
        <v>71</v>
      </c>
      <c r="Z79" s="7">
        <f t="shared" si="33"/>
        <v>5041</v>
      </c>
      <c r="AA79" s="7">
        <f t="shared" si="34"/>
        <v>357911</v>
      </c>
      <c r="AB79" s="7">
        <v>0</v>
      </c>
      <c r="AC79" s="7">
        <v>0</v>
      </c>
      <c r="AD79" s="7">
        <v>0</v>
      </c>
      <c r="AE79" s="7">
        <v>0</v>
      </c>
      <c r="AF79" s="7">
        <v>0</v>
      </c>
      <c r="AG79" s="7">
        <v>0</v>
      </c>
      <c r="AH79" s="7">
        <v>0</v>
      </c>
      <c r="AI79" s="8">
        <f t="shared" si="35"/>
        <v>1486.9293717200496</v>
      </c>
      <c r="AK79" s="17">
        <v>34</v>
      </c>
      <c r="AL79" s="17">
        <v>1299.6139392881162</v>
      </c>
      <c r="AM79" s="17">
        <v>-12.886889989287283</v>
      </c>
      <c r="AN79" s="17">
        <v>-0.2420813984405758</v>
      </c>
      <c r="AV79" s="1">
        <v>34</v>
      </c>
      <c r="AW79" s="50">
        <f t="shared" si="16"/>
        <v>46</v>
      </c>
      <c r="AX79" s="51">
        <f t="shared" si="17"/>
        <v>0.37941787941787941</v>
      </c>
      <c r="AY79" s="52">
        <f t="shared" si="18"/>
        <v>-0.30701000240174037</v>
      </c>
      <c r="AZ79" s="43"/>
      <c r="BA79" s="1">
        <v>34</v>
      </c>
      <c r="BB79" s="48">
        <f t="shared" si="19"/>
        <v>-12.886889989287283</v>
      </c>
      <c r="BC79" s="48">
        <f t="shared" si="37"/>
        <v>18.940785628700951</v>
      </c>
      <c r="BD79" s="48">
        <f t="shared" si="37"/>
        <v>72.045573974124181</v>
      </c>
      <c r="BE79" s="48">
        <f t="shared" si="37"/>
        <v>-48.964133120395218</v>
      </c>
      <c r="BF79" s="48">
        <f t="shared" si="37"/>
        <v>-33.220695541623627</v>
      </c>
      <c r="BG79" s="48">
        <f t="shared" si="37"/>
        <v>4.2776431731481352</v>
      </c>
      <c r="BH79" s="48">
        <f t="shared" si="37"/>
        <v>13.124773288149754</v>
      </c>
      <c r="BI79" s="48">
        <f t="shared" si="37"/>
        <v>37.683560916627584</v>
      </c>
      <c r="BJ79" s="48">
        <f t="shared" si="37"/>
        <v>50.787076317084029</v>
      </c>
      <c r="BK79" s="48">
        <f t="shared" si="37"/>
        <v>-139.85269774130848</v>
      </c>
      <c r="BL79" s="48">
        <f t="shared" si="36"/>
        <v>13.30416931357604</v>
      </c>
      <c r="BM79" s="48">
        <f t="shared" si="36"/>
        <v>-38.055542368492524</v>
      </c>
      <c r="BN79" s="48">
        <f t="shared" si="36"/>
        <v>-7.973728679379974</v>
      </c>
      <c r="BO79" s="1">
        <v>34</v>
      </c>
      <c r="BP79" s="9">
        <f t="shared" si="23"/>
        <v>166.07193359599805</v>
      </c>
      <c r="BQ79" s="9">
        <f t="shared" si="23"/>
        <v>-244.08782070774393</v>
      </c>
      <c r="BR79" s="9">
        <f t="shared" si="23"/>
        <v>-928.44338601960953</v>
      </c>
      <c r="BS79" s="9">
        <f t="shared" si="23"/>
        <v>630.99539694336374</v>
      </c>
      <c r="BT79" s="9">
        <f t="shared" si="23"/>
        <v>428.11144881251965</v>
      </c>
      <c r="BU79" s="9">
        <f t="shared" si="23"/>
        <v>-55.125516985784031</v>
      </c>
      <c r="BV79" s="9">
        <f t="shared" si="23"/>
        <v>-169.13750949872227</v>
      </c>
      <c r="BW79" s="9">
        <f t="shared" si="23"/>
        <v>-485.62390393719056</v>
      </c>
      <c r="BX79" s="9">
        <f t="shared" si="23"/>
        <v>-654.48746537580712</v>
      </c>
      <c r="BY79" s="9">
        <f t="shared" si="22"/>
        <v>1802.2663304973196</v>
      </c>
      <c r="BZ79" s="9">
        <f t="shared" si="22"/>
        <v>-171.44936634290622</v>
      </c>
      <c r="CA79" s="9">
        <f t="shared" si="22"/>
        <v>490.41758798543481</v>
      </c>
      <c r="CB79" s="9">
        <f t="shared" si="22"/>
        <v>102.75656429559896</v>
      </c>
    </row>
    <row r="80" spans="1:80">
      <c r="A80" s="2">
        <v>43070</v>
      </c>
      <c r="B80" s="8">
        <f>'WA Sch. 1-2'!B80</f>
        <v>1138.7249999999999</v>
      </c>
      <c r="C80" s="8">
        <f>'WA Sch. 1-2'!C80</f>
        <v>1296694.6256249999</v>
      </c>
      <c r="D80" s="8">
        <f>'WA Sch. 1-2'!D80</f>
        <v>0</v>
      </c>
      <c r="E80" s="8">
        <f>'WA Sch. 1-2'!E80</f>
        <v>1186.5</v>
      </c>
      <c r="F80" s="8">
        <f>'WA Sch. 1-2'!F80</f>
        <v>1407782.25</v>
      </c>
      <c r="G80" s="8">
        <f>'WA Sch. 1-2'!G80</f>
        <v>0</v>
      </c>
      <c r="H80" s="8">
        <f t="shared" si="25"/>
        <v>-47.775000000000091</v>
      </c>
      <c r="I80" s="8">
        <f t="shared" si="25"/>
        <v>-111087.62437500013</v>
      </c>
      <c r="J80" s="8">
        <f t="shared" si="25"/>
        <v>0</v>
      </c>
      <c r="K80" s="9">
        <v>21412</v>
      </c>
      <c r="L80" s="9">
        <v>35161101.299999997</v>
      </c>
      <c r="M80" s="9">
        <v>2782244</v>
      </c>
      <c r="N80" s="9">
        <f t="shared" si="26"/>
        <v>37943345.299999997</v>
      </c>
      <c r="O80" s="9">
        <f t="shared" si="27"/>
        <v>1772.0598402764804</v>
      </c>
      <c r="P80" s="8">
        <f t="shared" si="28"/>
        <v>-35.972058963109525</v>
      </c>
      <c r="Q80" s="8">
        <f t="shared" si="29"/>
        <v>1736.0877813133709</v>
      </c>
      <c r="R80" s="9">
        <f t="shared" si="24"/>
        <v>37173111.573481895</v>
      </c>
      <c r="S80" s="21"/>
      <c r="U80" s="2">
        <v>43435</v>
      </c>
      <c r="V80" s="8">
        <f t="shared" si="30"/>
        <v>1029.5</v>
      </c>
      <c r="W80" s="8">
        <f t="shared" si="31"/>
        <v>1059870.25</v>
      </c>
      <c r="X80" s="8">
        <f t="shared" si="32"/>
        <v>0</v>
      </c>
      <c r="Y80" s="7">
        <v>72</v>
      </c>
      <c r="Z80" s="7">
        <f t="shared" si="33"/>
        <v>5184</v>
      </c>
      <c r="AA80" s="7">
        <f t="shared" si="34"/>
        <v>373248</v>
      </c>
      <c r="AB80" s="7">
        <v>0</v>
      </c>
      <c r="AC80" s="7">
        <v>0</v>
      </c>
      <c r="AD80" s="7">
        <v>0</v>
      </c>
      <c r="AE80" s="7">
        <v>0</v>
      </c>
      <c r="AF80" s="7">
        <v>0</v>
      </c>
      <c r="AG80" s="7">
        <v>0</v>
      </c>
      <c r="AH80" s="7">
        <v>0</v>
      </c>
      <c r="AI80" s="8">
        <f t="shared" si="35"/>
        <v>1666.3909700248641</v>
      </c>
      <c r="AK80" s="17">
        <v>35</v>
      </c>
      <c r="AL80" s="17">
        <v>1573.2194541671777</v>
      </c>
      <c r="AM80" s="17">
        <v>-93.836920820862815</v>
      </c>
      <c r="AN80" s="17">
        <v>-1.7627350770089396</v>
      </c>
      <c r="AV80" s="1">
        <v>35</v>
      </c>
      <c r="AW80" s="50">
        <f t="shared" si="16"/>
        <v>5</v>
      </c>
      <c r="AX80" s="51">
        <f t="shared" si="17"/>
        <v>3.8461538461538464E-2</v>
      </c>
      <c r="AY80" s="52">
        <f t="shared" si="18"/>
        <v>-1.7688250385187059</v>
      </c>
      <c r="AZ80" s="43"/>
      <c r="BA80" s="1">
        <v>35</v>
      </c>
      <c r="BB80" s="48">
        <f t="shared" si="19"/>
        <v>-93.836920820862815</v>
      </c>
      <c r="BC80" s="48">
        <f t="shared" si="37"/>
        <v>-12.886889989287283</v>
      </c>
      <c r="BD80" s="48">
        <f t="shared" si="37"/>
        <v>18.940785628700951</v>
      </c>
      <c r="BE80" s="48">
        <f t="shared" si="37"/>
        <v>72.045573974124181</v>
      </c>
      <c r="BF80" s="48">
        <f t="shared" si="37"/>
        <v>-48.964133120395218</v>
      </c>
      <c r="BG80" s="48">
        <f t="shared" si="37"/>
        <v>-33.220695541623627</v>
      </c>
      <c r="BH80" s="48">
        <f t="shared" si="37"/>
        <v>4.2776431731481352</v>
      </c>
      <c r="BI80" s="48">
        <f t="shared" si="37"/>
        <v>13.124773288149754</v>
      </c>
      <c r="BJ80" s="48">
        <f t="shared" si="37"/>
        <v>37.683560916627584</v>
      </c>
      <c r="BK80" s="48">
        <f t="shared" si="37"/>
        <v>50.787076317084029</v>
      </c>
      <c r="BL80" s="48">
        <f t="shared" si="36"/>
        <v>-139.85269774130848</v>
      </c>
      <c r="BM80" s="48">
        <f t="shared" si="36"/>
        <v>13.30416931357604</v>
      </c>
      <c r="BN80" s="48">
        <f t="shared" si="36"/>
        <v>-38.055542368492524</v>
      </c>
      <c r="BO80" s="1">
        <v>35</v>
      </c>
      <c r="BP80" s="9">
        <f t="shared" si="23"/>
        <v>8805.3677091409154</v>
      </c>
      <c r="BQ80" s="9">
        <f t="shared" si="23"/>
        <v>1209.2660755519421</v>
      </c>
      <c r="BR80" s="9">
        <f t="shared" si="23"/>
        <v>-1777.3450013253319</v>
      </c>
      <c r="BS80" s="9">
        <f t="shared" si="23"/>
        <v>-6760.5348205035016</v>
      </c>
      <c r="BT80" s="9">
        <f t="shared" si="23"/>
        <v>4594.6434826807417</v>
      </c>
      <c r="BU80" s="9">
        <f t="shared" si="23"/>
        <v>3117.3277771533526</v>
      </c>
      <c r="BV80" s="9">
        <f t="shared" si="23"/>
        <v>-401.40086373858759</v>
      </c>
      <c r="BW80" s="9">
        <f t="shared" si="23"/>
        <v>-1231.5883118318673</v>
      </c>
      <c r="BX80" s="9">
        <f t="shared" si="23"/>
        <v>-3536.1093219817312</v>
      </c>
      <c r="BY80" s="9">
        <f t="shared" si="22"/>
        <v>-4765.7028590893215</v>
      </c>
      <c r="BZ80" s="9">
        <f t="shared" si="22"/>
        <v>13123.346524535269</v>
      </c>
      <c r="CA80" s="9">
        <f t="shared" si="22"/>
        <v>-1248.4222824653712</v>
      </c>
      <c r="CB80" s="9">
        <f t="shared" si="22"/>
        <v>3571.0149160272499</v>
      </c>
    </row>
    <row r="81" spans="1:80">
      <c r="A81" s="2">
        <v>43101</v>
      </c>
      <c r="B81" s="8">
        <f>'WA Sch. 1-2'!B81</f>
        <v>1095.1500000000001</v>
      </c>
      <c r="C81" s="8">
        <f>'WA Sch. 1-2'!C81</f>
        <v>1199353.5225000002</v>
      </c>
      <c r="D81" s="8">
        <f>'WA Sch. 1-2'!D81</f>
        <v>0</v>
      </c>
      <c r="E81" s="8">
        <f>'WA Sch. 1-2'!E81</f>
        <v>970.5</v>
      </c>
      <c r="F81" s="8">
        <f>'WA Sch. 1-2'!F81</f>
        <v>941870.25</v>
      </c>
      <c r="G81" s="8">
        <f>'WA Sch. 1-2'!G81</f>
        <v>0</v>
      </c>
      <c r="H81" s="8">
        <f t="shared" si="25"/>
        <v>124.65000000000009</v>
      </c>
      <c r="I81" s="8">
        <f t="shared" si="25"/>
        <v>257483.2725000002</v>
      </c>
      <c r="J81" s="8">
        <f t="shared" si="25"/>
        <v>0</v>
      </c>
      <c r="K81" s="9">
        <v>21408</v>
      </c>
      <c r="L81" s="9">
        <v>38546206.777159996</v>
      </c>
      <c r="M81" s="9">
        <v>-3766804</v>
      </c>
      <c r="N81" s="9">
        <f t="shared" si="26"/>
        <v>34779402.777159996</v>
      </c>
      <c r="O81" s="9">
        <f t="shared" si="27"/>
        <v>1624.5984107417787</v>
      </c>
      <c r="P81" s="8">
        <f t="shared" si="28"/>
        <v>85.530311297186927</v>
      </c>
      <c r="Q81" s="8">
        <f t="shared" si="29"/>
        <v>1710.1287220389656</v>
      </c>
      <c r="R81" s="9">
        <f t="shared" si="24"/>
        <v>36610435.681410179</v>
      </c>
      <c r="S81" s="21"/>
      <c r="U81" s="2">
        <v>43466</v>
      </c>
      <c r="V81" s="8">
        <f t="shared" si="30"/>
        <v>1057.5</v>
      </c>
      <c r="W81" s="8">
        <f t="shared" si="31"/>
        <v>1118306.25</v>
      </c>
      <c r="X81" s="8">
        <f t="shared" si="32"/>
        <v>0</v>
      </c>
      <c r="Y81" s="7">
        <v>73</v>
      </c>
      <c r="Z81" s="7">
        <f t="shared" si="33"/>
        <v>5329</v>
      </c>
      <c r="AA81" s="7">
        <f t="shared" si="34"/>
        <v>389017</v>
      </c>
      <c r="AB81" s="7">
        <v>0</v>
      </c>
      <c r="AC81" s="7">
        <v>0</v>
      </c>
      <c r="AD81" s="7">
        <v>0</v>
      </c>
      <c r="AE81" s="7">
        <v>0</v>
      </c>
      <c r="AF81" s="7">
        <v>0</v>
      </c>
      <c r="AG81" s="7">
        <v>0</v>
      </c>
      <c r="AH81" s="7">
        <v>0</v>
      </c>
      <c r="AI81" s="8">
        <f t="shared" si="35"/>
        <v>1679.6276583786371</v>
      </c>
      <c r="AK81" s="17">
        <v>36</v>
      </c>
      <c r="AL81" s="17">
        <v>1673.0434735924373</v>
      </c>
      <c r="AM81" s="17">
        <v>16.566190074071528</v>
      </c>
      <c r="AN81" s="17">
        <v>0.31119738457435353</v>
      </c>
      <c r="AV81" s="1">
        <v>36</v>
      </c>
      <c r="AW81" s="50">
        <f t="shared" si="16"/>
        <v>75</v>
      </c>
      <c r="AX81" s="51">
        <f t="shared" si="17"/>
        <v>0.62058212058212059</v>
      </c>
      <c r="AY81" s="52">
        <f t="shared" si="18"/>
        <v>0.30701000240174037</v>
      </c>
      <c r="AZ81" s="43"/>
      <c r="BA81" s="1">
        <v>36</v>
      </c>
      <c r="BB81" s="48">
        <f t="shared" si="19"/>
        <v>16.566190074071528</v>
      </c>
      <c r="BC81" s="48">
        <f t="shared" si="37"/>
        <v>-93.836920820862815</v>
      </c>
      <c r="BD81" s="48">
        <f t="shared" si="37"/>
        <v>-12.886889989287283</v>
      </c>
      <c r="BE81" s="48">
        <f t="shared" si="37"/>
        <v>18.940785628700951</v>
      </c>
      <c r="BF81" s="48">
        <f t="shared" si="37"/>
        <v>72.045573974124181</v>
      </c>
      <c r="BG81" s="48">
        <f t="shared" si="37"/>
        <v>-48.964133120395218</v>
      </c>
      <c r="BH81" s="48">
        <f t="shared" si="37"/>
        <v>-33.220695541623627</v>
      </c>
      <c r="BI81" s="48">
        <f t="shared" si="37"/>
        <v>4.2776431731481352</v>
      </c>
      <c r="BJ81" s="48">
        <f t="shared" si="37"/>
        <v>13.124773288149754</v>
      </c>
      <c r="BK81" s="48">
        <f t="shared" si="37"/>
        <v>37.683560916627584</v>
      </c>
      <c r="BL81" s="48">
        <f t="shared" si="36"/>
        <v>50.787076317084029</v>
      </c>
      <c r="BM81" s="48">
        <f t="shared" si="36"/>
        <v>-139.85269774130848</v>
      </c>
      <c r="BN81" s="48">
        <f t="shared" si="36"/>
        <v>13.30416931357604</v>
      </c>
      <c r="BO81" s="1">
        <v>36</v>
      </c>
      <c r="BP81" s="9">
        <f t="shared" si="23"/>
        <v>274.43865357025919</v>
      </c>
      <c r="BQ81" s="9">
        <f t="shared" si="23"/>
        <v>-1554.5202662839974</v>
      </c>
      <c r="BR81" s="9">
        <f t="shared" si="23"/>
        <v>-213.48666902618345</v>
      </c>
      <c r="BS81" s="9">
        <f t="shared" si="23"/>
        <v>313.77665487729502</v>
      </c>
      <c r="BT81" s="9">
        <f t="shared" si="23"/>
        <v>1193.5206724509039</v>
      </c>
      <c r="BU81" s="9">
        <f t="shared" si="23"/>
        <v>-811.14913608460154</v>
      </c>
      <c r="BV81" s="9">
        <f t="shared" si="23"/>
        <v>-550.34035673539415</v>
      </c>
      <c r="BW81" s="9">
        <f t="shared" si="23"/>
        <v>70.864249875422203</v>
      </c>
      <c r="BX81" s="9">
        <f t="shared" si="23"/>
        <v>217.4274889705795</v>
      </c>
      <c r="BY81" s="9">
        <f t="shared" si="22"/>
        <v>624.27303281269451</v>
      </c>
      <c r="BZ81" s="9">
        <f t="shared" si="22"/>
        <v>841.3483595751768</v>
      </c>
      <c r="CA81" s="9">
        <f t="shared" si="22"/>
        <v>-2316.8263731541647</v>
      </c>
      <c r="CB81" s="9">
        <f t="shared" si="22"/>
        <v>220.39939762632429</v>
      </c>
    </row>
    <row r="82" spans="1:80">
      <c r="A82" s="2">
        <v>43132</v>
      </c>
      <c r="B82" s="8">
        <f>'WA Sch. 1-2'!B82</f>
        <v>932.76424999999995</v>
      </c>
      <c r="C82" s="8">
        <f>'WA Sch. 1-2'!C82</f>
        <v>870049.14607806236</v>
      </c>
      <c r="D82" s="8">
        <f>'WA Sch. 1-2'!D82</f>
        <v>0</v>
      </c>
      <c r="E82" s="8">
        <f>'WA Sch. 1-2'!E82</f>
        <v>974</v>
      </c>
      <c r="F82" s="8">
        <f>'WA Sch. 1-2'!F82</f>
        <v>948676</v>
      </c>
      <c r="G82" s="8">
        <f>'WA Sch. 1-2'!G82</f>
        <v>0</v>
      </c>
      <c r="H82" s="8">
        <f t="shared" si="25"/>
        <v>-41.235750000000053</v>
      </c>
      <c r="I82" s="8">
        <f t="shared" si="25"/>
        <v>-78626.85392193764</v>
      </c>
      <c r="J82" s="8">
        <f t="shared" si="25"/>
        <v>0</v>
      </c>
      <c r="K82" s="9">
        <v>21496</v>
      </c>
      <c r="L82" s="9">
        <v>34015351.377999999</v>
      </c>
      <c r="M82" s="9">
        <v>542741</v>
      </c>
      <c r="N82" s="9">
        <f t="shared" si="26"/>
        <v>34558092.377999999</v>
      </c>
      <c r="O82" s="9">
        <f t="shared" si="27"/>
        <v>1607.6522319501303</v>
      </c>
      <c r="P82" s="8">
        <f t="shared" si="28"/>
        <v>-26.608833331225135</v>
      </c>
      <c r="Q82" s="8">
        <f t="shared" si="29"/>
        <v>1581.043398618905</v>
      </c>
      <c r="R82" s="9">
        <f t="shared" si="24"/>
        <v>33986108.896711983</v>
      </c>
      <c r="S82" s="21"/>
      <c r="U82" s="2">
        <v>43497</v>
      </c>
      <c r="V82" s="8">
        <f t="shared" si="30"/>
        <v>1224.5</v>
      </c>
      <c r="W82" s="8">
        <f t="shared" si="31"/>
        <v>1499400.25</v>
      </c>
      <c r="X82" s="8">
        <f t="shared" si="32"/>
        <v>0</v>
      </c>
      <c r="Y82" s="7">
        <v>74</v>
      </c>
      <c r="Z82" s="7">
        <f t="shared" si="33"/>
        <v>5476</v>
      </c>
      <c r="AA82" s="7">
        <f t="shared" si="34"/>
        <v>405224</v>
      </c>
      <c r="AB82" s="7">
        <v>0</v>
      </c>
      <c r="AC82" s="7">
        <v>0</v>
      </c>
      <c r="AD82" s="7">
        <v>0</v>
      </c>
      <c r="AE82" s="7">
        <v>0</v>
      </c>
      <c r="AF82" s="7">
        <v>0</v>
      </c>
      <c r="AG82" s="7">
        <v>0</v>
      </c>
      <c r="AH82" s="7">
        <v>0</v>
      </c>
      <c r="AI82" s="8">
        <f t="shared" si="35"/>
        <v>1707.4429990821013</v>
      </c>
      <c r="AK82" s="17">
        <v>37</v>
      </c>
      <c r="AL82" s="17">
        <v>1667.3393058518811</v>
      </c>
      <c r="AM82" s="17">
        <v>6.4464426625906981</v>
      </c>
      <c r="AN82" s="17">
        <v>0.12109701068482955</v>
      </c>
      <c r="AV82" s="1">
        <v>37</v>
      </c>
      <c r="AW82" s="50">
        <f t="shared" si="16"/>
        <v>64</v>
      </c>
      <c r="AX82" s="51">
        <f t="shared" si="17"/>
        <v>0.52910602910602911</v>
      </c>
      <c r="AY82" s="52">
        <f t="shared" si="18"/>
        <v>7.3022840689146426E-2</v>
      </c>
      <c r="AZ82" s="43"/>
      <c r="BA82" s="1">
        <v>37</v>
      </c>
      <c r="BB82" s="48">
        <f t="shared" si="19"/>
        <v>6.4464426625906981</v>
      </c>
      <c r="BC82" s="48">
        <f t="shared" si="37"/>
        <v>16.566190074071528</v>
      </c>
      <c r="BD82" s="48">
        <f t="shared" si="37"/>
        <v>-93.836920820862815</v>
      </c>
      <c r="BE82" s="48">
        <f t="shared" si="37"/>
        <v>-12.886889989287283</v>
      </c>
      <c r="BF82" s="48">
        <f t="shared" si="37"/>
        <v>18.940785628700951</v>
      </c>
      <c r="BG82" s="48">
        <f t="shared" si="37"/>
        <v>72.045573974124181</v>
      </c>
      <c r="BH82" s="48">
        <f t="shared" si="37"/>
        <v>-48.964133120395218</v>
      </c>
      <c r="BI82" s="48">
        <f t="shared" si="37"/>
        <v>-33.220695541623627</v>
      </c>
      <c r="BJ82" s="48">
        <f t="shared" si="37"/>
        <v>4.2776431731481352</v>
      </c>
      <c r="BK82" s="48">
        <f t="shared" si="37"/>
        <v>13.124773288149754</v>
      </c>
      <c r="BL82" s="48">
        <f t="shared" si="36"/>
        <v>37.683560916627584</v>
      </c>
      <c r="BM82" s="48">
        <f t="shared" si="36"/>
        <v>50.787076317084029</v>
      </c>
      <c r="BN82" s="48">
        <f t="shared" si="36"/>
        <v>-139.85269774130848</v>
      </c>
      <c r="BO82" s="1">
        <v>37</v>
      </c>
      <c r="BP82" s="9">
        <f t="shared" si="23"/>
        <v>41.556623002066814</v>
      </c>
      <c r="BQ82" s="9">
        <f t="shared" si="23"/>
        <v>106.79299445007655</v>
      </c>
      <c r="BR82" s="9">
        <f t="shared" si="23"/>
        <v>-604.91432970573749</v>
      </c>
      <c r="BS82" s="9">
        <f t="shared" si="23"/>
        <v>-83.074597415053205</v>
      </c>
      <c r="BT82" s="9">
        <f t="shared" si="23"/>
        <v>122.10068853983739</v>
      </c>
      <c r="BU82" s="9">
        <f t="shared" si="23"/>
        <v>464.43766171761217</v>
      </c>
      <c r="BV82" s="9">
        <f t="shared" si="23"/>
        <v>-315.64447668407723</v>
      </c>
      <c r="BW82" s="9">
        <f t="shared" si="23"/>
        <v>-214.1553090204537</v>
      </c>
      <c r="BX82" s="9">
        <f t="shared" si="23"/>
        <v>27.575581446719799</v>
      </c>
      <c r="BY82" s="9">
        <f t="shared" si="22"/>
        <v>84.608098461555372</v>
      </c>
      <c r="BZ82" s="9">
        <f t="shared" si="22"/>
        <v>242.92491477127447</v>
      </c>
      <c r="CA82" s="9">
        <f t="shared" si="22"/>
        <v>327.39597547868846</v>
      </c>
      <c r="CB82" s="9">
        <f t="shared" si="22"/>
        <v>-901.55239719794542</v>
      </c>
    </row>
    <row r="83" spans="1:80">
      <c r="A83" s="2">
        <v>43160</v>
      </c>
      <c r="B83" s="8">
        <f>'WA Sch. 1-2'!B83</f>
        <v>767.35</v>
      </c>
      <c r="C83" s="8">
        <f>'WA Sch. 1-2'!C83</f>
        <v>588826.02250000008</v>
      </c>
      <c r="D83" s="8">
        <f>'WA Sch. 1-2'!D83</f>
        <v>0</v>
      </c>
      <c r="E83" s="8">
        <f>'WA Sch. 1-2'!E83</f>
        <v>767</v>
      </c>
      <c r="F83" s="8">
        <f>'WA Sch. 1-2'!F83</f>
        <v>588289</v>
      </c>
      <c r="G83" s="8">
        <f>'WA Sch. 1-2'!G83</f>
        <v>0</v>
      </c>
      <c r="H83" s="8">
        <f t="shared" si="25"/>
        <v>0.35000000000002274</v>
      </c>
      <c r="I83" s="8">
        <f t="shared" si="25"/>
        <v>537.02250000007916</v>
      </c>
      <c r="J83" s="8">
        <f t="shared" si="25"/>
        <v>0</v>
      </c>
      <c r="K83" s="9">
        <v>21526</v>
      </c>
      <c r="L83" s="9">
        <v>33715314.645000003</v>
      </c>
      <c r="M83" s="9">
        <v>-973396</v>
      </c>
      <c r="N83" s="9">
        <f t="shared" si="26"/>
        <v>32741918.645000003</v>
      </c>
      <c r="O83" s="9">
        <f t="shared" si="27"/>
        <v>1521.0405391154884</v>
      </c>
      <c r="P83" s="8">
        <f t="shared" si="28"/>
        <v>0.19231471598419717</v>
      </c>
      <c r="Q83" s="8">
        <f t="shared" si="29"/>
        <v>1521.2328538314725</v>
      </c>
      <c r="R83" s="9">
        <f t="shared" si="24"/>
        <v>32746058.411576279</v>
      </c>
      <c r="S83" s="21"/>
      <c r="U83" s="2">
        <v>43525</v>
      </c>
      <c r="V83" s="8">
        <f t="shared" si="30"/>
        <v>943.5</v>
      </c>
      <c r="W83" s="8">
        <f t="shared" si="31"/>
        <v>890192.25</v>
      </c>
      <c r="X83" s="8">
        <f t="shared" si="32"/>
        <v>0</v>
      </c>
      <c r="Y83" s="7">
        <v>75</v>
      </c>
      <c r="Z83" s="7">
        <f t="shared" si="33"/>
        <v>5625</v>
      </c>
      <c r="AA83" s="7">
        <f t="shared" si="34"/>
        <v>421875</v>
      </c>
      <c r="AB83" s="7">
        <v>0</v>
      </c>
      <c r="AC83" s="7">
        <v>0</v>
      </c>
      <c r="AD83" s="7">
        <v>0</v>
      </c>
      <c r="AE83" s="7">
        <v>0</v>
      </c>
      <c r="AF83" s="7">
        <v>0</v>
      </c>
      <c r="AG83" s="7">
        <v>0</v>
      </c>
      <c r="AH83" s="7">
        <v>0</v>
      </c>
      <c r="AI83" s="8">
        <f t="shared" si="35"/>
        <v>1503.7081434373001</v>
      </c>
      <c r="AK83" s="17">
        <v>38</v>
      </c>
      <c r="AL83" s="17">
        <v>1481.2815020390949</v>
      </c>
      <c r="AM83" s="17">
        <v>2.3673543807112765</v>
      </c>
      <c r="AN83" s="17">
        <v>4.4470966972125464E-2</v>
      </c>
      <c r="AV83" s="1">
        <v>38</v>
      </c>
      <c r="AW83" s="50">
        <f t="shared" si="16"/>
        <v>60</v>
      </c>
      <c r="AX83" s="51">
        <f t="shared" si="17"/>
        <v>0.49584199584199584</v>
      </c>
      <c r="AY83" s="52">
        <f t="shared" si="18"/>
        <v>-1.0422759496273899E-2</v>
      </c>
      <c r="AZ83" s="43"/>
      <c r="BA83" s="1">
        <v>38</v>
      </c>
      <c r="BB83" s="48">
        <f t="shared" si="19"/>
        <v>2.3673543807112765</v>
      </c>
      <c r="BC83" s="48">
        <f t="shared" si="37"/>
        <v>6.4464426625906981</v>
      </c>
      <c r="BD83" s="48">
        <f t="shared" si="37"/>
        <v>16.566190074071528</v>
      </c>
      <c r="BE83" s="48">
        <f t="shared" si="37"/>
        <v>-93.836920820862815</v>
      </c>
      <c r="BF83" s="48">
        <f t="shared" si="37"/>
        <v>-12.886889989287283</v>
      </c>
      <c r="BG83" s="48">
        <f t="shared" si="37"/>
        <v>18.940785628700951</v>
      </c>
      <c r="BH83" s="48">
        <f t="shared" si="37"/>
        <v>72.045573974124181</v>
      </c>
      <c r="BI83" s="48">
        <f t="shared" si="37"/>
        <v>-48.964133120395218</v>
      </c>
      <c r="BJ83" s="48">
        <f t="shared" si="37"/>
        <v>-33.220695541623627</v>
      </c>
      <c r="BK83" s="48">
        <f t="shared" si="37"/>
        <v>4.2776431731481352</v>
      </c>
      <c r="BL83" s="48">
        <f t="shared" si="36"/>
        <v>13.124773288149754</v>
      </c>
      <c r="BM83" s="48">
        <f t="shared" si="36"/>
        <v>37.683560916627584</v>
      </c>
      <c r="BN83" s="48">
        <f t="shared" si="36"/>
        <v>50.787076317084029</v>
      </c>
      <c r="BO83" s="1">
        <v>38</v>
      </c>
      <c r="BP83" s="9">
        <f t="shared" si="23"/>
        <v>5.6043667638719024</v>
      </c>
      <c r="BQ83" s="9">
        <f t="shared" si="23"/>
        <v>15.261014277286352</v>
      </c>
      <c r="BR83" s="9">
        <f t="shared" si="23"/>
        <v>39.218042643545019</v>
      </c>
      <c r="BS83" s="9">
        <f t="shared" si="23"/>
        <v>-222.14524557770804</v>
      </c>
      <c r="BT83" s="9">
        <f t="shared" si="23"/>
        <v>-30.507835469881389</v>
      </c>
      <c r="BU83" s="9">
        <f t="shared" si="23"/>
        <v>44.839551832214021</v>
      </c>
      <c r="BV83" s="9">
        <f t="shared" si="23"/>
        <v>170.55740515848598</v>
      </c>
      <c r="BW83" s="9">
        <f t="shared" si="23"/>
        <v>-115.91545504028818</v>
      </c>
      <c r="BX83" s="9">
        <f t="shared" si="23"/>
        <v>-78.645159120731947</v>
      </c>
      <c r="BY83" s="9">
        <f t="shared" si="22"/>
        <v>10.126697305070564</v>
      </c>
      <c r="BZ83" s="9">
        <f t="shared" si="22"/>
        <v>31.070989539540495</v>
      </c>
      <c r="CA83" s="9">
        <f t="shared" si="22"/>
        <v>89.210343016770352</v>
      </c>
      <c r="CB83" s="9">
        <f t="shared" si="22"/>
        <v>120.23100760275591</v>
      </c>
    </row>
    <row r="84" spans="1:80">
      <c r="A84" s="2">
        <v>43191</v>
      </c>
      <c r="B84" s="8">
        <f>'WA Sch. 1-2'!B84</f>
        <v>547.15</v>
      </c>
      <c r="C84" s="8">
        <f>'WA Sch. 1-2'!C84</f>
        <v>299373.1225</v>
      </c>
      <c r="D84" s="8">
        <f>'WA Sch. 1-2'!D84</f>
        <v>0.375</v>
      </c>
      <c r="E84" s="8">
        <f>'WA Sch. 1-2'!E84</f>
        <v>548.5</v>
      </c>
      <c r="F84" s="8">
        <f>'WA Sch. 1-2'!F84</f>
        <v>300852.25</v>
      </c>
      <c r="G84" s="8">
        <f>'WA Sch. 1-2'!G84</f>
        <v>0.5</v>
      </c>
      <c r="H84" s="8">
        <f t="shared" si="25"/>
        <v>-1.3500000000000227</v>
      </c>
      <c r="I84" s="8">
        <f t="shared" si="25"/>
        <v>-1479.1275000000023</v>
      </c>
      <c r="J84" s="8">
        <f t="shared" si="25"/>
        <v>-0.125</v>
      </c>
      <c r="K84" s="9">
        <v>21513</v>
      </c>
      <c r="L84" s="9">
        <v>30353981.133000001</v>
      </c>
      <c r="M84" s="9">
        <v>-2062269</v>
      </c>
      <c r="N84" s="9">
        <f t="shared" si="26"/>
        <v>28291712.133000001</v>
      </c>
      <c r="O84" s="9">
        <f t="shared" si="27"/>
        <v>1315.0984117975179</v>
      </c>
      <c r="P84" s="8">
        <f t="shared" si="28"/>
        <v>-0.74034941294652135</v>
      </c>
      <c r="Q84" s="8">
        <f t="shared" si="29"/>
        <v>1314.3580623845714</v>
      </c>
      <c r="R84" s="9">
        <f t="shared" si="24"/>
        <v>28275784.996079285</v>
      </c>
      <c r="S84" s="21"/>
      <c r="U84" s="2">
        <v>43556</v>
      </c>
      <c r="V84" s="8">
        <f t="shared" si="30"/>
        <v>508</v>
      </c>
      <c r="W84" s="8">
        <f t="shared" si="31"/>
        <v>258064</v>
      </c>
      <c r="X84" s="8">
        <f t="shared" si="32"/>
        <v>0</v>
      </c>
      <c r="Y84" s="7">
        <v>76</v>
      </c>
      <c r="Z84" s="7">
        <f t="shared" si="33"/>
        <v>5776</v>
      </c>
      <c r="AA84" s="7">
        <f t="shared" si="34"/>
        <v>438976</v>
      </c>
      <c r="AB84" s="7">
        <v>1</v>
      </c>
      <c r="AC84" s="7">
        <v>0</v>
      </c>
      <c r="AD84" s="7">
        <v>0</v>
      </c>
      <c r="AE84" s="7">
        <v>0</v>
      </c>
      <c r="AF84" s="7">
        <v>0</v>
      </c>
      <c r="AG84" s="7">
        <v>0</v>
      </c>
      <c r="AH84" s="7">
        <v>0</v>
      </c>
      <c r="AI84" s="8">
        <f t="shared" si="35"/>
        <v>1353.0018559748685</v>
      </c>
      <c r="AK84" s="17">
        <v>39</v>
      </c>
      <c r="AL84" s="17">
        <v>1445.0402412481758</v>
      </c>
      <c r="AM84" s="17">
        <v>47.025734291667504</v>
      </c>
      <c r="AN84" s="17">
        <v>0.88338268810281129</v>
      </c>
      <c r="AV84" s="1">
        <v>39</v>
      </c>
      <c r="AW84" s="50">
        <f t="shared" si="16"/>
        <v>101</v>
      </c>
      <c r="AX84" s="51">
        <f t="shared" si="17"/>
        <v>0.83679833679833682</v>
      </c>
      <c r="AY84" s="52">
        <f t="shared" si="18"/>
        <v>0.98138417626213981</v>
      </c>
      <c r="AZ84" s="43"/>
      <c r="BA84" s="1">
        <v>39</v>
      </c>
      <c r="BB84" s="48">
        <f t="shared" si="19"/>
        <v>47.025734291667504</v>
      </c>
      <c r="BC84" s="48">
        <f t="shared" si="37"/>
        <v>2.3673543807112765</v>
      </c>
      <c r="BD84" s="48">
        <f t="shared" si="37"/>
        <v>6.4464426625906981</v>
      </c>
      <c r="BE84" s="48">
        <f t="shared" si="37"/>
        <v>16.566190074071528</v>
      </c>
      <c r="BF84" s="48">
        <f t="shared" si="37"/>
        <v>-93.836920820862815</v>
      </c>
      <c r="BG84" s="48">
        <f t="shared" si="37"/>
        <v>-12.886889989287283</v>
      </c>
      <c r="BH84" s="48">
        <f t="shared" si="37"/>
        <v>18.940785628700951</v>
      </c>
      <c r="BI84" s="48">
        <f t="shared" si="37"/>
        <v>72.045573974124181</v>
      </c>
      <c r="BJ84" s="48">
        <f t="shared" si="37"/>
        <v>-48.964133120395218</v>
      </c>
      <c r="BK84" s="48">
        <f t="shared" si="37"/>
        <v>-33.220695541623627</v>
      </c>
      <c r="BL84" s="48">
        <f t="shared" si="36"/>
        <v>4.2776431731481352</v>
      </c>
      <c r="BM84" s="48">
        <f t="shared" si="36"/>
        <v>13.124773288149754</v>
      </c>
      <c r="BN84" s="48">
        <f t="shared" si="36"/>
        <v>37.683560916627584</v>
      </c>
      <c r="BO84" s="1">
        <v>39</v>
      </c>
      <c r="BP84" s="9">
        <f t="shared" si="23"/>
        <v>2211.4196856704934</v>
      </c>
      <c r="BQ84" s="9">
        <f t="shared" si="23"/>
        <v>111.32657808153344</v>
      </c>
      <c r="BR84" s="9">
        <f t="shared" si="23"/>
        <v>303.14869977744883</v>
      </c>
      <c r="BS84" s="9">
        <f t="shared" si="23"/>
        <v>779.03725264853415</v>
      </c>
      <c r="BT84" s="9">
        <f t="shared" si="23"/>
        <v>-4412.7501052701273</v>
      </c>
      <c r="BU84" s="9">
        <f t="shared" si="23"/>
        <v>-606.01546448218062</v>
      </c>
      <c r="BV84" s="9">
        <f t="shared" si="23"/>
        <v>890.70435225071174</v>
      </c>
      <c r="BW84" s="9">
        <f t="shared" si="23"/>
        <v>3387.9960185978152</v>
      </c>
      <c r="BX84" s="9">
        <f t="shared" si="23"/>
        <v>-2302.5743139415417</v>
      </c>
      <c r="BY84" s="9">
        <f t="shared" si="22"/>
        <v>-1562.2276015247787</v>
      </c>
      <c r="BZ84" s="9">
        <f t="shared" si="22"/>
        <v>201.15931125501916</v>
      </c>
      <c r="CA84" s="9">
        <f t="shared" si="22"/>
        <v>617.20210128689325</v>
      </c>
      <c r="CB84" s="9">
        <f t="shared" si="22"/>
        <v>1772.0971228291776</v>
      </c>
    </row>
    <row r="85" spans="1:80">
      <c r="A85" s="2">
        <v>43221</v>
      </c>
      <c r="B85" s="8">
        <f>'WA Sch. 1-2'!B85</f>
        <v>290.02499999999998</v>
      </c>
      <c r="C85" s="8">
        <f>'WA Sch. 1-2'!C85</f>
        <v>84114.500624999986</v>
      </c>
      <c r="D85" s="8">
        <f>'WA Sch. 1-2'!D85</f>
        <v>14.95</v>
      </c>
      <c r="E85" s="8">
        <f>'WA Sch. 1-2'!E85</f>
        <v>129</v>
      </c>
      <c r="F85" s="8">
        <f>'WA Sch. 1-2'!F85</f>
        <v>16641</v>
      </c>
      <c r="G85" s="8">
        <f>'WA Sch. 1-2'!G85</f>
        <v>34.5</v>
      </c>
      <c r="H85" s="8">
        <f t="shared" si="25"/>
        <v>161.02499999999998</v>
      </c>
      <c r="I85" s="8">
        <f t="shared" si="25"/>
        <v>67473.500624999986</v>
      </c>
      <c r="J85" s="8">
        <f t="shared" si="25"/>
        <v>-19.55</v>
      </c>
      <c r="K85" s="9">
        <v>21519</v>
      </c>
      <c r="L85" s="9">
        <v>27323463.704999998</v>
      </c>
      <c r="M85" s="9">
        <v>-465416</v>
      </c>
      <c r="N85" s="9">
        <f t="shared" si="26"/>
        <v>26858047.704999998</v>
      </c>
      <c r="O85" s="9">
        <f t="shared" si="27"/>
        <v>1248.1085415214461</v>
      </c>
      <c r="P85" s="8">
        <f t="shared" si="28"/>
        <v>18.665586761043521</v>
      </c>
      <c r="Q85" s="8">
        <f t="shared" si="29"/>
        <v>1266.7741282824895</v>
      </c>
      <c r="R85" s="9">
        <f t="shared" si="24"/>
        <v>27259712.466510892</v>
      </c>
      <c r="S85" s="21"/>
      <c r="U85" s="2">
        <v>43586</v>
      </c>
      <c r="V85" s="8">
        <f t="shared" si="30"/>
        <v>187</v>
      </c>
      <c r="W85" s="8">
        <f t="shared" si="31"/>
        <v>34969</v>
      </c>
      <c r="X85" s="8">
        <f t="shared" si="32"/>
        <v>13</v>
      </c>
      <c r="Y85" s="7">
        <v>77</v>
      </c>
      <c r="Z85" s="7">
        <f t="shared" si="33"/>
        <v>5929</v>
      </c>
      <c r="AA85" s="7">
        <f t="shared" si="34"/>
        <v>456533</v>
      </c>
      <c r="AB85" s="7">
        <v>0</v>
      </c>
      <c r="AC85" s="7">
        <v>0</v>
      </c>
      <c r="AD85" s="7">
        <v>0</v>
      </c>
      <c r="AE85" s="7">
        <v>0</v>
      </c>
      <c r="AF85" s="7">
        <v>0</v>
      </c>
      <c r="AG85" s="7">
        <v>0</v>
      </c>
      <c r="AH85" s="7">
        <v>0</v>
      </c>
      <c r="AI85" s="8">
        <f t="shared" si="35"/>
        <v>1266.1830155732121</v>
      </c>
      <c r="AK85" s="17">
        <v>40</v>
      </c>
      <c r="AL85" s="17">
        <v>1242.4272205715888</v>
      </c>
      <c r="AM85" s="17">
        <v>-17.552190668713365</v>
      </c>
      <c r="AN85" s="17">
        <v>-0.32971949526301131</v>
      </c>
      <c r="AV85" s="1">
        <v>40</v>
      </c>
      <c r="AW85" s="50">
        <f t="shared" si="16"/>
        <v>40</v>
      </c>
      <c r="AX85" s="51">
        <f t="shared" si="17"/>
        <v>0.32952182952182951</v>
      </c>
      <c r="AY85" s="52">
        <f t="shared" si="18"/>
        <v>-0.44123392015968882</v>
      </c>
      <c r="AZ85" s="43"/>
      <c r="BA85" s="1">
        <v>40</v>
      </c>
      <c r="BB85" s="48">
        <f t="shared" si="19"/>
        <v>-17.552190668713365</v>
      </c>
      <c r="BC85" s="48">
        <f t="shared" si="37"/>
        <v>47.025734291667504</v>
      </c>
      <c r="BD85" s="48">
        <f t="shared" si="37"/>
        <v>2.3673543807112765</v>
      </c>
      <c r="BE85" s="48">
        <f t="shared" si="37"/>
        <v>6.4464426625906981</v>
      </c>
      <c r="BF85" s="48">
        <f t="shared" si="37"/>
        <v>16.566190074071528</v>
      </c>
      <c r="BG85" s="48">
        <f t="shared" si="37"/>
        <v>-93.836920820862815</v>
      </c>
      <c r="BH85" s="48">
        <f t="shared" si="37"/>
        <v>-12.886889989287283</v>
      </c>
      <c r="BI85" s="48">
        <f t="shared" si="37"/>
        <v>18.940785628700951</v>
      </c>
      <c r="BJ85" s="48">
        <f t="shared" si="37"/>
        <v>72.045573974124181</v>
      </c>
      <c r="BK85" s="48">
        <f t="shared" si="37"/>
        <v>-48.964133120395218</v>
      </c>
      <c r="BL85" s="48">
        <f t="shared" si="36"/>
        <v>-33.220695541623627</v>
      </c>
      <c r="BM85" s="48">
        <f t="shared" si="36"/>
        <v>4.2776431731481352</v>
      </c>
      <c r="BN85" s="48">
        <f t="shared" si="36"/>
        <v>13.124773288149754</v>
      </c>
      <c r="BO85" s="1">
        <v>40</v>
      </c>
      <c r="BP85" s="9">
        <f t="shared" si="23"/>
        <v>308.07939727087575</v>
      </c>
      <c r="BQ85" s="9">
        <f t="shared" si="23"/>
        <v>-825.40465462360658</v>
      </c>
      <c r="BR85" s="9">
        <f t="shared" si="23"/>
        <v>-41.552255470655069</v>
      </c>
      <c r="BS85" s="9">
        <f t="shared" si="23"/>
        <v>-113.14919074871793</v>
      </c>
      <c r="BT85" s="9">
        <f t="shared" si="23"/>
        <v>-290.77292683425003</v>
      </c>
      <c r="BU85" s="9">
        <f t="shared" si="23"/>
        <v>1647.0435260127661</v>
      </c>
      <c r="BV85" s="9">
        <f t="shared" si="23"/>
        <v>226.19315021871017</v>
      </c>
      <c r="BW85" s="9">
        <f t="shared" si="23"/>
        <v>-332.45228077018533</v>
      </c>
      <c r="BX85" s="9">
        <f t="shared" si="23"/>
        <v>-1264.5576512307323</v>
      </c>
      <c r="BY85" s="9">
        <f t="shared" si="22"/>
        <v>859.42780045745371</v>
      </c>
      <c r="BZ85" s="9">
        <f t="shared" si="22"/>
        <v>583.09598229386438</v>
      </c>
      <c r="CA85" s="9">
        <f t="shared" si="22"/>
        <v>-75.082008587813419</v>
      </c>
      <c r="CB85" s="9">
        <f t="shared" si="22"/>
        <v>-230.36852323723966</v>
      </c>
    </row>
    <row r="86" spans="1:80">
      <c r="A86" s="2">
        <v>43252</v>
      </c>
      <c r="B86" s="8">
        <f>'WA Sch. 1-2'!B86</f>
        <v>126.95</v>
      </c>
      <c r="C86" s="8">
        <f>'WA Sch. 1-2'!C86</f>
        <v>16116.302500000002</v>
      </c>
      <c r="D86" s="8">
        <f>'WA Sch. 1-2'!D86</f>
        <v>68</v>
      </c>
      <c r="E86" s="8">
        <f>'WA Sch. 1-2'!E86</f>
        <v>108</v>
      </c>
      <c r="F86" s="8">
        <f>'WA Sch. 1-2'!F86</f>
        <v>11664</v>
      </c>
      <c r="G86" s="8">
        <f>'WA Sch. 1-2'!G86</f>
        <v>29</v>
      </c>
      <c r="H86" s="8">
        <f t="shared" si="25"/>
        <v>18.950000000000003</v>
      </c>
      <c r="I86" s="8">
        <f t="shared" si="25"/>
        <v>4452.3025000000016</v>
      </c>
      <c r="J86" s="8">
        <f t="shared" si="25"/>
        <v>39</v>
      </c>
      <c r="K86" s="9">
        <v>21561</v>
      </c>
      <c r="L86" s="9">
        <v>27195843.810000002</v>
      </c>
      <c r="M86" s="9">
        <v>-182527</v>
      </c>
      <c r="N86" s="9">
        <f t="shared" si="26"/>
        <v>27013316.810000002</v>
      </c>
      <c r="O86" s="9">
        <f t="shared" si="27"/>
        <v>1252.8786610083021</v>
      </c>
      <c r="P86" s="8">
        <f t="shared" si="28"/>
        <v>51.169685908074506</v>
      </c>
      <c r="Q86" s="8">
        <f t="shared" si="29"/>
        <v>1304.0483469163767</v>
      </c>
      <c r="R86" s="9">
        <f t="shared" si="24"/>
        <v>28116586.407863997</v>
      </c>
      <c r="S86" s="21"/>
      <c r="U86" s="2">
        <v>43617</v>
      </c>
      <c r="V86" s="8">
        <f t="shared" si="30"/>
        <v>104.5</v>
      </c>
      <c r="W86" s="8">
        <f t="shared" si="31"/>
        <v>10920.25</v>
      </c>
      <c r="X86" s="8">
        <f t="shared" si="32"/>
        <v>79.5</v>
      </c>
      <c r="Y86" s="7">
        <v>78</v>
      </c>
      <c r="Z86" s="7">
        <f t="shared" si="33"/>
        <v>6084</v>
      </c>
      <c r="AA86" s="7">
        <f t="shared" si="34"/>
        <v>474552</v>
      </c>
      <c r="AB86" s="7">
        <v>0</v>
      </c>
      <c r="AC86" s="7">
        <v>0</v>
      </c>
      <c r="AD86" s="7">
        <v>0</v>
      </c>
      <c r="AE86" s="7">
        <v>0</v>
      </c>
      <c r="AF86" s="7">
        <v>0</v>
      </c>
      <c r="AG86" s="7">
        <v>0</v>
      </c>
      <c r="AH86" s="7">
        <v>0</v>
      </c>
      <c r="AI86" s="8">
        <f t="shared" si="35"/>
        <v>1340.461474445869</v>
      </c>
      <c r="AK86" s="17">
        <v>41</v>
      </c>
      <c r="AL86" s="17">
        <v>1259.8633971085258</v>
      </c>
      <c r="AM86" s="17">
        <v>22.395312445735954</v>
      </c>
      <c r="AN86" s="17">
        <v>0.42069797754805149</v>
      </c>
      <c r="AV86" s="1">
        <v>41</v>
      </c>
      <c r="AW86" s="50">
        <f t="shared" si="16"/>
        <v>82</v>
      </c>
      <c r="AX86" s="51">
        <f t="shared" si="17"/>
        <v>0.6787941787941788</v>
      </c>
      <c r="AY86" s="52">
        <f t="shared" si="18"/>
        <v>0.46432956872668901</v>
      </c>
      <c r="AZ86" s="43"/>
      <c r="BA86" s="1">
        <v>41</v>
      </c>
      <c r="BB86" s="48">
        <f t="shared" si="19"/>
        <v>22.395312445735954</v>
      </c>
      <c r="BC86" s="48">
        <f t="shared" si="37"/>
        <v>-17.552190668713365</v>
      </c>
      <c r="BD86" s="48">
        <f t="shared" si="37"/>
        <v>47.025734291667504</v>
      </c>
      <c r="BE86" s="48">
        <f t="shared" si="37"/>
        <v>2.3673543807112765</v>
      </c>
      <c r="BF86" s="48">
        <f t="shared" si="37"/>
        <v>6.4464426625906981</v>
      </c>
      <c r="BG86" s="48">
        <f t="shared" si="37"/>
        <v>16.566190074071528</v>
      </c>
      <c r="BH86" s="48">
        <f t="shared" si="37"/>
        <v>-93.836920820862815</v>
      </c>
      <c r="BI86" s="48">
        <f t="shared" si="37"/>
        <v>-12.886889989287283</v>
      </c>
      <c r="BJ86" s="48">
        <f t="shared" si="37"/>
        <v>18.940785628700951</v>
      </c>
      <c r="BK86" s="48">
        <f t="shared" si="37"/>
        <v>72.045573974124181</v>
      </c>
      <c r="BL86" s="48">
        <f t="shared" si="36"/>
        <v>-48.964133120395218</v>
      </c>
      <c r="BM86" s="48">
        <f t="shared" si="36"/>
        <v>-33.220695541623627</v>
      </c>
      <c r="BN86" s="48">
        <f t="shared" si="36"/>
        <v>4.2776431731481352</v>
      </c>
      <c r="BO86" s="1">
        <v>41</v>
      </c>
      <c r="BP86" s="9">
        <f t="shared" si="23"/>
        <v>501.55001954212645</v>
      </c>
      <c r="BQ86" s="9">
        <f t="shared" si="23"/>
        <v>-393.0867941329679</v>
      </c>
      <c r="BR86" s="9">
        <f t="shared" si="23"/>
        <v>1053.156012452039</v>
      </c>
      <c r="BS86" s="9">
        <f t="shared" si="23"/>
        <v>53.017641025805709</v>
      </c>
      <c r="BT86" s="9">
        <f t="shared" si="23"/>
        <v>144.37009759223477</v>
      </c>
      <c r="BU86" s="9">
        <f t="shared" si="23"/>
        <v>371.0050027442735</v>
      </c>
      <c r="BV86" s="9">
        <f t="shared" si="23"/>
        <v>-2101.5071607289933</v>
      </c>
      <c r="BW86" s="9">
        <f t="shared" si="23"/>
        <v>-288.60592776391746</v>
      </c>
      <c r="BX86" s="9">
        <f t="shared" si="23"/>
        <v>424.18481212245456</v>
      </c>
      <c r="BY86" s="9">
        <f t="shared" si="22"/>
        <v>1613.4831394828743</v>
      </c>
      <c r="BZ86" s="9">
        <f t="shared" si="22"/>
        <v>-1096.5670598658535</v>
      </c>
      <c r="CA86" s="9">
        <f t="shared" si="22"/>
        <v>-743.98785631932628</v>
      </c>
      <c r="CB86" s="9">
        <f t="shared" si="22"/>
        <v>95.79915539401641</v>
      </c>
    </row>
    <row r="87" spans="1:80">
      <c r="A87" s="2">
        <v>43282</v>
      </c>
      <c r="B87" s="8">
        <f>'WA Sch. 1-2'!B87</f>
        <v>14.1</v>
      </c>
      <c r="C87" s="8">
        <f>'WA Sch. 1-2'!C87</f>
        <v>198.81</v>
      </c>
      <c r="D87" s="8">
        <f>'WA Sch. 1-2'!D87</f>
        <v>240.05</v>
      </c>
      <c r="E87" s="8">
        <f>'WA Sch. 1-2'!E87</f>
        <v>15.5</v>
      </c>
      <c r="F87" s="8">
        <f>'WA Sch. 1-2'!F87</f>
        <v>240.25</v>
      </c>
      <c r="G87" s="8">
        <f>'WA Sch. 1-2'!G87</f>
        <v>259.5</v>
      </c>
      <c r="H87" s="8">
        <f t="shared" si="25"/>
        <v>-1.4000000000000004</v>
      </c>
      <c r="I87" s="8">
        <f t="shared" si="25"/>
        <v>-41.44</v>
      </c>
      <c r="J87" s="8">
        <f t="shared" si="25"/>
        <v>-19.449999999999989</v>
      </c>
      <c r="K87" s="9">
        <v>21563</v>
      </c>
      <c r="L87" s="9">
        <v>29271243.336999997</v>
      </c>
      <c r="M87" s="9">
        <v>3796924</v>
      </c>
      <c r="N87" s="9">
        <f t="shared" si="26"/>
        <v>33068167.336999997</v>
      </c>
      <c r="O87" s="9">
        <f t="shared" si="27"/>
        <v>1533.5606055279877</v>
      </c>
      <c r="P87" s="8">
        <f t="shared" si="28"/>
        <v>-23.71308284682274</v>
      </c>
      <c r="Q87" s="8">
        <f t="shared" si="29"/>
        <v>1509.8475226811649</v>
      </c>
      <c r="R87" s="9">
        <f t="shared" si="24"/>
        <v>32556842.13157396</v>
      </c>
      <c r="S87" s="21"/>
      <c r="U87" s="2">
        <v>43647</v>
      </c>
      <c r="V87" s="8">
        <f t="shared" si="30"/>
        <v>9.5</v>
      </c>
      <c r="W87" s="8">
        <f t="shared" si="31"/>
        <v>90.25</v>
      </c>
      <c r="X87" s="8">
        <f t="shared" si="32"/>
        <v>136</v>
      </c>
      <c r="Y87" s="7">
        <v>79</v>
      </c>
      <c r="Z87" s="7">
        <f t="shared" si="33"/>
        <v>6241</v>
      </c>
      <c r="AA87" s="7">
        <f t="shared" si="34"/>
        <v>493039</v>
      </c>
      <c r="AB87" s="7">
        <v>0</v>
      </c>
      <c r="AC87" s="7">
        <v>0</v>
      </c>
      <c r="AD87" s="7">
        <v>0</v>
      </c>
      <c r="AE87" s="7">
        <v>0</v>
      </c>
      <c r="AF87" s="7">
        <v>0</v>
      </c>
      <c r="AG87" s="7">
        <v>0</v>
      </c>
      <c r="AH87" s="7">
        <v>0</v>
      </c>
      <c r="AI87" s="8">
        <f t="shared" si="35"/>
        <v>1402.26023741105</v>
      </c>
      <c r="AK87" s="17">
        <v>42</v>
      </c>
      <c r="AL87" s="17">
        <v>1363.3531969540707</v>
      </c>
      <c r="AM87" s="17">
        <v>-68.434967861947143</v>
      </c>
      <c r="AN87" s="17">
        <v>-1.2855570844499979</v>
      </c>
      <c r="AV87" s="1">
        <v>42</v>
      </c>
      <c r="AW87" s="50">
        <f t="shared" si="16"/>
        <v>15</v>
      </c>
      <c r="AX87" s="51">
        <f t="shared" si="17"/>
        <v>0.12162162162162163</v>
      </c>
      <c r="AY87" s="52">
        <f t="shared" si="18"/>
        <v>-1.1669186011353176</v>
      </c>
      <c r="AZ87" s="43"/>
      <c r="BA87" s="1">
        <v>42</v>
      </c>
      <c r="BB87" s="48">
        <f t="shared" si="19"/>
        <v>-68.434967861947143</v>
      </c>
      <c r="BC87" s="48">
        <f t="shared" si="37"/>
        <v>22.395312445735954</v>
      </c>
      <c r="BD87" s="48">
        <f t="shared" si="37"/>
        <v>-17.552190668713365</v>
      </c>
      <c r="BE87" s="48">
        <f t="shared" si="37"/>
        <v>47.025734291667504</v>
      </c>
      <c r="BF87" s="48">
        <f t="shared" si="37"/>
        <v>2.3673543807112765</v>
      </c>
      <c r="BG87" s="48">
        <f t="shared" si="37"/>
        <v>6.4464426625906981</v>
      </c>
      <c r="BH87" s="48">
        <f t="shared" si="37"/>
        <v>16.566190074071528</v>
      </c>
      <c r="BI87" s="48">
        <f t="shared" si="37"/>
        <v>-93.836920820862815</v>
      </c>
      <c r="BJ87" s="48">
        <f t="shared" si="37"/>
        <v>-12.886889989287283</v>
      </c>
      <c r="BK87" s="48">
        <f t="shared" si="37"/>
        <v>18.940785628700951</v>
      </c>
      <c r="BL87" s="48">
        <f t="shared" si="36"/>
        <v>72.045573974124181</v>
      </c>
      <c r="BM87" s="48">
        <f t="shared" si="36"/>
        <v>-48.964133120395218</v>
      </c>
      <c r="BN87" s="48">
        <f t="shared" si="36"/>
        <v>-33.220695541623627</v>
      </c>
      <c r="BO87" s="1">
        <v>42</v>
      </c>
      <c r="BP87" s="9">
        <f t="shared" si="23"/>
        <v>4683.3448262657657</v>
      </c>
      <c r="BQ87" s="9">
        <f t="shared" si="23"/>
        <v>-1532.6224874821953</v>
      </c>
      <c r="BR87" s="9">
        <f t="shared" si="23"/>
        <v>1201.1836043201852</v>
      </c>
      <c r="BS87" s="9">
        <f t="shared" si="23"/>
        <v>-3218.2046149347266</v>
      </c>
      <c r="BT87" s="9">
        <f t="shared" si="23"/>
        <v>-162.00982096180246</v>
      </c>
      <c r="BU87" s="9">
        <f t="shared" si="23"/>
        <v>-441.1620964382667</v>
      </c>
      <c r="BV87" s="9">
        <f t="shared" si="23"/>
        <v>-1133.706685313982</v>
      </c>
      <c r="BW87" s="9">
        <f t="shared" si="23"/>
        <v>6421.726660639858</v>
      </c>
      <c r="BX87" s="9">
        <f t="shared" si="23"/>
        <v>881.91390225734017</v>
      </c>
      <c r="BY87" s="9">
        <f t="shared" si="22"/>
        <v>-1296.2120557801695</v>
      </c>
      <c r="BZ87" s="9">
        <f t="shared" si="22"/>
        <v>-4930.4365395147242</v>
      </c>
      <c r="CA87" s="9">
        <f t="shared" si="22"/>
        <v>3350.8588764823721</v>
      </c>
      <c r="CB87" s="9">
        <f t="shared" si="22"/>
        <v>2273.4572317425645</v>
      </c>
    </row>
    <row r="88" spans="1:80">
      <c r="A88" s="2">
        <v>43313</v>
      </c>
      <c r="B88" s="8">
        <f>'WA Sch. 1-2'!B88</f>
        <v>19.350000000000001</v>
      </c>
      <c r="C88" s="8">
        <f>'WA Sch. 1-2'!C88</f>
        <v>374.42250000000007</v>
      </c>
      <c r="D88" s="8">
        <f>'WA Sch. 1-2'!D88</f>
        <v>204.95</v>
      </c>
      <c r="E88" s="8">
        <f>'WA Sch. 1-2'!E88</f>
        <v>25.5</v>
      </c>
      <c r="F88" s="8">
        <f>'WA Sch. 1-2'!F88</f>
        <v>650.25</v>
      </c>
      <c r="G88" s="8">
        <f>'WA Sch. 1-2'!G88</f>
        <v>186</v>
      </c>
      <c r="H88" s="8">
        <f t="shared" si="25"/>
        <v>-6.1499999999999986</v>
      </c>
      <c r="I88" s="8">
        <f t="shared" si="25"/>
        <v>-275.82749999999993</v>
      </c>
      <c r="J88" s="8">
        <f t="shared" si="25"/>
        <v>18.949999999999989</v>
      </c>
      <c r="K88" s="9">
        <v>21593</v>
      </c>
      <c r="L88" s="9">
        <v>32616751.131999999</v>
      </c>
      <c r="M88" s="9">
        <v>-2538183</v>
      </c>
      <c r="N88" s="9">
        <f t="shared" si="26"/>
        <v>30078568.131999999</v>
      </c>
      <c r="O88" s="9">
        <f t="shared" si="27"/>
        <v>1392.9777303755845</v>
      </c>
      <c r="P88" s="8">
        <f t="shared" si="28"/>
        <v>21.859629734541837</v>
      </c>
      <c r="Q88" s="8">
        <f t="shared" si="29"/>
        <v>1414.8373601101264</v>
      </c>
      <c r="R88" s="9">
        <f t="shared" si="24"/>
        <v>30550583.116857961</v>
      </c>
      <c r="S88" s="21"/>
      <c r="U88" s="2">
        <v>43678</v>
      </c>
      <c r="V88" s="8">
        <f t="shared" si="30"/>
        <v>3.5</v>
      </c>
      <c r="W88" s="8">
        <f t="shared" si="31"/>
        <v>12.25</v>
      </c>
      <c r="X88" s="8">
        <f t="shared" si="32"/>
        <v>201</v>
      </c>
      <c r="Y88" s="7">
        <v>80</v>
      </c>
      <c r="Z88" s="7">
        <f t="shared" si="33"/>
        <v>6400</v>
      </c>
      <c r="AA88" s="7">
        <f t="shared" si="34"/>
        <v>512000</v>
      </c>
      <c r="AB88" s="7">
        <v>0</v>
      </c>
      <c r="AC88" s="7">
        <v>0</v>
      </c>
      <c r="AD88" s="7">
        <v>0</v>
      </c>
      <c r="AE88" s="7">
        <v>0</v>
      </c>
      <c r="AF88" s="7">
        <v>0</v>
      </c>
      <c r="AG88" s="7">
        <v>0</v>
      </c>
      <c r="AH88" s="7">
        <v>0</v>
      </c>
      <c r="AI88" s="8">
        <f t="shared" si="35"/>
        <v>1513.7022426907213</v>
      </c>
      <c r="AK88" s="17">
        <v>43</v>
      </c>
      <c r="AL88" s="17">
        <v>1391.0798581808747</v>
      </c>
      <c r="AM88" s="17">
        <v>83.825677575837062</v>
      </c>
      <c r="AN88" s="17">
        <v>1.5746729637372925</v>
      </c>
      <c r="AV88" s="1">
        <v>43</v>
      </c>
      <c r="AW88" s="50">
        <f t="shared" si="16"/>
        <v>113</v>
      </c>
      <c r="AX88" s="51">
        <f t="shared" si="17"/>
        <v>0.93659043659043661</v>
      </c>
      <c r="AY88" s="52">
        <f t="shared" si="18"/>
        <v>1.5267663302113343</v>
      </c>
      <c r="AZ88" s="43"/>
      <c r="BA88" s="1">
        <v>43</v>
      </c>
      <c r="BB88" s="48">
        <f t="shared" si="19"/>
        <v>83.825677575837062</v>
      </c>
      <c r="BC88" s="48">
        <f t="shared" si="37"/>
        <v>-68.434967861947143</v>
      </c>
      <c r="BD88" s="48">
        <f t="shared" si="37"/>
        <v>22.395312445735954</v>
      </c>
      <c r="BE88" s="48">
        <f t="shared" si="37"/>
        <v>-17.552190668713365</v>
      </c>
      <c r="BF88" s="48">
        <f t="shared" si="37"/>
        <v>47.025734291667504</v>
      </c>
      <c r="BG88" s="48">
        <f t="shared" si="37"/>
        <v>2.3673543807112765</v>
      </c>
      <c r="BH88" s="48">
        <f t="shared" si="37"/>
        <v>6.4464426625906981</v>
      </c>
      <c r="BI88" s="48">
        <f t="shared" si="37"/>
        <v>16.566190074071528</v>
      </c>
      <c r="BJ88" s="48">
        <f t="shared" si="37"/>
        <v>-93.836920820862815</v>
      </c>
      <c r="BK88" s="48">
        <f t="shared" si="37"/>
        <v>-12.886889989287283</v>
      </c>
      <c r="BL88" s="48">
        <f t="shared" si="36"/>
        <v>18.940785628700951</v>
      </c>
      <c r="BM88" s="48">
        <f t="shared" si="36"/>
        <v>72.045573974124181</v>
      </c>
      <c r="BN88" s="48">
        <f t="shared" si="36"/>
        <v>-48.964133120395218</v>
      </c>
      <c r="BO88" s="1">
        <v>43</v>
      </c>
      <c r="BP88" s="9">
        <f t="shared" si="23"/>
        <v>7026.7442210481595</v>
      </c>
      <c r="BQ88" s="9">
        <f t="shared" si="23"/>
        <v>-5736.6075509083557</v>
      </c>
      <c r="BR88" s="9">
        <f t="shared" si="23"/>
        <v>1877.3022402863712</v>
      </c>
      <c r="BS88" s="9">
        <f t="shared" si="23"/>
        <v>-1471.3242757451962</v>
      </c>
      <c r="BT88" s="9">
        <f t="shared" si="23"/>
        <v>3941.9640405002779</v>
      </c>
      <c r="BU88" s="9">
        <f t="shared" si="23"/>
        <v>198.44508502523126</v>
      </c>
      <c r="BV88" s="9">
        <f t="shared" si="23"/>
        <v>540.37742414543004</v>
      </c>
      <c r="BW88" s="9">
        <f t="shared" si="23"/>
        <v>1388.6721078091316</v>
      </c>
      <c r="BX88" s="9">
        <f t="shared" si="23"/>
        <v>-7865.9434694389956</v>
      </c>
      <c r="BY88" s="9">
        <f t="shared" si="22"/>
        <v>-1080.2522851972926</v>
      </c>
      <c r="BZ88" s="9">
        <f t="shared" si="22"/>
        <v>1587.724189144513</v>
      </c>
      <c r="CA88" s="9">
        <f t="shared" si="22"/>
        <v>6039.2690547210204</v>
      </c>
      <c r="CB88" s="9">
        <f t="shared" si="22"/>
        <v>-4104.451635730622</v>
      </c>
    </row>
    <row r="89" spans="1:80">
      <c r="A89" s="2">
        <v>43344</v>
      </c>
      <c r="B89" s="8">
        <f>'WA Sch. 1-2'!B89</f>
        <v>152.32499999999999</v>
      </c>
      <c r="C89" s="8">
        <f>'WA Sch. 1-2'!C89</f>
        <v>23202.905624999996</v>
      </c>
      <c r="D89" s="8">
        <f>'WA Sch. 1-2'!D89</f>
        <v>43.875</v>
      </c>
      <c r="E89" s="8">
        <f>'WA Sch. 1-2'!E89</f>
        <v>175.5</v>
      </c>
      <c r="F89" s="8">
        <f>'WA Sch. 1-2'!F89</f>
        <v>30800.25</v>
      </c>
      <c r="G89" s="8">
        <f>'WA Sch. 1-2'!G89</f>
        <v>8.5</v>
      </c>
      <c r="H89" s="8">
        <f t="shared" si="25"/>
        <v>-23.175000000000011</v>
      </c>
      <c r="I89" s="8">
        <f t="shared" si="25"/>
        <v>-7597.3443750000042</v>
      </c>
      <c r="J89" s="8">
        <f t="shared" si="25"/>
        <v>35.375</v>
      </c>
      <c r="K89" s="9">
        <v>21577</v>
      </c>
      <c r="L89" s="9">
        <v>29108727.085000001</v>
      </c>
      <c r="M89" s="9">
        <v>-3048269</v>
      </c>
      <c r="N89" s="9">
        <f t="shared" si="26"/>
        <v>26060458.085000001</v>
      </c>
      <c r="O89" s="9">
        <f t="shared" si="27"/>
        <v>1207.7887604857024</v>
      </c>
      <c r="P89" s="8">
        <f t="shared" si="28"/>
        <v>37.175114082970254</v>
      </c>
      <c r="Q89" s="8">
        <f t="shared" si="29"/>
        <v>1244.9638745686725</v>
      </c>
      <c r="R89" s="9">
        <f t="shared" si="24"/>
        <v>26862585.521568246</v>
      </c>
      <c r="S89" s="21"/>
      <c r="U89" s="2">
        <v>43709</v>
      </c>
      <c r="V89" s="8">
        <f t="shared" si="30"/>
        <v>213</v>
      </c>
      <c r="W89" s="8">
        <f t="shared" si="31"/>
        <v>45369</v>
      </c>
      <c r="X89" s="8">
        <f t="shared" si="32"/>
        <v>35.5</v>
      </c>
      <c r="Y89" s="7">
        <v>81</v>
      </c>
      <c r="Z89" s="7">
        <f t="shared" si="33"/>
        <v>6561</v>
      </c>
      <c r="AA89" s="7">
        <f t="shared" si="34"/>
        <v>531441</v>
      </c>
      <c r="AB89" s="7">
        <v>0</v>
      </c>
      <c r="AC89" s="7">
        <v>1</v>
      </c>
      <c r="AD89" s="7">
        <v>0</v>
      </c>
      <c r="AE89" s="7">
        <v>0</v>
      </c>
      <c r="AF89" s="7">
        <v>0</v>
      </c>
      <c r="AG89" s="7">
        <v>0</v>
      </c>
      <c r="AH89" s="7">
        <v>0</v>
      </c>
      <c r="AI89" s="8">
        <f t="shared" si="35"/>
        <v>1257.6459753299955</v>
      </c>
      <c r="AK89" s="17">
        <v>44</v>
      </c>
      <c r="AL89" s="17">
        <v>1456.302809178226</v>
      </c>
      <c r="AM89" s="17">
        <v>43.146822738183346</v>
      </c>
      <c r="AN89" s="17">
        <v>0.81051698240691872</v>
      </c>
      <c r="AV89" s="1">
        <v>44</v>
      </c>
      <c r="AW89" s="50">
        <f t="shared" si="16"/>
        <v>99</v>
      </c>
      <c r="AX89" s="51">
        <f t="shared" si="17"/>
        <v>0.82016632016632018</v>
      </c>
      <c r="AY89" s="52">
        <f t="shared" si="18"/>
        <v>0.91599911388803534</v>
      </c>
      <c r="AZ89" s="43"/>
      <c r="BA89" s="1">
        <v>44</v>
      </c>
      <c r="BB89" s="48">
        <f t="shared" si="19"/>
        <v>43.146822738183346</v>
      </c>
      <c r="BC89" s="48">
        <f t="shared" si="37"/>
        <v>83.825677575837062</v>
      </c>
      <c r="BD89" s="48">
        <f t="shared" si="37"/>
        <v>-68.434967861947143</v>
      </c>
      <c r="BE89" s="48">
        <f t="shared" si="37"/>
        <v>22.395312445735954</v>
      </c>
      <c r="BF89" s="48">
        <f t="shared" si="37"/>
        <v>-17.552190668713365</v>
      </c>
      <c r="BG89" s="48">
        <f t="shared" si="37"/>
        <v>47.025734291667504</v>
      </c>
      <c r="BH89" s="48">
        <f t="shared" si="37"/>
        <v>2.3673543807112765</v>
      </c>
      <c r="BI89" s="48">
        <f t="shared" si="37"/>
        <v>6.4464426625906981</v>
      </c>
      <c r="BJ89" s="48">
        <f t="shared" si="37"/>
        <v>16.566190074071528</v>
      </c>
      <c r="BK89" s="48">
        <f t="shared" si="37"/>
        <v>-93.836920820862815</v>
      </c>
      <c r="BL89" s="48">
        <f t="shared" si="36"/>
        <v>-12.886889989287283</v>
      </c>
      <c r="BM89" s="48">
        <f t="shared" si="36"/>
        <v>18.940785628700951</v>
      </c>
      <c r="BN89" s="48">
        <f t="shared" si="36"/>
        <v>72.045573974124181</v>
      </c>
      <c r="BO89" s="1">
        <v>44</v>
      </c>
      <c r="BP89" s="9">
        <f t="shared" si="23"/>
        <v>1861.6483124001977</v>
      </c>
      <c r="BQ89" s="9">
        <f t="shared" si="23"/>
        <v>3616.8116512727265</v>
      </c>
      <c r="BR89" s="9">
        <f t="shared" si="23"/>
        <v>-2952.7514274327018</v>
      </c>
      <c r="BS89" s="9">
        <f t="shared" si="23"/>
        <v>966.28657626238703</v>
      </c>
      <c r="BT89" s="9">
        <f t="shared" si="23"/>
        <v>-757.32125944977668</v>
      </c>
      <c r="BU89" s="9">
        <f t="shared" si="23"/>
        <v>2029.0110216154692</v>
      </c>
      <c r="BV89" s="9">
        <f t="shared" si="23"/>
        <v>102.14381982300193</v>
      </c>
      <c r="BW89" s="9">
        <f t="shared" si="23"/>
        <v>278.14351885465339</v>
      </c>
      <c r="BX89" s="9">
        <f t="shared" si="23"/>
        <v>714.77846657300438</v>
      </c>
      <c r="BY89" s="9">
        <f t="shared" si="22"/>
        <v>-4048.7649889547033</v>
      </c>
      <c r="BZ89" s="9">
        <f t="shared" si="22"/>
        <v>-556.02835801425408</v>
      </c>
      <c r="CA89" s="9">
        <f t="shared" si="22"/>
        <v>817.23472004347775</v>
      </c>
      <c r="CB89" s="9">
        <f t="shared" si="22"/>
        <v>3108.5376093321879</v>
      </c>
    </row>
    <row r="90" spans="1:80">
      <c r="A90" s="2">
        <v>43374</v>
      </c>
      <c r="B90" s="8">
        <f>'WA Sch. 1-2'!B90</f>
        <v>510.4</v>
      </c>
      <c r="C90" s="8">
        <f>'WA Sch. 1-2'!C90</f>
        <v>260508.15999999997</v>
      </c>
      <c r="D90" s="8">
        <f>'WA Sch. 1-2'!D90</f>
        <v>0.65</v>
      </c>
      <c r="E90" s="8">
        <f>'WA Sch. 1-2'!E90</f>
        <v>522.5</v>
      </c>
      <c r="F90" s="8">
        <f>'WA Sch. 1-2'!F90</f>
        <v>273006.25</v>
      </c>
      <c r="G90" s="8">
        <f>'WA Sch. 1-2'!G90</f>
        <v>0</v>
      </c>
      <c r="H90" s="8">
        <f t="shared" si="25"/>
        <v>-12.100000000000023</v>
      </c>
      <c r="I90" s="8">
        <f t="shared" si="25"/>
        <v>-12498.090000000026</v>
      </c>
      <c r="J90" s="8">
        <f t="shared" si="25"/>
        <v>0.65</v>
      </c>
      <c r="K90" s="9">
        <v>21807</v>
      </c>
      <c r="L90" s="9">
        <v>26412334.073000003</v>
      </c>
      <c r="M90" s="9">
        <v>1998332</v>
      </c>
      <c r="N90" s="9">
        <f t="shared" si="26"/>
        <v>28410666.073000003</v>
      </c>
      <c r="O90" s="9">
        <f t="shared" si="27"/>
        <v>1302.8232252487735</v>
      </c>
      <c r="P90" s="8">
        <f t="shared" si="28"/>
        <v>-4.3026601370406663</v>
      </c>
      <c r="Q90" s="8">
        <f t="shared" si="29"/>
        <v>1298.5205651117328</v>
      </c>
      <c r="R90" s="9">
        <f t="shared" si="24"/>
        <v>28316837.963391557</v>
      </c>
      <c r="S90" s="21"/>
      <c r="U90" s="2">
        <v>43739</v>
      </c>
      <c r="V90" s="8">
        <f t="shared" si="30"/>
        <v>706</v>
      </c>
      <c r="W90" s="8">
        <f t="shared" si="31"/>
        <v>498436</v>
      </c>
      <c r="X90" s="8">
        <f t="shared" si="32"/>
        <v>0</v>
      </c>
      <c r="Y90" s="7">
        <v>82</v>
      </c>
      <c r="Z90" s="7">
        <f t="shared" si="33"/>
        <v>6724</v>
      </c>
      <c r="AA90" s="7">
        <f t="shared" si="34"/>
        <v>551368</v>
      </c>
      <c r="AB90" s="7">
        <v>0</v>
      </c>
      <c r="AC90" s="7">
        <v>0</v>
      </c>
      <c r="AD90" s="7">
        <v>0</v>
      </c>
      <c r="AE90" s="7">
        <v>0</v>
      </c>
      <c r="AF90" s="7">
        <v>0</v>
      </c>
      <c r="AG90" s="7">
        <v>0</v>
      </c>
      <c r="AH90" s="7">
        <v>0</v>
      </c>
      <c r="AI90" s="8">
        <f t="shared" si="35"/>
        <v>1386.7831538012483</v>
      </c>
      <c r="AK90" s="17">
        <v>45</v>
      </c>
      <c r="AL90" s="17">
        <v>1183.7172395527609</v>
      </c>
      <c r="AM90" s="17">
        <v>-14.762560077775106</v>
      </c>
      <c r="AN90" s="17">
        <v>-0.27731603134360744</v>
      </c>
      <c r="AV90" s="1">
        <v>45</v>
      </c>
      <c r="AW90" s="50">
        <f t="shared" si="16"/>
        <v>44</v>
      </c>
      <c r="AX90" s="51">
        <f t="shared" si="17"/>
        <v>0.36278586278586278</v>
      </c>
      <c r="AY90" s="52">
        <f t="shared" si="18"/>
        <v>-0.35102215742413223</v>
      </c>
      <c r="AZ90" s="43"/>
      <c r="BA90" s="1">
        <v>45</v>
      </c>
      <c r="BB90" s="48">
        <f t="shared" si="19"/>
        <v>-14.762560077775106</v>
      </c>
      <c r="BC90" s="48">
        <f t="shared" si="37"/>
        <v>43.146822738183346</v>
      </c>
      <c r="BD90" s="48">
        <f t="shared" si="37"/>
        <v>83.825677575837062</v>
      </c>
      <c r="BE90" s="48">
        <f t="shared" si="37"/>
        <v>-68.434967861947143</v>
      </c>
      <c r="BF90" s="48">
        <f t="shared" si="37"/>
        <v>22.395312445735954</v>
      </c>
      <c r="BG90" s="48">
        <f t="shared" si="37"/>
        <v>-17.552190668713365</v>
      </c>
      <c r="BH90" s="48">
        <f t="shared" si="37"/>
        <v>47.025734291667504</v>
      </c>
      <c r="BI90" s="48">
        <f t="shared" si="37"/>
        <v>2.3673543807112765</v>
      </c>
      <c r="BJ90" s="48">
        <f t="shared" si="37"/>
        <v>6.4464426625906981</v>
      </c>
      <c r="BK90" s="48">
        <f t="shared" si="37"/>
        <v>16.566190074071528</v>
      </c>
      <c r="BL90" s="48">
        <f t="shared" si="36"/>
        <v>-93.836920820862815</v>
      </c>
      <c r="BM90" s="48">
        <f t="shared" si="36"/>
        <v>-12.886889989287283</v>
      </c>
      <c r="BN90" s="48">
        <f t="shared" si="36"/>
        <v>18.940785628700951</v>
      </c>
      <c r="BO90" s="1">
        <v>45</v>
      </c>
      <c r="BP90" s="9">
        <f t="shared" si="23"/>
        <v>217.93318004992537</v>
      </c>
      <c r="BQ90" s="9">
        <f t="shared" si="23"/>
        <v>-636.95756283755043</v>
      </c>
      <c r="BR90" s="9">
        <f t="shared" si="23"/>
        <v>-1237.4816012735143</v>
      </c>
      <c r="BS90" s="9">
        <f t="shared" si="23"/>
        <v>1010.2753244826202</v>
      </c>
      <c r="BT90" s="9">
        <f t="shared" si="23"/>
        <v>-330.61214544072311</v>
      </c>
      <c r="BU90" s="9">
        <f t="shared" si="23"/>
        <v>259.11526924345128</v>
      </c>
      <c r="BV90" s="9">
        <f t="shared" si="23"/>
        <v>-694.22022768223712</v>
      </c>
      <c r="BW90" s="9">
        <f t="shared" si="23"/>
        <v>-34.948211270631759</v>
      </c>
      <c r="BX90" s="9">
        <f t="shared" si="23"/>
        <v>-95.165997094426004</v>
      </c>
      <c r="BY90" s="9">
        <f t="shared" si="22"/>
        <v>-244.55937622832292</v>
      </c>
      <c r="BZ90" s="9">
        <f t="shared" si="22"/>
        <v>1385.2731811314352</v>
      </c>
      <c r="CA90" s="9">
        <f t="shared" si="22"/>
        <v>190.24348768253776</v>
      </c>
      <c r="CB90" s="9">
        <f t="shared" si="22"/>
        <v>-279.61448576395793</v>
      </c>
    </row>
    <row r="91" spans="1:80">
      <c r="A91" s="2">
        <v>43405</v>
      </c>
      <c r="B91" s="8">
        <f>'WA Sch. 1-2'!B91</f>
        <v>874.97500000000002</v>
      </c>
      <c r="C91" s="8">
        <f>'WA Sch. 1-2'!C91</f>
        <v>765581.25062499999</v>
      </c>
      <c r="D91" s="8">
        <f>'WA Sch. 1-2'!D91</f>
        <v>0</v>
      </c>
      <c r="E91" s="8">
        <f>'WA Sch. 1-2'!E91</f>
        <v>841.5</v>
      </c>
      <c r="F91" s="8">
        <f>'WA Sch. 1-2'!F91</f>
        <v>708122.25</v>
      </c>
      <c r="G91" s="8">
        <f>'WA Sch. 1-2'!G91</f>
        <v>0</v>
      </c>
      <c r="H91" s="8">
        <f t="shared" si="25"/>
        <v>33.475000000000023</v>
      </c>
      <c r="I91" s="8">
        <f t="shared" si="25"/>
        <v>57459.000624999986</v>
      </c>
      <c r="J91" s="8">
        <f t="shared" si="25"/>
        <v>0</v>
      </c>
      <c r="K91" s="9">
        <v>21761</v>
      </c>
      <c r="L91" s="9">
        <v>28729825.057999998</v>
      </c>
      <c r="M91" s="9">
        <v>3627245</v>
      </c>
      <c r="N91" s="9">
        <f t="shared" si="26"/>
        <v>32357070.057999998</v>
      </c>
      <c r="O91" s="9">
        <f t="shared" si="27"/>
        <v>1486.9293717200496</v>
      </c>
      <c r="P91" s="8">
        <f t="shared" si="28"/>
        <v>19.962074072064429</v>
      </c>
      <c r="Q91" s="8">
        <f t="shared" si="29"/>
        <v>1506.8914457921142</v>
      </c>
      <c r="R91" s="9">
        <f t="shared" si="24"/>
        <v>32791464.751882195</v>
      </c>
      <c r="S91" s="21"/>
      <c r="U91" s="2">
        <v>43770</v>
      </c>
      <c r="V91" s="8">
        <f t="shared" si="30"/>
        <v>882</v>
      </c>
      <c r="W91" s="8">
        <f t="shared" si="31"/>
        <v>777924</v>
      </c>
      <c r="X91" s="8">
        <f t="shared" si="32"/>
        <v>0</v>
      </c>
      <c r="Y91" s="7">
        <v>83</v>
      </c>
      <c r="Z91" s="7">
        <f t="shared" si="33"/>
        <v>6889</v>
      </c>
      <c r="AA91" s="7">
        <f t="shared" si="34"/>
        <v>571787</v>
      </c>
      <c r="AB91" s="7">
        <v>0</v>
      </c>
      <c r="AC91" s="7">
        <v>0</v>
      </c>
      <c r="AD91" s="7">
        <v>0</v>
      </c>
      <c r="AE91" s="7">
        <v>0</v>
      </c>
      <c r="AF91" s="7">
        <v>0</v>
      </c>
      <c r="AG91" s="7">
        <v>0</v>
      </c>
      <c r="AH91" s="7">
        <v>0</v>
      </c>
      <c r="AI91" s="8">
        <f t="shared" si="35"/>
        <v>1564.9964287198952</v>
      </c>
      <c r="AK91" s="17">
        <v>46</v>
      </c>
      <c r="AL91" s="17">
        <v>1355.2986692568488</v>
      </c>
      <c r="AM91" s="17">
        <v>7.0445212193417319</v>
      </c>
      <c r="AN91" s="17">
        <v>0.13233197067253555</v>
      </c>
      <c r="AV91" s="1">
        <v>46</v>
      </c>
      <c r="AW91" s="50">
        <f t="shared" si="16"/>
        <v>65</v>
      </c>
      <c r="AX91" s="51">
        <f t="shared" si="17"/>
        <v>0.53742203742203742</v>
      </c>
      <c r="AY91" s="52">
        <f t="shared" si="18"/>
        <v>9.3941125106491899E-2</v>
      </c>
      <c r="AZ91" s="43"/>
      <c r="BA91" s="1">
        <v>46</v>
      </c>
      <c r="BB91" s="48">
        <f t="shared" si="19"/>
        <v>7.0445212193417319</v>
      </c>
      <c r="BC91" s="48">
        <f t="shared" si="37"/>
        <v>-14.762560077775106</v>
      </c>
      <c r="BD91" s="48">
        <f t="shared" si="37"/>
        <v>43.146822738183346</v>
      </c>
      <c r="BE91" s="48">
        <f t="shared" si="37"/>
        <v>83.825677575837062</v>
      </c>
      <c r="BF91" s="48">
        <f t="shared" si="37"/>
        <v>-68.434967861947143</v>
      </c>
      <c r="BG91" s="48">
        <f t="shared" si="37"/>
        <v>22.395312445735954</v>
      </c>
      <c r="BH91" s="48">
        <f t="shared" si="37"/>
        <v>-17.552190668713365</v>
      </c>
      <c r="BI91" s="48">
        <f t="shared" si="37"/>
        <v>47.025734291667504</v>
      </c>
      <c r="BJ91" s="48">
        <f t="shared" si="37"/>
        <v>2.3673543807112765</v>
      </c>
      <c r="BK91" s="48">
        <f t="shared" si="37"/>
        <v>6.4464426625906981</v>
      </c>
      <c r="BL91" s="48">
        <f t="shared" si="36"/>
        <v>16.566190074071528</v>
      </c>
      <c r="BM91" s="48">
        <f t="shared" si="36"/>
        <v>-93.836920820862815</v>
      </c>
      <c r="BN91" s="48">
        <f t="shared" si="36"/>
        <v>-12.886889989287283</v>
      </c>
      <c r="BO91" s="1">
        <v>46</v>
      </c>
      <c r="BP91" s="9">
        <f t="shared" si="23"/>
        <v>49.625279209753046</v>
      </c>
      <c r="BQ91" s="9">
        <f t="shared" si="23"/>
        <v>-103.99516771969229</v>
      </c>
      <c r="BR91" s="9">
        <f t="shared" si="23"/>
        <v>303.94870832629863</v>
      </c>
      <c r="BS91" s="9">
        <f t="shared" si="23"/>
        <v>590.51176440866402</v>
      </c>
      <c r="BT91" s="9">
        <f t="shared" si="23"/>
        <v>-482.09158324844356</v>
      </c>
      <c r="BU91" s="9">
        <f t="shared" si="23"/>
        <v>157.76425373776888</v>
      </c>
      <c r="BV91" s="9">
        <f t="shared" si="23"/>
        <v>-123.64677961168111</v>
      </c>
      <c r="BW91" s="9">
        <f t="shared" si="23"/>
        <v>331.27378307276683</v>
      </c>
      <c r="BX91" s="9">
        <f t="shared" si="23"/>
        <v>16.676878168620267</v>
      </c>
      <c r="BY91" s="9">
        <f t="shared" si="22"/>
        <v>45.41210212588723</v>
      </c>
      <c r="BZ91" s="9">
        <f t="shared" si="22"/>
        <v>116.70087750044043</v>
      </c>
      <c r="CA91" s="9">
        <f t="shared" si="22"/>
        <v>-661.0361798802403</v>
      </c>
      <c r="CB91" s="9">
        <f t="shared" si="22"/>
        <v>-90.781969980855621</v>
      </c>
    </row>
    <row r="92" spans="1:80">
      <c r="A92" s="2">
        <v>43435</v>
      </c>
      <c r="B92" s="8">
        <f>'WA Sch. 1-2'!B92</f>
        <v>1138.7249999999999</v>
      </c>
      <c r="C92" s="8">
        <f>'WA Sch. 1-2'!C92</f>
        <v>1296694.6256249999</v>
      </c>
      <c r="D92" s="8">
        <f>'WA Sch. 1-2'!D92</f>
        <v>0</v>
      </c>
      <c r="E92" s="8">
        <f>'WA Sch. 1-2'!E92</f>
        <v>1029.5</v>
      </c>
      <c r="F92" s="8">
        <f>'WA Sch. 1-2'!F92</f>
        <v>1059870.25</v>
      </c>
      <c r="G92" s="8">
        <f>'WA Sch. 1-2'!G92</f>
        <v>0</v>
      </c>
      <c r="H92" s="8">
        <f t="shared" si="25"/>
        <v>109.22499999999991</v>
      </c>
      <c r="I92" s="8">
        <f t="shared" si="25"/>
        <v>236824.37562499987</v>
      </c>
      <c r="J92" s="8">
        <f t="shared" si="25"/>
        <v>0</v>
      </c>
      <c r="K92" s="9">
        <v>21718</v>
      </c>
      <c r="L92" s="9">
        <v>35810781.086999997</v>
      </c>
      <c r="M92" s="9">
        <v>379898</v>
      </c>
      <c r="N92" s="9">
        <f t="shared" si="26"/>
        <v>36190679.086999997</v>
      </c>
      <c r="O92" s="9">
        <f t="shared" si="27"/>
        <v>1666.3909700248641</v>
      </c>
      <c r="P92" s="8">
        <f t="shared" si="28"/>
        <v>77.828743043124035</v>
      </c>
      <c r="Q92" s="8">
        <f t="shared" si="29"/>
        <v>1744.2197130679881</v>
      </c>
      <c r="R92" s="9">
        <f t="shared" si="24"/>
        <v>37880963.728410564</v>
      </c>
      <c r="S92" s="21"/>
      <c r="U92" s="2">
        <v>43800</v>
      </c>
      <c r="V92" s="8">
        <f t="shared" si="30"/>
        <v>978</v>
      </c>
      <c r="W92" s="8">
        <f t="shared" si="31"/>
        <v>956484</v>
      </c>
      <c r="X92" s="8">
        <f t="shared" si="32"/>
        <v>0</v>
      </c>
      <c r="Y92" s="7">
        <v>84</v>
      </c>
      <c r="Z92" s="7">
        <f t="shared" si="33"/>
        <v>7056</v>
      </c>
      <c r="AA92" s="7">
        <f t="shared" si="34"/>
        <v>592704</v>
      </c>
      <c r="AB92" s="7">
        <v>0</v>
      </c>
      <c r="AC92" s="7">
        <v>0</v>
      </c>
      <c r="AD92" s="7">
        <v>0</v>
      </c>
      <c r="AE92" s="7">
        <v>0</v>
      </c>
      <c r="AF92" s="7">
        <v>0</v>
      </c>
      <c r="AG92" s="7">
        <v>0</v>
      </c>
      <c r="AH92" s="7">
        <v>0</v>
      </c>
      <c r="AI92" s="8">
        <f t="shared" si="35"/>
        <v>1665.9325610720955</v>
      </c>
      <c r="AK92" s="17">
        <v>47</v>
      </c>
      <c r="AL92" s="17">
        <v>1413.9985116168709</v>
      </c>
      <c r="AM92" s="17">
        <v>-48.731246062424361</v>
      </c>
      <c r="AN92" s="17">
        <v>-0.91542088155871093</v>
      </c>
      <c r="AV92" s="1">
        <v>47</v>
      </c>
      <c r="AW92" s="50">
        <f t="shared" si="16"/>
        <v>24</v>
      </c>
      <c r="AX92" s="51">
        <f t="shared" si="17"/>
        <v>0.19646569646569648</v>
      </c>
      <c r="AY92" s="52">
        <f t="shared" si="18"/>
        <v>-0.85431334867221986</v>
      </c>
      <c r="AZ92" s="43"/>
      <c r="BA92" s="1">
        <v>47</v>
      </c>
      <c r="BB92" s="48">
        <f t="shared" si="19"/>
        <v>-48.731246062424361</v>
      </c>
      <c r="BC92" s="48">
        <f t="shared" si="37"/>
        <v>7.0445212193417319</v>
      </c>
      <c r="BD92" s="48">
        <f t="shared" si="37"/>
        <v>-14.762560077775106</v>
      </c>
      <c r="BE92" s="48">
        <f t="shared" si="37"/>
        <v>43.146822738183346</v>
      </c>
      <c r="BF92" s="48">
        <f t="shared" si="37"/>
        <v>83.825677575837062</v>
      </c>
      <c r="BG92" s="48">
        <f t="shared" si="37"/>
        <v>-68.434967861947143</v>
      </c>
      <c r="BH92" s="48">
        <f t="shared" si="37"/>
        <v>22.395312445735954</v>
      </c>
      <c r="BI92" s="48">
        <f t="shared" si="37"/>
        <v>-17.552190668713365</v>
      </c>
      <c r="BJ92" s="48">
        <f t="shared" si="37"/>
        <v>47.025734291667504</v>
      </c>
      <c r="BK92" s="48">
        <f t="shared" si="37"/>
        <v>2.3673543807112765</v>
      </c>
      <c r="BL92" s="48">
        <f t="shared" si="36"/>
        <v>6.4464426625906981</v>
      </c>
      <c r="BM92" s="48">
        <f t="shared" si="36"/>
        <v>16.566190074071528</v>
      </c>
      <c r="BN92" s="48">
        <f t="shared" si="36"/>
        <v>-93.836920820862815</v>
      </c>
      <c r="BO92" s="1">
        <v>47</v>
      </c>
      <c r="BP92" s="9">
        <f t="shared" si="23"/>
        <v>2374.7343427965698</v>
      </c>
      <c r="BQ92" s="9">
        <f t="shared" si="23"/>
        <v>-343.28829693170314</v>
      </c>
      <c r="BR92" s="9">
        <f t="shared" si="23"/>
        <v>719.39794766139426</v>
      </c>
      <c r="BS92" s="9">
        <f t="shared" si="23"/>
        <v>-2102.5984356662179</v>
      </c>
      <c r="BT92" s="9">
        <f t="shared" si="23"/>
        <v>-4084.9297202975713</v>
      </c>
      <c r="BU92" s="9">
        <f t="shared" si="23"/>
        <v>3334.9212581546731</v>
      </c>
      <c r="BV92" s="9">
        <f t="shared" si="23"/>
        <v>-1091.351481438028</v>
      </c>
      <c r="BW92" s="9">
        <f t="shared" si="23"/>
        <v>855.34012241167341</v>
      </c>
      <c r="BX92" s="9">
        <f t="shared" si="23"/>
        <v>-2291.6226290334362</v>
      </c>
      <c r="BY92" s="9">
        <f t="shared" si="22"/>
        <v>-115.36412884338996</v>
      </c>
      <c r="BZ92" s="9">
        <f t="shared" si="22"/>
        <v>-314.14318361800872</v>
      </c>
      <c r="CA92" s="9">
        <f t="shared" si="22"/>
        <v>-807.29108481646506</v>
      </c>
      <c r="CB92" s="9">
        <f t="shared" si="22"/>
        <v>4572.7900782617271</v>
      </c>
    </row>
    <row r="93" spans="1:80">
      <c r="A93" s="2">
        <v>43466</v>
      </c>
      <c r="B93" s="8">
        <f>'WA Sch. 1-2'!B93</f>
        <v>1095.1500000000001</v>
      </c>
      <c r="C93" s="8">
        <f>'WA Sch. 1-2'!C93</f>
        <v>1199353.5225000002</v>
      </c>
      <c r="D93" s="8">
        <f>'WA Sch. 1-2'!D93</f>
        <v>0</v>
      </c>
      <c r="E93" s="8">
        <f>'WA Sch. 1-2'!E93</f>
        <v>1057.5</v>
      </c>
      <c r="F93" s="8">
        <f>'WA Sch. 1-2'!F93</f>
        <v>1118306.25</v>
      </c>
      <c r="G93" s="8">
        <f>'WA Sch. 1-2'!G93</f>
        <v>0</v>
      </c>
      <c r="H93" s="8">
        <f t="shared" si="25"/>
        <v>37.650000000000091</v>
      </c>
      <c r="I93" s="8">
        <f t="shared" si="25"/>
        <v>81047.272500000196</v>
      </c>
      <c r="J93" s="8">
        <f t="shared" si="25"/>
        <v>0</v>
      </c>
      <c r="K93" s="9">
        <v>21926</v>
      </c>
      <c r="L93" s="9">
        <v>37634281.037609994</v>
      </c>
      <c r="M93" s="9">
        <v>-806765</v>
      </c>
      <c r="N93" s="9">
        <f t="shared" si="26"/>
        <v>36827516.037609994</v>
      </c>
      <c r="O93" s="9">
        <f t="shared" si="27"/>
        <v>1679.6276583786371</v>
      </c>
      <c r="P93" s="8">
        <f t="shared" si="28"/>
        <v>26.676800300005567</v>
      </c>
      <c r="Q93" s="8">
        <f t="shared" si="29"/>
        <v>1706.3044586786427</v>
      </c>
      <c r="R93" s="9">
        <f t="shared" si="24"/>
        <v>37412431.56098792</v>
      </c>
      <c r="S93" s="21"/>
      <c r="U93" s="2">
        <v>43831</v>
      </c>
      <c r="V93" s="8">
        <f t="shared" si="30"/>
        <v>955.5</v>
      </c>
      <c r="W93" s="8">
        <f t="shared" si="31"/>
        <v>912980.25</v>
      </c>
      <c r="X93" s="8">
        <f t="shared" si="32"/>
        <v>0</v>
      </c>
      <c r="Y93" s="7">
        <v>85</v>
      </c>
      <c r="Z93" s="7">
        <f t="shared" si="33"/>
        <v>7225</v>
      </c>
      <c r="AA93" s="7">
        <f t="shared" si="34"/>
        <v>614125</v>
      </c>
      <c r="AB93" s="7">
        <v>0</v>
      </c>
      <c r="AC93" s="7">
        <v>0</v>
      </c>
      <c r="AD93" s="7">
        <v>0</v>
      </c>
      <c r="AE93" s="7">
        <v>0</v>
      </c>
      <c r="AF93" s="7">
        <v>0</v>
      </c>
      <c r="AG93" s="7">
        <v>0</v>
      </c>
      <c r="AH93" s="7">
        <v>0</v>
      </c>
      <c r="AI93" s="8">
        <f t="shared" si="35"/>
        <v>1720.7717810542333</v>
      </c>
      <c r="AK93" s="17">
        <v>48</v>
      </c>
      <c r="AL93" s="17">
        <v>1841.0580535858919</v>
      </c>
      <c r="AM93" s="17">
        <v>-44.284294922643085</v>
      </c>
      <c r="AN93" s="17">
        <v>-0.83188450066230646</v>
      </c>
      <c r="AV93" s="1">
        <v>48</v>
      </c>
      <c r="AW93" s="50">
        <f t="shared" si="16"/>
        <v>26</v>
      </c>
      <c r="AX93" s="51">
        <f t="shared" si="17"/>
        <v>0.21309771309771311</v>
      </c>
      <c r="AY93" s="52">
        <f t="shared" si="18"/>
        <v>-0.79571892196992056</v>
      </c>
      <c r="AZ93" s="43"/>
      <c r="BA93" s="1">
        <v>48</v>
      </c>
      <c r="BB93" s="48">
        <f t="shared" si="19"/>
        <v>-44.284294922643085</v>
      </c>
      <c r="BC93" s="48">
        <f t="shared" si="37"/>
        <v>-48.731246062424361</v>
      </c>
      <c r="BD93" s="48">
        <f t="shared" si="37"/>
        <v>7.0445212193417319</v>
      </c>
      <c r="BE93" s="48">
        <f t="shared" si="37"/>
        <v>-14.762560077775106</v>
      </c>
      <c r="BF93" s="48">
        <f t="shared" si="37"/>
        <v>43.146822738183346</v>
      </c>
      <c r="BG93" s="48">
        <f t="shared" si="37"/>
        <v>83.825677575837062</v>
      </c>
      <c r="BH93" s="48">
        <f t="shared" si="37"/>
        <v>-68.434967861947143</v>
      </c>
      <c r="BI93" s="48">
        <f t="shared" si="37"/>
        <v>22.395312445735954</v>
      </c>
      <c r="BJ93" s="48">
        <f t="shared" si="37"/>
        <v>-17.552190668713365</v>
      </c>
      <c r="BK93" s="48">
        <f t="shared" si="37"/>
        <v>47.025734291667504</v>
      </c>
      <c r="BL93" s="48">
        <f t="shared" si="36"/>
        <v>2.3673543807112765</v>
      </c>
      <c r="BM93" s="48">
        <f t="shared" si="36"/>
        <v>6.4464426625906981</v>
      </c>
      <c r="BN93" s="48">
        <f t="shared" si="36"/>
        <v>16.566190074071528</v>
      </c>
      <c r="BO93" s="1">
        <v>48</v>
      </c>
      <c r="BP93" s="9">
        <f t="shared" si="23"/>
        <v>1961.0987767956503</v>
      </c>
      <c r="BQ93" s="9">
        <f t="shared" si="23"/>
        <v>2158.0288725763089</v>
      </c>
      <c r="BR93" s="9">
        <f t="shared" si="23"/>
        <v>-311.96165526613896</v>
      </c>
      <c r="BS93" s="9">
        <f t="shared" si="23"/>
        <v>653.74956429744168</v>
      </c>
      <c r="BT93" s="9">
        <f t="shared" si="23"/>
        <v>-1910.7266231127137</v>
      </c>
      <c r="BU93" s="9">
        <f t="shared" si="23"/>
        <v>-3712.1610278587659</v>
      </c>
      <c r="BV93" s="9">
        <f t="shared" si="23"/>
        <v>3030.5942998200917</v>
      </c>
      <c r="BW93" s="9">
        <f t="shared" si="23"/>
        <v>-991.76062123170561</v>
      </c>
      <c r="BX93" s="9">
        <f t="shared" si="23"/>
        <v>777.28638811177939</v>
      </c>
      <c r="BY93" s="9">
        <f t="shared" si="22"/>
        <v>-2082.5014863260544</v>
      </c>
      <c r="BZ93" s="9">
        <f t="shared" si="22"/>
        <v>-104.83661958182067</v>
      </c>
      <c r="CA93" s="9">
        <f t="shared" si="22"/>
        <v>-285.47616807206731</v>
      </c>
      <c r="CB93" s="9">
        <f t="shared" si="22"/>
        <v>-733.62204698474034</v>
      </c>
    </row>
    <row r="94" spans="1:80">
      <c r="A94" s="2">
        <v>43497</v>
      </c>
      <c r="B94" s="8">
        <f>'WA Sch. 1-2'!B94</f>
        <v>932.76424999999995</v>
      </c>
      <c r="C94" s="8">
        <f>'WA Sch. 1-2'!C94</f>
        <v>870049.14607806236</v>
      </c>
      <c r="D94" s="8">
        <f>'WA Sch. 1-2'!D94</f>
        <v>0</v>
      </c>
      <c r="E94" s="8">
        <f>'WA Sch. 1-2'!E94</f>
        <v>1224.5</v>
      </c>
      <c r="F94" s="8">
        <f>'WA Sch. 1-2'!F94</f>
        <v>1499400.25</v>
      </c>
      <c r="G94" s="8">
        <f>'WA Sch. 1-2'!G94</f>
        <v>0</v>
      </c>
      <c r="H94" s="8">
        <f t="shared" si="25"/>
        <v>-291.73575000000005</v>
      </c>
      <c r="I94" s="8">
        <f t="shared" si="25"/>
        <v>-629351.10392193764</v>
      </c>
      <c r="J94" s="8">
        <f t="shared" si="25"/>
        <v>0</v>
      </c>
      <c r="K94" s="9">
        <v>21778</v>
      </c>
      <c r="L94" s="9">
        <v>36654147.634010002</v>
      </c>
      <c r="M94" s="9">
        <v>530546</v>
      </c>
      <c r="N94" s="9">
        <f t="shared" si="26"/>
        <v>37184693.634010002</v>
      </c>
      <c r="O94" s="9">
        <f t="shared" si="27"/>
        <v>1707.4429990821013</v>
      </c>
      <c r="P94" s="8">
        <f t="shared" si="28"/>
        <v>-207.05487102092059</v>
      </c>
      <c r="Q94" s="8">
        <f t="shared" si="29"/>
        <v>1500.3881280611809</v>
      </c>
      <c r="R94" s="9">
        <f t="shared" si="24"/>
        <v>32675452.652916398</v>
      </c>
      <c r="S94" s="21"/>
      <c r="U94" s="2">
        <v>43862</v>
      </c>
      <c r="V94" s="8">
        <f t="shared" si="30"/>
        <v>867</v>
      </c>
      <c r="W94" s="8">
        <f t="shared" si="31"/>
        <v>751689</v>
      </c>
      <c r="X94" s="8">
        <f t="shared" si="32"/>
        <v>0</v>
      </c>
      <c r="Y94" s="7">
        <v>86</v>
      </c>
      <c r="Z94" s="7">
        <f t="shared" si="33"/>
        <v>7396</v>
      </c>
      <c r="AA94" s="7">
        <f t="shared" si="34"/>
        <v>636056</v>
      </c>
      <c r="AB94" s="7">
        <v>0</v>
      </c>
      <c r="AC94" s="7">
        <v>0</v>
      </c>
      <c r="AD94" s="7">
        <v>0</v>
      </c>
      <c r="AE94" s="7">
        <v>0</v>
      </c>
      <c r="AF94" s="7">
        <v>0</v>
      </c>
      <c r="AG94" s="7">
        <v>0</v>
      </c>
      <c r="AH94" s="7">
        <v>0</v>
      </c>
      <c r="AI94" s="8">
        <f t="shared" si="35"/>
        <v>1574.6331370441978</v>
      </c>
      <c r="AK94" s="17">
        <v>49</v>
      </c>
      <c r="AL94" s="17">
        <v>1915.5138476428926</v>
      </c>
      <c r="AM94" s="17">
        <v>-49.682087457435046</v>
      </c>
      <c r="AN94" s="17">
        <v>-0.93328252349021812</v>
      </c>
      <c r="AV94" s="1">
        <v>49</v>
      </c>
      <c r="AW94" s="50">
        <f t="shared" si="16"/>
        <v>20</v>
      </c>
      <c r="AX94" s="51">
        <f t="shared" si="17"/>
        <v>0.16320166320166321</v>
      </c>
      <c r="AY94" s="52">
        <f t="shared" si="18"/>
        <v>-0.98138417626213981</v>
      </c>
      <c r="AZ94" s="43"/>
      <c r="BA94" s="1">
        <v>49</v>
      </c>
      <c r="BB94" s="48">
        <f t="shared" si="19"/>
        <v>-49.682087457435046</v>
      </c>
      <c r="BC94" s="48">
        <f t="shared" si="37"/>
        <v>-44.284294922643085</v>
      </c>
      <c r="BD94" s="48">
        <f t="shared" si="37"/>
        <v>-48.731246062424361</v>
      </c>
      <c r="BE94" s="48">
        <f t="shared" si="37"/>
        <v>7.0445212193417319</v>
      </c>
      <c r="BF94" s="48">
        <f t="shared" si="37"/>
        <v>-14.762560077775106</v>
      </c>
      <c r="BG94" s="48">
        <f t="shared" si="37"/>
        <v>43.146822738183346</v>
      </c>
      <c r="BH94" s="48">
        <f t="shared" si="37"/>
        <v>83.825677575837062</v>
      </c>
      <c r="BI94" s="48">
        <f t="shared" si="37"/>
        <v>-68.434967861947143</v>
      </c>
      <c r="BJ94" s="48">
        <f t="shared" si="37"/>
        <v>22.395312445735954</v>
      </c>
      <c r="BK94" s="48">
        <f t="shared" si="37"/>
        <v>-17.552190668713365</v>
      </c>
      <c r="BL94" s="48">
        <f t="shared" si="36"/>
        <v>47.025734291667504</v>
      </c>
      <c r="BM94" s="48">
        <f t="shared" si="36"/>
        <v>2.3673543807112765</v>
      </c>
      <c r="BN94" s="48">
        <f t="shared" si="36"/>
        <v>6.4464426625906981</v>
      </c>
      <c r="BO94" s="1">
        <v>49</v>
      </c>
      <c r="BP94" s="9">
        <f t="shared" si="23"/>
        <v>2468.3098141282453</v>
      </c>
      <c r="BQ94" s="9">
        <f t="shared" si="23"/>
        <v>2200.1362133376197</v>
      </c>
      <c r="BR94" s="9">
        <f t="shared" si="23"/>
        <v>2421.0700287831746</v>
      </c>
      <c r="BS94" s="9">
        <f t="shared" si="23"/>
        <v>-349.98651931508419</v>
      </c>
      <c r="BT94" s="9">
        <f t="shared" si="23"/>
        <v>733.43480087967509</v>
      </c>
      <c r="BU94" s="9">
        <f t="shared" si="23"/>
        <v>-2143.6242207888708</v>
      </c>
      <c r="BV94" s="9">
        <f t="shared" si="23"/>
        <v>-4164.634644501496</v>
      </c>
      <c r="BW94" s="9">
        <f t="shared" si="23"/>
        <v>3399.9920584640386</v>
      </c>
      <c r="BX94" s="9">
        <f t="shared" si="23"/>
        <v>-1112.6458715656315</v>
      </c>
      <c r="BY94" s="9">
        <f t="shared" si="22"/>
        <v>872.02947187260656</v>
      </c>
      <c r="BZ94" s="9">
        <f t="shared" si="22"/>
        <v>-2336.3366438287267</v>
      </c>
      <c r="CA94" s="9">
        <f t="shared" si="22"/>
        <v>-117.61510738522993</v>
      </c>
      <c r="CB94" s="9">
        <f t="shared" si="22"/>
        <v>-320.2727281521627</v>
      </c>
    </row>
    <row r="95" spans="1:80">
      <c r="A95" s="2">
        <v>43525</v>
      </c>
      <c r="B95" s="8">
        <f>'WA Sch. 1-2'!B95</f>
        <v>767.35</v>
      </c>
      <c r="C95" s="8">
        <f>'WA Sch. 1-2'!C95</f>
        <v>588826.02250000008</v>
      </c>
      <c r="D95" s="8">
        <f>'WA Sch. 1-2'!D95</f>
        <v>0</v>
      </c>
      <c r="E95" s="8">
        <f>'WA Sch. 1-2'!E95</f>
        <v>943.5</v>
      </c>
      <c r="F95" s="8">
        <f>'WA Sch. 1-2'!F95</f>
        <v>890192.25</v>
      </c>
      <c r="G95" s="8">
        <f>'WA Sch. 1-2'!G95</f>
        <v>0</v>
      </c>
      <c r="H95" s="8">
        <f t="shared" si="25"/>
        <v>-176.14999999999998</v>
      </c>
      <c r="I95" s="8">
        <f t="shared" si="25"/>
        <v>-301366.22749999992</v>
      </c>
      <c r="J95" s="8">
        <f t="shared" si="25"/>
        <v>0</v>
      </c>
      <c r="K95" s="9">
        <v>21898</v>
      </c>
      <c r="L95" s="9">
        <v>37140305.924989998</v>
      </c>
      <c r="M95" s="9">
        <v>-4212105</v>
      </c>
      <c r="N95" s="9">
        <f t="shared" si="26"/>
        <v>32928200.924989998</v>
      </c>
      <c r="O95" s="9">
        <f t="shared" si="27"/>
        <v>1503.7081434373001</v>
      </c>
      <c r="P95" s="8">
        <f t="shared" si="28"/>
        <v>-104.78822227943638</v>
      </c>
      <c r="Q95" s="8">
        <f t="shared" si="29"/>
        <v>1398.9199211578637</v>
      </c>
      <c r="R95" s="9">
        <f t="shared" si="24"/>
        <v>30633548.433514897</v>
      </c>
      <c r="S95" s="21"/>
      <c r="U95" s="2">
        <v>43891</v>
      </c>
      <c r="V95" s="8">
        <f t="shared" si="30"/>
        <v>814.5</v>
      </c>
      <c r="W95" s="8">
        <f t="shared" si="31"/>
        <v>663410.25</v>
      </c>
      <c r="X95" s="8">
        <f t="shared" si="32"/>
        <v>0</v>
      </c>
      <c r="Y95" s="7">
        <v>87</v>
      </c>
      <c r="Z95" s="7">
        <f t="shared" si="33"/>
        <v>7569</v>
      </c>
      <c r="AA95" s="7">
        <f t="shared" si="34"/>
        <v>658503</v>
      </c>
      <c r="AB95" s="7">
        <v>0</v>
      </c>
      <c r="AC95" s="7">
        <v>0</v>
      </c>
      <c r="AD95" s="7">
        <v>0</v>
      </c>
      <c r="AE95" s="7">
        <v>0</v>
      </c>
      <c r="AF95" s="7">
        <v>0</v>
      </c>
      <c r="AG95" s="7">
        <v>0</v>
      </c>
      <c r="AH95" s="7">
        <v>0</v>
      </c>
      <c r="AI95" s="8">
        <f t="shared" si="35"/>
        <v>1473.4028148874527</v>
      </c>
      <c r="AK95" s="17">
        <v>50</v>
      </c>
      <c r="AL95" s="17">
        <v>1616.1838915094265</v>
      </c>
      <c r="AM95" s="17">
        <v>-43.462348527718632</v>
      </c>
      <c r="AN95" s="17">
        <v>-0.8164441630097069</v>
      </c>
      <c r="AV95" s="1">
        <v>50</v>
      </c>
      <c r="AW95" s="50">
        <f t="shared" si="16"/>
        <v>28</v>
      </c>
      <c r="AX95" s="51">
        <f t="shared" si="17"/>
        <v>0.22972972972972974</v>
      </c>
      <c r="AY95" s="52">
        <f t="shared" si="18"/>
        <v>-0.73973721941388981</v>
      </c>
      <c r="AZ95" s="43"/>
      <c r="BA95" s="1">
        <v>50</v>
      </c>
      <c r="BB95" s="48">
        <f t="shared" si="19"/>
        <v>-43.462348527718632</v>
      </c>
      <c r="BC95" s="48">
        <f t="shared" si="37"/>
        <v>-49.682087457435046</v>
      </c>
      <c r="BD95" s="48">
        <f t="shared" si="37"/>
        <v>-44.284294922643085</v>
      </c>
      <c r="BE95" s="48">
        <f t="shared" si="37"/>
        <v>-48.731246062424361</v>
      </c>
      <c r="BF95" s="48">
        <f t="shared" si="37"/>
        <v>7.0445212193417319</v>
      </c>
      <c r="BG95" s="48">
        <f t="shared" si="37"/>
        <v>-14.762560077775106</v>
      </c>
      <c r="BH95" s="48">
        <f t="shared" si="37"/>
        <v>43.146822738183346</v>
      </c>
      <c r="BI95" s="48">
        <f t="shared" si="37"/>
        <v>83.825677575837062</v>
      </c>
      <c r="BJ95" s="48">
        <f t="shared" si="37"/>
        <v>-68.434967861947143</v>
      </c>
      <c r="BK95" s="48">
        <f t="shared" si="37"/>
        <v>22.395312445735954</v>
      </c>
      <c r="BL95" s="48">
        <f t="shared" si="36"/>
        <v>-17.552190668713365</v>
      </c>
      <c r="BM95" s="48">
        <f t="shared" si="36"/>
        <v>47.025734291667504</v>
      </c>
      <c r="BN95" s="48">
        <f t="shared" si="36"/>
        <v>2.3673543807112765</v>
      </c>
      <c r="BO95" s="1">
        <v>50</v>
      </c>
      <c r="BP95" s="9">
        <f t="shared" si="23"/>
        <v>1888.9757395449039</v>
      </c>
      <c r="BQ95" s="9">
        <f t="shared" si="23"/>
        <v>2159.3002006596594</v>
      </c>
      <c r="BR95" s="9">
        <f t="shared" si="23"/>
        <v>1924.6994602322125</v>
      </c>
      <c r="BS95" s="9">
        <f t="shared" si="23"/>
        <v>2117.9744005551229</v>
      </c>
      <c r="BT95" s="9">
        <f t="shared" si="23"/>
        <v>-306.17143644593233</v>
      </c>
      <c r="BU95" s="9">
        <f t="shared" si="23"/>
        <v>641.6155312616587</v>
      </c>
      <c r="BV95" s="9">
        <f t="shared" si="23"/>
        <v>-1875.2622477106197</v>
      </c>
      <c r="BW95" s="9">
        <f t="shared" si="23"/>
        <v>-3643.2608143732073</v>
      </c>
      <c r="BX95" s="9">
        <f t="shared" si="23"/>
        <v>2974.344424699193</v>
      </c>
      <c r="BY95" s="9">
        <f t="shared" si="22"/>
        <v>-973.35287490372639</v>
      </c>
      <c r="BZ95" s="9">
        <f t="shared" si="22"/>
        <v>762.85942826860355</v>
      </c>
      <c r="CA95" s="9">
        <f t="shared" si="22"/>
        <v>-2043.8488535563436</v>
      </c>
      <c r="CB95" s="9">
        <f t="shared" si="22"/>
        <v>-102.89078118308659</v>
      </c>
    </row>
    <row r="96" spans="1:80">
      <c r="A96" s="2">
        <v>43556</v>
      </c>
      <c r="B96" s="8">
        <f>'WA Sch. 1-2'!B96</f>
        <v>547.15</v>
      </c>
      <c r="C96" s="8">
        <f>'WA Sch. 1-2'!C96</f>
        <v>299373.1225</v>
      </c>
      <c r="D96" s="8">
        <f>'WA Sch. 1-2'!D96</f>
        <v>0.375</v>
      </c>
      <c r="E96" s="8">
        <f>'WA Sch. 1-2'!E96</f>
        <v>508</v>
      </c>
      <c r="F96" s="8">
        <f>'WA Sch. 1-2'!F96</f>
        <v>258064</v>
      </c>
      <c r="G96" s="8">
        <f>'WA Sch. 1-2'!G96</f>
        <v>0</v>
      </c>
      <c r="H96" s="8">
        <f t="shared" si="25"/>
        <v>39.149999999999977</v>
      </c>
      <c r="I96" s="8">
        <f t="shared" si="25"/>
        <v>41309.122499999998</v>
      </c>
      <c r="J96" s="8">
        <f t="shared" si="25"/>
        <v>0.375</v>
      </c>
      <c r="K96" s="9">
        <v>21885</v>
      </c>
      <c r="L96" s="9">
        <v>30770002.618009996</v>
      </c>
      <c r="M96" s="9">
        <v>-1159557</v>
      </c>
      <c r="N96" s="9">
        <f t="shared" si="26"/>
        <v>29610445.618009996</v>
      </c>
      <c r="O96" s="9">
        <f t="shared" si="27"/>
        <v>1353.0018559748685</v>
      </c>
      <c r="P96" s="8">
        <f t="shared" si="28"/>
        <v>17.137828969410243</v>
      </c>
      <c r="Q96" s="8">
        <f t="shared" si="29"/>
        <v>1370.1396849442788</v>
      </c>
      <c r="R96" s="9">
        <f t="shared" si="24"/>
        <v>29985507.005005542</v>
      </c>
      <c r="S96" s="21"/>
      <c r="U96" s="2">
        <v>43922</v>
      </c>
      <c r="V96" s="8">
        <f t="shared" si="30"/>
        <v>522</v>
      </c>
      <c r="W96" s="8">
        <f t="shared" si="31"/>
        <v>272484</v>
      </c>
      <c r="X96" s="8">
        <f t="shared" si="32"/>
        <v>0</v>
      </c>
      <c r="Y96" s="7">
        <v>88</v>
      </c>
      <c r="Z96" s="7">
        <f t="shared" si="33"/>
        <v>7744</v>
      </c>
      <c r="AA96" s="7">
        <f t="shared" si="34"/>
        <v>681472</v>
      </c>
      <c r="AB96" s="7">
        <v>1</v>
      </c>
      <c r="AC96" s="7">
        <v>0</v>
      </c>
      <c r="AD96" s="7">
        <v>0</v>
      </c>
      <c r="AE96" s="7">
        <v>0</v>
      </c>
      <c r="AF96" s="7">
        <v>0</v>
      </c>
      <c r="AG96" s="7">
        <v>0</v>
      </c>
      <c r="AH96" s="7">
        <v>0</v>
      </c>
      <c r="AI96" s="8">
        <f t="shared" si="35"/>
        <v>1223.5228041683404</v>
      </c>
      <c r="AK96" s="17">
        <v>51</v>
      </c>
      <c r="AL96" s="17">
        <v>1463.837014970426</v>
      </c>
      <c r="AM96" s="17">
        <v>96.119385596413849</v>
      </c>
      <c r="AN96" s="17">
        <v>1.8056113850410616</v>
      </c>
      <c r="AV96" s="1">
        <v>51</v>
      </c>
      <c r="AW96" s="50">
        <f t="shared" si="16"/>
        <v>115</v>
      </c>
      <c r="AX96" s="51">
        <f t="shared" si="17"/>
        <v>0.95322245322245325</v>
      </c>
      <c r="AY96" s="52">
        <f t="shared" si="18"/>
        <v>1.6769355088893503</v>
      </c>
      <c r="AZ96" s="43"/>
      <c r="BA96" s="1">
        <v>51</v>
      </c>
      <c r="BB96" s="48">
        <f t="shared" si="19"/>
        <v>96.119385596413849</v>
      </c>
      <c r="BC96" s="48">
        <f t="shared" si="37"/>
        <v>-43.462348527718632</v>
      </c>
      <c r="BD96" s="48">
        <f t="shared" si="37"/>
        <v>-49.682087457435046</v>
      </c>
      <c r="BE96" s="48">
        <f t="shared" si="37"/>
        <v>-44.284294922643085</v>
      </c>
      <c r="BF96" s="48">
        <f t="shared" si="37"/>
        <v>-48.731246062424361</v>
      </c>
      <c r="BG96" s="48">
        <f t="shared" si="37"/>
        <v>7.0445212193417319</v>
      </c>
      <c r="BH96" s="48">
        <f t="shared" si="37"/>
        <v>-14.762560077775106</v>
      </c>
      <c r="BI96" s="48">
        <f t="shared" si="37"/>
        <v>43.146822738183346</v>
      </c>
      <c r="BJ96" s="48">
        <f t="shared" si="37"/>
        <v>83.825677575837062</v>
      </c>
      <c r="BK96" s="48">
        <f t="shared" si="37"/>
        <v>-68.434967861947143</v>
      </c>
      <c r="BL96" s="48">
        <f t="shared" si="36"/>
        <v>22.395312445735954</v>
      </c>
      <c r="BM96" s="48">
        <f t="shared" si="36"/>
        <v>-17.552190668713365</v>
      </c>
      <c r="BN96" s="48">
        <f t="shared" si="36"/>
        <v>47.025734291667504</v>
      </c>
      <c r="BO96" s="1">
        <v>51</v>
      </c>
      <c r="BP96" s="9">
        <f t="shared" si="23"/>
        <v>9238.9362874320523</v>
      </c>
      <c r="BQ96" s="9">
        <f t="shared" si="23"/>
        <v>-4177.574237061528</v>
      </c>
      <c r="BR96" s="9">
        <f t="shared" si="23"/>
        <v>-4775.4117215559654</v>
      </c>
      <c r="BS96" s="9">
        <f t="shared" si="23"/>
        <v>-4256.579219534854</v>
      </c>
      <c r="BT96" s="9">
        <f t="shared" si="23"/>
        <v>-4684.0174308679016</v>
      </c>
      <c r="BU96" s="9">
        <f t="shared" si="23"/>
        <v>677.11505142400631</v>
      </c>
      <c r="BV96" s="9">
        <f t="shared" si="23"/>
        <v>-1418.9682045059074</v>
      </c>
      <c r="BW96" s="9">
        <f t="shared" si="23"/>
        <v>4147.2460920315334</v>
      </c>
      <c r="BX96" s="9">
        <f t="shared" si="23"/>
        <v>8057.2726257925087</v>
      </c>
      <c r="BY96" s="9">
        <f t="shared" si="22"/>
        <v>-6577.9270642006923</v>
      </c>
      <c r="BZ96" s="9">
        <f t="shared" si="22"/>
        <v>2152.6236725238359</v>
      </c>
      <c r="CA96" s="9">
        <f t="shared" si="22"/>
        <v>-1687.1057829478534</v>
      </c>
      <c r="CB96" s="9">
        <f t="shared" si="22"/>
        <v>4520.0846873352612</v>
      </c>
    </row>
    <row r="97" spans="1:80">
      <c r="A97" s="2">
        <v>43586</v>
      </c>
      <c r="B97" s="8">
        <f>'WA Sch. 1-2'!B97</f>
        <v>290.02499999999998</v>
      </c>
      <c r="C97" s="8">
        <f>'WA Sch. 1-2'!C97</f>
        <v>84114.500624999986</v>
      </c>
      <c r="D97" s="8">
        <f>'WA Sch. 1-2'!D97</f>
        <v>14.95</v>
      </c>
      <c r="E97" s="8">
        <f>'WA Sch. 1-2'!E97</f>
        <v>187</v>
      </c>
      <c r="F97" s="8">
        <f>'WA Sch. 1-2'!F97</f>
        <v>34969</v>
      </c>
      <c r="G97" s="8">
        <f>'WA Sch. 1-2'!G97</f>
        <v>13</v>
      </c>
      <c r="H97" s="8">
        <f t="shared" si="25"/>
        <v>103.02499999999998</v>
      </c>
      <c r="I97" s="8">
        <f t="shared" si="25"/>
        <v>49145.500624999986</v>
      </c>
      <c r="J97" s="8">
        <f t="shared" si="25"/>
        <v>1.9499999999999993</v>
      </c>
      <c r="K97" s="9">
        <v>22025</v>
      </c>
      <c r="L97" s="9">
        <v>27472791.917999998</v>
      </c>
      <c r="M97" s="9">
        <v>414889</v>
      </c>
      <c r="N97" s="9">
        <f t="shared" si="26"/>
        <v>27887680.917999998</v>
      </c>
      <c r="O97" s="9">
        <f t="shared" si="27"/>
        <v>1266.1830155732121</v>
      </c>
      <c r="P97" s="8">
        <f t="shared" si="28"/>
        <v>30.938031265140509</v>
      </c>
      <c r="Q97" s="8">
        <f t="shared" si="29"/>
        <v>1297.1210468383526</v>
      </c>
      <c r="R97" s="9">
        <f t="shared" si="24"/>
        <v>28569091.056614716</v>
      </c>
      <c r="S97" s="21"/>
      <c r="U97" s="2">
        <v>43952</v>
      </c>
      <c r="V97" s="8">
        <f t="shared" si="30"/>
        <v>299.5</v>
      </c>
      <c r="W97" s="8">
        <f t="shared" si="31"/>
        <v>89700.25</v>
      </c>
      <c r="X97" s="8">
        <f t="shared" si="32"/>
        <v>10</v>
      </c>
      <c r="Y97" s="7">
        <v>89</v>
      </c>
      <c r="Z97" s="7">
        <f t="shared" si="33"/>
        <v>7921</v>
      </c>
      <c r="AA97" s="7">
        <f t="shared" si="34"/>
        <v>704969</v>
      </c>
      <c r="AB97" s="7">
        <v>0</v>
      </c>
      <c r="AC97" s="7">
        <v>0</v>
      </c>
      <c r="AD97" s="7">
        <v>0</v>
      </c>
      <c r="AE97" s="7">
        <v>0</v>
      </c>
      <c r="AF97" s="7">
        <v>0</v>
      </c>
      <c r="AG97" s="7">
        <v>0</v>
      </c>
      <c r="AH97" s="7">
        <v>0</v>
      </c>
      <c r="AI97" s="8">
        <f t="shared" si="35"/>
        <v>1198.8944825418059</v>
      </c>
      <c r="AK97" s="17">
        <v>52</v>
      </c>
      <c r="AL97" s="17">
        <v>1318.3708390148961</v>
      </c>
      <c r="AM97" s="17">
        <v>-9.7544376504845332</v>
      </c>
      <c r="AN97" s="17">
        <v>-0.18323799686298844</v>
      </c>
      <c r="AV97" s="1">
        <v>52</v>
      </c>
      <c r="AW97" s="50">
        <f t="shared" si="16"/>
        <v>48</v>
      </c>
      <c r="AX97" s="51">
        <f t="shared" si="17"/>
        <v>0.39604989604989604</v>
      </c>
      <c r="AY97" s="52">
        <f t="shared" si="18"/>
        <v>-0.26358490404097262</v>
      </c>
      <c r="AZ97" s="43"/>
      <c r="BA97" s="1">
        <v>52</v>
      </c>
      <c r="BB97" s="48">
        <f t="shared" si="19"/>
        <v>-9.7544376504845332</v>
      </c>
      <c r="BC97" s="48">
        <f t="shared" si="37"/>
        <v>96.119385596413849</v>
      </c>
      <c r="BD97" s="48">
        <f t="shared" si="37"/>
        <v>-43.462348527718632</v>
      </c>
      <c r="BE97" s="48">
        <f t="shared" si="37"/>
        <v>-49.682087457435046</v>
      </c>
      <c r="BF97" s="48">
        <f t="shared" si="37"/>
        <v>-44.284294922643085</v>
      </c>
      <c r="BG97" s="48">
        <f t="shared" si="37"/>
        <v>-48.731246062424361</v>
      </c>
      <c r="BH97" s="48">
        <f t="shared" si="37"/>
        <v>7.0445212193417319</v>
      </c>
      <c r="BI97" s="48">
        <f t="shared" si="37"/>
        <v>-14.762560077775106</v>
      </c>
      <c r="BJ97" s="48">
        <f t="shared" si="37"/>
        <v>43.146822738183346</v>
      </c>
      <c r="BK97" s="48">
        <f t="shared" si="37"/>
        <v>83.825677575837062</v>
      </c>
      <c r="BL97" s="48">
        <f t="shared" si="36"/>
        <v>-68.434967861947143</v>
      </c>
      <c r="BM97" s="48">
        <f t="shared" si="36"/>
        <v>22.395312445735954</v>
      </c>
      <c r="BN97" s="48">
        <f t="shared" si="36"/>
        <v>-17.552190668713365</v>
      </c>
      <c r="BO97" s="1">
        <v>52</v>
      </c>
      <c r="BP97" s="9">
        <f t="shared" si="23"/>
        <v>95.149053877194206</v>
      </c>
      <c r="BQ97" s="9">
        <f t="shared" si="23"/>
        <v>-937.5905538031177</v>
      </c>
      <c r="BR97" s="9">
        <f t="shared" si="23"/>
        <v>423.95076885727053</v>
      </c>
      <c r="BS97" s="9">
        <f t="shared" si="23"/>
        <v>484.62082444948197</v>
      </c>
      <c r="BT97" s="9">
        <f t="shared" si="23"/>
        <v>431.96839371860182</v>
      </c>
      <c r="BU97" s="9">
        <f t="shared" si="23"/>
        <v>475.34590134635033</v>
      </c>
      <c r="BV97" s="9">
        <f t="shared" si="23"/>
        <v>-68.715343011583656</v>
      </c>
      <c r="BW97" s="9">
        <f t="shared" si="23"/>
        <v>144.00047184019439</v>
      </c>
      <c r="BX97" s="9">
        <f t="shared" si="23"/>
        <v>-420.8729922161246</v>
      </c>
      <c r="BY97" s="9">
        <f t="shared" si="22"/>
        <v>-817.67234542313724</v>
      </c>
      <c r="BZ97" s="9">
        <f t="shared" si="22"/>
        <v>667.54462712229213</v>
      </c>
      <c r="CA97" s="9">
        <f t="shared" si="22"/>
        <v>-218.45367891505421</v>
      </c>
      <c r="CB97" s="9">
        <f t="shared" si="22"/>
        <v>171.21174950738654</v>
      </c>
    </row>
    <row r="98" spans="1:80">
      <c r="A98" s="2">
        <v>43617</v>
      </c>
      <c r="B98" s="8">
        <f>'WA Sch. 1-2'!B98</f>
        <v>126.95</v>
      </c>
      <c r="C98" s="8">
        <f>'WA Sch. 1-2'!C98</f>
        <v>16116.302500000002</v>
      </c>
      <c r="D98" s="8">
        <f>'WA Sch. 1-2'!D98</f>
        <v>68</v>
      </c>
      <c r="E98" s="8">
        <f>'WA Sch. 1-2'!E98</f>
        <v>104.5</v>
      </c>
      <c r="F98" s="8">
        <f>'WA Sch. 1-2'!F98</f>
        <v>10920.25</v>
      </c>
      <c r="G98" s="8">
        <f>'WA Sch. 1-2'!G98</f>
        <v>79.5</v>
      </c>
      <c r="H98" s="8">
        <f t="shared" si="25"/>
        <v>22.450000000000003</v>
      </c>
      <c r="I98" s="8">
        <f t="shared" si="25"/>
        <v>5196.0525000000016</v>
      </c>
      <c r="J98" s="8">
        <f t="shared" si="25"/>
        <v>-11.5</v>
      </c>
      <c r="K98" s="9">
        <v>21836</v>
      </c>
      <c r="L98" s="9">
        <v>27936745.755999997</v>
      </c>
      <c r="M98" s="9">
        <v>1333571</v>
      </c>
      <c r="N98" s="9">
        <f t="shared" si="26"/>
        <v>29270316.755999997</v>
      </c>
      <c r="O98" s="9">
        <f t="shared" si="27"/>
        <v>1340.461474445869</v>
      </c>
      <c r="P98" s="8">
        <f t="shared" si="28"/>
        <v>-9.0760862228172989</v>
      </c>
      <c r="Q98" s="8">
        <f t="shared" si="29"/>
        <v>1331.3853882230517</v>
      </c>
      <c r="R98" s="9">
        <f t="shared" si="24"/>
        <v>29072131.337238558</v>
      </c>
      <c r="S98" s="21"/>
      <c r="U98" s="2">
        <v>43983</v>
      </c>
      <c r="V98" s="8">
        <f t="shared" si="30"/>
        <v>145.5</v>
      </c>
      <c r="W98" s="8">
        <f t="shared" si="31"/>
        <v>21170.25</v>
      </c>
      <c r="X98" s="8">
        <f t="shared" si="32"/>
        <v>43</v>
      </c>
      <c r="Y98" s="7">
        <v>90</v>
      </c>
      <c r="Z98" s="7">
        <f t="shared" si="33"/>
        <v>8100</v>
      </c>
      <c r="AA98" s="7">
        <f t="shared" si="34"/>
        <v>729000</v>
      </c>
      <c r="AB98" s="7">
        <v>0</v>
      </c>
      <c r="AC98" s="7">
        <v>0</v>
      </c>
      <c r="AD98" s="7">
        <v>0</v>
      </c>
      <c r="AE98" s="7">
        <v>0</v>
      </c>
      <c r="AF98" s="7">
        <v>0</v>
      </c>
      <c r="AG98" s="7">
        <v>0</v>
      </c>
      <c r="AH98" s="7">
        <v>0</v>
      </c>
      <c r="AI98" s="8">
        <f t="shared" si="35"/>
        <v>1347.0293076516687</v>
      </c>
      <c r="AK98" s="17">
        <v>53</v>
      </c>
      <c r="AL98" s="17">
        <v>1300.3487044680944</v>
      </c>
      <c r="AM98" s="17">
        <v>25.344921011059341</v>
      </c>
      <c r="AN98" s="17">
        <v>0.47610664224056953</v>
      </c>
      <c r="AV98" s="1">
        <v>53</v>
      </c>
      <c r="AW98" s="50">
        <f t="shared" si="16"/>
        <v>86</v>
      </c>
      <c r="AX98" s="51">
        <f t="shared" si="17"/>
        <v>0.71205821205821207</v>
      </c>
      <c r="AY98" s="52">
        <f t="shared" si="18"/>
        <v>0.55940759981342003</v>
      </c>
      <c r="AZ98" s="43"/>
      <c r="BA98" s="1">
        <v>53</v>
      </c>
      <c r="BB98" s="48">
        <f t="shared" si="19"/>
        <v>25.344921011059341</v>
      </c>
      <c r="BC98" s="48">
        <f t="shared" si="37"/>
        <v>-9.7544376504845332</v>
      </c>
      <c r="BD98" s="48">
        <f t="shared" si="37"/>
        <v>96.119385596413849</v>
      </c>
      <c r="BE98" s="48">
        <f t="shared" si="37"/>
        <v>-43.462348527718632</v>
      </c>
      <c r="BF98" s="48">
        <f t="shared" si="37"/>
        <v>-49.682087457435046</v>
      </c>
      <c r="BG98" s="48">
        <f t="shared" si="37"/>
        <v>-44.284294922643085</v>
      </c>
      <c r="BH98" s="48">
        <f t="shared" si="37"/>
        <v>-48.731246062424361</v>
      </c>
      <c r="BI98" s="48">
        <f t="shared" si="37"/>
        <v>7.0445212193417319</v>
      </c>
      <c r="BJ98" s="48">
        <f t="shared" si="37"/>
        <v>-14.762560077775106</v>
      </c>
      <c r="BK98" s="48">
        <f t="shared" si="37"/>
        <v>43.146822738183346</v>
      </c>
      <c r="BL98" s="48">
        <f t="shared" si="36"/>
        <v>83.825677575837062</v>
      </c>
      <c r="BM98" s="48">
        <f t="shared" si="36"/>
        <v>-68.434967861947143</v>
      </c>
      <c r="BN98" s="48">
        <f t="shared" si="36"/>
        <v>22.395312445735954</v>
      </c>
      <c r="BO98" s="1">
        <v>53</v>
      </c>
      <c r="BP98" s="9">
        <f t="shared" si="23"/>
        <v>642.36502105682678</v>
      </c>
      <c r="BQ98" s="9">
        <f t="shared" si="23"/>
        <v>-247.22545175883693</v>
      </c>
      <c r="BR98" s="9">
        <f t="shared" si="23"/>
        <v>2436.1382355726391</v>
      </c>
      <c r="BS98" s="9">
        <f t="shared" si="23"/>
        <v>-1101.5497903901562</v>
      </c>
      <c r="BT98" s="9">
        <f t="shared" si="23"/>
        <v>-1259.1885822732283</v>
      </c>
      <c r="BU98" s="9">
        <f t="shared" si="23"/>
        <v>-1122.3819568448414</v>
      </c>
      <c r="BV98" s="9">
        <f t="shared" si="23"/>
        <v>-1235.0895822226371</v>
      </c>
      <c r="BW98" s="9">
        <f t="shared" si="23"/>
        <v>178.542833864941</v>
      </c>
      <c r="BX98" s="9">
        <f t="shared" si="23"/>
        <v>-374.15591909223025</v>
      </c>
      <c r="BY98" s="9">
        <f t="shared" si="22"/>
        <v>1093.5528141774219</v>
      </c>
      <c r="BZ98" s="9">
        <f t="shared" si="22"/>
        <v>2124.5551768580963</v>
      </c>
      <c r="CA98" s="9">
        <f t="shared" si="22"/>
        <v>-1734.4788548554259</v>
      </c>
      <c r="CB98" s="9">
        <f t="shared" si="22"/>
        <v>567.60742495516206</v>
      </c>
    </row>
    <row r="99" spans="1:80">
      <c r="A99" s="2">
        <v>43647</v>
      </c>
      <c r="B99" s="8">
        <f>'WA Sch. 1-2'!B99</f>
        <v>14.1</v>
      </c>
      <c r="C99" s="8">
        <f>'WA Sch. 1-2'!C99</f>
        <v>198.81</v>
      </c>
      <c r="D99" s="8">
        <f>'WA Sch. 1-2'!D99</f>
        <v>240.05</v>
      </c>
      <c r="E99" s="8">
        <f>'WA Sch. 1-2'!E99</f>
        <v>9.5</v>
      </c>
      <c r="F99" s="8">
        <f>'WA Sch. 1-2'!F99</f>
        <v>90.25</v>
      </c>
      <c r="G99" s="8">
        <f>'WA Sch. 1-2'!G99</f>
        <v>136</v>
      </c>
      <c r="H99" s="8">
        <f t="shared" si="25"/>
        <v>4.5999999999999996</v>
      </c>
      <c r="I99" s="8">
        <f t="shared" si="25"/>
        <v>108.56</v>
      </c>
      <c r="J99" s="8">
        <f t="shared" si="25"/>
        <v>104.05000000000001</v>
      </c>
      <c r="K99" s="9">
        <v>22063</v>
      </c>
      <c r="L99" s="9">
        <v>29499346.617999997</v>
      </c>
      <c r="M99" s="9">
        <v>1438721</v>
      </c>
      <c r="N99" s="9">
        <f t="shared" si="26"/>
        <v>30938067.617999997</v>
      </c>
      <c r="O99" s="9">
        <f t="shared" si="27"/>
        <v>1402.26023741105</v>
      </c>
      <c r="P99" s="8">
        <f t="shared" si="28"/>
        <v>126.3797087778326</v>
      </c>
      <c r="Q99" s="8">
        <f t="shared" si="29"/>
        <v>1528.6399461888825</v>
      </c>
      <c r="R99" s="9">
        <f t="shared" si="24"/>
        <v>33726383.132765315</v>
      </c>
      <c r="S99" s="21"/>
      <c r="U99" s="2">
        <v>44013</v>
      </c>
      <c r="V99" s="8">
        <f t="shared" si="30"/>
        <v>22.5</v>
      </c>
      <c r="W99" s="8">
        <f t="shared" si="31"/>
        <v>506.25</v>
      </c>
      <c r="X99" s="8">
        <f t="shared" si="32"/>
        <v>193</v>
      </c>
      <c r="Y99" s="7">
        <v>91</v>
      </c>
      <c r="Z99" s="7">
        <f t="shared" si="33"/>
        <v>8281</v>
      </c>
      <c r="AA99" s="7">
        <f t="shared" si="34"/>
        <v>753571</v>
      </c>
      <c r="AB99" s="7">
        <v>0</v>
      </c>
      <c r="AC99" s="7">
        <v>0</v>
      </c>
      <c r="AD99" s="7">
        <v>0</v>
      </c>
      <c r="AE99" s="7">
        <v>0</v>
      </c>
      <c r="AF99" s="7">
        <v>0</v>
      </c>
      <c r="AG99" s="7">
        <v>0</v>
      </c>
      <c r="AH99" s="7">
        <v>0</v>
      </c>
      <c r="AI99" s="8">
        <f t="shared" si="35"/>
        <v>1549.3743440888652</v>
      </c>
      <c r="AK99" s="17">
        <v>54</v>
      </c>
      <c r="AL99" s="17">
        <v>1305.6265068953333</v>
      </c>
      <c r="AM99" s="17">
        <v>-44.111627904844454</v>
      </c>
      <c r="AN99" s="17">
        <v>-0.82864093505664027</v>
      </c>
      <c r="AV99" s="1">
        <v>54</v>
      </c>
      <c r="AW99" s="50">
        <f t="shared" si="16"/>
        <v>27</v>
      </c>
      <c r="AX99" s="51">
        <f t="shared" si="17"/>
        <v>0.22141372141372143</v>
      </c>
      <c r="AY99" s="52">
        <f t="shared" si="18"/>
        <v>-0.76742739995147802</v>
      </c>
      <c r="AZ99" s="43"/>
      <c r="BA99" s="1">
        <v>54</v>
      </c>
      <c r="BB99" s="48">
        <f t="shared" si="19"/>
        <v>-44.111627904844454</v>
      </c>
      <c r="BC99" s="48">
        <f t="shared" si="37"/>
        <v>25.344921011059341</v>
      </c>
      <c r="BD99" s="48">
        <f t="shared" si="37"/>
        <v>-9.7544376504845332</v>
      </c>
      <c r="BE99" s="48">
        <f t="shared" si="37"/>
        <v>96.119385596413849</v>
      </c>
      <c r="BF99" s="48">
        <f t="shared" si="37"/>
        <v>-43.462348527718632</v>
      </c>
      <c r="BG99" s="48">
        <f t="shared" si="37"/>
        <v>-49.682087457435046</v>
      </c>
      <c r="BH99" s="48">
        <f t="shared" si="37"/>
        <v>-44.284294922643085</v>
      </c>
      <c r="BI99" s="48">
        <f t="shared" si="37"/>
        <v>-48.731246062424361</v>
      </c>
      <c r="BJ99" s="48">
        <f t="shared" si="37"/>
        <v>7.0445212193417319</v>
      </c>
      <c r="BK99" s="48">
        <f t="shared" si="37"/>
        <v>-14.762560077775106</v>
      </c>
      <c r="BL99" s="48">
        <f t="shared" si="36"/>
        <v>43.146822738183346</v>
      </c>
      <c r="BM99" s="48">
        <f t="shared" si="36"/>
        <v>83.825677575837062</v>
      </c>
      <c r="BN99" s="48">
        <f t="shared" si="36"/>
        <v>-68.434967861947143</v>
      </c>
      <c r="BO99" s="1">
        <v>54</v>
      </c>
      <c r="BP99" s="9">
        <f t="shared" si="23"/>
        <v>1945.8357164154702</v>
      </c>
      <c r="BQ99" s="9">
        <f t="shared" si="23"/>
        <v>-1118.00572491752</v>
      </c>
      <c r="BR99" s="9">
        <f t="shared" si="23"/>
        <v>430.28412405918993</v>
      </c>
      <c r="BS99" s="9">
        <f t="shared" si="23"/>
        <v>-4239.9825718712846</v>
      </c>
      <c r="BT99" s="9">
        <f t="shared" si="23"/>
        <v>1917.1949461254064</v>
      </c>
      <c r="BU99" s="9">
        <f t="shared" si="23"/>
        <v>2191.5577554583338</v>
      </c>
      <c r="BV99" s="9">
        <f t="shared" si="23"/>
        <v>1953.4523396560426</v>
      </c>
      <c r="BW99" s="9">
        <f t="shared" si="23"/>
        <v>2149.6145936450989</v>
      </c>
      <c r="BX99" s="9">
        <f t="shared" si="23"/>
        <v>-310.74529879537607</v>
      </c>
      <c r="BY99" s="9">
        <f t="shared" si="22"/>
        <v>651.20055707373911</v>
      </c>
      <c r="BZ99" s="9">
        <f t="shared" si="22"/>
        <v>-1903.2765899030255</v>
      </c>
      <c r="CA99" s="9">
        <f t="shared" si="22"/>
        <v>-3697.6870980967965</v>
      </c>
      <c r="CB99" s="9">
        <f t="shared" si="22"/>
        <v>3018.7778380062241</v>
      </c>
    </row>
    <row r="100" spans="1:80">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25"/>
        <v>15.850000000000001</v>
      </c>
      <c r="I100" s="8">
        <f t="shared" si="25"/>
        <v>362.17250000000007</v>
      </c>
      <c r="J100" s="8">
        <f t="shared" si="25"/>
        <v>3.9499999999999886</v>
      </c>
      <c r="K100" s="9">
        <v>22061</v>
      </c>
      <c r="L100" s="9">
        <v>32119365.176000003</v>
      </c>
      <c r="M100" s="9">
        <v>1274420</v>
      </c>
      <c r="N100" s="9">
        <f t="shared" si="26"/>
        <v>33393785.176000003</v>
      </c>
      <c r="O100" s="9">
        <f t="shared" si="27"/>
        <v>1513.7022426907213</v>
      </c>
      <c r="P100" s="8">
        <f t="shared" si="28"/>
        <v>7.3149841283315746</v>
      </c>
      <c r="Q100" s="8">
        <f t="shared" si="29"/>
        <v>1521.0172268190529</v>
      </c>
      <c r="R100" s="9">
        <f t="shared" si="24"/>
        <v>33555161.040855125</v>
      </c>
      <c r="S100" s="21"/>
      <c r="U100" s="2">
        <v>44044</v>
      </c>
      <c r="V100" s="8">
        <f t="shared" si="30"/>
        <v>11.5</v>
      </c>
      <c r="W100" s="8">
        <f t="shared" si="31"/>
        <v>132.25</v>
      </c>
      <c r="X100" s="8">
        <f t="shared" si="32"/>
        <v>216</v>
      </c>
      <c r="Y100" s="7">
        <v>92</v>
      </c>
      <c r="Z100" s="7">
        <f t="shared" si="33"/>
        <v>8464</v>
      </c>
      <c r="AA100" s="7">
        <f t="shared" si="34"/>
        <v>778688</v>
      </c>
      <c r="AB100" s="7">
        <v>0</v>
      </c>
      <c r="AC100" s="7">
        <v>0</v>
      </c>
      <c r="AD100" s="7">
        <v>0</v>
      </c>
      <c r="AE100" s="7">
        <v>0</v>
      </c>
      <c r="AF100" s="7">
        <v>0</v>
      </c>
      <c r="AG100" s="7">
        <v>0</v>
      </c>
      <c r="AH100" s="7">
        <v>0</v>
      </c>
      <c r="AI100" s="8">
        <f t="shared" si="35"/>
        <v>1485.8851063783022</v>
      </c>
      <c r="AK100" s="17">
        <v>55</v>
      </c>
      <c r="AL100" s="17">
        <v>1549.4736270463359</v>
      </c>
      <c r="AM100" s="17">
        <v>-3.7494809921545311</v>
      </c>
      <c r="AN100" s="17">
        <v>-7.0434340850404523E-2</v>
      </c>
      <c r="AV100" s="1">
        <v>55</v>
      </c>
      <c r="AW100" s="50">
        <f t="shared" si="16"/>
        <v>52</v>
      </c>
      <c r="AX100" s="51">
        <f t="shared" si="17"/>
        <v>0.42931392931392931</v>
      </c>
      <c r="AY100" s="52">
        <f t="shared" si="18"/>
        <v>-0.17812111651651327</v>
      </c>
      <c r="AZ100" s="43"/>
      <c r="BA100" s="1">
        <v>55</v>
      </c>
      <c r="BB100" s="48">
        <f t="shared" si="19"/>
        <v>-3.7494809921545311</v>
      </c>
      <c r="BC100" s="48">
        <f t="shared" si="37"/>
        <v>-44.111627904844454</v>
      </c>
      <c r="BD100" s="48">
        <f t="shared" si="37"/>
        <v>25.344921011059341</v>
      </c>
      <c r="BE100" s="48">
        <f t="shared" si="37"/>
        <v>-9.7544376504845332</v>
      </c>
      <c r="BF100" s="48">
        <f t="shared" si="37"/>
        <v>96.119385596413849</v>
      </c>
      <c r="BG100" s="48">
        <f t="shared" si="37"/>
        <v>-43.462348527718632</v>
      </c>
      <c r="BH100" s="48">
        <f t="shared" si="37"/>
        <v>-49.682087457435046</v>
      </c>
      <c r="BI100" s="48">
        <f t="shared" si="37"/>
        <v>-44.284294922643085</v>
      </c>
      <c r="BJ100" s="48">
        <f t="shared" si="37"/>
        <v>-48.731246062424361</v>
      </c>
      <c r="BK100" s="48">
        <f t="shared" si="37"/>
        <v>7.0445212193417319</v>
      </c>
      <c r="BL100" s="48">
        <f t="shared" si="36"/>
        <v>-14.762560077775106</v>
      </c>
      <c r="BM100" s="48">
        <f t="shared" si="36"/>
        <v>43.146822738183346</v>
      </c>
      <c r="BN100" s="48">
        <f t="shared" si="36"/>
        <v>83.825677575837062</v>
      </c>
      <c r="BO100" s="1">
        <v>55</v>
      </c>
      <c r="BP100" s="9">
        <f t="shared" si="23"/>
        <v>14.058607710529662</v>
      </c>
      <c r="BQ100" s="9">
        <f t="shared" si="23"/>
        <v>165.3957103622175</v>
      </c>
      <c r="BR100" s="9">
        <f t="shared" si="23"/>
        <v>-95.03029957862941</v>
      </c>
      <c r="BS100" s="9">
        <f t="shared" ref="BS100:CA139" si="38">($BB100-$BP$173)*(BE100-$BP$173)</f>
        <v>36.574078559651021</v>
      </c>
      <c r="BT100" s="9">
        <f t="shared" si="38"/>
        <v>-360.39780927134467</v>
      </c>
      <c r="BU100" s="9">
        <f t="shared" si="38"/>
        <v>162.96124967908617</v>
      </c>
      <c r="BV100" s="9">
        <f t="shared" si="38"/>
        <v>186.28204257222268</v>
      </c>
      <c r="BW100" s="9">
        <f t="shared" si="38"/>
        <v>166.0431220634255</v>
      </c>
      <c r="BX100" s="9">
        <f t="shared" si="38"/>
        <v>182.71688083507624</v>
      </c>
      <c r="BY100" s="9">
        <f t="shared" si="22"/>
        <v>-26.413298410751761</v>
      </c>
      <c r="BZ100" s="9">
        <f t="shared" si="22"/>
        <v>55.351938407160866</v>
      </c>
      <c r="CA100" s="9">
        <f t="shared" si="22"/>
        <v>-161.77819172868743</v>
      </c>
      <c r="CB100" s="9">
        <f t="shared" si="22"/>
        <v>-314.30278472509178</v>
      </c>
    </row>
    <row r="101" spans="1:80">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25"/>
        <v>-60.675000000000011</v>
      </c>
      <c r="I101" s="8">
        <f t="shared" si="25"/>
        <v>-22166.094375000004</v>
      </c>
      <c r="J101" s="8">
        <f t="shared" si="25"/>
        <v>8.375</v>
      </c>
      <c r="K101" s="9">
        <v>21970</v>
      </c>
      <c r="L101" s="9">
        <v>31251939.078000002</v>
      </c>
      <c r="M101" s="9">
        <v>-3621457</v>
      </c>
      <c r="N101" s="9">
        <f t="shared" si="26"/>
        <v>27630482.078000002</v>
      </c>
      <c r="O101" s="9">
        <f t="shared" si="27"/>
        <v>1257.6459753299955</v>
      </c>
      <c r="P101" s="8">
        <f t="shared" si="28"/>
        <v>-4.9772807444030427</v>
      </c>
      <c r="Q101" s="8">
        <f t="shared" si="29"/>
        <v>1252.6686945855924</v>
      </c>
      <c r="R101" s="9">
        <f t="shared" si="24"/>
        <v>27521131.220045466</v>
      </c>
      <c r="S101" s="21"/>
      <c r="U101" s="2">
        <v>44075</v>
      </c>
      <c r="V101" s="8">
        <f t="shared" si="30"/>
        <v>90.5</v>
      </c>
      <c r="W101" s="8">
        <f t="shared" si="31"/>
        <v>8190.25</v>
      </c>
      <c r="X101" s="8">
        <f t="shared" si="32"/>
        <v>62</v>
      </c>
      <c r="Y101" s="7">
        <v>93</v>
      </c>
      <c r="Z101" s="7">
        <f t="shared" si="33"/>
        <v>8649</v>
      </c>
      <c r="AA101" s="7">
        <f t="shared" si="34"/>
        <v>804357</v>
      </c>
      <c r="AB101" s="7">
        <v>0</v>
      </c>
      <c r="AC101" s="7">
        <v>1</v>
      </c>
      <c r="AD101" s="7">
        <v>0</v>
      </c>
      <c r="AE101" s="7">
        <v>0</v>
      </c>
      <c r="AF101" s="7">
        <v>1</v>
      </c>
      <c r="AG101" s="7">
        <v>0</v>
      </c>
      <c r="AH101" s="7">
        <v>0</v>
      </c>
      <c r="AI101" s="8">
        <f t="shared" si="35"/>
        <v>1598.8535426727547</v>
      </c>
      <c r="AK101" s="17">
        <v>56</v>
      </c>
      <c r="AL101" s="17">
        <v>1524.7651812336151</v>
      </c>
      <c r="AM101" s="17">
        <v>-61.700813417523023</v>
      </c>
      <c r="AN101" s="17">
        <v>-1.1590553818222742</v>
      </c>
      <c r="AV101" s="1">
        <v>56</v>
      </c>
      <c r="AW101" s="50">
        <f t="shared" si="16"/>
        <v>17</v>
      </c>
      <c r="AX101" s="51">
        <f t="shared" si="17"/>
        <v>0.13825363825363826</v>
      </c>
      <c r="AY101" s="52">
        <f t="shared" si="18"/>
        <v>-1.0881989764386006</v>
      </c>
      <c r="AZ101" s="43"/>
      <c r="BA101" s="1">
        <v>56</v>
      </c>
      <c r="BB101" s="48">
        <f t="shared" si="19"/>
        <v>-61.700813417523023</v>
      </c>
      <c r="BC101" s="48">
        <f t="shared" si="37"/>
        <v>-3.7494809921545311</v>
      </c>
      <c r="BD101" s="48">
        <f t="shared" si="37"/>
        <v>-44.111627904844454</v>
      </c>
      <c r="BE101" s="48">
        <f t="shared" si="37"/>
        <v>25.344921011059341</v>
      </c>
      <c r="BF101" s="48">
        <f t="shared" si="37"/>
        <v>-9.7544376504845332</v>
      </c>
      <c r="BG101" s="48">
        <f t="shared" si="37"/>
        <v>96.119385596413849</v>
      </c>
      <c r="BH101" s="48">
        <f t="shared" si="37"/>
        <v>-43.462348527718632</v>
      </c>
      <c r="BI101" s="48">
        <f t="shared" si="37"/>
        <v>-49.682087457435046</v>
      </c>
      <c r="BJ101" s="48">
        <f t="shared" si="37"/>
        <v>-44.284294922643085</v>
      </c>
      <c r="BK101" s="48">
        <f t="shared" si="37"/>
        <v>-48.731246062424361</v>
      </c>
      <c r="BL101" s="48">
        <f t="shared" si="36"/>
        <v>7.0445212193417319</v>
      </c>
      <c r="BM101" s="48">
        <f t="shared" si="36"/>
        <v>-14.762560077775106</v>
      </c>
      <c r="BN101" s="48">
        <f t="shared" si="36"/>
        <v>43.146822738183346</v>
      </c>
      <c r="BO101" s="1">
        <v>56</v>
      </c>
      <c r="BP101" s="9">
        <f t="shared" ref="BP101:CA151" si="39">($BB101-$BP$173)*(BB101-$BP$173)</f>
        <v>3806.9903763840143</v>
      </c>
      <c r="BQ101" s="9">
        <f t="shared" si="39"/>
        <v>231.34602710948923</v>
      </c>
      <c r="BR101" s="9">
        <f t="shared" si="39"/>
        <v>2721.7233229000312</v>
      </c>
      <c r="BS101" s="9">
        <f t="shared" si="38"/>
        <v>-1563.802242385224</v>
      </c>
      <c r="BT101" s="9">
        <f t="shared" si="38"/>
        <v>601.8567374654225</v>
      </c>
      <c r="BU101" s="9">
        <f t="shared" si="38"/>
        <v>-5930.6442764912881</v>
      </c>
      <c r="BV101" s="9">
        <f t="shared" si="38"/>
        <v>2681.6622571961452</v>
      </c>
      <c r="BW101" s="9">
        <f t="shared" si="38"/>
        <v>3065.4252084042837</v>
      </c>
      <c r="BX101" s="9">
        <f t="shared" si="38"/>
        <v>2732.3770183485849</v>
      </c>
      <c r="BY101" s="9">
        <f t="shared" si="22"/>
        <v>3006.7575209010715</v>
      </c>
      <c r="BZ101" s="9">
        <f t="shared" si="22"/>
        <v>-434.65268937037484</v>
      </c>
      <c r="CA101" s="9">
        <f t="shared" si="22"/>
        <v>910.86196492379167</v>
      </c>
      <c r="CB101" s="9">
        <f t="shared" si="22"/>
        <v>-2662.1940593275867</v>
      </c>
    </row>
    <row r="102" spans="1:80">
      <c r="A102" s="2">
        <v>43739</v>
      </c>
      <c r="B102" s="8">
        <f>'WA Sch. 1-2'!B102</f>
        <v>510.4</v>
      </c>
      <c r="C102" s="8">
        <f>'WA Sch. 1-2'!C102</f>
        <v>260508.15999999997</v>
      </c>
      <c r="D102" s="8">
        <f>'WA Sch. 1-2'!D102</f>
        <v>0.65</v>
      </c>
      <c r="E102" s="8">
        <f>'WA Sch. 1-2'!E102</f>
        <v>706</v>
      </c>
      <c r="F102" s="8">
        <f>'WA Sch. 1-2'!F102</f>
        <v>498436</v>
      </c>
      <c r="G102" s="8">
        <f>'WA Sch. 1-2'!G102</f>
        <v>0</v>
      </c>
      <c r="H102" s="8">
        <f t="shared" si="25"/>
        <v>-195.60000000000002</v>
      </c>
      <c r="I102" s="8">
        <f t="shared" si="25"/>
        <v>-237927.84000000003</v>
      </c>
      <c r="J102" s="8">
        <f t="shared" si="25"/>
        <v>0.65</v>
      </c>
      <c r="K102" s="9">
        <v>22269</v>
      </c>
      <c r="L102" s="9">
        <v>28012070.052000001</v>
      </c>
      <c r="M102" s="9">
        <v>2870204</v>
      </c>
      <c r="N102" s="9">
        <f t="shared" si="26"/>
        <v>30882274.052000001</v>
      </c>
      <c r="O102" s="9">
        <f t="shared" si="27"/>
        <v>1386.7831538012483</v>
      </c>
      <c r="P102" s="8">
        <f t="shared" si="28"/>
        <v>-90.691042440066823</v>
      </c>
      <c r="Q102" s="8">
        <f t="shared" si="29"/>
        <v>1296.0921113611814</v>
      </c>
      <c r="R102" s="9">
        <f t="shared" si="24"/>
        <v>28862675.227902148</v>
      </c>
      <c r="S102" s="21"/>
      <c r="U102" s="2">
        <v>44105</v>
      </c>
      <c r="V102" s="8">
        <f t="shared" si="30"/>
        <v>530</v>
      </c>
      <c r="W102" s="8">
        <f t="shared" si="31"/>
        <v>280900</v>
      </c>
      <c r="X102" s="8">
        <f t="shared" si="32"/>
        <v>2.5</v>
      </c>
      <c r="Y102" s="7">
        <v>94</v>
      </c>
      <c r="Z102" s="7">
        <f t="shared" si="33"/>
        <v>8836</v>
      </c>
      <c r="AA102" s="7">
        <f t="shared" si="34"/>
        <v>830584</v>
      </c>
      <c r="AB102" s="7">
        <v>0</v>
      </c>
      <c r="AC102" s="7">
        <v>0</v>
      </c>
      <c r="AD102" s="7">
        <v>0</v>
      </c>
      <c r="AE102" s="7">
        <v>0</v>
      </c>
      <c r="AF102" s="7">
        <v>0</v>
      </c>
      <c r="AG102" s="7">
        <v>1</v>
      </c>
      <c r="AH102" s="7">
        <v>0</v>
      </c>
      <c r="AI102" s="8">
        <f t="shared" si="35"/>
        <v>1112.5571971126421</v>
      </c>
      <c r="AK102" s="17">
        <v>57</v>
      </c>
      <c r="AL102" s="17">
        <v>1270.3174215024535</v>
      </c>
      <c r="AM102" s="17">
        <v>-31.815286054009221</v>
      </c>
      <c r="AN102" s="17">
        <v>-0.59765303701234263</v>
      </c>
      <c r="AV102" s="1">
        <v>57</v>
      </c>
      <c r="AW102" s="50">
        <f t="shared" si="16"/>
        <v>33</v>
      </c>
      <c r="AX102" s="51">
        <f t="shared" si="17"/>
        <v>0.2713097713097713</v>
      </c>
      <c r="AY102" s="52">
        <f t="shared" si="18"/>
        <v>-0.60885652565055048</v>
      </c>
      <c r="AZ102" s="43"/>
      <c r="BA102" s="1">
        <v>57</v>
      </c>
      <c r="BB102" s="48">
        <f t="shared" si="19"/>
        <v>-31.815286054009221</v>
      </c>
      <c r="BC102" s="48">
        <f t="shared" si="37"/>
        <v>-61.700813417523023</v>
      </c>
      <c r="BD102" s="48">
        <f t="shared" si="37"/>
        <v>-3.7494809921545311</v>
      </c>
      <c r="BE102" s="48">
        <f t="shared" si="37"/>
        <v>-44.111627904844454</v>
      </c>
      <c r="BF102" s="48">
        <f t="shared" si="37"/>
        <v>25.344921011059341</v>
      </c>
      <c r="BG102" s="48">
        <f t="shared" si="37"/>
        <v>-9.7544376504845332</v>
      </c>
      <c r="BH102" s="48">
        <f t="shared" si="37"/>
        <v>96.119385596413849</v>
      </c>
      <c r="BI102" s="48">
        <f t="shared" si="37"/>
        <v>-43.462348527718632</v>
      </c>
      <c r="BJ102" s="48">
        <f t="shared" si="37"/>
        <v>-49.682087457435046</v>
      </c>
      <c r="BK102" s="48">
        <f t="shared" si="37"/>
        <v>-44.284294922643085</v>
      </c>
      <c r="BL102" s="48">
        <f t="shared" si="36"/>
        <v>-48.731246062424361</v>
      </c>
      <c r="BM102" s="48">
        <f t="shared" si="36"/>
        <v>7.0445212193417319</v>
      </c>
      <c r="BN102" s="48">
        <f t="shared" si="36"/>
        <v>-14.762560077775106</v>
      </c>
      <c r="BO102" s="1">
        <v>57</v>
      </c>
      <c r="BP102" s="9">
        <f t="shared" si="39"/>
        <v>1012.2124266984467</v>
      </c>
      <c r="BQ102" s="9">
        <f t="shared" si="39"/>
        <v>1963.0290286435645</v>
      </c>
      <c r="BR102" s="9">
        <f t="shared" si="39"/>
        <v>119.29081031947399</v>
      </c>
      <c r="BS102" s="9">
        <f t="shared" si="38"/>
        <v>1403.4240601006575</v>
      </c>
      <c r="BT102" s="9">
        <f t="shared" si="38"/>
        <v>-806.35591198312022</v>
      </c>
      <c r="BU102" s="9">
        <f t="shared" si="38"/>
        <v>310.34022414617152</v>
      </c>
      <c r="BV102" s="9">
        <f t="shared" si="38"/>
        <v>-3058.0657480855339</v>
      </c>
      <c r="BW102" s="9">
        <f t="shared" si="38"/>
        <v>1382.7670509884304</v>
      </c>
      <c r="BX102" s="9">
        <f t="shared" si="38"/>
        <v>1580.6498242186165</v>
      </c>
      <c r="BY102" s="9">
        <f t="shared" si="22"/>
        <v>1408.9175106640137</v>
      </c>
      <c r="BZ102" s="9">
        <f t="shared" si="22"/>
        <v>1550.3985332443581</v>
      </c>
      <c r="CA102" s="9">
        <f t="shared" si="22"/>
        <v>-224.12345770688998</v>
      </c>
      <c r="CB102" s="9">
        <f t="shared" si="22"/>
        <v>469.67507176392115</v>
      </c>
    </row>
    <row r="103" spans="1:80">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25"/>
        <v>-7.0249999999999773</v>
      </c>
      <c r="I103" s="8">
        <f t="shared" si="25"/>
        <v>-12342.749375000014</v>
      </c>
      <c r="J103" s="8">
        <f t="shared" si="25"/>
        <v>0</v>
      </c>
      <c r="K103" s="9">
        <v>22131</v>
      </c>
      <c r="L103" s="9">
        <v>31658869.963999998</v>
      </c>
      <c r="M103" s="9">
        <v>2976066</v>
      </c>
      <c r="N103" s="9">
        <f t="shared" si="26"/>
        <v>34634935.964000002</v>
      </c>
      <c r="O103" s="9">
        <f t="shared" si="27"/>
        <v>1564.9964287198952</v>
      </c>
      <c r="P103" s="8">
        <f t="shared" si="28"/>
        <v>-4.2624025173414122</v>
      </c>
      <c r="Q103" s="8">
        <f t="shared" si="29"/>
        <v>1560.7340262025539</v>
      </c>
      <c r="R103" s="9">
        <f t="shared" si="24"/>
        <v>34540604.733888723</v>
      </c>
      <c r="S103" s="21"/>
      <c r="U103" s="2">
        <v>44136</v>
      </c>
      <c r="V103" s="8">
        <f t="shared" si="30"/>
        <v>836</v>
      </c>
      <c r="W103" s="8">
        <f t="shared" si="31"/>
        <v>698896</v>
      </c>
      <c r="X103" s="8">
        <f t="shared" si="32"/>
        <v>0</v>
      </c>
      <c r="Y103" s="7">
        <v>95</v>
      </c>
      <c r="Z103" s="7">
        <f t="shared" si="33"/>
        <v>9025</v>
      </c>
      <c r="AA103" s="7">
        <f t="shared" si="34"/>
        <v>857375</v>
      </c>
      <c r="AB103" s="7">
        <v>0</v>
      </c>
      <c r="AC103" s="7">
        <v>0</v>
      </c>
      <c r="AD103" s="7">
        <v>0</v>
      </c>
      <c r="AE103" s="7">
        <v>0</v>
      </c>
      <c r="AF103" s="7">
        <v>0</v>
      </c>
      <c r="AG103" s="7">
        <v>0</v>
      </c>
      <c r="AH103" s="7">
        <v>1</v>
      </c>
      <c r="AI103" s="8">
        <f t="shared" si="35"/>
        <v>1686.6901636395544</v>
      </c>
      <c r="AK103" s="17">
        <v>58</v>
      </c>
      <c r="AL103" s="17">
        <v>1371.2029794683503</v>
      </c>
      <c r="AM103" s="17">
        <v>18.779824964016143</v>
      </c>
      <c r="AN103" s="17">
        <v>0.35278071695634117</v>
      </c>
      <c r="AV103" s="1">
        <v>58</v>
      </c>
      <c r="AW103" s="50">
        <f t="shared" si="16"/>
        <v>78</v>
      </c>
      <c r="AX103" s="51">
        <f t="shared" si="17"/>
        <v>0.64553014553014554</v>
      </c>
      <c r="AY103" s="52">
        <f t="shared" si="18"/>
        <v>0.3732804719655104</v>
      </c>
      <c r="AZ103" s="43"/>
      <c r="BA103" s="1">
        <v>58</v>
      </c>
      <c r="BB103" s="48">
        <f t="shared" si="19"/>
        <v>18.779824964016143</v>
      </c>
      <c r="BC103" s="48">
        <f t="shared" si="37"/>
        <v>-31.815286054009221</v>
      </c>
      <c r="BD103" s="48">
        <f t="shared" si="37"/>
        <v>-61.700813417523023</v>
      </c>
      <c r="BE103" s="48">
        <f t="shared" si="37"/>
        <v>-3.7494809921545311</v>
      </c>
      <c r="BF103" s="48">
        <f t="shared" ref="BC103:BM130" si="40">BE102</f>
        <v>-44.111627904844454</v>
      </c>
      <c r="BG103" s="48">
        <f t="shared" si="40"/>
        <v>25.344921011059341</v>
      </c>
      <c r="BH103" s="48">
        <f t="shared" si="40"/>
        <v>-9.7544376504845332</v>
      </c>
      <c r="BI103" s="48">
        <f t="shared" si="40"/>
        <v>96.119385596413849</v>
      </c>
      <c r="BJ103" s="48">
        <f t="shared" si="40"/>
        <v>-43.462348527718632</v>
      </c>
      <c r="BK103" s="48">
        <f t="shared" si="40"/>
        <v>-49.682087457435046</v>
      </c>
      <c r="BL103" s="48">
        <f t="shared" si="36"/>
        <v>-44.284294922643085</v>
      </c>
      <c r="BM103" s="48">
        <f t="shared" si="36"/>
        <v>-48.731246062424361</v>
      </c>
      <c r="BN103" s="48">
        <f t="shared" si="36"/>
        <v>7.0445212193417319</v>
      </c>
      <c r="BO103" s="1">
        <v>58</v>
      </c>
      <c r="BP103" s="9">
        <f t="shared" si="39"/>
        <v>352.68182567907621</v>
      </c>
      <c r="BQ103" s="9">
        <f t="shared" si="39"/>
        <v>-597.48550327439432</v>
      </c>
      <c r="BR103" s="9">
        <f t="shared" si="39"/>
        <v>-1158.7304761184921</v>
      </c>
      <c r="BS103" s="9">
        <f t="shared" si="38"/>
        <v>-70.414596738570751</v>
      </c>
      <c r="BT103" s="9">
        <f t="shared" si="38"/>
        <v>-828.40865093078378</v>
      </c>
      <c r="BU103" s="9">
        <f t="shared" si="38"/>
        <v>475.97318031450038</v>
      </c>
      <c r="BV103" s="9">
        <f t="shared" si="38"/>
        <v>-183.18663169851024</v>
      </c>
      <c r="BW103" s="9">
        <f t="shared" si="38"/>
        <v>1805.1052371494029</v>
      </c>
      <c r="BX103" s="9">
        <f t="shared" si="38"/>
        <v>-816.21529787561553</v>
      </c>
      <c r="BY103" s="9">
        <f t="shared" si="22"/>
        <v>-933.0209062975656</v>
      </c>
      <c r="BZ103" s="9">
        <f t="shared" si="22"/>
        <v>-831.65130730210069</v>
      </c>
      <c r="CA103" s="9">
        <f t="shared" si="22"/>
        <v>-915.1642713307242</v>
      </c>
      <c r="CB103" s="9">
        <f t="shared" si="22"/>
        <v>132.29487545453</v>
      </c>
    </row>
    <row r="104" spans="1:80">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25"/>
        <v>160.72499999999991</v>
      </c>
      <c r="I104" s="8">
        <f t="shared" si="25"/>
        <v>340210.62562499987</v>
      </c>
      <c r="J104" s="8">
        <f t="shared" si="25"/>
        <v>0</v>
      </c>
      <c r="K104" s="9">
        <v>21957</v>
      </c>
      <c r="L104" s="9">
        <v>38132857.24346</v>
      </c>
      <c r="M104" s="9">
        <v>-1553976</v>
      </c>
      <c r="N104" s="9">
        <f t="shared" si="26"/>
        <v>36578881.24346</v>
      </c>
      <c r="O104" s="9">
        <f t="shared" si="27"/>
        <v>1665.9325610720955</v>
      </c>
      <c r="P104" s="8">
        <f t="shared" si="28"/>
        <v>112.39569175280282</v>
      </c>
      <c r="Q104" s="8">
        <f t="shared" si="29"/>
        <v>1778.3282528248983</v>
      </c>
      <c r="R104" s="9">
        <f t="shared" si="24"/>
        <v>39046753.447276294</v>
      </c>
      <c r="S104" s="21"/>
      <c r="U104" s="2">
        <v>44166</v>
      </c>
      <c r="V104" s="8">
        <f t="shared" si="30"/>
        <v>1029.5</v>
      </c>
      <c r="W104" s="8">
        <f t="shared" si="31"/>
        <v>1059870.25</v>
      </c>
      <c r="X104" s="8">
        <f t="shared" si="32"/>
        <v>0</v>
      </c>
      <c r="Y104" s="7">
        <v>96</v>
      </c>
      <c r="Z104" s="7">
        <f t="shared" si="33"/>
        <v>9216</v>
      </c>
      <c r="AA104" s="7">
        <f t="shared" si="34"/>
        <v>884736</v>
      </c>
      <c r="AB104" s="7">
        <v>0</v>
      </c>
      <c r="AC104" s="7">
        <v>0</v>
      </c>
      <c r="AD104" s="7">
        <v>0</v>
      </c>
      <c r="AE104" s="7">
        <v>0</v>
      </c>
      <c r="AF104" s="7">
        <v>0</v>
      </c>
      <c r="AG104" s="7">
        <v>0</v>
      </c>
      <c r="AH104" s="7">
        <v>1</v>
      </c>
      <c r="AI104" s="8">
        <f t="shared" si="35"/>
        <v>1756.1048530361193</v>
      </c>
      <c r="AK104" s="17">
        <v>59</v>
      </c>
      <c r="AL104" s="17">
        <v>1497.8977485338803</v>
      </c>
      <c r="AM104" s="17">
        <v>-32.995286218090769</v>
      </c>
      <c r="AN104" s="17">
        <v>-0.6198194472260119</v>
      </c>
      <c r="AV104" s="1">
        <v>59</v>
      </c>
      <c r="AW104" s="50">
        <f t="shared" si="16"/>
        <v>32</v>
      </c>
      <c r="AX104" s="51">
        <f t="shared" si="17"/>
        <v>0.26299376299376298</v>
      </c>
      <c r="AY104" s="52">
        <f t="shared" si="18"/>
        <v>-0.63414296405799342</v>
      </c>
      <c r="AZ104" s="43"/>
      <c r="BA104" s="1">
        <v>59</v>
      </c>
      <c r="BB104" s="48">
        <f t="shared" si="19"/>
        <v>-32.995286218090769</v>
      </c>
      <c r="BC104" s="48">
        <f t="shared" si="40"/>
        <v>18.779824964016143</v>
      </c>
      <c r="BD104" s="48">
        <f t="shared" si="40"/>
        <v>-31.815286054009221</v>
      </c>
      <c r="BE104" s="48">
        <f t="shared" si="40"/>
        <v>-61.700813417523023</v>
      </c>
      <c r="BF104" s="48">
        <f t="shared" si="40"/>
        <v>-3.7494809921545311</v>
      </c>
      <c r="BG104" s="48">
        <f t="shared" si="40"/>
        <v>-44.111627904844454</v>
      </c>
      <c r="BH104" s="48">
        <f t="shared" si="40"/>
        <v>25.344921011059341</v>
      </c>
      <c r="BI104" s="48">
        <f t="shared" si="40"/>
        <v>-9.7544376504845332</v>
      </c>
      <c r="BJ104" s="48">
        <f t="shared" si="40"/>
        <v>96.119385596413849</v>
      </c>
      <c r="BK104" s="48">
        <f t="shared" si="40"/>
        <v>-43.462348527718632</v>
      </c>
      <c r="BL104" s="48">
        <f t="shared" si="36"/>
        <v>-49.682087457435046</v>
      </c>
      <c r="BM104" s="48">
        <f t="shared" si="36"/>
        <v>-44.284294922643085</v>
      </c>
      <c r="BN104" s="48">
        <f t="shared" si="36"/>
        <v>-48.731246062424361</v>
      </c>
      <c r="BO104" s="1">
        <v>59</v>
      </c>
      <c r="BP104" s="9">
        <f t="shared" si="39"/>
        <v>1088.6889126137442</v>
      </c>
      <c r="BQ104" s="9">
        <f t="shared" si="39"/>
        <v>-619.64569981335592</v>
      </c>
      <c r="BR104" s="9">
        <f t="shared" si="39"/>
        <v>1049.7544694624792</v>
      </c>
      <c r="BS104" s="9">
        <f t="shared" si="38"/>
        <v>2035.8359986002069</v>
      </c>
      <c r="BT104" s="9">
        <f t="shared" si="38"/>
        <v>123.71519850543723</v>
      </c>
      <c r="BU104" s="9">
        <f t="shared" si="38"/>
        <v>1455.4757882662782</v>
      </c>
      <c r="BV104" s="9">
        <f t="shared" si="38"/>
        <v>-836.2629229348039</v>
      </c>
      <c r="BW104" s="9">
        <f t="shared" si="38"/>
        <v>321.85046217426674</v>
      </c>
      <c r="BX104" s="9">
        <f t="shared" si="38"/>
        <v>-3171.4866388607193</v>
      </c>
      <c r="BY104" s="9">
        <f t="shared" si="22"/>
        <v>1434.052629382508</v>
      </c>
      <c r="BZ104" s="9">
        <f t="shared" si="22"/>
        <v>1639.2746955703037</v>
      </c>
      <c r="CA104" s="9">
        <f t="shared" si="22"/>
        <v>1461.1729859389684</v>
      </c>
      <c r="CB104" s="9">
        <f t="shared" si="22"/>
        <v>1607.9014115939174</v>
      </c>
    </row>
    <row r="105" spans="1:80">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25"/>
        <v>139.65000000000009</v>
      </c>
      <c r="I105" s="8">
        <f t="shared" si="25"/>
        <v>286373.2725000002</v>
      </c>
      <c r="J105" s="8">
        <f t="shared" si="25"/>
        <v>0</v>
      </c>
      <c r="K105" s="9">
        <v>22348</v>
      </c>
      <c r="L105" s="9">
        <v>38775235.763000004</v>
      </c>
      <c r="M105" s="9">
        <v>-319428</v>
      </c>
      <c r="N105" s="9">
        <f t="shared" si="26"/>
        <v>38455807.763000004</v>
      </c>
      <c r="O105" s="9">
        <f t="shared" si="27"/>
        <v>1720.7717810542333</v>
      </c>
      <c r="P105" s="8">
        <f t="shared" si="28"/>
        <v>95.28382919454215</v>
      </c>
      <c r="Q105" s="8">
        <f t="shared" si="29"/>
        <v>1816.0556102487756</v>
      </c>
      <c r="R105" s="9">
        <f t="shared" si="24"/>
        <v>40585210.777839638</v>
      </c>
      <c r="S105" s="21"/>
      <c r="U105" s="2">
        <v>44197</v>
      </c>
      <c r="V105" s="8">
        <f t="shared" si="30"/>
        <v>977.5</v>
      </c>
      <c r="W105" s="8">
        <f t="shared" si="31"/>
        <v>955506.25</v>
      </c>
      <c r="X105" s="8">
        <f t="shared" si="32"/>
        <v>0</v>
      </c>
      <c r="Y105" s="7">
        <v>97</v>
      </c>
      <c r="Z105" s="7">
        <f t="shared" si="33"/>
        <v>9409</v>
      </c>
      <c r="AA105" s="7">
        <f t="shared" si="34"/>
        <v>912673</v>
      </c>
      <c r="AB105" s="7">
        <v>0</v>
      </c>
      <c r="AC105" s="7">
        <v>0</v>
      </c>
      <c r="AD105" s="7">
        <v>0</v>
      </c>
      <c r="AE105" s="7">
        <v>0</v>
      </c>
      <c r="AF105" s="7">
        <v>0</v>
      </c>
      <c r="AG105" s="7">
        <v>0</v>
      </c>
      <c r="AH105" s="7">
        <v>1</v>
      </c>
      <c r="AI105" s="8">
        <f t="shared" si="35"/>
        <v>1719.7066666823819</v>
      </c>
      <c r="AK105" s="17">
        <v>60</v>
      </c>
      <c r="AL105" s="17">
        <v>1744.4362533849771</v>
      </c>
      <c r="AM105" s="17">
        <v>27.623586891503237</v>
      </c>
      <c r="AN105" s="17">
        <v>0.51891158768320478</v>
      </c>
      <c r="AV105" s="1">
        <v>60</v>
      </c>
      <c r="AW105" s="50">
        <f t="shared" si="16"/>
        <v>89</v>
      </c>
      <c r="AX105" s="51">
        <f t="shared" si="17"/>
        <v>0.73700623700623702</v>
      </c>
      <c r="AY105" s="52">
        <f t="shared" si="18"/>
        <v>0.63414296405799342</v>
      </c>
      <c r="AZ105" s="43"/>
      <c r="BA105" s="1">
        <v>60</v>
      </c>
      <c r="BB105" s="48">
        <f t="shared" si="19"/>
        <v>27.623586891503237</v>
      </c>
      <c r="BC105" s="48">
        <f t="shared" si="40"/>
        <v>-32.995286218090769</v>
      </c>
      <c r="BD105" s="48">
        <f t="shared" si="40"/>
        <v>18.779824964016143</v>
      </c>
      <c r="BE105" s="48">
        <f t="shared" si="40"/>
        <v>-31.815286054009221</v>
      </c>
      <c r="BF105" s="48">
        <f t="shared" si="40"/>
        <v>-61.700813417523023</v>
      </c>
      <c r="BG105" s="48">
        <f t="shared" si="40"/>
        <v>-3.7494809921545311</v>
      </c>
      <c r="BH105" s="48">
        <f t="shared" si="40"/>
        <v>-44.111627904844454</v>
      </c>
      <c r="BI105" s="48">
        <f t="shared" si="40"/>
        <v>25.344921011059341</v>
      </c>
      <c r="BJ105" s="48">
        <f t="shared" si="40"/>
        <v>-9.7544376504845332</v>
      </c>
      <c r="BK105" s="48">
        <f t="shared" si="40"/>
        <v>96.119385596413849</v>
      </c>
      <c r="BL105" s="48">
        <f t="shared" si="36"/>
        <v>-43.462348527718632</v>
      </c>
      <c r="BM105" s="48">
        <f t="shared" si="36"/>
        <v>-49.682087457435046</v>
      </c>
      <c r="BN105" s="48">
        <f t="shared" si="36"/>
        <v>-44.284294922643085</v>
      </c>
      <c r="BO105" s="1">
        <v>60</v>
      </c>
      <c r="BP105" s="9">
        <f t="shared" si="39"/>
        <v>763.06255275241813</v>
      </c>
      <c r="BQ105" s="9">
        <f t="shared" si="39"/>
        <v>-911.44815585544848</v>
      </c>
      <c r="BR105" s="9">
        <f t="shared" si="39"/>
        <v>518.76612670071199</v>
      </c>
      <c r="BS105" s="9">
        <f t="shared" si="38"/>
        <v>-878.85231879095397</v>
      </c>
      <c r="BT105" s="9">
        <f t="shared" si="38"/>
        <v>-1704.397780715369</v>
      </c>
      <c r="BU105" s="9">
        <f t="shared" si="38"/>
        <v>-103.57411398482535</v>
      </c>
      <c r="BV105" s="9">
        <f t="shared" si="38"/>
        <v>-1218.5213863551262</v>
      </c>
      <c r="BW105" s="9">
        <f t="shared" si="38"/>
        <v>700.11762780727292</v>
      </c>
      <c r="BX105" s="9">
        <f t="shared" si="38"/>
        <v>-269.45255601591384</v>
      </c>
      <c r="BY105" s="9">
        <f t="shared" si="22"/>
        <v>2655.1621999804174</v>
      </c>
      <c r="BZ105" s="9">
        <f t="shared" si="22"/>
        <v>-1200.5859610642301</v>
      </c>
      <c r="CA105" s="9">
        <f t="shared" si="22"/>
        <v>-1372.3974598317157</v>
      </c>
      <c r="CB105" s="9">
        <f t="shared" si="22"/>
        <v>-1223.2910687245835</v>
      </c>
    </row>
    <row r="106" spans="1:80">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41">B106-E106</f>
        <v>65.764249999999947</v>
      </c>
      <c r="I106" s="8">
        <f t="shared" si="41"/>
        <v>118360.14607806236</v>
      </c>
      <c r="J106" s="8">
        <f t="shared" si="41"/>
        <v>0</v>
      </c>
      <c r="K106" s="9">
        <v>22241</v>
      </c>
      <c r="L106" s="9">
        <v>36115786.601000004</v>
      </c>
      <c r="M106" s="9">
        <v>-1094371</v>
      </c>
      <c r="N106" s="9">
        <f t="shared" si="26"/>
        <v>35021415.601000004</v>
      </c>
      <c r="O106" s="9">
        <f t="shared" si="27"/>
        <v>1574.6331370441978</v>
      </c>
      <c r="P106" s="8">
        <f t="shared" si="28"/>
        <v>40.62629481933628</v>
      </c>
      <c r="Q106" s="8">
        <f t="shared" si="29"/>
        <v>1615.259431863534</v>
      </c>
      <c r="R106" s="9">
        <f t="shared" si="24"/>
        <v>35924985.024076857</v>
      </c>
      <c r="S106" s="21"/>
      <c r="U106" s="2">
        <v>44228</v>
      </c>
      <c r="V106" s="8">
        <f t="shared" si="30"/>
        <v>1003.5</v>
      </c>
      <c r="W106" s="8">
        <f t="shared" si="31"/>
        <v>1007012.25</v>
      </c>
      <c r="X106" s="8">
        <f t="shared" si="32"/>
        <v>0</v>
      </c>
      <c r="Y106" s="7">
        <v>98</v>
      </c>
      <c r="Z106" s="7">
        <f t="shared" si="33"/>
        <v>9604</v>
      </c>
      <c r="AA106" s="7">
        <f t="shared" si="34"/>
        <v>941192</v>
      </c>
      <c r="AB106" s="7">
        <v>0</v>
      </c>
      <c r="AC106" s="7">
        <v>0</v>
      </c>
      <c r="AD106" s="7">
        <v>0</v>
      </c>
      <c r="AE106" s="7">
        <v>0</v>
      </c>
      <c r="AF106" s="7">
        <v>0</v>
      </c>
      <c r="AG106" s="7">
        <v>0</v>
      </c>
      <c r="AH106" s="7">
        <v>1</v>
      </c>
      <c r="AI106" s="8">
        <f t="shared" si="35"/>
        <v>1759.9047177115767</v>
      </c>
      <c r="AK106" s="17">
        <v>61</v>
      </c>
      <c r="AL106" s="17">
        <v>1590.9961211555183</v>
      </c>
      <c r="AM106" s="17">
        <v>33.60228958626044</v>
      </c>
      <c r="AN106" s="17">
        <v>0.63122206060649444</v>
      </c>
      <c r="AV106" s="1">
        <v>61</v>
      </c>
      <c r="AW106" s="50">
        <f t="shared" si="16"/>
        <v>92</v>
      </c>
      <c r="AX106" s="51">
        <f t="shared" si="17"/>
        <v>0.76195426195426197</v>
      </c>
      <c r="AY106" s="52">
        <f t="shared" si="18"/>
        <v>0.71260296566742809</v>
      </c>
      <c r="AZ106" s="43"/>
      <c r="BA106" s="1">
        <v>61</v>
      </c>
      <c r="BB106" s="48">
        <f t="shared" si="19"/>
        <v>33.60228958626044</v>
      </c>
      <c r="BC106" s="48">
        <f t="shared" si="40"/>
        <v>27.623586891503237</v>
      </c>
      <c r="BD106" s="48">
        <f t="shared" si="40"/>
        <v>-32.995286218090769</v>
      </c>
      <c r="BE106" s="48">
        <f t="shared" si="40"/>
        <v>18.779824964016143</v>
      </c>
      <c r="BF106" s="48">
        <f t="shared" si="40"/>
        <v>-31.815286054009221</v>
      </c>
      <c r="BG106" s="48">
        <f t="shared" si="40"/>
        <v>-61.700813417523023</v>
      </c>
      <c r="BH106" s="48">
        <f t="shared" si="40"/>
        <v>-3.7494809921545311</v>
      </c>
      <c r="BI106" s="48">
        <f t="shared" si="40"/>
        <v>-44.111627904844454</v>
      </c>
      <c r="BJ106" s="48">
        <f t="shared" si="40"/>
        <v>25.344921011059341</v>
      </c>
      <c r="BK106" s="48">
        <f t="shared" si="40"/>
        <v>-9.7544376504845332</v>
      </c>
      <c r="BL106" s="48">
        <f t="shared" si="36"/>
        <v>96.119385596413849</v>
      </c>
      <c r="BM106" s="48">
        <f t="shared" si="36"/>
        <v>-43.462348527718632</v>
      </c>
      <c r="BN106" s="48">
        <f t="shared" si="36"/>
        <v>-49.682087457435046</v>
      </c>
      <c r="BO106" s="1">
        <v>61</v>
      </c>
      <c r="BP106" s="9">
        <f t="shared" si="39"/>
        <v>1129.1138654388931</v>
      </c>
      <c r="BQ106" s="9">
        <f t="shared" si="39"/>
        <v>928.21576613950697</v>
      </c>
      <c r="BR106" s="9">
        <f t="shared" si="39"/>
        <v>-1108.7171624818343</v>
      </c>
      <c r="BS106" s="9">
        <f t="shared" si="38"/>
        <v>631.04511682014265</v>
      </c>
      <c r="BT106" s="9">
        <f t="shared" si="38"/>
        <v>-1069.0664552565313</v>
      </c>
      <c r="BU106" s="9">
        <f t="shared" si="38"/>
        <v>-2073.2886001634265</v>
      </c>
      <c r="BV106" s="9">
        <f t="shared" si="38"/>
        <v>-125.99114609656176</v>
      </c>
      <c r="BW106" s="9">
        <f t="shared" si="38"/>
        <v>-1482.2516949799481</v>
      </c>
      <c r="BX106" s="9">
        <f t="shared" si="38"/>
        <v>851.64737535450058</v>
      </c>
      <c r="BY106" s="9">
        <f t="shared" si="22"/>
        <v>-327.77143868270804</v>
      </c>
      <c r="BZ106" s="9">
        <f t="shared" si="22"/>
        <v>3229.8314296641024</v>
      </c>
      <c r="CA106" s="9">
        <f t="shared" si="22"/>
        <v>-1460.4344213273796</v>
      </c>
      <c r="CB106" s="9">
        <f t="shared" si="22"/>
        <v>-1669.4318899946468</v>
      </c>
    </row>
    <row r="107" spans="1:80">
      <c r="A107" s="2">
        <v>43891</v>
      </c>
      <c r="B107" s="8">
        <f>'WA Sch. 1-2'!B107</f>
        <v>767.35</v>
      </c>
      <c r="C107" s="8">
        <f>'WA Sch. 1-2'!C107</f>
        <v>588826.02250000008</v>
      </c>
      <c r="D107" s="8">
        <f>'WA Sch. 1-2'!D107</f>
        <v>0</v>
      </c>
      <c r="E107" s="8">
        <f>'WA Sch. 1-2'!E107</f>
        <v>814.5</v>
      </c>
      <c r="F107" s="8">
        <f>'WA Sch. 1-2'!F107</f>
        <v>663410.25</v>
      </c>
      <c r="G107" s="8">
        <f>'WA Sch. 1-2'!G107</f>
        <v>0</v>
      </c>
      <c r="H107" s="8">
        <f t="shared" si="41"/>
        <v>-47.149999999999977</v>
      </c>
      <c r="I107" s="8">
        <f t="shared" si="41"/>
        <v>-74584.227499999921</v>
      </c>
      <c r="J107" s="8">
        <f t="shared" si="41"/>
        <v>0</v>
      </c>
      <c r="K107" s="9">
        <v>22435</v>
      </c>
      <c r="L107" s="9">
        <v>33568614.152000003</v>
      </c>
      <c r="M107" s="9">
        <v>-512822</v>
      </c>
      <c r="N107" s="9">
        <f t="shared" si="26"/>
        <v>33055792.152000003</v>
      </c>
      <c r="O107" s="9">
        <f t="shared" si="27"/>
        <v>1473.4028148874527</v>
      </c>
      <c r="P107" s="8">
        <f t="shared" si="28"/>
        <v>-26.483751444930949</v>
      </c>
      <c r="Q107" s="8">
        <f t="shared" si="29"/>
        <v>1446.9190634425217</v>
      </c>
      <c r="R107" s="9">
        <f t="shared" si="24"/>
        <v>32461629.188332975</v>
      </c>
      <c r="S107" s="21"/>
      <c r="U107" s="2">
        <v>44256</v>
      </c>
      <c r="V107" s="8">
        <f t="shared" si="30"/>
        <v>729</v>
      </c>
      <c r="W107" s="8">
        <f t="shared" si="31"/>
        <v>531441</v>
      </c>
      <c r="X107" s="8">
        <f t="shared" si="32"/>
        <v>0</v>
      </c>
      <c r="Y107" s="7">
        <v>99</v>
      </c>
      <c r="Z107" s="7">
        <f t="shared" si="33"/>
        <v>9801</v>
      </c>
      <c r="AA107" s="7">
        <f t="shared" si="34"/>
        <v>970299</v>
      </c>
      <c r="AB107" s="7">
        <v>0</v>
      </c>
      <c r="AC107" s="7">
        <v>0</v>
      </c>
      <c r="AD107" s="7">
        <v>0</v>
      </c>
      <c r="AE107" s="7">
        <v>0</v>
      </c>
      <c r="AF107" s="7">
        <v>0</v>
      </c>
      <c r="AG107" s="7">
        <v>0</v>
      </c>
      <c r="AH107" s="7">
        <v>0</v>
      </c>
      <c r="AI107" s="8">
        <f t="shared" si="35"/>
        <v>1549.6947404967643</v>
      </c>
      <c r="AK107" s="17">
        <v>62</v>
      </c>
      <c r="AL107" s="17">
        <v>1593.2145554975832</v>
      </c>
      <c r="AM107" s="17">
        <v>14.437676452547066</v>
      </c>
      <c r="AN107" s="17">
        <v>0.27121306294773945</v>
      </c>
      <c r="AV107" s="1">
        <v>62</v>
      </c>
      <c r="AW107" s="50">
        <f t="shared" si="16"/>
        <v>71</v>
      </c>
      <c r="AX107" s="51">
        <f t="shared" si="17"/>
        <v>0.58731808731808732</v>
      </c>
      <c r="AY107" s="52">
        <f t="shared" si="18"/>
        <v>0.22065146486235332</v>
      </c>
      <c r="AZ107" s="43"/>
      <c r="BA107" s="1">
        <v>62</v>
      </c>
      <c r="BB107" s="48">
        <f t="shared" si="19"/>
        <v>14.437676452547066</v>
      </c>
      <c r="BC107" s="48">
        <f t="shared" si="40"/>
        <v>33.60228958626044</v>
      </c>
      <c r="BD107" s="48">
        <f t="shared" si="40"/>
        <v>27.623586891503237</v>
      </c>
      <c r="BE107" s="48">
        <f t="shared" si="40"/>
        <v>-32.995286218090769</v>
      </c>
      <c r="BF107" s="48">
        <f t="shared" si="40"/>
        <v>18.779824964016143</v>
      </c>
      <c r="BG107" s="48">
        <f t="shared" si="40"/>
        <v>-31.815286054009221</v>
      </c>
      <c r="BH107" s="48">
        <f t="shared" si="40"/>
        <v>-61.700813417523023</v>
      </c>
      <c r="BI107" s="48">
        <f t="shared" si="40"/>
        <v>-3.7494809921545311</v>
      </c>
      <c r="BJ107" s="48">
        <f t="shared" si="40"/>
        <v>-44.111627904844454</v>
      </c>
      <c r="BK107" s="48">
        <f t="shared" si="40"/>
        <v>25.344921011059341</v>
      </c>
      <c r="BL107" s="48">
        <f t="shared" si="36"/>
        <v>-9.7544376504845332</v>
      </c>
      <c r="BM107" s="48">
        <f t="shared" si="36"/>
        <v>96.119385596413849</v>
      </c>
      <c r="BN107" s="48">
        <f t="shared" si="36"/>
        <v>-43.462348527718632</v>
      </c>
      <c r="BO107" s="1">
        <v>62</v>
      </c>
      <c r="BP107" s="9">
        <f t="shared" si="39"/>
        <v>208.44650134842615</v>
      </c>
      <c r="BQ107" s="9">
        <f t="shared" si="39"/>
        <v>485.13898511120999</v>
      </c>
      <c r="BR107" s="9">
        <f t="shared" si="39"/>
        <v>398.82040999833549</v>
      </c>
      <c r="BS107" s="9">
        <f t="shared" si="38"/>
        <v>-476.37526687597608</v>
      </c>
      <c r="BT107" s="9">
        <f t="shared" si="38"/>
        <v>271.1370366659246</v>
      </c>
      <c r="BU107" s="9">
        <f t="shared" si="38"/>
        <v>-459.33880629301444</v>
      </c>
      <c r="BV107" s="9">
        <f t="shared" si="38"/>
        <v>-890.81638098116264</v>
      </c>
      <c r="BW107" s="9">
        <f t="shared" si="38"/>
        <v>-54.133793429704475</v>
      </c>
      <c r="BX107" s="9">
        <f t="shared" si="38"/>
        <v>-636.86941148528479</v>
      </c>
      <c r="BY107" s="9">
        <f t="shared" si="22"/>
        <v>365.9217692730287</v>
      </c>
      <c r="BZ107" s="9">
        <f t="shared" si="22"/>
        <v>-140.83141477424002</v>
      </c>
      <c r="CA107" s="9">
        <f t="shared" si="22"/>
        <v>1387.7405900586134</v>
      </c>
      <c r="CB107" s="9">
        <f t="shared" si="22"/>
        <v>-627.49532591103105</v>
      </c>
    </row>
    <row r="108" spans="1:80">
      <c r="A108" s="2">
        <v>43922</v>
      </c>
      <c r="B108" s="8">
        <f>'WA Sch. 1-2'!B108</f>
        <v>547.15</v>
      </c>
      <c r="C108" s="8">
        <f>'WA Sch. 1-2'!C108</f>
        <v>299373.1225</v>
      </c>
      <c r="D108" s="8">
        <f>'WA Sch. 1-2'!D108</f>
        <v>0.375</v>
      </c>
      <c r="E108" s="8">
        <f>'WA Sch. 1-2'!E108</f>
        <v>522</v>
      </c>
      <c r="F108" s="8">
        <f>'WA Sch. 1-2'!F108</f>
        <v>272484</v>
      </c>
      <c r="G108" s="8">
        <f>'WA Sch. 1-2'!G108</f>
        <v>0</v>
      </c>
      <c r="H108" s="8">
        <f t="shared" si="41"/>
        <v>25.149999999999977</v>
      </c>
      <c r="I108" s="8">
        <f t="shared" si="41"/>
        <v>26889.122499999998</v>
      </c>
      <c r="J108" s="8">
        <f t="shared" si="41"/>
        <v>0.375</v>
      </c>
      <c r="K108" s="9">
        <v>22407</v>
      </c>
      <c r="L108" s="9">
        <v>29979418.473000001</v>
      </c>
      <c r="M108" s="9">
        <v>-2563943</v>
      </c>
      <c r="N108" s="9">
        <f t="shared" si="26"/>
        <v>27415475.473000001</v>
      </c>
      <c r="O108" s="9">
        <f t="shared" si="27"/>
        <v>1223.5228041683404</v>
      </c>
      <c r="P108" s="8">
        <f t="shared" si="28"/>
        <v>11.261872240756915</v>
      </c>
      <c r="Q108" s="8">
        <f t="shared" si="29"/>
        <v>1234.7846764090973</v>
      </c>
      <c r="R108" s="9">
        <f t="shared" si="24"/>
        <v>27667820.244298644</v>
      </c>
      <c r="S108" s="21"/>
      <c r="U108" s="2">
        <v>44287</v>
      </c>
      <c r="V108" s="8">
        <f t="shared" si="30"/>
        <v>476.5</v>
      </c>
      <c r="W108" s="8">
        <f t="shared" si="31"/>
        <v>227052.25</v>
      </c>
      <c r="X108" s="8">
        <f t="shared" si="32"/>
        <v>0</v>
      </c>
      <c r="Y108" s="7">
        <v>100</v>
      </c>
      <c r="Z108" s="7">
        <f t="shared" si="33"/>
        <v>10000</v>
      </c>
      <c r="AA108" s="7">
        <f t="shared" si="34"/>
        <v>1000000</v>
      </c>
      <c r="AB108" s="7">
        <v>1</v>
      </c>
      <c r="AC108" s="7">
        <v>0</v>
      </c>
      <c r="AD108" s="7">
        <v>0</v>
      </c>
      <c r="AE108" s="7">
        <v>0</v>
      </c>
      <c r="AF108" s="7">
        <v>0</v>
      </c>
      <c r="AG108" s="7">
        <v>0</v>
      </c>
      <c r="AH108" s="7">
        <v>0</v>
      </c>
      <c r="AI108" s="8">
        <f t="shared" si="35"/>
        <v>1348.4746963960843</v>
      </c>
      <c r="AK108" s="17">
        <v>63</v>
      </c>
      <c r="AL108" s="17">
        <v>1468.4755889047458</v>
      </c>
      <c r="AM108" s="17">
        <v>52.564950210742609</v>
      </c>
      <c r="AN108" s="17">
        <v>0.98743736204421284</v>
      </c>
      <c r="AV108" s="1">
        <v>63</v>
      </c>
      <c r="AW108" s="50">
        <f t="shared" si="16"/>
        <v>105</v>
      </c>
      <c r="AX108" s="51">
        <f t="shared" si="17"/>
        <v>0.87006237006237008</v>
      </c>
      <c r="AY108" s="52">
        <f t="shared" si="18"/>
        <v>1.1266860090395716</v>
      </c>
      <c r="AZ108" s="43"/>
      <c r="BA108" s="1">
        <v>63</v>
      </c>
      <c r="BB108" s="48">
        <f t="shared" si="19"/>
        <v>52.564950210742609</v>
      </c>
      <c r="BC108" s="48">
        <f t="shared" si="40"/>
        <v>14.437676452547066</v>
      </c>
      <c r="BD108" s="48">
        <f t="shared" si="40"/>
        <v>33.60228958626044</v>
      </c>
      <c r="BE108" s="48">
        <f t="shared" si="40"/>
        <v>27.623586891503237</v>
      </c>
      <c r="BF108" s="48">
        <f t="shared" si="40"/>
        <v>-32.995286218090769</v>
      </c>
      <c r="BG108" s="48">
        <f t="shared" si="40"/>
        <v>18.779824964016143</v>
      </c>
      <c r="BH108" s="48">
        <f t="shared" si="40"/>
        <v>-31.815286054009221</v>
      </c>
      <c r="BI108" s="48">
        <f t="shared" si="40"/>
        <v>-61.700813417523023</v>
      </c>
      <c r="BJ108" s="48">
        <f t="shared" si="40"/>
        <v>-3.7494809921545311</v>
      </c>
      <c r="BK108" s="48">
        <f t="shared" si="40"/>
        <v>-44.111627904844454</v>
      </c>
      <c r="BL108" s="48">
        <f t="shared" si="36"/>
        <v>25.344921011059341</v>
      </c>
      <c r="BM108" s="48">
        <f t="shared" si="36"/>
        <v>-9.7544376504845332</v>
      </c>
      <c r="BN108" s="48">
        <f t="shared" si="36"/>
        <v>96.119385596413849</v>
      </c>
      <c r="BO108" s="1">
        <v>63</v>
      </c>
      <c r="BP108" s="9">
        <f t="shared" si="39"/>
        <v>2763.0739906578278</v>
      </c>
      <c r="BQ108" s="9">
        <f t="shared" si="39"/>
        <v>758.9157438869338</v>
      </c>
      <c r="BR108" s="9">
        <f t="shared" si="39"/>
        <v>1766.3026790687172</v>
      </c>
      <c r="BS108" s="9">
        <f t="shared" si="38"/>
        <v>1452.0324695939732</v>
      </c>
      <c r="BT108" s="9">
        <f t="shared" si="38"/>
        <v>-1734.395577243147</v>
      </c>
      <c r="BU108" s="9">
        <f t="shared" si="38"/>
        <v>987.16056419995493</v>
      </c>
      <c r="BV108" s="9">
        <f t="shared" si="38"/>
        <v>-1672.3689273695327</v>
      </c>
      <c r="BW108" s="9">
        <f t="shared" si="38"/>
        <v>-3243.3001852544153</v>
      </c>
      <c r="BX108" s="9">
        <f t="shared" si="38"/>
        <v>-197.0912816687387</v>
      </c>
      <c r="BY108" s="9">
        <f t="shared" si="22"/>
        <v>-2318.7255245329548</v>
      </c>
      <c r="BZ108" s="9">
        <f t="shared" si="22"/>
        <v>1332.2545110415224</v>
      </c>
      <c r="CA108" s="9">
        <f t="shared" si="22"/>
        <v>-512.74152943152137</v>
      </c>
      <c r="CB108" s="9">
        <f t="shared" si="22"/>
        <v>5052.5107181626336</v>
      </c>
    </row>
    <row r="109" spans="1:80">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41"/>
        <v>-9.4750000000000227</v>
      </c>
      <c r="I109" s="8">
        <f t="shared" si="41"/>
        <v>-5585.749375000014</v>
      </c>
      <c r="J109" s="8">
        <f t="shared" si="41"/>
        <v>4.9499999999999993</v>
      </c>
      <c r="K109" s="9">
        <v>22425</v>
      </c>
      <c r="L109" s="9">
        <v>26061075.770999998</v>
      </c>
      <c r="M109" s="9">
        <v>824133</v>
      </c>
      <c r="N109" s="9">
        <f t="shared" si="26"/>
        <v>26885208.770999998</v>
      </c>
      <c r="O109" s="9">
        <f t="shared" si="27"/>
        <v>1198.8944825418059</v>
      </c>
      <c r="P109" s="8">
        <f t="shared" si="28"/>
        <v>3.0741087820739521</v>
      </c>
      <c r="Q109" s="8">
        <f t="shared" si="29"/>
        <v>1201.96859132388</v>
      </c>
      <c r="R109" s="9">
        <f t="shared" si="24"/>
        <v>26954145.660438009</v>
      </c>
      <c r="S109" s="21"/>
      <c r="U109" s="2">
        <v>44317</v>
      </c>
      <c r="V109" s="8">
        <f t="shared" si="30"/>
        <v>271</v>
      </c>
      <c r="W109" s="8">
        <f t="shared" si="31"/>
        <v>73441</v>
      </c>
      <c r="X109" s="8">
        <f t="shared" si="32"/>
        <v>9.5</v>
      </c>
      <c r="Y109" s="7">
        <v>101</v>
      </c>
      <c r="Z109" s="7">
        <f t="shared" si="33"/>
        <v>10201</v>
      </c>
      <c r="AA109" s="7">
        <f t="shared" si="34"/>
        <v>1030301</v>
      </c>
      <c r="AB109" s="7">
        <v>0</v>
      </c>
      <c r="AC109" s="7">
        <v>0</v>
      </c>
      <c r="AD109" s="7">
        <v>0</v>
      </c>
      <c r="AE109" s="7">
        <v>0</v>
      </c>
      <c r="AF109" s="7">
        <v>0</v>
      </c>
      <c r="AG109" s="7">
        <v>0</v>
      </c>
      <c r="AH109" s="7">
        <v>0</v>
      </c>
      <c r="AI109" s="8">
        <f t="shared" si="35"/>
        <v>1453.7021793956283</v>
      </c>
      <c r="AK109" s="17">
        <v>64</v>
      </c>
      <c r="AL109" s="17">
        <v>1309.4400324330802</v>
      </c>
      <c r="AM109" s="17">
        <v>5.6583793644376783</v>
      </c>
      <c r="AN109" s="17">
        <v>0.10629317008130419</v>
      </c>
      <c r="AV109" s="1">
        <v>64</v>
      </c>
      <c r="AW109" s="50">
        <f t="shared" si="16"/>
        <v>63</v>
      </c>
      <c r="AX109" s="51">
        <f t="shared" si="17"/>
        <v>0.52079002079002079</v>
      </c>
      <c r="AY109" s="52">
        <f t="shared" si="18"/>
        <v>5.213646396562386E-2</v>
      </c>
      <c r="AZ109" s="43"/>
      <c r="BA109" s="1">
        <v>64</v>
      </c>
      <c r="BB109" s="48">
        <f t="shared" si="19"/>
        <v>5.6583793644376783</v>
      </c>
      <c r="BC109" s="48">
        <f t="shared" si="40"/>
        <v>52.564950210742609</v>
      </c>
      <c r="BD109" s="48">
        <f t="shared" si="40"/>
        <v>14.437676452547066</v>
      </c>
      <c r="BE109" s="48">
        <f t="shared" si="40"/>
        <v>33.60228958626044</v>
      </c>
      <c r="BF109" s="48">
        <f t="shared" si="40"/>
        <v>27.623586891503237</v>
      </c>
      <c r="BG109" s="48">
        <f t="shared" si="40"/>
        <v>-32.995286218090769</v>
      </c>
      <c r="BH109" s="48">
        <f t="shared" si="40"/>
        <v>18.779824964016143</v>
      </c>
      <c r="BI109" s="48">
        <f t="shared" si="40"/>
        <v>-31.815286054009221</v>
      </c>
      <c r="BJ109" s="48">
        <f t="shared" si="40"/>
        <v>-61.700813417523023</v>
      </c>
      <c r="BK109" s="48">
        <f t="shared" si="40"/>
        <v>-3.7494809921545311</v>
      </c>
      <c r="BL109" s="48">
        <f t="shared" si="36"/>
        <v>-44.111627904844454</v>
      </c>
      <c r="BM109" s="48">
        <f t="shared" si="36"/>
        <v>25.344921011059341</v>
      </c>
      <c r="BN109" s="48">
        <f t="shared" si="36"/>
        <v>-9.7544376504845332</v>
      </c>
      <c r="BO109" s="1">
        <v>64</v>
      </c>
      <c r="BP109" s="9">
        <f t="shared" si="39"/>
        <v>32.01725703189183</v>
      </c>
      <c r="BQ109" s="9">
        <f t="shared" si="39"/>
        <v>297.43242956514808</v>
      </c>
      <c r="BR109" s="9">
        <f t="shared" si="39"/>
        <v>81.693850509515997</v>
      </c>
      <c r="BS109" s="9">
        <f t="shared" si="38"/>
        <v>190.13450199274715</v>
      </c>
      <c r="BT109" s="9">
        <f t="shared" si="38"/>
        <v>156.30473403862626</v>
      </c>
      <c r="BU109" s="9">
        <f t="shared" si="38"/>
        <v>-186.69984666015415</v>
      </c>
      <c r="BV109" s="9">
        <f t="shared" si="38"/>
        <v>106.2633740441355</v>
      </c>
      <c r="BW109" s="9">
        <f t="shared" si="38"/>
        <v>-180.0229580816823</v>
      </c>
      <c r="BX109" s="9">
        <f t="shared" si="38"/>
        <v>-349.12660941072028</v>
      </c>
      <c r="BY109" s="9">
        <f t="shared" si="22"/>
        <v>-21.215985873358903</v>
      </c>
      <c r="BZ109" s="9">
        <f t="shared" si="22"/>
        <v>-249.60032506851726</v>
      </c>
      <c r="CA109" s="9">
        <f t="shared" si="22"/>
        <v>143.41117804227477</v>
      </c>
      <c r="CB109" s="9">
        <f t="shared" si="22"/>
        <v>-55.194308713194793</v>
      </c>
    </row>
    <row r="110" spans="1:80">
      <c r="A110" s="2">
        <v>43983</v>
      </c>
      <c r="B110" s="8">
        <f>'WA Sch. 1-2'!B110</f>
        <v>126.95</v>
      </c>
      <c r="C110" s="8">
        <f>'WA Sch. 1-2'!C110</f>
        <v>16116.302500000002</v>
      </c>
      <c r="D110" s="8">
        <f>'WA Sch. 1-2'!D110</f>
        <v>68</v>
      </c>
      <c r="E110" s="8">
        <f>'WA Sch. 1-2'!E110</f>
        <v>145.5</v>
      </c>
      <c r="F110" s="8">
        <f>'WA Sch. 1-2'!F110</f>
        <v>21170.25</v>
      </c>
      <c r="G110" s="8">
        <f>'WA Sch. 1-2'!G110</f>
        <v>43</v>
      </c>
      <c r="H110" s="8">
        <f t="shared" si="41"/>
        <v>-18.549999999999997</v>
      </c>
      <c r="I110" s="8">
        <f t="shared" si="41"/>
        <v>-5053.9474999999984</v>
      </c>
      <c r="J110" s="8">
        <f t="shared" si="41"/>
        <v>25</v>
      </c>
      <c r="K110" s="9">
        <v>22714</v>
      </c>
      <c r="L110" s="9">
        <v>28913661.694000002</v>
      </c>
      <c r="M110" s="9">
        <v>1682762</v>
      </c>
      <c r="N110" s="9">
        <f t="shared" si="26"/>
        <v>30596423.694000002</v>
      </c>
      <c r="O110" s="9">
        <f t="shared" si="27"/>
        <v>1347.0293076516687</v>
      </c>
      <c r="P110" s="8">
        <f t="shared" si="28"/>
        <v>26.017239515833403</v>
      </c>
      <c r="Q110" s="8">
        <f t="shared" si="29"/>
        <v>1373.046547167502</v>
      </c>
      <c r="R110" s="9">
        <f t="shared" si="24"/>
        <v>31187379.272362642</v>
      </c>
      <c r="S110" s="21"/>
      <c r="U110" s="2">
        <v>44348</v>
      </c>
      <c r="V110" s="8">
        <f t="shared" si="30"/>
        <v>74.5</v>
      </c>
      <c r="W110" s="8">
        <f t="shared" si="31"/>
        <v>5550.25</v>
      </c>
      <c r="X110" s="8">
        <f t="shared" si="32"/>
        <v>258</v>
      </c>
      <c r="Y110" s="7">
        <v>102</v>
      </c>
      <c r="Z110" s="7">
        <f t="shared" si="33"/>
        <v>10404</v>
      </c>
      <c r="AA110" s="7">
        <f t="shared" si="34"/>
        <v>1061208</v>
      </c>
      <c r="AB110" s="7">
        <v>0</v>
      </c>
      <c r="AC110" s="7">
        <v>0</v>
      </c>
      <c r="AD110" s="7">
        <v>0</v>
      </c>
      <c r="AE110" s="7">
        <v>0</v>
      </c>
      <c r="AF110" s="7">
        <v>0</v>
      </c>
      <c r="AG110" s="7">
        <v>0</v>
      </c>
      <c r="AH110" s="7">
        <v>0</v>
      </c>
      <c r="AI110" s="8">
        <f t="shared" si="35"/>
        <v>1655.6663290817426</v>
      </c>
      <c r="AK110" s="17">
        <v>65</v>
      </c>
      <c r="AL110" s="17">
        <v>1264.6228159004536</v>
      </c>
      <c r="AM110" s="17">
        <v>-16.514274379007475</v>
      </c>
      <c r="AN110" s="17">
        <v>-0.31022214352918531</v>
      </c>
      <c r="AV110" s="1">
        <v>65</v>
      </c>
      <c r="AW110" s="50">
        <f t="shared" si="16"/>
        <v>41</v>
      </c>
      <c r="AX110" s="51">
        <f t="shared" si="17"/>
        <v>0.33783783783783783</v>
      </c>
      <c r="AY110" s="52">
        <f t="shared" si="18"/>
        <v>-0.41837128791165434</v>
      </c>
      <c r="AZ110" s="43"/>
      <c r="BA110" s="1">
        <v>65</v>
      </c>
      <c r="BB110" s="48">
        <f t="shared" si="19"/>
        <v>-16.514274379007475</v>
      </c>
      <c r="BC110" s="48">
        <f t="shared" si="40"/>
        <v>5.6583793644376783</v>
      </c>
      <c r="BD110" s="48">
        <f t="shared" si="40"/>
        <v>52.564950210742609</v>
      </c>
      <c r="BE110" s="48">
        <f t="shared" si="40"/>
        <v>14.437676452547066</v>
      </c>
      <c r="BF110" s="48">
        <f t="shared" si="40"/>
        <v>33.60228958626044</v>
      </c>
      <c r="BG110" s="48">
        <f t="shared" si="40"/>
        <v>27.623586891503237</v>
      </c>
      <c r="BH110" s="48">
        <f t="shared" si="40"/>
        <v>-32.995286218090769</v>
      </c>
      <c r="BI110" s="48">
        <f t="shared" si="40"/>
        <v>18.779824964016143</v>
      </c>
      <c r="BJ110" s="48">
        <f t="shared" si="40"/>
        <v>-31.815286054009221</v>
      </c>
      <c r="BK110" s="48">
        <f t="shared" si="40"/>
        <v>-61.700813417523023</v>
      </c>
      <c r="BL110" s="48">
        <f t="shared" si="36"/>
        <v>-3.7494809921545311</v>
      </c>
      <c r="BM110" s="48">
        <f t="shared" si="36"/>
        <v>-44.111627904844454</v>
      </c>
      <c r="BN110" s="48">
        <f t="shared" si="36"/>
        <v>25.344921011059341</v>
      </c>
      <c r="BO110" s="1">
        <v>65</v>
      </c>
      <c r="BP110" s="9">
        <f t="shared" si="39"/>
        <v>272.72125826514952</v>
      </c>
      <c r="BQ110" s="9">
        <f t="shared" si="39"/>
        <v>-93.444029364835544</v>
      </c>
      <c r="BR110" s="9">
        <f t="shared" si="39"/>
        <v>-868.07201049907769</v>
      </c>
      <c r="BS110" s="9">
        <f t="shared" si="38"/>
        <v>-238.42775033269714</v>
      </c>
      <c r="BT110" s="9">
        <f t="shared" si="38"/>
        <v>-554.91742999037399</v>
      </c>
      <c r="BU110" s="9">
        <f t="shared" si="38"/>
        <v>-456.18349325864091</v>
      </c>
      <c r="BV110" s="9">
        <f t="shared" si="38"/>
        <v>544.89320981944502</v>
      </c>
      <c r="BW110" s="9">
        <f t="shared" si="38"/>
        <v>-310.13518224549722</v>
      </c>
      <c r="BX110" s="9">
        <f t="shared" si="38"/>
        <v>525.40636334252827</v>
      </c>
      <c r="BY110" s="9">
        <f t="shared" si="22"/>
        <v>1018.9441621849372</v>
      </c>
      <c r="BZ110" s="9">
        <f t="shared" si="22"/>
        <v>61.919957883317252</v>
      </c>
      <c r="CA110" s="9">
        <f t="shared" si="22"/>
        <v>728.47152652529644</v>
      </c>
      <c r="CB110" s="9">
        <f t="shared" si="22"/>
        <v>-418.55297969090731</v>
      </c>
    </row>
    <row r="111" spans="1:80">
      <c r="A111" s="2">
        <v>44013</v>
      </c>
      <c r="B111" s="8">
        <f>'WA Sch. 1-2'!B111</f>
        <v>14.1</v>
      </c>
      <c r="C111" s="8">
        <f>'WA Sch. 1-2'!C111</f>
        <v>198.81</v>
      </c>
      <c r="D111" s="8">
        <f>'WA Sch. 1-2'!D111</f>
        <v>240.05</v>
      </c>
      <c r="E111" s="8">
        <f>'WA Sch. 1-2'!E111</f>
        <v>22.5</v>
      </c>
      <c r="F111" s="8">
        <f>'WA Sch. 1-2'!F111</f>
        <v>506.25</v>
      </c>
      <c r="G111" s="8">
        <f>'WA Sch. 1-2'!G111</f>
        <v>193</v>
      </c>
      <c r="H111" s="8">
        <f t="shared" si="41"/>
        <v>-8.4</v>
      </c>
      <c r="I111" s="8">
        <f t="shared" si="41"/>
        <v>-307.44</v>
      </c>
      <c r="J111" s="8">
        <f t="shared" si="41"/>
        <v>47.050000000000011</v>
      </c>
      <c r="K111" s="9">
        <v>22686</v>
      </c>
      <c r="L111" s="9">
        <v>31402844.369999997</v>
      </c>
      <c r="M111" s="9">
        <v>3746262</v>
      </c>
      <c r="N111" s="9">
        <f t="shared" si="26"/>
        <v>35149106.369999997</v>
      </c>
      <c r="O111" s="9">
        <f t="shared" si="27"/>
        <v>1549.3743440888652</v>
      </c>
      <c r="P111" s="8">
        <f t="shared" si="28"/>
        <v>55.434070090229881</v>
      </c>
      <c r="Q111" s="8">
        <f t="shared" si="29"/>
        <v>1604.8084141790951</v>
      </c>
      <c r="R111" s="9">
        <f t="shared" si="24"/>
        <v>36406683.684066951</v>
      </c>
      <c r="S111" s="21"/>
      <c r="U111" s="2">
        <v>44378</v>
      </c>
      <c r="V111" s="8">
        <f t="shared" si="30"/>
        <v>0</v>
      </c>
      <c r="W111" s="8">
        <f t="shared" si="31"/>
        <v>0</v>
      </c>
      <c r="X111" s="8">
        <f t="shared" si="32"/>
        <v>385.5</v>
      </c>
      <c r="Y111" s="7">
        <v>103</v>
      </c>
      <c r="Z111" s="7">
        <f t="shared" si="33"/>
        <v>10609</v>
      </c>
      <c r="AA111" s="7">
        <f t="shared" si="34"/>
        <v>1092727</v>
      </c>
      <c r="AB111" s="7">
        <v>0</v>
      </c>
      <c r="AC111" s="7">
        <v>0</v>
      </c>
      <c r="AD111" s="7">
        <v>0</v>
      </c>
      <c r="AE111" s="7">
        <v>0</v>
      </c>
      <c r="AF111" s="7">
        <v>0</v>
      </c>
      <c r="AG111" s="7">
        <v>0</v>
      </c>
      <c r="AH111" s="7">
        <v>0</v>
      </c>
      <c r="AI111" s="8">
        <f t="shared" si="35"/>
        <v>1682.3002357867472</v>
      </c>
      <c r="AK111" s="17">
        <v>66</v>
      </c>
      <c r="AL111" s="17">
        <v>1253.7198146936269</v>
      </c>
      <c r="AM111" s="17">
        <v>-0.84115368532479806</v>
      </c>
      <c r="AN111" s="17">
        <v>-1.5801148346586677E-2</v>
      </c>
      <c r="AV111" s="1">
        <v>66</v>
      </c>
      <c r="AW111" s="50">
        <f t="shared" ref="AW111:AW164" si="42">RANK(AM111,$AM$46:$AM$165,1)</f>
        <v>55</v>
      </c>
      <c r="AX111" s="51">
        <f t="shared" ref="AX111:AX165" si="43">(AW111-0.375)/(COUNT($AW$46:$AW$165)+0.25)</f>
        <v>0.45426195426195426</v>
      </c>
      <c r="AY111" s="52">
        <f t="shared" ref="AY111:AY165" si="44">_xlfn.NORM.S.INV(AX111)</f>
        <v>-0.11490060124967313</v>
      </c>
      <c r="AZ111" s="43"/>
      <c r="BA111" s="1">
        <v>66</v>
      </c>
      <c r="BB111" s="48">
        <f t="shared" ref="BB111:BB165" si="45">AM111</f>
        <v>-0.84115368532479806</v>
      </c>
      <c r="BC111" s="48">
        <f t="shared" si="40"/>
        <v>-16.514274379007475</v>
      </c>
      <c r="BD111" s="48">
        <f t="shared" si="40"/>
        <v>5.6583793644376783</v>
      </c>
      <c r="BE111" s="48">
        <f t="shared" si="40"/>
        <v>52.564950210742609</v>
      </c>
      <c r="BF111" s="48">
        <f t="shared" si="40"/>
        <v>14.437676452547066</v>
      </c>
      <c r="BG111" s="48">
        <f t="shared" si="40"/>
        <v>33.60228958626044</v>
      </c>
      <c r="BH111" s="48">
        <f t="shared" si="40"/>
        <v>27.623586891503237</v>
      </c>
      <c r="BI111" s="48">
        <f t="shared" si="40"/>
        <v>-32.995286218090769</v>
      </c>
      <c r="BJ111" s="48">
        <f t="shared" si="40"/>
        <v>18.779824964016143</v>
      </c>
      <c r="BK111" s="48">
        <f t="shared" si="40"/>
        <v>-31.815286054009221</v>
      </c>
      <c r="BL111" s="48">
        <f t="shared" si="36"/>
        <v>-61.700813417523023</v>
      </c>
      <c r="BM111" s="48">
        <f t="shared" si="36"/>
        <v>-3.7494809921545311</v>
      </c>
      <c r="BN111" s="48">
        <f t="shared" si="36"/>
        <v>-44.111627904844454</v>
      </c>
      <c r="BO111" s="1">
        <v>66</v>
      </c>
      <c r="BP111" s="9">
        <f t="shared" si="39"/>
        <v>0.70753952233583361</v>
      </c>
      <c r="BQ111" s="9">
        <f t="shared" si="39"/>
        <v>13.891042754370581</v>
      </c>
      <c r="BR111" s="9">
        <f t="shared" si="39"/>
        <v>-4.7595666553635274</v>
      </c>
      <c r="BS111" s="9">
        <f t="shared" si="38"/>
        <v>-44.215201588691251</v>
      </c>
      <c r="BT111" s="9">
        <f t="shared" si="38"/>
        <v>-12.144304755589804</v>
      </c>
      <c r="BU111" s="9">
        <f t="shared" si="38"/>
        <v>-28.264689720840757</v>
      </c>
      <c r="BV111" s="9">
        <f t="shared" si="38"/>
        <v>-23.235681915683209</v>
      </c>
      <c r="BW111" s="9">
        <f t="shared" si="38"/>
        <v>27.754106600700492</v>
      </c>
      <c r="BX111" s="9">
        <f t="shared" si="38"/>
        <v>-15.796718978240492</v>
      </c>
      <c r="BY111" s="9">
        <f t="shared" si="22"/>
        <v>26.76154511399919</v>
      </c>
      <c r="BZ111" s="9">
        <f t="shared" si="22"/>
        <v>51.89986659370004</v>
      </c>
      <c r="CA111" s="9">
        <f t="shared" si="22"/>
        <v>3.1538897546070035</v>
      </c>
      <c r="CB111" s="9">
        <f t="shared" si="22"/>
        <v>37.104658377845311</v>
      </c>
    </row>
    <row r="112" spans="1:80">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41"/>
        <v>7.8500000000000014</v>
      </c>
      <c r="I112" s="8">
        <f t="shared" si="41"/>
        <v>242.17250000000007</v>
      </c>
      <c r="J112" s="8">
        <f t="shared" si="41"/>
        <v>-11.050000000000011</v>
      </c>
      <c r="K112" s="9">
        <v>22749</v>
      </c>
      <c r="L112" s="9">
        <v>35207663.284999996</v>
      </c>
      <c r="M112" s="9">
        <v>-1405263</v>
      </c>
      <c r="N112" s="9">
        <f t="shared" si="26"/>
        <v>33802400.284999996</v>
      </c>
      <c r="O112" s="9">
        <f t="shared" si="27"/>
        <v>1485.8851063783022</v>
      </c>
      <c r="P112" s="8">
        <f t="shared" si="28"/>
        <v>-12.066048373339566</v>
      </c>
      <c r="Q112" s="8">
        <f t="shared" si="29"/>
        <v>1473.8190580049627</v>
      </c>
      <c r="R112" s="9">
        <f t="shared" si="24"/>
        <v>33527909.750554897</v>
      </c>
      <c r="S112" s="21"/>
      <c r="U112" s="2">
        <v>44409</v>
      </c>
      <c r="V112" s="8">
        <f t="shared" si="30"/>
        <v>27</v>
      </c>
      <c r="W112" s="8">
        <f t="shared" si="31"/>
        <v>729</v>
      </c>
      <c r="X112" s="8">
        <f t="shared" si="32"/>
        <v>203.5</v>
      </c>
      <c r="Y112" s="7">
        <v>104</v>
      </c>
      <c r="Z112" s="7">
        <f t="shared" si="33"/>
        <v>10816</v>
      </c>
      <c r="AA112" s="7">
        <f t="shared" si="34"/>
        <v>1124864</v>
      </c>
      <c r="AB112" s="7">
        <v>0</v>
      </c>
      <c r="AC112" s="7">
        <v>0</v>
      </c>
      <c r="AD112" s="7">
        <v>0</v>
      </c>
      <c r="AE112" s="7">
        <v>0</v>
      </c>
      <c r="AF112" s="7">
        <v>0</v>
      </c>
      <c r="AG112" s="7">
        <v>0</v>
      </c>
      <c r="AH112" s="7">
        <v>0</v>
      </c>
      <c r="AI112" s="8">
        <f t="shared" si="35"/>
        <v>1586.5635875150886</v>
      </c>
      <c r="AK112" s="17">
        <v>67</v>
      </c>
      <c r="AL112" s="17">
        <v>1515.1583435854136</v>
      </c>
      <c r="AM112" s="17">
        <v>18.402261942574114</v>
      </c>
      <c r="AN112" s="17">
        <v>0.34568816131986752</v>
      </c>
      <c r="AV112" s="1">
        <v>67</v>
      </c>
      <c r="AW112" s="50">
        <f t="shared" si="42"/>
        <v>77</v>
      </c>
      <c r="AX112" s="51">
        <f t="shared" si="43"/>
        <v>0.63721413721413722</v>
      </c>
      <c r="AY112" s="52">
        <f t="shared" si="44"/>
        <v>0.35102215742413223</v>
      </c>
      <c r="AZ112" s="43"/>
      <c r="BA112" s="1">
        <v>67</v>
      </c>
      <c r="BB112" s="48">
        <f t="shared" si="45"/>
        <v>18.402261942574114</v>
      </c>
      <c r="BC112" s="48">
        <f t="shared" si="40"/>
        <v>-0.84115368532479806</v>
      </c>
      <c r="BD112" s="48">
        <f t="shared" si="40"/>
        <v>-16.514274379007475</v>
      </c>
      <c r="BE112" s="48">
        <f t="shared" si="40"/>
        <v>5.6583793644376783</v>
      </c>
      <c r="BF112" s="48">
        <f t="shared" si="40"/>
        <v>52.564950210742609</v>
      </c>
      <c r="BG112" s="48">
        <f t="shared" si="40"/>
        <v>14.437676452547066</v>
      </c>
      <c r="BH112" s="48">
        <f t="shared" si="40"/>
        <v>33.60228958626044</v>
      </c>
      <c r="BI112" s="48">
        <f t="shared" si="40"/>
        <v>27.623586891503237</v>
      </c>
      <c r="BJ112" s="48">
        <f t="shared" si="40"/>
        <v>-32.995286218090769</v>
      </c>
      <c r="BK112" s="48">
        <f t="shared" si="40"/>
        <v>18.779824964016143</v>
      </c>
      <c r="BL112" s="48">
        <f t="shared" si="36"/>
        <v>-31.815286054009221</v>
      </c>
      <c r="BM112" s="48">
        <f t="shared" si="36"/>
        <v>-61.700813417523023</v>
      </c>
      <c r="BN112" s="48">
        <f t="shared" si="36"/>
        <v>-3.7494809921545311</v>
      </c>
      <c r="BO112" s="1">
        <v>67</v>
      </c>
      <c r="BP112" s="9">
        <f t="shared" si="39"/>
        <v>338.64324460310399</v>
      </c>
      <c r="BQ112" s="9">
        <f t="shared" si="39"/>
        <v>-15.479130451312086</v>
      </c>
      <c r="BR112" s="9">
        <f t="shared" si="39"/>
        <v>-303.90000291403641</v>
      </c>
      <c r="BS112" s="9">
        <f t="shared" si="38"/>
        <v>104.12697923483327</v>
      </c>
      <c r="BT112" s="9">
        <f t="shared" si="38"/>
        <v>967.31398277643723</v>
      </c>
      <c r="BU112" s="9">
        <f t="shared" si="38"/>
        <v>265.68590392189856</v>
      </c>
      <c r="BV112" s="9">
        <f t="shared" si="38"/>
        <v>618.35813483658421</v>
      </c>
      <c r="BW112" s="9">
        <f t="shared" si="38"/>
        <v>508.33648177088969</v>
      </c>
      <c r="BX112" s="9">
        <f t="shared" si="38"/>
        <v>-607.18789985550893</v>
      </c>
      <c r="BY112" s="9">
        <f t="shared" si="22"/>
        <v>345.5912582235099</v>
      </c>
      <c r="BZ112" s="9">
        <f t="shared" si="22"/>
        <v>-585.47322774380007</v>
      </c>
      <c r="CA112" s="9">
        <f t="shared" si="22"/>
        <v>-1135.4345305791412</v>
      </c>
      <c r="CB112" s="9">
        <f t="shared" si="22"/>
        <v>-68.998931366333352</v>
      </c>
    </row>
    <row r="113" spans="1:80">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41"/>
        <v>61.824999999999989</v>
      </c>
      <c r="I113" s="8">
        <f t="shared" si="41"/>
        <v>15012.655624999996</v>
      </c>
      <c r="J113" s="8">
        <f t="shared" si="41"/>
        <v>-18.125</v>
      </c>
      <c r="K113" s="9">
        <v>22778</v>
      </c>
      <c r="L113" s="9">
        <v>38067830.995000005</v>
      </c>
      <c r="M113" s="9">
        <v>-1649145</v>
      </c>
      <c r="N113" s="9">
        <f t="shared" si="26"/>
        <v>36418685.995000005</v>
      </c>
      <c r="O113" s="9">
        <f t="shared" si="27"/>
        <v>1598.8535426727547</v>
      </c>
      <c r="P113" s="8">
        <f t="shared" si="28"/>
        <v>-8.4583398781157229</v>
      </c>
      <c r="Q113" s="8">
        <f t="shared" si="29"/>
        <v>1590.3952027946389</v>
      </c>
      <c r="R113" s="9">
        <f t="shared" si="24"/>
        <v>36226021.929256283</v>
      </c>
      <c r="S113" s="21"/>
      <c r="U113" s="2">
        <v>44440</v>
      </c>
      <c r="V113" s="8">
        <f t="shared" si="30"/>
        <v>134</v>
      </c>
      <c r="W113" s="8">
        <f t="shared" si="31"/>
        <v>17956</v>
      </c>
      <c r="X113" s="8">
        <f t="shared" si="32"/>
        <v>38.5</v>
      </c>
      <c r="Y113" s="7">
        <v>105</v>
      </c>
      <c r="Z113" s="7">
        <f t="shared" si="33"/>
        <v>11025</v>
      </c>
      <c r="AA113" s="7">
        <f t="shared" si="34"/>
        <v>1157625</v>
      </c>
      <c r="AB113" s="7">
        <v>0</v>
      </c>
      <c r="AC113" s="7">
        <v>1</v>
      </c>
      <c r="AD113" s="7">
        <v>0</v>
      </c>
      <c r="AE113" s="7">
        <v>0</v>
      </c>
      <c r="AF113" s="7">
        <v>0</v>
      </c>
      <c r="AG113" s="7">
        <v>0</v>
      </c>
      <c r="AH113" s="7">
        <v>0</v>
      </c>
      <c r="AI113" s="8">
        <f t="shared" si="35"/>
        <v>1339.4123970960511</v>
      </c>
      <c r="AK113" s="17">
        <v>68</v>
      </c>
      <c r="AL113" s="17">
        <v>1428.51587979377</v>
      </c>
      <c r="AM113" s="17">
        <v>-35.538149418185412</v>
      </c>
      <c r="AN113" s="17">
        <v>-0.66758736330457802</v>
      </c>
      <c r="AV113" s="1">
        <v>68</v>
      </c>
      <c r="AW113" s="50">
        <f t="shared" si="42"/>
        <v>30</v>
      </c>
      <c r="AX113" s="51">
        <f t="shared" si="43"/>
        <v>0.24636174636174638</v>
      </c>
      <c r="AY113" s="52">
        <f t="shared" si="44"/>
        <v>-0.68598353263417977</v>
      </c>
      <c r="AZ113" s="43"/>
      <c r="BA113" s="1">
        <v>68</v>
      </c>
      <c r="BB113" s="48">
        <f t="shared" si="45"/>
        <v>-35.538149418185412</v>
      </c>
      <c r="BC113" s="48">
        <f t="shared" si="40"/>
        <v>18.402261942574114</v>
      </c>
      <c r="BD113" s="48">
        <f t="shared" si="40"/>
        <v>-0.84115368532479806</v>
      </c>
      <c r="BE113" s="48">
        <f t="shared" si="40"/>
        <v>-16.514274379007475</v>
      </c>
      <c r="BF113" s="48">
        <f t="shared" si="40"/>
        <v>5.6583793644376783</v>
      </c>
      <c r="BG113" s="48">
        <f t="shared" si="40"/>
        <v>52.564950210742609</v>
      </c>
      <c r="BH113" s="48">
        <f t="shared" si="40"/>
        <v>14.437676452547066</v>
      </c>
      <c r="BI113" s="48">
        <f t="shared" si="40"/>
        <v>33.60228958626044</v>
      </c>
      <c r="BJ113" s="48">
        <f t="shared" si="40"/>
        <v>27.623586891503237</v>
      </c>
      <c r="BK113" s="48">
        <f t="shared" si="40"/>
        <v>-32.995286218090769</v>
      </c>
      <c r="BL113" s="48">
        <f t="shared" si="36"/>
        <v>18.779824964016143</v>
      </c>
      <c r="BM113" s="48">
        <f t="shared" si="36"/>
        <v>-31.815286054009221</v>
      </c>
      <c r="BN113" s="48">
        <f t="shared" si="36"/>
        <v>-61.700813417523023</v>
      </c>
      <c r="BO113" s="1">
        <v>68</v>
      </c>
      <c r="BP113" s="9">
        <f t="shared" si="39"/>
        <v>1262.9600640692868</v>
      </c>
      <c r="BQ113" s="9">
        <f t="shared" si="39"/>
        <v>-653.98233454778233</v>
      </c>
      <c r="BR113" s="9">
        <f t="shared" si="39"/>
        <v>29.893045352737431</v>
      </c>
      <c r="BS113" s="9">
        <f t="shared" si="38"/>
        <v>586.88675041408942</v>
      </c>
      <c r="BT113" s="9">
        <f t="shared" si="38"/>
        <v>-201.08833131815712</v>
      </c>
      <c r="BU113" s="9">
        <f t="shared" si="38"/>
        <v>-1868.0610547488511</v>
      </c>
      <c r="BV113" s="9">
        <f t="shared" si="38"/>
        <v>-513.08830302203046</v>
      </c>
      <c r="BW113" s="9">
        <f t="shared" si="38"/>
        <v>-1194.1631881096589</v>
      </c>
      <c r="BX113" s="9">
        <f t="shared" si="38"/>
        <v>-981.69115841646828</v>
      </c>
      <c r="BY113" s="9">
        <f t="shared" si="22"/>
        <v>1172.5914117143177</v>
      </c>
      <c r="BZ113" s="9">
        <f t="shared" si="22"/>
        <v>-667.40022561857074</v>
      </c>
      <c r="CA113" s="9">
        <f t="shared" si="22"/>
        <v>1130.6563895697041</v>
      </c>
      <c r="CB113" s="9">
        <f t="shared" si="22"/>
        <v>2192.7327264555324</v>
      </c>
    </row>
    <row r="114" spans="1:80">
      <c r="A114" s="2">
        <v>44105</v>
      </c>
      <c r="B114" s="8">
        <f>'WA Sch. 1-2'!B114</f>
        <v>510.4</v>
      </c>
      <c r="C114" s="8">
        <f>'WA Sch. 1-2'!C114</f>
        <v>260508.15999999997</v>
      </c>
      <c r="D114" s="8">
        <f>'WA Sch. 1-2'!D114</f>
        <v>0.65</v>
      </c>
      <c r="E114" s="8">
        <f>'WA Sch. 1-2'!E114</f>
        <v>530</v>
      </c>
      <c r="F114" s="8">
        <f>'WA Sch. 1-2'!F114</f>
        <v>280900</v>
      </c>
      <c r="G114" s="8">
        <f>'WA Sch. 1-2'!G114</f>
        <v>2.5</v>
      </c>
      <c r="H114" s="8">
        <f t="shared" si="41"/>
        <v>-19.600000000000023</v>
      </c>
      <c r="I114" s="8">
        <f t="shared" si="41"/>
        <v>-20391.840000000026</v>
      </c>
      <c r="J114" s="8">
        <f t="shared" si="41"/>
        <v>-1.85</v>
      </c>
      <c r="K114" s="9">
        <v>22789</v>
      </c>
      <c r="L114" s="9">
        <v>25641466.965</v>
      </c>
      <c r="M114" s="9">
        <v>-287401</v>
      </c>
      <c r="N114" s="9">
        <f t="shared" si="26"/>
        <v>25354065.965</v>
      </c>
      <c r="O114" s="9">
        <f t="shared" si="27"/>
        <v>1112.5571971126421</v>
      </c>
      <c r="P114" s="8">
        <f t="shared" si="28"/>
        <v>-10.512653623026992</v>
      </c>
      <c r="Q114" s="8">
        <f t="shared" si="29"/>
        <v>1102.0445434896151</v>
      </c>
      <c r="R114" s="9">
        <f t="shared" si="24"/>
        <v>25114493.101584837</v>
      </c>
      <c r="U114" s="2">
        <v>44470</v>
      </c>
      <c r="V114" s="8">
        <f t="shared" si="30"/>
        <v>510</v>
      </c>
      <c r="W114" s="8">
        <f t="shared" si="31"/>
        <v>260100</v>
      </c>
      <c r="X114" s="8">
        <f t="shared" si="32"/>
        <v>0</v>
      </c>
      <c r="Y114" s="7">
        <v>106</v>
      </c>
      <c r="Z114" s="7">
        <f t="shared" si="33"/>
        <v>11236</v>
      </c>
      <c r="AA114" s="7">
        <f t="shared" si="34"/>
        <v>1191016</v>
      </c>
      <c r="AB114" s="7">
        <v>0</v>
      </c>
      <c r="AC114" s="7">
        <v>0</v>
      </c>
      <c r="AD114" s="7">
        <v>0</v>
      </c>
      <c r="AE114" s="7">
        <v>0</v>
      </c>
      <c r="AF114" s="7">
        <v>0</v>
      </c>
      <c r="AG114" s="7">
        <v>0</v>
      </c>
      <c r="AH114" s="7">
        <v>0</v>
      </c>
      <c r="AI114" s="8">
        <f t="shared" si="35"/>
        <v>1460.2205559212605</v>
      </c>
      <c r="AK114" s="17">
        <v>69</v>
      </c>
      <c r="AL114" s="17">
        <v>1182.1265123395808</v>
      </c>
      <c r="AM114" s="17">
        <v>25.662248146121556</v>
      </c>
      <c r="AN114" s="17">
        <v>0.48206766128262396</v>
      </c>
      <c r="AV114" s="1">
        <v>69</v>
      </c>
      <c r="AW114" s="50">
        <f t="shared" si="42"/>
        <v>87</v>
      </c>
      <c r="AX114" s="51">
        <f t="shared" si="43"/>
        <v>0.72037422037422039</v>
      </c>
      <c r="AY114" s="52">
        <f t="shared" si="44"/>
        <v>0.58395355652530356</v>
      </c>
      <c r="AZ114" s="43"/>
      <c r="BA114" s="1">
        <v>69</v>
      </c>
      <c r="BB114" s="48">
        <f t="shared" si="45"/>
        <v>25.662248146121556</v>
      </c>
      <c r="BC114" s="48">
        <f t="shared" si="40"/>
        <v>-35.538149418185412</v>
      </c>
      <c r="BD114" s="48">
        <f t="shared" si="40"/>
        <v>18.402261942574114</v>
      </c>
      <c r="BE114" s="48">
        <f t="shared" si="40"/>
        <v>-0.84115368532479806</v>
      </c>
      <c r="BF114" s="48">
        <f t="shared" si="40"/>
        <v>-16.514274379007475</v>
      </c>
      <c r="BG114" s="48">
        <f t="shared" si="40"/>
        <v>5.6583793644376783</v>
      </c>
      <c r="BH114" s="48">
        <f t="shared" si="40"/>
        <v>52.564950210742609</v>
      </c>
      <c r="BI114" s="48">
        <f t="shared" si="40"/>
        <v>14.437676452547066</v>
      </c>
      <c r="BJ114" s="48">
        <f t="shared" si="40"/>
        <v>33.60228958626044</v>
      </c>
      <c r="BK114" s="48">
        <f t="shared" si="40"/>
        <v>27.623586891503237</v>
      </c>
      <c r="BL114" s="48">
        <f t="shared" si="36"/>
        <v>-32.995286218090769</v>
      </c>
      <c r="BM114" s="48">
        <f t="shared" si="36"/>
        <v>18.779824964016143</v>
      </c>
      <c r="BN114" s="48">
        <f t="shared" si="36"/>
        <v>-31.815286054009221</v>
      </c>
      <c r="BO114" s="1">
        <v>69</v>
      </c>
      <c r="BP114" s="9">
        <f t="shared" si="39"/>
        <v>658.55097991310868</v>
      </c>
      <c r="BQ114" s="9">
        <f t="shared" si="39"/>
        <v>-911.98880902341739</v>
      </c>
      <c r="BR114" s="9">
        <f t="shared" si="39"/>
        <v>472.24341242025673</v>
      </c>
      <c r="BS114" s="9">
        <f t="shared" si="38"/>
        <v>-21.585894601834692</v>
      </c>
      <c r="BT114" s="9">
        <f t="shared" si="38"/>
        <v>-423.79340706722917</v>
      </c>
      <c r="BU114" s="9">
        <f t="shared" si="38"/>
        <v>145.20673535508686</v>
      </c>
      <c r="BV114" s="9">
        <f t="shared" si="38"/>
        <v>1348.9347960965852</v>
      </c>
      <c r="BW114" s="9">
        <f t="shared" si="38"/>
        <v>370.50323577867056</v>
      </c>
      <c r="BX114" s="9">
        <f t="shared" si="38"/>
        <v>862.31029364043945</v>
      </c>
      <c r="BY114" s="9">
        <f t="shared" si="22"/>
        <v>708.88334149569562</v>
      </c>
      <c r="BZ114" s="9">
        <f t="shared" si="22"/>
        <v>-846.73322258094845</v>
      </c>
      <c r="CA114" s="9">
        <f t="shared" si="22"/>
        <v>481.93252836730142</v>
      </c>
      <c r="CB114" s="9">
        <f t="shared" si="22"/>
        <v>-816.45176555782382</v>
      </c>
    </row>
    <row r="115" spans="1:80">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41"/>
        <v>38.975000000000023</v>
      </c>
      <c r="I115" s="8">
        <f t="shared" si="41"/>
        <v>66685.250624999986</v>
      </c>
      <c r="J115" s="8">
        <f t="shared" si="41"/>
        <v>0</v>
      </c>
      <c r="K115" s="9">
        <v>22794</v>
      </c>
      <c r="L115" s="9">
        <v>33619922.590000004</v>
      </c>
      <c r="M115" s="9">
        <v>4826493</v>
      </c>
      <c r="N115" s="9">
        <f t="shared" si="26"/>
        <v>38446415.590000004</v>
      </c>
      <c r="O115" s="9">
        <f t="shared" si="27"/>
        <v>1686.6901636395544</v>
      </c>
      <c r="P115" s="8">
        <f t="shared" si="28"/>
        <v>23.186725838915464</v>
      </c>
      <c r="Q115" s="8">
        <f t="shared" si="29"/>
        <v>1709.8768894784698</v>
      </c>
      <c r="R115" s="9">
        <f t="shared" si="24"/>
        <v>38974933.818772241</v>
      </c>
      <c r="U115" s="2">
        <v>44501</v>
      </c>
      <c r="V115" s="8">
        <f t="shared" si="30"/>
        <v>745.5</v>
      </c>
      <c r="W115" s="8">
        <f t="shared" si="31"/>
        <v>555770.25</v>
      </c>
      <c r="X115" s="8">
        <f t="shared" si="32"/>
        <v>0</v>
      </c>
      <c r="Y115" s="7">
        <v>107</v>
      </c>
      <c r="Z115" s="7">
        <f t="shared" si="33"/>
        <v>11449</v>
      </c>
      <c r="AA115" s="7">
        <f t="shared" si="34"/>
        <v>1225043</v>
      </c>
      <c r="AB115" s="7">
        <v>0</v>
      </c>
      <c r="AC115" s="7">
        <v>0</v>
      </c>
      <c r="AD115" s="7">
        <v>0</v>
      </c>
      <c r="AE115" s="7">
        <v>0</v>
      </c>
      <c r="AF115" s="7">
        <v>0</v>
      </c>
      <c r="AG115" s="7">
        <v>0</v>
      </c>
      <c r="AH115" s="7">
        <v>0</v>
      </c>
      <c r="AI115" s="8">
        <f t="shared" si="35"/>
        <v>1531.9770472667844</v>
      </c>
      <c r="AK115" s="17">
        <v>70</v>
      </c>
      <c r="AL115" s="17">
        <v>1352.095684647476</v>
      </c>
      <c r="AM115" s="17">
        <v>-49.272459398702495</v>
      </c>
      <c r="AN115" s="17">
        <v>-0.92558762321707955</v>
      </c>
      <c r="AV115" s="1">
        <v>70</v>
      </c>
      <c r="AW115" s="50">
        <f t="shared" si="42"/>
        <v>22</v>
      </c>
      <c r="AX115" s="51">
        <f t="shared" si="43"/>
        <v>0.17983367983367984</v>
      </c>
      <c r="AY115" s="52">
        <f t="shared" si="44"/>
        <v>-0.91599911388803534</v>
      </c>
      <c r="AZ115" s="43"/>
      <c r="BA115" s="1">
        <v>70</v>
      </c>
      <c r="BB115" s="48">
        <f t="shared" si="45"/>
        <v>-49.272459398702495</v>
      </c>
      <c r="BC115" s="48">
        <f t="shared" si="40"/>
        <v>25.662248146121556</v>
      </c>
      <c r="BD115" s="48">
        <f t="shared" si="40"/>
        <v>-35.538149418185412</v>
      </c>
      <c r="BE115" s="48">
        <f t="shared" si="40"/>
        <v>18.402261942574114</v>
      </c>
      <c r="BF115" s="48">
        <f t="shared" si="40"/>
        <v>-0.84115368532479806</v>
      </c>
      <c r="BG115" s="48">
        <f t="shared" si="40"/>
        <v>-16.514274379007475</v>
      </c>
      <c r="BH115" s="48">
        <f t="shared" si="40"/>
        <v>5.6583793644376783</v>
      </c>
      <c r="BI115" s="48">
        <f t="shared" si="40"/>
        <v>52.564950210742609</v>
      </c>
      <c r="BJ115" s="48">
        <f t="shared" si="40"/>
        <v>14.437676452547066</v>
      </c>
      <c r="BK115" s="48">
        <f t="shared" si="40"/>
        <v>33.60228958626044</v>
      </c>
      <c r="BL115" s="48">
        <f t="shared" si="36"/>
        <v>27.623586891503237</v>
      </c>
      <c r="BM115" s="48">
        <f t="shared" si="36"/>
        <v>-32.995286218090769</v>
      </c>
      <c r="BN115" s="48">
        <f t="shared" si="36"/>
        <v>18.779824964016143</v>
      </c>
      <c r="BO115" s="1">
        <v>70</v>
      </c>
      <c r="BP115" s="9">
        <f t="shared" si="39"/>
        <v>2427.775255196806</v>
      </c>
      <c r="BQ115" s="9">
        <f t="shared" si="39"/>
        <v>-1264.4420798591977</v>
      </c>
      <c r="BR115" s="9">
        <f t="shared" si="39"/>
        <v>1751.0520243125809</v>
      </c>
      <c r="BS115" s="9">
        <f t="shared" si="38"/>
        <v>-906.72470440976474</v>
      </c>
      <c r="BT115" s="9">
        <f t="shared" si="38"/>
        <v>41.445710808245344</v>
      </c>
      <c r="BU115" s="9">
        <f t="shared" si="38"/>
        <v>813.69891383869219</v>
      </c>
      <c r="BV115" s="9">
        <f t="shared" si="38"/>
        <v>-278.80226749670265</v>
      </c>
      <c r="BW115" s="9">
        <f t="shared" si="38"/>
        <v>-2590.0043750536338</v>
      </c>
      <c r="BX115" s="9">
        <f t="shared" si="38"/>
        <v>-711.3798268197213</v>
      </c>
      <c r="BY115" s="9">
        <f t="shared" si="22"/>
        <v>-1655.667449342458</v>
      </c>
      <c r="BZ115" s="9">
        <f t="shared" si="22"/>
        <v>-1361.0820635581192</v>
      </c>
      <c r="CA115" s="9">
        <f t="shared" si="22"/>
        <v>1625.7589005294624</v>
      </c>
      <c r="CB115" s="9">
        <f t="shared" si="22"/>
        <v>-925.32816305421863</v>
      </c>
    </row>
    <row r="116" spans="1:80">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41"/>
        <v>109.22499999999991</v>
      </c>
      <c r="I116" s="8">
        <f t="shared" si="41"/>
        <v>236824.37562499987</v>
      </c>
      <c r="J116" s="8">
        <f t="shared" si="41"/>
        <v>0</v>
      </c>
      <c r="K116" s="9">
        <v>22924</v>
      </c>
      <c r="L116" s="9">
        <v>40637846.651000001</v>
      </c>
      <c r="M116" s="9">
        <v>-380899</v>
      </c>
      <c r="N116" s="9">
        <f t="shared" si="26"/>
        <v>40256947.651000001</v>
      </c>
      <c r="O116" s="9">
        <f t="shared" si="27"/>
        <v>1756.1048530361193</v>
      </c>
      <c r="P116" s="8">
        <f t="shared" si="28"/>
        <v>77.828743043124035</v>
      </c>
      <c r="Q116" s="8">
        <f t="shared" si="29"/>
        <v>1833.9335960792432</v>
      </c>
      <c r="R116" s="9">
        <f t="shared" si="24"/>
        <v>42041093.756520569</v>
      </c>
      <c r="U116" s="2">
        <v>44531</v>
      </c>
      <c r="V116" s="8">
        <f t="shared" si="30"/>
        <v>1161</v>
      </c>
      <c r="W116" s="8">
        <f t="shared" si="31"/>
        <v>1347921</v>
      </c>
      <c r="X116" s="8">
        <f t="shared" si="32"/>
        <v>0</v>
      </c>
      <c r="Y116" s="7">
        <v>108</v>
      </c>
      <c r="Z116" s="7">
        <f t="shared" si="33"/>
        <v>11664</v>
      </c>
      <c r="AA116" s="7">
        <f t="shared" si="34"/>
        <v>1259712</v>
      </c>
      <c r="AB116" s="7">
        <v>0</v>
      </c>
      <c r="AC116" s="7">
        <v>0</v>
      </c>
      <c r="AD116" s="7">
        <v>0</v>
      </c>
      <c r="AE116" s="7">
        <v>0</v>
      </c>
      <c r="AF116" s="7">
        <v>0</v>
      </c>
      <c r="AG116" s="7">
        <v>0</v>
      </c>
      <c r="AH116" s="7">
        <v>0</v>
      </c>
      <c r="AI116" s="8">
        <f t="shared" si="35"/>
        <v>1848.3912524445964</v>
      </c>
      <c r="AK116" s="17">
        <v>71</v>
      </c>
      <c r="AL116" s="17">
        <v>1514.1560212351137</v>
      </c>
      <c r="AM116" s="17">
        <v>-27.226649515064082</v>
      </c>
      <c r="AN116" s="17">
        <v>-0.51145508302912579</v>
      </c>
      <c r="AV116" s="1">
        <v>71</v>
      </c>
      <c r="AW116" s="50">
        <f t="shared" si="42"/>
        <v>35</v>
      </c>
      <c r="AX116" s="51">
        <f t="shared" si="43"/>
        <v>0.28794178794178793</v>
      </c>
      <c r="AY116" s="52">
        <f t="shared" si="44"/>
        <v>-0.55940759981342003</v>
      </c>
      <c r="AZ116" s="43"/>
      <c r="BA116" s="1">
        <v>71</v>
      </c>
      <c r="BB116" s="48">
        <f t="shared" si="45"/>
        <v>-27.226649515064082</v>
      </c>
      <c r="BC116" s="48">
        <f t="shared" si="40"/>
        <v>-49.272459398702495</v>
      </c>
      <c r="BD116" s="48">
        <f t="shared" si="40"/>
        <v>25.662248146121556</v>
      </c>
      <c r="BE116" s="48">
        <f t="shared" si="40"/>
        <v>-35.538149418185412</v>
      </c>
      <c r="BF116" s="48">
        <f t="shared" si="40"/>
        <v>18.402261942574114</v>
      </c>
      <c r="BG116" s="48">
        <f t="shared" si="40"/>
        <v>-0.84115368532479806</v>
      </c>
      <c r="BH116" s="48">
        <f t="shared" si="40"/>
        <v>-16.514274379007475</v>
      </c>
      <c r="BI116" s="48">
        <f t="shared" si="40"/>
        <v>5.6583793644376783</v>
      </c>
      <c r="BJ116" s="48">
        <f t="shared" si="40"/>
        <v>52.564950210742609</v>
      </c>
      <c r="BK116" s="48">
        <f t="shared" si="40"/>
        <v>14.437676452547066</v>
      </c>
      <c r="BL116" s="48">
        <f t="shared" si="36"/>
        <v>33.60228958626044</v>
      </c>
      <c r="BM116" s="48">
        <f t="shared" si="36"/>
        <v>27.623586891503237</v>
      </c>
      <c r="BN116" s="48">
        <f t="shared" si="36"/>
        <v>-32.995286218090769</v>
      </c>
      <c r="BO116" s="1">
        <v>71</v>
      </c>
      <c r="BP116" s="9">
        <f t="shared" si="39"/>
        <v>741.2904438161504</v>
      </c>
      <c r="BQ116" s="9">
        <f t="shared" si="39"/>
        <v>1341.5239827937137</v>
      </c>
      <c r="BR116" s="9">
        <f t="shared" si="39"/>
        <v>-698.69703604305425</v>
      </c>
      <c r="BS116" s="9">
        <f t="shared" si="38"/>
        <v>967.58473862292567</v>
      </c>
      <c r="BT116" s="9">
        <f t="shared" si="38"/>
        <v>-501.03193619486592</v>
      </c>
      <c r="BU116" s="9">
        <f t="shared" si="38"/>
        <v>22.901796578648522</v>
      </c>
      <c r="BV116" s="9">
        <f t="shared" si="38"/>
        <v>449.62836051284808</v>
      </c>
      <c r="BW116" s="9">
        <f t="shared" si="38"/>
        <v>-154.05871177881133</v>
      </c>
      <c r="BX116" s="9">
        <f t="shared" si="38"/>
        <v>-1431.1674761646882</v>
      </c>
      <c r="BY116" s="9">
        <f t="shared" si="22"/>
        <v>-393.08955658539008</v>
      </c>
      <c r="BZ116" s="9">
        <f t="shared" si="22"/>
        <v>-914.87776146880196</v>
      </c>
      <c r="CA116" s="9">
        <f t="shared" si="22"/>
        <v>-752.09771864387722</v>
      </c>
      <c r="CB116" s="9">
        <f t="shared" si="22"/>
        <v>898.35109350919402</v>
      </c>
    </row>
    <row r="117" spans="1:80">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41"/>
        <v>117.65000000000009</v>
      </c>
      <c r="I117" s="8">
        <f t="shared" si="41"/>
        <v>243847.2725000002</v>
      </c>
      <c r="J117" s="8">
        <f t="shared" si="41"/>
        <v>0</v>
      </c>
      <c r="K117" s="9">
        <v>21211</v>
      </c>
      <c r="L117" s="9">
        <v>38926959.107000001</v>
      </c>
      <c r="M117" s="9">
        <v>-2450261</v>
      </c>
      <c r="N117" s="9">
        <f t="shared" si="26"/>
        <v>36476698.107000001</v>
      </c>
      <c r="O117" s="9">
        <f t="shared" si="27"/>
        <v>1719.7066666823819</v>
      </c>
      <c r="P117" s="8">
        <f t="shared" si="28"/>
        <v>80.939048414138071</v>
      </c>
      <c r="Q117" s="8">
        <f t="shared" si="29"/>
        <v>1800.64571509652</v>
      </c>
      <c r="R117" s="9">
        <f t="shared" si="24"/>
        <v>38193496.262912288</v>
      </c>
      <c r="U117" s="2">
        <v>44562</v>
      </c>
      <c r="V117" s="8">
        <f t="shared" si="30"/>
        <v>1105</v>
      </c>
      <c r="W117" s="8">
        <f t="shared" si="31"/>
        <v>1221025</v>
      </c>
      <c r="X117" s="8">
        <f t="shared" si="32"/>
        <v>0</v>
      </c>
      <c r="Y117" s="7">
        <v>109</v>
      </c>
      <c r="Z117" s="7">
        <f t="shared" si="33"/>
        <v>11881</v>
      </c>
      <c r="AA117" s="7">
        <f t="shared" si="34"/>
        <v>1295029</v>
      </c>
      <c r="AB117" s="7">
        <v>0</v>
      </c>
      <c r="AC117" s="7">
        <v>0</v>
      </c>
      <c r="AD117" s="7">
        <v>0</v>
      </c>
      <c r="AE117" s="7">
        <v>0</v>
      </c>
      <c r="AF117" s="7">
        <v>0</v>
      </c>
      <c r="AG117" s="7">
        <v>0</v>
      </c>
      <c r="AH117" s="7">
        <v>0</v>
      </c>
      <c r="AI117" s="8">
        <f t="shared" si="35"/>
        <v>1946.8414358305893</v>
      </c>
      <c r="AK117" s="17">
        <v>72</v>
      </c>
      <c r="AL117" s="17">
        <v>1634.6073280705755</v>
      </c>
      <c r="AM117" s="17">
        <v>31.783641954288669</v>
      </c>
      <c r="AN117" s="17">
        <v>0.59705859972614617</v>
      </c>
      <c r="AV117" s="1">
        <v>72</v>
      </c>
      <c r="AW117" s="50">
        <f t="shared" si="42"/>
        <v>90</v>
      </c>
      <c r="AX117" s="51">
        <f t="shared" si="43"/>
        <v>0.74532224532224534</v>
      </c>
      <c r="AY117" s="52">
        <f t="shared" si="44"/>
        <v>0.65984156097410673</v>
      </c>
      <c r="AZ117" s="43"/>
      <c r="BA117" s="1">
        <v>72</v>
      </c>
      <c r="BB117" s="48">
        <f t="shared" si="45"/>
        <v>31.783641954288669</v>
      </c>
      <c r="BC117" s="48">
        <f t="shared" si="40"/>
        <v>-27.226649515064082</v>
      </c>
      <c r="BD117" s="48">
        <f t="shared" si="40"/>
        <v>-49.272459398702495</v>
      </c>
      <c r="BE117" s="48">
        <f t="shared" si="40"/>
        <v>25.662248146121556</v>
      </c>
      <c r="BF117" s="48">
        <f t="shared" si="40"/>
        <v>-35.538149418185412</v>
      </c>
      <c r="BG117" s="48">
        <f t="shared" si="40"/>
        <v>18.402261942574114</v>
      </c>
      <c r="BH117" s="48">
        <f t="shared" si="40"/>
        <v>-0.84115368532479806</v>
      </c>
      <c r="BI117" s="48">
        <f t="shared" si="40"/>
        <v>-16.514274379007475</v>
      </c>
      <c r="BJ117" s="48">
        <f t="shared" si="40"/>
        <v>5.6583793644376783</v>
      </c>
      <c r="BK117" s="48">
        <f t="shared" si="40"/>
        <v>52.564950210742609</v>
      </c>
      <c r="BL117" s="48">
        <f t="shared" si="36"/>
        <v>14.437676452547066</v>
      </c>
      <c r="BM117" s="48">
        <f t="shared" si="36"/>
        <v>33.60228958626044</v>
      </c>
      <c r="BN117" s="48">
        <f t="shared" si="36"/>
        <v>27.623586891503237</v>
      </c>
      <c r="BO117" s="1">
        <v>72</v>
      </c>
      <c r="BP117" s="9">
        <f t="shared" si="39"/>
        <v>1010.1998958784058</v>
      </c>
      <c r="BQ117" s="9">
        <f t="shared" si="39"/>
        <v>-865.36207980170491</v>
      </c>
      <c r="BR117" s="9">
        <f t="shared" si="39"/>
        <v>-1566.0582077355821</v>
      </c>
      <c r="BS117" s="9">
        <f t="shared" si="38"/>
        <v>815.63970681842386</v>
      </c>
      <c r="BT117" s="9">
        <f t="shared" si="38"/>
        <v>-1129.5318168256165</v>
      </c>
      <c r="BU117" s="9">
        <f t="shared" si="38"/>
        <v>584.89090473179795</v>
      </c>
      <c r="BV117" s="9">
        <f t="shared" si="38"/>
        <v>-26.734927562900111</v>
      </c>
      <c r="BW117" s="9">
        <f t="shared" si="38"/>
        <v>-524.88378399725957</v>
      </c>
      <c r="BX117" s="9">
        <f t="shared" si="38"/>
        <v>179.84390376081498</v>
      </c>
      <c r="BY117" s="9">
        <f t="shared" si="22"/>
        <v>1670.7055568432363</v>
      </c>
      <c r="BZ117" s="9">
        <f t="shared" si="22"/>
        <v>458.88193901961108</v>
      </c>
      <c r="CA117" s="9">
        <f t="shared" si="22"/>
        <v>1068.0031410540112</v>
      </c>
      <c r="CB117" s="9">
        <f t="shared" si="22"/>
        <v>877.97819525270859</v>
      </c>
    </row>
    <row r="118" spans="1:80">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41"/>
        <v>-70.735750000000053</v>
      </c>
      <c r="I118" s="8">
        <f t="shared" si="41"/>
        <v>-136963.10392193764</v>
      </c>
      <c r="J118" s="8">
        <f t="shared" si="41"/>
        <v>0</v>
      </c>
      <c r="K118" s="9">
        <v>21517</v>
      </c>
      <c r="L118" s="9">
        <v>38398157.810999997</v>
      </c>
      <c r="M118" s="9">
        <v>-530288</v>
      </c>
      <c r="N118" s="9">
        <f t="shared" si="26"/>
        <v>37867869.810999997</v>
      </c>
      <c r="O118" s="9">
        <f t="shared" si="27"/>
        <v>1759.9047177115767</v>
      </c>
      <c r="P118" s="8">
        <f t="shared" si="28"/>
        <v>-46.181625268396687</v>
      </c>
      <c r="Q118" s="8">
        <f t="shared" si="29"/>
        <v>1713.7230924431801</v>
      </c>
      <c r="R118" s="9">
        <f t="shared" si="24"/>
        <v>36874179.780099906</v>
      </c>
      <c r="U118" s="2">
        <v>44593</v>
      </c>
      <c r="V118" s="8">
        <f t="shared" si="30"/>
        <v>936</v>
      </c>
      <c r="W118" s="8">
        <f t="shared" si="31"/>
        <v>876096</v>
      </c>
      <c r="X118" s="8">
        <f t="shared" si="32"/>
        <v>0</v>
      </c>
      <c r="Y118" s="7">
        <v>110</v>
      </c>
      <c r="Z118" s="7">
        <f t="shared" si="33"/>
        <v>12100</v>
      </c>
      <c r="AA118" s="7">
        <f t="shared" si="34"/>
        <v>1331000</v>
      </c>
      <c r="AB118" s="7">
        <v>0</v>
      </c>
      <c r="AC118" s="7">
        <v>0</v>
      </c>
      <c r="AD118" s="7">
        <v>0</v>
      </c>
      <c r="AE118" s="7">
        <v>0</v>
      </c>
      <c r="AF118" s="7">
        <v>0</v>
      </c>
      <c r="AG118" s="7">
        <v>0</v>
      </c>
      <c r="AH118" s="7">
        <v>0</v>
      </c>
      <c r="AI118" s="8">
        <f t="shared" si="35"/>
        <v>1815.4652595584278</v>
      </c>
      <c r="AK118" s="17">
        <v>73</v>
      </c>
      <c r="AL118" s="17">
        <v>1654.9513588604732</v>
      </c>
      <c r="AM118" s="17">
        <v>24.676299518163887</v>
      </c>
      <c r="AN118" s="17">
        <v>0.4635465267928463</v>
      </c>
      <c r="AV118" s="1">
        <v>73</v>
      </c>
      <c r="AW118" s="50">
        <f t="shared" si="42"/>
        <v>85</v>
      </c>
      <c r="AX118" s="51">
        <f t="shared" si="43"/>
        <v>0.70374220374220375</v>
      </c>
      <c r="AY118" s="52">
        <f t="shared" si="44"/>
        <v>0.53519417688850079</v>
      </c>
      <c r="AZ118" s="43"/>
      <c r="BA118" s="1">
        <v>73</v>
      </c>
      <c r="BB118" s="48">
        <f t="shared" si="45"/>
        <v>24.676299518163887</v>
      </c>
      <c r="BC118" s="48">
        <f t="shared" si="40"/>
        <v>31.783641954288669</v>
      </c>
      <c r="BD118" s="48">
        <f t="shared" si="40"/>
        <v>-27.226649515064082</v>
      </c>
      <c r="BE118" s="48">
        <f t="shared" si="40"/>
        <v>-49.272459398702495</v>
      </c>
      <c r="BF118" s="48">
        <f t="shared" si="40"/>
        <v>25.662248146121556</v>
      </c>
      <c r="BG118" s="48">
        <f t="shared" si="40"/>
        <v>-35.538149418185412</v>
      </c>
      <c r="BH118" s="48">
        <f t="shared" si="40"/>
        <v>18.402261942574114</v>
      </c>
      <c r="BI118" s="48">
        <f t="shared" si="40"/>
        <v>-0.84115368532479806</v>
      </c>
      <c r="BJ118" s="48">
        <f t="shared" si="40"/>
        <v>-16.514274379007475</v>
      </c>
      <c r="BK118" s="48">
        <f t="shared" si="40"/>
        <v>5.6583793644376783</v>
      </c>
      <c r="BL118" s="48">
        <f t="shared" si="36"/>
        <v>52.564950210742609</v>
      </c>
      <c r="BM118" s="48">
        <f t="shared" si="36"/>
        <v>14.437676452547066</v>
      </c>
      <c r="BN118" s="48">
        <f t="shared" si="36"/>
        <v>33.60228958626044</v>
      </c>
      <c r="BO118" s="1">
        <v>73</v>
      </c>
      <c r="BP118" s="9">
        <f t="shared" si="39"/>
        <v>608.9197579101251</v>
      </c>
      <c r="BQ118" s="9">
        <f t="shared" si="39"/>
        <v>784.30266864209534</v>
      </c>
      <c r="BR118" s="9">
        <f t="shared" si="39"/>
        <v>-671.85295830979237</v>
      </c>
      <c r="BS118" s="9">
        <f t="shared" si="38"/>
        <v>-1215.8619661189471</v>
      </c>
      <c r="BT118" s="9">
        <f t="shared" si="38"/>
        <v>633.24932156313105</v>
      </c>
      <c r="BU118" s="9">
        <f t="shared" si="38"/>
        <v>-876.95001936440269</v>
      </c>
      <c r="BV118" s="9">
        <f t="shared" si="38"/>
        <v>454.09972750665838</v>
      </c>
      <c r="BW118" s="9">
        <f t="shared" si="38"/>
        <v>-20.756560279886969</v>
      </c>
      <c r="BX118" s="9">
        <f t="shared" si="38"/>
        <v>-407.51118090153005</v>
      </c>
      <c r="BY118" s="9">
        <f t="shared" si="22"/>
        <v>139.62786398425575</v>
      </c>
      <c r="BZ118" s="9">
        <f t="shared" si="22"/>
        <v>1297.1084555576406</v>
      </c>
      <c r="CA118" s="9">
        <f t="shared" si="22"/>
        <v>356.26842848938526</v>
      </c>
      <c r="CB118" s="9">
        <f t="shared" si="22"/>
        <v>829.1801623266299</v>
      </c>
    </row>
    <row r="119" spans="1:80">
      <c r="A119" s="2">
        <v>44256</v>
      </c>
      <c r="B119" s="8">
        <f>'WA Sch. 1-2'!B119</f>
        <v>767.35</v>
      </c>
      <c r="C119" s="8">
        <f>'WA Sch. 1-2'!C119</f>
        <v>588826.02250000008</v>
      </c>
      <c r="D119" s="8">
        <f>'WA Sch. 1-2'!D119</f>
        <v>0</v>
      </c>
      <c r="E119" s="8">
        <f>'WA Sch. 1-2'!E119</f>
        <v>729</v>
      </c>
      <c r="F119" s="8">
        <f>'WA Sch. 1-2'!F119</f>
        <v>531441</v>
      </c>
      <c r="G119" s="8">
        <f>'WA Sch. 1-2'!G119</f>
        <v>0</v>
      </c>
      <c r="H119" s="8">
        <f t="shared" si="41"/>
        <v>38.350000000000023</v>
      </c>
      <c r="I119" s="8">
        <f t="shared" si="41"/>
        <v>57385.022500000079</v>
      </c>
      <c r="J119" s="8">
        <f t="shared" si="41"/>
        <v>0</v>
      </c>
      <c r="K119" s="9">
        <v>25807</v>
      </c>
      <c r="L119" s="9">
        <v>44539372.167999998</v>
      </c>
      <c r="M119" s="9">
        <v>-4546400</v>
      </c>
      <c r="N119" s="9">
        <f t="shared" si="26"/>
        <v>39992972.167999998</v>
      </c>
      <c r="O119" s="9">
        <f t="shared" si="27"/>
        <v>1549.6947404967643</v>
      </c>
      <c r="P119" s="8">
        <f t="shared" si="28"/>
        <v>20.697263287211111</v>
      </c>
      <c r="Q119" s="8">
        <f t="shared" si="29"/>
        <v>1570.3920037839755</v>
      </c>
      <c r="R119" s="9">
        <f t="shared" si="24"/>
        <v>40527106.441653058</v>
      </c>
      <c r="U119" s="2">
        <v>44621</v>
      </c>
      <c r="V119" s="8">
        <f t="shared" si="30"/>
        <v>695.5</v>
      </c>
      <c r="W119" s="8">
        <f t="shared" si="31"/>
        <v>483720.25</v>
      </c>
      <c r="X119" s="8">
        <f t="shared" si="32"/>
        <v>0</v>
      </c>
      <c r="Y119" s="7">
        <v>111</v>
      </c>
      <c r="Z119" s="7">
        <f t="shared" si="33"/>
        <v>12321</v>
      </c>
      <c r="AA119" s="7">
        <f t="shared" si="34"/>
        <v>1367631</v>
      </c>
      <c r="AB119" s="7">
        <v>0</v>
      </c>
      <c r="AC119" s="7">
        <v>0</v>
      </c>
      <c r="AD119" s="7">
        <v>0</v>
      </c>
      <c r="AE119" s="7">
        <v>0</v>
      </c>
      <c r="AF119" s="7">
        <v>0</v>
      </c>
      <c r="AG119" s="7">
        <v>0</v>
      </c>
      <c r="AH119" s="7">
        <v>0</v>
      </c>
      <c r="AI119" s="8">
        <f t="shared" si="35"/>
        <v>1567.5074955909624</v>
      </c>
      <c r="AK119" s="17">
        <v>74</v>
      </c>
      <c r="AL119" s="17">
        <v>1779.9270639505482</v>
      </c>
      <c r="AM119" s="17">
        <v>-72.484064868446922</v>
      </c>
      <c r="AN119" s="17">
        <v>-1.3616197393318084</v>
      </c>
      <c r="AV119" s="1">
        <v>74</v>
      </c>
      <c r="AW119" s="50">
        <f t="shared" si="42"/>
        <v>11</v>
      </c>
      <c r="AX119" s="51">
        <f t="shared" si="43"/>
        <v>8.8357588357588362E-2</v>
      </c>
      <c r="AY119" s="52">
        <f t="shared" si="44"/>
        <v>-1.3509383667831778</v>
      </c>
      <c r="AZ119" s="43"/>
      <c r="BA119" s="1">
        <v>74</v>
      </c>
      <c r="BB119" s="48">
        <f t="shared" si="45"/>
        <v>-72.484064868446922</v>
      </c>
      <c r="BC119" s="48">
        <f t="shared" si="40"/>
        <v>24.676299518163887</v>
      </c>
      <c r="BD119" s="48">
        <f t="shared" si="40"/>
        <v>31.783641954288669</v>
      </c>
      <c r="BE119" s="48">
        <f t="shared" si="40"/>
        <v>-27.226649515064082</v>
      </c>
      <c r="BF119" s="48">
        <f t="shared" si="40"/>
        <v>-49.272459398702495</v>
      </c>
      <c r="BG119" s="48">
        <f t="shared" si="40"/>
        <v>25.662248146121556</v>
      </c>
      <c r="BH119" s="48">
        <f t="shared" si="40"/>
        <v>-35.538149418185412</v>
      </c>
      <c r="BI119" s="48">
        <f t="shared" si="40"/>
        <v>18.402261942574114</v>
      </c>
      <c r="BJ119" s="48">
        <f t="shared" si="40"/>
        <v>-0.84115368532479806</v>
      </c>
      <c r="BK119" s="48">
        <f t="shared" si="40"/>
        <v>-16.514274379007475</v>
      </c>
      <c r="BL119" s="48">
        <f t="shared" si="36"/>
        <v>5.6583793644376783</v>
      </c>
      <c r="BM119" s="48">
        <f t="shared" si="36"/>
        <v>52.564950210742609</v>
      </c>
      <c r="BN119" s="48">
        <f t="shared" si="36"/>
        <v>14.437676452547066</v>
      </c>
      <c r="BO119" s="1">
        <v>74</v>
      </c>
      <c r="BP119" s="9">
        <f t="shared" si="39"/>
        <v>5253.9396598532503</v>
      </c>
      <c r="BQ119" s="9">
        <f t="shared" si="39"/>
        <v>-1788.6384949878068</v>
      </c>
      <c r="BR119" s="9">
        <f t="shared" si="39"/>
        <v>-2303.8075651701424</v>
      </c>
      <c r="BS119" s="9">
        <f t="shared" si="38"/>
        <v>1973.4982296003941</v>
      </c>
      <c r="BT119" s="9">
        <f t="shared" si="38"/>
        <v>3571.4681432834936</v>
      </c>
      <c r="BU119" s="9">
        <f t="shared" si="38"/>
        <v>-1860.1040592936467</v>
      </c>
      <c r="BV119" s="9">
        <f t="shared" si="38"/>
        <v>2575.9495277323326</v>
      </c>
      <c r="BW119" s="9">
        <f t="shared" si="38"/>
        <v>-1333.8707483716828</v>
      </c>
      <c r="BX119" s="9">
        <f t="shared" si="38"/>
        <v>60.970238291430853</v>
      </c>
      <c r="BY119" s="9">
        <f t="shared" si="22"/>
        <v>1197.021735343327</v>
      </c>
      <c r="BZ119" s="9">
        <f t="shared" si="22"/>
        <v>-410.14233690216844</v>
      </c>
      <c r="CA119" s="9">
        <f t="shared" si="22"/>
        <v>-3810.1212608821456</v>
      </c>
      <c r="CB119" s="9">
        <f t="shared" si="22"/>
        <v>-1046.5014765360581</v>
      </c>
    </row>
    <row r="120" spans="1:80">
      <c r="A120" s="2">
        <v>44287</v>
      </c>
      <c r="B120" s="8">
        <f>'WA Sch. 1-2'!B120</f>
        <v>547.15</v>
      </c>
      <c r="C120" s="8">
        <f>'WA Sch. 1-2'!C120</f>
        <v>299373.1225</v>
      </c>
      <c r="D120" s="8">
        <f>'WA Sch. 1-2'!D120</f>
        <v>0.375</v>
      </c>
      <c r="E120" s="8">
        <f>'WA Sch. 1-2'!E120</f>
        <v>476.5</v>
      </c>
      <c r="F120" s="8">
        <f>'WA Sch. 1-2'!F120</f>
        <v>227052.25</v>
      </c>
      <c r="G120" s="8">
        <f>'WA Sch. 1-2'!G120</f>
        <v>0</v>
      </c>
      <c r="H120" s="8">
        <f t="shared" si="41"/>
        <v>70.649999999999977</v>
      </c>
      <c r="I120" s="8">
        <f t="shared" si="41"/>
        <v>72320.872499999998</v>
      </c>
      <c r="J120" s="8">
        <f t="shared" si="41"/>
        <v>0.375</v>
      </c>
      <c r="K120" s="9">
        <v>23086</v>
      </c>
      <c r="L120" s="9">
        <v>33333456.841000002</v>
      </c>
      <c r="M120" s="9">
        <v>-2202570</v>
      </c>
      <c r="N120" s="9">
        <f t="shared" si="26"/>
        <v>31130886.841000002</v>
      </c>
      <c r="O120" s="9">
        <f t="shared" si="27"/>
        <v>1348.4746963960843</v>
      </c>
      <c r="P120" s="8">
        <f t="shared" si="28"/>
        <v>29.989984326518169</v>
      </c>
      <c r="Q120" s="8">
        <f t="shared" si="29"/>
        <v>1378.4646807226025</v>
      </c>
      <c r="R120" s="9">
        <f t="shared" si="24"/>
        <v>31823235.619162001</v>
      </c>
      <c r="U120" s="2">
        <v>44652</v>
      </c>
      <c r="V120" s="8">
        <f t="shared" si="30"/>
        <v>686.5</v>
      </c>
      <c r="W120" s="8">
        <f t="shared" si="31"/>
        <v>471282.25</v>
      </c>
      <c r="X120" s="8">
        <f t="shared" si="32"/>
        <v>0</v>
      </c>
      <c r="Y120" s="7">
        <v>112</v>
      </c>
      <c r="Z120" s="7">
        <f t="shared" si="33"/>
        <v>12544</v>
      </c>
      <c r="AA120" s="7">
        <f t="shared" si="34"/>
        <v>1404928</v>
      </c>
      <c r="AB120" s="7">
        <v>1</v>
      </c>
      <c r="AC120" s="7">
        <v>0</v>
      </c>
      <c r="AD120" s="7">
        <v>0</v>
      </c>
      <c r="AE120" s="7">
        <v>0</v>
      </c>
      <c r="AF120" s="7">
        <v>0</v>
      </c>
      <c r="AG120" s="7">
        <v>0</v>
      </c>
      <c r="AH120" s="7">
        <v>0</v>
      </c>
      <c r="AI120" s="8">
        <f t="shared" si="35"/>
        <v>1586.0023754996173</v>
      </c>
      <c r="AK120" s="17">
        <v>75</v>
      </c>
      <c r="AL120" s="17">
        <v>1580.9222347584869</v>
      </c>
      <c r="AM120" s="17">
        <v>-77.214091321186743</v>
      </c>
      <c r="AN120" s="17">
        <v>-1.4504737156823506</v>
      </c>
      <c r="AV120" s="1">
        <v>75</v>
      </c>
      <c r="AW120" s="50">
        <f t="shared" si="42"/>
        <v>9</v>
      </c>
      <c r="AX120" s="51">
        <f t="shared" si="43"/>
        <v>7.172557172557173E-2</v>
      </c>
      <c r="AY120" s="52">
        <f t="shared" si="44"/>
        <v>-1.4630593361844002</v>
      </c>
      <c r="AZ120" s="43"/>
      <c r="BA120" s="1">
        <v>75</v>
      </c>
      <c r="BB120" s="48">
        <f t="shared" si="45"/>
        <v>-77.214091321186743</v>
      </c>
      <c r="BC120" s="48">
        <f t="shared" si="40"/>
        <v>-72.484064868446922</v>
      </c>
      <c r="BD120" s="48">
        <f t="shared" si="40"/>
        <v>24.676299518163887</v>
      </c>
      <c r="BE120" s="48">
        <f t="shared" si="40"/>
        <v>31.783641954288669</v>
      </c>
      <c r="BF120" s="48">
        <f t="shared" si="40"/>
        <v>-27.226649515064082</v>
      </c>
      <c r="BG120" s="48">
        <f t="shared" si="40"/>
        <v>-49.272459398702495</v>
      </c>
      <c r="BH120" s="48">
        <f t="shared" si="40"/>
        <v>25.662248146121556</v>
      </c>
      <c r="BI120" s="48">
        <f t="shared" si="40"/>
        <v>-35.538149418185412</v>
      </c>
      <c r="BJ120" s="48">
        <f t="shared" si="40"/>
        <v>18.402261942574114</v>
      </c>
      <c r="BK120" s="48">
        <f t="shared" si="40"/>
        <v>-0.84115368532479806</v>
      </c>
      <c r="BL120" s="48">
        <f t="shared" si="36"/>
        <v>-16.514274379007475</v>
      </c>
      <c r="BM120" s="48">
        <f t="shared" si="36"/>
        <v>5.6583793644376783</v>
      </c>
      <c r="BN120" s="48">
        <f t="shared" si="36"/>
        <v>52.564950210742609</v>
      </c>
      <c r="BO120" s="1">
        <v>75</v>
      </c>
      <c r="BP120" s="9">
        <f t="shared" si="39"/>
        <v>5962.0158985565968</v>
      </c>
      <c r="BQ120" s="9">
        <f t="shared" si="39"/>
        <v>5596.7912040831143</v>
      </c>
      <c r="BR120" s="9">
        <f t="shared" si="39"/>
        <v>-1905.3580444644517</v>
      </c>
      <c r="BS120" s="9">
        <f t="shared" si="38"/>
        <v>-2454.1450323783379</v>
      </c>
      <c r="BT120" s="9">
        <f t="shared" si="38"/>
        <v>2102.281002026124</v>
      </c>
      <c r="BU120" s="9">
        <f t="shared" si="38"/>
        <v>3804.5281796309064</v>
      </c>
      <c r="BV120" s="9">
        <f t="shared" si="38"/>
        <v>-1981.4871718615741</v>
      </c>
      <c r="BW120" s="9">
        <f t="shared" si="38"/>
        <v>2744.045914561771</v>
      </c>
      <c r="BX120" s="9">
        <f t="shared" si="38"/>
        <v>-1420.9139341503048</v>
      </c>
      <c r="BY120" s="9">
        <f t="shared" si="22"/>
        <v>64.948917473837696</v>
      </c>
      <c r="BZ120" s="9">
        <f t="shared" si="22"/>
        <v>1275.1346900038368</v>
      </c>
      <c r="CA120" s="9">
        <f t="shared" si="22"/>
        <v>-436.90662097559482</v>
      </c>
      <c r="CB120" s="9">
        <f t="shared" si="22"/>
        <v>-4058.7548658659089</v>
      </c>
    </row>
    <row r="121" spans="1:80">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41"/>
        <v>19.024999999999977</v>
      </c>
      <c r="I121" s="8">
        <f t="shared" si="41"/>
        <v>10673.500624999986</v>
      </c>
      <c r="J121" s="8">
        <f t="shared" si="41"/>
        <v>5.4499999999999993</v>
      </c>
      <c r="K121" s="9">
        <v>22966</v>
      </c>
      <c r="L121" s="9">
        <v>30383995.252</v>
      </c>
      <c r="M121" s="9">
        <v>3001729</v>
      </c>
      <c r="N121" s="9">
        <f t="shared" si="26"/>
        <v>33385724.252</v>
      </c>
      <c r="O121" s="9">
        <f t="shared" si="27"/>
        <v>1453.7021793956283</v>
      </c>
      <c r="P121" s="8">
        <f t="shared" si="28"/>
        <v>12.270345364368865</v>
      </c>
      <c r="Q121" s="8">
        <f t="shared" si="29"/>
        <v>1465.9725247599972</v>
      </c>
      <c r="R121" s="9">
        <f t="shared" si="24"/>
        <v>33667525.003638096</v>
      </c>
      <c r="U121" s="2">
        <v>44682</v>
      </c>
      <c r="V121" s="8">
        <f t="shared" si="30"/>
        <v>430.5</v>
      </c>
      <c r="W121" s="8">
        <f t="shared" si="31"/>
        <v>185330.25</v>
      </c>
      <c r="X121" s="8">
        <f t="shared" si="32"/>
        <v>0</v>
      </c>
      <c r="Y121" s="7">
        <v>113</v>
      </c>
      <c r="Z121" s="7">
        <f t="shared" si="33"/>
        <v>12769</v>
      </c>
      <c r="AA121" s="7">
        <f t="shared" si="34"/>
        <v>1442897</v>
      </c>
      <c r="AB121" s="7">
        <v>0</v>
      </c>
      <c r="AC121" s="7">
        <v>0</v>
      </c>
      <c r="AD121" s="7">
        <v>0</v>
      </c>
      <c r="AE121" s="7">
        <v>0</v>
      </c>
      <c r="AF121" s="7">
        <v>0</v>
      </c>
      <c r="AG121" s="7">
        <v>0</v>
      </c>
      <c r="AH121" s="7">
        <v>0</v>
      </c>
      <c r="AI121" s="8">
        <f t="shared" si="35"/>
        <v>1388.5606331543568</v>
      </c>
      <c r="AK121" s="17">
        <v>76</v>
      </c>
      <c r="AL121" s="17">
        <v>1300.2624950436502</v>
      </c>
      <c r="AM121" s="17">
        <v>52.739360931218243</v>
      </c>
      <c r="AN121" s="17">
        <v>0.99071368326297615</v>
      </c>
      <c r="AV121" s="1">
        <v>76</v>
      </c>
      <c r="AW121" s="50">
        <f t="shared" si="42"/>
        <v>106</v>
      </c>
      <c r="AX121" s="51">
        <f t="shared" si="43"/>
        <v>0.8783783783783784</v>
      </c>
      <c r="AY121" s="52">
        <f t="shared" si="44"/>
        <v>1.1669186011353176</v>
      </c>
      <c r="AZ121" s="43"/>
      <c r="BA121" s="1">
        <v>76</v>
      </c>
      <c r="BB121" s="48">
        <f t="shared" si="45"/>
        <v>52.739360931218243</v>
      </c>
      <c r="BC121" s="48">
        <f t="shared" si="40"/>
        <v>-77.214091321186743</v>
      </c>
      <c r="BD121" s="48">
        <f t="shared" si="40"/>
        <v>-72.484064868446922</v>
      </c>
      <c r="BE121" s="48">
        <f t="shared" si="40"/>
        <v>24.676299518163887</v>
      </c>
      <c r="BF121" s="48">
        <f t="shared" si="40"/>
        <v>31.783641954288669</v>
      </c>
      <c r="BG121" s="48">
        <f t="shared" si="40"/>
        <v>-27.226649515064082</v>
      </c>
      <c r="BH121" s="48">
        <f t="shared" si="40"/>
        <v>-49.272459398702495</v>
      </c>
      <c r="BI121" s="48">
        <f t="shared" si="40"/>
        <v>25.662248146121556</v>
      </c>
      <c r="BJ121" s="48">
        <f t="shared" si="40"/>
        <v>-35.538149418185412</v>
      </c>
      <c r="BK121" s="48">
        <f t="shared" si="40"/>
        <v>18.402261942574114</v>
      </c>
      <c r="BL121" s="48">
        <f t="shared" si="36"/>
        <v>-0.84115368532479806</v>
      </c>
      <c r="BM121" s="48">
        <f t="shared" si="36"/>
        <v>-16.514274379007475</v>
      </c>
      <c r="BN121" s="48">
        <f t="shared" si="36"/>
        <v>5.6583793644376783</v>
      </c>
      <c r="BO121" s="1">
        <v>76</v>
      </c>
      <c r="BP121" s="9">
        <f t="shared" si="39"/>
        <v>2781.4401914332875</v>
      </c>
      <c r="BQ121" s="9">
        <f t="shared" si="39"/>
        <v>-4072.2218311641082</v>
      </c>
      <c r="BR121" s="9">
        <f t="shared" si="39"/>
        <v>-3822.763258858854</v>
      </c>
      <c r="BS121" s="9">
        <f t="shared" si="38"/>
        <v>1301.412266735276</v>
      </c>
      <c r="BT121" s="9">
        <f t="shared" si="38"/>
        <v>1676.2489647358234</v>
      </c>
      <c r="BU121" s="9">
        <f t="shared" si="38"/>
        <v>-1435.916095722748</v>
      </c>
      <c r="BV121" s="9">
        <f t="shared" si="38"/>
        <v>-2598.5980201969683</v>
      </c>
      <c r="BW121" s="9">
        <f t="shared" si="38"/>
        <v>1353.4105672847747</v>
      </c>
      <c r="BX121" s="9">
        <f t="shared" si="38"/>
        <v>-1874.2592889932475</v>
      </c>
      <c r="BY121" s="9">
        <f t="shared" si="22"/>
        <v>970.52353454022295</v>
      </c>
      <c r="BZ121" s="9">
        <f t="shared" si="22"/>
        <v>-44.361907808979517</v>
      </c>
      <c r="CA121" s="9">
        <f t="shared" si="22"/>
        <v>-870.95227699165264</v>
      </c>
      <c r="CB121" s="9">
        <f t="shared" si="22"/>
        <v>298.41931158682405</v>
      </c>
    </row>
    <row r="122" spans="1:80">
      <c r="A122" s="2">
        <v>44348</v>
      </c>
      <c r="B122" s="8">
        <f>'WA Sch. 1-2'!B122</f>
        <v>126.95</v>
      </c>
      <c r="C122" s="8">
        <f>'WA Sch. 1-2'!C122</f>
        <v>16116.302500000002</v>
      </c>
      <c r="D122" s="8">
        <f>'WA Sch. 1-2'!D122</f>
        <v>68</v>
      </c>
      <c r="E122" s="8">
        <f>'WA Sch. 1-2'!E122</f>
        <v>74.5</v>
      </c>
      <c r="F122" s="8">
        <f>'WA Sch. 1-2'!F122</f>
        <v>5550.25</v>
      </c>
      <c r="G122" s="8">
        <f>'WA Sch. 1-2'!G122</f>
        <v>258</v>
      </c>
      <c r="H122" s="8">
        <f t="shared" si="41"/>
        <v>52.45</v>
      </c>
      <c r="I122" s="8">
        <f t="shared" si="41"/>
        <v>10566.052500000002</v>
      </c>
      <c r="J122" s="8">
        <f t="shared" si="41"/>
        <v>-190</v>
      </c>
      <c r="K122" s="9">
        <v>23207</v>
      </c>
      <c r="L122" s="9">
        <v>33233165.499000002</v>
      </c>
      <c r="M122" s="9">
        <v>5189883</v>
      </c>
      <c r="N122" s="9">
        <f t="shared" si="26"/>
        <v>38423048.498999998</v>
      </c>
      <c r="O122" s="9">
        <f t="shared" si="27"/>
        <v>1655.6663290817426</v>
      </c>
      <c r="P122" s="8">
        <f t="shared" si="28"/>
        <v>-218.59140319872506</v>
      </c>
      <c r="Q122" s="8">
        <f t="shared" si="29"/>
        <v>1437.0749258830174</v>
      </c>
      <c r="R122" s="9">
        <f t="shared" si="24"/>
        <v>33350197.804967184</v>
      </c>
      <c r="U122" s="2">
        <v>44713</v>
      </c>
      <c r="V122" s="8">
        <f t="shared" si="30"/>
        <v>129</v>
      </c>
      <c r="W122" s="8">
        <f t="shared" si="31"/>
        <v>16641</v>
      </c>
      <c r="X122" s="8">
        <f t="shared" si="32"/>
        <v>35.5</v>
      </c>
      <c r="Y122" s="7">
        <v>114</v>
      </c>
      <c r="Z122" s="7">
        <f t="shared" si="33"/>
        <v>12996</v>
      </c>
      <c r="AA122" s="7">
        <f t="shared" si="34"/>
        <v>1481544</v>
      </c>
      <c r="AB122" s="7">
        <v>0</v>
      </c>
      <c r="AC122" s="7">
        <v>0</v>
      </c>
      <c r="AD122" s="7">
        <v>0</v>
      </c>
      <c r="AE122" s="7">
        <v>0</v>
      </c>
      <c r="AF122" s="7">
        <v>0</v>
      </c>
      <c r="AG122" s="7">
        <v>0</v>
      </c>
      <c r="AH122" s="7">
        <v>0</v>
      </c>
      <c r="AI122" s="8">
        <f t="shared" si="35"/>
        <v>1372.7993549894738</v>
      </c>
      <c r="AK122" s="17">
        <v>77</v>
      </c>
      <c r="AL122" s="17">
        <v>1262.3204385634431</v>
      </c>
      <c r="AM122" s="17">
        <v>3.8625770097689838</v>
      </c>
      <c r="AN122" s="17">
        <v>7.2558859809201112E-2</v>
      </c>
      <c r="AV122" s="1">
        <v>77</v>
      </c>
      <c r="AW122" s="50">
        <f t="shared" si="42"/>
        <v>61</v>
      </c>
      <c r="AX122" s="51">
        <f t="shared" si="43"/>
        <v>0.50415800415800416</v>
      </c>
      <c r="AY122" s="52">
        <f t="shared" si="44"/>
        <v>1.0422759496273899E-2</v>
      </c>
      <c r="AZ122" s="43"/>
      <c r="BA122" s="1">
        <v>77</v>
      </c>
      <c r="BB122" s="48">
        <f t="shared" si="45"/>
        <v>3.8625770097689838</v>
      </c>
      <c r="BC122" s="48">
        <f t="shared" si="40"/>
        <v>52.739360931218243</v>
      </c>
      <c r="BD122" s="48">
        <f t="shared" si="40"/>
        <v>-77.214091321186743</v>
      </c>
      <c r="BE122" s="48">
        <f t="shared" si="40"/>
        <v>-72.484064868446922</v>
      </c>
      <c r="BF122" s="48">
        <f t="shared" si="40"/>
        <v>24.676299518163887</v>
      </c>
      <c r="BG122" s="48">
        <f t="shared" si="40"/>
        <v>31.783641954288669</v>
      </c>
      <c r="BH122" s="48">
        <f t="shared" si="40"/>
        <v>-27.226649515064082</v>
      </c>
      <c r="BI122" s="48">
        <f t="shared" si="40"/>
        <v>-49.272459398702495</v>
      </c>
      <c r="BJ122" s="48">
        <f t="shared" si="40"/>
        <v>25.662248146121556</v>
      </c>
      <c r="BK122" s="48">
        <f t="shared" si="40"/>
        <v>-35.538149418185412</v>
      </c>
      <c r="BL122" s="48">
        <f t="shared" si="36"/>
        <v>18.402261942574114</v>
      </c>
      <c r="BM122" s="48">
        <f t="shared" si="36"/>
        <v>-0.84115368532479806</v>
      </c>
      <c r="BN122" s="48">
        <f t="shared" si="36"/>
        <v>-16.514274379007475</v>
      </c>
      <c r="BO122" s="1">
        <v>77</v>
      </c>
      <c r="BP122" s="9">
        <f t="shared" si="39"/>
        <v>14.919501156394322</v>
      </c>
      <c r="BQ122" s="9">
        <f t="shared" si="39"/>
        <v>203.70984304282052</v>
      </c>
      <c r="BR122" s="9">
        <f t="shared" si="39"/>
        <v>-298.24537396740368</v>
      </c>
      <c r="BS122" s="9">
        <f t="shared" si="38"/>
        <v>-279.97528253545266</v>
      </c>
      <c r="BT122" s="9">
        <f t="shared" si="38"/>
        <v>95.31410720502744</v>
      </c>
      <c r="BU122" s="9">
        <f t="shared" si="38"/>
        <v>122.76676469935704</v>
      </c>
      <c r="BV122" s="9">
        <f t="shared" si="38"/>
        <v>-105.1650304699196</v>
      </c>
      <c r="BW122" s="9">
        <f t="shared" si="38"/>
        <v>-190.31866888819465</v>
      </c>
      <c r="BX122" s="9">
        <f t="shared" si="38"/>
        <v>99.122409708189792</v>
      </c>
      <c r="BY122" s="9">
        <f t="shared" si="22"/>
        <v>-137.26883891241147</v>
      </c>
      <c r="BZ122" s="9">
        <f t="shared" si="22"/>
        <v>71.080153907128931</v>
      </c>
      <c r="CA122" s="9">
        <f t="shared" si="22"/>
        <v>-3.2490208866186374</v>
      </c>
      <c r="CB122" s="9">
        <f t="shared" si="22"/>
        <v>-63.787656549368648</v>
      </c>
    </row>
    <row r="123" spans="1:80">
      <c r="A123" s="2">
        <v>44378</v>
      </c>
      <c r="B123" s="8">
        <f>'WA Sch. 1-2'!B123</f>
        <v>14.1</v>
      </c>
      <c r="C123" s="8">
        <f>'WA Sch. 1-2'!C123</f>
        <v>198.81</v>
      </c>
      <c r="D123" s="8">
        <f>'WA Sch. 1-2'!D123</f>
        <v>240.05</v>
      </c>
      <c r="E123" s="8">
        <f>'WA Sch. 1-2'!E123</f>
        <v>0</v>
      </c>
      <c r="F123" s="8">
        <f>'WA Sch. 1-2'!F123</f>
        <v>0</v>
      </c>
      <c r="G123" s="8">
        <f>'WA Sch. 1-2'!G123</f>
        <v>385.5</v>
      </c>
      <c r="H123" s="8">
        <f t="shared" si="41"/>
        <v>14.1</v>
      </c>
      <c r="I123" s="8">
        <f t="shared" si="41"/>
        <v>198.81</v>
      </c>
      <c r="J123" s="8">
        <f t="shared" si="41"/>
        <v>-145.44999999999999</v>
      </c>
      <c r="K123" s="9">
        <v>23165</v>
      </c>
      <c r="L123" s="9">
        <v>39303888.961999997</v>
      </c>
      <c r="M123" s="9">
        <v>-333404</v>
      </c>
      <c r="N123" s="9">
        <f t="shared" si="26"/>
        <v>38970484.961999997</v>
      </c>
      <c r="O123" s="9">
        <f t="shared" si="27"/>
        <v>1682.3002357867472</v>
      </c>
      <c r="P123" s="8">
        <f t="shared" si="28"/>
        <v>-173.39790026465909</v>
      </c>
      <c r="Q123" s="8">
        <f t="shared" si="29"/>
        <v>1508.9023355220882</v>
      </c>
      <c r="R123" s="9">
        <f>Q123*K123</f>
        <v>34953722.602369174</v>
      </c>
      <c r="U123" s="2">
        <v>44743</v>
      </c>
      <c r="V123" s="8">
        <f t="shared" si="30"/>
        <v>6</v>
      </c>
      <c r="W123" s="8">
        <f t="shared" si="31"/>
        <v>36</v>
      </c>
      <c r="X123" s="8">
        <f t="shared" si="32"/>
        <v>287.5</v>
      </c>
      <c r="Y123" s="7">
        <v>115</v>
      </c>
      <c r="Z123" s="7">
        <f t="shared" si="33"/>
        <v>13225</v>
      </c>
      <c r="AA123" s="7">
        <f t="shared" si="34"/>
        <v>1520875</v>
      </c>
      <c r="AB123" s="7">
        <v>0</v>
      </c>
      <c r="AC123" s="7">
        <v>0</v>
      </c>
      <c r="AD123" s="7">
        <v>0</v>
      </c>
      <c r="AE123" s="7">
        <v>0</v>
      </c>
      <c r="AF123" s="7">
        <v>0</v>
      </c>
      <c r="AG123" s="7">
        <v>0</v>
      </c>
      <c r="AH123" s="7">
        <v>0</v>
      </c>
      <c r="AI123" s="8">
        <f t="shared" si="35"/>
        <v>1708.621822494197</v>
      </c>
      <c r="AK123" s="17">
        <v>78</v>
      </c>
      <c r="AL123" s="17">
        <v>1325.2399742053196</v>
      </c>
      <c r="AM123" s="17">
        <v>15.221500240549403</v>
      </c>
      <c r="AN123" s="17">
        <v>0.28593726396818203</v>
      </c>
      <c r="AV123" s="1">
        <v>78</v>
      </c>
      <c r="AW123" s="50">
        <f t="shared" si="42"/>
        <v>73</v>
      </c>
      <c r="AX123" s="51">
        <f t="shared" si="43"/>
        <v>0.60395010395010396</v>
      </c>
      <c r="AY123" s="52">
        <f t="shared" si="44"/>
        <v>0.26358490404097262</v>
      </c>
      <c r="AZ123" s="43"/>
      <c r="BA123" s="1">
        <v>78</v>
      </c>
      <c r="BB123" s="48">
        <f t="shared" si="45"/>
        <v>15.221500240549403</v>
      </c>
      <c r="BC123" s="48">
        <f t="shared" si="40"/>
        <v>3.8625770097689838</v>
      </c>
      <c r="BD123" s="48">
        <f t="shared" si="40"/>
        <v>52.739360931218243</v>
      </c>
      <c r="BE123" s="48">
        <f t="shared" si="40"/>
        <v>-77.214091321186743</v>
      </c>
      <c r="BF123" s="48">
        <f t="shared" si="40"/>
        <v>-72.484064868446922</v>
      </c>
      <c r="BG123" s="48">
        <f t="shared" si="40"/>
        <v>24.676299518163887</v>
      </c>
      <c r="BH123" s="48">
        <f t="shared" si="40"/>
        <v>31.783641954288669</v>
      </c>
      <c r="BI123" s="48">
        <f t="shared" si="40"/>
        <v>-27.226649515064082</v>
      </c>
      <c r="BJ123" s="48">
        <f t="shared" si="40"/>
        <v>-49.272459398702495</v>
      </c>
      <c r="BK123" s="48">
        <f t="shared" si="40"/>
        <v>25.662248146121556</v>
      </c>
      <c r="BL123" s="48">
        <f t="shared" si="36"/>
        <v>-35.538149418185412</v>
      </c>
      <c r="BM123" s="48">
        <f t="shared" si="36"/>
        <v>18.402261942574114</v>
      </c>
      <c r="BN123" s="48">
        <f t="shared" si="36"/>
        <v>-0.84115368532479806</v>
      </c>
      <c r="BO123" s="1">
        <v>78</v>
      </c>
      <c r="BP123" s="9">
        <f t="shared" si="39"/>
        <v>231.69406957303931</v>
      </c>
      <c r="BQ123" s="9">
        <f t="shared" si="39"/>
        <v>58.794216883335274</v>
      </c>
      <c r="BR123" s="9">
        <f t="shared" si="39"/>
        <v>802.77219510094642</v>
      </c>
      <c r="BS123" s="9">
        <f t="shared" si="38"/>
        <v>-1175.3143096192348</v>
      </c>
      <c r="BT123" s="9">
        <f t="shared" si="38"/>
        <v>-1103.3162108310516</v>
      </c>
      <c r="BU123" s="9">
        <f t="shared" si="38"/>
        <v>375.61029905159256</v>
      </c>
      <c r="BV123" s="9">
        <f t="shared" si="38"/>
        <v>483.79471365273145</v>
      </c>
      <c r="BW123" s="9">
        <f t="shared" si="38"/>
        <v>-414.43045214289981</v>
      </c>
      <c r="BX123" s="9">
        <f t="shared" si="38"/>
        <v>-750.00075258980382</v>
      </c>
      <c r="BY123" s="9">
        <f t="shared" si="22"/>
        <v>390.61791632921938</v>
      </c>
      <c r="BZ123" s="9">
        <f t="shared" si="22"/>
        <v>-540.94394991758577</v>
      </c>
      <c r="CA123" s="9">
        <f t="shared" si="22"/>
        <v>280.11003458553813</v>
      </c>
      <c r="CB123" s="9">
        <f t="shared" si="22"/>
        <v>-12.803621023513374</v>
      </c>
    </row>
    <row r="124" spans="1:80">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41"/>
        <v>-7.6499999999999986</v>
      </c>
      <c r="I124" s="8">
        <f t="shared" si="41"/>
        <v>-354.57749999999993</v>
      </c>
      <c r="J124" s="8">
        <f t="shared" si="41"/>
        <v>1.4499999999999886</v>
      </c>
      <c r="K124" s="9">
        <v>23196</v>
      </c>
      <c r="L124" s="9">
        <v>39557899.975999996</v>
      </c>
      <c r="M124" s="9">
        <v>-2755971</v>
      </c>
      <c r="N124" s="9">
        <f t="shared" si="26"/>
        <v>36801928.975999996</v>
      </c>
      <c r="O124" s="9">
        <f t="shared" si="27"/>
        <v>1586.5635875150886</v>
      </c>
      <c r="P124" s="8">
        <f t="shared" si="28"/>
        <v>0.47609640707932765</v>
      </c>
      <c r="Q124" s="8">
        <f t="shared" si="29"/>
        <v>1587.0396839221678</v>
      </c>
      <c r="R124" s="9">
        <f t="shared" si="24"/>
        <v>36812972.508258604</v>
      </c>
      <c r="U124" s="2">
        <v>44774</v>
      </c>
      <c r="V124" s="8">
        <f t="shared" si="30"/>
        <v>3</v>
      </c>
      <c r="W124" s="8">
        <f t="shared" si="31"/>
        <v>9</v>
      </c>
      <c r="X124" s="8">
        <f t="shared" si="32"/>
        <v>345.5</v>
      </c>
      <c r="Y124" s="7">
        <v>116</v>
      </c>
      <c r="Z124" s="7">
        <f t="shared" si="33"/>
        <v>13456</v>
      </c>
      <c r="AA124" s="7">
        <f t="shared" si="34"/>
        <v>1560896</v>
      </c>
      <c r="AB124" s="7">
        <v>0</v>
      </c>
      <c r="AC124" s="7">
        <v>0</v>
      </c>
      <c r="AD124" s="7">
        <v>0</v>
      </c>
      <c r="AE124" s="7">
        <v>0</v>
      </c>
      <c r="AF124" s="7">
        <v>0</v>
      </c>
      <c r="AG124" s="7">
        <v>0</v>
      </c>
      <c r="AH124" s="7">
        <v>0</v>
      </c>
      <c r="AI124" s="8">
        <f t="shared" si="35"/>
        <v>1760.3320989966558</v>
      </c>
      <c r="AK124" s="17">
        <v>79</v>
      </c>
      <c r="AL124" s="17">
        <v>1377.6791535948287</v>
      </c>
      <c r="AM124" s="17">
        <v>24.58108381622128</v>
      </c>
      <c r="AN124" s="17">
        <v>0.46175789118728683</v>
      </c>
      <c r="AV124" s="1">
        <v>79</v>
      </c>
      <c r="AW124" s="50">
        <f t="shared" si="42"/>
        <v>84</v>
      </c>
      <c r="AX124" s="51">
        <f t="shared" si="43"/>
        <v>0.69542619542619544</v>
      </c>
      <c r="AY124" s="52">
        <f t="shared" si="44"/>
        <v>0.51129056715173082</v>
      </c>
      <c r="AZ124" s="43"/>
      <c r="BA124" s="1">
        <v>79</v>
      </c>
      <c r="BB124" s="48">
        <f t="shared" si="45"/>
        <v>24.58108381622128</v>
      </c>
      <c r="BC124" s="48">
        <f t="shared" si="40"/>
        <v>15.221500240549403</v>
      </c>
      <c r="BD124" s="48">
        <f t="shared" si="40"/>
        <v>3.8625770097689838</v>
      </c>
      <c r="BE124" s="48">
        <f t="shared" si="40"/>
        <v>52.739360931218243</v>
      </c>
      <c r="BF124" s="48">
        <f t="shared" si="40"/>
        <v>-77.214091321186743</v>
      </c>
      <c r="BG124" s="48">
        <f t="shared" si="40"/>
        <v>-72.484064868446922</v>
      </c>
      <c r="BH124" s="48">
        <f t="shared" si="40"/>
        <v>24.676299518163887</v>
      </c>
      <c r="BI124" s="48">
        <f t="shared" si="40"/>
        <v>31.783641954288669</v>
      </c>
      <c r="BJ124" s="48">
        <f t="shared" si="40"/>
        <v>-27.226649515064082</v>
      </c>
      <c r="BK124" s="48">
        <f t="shared" si="40"/>
        <v>-49.272459398702495</v>
      </c>
      <c r="BL124" s="48">
        <f t="shared" si="36"/>
        <v>25.662248146121556</v>
      </c>
      <c r="BM124" s="48">
        <f t="shared" si="36"/>
        <v>-35.538149418185412</v>
      </c>
      <c r="BN124" s="48">
        <f t="shared" si="36"/>
        <v>18.402261942574114</v>
      </c>
      <c r="BO124" s="1">
        <v>79</v>
      </c>
      <c r="BP124" s="9">
        <f t="shared" si="39"/>
        <v>604.22968158008564</v>
      </c>
      <c r="BQ124" s="9">
        <f t="shared" si="39"/>
        <v>374.16097322156912</v>
      </c>
      <c r="BR124" s="9">
        <f t="shared" si="39"/>
        <v>94.946329223734921</v>
      </c>
      <c r="BS124" s="9">
        <f t="shared" si="38"/>
        <v>1296.3906514642058</v>
      </c>
      <c r="BT124" s="9">
        <f t="shared" si="38"/>
        <v>-1898.0060505594445</v>
      </c>
      <c r="BU124" s="9">
        <f t="shared" si="38"/>
        <v>-1781.7368738717041</v>
      </c>
      <c r="BV124" s="9">
        <f t="shared" si="38"/>
        <v>606.57018673015716</v>
      </c>
      <c r="BW124" s="9">
        <f t="shared" si="38"/>
        <v>781.2763668631253</v>
      </c>
      <c r="BX124" s="9">
        <f t="shared" si="38"/>
        <v>-669.26055376467014</v>
      </c>
      <c r="BY124" s="9">
        <f t="shared" si="22"/>
        <v>-1211.170454310861</v>
      </c>
      <c r="BZ124" s="9">
        <f t="shared" si="22"/>
        <v>630.80587259247272</v>
      </c>
      <c r="CA124" s="9">
        <f t="shared" si="22"/>
        <v>-873.56622952180885</v>
      </c>
      <c r="CB124" s="9">
        <f t="shared" si="22"/>
        <v>452.34754321846447</v>
      </c>
    </row>
    <row r="125" spans="1:80">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41"/>
        <v>18.324999999999989</v>
      </c>
      <c r="I125" s="8">
        <f t="shared" si="41"/>
        <v>5246.9056249999958</v>
      </c>
      <c r="J125" s="8">
        <f t="shared" si="41"/>
        <v>5.375</v>
      </c>
      <c r="K125" s="9">
        <v>23196</v>
      </c>
      <c r="L125" s="9">
        <v>33578275.963040002</v>
      </c>
      <c r="M125" s="9">
        <v>-2509266</v>
      </c>
      <c r="N125" s="9">
        <f t="shared" si="26"/>
        <v>31069009.963040002</v>
      </c>
      <c r="O125" s="9">
        <f t="shared" si="27"/>
        <v>1339.4123970960511</v>
      </c>
      <c r="P125" s="8">
        <f t="shared" si="28"/>
        <v>10.675327371528272</v>
      </c>
      <c r="Q125" s="8">
        <f t="shared" si="29"/>
        <v>1350.0877244675794</v>
      </c>
      <c r="R125" s="9">
        <f t="shared" si="24"/>
        <v>31316634.85674997</v>
      </c>
      <c r="U125" s="2">
        <v>44805</v>
      </c>
      <c r="V125" s="8">
        <f t="shared" si="30"/>
        <v>62.5</v>
      </c>
      <c r="W125" s="8">
        <f t="shared" si="31"/>
        <v>3906.25</v>
      </c>
      <c r="X125" s="8">
        <f t="shared" si="32"/>
        <v>77.5</v>
      </c>
      <c r="Y125" s="7">
        <v>117</v>
      </c>
      <c r="Z125" s="7">
        <f t="shared" si="33"/>
        <v>13689</v>
      </c>
      <c r="AA125" s="7">
        <f t="shared" si="34"/>
        <v>1601613</v>
      </c>
      <c r="AB125" s="7">
        <v>0</v>
      </c>
      <c r="AC125" s="7">
        <v>1</v>
      </c>
      <c r="AD125" s="7">
        <v>0</v>
      </c>
      <c r="AE125" s="7">
        <v>0</v>
      </c>
      <c r="AF125" s="7">
        <v>0</v>
      </c>
      <c r="AG125" s="7">
        <v>0</v>
      </c>
      <c r="AH125" s="7">
        <v>0</v>
      </c>
      <c r="AI125" s="8">
        <f t="shared" si="35"/>
        <v>1386.710963278078</v>
      </c>
      <c r="AK125" s="17">
        <v>80</v>
      </c>
      <c r="AL125" s="17">
        <v>1457.0482353268749</v>
      </c>
      <c r="AM125" s="17">
        <v>56.654007363846404</v>
      </c>
      <c r="AN125" s="17">
        <v>1.0642506719079337</v>
      </c>
      <c r="AV125" s="1">
        <v>80</v>
      </c>
      <c r="AW125" s="50">
        <f t="shared" si="42"/>
        <v>107</v>
      </c>
      <c r="AX125" s="51">
        <f t="shared" si="43"/>
        <v>0.88669438669438672</v>
      </c>
      <c r="AY125" s="52">
        <f t="shared" si="44"/>
        <v>1.2091343701602324</v>
      </c>
      <c r="AZ125" s="43"/>
      <c r="BA125" s="1">
        <v>80</v>
      </c>
      <c r="BB125" s="48">
        <f t="shared" si="45"/>
        <v>56.654007363846404</v>
      </c>
      <c r="BC125" s="48">
        <f t="shared" si="40"/>
        <v>24.58108381622128</v>
      </c>
      <c r="BD125" s="48">
        <f t="shared" si="40"/>
        <v>15.221500240549403</v>
      </c>
      <c r="BE125" s="48">
        <f t="shared" si="40"/>
        <v>3.8625770097689838</v>
      </c>
      <c r="BF125" s="48">
        <f t="shared" si="40"/>
        <v>52.739360931218243</v>
      </c>
      <c r="BG125" s="48">
        <f t="shared" si="40"/>
        <v>-77.214091321186743</v>
      </c>
      <c r="BH125" s="48">
        <f t="shared" si="40"/>
        <v>-72.484064868446922</v>
      </c>
      <c r="BI125" s="48">
        <f t="shared" si="40"/>
        <v>24.676299518163887</v>
      </c>
      <c r="BJ125" s="48">
        <f t="shared" si="40"/>
        <v>31.783641954288669</v>
      </c>
      <c r="BK125" s="48">
        <f t="shared" si="40"/>
        <v>-27.226649515064082</v>
      </c>
      <c r="BL125" s="48">
        <f t="shared" si="36"/>
        <v>-49.272459398702495</v>
      </c>
      <c r="BM125" s="48">
        <f t="shared" si="36"/>
        <v>25.662248146121556</v>
      </c>
      <c r="BN125" s="48">
        <f t="shared" si="36"/>
        <v>-35.538149418185412</v>
      </c>
      <c r="BO125" s="1">
        <v>80</v>
      </c>
      <c r="BP125" s="9">
        <f t="shared" si="39"/>
        <v>3209.6765503827392</v>
      </c>
      <c r="BQ125" s="9">
        <f t="shared" si="39"/>
        <v>1392.6169035355094</v>
      </c>
      <c r="BR125" s="9">
        <f t="shared" si="39"/>
        <v>862.35898671686095</v>
      </c>
      <c r="BS125" s="9">
        <f t="shared" si="38"/>
        <v>218.83046635486343</v>
      </c>
      <c r="BT125" s="9">
        <f t="shared" si="38"/>
        <v>2987.896142561769</v>
      </c>
      <c r="BU125" s="9">
        <f t="shared" si="38"/>
        <v>-4374.4876983032182</v>
      </c>
      <c r="BV125" s="9">
        <f t="shared" si="38"/>
        <v>-4106.5127448185085</v>
      </c>
      <c r="BW125" s="9">
        <f t="shared" si="38"/>
        <v>1398.0112546145197</v>
      </c>
      <c r="BX125" s="9">
        <f t="shared" si="38"/>
        <v>1800.6706853281096</v>
      </c>
      <c r="BY125" s="9">
        <f t="shared" si="22"/>
        <v>-1542.4988021193117</v>
      </c>
      <c r="BZ125" s="9">
        <f t="shared" si="22"/>
        <v>-2791.4822776089154</v>
      </c>
      <c r="CA125" s="9">
        <f t="shared" si="22"/>
        <v>1453.8691954432074</v>
      </c>
      <c r="CB125" s="9">
        <f t="shared" si="22"/>
        <v>-2013.3785788353546</v>
      </c>
    </row>
    <row r="126" spans="1:80">
      <c r="A126" s="2">
        <v>44470</v>
      </c>
      <c r="B126" s="8">
        <f>'WA Sch. 1-2'!B126</f>
        <v>510.4</v>
      </c>
      <c r="C126" s="8">
        <f>'WA Sch. 1-2'!C126</f>
        <v>260508.15999999997</v>
      </c>
      <c r="D126" s="8">
        <f>'WA Sch. 1-2'!D126</f>
        <v>0.65</v>
      </c>
      <c r="E126" s="8">
        <f>'WA Sch. 1-2'!E126</f>
        <v>510</v>
      </c>
      <c r="F126" s="8">
        <f>'WA Sch. 1-2'!F126</f>
        <v>260100</v>
      </c>
      <c r="G126" s="8">
        <f>'WA Sch. 1-2'!G126</f>
        <v>0</v>
      </c>
      <c r="H126" s="8">
        <f t="shared" si="41"/>
        <v>0.39999999999997726</v>
      </c>
      <c r="I126" s="8">
        <f t="shared" si="41"/>
        <v>408.15999999997439</v>
      </c>
      <c r="J126" s="8">
        <f t="shared" si="41"/>
        <v>0.65</v>
      </c>
      <c r="K126" s="9">
        <v>23419</v>
      </c>
      <c r="L126" s="9">
        <v>31144587.19912</v>
      </c>
      <c r="M126" s="9">
        <v>3052318</v>
      </c>
      <c r="N126" s="9">
        <f t="shared" si="26"/>
        <v>34196905.19912</v>
      </c>
      <c r="O126" s="9">
        <f t="shared" si="27"/>
        <v>1460.2205559212605</v>
      </c>
      <c r="P126" s="8">
        <f t="shared" si="28"/>
        <v>0.95176981500703506</v>
      </c>
      <c r="Q126" s="8">
        <f t="shared" si="29"/>
        <v>1461.1723257362676</v>
      </c>
      <c r="R126" s="9">
        <f t="shared" si="24"/>
        <v>34219194.696417652</v>
      </c>
      <c r="U126" s="2">
        <v>44835</v>
      </c>
      <c r="V126" s="8">
        <f t="shared" si="30"/>
        <v>308.5</v>
      </c>
      <c r="W126" s="8">
        <f t="shared" si="31"/>
        <v>95172.25</v>
      </c>
      <c r="X126" s="8">
        <f t="shared" si="32"/>
        <v>0.5</v>
      </c>
      <c r="Y126" s="7">
        <v>118</v>
      </c>
      <c r="Z126" s="7">
        <f t="shared" si="33"/>
        <v>13924</v>
      </c>
      <c r="AA126" s="7">
        <f t="shared" si="34"/>
        <v>1643032</v>
      </c>
      <c r="AB126" s="7">
        <v>0</v>
      </c>
      <c r="AC126" s="7">
        <v>0</v>
      </c>
      <c r="AD126" s="7">
        <v>0</v>
      </c>
      <c r="AE126" s="7">
        <v>0</v>
      </c>
      <c r="AF126" s="7">
        <v>0</v>
      </c>
      <c r="AG126" s="7">
        <v>0</v>
      </c>
      <c r="AH126" s="7">
        <v>0</v>
      </c>
      <c r="AI126" s="8">
        <f t="shared" si="35"/>
        <v>1486.6824222622827</v>
      </c>
      <c r="AK126" s="17">
        <v>81</v>
      </c>
      <c r="AL126" s="17">
        <v>1239.6756194262275</v>
      </c>
      <c r="AM126" s="17">
        <v>17.970355903767995</v>
      </c>
      <c r="AN126" s="17">
        <v>0.33757476716844453</v>
      </c>
      <c r="AV126" s="1">
        <v>81</v>
      </c>
      <c r="AW126" s="50">
        <f t="shared" si="42"/>
        <v>76</v>
      </c>
      <c r="AX126" s="51">
        <f t="shared" si="43"/>
        <v>0.62889812889812891</v>
      </c>
      <c r="AY126" s="52">
        <f t="shared" si="44"/>
        <v>0.32893642436422554</v>
      </c>
      <c r="AZ126" s="43"/>
      <c r="BA126" s="1">
        <v>81</v>
      </c>
      <c r="BB126" s="48">
        <f t="shared" si="45"/>
        <v>17.970355903767995</v>
      </c>
      <c r="BC126" s="48">
        <f t="shared" si="40"/>
        <v>56.654007363846404</v>
      </c>
      <c r="BD126" s="48">
        <f t="shared" si="40"/>
        <v>24.58108381622128</v>
      </c>
      <c r="BE126" s="48">
        <f t="shared" si="40"/>
        <v>15.221500240549403</v>
      </c>
      <c r="BF126" s="48">
        <f t="shared" si="40"/>
        <v>3.8625770097689838</v>
      </c>
      <c r="BG126" s="48">
        <f t="shared" si="40"/>
        <v>52.739360931218243</v>
      </c>
      <c r="BH126" s="48">
        <f t="shared" si="40"/>
        <v>-77.214091321186743</v>
      </c>
      <c r="BI126" s="48">
        <f t="shared" si="40"/>
        <v>-72.484064868446922</v>
      </c>
      <c r="BJ126" s="48">
        <f t="shared" si="40"/>
        <v>24.676299518163887</v>
      </c>
      <c r="BK126" s="48">
        <f t="shared" si="40"/>
        <v>31.783641954288669</v>
      </c>
      <c r="BL126" s="48">
        <f t="shared" si="40"/>
        <v>-27.226649515064082</v>
      </c>
      <c r="BM126" s="48">
        <f t="shared" si="40"/>
        <v>-49.272459398702495</v>
      </c>
      <c r="BN126" s="48">
        <f t="shared" si="36"/>
        <v>25.662248146121556</v>
      </c>
      <c r="BO126" s="1">
        <v>81</v>
      </c>
      <c r="BP126" s="9">
        <f t="shared" si="39"/>
        <v>322.93369130808185</v>
      </c>
      <c r="BQ126" s="9">
        <f t="shared" si="39"/>
        <v>1018.0926757029973</v>
      </c>
      <c r="BR126" s="9">
        <f t="shared" si="39"/>
        <v>441.73082467783922</v>
      </c>
      <c r="BS126" s="9">
        <f t="shared" si="38"/>
        <v>273.53577671195615</v>
      </c>
      <c r="BT126" s="9">
        <f t="shared" si="38"/>
        <v>69.411883571256112</v>
      </c>
      <c r="BU126" s="9">
        <f t="shared" si="38"/>
        <v>947.74508607125438</v>
      </c>
      <c r="BV126" s="9">
        <f t="shared" si="38"/>
        <v>-1387.5647018277571</v>
      </c>
      <c r="BW126" s="9">
        <f t="shared" si="38"/>
        <v>-1302.5644430377861</v>
      </c>
      <c r="BX126" s="9">
        <f t="shared" si="38"/>
        <v>443.44188472937498</v>
      </c>
      <c r="BY126" s="9">
        <f t="shared" si="22"/>
        <v>571.16335783648924</v>
      </c>
      <c r="BZ126" s="9">
        <f t="shared" si="22"/>
        <v>-489.27258185285194</v>
      </c>
      <c r="CA126" s="9">
        <f t="shared" si="22"/>
        <v>-885.4436316486358</v>
      </c>
      <c r="CB126" s="9">
        <f t="shared" si="22"/>
        <v>461.15973247660583</v>
      </c>
    </row>
    <row r="127" spans="1:80">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41"/>
        <v>129.47500000000002</v>
      </c>
      <c r="I127" s="8">
        <f t="shared" si="41"/>
        <v>209811.00062499999</v>
      </c>
      <c r="J127" s="8">
        <f t="shared" si="41"/>
        <v>0</v>
      </c>
      <c r="K127" s="9">
        <v>23251</v>
      </c>
      <c r="L127" s="9">
        <v>33381976.326000001</v>
      </c>
      <c r="M127" s="9">
        <v>2238022</v>
      </c>
      <c r="N127" s="9">
        <f t="shared" si="26"/>
        <v>35619998.326000005</v>
      </c>
      <c r="O127" s="9">
        <f t="shared" si="27"/>
        <v>1531.9770472667844</v>
      </c>
      <c r="P127" s="8">
        <f t="shared" si="28"/>
        <v>74.011651892869594</v>
      </c>
      <c r="Q127" s="8">
        <f t="shared" si="29"/>
        <v>1605.9886991596541</v>
      </c>
      <c r="R127" s="9">
        <f t="shared" si="24"/>
        <v>37340843.244161114</v>
      </c>
      <c r="U127" s="2">
        <v>44866</v>
      </c>
      <c r="V127" s="8">
        <f t="shared" si="30"/>
        <v>1095.5</v>
      </c>
      <c r="W127" s="8">
        <f t="shared" si="31"/>
        <v>1200120.25</v>
      </c>
      <c r="X127" s="8">
        <f t="shared" si="32"/>
        <v>0</v>
      </c>
      <c r="Y127" s="7">
        <v>119</v>
      </c>
      <c r="Z127" s="7">
        <f t="shared" si="33"/>
        <v>14161</v>
      </c>
      <c r="AA127" s="7">
        <f t="shared" si="34"/>
        <v>1685159</v>
      </c>
      <c r="AB127" s="7">
        <v>0</v>
      </c>
      <c r="AC127" s="7">
        <v>0</v>
      </c>
      <c r="AD127" s="7">
        <v>0</v>
      </c>
      <c r="AE127" s="7">
        <v>0</v>
      </c>
      <c r="AF127" s="7">
        <v>0</v>
      </c>
      <c r="AG127" s="7">
        <v>0</v>
      </c>
      <c r="AH127" s="7">
        <v>0</v>
      </c>
      <c r="AI127" s="8">
        <f t="shared" si="35"/>
        <v>1916.2618544440743</v>
      </c>
      <c r="AK127" s="17">
        <v>82</v>
      </c>
      <c r="AL127" s="17">
        <v>1455.3246755817081</v>
      </c>
      <c r="AM127" s="17">
        <v>-68.541521780459789</v>
      </c>
      <c r="AN127" s="17">
        <v>-1.2875587094832144</v>
      </c>
      <c r="AV127" s="1">
        <v>82</v>
      </c>
      <c r="AW127" s="50">
        <f t="shared" si="42"/>
        <v>14</v>
      </c>
      <c r="AX127" s="51">
        <f t="shared" si="43"/>
        <v>0.11330561330561331</v>
      </c>
      <c r="AY127" s="52">
        <f t="shared" si="44"/>
        <v>-1.2091343701602324</v>
      </c>
      <c r="AZ127" s="43"/>
      <c r="BA127" s="1">
        <v>82</v>
      </c>
      <c r="BB127" s="48">
        <f t="shared" si="45"/>
        <v>-68.541521780459789</v>
      </c>
      <c r="BC127" s="48">
        <f t="shared" si="40"/>
        <v>17.970355903767995</v>
      </c>
      <c r="BD127" s="48">
        <f t="shared" si="40"/>
        <v>56.654007363846404</v>
      </c>
      <c r="BE127" s="48">
        <f t="shared" si="40"/>
        <v>24.58108381622128</v>
      </c>
      <c r="BF127" s="48">
        <f t="shared" si="40"/>
        <v>15.221500240549403</v>
      </c>
      <c r="BG127" s="48">
        <f t="shared" si="40"/>
        <v>3.8625770097689838</v>
      </c>
      <c r="BH127" s="48">
        <f t="shared" si="40"/>
        <v>52.739360931218243</v>
      </c>
      <c r="BI127" s="48">
        <f t="shared" si="40"/>
        <v>-77.214091321186743</v>
      </c>
      <c r="BJ127" s="48">
        <f t="shared" si="40"/>
        <v>-72.484064868446922</v>
      </c>
      <c r="BK127" s="48">
        <f t="shared" si="40"/>
        <v>24.676299518163887</v>
      </c>
      <c r="BL127" s="48">
        <f t="shared" si="40"/>
        <v>31.783641954288669</v>
      </c>
      <c r="BM127" s="48">
        <f t="shared" si="40"/>
        <v>-27.226649515064082</v>
      </c>
      <c r="BN127" s="48">
        <f t="shared" si="36"/>
        <v>-49.272459398702495</v>
      </c>
      <c r="BO127" s="1">
        <v>82</v>
      </c>
      <c r="BP127" s="9">
        <f t="shared" si="39"/>
        <v>4697.9402079812708</v>
      </c>
      <c r="BQ127" s="9">
        <f t="shared" si="39"/>
        <v>-1231.7155405807177</v>
      </c>
      <c r="BR127" s="9">
        <f t="shared" si="39"/>
        <v>-3883.1518796794048</v>
      </c>
      <c r="BS127" s="9">
        <f t="shared" si="38"/>
        <v>-1684.8248917768292</v>
      </c>
      <c r="BT127" s="9">
        <f t="shared" si="38"/>
        <v>-1043.30479026888</v>
      </c>
      <c r="BU127" s="9">
        <f t="shared" si="38"/>
        <v>-264.74690624377075</v>
      </c>
      <c r="BV127" s="9">
        <f t="shared" si="38"/>
        <v>-3614.8360559546218</v>
      </c>
      <c r="BW127" s="9">
        <f t="shared" si="38"/>
        <v>5292.3713220495611</v>
      </c>
      <c r="BX127" s="9">
        <f t="shared" si="38"/>
        <v>4968.1681109169431</v>
      </c>
      <c r="BY127" s="9">
        <f t="shared" si="22"/>
        <v>-1691.3511208853702</v>
      </c>
      <c r="BZ127" s="9">
        <f t="shared" si="22"/>
        <v>-2178.4991872722044</v>
      </c>
      <c r="CA127" s="9">
        <f t="shared" si="22"/>
        <v>1866.1559907457292</v>
      </c>
      <c r="CB127" s="9">
        <f t="shared" si="22"/>
        <v>3377.2093490530115</v>
      </c>
    </row>
    <row r="128" spans="1:80">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41"/>
        <v>-22.275000000000091</v>
      </c>
      <c r="I128" s="8">
        <f t="shared" si="41"/>
        <v>-51226.37437500013</v>
      </c>
      <c r="J128" s="8">
        <f t="shared" si="41"/>
        <v>0</v>
      </c>
      <c r="K128" s="9">
        <v>23419</v>
      </c>
      <c r="L128" s="9">
        <v>40697627.741000004</v>
      </c>
      <c r="M128" s="9">
        <v>2589847</v>
      </c>
      <c r="N128" s="9">
        <f t="shared" si="26"/>
        <v>43287474.741000004</v>
      </c>
      <c r="O128" s="9">
        <f t="shared" si="27"/>
        <v>1848.3912524445964</v>
      </c>
      <c r="P128" s="8">
        <f t="shared" si="28"/>
        <v>-16.625763360457206</v>
      </c>
      <c r="Q128" s="8">
        <f t="shared" si="29"/>
        <v>1831.7654890841391</v>
      </c>
      <c r="R128" s="9">
        <f t="shared" si="24"/>
        <v>42898115.988861449</v>
      </c>
      <c r="U128" s="2">
        <v>44896</v>
      </c>
      <c r="V128" s="8">
        <f t="shared" si="30"/>
        <v>1286</v>
      </c>
      <c r="W128" s="8">
        <f t="shared" si="31"/>
        <v>1653796</v>
      </c>
      <c r="X128" s="8">
        <f t="shared" si="32"/>
        <v>0</v>
      </c>
      <c r="Y128" s="7">
        <v>120</v>
      </c>
      <c r="Z128" s="7">
        <f t="shared" si="33"/>
        <v>14400</v>
      </c>
      <c r="AA128" s="7">
        <f t="shared" si="34"/>
        <v>1728000</v>
      </c>
      <c r="AB128" s="7">
        <v>0</v>
      </c>
      <c r="AC128" s="7">
        <v>0</v>
      </c>
      <c r="AD128" s="7">
        <v>0</v>
      </c>
      <c r="AE128" s="7">
        <v>0</v>
      </c>
      <c r="AF128" s="7">
        <v>0</v>
      </c>
      <c r="AG128" s="7">
        <v>0</v>
      </c>
      <c r="AH128" s="7">
        <v>0</v>
      </c>
      <c r="AI128" s="8">
        <f t="shared" si="35"/>
        <v>2056.0949058706551</v>
      </c>
      <c r="AK128" s="17">
        <v>83</v>
      </c>
      <c r="AL128" s="17">
        <v>1556.6998968672142</v>
      </c>
      <c r="AM128" s="17">
        <v>8.2965318526810279</v>
      </c>
      <c r="AN128" s="17">
        <v>0.15585110408899222</v>
      </c>
      <c r="AV128" s="1">
        <v>83</v>
      </c>
      <c r="AW128" s="50">
        <f t="shared" si="42"/>
        <v>66</v>
      </c>
      <c r="AX128" s="51">
        <f t="shared" si="43"/>
        <v>0.54573804573804574</v>
      </c>
      <c r="AY128" s="52">
        <f t="shared" si="44"/>
        <v>0.11490060124967313</v>
      </c>
      <c r="AZ128" s="43"/>
      <c r="BA128" s="1">
        <v>83</v>
      </c>
      <c r="BB128" s="48">
        <f t="shared" si="45"/>
        <v>8.2965318526810279</v>
      </c>
      <c r="BC128" s="48">
        <f t="shared" si="40"/>
        <v>-68.541521780459789</v>
      </c>
      <c r="BD128" s="48">
        <f t="shared" si="40"/>
        <v>17.970355903767995</v>
      </c>
      <c r="BE128" s="48">
        <f t="shared" si="40"/>
        <v>56.654007363846404</v>
      </c>
      <c r="BF128" s="48">
        <f t="shared" si="40"/>
        <v>24.58108381622128</v>
      </c>
      <c r="BG128" s="48">
        <f t="shared" si="40"/>
        <v>15.221500240549403</v>
      </c>
      <c r="BH128" s="48">
        <f t="shared" si="40"/>
        <v>3.8625770097689838</v>
      </c>
      <c r="BI128" s="48">
        <f t="shared" si="40"/>
        <v>52.739360931218243</v>
      </c>
      <c r="BJ128" s="48">
        <f t="shared" si="40"/>
        <v>-77.214091321186743</v>
      </c>
      <c r="BK128" s="48">
        <f t="shared" si="40"/>
        <v>-72.484064868446922</v>
      </c>
      <c r="BL128" s="48">
        <f t="shared" si="40"/>
        <v>24.676299518163887</v>
      </c>
      <c r="BM128" s="48">
        <f t="shared" si="40"/>
        <v>31.783641954288669</v>
      </c>
      <c r="BN128" s="48">
        <f t="shared" si="36"/>
        <v>-27.226649515064082</v>
      </c>
      <c r="BO128" s="1">
        <v>83</v>
      </c>
      <c r="BP128" s="9">
        <f t="shared" si="39"/>
        <v>68.832440782547494</v>
      </c>
      <c r="BQ128" s="9">
        <f t="shared" si="39"/>
        <v>-568.65691868280271</v>
      </c>
      <c r="BR128" s="9">
        <f t="shared" si="39"/>
        <v>149.09163015962037</v>
      </c>
      <c r="BS128" s="9">
        <f t="shared" si="38"/>
        <v>470.03177667616393</v>
      </c>
      <c r="BT128" s="9">
        <f t="shared" si="38"/>
        <v>203.93774485469524</v>
      </c>
      <c r="BU128" s="9">
        <f t="shared" si="38"/>
        <v>126.28566159130524</v>
      </c>
      <c r="BV128" s="9">
        <f t="shared" si="38"/>
        <v>32.045993194979324</v>
      </c>
      <c r="BW128" s="9">
        <f t="shared" si="38"/>
        <v>437.55378785588101</v>
      </c>
      <c r="BX128" s="9">
        <f t="shared" si="38"/>
        <v>-640.60916812203345</v>
      </c>
      <c r="BY128" s="9">
        <f t="shared" si="22"/>
        <v>-601.36635299285456</v>
      </c>
      <c r="BZ128" s="9">
        <f t="shared" si="22"/>
        <v>204.72770495873743</v>
      </c>
      <c r="CA128" s="9">
        <f t="shared" si="22"/>
        <v>263.6939978679568</v>
      </c>
      <c r="CB128" s="9">
        <f t="shared" si="22"/>
        <v>-225.88676494350776</v>
      </c>
    </row>
    <row r="129" spans="1:80">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46">B129-E129</f>
        <v>-9.8499999999999091</v>
      </c>
      <c r="I129" s="8">
        <f t="shared" ref="I129:I134" si="47">C129-F129</f>
        <v>-21671.477499999804</v>
      </c>
      <c r="J129" s="8">
        <f t="shared" ref="J129:J134" si="48">D129-G129</f>
        <v>0</v>
      </c>
      <c r="K129" s="9">
        <v>21864</v>
      </c>
      <c r="L129" s="9">
        <v>44210249.153000005</v>
      </c>
      <c r="M129" s="9">
        <v>-1644508</v>
      </c>
      <c r="N129" s="9">
        <f t="shared" ref="N129:N134" si="49">L129+M129</f>
        <v>42565741.153000005</v>
      </c>
      <c r="O129" s="9">
        <f t="shared" ref="O129:O134" si="50">N129/K129</f>
        <v>1946.8414358305893</v>
      </c>
      <c r="P129" s="8">
        <f t="shared" ref="P129:P134" si="51">$B$3*H129+$B$4*I129+$B$5*J129</f>
        <v>-7.099564570127769</v>
      </c>
      <c r="Q129" s="8">
        <f t="shared" ref="Q129:Q134" si="52">P129+O129</f>
        <v>1939.7418712604615</v>
      </c>
      <c r="R129" s="9">
        <f t="shared" ref="R129:R134" si="53">Q129*K129</f>
        <v>42410516.273238733</v>
      </c>
      <c r="AK129" s="17">
        <v>84</v>
      </c>
      <c r="AL129" s="17">
        <v>1619.873462854634</v>
      </c>
      <c r="AM129" s="17">
        <v>46.059098217461496</v>
      </c>
      <c r="AN129" s="17">
        <v>0.86522434168863194</v>
      </c>
      <c r="AV129" s="1">
        <v>84</v>
      </c>
      <c r="AW129" s="50">
        <f t="shared" si="42"/>
        <v>100</v>
      </c>
      <c r="AX129" s="51">
        <f t="shared" si="43"/>
        <v>0.8284823284823285</v>
      </c>
      <c r="AY129" s="52">
        <f t="shared" si="44"/>
        <v>0.94818488013239854</v>
      </c>
      <c r="AZ129" s="43"/>
      <c r="BA129" s="1">
        <v>84</v>
      </c>
      <c r="BB129" s="48">
        <f t="shared" si="45"/>
        <v>46.059098217461496</v>
      </c>
      <c r="BC129" s="48">
        <f t="shared" si="40"/>
        <v>8.2965318526810279</v>
      </c>
      <c r="BD129" s="48">
        <f t="shared" si="40"/>
        <v>-68.541521780459789</v>
      </c>
      <c r="BE129" s="48">
        <f t="shared" si="40"/>
        <v>17.970355903767995</v>
      </c>
      <c r="BF129" s="48">
        <f t="shared" si="40"/>
        <v>56.654007363846404</v>
      </c>
      <c r="BG129" s="48">
        <f t="shared" si="40"/>
        <v>24.58108381622128</v>
      </c>
      <c r="BH129" s="48">
        <f t="shared" si="40"/>
        <v>15.221500240549403</v>
      </c>
      <c r="BI129" s="48">
        <f t="shared" si="40"/>
        <v>3.8625770097689838</v>
      </c>
      <c r="BJ129" s="48">
        <f t="shared" si="40"/>
        <v>52.739360931218243</v>
      </c>
      <c r="BK129" s="48">
        <f t="shared" si="40"/>
        <v>-77.214091321186743</v>
      </c>
      <c r="BL129" s="48">
        <f t="shared" si="40"/>
        <v>-72.484064868446922</v>
      </c>
      <c r="BM129" s="48">
        <f t="shared" si="40"/>
        <v>24.676299518163887</v>
      </c>
      <c r="BN129" s="48">
        <f t="shared" si="36"/>
        <v>31.783641954288669</v>
      </c>
      <c r="BO129" s="1">
        <v>84</v>
      </c>
      <c r="BP129" s="9">
        <f t="shared" si="39"/>
        <v>2121.4405286057458</v>
      </c>
      <c r="BQ129" s="9">
        <f t="shared" si="39"/>
        <v>382.13077546692216</v>
      </c>
      <c r="BR129" s="9">
        <f t="shared" si="39"/>
        <v>-3156.9606836604689</v>
      </c>
      <c r="BS129" s="9">
        <f t="shared" si="38"/>
        <v>827.69838757437594</v>
      </c>
      <c r="BT129" s="9">
        <f t="shared" si="38"/>
        <v>2609.4324895841673</v>
      </c>
      <c r="BU129" s="9">
        <f t="shared" si="38"/>
        <v>1132.1825537829748</v>
      </c>
      <c r="BV129" s="9">
        <f t="shared" si="38"/>
        <v>701.08857459656622</v>
      </c>
      <c r="BW129" s="9">
        <f t="shared" si="38"/>
        <v>177.90681386544813</v>
      </c>
      <c r="BX129" s="9">
        <f t="shared" si="38"/>
        <v>2429.1274050571124</v>
      </c>
      <c r="BY129" s="9">
        <f t="shared" si="22"/>
        <v>-3556.411415934575</v>
      </c>
      <c r="BZ129" s="9">
        <f t="shared" si="22"/>
        <v>-3338.5506629766414</v>
      </c>
      <c r="CA129" s="9">
        <f t="shared" si="22"/>
        <v>1136.5681031505937</v>
      </c>
      <c r="CB129" s="9">
        <f t="shared" si="22"/>
        <v>1463.9258864811957</v>
      </c>
    </row>
    <row r="130" spans="1:80">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46"/>
        <v>-3.2357500000000528</v>
      </c>
      <c r="I130" s="8">
        <f t="shared" si="47"/>
        <v>-6046.8539219376398</v>
      </c>
      <c r="J130" s="8">
        <f t="shared" si="48"/>
        <v>0</v>
      </c>
      <c r="K130" s="9">
        <v>22284</v>
      </c>
      <c r="L130" s="9">
        <v>41745191.844000004</v>
      </c>
      <c r="M130" s="9">
        <v>-1289364</v>
      </c>
      <c r="N130" s="9">
        <f t="shared" si="49"/>
        <v>40455827.844000004</v>
      </c>
      <c r="O130" s="9">
        <f t="shared" si="50"/>
        <v>1815.4652595584278</v>
      </c>
      <c r="P130" s="8">
        <f t="shared" si="51"/>
        <v>-2.05634787102565</v>
      </c>
      <c r="Q130" s="8">
        <f t="shared" si="52"/>
        <v>1813.4089116874022</v>
      </c>
      <c r="R130" s="9">
        <f t="shared" si="53"/>
        <v>40410004.188042074</v>
      </c>
      <c r="U130" s="38"/>
      <c r="V130" s="38"/>
      <c r="W130" s="38"/>
      <c r="X130" s="38"/>
      <c r="Y130" s="38"/>
      <c r="Z130" s="38"/>
      <c r="AA130" s="38"/>
      <c r="AB130" s="38"/>
      <c r="AC130" s="38"/>
      <c r="AD130" s="38"/>
      <c r="AE130" s="38"/>
      <c r="AF130" s="38"/>
      <c r="AG130" s="38"/>
      <c r="AH130" s="38"/>
      <c r="AI130" s="38"/>
      <c r="AK130" s="17">
        <v>85</v>
      </c>
      <c r="AL130" s="17">
        <v>1607.7259919502708</v>
      </c>
      <c r="AM130" s="17">
        <v>113.04578910396253</v>
      </c>
      <c r="AN130" s="17">
        <v>2.1235754116668115</v>
      </c>
      <c r="AV130" s="1">
        <v>85</v>
      </c>
      <c r="AW130" s="50">
        <f t="shared" si="42"/>
        <v>117</v>
      </c>
      <c r="AX130" s="51">
        <f t="shared" si="43"/>
        <v>0.96985446985446988</v>
      </c>
      <c r="AY130" s="52">
        <f t="shared" si="44"/>
        <v>1.8786590672766061</v>
      </c>
      <c r="AZ130" s="43"/>
      <c r="BA130" s="1">
        <v>85</v>
      </c>
      <c r="BB130" s="48">
        <f t="shared" si="45"/>
        <v>113.04578910396253</v>
      </c>
      <c r="BC130" s="48">
        <f t="shared" si="40"/>
        <v>46.059098217461496</v>
      </c>
      <c r="BD130" s="48">
        <f t="shared" si="40"/>
        <v>8.2965318526810279</v>
      </c>
      <c r="BE130" s="48">
        <f t="shared" si="40"/>
        <v>-68.541521780459789</v>
      </c>
      <c r="BF130" s="48">
        <f t="shared" si="40"/>
        <v>17.970355903767995</v>
      </c>
      <c r="BG130" s="48">
        <f t="shared" si="40"/>
        <v>56.654007363846404</v>
      </c>
      <c r="BH130" s="48">
        <f t="shared" si="40"/>
        <v>24.58108381622128</v>
      </c>
      <c r="BI130" s="48">
        <f t="shared" si="40"/>
        <v>15.221500240549403</v>
      </c>
      <c r="BJ130" s="48">
        <f t="shared" ref="BH130:BN165" si="54">BI129</f>
        <v>3.8625770097689838</v>
      </c>
      <c r="BK130" s="48">
        <f t="shared" si="54"/>
        <v>52.739360931218243</v>
      </c>
      <c r="BL130" s="48">
        <f t="shared" si="54"/>
        <v>-77.214091321186743</v>
      </c>
      <c r="BM130" s="48">
        <f t="shared" si="54"/>
        <v>-72.484064868446922</v>
      </c>
      <c r="BN130" s="48">
        <f t="shared" si="36"/>
        <v>24.676299518163887</v>
      </c>
      <c r="BO130" s="1">
        <v>85</v>
      </c>
      <c r="BP130" s="9">
        <f t="shared" si="39"/>
        <v>12779.35043413753</v>
      </c>
      <c r="BQ130" s="9">
        <f t="shared" si="39"/>
        <v>5206.7871034098162</v>
      </c>
      <c r="BR130" s="9">
        <f t="shared" si="39"/>
        <v>937.88799011246226</v>
      </c>
      <c r="BS130" s="9">
        <f t="shared" si="38"/>
        <v>-7748.3304160585203</v>
      </c>
      <c r="BT130" s="9">
        <f t="shared" si="38"/>
        <v>2031.4730636204779</v>
      </c>
      <c r="BU130" s="9">
        <f t="shared" si="38"/>
        <v>6404.4969683476866</v>
      </c>
      <c r="BV130" s="9">
        <f t="shared" si="38"/>
        <v>2778.7880170353492</v>
      </c>
      <c r="BW130" s="9">
        <f t="shared" si="38"/>
        <v>1720.7265060390366</v>
      </c>
      <c r="BX130" s="9">
        <f t="shared" si="38"/>
        <v>436.64806604413485</v>
      </c>
      <c r="BY130" s="9">
        <f t="shared" si="22"/>
        <v>5961.962673308225</v>
      </c>
      <c r="BZ130" s="9">
        <f t="shared" si="22"/>
        <v>-8728.7278833489872</v>
      </c>
      <c r="CA130" s="9">
        <f t="shared" si="22"/>
        <v>-8194.0183105163978</v>
      </c>
      <c r="CB130" s="9">
        <f t="shared" si="22"/>
        <v>2789.551751196539</v>
      </c>
    </row>
    <row r="131" spans="1:80">
      <c r="A131" s="2">
        <v>44621</v>
      </c>
      <c r="B131" s="8">
        <f>'WA Sch. 1-2'!B131</f>
        <v>767.35</v>
      </c>
      <c r="C131" s="8">
        <f>'WA Sch. 1-2'!C131</f>
        <v>588826.02250000008</v>
      </c>
      <c r="D131" s="8">
        <f>'WA Sch. 1-2'!D131</f>
        <v>0</v>
      </c>
      <c r="E131" s="8">
        <f>'WA Sch. 1-2'!E131</f>
        <v>695.5</v>
      </c>
      <c r="F131" s="8">
        <f>'WA Sch. 1-2'!F131</f>
        <v>483720.25</v>
      </c>
      <c r="G131" s="8">
        <f>'WA Sch. 1-2'!G131</f>
        <v>0</v>
      </c>
      <c r="H131" s="8">
        <f t="shared" si="46"/>
        <v>71.850000000000023</v>
      </c>
      <c r="I131" s="8">
        <f t="shared" si="47"/>
        <v>105105.77250000008</v>
      </c>
      <c r="J131" s="8">
        <f t="shared" si="48"/>
        <v>0</v>
      </c>
      <c r="K131" s="9">
        <v>26423</v>
      </c>
      <c r="L131" s="9">
        <v>45798864.556000002</v>
      </c>
      <c r="M131" s="9">
        <v>-4380614</v>
      </c>
      <c r="N131" s="9">
        <f t="shared" si="49"/>
        <v>41418250.556000002</v>
      </c>
      <c r="O131" s="9">
        <f t="shared" si="50"/>
        <v>1567.5074955909624</v>
      </c>
      <c r="P131" s="8">
        <f t="shared" si="51"/>
        <v>38.157743137264156</v>
      </c>
      <c r="Q131" s="8">
        <f t="shared" si="52"/>
        <v>1605.6652387282265</v>
      </c>
      <c r="R131" s="9">
        <f t="shared" si="53"/>
        <v>42426492.602915928</v>
      </c>
      <c r="U131" s="38"/>
      <c r="V131" s="38"/>
      <c r="W131" s="38"/>
      <c r="X131" s="38"/>
      <c r="Y131" s="38"/>
      <c r="Z131" s="38"/>
      <c r="AA131" s="38"/>
      <c r="AB131" s="38"/>
      <c r="AC131" s="38"/>
      <c r="AD131" s="38"/>
      <c r="AE131" s="38"/>
      <c r="AF131" s="38"/>
      <c r="AG131" s="38"/>
      <c r="AH131" s="38"/>
      <c r="AI131" s="38"/>
      <c r="AK131" s="17">
        <v>86</v>
      </c>
      <c r="AL131" s="17">
        <v>1555.2110326247771</v>
      </c>
      <c r="AM131" s="17">
        <v>19.422104419420748</v>
      </c>
      <c r="AN131" s="17">
        <v>0.3648459948382235</v>
      </c>
      <c r="AV131" s="1">
        <v>86</v>
      </c>
      <c r="AW131" s="50">
        <f t="shared" si="42"/>
        <v>80</v>
      </c>
      <c r="AX131" s="51">
        <f t="shared" si="43"/>
        <v>0.66216216216216217</v>
      </c>
      <c r="AY131" s="52">
        <f t="shared" si="44"/>
        <v>0.41837128791165434</v>
      </c>
      <c r="AZ131" s="43"/>
      <c r="BA131" s="1">
        <v>86</v>
      </c>
      <c r="BB131" s="48">
        <f t="shared" si="45"/>
        <v>19.422104419420748</v>
      </c>
      <c r="BC131" s="48">
        <f t="shared" ref="BC131:BG165" si="55">BB130</f>
        <v>113.04578910396253</v>
      </c>
      <c r="BD131" s="48">
        <f t="shared" si="55"/>
        <v>46.059098217461496</v>
      </c>
      <c r="BE131" s="48">
        <f t="shared" si="55"/>
        <v>8.2965318526810279</v>
      </c>
      <c r="BF131" s="48">
        <f t="shared" si="55"/>
        <v>-68.541521780459789</v>
      </c>
      <c r="BG131" s="48">
        <f t="shared" si="55"/>
        <v>17.970355903767995</v>
      </c>
      <c r="BH131" s="48">
        <f t="shared" si="54"/>
        <v>56.654007363846404</v>
      </c>
      <c r="BI131" s="48">
        <f t="shared" si="54"/>
        <v>24.58108381622128</v>
      </c>
      <c r="BJ131" s="48">
        <f t="shared" si="54"/>
        <v>15.221500240549403</v>
      </c>
      <c r="BK131" s="48">
        <f t="shared" si="54"/>
        <v>3.8625770097689838</v>
      </c>
      <c r="BL131" s="48">
        <f t="shared" si="54"/>
        <v>52.739360931218243</v>
      </c>
      <c r="BM131" s="48">
        <f t="shared" si="54"/>
        <v>-77.214091321186743</v>
      </c>
      <c r="BN131" s="48">
        <f t="shared" si="36"/>
        <v>-72.484064868446922</v>
      </c>
      <c r="BO131" s="1">
        <v>86</v>
      </c>
      <c r="BP131" s="9">
        <f t="shared" si="39"/>
        <v>377.21814007887497</v>
      </c>
      <c r="BQ131" s="9">
        <f t="shared" si="39"/>
        <v>2195.5871201529494</v>
      </c>
      <c r="BR131" s="9">
        <f t="shared" si="39"/>
        <v>894.56461504387971</v>
      </c>
      <c r="BS131" s="9">
        <f t="shared" si="38"/>
        <v>161.13610796181553</v>
      </c>
      <c r="BT131" s="9">
        <f t="shared" si="38"/>
        <v>-1331.2205930860812</v>
      </c>
      <c r="BU131" s="9">
        <f t="shared" si="38"/>
        <v>349.02212881712842</v>
      </c>
      <c r="BV131" s="9">
        <f t="shared" si="38"/>
        <v>1100.3400467992412</v>
      </c>
      <c r="BW131" s="9">
        <f t="shared" si="38"/>
        <v>477.41637662117409</v>
      </c>
      <c r="BX131" s="9">
        <f t="shared" si="38"/>
        <v>295.63356709218147</v>
      </c>
      <c r="BY131" s="9">
        <f t="shared" si="22"/>
        <v>75.019374011782389</v>
      </c>
      <c r="BZ131" s="9">
        <f t="shared" si="22"/>
        <v>1024.3093750196249</v>
      </c>
      <c r="CA131" s="9">
        <f t="shared" si="22"/>
        <v>-1499.6601442907663</v>
      </c>
      <c r="CB131" s="9">
        <f t="shared" si="22"/>
        <v>-1407.793076619032</v>
      </c>
    </row>
    <row r="132" spans="1:80">
      <c r="A132" s="2">
        <v>44652</v>
      </c>
      <c r="B132" s="8">
        <f>'WA Sch. 1-2'!B132</f>
        <v>547.15</v>
      </c>
      <c r="C132" s="8">
        <f>'WA Sch. 1-2'!C132</f>
        <v>299373.1225</v>
      </c>
      <c r="D132" s="8">
        <f>'WA Sch. 1-2'!D132</f>
        <v>0.375</v>
      </c>
      <c r="E132" s="8">
        <f>'WA Sch. 1-2'!E132</f>
        <v>686.5</v>
      </c>
      <c r="F132" s="8">
        <f>'WA Sch. 1-2'!F132</f>
        <v>471282.25</v>
      </c>
      <c r="G132" s="8">
        <f>'WA Sch. 1-2'!G132</f>
        <v>0</v>
      </c>
      <c r="H132" s="8">
        <f t="shared" si="46"/>
        <v>-139.35000000000002</v>
      </c>
      <c r="I132" s="8">
        <f t="shared" si="47"/>
        <v>-171909.1275</v>
      </c>
      <c r="J132" s="8">
        <f t="shared" si="48"/>
        <v>0.375</v>
      </c>
      <c r="K132" s="9">
        <v>23518</v>
      </c>
      <c r="L132" s="9">
        <v>35564615.866999999</v>
      </c>
      <c r="M132" s="9">
        <v>1734988</v>
      </c>
      <c r="N132" s="9">
        <f t="shared" si="49"/>
        <v>37299603.866999999</v>
      </c>
      <c r="O132" s="9">
        <f t="shared" si="50"/>
        <v>1586.0023754996173</v>
      </c>
      <c r="P132" s="8">
        <f t="shared" si="51"/>
        <v>-65.335211080080867</v>
      </c>
      <c r="Q132" s="8">
        <f t="shared" si="52"/>
        <v>1520.6671644195364</v>
      </c>
      <c r="R132" s="9">
        <f t="shared" si="53"/>
        <v>35763050.372818656</v>
      </c>
      <c r="U132" s="38"/>
      <c r="V132" s="38"/>
      <c r="W132" s="38"/>
      <c r="X132" s="38"/>
      <c r="Y132" s="38"/>
      <c r="Z132" s="38"/>
      <c r="AA132" s="38"/>
      <c r="AB132" s="38"/>
      <c r="AC132" s="38"/>
      <c r="AD132" s="38"/>
      <c r="AE132" s="38"/>
      <c r="AF132" s="38"/>
      <c r="AG132" s="38"/>
      <c r="AH132" s="38"/>
      <c r="AI132" s="38"/>
      <c r="AK132" s="17">
        <v>87</v>
      </c>
      <c r="AL132" s="17">
        <v>1527.2012650081738</v>
      </c>
      <c r="AM132" s="17">
        <v>-53.7984501207211</v>
      </c>
      <c r="AN132" s="17">
        <v>-1.0106087698417612</v>
      </c>
      <c r="AV132" s="1">
        <v>87</v>
      </c>
      <c r="AW132" s="50">
        <f t="shared" si="42"/>
        <v>18</v>
      </c>
      <c r="AX132" s="51">
        <f t="shared" si="43"/>
        <v>0.14656964656964658</v>
      </c>
      <c r="AY132" s="52">
        <f t="shared" si="44"/>
        <v>-1.0512597817977336</v>
      </c>
      <c r="AZ132" s="43"/>
      <c r="BA132" s="1">
        <v>87</v>
      </c>
      <c r="BB132" s="48">
        <f t="shared" si="45"/>
        <v>-53.7984501207211</v>
      </c>
      <c r="BC132" s="48">
        <f t="shared" si="55"/>
        <v>19.422104419420748</v>
      </c>
      <c r="BD132" s="48">
        <f t="shared" si="55"/>
        <v>113.04578910396253</v>
      </c>
      <c r="BE132" s="48">
        <f t="shared" si="55"/>
        <v>46.059098217461496</v>
      </c>
      <c r="BF132" s="48">
        <f t="shared" si="55"/>
        <v>8.2965318526810279</v>
      </c>
      <c r="BG132" s="48">
        <f t="shared" si="55"/>
        <v>-68.541521780459789</v>
      </c>
      <c r="BH132" s="48">
        <f t="shared" si="54"/>
        <v>17.970355903767995</v>
      </c>
      <c r="BI132" s="48">
        <f t="shared" si="54"/>
        <v>56.654007363846404</v>
      </c>
      <c r="BJ132" s="48">
        <f t="shared" si="54"/>
        <v>24.58108381622128</v>
      </c>
      <c r="BK132" s="48">
        <f t="shared" si="54"/>
        <v>15.221500240549403</v>
      </c>
      <c r="BL132" s="48">
        <f t="shared" si="54"/>
        <v>3.8625770097689838</v>
      </c>
      <c r="BM132" s="48">
        <f t="shared" si="54"/>
        <v>52.739360931218243</v>
      </c>
      <c r="BN132" s="48">
        <f t="shared" si="36"/>
        <v>-77.214091321186743</v>
      </c>
      <c r="BO132" s="1">
        <v>87</v>
      </c>
      <c r="BP132" s="9">
        <f t="shared" si="39"/>
        <v>2894.2732353917381</v>
      </c>
      <c r="BQ132" s="9">
        <f t="shared" si="39"/>
        <v>-1044.879115847637</v>
      </c>
      <c r="BR132" s="9">
        <f t="shared" si="39"/>
        <v>-6081.688246467098</v>
      </c>
      <c r="BS132" s="9">
        <f t="shared" si="38"/>
        <v>-2477.908098057495</v>
      </c>
      <c r="BT132" s="9">
        <f t="shared" si="38"/>
        <v>-446.34055505142481</v>
      </c>
      <c r="BU132" s="9">
        <f t="shared" si="38"/>
        <v>3687.4276407044094</v>
      </c>
      <c r="BV132" s="9">
        <f t="shared" si="38"/>
        <v>-966.777295740461</v>
      </c>
      <c r="BW132" s="9">
        <f t="shared" si="38"/>
        <v>-3047.8977893028573</v>
      </c>
      <c r="BX132" s="9">
        <f t="shared" si="38"/>
        <v>-1322.4242116002392</v>
      </c>
      <c r="BY132" s="9">
        <f t="shared" si="22"/>
        <v>-818.89312145373344</v>
      </c>
      <c r="BZ132" s="9">
        <f t="shared" si="22"/>
        <v>-207.8006565974905</v>
      </c>
      <c r="CA132" s="9">
        <f t="shared" si="22"/>
        <v>-2837.2958784568514</v>
      </c>
      <c r="CB132" s="9">
        <f t="shared" si="22"/>
        <v>4153.9984405596952</v>
      </c>
    </row>
    <row r="133" spans="1:80">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46"/>
        <v>-140.47500000000002</v>
      </c>
      <c r="I133" s="8">
        <f t="shared" si="47"/>
        <v>-101215.74937500001</v>
      </c>
      <c r="J133" s="8">
        <f t="shared" si="48"/>
        <v>14.95</v>
      </c>
      <c r="K133" s="9">
        <v>23653</v>
      </c>
      <c r="L133" s="9">
        <v>33543115.655999999</v>
      </c>
      <c r="M133" s="9">
        <v>-699491</v>
      </c>
      <c r="N133" s="9">
        <f t="shared" si="49"/>
        <v>32843624.655999999</v>
      </c>
      <c r="O133" s="9">
        <f t="shared" si="50"/>
        <v>1388.5606331543568</v>
      </c>
      <c r="P133" s="8">
        <f t="shared" si="51"/>
        <v>-29.721960186384582</v>
      </c>
      <c r="Q133" s="8">
        <f t="shared" si="52"/>
        <v>1358.8386729679721</v>
      </c>
      <c r="R133" s="9">
        <f t="shared" si="53"/>
        <v>32140611.131711446</v>
      </c>
      <c r="U133" s="38"/>
      <c r="V133" s="38"/>
      <c r="W133" s="38"/>
      <c r="X133" s="38"/>
      <c r="Y133" s="38"/>
      <c r="Z133" s="38"/>
      <c r="AA133" s="38"/>
      <c r="AB133" s="38"/>
      <c r="AC133" s="38"/>
      <c r="AD133" s="38"/>
      <c r="AE133" s="38"/>
      <c r="AF133" s="38"/>
      <c r="AG133" s="38"/>
      <c r="AH133" s="38"/>
      <c r="AI133" s="38"/>
      <c r="AK133" s="17">
        <v>88</v>
      </c>
      <c r="AL133" s="17">
        <v>1332.3752134657564</v>
      </c>
      <c r="AM133" s="17">
        <v>-108.85240929741599</v>
      </c>
      <c r="AN133" s="17">
        <v>-2.0448023912867872</v>
      </c>
      <c r="AV133" s="1">
        <v>88</v>
      </c>
      <c r="AW133" s="50">
        <f t="shared" si="42"/>
        <v>4</v>
      </c>
      <c r="AX133" s="51">
        <f t="shared" si="43"/>
        <v>3.0145530145530147E-2</v>
      </c>
      <c r="AY133" s="52">
        <f t="shared" si="44"/>
        <v>-1.8786590672766057</v>
      </c>
      <c r="AZ133" s="43"/>
      <c r="BA133" s="1">
        <v>88</v>
      </c>
      <c r="BB133" s="48">
        <f t="shared" si="45"/>
        <v>-108.85240929741599</v>
      </c>
      <c r="BC133" s="48">
        <f t="shared" si="55"/>
        <v>-53.7984501207211</v>
      </c>
      <c r="BD133" s="48">
        <f t="shared" si="55"/>
        <v>19.422104419420748</v>
      </c>
      <c r="BE133" s="48">
        <f t="shared" si="55"/>
        <v>113.04578910396253</v>
      </c>
      <c r="BF133" s="48">
        <f t="shared" si="55"/>
        <v>46.059098217461496</v>
      </c>
      <c r="BG133" s="48">
        <f t="shared" si="55"/>
        <v>8.2965318526810279</v>
      </c>
      <c r="BH133" s="48">
        <f t="shared" si="54"/>
        <v>-68.541521780459789</v>
      </c>
      <c r="BI133" s="48">
        <f t="shared" si="54"/>
        <v>17.970355903767995</v>
      </c>
      <c r="BJ133" s="48">
        <f t="shared" si="54"/>
        <v>56.654007363846404</v>
      </c>
      <c r="BK133" s="48">
        <f t="shared" si="54"/>
        <v>24.58108381622128</v>
      </c>
      <c r="BL133" s="48">
        <f t="shared" si="54"/>
        <v>15.221500240549403</v>
      </c>
      <c r="BM133" s="48">
        <f t="shared" si="54"/>
        <v>3.8625770097689838</v>
      </c>
      <c r="BN133" s="48">
        <f t="shared" si="36"/>
        <v>52.739360931218243</v>
      </c>
      <c r="BO133" s="1">
        <v>88</v>
      </c>
      <c r="BP133" s="9">
        <f t="shared" si="39"/>
        <v>11848.847009852218</v>
      </c>
      <c r="BQ133" s="9">
        <f t="shared" si="39"/>
        <v>5856.0909121073846</v>
      </c>
      <c r="BR133" s="9">
        <f t="shared" si="39"/>
        <v>-2114.1428596799205</v>
      </c>
      <c r="BS133" s="9">
        <f t="shared" si="38"/>
        <v>-12305.306504893899</v>
      </c>
      <c r="BT133" s="9">
        <f t="shared" si="38"/>
        <v>-5013.6438110369891</v>
      </c>
      <c r="BU133" s="9">
        <f t="shared" si="38"/>
        <v>-903.09748097706358</v>
      </c>
      <c r="BV133" s="9">
        <f t="shared" si="38"/>
        <v>7460.9097827143969</v>
      </c>
      <c r="BW133" s="9">
        <f t="shared" si="38"/>
        <v>-1956.1165360571708</v>
      </c>
      <c r="BX133" s="9">
        <f t="shared" si="38"/>
        <v>-6166.9251979082173</v>
      </c>
      <c r="BY133" s="9">
        <f t="shared" si="22"/>
        <v>-2675.7101965373895</v>
      </c>
      <c r="BZ133" s="9">
        <f t="shared" si="22"/>
        <v>-1656.8969743049804</v>
      </c>
      <c r="CA133" s="9">
        <f t="shared" si="22"/>
        <v>-420.45081361014104</v>
      </c>
      <c r="CB133" s="9">
        <f t="shared" si="22"/>
        <v>-5740.8065021691064</v>
      </c>
    </row>
    <row r="134" spans="1:80"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46"/>
        <v>-2.0499999999999972</v>
      </c>
      <c r="I134" s="84">
        <f t="shared" si="47"/>
        <v>-524.6974999999984</v>
      </c>
      <c r="J134" s="84">
        <f t="shared" si="48"/>
        <v>32.5</v>
      </c>
      <c r="K134" s="86">
        <v>23750</v>
      </c>
      <c r="L134" s="86">
        <v>32640545.681000002</v>
      </c>
      <c r="M134" s="86">
        <v>-36561</v>
      </c>
      <c r="N134" s="86">
        <f t="shared" si="49"/>
        <v>32603984.681000002</v>
      </c>
      <c r="O134" s="86">
        <f t="shared" si="50"/>
        <v>1372.7993549894738</v>
      </c>
      <c r="P134" s="84">
        <f t="shared" si="51"/>
        <v>38.791510106444768</v>
      </c>
      <c r="Q134" s="84">
        <f t="shared" si="52"/>
        <v>1411.5908650959186</v>
      </c>
      <c r="R134" s="86">
        <f t="shared" si="53"/>
        <v>33525283.046028066</v>
      </c>
      <c r="U134" s="38"/>
      <c r="V134" s="38"/>
      <c r="W134" s="38"/>
      <c r="X134" s="38"/>
      <c r="Y134" s="38"/>
      <c r="Z134" s="38"/>
      <c r="AA134" s="38"/>
      <c r="AB134" s="38"/>
      <c r="AC134" s="38"/>
      <c r="AD134" s="38"/>
      <c r="AE134" s="38"/>
      <c r="AF134" s="38"/>
      <c r="AG134" s="38"/>
      <c r="AH134" s="38"/>
      <c r="AI134" s="38"/>
      <c r="AK134" s="17">
        <v>89</v>
      </c>
      <c r="AL134" s="17">
        <v>1318.1092773887785</v>
      </c>
      <c r="AM134" s="17">
        <v>-119.21479484697261</v>
      </c>
      <c r="AN134" s="17">
        <v>-2.2394607446290133</v>
      </c>
      <c r="AV134" s="1">
        <v>89</v>
      </c>
      <c r="AW134" s="50">
        <f t="shared" si="42"/>
        <v>2</v>
      </c>
      <c r="AX134" s="51">
        <f t="shared" si="43"/>
        <v>1.3513513513513514E-2</v>
      </c>
      <c r="AY134" s="52">
        <f t="shared" si="44"/>
        <v>-2.2111272410853271</v>
      </c>
      <c r="AZ134" s="43"/>
      <c r="BA134" s="1">
        <v>89</v>
      </c>
      <c r="BB134" s="48">
        <f t="shared" si="45"/>
        <v>-119.21479484697261</v>
      </c>
      <c r="BC134" s="48">
        <f t="shared" si="55"/>
        <v>-108.85240929741599</v>
      </c>
      <c r="BD134" s="48">
        <f t="shared" si="55"/>
        <v>-53.7984501207211</v>
      </c>
      <c r="BE134" s="48">
        <f t="shared" si="55"/>
        <v>19.422104419420748</v>
      </c>
      <c r="BF134" s="48">
        <f t="shared" si="55"/>
        <v>113.04578910396253</v>
      </c>
      <c r="BG134" s="48">
        <f t="shared" si="55"/>
        <v>46.059098217461496</v>
      </c>
      <c r="BH134" s="48">
        <f t="shared" si="54"/>
        <v>8.2965318526810279</v>
      </c>
      <c r="BI134" s="48">
        <f t="shared" si="54"/>
        <v>-68.541521780459789</v>
      </c>
      <c r="BJ134" s="48">
        <f t="shared" si="54"/>
        <v>17.970355903767995</v>
      </c>
      <c r="BK134" s="48">
        <f t="shared" si="54"/>
        <v>56.654007363846404</v>
      </c>
      <c r="BL134" s="48">
        <f t="shared" si="54"/>
        <v>24.58108381622128</v>
      </c>
      <c r="BM134" s="48">
        <f t="shared" si="54"/>
        <v>15.221500240549403</v>
      </c>
      <c r="BN134" s="48">
        <f t="shared" si="36"/>
        <v>3.8625770097689838</v>
      </c>
      <c r="BO134" s="1">
        <v>89</v>
      </c>
      <c r="BP134" s="9">
        <f t="shared" si="39"/>
        <v>14212.167310405814</v>
      </c>
      <c r="BQ134" s="9">
        <f t="shared" si="39"/>
        <v>12976.817642990187</v>
      </c>
      <c r="BR134" s="9">
        <f t="shared" si="39"/>
        <v>6413.5711942268899</v>
      </c>
      <c r="BS134" s="9">
        <f t="shared" si="38"/>
        <v>-2315.4021938577039</v>
      </c>
      <c r="BT134" s="9">
        <f t="shared" si="38"/>
        <v>-13476.730556343024</v>
      </c>
      <c r="BU134" s="9">
        <f t="shared" si="38"/>
        <v>-5490.9259448312187</v>
      </c>
      <c r="BV134" s="9">
        <f t="shared" si="38"/>
        <v>-989.06934275871959</v>
      </c>
      <c r="BW134" s="9">
        <f t="shared" si="38"/>
        <v>8171.163457556856</v>
      </c>
      <c r="BX134" s="9">
        <f t="shared" si="38"/>
        <v>-2142.3322923947635</v>
      </c>
      <c r="BY134" s="9">
        <f t="shared" si="22"/>
        <v>-6753.995865139811</v>
      </c>
      <c r="BZ134" s="9">
        <f t="shared" si="22"/>
        <v>-2930.428864267039</v>
      </c>
      <c r="CA134" s="9">
        <f t="shared" si="22"/>
        <v>-1814.6280284402201</v>
      </c>
      <c r="CB134" s="9">
        <f t="shared" ref="CB134:CB165" si="56">($BB134-$BP$173)*(BN134-$BP$173)</f>
        <v>-460.47632580021866</v>
      </c>
    </row>
    <row r="135" spans="1:80">
      <c r="A135" s="92">
        <v>44743</v>
      </c>
      <c r="B135" s="93">
        <f>'WA Sch. 1-2'!B135</f>
        <v>14.1</v>
      </c>
      <c r="C135" s="93">
        <f>'WA Sch. 1-2'!C135</f>
        <v>198.81</v>
      </c>
      <c r="D135" s="93">
        <f>'WA Sch. 1-2'!D135</f>
        <v>240.05</v>
      </c>
      <c r="E135" s="93">
        <f>'WA Sch. 1-2'!E135</f>
        <v>6</v>
      </c>
      <c r="F135" s="93">
        <f>'WA Sch. 1-2'!F135</f>
        <v>36</v>
      </c>
      <c r="G135" s="93">
        <f>'WA Sch. 1-2'!G135</f>
        <v>287.5</v>
      </c>
      <c r="H135" s="93">
        <f t="shared" ref="H135:H140" si="57">B135-E135</f>
        <v>8.1</v>
      </c>
      <c r="I135" s="93">
        <f t="shared" ref="I135:I140" si="58">C135-F135</f>
        <v>162.81</v>
      </c>
      <c r="J135" s="93">
        <f t="shared" ref="J135:J140" si="59">D135-G135</f>
        <v>-47.449999999999989</v>
      </c>
      <c r="K135" s="81">
        <v>23695</v>
      </c>
      <c r="L135" s="95">
        <v>35717098.083999999</v>
      </c>
      <c r="M135" s="95">
        <v>4768696</v>
      </c>
      <c r="N135" s="95">
        <f t="shared" ref="N135:N140" si="60">L135+M135</f>
        <v>40485794.083999999</v>
      </c>
      <c r="O135" s="95">
        <f t="shared" ref="O135:O140" si="61">N135/K135</f>
        <v>1708.621822494197</v>
      </c>
      <c r="P135" s="93">
        <f t="shared" ref="P135:P140" si="62">$B$3*H135+$B$4*I135+$B$5*J135</f>
        <v>-56.000693202523223</v>
      </c>
      <c r="Q135" s="93">
        <f t="shared" ref="Q135:Q140" si="63">P135+O135</f>
        <v>1652.6211292916737</v>
      </c>
      <c r="R135" s="95">
        <f t="shared" ref="R135:R140" si="64">Q135*K135</f>
        <v>39158857.658566207</v>
      </c>
      <c r="S135" s="108">
        <f>P135*K135</f>
        <v>-1326936.4254337878</v>
      </c>
      <c r="U135" s="38"/>
      <c r="V135" s="38"/>
      <c r="W135" s="38"/>
      <c r="X135" s="38"/>
      <c r="Y135" s="38"/>
      <c r="Z135" s="38"/>
      <c r="AA135" s="38"/>
      <c r="AB135" s="38"/>
      <c r="AC135" s="38"/>
      <c r="AD135" s="38"/>
      <c r="AE135" s="38"/>
      <c r="AF135" s="38"/>
      <c r="AG135" s="38"/>
      <c r="AH135" s="38"/>
      <c r="AI135" s="38"/>
      <c r="AK135" s="17">
        <v>90</v>
      </c>
      <c r="AL135" s="17">
        <v>1319.7946134973083</v>
      </c>
      <c r="AM135" s="17">
        <v>27.234694154360341</v>
      </c>
      <c r="AN135" s="17">
        <v>0.51160620230867326</v>
      </c>
      <c r="AV135" s="1">
        <v>90</v>
      </c>
      <c r="AW135" s="50">
        <f t="shared" si="42"/>
        <v>88</v>
      </c>
      <c r="AX135" s="51">
        <f t="shared" si="43"/>
        <v>0.7286902286902287</v>
      </c>
      <c r="AY135" s="52">
        <f t="shared" si="44"/>
        <v>0.60885652565055048</v>
      </c>
      <c r="AZ135" s="43"/>
      <c r="BA135" s="1">
        <v>90</v>
      </c>
      <c r="BB135" s="48">
        <f t="shared" si="45"/>
        <v>27.234694154360341</v>
      </c>
      <c r="BC135" s="48">
        <f t="shared" si="55"/>
        <v>-119.21479484697261</v>
      </c>
      <c r="BD135" s="48">
        <f t="shared" si="55"/>
        <v>-108.85240929741599</v>
      </c>
      <c r="BE135" s="48">
        <f t="shared" si="55"/>
        <v>-53.7984501207211</v>
      </c>
      <c r="BF135" s="48">
        <f t="shared" si="55"/>
        <v>19.422104419420748</v>
      </c>
      <c r="BG135" s="48">
        <f t="shared" si="55"/>
        <v>113.04578910396253</v>
      </c>
      <c r="BH135" s="48">
        <f t="shared" si="54"/>
        <v>46.059098217461496</v>
      </c>
      <c r="BI135" s="48">
        <f t="shared" si="54"/>
        <v>8.2965318526810279</v>
      </c>
      <c r="BJ135" s="48">
        <f t="shared" si="54"/>
        <v>-68.541521780459789</v>
      </c>
      <c r="BK135" s="48">
        <f t="shared" si="54"/>
        <v>17.970355903767995</v>
      </c>
      <c r="BL135" s="48">
        <f t="shared" si="54"/>
        <v>56.654007363846404</v>
      </c>
      <c r="BM135" s="48">
        <f t="shared" si="54"/>
        <v>24.58108381622128</v>
      </c>
      <c r="BN135" s="48">
        <f t="shared" si="36"/>
        <v>15.221500240549403</v>
      </c>
      <c r="BO135" s="1">
        <v>90</v>
      </c>
      <c r="BP135" s="9">
        <f t="shared" si="39"/>
        <v>741.72856568153804</v>
      </c>
      <c r="BQ135" s="9">
        <f t="shared" si="39"/>
        <v>-3246.7784763320929</v>
      </c>
      <c r="BR135" s="9">
        <f t="shared" si="39"/>
        <v>-2964.5620751803576</v>
      </c>
      <c r="BS135" s="9">
        <f t="shared" si="38"/>
        <v>-1465.1843350164438</v>
      </c>
      <c r="BT135" s="9">
        <f t="shared" si="38"/>
        <v>528.95507369696475</v>
      </c>
      <c r="BU135" s="9">
        <f t="shared" si="38"/>
        <v>3078.7674916847118</v>
      </c>
      <c r="BV135" s="9">
        <f t="shared" si="38"/>
        <v>1254.4054529781922</v>
      </c>
      <c r="BW135" s="9">
        <f t="shared" si="38"/>
        <v>225.9535075496691</v>
      </c>
      <c r="BX135" s="9">
        <f t="shared" si="38"/>
        <v>-1866.7073825652415</v>
      </c>
      <c r="BY135" s="9">
        <f t="shared" si="38"/>
        <v>489.41714688411577</v>
      </c>
      <c r="BZ135" s="9">
        <f t="shared" si="38"/>
        <v>1542.954563173218</v>
      </c>
      <c r="CA135" s="9">
        <f t="shared" si="38"/>
        <v>669.45829971747264</v>
      </c>
      <c r="CB135" s="9">
        <f t="shared" si="56"/>
        <v>414.55290362187668</v>
      </c>
    </row>
    <row r="136" spans="1:80">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57"/>
        <v>16.350000000000001</v>
      </c>
      <c r="I136" s="8">
        <f t="shared" si="58"/>
        <v>365.42250000000007</v>
      </c>
      <c r="J136" s="8">
        <f t="shared" si="59"/>
        <v>-140.55000000000001</v>
      </c>
      <c r="K136" s="82">
        <v>23920</v>
      </c>
      <c r="L136" s="9">
        <v>42619049.808000006</v>
      </c>
      <c r="M136" s="9">
        <v>-511906</v>
      </c>
      <c r="N136" s="9">
        <f t="shared" si="60"/>
        <v>42107143.808000006</v>
      </c>
      <c r="O136" s="9">
        <f t="shared" si="61"/>
        <v>1760.3320989966558</v>
      </c>
      <c r="P136" s="8">
        <f t="shared" si="62"/>
        <v>-167.09019435543067</v>
      </c>
      <c r="Q136" s="8">
        <f t="shared" si="63"/>
        <v>1593.2419046412251</v>
      </c>
      <c r="R136" s="9">
        <f t="shared" si="64"/>
        <v>38110346.359018102</v>
      </c>
      <c r="S136" s="109">
        <f t="shared" ref="S136:S146" si="65">P136*K136</f>
        <v>-3996797.4489819016</v>
      </c>
      <c r="U136" s="38"/>
      <c r="V136" s="38"/>
      <c r="W136" s="38"/>
      <c r="X136" s="38"/>
      <c r="Y136" s="38"/>
      <c r="Z136" s="38"/>
      <c r="AA136" s="38"/>
      <c r="AB136" s="38"/>
      <c r="AC136" s="38"/>
      <c r="AD136" s="38"/>
      <c r="AE136" s="38"/>
      <c r="AF136" s="38"/>
      <c r="AG136" s="38"/>
      <c r="AH136" s="38"/>
      <c r="AI136" s="38"/>
      <c r="AK136" s="17">
        <v>91</v>
      </c>
      <c r="AL136" s="17">
        <v>1480.0307000409957</v>
      </c>
      <c r="AM136" s="17">
        <v>69.343644047869475</v>
      </c>
      <c r="AN136" s="17">
        <v>1.3026266491006304</v>
      </c>
      <c r="AV136" s="1">
        <v>91</v>
      </c>
      <c r="AW136" s="50">
        <f t="shared" si="42"/>
        <v>109</v>
      </c>
      <c r="AX136" s="51">
        <f t="shared" si="43"/>
        <v>0.90332640332640335</v>
      </c>
      <c r="AY136" s="52">
        <f t="shared" si="44"/>
        <v>1.3007407952098116</v>
      </c>
      <c r="AZ136" s="43"/>
      <c r="BA136" s="1">
        <v>91</v>
      </c>
      <c r="BB136" s="48">
        <f t="shared" si="45"/>
        <v>69.343644047869475</v>
      </c>
      <c r="BC136" s="48">
        <f t="shared" si="55"/>
        <v>27.234694154360341</v>
      </c>
      <c r="BD136" s="48">
        <f t="shared" si="55"/>
        <v>-119.21479484697261</v>
      </c>
      <c r="BE136" s="48">
        <f t="shared" si="55"/>
        <v>-108.85240929741599</v>
      </c>
      <c r="BF136" s="48">
        <f t="shared" si="55"/>
        <v>-53.7984501207211</v>
      </c>
      <c r="BG136" s="48">
        <f t="shared" si="55"/>
        <v>19.422104419420748</v>
      </c>
      <c r="BH136" s="48">
        <f t="shared" si="54"/>
        <v>113.04578910396253</v>
      </c>
      <c r="BI136" s="48">
        <f t="shared" si="54"/>
        <v>46.059098217461496</v>
      </c>
      <c r="BJ136" s="48">
        <f t="shared" si="54"/>
        <v>8.2965318526810279</v>
      </c>
      <c r="BK136" s="48">
        <f t="shared" si="54"/>
        <v>-68.541521780459789</v>
      </c>
      <c r="BL136" s="48">
        <f t="shared" si="54"/>
        <v>17.970355903767995</v>
      </c>
      <c r="BM136" s="48">
        <f t="shared" si="54"/>
        <v>56.654007363846404</v>
      </c>
      <c r="BN136" s="48">
        <f t="shared" si="36"/>
        <v>24.58108381622128</v>
      </c>
      <c r="BO136" s="1">
        <v>91</v>
      </c>
      <c r="BP136" s="9">
        <f t="shared" si="39"/>
        <v>4808.5409698375961</v>
      </c>
      <c r="BQ136" s="9">
        <f t="shared" si="39"/>
        <v>1888.5529371925354</v>
      </c>
      <c r="BR136" s="9">
        <f t="shared" si="39"/>
        <v>-8266.7882991082424</v>
      </c>
      <c r="BS136" s="9">
        <f t="shared" si="38"/>
        <v>-7548.2227240730044</v>
      </c>
      <c r="BT136" s="9">
        <f t="shared" si="38"/>
        <v>-3730.580575498348</v>
      </c>
      <c r="BU136" s="9">
        <f t="shared" si="38"/>
        <v>1346.7994955208469</v>
      </c>
      <c r="BV136" s="9">
        <f t="shared" si="38"/>
        <v>7839.0069607356636</v>
      </c>
      <c r="BW136" s="9">
        <f t="shared" si="38"/>
        <v>3193.9057119574859</v>
      </c>
      <c r="BX136" s="9">
        <f t="shared" si="38"/>
        <v>575.31175162410841</v>
      </c>
      <c r="BY136" s="9">
        <f t="shared" si="38"/>
        <v>-4752.9188888434965</v>
      </c>
      <c r="BZ136" s="9">
        <f t="shared" si="38"/>
        <v>1246.1299632043997</v>
      </c>
      <c r="CA136" s="9">
        <f t="shared" si="38"/>
        <v>3928.5953205239157</v>
      </c>
      <c r="CB136" s="9">
        <f t="shared" si="56"/>
        <v>1704.5419264628742</v>
      </c>
    </row>
    <row r="137" spans="1:80">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57"/>
        <v>89.824999999999989</v>
      </c>
      <c r="I137" s="8">
        <f t="shared" si="58"/>
        <v>19296.655624999996</v>
      </c>
      <c r="J137" s="8">
        <f t="shared" si="59"/>
        <v>-33.625</v>
      </c>
      <c r="K137" s="82">
        <v>23889</v>
      </c>
      <c r="L137" s="9">
        <v>39609770.201750003</v>
      </c>
      <c r="M137" s="9">
        <v>-6482632</v>
      </c>
      <c r="N137" s="9">
        <f t="shared" si="60"/>
        <v>33127138.201750003</v>
      </c>
      <c r="O137" s="9">
        <f t="shared" si="61"/>
        <v>1386.710963278078</v>
      </c>
      <c r="P137" s="8">
        <f t="shared" si="62"/>
        <v>-21.740415799877763</v>
      </c>
      <c r="Q137" s="8">
        <f t="shared" si="63"/>
        <v>1364.9705474782002</v>
      </c>
      <c r="R137" s="9">
        <f t="shared" si="64"/>
        <v>32607781.408706725</v>
      </c>
      <c r="S137" s="109">
        <f t="shared" si="65"/>
        <v>-519356.79304327985</v>
      </c>
      <c r="U137" s="38"/>
      <c r="V137" s="38"/>
      <c r="W137" s="38"/>
      <c r="X137" s="38"/>
      <c r="Y137" s="38"/>
      <c r="Z137" s="38"/>
      <c r="AA137" s="38"/>
      <c r="AB137" s="38"/>
      <c r="AC137" s="38"/>
      <c r="AD137" s="38"/>
      <c r="AE137" s="38"/>
      <c r="AF137" s="38"/>
      <c r="AG137" s="38"/>
      <c r="AH137" s="38"/>
      <c r="AI137" s="38"/>
      <c r="AK137" s="17">
        <v>92</v>
      </c>
      <c r="AL137" s="17">
        <v>1509.6280123545898</v>
      </c>
      <c r="AM137" s="17">
        <v>-23.742905976287602</v>
      </c>
      <c r="AN137" s="17">
        <v>-0.44601264436654725</v>
      </c>
      <c r="AV137" s="1">
        <v>92</v>
      </c>
      <c r="AW137" s="50">
        <f t="shared" si="42"/>
        <v>36</v>
      </c>
      <c r="AX137" s="51">
        <f t="shared" si="43"/>
        <v>0.29625779625779625</v>
      </c>
      <c r="AY137" s="52">
        <f t="shared" si="44"/>
        <v>-0.53519417688850079</v>
      </c>
      <c r="AZ137" s="43"/>
      <c r="BA137" s="1">
        <v>92</v>
      </c>
      <c r="BB137" s="48">
        <f t="shared" si="45"/>
        <v>-23.742905976287602</v>
      </c>
      <c r="BC137" s="48">
        <f t="shared" si="55"/>
        <v>69.343644047869475</v>
      </c>
      <c r="BD137" s="48">
        <f t="shared" si="55"/>
        <v>27.234694154360341</v>
      </c>
      <c r="BE137" s="48">
        <f t="shared" si="55"/>
        <v>-119.21479484697261</v>
      </c>
      <c r="BF137" s="48">
        <f t="shared" si="55"/>
        <v>-108.85240929741599</v>
      </c>
      <c r="BG137" s="48">
        <f t="shared" si="55"/>
        <v>-53.7984501207211</v>
      </c>
      <c r="BH137" s="48">
        <f t="shared" si="54"/>
        <v>19.422104419420748</v>
      </c>
      <c r="BI137" s="48">
        <f t="shared" si="54"/>
        <v>113.04578910396253</v>
      </c>
      <c r="BJ137" s="48">
        <f t="shared" si="54"/>
        <v>46.059098217461496</v>
      </c>
      <c r="BK137" s="48">
        <f t="shared" si="54"/>
        <v>8.2965318526810279</v>
      </c>
      <c r="BL137" s="48">
        <f t="shared" si="54"/>
        <v>-68.541521780459789</v>
      </c>
      <c r="BM137" s="48">
        <f t="shared" si="54"/>
        <v>17.970355903767995</v>
      </c>
      <c r="BN137" s="48">
        <f t="shared" si="36"/>
        <v>56.654007363846404</v>
      </c>
      <c r="BO137" s="1">
        <v>92</v>
      </c>
      <c r="BP137" s="9">
        <f t="shared" si="39"/>
        <v>563.72558419884331</v>
      </c>
      <c r="BQ137" s="9">
        <f t="shared" si="39"/>
        <v>-1646.4196206817298</v>
      </c>
      <c r="BR137" s="9">
        <f t="shared" si="39"/>
        <v>-646.6307825999279</v>
      </c>
      <c r="BS137" s="9">
        <f t="shared" si="38"/>
        <v>2830.5056650341157</v>
      </c>
      <c r="BT137" s="9">
        <f t="shared" si="38"/>
        <v>2584.4725192409492</v>
      </c>
      <c r="BU137" s="9">
        <f t="shared" si="38"/>
        <v>1277.3315428862954</v>
      </c>
      <c r="BV137" s="9">
        <f t="shared" si="38"/>
        <v>-461.13719909194583</v>
      </c>
      <c r="BW137" s="9">
        <f t="shared" si="38"/>
        <v>-2684.0355417106384</v>
      </c>
      <c r="BX137" s="9">
        <f t="shared" si="38"/>
        <v>-1093.5768383297889</v>
      </c>
      <c r="BY137" s="9">
        <f t="shared" si="38"/>
        <v>-196.98377570747769</v>
      </c>
      <c r="BZ137" s="9">
        <f t="shared" si="38"/>
        <v>1627.3749071051445</v>
      </c>
      <c r="CA137" s="9">
        <f t="shared" si="38"/>
        <v>-426.66847058358712</v>
      </c>
      <c r="CB137" s="9">
        <f t="shared" si="56"/>
        <v>-1345.1307700197174</v>
      </c>
    </row>
    <row r="138" spans="1:80">
      <c r="A138" s="98">
        <v>44835</v>
      </c>
      <c r="B138" s="8">
        <f>'WA Sch. 1-2'!B138</f>
        <v>510.4</v>
      </c>
      <c r="C138" s="8">
        <f>'WA Sch. 1-2'!C138</f>
        <v>260508.15999999997</v>
      </c>
      <c r="D138" s="8">
        <f>'WA Sch. 1-2'!D138</f>
        <v>0.65</v>
      </c>
      <c r="E138" s="8">
        <f>'WA Sch. 1-2'!E138</f>
        <v>308.5</v>
      </c>
      <c r="F138" s="8">
        <f>'WA Sch. 1-2'!F138</f>
        <v>95172.25</v>
      </c>
      <c r="G138" s="8">
        <f>'WA Sch. 1-2'!G138</f>
        <v>0.5</v>
      </c>
      <c r="H138" s="8">
        <f t="shared" si="57"/>
        <v>201.89999999999998</v>
      </c>
      <c r="I138" s="8">
        <f t="shared" si="58"/>
        <v>165335.90999999997</v>
      </c>
      <c r="J138" s="8">
        <f t="shared" si="59"/>
        <v>0.15000000000000002</v>
      </c>
      <c r="K138" s="82">
        <v>23936</v>
      </c>
      <c r="L138" s="9">
        <v>32781197.45927</v>
      </c>
      <c r="M138" s="9">
        <v>2804033</v>
      </c>
      <c r="N138" s="9">
        <f t="shared" si="60"/>
        <v>35585230.45927</v>
      </c>
      <c r="O138" s="9">
        <f t="shared" si="61"/>
        <v>1486.6824222622827</v>
      </c>
      <c r="P138" s="8">
        <f t="shared" si="62"/>
        <v>73.955239341078368</v>
      </c>
      <c r="Q138" s="8">
        <f t="shared" si="63"/>
        <v>1560.637661603361</v>
      </c>
      <c r="R138" s="9">
        <f t="shared" si="64"/>
        <v>37355423.068138048</v>
      </c>
      <c r="S138" s="109">
        <f t="shared" si="65"/>
        <v>1770192.6088680518</v>
      </c>
      <c r="U138" s="38"/>
      <c r="V138" s="38"/>
      <c r="W138" s="38"/>
      <c r="X138" s="38"/>
      <c r="Y138" s="38"/>
      <c r="Z138" s="38"/>
      <c r="AA138" s="38"/>
      <c r="AB138" s="38"/>
      <c r="AC138" s="38"/>
      <c r="AD138" s="38"/>
      <c r="AE138" s="38"/>
      <c r="AF138" s="38"/>
      <c r="AG138" s="38"/>
      <c r="AH138" s="38"/>
      <c r="AI138" s="38"/>
      <c r="AK138" s="17">
        <v>93</v>
      </c>
      <c r="AL138" s="17">
        <v>1598.8535426727542</v>
      </c>
      <c r="AM138" s="17">
        <v>4.5474735088646412E-13</v>
      </c>
      <c r="AN138" s="17">
        <v>8.5424702725991698E-15</v>
      </c>
      <c r="AV138" s="1">
        <v>93</v>
      </c>
      <c r="AW138" s="50">
        <f t="shared" si="42"/>
        <v>58</v>
      </c>
      <c r="AX138" s="51">
        <f t="shared" si="43"/>
        <v>0.47920997920997921</v>
      </c>
      <c r="AY138" s="52">
        <f t="shared" si="44"/>
        <v>-5.213646396562386E-2</v>
      </c>
      <c r="AZ138" s="43"/>
      <c r="BA138" s="1">
        <v>93</v>
      </c>
      <c r="BB138" s="48">
        <f t="shared" si="45"/>
        <v>4.5474735088646412E-13</v>
      </c>
      <c r="BC138" s="48">
        <f t="shared" si="55"/>
        <v>-23.742905976287602</v>
      </c>
      <c r="BD138" s="48">
        <f t="shared" si="55"/>
        <v>69.343644047869475</v>
      </c>
      <c r="BE138" s="48">
        <f t="shared" si="55"/>
        <v>27.234694154360341</v>
      </c>
      <c r="BF138" s="48">
        <f t="shared" si="55"/>
        <v>-119.21479484697261</v>
      </c>
      <c r="BG138" s="48">
        <f t="shared" si="55"/>
        <v>-108.85240929741599</v>
      </c>
      <c r="BH138" s="48">
        <f t="shared" si="54"/>
        <v>-53.7984501207211</v>
      </c>
      <c r="BI138" s="48">
        <f t="shared" si="54"/>
        <v>19.422104419420748</v>
      </c>
      <c r="BJ138" s="48">
        <f t="shared" si="54"/>
        <v>113.04578910396253</v>
      </c>
      <c r="BK138" s="48">
        <f t="shared" si="54"/>
        <v>46.059098217461496</v>
      </c>
      <c r="BL138" s="48">
        <f t="shared" si="54"/>
        <v>8.2965318526810279</v>
      </c>
      <c r="BM138" s="48">
        <f t="shared" si="54"/>
        <v>-68.541521780459789</v>
      </c>
      <c r="BN138" s="48">
        <f t="shared" si="54"/>
        <v>17.970355903767995</v>
      </c>
      <c r="BO138" s="1">
        <v>93</v>
      </c>
      <c r="BP138" s="9">
        <f t="shared" si="39"/>
        <v>6.2555533824322728E-26</v>
      </c>
      <c r="BQ138" s="9">
        <f t="shared" si="39"/>
        <v>-5.9383629772848032E-12</v>
      </c>
      <c r="BR138" s="9">
        <f t="shared" si="39"/>
        <v>1.7343611137370365E-11</v>
      </c>
      <c r="BS138" s="9">
        <f t="shared" si="38"/>
        <v>6.8116977603940879E-12</v>
      </c>
      <c r="BT138" s="9">
        <f t="shared" si="38"/>
        <v>-2.9816936678723802E-11</v>
      </c>
      <c r="BU138" s="9">
        <f t="shared" si="38"/>
        <v>-2.7225189621085022E-11</v>
      </c>
      <c r="BV138" s="9">
        <f t="shared" si="38"/>
        <v>-1.3455586470807576E-11</v>
      </c>
      <c r="BW138" s="9">
        <f t="shared" si="38"/>
        <v>4.8576827933544786E-12</v>
      </c>
      <c r="BX138" s="9">
        <f t="shared" si="38"/>
        <v>2.8274000218143233E-11</v>
      </c>
      <c r="BY138" s="9">
        <f t="shared" si="38"/>
        <v>1.1519889094235491E-11</v>
      </c>
      <c r="BZ138" s="9">
        <f t="shared" si="38"/>
        <v>2.0750542348534754E-12</v>
      </c>
      <c r="CA138" s="9">
        <f t="shared" si="38"/>
        <v>-1.7142991500465085E-11</v>
      </c>
      <c r="CB138" s="9">
        <f t="shared" si="56"/>
        <v>4.4945844579489332E-12</v>
      </c>
    </row>
    <row r="139" spans="1:80">
      <c r="A139" s="98">
        <v>44866</v>
      </c>
      <c r="B139" s="8">
        <f>'WA Sch. 1-2'!B139</f>
        <v>874.97500000000002</v>
      </c>
      <c r="C139" s="8">
        <f>'WA Sch. 1-2'!C139</f>
        <v>765581.25062499999</v>
      </c>
      <c r="D139" s="8">
        <f>'WA Sch. 1-2'!D139</f>
        <v>0</v>
      </c>
      <c r="E139" s="8">
        <f>'WA Sch. 1-2'!E139</f>
        <v>1095.5</v>
      </c>
      <c r="F139" s="8">
        <f>'WA Sch. 1-2'!F139</f>
        <v>1200120.25</v>
      </c>
      <c r="G139" s="8">
        <f>'WA Sch. 1-2'!G139</f>
        <v>0</v>
      </c>
      <c r="H139" s="8">
        <f t="shared" si="57"/>
        <v>-220.52499999999998</v>
      </c>
      <c r="I139" s="8">
        <f t="shared" si="58"/>
        <v>-434538.99937500001</v>
      </c>
      <c r="J139" s="8">
        <f t="shared" si="59"/>
        <v>0</v>
      </c>
      <c r="K139" s="82">
        <v>24032</v>
      </c>
      <c r="L139" s="9">
        <v>37612393.885999992</v>
      </c>
      <c r="M139" s="9">
        <v>8439211</v>
      </c>
      <c r="N139" s="9">
        <f t="shared" si="60"/>
        <v>46051604.885999992</v>
      </c>
      <c r="O139" s="9">
        <f t="shared" si="61"/>
        <v>1916.2618544440743</v>
      </c>
      <c r="P139" s="8">
        <f t="shared" si="62"/>
        <v>-145.91633738466777</v>
      </c>
      <c r="Q139" s="8">
        <f t="shared" si="63"/>
        <v>1770.3455170594066</v>
      </c>
      <c r="R139" s="9">
        <f t="shared" si="64"/>
        <v>42544943.465971656</v>
      </c>
      <c r="S139" s="109">
        <f t="shared" si="65"/>
        <v>-3506661.4200283359</v>
      </c>
      <c r="U139" s="38"/>
      <c r="V139" s="38"/>
      <c r="W139" s="38"/>
      <c r="X139" s="38"/>
      <c r="Y139" s="38"/>
      <c r="Z139" s="38"/>
      <c r="AA139" s="38"/>
      <c r="AB139" s="38"/>
      <c r="AC139" s="38"/>
      <c r="AD139" s="38"/>
      <c r="AE139" s="38"/>
      <c r="AF139" s="38"/>
      <c r="AG139" s="38"/>
      <c r="AH139" s="38"/>
      <c r="AI139" s="38"/>
      <c r="AK139" s="17">
        <v>94</v>
      </c>
      <c r="AL139" s="17">
        <v>1112.5571971126417</v>
      </c>
      <c r="AM139" s="17">
        <v>4.5474735088646412E-13</v>
      </c>
      <c r="AN139" s="17">
        <v>8.5424702725991698E-15</v>
      </c>
      <c r="AV139" s="1">
        <v>94</v>
      </c>
      <c r="AW139" s="50">
        <f t="shared" si="42"/>
        <v>58</v>
      </c>
      <c r="AX139" s="51">
        <f t="shared" si="43"/>
        <v>0.47920997920997921</v>
      </c>
      <c r="AY139" s="52">
        <f t="shared" si="44"/>
        <v>-5.213646396562386E-2</v>
      </c>
      <c r="AZ139" s="43"/>
      <c r="BA139" s="1">
        <v>94</v>
      </c>
      <c r="BB139" s="48">
        <f t="shared" si="45"/>
        <v>4.5474735088646412E-13</v>
      </c>
      <c r="BC139" s="48">
        <f t="shared" si="55"/>
        <v>4.5474735088646412E-13</v>
      </c>
      <c r="BD139" s="48">
        <f t="shared" si="55"/>
        <v>-23.742905976287602</v>
      </c>
      <c r="BE139" s="48">
        <f t="shared" si="55"/>
        <v>69.343644047869475</v>
      </c>
      <c r="BF139" s="48">
        <f t="shared" si="55"/>
        <v>27.234694154360341</v>
      </c>
      <c r="BG139" s="48">
        <f t="shared" si="55"/>
        <v>-119.21479484697261</v>
      </c>
      <c r="BH139" s="48">
        <f t="shared" si="54"/>
        <v>-108.85240929741599</v>
      </c>
      <c r="BI139" s="48">
        <f t="shared" si="54"/>
        <v>-53.7984501207211</v>
      </c>
      <c r="BJ139" s="48">
        <f t="shared" si="54"/>
        <v>19.422104419420748</v>
      </c>
      <c r="BK139" s="48">
        <f t="shared" si="54"/>
        <v>113.04578910396253</v>
      </c>
      <c r="BL139" s="48">
        <f t="shared" si="54"/>
        <v>46.059098217461496</v>
      </c>
      <c r="BM139" s="48">
        <f t="shared" si="54"/>
        <v>8.2965318526810279</v>
      </c>
      <c r="BN139" s="48">
        <f t="shared" si="54"/>
        <v>-68.541521780459789</v>
      </c>
      <c r="BO139" s="1">
        <v>94</v>
      </c>
      <c r="BP139" s="9">
        <f t="shared" si="39"/>
        <v>6.2555533824322728E-26</v>
      </c>
      <c r="BQ139" s="9">
        <f t="shared" si="39"/>
        <v>6.2555533824322728E-26</v>
      </c>
      <c r="BR139" s="9">
        <f t="shared" si="39"/>
        <v>-5.9383629772848032E-12</v>
      </c>
      <c r="BS139" s="9">
        <f t="shared" si="38"/>
        <v>1.7343611137370365E-11</v>
      </c>
      <c r="BT139" s="9">
        <f t="shared" si="38"/>
        <v>6.8116977603940879E-12</v>
      </c>
      <c r="BU139" s="9">
        <f t="shared" si="38"/>
        <v>-2.9816936678723802E-11</v>
      </c>
      <c r="BV139" s="9">
        <f t="shared" si="38"/>
        <v>-2.7225189621085022E-11</v>
      </c>
      <c r="BW139" s="9">
        <f t="shared" si="38"/>
        <v>-1.3455586470807576E-11</v>
      </c>
      <c r="BX139" s="9">
        <f t="shared" si="38"/>
        <v>4.8576827933544786E-12</v>
      </c>
      <c r="BY139" s="9">
        <f t="shared" si="38"/>
        <v>2.8274000218143233E-11</v>
      </c>
      <c r="BZ139" s="9">
        <f t="shared" si="38"/>
        <v>1.1519889094235491E-11</v>
      </c>
      <c r="CA139" s="9">
        <f t="shared" si="38"/>
        <v>2.0750542348534754E-12</v>
      </c>
      <c r="CB139" s="9">
        <f t="shared" si="56"/>
        <v>-1.7142991500465085E-11</v>
      </c>
    </row>
    <row r="140" spans="1:80">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57"/>
        <v>-147.27500000000009</v>
      </c>
      <c r="I140" s="8">
        <f t="shared" si="58"/>
        <v>-357101.37437500013</v>
      </c>
      <c r="J140" s="8">
        <f t="shared" si="59"/>
        <v>0</v>
      </c>
      <c r="K140" s="82">
        <v>24137</v>
      </c>
      <c r="L140" s="9">
        <v>49621084.743000001</v>
      </c>
      <c r="M140" s="9">
        <v>6878</v>
      </c>
      <c r="N140" s="9">
        <f t="shared" si="60"/>
        <v>49627962.743000001</v>
      </c>
      <c r="O140" s="9">
        <f t="shared" si="61"/>
        <v>2056.0949058706551</v>
      </c>
      <c r="P140" s="8">
        <f t="shared" si="62"/>
        <v>-114.66047199493515</v>
      </c>
      <c r="Q140" s="8">
        <f t="shared" si="63"/>
        <v>1941.4344338757201</v>
      </c>
      <c r="R140" s="9">
        <f t="shared" si="64"/>
        <v>46860402.930458255</v>
      </c>
      <c r="S140" s="109">
        <f t="shared" si="65"/>
        <v>-2767559.8125417498</v>
      </c>
      <c r="U140" s="38"/>
      <c r="V140" s="38"/>
      <c r="W140" s="38"/>
      <c r="X140" s="38"/>
      <c r="Y140" s="38"/>
      <c r="Z140" s="38"/>
      <c r="AA140" s="38"/>
      <c r="AB140" s="38"/>
      <c r="AC140" s="38"/>
      <c r="AD140" s="38"/>
      <c r="AE140" s="38"/>
      <c r="AF140" s="38"/>
      <c r="AG140" s="38"/>
      <c r="AH140" s="38"/>
      <c r="AI140" s="38"/>
      <c r="AK140" s="17">
        <v>95</v>
      </c>
      <c r="AL140" s="17">
        <v>1644.9736289706498</v>
      </c>
      <c r="AM140" s="17">
        <v>41.716534668904615</v>
      </c>
      <c r="AN140" s="17">
        <v>0.78364889117065484</v>
      </c>
      <c r="AV140" s="1">
        <v>95</v>
      </c>
      <c r="AW140" s="50">
        <f t="shared" si="42"/>
        <v>97</v>
      </c>
      <c r="AX140" s="51">
        <f t="shared" si="43"/>
        <v>0.80353430353430355</v>
      </c>
      <c r="AY140" s="52">
        <f t="shared" si="44"/>
        <v>0.85431334867221986</v>
      </c>
      <c r="AZ140" s="43"/>
      <c r="BA140" s="1">
        <v>95</v>
      </c>
      <c r="BB140" s="48">
        <f t="shared" si="45"/>
        <v>41.716534668904615</v>
      </c>
      <c r="BC140" s="48">
        <f t="shared" si="55"/>
        <v>4.5474735088646412E-13</v>
      </c>
      <c r="BD140" s="48">
        <f t="shared" si="55"/>
        <v>4.5474735088646412E-13</v>
      </c>
      <c r="BE140" s="48">
        <f t="shared" si="55"/>
        <v>-23.742905976287602</v>
      </c>
      <c r="BF140" s="48">
        <f t="shared" si="55"/>
        <v>69.343644047869475</v>
      </c>
      <c r="BG140" s="48">
        <f t="shared" si="55"/>
        <v>27.234694154360341</v>
      </c>
      <c r="BH140" s="48">
        <f t="shared" si="54"/>
        <v>-119.21479484697261</v>
      </c>
      <c r="BI140" s="48">
        <f t="shared" si="54"/>
        <v>-108.85240929741599</v>
      </c>
      <c r="BJ140" s="48">
        <f t="shared" si="54"/>
        <v>-53.7984501207211</v>
      </c>
      <c r="BK140" s="48">
        <f t="shared" si="54"/>
        <v>19.422104419420748</v>
      </c>
      <c r="BL140" s="48">
        <f t="shared" si="54"/>
        <v>113.04578910396253</v>
      </c>
      <c r="BM140" s="48">
        <f t="shared" si="54"/>
        <v>46.059098217461496</v>
      </c>
      <c r="BN140" s="48">
        <f t="shared" si="54"/>
        <v>8.2965318526810279</v>
      </c>
      <c r="BO140" s="1">
        <v>95</v>
      </c>
      <c r="BP140" s="9">
        <f t="shared" si="39"/>
        <v>1740.2692647819035</v>
      </c>
      <c r="BQ140" s="9">
        <f t="shared" si="39"/>
        <v>1.0433765995866192E-11</v>
      </c>
      <c r="BR140" s="9">
        <f t="shared" si="39"/>
        <v>1.0433765995866192E-11</v>
      </c>
      <c r="BS140" s="9">
        <f t="shared" si="39"/>
        <v>-990.47176030034802</v>
      </c>
      <c r="BT140" s="9">
        <f t="shared" si="39"/>
        <v>2892.7765309911056</v>
      </c>
      <c r="BU140" s="9">
        <f t="shared" si="39"/>
        <v>1136.1370628873728</v>
      </c>
      <c r="BV140" s="9">
        <f t="shared" si="39"/>
        <v>-4973.2281222800675</v>
      </c>
      <c r="BW140" s="9">
        <f t="shared" si="39"/>
        <v>-4540.9453062494349</v>
      </c>
      <c r="BX140" s="9">
        <f t="shared" si="39"/>
        <v>-2244.2849095943948</v>
      </c>
      <c r="BY140" s="9">
        <f t="shared" si="39"/>
        <v>810.22289235583855</v>
      </c>
      <c r="BZ140" s="9">
        <f t="shared" si="39"/>
        <v>4715.8785803291012</v>
      </c>
      <c r="CA140" s="9">
        <f t="shared" si="39"/>
        <v>1921.4259676071972</v>
      </c>
      <c r="CB140" s="9">
        <f t="shared" si="56"/>
        <v>346.10255866402929</v>
      </c>
    </row>
    <row r="141" spans="1:80">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52" si="66">B141-E141</f>
        <v>44.650000000000091</v>
      </c>
      <c r="I141" s="8">
        <f t="shared" ref="I141:I152" si="67">C141-F141</f>
        <v>95803.272500000196</v>
      </c>
      <c r="J141" s="8">
        <f t="shared" ref="J141:J152" si="68">D141-G141</f>
        <v>0</v>
      </c>
      <c r="K141" s="82">
        <v>24171</v>
      </c>
      <c r="L141" s="9">
        <v>51403662.328989998</v>
      </c>
      <c r="M141" s="9">
        <v>-9124750</v>
      </c>
      <c r="N141" s="9">
        <f t="shared" ref="N141:N146" si="69">L141+M141</f>
        <v>42278912.328989998</v>
      </c>
      <c r="O141" s="9">
        <f t="shared" ref="O141:O146" si="70">N141/K141</f>
        <v>1749.1585920727316</v>
      </c>
      <c r="P141" s="8">
        <f t="shared" ref="P141:P146" si="71">$B$3*H141+$B$4*I141+$B$5*J141</f>
        <v>31.556217347537608</v>
      </c>
      <c r="Q141" s="8">
        <f t="shared" ref="Q141:Q146" si="72">P141+O141</f>
        <v>1780.7148094202691</v>
      </c>
      <c r="R141" s="9">
        <f t="shared" ref="R141:R146" si="73">Q141*K141</f>
        <v>43041657.658497326</v>
      </c>
      <c r="S141" s="109">
        <f t="shared" si="65"/>
        <v>762745.32950733148</v>
      </c>
      <c r="U141" s="38"/>
      <c r="V141" s="38"/>
      <c r="W141" s="38"/>
      <c r="X141" s="38"/>
      <c r="Y141" s="38"/>
      <c r="Z141" s="38"/>
      <c r="AA141" s="38"/>
      <c r="AB141" s="38"/>
      <c r="AC141" s="38"/>
      <c r="AD141" s="38"/>
      <c r="AE141" s="38"/>
      <c r="AF141" s="38"/>
      <c r="AG141" s="38"/>
      <c r="AH141" s="38"/>
      <c r="AI141" s="38"/>
      <c r="AK141" s="17">
        <v>96</v>
      </c>
      <c r="AL141" s="17">
        <v>1772.0956849497029</v>
      </c>
      <c r="AM141" s="17">
        <v>-15.990831913583634</v>
      </c>
      <c r="AN141" s="17">
        <v>-0.30038922929321965</v>
      </c>
      <c r="AV141" s="1">
        <v>96</v>
      </c>
      <c r="AW141" s="50">
        <f t="shared" si="42"/>
        <v>42</v>
      </c>
      <c r="AX141" s="51">
        <f t="shared" si="43"/>
        <v>0.34615384615384615</v>
      </c>
      <c r="AY141" s="52">
        <f t="shared" si="44"/>
        <v>-0.39572529581448734</v>
      </c>
      <c r="AZ141" s="43"/>
      <c r="BA141" s="1">
        <v>96</v>
      </c>
      <c r="BB141" s="48">
        <f t="shared" si="45"/>
        <v>-15.990831913583634</v>
      </c>
      <c r="BC141" s="48">
        <f t="shared" si="55"/>
        <v>41.716534668904615</v>
      </c>
      <c r="BD141" s="48">
        <f t="shared" si="55"/>
        <v>4.5474735088646412E-13</v>
      </c>
      <c r="BE141" s="48">
        <f t="shared" si="55"/>
        <v>4.5474735088646412E-13</v>
      </c>
      <c r="BF141" s="48">
        <f t="shared" si="55"/>
        <v>-23.742905976287602</v>
      </c>
      <c r="BG141" s="48">
        <f t="shared" si="55"/>
        <v>69.343644047869475</v>
      </c>
      <c r="BH141" s="48">
        <f t="shared" si="54"/>
        <v>27.234694154360341</v>
      </c>
      <c r="BI141" s="48">
        <f t="shared" si="54"/>
        <v>-119.21479484697261</v>
      </c>
      <c r="BJ141" s="48">
        <f t="shared" si="54"/>
        <v>-108.85240929741599</v>
      </c>
      <c r="BK141" s="48">
        <f t="shared" si="54"/>
        <v>-53.7984501207211</v>
      </c>
      <c r="BL141" s="48">
        <f t="shared" si="54"/>
        <v>19.422104419420748</v>
      </c>
      <c r="BM141" s="48">
        <f t="shared" si="54"/>
        <v>113.04578910396253</v>
      </c>
      <c r="BN141" s="48">
        <f t="shared" si="54"/>
        <v>46.059098217461496</v>
      </c>
      <c r="BO141" s="1">
        <v>96</v>
      </c>
      <c r="BP141" s="9">
        <f t="shared" si="39"/>
        <v>255.70670528849135</v>
      </c>
      <c r="BQ141" s="9">
        <f t="shared" si="39"/>
        <v>-667.08209390764318</v>
      </c>
      <c r="BR141" s="9">
        <f t="shared" si="39"/>
        <v>-3.9994836481451379E-12</v>
      </c>
      <c r="BS141" s="9">
        <f t="shared" si="39"/>
        <v>-3.9994836481451379E-12</v>
      </c>
      <c r="BT141" s="9">
        <f t="shared" si="39"/>
        <v>379.6688186068435</v>
      </c>
      <c r="BU141" s="9">
        <f t="shared" si="39"/>
        <v>-1108.862556244866</v>
      </c>
      <c r="BV141" s="9">
        <f t="shared" si="39"/>
        <v>-435.50541644023724</v>
      </c>
      <c r="BW141" s="9">
        <f t="shared" si="39"/>
        <v>1906.3437460103228</v>
      </c>
      <c r="BX141" s="9">
        <f t="shared" si="39"/>
        <v>1740.6405804636129</v>
      </c>
      <c r="BY141" s="9">
        <f t="shared" si="39"/>
        <v>860.28197309177858</v>
      </c>
      <c r="BZ141" s="9">
        <f t="shared" si="39"/>
        <v>-310.57560717902771</v>
      </c>
      <c r="CA141" s="9">
        <f t="shared" si="39"/>
        <v>-1807.696212099909</v>
      </c>
      <c r="CB141" s="9">
        <f t="shared" si="56"/>
        <v>-736.52329768667244</v>
      </c>
    </row>
    <row r="142" spans="1:80">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66"/>
        <v>1.7642499999999472</v>
      </c>
      <c r="I142" s="8">
        <f t="shared" si="67"/>
        <v>3288.1460780623602</v>
      </c>
      <c r="J142" s="8">
        <f t="shared" si="68"/>
        <v>0</v>
      </c>
      <c r="K142" s="82">
        <v>24056</v>
      </c>
      <c r="L142" s="9">
        <v>40937941.799000002</v>
      </c>
      <c r="M142" s="9">
        <v>3052404</v>
      </c>
      <c r="N142" s="9">
        <f t="shared" si="69"/>
        <v>43990345.799000002</v>
      </c>
      <c r="O142" s="9">
        <f t="shared" si="70"/>
        <v>1828.6641918440307</v>
      </c>
      <c r="P142" s="8">
        <f t="shared" si="71"/>
        <v>1.1189270127452517</v>
      </c>
      <c r="Q142" s="8">
        <f t="shared" si="72"/>
        <v>1829.7831188567759</v>
      </c>
      <c r="R142" s="9">
        <f t="shared" si="73"/>
        <v>44017262.707218602</v>
      </c>
      <c r="S142" s="109">
        <f t="shared" si="65"/>
        <v>26916.908218599776</v>
      </c>
      <c r="U142" s="38"/>
      <c r="V142" s="38"/>
      <c r="W142" s="38"/>
      <c r="X142" s="38"/>
      <c r="Y142" s="38"/>
      <c r="Z142" s="38"/>
      <c r="AA142" s="38"/>
      <c r="AB142" s="38"/>
      <c r="AC142" s="38"/>
      <c r="AD142" s="38"/>
      <c r="AE142" s="38"/>
      <c r="AF142" s="38"/>
      <c r="AG142" s="38"/>
      <c r="AH142" s="38"/>
      <c r="AI142" s="38"/>
      <c r="AK142" s="17">
        <v>97</v>
      </c>
      <c r="AL142" s="17">
        <v>1741.6933530813183</v>
      </c>
      <c r="AM142" s="17">
        <v>-21.986686398936399</v>
      </c>
      <c r="AN142" s="17">
        <v>-0.4130219001600462</v>
      </c>
      <c r="AV142" s="1">
        <v>97</v>
      </c>
      <c r="AW142" s="50">
        <f t="shared" si="42"/>
        <v>38</v>
      </c>
      <c r="AX142" s="51">
        <f t="shared" si="43"/>
        <v>0.31288981288981288</v>
      </c>
      <c r="AY142" s="52">
        <f t="shared" si="44"/>
        <v>-0.48767561631153389</v>
      </c>
      <c r="AZ142" s="43"/>
      <c r="BA142" s="1">
        <v>97</v>
      </c>
      <c r="BB142" s="48">
        <f t="shared" si="45"/>
        <v>-21.986686398936399</v>
      </c>
      <c r="BC142" s="48">
        <f t="shared" si="55"/>
        <v>-15.990831913583634</v>
      </c>
      <c r="BD142" s="48">
        <f t="shared" si="55"/>
        <v>41.716534668904615</v>
      </c>
      <c r="BE142" s="48">
        <f t="shared" si="55"/>
        <v>4.5474735088646412E-13</v>
      </c>
      <c r="BF142" s="48">
        <f t="shared" si="55"/>
        <v>4.5474735088646412E-13</v>
      </c>
      <c r="BG142" s="48">
        <f t="shared" si="55"/>
        <v>-23.742905976287602</v>
      </c>
      <c r="BH142" s="48">
        <f t="shared" si="54"/>
        <v>69.343644047869475</v>
      </c>
      <c r="BI142" s="48">
        <f t="shared" si="54"/>
        <v>27.234694154360341</v>
      </c>
      <c r="BJ142" s="48">
        <f t="shared" si="54"/>
        <v>-119.21479484697261</v>
      </c>
      <c r="BK142" s="48">
        <f t="shared" si="54"/>
        <v>-108.85240929741599</v>
      </c>
      <c r="BL142" s="48">
        <f t="shared" si="54"/>
        <v>-53.7984501207211</v>
      </c>
      <c r="BM142" s="48">
        <f t="shared" si="54"/>
        <v>19.422104419420748</v>
      </c>
      <c r="BN142" s="48">
        <f t="shared" si="54"/>
        <v>113.04578910396253</v>
      </c>
      <c r="BO142" s="1">
        <v>97</v>
      </c>
      <c r="BP142" s="9">
        <f t="shared" si="39"/>
        <v>483.4143788051839</v>
      </c>
      <c r="BQ142" s="9">
        <f t="shared" si="39"/>
        <v>351.58540654207519</v>
      </c>
      <c r="BR142" s="9">
        <f t="shared" si="39"/>
        <v>-917.20836541556787</v>
      </c>
      <c r="BS142" s="9">
        <f t="shared" si="39"/>
        <v>-5.4991130670783301E-12</v>
      </c>
      <c r="BT142" s="9">
        <f t="shared" si="39"/>
        <v>-5.4991130670783301E-12</v>
      </c>
      <c r="BU142" s="9">
        <f t="shared" si="39"/>
        <v>522.0278279000778</v>
      </c>
      <c r="BV142" s="9">
        <f t="shared" si="39"/>
        <v>-1524.6369554399887</v>
      </c>
      <c r="BW142" s="9">
        <f t="shared" si="39"/>
        <v>-598.80067954286824</v>
      </c>
      <c r="BX142" s="9">
        <f t="shared" si="39"/>
        <v>2621.1383084139547</v>
      </c>
      <c r="BY142" s="9">
        <f t="shared" si="39"/>
        <v>2393.3037869909808</v>
      </c>
      <c r="BZ142" s="9">
        <f t="shared" si="39"/>
        <v>1182.8496515531324</v>
      </c>
      <c r="CA142" s="9">
        <f t="shared" si="39"/>
        <v>-427.02771907720017</v>
      </c>
      <c r="CB142" s="9">
        <f t="shared" si="56"/>
        <v>-2485.5023137491444</v>
      </c>
    </row>
    <row r="143" spans="1:80">
      <c r="A143" s="98">
        <v>44986</v>
      </c>
      <c r="B143" s="8">
        <f>'WA Sch. 1-2'!B143</f>
        <v>767.35</v>
      </c>
      <c r="C143" s="8">
        <f>'WA Sch. 1-2'!C143</f>
        <v>588826.02250000008</v>
      </c>
      <c r="D143" s="8">
        <f>'WA Sch. 1-2'!D143</f>
        <v>0</v>
      </c>
      <c r="E143" s="8">
        <f>'WA Sch. 1-2'!E143</f>
        <v>849.5</v>
      </c>
      <c r="F143" s="8">
        <f>'WA Sch. 1-2'!F143</f>
        <v>721650.25</v>
      </c>
      <c r="G143" s="8">
        <f>'WA Sch. 1-2'!G143</f>
        <v>0</v>
      </c>
      <c r="H143" s="8">
        <f t="shared" si="66"/>
        <v>-82.149999999999977</v>
      </c>
      <c r="I143" s="8">
        <f t="shared" si="67"/>
        <v>-132824.22749999992</v>
      </c>
      <c r="J143" s="8">
        <f t="shared" si="68"/>
        <v>0</v>
      </c>
      <c r="K143" s="82">
        <v>24560</v>
      </c>
      <c r="L143" s="9">
        <v>50755890.398999996</v>
      </c>
      <c r="M143" s="9">
        <v>-6429548</v>
      </c>
      <c r="N143" s="9">
        <f t="shared" si="69"/>
        <v>44326342.398999996</v>
      </c>
      <c r="O143" s="9">
        <f t="shared" si="70"/>
        <v>1804.8185015879478</v>
      </c>
      <c r="P143" s="8">
        <f t="shared" si="71"/>
        <v>-46.882697650387129</v>
      </c>
      <c r="Q143" s="8">
        <f t="shared" si="72"/>
        <v>1757.9358039375606</v>
      </c>
      <c r="R143" s="9">
        <f t="shared" si="73"/>
        <v>43174903.344706491</v>
      </c>
      <c r="S143" s="109">
        <f t="shared" si="65"/>
        <v>-1151439.0542935079</v>
      </c>
      <c r="U143" s="38"/>
      <c r="V143" s="38"/>
      <c r="W143" s="38"/>
      <c r="X143" s="38"/>
      <c r="Y143" s="38"/>
      <c r="Z143" s="38"/>
      <c r="AA143" s="38"/>
      <c r="AB143" s="38"/>
      <c r="AC143" s="38"/>
      <c r="AD143" s="38"/>
      <c r="AE143" s="38"/>
      <c r="AF143" s="38"/>
      <c r="AG143" s="38"/>
      <c r="AH143" s="38"/>
      <c r="AI143" s="38"/>
      <c r="AK143" s="17">
        <v>98</v>
      </c>
      <c r="AL143" s="17">
        <v>1763.6437340679608</v>
      </c>
      <c r="AM143" s="17">
        <v>-3.739016356384127</v>
      </c>
      <c r="AN143" s="17">
        <v>-7.0237761717380456E-2</v>
      </c>
      <c r="AV143" s="1">
        <v>98</v>
      </c>
      <c r="AW143" s="50">
        <f t="shared" si="42"/>
        <v>53</v>
      </c>
      <c r="AX143" s="51">
        <f t="shared" si="43"/>
        <v>0.43762993762993763</v>
      </c>
      <c r="AY143" s="52">
        <f t="shared" si="44"/>
        <v>-0.15698093272589608</v>
      </c>
      <c r="AZ143" s="43"/>
      <c r="BA143" s="1">
        <v>98</v>
      </c>
      <c r="BB143" s="48">
        <f t="shared" si="45"/>
        <v>-3.739016356384127</v>
      </c>
      <c r="BC143" s="48">
        <f t="shared" si="55"/>
        <v>-21.986686398936399</v>
      </c>
      <c r="BD143" s="48">
        <f t="shared" si="55"/>
        <v>-15.990831913583634</v>
      </c>
      <c r="BE143" s="48">
        <f t="shared" si="55"/>
        <v>41.716534668904615</v>
      </c>
      <c r="BF143" s="48">
        <f t="shared" si="55"/>
        <v>4.5474735088646412E-13</v>
      </c>
      <c r="BG143" s="48">
        <f t="shared" si="55"/>
        <v>4.5474735088646412E-13</v>
      </c>
      <c r="BH143" s="48">
        <f t="shared" si="54"/>
        <v>-23.742905976287602</v>
      </c>
      <c r="BI143" s="48">
        <f t="shared" si="54"/>
        <v>69.343644047869475</v>
      </c>
      <c r="BJ143" s="48">
        <f t="shared" si="54"/>
        <v>27.234694154360341</v>
      </c>
      <c r="BK143" s="48">
        <f t="shared" si="54"/>
        <v>-119.21479484697261</v>
      </c>
      <c r="BL143" s="48">
        <f t="shared" si="54"/>
        <v>-108.85240929741599</v>
      </c>
      <c r="BM143" s="48">
        <f t="shared" si="54"/>
        <v>-53.7984501207211</v>
      </c>
      <c r="BN143" s="48">
        <f t="shared" si="54"/>
        <v>19.422104419420748</v>
      </c>
      <c r="BO143" s="1">
        <v>98</v>
      </c>
      <c r="BP143" s="9">
        <f t="shared" si="39"/>
        <v>13.980243313309565</v>
      </c>
      <c r="BQ143" s="9">
        <f t="shared" si="39"/>
        <v>82.208580068316891</v>
      </c>
      <c r="BR143" s="9">
        <f t="shared" si="39"/>
        <v>59.789982077082534</v>
      </c>
      <c r="BS143" s="9">
        <f t="shared" si="39"/>
        <v>-155.97880545870763</v>
      </c>
      <c r="BT143" s="9">
        <f t="shared" si="39"/>
        <v>-9.3516928064281402E-13</v>
      </c>
      <c r="BU143" s="9">
        <f t="shared" si="39"/>
        <v>-9.3516928064281402E-13</v>
      </c>
      <c r="BV143" s="9">
        <f t="shared" si="39"/>
        <v>88.775113793435409</v>
      </c>
      <c r="BW143" s="9">
        <f t="shared" si="39"/>
        <v>-259.27701930627626</v>
      </c>
      <c r="BX143" s="9">
        <f t="shared" si="39"/>
        <v>-101.83096690427729</v>
      </c>
      <c r="BY143" s="9">
        <f t="shared" si="39"/>
        <v>445.74606785583387</v>
      </c>
      <c r="BZ143" s="9">
        <f t="shared" si="39"/>
        <v>407.00093879488105</v>
      </c>
      <c r="CA143" s="9">
        <f t="shared" si="39"/>
        <v>201.15328494950359</v>
      </c>
      <c r="CB143" s="9">
        <f t="shared" si="56"/>
        <v>-72.619566099617828</v>
      </c>
    </row>
    <row r="144" spans="1:80">
      <c r="A144" s="98">
        <v>45017</v>
      </c>
      <c r="B144" s="8">
        <f>'WA Sch. 1-2'!B144</f>
        <v>547.15</v>
      </c>
      <c r="C144" s="8">
        <f>'WA Sch. 1-2'!C144</f>
        <v>299373.1225</v>
      </c>
      <c r="D144" s="8">
        <f>'WA Sch. 1-2'!D144</f>
        <v>0.375</v>
      </c>
      <c r="E144" s="8">
        <f>'WA Sch. 1-2'!E144</f>
        <v>563</v>
      </c>
      <c r="F144" s="8">
        <f>'WA Sch. 1-2'!F144</f>
        <v>316969</v>
      </c>
      <c r="G144" s="8">
        <f>'WA Sch. 1-2'!G144</f>
        <v>4.5</v>
      </c>
      <c r="H144" s="8">
        <f t="shared" si="66"/>
        <v>-15.850000000000023</v>
      </c>
      <c r="I144" s="8">
        <f t="shared" si="67"/>
        <v>-17595.877500000002</v>
      </c>
      <c r="J144" s="8">
        <f t="shared" si="68"/>
        <v>-4.125</v>
      </c>
      <c r="K144" s="82">
        <v>24311</v>
      </c>
      <c r="L144" s="9">
        <v>36267287.563000001</v>
      </c>
      <c r="M144" s="9">
        <v>-458291</v>
      </c>
      <c r="N144" s="9">
        <f t="shared" si="69"/>
        <v>35808996.563000001</v>
      </c>
      <c r="O144" s="9">
        <f t="shared" si="70"/>
        <v>1472.9544882152113</v>
      </c>
      <c r="P144" s="8">
        <f t="shared" si="71"/>
        <v>-11.960192477308746</v>
      </c>
      <c r="Q144" s="8">
        <f t="shared" si="72"/>
        <v>1460.9942957379026</v>
      </c>
      <c r="R144" s="9">
        <f t="shared" si="73"/>
        <v>35518232.323684148</v>
      </c>
      <c r="S144" s="109">
        <f t="shared" si="65"/>
        <v>-290764.23931585293</v>
      </c>
      <c r="U144" s="38"/>
      <c r="V144" s="38"/>
      <c r="W144" s="38"/>
      <c r="X144" s="38"/>
      <c r="Y144" s="38"/>
      <c r="Z144" s="38"/>
      <c r="AA144" s="38"/>
      <c r="AB144" s="38"/>
      <c r="AC144" s="38"/>
      <c r="AD144" s="38"/>
      <c r="AE144" s="38"/>
      <c r="AF144" s="38"/>
      <c r="AG144" s="38"/>
      <c r="AH144" s="38"/>
      <c r="AI144" s="38"/>
      <c r="AK144" s="17">
        <v>99</v>
      </c>
      <c r="AL144" s="17">
        <v>1526.7458852819623</v>
      </c>
      <c r="AM144" s="17">
        <v>22.948855214802052</v>
      </c>
      <c r="AN144" s="17">
        <v>0.43109632872072268</v>
      </c>
      <c r="AV144" s="1">
        <v>99</v>
      </c>
      <c r="AW144" s="50">
        <f t="shared" si="42"/>
        <v>83</v>
      </c>
      <c r="AX144" s="51">
        <f t="shared" si="43"/>
        <v>0.68711018711018712</v>
      </c>
      <c r="AY144" s="52">
        <f t="shared" si="44"/>
        <v>0.48767561631153389</v>
      </c>
      <c r="AZ144" s="43"/>
      <c r="BA144" s="1">
        <v>99</v>
      </c>
      <c r="BB144" s="48">
        <f t="shared" si="45"/>
        <v>22.948855214802052</v>
      </c>
      <c r="BC144" s="48">
        <f t="shared" si="55"/>
        <v>-3.739016356384127</v>
      </c>
      <c r="BD144" s="48">
        <f t="shared" si="55"/>
        <v>-21.986686398936399</v>
      </c>
      <c r="BE144" s="48">
        <f t="shared" si="55"/>
        <v>-15.990831913583634</v>
      </c>
      <c r="BF144" s="48">
        <f t="shared" si="55"/>
        <v>41.716534668904615</v>
      </c>
      <c r="BG144" s="48">
        <f t="shared" si="55"/>
        <v>4.5474735088646412E-13</v>
      </c>
      <c r="BH144" s="48">
        <f t="shared" si="54"/>
        <v>4.5474735088646412E-13</v>
      </c>
      <c r="BI144" s="48">
        <f t="shared" si="54"/>
        <v>-23.742905976287602</v>
      </c>
      <c r="BJ144" s="48">
        <f t="shared" si="54"/>
        <v>69.343644047869475</v>
      </c>
      <c r="BK144" s="48">
        <f t="shared" si="54"/>
        <v>27.234694154360341</v>
      </c>
      <c r="BL144" s="48">
        <f t="shared" si="54"/>
        <v>-119.21479484697261</v>
      </c>
      <c r="BM144" s="48">
        <f t="shared" si="54"/>
        <v>-108.85240929741599</v>
      </c>
      <c r="BN144" s="48">
        <f t="shared" si="54"/>
        <v>-53.7984501207211</v>
      </c>
      <c r="BO144" s="1">
        <v>99</v>
      </c>
      <c r="BP144" s="9">
        <f t="shared" si="39"/>
        <v>526.64995566993787</v>
      </c>
      <c r="BQ144" s="9">
        <f t="shared" si="39"/>
        <v>-85.80614500843997</v>
      </c>
      <c r="BR144" s="9">
        <f t="shared" si="39"/>
        <v>-504.56928282244911</v>
      </c>
      <c r="BS144" s="9">
        <f t="shared" si="39"/>
        <v>-366.97128634906824</v>
      </c>
      <c r="BT144" s="9">
        <f t="shared" si="39"/>
        <v>957.34671417994889</v>
      </c>
      <c r="BU144" s="9">
        <f t="shared" si="39"/>
        <v>5.7397621131444866E-12</v>
      </c>
      <c r="BV144" s="9">
        <f t="shared" si="39"/>
        <v>5.7397621131444866E-12</v>
      </c>
      <c r="BW144" s="9">
        <f t="shared" si="39"/>
        <v>-544.87251162848236</v>
      </c>
      <c r="BX144" s="9">
        <f t="shared" si="39"/>
        <v>1591.3572473213078</v>
      </c>
      <c r="BY144" s="9">
        <f t="shared" si="39"/>
        <v>625.00505296782092</v>
      </c>
      <c r="BZ144" s="9">
        <f t="shared" si="39"/>
        <v>-2735.843066405484</v>
      </c>
      <c r="CA144" s="9">
        <f t="shared" si="39"/>
        <v>-2498.0381807487543</v>
      </c>
      <c r="CB144" s="9">
        <f t="shared" si="56"/>
        <v>-1234.6128426011721</v>
      </c>
    </row>
    <row r="145" spans="1:80">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66"/>
        <v>174.52499999999998</v>
      </c>
      <c r="I145" s="8">
        <f t="shared" si="67"/>
        <v>70774.250624999986</v>
      </c>
      <c r="J145" s="8">
        <f t="shared" si="68"/>
        <v>-53.05</v>
      </c>
      <c r="K145" s="82">
        <v>24866</v>
      </c>
      <c r="L145" s="9">
        <v>38596993.863000005</v>
      </c>
      <c r="M145" s="9">
        <v>-449722</v>
      </c>
      <c r="N145" s="9">
        <f t="shared" si="69"/>
        <v>38147271.863000005</v>
      </c>
      <c r="O145" s="9">
        <f t="shared" si="70"/>
        <v>1534.1137240810747</v>
      </c>
      <c r="P145" s="8">
        <f t="shared" si="71"/>
        <v>-18.847740977034633</v>
      </c>
      <c r="Q145" s="8">
        <f t="shared" si="72"/>
        <v>1515.2659831040401</v>
      </c>
      <c r="R145" s="9">
        <f t="shared" si="73"/>
        <v>37678603.935865059</v>
      </c>
      <c r="S145" s="109">
        <f t="shared" si="65"/>
        <v>-468667.92713494319</v>
      </c>
      <c r="U145" s="38"/>
      <c r="V145" s="38"/>
      <c r="W145" s="38"/>
      <c r="X145" s="38"/>
      <c r="Y145" s="38"/>
      <c r="Z145" s="38"/>
      <c r="AA145" s="38"/>
      <c r="AB145" s="38"/>
      <c r="AC145" s="38"/>
      <c r="AD145" s="38"/>
      <c r="AE145" s="38"/>
      <c r="AF145" s="38"/>
      <c r="AG145" s="38"/>
      <c r="AH145" s="38"/>
      <c r="AI145" s="38"/>
      <c r="AK145" s="17">
        <v>100</v>
      </c>
      <c r="AL145" s="17">
        <v>1362.4447254698428</v>
      </c>
      <c r="AM145" s="17">
        <v>-13.970029073758496</v>
      </c>
      <c r="AN145" s="17">
        <v>-0.2624282644798146</v>
      </c>
      <c r="AV145" s="1">
        <v>100</v>
      </c>
      <c r="AW145" s="50">
        <f t="shared" si="42"/>
        <v>45</v>
      </c>
      <c r="AX145" s="51">
        <f t="shared" si="43"/>
        <v>0.37110187110187109</v>
      </c>
      <c r="AY145" s="52">
        <f t="shared" si="44"/>
        <v>-0.32893642436422554</v>
      </c>
      <c r="AZ145" s="43"/>
      <c r="BA145" s="1">
        <v>100</v>
      </c>
      <c r="BB145" s="48">
        <f t="shared" si="45"/>
        <v>-13.970029073758496</v>
      </c>
      <c r="BC145" s="48">
        <f t="shared" si="55"/>
        <v>22.948855214802052</v>
      </c>
      <c r="BD145" s="48">
        <f t="shared" si="55"/>
        <v>-3.739016356384127</v>
      </c>
      <c r="BE145" s="48">
        <f t="shared" si="55"/>
        <v>-21.986686398936399</v>
      </c>
      <c r="BF145" s="48">
        <f t="shared" si="55"/>
        <v>-15.990831913583634</v>
      </c>
      <c r="BG145" s="48">
        <f t="shared" si="55"/>
        <v>41.716534668904615</v>
      </c>
      <c r="BH145" s="48">
        <f t="shared" si="54"/>
        <v>4.5474735088646412E-13</v>
      </c>
      <c r="BI145" s="48">
        <f t="shared" si="54"/>
        <v>4.5474735088646412E-13</v>
      </c>
      <c r="BJ145" s="48">
        <f t="shared" si="54"/>
        <v>-23.742905976287602</v>
      </c>
      <c r="BK145" s="48">
        <f t="shared" si="54"/>
        <v>69.343644047869475</v>
      </c>
      <c r="BL145" s="48">
        <f t="shared" si="54"/>
        <v>27.234694154360341</v>
      </c>
      <c r="BM145" s="48">
        <f t="shared" si="54"/>
        <v>-119.21479484697261</v>
      </c>
      <c r="BN145" s="48">
        <f t="shared" si="54"/>
        <v>-108.85240929741599</v>
      </c>
      <c r="BO145" s="1">
        <v>100</v>
      </c>
      <c r="BP145" s="9">
        <f t="shared" si="39"/>
        <v>195.16171232166337</v>
      </c>
      <c r="BQ145" s="9">
        <f t="shared" si="39"/>
        <v>-320.59617456026075</v>
      </c>
      <c r="BR145" s="9">
        <f t="shared" si="39"/>
        <v>52.234167205948438</v>
      </c>
      <c r="BS145" s="9">
        <f t="shared" si="39"/>
        <v>307.15464822875936</v>
      </c>
      <c r="BT145" s="9">
        <f t="shared" si="39"/>
        <v>223.3923867463547</v>
      </c>
      <c r="BU145" s="9">
        <f t="shared" si="39"/>
        <v>-582.78120218105744</v>
      </c>
      <c r="BV145" s="9">
        <f t="shared" si="39"/>
        <v>-3.4940585422042595E-12</v>
      </c>
      <c r="BW145" s="9">
        <f t="shared" si="39"/>
        <v>-3.4940585422042595E-12</v>
      </c>
      <c r="BX145" s="9">
        <f t="shared" si="39"/>
        <v>331.68908678425987</v>
      </c>
      <c r="BY145" s="9">
        <f t="shared" si="39"/>
        <v>-968.73272342910832</v>
      </c>
      <c r="BZ145" s="9">
        <f t="shared" si="39"/>
        <v>-380.46946915133719</v>
      </c>
      <c r="CA145" s="9">
        <f t="shared" si="39"/>
        <v>1665.4341500343892</v>
      </c>
      <c r="CB145" s="9">
        <f t="shared" si="56"/>
        <v>1520.671322633586</v>
      </c>
    </row>
    <row r="146" spans="1:80"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66"/>
        <v>62.95</v>
      </c>
      <c r="I146" s="101">
        <f t="shared" si="67"/>
        <v>12020.302500000002</v>
      </c>
      <c r="J146" s="101">
        <f t="shared" si="68"/>
        <v>-40.5</v>
      </c>
      <c r="K146" s="83">
        <v>24284</v>
      </c>
      <c r="L146" s="103">
        <v>37044542.945999995</v>
      </c>
      <c r="M146" s="103">
        <v>815020</v>
      </c>
      <c r="N146" s="103">
        <f t="shared" si="69"/>
        <v>37859562.945999995</v>
      </c>
      <c r="O146" s="103">
        <f t="shared" si="70"/>
        <v>1559.0332295338492</v>
      </c>
      <c r="P146" s="101">
        <f t="shared" si="71"/>
        <v>-36.071916468474313</v>
      </c>
      <c r="Q146" s="101">
        <f t="shared" si="72"/>
        <v>1522.961313065375</v>
      </c>
      <c r="R146" s="103">
        <f t="shared" si="73"/>
        <v>36983592.526479565</v>
      </c>
      <c r="S146" s="110">
        <f t="shared" si="65"/>
        <v>-875970.41952043027</v>
      </c>
      <c r="U146" s="38"/>
      <c r="V146" s="38"/>
      <c r="W146" s="38"/>
      <c r="X146" s="38"/>
      <c r="Y146" s="38"/>
      <c r="Z146" s="38"/>
      <c r="AA146" s="38"/>
      <c r="AB146" s="38"/>
      <c r="AC146" s="38"/>
      <c r="AD146" s="38"/>
      <c r="AE146" s="38"/>
      <c r="AF146" s="38"/>
      <c r="AG146" s="38"/>
      <c r="AH146" s="38"/>
      <c r="AI146" s="38"/>
      <c r="AK146" s="17">
        <v>101</v>
      </c>
      <c r="AL146" s="17">
        <v>1359.817548019802</v>
      </c>
      <c r="AM146" s="17">
        <v>93.884631375826302</v>
      </c>
      <c r="AN146" s="17">
        <v>1.763631324115537</v>
      </c>
      <c r="AV146" s="1">
        <v>101</v>
      </c>
      <c r="AW146" s="50">
        <f t="shared" si="42"/>
        <v>114</v>
      </c>
      <c r="AX146" s="51">
        <f t="shared" si="43"/>
        <v>0.94490644490644493</v>
      </c>
      <c r="AY146" s="52">
        <f t="shared" si="44"/>
        <v>1.5973526977611863</v>
      </c>
      <c r="AZ146" s="43"/>
      <c r="BA146" s="1">
        <v>101</v>
      </c>
      <c r="BB146" s="48">
        <f t="shared" si="45"/>
        <v>93.884631375826302</v>
      </c>
      <c r="BC146" s="48">
        <f t="shared" si="55"/>
        <v>-13.970029073758496</v>
      </c>
      <c r="BD146" s="48">
        <f t="shared" si="55"/>
        <v>22.948855214802052</v>
      </c>
      <c r="BE146" s="48">
        <f t="shared" si="55"/>
        <v>-3.739016356384127</v>
      </c>
      <c r="BF146" s="48">
        <f t="shared" si="55"/>
        <v>-21.986686398936399</v>
      </c>
      <c r="BG146" s="48">
        <f t="shared" si="55"/>
        <v>-15.990831913583634</v>
      </c>
      <c r="BH146" s="48">
        <f t="shared" si="54"/>
        <v>41.716534668904615</v>
      </c>
      <c r="BI146" s="48">
        <f t="shared" si="54"/>
        <v>4.5474735088646412E-13</v>
      </c>
      <c r="BJ146" s="48">
        <f t="shared" si="54"/>
        <v>4.5474735088646412E-13</v>
      </c>
      <c r="BK146" s="48">
        <f t="shared" si="54"/>
        <v>-23.742905976287602</v>
      </c>
      <c r="BL146" s="48">
        <f t="shared" si="54"/>
        <v>69.343644047869475</v>
      </c>
      <c r="BM146" s="48">
        <f t="shared" si="54"/>
        <v>27.234694154360341</v>
      </c>
      <c r="BN146" s="48">
        <f t="shared" si="54"/>
        <v>-119.21479484697261</v>
      </c>
      <c r="BO146" s="1">
        <v>101</v>
      </c>
      <c r="BP146" s="9">
        <f t="shared" si="39"/>
        <v>8814.3240085747511</v>
      </c>
      <c r="BQ146" s="9">
        <f t="shared" si="39"/>
        <v>-1311.571029899409</v>
      </c>
      <c r="BR146" s="9">
        <f t="shared" si="39"/>
        <v>2154.544812338876</v>
      </c>
      <c r="BS146" s="9">
        <f t="shared" si="39"/>
        <v>-351.03617232732745</v>
      </c>
      <c r="BT146" s="9">
        <f t="shared" si="39"/>
        <v>-2064.2119477400524</v>
      </c>
      <c r="BU146" s="9">
        <f t="shared" si="39"/>
        <v>-1501.2933595996146</v>
      </c>
      <c r="BV146" s="9">
        <f t="shared" si="39"/>
        <v>3916.5414796669602</v>
      </c>
      <c r="BW146" s="9">
        <f t="shared" si="39"/>
        <v>2.3481583073910024E-11</v>
      </c>
      <c r="BX146" s="9">
        <f t="shared" si="39"/>
        <v>2.3481583073910024E-11</v>
      </c>
      <c r="BY146" s="9">
        <f t="shared" si="39"/>
        <v>-2229.0939753746793</v>
      </c>
      <c r="BZ146" s="9">
        <f t="shared" si="39"/>
        <v>6510.3024596907053</v>
      </c>
      <c r="CA146" s="9">
        <f t="shared" si="39"/>
        <v>2556.9192213154674</v>
      </c>
      <c r="CB146" s="9">
        <f t="shared" si="56"/>
        <v>-11192.437068752775</v>
      </c>
    </row>
    <row r="147" spans="1:80">
      <c r="A147" s="2">
        <v>45108</v>
      </c>
      <c r="B147" s="88">
        <f>'WA Sch. 1-2'!B147</f>
        <v>14.1</v>
      </c>
      <c r="C147" s="88">
        <f>'WA Sch. 1-2'!C147</f>
        <v>198.81</v>
      </c>
      <c r="D147" s="88">
        <f>'WA Sch. 1-2'!D147</f>
        <v>240.05</v>
      </c>
      <c r="E147" s="88">
        <f>'WA Sch. 1-2'!E147</f>
        <v>0</v>
      </c>
      <c r="F147" s="88">
        <f>'WA Sch. 1-2'!F147</f>
        <v>0</v>
      </c>
      <c r="G147" s="88">
        <f>'WA Sch. 1-2'!G147</f>
        <v>0</v>
      </c>
      <c r="H147" s="88">
        <f t="shared" si="66"/>
        <v>14.1</v>
      </c>
      <c r="I147" s="88">
        <f t="shared" si="67"/>
        <v>198.81</v>
      </c>
      <c r="J147" s="88">
        <f t="shared" si="68"/>
        <v>240.05</v>
      </c>
      <c r="K147" s="90"/>
      <c r="L147" s="90"/>
      <c r="M147" s="90"/>
      <c r="N147" s="90"/>
      <c r="O147" s="90"/>
      <c r="P147" s="88"/>
      <c r="Q147" s="88"/>
      <c r="R147" s="90"/>
      <c r="U147" s="38"/>
      <c r="V147" s="38"/>
      <c r="W147" s="38"/>
      <c r="X147" s="38"/>
      <c r="Y147" s="38"/>
      <c r="Z147" s="38"/>
      <c r="AA147" s="38"/>
      <c r="AB147" s="38"/>
      <c r="AC147" s="38"/>
      <c r="AD147" s="38"/>
      <c r="AE147" s="38"/>
      <c r="AF147" s="38"/>
      <c r="AG147" s="38"/>
      <c r="AH147" s="38"/>
      <c r="AI147" s="38"/>
      <c r="AK147" s="17">
        <v>102</v>
      </c>
      <c r="AL147" s="17">
        <v>1617.4495405882112</v>
      </c>
      <c r="AM147" s="17">
        <v>38.21678849353134</v>
      </c>
      <c r="AN147" s="17">
        <v>0.7179058415267372</v>
      </c>
      <c r="AV147" s="1">
        <v>102</v>
      </c>
      <c r="AW147" s="50">
        <f t="shared" si="42"/>
        <v>95</v>
      </c>
      <c r="AX147" s="51">
        <f t="shared" si="43"/>
        <v>0.78690228690228692</v>
      </c>
      <c r="AY147" s="52">
        <f t="shared" si="44"/>
        <v>0.79571892196992056</v>
      </c>
      <c r="AZ147" s="43"/>
      <c r="BA147" s="1">
        <v>102</v>
      </c>
      <c r="BB147" s="48">
        <f t="shared" si="45"/>
        <v>38.21678849353134</v>
      </c>
      <c r="BC147" s="48">
        <f t="shared" si="55"/>
        <v>93.884631375826302</v>
      </c>
      <c r="BD147" s="48">
        <f t="shared" si="55"/>
        <v>-13.970029073758496</v>
      </c>
      <c r="BE147" s="48">
        <f t="shared" si="55"/>
        <v>22.948855214802052</v>
      </c>
      <c r="BF147" s="48">
        <f t="shared" si="55"/>
        <v>-3.739016356384127</v>
      </c>
      <c r="BG147" s="48">
        <f t="shared" si="55"/>
        <v>-21.986686398936399</v>
      </c>
      <c r="BH147" s="48">
        <f t="shared" si="54"/>
        <v>-15.990831913583634</v>
      </c>
      <c r="BI147" s="48">
        <f t="shared" si="54"/>
        <v>41.716534668904615</v>
      </c>
      <c r="BJ147" s="48">
        <f t="shared" si="54"/>
        <v>4.5474735088646412E-13</v>
      </c>
      <c r="BK147" s="48">
        <f t="shared" si="54"/>
        <v>4.5474735088646412E-13</v>
      </c>
      <c r="BL147" s="48">
        <f t="shared" si="54"/>
        <v>-23.742905976287602</v>
      </c>
      <c r="BM147" s="48">
        <f t="shared" si="54"/>
        <v>69.343644047869475</v>
      </c>
      <c r="BN147" s="48">
        <f t="shared" si="54"/>
        <v>27.234694154360341</v>
      </c>
      <c r="BO147" s="1">
        <v>102</v>
      </c>
      <c r="BP147" s="9">
        <f t="shared" si="39"/>
        <v>1460.5229227592936</v>
      </c>
      <c r="BQ147" s="9">
        <f t="shared" si="39"/>
        <v>3587.969100083083</v>
      </c>
      <c r="BR147" s="9">
        <f t="shared" si="39"/>
        <v>-533.88964636031687</v>
      </c>
      <c r="BS147" s="9">
        <f t="shared" si="39"/>
        <v>877.03154591275108</v>
      </c>
      <c r="BT147" s="9">
        <f t="shared" si="39"/>
        <v>-142.89319726579342</v>
      </c>
      <c r="BU147" s="9">
        <f t="shared" si="39"/>
        <v>-840.26054378175797</v>
      </c>
      <c r="BV147" s="9">
        <f t="shared" si="39"/>
        <v>-611.11824107704126</v>
      </c>
      <c r="BW147" s="9">
        <f t="shared" si="39"/>
        <v>1594.2719821245787</v>
      </c>
      <c r="BX147" s="9">
        <f t="shared" si="39"/>
        <v>9.5584408297518742E-12</v>
      </c>
      <c r="BY147" s="9">
        <f t="shared" si="39"/>
        <v>9.5584408297518742E-12</v>
      </c>
      <c r="BZ147" s="9">
        <f t="shared" si="39"/>
        <v>-907.37761591758749</v>
      </c>
      <c r="CA147" s="9">
        <f t="shared" si="39"/>
        <v>2650.0913779481293</v>
      </c>
      <c r="CB147" s="9">
        <f t="shared" si="56"/>
        <v>1040.8225461831901</v>
      </c>
    </row>
    <row r="148" spans="1:80">
      <c r="A148" s="2">
        <v>45139</v>
      </c>
      <c r="B148" s="8">
        <f>'WA Sch. 1-2'!B148</f>
        <v>19.350000000000001</v>
      </c>
      <c r="C148" s="8">
        <f>'WA Sch. 1-2'!C148</f>
        <v>374.42250000000007</v>
      </c>
      <c r="D148" s="8">
        <f>'WA Sch. 1-2'!D148</f>
        <v>204.95</v>
      </c>
      <c r="E148" s="8">
        <f>'WA Sch. 1-2'!E148</f>
        <v>0</v>
      </c>
      <c r="F148" s="8">
        <f>'WA Sch. 1-2'!F148</f>
        <v>0</v>
      </c>
      <c r="G148" s="8">
        <f>'WA Sch. 1-2'!G148</f>
        <v>0</v>
      </c>
      <c r="H148" s="8">
        <f t="shared" si="66"/>
        <v>19.350000000000001</v>
      </c>
      <c r="I148" s="8">
        <f t="shared" si="67"/>
        <v>374.42250000000007</v>
      </c>
      <c r="J148" s="8">
        <f t="shared" si="68"/>
        <v>204.95</v>
      </c>
      <c r="K148" s="9"/>
      <c r="L148" s="9"/>
      <c r="M148" s="9"/>
      <c r="N148" s="9"/>
      <c r="O148" s="9"/>
      <c r="P148" s="8"/>
      <c r="Q148" s="8"/>
      <c r="R148" s="9"/>
      <c r="U148" s="38"/>
      <c r="V148" s="38"/>
      <c r="W148" s="38"/>
      <c r="X148" s="38"/>
      <c r="Y148" s="38"/>
      <c r="Z148" s="38"/>
      <c r="AA148" s="38"/>
      <c r="AB148" s="38"/>
      <c r="AC148" s="38"/>
      <c r="AD148" s="38"/>
      <c r="AE148" s="38"/>
      <c r="AF148" s="38"/>
      <c r="AG148" s="38"/>
      <c r="AH148" s="38"/>
      <c r="AI148" s="38"/>
      <c r="AK148" s="17">
        <v>103</v>
      </c>
      <c r="AL148" s="17">
        <v>1764.0856259748098</v>
      </c>
      <c r="AM148" s="17">
        <v>-81.785390188062593</v>
      </c>
      <c r="AN148" s="17">
        <v>-1.5363459799216705</v>
      </c>
      <c r="AV148" s="1">
        <v>103</v>
      </c>
      <c r="AW148" s="50">
        <f t="shared" si="42"/>
        <v>8</v>
      </c>
      <c r="AX148" s="51">
        <f t="shared" si="43"/>
        <v>6.3409563409563413E-2</v>
      </c>
      <c r="AY148" s="52">
        <f t="shared" si="44"/>
        <v>-1.5267663302113335</v>
      </c>
      <c r="AZ148" s="43"/>
      <c r="BA148" s="1">
        <v>103</v>
      </c>
      <c r="BB148" s="48">
        <f t="shared" si="45"/>
        <v>-81.785390188062593</v>
      </c>
      <c r="BC148" s="48">
        <f t="shared" si="55"/>
        <v>38.21678849353134</v>
      </c>
      <c r="BD148" s="48">
        <f t="shared" si="55"/>
        <v>93.884631375826302</v>
      </c>
      <c r="BE148" s="48">
        <f t="shared" si="55"/>
        <v>-13.970029073758496</v>
      </c>
      <c r="BF148" s="48">
        <f t="shared" si="55"/>
        <v>22.948855214802052</v>
      </c>
      <c r="BG148" s="48">
        <f t="shared" si="55"/>
        <v>-3.739016356384127</v>
      </c>
      <c r="BH148" s="48">
        <f t="shared" si="54"/>
        <v>-21.986686398936399</v>
      </c>
      <c r="BI148" s="48">
        <f t="shared" si="54"/>
        <v>-15.990831913583634</v>
      </c>
      <c r="BJ148" s="48">
        <f t="shared" si="54"/>
        <v>41.716534668904615</v>
      </c>
      <c r="BK148" s="48">
        <f t="shared" si="54"/>
        <v>4.5474735088646412E-13</v>
      </c>
      <c r="BL148" s="48">
        <f t="shared" si="54"/>
        <v>4.5474735088646412E-13</v>
      </c>
      <c r="BM148" s="48">
        <f t="shared" si="54"/>
        <v>-23.742905976287602</v>
      </c>
      <c r="BN148" s="48">
        <f t="shared" si="54"/>
        <v>69.343644047869475</v>
      </c>
      <c r="BO148" s="1">
        <v>103</v>
      </c>
      <c r="BP148" s="9">
        <f t="shared" si="39"/>
        <v>6688.8500482136778</v>
      </c>
      <c r="BQ148" s="9">
        <f t="shared" si="39"/>
        <v>-3125.5749586781121</v>
      </c>
      <c r="BR148" s="9">
        <f t="shared" si="39"/>
        <v>-7678.39120973438</v>
      </c>
      <c r="BS148" s="9">
        <f t="shared" si="39"/>
        <v>1142.5442787359368</v>
      </c>
      <c r="BT148" s="9">
        <f t="shared" si="39"/>
        <v>-1876.8810781119284</v>
      </c>
      <c r="BU148" s="9">
        <f t="shared" si="39"/>
        <v>305.79691162644139</v>
      </c>
      <c r="BV148" s="9">
        <f t="shared" si="39"/>
        <v>1798.1897260796034</v>
      </c>
      <c r="BW148" s="9">
        <f t="shared" si="39"/>
        <v>1307.8164274841811</v>
      </c>
      <c r="BX148" s="9">
        <f t="shared" si="39"/>
        <v>-3411.8030651901959</v>
      </c>
      <c r="BY148" s="9">
        <f t="shared" si="39"/>
        <v>-2.0455429241080556E-11</v>
      </c>
      <c r="BZ148" s="9">
        <f t="shared" si="39"/>
        <v>-2.0455429241080556E-11</v>
      </c>
      <c r="CA148" s="9">
        <f t="shared" si="39"/>
        <v>1941.8228294691864</v>
      </c>
      <c r="CB148" s="9">
        <f t="shared" si="56"/>
        <v>-5671.2969855171268</v>
      </c>
    </row>
    <row r="149" spans="1:80">
      <c r="A149" s="2">
        <v>45170</v>
      </c>
      <c r="B149" s="8">
        <f>'WA Sch. 1-2'!B149</f>
        <v>152.32499999999999</v>
      </c>
      <c r="C149" s="8">
        <f>'WA Sch. 1-2'!C149</f>
        <v>23202.905624999996</v>
      </c>
      <c r="D149" s="8">
        <f>'WA Sch. 1-2'!D149</f>
        <v>43.875</v>
      </c>
      <c r="E149" s="8">
        <f>'WA Sch. 1-2'!E149</f>
        <v>0</v>
      </c>
      <c r="F149" s="8">
        <f>'WA Sch. 1-2'!F149</f>
        <v>0</v>
      </c>
      <c r="G149" s="8">
        <f>'WA Sch. 1-2'!G149</f>
        <v>0</v>
      </c>
      <c r="H149" s="8">
        <f t="shared" si="66"/>
        <v>152.32499999999999</v>
      </c>
      <c r="I149" s="8">
        <f t="shared" si="67"/>
        <v>23202.905624999996</v>
      </c>
      <c r="J149" s="8">
        <f t="shared" si="68"/>
        <v>43.875</v>
      </c>
      <c r="K149" s="9"/>
      <c r="L149" s="9"/>
      <c r="M149" s="9"/>
      <c r="N149" s="9"/>
      <c r="O149" s="9"/>
      <c r="P149" s="8"/>
      <c r="Q149" s="8"/>
      <c r="R149" s="9"/>
      <c r="U149" s="38"/>
      <c r="V149" s="38"/>
      <c r="W149" s="38"/>
      <c r="X149" s="38"/>
      <c r="Y149" s="38"/>
      <c r="Z149" s="38"/>
      <c r="AA149" s="38"/>
      <c r="AB149" s="38"/>
      <c r="AC149" s="38"/>
      <c r="AD149" s="38"/>
      <c r="AE149" s="38"/>
      <c r="AF149" s="38"/>
      <c r="AG149" s="38"/>
      <c r="AH149" s="38"/>
      <c r="AI149" s="38"/>
      <c r="AK149" s="17">
        <v>104</v>
      </c>
      <c r="AL149" s="17">
        <v>1554.5203883952308</v>
      </c>
      <c r="AM149" s="17">
        <v>32.043199119857718</v>
      </c>
      <c r="AN149" s="17">
        <v>0.60193440464637604</v>
      </c>
      <c r="AV149" s="1">
        <v>104</v>
      </c>
      <c r="AW149" s="50">
        <f t="shared" si="42"/>
        <v>91</v>
      </c>
      <c r="AX149" s="51">
        <f t="shared" si="43"/>
        <v>0.75363825363825365</v>
      </c>
      <c r="AY149" s="52">
        <f t="shared" si="44"/>
        <v>0.68598353263417977</v>
      </c>
      <c r="AZ149" s="43"/>
      <c r="BA149" s="1">
        <v>104</v>
      </c>
      <c r="BB149" s="48">
        <f t="shared" si="45"/>
        <v>32.043199119857718</v>
      </c>
      <c r="BC149" s="48">
        <f t="shared" si="55"/>
        <v>-81.785390188062593</v>
      </c>
      <c r="BD149" s="48">
        <f t="shared" si="55"/>
        <v>38.21678849353134</v>
      </c>
      <c r="BE149" s="48">
        <f t="shared" si="55"/>
        <v>93.884631375826302</v>
      </c>
      <c r="BF149" s="48">
        <f t="shared" si="55"/>
        <v>-13.970029073758496</v>
      </c>
      <c r="BG149" s="48">
        <f t="shared" si="55"/>
        <v>22.948855214802052</v>
      </c>
      <c r="BH149" s="48">
        <f t="shared" si="54"/>
        <v>-3.739016356384127</v>
      </c>
      <c r="BI149" s="48">
        <f t="shared" si="54"/>
        <v>-21.986686398936399</v>
      </c>
      <c r="BJ149" s="48">
        <f t="shared" si="54"/>
        <v>-15.990831913583634</v>
      </c>
      <c r="BK149" s="48">
        <f t="shared" si="54"/>
        <v>41.716534668904615</v>
      </c>
      <c r="BL149" s="48">
        <f t="shared" si="54"/>
        <v>4.5474735088646412E-13</v>
      </c>
      <c r="BM149" s="48">
        <f t="shared" si="54"/>
        <v>4.5474735088646412E-13</v>
      </c>
      <c r="BN149" s="48">
        <f t="shared" si="54"/>
        <v>-23.742905976287602</v>
      </c>
      <c r="BO149" s="1">
        <v>104</v>
      </c>
      <c r="BP149" s="9">
        <f t="shared" si="39"/>
        <v>1026.7666098348373</v>
      </c>
      <c r="BQ149" s="9">
        <f t="shared" si="39"/>
        <v>-2620.6655428913368</v>
      </c>
      <c r="BR149" s="9">
        <f t="shared" si="39"/>
        <v>1224.5881634196976</v>
      </c>
      <c r="BS149" s="9">
        <f t="shared" si="39"/>
        <v>3008.3639374700178</v>
      </c>
      <c r="BT149" s="9">
        <f t="shared" si="39"/>
        <v>-447.64442332064863</v>
      </c>
      <c r="BU149" s="9">
        <f t="shared" si="39"/>
        <v>735.35473722067593</v>
      </c>
      <c r="BV149" s="9">
        <f t="shared" si="39"/>
        <v>-119.81004562002725</v>
      </c>
      <c r="BW149" s="9">
        <f t="shared" si="39"/>
        <v>-704.52377026698855</v>
      </c>
      <c r="BX149" s="9">
        <f t="shared" si="39"/>
        <v>-512.39741109913905</v>
      </c>
      <c r="BY149" s="9">
        <f t="shared" si="39"/>
        <v>1336.7312269861432</v>
      </c>
      <c r="BZ149" s="9">
        <f t="shared" si="39"/>
        <v>8.0143579525254763E-12</v>
      </c>
      <c r="CA149" s="9">
        <f t="shared" si="39"/>
        <v>8.0143579525254763E-12</v>
      </c>
      <c r="CB149" s="9">
        <f t="shared" si="56"/>
        <v>-760.79866388224514</v>
      </c>
    </row>
    <row r="150" spans="1:80">
      <c r="A150" s="2">
        <v>45200</v>
      </c>
      <c r="B150" s="8">
        <f>'WA Sch. 1-2'!B150</f>
        <v>510.4</v>
      </c>
      <c r="C150" s="8">
        <f>'WA Sch. 1-2'!C150</f>
        <v>260508.15999999997</v>
      </c>
      <c r="D150" s="8">
        <f>'WA Sch. 1-2'!D150</f>
        <v>0.65</v>
      </c>
      <c r="E150" s="8">
        <f>'WA Sch. 1-2'!E150</f>
        <v>0</v>
      </c>
      <c r="F150" s="8">
        <f>'WA Sch. 1-2'!F150</f>
        <v>0</v>
      </c>
      <c r="G150" s="8">
        <f>'WA Sch. 1-2'!G150</f>
        <v>0</v>
      </c>
      <c r="H150" s="8">
        <f t="shared" si="66"/>
        <v>510.4</v>
      </c>
      <c r="I150" s="8">
        <f t="shared" si="67"/>
        <v>260508.15999999997</v>
      </c>
      <c r="J150" s="8">
        <f t="shared" si="68"/>
        <v>0.65</v>
      </c>
      <c r="K150" s="9"/>
      <c r="L150" s="9"/>
      <c r="M150" s="9"/>
      <c r="N150" s="9"/>
      <c r="O150" s="9"/>
      <c r="P150" s="8"/>
      <c r="Q150" s="8"/>
      <c r="R150" s="9"/>
      <c r="U150" s="38"/>
      <c r="V150" s="38"/>
      <c r="W150" s="38"/>
      <c r="X150" s="38"/>
      <c r="Y150" s="38"/>
      <c r="Z150" s="38"/>
      <c r="AA150" s="38"/>
      <c r="AB150" s="38"/>
      <c r="AC150" s="38"/>
      <c r="AD150" s="38"/>
      <c r="AE150" s="38"/>
      <c r="AF150" s="38"/>
      <c r="AG150" s="38"/>
      <c r="AH150" s="38"/>
      <c r="AI150" s="38"/>
      <c r="AK150" s="17">
        <v>105</v>
      </c>
      <c r="AL150" s="17">
        <v>1318.7304667461242</v>
      </c>
      <c r="AM150" s="17">
        <v>20.681930349926915</v>
      </c>
      <c r="AN150" s="17">
        <v>0.3885119393215053</v>
      </c>
      <c r="AV150" s="1">
        <v>105</v>
      </c>
      <c r="AW150" s="50">
        <f t="shared" si="42"/>
        <v>81</v>
      </c>
      <c r="AX150" s="51">
        <f t="shared" si="43"/>
        <v>0.67047817047817049</v>
      </c>
      <c r="AY150" s="52">
        <f t="shared" si="44"/>
        <v>0.44123392015968882</v>
      </c>
      <c r="AZ150" s="43"/>
      <c r="BA150" s="1">
        <v>105</v>
      </c>
      <c r="BB150" s="48">
        <f t="shared" si="45"/>
        <v>20.681930349926915</v>
      </c>
      <c r="BC150" s="48">
        <f t="shared" si="55"/>
        <v>32.043199119857718</v>
      </c>
      <c r="BD150" s="48">
        <f t="shared" si="55"/>
        <v>-81.785390188062593</v>
      </c>
      <c r="BE150" s="48">
        <f t="shared" si="55"/>
        <v>38.21678849353134</v>
      </c>
      <c r="BF150" s="48">
        <f t="shared" si="55"/>
        <v>93.884631375826302</v>
      </c>
      <c r="BG150" s="48">
        <f t="shared" si="55"/>
        <v>-13.970029073758496</v>
      </c>
      <c r="BH150" s="48">
        <f t="shared" si="54"/>
        <v>22.948855214802052</v>
      </c>
      <c r="BI150" s="48">
        <f t="shared" si="54"/>
        <v>-3.739016356384127</v>
      </c>
      <c r="BJ150" s="48">
        <f t="shared" si="54"/>
        <v>-21.986686398936399</v>
      </c>
      <c r="BK150" s="48">
        <f t="shared" si="54"/>
        <v>-15.990831913583634</v>
      </c>
      <c r="BL150" s="48">
        <f t="shared" si="54"/>
        <v>41.716534668904615</v>
      </c>
      <c r="BM150" s="48">
        <f t="shared" si="54"/>
        <v>4.5474735088646412E-13</v>
      </c>
      <c r="BN150" s="48">
        <f t="shared" si="54"/>
        <v>4.5474735088646412E-13</v>
      </c>
      <c r="BO150" s="1">
        <v>105</v>
      </c>
      <c r="BP150" s="9">
        <f t="shared" si="39"/>
        <v>427.74224299921951</v>
      </c>
      <c r="BQ150" s="9">
        <f t="shared" si="39"/>
        <v>662.71521238572586</v>
      </c>
      <c r="BR150" s="9">
        <f t="shared" si="39"/>
        <v>-1691.4797435110941</v>
      </c>
      <c r="BS150" s="9">
        <f t="shared" si="39"/>
        <v>790.39695782109141</v>
      </c>
      <c r="BT150" s="9">
        <f t="shared" si="39"/>
        <v>1941.7154070433792</v>
      </c>
      <c r="BU150" s="9">
        <f t="shared" si="39"/>
        <v>-288.9271682899286</v>
      </c>
      <c r="BV150" s="9">
        <f t="shared" si="39"/>
        <v>474.6266251630841</v>
      </c>
      <c r="BW150" s="9">
        <f t="shared" si="39"/>
        <v>-77.330075859977498</v>
      </c>
      <c r="BX150" s="9">
        <f t="shared" si="39"/>
        <v>-454.72711672848777</v>
      </c>
      <c r="BY150" s="9">
        <f t="shared" si="39"/>
        <v>-330.72127187412616</v>
      </c>
      <c r="BZ150" s="9">
        <f t="shared" si="39"/>
        <v>862.77846446258388</v>
      </c>
      <c r="CA150" s="9">
        <f t="shared" si="39"/>
        <v>5.1727791708161439E-12</v>
      </c>
      <c r="CB150" s="9">
        <f t="shared" si="56"/>
        <v>5.1727791708161439E-12</v>
      </c>
    </row>
    <row r="151" spans="1:80">
      <c r="A151" s="2">
        <v>45231</v>
      </c>
      <c r="B151" s="8">
        <f>'WA Sch. 1-2'!B151</f>
        <v>874.97500000000002</v>
      </c>
      <c r="C151" s="8">
        <f>'WA Sch. 1-2'!C151</f>
        <v>765581.25062499999</v>
      </c>
      <c r="D151" s="8">
        <f>'WA Sch. 1-2'!D151</f>
        <v>0</v>
      </c>
      <c r="E151" s="8">
        <f>'WA Sch. 1-2'!E151</f>
        <v>0</v>
      </c>
      <c r="F151" s="8">
        <f>'WA Sch. 1-2'!F151</f>
        <v>0</v>
      </c>
      <c r="G151" s="8">
        <f>'WA Sch. 1-2'!G151</f>
        <v>0</v>
      </c>
      <c r="H151" s="8">
        <f t="shared" si="66"/>
        <v>874.97500000000002</v>
      </c>
      <c r="I151" s="8">
        <f t="shared" si="67"/>
        <v>765581.25062499999</v>
      </c>
      <c r="J151" s="8">
        <f t="shared" si="68"/>
        <v>0</v>
      </c>
      <c r="K151" s="9"/>
      <c r="L151" s="9"/>
      <c r="M151" s="9"/>
      <c r="N151" s="9"/>
      <c r="O151" s="9"/>
      <c r="P151" s="8"/>
      <c r="Q151" s="8"/>
      <c r="R151" s="9"/>
      <c r="U151" s="38"/>
      <c r="V151" s="38"/>
      <c r="W151" s="38"/>
      <c r="X151" s="38"/>
      <c r="Y151" s="38"/>
      <c r="Z151" s="38"/>
      <c r="AA151" s="38"/>
      <c r="AB151" s="38"/>
      <c r="AC151" s="38"/>
      <c r="AD151" s="38"/>
      <c r="AE151" s="38"/>
      <c r="AF151" s="38"/>
      <c r="AG151" s="38"/>
      <c r="AH151" s="38"/>
      <c r="AI151" s="38"/>
      <c r="AK151" s="17">
        <v>106</v>
      </c>
      <c r="AL151" s="17">
        <v>1462.5332969302956</v>
      </c>
      <c r="AM151" s="17">
        <v>-2.3127410090351077</v>
      </c>
      <c r="AN151" s="17">
        <v>-4.3445049826878454E-2</v>
      </c>
      <c r="AV151" s="1">
        <v>106</v>
      </c>
      <c r="AW151" s="50">
        <f t="shared" si="42"/>
        <v>54</v>
      </c>
      <c r="AX151" s="51">
        <f t="shared" si="43"/>
        <v>0.44594594594594594</v>
      </c>
      <c r="AY151" s="52">
        <f t="shared" si="44"/>
        <v>-0.13591068064648049</v>
      </c>
      <c r="AZ151" s="43"/>
      <c r="BA151" s="1">
        <v>106</v>
      </c>
      <c r="BB151" s="48">
        <f t="shared" si="45"/>
        <v>-2.3127410090351077</v>
      </c>
      <c r="BC151" s="48">
        <f t="shared" si="55"/>
        <v>20.681930349926915</v>
      </c>
      <c r="BD151" s="48">
        <f t="shared" si="55"/>
        <v>32.043199119857718</v>
      </c>
      <c r="BE151" s="48">
        <f t="shared" si="55"/>
        <v>-81.785390188062593</v>
      </c>
      <c r="BF151" s="48">
        <f t="shared" si="55"/>
        <v>38.21678849353134</v>
      </c>
      <c r="BG151" s="48">
        <f t="shared" si="55"/>
        <v>93.884631375826302</v>
      </c>
      <c r="BH151" s="48">
        <f t="shared" si="54"/>
        <v>-13.970029073758496</v>
      </c>
      <c r="BI151" s="48">
        <f t="shared" si="54"/>
        <v>22.948855214802052</v>
      </c>
      <c r="BJ151" s="48">
        <f t="shared" si="54"/>
        <v>-3.739016356384127</v>
      </c>
      <c r="BK151" s="48">
        <f t="shared" si="54"/>
        <v>-21.986686398936399</v>
      </c>
      <c r="BL151" s="48">
        <f t="shared" si="54"/>
        <v>-15.990831913583634</v>
      </c>
      <c r="BM151" s="48">
        <f t="shared" si="54"/>
        <v>41.716534668904615</v>
      </c>
      <c r="BN151" s="48">
        <f t="shared" si="54"/>
        <v>4.5474735088646412E-13</v>
      </c>
      <c r="BO151" s="1">
        <v>106</v>
      </c>
      <c r="BP151" s="9">
        <f t="shared" si="39"/>
        <v>5.3487709748736751</v>
      </c>
      <c r="BQ151" s="9">
        <f t="shared" si="39"/>
        <v>-47.83194846628755</v>
      </c>
      <c r="BR151" s="9">
        <f t="shared" si="39"/>
        <v>-74.1076206651787</v>
      </c>
      <c r="BS151" s="9">
        <f t="shared" si="39"/>
        <v>189.14842582788708</v>
      </c>
      <c r="BT151" s="9">
        <f t="shared" si="39"/>
        <v>-88.385533982618313</v>
      </c>
      <c r="BU151" s="9">
        <f t="shared" si="39"/>
        <v>-217.13083710103641</v>
      </c>
      <c r="BV151" s="9">
        <f t="shared" ref="BV151:CA165" si="74">($BB151-$BP$173)*(BH151-$BP$173)</f>
        <v>32.30905913629735</v>
      </c>
      <c r="BW151" s="9">
        <f t="shared" si="74"/>
        <v>-53.074758565686111</v>
      </c>
      <c r="BX151" s="9">
        <f t="shared" si="74"/>
        <v>8.6473764608638373</v>
      </c>
      <c r="BY151" s="9">
        <f t="shared" si="74"/>
        <v>50.849511287619627</v>
      </c>
      <c r="BZ151" s="9">
        <f t="shared" si="74"/>
        <v>36.982652735135964</v>
      </c>
      <c r="CA151" s="9">
        <f t="shared" si="74"/>
        <v>-96.479540483618578</v>
      </c>
      <c r="CB151" s="9">
        <f t="shared" si="56"/>
        <v>-5.7844206592991298E-13</v>
      </c>
    </row>
    <row r="152" spans="1:80">
      <c r="A152" s="2">
        <v>45261</v>
      </c>
      <c r="B152" s="8">
        <f>'WA Sch. 1-2'!B152</f>
        <v>1138.7249999999999</v>
      </c>
      <c r="C152" s="8">
        <f>'WA Sch. 1-2'!C152</f>
        <v>1296694.6256249999</v>
      </c>
      <c r="D152" s="8">
        <f>'WA Sch. 1-2'!D152</f>
        <v>0</v>
      </c>
      <c r="E152" s="8">
        <f>'WA Sch. 1-2'!E152</f>
        <v>0</v>
      </c>
      <c r="F152" s="8">
        <f>'WA Sch. 1-2'!F152</f>
        <v>0</v>
      </c>
      <c r="G152" s="8">
        <f>'WA Sch. 1-2'!G152</f>
        <v>0</v>
      </c>
      <c r="H152" s="8">
        <f t="shared" si="66"/>
        <v>1138.7249999999999</v>
      </c>
      <c r="I152" s="8">
        <f t="shared" si="67"/>
        <v>1296694.6256249999</v>
      </c>
      <c r="J152" s="8">
        <f t="shared" si="68"/>
        <v>0</v>
      </c>
      <c r="K152" s="9"/>
      <c r="L152" s="9"/>
      <c r="M152" s="9"/>
      <c r="N152" s="9"/>
      <c r="O152" s="9"/>
      <c r="P152" s="8"/>
      <c r="Q152" s="8"/>
      <c r="R152" s="9"/>
      <c r="U152" s="38"/>
      <c r="V152" s="38"/>
      <c r="W152" s="38"/>
      <c r="X152" s="38"/>
      <c r="Y152" s="38"/>
      <c r="Z152" s="38"/>
      <c r="AA152" s="38"/>
      <c r="AB152" s="38"/>
      <c r="AC152" s="38"/>
      <c r="AD152" s="38"/>
      <c r="AE152" s="38"/>
      <c r="AF152" s="38"/>
      <c r="AG152" s="38"/>
      <c r="AH152" s="38"/>
      <c r="AI152" s="38"/>
      <c r="AK152" s="17">
        <v>107</v>
      </c>
      <c r="AL152" s="17">
        <v>1581.4910423076069</v>
      </c>
      <c r="AM152" s="17">
        <v>-49.513995040822465</v>
      </c>
      <c r="AN152" s="17">
        <v>-0.93012489218315675</v>
      </c>
      <c r="AV152" s="1">
        <v>107</v>
      </c>
      <c r="AW152" s="50">
        <f t="shared" si="42"/>
        <v>21</v>
      </c>
      <c r="AX152" s="51">
        <f t="shared" si="43"/>
        <v>0.17151767151767153</v>
      </c>
      <c r="AY152" s="52">
        <f t="shared" si="44"/>
        <v>-0.94818488013239854</v>
      </c>
      <c r="AZ152" s="43"/>
      <c r="BA152" s="1">
        <v>107</v>
      </c>
      <c r="BB152" s="48">
        <f t="shared" si="45"/>
        <v>-49.513995040822465</v>
      </c>
      <c r="BC152" s="48">
        <f t="shared" si="55"/>
        <v>-2.3127410090351077</v>
      </c>
      <c r="BD152" s="48">
        <f t="shared" si="55"/>
        <v>20.681930349926915</v>
      </c>
      <c r="BE152" s="48">
        <f t="shared" si="55"/>
        <v>32.043199119857718</v>
      </c>
      <c r="BF152" s="48">
        <f t="shared" si="55"/>
        <v>-81.785390188062593</v>
      </c>
      <c r="BG152" s="48">
        <f t="shared" si="55"/>
        <v>38.21678849353134</v>
      </c>
      <c r="BH152" s="48">
        <f t="shared" si="54"/>
        <v>93.884631375826302</v>
      </c>
      <c r="BI152" s="48">
        <f t="shared" si="54"/>
        <v>-13.970029073758496</v>
      </c>
      <c r="BJ152" s="48">
        <f t="shared" si="54"/>
        <v>22.948855214802052</v>
      </c>
      <c r="BK152" s="48">
        <f t="shared" si="54"/>
        <v>-3.739016356384127</v>
      </c>
      <c r="BL152" s="48">
        <f t="shared" si="54"/>
        <v>-21.986686398936399</v>
      </c>
      <c r="BM152" s="48">
        <f t="shared" si="54"/>
        <v>-15.990831913583634</v>
      </c>
      <c r="BN152" s="48">
        <f t="shared" si="54"/>
        <v>41.716534668904615</v>
      </c>
      <c r="BO152" s="1">
        <v>107</v>
      </c>
      <c r="BP152" s="9">
        <f t="shared" ref="BP152:BU165" si="75">($BB152-$BP$173)*(BB152-$BP$173)</f>
        <v>2451.6357049026119</v>
      </c>
      <c r="BQ152" s="9">
        <f t="shared" si="75"/>
        <v>114.51304685208169</v>
      </c>
      <c r="BR152" s="9">
        <f t="shared" si="75"/>
        <v>-1024.0449967809109</v>
      </c>
      <c r="BS152" s="9">
        <f t="shared" si="75"/>
        <v>-1586.5868023127182</v>
      </c>
      <c r="BT152" s="9">
        <f t="shared" si="75"/>
        <v>4049.5214041834884</v>
      </c>
      <c r="BU152" s="9">
        <f t="shared" si="75"/>
        <v>-1892.2658759448695</v>
      </c>
      <c r="BV152" s="9">
        <f t="shared" si="74"/>
        <v>-4648.6031723521182</v>
      </c>
      <c r="BW152" s="9">
        <f t="shared" si="74"/>
        <v>691.71195027823683</v>
      </c>
      <c r="BX152" s="9">
        <f t="shared" si="74"/>
        <v>-1136.289503298256</v>
      </c>
      <c r="BY152" s="9">
        <f t="shared" si="74"/>
        <v>185.13363732756866</v>
      </c>
      <c r="BZ152" s="9">
        <f t="shared" si="74"/>
        <v>1088.6486813210704</v>
      </c>
      <c r="CA152" s="9">
        <f t="shared" si="74"/>
        <v>791.76997206781903</v>
      </c>
      <c r="CB152" s="9">
        <f t="shared" si="56"/>
        <v>-2065.55229071644</v>
      </c>
    </row>
    <row r="153" spans="1:80">
      <c r="K153" s="44"/>
      <c r="L153" s="44"/>
      <c r="M153" s="44"/>
      <c r="N153" s="44"/>
      <c r="U153" s="38"/>
      <c r="V153" s="38"/>
      <c r="W153" s="38"/>
      <c r="X153" s="38"/>
      <c r="Y153" s="38"/>
      <c r="Z153" s="38"/>
      <c r="AA153" s="38"/>
      <c r="AB153" s="38"/>
      <c r="AC153" s="38"/>
      <c r="AD153" s="38"/>
      <c r="AE153" s="38"/>
      <c r="AF153" s="38"/>
      <c r="AG153" s="38"/>
      <c r="AH153" s="38"/>
      <c r="AI153" s="38"/>
      <c r="AK153" s="17">
        <v>108</v>
      </c>
      <c r="AL153" s="17">
        <v>1856.243672144549</v>
      </c>
      <c r="AM153" s="17">
        <v>-7.8524196999526339</v>
      </c>
      <c r="AN153" s="17">
        <v>-0.14750841697935468</v>
      </c>
      <c r="AV153" s="1">
        <v>108</v>
      </c>
      <c r="AW153" s="50">
        <f t="shared" si="42"/>
        <v>51</v>
      </c>
      <c r="AX153" s="51">
        <f t="shared" si="43"/>
        <v>0.42099792099792099</v>
      </c>
      <c r="AY153" s="52">
        <f t="shared" si="44"/>
        <v>-0.19934121391943735</v>
      </c>
      <c r="AZ153" s="43"/>
      <c r="BA153" s="1">
        <v>108</v>
      </c>
      <c r="BB153" s="48">
        <f t="shared" si="45"/>
        <v>-7.8524196999526339</v>
      </c>
      <c r="BC153" s="48">
        <f t="shared" si="55"/>
        <v>-49.513995040822465</v>
      </c>
      <c r="BD153" s="48">
        <f t="shared" si="55"/>
        <v>-2.3127410090351077</v>
      </c>
      <c r="BE153" s="48">
        <f t="shared" si="55"/>
        <v>20.681930349926915</v>
      </c>
      <c r="BF153" s="48">
        <f t="shared" si="55"/>
        <v>32.043199119857718</v>
      </c>
      <c r="BG153" s="48">
        <f t="shared" si="55"/>
        <v>-81.785390188062593</v>
      </c>
      <c r="BH153" s="48">
        <f t="shared" si="54"/>
        <v>38.21678849353134</v>
      </c>
      <c r="BI153" s="48">
        <f t="shared" si="54"/>
        <v>93.884631375826302</v>
      </c>
      <c r="BJ153" s="48">
        <f t="shared" si="54"/>
        <v>-13.970029073758496</v>
      </c>
      <c r="BK153" s="48">
        <f t="shared" si="54"/>
        <v>22.948855214802052</v>
      </c>
      <c r="BL153" s="48">
        <f t="shared" si="54"/>
        <v>-3.739016356384127</v>
      </c>
      <c r="BM153" s="48">
        <f t="shared" si="54"/>
        <v>-21.986686398936399</v>
      </c>
      <c r="BN153" s="48">
        <f t="shared" si="54"/>
        <v>-15.990831913583634</v>
      </c>
      <c r="BO153" s="1">
        <v>108</v>
      </c>
      <c r="BP153" s="9">
        <f t="shared" si="75"/>
        <v>61.660495144207424</v>
      </c>
      <c r="BQ153" s="9">
        <f t="shared" si="75"/>
        <v>388.80467008192306</v>
      </c>
      <c r="BR153" s="9">
        <f t="shared" si="75"/>
        <v>18.160613060237694</v>
      </c>
      <c r="BS153" s="9">
        <f t="shared" si="75"/>
        <v>-162.40319731281699</v>
      </c>
      <c r="BT153" s="9">
        <f t="shared" si="75"/>
        <v>-251.61664801828059</v>
      </c>
      <c r="BU153" s="9">
        <f t="shared" si="75"/>
        <v>642.21320908107384</v>
      </c>
      <c r="BV153" s="9">
        <f t="shared" si="74"/>
        <v>-300.09426283553483</v>
      </c>
      <c r="BW153" s="9">
        <f t="shared" si="74"/>
        <v>-737.22152893834721</v>
      </c>
      <c r="BX153" s="9">
        <f t="shared" si="74"/>
        <v>109.69853150769673</v>
      </c>
      <c r="BY153" s="9">
        <f t="shared" si="74"/>
        <v>-180.20404278007544</v>
      </c>
      <c r="BZ153" s="9">
        <f t="shared" si="74"/>
        <v>29.36032569531821</v>
      </c>
      <c r="CA153" s="9">
        <f t="shared" si="74"/>
        <v>172.64868941569492</v>
      </c>
      <c r="CB153" s="9">
        <f t="shared" si="56"/>
        <v>125.56672353686027</v>
      </c>
    </row>
    <row r="154" spans="1:80">
      <c r="K154" s="44"/>
      <c r="L154" s="44"/>
      <c r="M154" s="44"/>
      <c r="N154" s="44"/>
      <c r="U154" s="38"/>
      <c r="V154" s="38"/>
      <c r="W154" s="38"/>
      <c r="X154" s="38"/>
      <c r="Y154" s="38"/>
      <c r="Z154" s="38"/>
      <c r="AA154" s="38"/>
      <c r="AB154" s="38"/>
      <c r="AC154" s="38"/>
      <c r="AD154" s="38"/>
      <c r="AE154" s="38"/>
      <c r="AF154" s="38"/>
      <c r="AG154" s="38"/>
      <c r="AH154" s="38"/>
      <c r="AI154" s="38"/>
      <c r="AK154" s="17">
        <v>109</v>
      </c>
      <c r="AL154" s="17">
        <v>1821.811482296757</v>
      </c>
      <c r="AM154" s="17">
        <v>125.02995353383221</v>
      </c>
      <c r="AN154" s="17">
        <v>2.3486990285158997</v>
      </c>
      <c r="AV154" s="1">
        <v>109</v>
      </c>
      <c r="AW154" s="50">
        <f t="shared" si="42"/>
        <v>119</v>
      </c>
      <c r="AX154" s="51">
        <f t="shared" si="43"/>
        <v>0.98648648648648651</v>
      </c>
      <c r="AY154" s="52">
        <f t="shared" si="44"/>
        <v>2.2111272410853289</v>
      </c>
      <c r="AZ154" s="43"/>
      <c r="BA154" s="1">
        <v>109</v>
      </c>
      <c r="BB154" s="48">
        <f t="shared" si="45"/>
        <v>125.02995353383221</v>
      </c>
      <c r="BC154" s="48">
        <f t="shared" si="55"/>
        <v>-7.8524196999526339</v>
      </c>
      <c r="BD154" s="48">
        <f t="shared" si="55"/>
        <v>-49.513995040822465</v>
      </c>
      <c r="BE154" s="48">
        <f t="shared" si="55"/>
        <v>-2.3127410090351077</v>
      </c>
      <c r="BF154" s="48">
        <f t="shared" si="55"/>
        <v>20.681930349926915</v>
      </c>
      <c r="BG154" s="48">
        <f t="shared" si="55"/>
        <v>32.043199119857718</v>
      </c>
      <c r="BH154" s="48">
        <f t="shared" si="54"/>
        <v>-81.785390188062593</v>
      </c>
      <c r="BI154" s="48">
        <f t="shared" si="54"/>
        <v>38.21678849353134</v>
      </c>
      <c r="BJ154" s="48">
        <f t="shared" si="54"/>
        <v>93.884631375826302</v>
      </c>
      <c r="BK154" s="48">
        <f t="shared" si="54"/>
        <v>-13.970029073758496</v>
      </c>
      <c r="BL154" s="48">
        <f t="shared" si="54"/>
        <v>22.948855214802052</v>
      </c>
      <c r="BM154" s="48">
        <f t="shared" si="54"/>
        <v>-3.739016356384127</v>
      </c>
      <c r="BN154" s="48">
        <f t="shared" si="54"/>
        <v>-21.986686398936399</v>
      </c>
      <c r="BO154" s="1">
        <v>109</v>
      </c>
      <c r="BP154" s="9">
        <f t="shared" si="75"/>
        <v>15632.489280672193</v>
      </c>
      <c r="BQ154" s="9">
        <f t="shared" si="75"/>
        <v>-981.78767021325052</v>
      </c>
      <c r="BR154" s="9">
        <f t="shared" si="75"/>
        <v>-6190.7324992284475</v>
      </c>
      <c r="BS154" s="9">
        <f t="shared" si="75"/>
        <v>-289.16190089547285</v>
      </c>
      <c r="BT154" s="9">
        <f t="shared" si="75"/>
        <v>2585.8607906412867</v>
      </c>
      <c r="BU154" s="9">
        <f t="shared" si="75"/>
        <v>4006.3596970311114</v>
      </c>
      <c r="BV154" s="9">
        <f t="shared" si="74"/>
        <v>-10225.623534959812</v>
      </c>
      <c r="BW154" s="9">
        <f t="shared" si="74"/>
        <v>4778.2432895584834</v>
      </c>
      <c r="BX154" s="9">
        <f t="shared" si="74"/>
        <v>11738.391098460484</v>
      </c>
      <c r="BY154" s="9">
        <f t="shared" si="74"/>
        <v>-1746.6720859583327</v>
      </c>
      <c r="BZ154" s="9">
        <f t="shared" si="74"/>
        <v>2869.2943011613133</v>
      </c>
      <c r="CA154" s="9">
        <f t="shared" si="74"/>
        <v>-467.48904130097088</v>
      </c>
      <c r="CB154" s="9">
        <f t="shared" si="56"/>
        <v>-2748.9943788219803</v>
      </c>
    </row>
    <row r="155" spans="1:80">
      <c r="K155" s="44"/>
      <c r="L155" s="44"/>
      <c r="M155" s="44"/>
      <c r="N155" s="44"/>
      <c r="U155" s="38"/>
      <c r="V155" s="38"/>
      <c r="W155" s="38"/>
      <c r="X155" s="38"/>
      <c r="Y155" s="38"/>
      <c r="Z155" s="38"/>
      <c r="AA155" s="38"/>
      <c r="AB155" s="38"/>
      <c r="AC155" s="38"/>
      <c r="AD155" s="38"/>
      <c r="AE155" s="38"/>
      <c r="AF155" s="38"/>
      <c r="AG155" s="38"/>
      <c r="AH155" s="38"/>
      <c r="AI155" s="38"/>
      <c r="AK155" s="17">
        <v>110</v>
      </c>
      <c r="AL155" s="17">
        <v>1714.0189023812259</v>
      </c>
      <c r="AM155" s="17">
        <v>101.44635717720189</v>
      </c>
      <c r="AN155" s="17">
        <v>1.9056790298182242</v>
      </c>
      <c r="AV155" s="1">
        <v>110</v>
      </c>
      <c r="AW155" s="50">
        <f t="shared" si="42"/>
        <v>116</v>
      </c>
      <c r="AX155" s="51">
        <f t="shared" si="43"/>
        <v>0.96153846153846156</v>
      </c>
      <c r="AY155" s="52">
        <f t="shared" si="44"/>
        <v>1.7688250385187059</v>
      </c>
      <c r="AZ155" s="43"/>
      <c r="BA155" s="1">
        <v>110</v>
      </c>
      <c r="BB155" s="48">
        <f t="shared" si="45"/>
        <v>101.44635717720189</v>
      </c>
      <c r="BC155" s="48">
        <f t="shared" si="55"/>
        <v>125.02995353383221</v>
      </c>
      <c r="BD155" s="48">
        <f t="shared" si="55"/>
        <v>-7.8524196999526339</v>
      </c>
      <c r="BE155" s="48">
        <f t="shared" si="55"/>
        <v>-49.513995040822465</v>
      </c>
      <c r="BF155" s="48">
        <f t="shared" si="55"/>
        <v>-2.3127410090351077</v>
      </c>
      <c r="BG155" s="48">
        <f t="shared" si="55"/>
        <v>20.681930349926915</v>
      </c>
      <c r="BH155" s="48">
        <f t="shared" si="54"/>
        <v>32.043199119857718</v>
      </c>
      <c r="BI155" s="48">
        <f t="shared" si="54"/>
        <v>-81.785390188062593</v>
      </c>
      <c r="BJ155" s="48">
        <f t="shared" si="54"/>
        <v>38.21678849353134</v>
      </c>
      <c r="BK155" s="48">
        <f t="shared" si="54"/>
        <v>93.884631375826302</v>
      </c>
      <c r="BL155" s="48">
        <f t="shared" si="54"/>
        <v>-13.970029073758496</v>
      </c>
      <c r="BM155" s="48">
        <f t="shared" si="54"/>
        <v>22.948855214802052</v>
      </c>
      <c r="BN155" s="48">
        <f t="shared" si="54"/>
        <v>-3.739016356384127</v>
      </c>
      <c r="BO155" s="1">
        <v>110</v>
      </c>
      <c r="BP155" s="9">
        <f t="shared" si="75"/>
        <v>10291.36338452438</v>
      </c>
      <c r="BQ155" s="9">
        <f t="shared" si="75"/>
        <v>12683.833324042052</v>
      </c>
      <c r="BR155" s="9">
        <f t="shared" si="75"/>
        <v>-796.5993735867105</v>
      </c>
      <c r="BS155" s="9">
        <f t="shared" si="75"/>
        <v>-5023.0144261814903</v>
      </c>
      <c r="BT155" s="9">
        <f t="shared" si="75"/>
        <v>-234.61915046095814</v>
      </c>
      <c r="BU155" s="9">
        <f t="shared" si="75"/>
        <v>2098.1064933926727</v>
      </c>
      <c r="BV155" s="9">
        <f t="shared" si="74"/>
        <v>3250.6658230132598</v>
      </c>
      <c r="BW155" s="9">
        <f t="shared" si="74"/>
        <v>-8296.8299048950248</v>
      </c>
      <c r="BX155" s="9">
        <f t="shared" si="74"/>
        <v>3876.953975680331</v>
      </c>
      <c r="BY155" s="9">
        <f t="shared" si="74"/>
        <v>9524.2538480019721</v>
      </c>
      <c r="BZ155" s="9">
        <f t="shared" si="74"/>
        <v>-1417.2085591924172</v>
      </c>
      <c r="CA155" s="9">
        <f t="shared" si="74"/>
        <v>2328.0777629286758</v>
      </c>
      <c r="CB155" s="9">
        <f t="shared" si="56"/>
        <v>-379.30958878116417</v>
      </c>
    </row>
    <row r="156" spans="1:80" ht="30">
      <c r="A156" s="30"/>
      <c r="B156" s="32" t="s">
        <v>86</v>
      </c>
      <c r="C156" s="32" t="s">
        <v>87</v>
      </c>
      <c r="D156" s="32" t="s">
        <v>88</v>
      </c>
      <c r="E156" s="32" t="s">
        <v>89</v>
      </c>
      <c r="F156" s="32" t="s">
        <v>90</v>
      </c>
      <c r="K156" s="23"/>
      <c r="L156" s="23"/>
      <c r="M156" s="23"/>
      <c r="N156" s="23"/>
      <c r="R156" s="22"/>
      <c r="U156" s="38"/>
      <c r="V156" s="38"/>
      <c r="W156" s="38"/>
      <c r="X156" s="38"/>
      <c r="Y156" s="38"/>
      <c r="Z156" s="38"/>
      <c r="AA156" s="38"/>
      <c r="AB156" s="38"/>
      <c r="AC156" s="38"/>
      <c r="AD156" s="38"/>
      <c r="AE156" s="38"/>
      <c r="AF156" s="38"/>
      <c r="AG156" s="38"/>
      <c r="AH156" s="38"/>
      <c r="AI156" s="38"/>
      <c r="AK156" s="17">
        <v>111</v>
      </c>
      <c r="AL156" s="17">
        <v>1583.1779160554452</v>
      </c>
      <c r="AM156" s="17">
        <v>-15.670420464482731</v>
      </c>
      <c r="AN156" s="17">
        <v>-0.29437027113192571</v>
      </c>
      <c r="AV156" s="1">
        <v>111</v>
      </c>
      <c r="AW156" s="50">
        <f t="shared" si="42"/>
        <v>43</v>
      </c>
      <c r="AX156" s="51">
        <f t="shared" si="43"/>
        <v>0.35446985446985446</v>
      </c>
      <c r="AY156" s="52">
        <f t="shared" si="44"/>
        <v>-0.3732804719655104</v>
      </c>
      <c r="AZ156" s="43"/>
      <c r="BA156" s="1">
        <v>111</v>
      </c>
      <c r="BB156" s="48">
        <f t="shared" si="45"/>
        <v>-15.670420464482731</v>
      </c>
      <c r="BC156" s="48">
        <f t="shared" si="55"/>
        <v>101.44635717720189</v>
      </c>
      <c r="BD156" s="48">
        <f t="shared" si="55"/>
        <v>125.02995353383221</v>
      </c>
      <c r="BE156" s="48">
        <f t="shared" si="55"/>
        <v>-7.8524196999526339</v>
      </c>
      <c r="BF156" s="48">
        <f t="shared" si="55"/>
        <v>-49.513995040822465</v>
      </c>
      <c r="BG156" s="48">
        <f t="shared" si="55"/>
        <v>-2.3127410090351077</v>
      </c>
      <c r="BH156" s="48">
        <f t="shared" si="54"/>
        <v>20.681930349926915</v>
      </c>
      <c r="BI156" s="48">
        <f t="shared" si="54"/>
        <v>32.043199119857718</v>
      </c>
      <c r="BJ156" s="48">
        <f t="shared" si="54"/>
        <v>-81.785390188062593</v>
      </c>
      <c r="BK156" s="48">
        <f t="shared" si="54"/>
        <v>38.21678849353134</v>
      </c>
      <c r="BL156" s="48">
        <f t="shared" si="54"/>
        <v>93.884631375826302</v>
      </c>
      <c r="BM156" s="48">
        <f t="shared" si="54"/>
        <v>-13.970029073758496</v>
      </c>
      <c r="BN156" s="48">
        <f t="shared" si="54"/>
        <v>22.948855214802052</v>
      </c>
      <c r="BO156" s="1">
        <v>111</v>
      </c>
      <c r="BP156" s="9">
        <f t="shared" si="75"/>
        <v>245.5620775336856</v>
      </c>
      <c r="BQ156" s="9">
        <f t="shared" si="75"/>
        <v>-1589.7070715568668</v>
      </c>
      <c r="BR156" s="9">
        <f t="shared" si="75"/>
        <v>-1959.2719425299117</v>
      </c>
      <c r="BS156" s="9">
        <f t="shared" si="75"/>
        <v>123.0507183618499</v>
      </c>
      <c r="BT156" s="9">
        <f t="shared" si="75"/>
        <v>775.90512116601417</v>
      </c>
      <c r="BU156" s="9">
        <f t="shared" si="75"/>
        <v>36.241624037035876</v>
      </c>
      <c r="BV156" s="9">
        <f t="shared" si="74"/>
        <v>-324.09454460050222</v>
      </c>
      <c r="BW156" s="9">
        <f t="shared" si="74"/>
        <v>-502.13040323531675</v>
      </c>
      <c r="BX156" s="9">
        <f t="shared" si="74"/>
        <v>1281.611452098741</v>
      </c>
      <c r="BY156" s="9">
        <f t="shared" si="74"/>
        <v>-598.8731444958463</v>
      </c>
      <c r="BZ156" s="9">
        <f t="shared" si="74"/>
        <v>-1471.2116488121821</v>
      </c>
      <c r="CA156" s="9">
        <f t="shared" si="74"/>
        <v>218.91622948684994</v>
      </c>
      <c r="CB156" s="9">
        <f t="shared" si="56"/>
        <v>-359.61821039448677</v>
      </c>
    </row>
    <row r="157" spans="1:80">
      <c r="A157" s="33">
        <v>2012</v>
      </c>
      <c r="B157" s="29">
        <f>AVERAGE(K19:K30)</f>
        <v>20175.083333333332</v>
      </c>
      <c r="C157" s="9">
        <f>SUM(N9:N20)</f>
        <v>344443830</v>
      </c>
      <c r="D157" s="9">
        <f>SUM(R9:R20)</f>
        <v>347807898.32193542</v>
      </c>
      <c r="E157" s="9">
        <f t="shared" ref="E157:E167" si="76">C157/B157</f>
        <v>17072.733941619408</v>
      </c>
      <c r="F157" s="9">
        <f t="shared" ref="F157:F166" si="77">D157/B157</f>
        <v>17239.477655454644</v>
      </c>
      <c r="U157" s="38"/>
      <c r="V157" s="38"/>
      <c r="W157" s="38"/>
      <c r="X157" s="38"/>
      <c r="Y157" s="38"/>
      <c r="Z157" s="38"/>
      <c r="AA157" s="38"/>
      <c r="AB157" s="38"/>
      <c r="AC157" s="38"/>
      <c r="AD157" s="38"/>
      <c r="AE157" s="38"/>
      <c r="AF157" s="38"/>
      <c r="AG157" s="38"/>
      <c r="AH157" s="38"/>
      <c r="AI157" s="38"/>
      <c r="AK157" s="17">
        <v>112</v>
      </c>
      <c r="AL157" s="17">
        <v>1534.1531490585494</v>
      </c>
      <c r="AM157" s="17">
        <v>51.849226441067913</v>
      </c>
      <c r="AN157" s="17">
        <v>0.97399242605080849</v>
      </c>
      <c r="AV157" s="1">
        <v>112</v>
      </c>
      <c r="AW157" s="50">
        <f t="shared" si="42"/>
        <v>103</v>
      </c>
      <c r="AX157" s="51">
        <f t="shared" si="43"/>
        <v>0.85343035343035345</v>
      </c>
      <c r="AY157" s="52">
        <f t="shared" si="44"/>
        <v>1.0512597817977336</v>
      </c>
      <c r="AZ157" s="43"/>
      <c r="BA157" s="1">
        <v>112</v>
      </c>
      <c r="BB157" s="48">
        <f t="shared" si="45"/>
        <v>51.849226441067913</v>
      </c>
      <c r="BC157" s="48">
        <f t="shared" si="55"/>
        <v>-15.670420464482731</v>
      </c>
      <c r="BD157" s="48">
        <f t="shared" si="55"/>
        <v>101.44635717720189</v>
      </c>
      <c r="BE157" s="48">
        <f t="shared" si="55"/>
        <v>125.02995353383221</v>
      </c>
      <c r="BF157" s="48">
        <f t="shared" si="55"/>
        <v>-7.8524196999526339</v>
      </c>
      <c r="BG157" s="48">
        <f t="shared" si="55"/>
        <v>-49.513995040822465</v>
      </c>
      <c r="BH157" s="48">
        <f t="shared" si="54"/>
        <v>-2.3127410090351077</v>
      </c>
      <c r="BI157" s="48">
        <f t="shared" si="54"/>
        <v>20.681930349926915</v>
      </c>
      <c r="BJ157" s="48">
        <f t="shared" si="54"/>
        <v>32.043199119857718</v>
      </c>
      <c r="BK157" s="48">
        <f t="shared" si="54"/>
        <v>-81.785390188062593</v>
      </c>
      <c r="BL157" s="48">
        <f t="shared" si="54"/>
        <v>38.21678849353134</v>
      </c>
      <c r="BM157" s="48">
        <f t="shared" si="54"/>
        <v>93.884631375826302</v>
      </c>
      <c r="BN157" s="48">
        <f t="shared" si="54"/>
        <v>-13.970029073758496</v>
      </c>
      <c r="BO157" s="1">
        <v>112</v>
      </c>
      <c r="BP157" s="9">
        <f t="shared" si="75"/>
        <v>2688.3422825371144</v>
      </c>
      <c r="BQ157" s="9">
        <f t="shared" si="75"/>
        <v>-812.49917908971713</v>
      </c>
      <c r="BR157" s="9">
        <f t="shared" si="75"/>
        <v>5259.9151449021647</v>
      </c>
      <c r="BS157" s="9">
        <f t="shared" si="75"/>
        <v>6482.7063726918295</v>
      </c>
      <c r="BT157" s="9">
        <f t="shared" si="75"/>
        <v>-407.14188713315565</v>
      </c>
      <c r="BU157" s="9">
        <f t="shared" si="75"/>
        <v>-2567.262340873518</v>
      </c>
      <c r="BV157" s="9">
        <f t="shared" si="74"/>
        <v>-119.91383227701533</v>
      </c>
      <c r="BW157" s="9">
        <f t="shared" si="74"/>
        <v>1072.3420899517407</v>
      </c>
      <c r="BX157" s="9">
        <f t="shared" si="74"/>
        <v>1661.4150870617136</v>
      </c>
      <c r="BY157" s="9">
        <f t="shared" si="74"/>
        <v>-4240.5092154319445</v>
      </c>
      <c r="BZ157" s="9">
        <f t="shared" si="74"/>
        <v>1981.5109204514865</v>
      </c>
      <c r="CA157" s="9">
        <f t="shared" si="74"/>
        <v>4867.8455115413772</v>
      </c>
      <c r="CB157" s="9">
        <f t="shared" si="56"/>
        <v>-724.33520083361418</v>
      </c>
    </row>
    <row r="158" spans="1:80">
      <c r="A158" s="33">
        <v>2013</v>
      </c>
      <c r="B158" s="29">
        <f>AVERAGE(K21:K32)</f>
        <v>20224.5</v>
      </c>
      <c r="C158" s="9">
        <f>SUM(N21:N32)</f>
        <v>357024710</v>
      </c>
      <c r="D158" s="9">
        <f>SUM(R21:R32)</f>
        <v>350306448.28246951</v>
      </c>
      <c r="E158" s="9">
        <f t="shared" si="76"/>
        <v>17653.07968058543</v>
      </c>
      <c r="F158" s="9">
        <f t="shared" si="77"/>
        <v>17320.895363666321</v>
      </c>
      <c r="U158" s="38"/>
      <c r="V158" s="38"/>
      <c r="W158" s="38"/>
      <c r="X158" s="38"/>
      <c r="Y158" s="38"/>
      <c r="Z158" s="38"/>
      <c r="AA158" s="38"/>
      <c r="AB158" s="38"/>
      <c r="AC158" s="38"/>
      <c r="AD158" s="38"/>
      <c r="AE158" s="38"/>
      <c r="AF158" s="38"/>
      <c r="AG158" s="38"/>
      <c r="AH158" s="38"/>
      <c r="AI158" s="38"/>
      <c r="AK158" s="17">
        <v>113</v>
      </c>
      <c r="AL158" s="17">
        <v>1480.7186933507901</v>
      </c>
      <c r="AM158" s="17">
        <v>-92.158060196433325</v>
      </c>
      <c r="AN158" s="17">
        <v>-1.7311975277564386</v>
      </c>
      <c r="AV158" s="1">
        <v>113</v>
      </c>
      <c r="AW158" s="50">
        <f t="shared" si="42"/>
        <v>6</v>
      </c>
      <c r="AX158" s="51">
        <f t="shared" si="43"/>
        <v>4.677754677754678E-2</v>
      </c>
      <c r="AY158" s="52">
        <f t="shared" si="44"/>
        <v>-1.6769355088893503</v>
      </c>
      <c r="AZ158" s="43"/>
      <c r="BA158" s="1">
        <v>113</v>
      </c>
      <c r="BB158" s="48">
        <f t="shared" si="45"/>
        <v>-92.158060196433325</v>
      </c>
      <c r="BC158" s="48">
        <f t="shared" si="55"/>
        <v>51.849226441067913</v>
      </c>
      <c r="BD158" s="48">
        <f t="shared" si="55"/>
        <v>-15.670420464482731</v>
      </c>
      <c r="BE158" s="48">
        <f t="shared" si="55"/>
        <v>101.44635717720189</v>
      </c>
      <c r="BF158" s="48">
        <f t="shared" si="55"/>
        <v>125.02995353383221</v>
      </c>
      <c r="BG158" s="48">
        <f t="shared" si="55"/>
        <v>-7.8524196999526339</v>
      </c>
      <c r="BH158" s="48">
        <f t="shared" si="54"/>
        <v>-49.513995040822465</v>
      </c>
      <c r="BI158" s="48">
        <f t="shared" si="54"/>
        <v>-2.3127410090351077</v>
      </c>
      <c r="BJ158" s="48">
        <f t="shared" si="54"/>
        <v>20.681930349926915</v>
      </c>
      <c r="BK158" s="48">
        <f t="shared" si="54"/>
        <v>32.043199119857718</v>
      </c>
      <c r="BL158" s="48">
        <f t="shared" si="54"/>
        <v>-81.785390188062593</v>
      </c>
      <c r="BM158" s="48">
        <f t="shared" si="54"/>
        <v>38.21678849353134</v>
      </c>
      <c r="BN158" s="48">
        <f t="shared" si="54"/>
        <v>93.884631375826302</v>
      </c>
      <c r="BO158" s="1">
        <v>113</v>
      </c>
      <c r="BP158" s="9">
        <f t="shared" si="75"/>
        <v>8493.1080591694645</v>
      </c>
      <c r="BQ158" s="9">
        <f t="shared" si="75"/>
        <v>-4778.3241314944307</v>
      </c>
      <c r="BR158" s="9">
        <f t="shared" si="75"/>
        <v>1444.1555524692421</v>
      </c>
      <c r="BS158" s="9">
        <f t="shared" si="75"/>
        <v>-9349.0994914454495</v>
      </c>
      <c r="BT158" s="9">
        <f t="shared" si="75"/>
        <v>-11522.517984128177</v>
      </c>
      <c r="BU158" s="9">
        <f t="shared" si="75"/>
        <v>723.66376739591408</v>
      </c>
      <c r="BV158" s="9">
        <f t="shared" si="74"/>
        <v>4563.113735538047</v>
      </c>
      <c r="BW158" s="9">
        <f t="shared" si="74"/>
        <v>213.13772512943675</v>
      </c>
      <c r="BX158" s="9">
        <f t="shared" si="74"/>
        <v>-1906.0065821669912</v>
      </c>
      <c r="BY158" s="9">
        <f t="shared" si="74"/>
        <v>-2953.0390733741342</v>
      </c>
      <c r="BZ158" s="9">
        <f t="shared" si="74"/>
        <v>7537.1829121402943</v>
      </c>
      <c r="CA158" s="9">
        <f t="shared" si="74"/>
        <v>-3521.9850945012104</v>
      </c>
      <c r="CB158" s="9">
        <f t="shared" si="56"/>
        <v>-8652.2255098533533</v>
      </c>
    </row>
    <row r="159" spans="1:80">
      <c r="A159" s="33">
        <v>2014</v>
      </c>
      <c r="B159" s="29">
        <f>AVERAGE(K33:K44)</f>
        <v>20490.25</v>
      </c>
      <c r="C159" s="9">
        <f>SUM(N33:N44)</f>
        <v>364543964</v>
      </c>
      <c r="D159" s="9">
        <f>SUM(R33:R44)</f>
        <v>364893361.12268847</v>
      </c>
      <c r="E159" s="9">
        <f t="shared" si="76"/>
        <v>17791.094008125816</v>
      </c>
      <c r="F159" s="9">
        <f t="shared" si="77"/>
        <v>17808.14588024492</v>
      </c>
      <c r="N159" s="24"/>
      <c r="U159" s="38"/>
      <c r="V159" s="38"/>
      <c r="W159" s="38"/>
      <c r="X159" s="38"/>
      <c r="Y159" s="38"/>
      <c r="Z159" s="38"/>
      <c r="AA159" s="38"/>
      <c r="AB159" s="38"/>
      <c r="AC159" s="38"/>
      <c r="AD159" s="38"/>
      <c r="AE159" s="38"/>
      <c r="AF159" s="38"/>
      <c r="AG159" s="38"/>
      <c r="AH159" s="38"/>
      <c r="AI159" s="38"/>
      <c r="AK159" s="17">
        <v>114</v>
      </c>
      <c r="AL159" s="17">
        <v>1441.5359727009575</v>
      </c>
      <c r="AM159" s="17">
        <v>-68.736617711483632</v>
      </c>
      <c r="AN159" s="17">
        <v>-1.2912236042601217</v>
      </c>
      <c r="AV159" s="1">
        <v>114</v>
      </c>
      <c r="AW159" s="50">
        <f t="shared" si="42"/>
        <v>13</v>
      </c>
      <c r="AX159" s="51">
        <f t="shared" si="43"/>
        <v>0.104989604989605</v>
      </c>
      <c r="AY159" s="52">
        <f t="shared" si="44"/>
        <v>-1.2536226075646817</v>
      </c>
      <c r="AZ159" s="43"/>
      <c r="BA159" s="1">
        <v>114</v>
      </c>
      <c r="BB159" s="48">
        <f t="shared" si="45"/>
        <v>-68.736617711483632</v>
      </c>
      <c r="BC159" s="48">
        <f t="shared" si="55"/>
        <v>-92.158060196433325</v>
      </c>
      <c r="BD159" s="48">
        <f t="shared" si="55"/>
        <v>51.849226441067913</v>
      </c>
      <c r="BE159" s="48">
        <f t="shared" si="55"/>
        <v>-15.670420464482731</v>
      </c>
      <c r="BF159" s="48">
        <f t="shared" si="55"/>
        <v>101.44635717720189</v>
      </c>
      <c r="BG159" s="48">
        <f t="shared" si="55"/>
        <v>125.02995353383221</v>
      </c>
      <c r="BH159" s="48">
        <f t="shared" si="54"/>
        <v>-7.8524196999526339</v>
      </c>
      <c r="BI159" s="48">
        <f t="shared" si="54"/>
        <v>-49.513995040822465</v>
      </c>
      <c r="BJ159" s="48">
        <f t="shared" si="54"/>
        <v>-2.3127410090351077</v>
      </c>
      <c r="BK159" s="48">
        <f t="shared" si="54"/>
        <v>20.681930349926915</v>
      </c>
      <c r="BL159" s="48">
        <f t="shared" si="54"/>
        <v>32.043199119857718</v>
      </c>
      <c r="BM159" s="48">
        <f t="shared" si="54"/>
        <v>-81.785390188062593</v>
      </c>
      <c r="BN159" s="48">
        <f t="shared" si="54"/>
        <v>38.21678849353134</v>
      </c>
      <c r="BO159" s="1">
        <v>114</v>
      </c>
      <c r="BP159" s="9">
        <f t="shared" si="75"/>
        <v>4724.7226144146725</v>
      </c>
      <c r="BQ159" s="9">
        <f t="shared" si="75"/>
        <v>6334.6333527541656</v>
      </c>
      <c r="BR159" s="9">
        <f t="shared" si="75"/>
        <v>-3563.9404565158302</v>
      </c>
      <c r="BS159" s="9">
        <f t="shared" si="75"/>
        <v>1077.1317008453764</v>
      </c>
      <c r="BT159" s="9">
        <f t="shared" si="75"/>
        <v>-6973.0794715119564</v>
      </c>
      <c r="BU159" s="9">
        <f t="shared" si="75"/>
        <v>-8594.1361185395981</v>
      </c>
      <c r="BV159" s="9">
        <f t="shared" si="74"/>
        <v>539.74877102578284</v>
      </c>
      <c r="BW159" s="9">
        <f t="shared" si="74"/>
        <v>3403.424548489334</v>
      </c>
      <c r="BX159" s="9">
        <f t="shared" si="74"/>
        <v>158.96999460373164</v>
      </c>
      <c r="BY159" s="9">
        <f t="shared" si="74"/>
        <v>-1421.6059399984472</v>
      </c>
      <c r="BZ159" s="9">
        <f t="shared" si="74"/>
        <v>-2202.5411281546008</v>
      </c>
      <c r="CA159" s="9">
        <f t="shared" si="74"/>
        <v>5621.6510997414125</v>
      </c>
      <c r="CB159" s="9">
        <f t="shared" si="56"/>
        <v>-2626.8927808404837</v>
      </c>
    </row>
    <row r="160" spans="1:80">
      <c r="A160" s="33">
        <v>2015</v>
      </c>
      <c r="B160" s="29">
        <f>AVERAGE(K45:K56)</f>
        <v>20704.958333333332</v>
      </c>
      <c r="C160" s="9">
        <f>SUM(N45:N56)</f>
        <v>360999068</v>
      </c>
      <c r="D160" s="9">
        <f>SUM(R45:R56)</f>
        <v>363404618.33414859</v>
      </c>
      <c r="E160" s="9">
        <f t="shared" si="76"/>
        <v>17435.392150430958</v>
      </c>
      <c r="F160" s="9">
        <f t="shared" si="77"/>
        <v>17551.574481997199</v>
      </c>
      <c r="U160" s="38"/>
      <c r="V160" s="38"/>
      <c r="W160" s="38"/>
      <c r="X160" s="38"/>
      <c r="Y160" s="38"/>
      <c r="Z160" s="38"/>
      <c r="AA160" s="38"/>
      <c r="AB160" s="38"/>
      <c r="AC160" s="38"/>
      <c r="AD160" s="38"/>
      <c r="AE160" s="38"/>
      <c r="AF160" s="38"/>
      <c r="AG160" s="38"/>
      <c r="AH160" s="38"/>
      <c r="AI160" s="38"/>
      <c r="AK160" s="17">
        <v>115</v>
      </c>
      <c r="AL160" s="17">
        <v>1730.7531640078259</v>
      </c>
      <c r="AM160" s="17">
        <v>-18.083673589449518</v>
      </c>
      <c r="AN160" s="17">
        <v>-0.33970345018200615</v>
      </c>
      <c r="AV160" s="1">
        <v>115</v>
      </c>
      <c r="AW160" s="50">
        <f t="shared" si="42"/>
        <v>39</v>
      </c>
      <c r="AX160" s="51">
        <f t="shared" si="43"/>
        <v>0.3212058212058212</v>
      </c>
      <c r="AY160" s="52">
        <f t="shared" si="44"/>
        <v>-0.46432956872668901</v>
      </c>
      <c r="AZ160" s="43"/>
      <c r="BA160" s="1">
        <v>115</v>
      </c>
      <c r="BB160" s="48">
        <f t="shared" si="45"/>
        <v>-18.083673589449518</v>
      </c>
      <c r="BC160" s="48">
        <f t="shared" si="55"/>
        <v>-68.736617711483632</v>
      </c>
      <c r="BD160" s="48">
        <f t="shared" si="55"/>
        <v>-92.158060196433325</v>
      </c>
      <c r="BE160" s="48">
        <f t="shared" si="55"/>
        <v>51.849226441067913</v>
      </c>
      <c r="BF160" s="48">
        <f t="shared" si="55"/>
        <v>-15.670420464482731</v>
      </c>
      <c r="BG160" s="48">
        <f t="shared" si="55"/>
        <v>101.44635717720189</v>
      </c>
      <c r="BH160" s="48">
        <f t="shared" si="54"/>
        <v>125.02995353383221</v>
      </c>
      <c r="BI160" s="48">
        <f t="shared" si="54"/>
        <v>-7.8524196999526339</v>
      </c>
      <c r="BJ160" s="48">
        <f t="shared" si="54"/>
        <v>-49.513995040822465</v>
      </c>
      <c r="BK160" s="48">
        <f t="shared" si="54"/>
        <v>-2.3127410090351077</v>
      </c>
      <c r="BL160" s="48">
        <f t="shared" si="54"/>
        <v>20.681930349926915</v>
      </c>
      <c r="BM160" s="48">
        <f t="shared" si="54"/>
        <v>32.043199119857718</v>
      </c>
      <c r="BN160" s="48">
        <f t="shared" si="54"/>
        <v>-81.785390188062593</v>
      </c>
      <c r="BO160" s="1">
        <v>115</v>
      </c>
      <c r="BP160" s="9">
        <f t="shared" si="75"/>
        <v>327.01925048976148</v>
      </c>
      <c r="BQ160" s="9">
        <f t="shared" si="75"/>
        <v>1243.0105583372622</v>
      </c>
      <c r="BR160" s="9">
        <f t="shared" si="75"/>
        <v>1666.5562792291628</v>
      </c>
      <c r="BS160" s="9">
        <f t="shared" si="75"/>
        <v>-937.62448682573438</v>
      </c>
      <c r="BT160" s="9">
        <f t="shared" si="75"/>
        <v>283.37876868914253</v>
      </c>
      <c r="BU160" s="9">
        <f t="shared" si="75"/>
        <v>-1834.5228100312456</v>
      </c>
      <c r="BV160" s="9">
        <f t="shared" si="74"/>
        <v>-2261.000868609884</v>
      </c>
      <c r="BW160" s="9">
        <f t="shared" si="74"/>
        <v>142.00059474131186</v>
      </c>
      <c r="BX160" s="9">
        <f t="shared" si="74"/>
        <v>895.39492442786957</v>
      </c>
      <c r="BY160" s="9">
        <f t="shared" si="74"/>
        <v>41.822853504329181</v>
      </c>
      <c r="BZ160" s="9">
        <f t="shared" si="74"/>
        <v>-374.00527764780833</v>
      </c>
      <c r="CA160" s="9">
        <f t="shared" si="74"/>
        <v>-579.45875364524591</v>
      </c>
      <c r="CB160" s="9">
        <f t="shared" si="56"/>
        <v>1478.9803005467118</v>
      </c>
    </row>
    <row r="161" spans="1:80">
      <c r="A161" s="33">
        <v>2016</v>
      </c>
      <c r="B161" s="29">
        <f>AVERAGE(K57:K68)</f>
        <v>20982.666666666668</v>
      </c>
      <c r="C161" s="9">
        <f>SUM(N57:N68)</f>
        <v>359219866</v>
      </c>
      <c r="D161" s="9">
        <f>SUM(R57:R68)</f>
        <v>367595191.01304185</v>
      </c>
      <c r="E161" s="9">
        <f t="shared" si="76"/>
        <v>17119.838565164897</v>
      </c>
      <c r="F161" s="9">
        <f t="shared" si="77"/>
        <v>17518.993026611257</v>
      </c>
      <c r="U161" s="38"/>
      <c r="V161" s="38"/>
      <c r="W161" s="38"/>
      <c r="X161" s="38"/>
      <c r="Y161" s="38"/>
      <c r="Z161" s="38"/>
      <c r="AA161" s="38"/>
      <c r="AB161" s="38"/>
      <c r="AC161" s="38"/>
      <c r="AD161" s="38"/>
      <c r="AE161" s="38"/>
      <c r="AF161" s="38"/>
      <c r="AG161" s="38"/>
      <c r="AH161" s="38"/>
      <c r="AI161" s="38"/>
      <c r="AK161" s="17">
        <v>116</v>
      </c>
      <c r="AL161" s="17">
        <v>1808.7817179696835</v>
      </c>
      <c r="AM161" s="17">
        <v>-44.318769260330328</v>
      </c>
      <c r="AN161" s="17">
        <v>-0.83253210422566259</v>
      </c>
      <c r="AV161" s="1">
        <v>116</v>
      </c>
      <c r="AW161" s="50">
        <f t="shared" si="42"/>
        <v>25</v>
      </c>
      <c r="AX161" s="51">
        <f t="shared" si="43"/>
        <v>0.20478170478170479</v>
      </c>
      <c r="AY161" s="52">
        <f t="shared" si="44"/>
        <v>-0.82466217903935268</v>
      </c>
      <c r="AZ161" s="43"/>
      <c r="BA161" s="1">
        <v>116</v>
      </c>
      <c r="BB161" s="48">
        <f t="shared" si="45"/>
        <v>-44.318769260330328</v>
      </c>
      <c r="BC161" s="48">
        <f t="shared" si="55"/>
        <v>-18.083673589449518</v>
      </c>
      <c r="BD161" s="48">
        <f t="shared" si="55"/>
        <v>-68.736617711483632</v>
      </c>
      <c r="BE161" s="48">
        <f t="shared" si="55"/>
        <v>-92.158060196433325</v>
      </c>
      <c r="BF161" s="48">
        <f t="shared" si="55"/>
        <v>51.849226441067913</v>
      </c>
      <c r="BG161" s="48">
        <f t="shared" si="55"/>
        <v>-15.670420464482731</v>
      </c>
      <c r="BH161" s="48">
        <f t="shared" si="54"/>
        <v>101.44635717720189</v>
      </c>
      <c r="BI161" s="48">
        <f t="shared" si="54"/>
        <v>125.02995353383221</v>
      </c>
      <c r="BJ161" s="48">
        <f t="shared" si="54"/>
        <v>-7.8524196999526339</v>
      </c>
      <c r="BK161" s="48">
        <f t="shared" si="54"/>
        <v>-49.513995040822465</v>
      </c>
      <c r="BL161" s="48">
        <f t="shared" si="54"/>
        <v>-2.3127410090351077</v>
      </c>
      <c r="BM161" s="48">
        <f t="shared" si="54"/>
        <v>20.681930349926915</v>
      </c>
      <c r="BN161" s="48">
        <f t="shared" si="54"/>
        <v>32.043199119857718</v>
      </c>
      <c r="BO161" s="1">
        <v>116</v>
      </c>
      <c r="BP161" s="9">
        <f t="shared" si="75"/>
        <v>1964.1533087504185</v>
      </c>
      <c r="BQ161" s="9">
        <f t="shared" si="75"/>
        <v>801.44615718995556</v>
      </c>
      <c r="BR161" s="9">
        <f t="shared" si="75"/>
        <v>3046.322300090801</v>
      </c>
      <c r="BS161" s="9">
        <f t="shared" si="75"/>
        <v>4084.3318053253888</v>
      </c>
      <c r="BT161" s="9">
        <f t="shared" si="75"/>
        <v>-2297.8939029683088</v>
      </c>
      <c r="BU161" s="9">
        <f t="shared" si="75"/>
        <v>694.49374877778087</v>
      </c>
      <c r="BV161" s="9">
        <f t="shared" si="74"/>
        <v>-4495.9776960374784</v>
      </c>
      <c r="BW161" s="9">
        <f t="shared" si="74"/>
        <v>-5541.1736612957493</v>
      </c>
      <c r="BX161" s="9">
        <f t="shared" si="74"/>
        <v>348.00957681748378</v>
      </c>
      <c r="BY161" s="9">
        <f t="shared" si="74"/>
        <v>2194.3993213713702</v>
      </c>
      <c r="BZ161" s="9">
        <f t="shared" si="74"/>
        <v>102.49783513834002</v>
      </c>
      <c r="CA161" s="9">
        <f t="shared" si="74"/>
        <v>-916.59769903662891</v>
      </c>
      <c r="CB161" s="9">
        <f t="shared" si="56"/>
        <v>-1420.1151481557915</v>
      </c>
    </row>
    <row r="162" spans="1:80">
      <c r="A162" s="33">
        <v>2017</v>
      </c>
      <c r="B162" s="29">
        <f>AVERAGE(K69:K80)</f>
        <v>21234.083333333332</v>
      </c>
      <c r="C162" s="9">
        <f>SUM(N69:N80)</f>
        <v>377280753.42698997</v>
      </c>
      <c r="D162" s="9">
        <f>SUM(R69:R80)</f>
        <v>366758450.61862063</v>
      </c>
      <c r="E162" s="9">
        <f t="shared" si="76"/>
        <v>17767.696749816059</v>
      </c>
      <c r="F162" s="9">
        <f t="shared" si="77"/>
        <v>17272.158390886696</v>
      </c>
      <c r="U162" s="38"/>
      <c r="V162" s="38"/>
      <c r="W162" s="38"/>
      <c r="X162" s="38"/>
      <c r="Y162" s="38"/>
      <c r="Z162" s="38"/>
      <c r="AA162" s="38"/>
      <c r="AB162" s="38"/>
      <c r="AC162" s="38"/>
      <c r="AD162" s="38"/>
      <c r="AE162" s="38"/>
      <c r="AF162" s="38"/>
      <c r="AG162" s="38"/>
      <c r="AH162" s="38"/>
      <c r="AI162" s="38"/>
      <c r="AK162" s="17">
        <v>117</v>
      </c>
      <c r="AL162" s="17">
        <v>1440.5064364858183</v>
      </c>
      <c r="AM162" s="17">
        <v>-50.537141736940612</v>
      </c>
      <c r="AN162" s="17">
        <v>-0.94934479576051589</v>
      </c>
      <c r="AV162" s="1">
        <v>117</v>
      </c>
      <c r="AW162" s="50">
        <f t="shared" si="42"/>
        <v>19</v>
      </c>
      <c r="AX162" s="51">
        <f t="shared" si="43"/>
        <v>0.15488565488565489</v>
      </c>
      <c r="AY162" s="52">
        <f t="shared" si="44"/>
        <v>-1.0157020117051774</v>
      </c>
      <c r="AZ162" s="43"/>
      <c r="BA162" s="1">
        <v>117</v>
      </c>
      <c r="BB162" s="48">
        <f t="shared" si="45"/>
        <v>-50.537141736940612</v>
      </c>
      <c r="BC162" s="48">
        <f t="shared" si="55"/>
        <v>-44.318769260330328</v>
      </c>
      <c r="BD162" s="48">
        <f t="shared" si="55"/>
        <v>-18.083673589449518</v>
      </c>
      <c r="BE162" s="48">
        <f t="shared" si="55"/>
        <v>-68.736617711483632</v>
      </c>
      <c r="BF162" s="48">
        <f t="shared" si="55"/>
        <v>-92.158060196433325</v>
      </c>
      <c r="BG162" s="48">
        <f t="shared" si="55"/>
        <v>51.849226441067913</v>
      </c>
      <c r="BH162" s="48">
        <f t="shared" si="54"/>
        <v>-15.670420464482731</v>
      </c>
      <c r="BI162" s="48">
        <f t="shared" si="54"/>
        <v>101.44635717720189</v>
      </c>
      <c r="BJ162" s="48">
        <f t="shared" si="54"/>
        <v>125.02995353383221</v>
      </c>
      <c r="BK162" s="48">
        <f t="shared" si="54"/>
        <v>-7.8524196999526339</v>
      </c>
      <c r="BL162" s="48">
        <f t="shared" si="54"/>
        <v>-49.513995040822465</v>
      </c>
      <c r="BM162" s="48">
        <f t="shared" si="54"/>
        <v>-2.3127410090351077</v>
      </c>
      <c r="BN162" s="48">
        <f t="shared" si="54"/>
        <v>20.681930349926915</v>
      </c>
      <c r="BO162" s="1">
        <v>117</v>
      </c>
      <c r="BP162" s="9">
        <f t="shared" si="75"/>
        <v>2554.0026949396456</v>
      </c>
      <c r="BQ162" s="9">
        <f t="shared" si="75"/>
        <v>2239.7439237160997</v>
      </c>
      <c r="BR162" s="9">
        <f t="shared" si="75"/>
        <v>913.89717531459405</v>
      </c>
      <c r="BS162" s="9">
        <f t="shared" si="75"/>
        <v>3473.7521918031748</v>
      </c>
      <c r="BT162" s="9">
        <f t="shared" si="75"/>
        <v>4657.4049503486849</v>
      </c>
      <c r="BU162" s="9">
        <f t="shared" si="75"/>
        <v>-2620.3117056029782</v>
      </c>
      <c r="BV162" s="9">
        <f t="shared" si="74"/>
        <v>791.93826009103213</v>
      </c>
      <c r="BW162" s="9">
        <f t="shared" si="74"/>
        <v>-5126.8089313605651</v>
      </c>
      <c r="BX162" s="9">
        <f t="shared" si="74"/>
        <v>-6318.6564831023934</v>
      </c>
      <c r="BY162" s="9">
        <f t="shared" si="74"/>
        <v>396.83884735446287</v>
      </c>
      <c r="BZ162" s="9">
        <f t="shared" si="74"/>
        <v>2502.2957853402399</v>
      </c>
      <c r="CA162" s="9">
        <f t="shared" si="74"/>
        <v>116.87932017445311</v>
      </c>
      <c r="CB162" s="9">
        <f t="shared" si="56"/>
        <v>-1045.2056454877841</v>
      </c>
    </row>
    <row r="163" spans="1:80">
      <c r="A163" s="33">
        <v>2018</v>
      </c>
      <c r="B163" s="29">
        <f>AVERAGE(K81:K92)</f>
        <v>21586.833333333332</v>
      </c>
      <c r="C163" s="9">
        <f>SUM(N81:N92)</f>
        <v>370408099.22016001</v>
      </c>
      <c r="D163" s="9">
        <f>SUM(R81:R92)</f>
        <v>375953964.07383704</v>
      </c>
      <c r="E163" s="9">
        <f t="shared" si="76"/>
        <v>17158.982677102249</v>
      </c>
      <c r="F163" s="9">
        <f t="shared" si="77"/>
        <v>17415.892283436835</v>
      </c>
      <c r="U163" s="38"/>
      <c r="V163" s="38"/>
      <c r="W163" s="38"/>
      <c r="X163" s="38"/>
      <c r="Y163" s="38"/>
      <c r="Z163" s="38"/>
      <c r="AA163" s="38"/>
      <c r="AB163" s="38"/>
      <c r="AC163" s="38"/>
      <c r="AD163" s="38"/>
      <c r="AE163" s="38"/>
      <c r="AF163" s="38"/>
      <c r="AG163" s="38"/>
      <c r="AH163" s="38"/>
      <c r="AI163" s="38"/>
      <c r="AK163" s="17">
        <v>118</v>
      </c>
      <c r="AL163" s="17">
        <v>1481.5901357684124</v>
      </c>
      <c r="AM163" s="17">
        <v>8.5786439330113353</v>
      </c>
      <c r="AN163" s="17">
        <v>0.16115060513075738</v>
      </c>
      <c r="AV163" s="1">
        <v>118</v>
      </c>
      <c r="AW163" s="50">
        <f t="shared" si="42"/>
        <v>67</v>
      </c>
      <c r="AX163" s="51">
        <f t="shared" si="43"/>
        <v>0.55405405405405406</v>
      </c>
      <c r="AY163" s="52">
        <f t="shared" si="44"/>
        <v>0.13591068064648049</v>
      </c>
      <c r="AZ163" s="43"/>
      <c r="BA163" s="1">
        <v>118</v>
      </c>
      <c r="BB163" s="48">
        <f t="shared" si="45"/>
        <v>8.5786439330113353</v>
      </c>
      <c r="BC163" s="48">
        <f t="shared" si="55"/>
        <v>-50.537141736940612</v>
      </c>
      <c r="BD163" s="48">
        <f t="shared" si="55"/>
        <v>-44.318769260330328</v>
      </c>
      <c r="BE163" s="48">
        <f t="shared" si="55"/>
        <v>-18.083673589449518</v>
      </c>
      <c r="BF163" s="48">
        <f t="shared" si="55"/>
        <v>-68.736617711483632</v>
      </c>
      <c r="BG163" s="48">
        <f t="shared" si="55"/>
        <v>-92.158060196433325</v>
      </c>
      <c r="BH163" s="48">
        <f t="shared" si="54"/>
        <v>51.849226441067913</v>
      </c>
      <c r="BI163" s="48">
        <f t="shared" si="54"/>
        <v>-15.670420464482731</v>
      </c>
      <c r="BJ163" s="48">
        <f t="shared" si="54"/>
        <v>101.44635717720189</v>
      </c>
      <c r="BK163" s="48">
        <f t="shared" si="54"/>
        <v>125.02995353383221</v>
      </c>
      <c r="BL163" s="48">
        <f t="shared" si="54"/>
        <v>-7.8524196999526339</v>
      </c>
      <c r="BM163" s="48">
        <f t="shared" si="54"/>
        <v>-49.513995040822465</v>
      </c>
      <c r="BN163" s="48">
        <f t="shared" si="54"/>
        <v>-2.3127410090351077</v>
      </c>
      <c r="BO163" s="1">
        <v>118</v>
      </c>
      <c r="BP163" s="9">
        <f t="shared" si="75"/>
        <v>73.593131729388688</v>
      </c>
      <c r="BQ163" s="9">
        <f t="shared" si="75"/>
        <v>-433.54014435333096</v>
      </c>
      <c r="BR163" s="9">
        <f t="shared" si="75"/>
        <v>-380.19494103365474</v>
      </c>
      <c r="BS163" s="9">
        <f t="shared" si="75"/>
        <v>-155.13339672468649</v>
      </c>
      <c r="BT163" s="9">
        <f t="shared" si="75"/>
        <v>-589.66696850632627</v>
      </c>
      <c r="BU163" s="9">
        <f t="shared" si="75"/>
        <v>-790.59118398220903</v>
      </c>
      <c r="BV163" s="9">
        <f t="shared" si="74"/>
        <v>444.79605183998581</v>
      </c>
      <c r="BW163" s="9">
        <f t="shared" si="74"/>
        <v>-134.43095744537001</v>
      </c>
      <c r="BX163" s="9">
        <f t="shared" si="74"/>
        <v>870.27217652428146</v>
      </c>
      <c r="BY163" s="9">
        <f t="shared" si="74"/>
        <v>1072.5874523276716</v>
      </c>
      <c r="BZ163" s="9">
        <f t="shared" si="74"/>
        <v>-67.363112618457507</v>
      </c>
      <c r="CA163" s="9">
        <f t="shared" si="74"/>
        <v>-424.76293315609661</v>
      </c>
      <c r="CB163" s="9">
        <f t="shared" si="56"/>
        <v>-19.840181625786823</v>
      </c>
    </row>
    <row r="164" spans="1:80">
      <c r="A164" s="33">
        <v>2019</v>
      </c>
      <c r="B164" s="29">
        <f>AVERAGE(K93:K104)</f>
        <v>21983.25</v>
      </c>
      <c r="C164" s="9">
        <f>SUM(N93:N104)</f>
        <v>387767280.02007991</v>
      </c>
      <c r="D164" s="9">
        <f>SUM(R93:R104)</f>
        <v>385600870.84901112</v>
      </c>
      <c r="E164" s="9">
        <f t="shared" si="76"/>
        <v>17639.215312571159</v>
      </c>
      <c r="F164" s="9">
        <f t="shared" si="77"/>
        <v>17540.667137434688</v>
      </c>
      <c r="U164" s="38"/>
      <c r="V164" s="38"/>
      <c r="W164" s="38"/>
      <c r="X164" s="38"/>
      <c r="Y164" s="38"/>
      <c r="Z164" s="38"/>
      <c r="AA164" s="38"/>
      <c r="AB164" s="38"/>
      <c r="AC164" s="38"/>
      <c r="AD164" s="38"/>
      <c r="AE164" s="38"/>
      <c r="AF164" s="38"/>
      <c r="AG164" s="38"/>
      <c r="AH164" s="38"/>
      <c r="AI164" s="38"/>
      <c r="AK164" s="17">
        <v>119</v>
      </c>
      <c r="AL164" s="17">
        <v>1896.2143157847868</v>
      </c>
      <c r="AM164" s="17">
        <v>41.984543053596781</v>
      </c>
      <c r="AN164" s="17">
        <v>0.7886834530093928</v>
      </c>
      <c r="AV164" s="1">
        <v>119</v>
      </c>
      <c r="AW164" s="50">
        <f t="shared" si="42"/>
        <v>98</v>
      </c>
      <c r="AX164" s="51">
        <f t="shared" si="43"/>
        <v>0.81185031185031187</v>
      </c>
      <c r="AY164" s="52">
        <f t="shared" si="44"/>
        <v>0.88473536642075068</v>
      </c>
      <c r="AZ164" s="43"/>
      <c r="BA164" s="1">
        <v>119</v>
      </c>
      <c r="BB164" s="48">
        <f t="shared" si="45"/>
        <v>41.984543053596781</v>
      </c>
      <c r="BC164" s="48">
        <f t="shared" si="55"/>
        <v>8.5786439330113353</v>
      </c>
      <c r="BD164" s="48">
        <f t="shared" si="55"/>
        <v>-50.537141736940612</v>
      </c>
      <c r="BE164" s="48">
        <f t="shared" si="55"/>
        <v>-44.318769260330328</v>
      </c>
      <c r="BF164" s="48">
        <f t="shared" si="55"/>
        <v>-18.083673589449518</v>
      </c>
      <c r="BG164" s="48">
        <f t="shared" si="55"/>
        <v>-68.736617711483632</v>
      </c>
      <c r="BH164" s="48">
        <f t="shared" si="54"/>
        <v>-92.158060196433325</v>
      </c>
      <c r="BI164" s="48">
        <f t="shared" si="54"/>
        <v>51.849226441067913</v>
      </c>
      <c r="BJ164" s="48">
        <f t="shared" si="54"/>
        <v>-15.670420464482731</v>
      </c>
      <c r="BK164" s="48">
        <f t="shared" si="54"/>
        <v>101.44635717720189</v>
      </c>
      <c r="BL164" s="48">
        <f t="shared" si="54"/>
        <v>125.02995353383221</v>
      </c>
      <c r="BM164" s="48">
        <f t="shared" si="54"/>
        <v>-7.8524196999526339</v>
      </c>
      <c r="BN164" s="48">
        <f t="shared" si="54"/>
        <v>-49.513995040822465</v>
      </c>
      <c r="BO164" s="1">
        <v>119</v>
      </c>
      <c r="BP164" s="9">
        <f t="shared" si="75"/>
        <v>1762.7018554193044</v>
      </c>
      <c r="BQ164" s="9">
        <f t="shared" si="75"/>
        <v>360.17044554698089</v>
      </c>
      <c r="BR164" s="9">
        <f t="shared" si="75"/>
        <v>-2121.7788030603042</v>
      </c>
      <c r="BS164" s="9">
        <f t="shared" si="75"/>
        <v>-1860.7032760927598</v>
      </c>
      <c r="BT164" s="9">
        <f t="shared" si="75"/>
        <v>-759.23477238343924</v>
      </c>
      <c r="BU164" s="9">
        <f t="shared" si="75"/>
        <v>-2885.8754856664018</v>
      </c>
      <c r="BV164" s="9">
        <f t="shared" si="74"/>
        <v>-3869.2140460531082</v>
      </c>
      <c r="BW164" s="9">
        <f t="shared" si="74"/>
        <v>2176.8660798106848</v>
      </c>
      <c r="BX164" s="9">
        <f t="shared" si="74"/>
        <v>-657.91544265904463</v>
      </c>
      <c r="BY164" s="9">
        <f t="shared" si="74"/>
        <v>4259.1789505367606</v>
      </c>
      <c r="BZ164" s="9">
        <f t="shared" si="74"/>
        <v>5249.3254671303494</v>
      </c>
      <c r="CA164" s="9">
        <f t="shared" si="74"/>
        <v>-329.6802529675798</v>
      </c>
      <c r="CB164" s="9">
        <f t="shared" si="56"/>
        <v>-2078.8224565469868</v>
      </c>
    </row>
    <row r="165" spans="1:80" ht="15.75" thickBot="1">
      <c r="A165" s="33">
        <v>2020</v>
      </c>
      <c r="B165" s="29">
        <f>AVERAGE(K105:K116)</f>
        <v>22607.5</v>
      </c>
      <c r="C165" s="9">
        <f>SUM(N105:N116)</f>
        <v>400857745.30999994</v>
      </c>
      <c r="D165" s="9">
        <f>SUM(R105:R116)</f>
        <v>407072306.20810455</v>
      </c>
      <c r="E165" s="9">
        <f t="shared" si="76"/>
        <v>17731.184134026316</v>
      </c>
      <c r="F165" s="9">
        <f t="shared" si="77"/>
        <v>18006.0734803983</v>
      </c>
      <c r="U165" s="38"/>
      <c r="V165" s="38"/>
      <c r="W165" s="38"/>
      <c r="X165" s="38"/>
      <c r="Y165" s="38"/>
      <c r="Z165" s="38"/>
      <c r="AA165" s="38"/>
      <c r="AB165" s="38"/>
      <c r="AC165" s="38"/>
      <c r="AD165" s="38"/>
      <c r="AE165" s="38"/>
      <c r="AF165" s="38"/>
      <c r="AG165" s="38"/>
      <c r="AH165" s="38"/>
      <c r="AI165" s="38"/>
      <c r="AK165" s="18">
        <v>120</v>
      </c>
      <c r="AL165" s="18">
        <v>2051.8435348536786</v>
      </c>
      <c r="AM165" s="18">
        <v>-8.4473664096551602</v>
      </c>
      <c r="AN165" s="18">
        <v>-0.15868454493591624</v>
      </c>
      <c r="AV165" s="1">
        <v>120</v>
      </c>
      <c r="AW165" s="50">
        <f>RANK(AM165,$AM$46:$AM$165,1)</f>
        <v>49</v>
      </c>
      <c r="AX165" s="51">
        <f t="shared" si="43"/>
        <v>0.40436590436590436</v>
      </c>
      <c r="AY165" s="52">
        <f t="shared" si="44"/>
        <v>-0.24206240467219475</v>
      </c>
      <c r="AZ165" s="43"/>
      <c r="BA165" s="1">
        <v>120</v>
      </c>
      <c r="BB165" s="48">
        <f t="shared" si="45"/>
        <v>-8.4473664096551602</v>
      </c>
      <c r="BC165" s="48">
        <f t="shared" si="55"/>
        <v>41.984543053596781</v>
      </c>
      <c r="BD165" s="48">
        <f t="shared" si="55"/>
        <v>8.5786439330113353</v>
      </c>
      <c r="BE165" s="48">
        <f t="shared" si="55"/>
        <v>-50.537141736940612</v>
      </c>
      <c r="BF165" s="48">
        <f t="shared" si="55"/>
        <v>-44.318769260330328</v>
      </c>
      <c r="BG165" s="48">
        <f t="shared" si="55"/>
        <v>-18.083673589449518</v>
      </c>
      <c r="BH165" s="48">
        <f t="shared" si="54"/>
        <v>-68.736617711483632</v>
      </c>
      <c r="BI165" s="48">
        <f t="shared" si="54"/>
        <v>-92.158060196433325</v>
      </c>
      <c r="BJ165" s="48">
        <f t="shared" si="54"/>
        <v>51.849226441067913</v>
      </c>
      <c r="BK165" s="48">
        <f t="shared" si="54"/>
        <v>-15.670420464482731</v>
      </c>
      <c r="BL165" s="48">
        <f t="shared" si="54"/>
        <v>101.44635717720189</v>
      </c>
      <c r="BM165" s="48">
        <f t="shared" si="54"/>
        <v>125.02995353383221</v>
      </c>
      <c r="BN165" s="48">
        <f t="shared" si="54"/>
        <v>-7.8524196999526339</v>
      </c>
      <c r="BO165" s="1">
        <v>120</v>
      </c>
      <c r="BP165" s="9">
        <f>($BB165-$BP$173)*(BB165-$BP$173)</f>
        <v>71.357999258973763</v>
      </c>
      <c r="BQ165" s="9">
        <f t="shared" si="75"/>
        <v>-354.65881871568115</v>
      </c>
      <c r="BR165" s="9">
        <f t="shared" si="75"/>
        <v>-72.466948600112019</v>
      </c>
      <c r="BS165" s="9">
        <f t="shared" si="75"/>
        <v>426.90575354862602</v>
      </c>
      <c r="BT165" s="9">
        <f t="shared" si="75"/>
        <v>374.37688276698287</v>
      </c>
      <c r="BU165" s="9">
        <f t="shared" si="75"/>
        <v>152.75941684268946</v>
      </c>
      <c r="BV165" s="9">
        <f t="shared" si="74"/>
        <v>580.64339556931054</v>
      </c>
      <c r="BW165" s="9">
        <f t="shared" si="74"/>
        <v>778.49290208234959</v>
      </c>
      <c r="BX165" s="9">
        <f t="shared" si="74"/>
        <v>-437.98941380489009</v>
      </c>
      <c r="BY165" s="9">
        <f t="shared" si="74"/>
        <v>132.37378345684917</v>
      </c>
      <c r="BZ165" s="9">
        <f t="shared" si="74"/>
        <v>-856.95455000059394</v>
      </c>
      <c r="CA165" s="9">
        <f t="shared" si="74"/>
        <v>-1056.1738296824635</v>
      </c>
      <c r="CB165" s="9">
        <f t="shared" si="56"/>
        <v>66.332266407897663</v>
      </c>
    </row>
    <row r="166" spans="1:80">
      <c r="A166" s="33">
        <v>2021</v>
      </c>
      <c r="B166" s="29">
        <f>AVERAGE(K117:K128)</f>
        <v>23120</v>
      </c>
      <c r="C166" s="9">
        <f>SUM(N117:N128)</f>
        <v>437223001.84515995</v>
      </c>
      <c r="D166" s="9">
        <f>SUM(R117:R128)</f>
        <v>431977224.80925047</v>
      </c>
      <c r="E166" s="9">
        <f t="shared" si="76"/>
        <v>18911.029491572663</v>
      </c>
      <c r="F166" s="9">
        <f t="shared" si="77"/>
        <v>18684.136021161354</v>
      </c>
    </row>
    <row r="167" spans="1:80">
      <c r="A167" s="33">
        <v>2022</v>
      </c>
      <c r="B167" s="29">
        <f>AVERAGE(K129:K140)</f>
        <v>23758.416666666668</v>
      </c>
      <c r="C167" s="9">
        <f>SUM(N129:N140)</f>
        <v>474171906.93901992</v>
      </c>
      <c r="D167" s="9">
        <f>SUM(R129:R140)</f>
        <v>463313712.50561392</v>
      </c>
      <c r="E167" s="9">
        <f t="shared" si="76"/>
        <v>19958.060067373452</v>
      </c>
      <c r="F167" s="9">
        <f>D167/B167</f>
        <v>19501.034896641424</v>
      </c>
      <c r="BO167" s="53" t="s">
        <v>130</v>
      </c>
      <c r="BP167" s="53" t="s">
        <v>126</v>
      </c>
      <c r="BQ167" s="53" t="s">
        <v>97</v>
      </c>
      <c r="BR167" s="53" t="s">
        <v>98</v>
      </c>
      <c r="BS167" s="53" t="s">
        <v>99</v>
      </c>
      <c r="BT167" s="53" t="s">
        <v>100</v>
      </c>
      <c r="BU167" s="53" t="s">
        <v>101</v>
      </c>
      <c r="BV167" s="53" t="s">
        <v>102</v>
      </c>
      <c r="BW167" s="53" t="s">
        <v>103</v>
      </c>
      <c r="BX167" s="53" t="s">
        <v>104</v>
      </c>
      <c r="BY167" s="53" t="s">
        <v>105</v>
      </c>
      <c r="BZ167" s="53" t="s">
        <v>106</v>
      </c>
      <c r="CA167" s="53" t="s">
        <v>107</v>
      </c>
      <c r="CB167" s="53" t="s">
        <v>108</v>
      </c>
    </row>
    <row r="168" spans="1:80">
      <c r="A168" s="31" t="s">
        <v>91</v>
      </c>
      <c r="B168" s="7"/>
      <c r="C168" s="7"/>
      <c r="D168" s="7"/>
      <c r="E168" s="9">
        <f>AVERAGE(E157:E167)</f>
        <v>17839.846070762582</v>
      </c>
      <c r="F168" s="9">
        <f>AVERAGE(F157:F167)</f>
        <v>17805.368056175786</v>
      </c>
      <c r="BO168" s="7" t="s">
        <v>113</v>
      </c>
      <c r="BP168" s="7">
        <v>120</v>
      </c>
      <c r="BQ168" s="7">
        <f t="shared" ref="BQ168:CB168" si="78">COUNT(BQ46:BQ165)</f>
        <v>119</v>
      </c>
      <c r="BR168" s="7">
        <f t="shared" si="78"/>
        <v>118</v>
      </c>
      <c r="BS168" s="7">
        <f t="shared" si="78"/>
        <v>117</v>
      </c>
      <c r="BT168" s="7">
        <f t="shared" si="78"/>
        <v>116</v>
      </c>
      <c r="BU168" s="7">
        <f t="shared" si="78"/>
        <v>115</v>
      </c>
      <c r="BV168" s="7">
        <f t="shared" si="78"/>
        <v>114</v>
      </c>
      <c r="BW168" s="7">
        <f t="shared" si="78"/>
        <v>113</v>
      </c>
      <c r="BX168" s="7">
        <f t="shared" si="78"/>
        <v>112</v>
      </c>
      <c r="BY168" s="7">
        <f t="shared" si="78"/>
        <v>111</v>
      </c>
      <c r="BZ168" s="7">
        <f t="shared" si="78"/>
        <v>110</v>
      </c>
      <c r="CA168" s="7">
        <f t="shared" si="78"/>
        <v>109</v>
      </c>
      <c r="CB168" s="7">
        <f t="shared" si="78"/>
        <v>108</v>
      </c>
    </row>
    <row r="169" spans="1:80">
      <c r="A169" s="31" t="s">
        <v>92</v>
      </c>
      <c r="B169" s="7"/>
      <c r="C169" s="7"/>
      <c r="D169" s="7"/>
      <c r="E169" s="28"/>
      <c r="F169" s="28">
        <f>E168/F168-1</f>
        <v>1.9363831445673441E-3</v>
      </c>
      <c r="BO169" s="7" t="s">
        <v>110</v>
      </c>
      <c r="BP169" s="9">
        <f>SUM(BP46:BP165)/BP168</f>
        <v>2810.2122242384362</v>
      </c>
      <c r="BQ169" s="9">
        <f t="shared" ref="BQ169:CB169" si="79">SUM(BQ47:BQ165)</f>
        <v>54537.96234092435</v>
      </c>
      <c r="BR169" s="9">
        <f t="shared" si="79"/>
        <v>-13739.515953178616</v>
      </c>
      <c r="BS169" s="9">
        <f t="shared" si="79"/>
        <v>-23713.554656482902</v>
      </c>
      <c r="BT169" s="9">
        <f t="shared" si="79"/>
        <v>-25093.336965313774</v>
      </c>
      <c r="BU169" s="9">
        <f t="shared" si="79"/>
        <v>-23743.551327400637</v>
      </c>
      <c r="BV169" s="9">
        <f t="shared" si="79"/>
        <v>-32951.111013532289</v>
      </c>
      <c r="BW169" s="9">
        <f t="shared" si="79"/>
        <v>-13424.365326953668</v>
      </c>
      <c r="BX169" s="9">
        <f t="shared" si="79"/>
        <v>-8377.1794407315119</v>
      </c>
      <c r="BY169" s="9">
        <f t="shared" si="79"/>
        <v>-38242.754683893596</v>
      </c>
      <c r="BZ169" s="9">
        <f t="shared" si="79"/>
        <v>7501.7047955013923</v>
      </c>
      <c r="CA169" s="9">
        <f t="shared" si="79"/>
        <v>-2025.0288347444828</v>
      </c>
      <c r="CB169" s="9">
        <f t="shared" si="79"/>
        <v>-28636.191953222173</v>
      </c>
    </row>
    <row r="170" spans="1:80">
      <c r="BO170" s="7" t="s">
        <v>111</v>
      </c>
      <c r="BP170" s="45">
        <f>BP169/BP169</f>
        <v>1</v>
      </c>
      <c r="BQ170" s="45">
        <f>(BQ169/$BP$168)/$BP$169</f>
        <v>0.16172551510086297</v>
      </c>
      <c r="BR170" s="45">
        <f>(BR169/$BP$168)/$BP$169</f>
        <v>-4.0742818385368286E-2</v>
      </c>
      <c r="BS170" s="45">
        <f t="shared" ref="BS170:CB170" si="80">(BS169/$BP$168)/$BP$169</f>
        <v>-7.0319584324007312E-2</v>
      </c>
      <c r="BT170" s="45">
        <f t="shared" si="80"/>
        <v>-7.4411156415164922E-2</v>
      </c>
      <c r="BU170" s="45">
        <f t="shared" si="80"/>
        <v>-7.0408535704793343E-2</v>
      </c>
      <c r="BV170" s="45">
        <f t="shared" si="80"/>
        <v>-9.7712403857274505E-2</v>
      </c>
      <c r="BW170" s="45">
        <f t="shared" si="80"/>
        <v>-3.9808278568094185E-2</v>
      </c>
      <c r="BX170" s="45">
        <f t="shared" si="80"/>
        <v>-2.4841479255781465E-2</v>
      </c>
      <c r="BY170" s="45">
        <f t="shared" si="80"/>
        <v>-0.11340411219374878</v>
      </c>
      <c r="BZ170" s="45">
        <f t="shared" si="80"/>
        <v>2.2245368549031749E-2</v>
      </c>
      <c r="CA170" s="45">
        <f t="shared" si="80"/>
        <v>-6.0049700673800617E-3</v>
      </c>
      <c r="CB170" s="45">
        <f t="shared" si="80"/>
        <v>-8.4917050351308559E-2</v>
      </c>
    </row>
    <row r="171" spans="1:80">
      <c r="BO171" s="7" t="s">
        <v>109</v>
      </c>
      <c r="BP171" s="45"/>
      <c r="BQ171" s="45">
        <f>(BQ170^2/(BQ168))*($BP$168*($BP$168+2))</f>
        <v>3.2177418681942997</v>
      </c>
      <c r="BR171" s="45">
        <f>((BR170^2/BR168)+(BQ170^2/BQ168))*($BP$168*($BP$168+2))</f>
        <v>3.4236915880227121</v>
      </c>
      <c r="BS171" s="45">
        <f>((BS170^2/BS168)+(BR170^2/BR168)+(BQ170^2/BQ168))*($BP$168*($BP$168+2))</f>
        <v>4.0424310348115764</v>
      </c>
      <c r="BT171" s="45">
        <f>((BT170^2/BT168)+(BS170^2/BS168)+(BR170^2/BR168)+(BQ170^2/BQ168))*($BP$168*($BP$168+2))</f>
        <v>4.7412411702768953</v>
      </c>
      <c r="BU171" s="45">
        <f>((BU170^2/BU168)+(BT170^2/BT168)+(BS170^2/BS168)+(BR170^2/BR168)+(BQ170^2/BQ168))*($BP$168*($BP$168+2))</f>
        <v>5.3723348939061459</v>
      </c>
      <c r="BV171" s="45">
        <f>((BV170^2/BV168)+(BU170^2/BU168)+(BT170^2/BT168)+(BS170^2/BS168)+(BR170^2/BR168)+(BQ170^2/BQ168))*($BP$168*($BP$168+2))</f>
        <v>6.5984623590042384</v>
      </c>
      <c r="BW171" s="45">
        <f>((BW170^2/BW168)+(BV170^2/BV168)+(BU170^2/BU168)+(BT170^2/BT168)+(BS170^2/BS168)+(BR170^2/BR168)+(BQ170^2/BQ168))*($BP$168*($BP$168+2))</f>
        <v>6.8037720402697692</v>
      </c>
      <c r="BX171" s="45">
        <f>((BX170^2/BX168)+(BW170^2/BW168)+(BV170^2/BV168)+(BU170^2/BU168)+(BT170^2/BT168)+(BS170^2/BS168)+(BR170^2/BR168)+(BQ170^2/BQ168))*($BP$168*($BP$168+2))</f>
        <v>6.8844357072452134</v>
      </c>
      <c r="BY171" s="45">
        <f>((BY170^2/BY168)+(BX170^2/BX168)+(BW170^2/BW168)+(BV170^2/BV168)+(BU170^2/BU168)+(BT170^2/BT168)+(BS170^2/BS168)+(BR170^2/BR168)+(BQ170^2/BQ168))*($BP$168*($BP$168+2))</f>
        <v>8.5806304151578487</v>
      </c>
      <c r="BZ171" s="45">
        <f>((BZ170^2/BZ168)+(BY170^2/BY168)+(BX170^2/BX168)+(BW170^2/BW168)+(BV170^2/BV168)+(BU170^2/BU168)+(BT170^2/BT168)+(BS170^2/BS168)+(BR170^2/BR168)+(BQ170^2/BQ168))*($BP$168*($BP$168+2))</f>
        <v>8.6464913062156317</v>
      </c>
      <c r="CA171" s="45">
        <f>((CA170^2/CA168)+(BZ170^2/BZ168)+(BY170^2/BY168)+(BX170^2/BX168)+(BW170^2/BW168)+(BV170^2/BV168)+(BU170^2/BU168)+(BT170^2/BT168)+(BS170^2/BS168)+(BR170^2/BR168)+(BQ170^2/BQ168))*($BP$168*($BP$168+2))</f>
        <v>8.6513345493630496</v>
      </c>
      <c r="CB171" s="45">
        <f>((CB170^2/CB168)+(CA170^2/CA168)+(BZ170^2/BZ168)+(BY170^2/BY168)+(BX170^2/BX168)+(BW170^2/BW168)+(BV170^2/BV168)+(BU170^2/BU168)+(BT170^2/BT168)+(BS170^2/BS168)+(BR170^2/BR168)+(BQ170^2/BQ168))*($BP$168*($BP$168+2))</f>
        <v>9.6288128423905306</v>
      </c>
    </row>
    <row r="172" spans="1:80">
      <c r="B172" s="38"/>
      <c r="C172" s="38"/>
      <c r="D172" s="38"/>
      <c r="E172" s="38"/>
      <c r="F172" s="38"/>
      <c r="G172" s="38"/>
      <c r="H172" s="38"/>
      <c r="I172" s="38"/>
      <c r="J172" s="38"/>
      <c r="K172" s="38"/>
      <c r="L172" s="38"/>
      <c r="M172" s="38"/>
      <c r="N172" s="38"/>
      <c r="BO172" s="7" t="s">
        <v>112</v>
      </c>
      <c r="BP172" s="45"/>
      <c r="BQ172" s="45">
        <f>_xlfn.CHISQ.DIST.RT(BQ171,BQ174)</f>
        <v>7.2844054277236517E-2</v>
      </c>
      <c r="BR172" s="45">
        <f>_xlfn.CHISQ.DIST.RT(BR171,BR174)</f>
        <v>0.18053225953163049</v>
      </c>
      <c r="BS172" s="45">
        <f t="shared" ref="BS172:CB172" si="81">_xlfn.CHISQ.DIST.RT(BS171,BS174)</f>
        <v>0.25691864630401084</v>
      </c>
      <c r="BT172" s="45">
        <f t="shared" si="81"/>
        <v>0.31489258200072734</v>
      </c>
      <c r="BU172" s="45">
        <f t="shared" si="81"/>
        <v>0.37214794052622868</v>
      </c>
      <c r="BV172" s="45">
        <f t="shared" si="81"/>
        <v>0.35958089104006896</v>
      </c>
      <c r="BW172" s="45">
        <f t="shared" si="81"/>
        <v>0.44959320549095705</v>
      </c>
      <c r="BX172" s="45">
        <f t="shared" si="81"/>
        <v>0.54915109496570302</v>
      </c>
      <c r="BY172" s="45">
        <f t="shared" si="81"/>
        <v>0.47684995925624674</v>
      </c>
      <c r="BZ172" s="45">
        <f t="shared" si="81"/>
        <v>0.56594881899193727</v>
      </c>
      <c r="CA172" s="45">
        <f t="shared" si="81"/>
        <v>0.65404040680207665</v>
      </c>
      <c r="CB172" s="45">
        <f t="shared" si="81"/>
        <v>0.64848821167948567</v>
      </c>
    </row>
    <row r="173" spans="1:80">
      <c r="B173" s="38"/>
      <c r="C173" s="38"/>
      <c r="D173" s="38"/>
      <c r="E173" s="38"/>
      <c r="F173" s="38"/>
      <c r="G173" s="38"/>
      <c r="H173" s="38"/>
      <c r="I173" s="38"/>
      <c r="J173" s="38"/>
      <c r="K173" s="38"/>
      <c r="L173" s="38"/>
      <c r="M173" s="38"/>
      <c r="N173" s="38"/>
      <c r="BO173" s="7" t="s">
        <v>127</v>
      </c>
      <c r="BP173" s="46">
        <f>AVERAGE(BB46:BB165)</f>
        <v>2.0463630789890886E-13</v>
      </c>
      <c r="BQ173" s="7"/>
      <c r="BR173" s="7"/>
      <c r="BS173" s="7"/>
      <c r="BT173" s="7"/>
      <c r="BU173" s="7"/>
      <c r="BV173" s="7"/>
      <c r="BW173" s="7"/>
      <c r="BX173" s="7"/>
      <c r="BY173" s="7"/>
      <c r="BZ173" s="7"/>
      <c r="CA173" s="7"/>
      <c r="CB173" s="7"/>
    </row>
    <row r="174" spans="1:80">
      <c r="B174" s="38"/>
      <c r="C174" s="38"/>
      <c r="D174" s="38"/>
      <c r="E174" s="38"/>
      <c r="F174" s="38"/>
      <c r="G174" s="38"/>
      <c r="H174" s="38"/>
      <c r="I174" s="38"/>
      <c r="J174" s="38"/>
      <c r="K174" s="38"/>
      <c r="L174" s="38"/>
      <c r="M174" s="38"/>
      <c r="N174" s="38"/>
      <c r="BO174" s="54" t="s">
        <v>131</v>
      </c>
      <c r="BP174" s="7">
        <v>0</v>
      </c>
      <c r="BQ174" s="7">
        <v>1</v>
      </c>
      <c r="BR174" s="7">
        <v>2</v>
      </c>
      <c r="BS174" s="7">
        <v>3</v>
      </c>
      <c r="BT174" s="7">
        <v>4</v>
      </c>
      <c r="BU174" s="7">
        <v>5</v>
      </c>
      <c r="BV174" s="7">
        <v>6</v>
      </c>
      <c r="BW174" s="7">
        <v>7</v>
      </c>
      <c r="BX174" s="7">
        <v>8</v>
      </c>
      <c r="BY174" s="7">
        <v>9</v>
      </c>
      <c r="BZ174" s="7">
        <v>10</v>
      </c>
      <c r="CA174" s="7">
        <v>11</v>
      </c>
      <c r="CB174" s="7">
        <v>12</v>
      </c>
    </row>
    <row r="175" spans="1:80">
      <c r="B175" s="38"/>
      <c r="C175" s="38"/>
      <c r="D175" s="38"/>
      <c r="E175" s="38"/>
      <c r="F175" s="38"/>
      <c r="G175" s="38"/>
      <c r="H175" s="38"/>
      <c r="I175" s="38"/>
      <c r="J175" s="38"/>
      <c r="K175" s="38"/>
      <c r="L175" s="38"/>
      <c r="M175" s="38"/>
      <c r="N175" s="38"/>
    </row>
    <row r="176" spans="1:80">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Q172:CB172">
    <cfRule type="cellIs" dxfId="9" priority="1" operator="lessThan">
      <formula>0.05</formula>
    </cfRule>
  </conditionalFormatting>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AB6C2-E272-4E8E-BC7C-21EA474E6213}">
  <dimension ref="A3:B32"/>
  <sheetViews>
    <sheetView workbookViewId="0"/>
  </sheetViews>
  <sheetFormatPr defaultRowHeight="15"/>
  <cols>
    <col min="1" max="1" width="26.28515625" style="615" bestFit="1" customWidth="1"/>
    <col min="2" max="2" width="72.85546875" customWidth="1"/>
  </cols>
  <sheetData>
    <row r="3" spans="1:2">
      <c r="A3" s="616" t="s">
        <v>652</v>
      </c>
      <c r="B3" s="441" t="s">
        <v>709</v>
      </c>
    </row>
    <row r="4" spans="1:2" ht="30">
      <c r="A4" s="615" t="s">
        <v>720</v>
      </c>
      <c r="B4" s="614" t="s">
        <v>707</v>
      </c>
    </row>
    <row r="5" spans="1:2" ht="30">
      <c r="A5" s="615" t="s">
        <v>653</v>
      </c>
      <c r="B5" s="614" t="s">
        <v>700</v>
      </c>
    </row>
    <row r="6" spans="1:2" ht="90">
      <c r="A6" s="615" t="s">
        <v>654</v>
      </c>
      <c r="B6" s="614" t="s">
        <v>710</v>
      </c>
    </row>
    <row r="7" spans="1:2" ht="90">
      <c r="A7" s="615" t="s">
        <v>655</v>
      </c>
      <c r="B7" s="614" t="s">
        <v>711</v>
      </c>
    </row>
    <row r="8" spans="1:2" ht="30">
      <c r="A8" s="615" t="s">
        <v>412</v>
      </c>
      <c r="B8" s="614" t="s">
        <v>705</v>
      </c>
    </row>
    <row r="9" spans="1:2" ht="30">
      <c r="A9" s="615" t="s">
        <v>656</v>
      </c>
      <c r="B9" s="614" t="s">
        <v>706</v>
      </c>
    </row>
    <row r="10" spans="1:2" ht="45">
      <c r="A10" s="615" t="s">
        <v>688</v>
      </c>
      <c r="B10" s="614" t="s">
        <v>712</v>
      </c>
    </row>
    <row r="11" spans="1:2" ht="45">
      <c r="A11" s="615" t="s">
        <v>689</v>
      </c>
      <c r="B11" s="614" t="s">
        <v>713</v>
      </c>
    </row>
    <row r="12" spans="1:2" ht="30">
      <c r="A12" s="615" t="s">
        <v>690</v>
      </c>
      <c r="B12" s="614" t="s">
        <v>714</v>
      </c>
    </row>
    <row r="14" spans="1:2">
      <c r="A14" s="615" t="s">
        <v>685</v>
      </c>
      <c r="B14" s="618" t="s">
        <v>717</v>
      </c>
    </row>
    <row r="15" spans="1:2">
      <c r="A15" s="615" t="s">
        <v>686</v>
      </c>
      <c r="B15" s="618"/>
    </row>
    <row r="16" spans="1:2">
      <c r="A16" s="615" t="s">
        <v>687</v>
      </c>
      <c r="B16" s="618"/>
    </row>
    <row r="17" spans="1:2">
      <c r="A17" s="615" t="s">
        <v>416</v>
      </c>
      <c r="B17" s="618"/>
    </row>
    <row r="18" spans="1:2">
      <c r="A18" s="615" t="s">
        <v>691</v>
      </c>
      <c r="B18" s="618"/>
    </row>
    <row r="19" spans="1:2">
      <c r="A19" s="615" t="s">
        <v>692</v>
      </c>
      <c r="B19" s="618"/>
    </row>
    <row r="20" spans="1:2">
      <c r="A20" s="615" t="s">
        <v>693</v>
      </c>
      <c r="B20" s="618"/>
    </row>
    <row r="21" spans="1:2">
      <c r="A21" s="615" t="s">
        <v>423</v>
      </c>
      <c r="B21" s="618"/>
    </row>
    <row r="22" spans="1:2">
      <c r="A22" s="615" t="s">
        <v>424</v>
      </c>
      <c r="B22" s="618"/>
    </row>
    <row r="23" spans="1:2">
      <c r="A23" s="615" t="s">
        <v>694</v>
      </c>
      <c r="B23" s="618"/>
    </row>
    <row r="24" spans="1:2">
      <c r="A24" s="615" t="s">
        <v>695</v>
      </c>
      <c r="B24" s="618"/>
    </row>
    <row r="25" spans="1:2">
      <c r="A25" s="615" t="s">
        <v>433</v>
      </c>
      <c r="B25" s="618"/>
    </row>
    <row r="26" spans="1:2">
      <c r="A26" s="615" t="s">
        <v>697</v>
      </c>
      <c r="B26" s="618"/>
    </row>
    <row r="27" spans="1:2">
      <c r="A27" s="615" t="s">
        <v>436</v>
      </c>
      <c r="B27" s="618"/>
    </row>
    <row r="28" spans="1:2">
      <c r="A28" s="615" t="s">
        <v>696</v>
      </c>
      <c r="B28" s="618"/>
    </row>
    <row r="30" spans="1:2" ht="255">
      <c r="A30" s="615" t="s">
        <v>698</v>
      </c>
      <c r="B30" s="617" t="s">
        <v>718</v>
      </c>
    </row>
    <row r="31" spans="1:2" ht="180">
      <c r="A31" s="615" t="s">
        <v>699</v>
      </c>
      <c r="B31" s="617" t="s">
        <v>719</v>
      </c>
    </row>
    <row r="32" spans="1:2">
      <c r="B32" s="611"/>
    </row>
  </sheetData>
  <mergeCells count="1">
    <mergeCell ref="B14:B2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500F6-19E6-4E80-B9B6-E468C8A44356}">
  <sheetPr>
    <tabColor rgb="FF002060"/>
  </sheetPr>
  <dimension ref="A1:BY189"/>
  <sheetViews>
    <sheetView zoomScale="80" zoomScaleNormal="80" workbookViewId="0">
      <pane xSplit="1" ySplit="8" topLeftCell="D126" activePane="bottomRight" state="frozen"/>
      <selection pane="topRight" activeCell="B1" sqref="B1"/>
      <selection pane="bottomLeft" activeCell="A9" sqref="A9"/>
      <selection pane="bottomRight" activeCell="A141" sqref="A141"/>
    </sheetView>
  </sheetViews>
  <sheetFormatPr defaultRowHeight="15"/>
  <cols>
    <col min="1" max="1" width="11.140625" customWidth="1"/>
    <col min="2" max="2" width="15.85546875" customWidth="1"/>
    <col min="3" max="3" width="19.5703125" customWidth="1"/>
    <col min="4" max="4" width="18" customWidth="1"/>
    <col min="5" max="5" width="19.140625" customWidth="1"/>
    <col min="6" max="6" width="14.7109375" customWidth="1"/>
    <col min="7" max="7" width="13" customWidth="1"/>
    <col min="8" max="8" width="11.7109375" customWidth="1"/>
    <col min="9" max="9" width="14.42578125" customWidth="1"/>
    <col min="10" max="10" width="15.5703125" customWidth="1"/>
    <col min="11" max="11" width="12.140625" bestFit="1" customWidth="1"/>
    <col min="12" max="12" width="15" customWidth="1"/>
    <col min="13" max="13" width="15.42578125" customWidth="1"/>
    <col min="14" max="14" width="18.28515625" customWidth="1"/>
    <col min="15" max="15" width="14.85546875" customWidth="1"/>
    <col min="16" max="17" width="12.7109375" customWidth="1"/>
    <col min="18" max="18" width="15.7109375" customWidth="1"/>
    <col min="19" max="19" width="21.5703125" customWidth="1"/>
    <col min="20" max="20" width="12.7109375" customWidth="1"/>
    <col min="21" max="21" width="13.85546875" customWidth="1"/>
    <col min="22" max="23" width="12.28515625" customWidth="1"/>
    <col min="51" max="63" width="11.7109375" customWidth="1"/>
    <col min="65" max="77" width="20.28515625" customWidth="1"/>
  </cols>
  <sheetData>
    <row r="1" spans="1:35">
      <c r="A1" s="13" t="s">
        <v>93</v>
      </c>
      <c r="B1" s="13"/>
    </row>
    <row r="2" spans="1:35" ht="30">
      <c r="A2" s="34" t="s">
        <v>54</v>
      </c>
      <c r="B2" s="35" t="s">
        <v>9</v>
      </c>
      <c r="D2" s="75" t="str">
        <f>'WA Sch. 1-2'!D2</f>
        <v>Normal Period</v>
      </c>
      <c r="E2" s="75" t="str">
        <f>'WA Sch. 1-2'!E2</f>
        <v>2003-2022</v>
      </c>
    </row>
    <row r="3" spans="1:35">
      <c r="A3" s="36" t="s">
        <v>7</v>
      </c>
      <c r="B3" s="37"/>
    </row>
    <row r="4" spans="1:35">
      <c r="A4" s="36" t="s">
        <v>8</v>
      </c>
      <c r="B4" s="37"/>
    </row>
    <row r="5" spans="1:35">
      <c r="A5" s="36" t="s">
        <v>0</v>
      </c>
      <c r="B5" s="37">
        <f>AI25</f>
        <v>10.082983752804362</v>
      </c>
    </row>
    <row r="7" spans="1:35">
      <c r="A7" s="13" t="s">
        <v>69</v>
      </c>
      <c r="B7" s="12"/>
      <c r="C7" s="12"/>
      <c r="D7" s="12"/>
      <c r="E7" s="12"/>
      <c r="F7" s="12"/>
      <c r="G7" s="12"/>
      <c r="H7" s="12"/>
      <c r="I7" s="12"/>
      <c r="J7" s="12"/>
      <c r="K7" s="12"/>
      <c r="L7" s="12"/>
      <c r="M7" s="12"/>
      <c r="N7" s="12"/>
      <c r="O7" s="12"/>
      <c r="P7" s="12"/>
      <c r="Q7" s="12"/>
      <c r="R7" s="12"/>
      <c r="U7" s="13" t="s">
        <v>70</v>
      </c>
      <c r="V7" s="12"/>
      <c r="W7" s="12"/>
      <c r="X7" s="12"/>
      <c r="Y7" s="12"/>
      <c r="Z7" s="12"/>
      <c r="AA7" s="12"/>
      <c r="AB7" s="12"/>
      <c r="AC7" s="12"/>
      <c r="AD7" s="12"/>
      <c r="AE7" s="12"/>
      <c r="AF7" s="12"/>
    </row>
    <row r="8" spans="1:35">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11" t="s">
        <v>21</v>
      </c>
      <c r="Z8" s="11" t="s">
        <v>26</v>
      </c>
      <c r="AA8" s="11" t="s">
        <v>175</v>
      </c>
      <c r="AB8" s="11" t="s">
        <v>207</v>
      </c>
      <c r="AC8" s="11" t="s">
        <v>141</v>
      </c>
      <c r="AD8" s="11" t="s">
        <v>209</v>
      </c>
      <c r="AE8" s="11" t="s">
        <v>208</v>
      </c>
      <c r="AF8" s="4" t="str">
        <f t="shared" ref="AF8" si="0">O8</f>
        <v>AC.UPC</v>
      </c>
      <c r="AH8" t="s">
        <v>29</v>
      </c>
    </row>
    <row r="9" spans="1:35" ht="15.75" thickBot="1">
      <c r="A9" s="2">
        <v>40909</v>
      </c>
      <c r="B9" s="16">
        <f>'WA Sch. 1-2'!B9</f>
        <v>1095.1500000000001</v>
      </c>
      <c r="C9" s="8">
        <f>'WA Sch. 1-2'!C9</f>
        <v>1199353.5225000002</v>
      </c>
      <c r="D9" s="16">
        <f>'WA Sch. 1-2'!D9</f>
        <v>0</v>
      </c>
      <c r="E9" s="8">
        <f>'WA Sch. 1-2'!E9</f>
        <v>1086</v>
      </c>
      <c r="F9" s="8">
        <f>E9^2</f>
        <v>1179396</v>
      </c>
      <c r="G9" s="8">
        <f>'WA Sch. 1-2'!G9</f>
        <v>0</v>
      </c>
      <c r="H9" s="8">
        <f>B9-E9</f>
        <v>9.1500000000000909</v>
      </c>
      <c r="I9" s="8">
        <f t="shared" ref="I9:J40" si="1">C9-F9</f>
        <v>19957.522500000196</v>
      </c>
      <c r="J9" s="8">
        <f t="shared" si="1"/>
        <v>0</v>
      </c>
      <c r="K9" s="9">
        <v>1288</v>
      </c>
      <c r="L9" s="9">
        <v>63346436</v>
      </c>
      <c r="M9" s="9">
        <v>-3256038</v>
      </c>
      <c r="N9" s="9">
        <f>L9+M9</f>
        <v>60090398</v>
      </c>
      <c r="O9" s="9">
        <f>N9/K9</f>
        <v>46654.035714285717</v>
      </c>
      <c r="P9" s="8">
        <f>$B$3*H9+$B$4*I9+$B$5*J9</f>
        <v>0</v>
      </c>
      <c r="Q9" s="8">
        <f>P9+O9</f>
        <v>46654.035714285717</v>
      </c>
      <c r="R9" s="9">
        <f t="shared" ref="R9:R72" si="2">Q9*K9</f>
        <v>60090398.000000007</v>
      </c>
      <c r="S9" s="21"/>
      <c r="T9" s="10"/>
      <c r="U9" s="2">
        <v>41275</v>
      </c>
      <c r="V9" s="8">
        <f>E21</f>
        <v>1249.5</v>
      </c>
      <c r="W9" s="8">
        <f t="shared" ref="W9:X9" si="3">F21</f>
        <v>1561250.25</v>
      </c>
      <c r="X9" s="8">
        <f t="shared" si="3"/>
        <v>0</v>
      </c>
      <c r="Y9" s="7">
        <v>0</v>
      </c>
      <c r="Z9" s="7">
        <v>0</v>
      </c>
      <c r="AA9" s="7">
        <v>0</v>
      </c>
      <c r="AB9" s="7">
        <v>0</v>
      </c>
      <c r="AC9" s="7">
        <v>0</v>
      </c>
      <c r="AD9" s="7">
        <v>0</v>
      </c>
      <c r="AE9" s="7">
        <v>0</v>
      </c>
      <c r="AF9" s="8">
        <f>O21</f>
        <v>47656.022090059472</v>
      </c>
    </row>
    <row r="10" spans="1:35">
      <c r="A10" s="2">
        <v>40940</v>
      </c>
      <c r="B10" s="16">
        <f>'WA Sch. 1-2'!B10</f>
        <v>932.76424999999995</v>
      </c>
      <c r="C10" s="8">
        <f>'WA Sch. 1-2'!C10</f>
        <v>870049.14607806236</v>
      </c>
      <c r="D10" s="16">
        <f>'WA Sch. 1-2'!D10</f>
        <v>0</v>
      </c>
      <c r="E10" s="8">
        <f>'WA Sch. 1-2'!E10</f>
        <v>937.5</v>
      </c>
      <c r="F10" s="8">
        <f t="shared" ref="F10:F73" si="4">E10^2</f>
        <v>878906.25</v>
      </c>
      <c r="G10" s="8">
        <f>'WA Sch. 1-2'!G10</f>
        <v>0</v>
      </c>
      <c r="H10" s="8">
        <f t="shared" ref="H10:J41" si="5">B10-E10</f>
        <v>-4.7357500000000528</v>
      </c>
      <c r="I10" s="8">
        <f t="shared" si="1"/>
        <v>-8857.1039219376398</v>
      </c>
      <c r="J10" s="8">
        <f t="shared" si="1"/>
        <v>0</v>
      </c>
      <c r="K10" s="9">
        <v>1272</v>
      </c>
      <c r="L10" s="9">
        <v>59296229</v>
      </c>
      <c r="M10" s="9">
        <v>-1025389</v>
      </c>
      <c r="N10" s="9">
        <f t="shared" ref="N10:N73" si="6">L10+M10</f>
        <v>58270840</v>
      </c>
      <c r="O10" s="9">
        <f t="shared" ref="O10:O73" si="7">N10/K10</f>
        <v>45810.408805031446</v>
      </c>
      <c r="P10" s="8">
        <f t="shared" ref="P10:P73" si="8">$B$3*H10+$B$4*I10+$B$5*J10</f>
        <v>0</v>
      </c>
      <c r="Q10" s="8">
        <f t="shared" ref="Q10:Q73" si="9">P10+O10</f>
        <v>45810.408805031446</v>
      </c>
      <c r="R10" s="9">
        <f t="shared" si="2"/>
        <v>58270840</v>
      </c>
      <c r="S10" s="21"/>
      <c r="T10" s="10"/>
      <c r="U10" s="2">
        <v>41306</v>
      </c>
      <c r="V10" s="8">
        <f t="shared" ref="V10:V73" si="10">E22</f>
        <v>873.5</v>
      </c>
      <c r="W10" s="8">
        <f t="shared" ref="W10:W73" si="11">F22</f>
        <v>763002.25</v>
      </c>
      <c r="X10" s="8">
        <f t="shared" ref="X10:X73" si="12">G22</f>
        <v>0</v>
      </c>
      <c r="Y10" s="7">
        <v>0</v>
      </c>
      <c r="Z10" s="7">
        <v>0</v>
      </c>
      <c r="AA10" s="7">
        <v>0</v>
      </c>
      <c r="AB10" s="7">
        <v>0</v>
      </c>
      <c r="AC10" s="7">
        <v>0</v>
      </c>
      <c r="AD10" s="7">
        <v>0</v>
      </c>
      <c r="AE10" s="7">
        <v>0</v>
      </c>
      <c r="AF10" s="8">
        <f t="shared" ref="AF10:AF73" si="13">O22</f>
        <v>45906.242966751917</v>
      </c>
      <c r="AH10" s="20" t="s">
        <v>30</v>
      </c>
      <c r="AI10" s="20"/>
    </row>
    <row r="11" spans="1:35">
      <c r="A11" s="2">
        <v>40969</v>
      </c>
      <c r="B11" s="16">
        <f>'WA Sch. 1-2'!B11</f>
        <v>767.35</v>
      </c>
      <c r="C11" s="8">
        <f>'WA Sch. 1-2'!C11</f>
        <v>588826.02250000008</v>
      </c>
      <c r="D11" s="16">
        <f>'WA Sch. 1-2'!D11</f>
        <v>0</v>
      </c>
      <c r="E11" s="8">
        <f>'WA Sch. 1-2'!E11</f>
        <v>817.5</v>
      </c>
      <c r="F11" s="8">
        <f t="shared" si="4"/>
        <v>668306.25</v>
      </c>
      <c r="G11" s="8">
        <f>'WA Sch. 1-2'!G11</f>
        <v>0</v>
      </c>
      <c r="H11" s="8">
        <f t="shared" si="5"/>
        <v>-50.149999999999977</v>
      </c>
      <c r="I11" s="8">
        <f t="shared" si="1"/>
        <v>-79480.227499999921</v>
      </c>
      <c r="J11" s="8">
        <f t="shared" si="1"/>
        <v>0</v>
      </c>
      <c r="K11" s="9">
        <v>1247</v>
      </c>
      <c r="L11" s="9">
        <v>58150296</v>
      </c>
      <c r="M11" s="9">
        <v>-903720</v>
      </c>
      <c r="N11" s="9">
        <f t="shared" si="6"/>
        <v>57246576</v>
      </c>
      <c r="O11" s="9">
        <f t="shared" si="7"/>
        <v>45907.438652766643</v>
      </c>
      <c r="P11" s="8">
        <f t="shared" si="8"/>
        <v>0</v>
      </c>
      <c r="Q11" s="8">
        <f t="shared" si="9"/>
        <v>45907.438652766643</v>
      </c>
      <c r="R11" s="9">
        <f t="shared" si="2"/>
        <v>57246576</v>
      </c>
      <c r="S11" s="21"/>
      <c r="T11" s="10"/>
      <c r="U11" s="2">
        <v>41334</v>
      </c>
      <c r="V11" s="8">
        <f t="shared" si="10"/>
        <v>738</v>
      </c>
      <c r="W11" s="8">
        <f t="shared" si="11"/>
        <v>544644</v>
      </c>
      <c r="X11" s="8">
        <f t="shared" si="12"/>
        <v>0</v>
      </c>
      <c r="Y11" s="7">
        <v>0</v>
      </c>
      <c r="Z11" s="7">
        <v>0</v>
      </c>
      <c r="AA11" s="7">
        <v>0</v>
      </c>
      <c r="AB11" s="7">
        <v>0</v>
      </c>
      <c r="AC11" s="7">
        <v>0</v>
      </c>
      <c r="AD11" s="7">
        <v>0</v>
      </c>
      <c r="AE11" s="7">
        <v>0</v>
      </c>
      <c r="AF11" s="8">
        <f t="shared" si="13"/>
        <v>49375.244027303757</v>
      </c>
      <c r="AH11" s="17" t="s">
        <v>31</v>
      </c>
      <c r="AI11" s="17">
        <v>0.87485954055927984</v>
      </c>
    </row>
    <row r="12" spans="1:35">
      <c r="A12" s="2">
        <v>41000</v>
      </c>
      <c r="B12" s="16">
        <f>'WA Sch. 1-2'!B12</f>
        <v>547.15</v>
      </c>
      <c r="C12" s="8">
        <f>'WA Sch. 1-2'!C12</f>
        <v>299373.1225</v>
      </c>
      <c r="D12" s="16">
        <f>'WA Sch. 1-2'!D12</f>
        <v>0.375</v>
      </c>
      <c r="E12" s="8">
        <f>'WA Sch. 1-2'!E12</f>
        <v>502.5</v>
      </c>
      <c r="F12" s="8">
        <f t="shared" si="4"/>
        <v>252506.25</v>
      </c>
      <c r="G12" s="8">
        <f>'WA Sch. 1-2'!G12</f>
        <v>1.5</v>
      </c>
      <c r="H12" s="8">
        <f t="shared" si="5"/>
        <v>44.649999999999977</v>
      </c>
      <c r="I12" s="8">
        <f t="shared" si="1"/>
        <v>46866.872499999998</v>
      </c>
      <c r="J12" s="8">
        <f t="shared" si="1"/>
        <v>-1.125</v>
      </c>
      <c r="K12" s="9">
        <v>1245</v>
      </c>
      <c r="L12" s="9">
        <v>56521995.000000007</v>
      </c>
      <c r="M12" s="9">
        <v>-4552201</v>
      </c>
      <c r="N12" s="9">
        <f t="shared" si="6"/>
        <v>51969794.000000007</v>
      </c>
      <c r="O12" s="9">
        <f t="shared" si="7"/>
        <v>41742.806425702816</v>
      </c>
      <c r="P12" s="8">
        <f t="shared" si="8"/>
        <v>-11.343356721904907</v>
      </c>
      <c r="Q12" s="8">
        <f t="shared" si="9"/>
        <v>41731.463068980913</v>
      </c>
      <c r="R12" s="9">
        <f t="shared" si="2"/>
        <v>51955671.520881236</v>
      </c>
      <c r="S12" s="21"/>
      <c r="T12" s="10"/>
      <c r="U12" s="2">
        <v>41365</v>
      </c>
      <c r="V12" s="8">
        <f t="shared" si="10"/>
        <v>568.5</v>
      </c>
      <c r="W12" s="8">
        <f t="shared" si="11"/>
        <v>323192.25</v>
      </c>
      <c r="X12" s="8">
        <f t="shared" si="12"/>
        <v>0</v>
      </c>
      <c r="Y12" s="7">
        <v>1</v>
      </c>
      <c r="Z12" s="7">
        <v>0</v>
      </c>
      <c r="AA12" s="7">
        <v>0</v>
      </c>
      <c r="AB12" s="7">
        <v>0</v>
      </c>
      <c r="AC12" s="7">
        <v>0</v>
      </c>
      <c r="AD12" s="7">
        <v>0</v>
      </c>
      <c r="AE12" s="7">
        <v>0</v>
      </c>
      <c r="AF12" s="8">
        <f t="shared" si="13"/>
        <v>46033.261206896554</v>
      </c>
      <c r="AH12" s="17" t="s">
        <v>32</v>
      </c>
      <c r="AI12" s="17">
        <v>0.76537921570759426</v>
      </c>
    </row>
    <row r="13" spans="1:35">
      <c r="A13" s="2">
        <v>41030</v>
      </c>
      <c r="B13" s="16">
        <f>'WA Sch. 1-2'!B13</f>
        <v>290.02499999999998</v>
      </c>
      <c r="C13" s="8">
        <f>'WA Sch. 1-2'!C13</f>
        <v>84114.500624999986</v>
      </c>
      <c r="D13" s="16">
        <f>'WA Sch. 1-2'!D13</f>
        <v>14.95</v>
      </c>
      <c r="E13" s="8">
        <f>'WA Sch. 1-2'!E13</f>
        <v>352.5</v>
      </c>
      <c r="F13" s="8">
        <f t="shared" si="4"/>
        <v>124256.25</v>
      </c>
      <c r="G13" s="8">
        <f>'WA Sch. 1-2'!G13</f>
        <v>7.5</v>
      </c>
      <c r="H13" s="8">
        <f t="shared" si="5"/>
        <v>-62.475000000000023</v>
      </c>
      <c r="I13" s="8">
        <f t="shared" si="1"/>
        <v>-40141.749375000014</v>
      </c>
      <c r="J13" s="8">
        <f t="shared" si="1"/>
        <v>7.4499999999999993</v>
      </c>
      <c r="K13" s="9">
        <v>1219</v>
      </c>
      <c r="L13" s="9">
        <v>55151204</v>
      </c>
      <c r="M13" s="9">
        <v>571550</v>
      </c>
      <c r="N13" s="9">
        <f t="shared" si="6"/>
        <v>55722754</v>
      </c>
      <c r="O13" s="9">
        <f t="shared" si="7"/>
        <v>45711.857260049219</v>
      </c>
      <c r="P13" s="8">
        <f t="shared" si="8"/>
        <v>75.118228958392493</v>
      </c>
      <c r="Q13" s="8">
        <f t="shared" si="9"/>
        <v>45786.975489007615</v>
      </c>
      <c r="R13" s="9">
        <f t="shared" si="2"/>
        <v>55814323.121100284</v>
      </c>
      <c r="S13" s="21"/>
      <c r="T13" s="10"/>
      <c r="U13" s="2">
        <v>41395</v>
      </c>
      <c r="V13" s="8">
        <f t="shared" si="10"/>
        <v>279.5</v>
      </c>
      <c r="W13" s="8">
        <f t="shared" si="11"/>
        <v>78120.25</v>
      </c>
      <c r="X13" s="8">
        <f t="shared" si="12"/>
        <v>28.5</v>
      </c>
      <c r="Y13" s="7">
        <v>0</v>
      </c>
      <c r="Z13" s="7">
        <v>0</v>
      </c>
      <c r="AA13" s="7">
        <v>0</v>
      </c>
      <c r="AB13" s="7">
        <v>0</v>
      </c>
      <c r="AC13" s="7">
        <v>0</v>
      </c>
      <c r="AD13" s="7">
        <v>0</v>
      </c>
      <c r="AE13" s="7">
        <v>0</v>
      </c>
      <c r="AF13" s="8">
        <f t="shared" si="13"/>
        <v>47868.881239242684</v>
      </c>
      <c r="AH13" s="17" t="s">
        <v>33</v>
      </c>
      <c r="AI13" s="17">
        <v>0.748469609632466</v>
      </c>
    </row>
    <row r="14" spans="1:35">
      <c r="A14" s="2">
        <v>41061</v>
      </c>
      <c r="B14" s="16">
        <f>'WA Sch. 1-2'!B14</f>
        <v>126.95</v>
      </c>
      <c r="C14" s="8">
        <f>'WA Sch. 1-2'!C14</f>
        <v>16116.302500000002</v>
      </c>
      <c r="D14" s="16">
        <f>'WA Sch. 1-2'!D14</f>
        <v>68</v>
      </c>
      <c r="E14" s="8">
        <f>'WA Sch. 1-2'!E14</f>
        <v>181</v>
      </c>
      <c r="F14" s="8">
        <f t="shared" si="4"/>
        <v>32761</v>
      </c>
      <c r="G14" s="8">
        <f>'WA Sch. 1-2'!G14</f>
        <v>18.5</v>
      </c>
      <c r="H14" s="8">
        <f t="shared" si="5"/>
        <v>-54.05</v>
      </c>
      <c r="I14" s="8">
        <f t="shared" si="1"/>
        <v>-16644.697499999998</v>
      </c>
      <c r="J14" s="8">
        <f t="shared" si="1"/>
        <v>49.5</v>
      </c>
      <c r="K14" s="9">
        <v>1222</v>
      </c>
      <c r="L14" s="9">
        <v>54882078.999999993</v>
      </c>
      <c r="M14" s="9">
        <v>-1679815</v>
      </c>
      <c r="N14" s="9">
        <f t="shared" si="6"/>
        <v>53202263.999999993</v>
      </c>
      <c r="O14" s="9">
        <f t="shared" si="7"/>
        <v>43537.04091653027</v>
      </c>
      <c r="P14" s="8">
        <f>$B$3*H14+$B$4*I14+$B$5*J14</f>
        <v>499.10769576381591</v>
      </c>
      <c r="Q14" s="8">
        <f t="shared" si="9"/>
        <v>44036.148612294084</v>
      </c>
      <c r="R14" s="9">
        <f t="shared" si="2"/>
        <v>53812173.604223371</v>
      </c>
      <c r="S14" s="21"/>
      <c r="T14" s="10"/>
      <c r="U14" s="2">
        <v>41426</v>
      </c>
      <c r="V14" s="8">
        <f t="shared" si="10"/>
        <v>144.5</v>
      </c>
      <c r="W14" s="8">
        <f t="shared" si="11"/>
        <v>20880.25</v>
      </c>
      <c r="X14" s="8">
        <f t="shared" si="12"/>
        <v>45.5</v>
      </c>
      <c r="Y14" s="7">
        <v>0</v>
      </c>
      <c r="Z14" s="7">
        <v>0</v>
      </c>
      <c r="AA14" s="7">
        <v>0</v>
      </c>
      <c r="AB14" s="7">
        <v>0</v>
      </c>
      <c r="AC14" s="7">
        <v>0</v>
      </c>
      <c r="AD14" s="7">
        <v>0</v>
      </c>
      <c r="AE14" s="7">
        <v>0</v>
      </c>
      <c r="AF14" s="8">
        <f t="shared" si="13"/>
        <v>47846.433132010352</v>
      </c>
      <c r="AH14" s="17" t="s">
        <v>34</v>
      </c>
      <c r="AI14" s="17">
        <v>2732.1613888901334</v>
      </c>
    </row>
    <row r="15" spans="1:35" ht="15.75" thickBot="1">
      <c r="A15" s="2">
        <v>41091</v>
      </c>
      <c r="B15" s="16">
        <f>'WA Sch. 1-2'!B15</f>
        <v>14.1</v>
      </c>
      <c r="C15" s="8">
        <f>'WA Sch. 1-2'!C15</f>
        <v>198.81</v>
      </c>
      <c r="D15" s="16">
        <f>'WA Sch. 1-2'!D15</f>
        <v>240.05</v>
      </c>
      <c r="E15" s="8">
        <f>'WA Sch. 1-2'!E15</f>
        <v>21</v>
      </c>
      <c r="F15" s="8">
        <f t="shared" si="4"/>
        <v>441</v>
      </c>
      <c r="G15" s="8">
        <f>'WA Sch. 1-2'!G15</f>
        <v>241.5</v>
      </c>
      <c r="H15" s="8">
        <f t="shared" si="5"/>
        <v>-6.9</v>
      </c>
      <c r="I15" s="8">
        <f t="shared" si="1"/>
        <v>-242.19</v>
      </c>
      <c r="J15" s="8">
        <f t="shared" si="1"/>
        <v>-1.4499999999999886</v>
      </c>
      <c r="K15" s="9">
        <v>1197</v>
      </c>
      <c r="L15" s="9">
        <v>56424257</v>
      </c>
      <c r="M15" s="9">
        <v>6212419</v>
      </c>
      <c r="N15" s="9">
        <f t="shared" si="6"/>
        <v>62636676</v>
      </c>
      <c r="O15" s="9">
        <f t="shared" si="7"/>
        <v>52328.050125313282</v>
      </c>
      <c r="P15" s="8">
        <f t="shared" si="8"/>
        <v>-14.62032644156621</v>
      </c>
      <c r="Q15" s="8">
        <f t="shared" si="9"/>
        <v>52313.429798871715</v>
      </c>
      <c r="R15" s="9">
        <f t="shared" si="2"/>
        <v>62619175.469249442</v>
      </c>
      <c r="S15" s="21"/>
      <c r="T15" s="10"/>
      <c r="U15" s="2">
        <v>41456</v>
      </c>
      <c r="V15" s="8">
        <f t="shared" si="10"/>
        <v>0</v>
      </c>
      <c r="W15" s="8">
        <f t="shared" si="11"/>
        <v>0</v>
      </c>
      <c r="X15" s="8">
        <f t="shared" si="12"/>
        <v>277</v>
      </c>
      <c r="Y15" s="7">
        <v>0</v>
      </c>
      <c r="Z15" s="7">
        <v>0</v>
      </c>
      <c r="AA15" s="7">
        <v>0</v>
      </c>
      <c r="AB15" s="7">
        <v>0</v>
      </c>
      <c r="AC15" s="7">
        <v>1</v>
      </c>
      <c r="AD15" s="7">
        <v>0</v>
      </c>
      <c r="AE15" s="7">
        <v>0</v>
      </c>
      <c r="AF15" s="8">
        <f t="shared" si="13"/>
        <v>55770.418244406195</v>
      </c>
      <c r="AH15" s="18" t="s">
        <v>35</v>
      </c>
      <c r="AI15" s="18">
        <v>120</v>
      </c>
    </row>
    <row r="16" spans="1:35">
      <c r="A16" s="2">
        <v>41122</v>
      </c>
      <c r="B16" s="16">
        <f>'WA Sch. 1-2'!B16</f>
        <v>19.350000000000001</v>
      </c>
      <c r="C16" s="8">
        <f>'WA Sch. 1-2'!C16</f>
        <v>374.42250000000007</v>
      </c>
      <c r="D16" s="16">
        <f>'WA Sch. 1-2'!D16</f>
        <v>204.95</v>
      </c>
      <c r="E16" s="8">
        <f>'WA Sch. 1-2'!E16</f>
        <v>16</v>
      </c>
      <c r="F16" s="8">
        <f t="shared" si="4"/>
        <v>256</v>
      </c>
      <c r="G16" s="8">
        <f>'WA Sch. 1-2'!G16</f>
        <v>222</v>
      </c>
      <c r="H16" s="8">
        <f t="shared" si="5"/>
        <v>3.3500000000000014</v>
      </c>
      <c r="I16" s="8">
        <f t="shared" si="1"/>
        <v>118.42250000000007</v>
      </c>
      <c r="J16" s="8">
        <f t="shared" si="1"/>
        <v>-17.050000000000011</v>
      </c>
      <c r="K16" s="9">
        <v>1188</v>
      </c>
      <c r="L16" s="9">
        <v>60800634</v>
      </c>
      <c r="M16" s="9">
        <v>3655435</v>
      </c>
      <c r="N16" s="9">
        <f t="shared" si="6"/>
        <v>64456069</v>
      </c>
      <c r="O16" s="9">
        <f t="shared" si="7"/>
        <v>54255.950336700334</v>
      </c>
      <c r="P16" s="8">
        <f t="shared" si="8"/>
        <v>-171.91487298531447</v>
      </c>
      <c r="Q16" s="8">
        <f t="shared" si="9"/>
        <v>54084.035463715023</v>
      </c>
      <c r="R16" s="9">
        <f t="shared" si="2"/>
        <v>64251834.130893447</v>
      </c>
      <c r="S16" s="21"/>
      <c r="T16" s="10"/>
      <c r="U16" s="2">
        <v>41487</v>
      </c>
      <c r="V16" s="8">
        <f t="shared" si="10"/>
        <v>7</v>
      </c>
      <c r="W16" s="8">
        <f t="shared" si="11"/>
        <v>49</v>
      </c>
      <c r="X16" s="8">
        <f t="shared" si="12"/>
        <v>230.5</v>
      </c>
      <c r="Y16" s="7">
        <v>0</v>
      </c>
      <c r="Z16" s="7">
        <v>0</v>
      </c>
      <c r="AA16" s="7">
        <v>0</v>
      </c>
      <c r="AB16" s="7">
        <v>0</v>
      </c>
      <c r="AC16" s="7">
        <v>1</v>
      </c>
      <c r="AD16" s="7">
        <v>0</v>
      </c>
      <c r="AE16" s="7">
        <v>0</v>
      </c>
      <c r="AF16" s="8">
        <f t="shared" si="13"/>
        <v>53238.105308219179</v>
      </c>
    </row>
    <row r="17" spans="1:69" ht="15.75" thickBot="1">
      <c r="A17" s="2">
        <v>41153</v>
      </c>
      <c r="B17" s="16">
        <f>'WA Sch. 1-2'!B17</f>
        <v>152.32499999999999</v>
      </c>
      <c r="C17" s="8">
        <f>'WA Sch. 1-2'!C17</f>
        <v>23202.905624999996</v>
      </c>
      <c r="D17" s="16">
        <f>'WA Sch. 1-2'!D17</f>
        <v>43.875</v>
      </c>
      <c r="E17" s="8">
        <f>'WA Sch. 1-2'!E17</f>
        <v>72.5</v>
      </c>
      <c r="F17" s="8">
        <f t="shared" si="4"/>
        <v>5256.25</v>
      </c>
      <c r="G17" s="8">
        <f>'WA Sch. 1-2'!G17</f>
        <v>25</v>
      </c>
      <c r="H17" s="8">
        <f t="shared" si="5"/>
        <v>79.824999999999989</v>
      </c>
      <c r="I17" s="8">
        <f t="shared" si="1"/>
        <v>17946.655624999996</v>
      </c>
      <c r="J17" s="8">
        <f t="shared" si="1"/>
        <v>18.875</v>
      </c>
      <c r="K17" s="9">
        <v>1173</v>
      </c>
      <c r="L17" s="9">
        <v>61470659</v>
      </c>
      <c r="M17" s="9">
        <v>-2383266</v>
      </c>
      <c r="N17" s="9">
        <f t="shared" si="6"/>
        <v>59087393</v>
      </c>
      <c r="O17" s="9">
        <f t="shared" si="7"/>
        <v>50372.884057971016</v>
      </c>
      <c r="P17" s="8">
        <f t="shared" si="8"/>
        <v>190.31631833418231</v>
      </c>
      <c r="Q17" s="8">
        <f t="shared" si="9"/>
        <v>50563.200376305198</v>
      </c>
      <c r="R17" s="9">
        <f t="shared" si="2"/>
        <v>59310634.041405998</v>
      </c>
      <c r="S17" s="21"/>
      <c r="T17" s="10"/>
      <c r="U17" s="2">
        <v>41518</v>
      </c>
      <c r="V17" s="8">
        <f t="shared" si="10"/>
        <v>164.5</v>
      </c>
      <c r="W17" s="8">
        <f t="shared" si="11"/>
        <v>27060.25</v>
      </c>
      <c r="X17" s="8">
        <f t="shared" si="12"/>
        <v>106</v>
      </c>
      <c r="Y17" s="7">
        <v>0</v>
      </c>
      <c r="Z17" s="7">
        <v>1</v>
      </c>
      <c r="AA17" s="7">
        <v>0</v>
      </c>
      <c r="AB17" s="7">
        <v>0</v>
      </c>
      <c r="AC17" s="7">
        <v>1</v>
      </c>
      <c r="AD17" s="7">
        <v>0</v>
      </c>
      <c r="AE17" s="7">
        <v>0</v>
      </c>
      <c r="AF17" s="8">
        <f t="shared" si="13"/>
        <v>50879.098967297759</v>
      </c>
      <c r="AH17" t="s">
        <v>36</v>
      </c>
    </row>
    <row r="18" spans="1:69">
      <c r="A18" s="2">
        <v>41183</v>
      </c>
      <c r="B18" s="16">
        <f>'WA Sch. 1-2'!B18</f>
        <v>510.4</v>
      </c>
      <c r="C18" s="8">
        <f>'WA Sch. 1-2'!C18</f>
        <v>260508.15999999997</v>
      </c>
      <c r="D18" s="16">
        <f>'WA Sch. 1-2'!D18</f>
        <v>0.65</v>
      </c>
      <c r="E18" s="8">
        <f>'WA Sch. 1-2'!E18</f>
        <v>511.5</v>
      </c>
      <c r="F18" s="8">
        <f t="shared" si="4"/>
        <v>261632.25</v>
      </c>
      <c r="G18" s="8">
        <f>'WA Sch. 1-2'!G18</f>
        <v>0</v>
      </c>
      <c r="H18" s="8">
        <f t="shared" si="5"/>
        <v>-1.1000000000000227</v>
      </c>
      <c r="I18" s="8">
        <f t="shared" si="1"/>
        <v>-1124.0900000000256</v>
      </c>
      <c r="J18" s="8">
        <f t="shared" si="1"/>
        <v>0.65</v>
      </c>
      <c r="K18" s="9">
        <v>1173</v>
      </c>
      <c r="L18" s="9">
        <v>55046897</v>
      </c>
      <c r="M18" s="9">
        <v>4463177</v>
      </c>
      <c r="N18" s="9">
        <f t="shared" si="6"/>
        <v>59510074</v>
      </c>
      <c r="O18" s="9">
        <f t="shared" si="7"/>
        <v>50733.225916453535</v>
      </c>
      <c r="P18" s="8">
        <f t="shared" si="8"/>
        <v>6.5539394393228356</v>
      </c>
      <c r="Q18" s="8">
        <f t="shared" si="9"/>
        <v>50739.779855892855</v>
      </c>
      <c r="R18" s="9">
        <f t="shared" si="2"/>
        <v>59517761.77096232</v>
      </c>
      <c r="S18" s="21"/>
      <c r="T18" s="10"/>
      <c r="U18" s="2">
        <v>41548</v>
      </c>
      <c r="V18" s="8">
        <f t="shared" si="10"/>
        <v>599</v>
      </c>
      <c r="W18" s="8">
        <f t="shared" si="11"/>
        <v>358801</v>
      </c>
      <c r="X18" s="8">
        <f t="shared" si="12"/>
        <v>0</v>
      </c>
      <c r="Y18" s="7">
        <v>0</v>
      </c>
      <c r="Z18" s="7">
        <v>0</v>
      </c>
      <c r="AA18" s="7">
        <v>0</v>
      </c>
      <c r="AB18" s="7">
        <v>0</v>
      </c>
      <c r="AC18" s="7">
        <v>1</v>
      </c>
      <c r="AD18" s="7">
        <v>0</v>
      </c>
      <c r="AE18" s="7">
        <v>0</v>
      </c>
      <c r="AF18" s="8">
        <f t="shared" si="13"/>
        <v>46384.440692640695</v>
      </c>
      <c r="AH18" s="19"/>
      <c r="AI18" s="19" t="s">
        <v>41</v>
      </c>
      <c r="AJ18" s="19" t="s">
        <v>42</v>
      </c>
      <c r="AK18" s="19" t="s">
        <v>43</v>
      </c>
      <c r="AL18" s="19" t="s">
        <v>44</v>
      </c>
      <c r="AM18" s="19" t="s">
        <v>45</v>
      </c>
    </row>
    <row r="19" spans="1:69">
      <c r="A19" s="2">
        <v>41214</v>
      </c>
      <c r="B19" s="16">
        <f>'WA Sch. 1-2'!B19</f>
        <v>874.97500000000002</v>
      </c>
      <c r="C19" s="8">
        <f>'WA Sch. 1-2'!C19</f>
        <v>765581.25062499999</v>
      </c>
      <c r="D19" s="16">
        <f>'WA Sch. 1-2'!D19</f>
        <v>0</v>
      </c>
      <c r="E19" s="8">
        <f>'WA Sch. 1-2'!E19</f>
        <v>781</v>
      </c>
      <c r="F19" s="8">
        <f t="shared" si="4"/>
        <v>609961</v>
      </c>
      <c r="G19" s="8">
        <f>'WA Sch. 1-2'!G19</f>
        <v>0</v>
      </c>
      <c r="H19" s="8">
        <f t="shared" si="5"/>
        <v>93.975000000000023</v>
      </c>
      <c r="I19" s="8">
        <f t="shared" si="1"/>
        <v>155620.25062499999</v>
      </c>
      <c r="J19" s="8">
        <f t="shared" si="1"/>
        <v>0</v>
      </c>
      <c r="K19" s="9">
        <v>1175</v>
      </c>
      <c r="L19" s="9">
        <v>54551103</v>
      </c>
      <c r="M19" s="9">
        <v>700320</v>
      </c>
      <c r="N19" s="9">
        <f t="shared" si="6"/>
        <v>55251423</v>
      </c>
      <c r="O19" s="9">
        <f t="shared" si="7"/>
        <v>47022.487659574464</v>
      </c>
      <c r="P19" s="8">
        <f t="shared" si="8"/>
        <v>0</v>
      </c>
      <c r="Q19" s="8">
        <f t="shared" si="9"/>
        <v>47022.487659574464</v>
      </c>
      <c r="R19" s="9">
        <f t="shared" si="2"/>
        <v>55251422.999999993</v>
      </c>
      <c r="S19" s="21"/>
      <c r="T19" s="10"/>
      <c r="U19" s="2">
        <v>41579</v>
      </c>
      <c r="V19" s="8">
        <f t="shared" si="10"/>
        <v>906.5</v>
      </c>
      <c r="W19" s="8">
        <f t="shared" si="11"/>
        <v>821742.25</v>
      </c>
      <c r="X19" s="8">
        <f t="shared" si="12"/>
        <v>0</v>
      </c>
      <c r="Y19" s="7">
        <v>0</v>
      </c>
      <c r="Z19" s="7">
        <v>0</v>
      </c>
      <c r="AA19" s="7">
        <v>0</v>
      </c>
      <c r="AB19" s="7">
        <v>0</v>
      </c>
      <c r="AC19" s="7">
        <v>1</v>
      </c>
      <c r="AD19" s="7">
        <v>0</v>
      </c>
      <c r="AE19" s="7">
        <v>0</v>
      </c>
      <c r="AF19" s="8">
        <f t="shared" si="13"/>
        <v>54088.226117440841</v>
      </c>
      <c r="AH19" s="17" t="s">
        <v>37</v>
      </c>
      <c r="AI19" s="17">
        <v>8</v>
      </c>
      <c r="AJ19" s="17">
        <v>2702998845.6783514</v>
      </c>
      <c r="AK19" s="17">
        <v>337874855.70979393</v>
      </c>
      <c r="AL19" s="17">
        <v>45.262983200617526</v>
      </c>
      <c r="AM19" s="17">
        <v>1.6397480348305981E-31</v>
      </c>
    </row>
    <row r="20" spans="1:69">
      <c r="A20" s="2">
        <v>41244</v>
      </c>
      <c r="B20" s="16">
        <f>'WA Sch. 1-2'!B20</f>
        <v>1138.7249999999999</v>
      </c>
      <c r="C20" s="8">
        <f>'WA Sch. 1-2'!C20</f>
        <v>1296694.6256249999</v>
      </c>
      <c r="D20" s="16">
        <f>'WA Sch. 1-2'!D20</f>
        <v>0</v>
      </c>
      <c r="E20" s="8">
        <f>'WA Sch. 1-2'!E20</f>
        <v>1045.5</v>
      </c>
      <c r="F20" s="8">
        <f t="shared" si="4"/>
        <v>1093070.25</v>
      </c>
      <c r="G20" s="8">
        <f>'WA Sch. 1-2'!G20</f>
        <v>0</v>
      </c>
      <c r="H20" s="8">
        <f t="shared" si="5"/>
        <v>93.224999999999909</v>
      </c>
      <c r="I20" s="8">
        <f t="shared" si="1"/>
        <v>203624.37562499987</v>
      </c>
      <c r="J20" s="8">
        <f t="shared" si="1"/>
        <v>0</v>
      </c>
      <c r="K20" s="9">
        <v>1171</v>
      </c>
      <c r="L20" s="9">
        <v>60239349</v>
      </c>
      <c r="M20" s="9">
        <v>-2549463</v>
      </c>
      <c r="N20" s="9">
        <f t="shared" si="6"/>
        <v>57689886</v>
      </c>
      <c r="O20" s="9">
        <f t="shared" si="7"/>
        <v>49265.487617421008</v>
      </c>
      <c r="P20" s="8">
        <f t="shared" si="8"/>
        <v>0</v>
      </c>
      <c r="Q20" s="8">
        <f t="shared" si="9"/>
        <v>49265.487617421008</v>
      </c>
      <c r="R20" s="9">
        <f t="shared" si="2"/>
        <v>57689886</v>
      </c>
      <c r="S20" s="21"/>
      <c r="T20" s="10"/>
      <c r="U20" s="2">
        <v>41609</v>
      </c>
      <c r="V20" s="8">
        <f t="shared" si="10"/>
        <v>1220</v>
      </c>
      <c r="W20" s="8">
        <f t="shared" si="11"/>
        <v>1488400</v>
      </c>
      <c r="X20" s="8">
        <f t="shared" si="12"/>
        <v>0</v>
      </c>
      <c r="Y20" s="7">
        <v>0</v>
      </c>
      <c r="Z20" s="7">
        <v>0</v>
      </c>
      <c r="AA20" s="7">
        <v>0</v>
      </c>
      <c r="AB20" s="7">
        <v>0</v>
      </c>
      <c r="AC20" s="7">
        <v>1</v>
      </c>
      <c r="AD20" s="7">
        <v>0</v>
      </c>
      <c r="AE20" s="7">
        <v>0</v>
      </c>
      <c r="AF20" s="8">
        <f t="shared" si="13"/>
        <v>52089.991281604183</v>
      </c>
      <c r="AH20" s="17" t="s">
        <v>38</v>
      </c>
      <c r="AI20" s="17">
        <v>111</v>
      </c>
      <c r="AJ20" s="17">
        <v>828582349.89856911</v>
      </c>
      <c r="AK20" s="17">
        <v>7464705.8549420638</v>
      </c>
      <c r="AL20" s="17"/>
      <c r="AM20" s="17"/>
    </row>
    <row r="21" spans="1:69" ht="15.75" thickBot="1">
      <c r="A21" s="2">
        <v>41275</v>
      </c>
      <c r="B21" s="8">
        <f>'WA Sch. 1-2'!B21</f>
        <v>1095.1500000000001</v>
      </c>
      <c r="C21" s="8">
        <f>'WA Sch. 1-2'!C21</f>
        <v>1199353.5225000002</v>
      </c>
      <c r="D21" s="8">
        <f>'WA Sch. 1-2'!D21</f>
        <v>0</v>
      </c>
      <c r="E21" s="8">
        <f>'WA Sch. 1-2'!E21</f>
        <v>1249.5</v>
      </c>
      <c r="F21" s="8">
        <f t="shared" si="4"/>
        <v>1561250.25</v>
      </c>
      <c r="G21" s="8">
        <f>'WA Sch. 1-2'!G21</f>
        <v>0</v>
      </c>
      <c r="H21" s="8">
        <f t="shared" si="5"/>
        <v>-154.34999999999991</v>
      </c>
      <c r="I21" s="8">
        <f t="shared" si="1"/>
        <v>-361896.7274999998</v>
      </c>
      <c r="J21" s="8">
        <f t="shared" si="1"/>
        <v>0</v>
      </c>
      <c r="K21" s="9">
        <v>1177</v>
      </c>
      <c r="L21" s="9">
        <v>61245213</v>
      </c>
      <c r="M21" s="9">
        <v>-5154075</v>
      </c>
      <c r="N21" s="9">
        <f t="shared" si="6"/>
        <v>56091138</v>
      </c>
      <c r="O21" s="9">
        <f t="shared" si="7"/>
        <v>47656.022090059472</v>
      </c>
      <c r="P21" s="8">
        <f t="shared" si="8"/>
        <v>0</v>
      </c>
      <c r="Q21" s="8">
        <f t="shared" si="9"/>
        <v>47656.022090059472</v>
      </c>
      <c r="R21" s="9">
        <f t="shared" si="2"/>
        <v>56091138</v>
      </c>
      <c r="S21" s="21"/>
      <c r="T21" s="10"/>
      <c r="U21" s="2">
        <v>41640</v>
      </c>
      <c r="V21" s="8">
        <f t="shared" si="10"/>
        <v>1040</v>
      </c>
      <c r="W21" s="8">
        <f t="shared" si="11"/>
        <v>1081600</v>
      </c>
      <c r="X21" s="8">
        <f t="shared" si="12"/>
        <v>0</v>
      </c>
      <c r="Y21" s="7">
        <v>0</v>
      </c>
      <c r="Z21" s="7">
        <v>0</v>
      </c>
      <c r="AA21" s="7">
        <v>0</v>
      </c>
      <c r="AB21" s="7">
        <v>0</v>
      </c>
      <c r="AC21" s="7">
        <v>1</v>
      </c>
      <c r="AD21" s="7">
        <v>0</v>
      </c>
      <c r="AE21" s="7">
        <v>0</v>
      </c>
      <c r="AF21" s="8">
        <f t="shared" si="13"/>
        <v>50941.421328671328</v>
      </c>
      <c r="AH21" s="18" t="s">
        <v>39</v>
      </c>
      <c r="AI21" s="18">
        <v>119</v>
      </c>
      <c r="AJ21" s="18">
        <v>3531581195.5769205</v>
      </c>
      <c r="AK21" s="18"/>
      <c r="AL21" s="18"/>
      <c r="AM21" s="1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row>
    <row r="22" spans="1:69" ht="15.75" thickBot="1">
      <c r="A22" s="2">
        <v>41306</v>
      </c>
      <c r="B22" s="8">
        <f>'WA Sch. 1-2'!B22</f>
        <v>932.76424999999995</v>
      </c>
      <c r="C22" s="8">
        <f>'WA Sch. 1-2'!C22</f>
        <v>870049.14607806236</v>
      </c>
      <c r="D22" s="8">
        <f>'WA Sch. 1-2'!D22</f>
        <v>0</v>
      </c>
      <c r="E22" s="8">
        <f>'WA Sch. 1-2'!E22</f>
        <v>873.5</v>
      </c>
      <c r="F22" s="8">
        <f t="shared" si="4"/>
        <v>763002.25</v>
      </c>
      <c r="G22" s="8">
        <f>'WA Sch. 1-2'!G22</f>
        <v>0</v>
      </c>
      <c r="H22" s="8">
        <f t="shared" si="5"/>
        <v>59.264249999999947</v>
      </c>
      <c r="I22" s="8">
        <f t="shared" si="1"/>
        <v>107046.89607806236</v>
      </c>
      <c r="J22" s="8">
        <f t="shared" si="1"/>
        <v>0</v>
      </c>
      <c r="K22" s="9">
        <v>1173</v>
      </c>
      <c r="L22" s="9">
        <v>59567835</v>
      </c>
      <c r="M22" s="9">
        <v>-5719812</v>
      </c>
      <c r="N22" s="9">
        <f t="shared" si="6"/>
        <v>53848023</v>
      </c>
      <c r="O22" s="9">
        <f t="shared" si="7"/>
        <v>45906.242966751917</v>
      </c>
      <c r="P22" s="8">
        <f t="shared" si="8"/>
        <v>0</v>
      </c>
      <c r="Q22" s="8">
        <f t="shared" si="9"/>
        <v>45906.242966751917</v>
      </c>
      <c r="R22" s="9">
        <f t="shared" si="2"/>
        <v>53848023</v>
      </c>
      <c r="S22" s="21"/>
      <c r="T22" s="10"/>
      <c r="U22" s="2">
        <v>41671</v>
      </c>
      <c r="V22" s="8">
        <f t="shared" si="10"/>
        <v>1091.5</v>
      </c>
      <c r="W22" s="8">
        <f t="shared" si="11"/>
        <v>1191372.25</v>
      </c>
      <c r="X22" s="8">
        <f t="shared" si="12"/>
        <v>0</v>
      </c>
      <c r="Y22" s="7">
        <v>0</v>
      </c>
      <c r="Z22" s="7">
        <v>0</v>
      </c>
      <c r="AA22" s="7">
        <v>0</v>
      </c>
      <c r="AB22" s="7">
        <v>0</v>
      </c>
      <c r="AC22" s="7">
        <v>1</v>
      </c>
      <c r="AD22" s="7">
        <v>0</v>
      </c>
      <c r="AE22" s="7">
        <v>0</v>
      </c>
      <c r="AF22" s="8">
        <f t="shared" si="13"/>
        <v>51483.320244328097</v>
      </c>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row>
    <row r="23" spans="1:69">
      <c r="A23" s="2">
        <v>41334</v>
      </c>
      <c r="B23" s="8">
        <f>'WA Sch. 1-2'!B23</f>
        <v>767.35</v>
      </c>
      <c r="C23" s="8">
        <f>'WA Sch. 1-2'!C23</f>
        <v>588826.02250000008</v>
      </c>
      <c r="D23" s="8">
        <f>'WA Sch. 1-2'!D23</f>
        <v>0</v>
      </c>
      <c r="E23" s="8">
        <f>'WA Sch. 1-2'!E23</f>
        <v>738</v>
      </c>
      <c r="F23" s="8">
        <f t="shared" si="4"/>
        <v>544644</v>
      </c>
      <c r="G23" s="8">
        <f>'WA Sch. 1-2'!G23</f>
        <v>0</v>
      </c>
      <c r="H23" s="8">
        <f t="shared" si="5"/>
        <v>29.350000000000023</v>
      </c>
      <c r="I23" s="8">
        <f t="shared" si="1"/>
        <v>44182.022500000079</v>
      </c>
      <c r="J23" s="8">
        <f t="shared" si="1"/>
        <v>0</v>
      </c>
      <c r="K23" s="9">
        <v>1172</v>
      </c>
      <c r="L23" s="9">
        <v>57499537</v>
      </c>
      <c r="M23" s="9">
        <v>368249</v>
      </c>
      <c r="N23" s="9">
        <f t="shared" si="6"/>
        <v>57867786</v>
      </c>
      <c r="O23" s="9">
        <f t="shared" si="7"/>
        <v>49375.244027303757</v>
      </c>
      <c r="P23" s="8">
        <f t="shared" si="8"/>
        <v>0</v>
      </c>
      <c r="Q23" s="8">
        <f t="shared" si="9"/>
        <v>49375.244027303757</v>
      </c>
      <c r="R23" s="9">
        <f t="shared" si="2"/>
        <v>57867786</v>
      </c>
      <c r="S23" s="21"/>
      <c r="T23" s="10"/>
      <c r="U23" s="2">
        <v>41699</v>
      </c>
      <c r="V23" s="8">
        <f t="shared" si="10"/>
        <v>786.5</v>
      </c>
      <c r="W23" s="8">
        <f t="shared" si="11"/>
        <v>618582.25</v>
      </c>
      <c r="X23" s="8">
        <f t="shared" si="12"/>
        <v>0</v>
      </c>
      <c r="Y23" s="7">
        <v>0</v>
      </c>
      <c r="Z23" s="7">
        <v>0</v>
      </c>
      <c r="AA23" s="7">
        <v>0</v>
      </c>
      <c r="AB23" s="7">
        <v>0</v>
      </c>
      <c r="AC23" s="7">
        <v>1</v>
      </c>
      <c r="AD23" s="7">
        <v>0</v>
      </c>
      <c r="AE23" s="7">
        <v>0</v>
      </c>
      <c r="AF23" s="8">
        <f t="shared" si="13"/>
        <v>49989.467713787082</v>
      </c>
      <c r="AH23" s="19"/>
      <c r="AI23" s="19" t="s">
        <v>46</v>
      </c>
      <c r="AJ23" s="19" t="s">
        <v>34</v>
      </c>
      <c r="AK23" s="19" t="s">
        <v>47</v>
      </c>
      <c r="AL23" s="19" t="s">
        <v>48</v>
      </c>
      <c r="AM23" s="19" t="s">
        <v>49</v>
      </c>
      <c r="AN23" s="19" t="s">
        <v>50</v>
      </c>
      <c r="AO23" s="19" t="s">
        <v>51</v>
      </c>
      <c r="AP23" s="19" t="s">
        <v>52</v>
      </c>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row>
    <row r="24" spans="1:69">
      <c r="A24" s="2">
        <v>41365</v>
      </c>
      <c r="B24" s="8">
        <f>'WA Sch. 1-2'!B24</f>
        <v>547.15</v>
      </c>
      <c r="C24" s="8">
        <f>'WA Sch. 1-2'!C24</f>
        <v>299373.1225</v>
      </c>
      <c r="D24" s="8">
        <f>'WA Sch. 1-2'!D24</f>
        <v>0.375</v>
      </c>
      <c r="E24" s="8">
        <f>'WA Sch. 1-2'!E24</f>
        <v>568.5</v>
      </c>
      <c r="F24" s="8">
        <f t="shared" si="4"/>
        <v>323192.25</v>
      </c>
      <c r="G24" s="8">
        <f>'WA Sch. 1-2'!G24</f>
        <v>0</v>
      </c>
      <c r="H24" s="8">
        <f t="shared" si="5"/>
        <v>-21.350000000000023</v>
      </c>
      <c r="I24" s="8">
        <f t="shared" si="1"/>
        <v>-23819.127500000002</v>
      </c>
      <c r="J24" s="8">
        <f t="shared" si="1"/>
        <v>0.375</v>
      </c>
      <c r="K24" s="9">
        <v>1160</v>
      </c>
      <c r="L24" s="9">
        <v>55079372</v>
      </c>
      <c r="M24" s="9">
        <v>-1680789</v>
      </c>
      <c r="N24" s="9">
        <f t="shared" si="6"/>
        <v>53398583</v>
      </c>
      <c r="O24" s="9">
        <f t="shared" si="7"/>
        <v>46033.261206896554</v>
      </c>
      <c r="P24" s="8">
        <f t="shared" si="8"/>
        <v>3.7811189073016358</v>
      </c>
      <c r="Q24" s="8">
        <f t="shared" si="9"/>
        <v>46037.042325803857</v>
      </c>
      <c r="R24" s="9">
        <f t="shared" si="2"/>
        <v>53402969.097932473</v>
      </c>
      <c r="S24" s="21"/>
      <c r="T24" s="10"/>
      <c r="U24" s="2">
        <v>41730</v>
      </c>
      <c r="V24" s="8">
        <f t="shared" si="10"/>
        <v>543.5</v>
      </c>
      <c r="W24" s="8">
        <f t="shared" si="11"/>
        <v>295392.25</v>
      </c>
      <c r="X24" s="8">
        <f t="shared" si="12"/>
        <v>0</v>
      </c>
      <c r="Y24" s="7">
        <v>1</v>
      </c>
      <c r="Z24" s="7">
        <v>0</v>
      </c>
      <c r="AA24" s="7">
        <v>0</v>
      </c>
      <c r="AB24" s="7">
        <v>0</v>
      </c>
      <c r="AC24" s="7">
        <v>1</v>
      </c>
      <c r="AD24" s="7">
        <v>0</v>
      </c>
      <c r="AE24" s="7">
        <v>0</v>
      </c>
      <c r="AF24" s="8">
        <f t="shared" si="13"/>
        <v>51296.489120974758</v>
      </c>
      <c r="AH24" s="17" t="s">
        <v>40</v>
      </c>
      <c r="AI24" s="17">
        <v>48265.30228188022</v>
      </c>
      <c r="AJ24" s="17">
        <v>399.24834897735803</v>
      </c>
      <c r="AK24" s="17">
        <v>120.89042423220495</v>
      </c>
      <c r="AL24" s="17">
        <v>1.1680476796653839E-119</v>
      </c>
      <c r="AM24" s="17">
        <v>47474.16502572965</v>
      </c>
      <c r="AN24" s="17">
        <v>49056.439538030791</v>
      </c>
      <c r="AO24" s="17">
        <v>47474.16502572965</v>
      </c>
      <c r="AP24" s="17">
        <v>49056.439538030791</v>
      </c>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row>
    <row r="25" spans="1:69">
      <c r="A25" s="2">
        <v>41395</v>
      </c>
      <c r="B25" s="8">
        <f>'WA Sch. 1-2'!B25</f>
        <v>290.02499999999998</v>
      </c>
      <c r="C25" s="8">
        <f>'WA Sch. 1-2'!C25</f>
        <v>84114.500624999986</v>
      </c>
      <c r="D25" s="8">
        <f>'WA Sch. 1-2'!D25</f>
        <v>14.95</v>
      </c>
      <c r="E25" s="8">
        <f>'WA Sch. 1-2'!E25</f>
        <v>279.5</v>
      </c>
      <c r="F25" s="8">
        <f t="shared" si="4"/>
        <v>78120.25</v>
      </c>
      <c r="G25" s="8">
        <f>'WA Sch. 1-2'!G25</f>
        <v>28.5</v>
      </c>
      <c r="H25" s="8">
        <f t="shared" si="5"/>
        <v>10.524999999999977</v>
      </c>
      <c r="I25" s="8">
        <f t="shared" si="1"/>
        <v>5994.250624999986</v>
      </c>
      <c r="J25" s="8">
        <f t="shared" si="1"/>
        <v>-13.55</v>
      </c>
      <c r="K25" s="9">
        <v>1162</v>
      </c>
      <c r="L25" s="9">
        <v>54532772</v>
      </c>
      <c r="M25" s="9">
        <v>1090868</v>
      </c>
      <c r="N25" s="9">
        <f t="shared" si="6"/>
        <v>55623640</v>
      </c>
      <c r="O25" s="9">
        <f t="shared" si="7"/>
        <v>47868.881239242684</v>
      </c>
      <c r="P25" s="8">
        <f t="shared" si="8"/>
        <v>-136.6244298504991</v>
      </c>
      <c r="Q25" s="8">
        <f t="shared" si="9"/>
        <v>47732.256809392187</v>
      </c>
      <c r="R25" s="9">
        <f t="shared" si="2"/>
        <v>55464882.412513718</v>
      </c>
      <c r="S25" s="21"/>
      <c r="T25" s="10"/>
      <c r="U25" s="2">
        <v>41760</v>
      </c>
      <c r="V25" s="8">
        <f t="shared" si="10"/>
        <v>231.5</v>
      </c>
      <c r="W25" s="8">
        <f t="shared" si="11"/>
        <v>53592.25</v>
      </c>
      <c r="X25" s="8">
        <f t="shared" si="12"/>
        <v>5</v>
      </c>
      <c r="Y25" s="7">
        <v>0</v>
      </c>
      <c r="Z25" s="7">
        <v>0</v>
      </c>
      <c r="AA25" s="7">
        <v>0</v>
      </c>
      <c r="AB25" s="7">
        <v>0</v>
      </c>
      <c r="AC25" s="7">
        <v>1</v>
      </c>
      <c r="AD25" s="7">
        <v>0</v>
      </c>
      <c r="AE25" s="7">
        <v>0</v>
      </c>
      <c r="AF25" s="8">
        <f t="shared" si="13"/>
        <v>49361.775937227547</v>
      </c>
      <c r="AH25" s="17" t="s">
        <v>6</v>
      </c>
      <c r="AI25" s="17">
        <v>10.082983752804362</v>
      </c>
      <c r="AJ25" s="17">
        <v>2.6325044599516167</v>
      </c>
      <c r="AK25" s="17">
        <v>3.830186769366263</v>
      </c>
      <c r="AL25" s="17">
        <v>2.1248222014354191E-4</v>
      </c>
      <c r="AM25" s="17">
        <v>4.8665004271128227</v>
      </c>
      <c r="AN25" s="17">
        <v>15.299467078495901</v>
      </c>
      <c r="AO25" s="17">
        <v>4.8665004271128227</v>
      </c>
      <c r="AP25" s="17">
        <v>15.299467078495901</v>
      </c>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row>
    <row r="26" spans="1:69">
      <c r="A26" s="2">
        <v>41426</v>
      </c>
      <c r="B26" s="8">
        <f>'WA Sch. 1-2'!B26</f>
        <v>126.95</v>
      </c>
      <c r="C26" s="8">
        <f>'WA Sch. 1-2'!C26</f>
        <v>16116.302500000002</v>
      </c>
      <c r="D26" s="8">
        <f>'WA Sch. 1-2'!D26</f>
        <v>68</v>
      </c>
      <c r="E26" s="8">
        <f>'WA Sch. 1-2'!E26</f>
        <v>144.5</v>
      </c>
      <c r="F26" s="8">
        <f t="shared" si="4"/>
        <v>20880.25</v>
      </c>
      <c r="G26" s="8">
        <f>'WA Sch. 1-2'!G26</f>
        <v>45.5</v>
      </c>
      <c r="H26" s="8">
        <f t="shared" si="5"/>
        <v>-17.549999999999997</v>
      </c>
      <c r="I26" s="8">
        <f t="shared" si="1"/>
        <v>-4763.9474999999984</v>
      </c>
      <c r="J26" s="8">
        <f t="shared" si="1"/>
        <v>22.5</v>
      </c>
      <c r="K26" s="9">
        <v>1159</v>
      </c>
      <c r="L26" s="9">
        <v>55655783</v>
      </c>
      <c r="M26" s="9">
        <v>-201767</v>
      </c>
      <c r="N26" s="9">
        <f t="shared" si="6"/>
        <v>55454016</v>
      </c>
      <c r="O26" s="9">
        <f t="shared" si="7"/>
        <v>47846.433132010352</v>
      </c>
      <c r="P26" s="8">
        <f t="shared" si="8"/>
        <v>226.86713443809813</v>
      </c>
      <c r="Q26" s="8">
        <f t="shared" si="9"/>
        <v>48073.300266448452</v>
      </c>
      <c r="R26" s="9">
        <f t="shared" si="2"/>
        <v>55716955.008813754</v>
      </c>
      <c r="S26" s="21"/>
      <c r="T26" s="10"/>
      <c r="U26" s="2">
        <v>41791</v>
      </c>
      <c r="V26" s="8">
        <f t="shared" si="10"/>
        <v>112</v>
      </c>
      <c r="W26" s="8">
        <f t="shared" si="11"/>
        <v>12544</v>
      </c>
      <c r="X26" s="8">
        <f t="shared" si="12"/>
        <v>13.5</v>
      </c>
      <c r="Y26" s="7">
        <v>0</v>
      </c>
      <c r="Z26" s="7">
        <v>0</v>
      </c>
      <c r="AA26" s="7">
        <v>0</v>
      </c>
      <c r="AB26" s="7">
        <v>0</v>
      </c>
      <c r="AC26" s="7">
        <v>1</v>
      </c>
      <c r="AD26" s="7">
        <v>0</v>
      </c>
      <c r="AE26" s="7">
        <v>0</v>
      </c>
      <c r="AF26" s="8">
        <f t="shared" si="13"/>
        <v>50964.4493006993</v>
      </c>
      <c r="AH26" s="17" t="s">
        <v>21</v>
      </c>
      <c r="AI26" s="17">
        <v>-2443.854566349456</v>
      </c>
      <c r="AJ26" s="17">
        <v>921.02541804907821</v>
      </c>
      <c r="AK26" s="17">
        <v>-2.6534062127471403</v>
      </c>
      <c r="AL26" s="17">
        <v>9.1374072624738154E-3</v>
      </c>
      <c r="AM26" s="17">
        <v>-4268.9279171765229</v>
      </c>
      <c r="AN26" s="17">
        <v>-618.78121552238918</v>
      </c>
      <c r="AO26" s="17">
        <v>-4268.9279171765229</v>
      </c>
      <c r="AP26" s="17">
        <v>-618.78121552238918</v>
      </c>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row>
    <row r="27" spans="1:69">
      <c r="A27" s="2">
        <v>41456</v>
      </c>
      <c r="B27" s="8">
        <f>'WA Sch. 1-2'!B27</f>
        <v>14.1</v>
      </c>
      <c r="C27" s="8">
        <f>'WA Sch. 1-2'!C27</f>
        <v>198.81</v>
      </c>
      <c r="D27" s="8">
        <f>'WA Sch. 1-2'!D27</f>
        <v>240.05</v>
      </c>
      <c r="E27" s="8">
        <f>'WA Sch. 1-2'!E27</f>
        <v>0</v>
      </c>
      <c r="F27" s="8">
        <f t="shared" si="4"/>
        <v>0</v>
      </c>
      <c r="G27" s="8">
        <f>'WA Sch. 1-2'!G27</f>
        <v>277</v>
      </c>
      <c r="H27" s="8">
        <f t="shared" si="5"/>
        <v>14.1</v>
      </c>
      <c r="I27" s="8">
        <f t="shared" si="1"/>
        <v>198.81</v>
      </c>
      <c r="J27" s="8">
        <f t="shared" si="1"/>
        <v>-36.949999999999989</v>
      </c>
      <c r="K27" s="9">
        <v>1162</v>
      </c>
      <c r="L27" s="9">
        <v>56652675</v>
      </c>
      <c r="M27" s="9">
        <v>8152551</v>
      </c>
      <c r="N27" s="9">
        <f t="shared" si="6"/>
        <v>64805226</v>
      </c>
      <c r="O27" s="9">
        <f t="shared" si="7"/>
        <v>55770.418244406195</v>
      </c>
      <c r="P27" s="8">
        <f t="shared" si="8"/>
        <v>-372.56624966612105</v>
      </c>
      <c r="Q27" s="8">
        <f t="shared" si="9"/>
        <v>55397.851994740071</v>
      </c>
      <c r="R27" s="9">
        <f t="shared" si="2"/>
        <v>64372304.017887965</v>
      </c>
      <c r="S27" s="21"/>
      <c r="T27" s="10"/>
      <c r="U27" s="2">
        <v>41821</v>
      </c>
      <c r="V27" s="8">
        <f t="shared" si="10"/>
        <v>7.5</v>
      </c>
      <c r="W27" s="8">
        <f t="shared" si="11"/>
        <v>56.25</v>
      </c>
      <c r="X27" s="8">
        <f t="shared" si="12"/>
        <v>339.5</v>
      </c>
      <c r="Y27" s="7">
        <v>0</v>
      </c>
      <c r="Z27" s="7">
        <v>0</v>
      </c>
      <c r="AA27" s="7">
        <v>0</v>
      </c>
      <c r="AB27" s="7">
        <v>0</v>
      </c>
      <c r="AC27" s="7">
        <v>1</v>
      </c>
      <c r="AD27" s="7">
        <v>0</v>
      </c>
      <c r="AE27" s="7">
        <v>0</v>
      </c>
      <c r="AF27" s="8">
        <f t="shared" si="13"/>
        <v>56916.101916376305</v>
      </c>
      <c r="AH27" s="17" t="s">
        <v>26</v>
      </c>
      <c r="AI27" s="17">
        <v>-3728.0556479940551</v>
      </c>
      <c r="AJ27" s="17">
        <v>907.77297077373646</v>
      </c>
      <c r="AK27" s="17">
        <v>-4.1068149945205601</v>
      </c>
      <c r="AL27" s="17">
        <v>7.6963872584687992E-5</v>
      </c>
      <c r="AM27" s="17">
        <v>-5526.8683898504169</v>
      </c>
      <c r="AN27" s="17">
        <v>-1929.2429061376934</v>
      </c>
      <c r="AO27" s="17">
        <v>-5526.8683898504169</v>
      </c>
      <c r="AP27" s="17">
        <v>-1929.2429061376934</v>
      </c>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row>
    <row r="28" spans="1:69">
      <c r="A28" s="2">
        <v>41487</v>
      </c>
      <c r="B28" s="8">
        <f>'WA Sch. 1-2'!B28</f>
        <v>19.350000000000001</v>
      </c>
      <c r="C28" s="8">
        <f>'WA Sch. 1-2'!C28</f>
        <v>374.42250000000007</v>
      </c>
      <c r="D28" s="8">
        <f>'WA Sch. 1-2'!D28</f>
        <v>204.95</v>
      </c>
      <c r="E28" s="8">
        <f>'WA Sch. 1-2'!E28</f>
        <v>7</v>
      </c>
      <c r="F28" s="8">
        <f t="shared" si="4"/>
        <v>49</v>
      </c>
      <c r="G28" s="8">
        <f>'WA Sch. 1-2'!G28</f>
        <v>230.5</v>
      </c>
      <c r="H28" s="8">
        <f t="shared" si="5"/>
        <v>12.350000000000001</v>
      </c>
      <c r="I28" s="8">
        <f t="shared" si="1"/>
        <v>325.42250000000007</v>
      </c>
      <c r="J28" s="8">
        <f t="shared" si="1"/>
        <v>-25.550000000000011</v>
      </c>
      <c r="K28" s="9">
        <v>1168</v>
      </c>
      <c r="L28" s="9">
        <v>60722853</v>
      </c>
      <c r="M28" s="9">
        <v>1459254</v>
      </c>
      <c r="N28" s="9">
        <f t="shared" si="6"/>
        <v>62182107</v>
      </c>
      <c r="O28" s="9">
        <f t="shared" si="7"/>
        <v>53238.105308219179</v>
      </c>
      <c r="P28" s="8">
        <f t="shared" si="8"/>
        <v>-257.62023488415156</v>
      </c>
      <c r="Q28" s="8">
        <f t="shared" si="9"/>
        <v>52980.485073335025</v>
      </c>
      <c r="R28" s="9">
        <f t="shared" si="2"/>
        <v>61881206.565655306</v>
      </c>
      <c r="S28" s="21"/>
      <c r="T28" s="10"/>
      <c r="U28" s="2">
        <v>41852</v>
      </c>
      <c r="V28" s="8">
        <f t="shared" si="10"/>
        <v>6</v>
      </c>
      <c r="W28" s="8">
        <f t="shared" si="11"/>
        <v>36</v>
      </c>
      <c r="X28" s="8">
        <f t="shared" si="12"/>
        <v>230</v>
      </c>
      <c r="Y28" s="7">
        <v>0</v>
      </c>
      <c r="Z28" s="7">
        <v>0</v>
      </c>
      <c r="AA28" s="7">
        <v>0</v>
      </c>
      <c r="AB28" s="7">
        <v>0</v>
      </c>
      <c r="AC28" s="7">
        <v>1</v>
      </c>
      <c r="AD28" s="7">
        <v>0</v>
      </c>
      <c r="AE28" s="7">
        <v>0</v>
      </c>
      <c r="AF28" s="8">
        <f t="shared" si="13"/>
        <v>51383.601221640485</v>
      </c>
      <c r="AH28" s="17" t="s">
        <v>175</v>
      </c>
      <c r="AI28" s="17">
        <v>-7551.567392764664</v>
      </c>
      <c r="AJ28" s="17">
        <v>2853.8915268310998</v>
      </c>
      <c r="AK28" s="17">
        <v>-2.6460597124200311</v>
      </c>
      <c r="AL28" s="17">
        <v>9.3259443920921566E-3</v>
      </c>
      <c r="AM28" s="17">
        <v>-13206.743970630905</v>
      </c>
      <c r="AN28" s="17">
        <v>-1896.3908148984237</v>
      </c>
      <c r="AO28" s="17">
        <v>-13206.743970630905</v>
      </c>
      <c r="AP28" s="17">
        <v>-1896.3908148984237</v>
      </c>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row>
    <row r="29" spans="1:69">
      <c r="A29" s="2">
        <v>41518</v>
      </c>
      <c r="B29" s="8">
        <f>'WA Sch. 1-2'!B29</f>
        <v>152.32499999999999</v>
      </c>
      <c r="C29" s="8">
        <f>'WA Sch. 1-2'!C29</f>
        <v>23202.905624999996</v>
      </c>
      <c r="D29" s="8">
        <f>'WA Sch. 1-2'!D29</f>
        <v>43.875</v>
      </c>
      <c r="E29" s="8">
        <f>'WA Sch. 1-2'!E29</f>
        <v>164.5</v>
      </c>
      <c r="F29" s="8">
        <f t="shared" si="4"/>
        <v>27060.25</v>
      </c>
      <c r="G29" s="8">
        <f>'WA Sch. 1-2'!G29</f>
        <v>106</v>
      </c>
      <c r="H29" s="8">
        <f t="shared" si="5"/>
        <v>-12.175000000000011</v>
      </c>
      <c r="I29" s="8">
        <f t="shared" si="1"/>
        <v>-3857.3443750000042</v>
      </c>
      <c r="J29" s="8">
        <f t="shared" si="1"/>
        <v>-62.125</v>
      </c>
      <c r="K29" s="9">
        <v>1162</v>
      </c>
      <c r="L29" s="9">
        <v>63611592</v>
      </c>
      <c r="M29" s="9">
        <v>-4490079</v>
      </c>
      <c r="N29" s="9">
        <f t="shared" si="6"/>
        <v>59121513</v>
      </c>
      <c r="O29" s="9">
        <f t="shared" si="7"/>
        <v>50879.098967297759</v>
      </c>
      <c r="P29" s="8">
        <f t="shared" si="8"/>
        <v>-626.40536564297099</v>
      </c>
      <c r="Q29" s="8">
        <f t="shared" si="9"/>
        <v>50252.693601654792</v>
      </c>
      <c r="R29" s="9">
        <f t="shared" si="2"/>
        <v>58393629.965122871</v>
      </c>
      <c r="S29" s="21"/>
      <c r="T29" s="10"/>
      <c r="U29" s="2">
        <v>41883</v>
      </c>
      <c r="V29" s="8">
        <f t="shared" si="10"/>
        <v>100</v>
      </c>
      <c r="W29" s="8">
        <f t="shared" si="11"/>
        <v>10000</v>
      </c>
      <c r="X29" s="8">
        <f t="shared" si="12"/>
        <v>42.5</v>
      </c>
      <c r="Y29" s="7">
        <v>0</v>
      </c>
      <c r="Z29" s="7">
        <v>1</v>
      </c>
      <c r="AA29" s="7">
        <v>0</v>
      </c>
      <c r="AB29" s="7">
        <v>0</v>
      </c>
      <c r="AC29" s="7">
        <v>1</v>
      </c>
      <c r="AD29" s="7">
        <v>0</v>
      </c>
      <c r="AE29" s="7">
        <v>0</v>
      </c>
      <c r="AF29" s="8">
        <f t="shared" si="13"/>
        <v>43520.148342059336</v>
      </c>
      <c r="AH29" s="17" t="s">
        <v>207</v>
      </c>
      <c r="AI29" s="17">
        <v>12819.691026837656</v>
      </c>
      <c r="AJ29" s="17">
        <v>2842.0375103894785</v>
      </c>
      <c r="AK29" s="17">
        <v>4.5107395591977317</v>
      </c>
      <c r="AL29" s="17">
        <v>1.6124537776225742E-5</v>
      </c>
      <c r="AM29" s="17">
        <v>7188.0039738899522</v>
      </c>
      <c r="AN29" s="17">
        <v>18451.378079785361</v>
      </c>
      <c r="AO29" s="17">
        <v>7188.0039738899522</v>
      </c>
      <c r="AP29" s="17">
        <v>18451.378079785361</v>
      </c>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row>
    <row r="30" spans="1:69">
      <c r="A30" s="2">
        <v>41548</v>
      </c>
      <c r="B30" s="8">
        <f>'WA Sch. 1-2'!B30</f>
        <v>510.4</v>
      </c>
      <c r="C30" s="8">
        <f>'WA Sch. 1-2'!C30</f>
        <v>260508.15999999997</v>
      </c>
      <c r="D30" s="8">
        <f>'WA Sch. 1-2'!D30</f>
        <v>0.65</v>
      </c>
      <c r="E30" s="8">
        <f>'WA Sch. 1-2'!E30</f>
        <v>599</v>
      </c>
      <c r="F30" s="8">
        <f t="shared" si="4"/>
        <v>358801</v>
      </c>
      <c r="G30" s="8">
        <f>'WA Sch. 1-2'!G30</f>
        <v>0</v>
      </c>
      <c r="H30" s="8">
        <f t="shared" si="5"/>
        <v>-88.600000000000023</v>
      </c>
      <c r="I30" s="8">
        <f t="shared" si="1"/>
        <v>-98292.840000000026</v>
      </c>
      <c r="J30" s="8">
        <f t="shared" si="1"/>
        <v>0.65</v>
      </c>
      <c r="K30" s="9">
        <v>1155</v>
      </c>
      <c r="L30" s="9">
        <v>55553089</v>
      </c>
      <c r="M30" s="9">
        <v>-1979060</v>
      </c>
      <c r="N30" s="9">
        <f t="shared" si="6"/>
        <v>53574029</v>
      </c>
      <c r="O30" s="9">
        <f t="shared" si="7"/>
        <v>46384.440692640695</v>
      </c>
      <c r="P30" s="8">
        <f t="shared" si="8"/>
        <v>6.5539394393228356</v>
      </c>
      <c r="Q30" s="8">
        <f t="shared" si="9"/>
        <v>46390.994632080015</v>
      </c>
      <c r="R30" s="9">
        <f t="shared" si="2"/>
        <v>53581598.800052419</v>
      </c>
      <c r="S30" s="21"/>
      <c r="T30" s="10"/>
      <c r="U30" s="2">
        <v>41913</v>
      </c>
      <c r="V30" s="8">
        <f t="shared" si="10"/>
        <v>363</v>
      </c>
      <c r="W30" s="8">
        <f t="shared" si="11"/>
        <v>131769</v>
      </c>
      <c r="X30" s="8">
        <f t="shared" si="12"/>
        <v>0.5</v>
      </c>
      <c r="Y30" s="7">
        <v>0</v>
      </c>
      <c r="Z30" s="7">
        <v>0</v>
      </c>
      <c r="AA30" s="7">
        <v>0</v>
      </c>
      <c r="AB30" s="7">
        <v>0</v>
      </c>
      <c r="AC30" s="7">
        <v>1</v>
      </c>
      <c r="AD30" s="7">
        <v>0</v>
      </c>
      <c r="AE30" s="7">
        <v>0</v>
      </c>
      <c r="AF30" s="8">
        <f t="shared" si="13"/>
        <v>51816.694516971278</v>
      </c>
      <c r="AH30" s="17" t="s">
        <v>141</v>
      </c>
      <c r="AI30" s="17">
        <v>2406.0043546925508</v>
      </c>
      <c r="AJ30" s="17">
        <v>589.30366235556244</v>
      </c>
      <c r="AK30" s="17">
        <v>4.082792129740513</v>
      </c>
      <c r="AL30" s="17">
        <v>8.4212821534016257E-5</v>
      </c>
      <c r="AM30" s="17">
        <v>1238.2598075462765</v>
      </c>
      <c r="AN30" s="17">
        <v>3573.7489018388251</v>
      </c>
      <c r="AO30" s="17">
        <v>1238.2598075462765</v>
      </c>
      <c r="AP30" s="17">
        <v>3573.7489018388251</v>
      </c>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row>
    <row r="31" spans="1:69">
      <c r="A31" s="2">
        <v>41579</v>
      </c>
      <c r="B31" s="8">
        <f>'WA Sch. 1-2'!B31</f>
        <v>874.97500000000002</v>
      </c>
      <c r="C31" s="8">
        <f>'WA Sch. 1-2'!C31</f>
        <v>765581.25062499999</v>
      </c>
      <c r="D31" s="8">
        <f>'WA Sch. 1-2'!D31</f>
        <v>0</v>
      </c>
      <c r="E31" s="8">
        <f>'WA Sch. 1-2'!E31</f>
        <v>906.5</v>
      </c>
      <c r="F31" s="8">
        <f t="shared" si="4"/>
        <v>821742.25</v>
      </c>
      <c r="G31" s="8">
        <f>'WA Sch. 1-2'!G31</f>
        <v>0</v>
      </c>
      <c r="H31" s="8">
        <f t="shared" si="5"/>
        <v>-31.524999999999977</v>
      </c>
      <c r="I31" s="8">
        <f t="shared" si="1"/>
        <v>-56160.999375000014</v>
      </c>
      <c r="J31" s="8">
        <f t="shared" si="1"/>
        <v>0</v>
      </c>
      <c r="K31" s="9">
        <v>1141</v>
      </c>
      <c r="L31" s="9">
        <v>54750767</v>
      </c>
      <c r="M31" s="9">
        <v>6963899</v>
      </c>
      <c r="N31" s="9">
        <f t="shared" si="6"/>
        <v>61714666</v>
      </c>
      <c r="O31" s="9">
        <f t="shared" si="7"/>
        <v>54088.226117440841</v>
      </c>
      <c r="P31" s="8">
        <f t="shared" si="8"/>
        <v>0</v>
      </c>
      <c r="Q31" s="8">
        <f t="shared" si="9"/>
        <v>54088.226117440841</v>
      </c>
      <c r="R31" s="9">
        <f t="shared" si="2"/>
        <v>61714666</v>
      </c>
      <c r="S31" s="21"/>
      <c r="T31" s="10"/>
      <c r="U31" s="2">
        <v>41944</v>
      </c>
      <c r="V31" s="8">
        <f t="shared" si="10"/>
        <v>914.5</v>
      </c>
      <c r="W31" s="8">
        <f t="shared" si="11"/>
        <v>836310.25</v>
      </c>
      <c r="X31" s="8">
        <f t="shared" si="12"/>
        <v>0</v>
      </c>
      <c r="Y31" s="7">
        <v>0</v>
      </c>
      <c r="Z31" s="7">
        <v>0</v>
      </c>
      <c r="AA31" s="7">
        <v>0</v>
      </c>
      <c r="AB31" s="7">
        <v>0</v>
      </c>
      <c r="AC31" s="7">
        <v>1</v>
      </c>
      <c r="AD31" s="7">
        <v>0</v>
      </c>
      <c r="AE31" s="7">
        <v>0</v>
      </c>
      <c r="AF31" s="8">
        <f t="shared" si="13"/>
        <v>56295.031277150301</v>
      </c>
      <c r="AH31" s="17" t="s">
        <v>209</v>
      </c>
      <c r="AI31" s="17">
        <v>8068.6330342715482</v>
      </c>
      <c r="AJ31" s="17">
        <v>868.1876658007767</v>
      </c>
      <c r="AK31" s="17">
        <v>9.2936508454418192</v>
      </c>
      <c r="AL31" s="17">
        <v>1.5136746774247797E-15</v>
      </c>
      <c r="AM31" s="17">
        <v>6348.261216818275</v>
      </c>
      <c r="AN31" s="17">
        <v>9789.0048517248215</v>
      </c>
      <c r="AO31" s="17">
        <v>6348.261216818275</v>
      </c>
      <c r="AP31" s="17">
        <v>9789.0048517248215</v>
      </c>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row>
    <row r="32" spans="1:69" ht="15.75" thickBot="1">
      <c r="A32" s="2">
        <v>41609</v>
      </c>
      <c r="B32" s="8">
        <f>'WA Sch. 1-2'!B32</f>
        <v>1138.7249999999999</v>
      </c>
      <c r="C32" s="8">
        <f>'WA Sch. 1-2'!C32</f>
        <v>1296694.6256249999</v>
      </c>
      <c r="D32" s="8">
        <f>'WA Sch. 1-2'!D32</f>
        <v>0</v>
      </c>
      <c r="E32" s="8">
        <f>'WA Sch. 1-2'!E32</f>
        <v>1220</v>
      </c>
      <c r="F32" s="8">
        <f t="shared" si="4"/>
        <v>1488400</v>
      </c>
      <c r="G32" s="8">
        <f>'WA Sch. 1-2'!G32</f>
        <v>0</v>
      </c>
      <c r="H32" s="8">
        <f t="shared" si="5"/>
        <v>-81.275000000000091</v>
      </c>
      <c r="I32" s="8">
        <f t="shared" si="1"/>
        <v>-191705.37437500013</v>
      </c>
      <c r="J32" s="8">
        <f t="shared" si="1"/>
        <v>0</v>
      </c>
      <c r="K32" s="9">
        <v>1147</v>
      </c>
      <c r="L32" s="9">
        <v>63157708</v>
      </c>
      <c r="M32" s="9">
        <v>-3410488</v>
      </c>
      <c r="N32" s="9">
        <f t="shared" si="6"/>
        <v>59747220</v>
      </c>
      <c r="O32" s="9">
        <f t="shared" si="7"/>
        <v>52089.991281604183</v>
      </c>
      <c r="P32" s="8">
        <f t="shared" si="8"/>
        <v>0</v>
      </c>
      <c r="Q32" s="8">
        <f t="shared" si="9"/>
        <v>52089.991281604183</v>
      </c>
      <c r="R32" s="9">
        <f t="shared" si="2"/>
        <v>59747220</v>
      </c>
      <c r="S32" s="21"/>
      <c r="T32" s="10"/>
      <c r="U32" s="2">
        <v>41974</v>
      </c>
      <c r="V32" s="8">
        <f t="shared" si="10"/>
        <v>1001</v>
      </c>
      <c r="W32" s="8">
        <f t="shared" si="11"/>
        <v>1002001</v>
      </c>
      <c r="X32" s="8">
        <f t="shared" si="12"/>
        <v>0</v>
      </c>
      <c r="Y32" s="7">
        <v>0</v>
      </c>
      <c r="Z32" s="7">
        <v>0</v>
      </c>
      <c r="AA32" s="7">
        <v>0</v>
      </c>
      <c r="AB32" s="7">
        <v>0</v>
      </c>
      <c r="AC32" s="7">
        <v>1</v>
      </c>
      <c r="AD32" s="7">
        <v>0</v>
      </c>
      <c r="AE32" s="7">
        <v>0</v>
      </c>
      <c r="AF32" s="8">
        <f t="shared" si="13"/>
        <v>46756.227430555555</v>
      </c>
      <c r="AH32" s="18" t="s">
        <v>208</v>
      </c>
      <c r="AI32" s="18">
        <v>11771.533814569801</v>
      </c>
      <c r="AJ32" s="18">
        <v>837.53144248131207</v>
      </c>
      <c r="AK32" s="18">
        <v>14.055035091810849</v>
      </c>
      <c r="AL32" s="18">
        <v>2.1444616024011571E-26</v>
      </c>
      <c r="AM32" s="18">
        <v>10111.909350143844</v>
      </c>
      <c r="AN32" s="18">
        <v>13431.158278995757</v>
      </c>
      <c r="AO32" s="18">
        <v>10111.909350143844</v>
      </c>
      <c r="AP32" s="18">
        <v>13431.158278995757</v>
      </c>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row>
    <row r="33" spans="1:77">
      <c r="A33" s="2">
        <v>41640</v>
      </c>
      <c r="B33" s="8">
        <f>'WA Sch. 1-2'!B33</f>
        <v>1095.1500000000001</v>
      </c>
      <c r="C33" s="8">
        <f>'WA Sch. 1-2'!C33</f>
        <v>1199353.5225000002</v>
      </c>
      <c r="D33" s="8">
        <f>'WA Sch. 1-2'!D33</f>
        <v>0</v>
      </c>
      <c r="E33" s="8">
        <f>'WA Sch. 1-2'!E33</f>
        <v>1040</v>
      </c>
      <c r="F33" s="8">
        <f t="shared" si="4"/>
        <v>1081600</v>
      </c>
      <c r="G33" s="8">
        <f>'WA Sch. 1-2'!G33</f>
        <v>0</v>
      </c>
      <c r="H33" s="8">
        <f t="shared" si="5"/>
        <v>55.150000000000091</v>
      </c>
      <c r="I33" s="8">
        <f t="shared" si="1"/>
        <v>117753.5225000002</v>
      </c>
      <c r="J33" s="8">
        <f t="shared" si="1"/>
        <v>0</v>
      </c>
      <c r="K33" s="9">
        <v>1144</v>
      </c>
      <c r="L33" s="9">
        <v>63740225</v>
      </c>
      <c r="M33" s="9">
        <v>-5463239</v>
      </c>
      <c r="N33" s="9">
        <f t="shared" si="6"/>
        <v>58276986</v>
      </c>
      <c r="O33" s="9">
        <f t="shared" si="7"/>
        <v>50941.421328671328</v>
      </c>
      <c r="P33" s="8">
        <f t="shared" si="8"/>
        <v>0</v>
      </c>
      <c r="Q33" s="8">
        <f t="shared" si="9"/>
        <v>50941.421328671328</v>
      </c>
      <c r="R33" s="9">
        <f t="shared" si="2"/>
        <v>58276986</v>
      </c>
      <c r="S33" s="21"/>
      <c r="T33" s="10"/>
      <c r="U33" s="2">
        <v>42005</v>
      </c>
      <c r="V33" s="8">
        <f t="shared" si="10"/>
        <v>1058</v>
      </c>
      <c r="W33" s="8">
        <f t="shared" si="11"/>
        <v>1119364</v>
      </c>
      <c r="X33" s="8">
        <f t="shared" si="12"/>
        <v>0</v>
      </c>
      <c r="Y33" s="7">
        <v>0</v>
      </c>
      <c r="Z33" s="7">
        <v>0</v>
      </c>
      <c r="AA33" s="7">
        <v>0</v>
      </c>
      <c r="AB33" s="7">
        <v>0</v>
      </c>
      <c r="AC33" s="7">
        <v>1</v>
      </c>
      <c r="AD33" s="7">
        <v>0</v>
      </c>
      <c r="AE33" s="7">
        <v>0</v>
      </c>
      <c r="AF33" s="8">
        <f t="shared" si="13"/>
        <v>47373.100175746928</v>
      </c>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row>
    <row r="34" spans="1:77">
      <c r="A34" s="2">
        <v>41671</v>
      </c>
      <c r="B34" s="8">
        <f>'WA Sch. 1-2'!B34</f>
        <v>932.76424999999995</v>
      </c>
      <c r="C34" s="8">
        <f>'WA Sch. 1-2'!C34</f>
        <v>870049.14607806236</v>
      </c>
      <c r="D34" s="8">
        <f>'WA Sch. 1-2'!D34</f>
        <v>0</v>
      </c>
      <c r="E34" s="8">
        <f>'WA Sch. 1-2'!E34</f>
        <v>1091.5</v>
      </c>
      <c r="F34" s="8">
        <f t="shared" si="4"/>
        <v>1191372.25</v>
      </c>
      <c r="G34" s="8">
        <f>'WA Sch. 1-2'!G34</f>
        <v>0</v>
      </c>
      <c r="H34" s="8">
        <f t="shared" si="5"/>
        <v>-158.73575000000005</v>
      </c>
      <c r="I34" s="8">
        <f t="shared" si="1"/>
        <v>-321323.10392193764</v>
      </c>
      <c r="J34" s="8">
        <f t="shared" si="1"/>
        <v>0</v>
      </c>
      <c r="K34" s="9">
        <v>1146</v>
      </c>
      <c r="L34" s="9">
        <v>60685038</v>
      </c>
      <c r="M34" s="9">
        <v>-1685153</v>
      </c>
      <c r="N34" s="9">
        <f t="shared" si="6"/>
        <v>58999885</v>
      </c>
      <c r="O34" s="9">
        <f t="shared" si="7"/>
        <v>51483.320244328097</v>
      </c>
      <c r="P34" s="8">
        <f t="shared" si="8"/>
        <v>0</v>
      </c>
      <c r="Q34" s="8">
        <f t="shared" si="9"/>
        <v>51483.320244328097</v>
      </c>
      <c r="R34" s="9">
        <f t="shared" si="2"/>
        <v>58999885</v>
      </c>
      <c r="S34" s="21"/>
      <c r="T34" s="10"/>
      <c r="U34" s="2">
        <v>42036</v>
      </c>
      <c r="V34" s="8">
        <f t="shared" si="10"/>
        <v>724</v>
      </c>
      <c r="W34" s="8">
        <f t="shared" si="11"/>
        <v>524176</v>
      </c>
      <c r="X34" s="8">
        <f t="shared" si="12"/>
        <v>0</v>
      </c>
      <c r="Y34" s="7">
        <v>0</v>
      </c>
      <c r="Z34" s="7">
        <v>0</v>
      </c>
      <c r="AA34" s="7">
        <v>0</v>
      </c>
      <c r="AB34" s="7">
        <v>0</v>
      </c>
      <c r="AC34" s="7">
        <v>1</v>
      </c>
      <c r="AD34" s="7">
        <v>0</v>
      </c>
      <c r="AE34" s="7">
        <v>0</v>
      </c>
      <c r="AF34" s="8">
        <f t="shared" si="13"/>
        <v>54577.620749782043</v>
      </c>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row>
    <row r="35" spans="1:77">
      <c r="A35" s="2">
        <v>41699</v>
      </c>
      <c r="B35" s="8">
        <f>'WA Sch. 1-2'!B35</f>
        <v>767.35</v>
      </c>
      <c r="C35" s="8">
        <f>'WA Sch. 1-2'!C35</f>
        <v>588826.02250000008</v>
      </c>
      <c r="D35" s="8">
        <f>'WA Sch. 1-2'!D35</f>
        <v>0</v>
      </c>
      <c r="E35" s="8">
        <f>'WA Sch. 1-2'!E35</f>
        <v>786.5</v>
      </c>
      <c r="F35" s="8">
        <f t="shared" si="4"/>
        <v>618582.25</v>
      </c>
      <c r="G35" s="8">
        <f>'WA Sch. 1-2'!G35</f>
        <v>0</v>
      </c>
      <c r="H35" s="8">
        <f t="shared" si="5"/>
        <v>-19.149999999999977</v>
      </c>
      <c r="I35" s="8">
        <f t="shared" si="1"/>
        <v>-29756.227499999921</v>
      </c>
      <c r="J35" s="8">
        <f t="shared" si="1"/>
        <v>0</v>
      </c>
      <c r="K35" s="9">
        <v>1146</v>
      </c>
      <c r="L35" s="9">
        <v>58979349</v>
      </c>
      <c r="M35" s="9">
        <v>-1691419</v>
      </c>
      <c r="N35" s="9">
        <f t="shared" si="6"/>
        <v>57287930</v>
      </c>
      <c r="O35" s="9">
        <f t="shared" si="7"/>
        <v>49989.467713787082</v>
      </c>
      <c r="P35" s="8">
        <f t="shared" si="8"/>
        <v>0</v>
      </c>
      <c r="Q35" s="8">
        <f t="shared" si="9"/>
        <v>49989.467713787082</v>
      </c>
      <c r="R35" s="9">
        <f t="shared" si="2"/>
        <v>57287929.999999993</v>
      </c>
      <c r="S35" s="21"/>
      <c r="T35" s="10"/>
      <c r="U35" s="2">
        <v>42064</v>
      </c>
      <c r="V35" s="8">
        <f t="shared" si="10"/>
        <v>604.5</v>
      </c>
      <c r="W35" s="8">
        <f t="shared" si="11"/>
        <v>365420.25</v>
      </c>
      <c r="X35" s="8">
        <f t="shared" si="12"/>
        <v>0</v>
      </c>
      <c r="Y35" s="7">
        <v>0</v>
      </c>
      <c r="Z35" s="7">
        <v>0</v>
      </c>
      <c r="AA35" s="7">
        <v>0</v>
      </c>
      <c r="AB35" s="7">
        <v>0</v>
      </c>
      <c r="AC35" s="7">
        <v>1</v>
      </c>
      <c r="AD35" s="7">
        <v>0</v>
      </c>
      <c r="AE35" s="7">
        <v>0</v>
      </c>
      <c r="AF35" s="8">
        <f t="shared" si="13"/>
        <v>49726.800345721691</v>
      </c>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row>
    <row r="36" spans="1:77">
      <c r="A36" s="2">
        <v>41730</v>
      </c>
      <c r="B36" s="8">
        <f>'WA Sch. 1-2'!B36</f>
        <v>547.15</v>
      </c>
      <c r="C36" s="8">
        <f>'WA Sch. 1-2'!C36</f>
        <v>299373.1225</v>
      </c>
      <c r="D36" s="8">
        <f>'WA Sch. 1-2'!D36</f>
        <v>0.375</v>
      </c>
      <c r="E36" s="8">
        <f>'WA Sch. 1-2'!E36</f>
        <v>543.5</v>
      </c>
      <c r="F36" s="8">
        <f t="shared" si="4"/>
        <v>295392.25</v>
      </c>
      <c r="G36" s="8">
        <f>'WA Sch. 1-2'!G36</f>
        <v>0</v>
      </c>
      <c r="H36" s="8">
        <f t="shared" si="5"/>
        <v>3.6499999999999773</v>
      </c>
      <c r="I36" s="8">
        <f t="shared" si="1"/>
        <v>3980.8724999999977</v>
      </c>
      <c r="J36" s="8">
        <f t="shared" si="1"/>
        <v>0.375</v>
      </c>
      <c r="K36" s="9">
        <v>1149</v>
      </c>
      <c r="L36" s="9">
        <v>55865612</v>
      </c>
      <c r="M36" s="9">
        <v>3074054</v>
      </c>
      <c r="N36" s="9">
        <f t="shared" si="6"/>
        <v>58939666</v>
      </c>
      <c r="O36" s="9">
        <f t="shared" si="7"/>
        <v>51296.489120974758</v>
      </c>
      <c r="P36" s="8">
        <f t="shared" si="8"/>
        <v>3.7811189073016358</v>
      </c>
      <c r="Q36" s="8">
        <f t="shared" si="9"/>
        <v>51300.270239882062</v>
      </c>
      <c r="R36" s="9">
        <f t="shared" si="2"/>
        <v>58944010.505624488</v>
      </c>
      <c r="S36" s="21"/>
      <c r="T36" s="10"/>
      <c r="U36" s="2">
        <v>42095</v>
      </c>
      <c r="V36" s="8">
        <f t="shared" si="10"/>
        <v>524.5</v>
      </c>
      <c r="W36" s="8">
        <f t="shared" si="11"/>
        <v>275100.25</v>
      </c>
      <c r="X36" s="8">
        <f t="shared" si="12"/>
        <v>0</v>
      </c>
      <c r="Y36" s="7">
        <v>1</v>
      </c>
      <c r="Z36" s="7">
        <v>0</v>
      </c>
      <c r="AA36" s="7">
        <v>0</v>
      </c>
      <c r="AB36" s="7">
        <v>0</v>
      </c>
      <c r="AC36" s="7">
        <v>1</v>
      </c>
      <c r="AD36" s="7">
        <v>0</v>
      </c>
      <c r="AE36" s="7">
        <v>0</v>
      </c>
      <c r="AF36" s="8">
        <f t="shared" si="13"/>
        <v>47163.079584775085</v>
      </c>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row>
    <row r="37" spans="1:77">
      <c r="A37" s="2">
        <v>41760</v>
      </c>
      <c r="B37" s="8">
        <f>'WA Sch. 1-2'!B37</f>
        <v>290.02499999999998</v>
      </c>
      <c r="C37" s="8">
        <f>'WA Sch. 1-2'!C37</f>
        <v>84114.500624999986</v>
      </c>
      <c r="D37" s="8">
        <f>'WA Sch. 1-2'!D37</f>
        <v>14.95</v>
      </c>
      <c r="E37" s="8">
        <f>'WA Sch. 1-2'!E37</f>
        <v>231.5</v>
      </c>
      <c r="F37" s="8">
        <f t="shared" si="4"/>
        <v>53592.25</v>
      </c>
      <c r="G37" s="8">
        <f>'WA Sch. 1-2'!G37</f>
        <v>5</v>
      </c>
      <c r="H37" s="8">
        <f t="shared" si="5"/>
        <v>58.524999999999977</v>
      </c>
      <c r="I37" s="8">
        <f t="shared" si="1"/>
        <v>30522.250624999986</v>
      </c>
      <c r="J37" s="8">
        <f t="shared" si="1"/>
        <v>9.9499999999999993</v>
      </c>
      <c r="K37" s="9">
        <v>1147</v>
      </c>
      <c r="L37" s="9">
        <v>55495142</v>
      </c>
      <c r="M37" s="9">
        <v>1122815</v>
      </c>
      <c r="N37" s="9">
        <f t="shared" si="6"/>
        <v>56617957</v>
      </c>
      <c r="O37" s="9">
        <f t="shared" si="7"/>
        <v>49361.775937227547</v>
      </c>
      <c r="P37" s="8">
        <f t="shared" si="8"/>
        <v>100.32568834040339</v>
      </c>
      <c r="Q37" s="8">
        <f t="shared" si="9"/>
        <v>49462.10162556795</v>
      </c>
      <c r="R37" s="9">
        <f t="shared" si="2"/>
        <v>56733030.564526439</v>
      </c>
      <c r="S37" s="21"/>
      <c r="T37" s="10"/>
      <c r="U37" s="2">
        <v>42125</v>
      </c>
      <c r="V37" s="8">
        <f t="shared" si="10"/>
        <v>162.5</v>
      </c>
      <c r="W37" s="8">
        <f t="shared" si="11"/>
        <v>26406.25</v>
      </c>
      <c r="X37" s="8">
        <f t="shared" si="12"/>
        <v>29.5</v>
      </c>
      <c r="Y37" s="7">
        <v>0</v>
      </c>
      <c r="Z37" s="7">
        <v>0</v>
      </c>
      <c r="AA37" s="7">
        <v>0</v>
      </c>
      <c r="AB37" s="7">
        <v>0</v>
      </c>
      <c r="AC37" s="7">
        <v>1</v>
      </c>
      <c r="AD37" s="7">
        <v>0</v>
      </c>
      <c r="AE37" s="7">
        <v>0</v>
      </c>
      <c r="AF37" s="8">
        <f t="shared" si="13"/>
        <v>50135.340017436793</v>
      </c>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row>
    <row r="38" spans="1:77">
      <c r="A38" s="2">
        <v>41791</v>
      </c>
      <c r="B38" s="8">
        <f>'WA Sch. 1-2'!B38</f>
        <v>126.95</v>
      </c>
      <c r="C38" s="8">
        <f>'WA Sch. 1-2'!C38</f>
        <v>16116.302500000002</v>
      </c>
      <c r="D38" s="8">
        <f>'WA Sch. 1-2'!D38</f>
        <v>68</v>
      </c>
      <c r="E38" s="8">
        <f>'WA Sch. 1-2'!E38</f>
        <v>112</v>
      </c>
      <c r="F38" s="8">
        <f t="shared" si="4"/>
        <v>12544</v>
      </c>
      <c r="G38" s="8">
        <f>'WA Sch. 1-2'!G38</f>
        <v>13.5</v>
      </c>
      <c r="H38" s="8">
        <f t="shared" si="5"/>
        <v>14.950000000000003</v>
      </c>
      <c r="I38" s="8">
        <f t="shared" si="1"/>
        <v>3572.3025000000016</v>
      </c>
      <c r="J38" s="8">
        <f t="shared" si="1"/>
        <v>54.5</v>
      </c>
      <c r="K38" s="9">
        <v>1144</v>
      </c>
      <c r="L38" s="9">
        <v>55204155</v>
      </c>
      <c r="M38" s="9">
        <v>3099175</v>
      </c>
      <c r="N38" s="9">
        <f t="shared" si="6"/>
        <v>58303330</v>
      </c>
      <c r="O38" s="9">
        <f t="shared" si="7"/>
        <v>50964.4493006993</v>
      </c>
      <c r="P38" s="8">
        <f t="shared" si="8"/>
        <v>549.52261452783773</v>
      </c>
      <c r="Q38" s="8">
        <f t="shared" si="9"/>
        <v>51513.971915227135</v>
      </c>
      <c r="R38" s="9">
        <f t="shared" si="2"/>
        <v>58931983.87101984</v>
      </c>
      <c r="S38" s="21"/>
      <c r="T38" s="10"/>
      <c r="U38" s="2">
        <v>42156</v>
      </c>
      <c r="V38" s="8">
        <f t="shared" si="10"/>
        <v>25.5</v>
      </c>
      <c r="W38" s="8">
        <f t="shared" si="11"/>
        <v>650.25</v>
      </c>
      <c r="X38" s="8">
        <f t="shared" si="12"/>
        <v>218.5</v>
      </c>
      <c r="Y38" s="7">
        <v>0</v>
      </c>
      <c r="Z38" s="7">
        <v>0</v>
      </c>
      <c r="AA38" s="7">
        <v>0</v>
      </c>
      <c r="AB38" s="7">
        <v>0</v>
      </c>
      <c r="AC38" s="7">
        <v>1</v>
      </c>
      <c r="AD38" s="7">
        <v>0</v>
      </c>
      <c r="AE38" s="7">
        <v>0</v>
      </c>
      <c r="AF38" s="8">
        <f t="shared" si="13"/>
        <v>53114.463139635736</v>
      </c>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row>
    <row r="39" spans="1:77">
      <c r="A39" s="2">
        <v>41821</v>
      </c>
      <c r="B39" s="8">
        <f>'WA Sch. 1-2'!B39</f>
        <v>14.1</v>
      </c>
      <c r="C39" s="8">
        <f>'WA Sch. 1-2'!C39</f>
        <v>198.81</v>
      </c>
      <c r="D39" s="8">
        <f>'WA Sch. 1-2'!D39</f>
        <v>240.05</v>
      </c>
      <c r="E39" s="8">
        <f>'WA Sch. 1-2'!E39</f>
        <v>7.5</v>
      </c>
      <c r="F39" s="8">
        <f t="shared" si="4"/>
        <v>56.25</v>
      </c>
      <c r="G39" s="8">
        <f>'WA Sch. 1-2'!G39</f>
        <v>339.5</v>
      </c>
      <c r="H39" s="8">
        <f t="shared" si="5"/>
        <v>6.6</v>
      </c>
      <c r="I39" s="8">
        <f t="shared" si="1"/>
        <v>142.56</v>
      </c>
      <c r="J39" s="8">
        <f>D39-G39</f>
        <v>-99.449999999999989</v>
      </c>
      <c r="K39" s="9">
        <v>1148</v>
      </c>
      <c r="L39" s="9">
        <v>56194730</v>
      </c>
      <c r="M39" s="9">
        <v>9144955</v>
      </c>
      <c r="N39" s="9">
        <f t="shared" si="6"/>
        <v>65339685</v>
      </c>
      <c r="O39" s="9">
        <f t="shared" si="7"/>
        <v>56916.101916376305</v>
      </c>
      <c r="P39" s="8">
        <f t="shared" si="8"/>
        <v>-1002.7527342163936</v>
      </c>
      <c r="Q39" s="8">
        <f t="shared" si="9"/>
        <v>55913.349182159909</v>
      </c>
      <c r="R39" s="9">
        <f t="shared" si="2"/>
        <v>64188524.861119576</v>
      </c>
      <c r="S39" s="21"/>
      <c r="T39" s="10"/>
      <c r="U39" s="2">
        <v>42186</v>
      </c>
      <c r="V39" s="8">
        <f t="shared" si="10"/>
        <v>6</v>
      </c>
      <c r="W39" s="8">
        <f t="shared" si="11"/>
        <v>36</v>
      </c>
      <c r="X39" s="8">
        <f t="shared" si="12"/>
        <v>289.5</v>
      </c>
      <c r="Y39" s="7">
        <v>0</v>
      </c>
      <c r="Z39" s="7">
        <v>0</v>
      </c>
      <c r="AA39" s="7">
        <v>0</v>
      </c>
      <c r="AB39" s="7">
        <v>0</v>
      </c>
      <c r="AC39" s="7">
        <v>1</v>
      </c>
      <c r="AD39" s="7">
        <v>0</v>
      </c>
      <c r="AE39" s="7">
        <v>0</v>
      </c>
      <c r="AF39" s="8">
        <f t="shared" si="13"/>
        <v>50338.131715771233</v>
      </c>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row>
    <row r="40" spans="1:77">
      <c r="A40" s="2">
        <v>41852</v>
      </c>
      <c r="B40" s="8">
        <f>'WA Sch. 1-2'!B40</f>
        <v>19.350000000000001</v>
      </c>
      <c r="C40" s="8">
        <f>'WA Sch. 1-2'!C40</f>
        <v>374.42250000000007</v>
      </c>
      <c r="D40" s="8">
        <f>'WA Sch. 1-2'!D40</f>
        <v>204.95</v>
      </c>
      <c r="E40" s="8">
        <f>'WA Sch. 1-2'!E40</f>
        <v>6</v>
      </c>
      <c r="F40" s="8">
        <f t="shared" si="4"/>
        <v>36</v>
      </c>
      <c r="G40" s="8">
        <f>'WA Sch. 1-2'!G40</f>
        <v>230</v>
      </c>
      <c r="H40" s="8">
        <f t="shared" si="5"/>
        <v>13.350000000000001</v>
      </c>
      <c r="I40" s="8">
        <f t="shared" si="1"/>
        <v>338.42250000000007</v>
      </c>
      <c r="J40" s="8">
        <f t="shared" si="1"/>
        <v>-25.050000000000011</v>
      </c>
      <c r="K40" s="9">
        <v>1146</v>
      </c>
      <c r="L40" s="9">
        <v>61311755</v>
      </c>
      <c r="M40" s="9">
        <v>-2426148</v>
      </c>
      <c r="N40" s="9">
        <f t="shared" si="6"/>
        <v>58885607</v>
      </c>
      <c r="O40" s="9">
        <f t="shared" si="7"/>
        <v>51383.601221640485</v>
      </c>
      <c r="P40" s="8">
        <f t="shared" si="8"/>
        <v>-252.57874300774938</v>
      </c>
      <c r="Q40" s="8">
        <f t="shared" si="9"/>
        <v>51131.022478632738</v>
      </c>
      <c r="R40" s="9">
        <f t="shared" si="2"/>
        <v>58596151.760513119</v>
      </c>
      <c r="S40" s="21"/>
      <c r="T40" s="10"/>
      <c r="U40" s="2">
        <v>42217</v>
      </c>
      <c r="V40" s="8">
        <f t="shared" si="10"/>
        <v>11.5</v>
      </c>
      <c r="W40" s="8">
        <f t="shared" si="11"/>
        <v>132.25</v>
      </c>
      <c r="X40" s="8">
        <f t="shared" si="12"/>
        <v>241.5</v>
      </c>
      <c r="Y40" s="7">
        <v>0</v>
      </c>
      <c r="Z40" s="7">
        <v>0</v>
      </c>
      <c r="AA40" s="7">
        <v>0</v>
      </c>
      <c r="AB40" s="7">
        <v>0</v>
      </c>
      <c r="AC40" s="7">
        <v>1</v>
      </c>
      <c r="AD40" s="7">
        <v>0</v>
      </c>
      <c r="AE40" s="7">
        <v>0</v>
      </c>
      <c r="AF40" s="8">
        <f t="shared" si="13"/>
        <v>53514.538596491228</v>
      </c>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row>
    <row r="41" spans="1:77">
      <c r="A41" s="2">
        <v>41883</v>
      </c>
      <c r="B41" s="8">
        <f>'WA Sch. 1-2'!B41</f>
        <v>152.32499999999999</v>
      </c>
      <c r="C41" s="8">
        <f>'WA Sch. 1-2'!C41</f>
        <v>23202.905624999996</v>
      </c>
      <c r="D41" s="8">
        <f>'WA Sch. 1-2'!D41</f>
        <v>43.875</v>
      </c>
      <c r="E41" s="8">
        <f>'WA Sch. 1-2'!E41</f>
        <v>100</v>
      </c>
      <c r="F41" s="8">
        <f t="shared" si="4"/>
        <v>10000</v>
      </c>
      <c r="G41" s="8">
        <f>'WA Sch. 1-2'!G41</f>
        <v>42.5</v>
      </c>
      <c r="H41" s="8">
        <f t="shared" si="5"/>
        <v>52.324999999999989</v>
      </c>
      <c r="I41" s="8">
        <f t="shared" si="5"/>
        <v>13202.905624999996</v>
      </c>
      <c r="J41" s="8">
        <f t="shared" si="5"/>
        <v>1.375</v>
      </c>
      <c r="K41" s="9">
        <v>1146</v>
      </c>
      <c r="L41" s="9">
        <v>60591860</v>
      </c>
      <c r="M41" s="9">
        <v>-10717770</v>
      </c>
      <c r="N41" s="9">
        <f t="shared" si="6"/>
        <v>49874090</v>
      </c>
      <c r="O41" s="9">
        <f t="shared" si="7"/>
        <v>43520.148342059336</v>
      </c>
      <c r="P41" s="8">
        <f t="shared" si="8"/>
        <v>13.864102660105997</v>
      </c>
      <c r="Q41" s="8">
        <f t="shared" si="9"/>
        <v>43534.012444719439</v>
      </c>
      <c r="R41" s="9">
        <f t="shared" si="2"/>
        <v>49889978.261648476</v>
      </c>
      <c r="S41" s="21"/>
      <c r="T41" s="10"/>
      <c r="U41" s="2">
        <v>42248</v>
      </c>
      <c r="V41" s="8">
        <f t="shared" si="10"/>
        <v>200.5</v>
      </c>
      <c r="W41" s="8">
        <f t="shared" si="11"/>
        <v>40200.25</v>
      </c>
      <c r="X41" s="8">
        <f t="shared" si="12"/>
        <v>18</v>
      </c>
      <c r="Y41" s="7">
        <v>0</v>
      </c>
      <c r="Z41" s="7">
        <v>1</v>
      </c>
      <c r="AA41" s="7">
        <v>0</v>
      </c>
      <c r="AB41" s="7">
        <v>0</v>
      </c>
      <c r="AC41" s="7">
        <v>1</v>
      </c>
      <c r="AD41" s="7">
        <v>0</v>
      </c>
      <c r="AE41" s="7">
        <v>0</v>
      </c>
      <c r="AF41" s="8">
        <f t="shared" si="13"/>
        <v>47063.858996539791</v>
      </c>
      <c r="AH41" t="s">
        <v>58</v>
      </c>
    </row>
    <row r="42" spans="1:77" ht="15.75" thickBot="1">
      <c r="A42" s="2">
        <v>41913</v>
      </c>
      <c r="B42" s="8">
        <f>'WA Sch. 1-2'!B42</f>
        <v>510.4</v>
      </c>
      <c r="C42" s="8">
        <f>'WA Sch. 1-2'!C42</f>
        <v>260508.15999999997</v>
      </c>
      <c r="D42" s="8">
        <f>'WA Sch. 1-2'!D42</f>
        <v>0.65</v>
      </c>
      <c r="E42" s="8">
        <f>'WA Sch. 1-2'!E42</f>
        <v>363</v>
      </c>
      <c r="F42" s="8">
        <f t="shared" si="4"/>
        <v>131769</v>
      </c>
      <c r="G42" s="8">
        <f>'WA Sch. 1-2'!G42</f>
        <v>0.5</v>
      </c>
      <c r="H42" s="8">
        <f t="shared" ref="H42:J73" si="14">B42-E42</f>
        <v>147.39999999999998</v>
      </c>
      <c r="I42" s="8">
        <f t="shared" si="14"/>
        <v>128739.15999999997</v>
      </c>
      <c r="J42" s="8">
        <f t="shared" si="14"/>
        <v>0.15000000000000002</v>
      </c>
      <c r="K42" s="9">
        <v>1149</v>
      </c>
      <c r="L42" s="9">
        <v>54541094</v>
      </c>
      <c r="M42" s="9">
        <v>4996288</v>
      </c>
      <c r="N42" s="9">
        <f t="shared" si="6"/>
        <v>59537382</v>
      </c>
      <c r="O42" s="9">
        <f t="shared" si="7"/>
        <v>51816.694516971278</v>
      </c>
      <c r="P42" s="8">
        <f t="shared" si="8"/>
        <v>1.5124475629206544</v>
      </c>
      <c r="Q42" s="8">
        <f t="shared" si="9"/>
        <v>51818.206964534198</v>
      </c>
      <c r="R42" s="9">
        <f t="shared" si="2"/>
        <v>59539119.802249797</v>
      </c>
      <c r="S42" s="21"/>
      <c r="T42" s="10"/>
      <c r="U42" s="2">
        <v>42278</v>
      </c>
      <c r="V42" s="8">
        <f t="shared" si="10"/>
        <v>330</v>
      </c>
      <c r="W42" s="8">
        <f t="shared" si="11"/>
        <v>108900</v>
      </c>
      <c r="X42" s="8">
        <f t="shared" si="12"/>
        <v>0</v>
      </c>
      <c r="Y42" s="7">
        <v>0</v>
      </c>
      <c r="Z42" s="7">
        <v>0</v>
      </c>
      <c r="AA42" s="7">
        <v>0</v>
      </c>
      <c r="AB42" s="7">
        <v>0</v>
      </c>
      <c r="AC42" s="7">
        <v>1</v>
      </c>
      <c r="AD42" s="7">
        <v>0</v>
      </c>
      <c r="AE42" s="7">
        <v>0</v>
      </c>
      <c r="AF42" s="8">
        <f t="shared" si="13"/>
        <v>52708.704090513493</v>
      </c>
      <c r="AS42" s="13" t="s">
        <v>132</v>
      </c>
      <c r="AT42" s="12"/>
      <c r="AU42" s="12"/>
      <c r="AV42" s="12"/>
      <c r="AX42" s="13" t="s">
        <v>134</v>
      </c>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row>
    <row r="43" spans="1:77">
      <c r="A43" s="2">
        <v>41944</v>
      </c>
      <c r="B43" s="8">
        <f>'WA Sch. 1-2'!B43</f>
        <v>874.97500000000002</v>
      </c>
      <c r="C43" s="8">
        <f>'WA Sch. 1-2'!C43</f>
        <v>765581.25062499999</v>
      </c>
      <c r="D43" s="8">
        <f>'WA Sch. 1-2'!D43</f>
        <v>0</v>
      </c>
      <c r="E43" s="8">
        <f>'WA Sch. 1-2'!E43</f>
        <v>914.5</v>
      </c>
      <c r="F43" s="8">
        <f t="shared" si="4"/>
        <v>836310.25</v>
      </c>
      <c r="G43" s="8">
        <f>'WA Sch. 1-2'!G43</f>
        <v>0</v>
      </c>
      <c r="H43" s="8">
        <f t="shared" si="14"/>
        <v>-39.524999999999977</v>
      </c>
      <c r="I43" s="8">
        <f t="shared" si="14"/>
        <v>-70728.999375000014</v>
      </c>
      <c r="J43" s="8">
        <f t="shared" si="14"/>
        <v>0</v>
      </c>
      <c r="K43" s="9">
        <v>1151</v>
      </c>
      <c r="L43" s="9">
        <v>55097449</v>
      </c>
      <c r="M43" s="9">
        <v>9698132</v>
      </c>
      <c r="N43" s="9">
        <f t="shared" si="6"/>
        <v>64795581</v>
      </c>
      <c r="O43" s="9">
        <f t="shared" si="7"/>
        <v>56295.031277150301</v>
      </c>
      <c r="P43" s="8">
        <f t="shared" si="8"/>
        <v>0</v>
      </c>
      <c r="Q43" s="8">
        <f t="shared" si="9"/>
        <v>56295.031277150301</v>
      </c>
      <c r="R43" s="9">
        <f t="shared" si="2"/>
        <v>64795581</v>
      </c>
      <c r="S43" s="21"/>
      <c r="T43" s="10"/>
      <c r="U43" s="2">
        <v>42309</v>
      </c>
      <c r="V43" s="8">
        <f t="shared" si="10"/>
        <v>910</v>
      </c>
      <c r="W43" s="8">
        <f t="shared" si="11"/>
        <v>828100</v>
      </c>
      <c r="X43" s="8">
        <f t="shared" si="12"/>
        <v>0</v>
      </c>
      <c r="Y43" s="7">
        <v>0</v>
      </c>
      <c r="Z43" s="7">
        <v>0</v>
      </c>
      <c r="AA43" s="7">
        <v>0</v>
      </c>
      <c r="AB43" s="7">
        <v>0</v>
      </c>
      <c r="AC43" s="7">
        <v>1</v>
      </c>
      <c r="AD43" s="7">
        <v>0</v>
      </c>
      <c r="AE43" s="7">
        <v>0</v>
      </c>
      <c r="AF43" s="8">
        <f t="shared" si="13"/>
        <v>47573.62784588441</v>
      </c>
      <c r="AH43" s="19" t="s">
        <v>59</v>
      </c>
      <c r="AI43" s="19" t="s">
        <v>60</v>
      </c>
      <c r="AJ43" s="19" t="s">
        <v>61</v>
      </c>
      <c r="AK43" s="19" t="s">
        <v>62</v>
      </c>
      <c r="AS43" s="49" t="s">
        <v>128</v>
      </c>
      <c r="AT43" s="53" t="s">
        <v>94</v>
      </c>
      <c r="AU43" s="53" t="s">
        <v>96</v>
      </c>
      <c r="AV43" s="53" t="s">
        <v>95</v>
      </c>
      <c r="AW43" s="42"/>
      <c r="AX43" s="49" t="s">
        <v>128</v>
      </c>
      <c r="AY43" s="53" t="s">
        <v>126</v>
      </c>
      <c r="AZ43" s="53" t="s">
        <v>97</v>
      </c>
      <c r="BA43" s="53" t="s">
        <v>98</v>
      </c>
      <c r="BB43" s="53" t="s">
        <v>99</v>
      </c>
      <c r="BC43" s="53" t="s">
        <v>100</v>
      </c>
      <c r="BD43" s="53" t="s">
        <v>101</v>
      </c>
      <c r="BE43" s="53" t="s">
        <v>102</v>
      </c>
      <c r="BF43" s="53" t="s">
        <v>103</v>
      </c>
      <c r="BG43" s="53" t="s">
        <v>104</v>
      </c>
      <c r="BH43" s="53" t="s">
        <v>105</v>
      </c>
      <c r="BI43" s="53" t="s">
        <v>106</v>
      </c>
      <c r="BJ43" s="53" t="s">
        <v>107</v>
      </c>
      <c r="BK43" s="53" t="s">
        <v>108</v>
      </c>
      <c r="BL43" s="47" t="s">
        <v>128</v>
      </c>
      <c r="BM43" s="53" t="s">
        <v>129</v>
      </c>
      <c r="BN43" s="53" t="s">
        <v>114</v>
      </c>
      <c r="BO43" s="53" t="s">
        <v>115</v>
      </c>
      <c r="BP43" s="53" t="s">
        <v>116</v>
      </c>
      <c r="BQ43" s="53" t="s">
        <v>117</v>
      </c>
      <c r="BR43" s="53" t="s">
        <v>118</v>
      </c>
      <c r="BS43" s="53" t="s">
        <v>119</v>
      </c>
      <c r="BT43" s="53" t="s">
        <v>120</v>
      </c>
      <c r="BU43" s="53" t="s">
        <v>121</v>
      </c>
      <c r="BV43" s="53" t="s">
        <v>122</v>
      </c>
      <c r="BW43" s="53" t="s">
        <v>123</v>
      </c>
      <c r="BX43" s="53" t="s">
        <v>124</v>
      </c>
      <c r="BY43" s="53" t="s">
        <v>125</v>
      </c>
    </row>
    <row r="44" spans="1:77">
      <c r="A44" s="2">
        <v>41974</v>
      </c>
      <c r="B44" s="8">
        <f>'WA Sch. 1-2'!B44</f>
        <v>1138.7249999999999</v>
      </c>
      <c r="C44" s="8">
        <f>'WA Sch. 1-2'!C44</f>
        <v>1296694.6256249999</v>
      </c>
      <c r="D44" s="8">
        <f>'WA Sch. 1-2'!D44</f>
        <v>0</v>
      </c>
      <c r="E44" s="8">
        <f>'WA Sch. 1-2'!E44</f>
        <v>1001</v>
      </c>
      <c r="F44" s="8">
        <f t="shared" si="4"/>
        <v>1002001</v>
      </c>
      <c r="G44" s="8">
        <f>'WA Sch. 1-2'!G44</f>
        <v>0</v>
      </c>
      <c r="H44" s="8">
        <f t="shared" si="14"/>
        <v>137.72499999999991</v>
      </c>
      <c r="I44" s="8">
        <f t="shared" si="14"/>
        <v>294693.62562499987</v>
      </c>
      <c r="J44" s="8">
        <f t="shared" si="14"/>
        <v>0</v>
      </c>
      <c r="K44" s="9">
        <v>1152</v>
      </c>
      <c r="L44" s="9">
        <v>61635985</v>
      </c>
      <c r="M44" s="9">
        <v>-7772811</v>
      </c>
      <c r="N44" s="9">
        <f t="shared" si="6"/>
        <v>53863174</v>
      </c>
      <c r="O44" s="9">
        <f t="shared" si="7"/>
        <v>46756.227430555555</v>
      </c>
      <c r="P44" s="8">
        <f t="shared" si="8"/>
        <v>0</v>
      </c>
      <c r="Q44" s="8">
        <f t="shared" si="9"/>
        <v>46756.227430555555</v>
      </c>
      <c r="R44" s="9">
        <f t="shared" si="2"/>
        <v>53863174</v>
      </c>
      <c r="S44" s="21"/>
      <c r="T44" s="10"/>
      <c r="U44" s="2">
        <v>42339</v>
      </c>
      <c r="V44" s="8">
        <f t="shared" si="10"/>
        <v>1062.5</v>
      </c>
      <c r="W44" s="8">
        <f t="shared" si="11"/>
        <v>1128906.25</v>
      </c>
      <c r="X44" s="8">
        <f t="shared" si="12"/>
        <v>0</v>
      </c>
      <c r="Y44" s="7">
        <v>0</v>
      </c>
      <c r="Z44" s="7">
        <v>0</v>
      </c>
      <c r="AA44" s="7">
        <v>0</v>
      </c>
      <c r="AB44" s="7">
        <v>0</v>
      </c>
      <c r="AC44" s="7">
        <v>1</v>
      </c>
      <c r="AD44" s="7">
        <v>0</v>
      </c>
      <c r="AE44" s="7">
        <v>0</v>
      </c>
      <c r="AF44" s="8">
        <f t="shared" si="13"/>
        <v>55314.99913269731</v>
      </c>
      <c r="AH44" s="17">
        <v>1</v>
      </c>
      <c r="AI44" s="17">
        <v>48265.30228188022</v>
      </c>
      <c r="AJ44" s="17">
        <v>-609.28019182074786</v>
      </c>
      <c r="AK44" s="17">
        <v>-0.2308993449463711</v>
      </c>
      <c r="AS44" s="1">
        <v>1</v>
      </c>
      <c r="AT44" s="50">
        <f>RANK(AJ44,$AJ$44:$AJ$163,1)</f>
        <v>48</v>
      </c>
      <c r="AU44" s="51">
        <f>(AT44-0.375)/(COUNT($AT$44:$AT$163)+0.25)</f>
        <v>0.39604989604989604</v>
      </c>
      <c r="AV44" s="52">
        <f>_xlfn.NORM.S.INV(AU44)</f>
        <v>-0.26358490404097262</v>
      </c>
      <c r="AW44" s="43"/>
      <c r="AX44" s="1">
        <v>1</v>
      </c>
      <c r="AY44" s="9">
        <f>AJ44</f>
        <v>-609.28019182074786</v>
      </c>
      <c r="AZ44" s="9"/>
      <c r="BA44" s="9"/>
      <c r="BB44" s="9"/>
      <c r="BC44" s="9"/>
      <c r="BD44" s="9"/>
      <c r="BE44" s="9"/>
      <c r="BF44" s="9"/>
      <c r="BG44" s="9"/>
      <c r="BH44" s="9"/>
      <c r="BI44" s="9"/>
      <c r="BJ44" s="9"/>
      <c r="BK44" s="9"/>
      <c r="BL44" s="1">
        <v>1</v>
      </c>
      <c r="BM44" s="9">
        <f>($AY44-$BM$171)*(AY44-$BM$171)</f>
        <v>371222.35214512039</v>
      </c>
      <c r="BN44" s="9"/>
      <c r="BO44" s="9"/>
      <c r="BP44" s="9"/>
      <c r="BQ44" s="9"/>
      <c r="BR44" s="9"/>
      <c r="BS44" s="9"/>
      <c r="BT44" s="9"/>
      <c r="BU44" s="9"/>
      <c r="BV44" s="9"/>
      <c r="BW44" s="9"/>
      <c r="BX44" s="9"/>
      <c r="BY44" s="9"/>
    </row>
    <row r="45" spans="1:77">
      <c r="A45" s="2">
        <v>42005</v>
      </c>
      <c r="B45" s="8">
        <f>'WA Sch. 1-2'!B45</f>
        <v>1095.1500000000001</v>
      </c>
      <c r="C45" s="8">
        <f>'WA Sch. 1-2'!C45</f>
        <v>1199353.5225000002</v>
      </c>
      <c r="D45" s="8">
        <f>'WA Sch. 1-2'!D45</f>
        <v>0</v>
      </c>
      <c r="E45" s="8">
        <f>'WA Sch. 1-2'!E45</f>
        <v>1058</v>
      </c>
      <c r="F45" s="8">
        <f t="shared" si="4"/>
        <v>1119364</v>
      </c>
      <c r="G45" s="8">
        <f>'WA Sch. 1-2'!G45</f>
        <v>0</v>
      </c>
      <c r="H45" s="8">
        <f t="shared" si="14"/>
        <v>37.150000000000091</v>
      </c>
      <c r="I45" s="8">
        <f t="shared" si="14"/>
        <v>79989.522500000196</v>
      </c>
      <c r="J45" s="8">
        <f t="shared" si="14"/>
        <v>0</v>
      </c>
      <c r="K45" s="9">
        <v>1138</v>
      </c>
      <c r="L45" s="9">
        <v>59272134</v>
      </c>
      <c r="M45" s="9">
        <v>-5361546</v>
      </c>
      <c r="N45" s="9">
        <f t="shared" si="6"/>
        <v>53910588</v>
      </c>
      <c r="O45" s="9">
        <f t="shared" si="7"/>
        <v>47373.100175746928</v>
      </c>
      <c r="P45" s="8">
        <f t="shared" si="8"/>
        <v>0</v>
      </c>
      <c r="Q45" s="8">
        <f t="shared" si="9"/>
        <v>47373.100175746928</v>
      </c>
      <c r="R45" s="9">
        <f t="shared" si="2"/>
        <v>53910588</v>
      </c>
      <c r="S45" s="21"/>
      <c r="T45" s="10"/>
      <c r="U45" s="2">
        <v>42370</v>
      </c>
      <c r="V45" s="8">
        <f t="shared" si="10"/>
        <v>1056</v>
      </c>
      <c r="W45" s="8">
        <f t="shared" si="11"/>
        <v>1115136</v>
      </c>
      <c r="X45" s="8">
        <f t="shared" si="12"/>
        <v>0</v>
      </c>
      <c r="Y45" s="7">
        <v>0</v>
      </c>
      <c r="Z45" s="7">
        <v>0</v>
      </c>
      <c r="AA45" s="7">
        <v>0</v>
      </c>
      <c r="AB45" s="7">
        <v>0</v>
      </c>
      <c r="AC45" s="7">
        <v>1</v>
      </c>
      <c r="AD45" s="7">
        <v>0</v>
      </c>
      <c r="AE45" s="7">
        <v>0</v>
      </c>
      <c r="AF45" s="8">
        <f t="shared" si="13"/>
        <v>49430.986818980666</v>
      </c>
      <c r="AH45" s="17">
        <v>2</v>
      </c>
      <c r="AI45" s="17">
        <v>48265.30228188022</v>
      </c>
      <c r="AJ45" s="17">
        <v>-2359.0593151283028</v>
      </c>
      <c r="AK45" s="17">
        <v>-0.89401437608694478</v>
      </c>
      <c r="AS45" s="1">
        <v>2</v>
      </c>
      <c r="AT45" s="50">
        <f t="shared" ref="AT45:AT108" si="15">RANK(AJ45,$AJ$44:$AJ$163,1)</f>
        <v>26</v>
      </c>
      <c r="AU45" s="51">
        <f t="shared" ref="AU45:AU108" si="16">(AT45-0.375)/(COUNT($AT$44:$AT$163)+0.25)</f>
        <v>0.21309771309771311</v>
      </c>
      <c r="AV45" s="52">
        <f>_xlfn.NORM.S.INV(AU45)</f>
        <v>-0.79571892196992056</v>
      </c>
      <c r="AW45" s="43"/>
      <c r="AX45" s="1">
        <v>2</v>
      </c>
      <c r="AY45" s="9">
        <f t="shared" ref="AY45:AY108" si="17">AJ45</f>
        <v>-2359.0593151283028</v>
      </c>
      <c r="AZ45" s="9">
        <f>AY44</f>
        <v>-609.28019182074786</v>
      </c>
      <c r="BA45" s="9"/>
      <c r="BB45" s="9"/>
      <c r="BC45" s="9"/>
      <c r="BD45" s="9"/>
      <c r="BE45" s="9"/>
      <c r="BF45" s="9"/>
      <c r="BG45" s="9"/>
      <c r="BH45" s="9"/>
      <c r="BI45" s="9"/>
      <c r="BJ45" s="9"/>
      <c r="BK45" s="9"/>
      <c r="BL45" s="1">
        <v>2</v>
      </c>
      <c r="BM45" s="9">
        <f t="shared" ref="BM45:BY69" si="18">($AY45-$BM$171)*(AY45-$BM$171)</f>
        <v>5565160.8522935892</v>
      </c>
      <c r="BN45" s="9">
        <f>($AY45-$BM$171)*(AZ45-$BM$171)</f>
        <v>1437328.1120378773</v>
      </c>
      <c r="BO45" s="9"/>
      <c r="BP45" s="9"/>
      <c r="BQ45" s="9"/>
      <c r="BR45" s="9"/>
      <c r="BS45" s="9"/>
      <c r="BT45" s="9"/>
      <c r="BU45" s="9"/>
      <c r="BV45" s="9"/>
      <c r="BW45" s="9"/>
      <c r="BX45" s="9"/>
      <c r="BY45" s="9"/>
    </row>
    <row r="46" spans="1:77">
      <c r="A46" s="2">
        <v>42036</v>
      </c>
      <c r="B46" s="55">
        <f>'WA Sch. 1-2'!B46</f>
        <v>932.76424999999995</v>
      </c>
      <c r="C46" s="55">
        <f>'WA Sch. 1-2'!C46</f>
        <v>870049.14607806236</v>
      </c>
      <c r="D46" s="55">
        <f>'WA Sch. 1-2'!D46</f>
        <v>0</v>
      </c>
      <c r="E46" s="8">
        <f>'WA Sch. 1-2'!E46</f>
        <v>724</v>
      </c>
      <c r="F46" s="55">
        <f t="shared" si="4"/>
        <v>524176</v>
      </c>
      <c r="G46" s="8">
        <f>'WA Sch. 1-2'!G46</f>
        <v>0</v>
      </c>
      <c r="H46" s="55">
        <f t="shared" si="14"/>
        <v>208.76424999999995</v>
      </c>
      <c r="I46" s="55">
        <f t="shared" si="14"/>
        <v>345873.14607806236</v>
      </c>
      <c r="J46" s="55">
        <f t="shared" si="14"/>
        <v>0</v>
      </c>
      <c r="K46" s="15">
        <v>1147</v>
      </c>
      <c r="L46" s="15">
        <v>69523077</v>
      </c>
      <c r="M46" s="15">
        <v>-6922546</v>
      </c>
      <c r="N46" s="15">
        <f t="shared" si="6"/>
        <v>62600531</v>
      </c>
      <c r="O46" s="15">
        <f t="shared" si="7"/>
        <v>54577.620749782043</v>
      </c>
      <c r="P46" s="55">
        <f t="shared" si="8"/>
        <v>0</v>
      </c>
      <c r="Q46" s="55">
        <f t="shared" si="9"/>
        <v>54577.620749782043</v>
      </c>
      <c r="R46" s="15">
        <f t="shared" si="2"/>
        <v>62600531</v>
      </c>
      <c r="S46" s="21"/>
      <c r="T46" s="10"/>
      <c r="U46" s="2">
        <v>42401</v>
      </c>
      <c r="V46" s="8">
        <f t="shared" si="10"/>
        <v>758.5</v>
      </c>
      <c r="W46" s="8">
        <f t="shared" si="11"/>
        <v>575322.25</v>
      </c>
      <c r="X46" s="8">
        <f t="shared" si="12"/>
        <v>0</v>
      </c>
      <c r="Y46" s="7">
        <v>0</v>
      </c>
      <c r="Z46" s="7">
        <v>0</v>
      </c>
      <c r="AA46" s="7">
        <v>0</v>
      </c>
      <c r="AB46" s="7">
        <v>0</v>
      </c>
      <c r="AC46" s="7">
        <v>1</v>
      </c>
      <c r="AD46" s="7">
        <v>0</v>
      </c>
      <c r="AE46" s="7">
        <v>0</v>
      </c>
      <c r="AF46" s="8">
        <f t="shared" si="13"/>
        <v>49313.976357267951</v>
      </c>
      <c r="AH46" s="17">
        <v>3</v>
      </c>
      <c r="AI46" s="17">
        <v>48265.30228188022</v>
      </c>
      <c r="AJ46" s="17">
        <v>1109.9417454235372</v>
      </c>
      <c r="AK46" s="17">
        <v>0.42063540779334302</v>
      </c>
      <c r="AS46" s="1">
        <v>3</v>
      </c>
      <c r="AT46" s="50">
        <f t="shared" si="15"/>
        <v>80</v>
      </c>
      <c r="AU46" s="51">
        <f t="shared" si="16"/>
        <v>0.66216216216216217</v>
      </c>
      <c r="AV46" s="52">
        <f>_xlfn.NORM.S.INV(AU46)</f>
        <v>0.41837128791165434</v>
      </c>
      <c r="AW46" s="43"/>
      <c r="AX46" s="1">
        <v>3</v>
      </c>
      <c r="AY46" s="9">
        <f t="shared" si="17"/>
        <v>1109.9417454235372</v>
      </c>
      <c r="AZ46" s="9">
        <f t="shared" ref="AZ46:BK72" si="19">AY45</f>
        <v>-2359.0593151283028</v>
      </c>
      <c r="BA46" s="9">
        <f>AZ45</f>
        <v>-609.28019182074786</v>
      </c>
      <c r="BB46" s="9"/>
      <c r="BC46" s="9"/>
      <c r="BD46" s="9"/>
      <c r="BE46" s="9"/>
      <c r="BF46" s="9"/>
      <c r="BG46" s="9"/>
      <c r="BH46" s="9"/>
      <c r="BI46" s="9"/>
      <c r="BJ46" s="9"/>
      <c r="BK46" s="9"/>
      <c r="BL46" s="1">
        <v>3</v>
      </c>
      <c r="BM46" s="9">
        <f t="shared" si="18"/>
        <v>1231970.678233861</v>
      </c>
      <c r="BN46" s="9">
        <f t="shared" si="18"/>
        <v>-2618418.4137911694</v>
      </c>
      <c r="BO46" s="9">
        <f t="shared" si="18"/>
        <v>-676265.51956150564</v>
      </c>
      <c r="BP46" s="9"/>
      <c r="BQ46" s="9"/>
      <c r="BR46" s="9"/>
      <c r="BS46" s="9"/>
      <c r="BT46" s="9"/>
      <c r="BU46" s="9"/>
      <c r="BV46" s="9"/>
      <c r="BW46" s="9"/>
      <c r="BX46" s="9"/>
      <c r="BY46" s="9"/>
    </row>
    <row r="47" spans="1:77">
      <c r="A47" s="2">
        <v>42064</v>
      </c>
      <c r="B47" s="8">
        <f>'WA Sch. 1-2'!B47</f>
        <v>767.35</v>
      </c>
      <c r="C47" s="8">
        <f>'WA Sch. 1-2'!C47</f>
        <v>588826.02250000008</v>
      </c>
      <c r="D47" s="8">
        <f>'WA Sch. 1-2'!D47</f>
        <v>0</v>
      </c>
      <c r="E47" s="8">
        <f>'WA Sch. 1-2'!E47</f>
        <v>604.5</v>
      </c>
      <c r="F47" s="8">
        <f t="shared" si="4"/>
        <v>365420.25</v>
      </c>
      <c r="G47" s="8">
        <f>'WA Sch. 1-2'!G47</f>
        <v>0</v>
      </c>
      <c r="H47" s="8">
        <f t="shared" si="14"/>
        <v>162.85000000000002</v>
      </c>
      <c r="I47" s="8">
        <f t="shared" si="14"/>
        <v>223405.77250000008</v>
      </c>
      <c r="J47" s="8">
        <f t="shared" si="14"/>
        <v>0</v>
      </c>
      <c r="K47" s="9">
        <v>1157</v>
      </c>
      <c r="L47" s="9">
        <v>57000004</v>
      </c>
      <c r="M47" s="9">
        <v>533904</v>
      </c>
      <c r="N47" s="9">
        <f t="shared" si="6"/>
        <v>57533908</v>
      </c>
      <c r="O47" s="9">
        <f t="shared" si="7"/>
        <v>49726.800345721691</v>
      </c>
      <c r="P47" s="8">
        <f t="shared" si="8"/>
        <v>0</v>
      </c>
      <c r="Q47" s="8">
        <f t="shared" si="9"/>
        <v>49726.800345721691</v>
      </c>
      <c r="R47" s="9">
        <f t="shared" si="2"/>
        <v>57533908</v>
      </c>
      <c r="S47" s="21"/>
      <c r="T47" s="10"/>
      <c r="U47" s="2">
        <v>42430</v>
      </c>
      <c r="V47" s="8">
        <f t="shared" si="10"/>
        <v>692</v>
      </c>
      <c r="W47" s="8">
        <f t="shared" si="11"/>
        <v>478864</v>
      </c>
      <c r="X47" s="8">
        <f t="shared" si="12"/>
        <v>0</v>
      </c>
      <c r="Y47" s="7">
        <v>0</v>
      </c>
      <c r="Z47" s="7">
        <v>0</v>
      </c>
      <c r="AA47" s="7">
        <v>0</v>
      </c>
      <c r="AB47" s="7">
        <v>0</v>
      </c>
      <c r="AC47" s="7">
        <v>1</v>
      </c>
      <c r="AD47" s="7">
        <v>0</v>
      </c>
      <c r="AE47" s="7">
        <v>0</v>
      </c>
      <c r="AF47" s="8">
        <f t="shared" si="13"/>
        <v>45712.990248226954</v>
      </c>
      <c r="AH47" s="17">
        <v>4</v>
      </c>
      <c r="AI47" s="17">
        <v>45821.447715530761</v>
      </c>
      <c r="AJ47" s="17">
        <v>211.81349136579229</v>
      </c>
      <c r="AK47" s="17">
        <v>8.0271108537127753E-2</v>
      </c>
      <c r="AS47" s="1">
        <v>4</v>
      </c>
      <c r="AT47" s="50">
        <f t="shared" si="15"/>
        <v>64</v>
      </c>
      <c r="AU47" s="51">
        <f t="shared" si="16"/>
        <v>0.52910602910602911</v>
      </c>
      <c r="AV47" s="52">
        <f>_xlfn.NORM.S.INV(AU47)</f>
        <v>7.3022840689146426E-2</v>
      </c>
      <c r="AW47" s="43"/>
      <c r="AX47" s="1">
        <v>4</v>
      </c>
      <c r="AY47" s="9">
        <f t="shared" si="17"/>
        <v>211.81349136579229</v>
      </c>
      <c r="AZ47" s="9">
        <f t="shared" si="19"/>
        <v>1109.9417454235372</v>
      </c>
      <c r="BA47" s="9">
        <f t="shared" si="19"/>
        <v>-2359.0593151283028</v>
      </c>
      <c r="BB47" s="9">
        <f>BA46</f>
        <v>-609.28019182074786</v>
      </c>
      <c r="BC47" s="9"/>
      <c r="BD47" s="9"/>
      <c r="BE47" s="9"/>
      <c r="BF47" s="9"/>
      <c r="BG47" s="9"/>
      <c r="BH47" s="9"/>
      <c r="BI47" s="9"/>
      <c r="BJ47" s="9"/>
      <c r="BK47" s="9"/>
      <c r="BL47" s="1">
        <v>4</v>
      </c>
      <c r="BM47" s="9">
        <f t="shared" si="18"/>
        <v>44864.955124568987</v>
      </c>
      <c r="BN47" s="9">
        <f t="shared" si="18"/>
        <v>235100.63631080836</v>
      </c>
      <c r="BO47" s="9">
        <f t="shared" si="18"/>
        <v>-499680.58987633284</v>
      </c>
      <c r="BP47" s="9">
        <f t="shared" si="18"/>
        <v>-129053.76464957453</v>
      </c>
      <c r="BQ47" s="9"/>
      <c r="BR47" s="9"/>
      <c r="BS47" s="9"/>
      <c r="BT47" s="9"/>
      <c r="BU47" s="9"/>
      <c r="BV47" s="9"/>
      <c r="BW47" s="9"/>
      <c r="BX47" s="9"/>
      <c r="BY47" s="9"/>
    </row>
    <row r="48" spans="1:77">
      <c r="A48" s="2">
        <v>42095</v>
      </c>
      <c r="B48" s="8">
        <f>'WA Sch. 1-2'!B48</f>
        <v>547.15</v>
      </c>
      <c r="C48" s="8">
        <f>'WA Sch. 1-2'!C48</f>
        <v>299373.1225</v>
      </c>
      <c r="D48" s="8">
        <f>'WA Sch. 1-2'!D48</f>
        <v>0.375</v>
      </c>
      <c r="E48" s="8">
        <f>'WA Sch. 1-2'!E48</f>
        <v>524.5</v>
      </c>
      <c r="F48" s="8">
        <f t="shared" si="4"/>
        <v>275100.25</v>
      </c>
      <c r="G48" s="8">
        <f>'WA Sch. 1-2'!G48</f>
        <v>0</v>
      </c>
      <c r="H48" s="8">
        <f t="shared" si="14"/>
        <v>22.649999999999977</v>
      </c>
      <c r="I48" s="8">
        <f t="shared" si="14"/>
        <v>24272.872499999998</v>
      </c>
      <c r="J48" s="8">
        <f t="shared" si="14"/>
        <v>0.375</v>
      </c>
      <c r="K48" s="9">
        <v>1156</v>
      </c>
      <c r="L48" s="9">
        <v>53581688</v>
      </c>
      <c r="M48" s="9">
        <v>938832</v>
      </c>
      <c r="N48" s="9">
        <f t="shared" si="6"/>
        <v>54520520</v>
      </c>
      <c r="O48" s="9">
        <f t="shared" si="7"/>
        <v>47163.079584775085</v>
      </c>
      <c r="P48" s="8">
        <f t="shared" si="8"/>
        <v>3.7811189073016358</v>
      </c>
      <c r="Q48" s="8">
        <f t="shared" si="9"/>
        <v>47166.860703682389</v>
      </c>
      <c r="R48" s="9">
        <f t="shared" si="2"/>
        <v>54524890.973456845</v>
      </c>
      <c r="S48" s="21"/>
      <c r="T48" s="10"/>
      <c r="U48" s="2">
        <v>42461</v>
      </c>
      <c r="V48" s="8">
        <f t="shared" si="10"/>
        <v>314.5</v>
      </c>
      <c r="W48" s="8">
        <f t="shared" si="11"/>
        <v>98910.25</v>
      </c>
      <c r="X48" s="8">
        <f t="shared" si="12"/>
        <v>5.5</v>
      </c>
      <c r="Y48" s="7">
        <v>1</v>
      </c>
      <c r="Z48" s="7">
        <v>0</v>
      </c>
      <c r="AA48" s="7">
        <v>0</v>
      </c>
      <c r="AB48" s="7">
        <v>0</v>
      </c>
      <c r="AC48" s="7">
        <v>1</v>
      </c>
      <c r="AD48" s="7">
        <v>0</v>
      </c>
      <c r="AE48" s="7">
        <v>0</v>
      </c>
      <c r="AF48" s="8">
        <f t="shared" si="13"/>
        <v>48711.335964912279</v>
      </c>
      <c r="AH48" s="17">
        <v>5</v>
      </c>
      <c r="AI48" s="17">
        <v>48552.667318835141</v>
      </c>
      <c r="AJ48" s="17">
        <v>-683.7860795924571</v>
      </c>
      <c r="AK48" s="17">
        <v>-0.25913489389754524</v>
      </c>
      <c r="AS48" s="1">
        <v>5</v>
      </c>
      <c r="AT48" s="50">
        <f t="shared" si="15"/>
        <v>46</v>
      </c>
      <c r="AU48" s="51">
        <f t="shared" si="16"/>
        <v>0.37941787941787941</v>
      </c>
      <c r="AV48" s="52">
        <f t="shared" ref="AV48:AV111" si="20">_xlfn.NORM.S.INV(AU48)</f>
        <v>-0.30701000240174037</v>
      </c>
      <c r="AW48" s="43"/>
      <c r="AX48" s="1">
        <v>5</v>
      </c>
      <c r="AY48" s="9">
        <f t="shared" si="17"/>
        <v>-683.7860795924571</v>
      </c>
      <c r="AZ48" s="9">
        <f t="shared" si="19"/>
        <v>211.81349136579229</v>
      </c>
      <c r="BA48" s="9">
        <f t="shared" si="19"/>
        <v>1109.9417454235372</v>
      </c>
      <c r="BB48" s="9">
        <f t="shared" si="19"/>
        <v>-2359.0593151283028</v>
      </c>
      <c r="BC48" s="9">
        <f>BB47</f>
        <v>-609.28019182074786</v>
      </c>
      <c r="BD48" s="9"/>
      <c r="BE48" s="9"/>
      <c r="BF48" s="9"/>
      <c r="BG48" s="9"/>
      <c r="BH48" s="9"/>
      <c r="BI48" s="9"/>
      <c r="BJ48" s="9"/>
      <c r="BK48" s="9"/>
      <c r="BL48" s="1">
        <v>5</v>
      </c>
      <c r="BM48" s="9">
        <f t="shared" si="18"/>
        <v>467563.40264441428</v>
      </c>
      <c r="BN48" s="9">
        <f t="shared" si="18"/>
        <v>-144835.11686580858</v>
      </c>
      <c r="BO48" s="9">
        <f t="shared" si="18"/>
        <v>-758962.71467916714</v>
      </c>
      <c r="BP48" s="9">
        <f t="shared" si="18"/>
        <v>1613091.9206176316</v>
      </c>
      <c r="BQ48" s="9">
        <f t="shared" si="18"/>
        <v>416617.31373844208</v>
      </c>
      <c r="BR48" s="9"/>
      <c r="BS48" s="9"/>
      <c r="BT48" s="9"/>
      <c r="BU48" s="9"/>
      <c r="BV48" s="9"/>
      <c r="BW48" s="9"/>
      <c r="BX48" s="9"/>
      <c r="BY48" s="9"/>
    </row>
    <row r="49" spans="1:77">
      <c r="A49" s="2">
        <v>42125</v>
      </c>
      <c r="B49" s="8">
        <f>'WA Sch. 1-2'!B49</f>
        <v>290.02499999999998</v>
      </c>
      <c r="C49" s="8">
        <f>'WA Sch. 1-2'!C49</f>
        <v>84114.500624999986</v>
      </c>
      <c r="D49" s="8">
        <f>'WA Sch. 1-2'!D49</f>
        <v>14.95</v>
      </c>
      <c r="E49" s="8">
        <f>'WA Sch. 1-2'!E49</f>
        <v>162.5</v>
      </c>
      <c r="F49" s="8">
        <f t="shared" si="4"/>
        <v>26406.25</v>
      </c>
      <c r="G49" s="8">
        <f>'WA Sch. 1-2'!G49</f>
        <v>29.5</v>
      </c>
      <c r="H49" s="8">
        <f t="shared" si="14"/>
        <v>127.52499999999998</v>
      </c>
      <c r="I49" s="8">
        <f t="shared" si="14"/>
        <v>57708.250624999986</v>
      </c>
      <c r="J49" s="8">
        <f t="shared" si="14"/>
        <v>-14.55</v>
      </c>
      <c r="K49" s="9">
        <v>1147</v>
      </c>
      <c r="L49" s="9">
        <v>55855930</v>
      </c>
      <c r="M49" s="9">
        <v>1649305</v>
      </c>
      <c r="N49" s="9">
        <f t="shared" si="6"/>
        <v>57505235</v>
      </c>
      <c r="O49" s="9">
        <f t="shared" si="7"/>
        <v>50135.340017436793</v>
      </c>
      <c r="P49" s="8">
        <f t="shared" si="8"/>
        <v>-146.70741360330348</v>
      </c>
      <c r="Q49" s="8">
        <f t="shared" si="9"/>
        <v>49988.632603833488</v>
      </c>
      <c r="R49" s="9">
        <f t="shared" si="2"/>
        <v>57336961.596597008</v>
      </c>
      <c r="S49" s="21"/>
      <c r="T49" s="10"/>
      <c r="U49" s="2">
        <v>42491</v>
      </c>
      <c r="V49" s="8">
        <f t="shared" si="10"/>
        <v>202.5</v>
      </c>
      <c r="W49" s="8">
        <f t="shared" si="11"/>
        <v>41006.25</v>
      </c>
      <c r="X49" s="8">
        <f t="shared" si="12"/>
        <v>4.5</v>
      </c>
      <c r="Y49" s="7">
        <v>0</v>
      </c>
      <c r="Z49" s="7">
        <v>0</v>
      </c>
      <c r="AA49" s="7">
        <v>0</v>
      </c>
      <c r="AB49" s="7">
        <v>0</v>
      </c>
      <c r="AC49" s="7">
        <v>0</v>
      </c>
      <c r="AD49" s="7">
        <v>0</v>
      </c>
      <c r="AE49" s="7">
        <v>0</v>
      </c>
      <c r="AF49" s="8">
        <f t="shared" si="13"/>
        <v>49708.524647887323</v>
      </c>
      <c r="AH49" s="17">
        <v>6</v>
      </c>
      <c r="AI49" s="17">
        <v>48724.07804263282</v>
      </c>
      <c r="AJ49" s="17">
        <v>-877.64491062246816</v>
      </c>
      <c r="AK49" s="17">
        <v>-0.3326017121164902</v>
      </c>
      <c r="AS49" s="1">
        <v>6</v>
      </c>
      <c r="AT49" s="50">
        <f t="shared" si="15"/>
        <v>43</v>
      </c>
      <c r="AU49" s="51">
        <f>(AT49-0.375)/(COUNT($AT$44:$AT$163)+0.25)</f>
        <v>0.35446985446985446</v>
      </c>
      <c r="AV49" s="52">
        <f t="shared" si="20"/>
        <v>-0.3732804719655104</v>
      </c>
      <c r="AW49" s="43"/>
      <c r="AX49" s="1">
        <v>6</v>
      </c>
      <c r="AY49" s="9">
        <f t="shared" si="17"/>
        <v>-877.64491062246816</v>
      </c>
      <c r="AZ49" s="9">
        <f t="shared" si="19"/>
        <v>-683.7860795924571</v>
      </c>
      <c r="BA49" s="9">
        <f t="shared" si="19"/>
        <v>211.81349136579229</v>
      </c>
      <c r="BB49" s="9">
        <f t="shared" si="19"/>
        <v>1109.9417454235372</v>
      </c>
      <c r="BC49" s="9">
        <f t="shared" si="19"/>
        <v>-2359.0593151283028</v>
      </c>
      <c r="BD49" s="9">
        <f>BC48</f>
        <v>-609.28019182074786</v>
      </c>
      <c r="BE49" s="9"/>
      <c r="BF49" s="9"/>
      <c r="BG49" s="9"/>
      <c r="BH49" s="9"/>
      <c r="BI49" s="9"/>
      <c r="BJ49" s="9"/>
      <c r="BK49" s="9"/>
      <c r="BL49" s="1">
        <v>6</v>
      </c>
      <c r="BM49" s="9">
        <f t="shared" si="18"/>
        <v>770260.58914151019</v>
      </c>
      <c r="BN49" s="9">
        <f t="shared" si="18"/>
        <v>600121.37270880106</v>
      </c>
      <c r="BO49" s="9">
        <f t="shared" si="18"/>
        <v>-185897.03269836752</v>
      </c>
      <c r="BP49" s="9">
        <f t="shared" si="18"/>
        <v>-974134.72395838529</v>
      </c>
      <c r="BQ49" s="9">
        <f t="shared" si="18"/>
        <v>2070416.4017788616</v>
      </c>
      <c r="BR49" s="9">
        <f t="shared" si="18"/>
        <v>534731.65949455206</v>
      </c>
      <c r="BS49" s="9"/>
      <c r="BT49" s="9"/>
      <c r="BU49" s="9"/>
      <c r="BV49" s="9"/>
      <c r="BW49" s="9"/>
      <c r="BX49" s="9"/>
      <c r="BY49" s="9"/>
    </row>
    <row r="50" spans="1:77">
      <c r="A50" s="2">
        <v>42156</v>
      </c>
      <c r="B50" s="8">
        <f>'WA Sch. 1-2'!B50</f>
        <v>126.95</v>
      </c>
      <c r="C50" s="8">
        <f>'WA Sch. 1-2'!C50</f>
        <v>16116.302500000002</v>
      </c>
      <c r="D50" s="8">
        <f>'WA Sch. 1-2'!D50</f>
        <v>68</v>
      </c>
      <c r="E50" s="8">
        <f>'WA Sch. 1-2'!E50</f>
        <v>25.5</v>
      </c>
      <c r="F50" s="8">
        <f t="shared" si="4"/>
        <v>650.25</v>
      </c>
      <c r="G50" s="8">
        <f>'WA Sch. 1-2'!G50</f>
        <v>218.5</v>
      </c>
      <c r="H50" s="8">
        <f t="shared" si="14"/>
        <v>101.45</v>
      </c>
      <c r="I50" s="8">
        <f t="shared" si="14"/>
        <v>15466.052500000002</v>
      </c>
      <c r="J50" s="8">
        <f t="shared" si="14"/>
        <v>-150.5</v>
      </c>
      <c r="K50" s="9">
        <v>1153</v>
      </c>
      <c r="L50" s="9">
        <v>56862590</v>
      </c>
      <c r="M50" s="9">
        <v>4378386</v>
      </c>
      <c r="N50" s="9">
        <f t="shared" si="6"/>
        <v>61240976</v>
      </c>
      <c r="O50" s="9">
        <f t="shared" si="7"/>
        <v>53114.463139635736</v>
      </c>
      <c r="P50" s="8">
        <f t="shared" si="8"/>
        <v>-1517.4890547970565</v>
      </c>
      <c r="Q50" s="8">
        <f t="shared" si="9"/>
        <v>51596.974084838679</v>
      </c>
      <c r="R50" s="9">
        <f t="shared" si="2"/>
        <v>59491311.119819</v>
      </c>
      <c r="S50" s="21"/>
      <c r="T50" s="10"/>
      <c r="U50" s="2">
        <v>42522</v>
      </c>
      <c r="V50" s="8">
        <f t="shared" si="10"/>
        <v>113.5</v>
      </c>
      <c r="W50" s="8">
        <f t="shared" si="11"/>
        <v>12882.25</v>
      </c>
      <c r="X50" s="8">
        <f t="shared" si="12"/>
        <v>108.5</v>
      </c>
      <c r="Y50" s="7">
        <v>0</v>
      </c>
      <c r="Z50" s="7">
        <v>0</v>
      </c>
      <c r="AA50" s="7">
        <v>0</v>
      </c>
      <c r="AB50" s="7">
        <v>0</v>
      </c>
      <c r="AC50" s="7">
        <v>0</v>
      </c>
      <c r="AD50" s="7">
        <v>0</v>
      </c>
      <c r="AE50" s="7">
        <v>0</v>
      </c>
      <c r="AF50" s="8">
        <f t="shared" si="13"/>
        <v>46883.101769911504</v>
      </c>
      <c r="AH50" s="17">
        <v>7</v>
      </c>
      <c r="AI50" s="17">
        <v>53464.293136099579</v>
      </c>
      <c r="AJ50" s="17">
        <v>2306.1251083066163</v>
      </c>
      <c r="AK50" s="17">
        <v>0.87395386231271888</v>
      </c>
      <c r="AS50" s="1">
        <v>7</v>
      </c>
      <c r="AT50" s="50">
        <f t="shared" si="15"/>
        <v>97</v>
      </c>
      <c r="AU50" s="51">
        <f t="shared" si="16"/>
        <v>0.80353430353430355</v>
      </c>
      <c r="AV50" s="52">
        <f t="shared" si="20"/>
        <v>0.85431334867221986</v>
      </c>
      <c r="AW50" s="43"/>
      <c r="AX50" s="1">
        <v>7</v>
      </c>
      <c r="AY50" s="9">
        <f t="shared" si="17"/>
        <v>2306.1251083066163</v>
      </c>
      <c r="AZ50" s="9">
        <f t="shared" si="19"/>
        <v>-877.64491062246816</v>
      </c>
      <c r="BA50" s="9">
        <f t="shared" si="19"/>
        <v>-683.7860795924571</v>
      </c>
      <c r="BB50" s="9">
        <f t="shared" si="19"/>
        <v>211.81349136579229</v>
      </c>
      <c r="BC50" s="9">
        <f t="shared" si="19"/>
        <v>1109.9417454235372</v>
      </c>
      <c r="BD50" s="9">
        <f t="shared" si="19"/>
        <v>-2359.0593151283028</v>
      </c>
      <c r="BE50" s="9">
        <f>BD49</f>
        <v>-609.28019182074786</v>
      </c>
      <c r="BF50" s="9"/>
      <c r="BG50" s="9"/>
      <c r="BH50" s="9"/>
      <c r="BI50" s="9"/>
      <c r="BJ50" s="9"/>
      <c r="BK50" s="9"/>
      <c r="BL50" s="1">
        <v>7</v>
      </c>
      <c r="BM50" s="9">
        <f t="shared" si="18"/>
        <v>5318213.0151622305</v>
      </c>
      <c r="BN50" s="9">
        <f t="shared" si="18"/>
        <v>-2023958.9645639821</v>
      </c>
      <c r="BO50" s="9">
        <f t="shared" si="18"/>
        <v>-1576896.2468587027</v>
      </c>
      <c r="BP50" s="9">
        <f t="shared" si="18"/>
        <v>488468.41071675473</v>
      </c>
      <c r="BQ50" s="9">
        <f t="shared" si="18"/>
        <v>2559664.5278789094</v>
      </c>
      <c r="BR50" s="9">
        <f t="shared" si="18"/>
        <v>-5440285.9186019897</v>
      </c>
      <c r="BS50" s="9">
        <f t="shared" si="18"/>
        <v>-1405076.3483516886</v>
      </c>
      <c r="BT50" s="9"/>
      <c r="BU50" s="9"/>
      <c r="BV50" s="9"/>
      <c r="BW50" s="9"/>
      <c r="BX50" s="9"/>
      <c r="BY50" s="9"/>
    </row>
    <row r="51" spans="1:77">
      <c r="A51" s="2">
        <v>42186</v>
      </c>
      <c r="B51" s="8">
        <f>'WA Sch. 1-2'!B51</f>
        <v>14.1</v>
      </c>
      <c r="C51" s="8">
        <f>'WA Sch. 1-2'!C51</f>
        <v>198.81</v>
      </c>
      <c r="D51" s="8">
        <f>'WA Sch. 1-2'!D51</f>
        <v>240.05</v>
      </c>
      <c r="E51" s="8">
        <f>'WA Sch. 1-2'!E51</f>
        <v>6</v>
      </c>
      <c r="F51" s="8">
        <f t="shared" si="4"/>
        <v>36</v>
      </c>
      <c r="G51" s="8">
        <f>'WA Sch. 1-2'!G51</f>
        <v>289.5</v>
      </c>
      <c r="H51" s="8">
        <f t="shared" si="14"/>
        <v>8.1</v>
      </c>
      <c r="I51" s="8">
        <f t="shared" si="14"/>
        <v>162.81</v>
      </c>
      <c r="J51" s="8">
        <f t="shared" si="14"/>
        <v>-49.449999999999989</v>
      </c>
      <c r="K51" s="9">
        <v>1154</v>
      </c>
      <c r="L51" s="9">
        <v>61717995</v>
      </c>
      <c r="M51" s="9">
        <v>-3627791</v>
      </c>
      <c r="N51" s="9">
        <f t="shared" si="6"/>
        <v>58090204</v>
      </c>
      <c r="O51" s="9">
        <f t="shared" si="7"/>
        <v>50338.131715771233</v>
      </c>
      <c r="P51" s="8">
        <f t="shared" si="8"/>
        <v>-498.60354657617557</v>
      </c>
      <c r="Q51" s="8">
        <f t="shared" si="9"/>
        <v>49839.528169195059</v>
      </c>
      <c r="R51" s="9">
        <f t="shared" si="2"/>
        <v>57514815.507251099</v>
      </c>
      <c r="S51" s="21"/>
      <c r="T51" s="10"/>
      <c r="U51" s="2">
        <v>42552</v>
      </c>
      <c r="V51" s="8">
        <f t="shared" si="10"/>
        <v>23.5</v>
      </c>
      <c r="W51" s="8">
        <f t="shared" si="11"/>
        <v>552.25</v>
      </c>
      <c r="X51" s="8">
        <f t="shared" si="12"/>
        <v>146.5</v>
      </c>
      <c r="Y51" s="7">
        <v>0</v>
      </c>
      <c r="Z51" s="7">
        <v>0</v>
      </c>
      <c r="AA51" s="7">
        <v>0</v>
      </c>
      <c r="AB51" s="7">
        <v>0</v>
      </c>
      <c r="AC51" s="7">
        <v>0</v>
      </c>
      <c r="AD51" s="7">
        <v>0</v>
      </c>
      <c r="AE51" s="7">
        <v>0</v>
      </c>
      <c r="AF51" s="8">
        <f t="shared" si="13"/>
        <v>50375.035304501325</v>
      </c>
      <c r="AH51" s="17">
        <v>8</v>
      </c>
      <c r="AI51" s="17">
        <v>52995.434391594179</v>
      </c>
      <c r="AJ51" s="17">
        <v>242.67091662500025</v>
      </c>
      <c r="AK51" s="17">
        <v>9.1965168798287381E-2</v>
      </c>
      <c r="AS51" s="1">
        <v>8</v>
      </c>
      <c r="AT51" s="50">
        <f t="shared" si="15"/>
        <v>67</v>
      </c>
      <c r="AU51" s="51">
        <f t="shared" si="16"/>
        <v>0.55405405405405406</v>
      </c>
      <c r="AV51" s="52">
        <f t="shared" si="20"/>
        <v>0.13591068064648049</v>
      </c>
      <c r="AW51" s="43"/>
      <c r="AX51" s="1">
        <v>8</v>
      </c>
      <c r="AY51" s="9">
        <f t="shared" si="17"/>
        <v>242.67091662500025</v>
      </c>
      <c r="AZ51" s="9">
        <f t="shared" si="19"/>
        <v>2306.1251083066163</v>
      </c>
      <c r="BA51" s="9">
        <f t="shared" si="19"/>
        <v>-877.64491062246816</v>
      </c>
      <c r="BB51" s="9">
        <f t="shared" si="19"/>
        <v>-683.7860795924571</v>
      </c>
      <c r="BC51" s="9">
        <f t="shared" si="19"/>
        <v>211.81349136579229</v>
      </c>
      <c r="BD51" s="9">
        <f t="shared" si="19"/>
        <v>1109.9417454235372</v>
      </c>
      <c r="BE51" s="9">
        <f t="shared" si="19"/>
        <v>-2359.0593151283028</v>
      </c>
      <c r="BF51" s="9">
        <f>BE50</f>
        <v>-609.28019182074786</v>
      </c>
      <c r="BG51" s="9"/>
      <c r="BH51" s="9"/>
      <c r="BI51" s="9"/>
      <c r="BJ51" s="9"/>
      <c r="BK51" s="9"/>
      <c r="BL51" s="1">
        <v>8</v>
      </c>
      <c r="BM51" s="9">
        <f t="shared" si="18"/>
        <v>58889.173775620591</v>
      </c>
      <c r="BN51" s="9">
        <f t="shared" si="18"/>
        <v>559629.4938847092</v>
      </c>
      <c r="BO51" s="9">
        <f t="shared" si="18"/>
        <v>-212978.89493202438</v>
      </c>
      <c r="BP51" s="9">
        <f t="shared" si="18"/>
        <v>-165934.99471011947</v>
      </c>
      <c r="BQ51" s="9">
        <f t="shared" si="18"/>
        <v>51400.974103280983</v>
      </c>
      <c r="BR51" s="9">
        <f t="shared" si="18"/>
        <v>269350.58076229016</v>
      </c>
      <c r="BS51" s="9">
        <f t="shared" si="18"/>
        <v>-572475.08637494256</v>
      </c>
      <c r="BT51" s="9">
        <f t="shared" si="18"/>
        <v>-147854.58263059898</v>
      </c>
      <c r="BU51" s="9"/>
      <c r="BV51" s="9"/>
      <c r="BW51" s="9"/>
      <c r="BX51" s="9"/>
      <c r="BY51" s="9"/>
    </row>
    <row r="52" spans="1:77">
      <c r="A52" s="2">
        <v>42217</v>
      </c>
      <c r="B52" s="8">
        <f>'WA Sch. 1-2'!B52</f>
        <v>19.350000000000001</v>
      </c>
      <c r="C52" s="8">
        <f>'WA Sch. 1-2'!C52</f>
        <v>374.42250000000007</v>
      </c>
      <c r="D52" s="8">
        <f>'WA Sch. 1-2'!D52</f>
        <v>204.95</v>
      </c>
      <c r="E52" s="8">
        <f>'WA Sch. 1-2'!E52</f>
        <v>11.5</v>
      </c>
      <c r="F52" s="8">
        <f t="shared" si="4"/>
        <v>132.25</v>
      </c>
      <c r="G52" s="8">
        <f>'WA Sch. 1-2'!G52</f>
        <v>241.5</v>
      </c>
      <c r="H52" s="8">
        <f t="shared" si="14"/>
        <v>7.8500000000000014</v>
      </c>
      <c r="I52" s="8">
        <f t="shared" si="14"/>
        <v>242.17250000000007</v>
      </c>
      <c r="J52" s="8">
        <f t="shared" si="14"/>
        <v>-36.550000000000011</v>
      </c>
      <c r="K52" s="9">
        <v>1140</v>
      </c>
      <c r="L52" s="9">
        <v>59333754</v>
      </c>
      <c r="M52" s="9">
        <v>1672820</v>
      </c>
      <c r="N52" s="9">
        <f t="shared" si="6"/>
        <v>61006574</v>
      </c>
      <c r="O52" s="9">
        <f t="shared" si="7"/>
        <v>53514.538596491228</v>
      </c>
      <c r="P52" s="8">
        <f t="shared" si="8"/>
        <v>-368.53305616499955</v>
      </c>
      <c r="Q52" s="8">
        <f t="shared" si="9"/>
        <v>53146.00554032623</v>
      </c>
      <c r="R52" s="9">
        <f t="shared" si="2"/>
        <v>60586446.315971904</v>
      </c>
      <c r="S52" s="21"/>
      <c r="T52" s="10"/>
      <c r="U52" s="2">
        <v>42583</v>
      </c>
      <c r="V52" s="8">
        <f t="shared" si="10"/>
        <v>11.5</v>
      </c>
      <c r="W52" s="8">
        <f t="shared" si="11"/>
        <v>132.25</v>
      </c>
      <c r="X52" s="8">
        <f t="shared" si="12"/>
        <v>203</v>
      </c>
      <c r="Y52" s="7">
        <v>0</v>
      </c>
      <c r="Z52" s="7">
        <v>0</v>
      </c>
      <c r="AA52" s="7">
        <v>0</v>
      </c>
      <c r="AB52" s="7">
        <v>0</v>
      </c>
      <c r="AC52" s="7">
        <v>0</v>
      </c>
      <c r="AD52" s="7">
        <v>0</v>
      </c>
      <c r="AE52" s="7">
        <v>0</v>
      </c>
      <c r="AF52" s="8">
        <f t="shared" si="13"/>
        <v>48729.751541850223</v>
      </c>
      <c r="AH52" s="17">
        <v>9</v>
      </c>
      <c r="AI52" s="17">
        <v>48012.047266375979</v>
      </c>
      <c r="AJ52" s="17">
        <v>2867.0517009217801</v>
      </c>
      <c r="AK52" s="17">
        <v>1.0865286095908082</v>
      </c>
      <c r="AS52" s="1">
        <v>9</v>
      </c>
      <c r="AT52" s="50">
        <f t="shared" si="15"/>
        <v>103</v>
      </c>
      <c r="AU52" s="51">
        <f t="shared" si="16"/>
        <v>0.85343035343035345</v>
      </c>
      <c r="AV52" s="52">
        <f t="shared" si="20"/>
        <v>1.0512597817977336</v>
      </c>
      <c r="AW52" s="43"/>
      <c r="AX52" s="1">
        <v>9</v>
      </c>
      <c r="AY52" s="9">
        <f t="shared" si="17"/>
        <v>2867.0517009217801</v>
      </c>
      <c r="AZ52" s="9">
        <f t="shared" si="19"/>
        <v>242.67091662500025</v>
      </c>
      <c r="BA52" s="9">
        <f t="shared" si="19"/>
        <v>2306.1251083066163</v>
      </c>
      <c r="BB52" s="9">
        <f t="shared" si="19"/>
        <v>-877.64491062246816</v>
      </c>
      <c r="BC52" s="9">
        <f t="shared" si="19"/>
        <v>-683.7860795924571</v>
      </c>
      <c r="BD52" s="9">
        <f t="shared" si="19"/>
        <v>211.81349136579229</v>
      </c>
      <c r="BE52" s="9">
        <f t="shared" si="19"/>
        <v>1109.9417454235372</v>
      </c>
      <c r="BF52" s="9">
        <f t="shared" si="19"/>
        <v>-2359.0593151283028</v>
      </c>
      <c r="BG52" s="9">
        <f>BF51</f>
        <v>-609.28019182074786</v>
      </c>
      <c r="BH52" s="9"/>
      <c r="BI52" s="9"/>
      <c r="BJ52" s="9"/>
      <c r="BK52" s="9"/>
      <c r="BL52" s="1">
        <v>9</v>
      </c>
      <c r="BM52" s="9">
        <f t="shared" si="18"/>
        <v>8219985.4557585064</v>
      </c>
      <c r="BN52" s="9">
        <f t="shared" si="18"/>
        <v>695750.0642739723</v>
      </c>
      <c r="BO52" s="9">
        <f t="shared" si="18"/>
        <v>6611779.9143089391</v>
      </c>
      <c r="BP52" s="9">
        <f t="shared" si="18"/>
        <v>-2516253.33380548</v>
      </c>
      <c r="BQ52" s="9">
        <f t="shared" si="18"/>
        <v>-1960450.0425621776</v>
      </c>
      <c r="BR52" s="9">
        <f t="shared" si="18"/>
        <v>607280.23069849319</v>
      </c>
      <c r="BS52" s="9">
        <f t="shared" si="18"/>
        <v>3182260.3691406646</v>
      </c>
      <c r="BT52" s="9">
        <f t="shared" si="18"/>
        <v>-6763545.0220139679</v>
      </c>
      <c r="BU52" s="9">
        <f t="shared" si="18"/>
        <v>-1746837.8102976109</v>
      </c>
      <c r="BV52" s="9"/>
      <c r="BW52" s="9"/>
      <c r="BX52" s="9"/>
      <c r="BY52" s="9"/>
    </row>
    <row r="53" spans="1:77">
      <c r="A53" s="2">
        <v>42248</v>
      </c>
      <c r="B53" s="8">
        <f>'WA Sch. 1-2'!B53</f>
        <v>152.32499999999999</v>
      </c>
      <c r="C53" s="8">
        <f>'WA Sch. 1-2'!C53</f>
        <v>23202.905624999996</v>
      </c>
      <c r="D53" s="8">
        <f>'WA Sch. 1-2'!D53</f>
        <v>43.875</v>
      </c>
      <c r="E53" s="8">
        <f>'WA Sch. 1-2'!E53</f>
        <v>200.5</v>
      </c>
      <c r="F53" s="8">
        <f t="shared" si="4"/>
        <v>40200.25</v>
      </c>
      <c r="G53" s="8">
        <f>'WA Sch. 1-2'!G53</f>
        <v>18</v>
      </c>
      <c r="H53" s="8">
        <f t="shared" si="14"/>
        <v>-48.175000000000011</v>
      </c>
      <c r="I53" s="8">
        <f t="shared" si="14"/>
        <v>-16997.344375000004</v>
      </c>
      <c r="J53" s="8">
        <f t="shared" si="14"/>
        <v>25.875</v>
      </c>
      <c r="K53" s="9">
        <v>1156</v>
      </c>
      <c r="L53" s="9">
        <v>60215205</v>
      </c>
      <c r="M53" s="9">
        <v>-5809384</v>
      </c>
      <c r="N53" s="9">
        <f t="shared" si="6"/>
        <v>54405821</v>
      </c>
      <c r="O53" s="9">
        <f t="shared" si="7"/>
        <v>47063.858996539791</v>
      </c>
      <c r="P53" s="8">
        <f t="shared" si="8"/>
        <v>260.89720460381284</v>
      </c>
      <c r="Q53" s="8">
        <f t="shared" si="9"/>
        <v>47324.756201143602</v>
      </c>
      <c r="R53" s="9">
        <f t="shared" si="2"/>
        <v>54707418.168522</v>
      </c>
      <c r="S53" s="21"/>
      <c r="T53" s="10"/>
      <c r="U53" s="2">
        <v>42614</v>
      </c>
      <c r="V53" s="8">
        <f t="shared" si="10"/>
        <v>164</v>
      </c>
      <c r="W53" s="8">
        <f t="shared" si="11"/>
        <v>26896</v>
      </c>
      <c r="X53" s="8">
        <f t="shared" si="12"/>
        <v>5.5</v>
      </c>
      <c r="Y53" s="7">
        <v>0</v>
      </c>
      <c r="Z53" s="7">
        <v>1</v>
      </c>
      <c r="AA53" s="7">
        <v>0</v>
      </c>
      <c r="AB53" s="7">
        <v>0</v>
      </c>
      <c r="AC53" s="7">
        <v>0</v>
      </c>
      <c r="AD53" s="7">
        <v>0</v>
      </c>
      <c r="AE53" s="7">
        <v>0</v>
      </c>
      <c r="AF53" s="8">
        <f t="shared" si="13"/>
        <v>42562.648553900086</v>
      </c>
      <c r="AH53" s="17">
        <v>10</v>
      </c>
      <c r="AI53" s="17">
        <v>50671.306636572772</v>
      </c>
      <c r="AJ53" s="17">
        <v>-4286.8659439320763</v>
      </c>
      <c r="AK53" s="17">
        <v>-1.624596616819008</v>
      </c>
      <c r="AS53" s="1">
        <v>10</v>
      </c>
      <c r="AT53" s="50">
        <f t="shared" si="15"/>
        <v>6</v>
      </c>
      <c r="AU53" s="51">
        <f t="shared" si="16"/>
        <v>4.677754677754678E-2</v>
      </c>
      <c r="AV53" s="52">
        <f>_xlfn.NORM.S.INV(AU53)</f>
        <v>-1.6769355088893503</v>
      </c>
      <c r="AW53" s="43"/>
      <c r="AX53" s="1">
        <v>10</v>
      </c>
      <c r="AY53" s="9">
        <f t="shared" si="17"/>
        <v>-4286.8659439320763</v>
      </c>
      <c r="AZ53" s="9">
        <f t="shared" si="19"/>
        <v>2867.0517009217801</v>
      </c>
      <c r="BA53" s="9">
        <f t="shared" si="19"/>
        <v>242.67091662500025</v>
      </c>
      <c r="BB53" s="9">
        <f t="shared" si="19"/>
        <v>2306.1251083066163</v>
      </c>
      <c r="BC53" s="9">
        <f t="shared" si="19"/>
        <v>-877.64491062246816</v>
      </c>
      <c r="BD53" s="9">
        <f t="shared" si="19"/>
        <v>-683.7860795924571</v>
      </c>
      <c r="BE53" s="9">
        <f t="shared" si="19"/>
        <v>211.81349136579229</v>
      </c>
      <c r="BF53" s="9">
        <f t="shared" si="19"/>
        <v>1109.9417454235372</v>
      </c>
      <c r="BG53" s="9">
        <f t="shared" si="19"/>
        <v>-2359.0593151283028</v>
      </c>
      <c r="BH53" s="9">
        <f>BG52</f>
        <v>-609.28019182074786</v>
      </c>
      <c r="BI53" s="9"/>
      <c r="BJ53" s="9"/>
      <c r="BK53" s="9"/>
      <c r="BL53" s="1">
        <v>10</v>
      </c>
      <c r="BM53" s="9">
        <f t="shared" si="18"/>
        <v>18377219.621244606</v>
      </c>
      <c r="BN53" s="9">
        <f t="shared" si="18"/>
        <v>-12290666.296174122</v>
      </c>
      <c r="BO53" s="9">
        <f t="shared" si="18"/>
        <v>-1040297.6880625171</v>
      </c>
      <c r="BP53" s="9">
        <f t="shared" si="18"/>
        <v>-9886049.1892463174</v>
      </c>
      <c r="BQ53" s="9">
        <f t="shared" si="18"/>
        <v>3762346.0782127404</v>
      </c>
      <c r="BR53" s="9">
        <f t="shared" si="18"/>
        <v>2931299.2575397044</v>
      </c>
      <c r="BS53" s="9">
        <f t="shared" si="18"/>
        <v>-908016.04260138923</v>
      </c>
      <c r="BT53" s="9">
        <f t="shared" si="18"/>
        <v>-4758171.4682047069</v>
      </c>
      <c r="BU53" s="9">
        <f t="shared" si="18"/>
        <v>10112971.037739212</v>
      </c>
      <c r="BV53" s="9">
        <f t="shared" si="18"/>
        <v>2611902.5046287393</v>
      </c>
      <c r="BW53" s="9"/>
      <c r="BX53" s="9"/>
      <c r="BY53" s="9"/>
    </row>
    <row r="54" spans="1:77">
      <c r="A54" s="2">
        <v>42278</v>
      </c>
      <c r="B54" s="8">
        <f>'WA Sch. 1-2'!B54</f>
        <v>510.4</v>
      </c>
      <c r="C54" s="8">
        <f>'WA Sch. 1-2'!C54</f>
        <v>260508.15999999997</v>
      </c>
      <c r="D54" s="8">
        <f>'WA Sch. 1-2'!D54</f>
        <v>0.65</v>
      </c>
      <c r="E54" s="8">
        <f>'WA Sch. 1-2'!E54</f>
        <v>330</v>
      </c>
      <c r="F54" s="8">
        <f t="shared" si="4"/>
        <v>108900</v>
      </c>
      <c r="G54" s="8">
        <f>'WA Sch. 1-2'!G54</f>
        <v>0</v>
      </c>
      <c r="H54" s="8">
        <f t="shared" si="14"/>
        <v>180.39999999999998</v>
      </c>
      <c r="I54" s="8">
        <f t="shared" si="14"/>
        <v>151608.15999999997</v>
      </c>
      <c r="J54" s="8">
        <f t="shared" si="14"/>
        <v>0.65</v>
      </c>
      <c r="K54" s="9">
        <v>1149</v>
      </c>
      <c r="L54" s="9">
        <v>55473615</v>
      </c>
      <c r="M54" s="9">
        <v>5088686</v>
      </c>
      <c r="N54" s="9">
        <f t="shared" si="6"/>
        <v>60562301</v>
      </c>
      <c r="O54" s="9">
        <f t="shared" si="7"/>
        <v>52708.704090513493</v>
      </c>
      <c r="P54" s="8">
        <f t="shared" si="8"/>
        <v>6.5539394393228356</v>
      </c>
      <c r="Q54" s="8">
        <f t="shared" si="9"/>
        <v>52715.258029952813</v>
      </c>
      <c r="R54" s="9">
        <f t="shared" si="2"/>
        <v>60569831.476415783</v>
      </c>
      <c r="S54" s="21"/>
      <c r="T54" s="10"/>
      <c r="U54" s="2">
        <v>42644</v>
      </c>
      <c r="V54" s="8">
        <f t="shared" si="10"/>
        <v>515</v>
      </c>
      <c r="W54" s="8">
        <f t="shared" si="11"/>
        <v>265225</v>
      </c>
      <c r="X54" s="8">
        <f t="shared" si="12"/>
        <v>0</v>
      </c>
      <c r="Y54" s="7">
        <v>0</v>
      </c>
      <c r="Z54" s="7">
        <v>0</v>
      </c>
      <c r="AA54" s="7">
        <v>0</v>
      </c>
      <c r="AB54" s="7">
        <v>0</v>
      </c>
      <c r="AC54" s="7">
        <v>0</v>
      </c>
      <c r="AD54" s="7">
        <v>0</v>
      </c>
      <c r="AE54" s="7">
        <v>0</v>
      </c>
      <c r="AF54" s="8">
        <f t="shared" si="13"/>
        <v>48474.475395430578</v>
      </c>
      <c r="AH54" s="17">
        <v>11</v>
      </c>
      <c r="AI54" s="17">
        <v>50671.306636572772</v>
      </c>
      <c r="AJ54" s="17">
        <v>3416.9194808680695</v>
      </c>
      <c r="AK54" s="17">
        <v>1.2949123908151727</v>
      </c>
      <c r="AS54" s="1">
        <v>11</v>
      </c>
      <c r="AT54" s="50">
        <f t="shared" si="15"/>
        <v>109</v>
      </c>
      <c r="AU54" s="51">
        <f t="shared" si="16"/>
        <v>0.90332640332640335</v>
      </c>
      <c r="AV54" s="52">
        <f t="shared" si="20"/>
        <v>1.3007407952098116</v>
      </c>
      <c r="AW54" s="43"/>
      <c r="AX54" s="1">
        <v>11</v>
      </c>
      <c r="AY54" s="9">
        <f t="shared" si="17"/>
        <v>3416.9194808680695</v>
      </c>
      <c r="AZ54" s="9">
        <f t="shared" si="19"/>
        <v>-4286.8659439320763</v>
      </c>
      <c r="BA54" s="9">
        <f t="shared" si="19"/>
        <v>2867.0517009217801</v>
      </c>
      <c r="BB54" s="9">
        <f t="shared" si="19"/>
        <v>242.67091662500025</v>
      </c>
      <c r="BC54" s="9">
        <f t="shared" si="19"/>
        <v>2306.1251083066163</v>
      </c>
      <c r="BD54" s="9">
        <f t="shared" si="19"/>
        <v>-877.64491062246816</v>
      </c>
      <c r="BE54" s="9">
        <f t="shared" si="19"/>
        <v>-683.7860795924571</v>
      </c>
      <c r="BF54" s="9">
        <f t="shared" si="19"/>
        <v>211.81349136579229</v>
      </c>
      <c r="BG54" s="9">
        <f t="shared" si="19"/>
        <v>1109.9417454235372</v>
      </c>
      <c r="BH54" s="9">
        <f t="shared" si="19"/>
        <v>-2359.0593151283028</v>
      </c>
      <c r="BI54" s="9">
        <f>BH53</f>
        <v>-609.28019182074786</v>
      </c>
      <c r="BJ54" s="9"/>
      <c r="BK54" s="9"/>
      <c r="BL54" s="1">
        <v>11</v>
      </c>
      <c r="BM54" s="9">
        <f t="shared" si="18"/>
        <v>11675338.738735758</v>
      </c>
      <c r="BN54" s="9">
        <f t="shared" si="18"/>
        <v>-14647875.755691404</v>
      </c>
      <c r="BO54" s="9">
        <f t="shared" si="18"/>
        <v>9796484.8095356021</v>
      </c>
      <c r="BP54" s="9">
        <f t="shared" si="18"/>
        <v>829186.9824560954</v>
      </c>
      <c r="BQ54" s="9">
        <f t="shared" si="18"/>
        <v>7879843.8078918979</v>
      </c>
      <c r="BR54" s="9">
        <f t="shared" si="18"/>
        <v>-2998841.9923906131</v>
      </c>
      <c r="BS54" s="9">
        <f t="shared" si="18"/>
        <v>-2336441.9761058558</v>
      </c>
      <c r="BT54" s="9">
        <f t="shared" si="18"/>
        <v>723749.64495847712</v>
      </c>
      <c r="BU54" s="9">
        <f t="shared" si="18"/>
        <v>3792581.5725664175</v>
      </c>
      <c r="BV54" s="9">
        <f t="shared" si="18"/>
        <v>-8060715.7303851778</v>
      </c>
      <c r="BW54" s="9">
        <f t="shared" si="18"/>
        <v>-2081861.3567393317</v>
      </c>
      <c r="BX54" s="9"/>
      <c r="BY54" s="9"/>
    </row>
    <row r="55" spans="1:77">
      <c r="A55" s="2">
        <v>42309</v>
      </c>
      <c r="B55" s="8">
        <f>'WA Sch. 1-2'!B55</f>
        <v>874.97500000000002</v>
      </c>
      <c r="C55" s="8">
        <f>'WA Sch. 1-2'!C55</f>
        <v>765581.25062499999</v>
      </c>
      <c r="D55" s="8">
        <f>'WA Sch. 1-2'!D55</f>
        <v>0</v>
      </c>
      <c r="E55" s="8">
        <f>'WA Sch. 1-2'!E55</f>
        <v>910</v>
      </c>
      <c r="F55" s="8">
        <f t="shared" si="4"/>
        <v>828100</v>
      </c>
      <c r="G55" s="8">
        <f>'WA Sch. 1-2'!G55</f>
        <v>0</v>
      </c>
      <c r="H55" s="8">
        <f t="shared" si="14"/>
        <v>-35.024999999999977</v>
      </c>
      <c r="I55" s="8">
        <f t="shared" si="14"/>
        <v>-62518.749375000014</v>
      </c>
      <c r="J55" s="8">
        <f t="shared" si="14"/>
        <v>0</v>
      </c>
      <c r="K55" s="9">
        <v>1142</v>
      </c>
      <c r="L55" s="9">
        <v>51767431</v>
      </c>
      <c r="M55" s="9">
        <v>2561652</v>
      </c>
      <c r="N55" s="9">
        <f t="shared" si="6"/>
        <v>54329083</v>
      </c>
      <c r="O55" s="9">
        <f t="shared" si="7"/>
        <v>47573.62784588441</v>
      </c>
      <c r="P55" s="8">
        <f t="shared" si="8"/>
        <v>0</v>
      </c>
      <c r="Q55" s="8">
        <f t="shared" si="9"/>
        <v>47573.62784588441</v>
      </c>
      <c r="R55" s="9">
        <f t="shared" si="2"/>
        <v>54329082.999999993</v>
      </c>
      <c r="S55" s="21"/>
      <c r="T55" s="10"/>
      <c r="U55" s="2">
        <v>42675</v>
      </c>
      <c r="V55" s="8">
        <f t="shared" si="10"/>
        <v>646.5</v>
      </c>
      <c r="W55" s="8">
        <f t="shared" si="11"/>
        <v>417962.25</v>
      </c>
      <c r="X55" s="8">
        <f t="shared" si="12"/>
        <v>0</v>
      </c>
      <c r="Y55" s="7">
        <v>0</v>
      </c>
      <c r="Z55" s="7">
        <v>0</v>
      </c>
      <c r="AA55" s="7">
        <v>0</v>
      </c>
      <c r="AB55" s="7">
        <v>0</v>
      </c>
      <c r="AC55" s="7">
        <v>0</v>
      </c>
      <c r="AD55" s="7">
        <v>0</v>
      </c>
      <c r="AE55" s="7">
        <v>0</v>
      </c>
      <c r="AF55" s="8">
        <f t="shared" si="13"/>
        <v>46729.855506607928</v>
      </c>
      <c r="AH55" s="17">
        <v>12</v>
      </c>
      <c r="AI55" s="17">
        <v>50671.306636572772</v>
      </c>
      <c r="AJ55" s="17">
        <v>1418.6846450314115</v>
      </c>
      <c r="AK55" s="17">
        <v>0.5376399226837183</v>
      </c>
      <c r="AS55" s="1">
        <v>12</v>
      </c>
      <c r="AT55" s="50">
        <f t="shared" si="15"/>
        <v>87</v>
      </c>
      <c r="AU55" s="51">
        <f t="shared" si="16"/>
        <v>0.72037422037422039</v>
      </c>
      <c r="AV55" s="52">
        <f t="shared" si="20"/>
        <v>0.58395355652530356</v>
      </c>
      <c r="AW55" s="43"/>
      <c r="AX55" s="1">
        <v>12</v>
      </c>
      <c r="AY55" s="9">
        <f t="shared" si="17"/>
        <v>1418.6846450314115</v>
      </c>
      <c r="AZ55" s="9">
        <f t="shared" si="19"/>
        <v>3416.9194808680695</v>
      </c>
      <c r="BA55" s="9">
        <f t="shared" si="19"/>
        <v>-4286.8659439320763</v>
      </c>
      <c r="BB55" s="9">
        <f t="shared" si="19"/>
        <v>2867.0517009217801</v>
      </c>
      <c r="BC55" s="9">
        <f t="shared" si="19"/>
        <v>242.67091662500025</v>
      </c>
      <c r="BD55" s="9">
        <f t="shared" si="19"/>
        <v>2306.1251083066163</v>
      </c>
      <c r="BE55" s="9">
        <f t="shared" si="19"/>
        <v>-877.64491062246816</v>
      </c>
      <c r="BF55" s="9">
        <f t="shared" si="19"/>
        <v>-683.7860795924571</v>
      </c>
      <c r="BG55" s="9">
        <f t="shared" si="19"/>
        <v>211.81349136579229</v>
      </c>
      <c r="BH55" s="9">
        <f t="shared" si="19"/>
        <v>1109.9417454235372</v>
      </c>
      <c r="BI55" s="9">
        <f t="shared" si="19"/>
        <v>-2359.0593151283028</v>
      </c>
      <c r="BJ55" s="9">
        <f>BI54</f>
        <v>-609.28019182074786</v>
      </c>
      <c r="BK55" s="9"/>
      <c r="BL55" s="1">
        <v>12</v>
      </c>
      <c r="BM55" s="9">
        <f t="shared" si="18"/>
        <v>2012666.1220479182</v>
      </c>
      <c r="BN55" s="9">
        <f t="shared" si="18"/>
        <v>4847531.2008162597</v>
      </c>
      <c r="BO55" s="9">
        <f t="shared" si="18"/>
        <v>-6081710.8899645414</v>
      </c>
      <c r="BP55" s="9">
        <f t="shared" si="18"/>
        <v>4067442.2246089447</v>
      </c>
      <c r="BQ55" s="9">
        <f t="shared" si="18"/>
        <v>344273.50321159523</v>
      </c>
      <c r="BR55" s="9">
        <f t="shared" si="18"/>
        <v>3271664.2806760189</v>
      </c>
      <c r="BS55" s="9">
        <f t="shared" si="18"/>
        <v>-1245101.358490058</v>
      </c>
      <c r="BT55" s="9">
        <f t="shared" si="18"/>
        <v>-970076.81160404126</v>
      </c>
      <c r="BU55" s="9">
        <f t="shared" si="18"/>
        <v>300496.5478111523</v>
      </c>
      <c r="BV55" s="9">
        <f t="shared" si="18"/>
        <v>1574657.3111117505</v>
      </c>
      <c r="BW55" s="9">
        <f t="shared" si="18"/>
        <v>-3346761.2270908458</v>
      </c>
      <c r="BX55" s="9">
        <f t="shared" si="18"/>
        <v>-864376.4526578834</v>
      </c>
      <c r="BY55" s="9"/>
    </row>
    <row r="56" spans="1:77">
      <c r="A56" s="2">
        <v>42339</v>
      </c>
      <c r="B56" s="8">
        <f>'WA Sch. 1-2'!B56</f>
        <v>1138.7249999999999</v>
      </c>
      <c r="C56" s="8">
        <f>'WA Sch. 1-2'!C56</f>
        <v>1296694.6256249999</v>
      </c>
      <c r="D56" s="8">
        <f>'WA Sch. 1-2'!D56</f>
        <v>0</v>
      </c>
      <c r="E56" s="8">
        <f>'WA Sch. 1-2'!E56</f>
        <v>1062.5</v>
      </c>
      <c r="F56" s="8">
        <f t="shared" si="4"/>
        <v>1128906.25</v>
      </c>
      <c r="G56" s="8">
        <f>'WA Sch. 1-2'!G56</f>
        <v>0</v>
      </c>
      <c r="H56" s="8">
        <f t="shared" si="14"/>
        <v>76.224999999999909</v>
      </c>
      <c r="I56" s="8">
        <f t="shared" si="14"/>
        <v>167788.37562499987</v>
      </c>
      <c r="J56" s="8">
        <f t="shared" si="14"/>
        <v>0</v>
      </c>
      <c r="K56" s="9">
        <v>1153</v>
      </c>
      <c r="L56" s="9">
        <v>64394352</v>
      </c>
      <c r="M56" s="9">
        <v>-616158</v>
      </c>
      <c r="N56" s="9">
        <f t="shared" si="6"/>
        <v>63778194</v>
      </c>
      <c r="O56" s="9">
        <f t="shared" si="7"/>
        <v>55314.99913269731</v>
      </c>
      <c r="P56" s="8">
        <f t="shared" si="8"/>
        <v>0</v>
      </c>
      <c r="Q56" s="8">
        <f t="shared" si="9"/>
        <v>55314.99913269731</v>
      </c>
      <c r="R56" s="9">
        <f t="shared" si="2"/>
        <v>63778194</v>
      </c>
      <c r="S56" s="21"/>
      <c r="T56" s="10"/>
      <c r="U56" s="2">
        <v>42705</v>
      </c>
      <c r="V56" s="8">
        <f t="shared" si="10"/>
        <v>1299.5</v>
      </c>
      <c r="W56" s="8">
        <f t="shared" si="11"/>
        <v>1688700.25</v>
      </c>
      <c r="X56" s="8">
        <f t="shared" si="12"/>
        <v>0</v>
      </c>
      <c r="Y56" s="7">
        <v>0</v>
      </c>
      <c r="Z56" s="7">
        <v>0</v>
      </c>
      <c r="AA56" s="7">
        <v>0</v>
      </c>
      <c r="AB56" s="7">
        <v>0</v>
      </c>
      <c r="AC56" s="7">
        <v>0</v>
      </c>
      <c r="AD56" s="7">
        <v>0</v>
      </c>
      <c r="AE56" s="7">
        <v>0</v>
      </c>
      <c r="AF56" s="8">
        <f t="shared" si="13"/>
        <v>52157.472792149863</v>
      </c>
      <c r="AH56" s="17">
        <v>13</v>
      </c>
      <c r="AI56" s="17">
        <v>50671.306636572772</v>
      </c>
      <c r="AJ56" s="17">
        <v>270.11469209855568</v>
      </c>
      <c r="AK56" s="17">
        <v>0.10236555578733876</v>
      </c>
      <c r="AS56" s="1">
        <v>13</v>
      </c>
      <c r="AT56" s="50">
        <f t="shared" si="15"/>
        <v>68</v>
      </c>
      <c r="AU56" s="51">
        <f t="shared" si="16"/>
        <v>0.56237006237006237</v>
      </c>
      <c r="AV56" s="52">
        <f t="shared" si="20"/>
        <v>0.15698093272589608</v>
      </c>
      <c r="AW56" s="43"/>
      <c r="AX56" s="1">
        <v>13</v>
      </c>
      <c r="AY56" s="9">
        <f t="shared" si="17"/>
        <v>270.11469209855568</v>
      </c>
      <c r="AZ56" s="9">
        <f t="shared" si="19"/>
        <v>1418.6846450314115</v>
      </c>
      <c r="BA56" s="9">
        <f t="shared" si="19"/>
        <v>3416.9194808680695</v>
      </c>
      <c r="BB56" s="9">
        <f t="shared" si="19"/>
        <v>-4286.8659439320763</v>
      </c>
      <c r="BC56" s="9">
        <f t="shared" si="19"/>
        <v>2867.0517009217801</v>
      </c>
      <c r="BD56" s="9">
        <f t="shared" si="19"/>
        <v>242.67091662500025</v>
      </c>
      <c r="BE56" s="9">
        <f t="shared" si="19"/>
        <v>2306.1251083066163</v>
      </c>
      <c r="BF56" s="9">
        <f t="shared" si="19"/>
        <v>-877.64491062246816</v>
      </c>
      <c r="BG56" s="9">
        <f t="shared" si="19"/>
        <v>-683.7860795924571</v>
      </c>
      <c r="BH56" s="9">
        <f t="shared" si="19"/>
        <v>211.81349136579229</v>
      </c>
      <c r="BI56" s="9">
        <f t="shared" si="19"/>
        <v>1109.9417454235372</v>
      </c>
      <c r="BJ56" s="9">
        <f t="shared" si="19"/>
        <v>-2359.0593151283028</v>
      </c>
      <c r="BK56" s="9">
        <f>BJ55</f>
        <v>-609.28019182074786</v>
      </c>
      <c r="BL56" s="1">
        <v>13</v>
      </c>
      <c r="BM56" s="9">
        <f t="shared" si="18"/>
        <v>72961.946887500613</v>
      </c>
      <c r="BN56" s="9">
        <f t="shared" si="18"/>
        <v>383207.56607761804</v>
      </c>
      <c r="BO56" s="9">
        <f t="shared" si="18"/>
        <v>922960.15350025636</v>
      </c>
      <c r="BP56" s="9">
        <f t="shared" si="18"/>
        <v>-1157945.4745130199</v>
      </c>
      <c r="BQ56" s="9">
        <f t="shared" si="18"/>
        <v>774432.78742514492</v>
      </c>
      <c r="BR56" s="9">
        <f t="shared" si="18"/>
        <v>65548.97992543914</v>
      </c>
      <c r="BS56" s="9">
        <f t="shared" si="18"/>
        <v>622918.27357100474</v>
      </c>
      <c r="BT56" s="9">
        <f t="shared" si="18"/>
        <v>-237064.78480465585</v>
      </c>
      <c r="BU56" s="9">
        <f t="shared" si="18"/>
        <v>-184700.6663503974</v>
      </c>
      <c r="BV56" s="9">
        <f t="shared" si="18"/>
        <v>57213.936002593815</v>
      </c>
      <c r="BW56" s="9">
        <f t="shared" si="18"/>
        <v>299811.57281242008</v>
      </c>
      <c r="BX56" s="9">
        <f t="shared" si="18"/>
        <v>-637216.58054812299</v>
      </c>
      <c r="BY56" s="9">
        <f t="shared" si="18"/>
        <v>-164575.53141541217</v>
      </c>
    </row>
    <row r="57" spans="1:77">
      <c r="A57" s="2">
        <v>42370</v>
      </c>
      <c r="B57" s="8">
        <f>'WA Sch. 1-2'!B57</f>
        <v>1095.1500000000001</v>
      </c>
      <c r="C57" s="8">
        <f>'WA Sch. 1-2'!C57</f>
        <v>1199353.5225000002</v>
      </c>
      <c r="D57" s="8">
        <f>'WA Sch. 1-2'!D57</f>
        <v>0</v>
      </c>
      <c r="E57" s="8">
        <f>'WA Sch. 1-2'!E57</f>
        <v>1056</v>
      </c>
      <c r="F57" s="8">
        <f t="shared" si="4"/>
        <v>1115136</v>
      </c>
      <c r="G57" s="8">
        <f>'WA Sch. 1-2'!G57</f>
        <v>0</v>
      </c>
      <c r="H57" s="8">
        <f t="shared" si="14"/>
        <v>39.150000000000091</v>
      </c>
      <c r="I57" s="8">
        <f t="shared" si="14"/>
        <v>84217.522500000196</v>
      </c>
      <c r="J57" s="8">
        <f t="shared" si="14"/>
        <v>0</v>
      </c>
      <c r="K57" s="9">
        <v>1138</v>
      </c>
      <c r="L57" s="9">
        <v>62731636</v>
      </c>
      <c r="M57" s="9">
        <v>-6479173</v>
      </c>
      <c r="N57" s="9">
        <f t="shared" si="6"/>
        <v>56252463</v>
      </c>
      <c r="O57" s="9">
        <f t="shared" si="7"/>
        <v>49430.986818980666</v>
      </c>
      <c r="P57" s="8">
        <f t="shared" si="8"/>
        <v>0</v>
      </c>
      <c r="Q57" s="8">
        <f t="shared" si="9"/>
        <v>49430.986818980666</v>
      </c>
      <c r="R57" s="9">
        <f t="shared" si="2"/>
        <v>56252463</v>
      </c>
      <c r="S57" s="21"/>
      <c r="T57" s="10"/>
      <c r="U57" s="2">
        <v>42736</v>
      </c>
      <c r="V57" s="8">
        <f t="shared" si="10"/>
        <v>1388.5</v>
      </c>
      <c r="W57" s="8">
        <f t="shared" si="11"/>
        <v>1927932.25</v>
      </c>
      <c r="X57" s="8">
        <f t="shared" si="12"/>
        <v>0</v>
      </c>
      <c r="Y57" s="7">
        <v>0</v>
      </c>
      <c r="Z57" s="7">
        <v>0</v>
      </c>
      <c r="AA57" s="7">
        <v>0</v>
      </c>
      <c r="AB57" s="7">
        <v>0</v>
      </c>
      <c r="AC57" s="7">
        <v>0</v>
      </c>
      <c r="AD57" s="7">
        <v>0</v>
      </c>
      <c r="AE57" s="7">
        <v>0</v>
      </c>
      <c r="AF57" s="8">
        <f t="shared" si="13"/>
        <v>48411.904049295772</v>
      </c>
      <c r="AH57" s="17">
        <v>14</v>
      </c>
      <c r="AI57" s="17">
        <v>50671.306636572772</v>
      </c>
      <c r="AJ57" s="17">
        <v>812.01360775532521</v>
      </c>
      <c r="AK57" s="17">
        <v>0.30772937087934293</v>
      </c>
      <c r="AS57" s="1">
        <v>14</v>
      </c>
      <c r="AT57" s="50">
        <f t="shared" si="15"/>
        <v>77</v>
      </c>
      <c r="AU57" s="51">
        <f t="shared" si="16"/>
        <v>0.63721413721413722</v>
      </c>
      <c r="AV57" s="52">
        <f t="shared" si="20"/>
        <v>0.35102215742413223</v>
      </c>
      <c r="AW57" s="43"/>
      <c r="AX57" s="1">
        <v>14</v>
      </c>
      <c r="AY57" s="9">
        <f t="shared" si="17"/>
        <v>812.01360775532521</v>
      </c>
      <c r="AZ57" s="9">
        <f t="shared" si="19"/>
        <v>270.11469209855568</v>
      </c>
      <c r="BA57" s="9">
        <f t="shared" si="19"/>
        <v>1418.6846450314115</v>
      </c>
      <c r="BB57" s="9">
        <f t="shared" si="19"/>
        <v>3416.9194808680695</v>
      </c>
      <c r="BC57" s="9">
        <f t="shared" si="19"/>
        <v>-4286.8659439320763</v>
      </c>
      <c r="BD57" s="9">
        <f t="shared" si="19"/>
        <v>2867.0517009217801</v>
      </c>
      <c r="BE57" s="9">
        <f t="shared" si="19"/>
        <v>242.67091662500025</v>
      </c>
      <c r="BF57" s="9">
        <f t="shared" si="19"/>
        <v>2306.1251083066163</v>
      </c>
      <c r="BG57" s="9">
        <f t="shared" si="19"/>
        <v>-877.64491062246816</v>
      </c>
      <c r="BH57" s="9">
        <f t="shared" si="19"/>
        <v>-683.7860795924571</v>
      </c>
      <c r="BI57" s="9">
        <f t="shared" si="19"/>
        <v>211.81349136579229</v>
      </c>
      <c r="BJ57" s="9">
        <f t="shared" si="19"/>
        <v>1109.9417454235372</v>
      </c>
      <c r="BK57" s="9">
        <f t="shared" si="19"/>
        <v>-2359.0593151283028</v>
      </c>
      <c r="BL57" s="1">
        <v>14</v>
      </c>
      <c r="BM57" s="9">
        <f t="shared" si="18"/>
        <v>659366.09917982842</v>
      </c>
      <c r="BN57" s="9">
        <f t="shared" si="18"/>
        <v>219336.80563867319</v>
      </c>
      <c r="BO57" s="9">
        <f t="shared" si="18"/>
        <v>1151991.2368790521</v>
      </c>
      <c r="BP57" s="9">
        <f t="shared" si="18"/>
        <v>2774585.1150691584</v>
      </c>
      <c r="BQ57" s="9">
        <f t="shared" si="18"/>
        <v>-3480993.4810957429</v>
      </c>
      <c r="BR57" s="9">
        <f t="shared" si="18"/>
        <v>2328084.9952865574</v>
      </c>
      <c r="BS57" s="9">
        <f t="shared" si="18"/>
        <v>197052.08650596419</v>
      </c>
      <c r="BT57" s="9">
        <f t="shared" si="18"/>
        <v>1872604.9691312136</v>
      </c>
      <c r="BU57" s="9">
        <f t="shared" si="18"/>
        <v>-712659.61020265066</v>
      </c>
      <c r="BV57" s="9">
        <f t="shared" si="18"/>
        <v>-555243.60142274026</v>
      </c>
      <c r="BW57" s="9">
        <f t="shared" si="18"/>
        <v>171995.43729519428</v>
      </c>
      <c r="BX57" s="9">
        <f t="shared" si="18"/>
        <v>901287.80109962006</v>
      </c>
      <c r="BY57" s="9">
        <f t="shared" si="18"/>
        <v>-1915588.2653861484</v>
      </c>
    </row>
    <row r="58" spans="1:77">
      <c r="A58" s="2">
        <v>42401</v>
      </c>
      <c r="B58" s="8">
        <f>'WA Sch. 1-2'!B58</f>
        <v>932.76424999999995</v>
      </c>
      <c r="C58" s="8">
        <f>'WA Sch. 1-2'!C58</f>
        <v>870049.14607806236</v>
      </c>
      <c r="D58" s="8">
        <f>'WA Sch. 1-2'!D58</f>
        <v>0</v>
      </c>
      <c r="E58" s="8">
        <f>'WA Sch. 1-2'!E58</f>
        <v>758.5</v>
      </c>
      <c r="F58" s="8">
        <f t="shared" si="4"/>
        <v>575322.25</v>
      </c>
      <c r="G58" s="8">
        <f>'WA Sch. 1-2'!G58</f>
        <v>0</v>
      </c>
      <c r="H58" s="8">
        <f t="shared" si="14"/>
        <v>174.26424999999995</v>
      </c>
      <c r="I58" s="8">
        <f t="shared" si="14"/>
        <v>294726.89607806236</v>
      </c>
      <c r="J58" s="8">
        <f t="shared" si="14"/>
        <v>0</v>
      </c>
      <c r="K58" s="9">
        <v>1142</v>
      </c>
      <c r="L58" s="9">
        <v>57324998</v>
      </c>
      <c r="M58" s="9">
        <v>-1008437</v>
      </c>
      <c r="N58" s="9">
        <f t="shared" si="6"/>
        <v>56316561</v>
      </c>
      <c r="O58" s="9">
        <f t="shared" si="7"/>
        <v>49313.976357267951</v>
      </c>
      <c r="P58" s="8">
        <f t="shared" si="8"/>
        <v>0</v>
      </c>
      <c r="Q58" s="8">
        <f t="shared" si="9"/>
        <v>49313.976357267951</v>
      </c>
      <c r="R58" s="9">
        <f t="shared" si="2"/>
        <v>56316561</v>
      </c>
      <c r="S58" s="21"/>
      <c r="T58" s="10"/>
      <c r="U58" s="2">
        <v>42767</v>
      </c>
      <c r="V58" s="8">
        <f t="shared" si="10"/>
        <v>1000.5</v>
      </c>
      <c r="W58" s="8">
        <f t="shared" si="11"/>
        <v>1001000.25</v>
      </c>
      <c r="X58" s="8">
        <f t="shared" si="12"/>
        <v>0</v>
      </c>
      <c r="Y58" s="7">
        <v>0</v>
      </c>
      <c r="Z58" s="7">
        <v>0</v>
      </c>
      <c r="AA58" s="7">
        <v>0</v>
      </c>
      <c r="AB58" s="7">
        <v>0</v>
      </c>
      <c r="AC58" s="7">
        <v>0</v>
      </c>
      <c r="AD58" s="7">
        <v>0</v>
      </c>
      <c r="AE58" s="7">
        <v>0</v>
      </c>
      <c r="AF58" s="8">
        <f t="shared" si="13"/>
        <v>46631.186046511626</v>
      </c>
      <c r="AH58" s="17">
        <v>15</v>
      </c>
      <c r="AI58" s="17">
        <v>50671.306636572772</v>
      </c>
      <c r="AJ58" s="17">
        <v>-681.83892278568965</v>
      </c>
      <c r="AK58" s="17">
        <v>-0.2583969785061932</v>
      </c>
      <c r="AS58" s="1">
        <v>15</v>
      </c>
      <c r="AT58" s="50">
        <f t="shared" si="15"/>
        <v>47</v>
      </c>
      <c r="AU58" s="51">
        <f t="shared" si="16"/>
        <v>0.38773388773388773</v>
      </c>
      <c r="AV58" s="52">
        <f t="shared" si="20"/>
        <v>-0.28523021200384785</v>
      </c>
      <c r="AW58" s="43"/>
      <c r="AX58" s="1">
        <v>15</v>
      </c>
      <c r="AY58" s="9">
        <f t="shared" si="17"/>
        <v>-681.83892278568965</v>
      </c>
      <c r="AZ58" s="9">
        <f t="shared" si="19"/>
        <v>812.01360775532521</v>
      </c>
      <c r="BA58" s="9">
        <f t="shared" si="19"/>
        <v>270.11469209855568</v>
      </c>
      <c r="BB58" s="9">
        <f t="shared" si="19"/>
        <v>1418.6846450314115</v>
      </c>
      <c r="BC58" s="9">
        <f t="shared" si="19"/>
        <v>3416.9194808680695</v>
      </c>
      <c r="BD58" s="9">
        <f t="shared" si="19"/>
        <v>-4286.8659439320763</v>
      </c>
      <c r="BE58" s="9">
        <f t="shared" si="19"/>
        <v>2867.0517009217801</v>
      </c>
      <c r="BF58" s="9">
        <f t="shared" si="19"/>
        <v>242.67091662500025</v>
      </c>
      <c r="BG58" s="9">
        <f t="shared" si="19"/>
        <v>2306.1251083066163</v>
      </c>
      <c r="BH58" s="9">
        <f t="shared" si="19"/>
        <v>-877.64491062246816</v>
      </c>
      <c r="BI58" s="9">
        <f t="shared" si="19"/>
        <v>-683.7860795924571</v>
      </c>
      <c r="BJ58" s="9">
        <f t="shared" si="19"/>
        <v>211.81349136579229</v>
      </c>
      <c r="BK58" s="9">
        <f t="shared" si="19"/>
        <v>1109.9417454235372</v>
      </c>
      <c r="BL58" s="1">
        <v>15</v>
      </c>
      <c r="BM58" s="9">
        <f t="shared" si="18"/>
        <v>464904.31662554189</v>
      </c>
      <c r="BN58" s="9">
        <f t="shared" si="18"/>
        <v>-553662.48359921167</v>
      </c>
      <c r="BO58" s="9">
        <f t="shared" si="18"/>
        <v>-184174.71068906979</v>
      </c>
      <c r="BP58" s="9">
        <f t="shared" si="18"/>
        <v>-967314.41014081193</v>
      </c>
      <c r="BQ58" s="9">
        <f t="shared" si="18"/>
        <v>-2329788.6980805071</v>
      </c>
      <c r="BR58" s="9">
        <f t="shared" si="18"/>
        <v>2922952.0573372776</v>
      </c>
      <c r="BS58" s="9">
        <f t="shared" si="18"/>
        <v>-1954867.4433273736</v>
      </c>
      <c r="BT58" s="9">
        <f t="shared" si="18"/>
        <v>-165462.47638300859</v>
      </c>
      <c r="BU58" s="9">
        <f t="shared" si="18"/>
        <v>-1572405.8596568061</v>
      </c>
      <c r="BV58" s="9">
        <f t="shared" si="18"/>
        <v>598412.46044715773</v>
      </c>
      <c r="BW58" s="9">
        <f t="shared" si="18"/>
        <v>466231.96392516303</v>
      </c>
      <c r="BX58" s="9">
        <f t="shared" si="18"/>
        <v>-144422.68278433048</v>
      </c>
      <c r="BY58" s="9">
        <f t="shared" si="18"/>
        <v>-756801.48405445029</v>
      </c>
    </row>
    <row r="59" spans="1:77">
      <c r="A59" s="2">
        <v>42430</v>
      </c>
      <c r="B59" s="8">
        <f>'WA Sch. 1-2'!B59</f>
        <v>767.35</v>
      </c>
      <c r="C59" s="8">
        <f>'WA Sch. 1-2'!C59</f>
        <v>588826.02250000008</v>
      </c>
      <c r="D59" s="8">
        <f>'WA Sch. 1-2'!D59</f>
        <v>0</v>
      </c>
      <c r="E59" s="8">
        <f>'WA Sch. 1-2'!E59</f>
        <v>692</v>
      </c>
      <c r="F59" s="8">
        <f t="shared" si="4"/>
        <v>478864</v>
      </c>
      <c r="G59" s="8">
        <f>'WA Sch. 1-2'!G59</f>
        <v>0</v>
      </c>
      <c r="H59" s="8">
        <f t="shared" si="14"/>
        <v>75.350000000000023</v>
      </c>
      <c r="I59" s="8">
        <f t="shared" si="14"/>
        <v>109962.02250000008</v>
      </c>
      <c r="J59" s="8">
        <f t="shared" si="14"/>
        <v>0</v>
      </c>
      <c r="K59" s="9">
        <v>1128</v>
      </c>
      <c r="L59" s="9">
        <v>51245004</v>
      </c>
      <c r="M59" s="9">
        <v>319249</v>
      </c>
      <c r="N59" s="9">
        <f t="shared" si="6"/>
        <v>51564253</v>
      </c>
      <c r="O59" s="9">
        <f t="shared" si="7"/>
        <v>45712.990248226954</v>
      </c>
      <c r="P59" s="8">
        <f t="shared" si="8"/>
        <v>0</v>
      </c>
      <c r="Q59" s="8">
        <f t="shared" si="9"/>
        <v>45712.990248226954</v>
      </c>
      <c r="R59" s="9">
        <f t="shared" si="2"/>
        <v>51564253</v>
      </c>
      <c r="S59" s="21"/>
      <c r="T59" s="10"/>
      <c r="U59" s="2">
        <v>42795</v>
      </c>
      <c r="V59" s="8">
        <f t="shared" si="10"/>
        <v>750</v>
      </c>
      <c r="W59" s="8">
        <f t="shared" si="11"/>
        <v>562500</v>
      </c>
      <c r="X59" s="8">
        <f t="shared" si="12"/>
        <v>0</v>
      </c>
      <c r="Y59" s="7">
        <v>0</v>
      </c>
      <c r="Z59" s="7">
        <v>0</v>
      </c>
      <c r="AA59" s="7">
        <v>0</v>
      </c>
      <c r="AB59" s="7">
        <v>0</v>
      </c>
      <c r="AC59" s="7">
        <v>0</v>
      </c>
      <c r="AD59" s="7">
        <v>0</v>
      </c>
      <c r="AE59" s="7">
        <v>0</v>
      </c>
      <c r="AF59" s="8">
        <f t="shared" si="13"/>
        <v>50038.313157894736</v>
      </c>
      <c r="AH59" s="17">
        <v>16</v>
      </c>
      <c r="AI59" s="17">
        <v>48227.452070223313</v>
      </c>
      <c r="AJ59" s="17">
        <v>3069.0370507514453</v>
      </c>
      <c r="AK59" s="17">
        <v>1.1630751403832527</v>
      </c>
      <c r="AS59" s="1">
        <v>16</v>
      </c>
      <c r="AT59" s="50">
        <f t="shared" si="15"/>
        <v>107</v>
      </c>
      <c r="AU59" s="51">
        <f t="shared" si="16"/>
        <v>0.88669438669438672</v>
      </c>
      <c r="AV59" s="52">
        <f t="shared" si="20"/>
        <v>1.2091343701602324</v>
      </c>
      <c r="AW59" s="43"/>
      <c r="AX59" s="1">
        <v>16</v>
      </c>
      <c r="AY59" s="9">
        <f t="shared" si="17"/>
        <v>3069.0370507514453</v>
      </c>
      <c r="AZ59" s="9">
        <f t="shared" si="19"/>
        <v>-681.83892278568965</v>
      </c>
      <c r="BA59" s="9">
        <f t="shared" si="19"/>
        <v>812.01360775532521</v>
      </c>
      <c r="BB59" s="9">
        <f t="shared" si="19"/>
        <v>270.11469209855568</v>
      </c>
      <c r="BC59" s="9">
        <f t="shared" si="19"/>
        <v>1418.6846450314115</v>
      </c>
      <c r="BD59" s="9">
        <f t="shared" si="19"/>
        <v>3416.9194808680695</v>
      </c>
      <c r="BE59" s="9">
        <f t="shared" si="19"/>
        <v>-4286.8659439320763</v>
      </c>
      <c r="BF59" s="9">
        <f t="shared" si="19"/>
        <v>2867.0517009217801</v>
      </c>
      <c r="BG59" s="9">
        <f t="shared" si="19"/>
        <v>242.67091662500025</v>
      </c>
      <c r="BH59" s="9">
        <f t="shared" si="19"/>
        <v>2306.1251083066163</v>
      </c>
      <c r="BI59" s="9">
        <f t="shared" si="19"/>
        <v>-877.64491062246816</v>
      </c>
      <c r="BJ59" s="9">
        <f t="shared" si="19"/>
        <v>-683.7860795924571</v>
      </c>
      <c r="BK59" s="9">
        <f t="shared" si="19"/>
        <v>211.81349136579229</v>
      </c>
      <c r="BL59" s="1">
        <v>16</v>
      </c>
      <c r="BM59" s="9">
        <f t="shared" si="18"/>
        <v>9418988.4188851658</v>
      </c>
      <c r="BN59" s="9">
        <f t="shared" si="18"/>
        <v>-2092588.916673722</v>
      </c>
      <c r="BO59" s="9">
        <f t="shared" si="18"/>
        <v>2492099.8479154664</v>
      </c>
      <c r="BP59" s="9">
        <f t="shared" si="18"/>
        <v>828991.99800280505</v>
      </c>
      <c r="BQ59" s="9">
        <f t="shared" si="18"/>
        <v>4353995.7389335902</v>
      </c>
      <c r="BR59" s="9">
        <f t="shared" si="18"/>
        <v>10486652.486218538</v>
      </c>
      <c r="BS59" s="9">
        <f t="shared" si="18"/>
        <v>-13156550.413532119</v>
      </c>
      <c r="BT59" s="9">
        <f t="shared" si="18"/>
        <v>8799087.8965489306</v>
      </c>
      <c r="BU59" s="9">
        <f t="shared" si="18"/>
        <v>744766.0342619596</v>
      </c>
      <c r="BV59" s="9">
        <f t="shared" si="18"/>
        <v>7077583.4010612266</v>
      </c>
      <c r="BW59" s="9">
        <f t="shared" si="18"/>
        <v>-2693524.7481037835</v>
      </c>
      <c r="BX59" s="9">
        <f t="shared" si="18"/>
        <v>-2098564.8130573141</v>
      </c>
      <c r="BY59" s="9">
        <f t="shared" si="18"/>
        <v>650063.4528506567</v>
      </c>
    </row>
    <row r="60" spans="1:77">
      <c r="A60" s="2">
        <v>42461</v>
      </c>
      <c r="B60" s="8">
        <f>'WA Sch. 1-2'!B60</f>
        <v>547.15</v>
      </c>
      <c r="C60" s="8">
        <f>'WA Sch. 1-2'!C60</f>
        <v>299373.1225</v>
      </c>
      <c r="D60" s="8">
        <f>'WA Sch. 1-2'!D60</f>
        <v>0.375</v>
      </c>
      <c r="E60" s="8">
        <f>'WA Sch. 1-2'!E60</f>
        <v>314.5</v>
      </c>
      <c r="F60" s="8">
        <f t="shared" si="4"/>
        <v>98910.25</v>
      </c>
      <c r="G60" s="8">
        <f>'WA Sch. 1-2'!G60</f>
        <v>5.5</v>
      </c>
      <c r="H60" s="8">
        <f t="shared" si="14"/>
        <v>232.64999999999998</v>
      </c>
      <c r="I60" s="8">
        <f t="shared" si="14"/>
        <v>200462.8725</v>
      </c>
      <c r="J60" s="8">
        <f t="shared" si="14"/>
        <v>-5.125</v>
      </c>
      <c r="K60" s="9">
        <v>1140</v>
      </c>
      <c r="L60" s="9">
        <v>55044012</v>
      </c>
      <c r="M60" s="9">
        <v>486911</v>
      </c>
      <c r="N60" s="9">
        <f t="shared" si="6"/>
        <v>55530923</v>
      </c>
      <c r="O60" s="9">
        <f t="shared" si="7"/>
        <v>48711.335964912279</v>
      </c>
      <c r="P60" s="8">
        <f t="shared" si="8"/>
        <v>-51.67529173312235</v>
      </c>
      <c r="Q60" s="8">
        <f t="shared" si="9"/>
        <v>48659.660673179154</v>
      </c>
      <c r="R60" s="9">
        <f t="shared" si="2"/>
        <v>55472013.167424239</v>
      </c>
      <c r="S60" s="21"/>
      <c r="T60" s="10"/>
      <c r="U60" s="2">
        <v>42826</v>
      </c>
      <c r="V60" s="8">
        <f t="shared" si="10"/>
        <v>561.5</v>
      </c>
      <c r="W60" s="8">
        <f t="shared" si="11"/>
        <v>315282.25</v>
      </c>
      <c r="X60" s="8">
        <f t="shared" si="12"/>
        <v>0</v>
      </c>
      <c r="Y60" s="7">
        <v>1</v>
      </c>
      <c r="Z60" s="7">
        <v>0</v>
      </c>
      <c r="AA60" s="7">
        <v>0</v>
      </c>
      <c r="AB60" s="7">
        <v>0</v>
      </c>
      <c r="AC60" s="7">
        <v>0</v>
      </c>
      <c r="AD60" s="7">
        <v>0</v>
      </c>
      <c r="AE60" s="7">
        <v>0</v>
      </c>
      <c r="AF60" s="8">
        <f t="shared" si="13"/>
        <v>43007.621573828474</v>
      </c>
      <c r="AH60" s="17">
        <v>17</v>
      </c>
      <c r="AI60" s="17">
        <v>50721.721555336793</v>
      </c>
      <c r="AJ60" s="17">
        <v>-1359.9456181092464</v>
      </c>
      <c r="AK60" s="17">
        <v>-0.51537955213304498</v>
      </c>
      <c r="AS60" s="1">
        <v>17</v>
      </c>
      <c r="AT60" s="50">
        <f t="shared" si="15"/>
        <v>37</v>
      </c>
      <c r="AU60" s="51">
        <f t="shared" si="16"/>
        <v>0.30457380457380456</v>
      </c>
      <c r="AV60" s="52">
        <f t="shared" si="20"/>
        <v>-0.51129056715173082</v>
      </c>
      <c r="AW60" s="43"/>
      <c r="AX60" s="1">
        <v>17</v>
      </c>
      <c r="AY60" s="9">
        <f t="shared" si="17"/>
        <v>-1359.9456181092464</v>
      </c>
      <c r="AZ60" s="9">
        <f t="shared" si="19"/>
        <v>3069.0370507514453</v>
      </c>
      <c r="BA60" s="9">
        <f t="shared" si="19"/>
        <v>-681.83892278568965</v>
      </c>
      <c r="BB60" s="9">
        <f t="shared" si="19"/>
        <v>812.01360775532521</v>
      </c>
      <c r="BC60" s="9">
        <f t="shared" si="19"/>
        <v>270.11469209855568</v>
      </c>
      <c r="BD60" s="9">
        <f t="shared" si="19"/>
        <v>1418.6846450314115</v>
      </c>
      <c r="BE60" s="9">
        <f t="shared" si="19"/>
        <v>3416.9194808680695</v>
      </c>
      <c r="BF60" s="9">
        <f t="shared" si="19"/>
        <v>-4286.8659439320763</v>
      </c>
      <c r="BG60" s="9">
        <f t="shared" si="19"/>
        <v>2867.0517009217801</v>
      </c>
      <c r="BH60" s="9">
        <f t="shared" si="19"/>
        <v>242.67091662500025</v>
      </c>
      <c r="BI60" s="9">
        <f t="shared" si="19"/>
        <v>2306.1251083066163</v>
      </c>
      <c r="BJ60" s="9">
        <f t="shared" si="19"/>
        <v>-877.64491062246816</v>
      </c>
      <c r="BK60" s="9">
        <f t="shared" si="19"/>
        <v>-683.7860795924571</v>
      </c>
      <c r="BL60" s="1">
        <v>17</v>
      </c>
      <c r="BM60" s="9">
        <f t="shared" si="18"/>
        <v>1849452.0842145248</v>
      </c>
      <c r="BN60" s="9">
        <f t="shared" si="18"/>
        <v>-4173723.4889843436</v>
      </c>
      <c r="BO60" s="9">
        <f t="shared" si="18"/>
        <v>927263.85529871588</v>
      </c>
      <c r="BP60" s="9">
        <f t="shared" si="18"/>
        <v>-1104294.347711938</v>
      </c>
      <c r="BQ60" s="9">
        <f t="shared" si="18"/>
        <v>-367341.29190636525</v>
      </c>
      <c r="BR60" s="9">
        <f t="shared" si="18"/>
        <v>-1929333.9664893395</v>
      </c>
      <c r="BS60" s="9">
        <f t="shared" si="18"/>
        <v>-4646824.6754386406</v>
      </c>
      <c r="BT60" s="9">
        <f t="shared" si="18"/>
        <v>5829904.5558721535</v>
      </c>
      <c r="BU60" s="9">
        <f t="shared" si="18"/>
        <v>-3899034.3975612284</v>
      </c>
      <c r="BV60" s="9">
        <f t="shared" si="18"/>
        <v>-330019.24970672978</v>
      </c>
      <c r="BW60" s="9">
        <f t="shared" si="18"/>
        <v>-3136204.7358532893</v>
      </c>
      <c r="BX60" s="9">
        <f t="shared" si="18"/>
        <v>1193549.3504568941</v>
      </c>
      <c r="BY60" s="9">
        <f t="shared" si="18"/>
        <v>929911.8826658508</v>
      </c>
    </row>
    <row r="61" spans="1:77">
      <c r="A61" s="2">
        <v>42491</v>
      </c>
      <c r="B61" s="8">
        <f>'WA Sch. 1-2'!B61</f>
        <v>290.02499999999998</v>
      </c>
      <c r="C61" s="8">
        <f>'WA Sch. 1-2'!C61</f>
        <v>84114.500624999986</v>
      </c>
      <c r="D61" s="8">
        <f>'WA Sch. 1-2'!D61</f>
        <v>14.95</v>
      </c>
      <c r="E61" s="8">
        <f>'WA Sch. 1-2'!E61</f>
        <v>202.5</v>
      </c>
      <c r="F61" s="8">
        <f t="shared" si="4"/>
        <v>41006.25</v>
      </c>
      <c r="G61" s="8">
        <f>'WA Sch. 1-2'!G61</f>
        <v>4.5</v>
      </c>
      <c r="H61" s="8">
        <f t="shared" si="14"/>
        <v>87.524999999999977</v>
      </c>
      <c r="I61" s="8">
        <f t="shared" si="14"/>
        <v>43108.250624999986</v>
      </c>
      <c r="J61" s="8">
        <f t="shared" si="14"/>
        <v>10.45</v>
      </c>
      <c r="K61" s="9">
        <v>1136</v>
      </c>
      <c r="L61" s="9">
        <v>53990596</v>
      </c>
      <c r="M61" s="9">
        <v>2478288</v>
      </c>
      <c r="N61" s="9">
        <f t="shared" si="6"/>
        <v>56468884</v>
      </c>
      <c r="O61" s="9">
        <f t="shared" si="7"/>
        <v>49708.524647887323</v>
      </c>
      <c r="P61" s="8">
        <f t="shared" si="8"/>
        <v>105.36718021680556</v>
      </c>
      <c r="Q61" s="8">
        <f t="shared" si="9"/>
        <v>49813.891828104126</v>
      </c>
      <c r="R61" s="9">
        <f t="shared" si="2"/>
        <v>56588581.116726287</v>
      </c>
      <c r="S61" s="21"/>
      <c r="T61" s="10"/>
      <c r="U61" s="2">
        <v>42856</v>
      </c>
      <c r="V61" s="8">
        <f t="shared" si="10"/>
        <v>278.5</v>
      </c>
      <c r="W61" s="8">
        <f t="shared" si="11"/>
        <v>77562.25</v>
      </c>
      <c r="X61" s="8">
        <f t="shared" si="12"/>
        <v>29.5</v>
      </c>
      <c r="Y61" s="7">
        <v>0</v>
      </c>
      <c r="Z61" s="7">
        <v>0</v>
      </c>
      <c r="AA61" s="7">
        <v>0</v>
      </c>
      <c r="AB61" s="7">
        <v>0</v>
      </c>
      <c r="AC61" s="7">
        <v>0</v>
      </c>
      <c r="AD61" s="7">
        <v>0</v>
      </c>
      <c r="AE61" s="7">
        <v>0</v>
      </c>
      <c r="AF61" s="8">
        <f t="shared" si="13"/>
        <v>49164.890556045895</v>
      </c>
      <c r="AH61" s="17">
        <v>18</v>
      </c>
      <c r="AI61" s="17">
        <v>50807.426917235629</v>
      </c>
      <c r="AJ61" s="17">
        <v>157.02238346367085</v>
      </c>
      <c r="AK61" s="17">
        <v>5.9506883647952612E-2</v>
      </c>
      <c r="AS61" s="1">
        <v>18</v>
      </c>
      <c r="AT61" s="50">
        <f t="shared" si="15"/>
        <v>61</v>
      </c>
      <c r="AU61" s="51">
        <f t="shared" si="16"/>
        <v>0.50415800415800416</v>
      </c>
      <c r="AV61" s="52">
        <f t="shared" si="20"/>
        <v>1.0422759496273899E-2</v>
      </c>
      <c r="AW61" s="43"/>
      <c r="AX61" s="1">
        <v>18</v>
      </c>
      <c r="AY61" s="9">
        <f t="shared" si="17"/>
        <v>157.02238346367085</v>
      </c>
      <c r="AZ61" s="9">
        <f t="shared" si="19"/>
        <v>-1359.9456181092464</v>
      </c>
      <c r="BA61" s="9">
        <f t="shared" si="19"/>
        <v>3069.0370507514453</v>
      </c>
      <c r="BB61" s="9">
        <f t="shared" si="19"/>
        <v>-681.83892278568965</v>
      </c>
      <c r="BC61" s="9">
        <f t="shared" si="19"/>
        <v>812.01360775532521</v>
      </c>
      <c r="BD61" s="9">
        <f t="shared" si="19"/>
        <v>270.11469209855568</v>
      </c>
      <c r="BE61" s="9">
        <f t="shared" si="19"/>
        <v>1418.6846450314115</v>
      </c>
      <c r="BF61" s="9">
        <f t="shared" si="19"/>
        <v>3416.9194808680695</v>
      </c>
      <c r="BG61" s="9">
        <f t="shared" si="19"/>
        <v>-4286.8659439320763</v>
      </c>
      <c r="BH61" s="9">
        <f t="shared" si="19"/>
        <v>2867.0517009217801</v>
      </c>
      <c r="BI61" s="9">
        <f t="shared" si="19"/>
        <v>242.67091662500025</v>
      </c>
      <c r="BJ61" s="9">
        <f t="shared" si="19"/>
        <v>2306.1251083066163</v>
      </c>
      <c r="BK61" s="9">
        <f t="shared" si="19"/>
        <v>-877.64491062246816</v>
      </c>
      <c r="BL61" s="1">
        <v>18</v>
      </c>
      <c r="BM61" s="9">
        <f t="shared" si="18"/>
        <v>24656.028908613887</v>
      </c>
      <c r="BN61" s="9">
        <f t="shared" si="18"/>
        <v>-213541.90233649584</v>
      </c>
      <c r="BO61" s="9">
        <f t="shared" si="18"/>
        <v>481907.51264732535</v>
      </c>
      <c r="BP61" s="9">
        <f t="shared" si="18"/>
        <v>-107063.97279411383</v>
      </c>
      <c r="BQ61" s="9">
        <f t="shared" si="18"/>
        <v>127504.31209468101</v>
      </c>
      <c r="BR61" s="9">
        <f t="shared" si="18"/>
        <v>42414.05276187323</v>
      </c>
      <c r="BS61" s="9">
        <f t="shared" si="18"/>
        <v>222765.24434615305</v>
      </c>
      <c r="BT61" s="9">
        <f t="shared" si="18"/>
        <v>536532.84098937362</v>
      </c>
      <c r="BU61" s="9">
        <f t="shared" si="18"/>
        <v>-673133.90810547746</v>
      </c>
      <c r="BV61" s="9">
        <f t="shared" si="18"/>
        <v>450191.29159232683</v>
      </c>
      <c r="BW61" s="9">
        <f t="shared" si="18"/>
        <v>38104.76572577357</v>
      </c>
      <c r="BX61" s="9">
        <f t="shared" si="18"/>
        <v>362113.26107173506</v>
      </c>
      <c r="BY61" s="9">
        <f t="shared" si="18"/>
        <v>-137809.89570070445</v>
      </c>
    </row>
    <row r="62" spans="1:77">
      <c r="A62" s="2">
        <v>42522</v>
      </c>
      <c r="B62" s="8">
        <f>'WA Sch. 1-2'!B62</f>
        <v>126.95</v>
      </c>
      <c r="C62" s="8">
        <f>'WA Sch. 1-2'!C62</f>
        <v>16116.302500000002</v>
      </c>
      <c r="D62" s="8">
        <f>'WA Sch. 1-2'!D62</f>
        <v>68</v>
      </c>
      <c r="E62" s="8">
        <f>'WA Sch. 1-2'!E62</f>
        <v>113.5</v>
      </c>
      <c r="F62" s="8">
        <f t="shared" si="4"/>
        <v>12882.25</v>
      </c>
      <c r="G62" s="8">
        <f>'WA Sch. 1-2'!G62</f>
        <v>108.5</v>
      </c>
      <c r="H62" s="8">
        <f t="shared" si="14"/>
        <v>13.450000000000003</v>
      </c>
      <c r="I62" s="8">
        <f t="shared" si="14"/>
        <v>3234.0525000000016</v>
      </c>
      <c r="J62" s="8">
        <f t="shared" si="14"/>
        <v>-40.5</v>
      </c>
      <c r="K62" s="9">
        <v>1130</v>
      </c>
      <c r="L62" s="9">
        <v>53529990</v>
      </c>
      <c r="M62" s="9">
        <v>-552085</v>
      </c>
      <c r="N62" s="9">
        <f t="shared" si="6"/>
        <v>52977905</v>
      </c>
      <c r="O62" s="9">
        <f t="shared" si="7"/>
        <v>46883.101769911504</v>
      </c>
      <c r="P62" s="8">
        <f t="shared" si="8"/>
        <v>-408.36084198857662</v>
      </c>
      <c r="Q62" s="8">
        <f t="shared" si="9"/>
        <v>46474.740927922925</v>
      </c>
      <c r="R62" s="9">
        <f t="shared" si="2"/>
        <v>52516457.248552904</v>
      </c>
      <c r="S62" s="21"/>
      <c r="T62" s="10"/>
      <c r="U62" s="2">
        <v>42887</v>
      </c>
      <c r="V62" s="8">
        <f t="shared" si="10"/>
        <v>70.5</v>
      </c>
      <c r="W62" s="8">
        <f t="shared" si="11"/>
        <v>4970.25</v>
      </c>
      <c r="X62" s="8">
        <f t="shared" si="12"/>
        <v>76.5</v>
      </c>
      <c r="Y62" s="7">
        <v>0</v>
      </c>
      <c r="Z62" s="7">
        <v>0</v>
      </c>
      <c r="AA62" s="7">
        <v>0</v>
      </c>
      <c r="AB62" s="7">
        <v>0</v>
      </c>
      <c r="AC62" s="7">
        <v>0</v>
      </c>
      <c r="AD62" s="7">
        <v>0</v>
      </c>
      <c r="AE62" s="7">
        <v>0</v>
      </c>
      <c r="AF62" s="8">
        <f t="shared" si="13"/>
        <v>45824.206713780921</v>
      </c>
      <c r="AH62" s="17">
        <v>19</v>
      </c>
      <c r="AI62" s="17">
        <v>54094.47962064985</v>
      </c>
      <c r="AJ62" s="17">
        <v>2821.6222957264545</v>
      </c>
      <c r="AK62" s="17">
        <v>1.0693121957934759</v>
      </c>
      <c r="AS62" s="1">
        <v>19</v>
      </c>
      <c r="AT62" s="50">
        <f t="shared" si="15"/>
        <v>102</v>
      </c>
      <c r="AU62" s="51">
        <f t="shared" si="16"/>
        <v>0.84511434511434513</v>
      </c>
      <c r="AV62" s="52">
        <f t="shared" si="20"/>
        <v>1.0157020117051774</v>
      </c>
      <c r="AW62" s="43"/>
      <c r="AX62" s="1">
        <v>19</v>
      </c>
      <c r="AY62" s="9">
        <f t="shared" si="17"/>
        <v>2821.6222957264545</v>
      </c>
      <c r="AZ62" s="9">
        <f t="shared" si="19"/>
        <v>157.02238346367085</v>
      </c>
      <c r="BA62" s="9">
        <f t="shared" si="19"/>
        <v>-1359.9456181092464</v>
      </c>
      <c r="BB62" s="9">
        <f t="shared" si="19"/>
        <v>3069.0370507514453</v>
      </c>
      <c r="BC62" s="9">
        <f t="shared" si="19"/>
        <v>-681.83892278568965</v>
      </c>
      <c r="BD62" s="9">
        <f t="shared" si="19"/>
        <v>812.01360775532521</v>
      </c>
      <c r="BE62" s="9">
        <f t="shared" si="19"/>
        <v>270.11469209855568</v>
      </c>
      <c r="BF62" s="9">
        <f t="shared" si="19"/>
        <v>1418.6846450314115</v>
      </c>
      <c r="BG62" s="9">
        <f t="shared" si="19"/>
        <v>3416.9194808680695</v>
      </c>
      <c r="BH62" s="9">
        <f t="shared" si="19"/>
        <v>-4286.8659439320763</v>
      </c>
      <c r="BI62" s="9">
        <f t="shared" si="19"/>
        <v>2867.0517009217801</v>
      </c>
      <c r="BJ62" s="9">
        <f t="shared" si="19"/>
        <v>242.67091662500025</v>
      </c>
      <c r="BK62" s="9">
        <f t="shared" si="19"/>
        <v>2306.1251083066163</v>
      </c>
      <c r="BL62" s="1">
        <v>19</v>
      </c>
      <c r="BM62" s="9">
        <f t="shared" si="18"/>
        <v>7961552.379740661</v>
      </c>
      <c r="BN62" s="9">
        <f t="shared" si="18"/>
        <v>443057.85810921964</v>
      </c>
      <c r="BO62" s="9">
        <f t="shared" si="18"/>
        <v>-3837252.8770325361</v>
      </c>
      <c r="BP62" s="9">
        <f t="shared" si="18"/>
        <v>8659663.3688108753</v>
      </c>
      <c r="BQ62" s="9">
        <f t="shared" si="18"/>
        <v>-1923891.9066261984</v>
      </c>
      <c r="BR62" s="9">
        <f t="shared" si="18"/>
        <v>2291195.7000757223</v>
      </c>
      <c r="BS62" s="9">
        <f t="shared" si="18"/>
        <v>762161.63762858871</v>
      </c>
      <c r="BT62" s="9">
        <f t="shared" si="18"/>
        <v>4002992.2250254257</v>
      </c>
      <c r="BU62" s="9">
        <f t="shared" si="18"/>
        <v>9641256.1899194438</v>
      </c>
      <c r="BV62" s="9">
        <f t="shared" si="18"/>
        <v>-12095916.526189189</v>
      </c>
      <c r="BW62" s="9">
        <f t="shared" si="18"/>
        <v>8089737.002321383</v>
      </c>
      <c r="BX62" s="9">
        <f t="shared" si="18"/>
        <v>684725.66887349379</v>
      </c>
      <c r="BY62" s="9">
        <f t="shared" si="18"/>
        <v>6507014.0223325631</v>
      </c>
    </row>
    <row r="63" spans="1:77">
      <c r="A63" s="2">
        <v>42552</v>
      </c>
      <c r="B63" s="8">
        <f>'WA Sch. 1-2'!B63</f>
        <v>14.1</v>
      </c>
      <c r="C63" s="8">
        <f>'WA Sch. 1-2'!C63</f>
        <v>198.81</v>
      </c>
      <c r="D63" s="8">
        <f>'WA Sch. 1-2'!D63</f>
        <v>240.05</v>
      </c>
      <c r="E63" s="8">
        <f>'WA Sch. 1-2'!E63</f>
        <v>23.5</v>
      </c>
      <c r="F63" s="8">
        <f t="shared" si="4"/>
        <v>552.25</v>
      </c>
      <c r="G63" s="8">
        <f>'WA Sch. 1-2'!G63</f>
        <v>146.5</v>
      </c>
      <c r="H63" s="8">
        <f t="shared" si="14"/>
        <v>-9.4</v>
      </c>
      <c r="I63" s="8">
        <f t="shared" si="14"/>
        <v>-353.44</v>
      </c>
      <c r="J63" s="8">
        <f t="shared" si="14"/>
        <v>93.550000000000011</v>
      </c>
      <c r="K63" s="9">
        <v>1133</v>
      </c>
      <c r="L63" s="9">
        <v>53749849</v>
      </c>
      <c r="M63" s="9">
        <v>3325066</v>
      </c>
      <c r="N63" s="9">
        <f t="shared" si="6"/>
        <v>57074915</v>
      </c>
      <c r="O63" s="9">
        <f t="shared" si="7"/>
        <v>50375.035304501325</v>
      </c>
      <c r="P63" s="8">
        <f t="shared" si="8"/>
        <v>943.26313007484816</v>
      </c>
      <c r="Q63" s="8">
        <f t="shared" si="9"/>
        <v>51318.298434576172</v>
      </c>
      <c r="R63" s="9">
        <f t="shared" si="2"/>
        <v>58143632.126374803</v>
      </c>
      <c r="S63" s="21"/>
      <c r="T63" s="10"/>
      <c r="U63" s="2">
        <v>42917</v>
      </c>
      <c r="V63" s="8">
        <f t="shared" si="10"/>
        <v>0</v>
      </c>
      <c r="W63" s="8">
        <f t="shared" si="11"/>
        <v>0</v>
      </c>
      <c r="X63" s="8">
        <f t="shared" si="12"/>
        <v>289</v>
      </c>
      <c r="Y63" s="7">
        <v>0</v>
      </c>
      <c r="Z63" s="7">
        <v>0</v>
      </c>
      <c r="AA63" s="7">
        <v>0</v>
      </c>
      <c r="AB63" s="7">
        <v>0</v>
      </c>
      <c r="AC63" s="7">
        <v>0</v>
      </c>
      <c r="AD63" s="7">
        <v>0</v>
      </c>
      <c r="AE63" s="7">
        <v>0</v>
      </c>
      <c r="AF63" s="8">
        <f t="shared" si="13"/>
        <v>51336.850400712377</v>
      </c>
      <c r="AH63" s="17">
        <v>20</v>
      </c>
      <c r="AI63" s="17">
        <v>52990.392899717772</v>
      </c>
      <c r="AJ63" s="17">
        <v>-1606.7916780772866</v>
      </c>
      <c r="AK63" s="17">
        <v>-0.60892697795512341</v>
      </c>
      <c r="AS63" s="1">
        <v>20</v>
      </c>
      <c r="AT63" s="50">
        <f t="shared" si="15"/>
        <v>33</v>
      </c>
      <c r="AU63" s="51">
        <f t="shared" si="16"/>
        <v>0.2713097713097713</v>
      </c>
      <c r="AV63" s="52">
        <f t="shared" si="20"/>
        <v>-0.60885652565055048</v>
      </c>
      <c r="AW63" s="43"/>
      <c r="AX63" s="1">
        <v>20</v>
      </c>
      <c r="AY63" s="9">
        <f t="shared" si="17"/>
        <v>-1606.7916780772866</v>
      </c>
      <c r="AZ63" s="9">
        <f t="shared" si="19"/>
        <v>2821.6222957264545</v>
      </c>
      <c r="BA63" s="9">
        <f t="shared" si="19"/>
        <v>157.02238346367085</v>
      </c>
      <c r="BB63" s="9">
        <f t="shared" si="19"/>
        <v>-1359.9456181092464</v>
      </c>
      <c r="BC63" s="9">
        <f t="shared" si="19"/>
        <v>3069.0370507514453</v>
      </c>
      <c r="BD63" s="9">
        <f t="shared" si="19"/>
        <v>-681.83892278568965</v>
      </c>
      <c r="BE63" s="9">
        <f t="shared" si="19"/>
        <v>812.01360775532521</v>
      </c>
      <c r="BF63" s="9">
        <f t="shared" si="19"/>
        <v>270.11469209855568</v>
      </c>
      <c r="BG63" s="9">
        <f t="shared" si="19"/>
        <v>1418.6846450314115</v>
      </c>
      <c r="BH63" s="9">
        <f t="shared" si="19"/>
        <v>3416.9194808680695</v>
      </c>
      <c r="BI63" s="9">
        <f t="shared" si="19"/>
        <v>-4286.8659439320763</v>
      </c>
      <c r="BJ63" s="9">
        <f t="shared" si="19"/>
        <v>2867.0517009217801</v>
      </c>
      <c r="BK63" s="9">
        <f t="shared" si="19"/>
        <v>242.67091662500025</v>
      </c>
      <c r="BL63" s="1">
        <v>20</v>
      </c>
      <c r="BM63" s="9">
        <f t="shared" si="18"/>
        <v>2581779.4967384045</v>
      </c>
      <c r="BN63" s="9">
        <f t="shared" si="18"/>
        <v>-4533759.223450589</v>
      </c>
      <c r="BO63" s="9">
        <f t="shared" si="18"/>
        <v>-252302.25902129515</v>
      </c>
      <c r="BP63" s="9">
        <f t="shared" si="18"/>
        <v>2185149.3018155922</v>
      </c>
      <c r="BQ63" s="9">
        <f t="shared" si="18"/>
        <v>-4931303.1928582732</v>
      </c>
      <c r="BR63" s="9">
        <f t="shared" si="18"/>
        <v>1095573.1069212148</v>
      </c>
      <c r="BS63" s="9">
        <f t="shared" si="18"/>
        <v>-1304736.707426775</v>
      </c>
      <c r="BT63" s="9">
        <f t="shared" si="18"/>
        <v>-434018.03939037549</v>
      </c>
      <c r="BU63" s="9">
        <f t="shared" si="18"/>
        <v>-2279530.6814525025</v>
      </c>
      <c r="BV63" s="9">
        <f t="shared" si="18"/>
        <v>-5490277.7865189668</v>
      </c>
      <c r="BW63" s="9">
        <f t="shared" si="18"/>
        <v>6888100.5237429589</v>
      </c>
      <c r="BX63" s="9">
        <f t="shared" si="18"/>
        <v>-4606754.8136584396</v>
      </c>
      <c r="BY63" s="9">
        <f t="shared" si="18"/>
        <v>-389921.60934444529</v>
      </c>
    </row>
    <row r="64" spans="1:77">
      <c r="A64" s="2">
        <v>42583</v>
      </c>
      <c r="B64" s="8">
        <f>'WA Sch. 1-2'!B64</f>
        <v>19.350000000000001</v>
      </c>
      <c r="C64" s="8">
        <f>'WA Sch. 1-2'!C64</f>
        <v>374.42250000000007</v>
      </c>
      <c r="D64" s="8">
        <f>'WA Sch. 1-2'!D64</f>
        <v>204.95</v>
      </c>
      <c r="E64" s="8">
        <f>'WA Sch. 1-2'!E64</f>
        <v>11.5</v>
      </c>
      <c r="F64" s="8">
        <f t="shared" si="4"/>
        <v>132.25</v>
      </c>
      <c r="G64" s="8">
        <f>'WA Sch. 1-2'!G64</f>
        <v>203</v>
      </c>
      <c r="H64" s="8">
        <f t="shared" si="14"/>
        <v>7.8500000000000014</v>
      </c>
      <c r="I64" s="8">
        <f t="shared" si="14"/>
        <v>242.17250000000007</v>
      </c>
      <c r="J64" s="8">
        <f t="shared" si="14"/>
        <v>1.9499999999999886</v>
      </c>
      <c r="K64" s="9">
        <v>1135</v>
      </c>
      <c r="L64" s="9">
        <v>55508492</v>
      </c>
      <c r="M64" s="9">
        <v>-200224</v>
      </c>
      <c r="N64" s="9">
        <f t="shared" si="6"/>
        <v>55308268</v>
      </c>
      <c r="O64" s="9">
        <f t="shared" si="7"/>
        <v>48729.751541850223</v>
      </c>
      <c r="P64" s="8">
        <f t="shared" si="8"/>
        <v>19.66181831796839</v>
      </c>
      <c r="Q64" s="8">
        <f t="shared" si="9"/>
        <v>48749.41336016819</v>
      </c>
      <c r="R64" s="9">
        <f t="shared" si="2"/>
        <v>55330584.163790897</v>
      </c>
      <c r="S64" s="21"/>
      <c r="T64" s="10"/>
      <c r="U64" s="2">
        <v>42948</v>
      </c>
      <c r="V64" s="8">
        <f t="shared" si="10"/>
        <v>3.5</v>
      </c>
      <c r="W64" s="8">
        <f t="shared" si="11"/>
        <v>12.25</v>
      </c>
      <c r="X64" s="8">
        <f t="shared" si="12"/>
        <v>268.5</v>
      </c>
      <c r="Y64" s="7">
        <v>0</v>
      </c>
      <c r="Z64" s="7">
        <v>0</v>
      </c>
      <c r="AA64" s="7">
        <v>0</v>
      </c>
      <c r="AB64" s="7">
        <v>0</v>
      </c>
      <c r="AC64" s="7">
        <v>0</v>
      </c>
      <c r="AD64" s="7">
        <v>0</v>
      </c>
      <c r="AE64" s="7">
        <v>0</v>
      </c>
      <c r="AF64" s="8">
        <f t="shared" si="13"/>
        <v>47640.923280423282</v>
      </c>
      <c r="AH64" s="17">
        <v>21</v>
      </c>
      <c r="AI64" s="17">
        <v>47371.777798072901</v>
      </c>
      <c r="AJ64" s="17">
        <v>-3851.6294560135648</v>
      </c>
      <c r="AK64" s="17">
        <v>-1.4596547373582203</v>
      </c>
      <c r="AS64" s="1">
        <v>21</v>
      </c>
      <c r="AT64" s="50">
        <f t="shared" si="15"/>
        <v>9</v>
      </c>
      <c r="AU64" s="51">
        <f t="shared" si="16"/>
        <v>7.172557172557173E-2</v>
      </c>
      <c r="AV64" s="52">
        <f t="shared" si="20"/>
        <v>-1.4630593361844002</v>
      </c>
      <c r="AW64" s="43"/>
      <c r="AX64" s="1">
        <v>21</v>
      </c>
      <c r="AY64" s="9">
        <f t="shared" si="17"/>
        <v>-3851.6294560135648</v>
      </c>
      <c r="AZ64" s="9">
        <f t="shared" si="19"/>
        <v>-1606.7916780772866</v>
      </c>
      <c r="BA64" s="9">
        <f t="shared" si="19"/>
        <v>2821.6222957264545</v>
      </c>
      <c r="BB64" s="9">
        <f t="shared" si="19"/>
        <v>157.02238346367085</v>
      </c>
      <c r="BC64" s="9">
        <f t="shared" si="19"/>
        <v>-1359.9456181092464</v>
      </c>
      <c r="BD64" s="9">
        <f t="shared" si="19"/>
        <v>3069.0370507514453</v>
      </c>
      <c r="BE64" s="9">
        <f t="shared" si="19"/>
        <v>-681.83892278568965</v>
      </c>
      <c r="BF64" s="9">
        <f t="shared" si="19"/>
        <v>812.01360775532521</v>
      </c>
      <c r="BG64" s="9">
        <f t="shared" si="19"/>
        <v>270.11469209855568</v>
      </c>
      <c r="BH64" s="9">
        <f t="shared" si="19"/>
        <v>1418.6846450314115</v>
      </c>
      <c r="BI64" s="9">
        <f t="shared" si="19"/>
        <v>3416.9194808680695</v>
      </c>
      <c r="BJ64" s="9">
        <f t="shared" si="19"/>
        <v>-4286.8659439320763</v>
      </c>
      <c r="BK64" s="9">
        <f t="shared" si="19"/>
        <v>2867.0517009217801</v>
      </c>
      <c r="BL64" s="1">
        <v>21</v>
      </c>
      <c r="BM64" s="9">
        <f t="shared" si="18"/>
        <v>14835049.466431303</v>
      </c>
      <c r="BN64" s="9">
        <f t="shared" si="18"/>
        <v>6188766.1569599109</v>
      </c>
      <c r="BO64" s="9">
        <f t="shared" si="18"/>
        <v>-10867843.547964636</v>
      </c>
      <c r="BP64" s="9">
        <f t="shared" si="18"/>
        <v>-604792.03740215302</v>
      </c>
      <c r="BQ64" s="9">
        <f t="shared" si="18"/>
        <v>5238006.6012861179</v>
      </c>
      <c r="BR64" s="9">
        <f t="shared" si="18"/>
        <v>-11820793.506271269</v>
      </c>
      <c r="BS64" s="9">
        <f t="shared" si="18"/>
        <v>2626190.8792578951</v>
      </c>
      <c r="BT64" s="9">
        <f t="shared" si="18"/>
        <v>-3127575.5303142723</v>
      </c>
      <c r="BU64" s="9">
        <f t="shared" si="18"/>
        <v>-1040381.7045888519</v>
      </c>
      <c r="BV64" s="9">
        <f t="shared" si="18"/>
        <v>-5464247.5675971461</v>
      </c>
      <c r="BW64" s="9">
        <f t="shared" si="18"/>
        <v>-13160707.721338037</v>
      </c>
      <c r="BX64" s="9">
        <f t="shared" si="18"/>
        <v>16511419.143630134</v>
      </c>
      <c r="BY64" s="9">
        <f t="shared" si="18"/>
        <v>-11042820.783184128</v>
      </c>
    </row>
    <row r="65" spans="1:77">
      <c r="A65" s="2">
        <v>42614</v>
      </c>
      <c r="B65" s="8">
        <f>'WA Sch. 1-2'!B65</f>
        <v>152.32499999999999</v>
      </c>
      <c r="C65" s="8">
        <f>'WA Sch. 1-2'!C65</f>
        <v>23202.905624999996</v>
      </c>
      <c r="D65" s="8">
        <f>'WA Sch. 1-2'!D65</f>
        <v>43.875</v>
      </c>
      <c r="E65" s="8">
        <f>'WA Sch. 1-2'!E65</f>
        <v>164</v>
      </c>
      <c r="F65" s="8">
        <f t="shared" si="4"/>
        <v>26896</v>
      </c>
      <c r="G65" s="8">
        <f>'WA Sch. 1-2'!G65</f>
        <v>5.5</v>
      </c>
      <c r="H65" s="8">
        <f t="shared" si="14"/>
        <v>-11.675000000000011</v>
      </c>
      <c r="I65" s="8">
        <f t="shared" si="14"/>
        <v>-3693.0943750000042</v>
      </c>
      <c r="J65" s="8">
        <f t="shared" si="14"/>
        <v>38.375</v>
      </c>
      <c r="K65" s="9">
        <v>1141</v>
      </c>
      <c r="L65" s="9">
        <v>55514580</v>
      </c>
      <c r="M65" s="9">
        <v>-6950598</v>
      </c>
      <c r="N65" s="9">
        <f t="shared" si="6"/>
        <v>48563982</v>
      </c>
      <c r="O65" s="9">
        <f t="shared" si="7"/>
        <v>42562.648553900086</v>
      </c>
      <c r="P65" s="8">
        <f t="shared" si="8"/>
        <v>386.93450151386736</v>
      </c>
      <c r="Q65" s="8">
        <f t="shared" si="9"/>
        <v>42949.583055413954</v>
      </c>
      <c r="R65" s="9">
        <f t="shared" si="2"/>
        <v>49005474.26622732</v>
      </c>
      <c r="S65" s="21"/>
      <c r="T65" s="10"/>
      <c r="U65" s="2">
        <v>42979</v>
      </c>
      <c r="V65" s="8">
        <f t="shared" si="10"/>
        <v>171.5</v>
      </c>
      <c r="W65" s="8">
        <f t="shared" si="11"/>
        <v>29412.25</v>
      </c>
      <c r="X65" s="8">
        <f t="shared" si="12"/>
        <v>83</v>
      </c>
      <c r="Y65" s="7">
        <v>0</v>
      </c>
      <c r="Z65" s="7">
        <v>1</v>
      </c>
      <c r="AA65" s="7">
        <v>0</v>
      </c>
      <c r="AB65" s="7">
        <v>0</v>
      </c>
      <c r="AC65" s="7">
        <v>0</v>
      </c>
      <c r="AD65" s="7">
        <v>0</v>
      </c>
      <c r="AE65" s="7">
        <v>0</v>
      </c>
      <c r="AF65" s="8">
        <f t="shared" si="13"/>
        <v>42672.816399286996</v>
      </c>
      <c r="AH65" s="17">
        <v>22</v>
      </c>
      <c r="AI65" s="17">
        <v>50676.348128449172</v>
      </c>
      <c r="AJ65" s="17">
        <v>1140.3463885221063</v>
      </c>
      <c r="AK65" s="17">
        <v>0.43215787687904939</v>
      </c>
      <c r="AS65" s="1">
        <v>22</v>
      </c>
      <c r="AT65" s="50">
        <f t="shared" si="15"/>
        <v>82</v>
      </c>
      <c r="AU65" s="51">
        <f t="shared" si="16"/>
        <v>0.6787941787941788</v>
      </c>
      <c r="AV65" s="52">
        <f t="shared" si="20"/>
        <v>0.46432956872668901</v>
      </c>
      <c r="AW65" s="43"/>
      <c r="AX65" s="1">
        <v>22</v>
      </c>
      <c r="AY65" s="9">
        <f t="shared" si="17"/>
        <v>1140.3463885221063</v>
      </c>
      <c r="AZ65" s="9">
        <f t="shared" si="19"/>
        <v>-3851.6294560135648</v>
      </c>
      <c r="BA65" s="9">
        <f t="shared" si="19"/>
        <v>-1606.7916780772866</v>
      </c>
      <c r="BB65" s="9">
        <f t="shared" si="19"/>
        <v>2821.6222957264545</v>
      </c>
      <c r="BC65" s="9">
        <f t="shared" si="19"/>
        <v>157.02238346367085</v>
      </c>
      <c r="BD65" s="9">
        <f t="shared" si="19"/>
        <v>-1359.9456181092464</v>
      </c>
      <c r="BE65" s="9">
        <f t="shared" si="19"/>
        <v>3069.0370507514453</v>
      </c>
      <c r="BF65" s="9">
        <f t="shared" si="19"/>
        <v>-681.83892278568965</v>
      </c>
      <c r="BG65" s="9">
        <f t="shared" si="19"/>
        <v>812.01360775532521</v>
      </c>
      <c r="BH65" s="9">
        <f t="shared" si="19"/>
        <v>270.11469209855568</v>
      </c>
      <c r="BI65" s="9">
        <f t="shared" si="19"/>
        <v>1418.6846450314115</v>
      </c>
      <c r="BJ65" s="9">
        <f t="shared" si="19"/>
        <v>3416.9194808680695</v>
      </c>
      <c r="BK65" s="9">
        <f t="shared" si="19"/>
        <v>-4286.8659439320763</v>
      </c>
      <c r="BL65" s="1">
        <v>22</v>
      </c>
      <c r="BM65" s="9">
        <f t="shared" si="18"/>
        <v>1300389.8858154234</v>
      </c>
      <c r="BN65" s="9">
        <f t="shared" si="18"/>
        <v>-4392191.7400904484</v>
      </c>
      <c r="BO65" s="9">
        <f t="shared" si="18"/>
        <v>-1832299.0872028114</v>
      </c>
      <c r="BP65" s="9">
        <f t="shared" si="18"/>
        <v>3217626.7947051395</v>
      </c>
      <c r="BQ65" s="9">
        <f t="shared" si="18"/>
        <v>179059.90789993777</v>
      </c>
      <c r="BR65" s="9">
        <f t="shared" si="18"/>
        <v>-1550809.074197344</v>
      </c>
      <c r="BS65" s="9">
        <f t="shared" si="18"/>
        <v>3499765.3170649712</v>
      </c>
      <c r="BT65" s="9">
        <f t="shared" si="18"/>
        <v>-777532.55315246189</v>
      </c>
      <c r="BU65" s="9">
        <f t="shared" si="18"/>
        <v>925976.78503460239</v>
      </c>
      <c r="BV65" s="9">
        <f t="shared" si="18"/>
        <v>308024.31362135668</v>
      </c>
      <c r="BW65" s="9">
        <f t="shared" si="18"/>
        <v>1617791.9114133508</v>
      </c>
      <c r="BX65" s="9">
        <f t="shared" si="18"/>
        <v>3896471.7898787595</v>
      </c>
      <c r="BY65" s="9">
        <f t="shared" si="18"/>
        <v>-4888512.0972413719</v>
      </c>
    </row>
    <row r="66" spans="1:77">
      <c r="A66" s="2">
        <v>42644</v>
      </c>
      <c r="B66" s="8">
        <f>'WA Sch. 1-2'!B66</f>
        <v>510.4</v>
      </c>
      <c r="C66" s="8">
        <f>'WA Sch. 1-2'!C66</f>
        <v>260508.15999999997</v>
      </c>
      <c r="D66" s="8">
        <f>'WA Sch. 1-2'!D66</f>
        <v>0.65</v>
      </c>
      <c r="E66" s="8">
        <f>'WA Sch. 1-2'!E66</f>
        <v>515</v>
      </c>
      <c r="F66" s="8">
        <f t="shared" si="4"/>
        <v>265225</v>
      </c>
      <c r="G66" s="8">
        <f>'WA Sch. 1-2'!G66</f>
        <v>0</v>
      </c>
      <c r="H66" s="8">
        <f t="shared" si="14"/>
        <v>-4.6000000000000227</v>
      </c>
      <c r="I66" s="8">
        <f t="shared" si="14"/>
        <v>-4716.8400000000256</v>
      </c>
      <c r="J66" s="8">
        <f t="shared" si="14"/>
        <v>0.65</v>
      </c>
      <c r="K66" s="9">
        <v>1138</v>
      </c>
      <c r="L66" s="9">
        <v>50003126</v>
      </c>
      <c r="M66" s="9">
        <v>5160827</v>
      </c>
      <c r="N66" s="9">
        <f t="shared" si="6"/>
        <v>55163953</v>
      </c>
      <c r="O66" s="9">
        <f t="shared" si="7"/>
        <v>48474.475395430578</v>
      </c>
      <c r="P66" s="8">
        <f t="shared" si="8"/>
        <v>6.5539394393228356</v>
      </c>
      <c r="Q66" s="8">
        <f t="shared" si="9"/>
        <v>48481.029334869898</v>
      </c>
      <c r="R66" s="9">
        <f t="shared" si="2"/>
        <v>55171411.383081943</v>
      </c>
      <c r="S66" s="21"/>
      <c r="T66" s="10"/>
      <c r="U66" s="2">
        <v>43009</v>
      </c>
      <c r="V66" s="8">
        <f t="shared" si="10"/>
        <v>570.5</v>
      </c>
      <c r="W66" s="8">
        <f t="shared" si="11"/>
        <v>325470.25</v>
      </c>
      <c r="X66" s="8">
        <f t="shared" si="12"/>
        <v>0</v>
      </c>
      <c r="Y66" s="7">
        <v>0</v>
      </c>
      <c r="Z66" s="7">
        <v>0</v>
      </c>
      <c r="AA66" s="7">
        <v>0</v>
      </c>
      <c r="AB66" s="7">
        <v>0</v>
      </c>
      <c r="AC66" s="7">
        <v>0</v>
      </c>
      <c r="AD66" s="7">
        <v>0</v>
      </c>
      <c r="AE66" s="7">
        <v>0</v>
      </c>
      <c r="AF66" s="8">
        <f t="shared" si="13"/>
        <v>53578.74060176991</v>
      </c>
      <c r="AH66" s="17">
        <v>23</v>
      </c>
      <c r="AI66" s="17">
        <v>50671.306636572772</v>
      </c>
      <c r="AJ66" s="17">
        <v>5623.7246405775295</v>
      </c>
      <c r="AK66" s="17">
        <v>2.1312269020065973</v>
      </c>
      <c r="AS66" s="1">
        <v>23</v>
      </c>
      <c r="AT66" s="50">
        <f t="shared" si="15"/>
        <v>119</v>
      </c>
      <c r="AU66" s="51">
        <f t="shared" si="16"/>
        <v>0.98648648648648651</v>
      </c>
      <c r="AV66" s="52">
        <f t="shared" si="20"/>
        <v>2.2111272410853289</v>
      </c>
      <c r="AW66" s="43"/>
      <c r="AX66" s="1">
        <v>23</v>
      </c>
      <c r="AY66" s="9">
        <f t="shared" si="17"/>
        <v>5623.7246405775295</v>
      </c>
      <c r="AZ66" s="9">
        <f t="shared" si="19"/>
        <v>1140.3463885221063</v>
      </c>
      <c r="BA66" s="9">
        <f t="shared" si="19"/>
        <v>-3851.6294560135648</v>
      </c>
      <c r="BB66" s="9">
        <f t="shared" si="19"/>
        <v>-1606.7916780772866</v>
      </c>
      <c r="BC66" s="9">
        <f t="shared" si="19"/>
        <v>2821.6222957264545</v>
      </c>
      <c r="BD66" s="9">
        <f t="shared" si="19"/>
        <v>157.02238346367085</v>
      </c>
      <c r="BE66" s="9">
        <f t="shared" si="19"/>
        <v>-1359.9456181092464</v>
      </c>
      <c r="BF66" s="9">
        <f t="shared" si="19"/>
        <v>3069.0370507514453</v>
      </c>
      <c r="BG66" s="9">
        <f t="shared" si="19"/>
        <v>-681.83892278568965</v>
      </c>
      <c r="BH66" s="9">
        <f t="shared" si="19"/>
        <v>812.01360775532521</v>
      </c>
      <c r="BI66" s="9">
        <f t="shared" si="19"/>
        <v>270.11469209855568</v>
      </c>
      <c r="BJ66" s="9">
        <f t="shared" si="19"/>
        <v>1418.6846450314115</v>
      </c>
      <c r="BK66" s="9">
        <f t="shared" si="19"/>
        <v>3416.9194808680695</v>
      </c>
      <c r="BL66" s="1">
        <v>23</v>
      </c>
      <c r="BM66" s="9">
        <f t="shared" si="18"/>
        <v>31626278.833038926</v>
      </c>
      <c r="BN66" s="9">
        <f t="shared" si="18"/>
        <v>6412994.0839254046</v>
      </c>
      <c r="BO66" s="9">
        <f t="shared" si="18"/>
        <v>-21660503.478157699</v>
      </c>
      <c r="BP66" s="9">
        <f t="shared" si="18"/>
        <v>-9036153.9522781316</v>
      </c>
      <c r="BQ66" s="9">
        <f t="shared" si="18"/>
        <v>15868026.830879847</v>
      </c>
      <c r="BR66" s="9">
        <f t="shared" si="18"/>
        <v>883050.64700689237</v>
      </c>
      <c r="BS66" s="9">
        <f t="shared" si="18"/>
        <v>-7647959.6824063836</v>
      </c>
      <c r="BT66" s="9">
        <f t="shared" si="18"/>
        <v>17259419.285156343</v>
      </c>
      <c r="BU66" s="9">
        <f t="shared" si="18"/>
        <v>-3834474.3509746944</v>
      </c>
      <c r="BV66" s="9">
        <f t="shared" si="18"/>
        <v>4566540.9344179155</v>
      </c>
      <c r="BW66" s="9">
        <f t="shared" si="18"/>
        <v>1519050.6497366936</v>
      </c>
      <c r="BX66" s="9">
        <f t="shared" si="18"/>
        <v>7978291.795472174</v>
      </c>
      <c r="BY66" s="9">
        <f t="shared" si="18"/>
        <v>19215814.279427193</v>
      </c>
    </row>
    <row r="67" spans="1:77">
      <c r="A67" s="2">
        <v>42675</v>
      </c>
      <c r="B67" s="8">
        <f>'WA Sch. 1-2'!B67</f>
        <v>874.97500000000002</v>
      </c>
      <c r="C67" s="8">
        <f>'WA Sch. 1-2'!C67</f>
        <v>765581.25062499999</v>
      </c>
      <c r="D67" s="8">
        <f>'WA Sch. 1-2'!D67</f>
        <v>0</v>
      </c>
      <c r="E67" s="8">
        <f>'WA Sch. 1-2'!E67</f>
        <v>646.5</v>
      </c>
      <c r="F67" s="8">
        <f t="shared" si="4"/>
        <v>417962.25</v>
      </c>
      <c r="G67" s="8">
        <f>'WA Sch. 1-2'!G67</f>
        <v>0</v>
      </c>
      <c r="H67" s="8">
        <f t="shared" si="14"/>
        <v>228.47500000000002</v>
      </c>
      <c r="I67" s="8">
        <f t="shared" si="14"/>
        <v>347619.00062499999</v>
      </c>
      <c r="J67" s="8">
        <f t="shared" si="14"/>
        <v>0</v>
      </c>
      <c r="K67" s="9">
        <v>1135</v>
      </c>
      <c r="L67" s="9">
        <v>50730198</v>
      </c>
      <c r="M67" s="9">
        <v>2308188</v>
      </c>
      <c r="N67" s="9">
        <f t="shared" si="6"/>
        <v>53038386</v>
      </c>
      <c r="O67" s="9">
        <f t="shared" si="7"/>
        <v>46729.855506607928</v>
      </c>
      <c r="P67" s="8">
        <f t="shared" si="8"/>
        <v>0</v>
      </c>
      <c r="Q67" s="8">
        <f t="shared" si="9"/>
        <v>46729.855506607928</v>
      </c>
      <c r="R67" s="9">
        <f t="shared" si="2"/>
        <v>53038386</v>
      </c>
      <c r="S67" s="21"/>
      <c r="T67" s="10"/>
      <c r="U67" s="2">
        <v>43040</v>
      </c>
      <c r="V67" s="8">
        <f t="shared" si="10"/>
        <v>818.5</v>
      </c>
      <c r="W67" s="8">
        <f t="shared" si="11"/>
        <v>669942.25</v>
      </c>
      <c r="X67" s="8">
        <f t="shared" si="12"/>
        <v>0</v>
      </c>
      <c r="Y67" s="7">
        <v>0</v>
      </c>
      <c r="Z67" s="7">
        <v>0</v>
      </c>
      <c r="AA67" s="7">
        <v>0</v>
      </c>
      <c r="AB67" s="7">
        <v>0</v>
      </c>
      <c r="AC67" s="7">
        <v>0</v>
      </c>
      <c r="AD67" s="7">
        <v>0</v>
      </c>
      <c r="AE67" s="7">
        <v>0</v>
      </c>
      <c r="AF67" s="8">
        <f t="shared" si="13"/>
        <v>46361.607735507248</v>
      </c>
      <c r="AH67" s="17">
        <v>24</v>
      </c>
      <c r="AI67" s="17">
        <v>50671.306636572772</v>
      </c>
      <c r="AJ67" s="17">
        <v>-3915.0792060172171</v>
      </c>
      <c r="AK67" s="17">
        <v>-1.483700333964723</v>
      </c>
      <c r="AS67" s="1">
        <v>24</v>
      </c>
      <c r="AT67" s="50">
        <f t="shared" si="15"/>
        <v>8</v>
      </c>
      <c r="AU67" s="51">
        <f t="shared" si="16"/>
        <v>6.3409563409563413E-2</v>
      </c>
      <c r="AV67" s="52">
        <f t="shared" si="20"/>
        <v>-1.5267663302113335</v>
      </c>
      <c r="AW67" s="43"/>
      <c r="AX67" s="1">
        <v>24</v>
      </c>
      <c r="AY67" s="9">
        <f t="shared" si="17"/>
        <v>-3915.0792060172171</v>
      </c>
      <c r="AZ67" s="9">
        <f t="shared" si="19"/>
        <v>5623.7246405775295</v>
      </c>
      <c r="BA67" s="9">
        <f t="shared" si="19"/>
        <v>1140.3463885221063</v>
      </c>
      <c r="BB67" s="9">
        <f t="shared" si="19"/>
        <v>-3851.6294560135648</v>
      </c>
      <c r="BC67" s="9">
        <f t="shared" si="19"/>
        <v>-1606.7916780772866</v>
      </c>
      <c r="BD67" s="9">
        <f t="shared" si="19"/>
        <v>2821.6222957264545</v>
      </c>
      <c r="BE67" s="9">
        <f t="shared" si="19"/>
        <v>157.02238346367085</v>
      </c>
      <c r="BF67" s="9">
        <f t="shared" si="19"/>
        <v>-1359.9456181092464</v>
      </c>
      <c r="BG67" s="9">
        <f t="shared" si="19"/>
        <v>3069.0370507514453</v>
      </c>
      <c r="BH67" s="9">
        <f t="shared" si="19"/>
        <v>-681.83892278568965</v>
      </c>
      <c r="BI67" s="9">
        <f t="shared" si="19"/>
        <v>812.01360775532521</v>
      </c>
      <c r="BJ67" s="9">
        <f t="shared" si="19"/>
        <v>270.11469209855568</v>
      </c>
      <c r="BK67" s="9">
        <f t="shared" si="19"/>
        <v>1418.6846450314115</v>
      </c>
      <c r="BL67" s="1">
        <v>24</v>
      </c>
      <c r="BM67" s="9">
        <f t="shared" si="18"/>
        <v>15327845.189388357</v>
      </c>
      <c r="BN67" s="9">
        <f t="shared" si="18"/>
        <v>-22017327.400691722</v>
      </c>
      <c r="BO67" s="9">
        <f t="shared" si="18"/>
        <v>-4464546.433359744</v>
      </c>
      <c r="BP67" s="9">
        <f t="shared" si="18"/>
        <v>15079434.392522067</v>
      </c>
      <c r="BQ67" s="9">
        <f t="shared" si="18"/>
        <v>6290716.6872418635</v>
      </c>
      <c r="BR67" s="9">
        <f t="shared" si="18"/>
        <v>-11046874.777233211</v>
      </c>
      <c r="BS67" s="9">
        <f t="shared" si="18"/>
        <v>-614755.06837790087</v>
      </c>
      <c r="BT67" s="9">
        <f t="shared" si="18"/>
        <v>5324294.8107737117</v>
      </c>
      <c r="BU67" s="9">
        <f t="shared" si="18"/>
        <v>-12015523.139893396</v>
      </c>
      <c r="BV67" s="9">
        <f t="shared" si="18"/>
        <v>2669453.3884514063</v>
      </c>
      <c r="BW67" s="9">
        <f t="shared" si="18"/>
        <v>-3179097.5907259122</v>
      </c>
      <c r="BX67" s="9">
        <f t="shared" si="18"/>
        <v>-1057520.4142748192</v>
      </c>
      <c r="BY67" s="9">
        <f t="shared" si="18"/>
        <v>-5554262.7536584102</v>
      </c>
    </row>
    <row r="68" spans="1:77">
      <c r="A68" s="2">
        <v>42705</v>
      </c>
      <c r="B68" s="8">
        <f>'WA Sch. 1-2'!B68</f>
        <v>1138.7249999999999</v>
      </c>
      <c r="C68" s="8">
        <f>'WA Sch. 1-2'!C68</f>
        <v>1296694.6256249999</v>
      </c>
      <c r="D68" s="8">
        <f>'WA Sch. 1-2'!D68</f>
        <v>0</v>
      </c>
      <c r="E68" s="8">
        <f>'WA Sch. 1-2'!E68</f>
        <v>1299.5</v>
      </c>
      <c r="F68" s="8">
        <f t="shared" si="4"/>
        <v>1688700.25</v>
      </c>
      <c r="G68" s="8">
        <f>'WA Sch. 1-2'!G68</f>
        <v>0</v>
      </c>
      <c r="H68" s="8">
        <f t="shared" si="14"/>
        <v>-160.77500000000009</v>
      </c>
      <c r="I68" s="8">
        <f t="shared" si="14"/>
        <v>-392005.62437500013</v>
      </c>
      <c r="J68" s="8">
        <f t="shared" si="14"/>
        <v>0</v>
      </c>
      <c r="K68" s="9">
        <v>1121</v>
      </c>
      <c r="L68" s="9">
        <v>56856052</v>
      </c>
      <c r="M68" s="9">
        <v>1612475</v>
      </c>
      <c r="N68" s="9">
        <f t="shared" si="6"/>
        <v>58468527</v>
      </c>
      <c r="O68" s="9">
        <f t="shared" si="7"/>
        <v>52157.472792149863</v>
      </c>
      <c r="P68" s="8">
        <f t="shared" si="8"/>
        <v>0</v>
      </c>
      <c r="Q68" s="8">
        <f t="shared" si="9"/>
        <v>52157.472792149863</v>
      </c>
      <c r="R68" s="9">
        <f t="shared" si="2"/>
        <v>58468527</v>
      </c>
      <c r="S68" s="21"/>
      <c r="T68" s="10"/>
      <c r="U68" s="2">
        <v>43070</v>
      </c>
      <c r="V68" s="8">
        <f t="shared" si="10"/>
        <v>1186.5</v>
      </c>
      <c r="W68" s="8">
        <f t="shared" si="11"/>
        <v>1407782.25</v>
      </c>
      <c r="X68" s="8">
        <f t="shared" si="12"/>
        <v>0</v>
      </c>
      <c r="Y68" s="7">
        <v>0</v>
      </c>
      <c r="Z68" s="7">
        <v>0</v>
      </c>
      <c r="AA68" s="7">
        <v>0</v>
      </c>
      <c r="AB68" s="7">
        <v>0</v>
      </c>
      <c r="AC68" s="7">
        <v>0</v>
      </c>
      <c r="AD68" s="7">
        <v>0</v>
      </c>
      <c r="AE68" s="7">
        <v>0</v>
      </c>
      <c r="AF68" s="8">
        <f t="shared" si="13"/>
        <v>51138.284158558563</v>
      </c>
      <c r="AH68" s="17">
        <v>25</v>
      </c>
      <c r="AI68" s="17">
        <v>50671.306636572772</v>
      </c>
      <c r="AJ68" s="17">
        <v>-3298.2064608258443</v>
      </c>
      <c r="AK68" s="17">
        <v>-1.2499236337009096</v>
      </c>
      <c r="AS68" s="1">
        <v>25</v>
      </c>
      <c r="AT68" s="50">
        <f t="shared" si="15"/>
        <v>15</v>
      </c>
      <c r="AU68" s="51">
        <f t="shared" si="16"/>
        <v>0.12162162162162163</v>
      </c>
      <c r="AV68" s="52">
        <f>_xlfn.NORM.S.INV(AU68)</f>
        <v>-1.1669186011353176</v>
      </c>
      <c r="AW68" s="43"/>
      <c r="AX68" s="1">
        <v>25</v>
      </c>
      <c r="AY68" s="9">
        <f t="shared" si="17"/>
        <v>-3298.2064608258443</v>
      </c>
      <c r="AZ68" s="9">
        <f t="shared" si="19"/>
        <v>-3915.0792060172171</v>
      </c>
      <c r="BA68" s="9">
        <f t="shared" si="19"/>
        <v>5623.7246405775295</v>
      </c>
      <c r="BB68" s="9">
        <f t="shared" si="19"/>
        <v>1140.3463885221063</v>
      </c>
      <c r="BC68" s="9">
        <f t="shared" si="19"/>
        <v>-3851.6294560135648</v>
      </c>
      <c r="BD68" s="9">
        <f t="shared" si="19"/>
        <v>-1606.7916780772866</v>
      </c>
      <c r="BE68" s="9">
        <f t="shared" si="19"/>
        <v>2821.6222957264545</v>
      </c>
      <c r="BF68" s="9">
        <f t="shared" si="19"/>
        <v>157.02238346367085</v>
      </c>
      <c r="BG68" s="9">
        <f t="shared" si="19"/>
        <v>-1359.9456181092464</v>
      </c>
      <c r="BH68" s="9">
        <f t="shared" si="19"/>
        <v>3069.0370507514453</v>
      </c>
      <c r="BI68" s="9">
        <f t="shared" si="19"/>
        <v>-681.83892278568965</v>
      </c>
      <c r="BJ68" s="9">
        <f t="shared" si="19"/>
        <v>812.01360775532521</v>
      </c>
      <c r="BK68" s="9">
        <f t="shared" si="19"/>
        <v>270.11469209855568</v>
      </c>
      <c r="BL68" s="1">
        <v>25</v>
      </c>
      <c r="BM68" s="9">
        <f t="shared" si="18"/>
        <v>10878165.858233303</v>
      </c>
      <c r="BN68" s="9">
        <f t="shared" si="18"/>
        <v>12912739.53193086</v>
      </c>
      <c r="BO68" s="9">
        <f t="shared" si="18"/>
        <v>-18548204.943458293</v>
      </c>
      <c r="BP68" s="9">
        <f t="shared" si="18"/>
        <v>-3761097.8262030412</v>
      </c>
      <c r="BQ68" s="9">
        <f t="shared" si="18"/>
        <v>12703469.156531028</v>
      </c>
      <c r="BR68" s="9">
        <f t="shared" si="18"/>
        <v>5299530.6938356785</v>
      </c>
      <c r="BS68" s="9">
        <f t="shared" si="18"/>
        <v>-9306292.8857752457</v>
      </c>
      <c r="BT68" s="9">
        <f t="shared" si="18"/>
        <v>-517892.23963417031</v>
      </c>
      <c r="BU68" s="9">
        <f t="shared" si="18"/>
        <v>4485381.4240196859</v>
      </c>
      <c r="BV68" s="9">
        <f t="shared" si="18"/>
        <v>-10122317.829302313</v>
      </c>
      <c r="BW68" s="9">
        <f t="shared" si="18"/>
        <v>2248845.540374273</v>
      </c>
      <c r="BX68" s="9">
        <f t="shared" si="18"/>
        <v>-2678188.5273771305</v>
      </c>
      <c r="BY68" s="9">
        <f t="shared" si="18"/>
        <v>-890894.02264345717</v>
      </c>
    </row>
    <row r="69" spans="1:77">
      <c r="A69" s="2">
        <v>42736</v>
      </c>
      <c r="B69" s="8">
        <f>'WA Sch. 1-2'!B69</f>
        <v>1095.1500000000001</v>
      </c>
      <c r="C69" s="8">
        <f>'WA Sch. 1-2'!C69</f>
        <v>1199353.5225000002</v>
      </c>
      <c r="D69" s="8">
        <f>'WA Sch. 1-2'!D69</f>
        <v>0</v>
      </c>
      <c r="E69" s="8">
        <f>'WA Sch. 1-2'!E69</f>
        <v>1388.5</v>
      </c>
      <c r="F69" s="8">
        <f t="shared" si="4"/>
        <v>1927932.25</v>
      </c>
      <c r="G69" s="8">
        <f>'WA Sch. 1-2'!G69</f>
        <v>0</v>
      </c>
      <c r="H69" s="8">
        <f t="shared" si="14"/>
        <v>-293.34999999999991</v>
      </c>
      <c r="I69" s="8">
        <f t="shared" si="14"/>
        <v>-728578.7274999998</v>
      </c>
      <c r="J69" s="8">
        <f t="shared" si="14"/>
        <v>0</v>
      </c>
      <c r="K69" s="9">
        <v>1136</v>
      </c>
      <c r="L69" s="9">
        <v>61618332</v>
      </c>
      <c r="M69" s="9">
        <v>-6622409</v>
      </c>
      <c r="N69" s="9">
        <f t="shared" si="6"/>
        <v>54995923</v>
      </c>
      <c r="O69" s="9">
        <f t="shared" si="7"/>
        <v>48411.904049295772</v>
      </c>
      <c r="P69" s="8">
        <f t="shared" si="8"/>
        <v>0</v>
      </c>
      <c r="Q69" s="8">
        <f t="shared" si="9"/>
        <v>48411.904049295772</v>
      </c>
      <c r="R69" s="9">
        <f t="shared" si="2"/>
        <v>54995923</v>
      </c>
      <c r="S69" s="21"/>
      <c r="T69" s="10"/>
      <c r="U69" s="2">
        <v>43101</v>
      </c>
      <c r="V69" s="8">
        <f t="shared" si="10"/>
        <v>970.5</v>
      </c>
      <c r="W69" s="8">
        <f t="shared" si="11"/>
        <v>941870.25</v>
      </c>
      <c r="X69" s="8">
        <f t="shared" si="12"/>
        <v>0</v>
      </c>
      <c r="Y69" s="7">
        <v>0</v>
      </c>
      <c r="Z69" s="7">
        <v>0</v>
      </c>
      <c r="AA69" s="7">
        <v>0</v>
      </c>
      <c r="AB69" s="7">
        <v>0</v>
      </c>
      <c r="AC69" s="7">
        <v>0</v>
      </c>
      <c r="AD69" s="7">
        <v>0</v>
      </c>
      <c r="AE69" s="7">
        <v>0</v>
      </c>
      <c r="AF69" s="8">
        <f t="shared" si="13"/>
        <v>44155.117746146869</v>
      </c>
      <c r="AH69" s="17">
        <v>26</v>
      </c>
      <c r="AI69" s="17">
        <v>50671.306636572772</v>
      </c>
      <c r="AJ69" s="17">
        <v>3906.3141132092715</v>
      </c>
      <c r="AK69" s="17">
        <v>1.4803786205479437</v>
      </c>
      <c r="AS69" s="1">
        <v>26</v>
      </c>
      <c r="AT69" s="50">
        <f t="shared" si="15"/>
        <v>112</v>
      </c>
      <c r="AU69" s="51">
        <f t="shared" si="16"/>
        <v>0.9282744282744283</v>
      </c>
      <c r="AV69" s="52">
        <f t="shared" si="20"/>
        <v>1.4630593361844004</v>
      </c>
      <c r="AW69" s="43"/>
      <c r="AX69" s="1">
        <v>26</v>
      </c>
      <c r="AY69" s="9">
        <f t="shared" si="17"/>
        <v>3906.3141132092715</v>
      </c>
      <c r="AZ69" s="9">
        <f t="shared" si="19"/>
        <v>-3298.2064608258443</v>
      </c>
      <c r="BA69" s="9">
        <f t="shared" si="19"/>
        <v>-3915.0792060172171</v>
      </c>
      <c r="BB69" s="9">
        <f t="shared" si="19"/>
        <v>5623.7246405775295</v>
      </c>
      <c r="BC69" s="9">
        <f t="shared" si="19"/>
        <v>1140.3463885221063</v>
      </c>
      <c r="BD69" s="9">
        <f t="shared" si="19"/>
        <v>-3851.6294560135648</v>
      </c>
      <c r="BE69" s="9">
        <f t="shared" si="19"/>
        <v>-1606.7916780772866</v>
      </c>
      <c r="BF69" s="9">
        <f t="shared" si="19"/>
        <v>2821.6222957264545</v>
      </c>
      <c r="BG69" s="9">
        <f t="shared" si="19"/>
        <v>157.02238346367085</v>
      </c>
      <c r="BH69" s="9">
        <f t="shared" si="19"/>
        <v>-1359.9456181092464</v>
      </c>
      <c r="BI69" s="9">
        <f t="shared" si="19"/>
        <v>3069.0370507514453</v>
      </c>
      <c r="BJ69" s="9">
        <f t="shared" si="19"/>
        <v>-681.83892278568965</v>
      </c>
      <c r="BK69" s="9">
        <f t="shared" si="19"/>
        <v>812.01360775532521</v>
      </c>
      <c r="BL69" s="1">
        <v>26</v>
      </c>
      <c r="BM69" s="9">
        <f t="shared" si="18"/>
        <v>15259289.951057984</v>
      </c>
      <c r="BN69" s="9">
        <f t="shared" si="18"/>
        <v>-12883830.446201993</v>
      </c>
      <c r="BO69" s="9">
        <f t="shared" si="18"/>
        <v>-15293529.156797204</v>
      </c>
      <c r="BP69" s="9">
        <f t="shared" si="18"/>
        <v>21968034.932290796</v>
      </c>
      <c r="BQ69" s="9">
        <f t="shared" si="18"/>
        <v>4454551.1914311554</v>
      </c>
      <c r="BR69" s="9">
        <f t="shared" si="18"/>
        <v>-15045674.502878336</v>
      </c>
      <c r="BS69" s="9">
        <f t="shared" si="18"/>
        <v>-6276633.0090605002</v>
      </c>
      <c r="BT69" s="9">
        <f t="shared" si="18"/>
        <v>11022142.995942233</v>
      </c>
      <c r="BU69" s="9">
        <f t="shared" si="18"/>
        <v>613378.75261391886</v>
      </c>
      <c r="BV69" s="9">
        <f t="shared" si="18"/>
        <v>-5312374.7612172412</v>
      </c>
      <c r="BW69" s="9">
        <f t="shared" ref="BW69:BY132" si="21">($AY69-$BM$171)*(BI69-$BM$171)</f>
        <v>11988622.745312572</v>
      </c>
      <c r="BX69" s="9">
        <f t="shared" si="21"/>
        <v>-2663477.0070131281</v>
      </c>
      <c r="BY69" s="9">
        <f t="shared" si="21"/>
        <v>3171980.2160926312</v>
      </c>
    </row>
    <row r="70" spans="1:77">
      <c r="A70" s="2">
        <v>42767</v>
      </c>
      <c r="B70" s="8">
        <f>'WA Sch. 1-2'!B70</f>
        <v>932.76424999999995</v>
      </c>
      <c r="C70" s="8">
        <f>'WA Sch. 1-2'!C70</f>
        <v>870049.14607806236</v>
      </c>
      <c r="D70" s="8">
        <f>'WA Sch. 1-2'!D70</f>
        <v>0</v>
      </c>
      <c r="E70" s="8">
        <f>'WA Sch. 1-2'!E70</f>
        <v>1000.5</v>
      </c>
      <c r="F70" s="8">
        <f t="shared" si="4"/>
        <v>1001000.25</v>
      </c>
      <c r="G70" s="8">
        <f>'WA Sch. 1-2'!G70</f>
        <v>0</v>
      </c>
      <c r="H70" s="8">
        <f t="shared" si="14"/>
        <v>-67.735750000000053</v>
      </c>
      <c r="I70" s="8">
        <f t="shared" si="14"/>
        <v>-130951.10392193764</v>
      </c>
      <c r="J70" s="8">
        <f t="shared" si="14"/>
        <v>0</v>
      </c>
      <c r="K70" s="9">
        <v>1118</v>
      </c>
      <c r="L70" s="9">
        <v>56130906</v>
      </c>
      <c r="M70" s="9">
        <v>-3997240</v>
      </c>
      <c r="N70" s="9">
        <f t="shared" si="6"/>
        <v>52133666</v>
      </c>
      <c r="O70" s="9">
        <f t="shared" si="7"/>
        <v>46631.186046511626</v>
      </c>
      <c r="P70" s="8">
        <f t="shared" si="8"/>
        <v>0</v>
      </c>
      <c r="Q70" s="8">
        <f t="shared" si="9"/>
        <v>46631.186046511626</v>
      </c>
      <c r="R70" s="9">
        <f t="shared" si="2"/>
        <v>52133666</v>
      </c>
      <c r="S70" s="21"/>
      <c r="T70" s="10"/>
      <c r="U70" s="2">
        <v>43132</v>
      </c>
      <c r="V70" s="8">
        <f t="shared" si="10"/>
        <v>974</v>
      </c>
      <c r="W70" s="8">
        <f t="shared" si="11"/>
        <v>948676</v>
      </c>
      <c r="X70" s="8">
        <f t="shared" si="12"/>
        <v>0</v>
      </c>
      <c r="Y70" s="7">
        <v>0</v>
      </c>
      <c r="Z70" s="7">
        <v>0</v>
      </c>
      <c r="AA70" s="7">
        <v>0</v>
      </c>
      <c r="AB70" s="7">
        <v>0</v>
      </c>
      <c r="AC70" s="7">
        <v>0</v>
      </c>
      <c r="AD70" s="7">
        <v>0</v>
      </c>
      <c r="AE70" s="7">
        <v>0</v>
      </c>
      <c r="AF70" s="8">
        <f t="shared" si="13"/>
        <v>50718.87621415608</v>
      </c>
      <c r="AH70" s="17">
        <v>27</v>
      </c>
      <c r="AI70" s="17">
        <v>50671.306636572772</v>
      </c>
      <c r="AJ70" s="17">
        <v>-944.50629085108085</v>
      </c>
      <c r="AK70" s="17">
        <v>-0.35794021664075826</v>
      </c>
      <c r="AS70" s="1">
        <v>27</v>
      </c>
      <c r="AT70" s="50">
        <f t="shared" si="15"/>
        <v>41</v>
      </c>
      <c r="AU70" s="51">
        <f t="shared" si="16"/>
        <v>0.33783783783783783</v>
      </c>
      <c r="AV70" s="52">
        <f t="shared" si="20"/>
        <v>-0.41837128791165434</v>
      </c>
      <c r="AW70" s="43"/>
      <c r="AX70" s="1">
        <v>27</v>
      </c>
      <c r="AY70" s="9">
        <f t="shared" si="17"/>
        <v>-944.50629085108085</v>
      </c>
      <c r="AZ70" s="9">
        <f t="shared" si="19"/>
        <v>3906.3141132092715</v>
      </c>
      <c r="BA70" s="9">
        <f t="shared" si="19"/>
        <v>-3298.2064608258443</v>
      </c>
      <c r="BB70" s="9">
        <f t="shared" si="19"/>
        <v>-3915.0792060172171</v>
      </c>
      <c r="BC70" s="9">
        <f t="shared" si="19"/>
        <v>5623.7246405775295</v>
      </c>
      <c r="BD70" s="9">
        <f t="shared" si="19"/>
        <v>1140.3463885221063</v>
      </c>
      <c r="BE70" s="9">
        <f t="shared" si="19"/>
        <v>-3851.6294560135648</v>
      </c>
      <c r="BF70" s="9">
        <f t="shared" si="19"/>
        <v>-1606.7916780772866</v>
      </c>
      <c r="BG70" s="9">
        <f t="shared" si="19"/>
        <v>2821.6222957264545</v>
      </c>
      <c r="BH70" s="9">
        <f t="shared" si="19"/>
        <v>157.02238346367085</v>
      </c>
      <c r="BI70" s="9">
        <f t="shared" si="19"/>
        <v>-1359.9456181092464</v>
      </c>
      <c r="BJ70" s="9">
        <f t="shared" si="19"/>
        <v>3069.0370507514453</v>
      </c>
      <c r="BK70" s="9">
        <f t="shared" si="19"/>
        <v>-681.83892278568965</v>
      </c>
      <c r="BL70" s="1">
        <v>27</v>
      </c>
      <c r="BM70" s="9">
        <f t="shared" ref="BM70:BV95" si="22">($AY70-$BM$171)*(AY70-$BM$171)</f>
        <v>892092.13345725578</v>
      </c>
      <c r="BN70" s="9">
        <f t="shared" si="22"/>
        <v>-3689538.2539665014</v>
      </c>
      <c r="BO70" s="9">
        <f t="shared" si="22"/>
        <v>3115176.7507756646</v>
      </c>
      <c r="BP70" s="9">
        <f t="shared" si="22"/>
        <v>3697816.9392634886</v>
      </c>
      <c r="BQ70" s="9">
        <f t="shared" si="22"/>
        <v>-5311643.3010396836</v>
      </c>
      <c r="BR70" s="9">
        <f t="shared" si="22"/>
        <v>-1077064.337708439</v>
      </c>
      <c r="BS70" s="9">
        <f t="shared" si="22"/>
        <v>3637888.2512321109</v>
      </c>
      <c r="BT70" s="9">
        <f t="shared" si="22"/>
        <v>1517624.8480311474</v>
      </c>
      <c r="BU70" s="9">
        <f t="shared" si="22"/>
        <v>-2665040.0087192948</v>
      </c>
      <c r="BV70" s="9">
        <f t="shared" si="22"/>
        <v>-148308.62898587235</v>
      </c>
      <c r="BW70" s="9">
        <f t="shared" si="21"/>
        <v>1284477.1915195317</v>
      </c>
      <c r="BX70" s="9">
        <f t="shared" si="21"/>
        <v>-2898724.8012897763</v>
      </c>
      <c r="BY70" s="9">
        <f t="shared" si="21"/>
        <v>644001.15191819903</v>
      </c>
    </row>
    <row r="71" spans="1:77">
      <c r="A71" s="2">
        <v>42795</v>
      </c>
      <c r="B71" s="8">
        <f>'WA Sch. 1-2'!B71</f>
        <v>767.35</v>
      </c>
      <c r="C71" s="8">
        <f>'WA Sch. 1-2'!C71</f>
        <v>588826.02250000008</v>
      </c>
      <c r="D71" s="8">
        <f>'WA Sch. 1-2'!D71</f>
        <v>0</v>
      </c>
      <c r="E71" s="8">
        <f>'WA Sch. 1-2'!E71</f>
        <v>750</v>
      </c>
      <c r="F71" s="8">
        <f t="shared" si="4"/>
        <v>562500</v>
      </c>
      <c r="G71" s="8">
        <f>'WA Sch. 1-2'!G71</f>
        <v>0</v>
      </c>
      <c r="H71" s="8">
        <f t="shared" si="14"/>
        <v>17.350000000000023</v>
      </c>
      <c r="I71" s="8">
        <f t="shared" si="14"/>
        <v>26326.022500000079</v>
      </c>
      <c r="J71" s="8">
        <f t="shared" si="14"/>
        <v>0</v>
      </c>
      <c r="K71" s="9">
        <v>1140</v>
      </c>
      <c r="L71" s="9">
        <v>54954154</v>
      </c>
      <c r="M71" s="9">
        <v>2089523</v>
      </c>
      <c r="N71" s="9">
        <f t="shared" si="6"/>
        <v>57043677</v>
      </c>
      <c r="O71" s="9">
        <f t="shared" si="7"/>
        <v>50038.313157894736</v>
      </c>
      <c r="P71" s="8">
        <f t="shared" si="8"/>
        <v>0</v>
      </c>
      <c r="Q71" s="8">
        <f t="shared" si="9"/>
        <v>50038.313157894736</v>
      </c>
      <c r="R71" s="9">
        <f t="shared" si="2"/>
        <v>57043677</v>
      </c>
      <c r="S71" s="21"/>
      <c r="T71" s="10"/>
      <c r="U71" s="2">
        <v>43160</v>
      </c>
      <c r="V71" s="8">
        <f t="shared" si="10"/>
        <v>767</v>
      </c>
      <c r="W71" s="8">
        <f t="shared" si="11"/>
        <v>588289</v>
      </c>
      <c r="X71" s="8">
        <f t="shared" si="12"/>
        <v>0</v>
      </c>
      <c r="Y71" s="7">
        <v>0</v>
      </c>
      <c r="Z71" s="7">
        <v>0</v>
      </c>
      <c r="AA71" s="7">
        <v>0</v>
      </c>
      <c r="AB71" s="7">
        <v>0</v>
      </c>
      <c r="AC71" s="7">
        <v>0</v>
      </c>
      <c r="AD71" s="7">
        <v>0</v>
      </c>
      <c r="AE71" s="7">
        <v>0</v>
      </c>
      <c r="AF71" s="8">
        <f t="shared" si="13"/>
        <v>45867.245726201269</v>
      </c>
      <c r="AH71" s="17">
        <v>28</v>
      </c>
      <c r="AI71" s="17">
        <v>48227.452070223313</v>
      </c>
      <c r="AJ71" s="17">
        <v>-1064.372485448228</v>
      </c>
      <c r="AK71" s="17">
        <v>-0.40336599313118809</v>
      </c>
      <c r="AS71" s="1">
        <v>28</v>
      </c>
      <c r="AT71" s="50">
        <f t="shared" si="15"/>
        <v>40</v>
      </c>
      <c r="AU71" s="51">
        <f t="shared" si="16"/>
        <v>0.32952182952182951</v>
      </c>
      <c r="AV71" s="52">
        <f t="shared" si="20"/>
        <v>-0.44123392015968882</v>
      </c>
      <c r="AW71" s="43"/>
      <c r="AX71" s="1">
        <v>28</v>
      </c>
      <c r="AY71" s="9">
        <f t="shared" si="17"/>
        <v>-1064.372485448228</v>
      </c>
      <c r="AZ71" s="9">
        <f t="shared" si="19"/>
        <v>-944.50629085108085</v>
      </c>
      <c r="BA71" s="9">
        <f t="shared" si="19"/>
        <v>3906.3141132092715</v>
      </c>
      <c r="BB71" s="9">
        <f t="shared" si="19"/>
        <v>-3298.2064608258443</v>
      </c>
      <c r="BC71" s="9">
        <f t="shared" si="19"/>
        <v>-3915.0792060172171</v>
      </c>
      <c r="BD71" s="9">
        <f t="shared" si="19"/>
        <v>5623.7246405775295</v>
      </c>
      <c r="BE71" s="9">
        <f t="shared" si="19"/>
        <v>1140.3463885221063</v>
      </c>
      <c r="BF71" s="9">
        <f t="shared" si="19"/>
        <v>-3851.6294560135648</v>
      </c>
      <c r="BG71" s="9">
        <f t="shared" si="19"/>
        <v>-1606.7916780772866</v>
      </c>
      <c r="BH71" s="9">
        <f t="shared" si="19"/>
        <v>2821.6222957264545</v>
      </c>
      <c r="BI71" s="9">
        <f t="shared" si="19"/>
        <v>157.02238346367085</v>
      </c>
      <c r="BJ71" s="9">
        <f t="shared" si="19"/>
        <v>-1359.9456181092464</v>
      </c>
      <c r="BK71" s="9">
        <f t="shared" si="19"/>
        <v>3069.0370507514453</v>
      </c>
      <c r="BL71" s="1">
        <v>28</v>
      </c>
      <c r="BM71" s="9">
        <f t="shared" si="22"/>
        <v>1132888.7877792262</v>
      </c>
      <c r="BN71" s="9">
        <f t="shared" si="22"/>
        <v>1005306.5083146404</v>
      </c>
      <c r="BO71" s="9">
        <f t="shared" si="22"/>
        <v>-4157773.261618027</v>
      </c>
      <c r="BP71" s="9">
        <f t="shared" si="22"/>
        <v>3510520.2082305825</v>
      </c>
      <c r="BQ71" s="9">
        <f t="shared" si="22"/>
        <v>4167102.5852351915</v>
      </c>
      <c r="BR71" s="9">
        <f t="shared" si="22"/>
        <v>-5985737.7731679212</v>
      </c>
      <c r="BS71" s="9">
        <f t="shared" si="22"/>
        <v>-1213753.3198231845</v>
      </c>
      <c r="BT71" s="9">
        <f t="shared" si="22"/>
        <v>4099568.4171227361</v>
      </c>
      <c r="BU71" s="9">
        <f t="shared" si="22"/>
        <v>1710224.8519926353</v>
      </c>
      <c r="BV71" s="9">
        <f t="shared" si="22"/>
        <v>-3003257.1358984914</v>
      </c>
      <c r="BW71" s="9">
        <f t="shared" si="21"/>
        <v>-167130.30455823726</v>
      </c>
      <c r="BX71" s="9">
        <f t="shared" si="21"/>
        <v>1447488.6976213516</v>
      </c>
      <c r="BY71" s="9">
        <f t="shared" si="21"/>
        <v>-3266598.5936410041</v>
      </c>
    </row>
    <row r="72" spans="1:77">
      <c r="A72" s="2">
        <v>42826</v>
      </c>
      <c r="B72" s="8">
        <f>'WA Sch. 1-2'!B72</f>
        <v>547.15</v>
      </c>
      <c r="C72" s="8">
        <f>'WA Sch. 1-2'!C72</f>
        <v>299373.1225</v>
      </c>
      <c r="D72" s="8">
        <f>'WA Sch. 1-2'!D72</f>
        <v>0.375</v>
      </c>
      <c r="E72" s="8">
        <f>'WA Sch. 1-2'!E72</f>
        <v>561.5</v>
      </c>
      <c r="F72" s="8">
        <f t="shared" si="4"/>
        <v>315282.25</v>
      </c>
      <c r="G72" s="8">
        <f>'WA Sch. 1-2'!G72</f>
        <v>0</v>
      </c>
      <c r="H72" s="8">
        <f t="shared" si="14"/>
        <v>-14.350000000000023</v>
      </c>
      <c r="I72" s="8">
        <f t="shared" si="14"/>
        <v>-15909.127500000002</v>
      </c>
      <c r="J72" s="8">
        <f t="shared" si="14"/>
        <v>0.375</v>
      </c>
      <c r="K72" s="9">
        <v>1131</v>
      </c>
      <c r="L72" s="9">
        <v>50555171</v>
      </c>
      <c r="M72" s="9">
        <v>-1913551</v>
      </c>
      <c r="N72" s="9">
        <f t="shared" si="6"/>
        <v>48641620</v>
      </c>
      <c r="O72" s="9">
        <f t="shared" si="7"/>
        <v>43007.621573828474</v>
      </c>
      <c r="P72" s="8">
        <f t="shared" si="8"/>
        <v>3.7811189073016358</v>
      </c>
      <c r="Q72" s="8">
        <f t="shared" si="9"/>
        <v>43011.402692735777</v>
      </c>
      <c r="R72" s="9">
        <f t="shared" si="2"/>
        <v>48645896.445484161</v>
      </c>
      <c r="S72" s="21"/>
      <c r="T72" s="10"/>
      <c r="U72" s="2">
        <v>43191</v>
      </c>
      <c r="V72" s="8">
        <f t="shared" si="10"/>
        <v>548.5</v>
      </c>
      <c r="W72" s="8">
        <f t="shared" si="11"/>
        <v>300852.25</v>
      </c>
      <c r="X72" s="8">
        <f t="shared" si="12"/>
        <v>0.5</v>
      </c>
      <c r="Y72" s="7">
        <v>1</v>
      </c>
      <c r="Z72" s="7">
        <v>0</v>
      </c>
      <c r="AA72" s="7">
        <v>0</v>
      </c>
      <c r="AB72" s="7">
        <v>0</v>
      </c>
      <c r="AC72" s="7">
        <v>0</v>
      </c>
      <c r="AD72" s="7">
        <v>0</v>
      </c>
      <c r="AE72" s="7">
        <v>0</v>
      </c>
      <c r="AF72" s="8">
        <f t="shared" si="13"/>
        <v>45436.847508644219</v>
      </c>
      <c r="AH72" s="17">
        <v>29</v>
      </c>
      <c r="AI72" s="17">
        <v>50968.7546572805</v>
      </c>
      <c r="AJ72" s="17">
        <v>-833.41463984370785</v>
      </c>
      <c r="AK72" s="17">
        <v>-0.31583973513657715</v>
      </c>
      <c r="AS72" s="1">
        <v>29</v>
      </c>
      <c r="AT72" s="50">
        <f t="shared" si="15"/>
        <v>44</v>
      </c>
      <c r="AU72" s="51">
        <f t="shared" si="16"/>
        <v>0.36278586278586278</v>
      </c>
      <c r="AV72" s="52">
        <f t="shared" si="20"/>
        <v>-0.35102215742413223</v>
      </c>
      <c r="AW72" s="43"/>
      <c r="AX72" s="1">
        <v>29</v>
      </c>
      <c r="AY72" s="9">
        <f t="shared" si="17"/>
        <v>-833.41463984370785</v>
      </c>
      <c r="AZ72" s="9">
        <f t="shared" si="19"/>
        <v>-1064.372485448228</v>
      </c>
      <c r="BA72" s="9">
        <f t="shared" si="19"/>
        <v>-944.50629085108085</v>
      </c>
      <c r="BB72" s="9">
        <f t="shared" si="19"/>
        <v>3906.3141132092715</v>
      </c>
      <c r="BC72" s="9">
        <f t="shared" si="19"/>
        <v>-3298.2064608258443</v>
      </c>
      <c r="BD72" s="9">
        <f t="shared" si="19"/>
        <v>-3915.0792060172171</v>
      </c>
      <c r="BE72" s="9">
        <f t="shared" si="19"/>
        <v>5623.7246405775295</v>
      </c>
      <c r="BF72" s="9">
        <f t="shared" si="19"/>
        <v>1140.3463885221063</v>
      </c>
      <c r="BG72" s="9">
        <f t="shared" si="19"/>
        <v>-3851.6294560135648</v>
      </c>
      <c r="BH72" s="9">
        <f t="shared" si="19"/>
        <v>-1606.7916780772866</v>
      </c>
      <c r="BI72" s="9">
        <f t="shared" ref="BI72:BK135" si="23">BH71</f>
        <v>2821.6222957264545</v>
      </c>
      <c r="BJ72" s="9">
        <f t="shared" si="23"/>
        <v>157.02238346367085</v>
      </c>
      <c r="BK72" s="9">
        <f t="shared" si="23"/>
        <v>-1359.9456181092464</v>
      </c>
      <c r="BL72" s="1">
        <v>29</v>
      </c>
      <c r="BM72" s="9">
        <f t="shared" si="22"/>
        <v>694579.96190580784</v>
      </c>
      <c r="BN72" s="9">
        <f t="shared" si="22"/>
        <v>887063.61161937634</v>
      </c>
      <c r="BO72" s="9">
        <f t="shared" si="22"/>
        <v>787165.37021975976</v>
      </c>
      <c r="BP72" s="9">
        <f t="shared" si="22"/>
        <v>-3255579.3697766806</v>
      </c>
      <c r="BQ72" s="9">
        <f t="shared" si="22"/>
        <v>2748773.5496793375</v>
      </c>
      <c r="BR72" s="9">
        <f t="shared" si="22"/>
        <v>3262884.3264424014</v>
      </c>
      <c r="BS72" s="9">
        <f t="shared" si="22"/>
        <v>-4686894.4459070796</v>
      </c>
      <c r="BT72" s="9">
        <f t="shared" si="22"/>
        <v>-950381.37468722241</v>
      </c>
      <c r="BU72" s="9">
        <f t="shared" si="22"/>
        <v>3210004.3758949349</v>
      </c>
      <c r="BV72" s="9">
        <f t="shared" si="22"/>
        <v>1339123.707688635</v>
      </c>
      <c r="BW72" s="9">
        <f t="shared" si="21"/>
        <v>-2351581.3293678281</v>
      </c>
      <c r="BX72" s="9">
        <f t="shared" si="21"/>
        <v>-130864.75316177969</v>
      </c>
      <c r="BY72" s="9">
        <f t="shared" si="21"/>
        <v>1133398.5875235337</v>
      </c>
    </row>
    <row r="73" spans="1:77">
      <c r="A73" s="2">
        <v>42856</v>
      </c>
      <c r="B73" s="8">
        <f>'WA Sch. 1-2'!B73</f>
        <v>290.02499999999998</v>
      </c>
      <c r="C73" s="8">
        <f>'WA Sch. 1-2'!C73</f>
        <v>84114.500624999986</v>
      </c>
      <c r="D73" s="8">
        <f>'WA Sch. 1-2'!D73</f>
        <v>14.95</v>
      </c>
      <c r="E73" s="8">
        <f>'WA Sch. 1-2'!E73</f>
        <v>278.5</v>
      </c>
      <c r="F73" s="8">
        <f t="shared" si="4"/>
        <v>77562.25</v>
      </c>
      <c r="G73" s="8">
        <f>'WA Sch. 1-2'!G73</f>
        <v>29.5</v>
      </c>
      <c r="H73" s="8">
        <f t="shared" si="14"/>
        <v>11.524999999999977</v>
      </c>
      <c r="I73" s="8">
        <f t="shared" si="14"/>
        <v>6552.250624999986</v>
      </c>
      <c r="J73" s="8">
        <f t="shared" si="14"/>
        <v>-14.55</v>
      </c>
      <c r="K73" s="9">
        <v>1133</v>
      </c>
      <c r="L73" s="9">
        <v>51558814</v>
      </c>
      <c r="M73" s="9">
        <v>4145007</v>
      </c>
      <c r="N73" s="9">
        <f t="shared" si="6"/>
        <v>55703821</v>
      </c>
      <c r="O73" s="9">
        <f t="shared" si="7"/>
        <v>49164.890556045895</v>
      </c>
      <c r="P73" s="8">
        <f t="shared" si="8"/>
        <v>-146.70741360330348</v>
      </c>
      <c r="Q73" s="8">
        <f t="shared" si="9"/>
        <v>49018.183142442591</v>
      </c>
      <c r="R73" s="9">
        <f t="shared" ref="R73:R128" si="24">Q73*K73</f>
        <v>55537601.500387453</v>
      </c>
      <c r="S73" s="21"/>
      <c r="T73" s="10"/>
      <c r="U73" s="2">
        <v>43221</v>
      </c>
      <c r="V73" s="8">
        <f t="shared" si="10"/>
        <v>129</v>
      </c>
      <c r="W73" s="8">
        <f t="shared" si="11"/>
        <v>16641</v>
      </c>
      <c r="X73" s="8">
        <f t="shared" si="12"/>
        <v>34.5</v>
      </c>
      <c r="Y73" s="7">
        <v>0</v>
      </c>
      <c r="Z73" s="7">
        <v>0</v>
      </c>
      <c r="AA73" s="7">
        <v>0</v>
      </c>
      <c r="AB73" s="7">
        <v>0</v>
      </c>
      <c r="AC73" s="7">
        <v>0</v>
      </c>
      <c r="AD73" s="7">
        <v>0</v>
      </c>
      <c r="AE73" s="7">
        <v>0</v>
      </c>
      <c r="AF73" s="8">
        <f t="shared" si="13"/>
        <v>45477.345046112117</v>
      </c>
      <c r="AH73" s="17">
        <v>30</v>
      </c>
      <c r="AI73" s="17">
        <v>52874.438586560522</v>
      </c>
      <c r="AJ73" s="17">
        <v>240.0245530752145</v>
      </c>
      <c r="AK73" s="17">
        <v>9.096227453331962E-2</v>
      </c>
      <c r="AS73" s="1">
        <v>30</v>
      </c>
      <c r="AT73" s="50">
        <f t="shared" si="15"/>
        <v>66</v>
      </c>
      <c r="AU73" s="51">
        <f t="shared" si="16"/>
        <v>0.54573804573804574</v>
      </c>
      <c r="AV73" s="52">
        <f t="shared" si="20"/>
        <v>0.11490060124967313</v>
      </c>
      <c r="AW73" s="43"/>
      <c r="AX73" s="1">
        <v>30</v>
      </c>
      <c r="AY73" s="9">
        <f t="shared" si="17"/>
        <v>240.0245530752145</v>
      </c>
      <c r="AZ73" s="9">
        <f t="shared" ref="AZ73:BH101" si="25">AY72</f>
        <v>-833.41463984370785</v>
      </c>
      <c r="BA73" s="9">
        <f t="shared" si="25"/>
        <v>-1064.372485448228</v>
      </c>
      <c r="BB73" s="9">
        <f t="shared" si="25"/>
        <v>-944.50629085108085</v>
      </c>
      <c r="BC73" s="9">
        <f t="shared" si="25"/>
        <v>3906.3141132092715</v>
      </c>
      <c r="BD73" s="9">
        <f t="shared" si="25"/>
        <v>-3298.2064608258443</v>
      </c>
      <c r="BE73" s="9">
        <f t="shared" si="25"/>
        <v>-3915.0792060172171</v>
      </c>
      <c r="BF73" s="9">
        <f t="shared" si="25"/>
        <v>5623.7246405775295</v>
      </c>
      <c r="BG73" s="9">
        <f t="shared" si="25"/>
        <v>1140.3463885221063</v>
      </c>
      <c r="BH73" s="9">
        <f t="shared" si="25"/>
        <v>-3851.6294560135648</v>
      </c>
      <c r="BI73" s="9">
        <f t="shared" si="23"/>
        <v>-1606.7916780772866</v>
      </c>
      <c r="BJ73" s="9">
        <f t="shared" si="23"/>
        <v>2821.6222957264545</v>
      </c>
      <c r="BK73" s="9">
        <f t="shared" si="23"/>
        <v>157.02238346367085</v>
      </c>
      <c r="BL73" s="1">
        <v>30</v>
      </c>
      <c r="BM73" s="9">
        <f t="shared" si="22"/>
        <v>57611.786078959201</v>
      </c>
      <c r="BN73" s="9">
        <f t="shared" si="22"/>
        <v>-200039.97645483023</v>
      </c>
      <c r="BO73" s="9">
        <f t="shared" si="22"/>
        <v>-255475.53012527089</v>
      </c>
      <c r="BP73" s="9">
        <f t="shared" si="22"/>
        <v>-226704.70033826327</v>
      </c>
      <c r="BQ73" s="9">
        <f t="shared" si="22"/>
        <v>937611.29919448192</v>
      </c>
      <c r="BR73" s="9">
        <f t="shared" si="22"/>
        <v>-791650.53170952562</v>
      </c>
      <c r="BS73" s="9">
        <f t="shared" si="22"/>
        <v>-939715.13667836913</v>
      </c>
      <c r="BT73" s="9">
        <f t="shared" si="22"/>
        <v>1349831.9934727263</v>
      </c>
      <c r="BU73" s="9">
        <f t="shared" si="22"/>
        <v>273711.13225596136</v>
      </c>
      <c r="BV73" s="9">
        <f t="shared" si="22"/>
        <v>-924485.63879100804</v>
      </c>
      <c r="BW73" s="9">
        <f t="shared" si="21"/>
        <v>-385669.45441548247</v>
      </c>
      <c r="BX73" s="9">
        <f t="shared" si="21"/>
        <v>677258.63047882053</v>
      </c>
      <c r="BY73" s="9">
        <f t="shared" si="21"/>
        <v>37689.227413674816</v>
      </c>
    </row>
    <row r="74" spans="1:77">
      <c r="A74" s="2">
        <v>42887</v>
      </c>
      <c r="B74" s="8">
        <f>'WA Sch. 1-2'!B74</f>
        <v>126.95</v>
      </c>
      <c r="C74" s="8">
        <f>'WA Sch. 1-2'!C74</f>
        <v>16116.302500000002</v>
      </c>
      <c r="D74" s="8">
        <f>'WA Sch. 1-2'!D74</f>
        <v>68</v>
      </c>
      <c r="E74" s="8">
        <f>'WA Sch. 1-2'!E74</f>
        <v>70.5</v>
      </c>
      <c r="F74" s="8">
        <f t="shared" ref="F74:F128" si="26">E74^2</f>
        <v>4970.25</v>
      </c>
      <c r="G74" s="8">
        <f>'WA Sch. 1-2'!G74</f>
        <v>76.5</v>
      </c>
      <c r="H74" s="8">
        <f t="shared" ref="H74:J105" si="27">B74-E74</f>
        <v>56.45</v>
      </c>
      <c r="I74" s="8">
        <f t="shared" si="27"/>
        <v>11146.052500000002</v>
      </c>
      <c r="J74" s="8">
        <f t="shared" si="27"/>
        <v>-8.5</v>
      </c>
      <c r="K74" s="9">
        <v>1132</v>
      </c>
      <c r="L74" s="9">
        <v>51822194</v>
      </c>
      <c r="M74" s="9">
        <v>50808</v>
      </c>
      <c r="N74" s="9">
        <f t="shared" ref="N74:N128" si="28">L74+M74</f>
        <v>51873002</v>
      </c>
      <c r="O74" s="9">
        <f t="shared" ref="O74:O128" si="29">N74/K74</f>
        <v>45824.206713780921</v>
      </c>
      <c r="P74" s="8">
        <f t="shared" ref="P74:P128" si="30">$B$3*H74+$B$4*I74+$B$5*J74</f>
        <v>-85.705361898837069</v>
      </c>
      <c r="Q74" s="8">
        <f t="shared" ref="Q74:Q128" si="31">P74+O74</f>
        <v>45738.501351882085</v>
      </c>
      <c r="R74" s="9">
        <f t="shared" si="24"/>
        <v>51775983.530330524</v>
      </c>
      <c r="S74" s="21"/>
      <c r="T74" s="10"/>
      <c r="U74" s="2">
        <v>43252</v>
      </c>
      <c r="V74" s="8">
        <f t="shared" ref="V74:V128" si="32">E86</f>
        <v>108</v>
      </c>
      <c r="W74" s="8">
        <f t="shared" ref="W74:W128" si="33">F86</f>
        <v>11664</v>
      </c>
      <c r="X74" s="8">
        <f t="shared" ref="X74:X128" si="34">G86</f>
        <v>29</v>
      </c>
      <c r="Y74" s="7">
        <v>0</v>
      </c>
      <c r="Z74" s="7">
        <v>0</v>
      </c>
      <c r="AA74" s="7">
        <v>0</v>
      </c>
      <c r="AB74" s="7">
        <v>0</v>
      </c>
      <c r="AC74" s="7">
        <v>0</v>
      </c>
      <c r="AD74" s="7">
        <v>0</v>
      </c>
      <c r="AE74" s="7">
        <v>0</v>
      </c>
      <c r="AF74" s="8">
        <f t="shared" ref="AF74:AF128" si="35">O86</f>
        <v>44863.224666666662</v>
      </c>
      <c r="AH74" s="17">
        <v>31</v>
      </c>
      <c r="AI74" s="17">
        <v>53590.330433009636</v>
      </c>
      <c r="AJ74" s="17">
        <v>-3252.1987172384033</v>
      </c>
      <c r="AK74" s="17">
        <v>-1.2324880465943358</v>
      </c>
      <c r="AS74" s="1">
        <v>31</v>
      </c>
      <c r="AT74" s="50">
        <f t="shared" si="15"/>
        <v>16</v>
      </c>
      <c r="AU74" s="51">
        <f t="shared" si="16"/>
        <v>0.12993762993762994</v>
      </c>
      <c r="AV74" s="52">
        <f t="shared" si="20"/>
        <v>-1.1266860090395716</v>
      </c>
      <c r="AW74" s="43"/>
      <c r="AX74" s="1">
        <v>31</v>
      </c>
      <c r="AY74" s="9">
        <f t="shared" si="17"/>
        <v>-3252.1987172384033</v>
      </c>
      <c r="AZ74" s="9">
        <f t="shared" si="25"/>
        <v>240.0245530752145</v>
      </c>
      <c r="BA74" s="9">
        <f t="shared" si="25"/>
        <v>-833.41463984370785</v>
      </c>
      <c r="BB74" s="9">
        <f t="shared" si="25"/>
        <v>-1064.372485448228</v>
      </c>
      <c r="BC74" s="9">
        <f t="shared" si="25"/>
        <v>-944.50629085108085</v>
      </c>
      <c r="BD74" s="9">
        <f t="shared" si="25"/>
        <v>3906.3141132092715</v>
      </c>
      <c r="BE74" s="9">
        <f t="shared" si="25"/>
        <v>-3298.2064608258443</v>
      </c>
      <c r="BF74" s="9">
        <f t="shared" si="25"/>
        <v>-3915.0792060172171</v>
      </c>
      <c r="BG74" s="9">
        <f t="shared" si="25"/>
        <v>5623.7246405775295</v>
      </c>
      <c r="BH74" s="9">
        <f t="shared" si="25"/>
        <v>1140.3463885221063</v>
      </c>
      <c r="BI74" s="9">
        <f t="shared" si="23"/>
        <v>-3851.6294560135648</v>
      </c>
      <c r="BJ74" s="9">
        <f t="shared" si="23"/>
        <v>-1606.7916780772866</v>
      </c>
      <c r="BK74" s="9">
        <f t="shared" si="23"/>
        <v>2821.6222957264545</v>
      </c>
      <c r="BL74" s="1">
        <v>31</v>
      </c>
      <c r="BM74" s="9">
        <f t="shared" si="22"/>
        <v>10576796.496407079</v>
      </c>
      <c r="BN74" s="9">
        <f t="shared" si="22"/>
        <v>-780607.54361695086</v>
      </c>
      <c r="BO74" s="9">
        <f t="shared" si="22"/>
        <v>2710430.0226273891</v>
      </c>
      <c r="BP74" s="9">
        <f t="shared" si="22"/>
        <v>3461550.8318385533</v>
      </c>
      <c r="BQ74" s="9">
        <f t="shared" si="22"/>
        <v>3071722.1475294633</v>
      </c>
      <c r="BR74" s="9">
        <f t="shared" si="22"/>
        <v>-12704109.74810946</v>
      </c>
      <c r="BS74" s="9">
        <f t="shared" si="22"/>
        <v>10726422.821085187</v>
      </c>
      <c r="BT74" s="9">
        <f t="shared" si="22"/>
        <v>12732615.571695898</v>
      </c>
      <c r="BU74" s="9">
        <f t="shared" si="22"/>
        <v>-18289470.062188227</v>
      </c>
      <c r="BV74" s="9">
        <f t="shared" si="22"/>
        <v>-3708633.0619590515</v>
      </c>
      <c r="BW74" s="9">
        <f t="shared" si="21"/>
        <v>12526264.376124922</v>
      </c>
      <c r="BX74" s="9">
        <f t="shared" si="21"/>
        <v>5225605.8343122648</v>
      </c>
      <c r="BY74" s="9">
        <f t="shared" si="21"/>
        <v>-9176476.4106928557</v>
      </c>
    </row>
    <row r="75" spans="1:77">
      <c r="A75" s="2">
        <v>42917</v>
      </c>
      <c r="B75" s="8">
        <f>'WA Sch. 1-2'!B75</f>
        <v>14.1</v>
      </c>
      <c r="C75" s="8">
        <f>'WA Sch. 1-2'!C75</f>
        <v>198.81</v>
      </c>
      <c r="D75" s="8">
        <f>'WA Sch. 1-2'!D75</f>
        <v>240.05</v>
      </c>
      <c r="E75" s="8">
        <f>'WA Sch. 1-2'!E75</f>
        <v>0</v>
      </c>
      <c r="F75" s="8">
        <f t="shared" si="26"/>
        <v>0</v>
      </c>
      <c r="G75" s="8">
        <f>'WA Sch. 1-2'!G75</f>
        <v>289</v>
      </c>
      <c r="H75" s="8">
        <f t="shared" si="27"/>
        <v>14.1</v>
      </c>
      <c r="I75" s="8">
        <f t="shared" si="27"/>
        <v>198.81</v>
      </c>
      <c r="J75" s="8">
        <f t="shared" si="27"/>
        <v>-48.949999999999989</v>
      </c>
      <c r="K75" s="9">
        <v>1123</v>
      </c>
      <c r="L75" s="9">
        <v>53616635</v>
      </c>
      <c r="M75" s="9">
        <v>4034648</v>
      </c>
      <c r="N75" s="9">
        <f t="shared" si="28"/>
        <v>57651283</v>
      </c>
      <c r="O75" s="9">
        <f t="shared" si="29"/>
        <v>51336.850400712377</v>
      </c>
      <c r="P75" s="8">
        <f t="shared" si="30"/>
        <v>-493.5620546997734</v>
      </c>
      <c r="Q75" s="8">
        <f t="shared" si="31"/>
        <v>50843.288346012603</v>
      </c>
      <c r="R75" s="9">
        <f t="shared" si="24"/>
        <v>57097012.812572151</v>
      </c>
      <c r="S75" s="21"/>
      <c r="T75" s="10"/>
      <c r="U75" s="2">
        <v>43282</v>
      </c>
      <c r="V75" s="8">
        <f t="shared" si="32"/>
        <v>15.5</v>
      </c>
      <c r="W75" s="8">
        <f t="shared" si="33"/>
        <v>240.25</v>
      </c>
      <c r="X75" s="8">
        <f t="shared" si="34"/>
        <v>259.5</v>
      </c>
      <c r="Y75" s="7">
        <v>0</v>
      </c>
      <c r="Z75" s="7">
        <v>0</v>
      </c>
      <c r="AA75" s="7">
        <v>0</v>
      </c>
      <c r="AB75" s="7">
        <v>0</v>
      </c>
      <c r="AC75" s="7">
        <v>0</v>
      </c>
      <c r="AD75" s="7">
        <v>0</v>
      </c>
      <c r="AE75" s="7">
        <v>0</v>
      </c>
      <c r="AF75" s="8">
        <f t="shared" si="35"/>
        <v>51592.788799086768</v>
      </c>
      <c r="AH75" s="17">
        <v>32</v>
      </c>
      <c r="AI75" s="17">
        <v>53106.347212875022</v>
      </c>
      <c r="AJ75" s="17">
        <v>408.19138361620571</v>
      </c>
      <c r="AK75" s="17">
        <v>0.15469257716729407</v>
      </c>
      <c r="AS75" s="1">
        <v>32</v>
      </c>
      <c r="AT75" s="50">
        <f t="shared" si="15"/>
        <v>70</v>
      </c>
      <c r="AU75" s="51">
        <f t="shared" si="16"/>
        <v>0.57900207900207901</v>
      </c>
      <c r="AV75" s="52">
        <f t="shared" si="20"/>
        <v>0.19934121391943735</v>
      </c>
      <c r="AW75" s="43"/>
      <c r="AX75" s="1">
        <v>32</v>
      </c>
      <c r="AY75" s="9">
        <f t="shared" si="17"/>
        <v>408.19138361620571</v>
      </c>
      <c r="AZ75" s="9">
        <f t="shared" si="25"/>
        <v>-3252.1987172384033</v>
      </c>
      <c r="BA75" s="9">
        <f t="shared" si="25"/>
        <v>240.0245530752145</v>
      </c>
      <c r="BB75" s="9">
        <f t="shared" si="25"/>
        <v>-833.41463984370785</v>
      </c>
      <c r="BC75" s="9">
        <f t="shared" si="25"/>
        <v>-1064.372485448228</v>
      </c>
      <c r="BD75" s="9">
        <f t="shared" si="25"/>
        <v>-944.50629085108085</v>
      </c>
      <c r="BE75" s="9">
        <f t="shared" si="25"/>
        <v>3906.3141132092715</v>
      </c>
      <c r="BF75" s="9">
        <f t="shared" si="25"/>
        <v>-3298.2064608258443</v>
      </c>
      <c r="BG75" s="9">
        <f t="shared" si="25"/>
        <v>-3915.0792060172171</v>
      </c>
      <c r="BH75" s="9">
        <f t="shared" si="25"/>
        <v>5623.7246405775295</v>
      </c>
      <c r="BI75" s="9">
        <f t="shared" si="23"/>
        <v>1140.3463885221063</v>
      </c>
      <c r="BJ75" s="9">
        <f t="shared" si="23"/>
        <v>-3851.6294560135648</v>
      </c>
      <c r="BK75" s="9">
        <f t="shared" si="23"/>
        <v>-1606.7916780772866</v>
      </c>
      <c r="BL75" s="1">
        <v>32</v>
      </c>
      <c r="BM75" s="9">
        <f t="shared" si="22"/>
        <v>166620.20565851705</v>
      </c>
      <c r="BN75" s="9">
        <f t="shared" si="22"/>
        <v>-1327519.4941844093</v>
      </c>
      <c r="BO75" s="9">
        <f t="shared" si="22"/>
        <v>97975.95442163691</v>
      </c>
      <c r="BP75" s="9">
        <f t="shared" si="22"/>
        <v>-340192.67496380728</v>
      </c>
      <c r="BQ75" s="9">
        <f t="shared" si="22"/>
        <v>-434467.67751813569</v>
      </c>
      <c r="BR75" s="9">
        <f t="shared" si="22"/>
        <v>-385539.32969671616</v>
      </c>
      <c r="BS75" s="9">
        <f t="shared" si="22"/>
        <v>1594523.7627104288</v>
      </c>
      <c r="BT75" s="9">
        <f t="shared" si="22"/>
        <v>-1346299.4586964266</v>
      </c>
      <c r="BU75" s="9">
        <f t="shared" si="22"/>
        <v>-1598101.5980712238</v>
      </c>
      <c r="BV75" s="9">
        <f t="shared" si="22"/>
        <v>2295555.9421139252</v>
      </c>
      <c r="BW75" s="9">
        <f t="shared" si="21"/>
        <v>465479.57013259066</v>
      </c>
      <c r="BX75" s="9">
        <f t="shared" si="21"/>
        <v>-1572201.9568271302</v>
      </c>
      <c r="BY75" s="9">
        <f t="shared" si="21"/>
        <v>-655878.51825737942</v>
      </c>
    </row>
    <row r="76" spans="1:77">
      <c r="A76" s="2">
        <v>42948</v>
      </c>
      <c r="B76" s="8">
        <f>'WA Sch. 1-2'!B76</f>
        <v>19.350000000000001</v>
      </c>
      <c r="C76" s="8">
        <f>'WA Sch. 1-2'!C76</f>
        <v>374.42250000000007</v>
      </c>
      <c r="D76" s="8">
        <f>'WA Sch. 1-2'!D76</f>
        <v>204.95</v>
      </c>
      <c r="E76" s="8">
        <f>'WA Sch. 1-2'!E76</f>
        <v>3.5</v>
      </c>
      <c r="F76" s="8">
        <f t="shared" si="26"/>
        <v>12.25</v>
      </c>
      <c r="G76" s="8">
        <f>'WA Sch. 1-2'!G76</f>
        <v>268.5</v>
      </c>
      <c r="H76" s="8">
        <f t="shared" si="27"/>
        <v>15.850000000000001</v>
      </c>
      <c r="I76" s="8">
        <f t="shared" si="27"/>
        <v>362.17250000000007</v>
      </c>
      <c r="J76" s="8">
        <f t="shared" si="27"/>
        <v>-63.550000000000011</v>
      </c>
      <c r="K76" s="9">
        <v>1134</v>
      </c>
      <c r="L76" s="9">
        <v>56190638</v>
      </c>
      <c r="M76" s="9">
        <v>-2165831</v>
      </c>
      <c r="N76" s="9">
        <f t="shared" si="28"/>
        <v>54024807</v>
      </c>
      <c r="O76" s="9">
        <f t="shared" si="29"/>
        <v>47640.923280423282</v>
      </c>
      <c r="P76" s="8">
        <f t="shared" si="30"/>
        <v>-640.77361749071724</v>
      </c>
      <c r="Q76" s="8">
        <f t="shared" si="31"/>
        <v>47000.149662932563</v>
      </c>
      <c r="R76" s="9">
        <f t="shared" si="24"/>
        <v>53298169.717765525</v>
      </c>
      <c r="S76" s="21"/>
      <c r="T76" s="10"/>
      <c r="U76" s="2">
        <v>43313</v>
      </c>
      <c r="V76" s="8">
        <f t="shared" si="32"/>
        <v>25.5</v>
      </c>
      <c r="W76" s="8">
        <f t="shared" si="33"/>
        <v>650.25</v>
      </c>
      <c r="X76" s="8">
        <f t="shared" si="34"/>
        <v>186</v>
      </c>
      <c r="Y76" s="7">
        <v>0</v>
      </c>
      <c r="Z76" s="7">
        <v>0</v>
      </c>
      <c r="AA76" s="7">
        <v>0</v>
      </c>
      <c r="AB76" s="7">
        <v>0</v>
      </c>
      <c r="AC76" s="7">
        <v>0</v>
      </c>
      <c r="AD76" s="7">
        <v>0</v>
      </c>
      <c r="AE76" s="7">
        <v>0</v>
      </c>
      <c r="AF76" s="8">
        <f t="shared" si="35"/>
        <v>45097.838923497271</v>
      </c>
      <c r="AH76" s="17">
        <v>33</v>
      </c>
      <c r="AI76" s="17">
        <v>47124.744696129193</v>
      </c>
      <c r="AJ76" s="17">
        <v>-60.885699589402066</v>
      </c>
      <c r="AK76" s="17">
        <v>-2.307389660868955E-2</v>
      </c>
      <c r="AS76" s="1">
        <v>33</v>
      </c>
      <c r="AT76" s="50">
        <f t="shared" si="15"/>
        <v>54</v>
      </c>
      <c r="AU76" s="51">
        <f t="shared" si="16"/>
        <v>0.44594594594594594</v>
      </c>
      <c r="AV76" s="52">
        <f t="shared" si="20"/>
        <v>-0.13591068064648049</v>
      </c>
      <c r="AW76" s="43"/>
      <c r="AX76" s="1">
        <v>33</v>
      </c>
      <c r="AY76" s="9">
        <f t="shared" si="17"/>
        <v>-60.885699589402066</v>
      </c>
      <c r="AZ76" s="9">
        <f t="shared" si="25"/>
        <v>408.19138361620571</v>
      </c>
      <c r="BA76" s="9">
        <f t="shared" si="25"/>
        <v>-3252.1987172384033</v>
      </c>
      <c r="BB76" s="9">
        <f t="shared" si="25"/>
        <v>240.0245530752145</v>
      </c>
      <c r="BC76" s="9">
        <f t="shared" si="25"/>
        <v>-833.41463984370785</v>
      </c>
      <c r="BD76" s="9">
        <f t="shared" si="25"/>
        <v>-1064.372485448228</v>
      </c>
      <c r="BE76" s="9">
        <f t="shared" si="25"/>
        <v>-944.50629085108085</v>
      </c>
      <c r="BF76" s="9">
        <f t="shared" si="25"/>
        <v>3906.3141132092715</v>
      </c>
      <c r="BG76" s="9">
        <f t="shared" si="25"/>
        <v>-3298.2064608258443</v>
      </c>
      <c r="BH76" s="9">
        <f t="shared" si="25"/>
        <v>-3915.0792060172171</v>
      </c>
      <c r="BI76" s="9">
        <f t="shared" si="23"/>
        <v>5623.7246405775295</v>
      </c>
      <c r="BJ76" s="9">
        <f t="shared" si="23"/>
        <v>1140.3463885221063</v>
      </c>
      <c r="BK76" s="9">
        <f t="shared" si="23"/>
        <v>-3851.6294560135648</v>
      </c>
      <c r="BL76" s="1">
        <v>33</v>
      </c>
      <c r="BM76" s="9">
        <f t="shared" si="22"/>
        <v>3707.0684144902211</v>
      </c>
      <c r="BN76" s="9">
        <f t="shared" si="22"/>
        <v>-24853.017957836699</v>
      </c>
      <c r="BO76" s="9">
        <f t="shared" si="22"/>
        <v>198012.39410279729</v>
      </c>
      <c r="BP76" s="9">
        <f t="shared" si="22"/>
        <v>-14614.062832616983</v>
      </c>
      <c r="BQ76" s="9">
        <f t="shared" si="22"/>
        <v>50743.033394928621</v>
      </c>
      <c r="BR76" s="9">
        <f t="shared" si="22"/>
        <v>64805.063400219617</v>
      </c>
      <c r="BS76" s="9">
        <f t="shared" si="22"/>
        <v>57506.926285053596</v>
      </c>
      <c r="BT76" s="9">
        <f t="shared" si="22"/>
        <v>-237838.66759867934</v>
      </c>
      <c r="BU76" s="9">
        <f t="shared" si="22"/>
        <v>200813.60775764819</v>
      </c>
      <c r="BV76" s="9">
        <f t="shared" si="22"/>
        <v>238372.33640625636</v>
      </c>
      <c r="BW76" s="9">
        <f t="shared" si="21"/>
        <v>-342404.40903968987</v>
      </c>
      <c r="BX76" s="9">
        <f t="shared" si="21"/>
        <v>-69430.787639410381</v>
      </c>
      <c r="BY76" s="9">
        <f t="shared" si="21"/>
        <v>234509.15398851168</v>
      </c>
    </row>
    <row r="77" spans="1:77">
      <c r="A77" s="2">
        <v>42979</v>
      </c>
      <c r="B77" s="8">
        <f>'WA Sch. 1-2'!B77</f>
        <v>152.32499999999999</v>
      </c>
      <c r="C77" s="8">
        <f>'WA Sch. 1-2'!C77</f>
        <v>23202.905624999996</v>
      </c>
      <c r="D77" s="8">
        <f>'WA Sch. 1-2'!D77</f>
        <v>43.875</v>
      </c>
      <c r="E77" s="8">
        <f>'WA Sch. 1-2'!E77</f>
        <v>171.5</v>
      </c>
      <c r="F77" s="8">
        <f t="shared" si="26"/>
        <v>29412.25</v>
      </c>
      <c r="G77" s="8">
        <f>'WA Sch. 1-2'!G77</f>
        <v>83</v>
      </c>
      <c r="H77" s="8">
        <f t="shared" si="27"/>
        <v>-19.175000000000011</v>
      </c>
      <c r="I77" s="8">
        <f t="shared" si="27"/>
        <v>-6209.3443750000042</v>
      </c>
      <c r="J77" s="8">
        <f t="shared" si="27"/>
        <v>-39.125</v>
      </c>
      <c r="K77" s="9">
        <v>1122</v>
      </c>
      <c r="L77" s="9">
        <v>53668041.000000007</v>
      </c>
      <c r="M77" s="9">
        <v>-5789141</v>
      </c>
      <c r="N77" s="9">
        <f t="shared" si="28"/>
        <v>47878900.000000007</v>
      </c>
      <c r="O77" s="9">
        <f t="shared" si="29"/>
        <v>42672.816399286996</v>
      </c>
      <c r="P77" s="8">
        <f t="shared" si="30"/>
        <v>-394.49673932847065</v>
      </c>
      <c r="Q77" s="8">
        <f t="shared" si="31"/>
        <v>42278.319659958528</v>
      </c>
      <c r="R77" s="9">
        <f t="shared" si="24"/>
        <v>47436274.658473469</v>
      </c>
      <c r="S77" s="21"/>
      <c r="T77" s="10"/>
      <c r="U77" s="2">
        <v>43344</v>
      </c>
      <c r="V77" s="8">
        <f t="shared" si="32"/>
        <v>175.5</v>
      </c>
      <c r="W77" s="8">
        <f t="shared" si="33"/>
        <v>30800.25</v>
      </c>
      <c r="X77" s="8">
        <f t="shared" si="34"/>
        <v>8.5</v>
      </c>
      <c r="Y77" s="7">
        <v>0</v>
      </c>
      <c r="Z77" s="7">
        <v>1</v>
      </c>
      <c r="AA77" s="7">
        <v>0</v>
      </c>
      <c r="AB77" s="7">
        <v>0</v>
      </c>
      <c r="AC77" s="7">
        <v>0</v>
      </c>
      <c r="AD77" s="7">
        <v>0</v>
      </c>
      <c r="AE77" s="7">
        <v>0</v>
      </c>
      <c r="AF77" s="8">
        <f t="shared" si="35"/>
        <v>44059.49956209751</v>
      </c>
      <c r="AH77" s="17">
        <v>34</v>
      </c>
      <c r="AI77" s="17">
        <v>50671.306636572772</v>
      </c>
      <c r="AJ77" s="17">
        <v>2037.3974539407209</v>
      </c>
      <c r="AK77" s="17">
        <v>0.77211395319531384</v>
      </c>
      <c r="AS77" s="1">
        <v>34</v>
      </c>
      <c r="AT77" s="50">
        <f t="shared" si="15"/>
        <v>93</v>
      </c>
      <c r="AU77" s="51">
        <f t="shared" si="16"/>
        <v>0.77027027027027029</v>
      </c>
      <c r="AV77" s="52">
        <f t="shared" si="20"/>
        <v>0.73973721941388981</v>
      </c>
      <c r="AW77" s="43"/>
      <c r="AX77" s="1">
        <v>34</v>
      </c>
      <c r="AY77" s="9">
        <f t="shared" si="17"/>
        <v>2037.3974539407209</v>
      </c>
      <c r="AZ77" s="9">
        <f t="shared" si="25"/>
        <v>-60.885699589402066</v>
      </c>
      <c r="BA77" s="9">
        <f t="shared" si="25"/>
        <v>408.19138361620571</v>
      </c>
      <c r="BB77" s="9">
        <f t="shared" si="25"/>
        <v>-3252.1987172384033</v>
      </c>
      <c r="BC77" s="9">
        <f t="shared" si="25"/>
        <v>240.0245530752145</v>
      </c>
      <c r="BD77" s="9">
        <f t="shared" si="25"/>
        <v>-833.41463984370785</v>
      </c>
      <c r="BE77" s="9">
        <f t="shared" si="25"/>
        <v>-1064.372485448228</v>
      </c>
      <c r="BF77" s="9">
        <f t="shared" si="25"/>
        <v>-944.50629085108085</v>
      </c>
      <c r="BG77" s="9">
        <f t="shared" si="25"/>
        <v>3906.3141132092715</v>
      </c>
      <c r="BH77" s="9">
        <f t="shared" si="25"/>
        <v>-3298.2064608258443</v>
      </c>
      <c r="BI77" s="9">
        <f t="shared" si="23"/>
        <v>-3915.0792060172171</v>
      </c>
      <c r="BJ77" s="9">
        <f t="shared" si="23"/>
        <v>5623.7246405775295</v>
      </c>
      <c r="BK77" s="9">
        <f t="shared" si="23"/>
        <v>1140.3463885221063</v>
      </c>
      <c r="BL77" s="1">
        <v>34</v>
      </c>
      <c r="BM77" s="9">
        <f t="shared" si="22"/>
        <v>4150988.385324155</v>
      </c>
      <c r="BN77" s="9">
        <f t="shared" si="22"/>
        <v>-124048.36932483609</v>
      </c>
      <c r="BO77" s="9">
        <f t="shared" si="22"/>
        <v>831648.08570021146</v>
      </c>
      <c r="BP77" s="9">
        <f t="shared" si="22"/>
        <v>-6626021.3862108076</v>
      </c>
      <c r="BQ77" s="9">
        <f t="shared" si="22"/>
        <v>489025.41331871448</v>
      </c>
      <c r="BR77" s="9">
        <f t="shared" si="22"/>
        <v>-1697996.8652944863</v>
      </c>
      <c r="BS77" s="9">
        <f t="shared" si="22"/>
        <v>-2168549.7918967712</v>
      </c>
      <c r="BT77" s="9">
        <f t="shared" si="22"/>
        <v>-1924334.71221098</v>
      </c>
      <c r="BU77" s="9">
        <f t="shared" si="22"/>
        <v>7958714.4285453092</v>
      </c>
      <c r="BV77" s="9">
        <f t="shared" si="22"/>
        <v>-6719757.4458574178</v>
      </c>
      <c r="BW77" s="9">
        <f t="shared" si="21"/>
        <v>-7976572.4063157476</v>
      </c>
      <c r="BX77" s="9">
        <f t="shared" si="21"/>
        <v>11457762.264376398</v>
      </c>
      <c r="BY77" s="9">
        <f t="shared" si="21"/>
        <v>2323338.8285854533</v>
      </c>
    </row>
    <row r="78" spans="1:77">
      <c r="A78" s="2">
        <v>43009</v>
      </c>
      <c r="B78" s="8">
        <f>'WA Sch. 1-2'!B78</f>
        <v>510.4</v>
      </c>
      <c r="C78" s="8">
        <f>'WA Sch. 1-2'!C78</f>
        <v>260508.15999999997</v>
      </c>
      <c r="D78" s="8">
        <f>'WA Sch. 1-2'!D78</f>
        <v>0.65</v>
      </c>
      <c r="E78" s="8">
        <f>'WA Sch. 1-2'!E78</f>
        <v>570.5</v>
      </c>
      <c r="F78" s="8">
        <f t="shared" si="26"/>
        <v>325470.25</v>
      </c>
      <c r="G78" s="8">
        <f>'WA Sch. 1-2'!G78</f>
        <v>0</v>
      </c>
      <c r="H78" s="8">
        <f t="shared" si="27"/>
        <v>-60.100000000000023</v>
      </c>
      <c r="I78" s="8">
        <f t="shared" si="27"/>
        <v>-64962.090000000026</v>
      </c>
      <c r="J78" s="8">
        <f t="shared" si="27"/>
        <v>0.65</v>
      </c>
      <c r="K78" s="9">
        <v>1130</v>
      </c>
      <c r="L78" s="9">
        <v>53797157.879999995</v>
      </c>
      <c r="M78" s="9">
        <v>6746819</v>
      </c>
      <c r="N78" s="9">
        <f t="shared" si="28"/>
        <v>60543976.879999995</v>
      </c>
      <c r="O78" s="9">
        <f t="shared" si="29"/>
        <v>53578.74060176991</v>
      </c>
      <c r="P78" s="8">
        <f t="shared" si="30"/>
        <v>6.5539394393228356</v>
      </c>
      <c r="Q78" s="8">
        <f t="shared" si="31"/>
        <v>53585.29454120923</v>
      </c>
      <c r="R78" s="9">
        <f t="shared" si="24"/>
        <v>60551382.831566431</v>
      </c>
      <c r="S78" s="21"/>
      <c r="T78" s="10"/>
      <c r="U78" s="2">
        <v>43374</v>
      </c>
      <c r="V78" s="8">
        <f t="shared" si="32"/>
        <v>522.5</v>
      </c>
      <c r="W78" s="8">
        <f t="shared" si="33"/>
        <v>273006.25</v>
      </c>
      <c r="X78" s="8">
        <f t="shared" si="34"/>
        <v>0</v>
      </c>
      <c r="Y78" s="7">
        <v>0</v>
      </c>
      <c r="Z78" s="7">
        <v>0</v>
      </c>
      <c r="AA78" s="7">
        <v>0</v>
      </c>
      <c r="AB78" s="7">
        <v>0</v>
      </c>
      <c r="AC78" s="7">
        <v>0</v>
      </c>
      <c r="AD78" s="7">
        <v>0</v>
      </c>
      <c r="AE78" s="7">
        <v>0</v>
      </c>
      <c r="AF78" s="8">
        <f t="shared" si="35"/>
        <v>47668.433405651776</v>
      </c>
      <c r="AH78" s="17">
        <v>35</v>
      </c>
      <c r="AI78" s="17">
        <v>50671.306636572772</v>
      </c>
      <c r="AJ78" s="17">
        <v>-3097.6787906883619</v>
      </c>
      <c r="AK78" s="17">
        <v>-1.1739295208117304</v>
      </c>
      <c r="AS78" s="1">
        <v>35</v>
      </c>
      <c r="AT78" s="50">
        <f t="shared" si="15"/>
        <v>19</v>
      </c>
      <c r="AU78" s="51">
        <f t="shared" si="16"/>
        <v>0.15488565488565489</v>
      </c>
      <c r="AV78" s="52">
        <f t="shared" si="20"/>
        <v>-1.0157020117051774</v>
      </c>
      <c r="AW78" s="43"/>
      <c r="AX78" s="1">
        <v>35</v>
      </c>
      <c r="AY78" s="9">
        <f t="shared" si="17"/>
        <v>-3097.6787906883619</v>
      </c>
      <c r="AZ78" s="9">
        <f t="shared" si="25"/>
        <v>2037.3974539407209</v>
      </c>
      <c r="BA78" s="9">
        <f t="shared" si="25"/>
        <v>-60.885699589402066</v>
      </c>
      <c r="BB78" s="9">
        <f t="shared" si="25"/>
        <v>408.19138361620571</v>
      </c>
      <c r="BC78" s="9">
        <f t="shared" si="25"/>
        <v>-3252.1987172384033</v>
      </c>
      <c r="BD78" s="9">
        <f t="shared" si="25"/>
        <v>240.0245530752145</v>
      </c>
      <c r="BE78" s="9">
        <f t="shared" si="25"/>
        <v>-833.41463984370785</v>
      </c>
      <c r="BF78" s="9">
        <f t="shared" si="25"/>
        <v>-1064.372485448228</v>
      </c>
      <c r="BG78" s="9">
        <f t="shared" si="25"/>
        <v>-944.50629085108085</v>
      </c>
      <c r="BH78" s="9">
        <f t="shared" si="25"/>
        <v>3906.3141132092715</v>
      </c>
      <c r="BI78" s="9">
        <f t="shared" si="23"/>
        <v>-3298.2064608258443</v>
      </c>
      <c r="BJ78" s="9">
        <f t="shared" si="23"/>
        <v>-3915.0792060172171</v>
      </c>
      <c r="BK78" s="9">
        <f t="shared" si="23"/>
        <v>5623.7246405775295</v>
      </c>
      <c r="BL78" s="1">
        <v>35</v>
      </c>
      <c r="BM78" s="9">
        <f t="shared" si="22"/>
        <v>9595613.8902804758</v>
      </c>
      <c r="BN78" s="9">
        <f t="shared" si="22"/>
        <v>-6311202.8812746452</v>
      </c>
      <c r="BO78" s="9">
        <f t="shared" si="22"/>
        <v>188604.34027429589</v>
      </c>
      <c r="BP78" s="9">
        <f t="shared" si="22"/>
        <v>-1264445.7915696725</v>
      </c>
      <c r="BQ78" s="9">
        <f t="shared" si="22"/>
        <v>10074266.989493262</v>
      </c>
      <c r="BR78" s="9">
        <f t="shared" si="22"/>
        <v>-743518.96730556129</v>
      </c>
      <c r="BS78" s="9">
        <f t="shared" si="22"/>
        <v>2581650.8536930112</v>
      </c>
      <c r="BT78" s="9">
        <f t="shared" si="22"/>
        <v>3297084.0735652088</v>
      </c>
      <c r="BU78" s="9">
        <f t="shared" si="22"/>
        <v>2925777.1048411033</v>
      </c>
      <c r="BV78" s="9">
        <f t="shared" si="22"/>
        <v>-12100506.378254972</v>
      </c>
      <c r="BW78" s="9">
        <f t="shared" si="21"/>
        <v>10216784.201011505</v>
      </c>
      <c r="BX78" s="9">
        <f t="shared" si="21"/>
        <v>12127657.820344524</v>
      </c>
      <c r="BY78" s="9">
        <f t="shared" si="21"/>
        <v>-17420492.543788526</v>
      </c>
    </row>
    <row r="79" spans="1:77">
      <c r="A79" s="2">
        <v>43040</v>
      </c>
      <c r="B79" s="8">
        <f>'WA Sch. 1-2'!B79</f>
        <v>874.97500000000002</v>
      </c>
      <c r="C79" s="8">
        <f>'WA Sch. 1-2'!C79</f>
        <v>765581.25062499999</v>
      </c>
      <c r="D79" s="8">
        <f>'WA Sch. 1-2'!D79</f>
        <v>0</v>
      </c>
      <c r="E79" s="8">
        <f>'WA Sch. 1-2'!E79</f>
        <v>818.5</v>
      </c>
      <c r="F79" s="8">
        <f t="shared" si="26"/>
        <v>669942.25</v>
      </c>
      <c r="G79" s="8">
        <f>'WA Sch. 1-2'!G79</f>
        <v>0</v>
      </c>
      <c r="H79" s="8">
        <f t="shared" si="27"/>
        <v>56.475000000000023</v>
      </c>
      <c r="I79" s="8">
        <f t="shared" si="27"/>
        <v>95639.000624999986</v>
      </c>
      <c r="J79" s="8">
        <f t="shared" si="27"/>
        <v>0</v>
      </c>
      <c r="K79" s="9">
        <v>1104</v>
      </c>
      <c r="L79" s="9">
        <v>52355618.940000005</v>
      </c>
      <c r="M79" s="9">
        <v>-1172404</v>
      </c>
      <c r="N79" s="9">
        <f t="shared" si="28"/>
        <v>51183214.940000005</v>
      </c>
      <c r="O79" s="9">
        <f t="shared" si="29"/>
        <v>46361.607735507248</v>
      </c>
      <c r="P79" s="8">
        <f t="shared" si="30"/>
        <v>0</v>
      </c>
      <c r="Q79" s="8">
        <f t="shared" si="31"/>
        <v>46361.607735507248</v>
      </c>
      <c r="R79" s="9">
        <f t="shared" si="24"/>
        <v>51183214.940000005</v>
      </c>
      <c r="S79" s="21"/>
      <c r="T79" s="10"/>
      <c r="U79" s="2">
        <v>43405</v>
      </c>
      <c r="V79" s="8">
        <f t="shared" si="32"/>
        <v>841.5</v>
      </c>
      <c r="W79" s="8">
        <f t="shared" si="33"/>
        <v>708122.25</v>
      </c>
      <c r="X79" s="8">
        <f t="shared" si="34"/>
        <v>0</v>
      </c>
      <c r="Y79" s="7">
        <v>0</v>
      </c>
      <c r="Z79" s="7">
        <v>0</v>
      </c>
      <c r="AA79" s="7">
        <v>0</v>
      </c>
      <c r="AB79" s="7">
        <v>0</v>
      </c>
      <c r="AC79" s="7">
        <v>0</v>
      </c>
      <c r="AD79" s="7">
        <v>0</v>
      </c>
      <c r="AE79" s="7">
        <v>0</v>
      </c>
      <c r="AF79" s="8">
        <f t="shared" si="35"/>
        <v>49398.175288088642</v>
      </c>
      <c r="AH79" s="17">
        <v>36</v>
      </c>
      <c r="AI79" s="17">
        <v>50671.306636572772</v>
      </c>
      <c r="AJ79" s="17">
        <v>4643.6924961245386</v>
      </c>
      <c r="AK79" s="17">
        <v>1.7598234275159022</v>
      </c>
      <c r="AS79" s="1">
        <v>36</v>
      </c>
      <c r="AT79" s="50">
        <f t="shared" si="15"/>
        <v>115</v>
      </c>
      <c r="AU79" s="51">
        <f t="shared" si="16"/>
        <v>0.95322245322245325</v>
      </c>
      <c r="AV79" s="52">
        <f t="shared" si="20"/>
        <v>1.6769355088893503</v>
      </c>
      <c r="AW79" s="43"/>
      <c r="AX79" s="1">
        <v>36</v>
      </c>
      <c r="AY79" s="9">
        <f t="shared" si="17"/>
        <v>4643.6924961245386</v>
      </c>
      <c r="AZ79" s="9">
        <f t="shared" si="25"/>
        <v>-3097.6787906883619</v>
      </c>
      <c r="BA79" s="9">
        <f t="shared" si="25"/>
        <v>2037.3974539407209</v>
      </c>
      <c r="BB79" s="9">
        <f t="shared" si="25"/>
        <v>-60.885699589402066</v>
      </c>
      <c r="BC79" s="9">
        <f t="shared" si="25"/>
        <v>408.19138361620571</v>
      </c>
      <c r="BD79" s="9">
        <f t="shared" si="25"/>
        <v>-3252.1987172384033</v>
      </c>
      <c r="BE79" s="9">
        <f t="shared" si="25"/>
        <v>240.0245530752145</v>
      </c>
      <c r="BF79" s="9">
        <f t="shared" si="25"/>
        <v>-833.41463984370785</v>
      </c>
      <c r="BG79" s="9">
        <f t="shared" si="25"/>
        <v>-1064.372485448228</v>
      </c>
      <c r="BH79" s="9">
        <f t="shared" si="25"/>
        <v>-944.50629085108085</v>
      </c>
      <c r="BI79" s="9">
        <f t="shared" si="23"/>
        <v>3906.3141132092715</v>
      </c>
      <c r="BJ79" s="9">
        <f t="shared" si="23"/>
        <v>-3298.2064608258443</v>
      </c>
      <c r="BK79" s="9">
        <f t="shared" si="23"/>
        <v>-3915.0792060172171</v>
      </c>
      <c r="BL79" s="1">
        <v>36</v>
      </c>
      <c r="BM79" s="9">
        <f t="shared" si="22"/>
        <v>21563879.998563398</v>
      </c>
      <c r="BN79" s="9">
        <f t="shared" si="22"/>
        <v>-14384667.75572367</v>
      </c>
      <c r="BO79" s="9">
        <f t="shared" si="22"/>
        <v>9461047.2684878036</v>
      </c>
      <c r="BP79" s="9">
        <f t="shared" si="22"/>
        <v>-282734.46630457311</v>
      </c>
      <c r="BQ79" s="9">
        <f t="shared" si="22"/>
        <v>1895515.265081296</v>
      </c>
      <c r="BR79" s="9">
        <f t="shared" si="22"/>
        <v>-15102210.779145814</v>
      </c>
      <c r="BS79" s="9">
        <f t="shared" si="22"/>
        <v>1114600.2160010475</v>
      </c>
      <c r="BT79" s="9">
        <f t="shared" si="22"/>
        <v>-3870121.3092025393</v>
      </c>
      <c r="BU79" s="9">
        <f t="shared" si="22"/>
        <v>-4942618.5237573404</v>
      </c>
      <c r="BV79" s="9">
        <f t="shared" si="22"/>
        <v>-4385996.7753675636</v>
      </c>
      <c r="BW79" s="9">
        <f t="shared" si="21"/>
        <v>18139721.535015322</v>
      </c>
      <c r="BX79" s="9">
        <f t="shared" si="21"/>
        <v>-15315856.592806436</v>
      </c>
      <c r="BY79" s="9">
        <f t="shared" si="21"/>
        <v>-18180423.93071536</v>
      </c>
    </row>
    <row r="80" spans="1:77">
      <c r="A80" s="2">
        <v>43070</v>
      </c>
      <c r="B80" s="8">
        <f>'WA Sch. 1-2'!B80</f>
        <v>1138.7249999999999</v>
      </c>
      <c r="C80" s="8">
        <f>'WA Sch. 1-2'!C80</f>
        <v>1296694.6256249999</v>
      </c>
      <c r="D80" s="8">
        <f>'WA Sch. 1-2'!D80</f>
        <v>0</v>
      </c>
      <c r="E80" s="8">
        <f>'WA Sch. 1-2'!E80</f>
        <v>1186.5</v>
      </c>
      <c r="F80" s="8">
        <f t="shared" si="26"/>
        <v>1407782.25</v>
      </c>
      <c r="G80" s="8">
        <f>'WA Sch. 1-2'!G80</f>
        <v>0</v>
      </c>
      <c r="H80" s="8">
        <f t="shared" si="27"/>
        <v>-47.775000000000091</v>
      </c>
      <c r="I80" s="8">
        <f t="shared" si="27"/>
        <v>-111087.62437500013</v>
      </c>
      <c r="J80" s="8">
        <f t="shared" si="27"/>
        <v>0</v>
      </c>
      <c r="K80" s="9">
        <v>1110</v>
      </c>
      <c r="L80" s="9">
        <v>55544492.416000001</v>
      </c>
      <c r="M80" s="9">
        <v>1219003</v>
      </c>
      <c r="N80" s="9">
        <f t="shared" si="28"/>
        <v>56763495.416000001</v>
      </c>
      <c r="O80" s="9">
        <f t="shared" si="29"/>
        <v>51138.284158558563</v>
      </c>
      <c r="P80" s="8">
        <f t="shared" si="30"/>
        <v>0</v>
      </c>
      <c r="Q80" s="8">
        <f t="shared" si="31"/>
        <v>51138.284158558563</v>
      </c>
      <c r="R80" s="9">
        <f t="shared" si="24"/>
        <v>56763495.416000001</v>
      </c>
      <c r="S80" s="21"/>
      <c r="T80" s="10"/>
      <c r="U80" s="2">
        <v>43435</v>
      </c>
      <c r="V80" s="8">
        <f t="shared" si="32"/>
        <v>1029.5</v>
      </c>
      <c r="W80" s="8">
        <f t="shared" si="33"/>
        <v>1059870.25</v>
      </c>
      <c r="X80" s="8">
        <f t="shared" si="34"/>
        <v>0</v>
      </c>
      <c r="Y80" s="7">
        <v>0</v>
      </c>
      <c r="Z80" s="7">
        <v>0</v>
      </c>
      <c r="AA80" s="7">
        <v>0</v>
      </c>
      <c r="AB80" s="7">
        <v>0</v>
      </c>
      <c r="AC80" s="7">
        <v>0</v>
      </c>
      <c r="AD80" s="7">
        <v>0</v>
      </c>
      <c r="AE80" s="7">
        <v>0</v>
      </c>
      <c r="AF80" s="8">
        <f t="shared" si="35"/>
        <v>48499.080894687788</v>
      </c>
      <c r="AH80" s="17">
        <v>37</v>
      </c>
      <c r="AI80" s="17">
        <v>50671.306636572772</v>
      </c>
      <c r="AJ80" s="17">
        <v>-1240.3198175921061</v>
      </c>
      <c r="AK80" s="17">
        <v>-0.47004487795703087</v>
      </c>
      <c r="AS80" s="1">
        <v>37</v>
      </c>
      <c r="AT80" s="50">
        <f t="shared" si="15"/>
        <v>39</v>
      </c>
      <c r="AU80" s="51">
        <f t="shared" si="16"/>
        <v>0.3212058212058212</v>
      </c>
      <c r="AV80" s="52">
        <f t="shared" si="20"/>
        <v>-0.46432956872668901</v>
      </c>
      <c r="AW80" s="43"/>
      <c r="AX80" s="1">
        <v>37</v>
      </c>
      <c r="AY80" s="9">
        <f t="shared" si="17"/>
        <v>-1240.3198175921061</v>
      </c>
      <c r="AZ80" s="9">
        <f t="shared" si="25"/>
        <v>4643.6924961245386</v>
      </c>
      <c r="BA80" s="9">
        <f t="shared" si="25"/>
        <v>-3097.6787906883619</v>
      </c>
      <c r="BB80" s="9">
        <f t="shared" si="25"/>
        <v>2037.3974539407209</v>
      </c>
      <c r="BC80" s="9">
        <f t="shared" si="25"/>
        <v>-60.885699589402066</v>
      </c>
      <c r="BD80" s="9">
        <f t="shared" si="25"/>
        <v>408.19138361620571</v>
      </c>
      <c r="BE80" s="9">
        <f t="shared" si="25"/>
        <v>-3252.1987172384033</v>
      </c>
      <c r="BF80" s="9">
        <f t="shared" si="25"/>
        <v>240.0245530752145</v>
      </c>
      <c r="BG80" s="9">
        <f t="shared" si="25"/>
        <v>-833.41463984370785</v>
      </c>
      <c r="BH80" s="9">
        <f t="shared" si="25"/>
        <v>-1064.372485448228</v>
      </c>
      <c r="BI80" s="9">
        <f t="shared" si="23"/>
        <v>-944.50629085108085</v>
      </c>
      <c r="BJ80" s="9">
        <f t="shared" si="23"/>
        <v>3906.3141132092715</v>
      </c>
      <c r="BK80" s="9">
        <f t="shared" si="23"/>
        <v>-3298.2064608258443</v>
      </c>
      <c r="BL80" s="1">
        <v>37</v>
      </c>
      <c r="BM80" s="9">
        <f t="shared" si="22"/>
        <v>1538393.2499117013</v>
      </c>
      <c r="BN80" s="9">
        <f t="shared" si="22"/>
        <v>-5759663.8297469998</v>
      </c>
      <c r="BO80" s="9">
        <f t="shared" si="22"/>
        <v>3842112.3926255</v>
      </c>
      <c r="BP80" s="9">
        <f t="shared" si="22"/>
        <v>-2527024.4384343717</v>
      </c>
      <c r="BQ80" s="9">
        <f t="shared" si="22"/>
        <v>75517.739808687533</v>
      </c>
      <c r="BR80" s="9">
        <f t="shared" si="22"/>
        <v>-506287.86246952642</v>
      </c>
      <c r="BS80" s="9">
        <f t="shared" si="22"/>
        <v>4033766.519738392</v>
      </c>
      <c r="BT80" s="9">
        <f t="shared" si="22"/>
        <v>-297707.20988788258</v>
      </c>
      <c r="BU80" s="9">
        <f t="shared" si="22"/>
        <v>1033700.6940695267</v>
      </c>
      <c r="BV80" s="9">
        <f t="shared" si="22"/>
        <v>1320162.2870011895</v>
      </c>
      <c r="BW80" s="9">
        <f t="shared" si="21"/>
        <v>1171489.870382997</v>
      </c>
      <c r="BX80" s="9">
        <f t="shared" si="21"/>
        <v>-4845078.8083531782</v>
      </c>
      <c r="BY80" s="9">
        <f t="shared" si="21"/>
        <v>4090830.835872591</v>
      </c>
    </row>
    <row r="81" spans="1:77">
      <c r="A81" s="2">
        <v>43101</v>
      </c>
      <c r="B81" s="8">
        <f>'WA Sch. 1-2'!B81</f>
        <v>1095.1500000000001</v>
      </c>
      <c r="C81" s="8">
        <f>'WA Sch. 1-2'!C81</f>
        <v>1199353.5225000002</v>
      </c>
      <c r="D81" s="8">
        <f>'WA Sch. 1-2'!D81</f>
        <v>0</v>
      </c>
      <c r="E81" s="8">
        <f>'WA Sch. 1-2'!E81</f>
        <v>970.5</v>
      </c>
      <c r="F81" s="8">
        <f t="shared" si="26"/>
        <v>941870.25</v>
      </c>
      <c r="G81" s="8">
        <f>'WA Sch. 1-2'!G81</f>
        <v>0</v>
      </c>
      <c r="H81" s="8">
        <f t="shared" si="27"/>
        <v>124.65000000000009</v>
      </c>
      <c r="I81" s="8">
        <f t="shared" si="27"/>
        <v>257483.2725000002</v>
      </c>
      <c r="J81" s="8">
        <f t="shared" si="27"/>
        <v>0</v>
      </c>
      <c r="K81" s="9">
        <v>1103</v>
      </c>
      <c r="L81" s="9">
        <v>56574417.873999998</v>
      </c>
      <c r="M81" s="9">
        <v>-7871323</v>
      </c>
      <c r="N81" s="9">
        <f t="shared" si="28"/>
        <v>48703094.873999998</v>
      </c>
      <c r="O81" s="9">
        <f t="shared" si="29"/>
        <v>44155.117746146869</v>
      </c>
      <c r="P81" s="8">
        <f t="shared" si="30"/>
        <v>0</v>
      </c>
      <c r="Q81" s="8">
        <f t="shared" si="31"/>
        <v>44155.117746146869</v>
      </c>
      <c r="R81" s="9">
        <f t="shared" si="24"/>
        <v>48703094.873999998</v>
      </c>
      <c r="S81" s="21"/>
      <c r="T81" s="10"/>
      <c r="U81" s="2">
        <v>43466</v>
      </c>
      <c r="V81" s="8">
        <f t="shared" si="32"/>
        <v>1057.5</v>
      </c>
      <c r="W81" s="8">
        <f t="shared" si="33"/>
        <v>1118306.25</v>
      </c>
      <c r="X81" s="8">
        <f t="shared" si="34"/>
        <v>0</v>
      </c>
      <c r="Y81" s="7">
        <v>0</v>
      </c>
      <c r="Z81" s="7">
        <v>0</v>
      </c>
      <c r="AA81" s="7">
        <v>0</v>
      </c>
      <c r="AB81" s="7">
        <v>0</v>
      </c>
      <c r="AC81" s="7">
        <v>0</v>
      </c>
      <c r="AD81" s="7">
        <v>0</v>
      </c>
      <c r="AE81" s="7">
        <v>0</v>
      </c>
      <c r="AF81" s="8">
        <f t="shared" si="35"/>
        <v>49350.788202247197</v>
      </c>
      <c r="AH81" s="17">
        <v>38</v>
      </c>
      <c r="AI81" s="17">
        <v>50671.306636572772</v>
      </c>
      <c r="AJ81" s="17">
        <v>-1357.3302793048206</v>
      </c>
      <c r="AK81" s="17">
        <v>-0.51438841533775514</v>
      </c>
      <c r="AS81" s="1">
        <v>38</v>
      </c>
      <c r="AT81" s="50">
        <f t="shared" si="15"/>
        <v>38</v>
      </c>
      <c r="AU81" s="51">
        <f t="shared" si="16"/>
        <v>0.31288981288981288</v>
      </c>
      <c r="AV81" s="52">
        <f t="shared" si="20"/>
        <v>-0.48767561631153389</v>
      </c>
      <c r="AW81" s="43"/>
      <c r="AX81" s="1">
        <v>38</v>
      </c>
      <c r="AY81" s="9">
        <f t="shared" si="17"/>
        <v>-1357.3302793048206</v>
      </c>
      <c r="AZ81" s="9">
        <f t="shared" si="25"/>
        <v>-1240.3198175921061</v>
      </c>
      <c r="BA81" s="9">
        <f t="shared" si="25"/>
        <v>4643.6924961245386</v>
      </c>
      <c r="BB81" s="9">
        <f t="shared" si="25"/>
        <v>-3097.6787906883619</v>
      </c>
      <c r="BC81" s="9">
        <f t="shared" si="25"/>
        <v>2037.3974539407209</v>
      </c>
      <c r="BD81" s="9">
        <f t="shared" si="25"/>
        <v>-60.885699589402066</v>
      </c>
      <c r="BE81" s="9">
        <f t="shared" si="25"/>
        <v>408.19138361620571</v>
      </c>
      <c r="BF81" s="9">
        <f t="shared" si="25"/>
        <v>-3252.1987172384033</v>
      </c>
      <c r="BG81" s="9">
        <f t="shared" si="25"/>
        <v>240.0245530752145</v>
      </c>
      <c r="BH81" s="9">
        <f t="shared" si="25"/>
        <v>-833.41463984370785</v>
      </c>
      <c r="BI81" s="9">
        <f t="shared" si="23"/>
        <v>-1064.372485448228</v>
      </c>
      <c r="BJ81" s="9">
        <f t="shared" si="23"/>
        <v>-944.50629085108085</v>
      </c>
      <c r="BK81" s="9">
        <f t="shared" si="23"/>
        <v>3906.3141132092715</v>
      </c>
      <c r="BL81" s="1">
        <v>38</v>
      </c>
      <c r="BM81" s="9">
        <f t="shared" si="22"/>
        <v>1842345.4871176868</v>
      </c>
      <c r="BN81" s="9">
        <f t="shared" si="22"/>
        <v>1683523.6444395827</v>
      </c>
      <c r="BO81" s="9">
        <f t="shared" si="22"/>
        <v>-6303024.4327704003</v>
      </c>
      <c r="BP81" s="9">
        <f t="shared" si="22"/>
        <v>4204573.2181616277</v>
      </c>
      <c r="BQ81" s="9">
        <f t="shared" si="22"/>
        <v>-2765421.2552122851</v>
      </c>
      <c r="BR81" s="9">
        <f t="shared" si="22"/>
        <v>82642.003629344428</v>
      </c>
      <c r="BS81" s="9">
        <f t="shared" si="22"/>
        <v>-554050.52473361103</v>
      </c>
      <c r="BT81" s="9">
        <f t="shared" si="22"/>
        <v>4414307.7932239547</v>
      </c>
      <c r="BU81" s="9">
        <f t="shared" si="22"/>
        <v>-325792.59366560203</v>
      </c>
      <c r="BV81" s="9">
        <f t="shared" si="22"/>
        <v>1131218.9258757739</v>
      </c>
      <c r="BW81" s="9">
        <f t="shared" si="21"/>
        <v>1444705.0029577955</v>
      </c>
      <c r="BX81" s="9">
        <f t="shared" si="21"/>
        <v>1282006.9875660446</v>
      </c>
      <c r="BY81" s="9">
        <f t="shared" si="21"/>
        <v>-5302158.4263346884</v>
      </c>
    </row>
    <row r="82" spans="1:77">
      <c r="A82" s="2">
        <v>43132</v>
      </c>
      <c r="B82" s="8">
        <f>'WA Sch. 1-2'!B82</f>
        <v>932.76424999999995</v>
      </c>
      <c r="C82" s="8">
        <f>'WA Sch. 1-2'!C82</f>
        <v>870049.14607806236</v>
      </c>
      <c r="D82" s="8">
        <f>'WA Sch. 1-2'!D82</f>
        <v>0</v>
      </c>
      <c r="E82" s="8">
        <f>'WA Sch. 1-2'!E82</f>
        <v>974</v>
      </c>
      <c r="F82" s="8">
        <f t="shared" si="26"/>
        <v>948676</v>
      </c>
      <c r="G82" s="8">
        <f>'WA Sch. 1-2'!G82</f>
        <v>0</v>
      </c>
      <c r="H82" s="8">
        <f t="shared" si="27"/>
        <v>-41.235750000000053</v>
      </c>
      <c r="I82" s="8">
        <f t="shared" si="27"/>
        <v>-78626.85392193764</v>
      </c>
      <c r="J82" s="8">
        <f t="shared" si="27"/>
        <v>0</v>
      </c>
      <c r="K82" s="9">
        <v>1102</v>
      </c>
      <c r="L82" s="9">
        <v>53304000.588</v>
      </c>
      <c r="M82" s="9">
        <v>2588201</v>
      </c>
      <c r="N82" s="9">
        <f t="shared" si="28"/>
        <v>55892201.588</v>
      </c>
      <c r="O82" s="9">
        <f t="shared" si="29"/>
        <v>50718.87621415608</v>
      </c>
      <c r="P82" s="8">
        <f t="shared" si="30"/>
        <v>0</v>
      </c>
      <c r="Q82" s="8">
        <f t="shared" si="31"/>
        <v>50718.87621415608</v>
      </c>
      <c r="R82" s="9">
        <f t="shared" si="24"/>
        <v>55892201.588</v>
      </c>
      <c r="S82" s="21"/>
      <c r="T82" s="10"/>
      <c r="U82" s="2">
        <v>43497</v>
      </c>
      <c r="V82" s="8">
        <f t="shared" si="32"/>
        <v>1224.5</v>
      </c>
      <c r="W82" s="8">
        <f t="shared" si="33"/>
        <v>1499400.25</v>
      </c>
      <c r="X82" s="8">
        <f t="shared" si="34"/>
        <v>0</v>
      </c>
      <c r="Y82" s="7">
        <v>0</v>
      </c>
      <c r="Z82" s="7">
        <v>0</v>
      </c>
      <c r="AA82" s="7">
        <v>0</v>
      </c>
      <c r="AB82" s="7">
        <v>0</v>
      </c>
      <c r="AC82" s="7">
        <v>0</v>
      </c>
      <c r="AD82" s="7">
        <v>0</v>
      </c>
      <c r="AE82" s="7">
        <v>0</v>
      </c>
      <c r="AF82" s="8">
        <f t="shared" si="35"/>
        <v>52516.8652173913</v>
      </c>
      <c r="AH82" s="17">
        <v>39</v>
      </c>
      <c r="AI82" s="17">
        <v>50671.306636572772</v>
      </c>
      <c r="AJ82" s="17">
        <v>-4958.3163883458183</v>
      </c>
      <c r="AK82" s="17">
        <v>-1.8790566663337891</v>
      </c>
      <c r="AS82" s="1">
        <v>39</v>
      </c>
      <c r="AT82" s="50">
        <f t="shared" si="15"/>
        <v>5</v>
      </c>
      <c r="AU82" s="51">
        <f t="shared" si="16"/>
        <v>3.8461538461538464E-2</v>
      </c>
      <c r="AV82" s="52">
        <f t="shared" si="20"/>
        <v>-1.7688250385187059</v>
      </c>
      <c r="AW82" s="43"/>
      <c r="AX82" s="1">
        <v>39</v>
      </c>
      <c r="AY82" s="9">
        <f t="shared" si="17"/>
        <v>-4958.3163883458183</v>
      </c>
      <c r="AZ82" s="9">
        <f t="shared" si="25"/>
        <v>-1357.3302793048206</v>
      </c>
      <c r="BA82" s="9">
        <f t="shared" si="25"/>
        <v>-1240.3198175921061</v>
      </c>
      <c r="BB82" s="9">
        <f t="shared" si="25"/>
        <v>4643.6924961245386</v>
      </c>
      <c r="BC82" s="9">
        <f t="shared" si="25"/>
        <v>-3097.6787906883619</v>
      </c>
      <c r="BD82" s="9">
        <f t="shared" si="25"/>
        <v>2037.3974539407209</v>
      </c>
      <c r="BE82" s="9">
        <f t="shared" si="25"/>
        <v>-60.885699589402066</v>
      </c>
      <c r="BF82" s="9">
        <f t="shared" si="25"/>
        <v>408.19138361620571</v>
      </c>
      <c r="BG82" s="9">
        <f t="shared" si="25"/>
        <v>-3252.1987172384033</v>
      </c>
      <c r="BH82" s="9">
        <f t="shared" si="25"/>
        <v>240.0245530752145</v>
      </c>
      <c r="BI82" s="9">
        <f t="shared" si="23"/>
        <v>-833.41463984370785</v>
      </c>
      <c r="BJ82" s="9">
        <f t="shared" si="23"/>
        <v>-1064.372485448228</v>
      </c>
      <c r="BK82" s="9">
        <f t="shared" si="23"/>
        <v>-944.50629085108085</v>
      </c>
      <c r="BL82" s="1">
        <v>39</v>
      </c>
      <c r="BM82" s="9">
        <f t="shared" si="22"/>
        <v>24584901.406938665</v>
      </c>
      <c r="BN82" s="9">
        <f t="shared" si="22"/>
        <v>6730072.9682750627</v>
      </c>
      <c r="BO82" s="9">
        <f t="shared" si="22"/>
        <v>6149898.0783570008</v>
      </c>
      <c r="BP82" s="9">
        <f t="shared" si="22"/>
        <v>-23024896.6059728</v>
      </c>
      <c r="BQ82" s="9">
        <f t="shared" si="22"/>
        <v>15359271.513701314</v>
      </c>
      <c r="BR82" s="9">
        <f t="shared" si="22"/>
        <v>-10102061.185448337</v>
      </c>
      <c r="BS82" s="9">
        <f t="shared" si="22"/>
        <v>301890.56209000392</v>
      </c>
      <c r="BT82" s="9">
        <f t="shared" si="22"/>
        <v>-2023942.0269658135</v>
      </c>
      <c r="BU82" s="9">
        <f t="shared" si="22"/>
        <v>16125430.197840376</v>
      </c>
      <c r="BV82" s="9">
        <f t="shared" si="22"/>
        <v>-1190117.6751182438</v>
      </c>
      <c r="BW82" s="9">
        <f t="shared" si="21"/>
        <v>4132333.4670243515</v>
      </c>
      <c r="BX82" s="9">
        <f t="shared" si="21"/>
        <v>5277495.5379022853</v>
      </c>
      <c r="BY82" s="9">
        <f t="shared" si="21"/>
        <v>4683161.0208226033</v>
      </c>
    </row>
    <row r="83" spans="1:77">
      <c r="A83" s="2">
        <v>43160</v>
      </c>
      <c r="B83" s="8">
        <f>'WA Sch. 1-2'!B83</f>
        <v>767.35</v>
      </c>
      <c r="C83" s="8">
        <f>'WA Sch. 1-2'!C83</f>
        <v>588826.02250000008</v>
      </c>
      <c r="D83" s="8">
        <f>'WA Sch. 1-2'!D83</f>
        <v>0</v>
      </c>
      <c r="E83" s="8">
        <f>'WA Sch. 1-2'!E83</f>
        <v>767</v>
      </c>
      <c r="F83" s="8">
        <f t="shared" si="26"/>
        <v>588289</v>
      </c>
      <c r="G83" s="8">
        <f>'WA Sch. 1-2'!G83</f>
        <v>0</v>
      </c>
      <c r="H83" s="8">
        <f t="shared" si="27"/>
        <v>0.35000000000002274</v>
      </c>
      <c r="I83" s="8">
        <f t="shared" si="27"/>
        <v>537.02250000007916</v>
      </c>
      <c r="J83" s="8">
        <f t="shared" si="27"/>
        <v>0</v>
      </c>
      <c r="K83" s="9">
        <v>1103</v>
      </c>
      <c r="L83" s="9">
        <v>52343860.035999998</v>
      </c>
      <c r="M83" s="9">
        <v>-1752288</v>
      </c>
      <c r="N83" s="9">
        <f t="shared" si="28"/>
        <v>50591572.035999998</v>
      </c>
      <c r="O83" s="9">
        <f t="shared" si="29"/>
        <v>45867.245726201269</v>
      </c>
      <c r="P83" s="8">
        <f t="shared" si="30"/>
        <v>0</v>
      </c>
      <c r="Q83" s="8">
        <f t="shared" si="31"/>
        <v>45867.245726201269</v>
      </c>
      <c r="R83" s="9">
        <f t="shared" si="24"/>
        <v>50591572.035999998</v>
      </c>
      <c r="S83" s="21"/>
      <c r="T83" s="10"/>
      <c r="U83" s="2">
        <v>43525</v>
      </c>
      <c r="V83" s="8">
        <f t="shared" si="32"/>
        <v>943.5</v>
      </c>
      <c r="W83" s="8">
        <f t="shared" si="33"/>
        <v>890192.25</v>
      </c>
      <c r="X83" s="8">
        <f t="shared" si="34"/>
        <v>0</v>
      </c>
      <c r="Y83" s="7">
        <v>0</v>
      </c>
      <c r="Z83" s="7">
        <v>0</v>
      </c>
      <c r="AA83" s="7">
        <v>0</v>
      </c>
      <c r="AB83" s="7">
        <v>0</v>
      </c>
      <c r="AC83" s="7">
        <v>0</v>
      </c>
      <c r="AD83" s="7">
        <v>0</v>
      </c>
      <c r="AE83" s="7">
        <v>0</v>
      </c>
      <c r="AF83" s="8">
        <f t="shared" si="35"/>
        <v>45407.972045028138</v>
      </c>
      <c r="AH83" s="17">
        <v>40</v>
      </c>
      <c r="AI83" s="17">
        <v>48282.908480863734</v>
      </c>
      <c r="AJ83" s="17">
        <v>428.42748404854501</v>
      </c>
      <c r="AK83" s="17">
        <v>0.16236146645143937</v>
      </c>
      <c r="AS83" s="1">
        <v>40</v>
      </c>
      <c r="AT83" s="50">
        <f t="shared" si="15"/>
        <v>71</v>
      </c>
      <c r="AU83" s="51">
        <f t="shared" si="16"/>
        <v>0.58731808731808732</v>
      </c>
      <c r="AV83" s="52">
        <f t="shared" si="20"/>
        <v>0.22065146486235332</v>
      </c>
      <c r="AW83" s="43"/>
      <c r="AX83" s="1">
        <v>40</v>
      </c>
      <c r="AY83" s="9">
        <f t="shared" si="17"/>
        <v>428.42748404854501</v>
      </c>
      <c r="AZ83" s="9">
        <f t="shared" si="25"/>
        <v>-4958.3163883458183</v>
      </c>
      <c r="BA83" s="9">
        <f t="shared" si="25"/>
        <v>-1357.3302793048206</v>
      </c>
      <c r="BB83" s="9">
        <f t="shared" si="25"/>
        <v>-1240.3198175921061</v>
      </c>
      <c r="BC83" s="9">
        <f t="shared" si="25"/>
        <v>4643.6924961245386</v>
      </c>
      <c r="BD83" s="9">
        <f t="shared" si="25"/>
        <v>-3097.6787906883619</v>
      </c>
      <c r="BE83" s="9">
        <f t="shared" si="25"/>
        <v>2037.3974539407209</v>
      </c>
      <c r="BF83" s="9">
        <f t="shared" si="25"/>
        <v>-60.885699589402066</v>
      </c>
      <c r="BG83" s="9">
        <f t="shared" si="25"/>
        <v>408.19138361620571</v>
      </c>
      <c r="BH83" s="9">
        <f t="shared" si="25"/>
        <v>-3252.1987172384033</v>
      </c>
      <c r="BI83" s="9">
        <f t="shared" si="23"/>
        <v>240.0245530752145</v>
      </c>
      <c r="BJ83" s="9">
        <f t="shared" si="23"/>
        <v>-833.41463984370785</v>
      </c>
      <c r="BK83" s="9">
        <f t="shared" si="23"/>
        <v>-1064.372485448228</v>
      </c>
      <c r="BL83" s="1">
        <v>40</v>
      </c>
      <c r="BM83" s="9">
        <f t="shared" si="22"/>
        <v>183550.10908817116</v>
      </c>
      <c r="BN83" s="9">
        <f t="shared" si="22"/>
        <v>-2124279.0153756933</v>
      </c>
      <c r="BO83" s="9">
        <f t="shared" si="22"/>
        <v>-581517.5965854784</v>
      </c>
      <c r="BP83" s="9">
        <f t="shared" si="22"/>
        <v>-531387.09886654094</v>
      </c>
      <c r="BQ83" s="9">
        <f t="shared" si="22"/>
        <v>1989485.4928097727</v>
      </c>
      <c r="BR83" s="9">
        <f t="shared" si="22"/>
        <v>-1327130.7306851693</v>
      </c>
      <c r="BS83" s="9">
        <f t="shared" si="22"/>
        <v>872877.06519874837</v>
      </c>
      <c r="BT83" s="9">
        <f t="shared" si="22"/>
        <v>-26085.10708962096</v>
      </c>
      <c r="BU83" s="9">
        <f t="shared" si="22"/>
        <v>174880.40749299026</v>
      </c>
      <c r="BV83" s="9">
        <f t="shared" si="22"/>
        <v>-1393331.3140523706</v>
      </c>
      <c r="BW83" s="9">
        <f t="shared" si="21"/>
        <v>102833.11538389442</v>
      </c>
      <c r="BX83" s="9">
        <f t="shared" si="21"/>
        <v>-357057.73731746635</v>
      </c>
      <c r="BY83" s="9">
        <f t="shared" si="21"/>
        <v>-456006.4260310845</v>
      </c>
    </row>
    <row r="84" spans="1:77">
      <c r="A84" s="2">
        <v>43191</v>
      </c>
      <c r="B84" s="8">
        <f>'WA Sch. 1-2'!B84</f>
        <v>547.15</v>
      </c>
      <c r="C84" s="8">
        <f>'WA Sch. 1-2'!C84</f>
        <v>299373.1225</v>
      </c>
      <c r="D84" s="8">
        <f>'WA Sch. 1-2'!D84</f>
        <v>0.375</v>
      </c>
      <c r="E84" s="8">
        <f>'WA Sch. 1-2'!E84</f>
        <v>548.5</v>
      </c>
      <c r="F84" s="8">
        <f t="shared" si="26"/>
        <v>300852.25</v>
      </c>
      <c r="G84" s="8">
        <f>'WA Sch. 1-2'!G84</f>
        <v>0.5</v>
      </c>
      <c r="H84" s="8">
        <f t="shared" si="27"/>
        <v>-1.3500000000000227</v>
      </c>
      <c r="I84" s="8">
        <f t="shared" si="27"/>
        <v>-1479.1275000000023</v>
      </c>
      <c r="J84" s="8">
        <f t="shared" si="27"/>
        <v>-0.125</v>
      </c>
      <c r="K84" s="9">
        <v>1099</v>
      </c>
      <c r="L84" s="9">
        <v>51174877.412</v>
      </c>
      <c r="M84" s="9">
        <v>-1239782</v>
      </c>
      <c r="N84" s="9">
        <f t="shared" si="28"/>
        <v>49935095.412</v>
      </c>
      <c r="O84" s="9">
        <f t="shared" si="29"/>
        <v>45436.847508644219</v>
      </c>
      <c r="P84" s="8">
        <f t="shared" si="30"/>
        <v>-1.2603729691005452</v>
      </c>
      <c r="Q84" s="8">
        <f t="shared" si="31"/>
        <v>45435.587135675116</v>
      </c>
      <c r="R84" s="9">
        <f t="shared" si="24"/>
        <v>49933710.262106955</v>
      </c>
      <c r="S84" s="21"/>
      <c r="T84" s="10"/>
      <c r="U84" s="2">
        <v>43556</v>
      </c>
      <c r="V84" s="8">
        <f t="shared" si="32"/>
        <v>508</v>
      </c>
      <c r="W84" s="8">
        <f t="shared" si="33"/>
        <v>258064</v>
      </c>
      <c r="X84" s="8">
        <f t="shared" si="34"/>
        <v>0</v>
      </c>
      <c r="Y84" s="7">
        <v>1</v>
      </c>
      <c r="Z84" s="7">
        <v>0</v>
      </c>
      <c r="AA84" s="7">
        <v>0</v>
      </c>
      <c r="AB84" s="7">
        <v>0</v>
      </c>
      <c r="AC84" s="7">
        <v>0</v>
      </c>
      <c r="AD84" s="7">
        <v>0</v>
      </c>
      <c r="AE84" s="7">
        <v>0</v>
      </c>
      <c r="AF84" s="8">
        <f t="shared" si="35"/>
        <v>49066.544392082942</v>
      </c>
      <c r="AH84" s="17">
        <v>41</v>
      </c>
      <c r="AI84" s="17">
        <v>48310.675708767842</v>
      </c>
      <c r="AJ84" s="17">
        <v>1397.8489391194817</v>
      </c>
      <c r="AK84" s="17">
        <v>0.52974380048715874</v>
      </c>
      <c r="AS84" s="1">
        <v>41</v>
      </c>
      <c r="AT84" s="50">
        <f t="shared" si="15"/>
        <v>86</v>
      </c>
      <c r="AU84" s="51">
        <f t="shared" si="16"/>
        <v>0.71205821205821207</v>
      </c>
      <c r="AV84" s="52">
        <f t="shared" si="20"/>
        <v>0.55940759981342003</v>
      </c>
      <c r="AW84" s="43"/>
      <c r="AX84" s="1">
        <v>41</v>
      </c>
      <c r="AY84" s="9">
        <f t="shared" si="17"/>
        <v>1397.8489391194817</v>
      </c>
      <c r="AZ84" s="9">
        <f t="shared" si="25"/>
        <v>428.42748404854501</v>
      </c>
      <c r="BA84" s="9">
        <f t="shared" si="25"/>
        <v>-4958.3163883458183</v>
      </c>
      <c r="BB84" s="9">
        <f t="shared" si="25"/>
        <v>-1357.3302793048206</v>
      </c>
      <c r="BC84" s="9">
        <f t="shared" si="25"/>
        <v>-1240.3198175921061</v>
      </c>
      <c r="BD84" s="9">
        <f t="shared" si="25"/>
        <v>4643.6924961245386</v>
      </c>
      <c r="BE84" s="9">
        <f t="shared" si="25"/>
        <v>-3097.6787906883619</v>
      </c>
      <c r="BF84" s="9">
        <f t="shared" si="25"/>
        <v>2037.3974539407209</v>
      </c>
      <c r="BG84" s="9">
        <f t="shared" si="25"/>
        <v>-60.885699589402066</v>
      </c>
      <c r="BH84" s="9">
        <f t="shared" si="25"/>
        <v>408.19138361620571</v>
      </c>
      <c r="BI84" s="9">
        <f t="shared" si="23"/>
        <v>-3252.1987172384033</v>
      </c>
      <c r="BJ84" s="9">
        <f t="shared" si="23"/>
        <v>240.0245530752145</v>
      </c>
      <c r="BK84" s="9">
        <f t="shared" si="23"/>
        <v>-833.41463984370785</v>
      </c>
      <c r="BL84" s="1">
        <v>41</v>
      </c>
      <c r="BM84" s="9">
        <f t="shared" si="22"/>
        <v>1953981.6565974762</v>
      </c>
      <c r="BN84" s="9">
        <f t="shared" si="22"/>
        <v>598876.9040668977</v>
      </c>
      <c r="BO84" s="9">
        <f t="shared" si="22"/>
        <v>-6930977.3032679623</v>
      </c>
      <c r="BP84" s="9">
        <f t="shared" si="22"/>
        <v>-1897342.6909609931</v>
      </c>
      <c r="BQ84" s="9">
        <f t="shared" si="22"/>
        <v>-1733779.7411899937</v>
      </c>
      <c r="BR84" s="9">
        <f t="shared" si="22"/>
        <v>6491180.6293048179</v>
      </c>
      <c r="BS84" s="9">
        <f t="shared" si="22"/>
        <v>-4330087.0112966551</v>
      </c>
      <c r="BT84" s="9">
        <f t="shared" si="22"/>
        <v>2847973.869555789</v>
      </c>
      <c r="BU84" s="9">
        <f t="shared" si="22"/>
        <v>-85109.010578585512</v>
      </c>
      <c r="BV84" s="9">
        <f t="shared" si="22"/>
        <v>570589.89254563674</v>
      </c>
      <c r="BW84" s="9">
        <f t="shared" si="21"/>
        <v>-4546082.5266974512</v>
      </c>
      <c r="BX84" s="9">
        <f t="shared" si="21"/>
        <v>335518.06687882566</v>
      </c>
      <c r="BY84" s="9">
        <f t="shared" si="21"/>
        <v>-1164987.7701521686</v>
      </c>
    </row>
    <row r="85" spans="1:77">
      <c r="A85" s="2">
        <v>43221</v>
      </c>
      <c r="B85" s="8">
        <f>'WA Sch. 1-2'!B85</f>
        <v>290.02499999999998</v>
      </c>
      <c r="C85" s="8">
        <f>'WA Sch. 1-2'!C85</f>
        <v>84114.500624999986</v>
      </c>
      <c r="D85" s="8">
        <f>'WA Sch. 1-2'!D85</f>
        <v>14.95</v>
      </c>
      <c r="E85" s="8">
        <f>'WA Sch. 1-2'!E85</f>
        <v>129</v>
      </c>
      <c r="F85" s="8">
        <f t="shared" si="26"/>
        <v>16641</v>
      </c>
      <c r="G85" s="8">
        <f>'WA Sch. 1-2'!G85</f>
        <v>34.5</v>
      </c>
      <c r="H85" s="8">
        <f t="shared" si="27"/>
        <v>161.02499999999998</v>
      </c>
      <c r="I85" s="8">
        <f t="shared" si="27"/>
        <v>67473.500624999986</v>
      </c>
      <c r="J85" s="8">
        <f t="shared" si="27"/>
        <v>-19.55</v>
      </c>
      <c r="K85" s="9">
        <v>1106</v>
      </c>
      <c r="L85" s="9">
        <v>49345487.620999999</v>
      </c>
      <c r="M85" s="9">
        <v>952456</v>
      </c>
      <c r="N85" s="9">
        <f t="shared" si="28"/>
        <v>50297943.620999999</v>
      </c>
      <c r="O85" s="9">
        <f t="shared" si="29"/>
        <v>45477.345046112117</v>
      </c>
      <c r="P85" s="8">
        <f t="shared" si="30"/>
        <v>-197.12233236732527</v>
      </c>
      <c r="Q85" s="8">
        <f t="shared" si="31"/>
        <v>45280.222713744792</v>
      </c>
      <c r="R85" s="9">
        <f t="shared" si="24"/>
        <v>50079926.321401738</v>
      </c>
      <c r="S85" s="21"/>
      <c r="T85" s="10"/>
      <c r="U85" s="2">
        <v>43586</v>
      </c>
      <c r="V85" s="8">
        <f t="shared" si="32"/>
        <v>187</v>
      </c>
      <c r="W85" s="8">
        <f t="shared" si="33"/>
        <v>34969</v>
      </c>
      <c r="X85" s="8">
        <f t="shared" si="34"/>
        <v>13</v>
      </c>
      <c r="Y85" s="7">
        <v>0</v>
      </c>
      <c r="Z85" s="7">
        <v>0</v>
      </c>
      <c r="AA85" s="7">
        <v>0</v>
      </c>
      <c r="AB85" s="7">
        <v>0</v>
      </c>
      <c r="AC85" s="7">
        <v>0</v>
      </c>
      <c r="AD85" s="7">
        <v>0</v>
      </c>
      <c r="AE85" s="7">
        <v>0</v>
      </c>
      <c r="AF85" s="8">
        <f t="shared" si="35"/>
        <v>47507.926078799246</v>
      </c>
      <c r="AH85" s="17">
        <v>42</v>
      </c>
      <c r="AI85" s="17">
        <v>49359.306019059492</v>
      </c>
      <c r="AJ85" s="17">
        <v>-2476.2042491479879</v>
      </c>
      <c r="AK85" s="17">
        <v>-0.93840887453288957</v>
      </c>
      <c r="AS85" s="1">
        <v>42</v>
      </c>
      <c r="AT85" s="50">
        <f t="shared" si="15"/>
        <v>24</v>
      </c>
      <c r="AU85" s="51">
        <f t="shared" si="16"/>
        <v>0.19646569646569648</v>
      </c>
      <c r="AV85" s="52">
        <f t="shared" si="20"/>
        <v>-0.85431334867221986</v>
      </c>
      <c r="AW85" s="43"/>
      <c r="AX85" s="1">
        <v>42</v>
      </c>
      <c r="AY85" s="9">
        <f t="shared" si="17"/>
        <v>-2476.2042491479879</v>
      </c>
      <c r="AZ85" s="9">
        <f t="shared" si="25"/>
        <v>1397.8489391194817</v>
      </c>
      <c r="BA85" s="9">
        <f t="shared" si="25"/>
        <v>428.42748404854501</v>
      </c>
      <c r="BB85" s="9">
        <f t="shared" si="25"/>
        <v>-4958.3163883458183</v>
      </c>
      <c r="BC85" s="9">
        <f t="shared" si="25"/>
        <v>-1357.3302793048206</v>
      </c>
      <c r="BD85" s="9">
        <f t="shared" si="25"/>
        <v>-1240.3198175921061</v>
      </c>
      <c r="BE85" s="9">
        <f t="shared" si="25"/>
        <v>4643.6924961245386</v>
      </c>
      <c r="BF85" s="9">
        <f t="shared" si="25"/>
        <v>-3097.6787906883619</v>
      </c>
      <c r="BG85" s="9">
        <f t="shared" si="25"/>
        <v>2037.3974539407209</v>
      </c>
      <c r="BH85" s="9">
        <f t="shared" si="25"/>
        <v>-60.885699589402066</v>
      </c>
      <c r="BI85" s="9">
        <f t="shared" si="23"/>
        <v>408.19138361620571</v>
      </c>
      <c r="BJ85" s="9">
        <f t="shared" si="23"/>
        <v>-3252.1987172384033</v>
      </c>
      <c r="BK85" s="9">
        <f t="shared" si="23"/>
        <v>240.0245530752145</v>
      </c>
      <c r="BL85" s="1">
        <v>42</v>
      </c>
      <c r="BM85" s="9">
        <f t="shared" si="22"/>
        <v>6131587.4834985211</v>
      </c>
      <c r="BN85" s="9">
        <f t="shared" si="22"/>
        <v>-3461359.4827146735</v>
      </c>
      <c r="BO85" s="9">
        <f t="shared" si="22"/>
        <v>-1060873.9564528004</v>
      </c>
      <c r="BP85" s="9">
        <f t="shared" si="22"/>
        <v>12277804.109441977</v>
      </c>
      <c r="BQ85" s="9">
        <f t="shared" si="22"/>
        <v>3361027.0051117996</v>
      </c>
      <c r="BR85" s="9">
        <f t="shared" si="22"/>
        <v>3071285.202624009</v>
      </c>
      <c r="BS85" s="9">
        <f t="shared" si="22"/>
        <v>-11498731.090640195</v>
      </c>
      <c r="BT85" s="9">
        <f t="shared" si="22"/>
        <v>7670485.3839980895</v>
      </c>
      <c r="BU85" s="9">
        <f t="shared" si="22"/>
        <v>-5045012.2326513072</v>
      </c>
      <c r="BV85" s="9">
        <f t="shared" si="22"/>
        <v>150765.42803561082</v>
      </c>
      <c r="BW85" s="9">
        <f t="shared" si="21"/>
        <v>-1010765.2385760566</v>
      </c>
      <c r="BX85" s="9">
        <f t="shared" si="21"/>
        <v>8053108.2826993363</v>
      </c>
      <c r="BY85" s="9">
        <f t="shared" si="21"/>
        <v>-594349.81822470564</v>
      </c>
    </row>
    <row r="86" spans="1:77">
      <c r="A86" s="2">
        <v>43252</v>
      </c>
      <c r="B86" s="8">
        <f>'WA Sch. 1-2'!B86</f>
        <v>126.95</v>
      </c>
      <c r="C86" s="8">
        <f>'WA Sch. 1-2'!C86</f>
        <v>16116.302500000002</v>
      </c>
      <c r="D86" s="8">
        <f>'WA Sch. 1-2'!D86</f>
        <v>68</v>
      </c>
      <c r="E86" s="8">
        <f>'WA Sch. 1-2'!E86</f>
        <v>108</v>
      </c>
      <c r="F86" s="8">
        <f t="shared" si="26"/>
        <v>11664</v>
      </c>
      <c r="G86" s="8">
        <f>'WA Sch. 1-2'!G86</f>
        <v>29</v>
      </c>
      <c r="H86" s="8">
        <f t="shared" si="27"/>
        <v>18.950000000000003</v>
      </c>
      <c r="I86" s="8">
        <f t="shared" si="27"/>
        <v>4452.3025000000016</v>
      </c>
      <c r="J86" s="8">
        <f t="shared" si="27"/>
        <v>39</v>
      </c>
      <c r="K86" s="9">
        <v>1101</v>
      </c>
      <c r="L86" s="9">
        <v>49513742.357999995</v>
      </c>
      <c r="M86" s="9">
        <v>-119332</v>
      </c>
      <c r="N86" s="9">
        <f t="shared" si="28"/>
        <v>49394410.357999995</v>
      </c>
      <c r="O86" s="9">
        <f t="shared" si="29"/>
        <v>44863.224666666662</v>
      </c>
      <c r="P86" s="8">
        <f t="shared" si="30"/>
        <v>393.23636635937009</v>
      </c>
      <c r="Q86" s="8">
        <f t="shared" si="31"/>
        <v>45256.461033026033</v>
      </c>
      <c r="R86" s="9">
        <f t="shared" si="24"/>
        <v>49827363.597361661</v>
      </c>
      <c r="S86" s="21"/>
      <c r="T86" s="10"/>
      <c r="U86" s="2">
        <v>43617</v>
      </c>
      <c r="V86" s="8">
        <f t="shared" si="32"/>
        <v>104.5</v>
      </c>
      <c r="W86" s="8">
        <f t="shared" si="33"/>
        <v>10920.25</v>
      </c>
      <c r="X86" s="8">
        <f t="shared" si="34"/>
        <v>79.5</v>
      </c>
      <c r="Y86" s="7">
        <v>0</v>
      </c>
      <c r="Z86" s="7">
        <v>0</v>
      </c>
      <c r="AA86" s="7">
        <v>0</v>
      </c>
      <c r="AB86" s="7">
        <v>0</v>
      </c>
      <c r="AC86" s="7">
        <v>0</v>
      </c>
      <c r="AD86" s="7">
        <v>0</v>
      </c>
      <c r="AE86" s="7">
        <v>0</v>
      </c>
      <c r="AF86" s="8">
        <f t="shared" si="35"/>
        <v>49734.657305502849</v>
      </c>
      <c r="AH86" s="17">
        <v>43</v>
      </c>
      <c r="AI86" s="17">
        <v>49742.459401666056</v>
      </c>
      <c r="AJ86" s="17">
        <v>632.57590283526952</v>
      </c>
      <c r="AK86" s="17">
        <v>0.2397277370154432</v>
      </c>
      <c r="AS86" s="1">
        <v>43</v>
      </c>
      <c r="AT86" s="50">
        <f t="shared" si="15"/>
        <v>73</v>
      </c>
      <c r="AU86" s="51">
        <f t="shared" si="16"/>
        <v>0.60395010395010396</v>
      </c>
      <c r="AV86" s="52">
        <f t="shared" si="20"/>
        <v>0.26358490404097262</v>
      </c>
      <c r="AW86" s="43"/>
      <c r="AX86" s="1">
        <v>43</v>
      </c>
      <c r="AY86" s="9">
        <f t="shared" si="17"/>
        <v>632.57590283526952</v>
      </c>
      <c r="AZ86" s="9">
        <f t="shared" si="25"/>
        <v>-2476.2042491479879</v>
      </c>
      <c r="BA86" s="9">
        <f t="shared" si="25"/>
        <v>1397.8489391194817</v>
      </c>
      <c r="BB86" s="9">
        <f t="shared" si="25"/>
        <v>428.42748404854501</v>
      </c>
      <c r="BC86" s="9">
        <f t="shared" si="25"/>
        <v>-4958.3163883458183</v>
      </c>
      <c r="BD86" s="9">
        <f t="shared" si="25"/>
        <v>-1357.3302793048206</v>
      </c>
      <c r="BE86" s="9">
        <f t="shared" si="25"/>
        <v>-1240.3198175921061</v>
      </c>
      <c r="BF86" s="9">
        <f t="shared" si="25"/>
        <v>4643.6924961245386</v>
      </c>
      <c r="BG86" s="9">
        <f t="shared" si="25"/>
        <v>-3097.6787906883619</v>
      </c>
      <c r="BH86" s="9">
        <f t="shared" si="25"/>
        <v>2037.3974539407209</v>
      </c>
      <c r="BI86" s="9">
        <f t="shared" si="23"/>
        <v>-60.885699589402066</v>
      </c>
      <c r="BJ86" s="9">
        <f t="shared" si="23"/>
        <v>408.19138361620571</v>
      </c>
      <c r="BK86" s="9">
        <f t="shared" si="23"/>
        <v>-3252.1987172384033</v>
      </c>
      <c r="BL86" s="1">
        <v>43</v>
      </c>
      <c r="BM86" s="9">
        <f t="shared" si="22"/>
        <v>400152.27284786355</v>
      </c>
      <c r="BN86" s="9">
        <f t="shared" si="22"/>
        <v>-1566387.1385093294</v>
      </c>
      <c r="BO86" s="9">
        <f t="shared" si="22"/>
        <v>884245.55469084135</v>
      </c>
      <c r="BP86" s="9">
        <f t="shared" si="22"/>
        <v>271012.90252145741</v>
      </c>
      <c r="BQ86" s="9">
        <f t="shared" si="22"/>
        <v>-3136511.4659007937</v>
      </c>
      <c r="BR86" s="9">
        <f t="shared" si="22"/>
        <v>-858614.42687689955</v>
      </c>
      <c r="BS86" s="9">
        <f t="shared" si="22"/>
        <v>-784596.42841780675</v>
      </c>
      <c r="BT86" s="9">
        <f t="shared" si="22"/>
        <v>2937487.9732253761</v>
      </c>
      <c r="BU86" s="9">
        <f t="shared" si="22"/>
        <v>-1959516.9577133702</v>
      </c>
      <c r="BV86" s="9">
        <f t="shared" si="22"/>
        <v>1288808.5338608462</v>
      </c>
      <c r="BW86" s="9">
        <f t="shared" si="21"/>
        <v>-38514.826387519752</v>
      </c>
      <c r="BX86" s="9">
        <f t="shared" si="21"/>
        <v>258212.0330206051</v>
      </c>
      <c r="BY86" s="9">
        <f t="shared" si="21"/>
        <v>-2057262.5397568031</v>
      </c>
    </row>
    <row r="87" spans="1:77">
      <c r="A87" s="2">
        <v>43282</v>
      </c>
      <c r="B87" s="8">
        <f>'WA Sch. 1-2'!B87</f>
        <v>14.1</v>
      </c>
      <c r="C87" s="8">
        <f>'WA Sch. 1-2'!C87</f>
        <v>198.81</v>
      </c>
      <c r="D87" s="8">
        <f>'WA Sch. 1-2'!D87</f>
        <v>240.05</v>
      </c>
      <c r="E87" s="8">
        <f>'WA Sch. 1-2'!E87</f>
        <v>15.5</v>
      </c>
      <c r="F87" s="8">
        <f t="shared" si="26"/>
        <v>240.25</v>
      </c>
      <c r="G87" s="8">
        <f>'WA Sch. 1-2'!G87</f>
        <v>259.5</v>
      </c>
      <c r="H87" s="8">
        <f t="shared" si="27"/>
        <v>-1.4000000000000004</v>
      </c>
      <c r="I87" s="8">
        <f t="shared" si="27"/>
        <v>-41.44</v>
      </c>
      <c r="J87" s="8">
        <f t="shared" si="27"/>
        <v>-19.449999999999989</v>
      </c>
      <c r="K87" s="9">
        <v>1095</v>
      </c>
      <c r="L87" s="9">
        <v>51001207.735000007</v>
      </c>
      <c r="M87" s="9">
        <v>5492896</v>
      </c>
      <c r="N87" s="9">
        <f t="shared" si="28"/>
        <v>56494103.735000007</v>
      </c>
      <c r="O87" s="9">
        <f t="shared" si="29"/>
        <v>51592.788799086768</v>
      </c>
      <c r="P87" s="8">
        <f t="shared" si="30"/>
        <v>-196.11403399204471</v>
      </c>
      <c r="Q87" s="8">
        <f t="shared" si="31"/>
        <v>51396.674765094722</v>
      </c>
      <c r="R87" s="9">
        <f t="shared" si="24"/>
        <v>56279358.867778718</v>
      </c>
      <c r="S87" s="21"/>
      <c r="T87" s="10"/>
      <c r="U87" s="2">
        <v>43647</v>
      </c>
      <c r="V87" s="8">
        <f t="shared" si="32"/>
        <v>9.5</v>
      </c>
      <c r="W87" s="8">
        <f t="shared" si="33"/>
        <v>90.25</v>
      </c>
      <c r="X87" s="8">
        <f t="shared" si="34"/>
        <v>136</v>
      </c>
      <c r="Y87" s="7">
        <v>0</v>
      </c>
      <c r="Z87" s="7">
        <v>0</v>
      </c>
      <c r="AA87" s="7">
        <v>0</v>
      </c>
      <c r="AB87" s="7">
        <v>0</v>
      </c>
      <c r="AC87" s="7">
        <v>0</v>
      </c>
      <c r="AD87" s="7">
        <v>0</v>
      </c>
      <c r="AE87" s="7">
        <v>0</v>
      </c>
      <c r="AF87" s="8">
        <f t="shared" si="35"/>
        <v>49657.835950804161</v>
      </c>
      <c r="AH87" s="17">
        <v>44</v>
      </c>
      <c r="AI87" s="17">
        <v>50312.147983699506</v>
      </c>
      <c r="AJ87" s="17">
        <v>-1582.3964418492833</v>
      </c>
      <c r="AK87" s="17">
        <v>-0.59968189803873051</v>
      </c>
      <c r="AS87" s="1">
        <v>44</v>
      </c>
      <c r="AT87" s="50">
        <f t="shared" si="15"/>
        <v>34</v>
      </c>
      <c r="AU87" s="51">
        <f t="shared" si="16"/>
        <v>0.27962577962577961</v>
      </c>
      <c r="AV87" s="52">
        <f t="shared" si="20"/>
        <v>-0.58395355652530356</v>
      </c>
      <c r="AW87" s="43"/>
      <c r="AX87" s="1">
        <v>44</v>
      </c>
      <c r="AY87" s="9">
        <f t="shared" si="17"/>
        <v>-1582.3964418492833</v>
      </c>
      <c r="AZ87" s="9">
        <f t="shared" si="25"/>
        <v>632.57590283526952</v>
      </c>
      <c r="BA87" s="9">
        <f t="shared" si="25"/>
        <v>-2476.2042491479879</v>
      </c>
      <c r="BB87" s="9">
        <f t="shared" si="25"/>
        <v>1397.8489391194817</v>
      </c>
      <c r="BC87" s="9">
        <f t="shared" si="25"/>
        <v>428.42748404854501</v>
      </c>
      <c r="BD87" s="9">
        <f t="shared" si="25"/>
        <v>-4958.3163883458183</v>
      </c>
      <c r="BE87" s="9">
        <f t="shared" si="25"/>
        <v>-1357.3302793048206</v>
      </c>
      <c r="BF87" s="9">
        <f t="shared" si="25"/>
        <v>-1240.3198175921061</v>
      </c>
      <c r="BG87" s="9">
        <f t="shared" si="25"/>
        <v>4643.6924961245386</v>
      </c>
      <c r="BH87" s="9">
        <f t="shared" si="25"/>
        <v>-3097.6787906883619</v>
      </c>
      <c r="BI87" s="9">
        <f t="shared" si="23"/>
        <v>2037.3974539407209</v>
      </c>
      <c r="BJ87" s="9">
        <f t="shared" si="23"/>
        <v>-60.885699589402066</v>
      </c>
      <c r="BK87" s="9">
        <f t="shared" si="23"/>
        <v>408.19138361620571</v>
      </c>
      <c r="BL87" s="1">
        <v>44</v>
      </c>
      <c r="BM87" s="9">
        <f t="shared" si="22"/>
        <v>2503978.4991772543</v>
      </c>
      <c r="BN87" s="9">
        <f t="shared" si="22"/>
        <v>-1000985.8578461339</v>
      </c>
      <c r="BO87" s="9">
        <f t="shared" si="22"/>
        <v>3918336.7931438289</v>
      </c>
      <c r="BP87" s="9">
        <f t="shared" si="22"/>
        <v>-2211951.1875054641</v>
      </c>
      <c r="BQ87" s="9">
        <f t="shared" si="22"/>
        <v>-677942.12634886475</v>
      </c>
      <c r="BR87" s="9">
        <f t="shared" si="22"/>
        <v>7846022.2104813755</v>
      </c>
      <c r="BS87" s="9">
        <f t="shared" si="22"/>
        <v>2147834.6043862253</v>
      </c>
      <c r="BT87" s="9">
        <f t="shared" si="22"/>
        <v>1962677.6661128849</v>
      </c>
      <c r="BU87" s="9">
        <f t="shared" si="22"/>
        <v>-7348162.4829096692</v>
      </c>
      <c r="BV87" s="9">
        <f t="shared" si="22"/>
        <v>4901755.8963772273</v>
      </c>
      <c r="BW87" s="9">
        <f t="shared" si="21"/>
        <v>-3223970.4817485833</v>
      </c>
      <c r="BX87" s="9">
        <f t="shared" si="21"/>
        <v>96345.314389764841</v>
      </c>
      <c r="BY87" s="9">
        <f t="shared" si="21"/>
        <v>-645920.5930278264</v>
      </c>
    </row>
    <row r="88" spans="1:77">
      <c r="A88" s="2">
        <v>43313</v>
      </c>
      <c r="B88" s="8">
        <f>'WA Sch. 1-2'!B88</f>
        <v>19.350000000000001</v>
      </c>
      <c r="C88" s="8">
        <f>'WA Sch. 1-2'!C88</f>
        <v>374.42250000000007</v>
      </c>
      <c r="D88" s="8">
        <f>'WA Sch. 1-2'!D88</f>
        <v>204.95</v>
      </c>
      <c r="E88" s="8">
        <f>'WA Sch. 1-2'!E88</f>
        <v>25.5</v>
      </c>
      <c r="F88" s="8">
        <f t="shared" si="26"/>
        <v>650.25</v>
      </c>
      <c r="G88" s="8">
        <f>'WA Sch. 1-2'!G88</f>
        <v>186</v>
      </c>
      <c r="H88" s="8">
        <f t="shared" si="27"/>
        <v>-6.1499999999999986</v>
      </c>
      <c r="I88" s="8">
        <f t="shared" si="27"/>
        <v>-275.82749999999993</v>
      </c>
      <c r="J88" s="8">
        <f t="shared" si="27"/>
        <v>18.949999999999989</v>
      </c>
      <c r="K88" s="9">
        <v>1098</v>
      </c>
      <c r="L88" s="9">
        <v>54875157.138000004</v>
      </c>
      <c r="M88" s="9">
        <v>-5357730</v>
      </c>
      <c r="N88" s="9">
        <f t="shared" si="28"/>
        <v>49517427.138000004</v>
      </c>
      <c r="O88" s="9">
        <f t="shared" si="29"/>
        <v>45097.838923497271</v>
      </c>
      <c r="P88" s="8">
        <f t="shared" si="30"/>
        <v>191.07254211564253</v>
      </c>
      <c r="Q88" s="8">
        <f t="shared" si="31"/>
        <v>45288.911465612917</v>
      </c>
      <c r="R88" s="9">
        <f t="shared" si="24"/>
        <v>49727224.789242983</v>
      </c>
      <c r="S88" s="21"/>
      <c r="T88" s="10"/>
      <c r="U88" s="2">
        <v>43678</v>
      </c>
      <c r="V88" s="8">
        <f t="shared" si="32"/>
        <v>3.5</v>
      </c>
      <c r="W88" s="8">
        <f t="shared" si="33"/>
        <v>12.25</v>
      </c>
      <c r="X88" s="8">
        <f t="shared" si="34"/>
        <v>201</v>
      </c>
      <c r="Y88" s="7">
        <v>0</v>
      </c>
      <c r="Z88" s="7">
        <v>0</v>
      </c>
      <c r="AA88" s="7">
        <v>0</v>
      </c>
      <c r="AB88" s="7">
        <v>0</v>
      </c>
      <c r="AC88" s="7">
        <v>0</v>
      </c>
      <c r="AD88" s="7">
        <v>0</v>
      </c>
      <c r="AE88" s="7">
        <v>0</v>
      </c>
      <c r="AF88" s="8">
        <f t="shared" si="35"/>
        <v>52239.115458015265</v>
      </c>
      <c r="AH88" s="17">
        <v>45</v>
      </c>
      <c r="AI88" s="17">
        <v>44592.703044526585</v>
      </c>
      <c r="AJ88" s="17">
        <v>-2030.0544906264986</v>
      </c>
      <c r="AK88" s="17">
        <v>-0.76933118519796195</v>
      </c>
      <c r="AS88" s="1">
        <v>45</v>
      </c>
      <c r="AT88" s="50">
        <f t="shared" si="15"/>
        <v>28</v>
      </c>
      <c r="AU88" s="51">
        <f t="shared" si="16"/>
        <v>0.22972972972972974</v>
      </c>
      <c r="AV88" s="52">
        <f t="shared" si="20"/>
        <v>-0.73973721941388981</v>
      </c>
      <c r="AW88" s="43"/>
      <c r="AX88" s="1">
        <v>45</v>
      </c>
      <c r="AY88" s="9">
        <f t="shared" si="17"/>
        <v>-2030.0544906264986</v>
      </c>
      <c r="AZ88" s="9">
        <f t="shared" si="25"/>
        <v>-1582.3964418492833</v>
      </c>
      <c r="BA88" s="9">
        <f t="shared" si="25"/>
        <v>632.57590283526952</v>
      </c>
      <c r="BB88" s="9">
        <f t="shared" si="25"/>
        <v>-2476.2042491479879</v>
      </c>
      <c r="BC88" s="9">
        <f t="shared" si="25"/>
        <v>1397.8489391194817</v>
      </c>
      <c r="BD88" s="9">
        <f t="shared" si="25"/>
        <v>428.42748404854501</v>
      </c>
      <c r="BE88" s="9">
        <f t="shared" si="25"/>
        <v>-4958.3163883458183</v>
      </c>
      <c r="BF88" s="9">
        <f t="shared" si="25"/>
        <v>-1357.3302793048206</v>
      </c>
      <c r="BG88" s="9">
        <f t="shared" si="25"/>
        <v>-1240.3198175921061</v>
      </c>
      <c r="BH88" s="9">
        <f t="shared" si="25"/>
        <v>4643.6924961245386</v>
      </c>
      <c r="BI88" s="9">
        <f t="shared" si="23"/>
        <v>-3097.6787906883619</v>
      </c>
      <c r="BJ88" s="9">
        <f t="shared" si="23"/>
        <v>2037.3974539407209</v>
      </c>
      <c r="BK88" s="9">
        <f t="shared" si="23"/>
        <v>-60.885699589402066</v>
      </c>
      <c r="BL88" s="1">
        <v>45</v>
      </c>
      <c r="BM88" s="9">
        <f t="shared" si="22"/>
        <v>4121121.2349127894</v>
      </c>
      <c r="BN88" s="9">
        <f t="shared" si="22"/>
        <v>3212351.0027275099</v>
      </c>
      <c r="BO88" s="9">
        <f t="shared" si="22"/>
        <v>-1284163.5522128586</v>
      </c>
      <c r="BP88" s="9">
        <f t="shared" si="22"/>
        <v>5026829.5556912636</v>
      </c>
      <c r="BQ88" s="9">
        <f t="shared" si="22"/>
        <v>-2837709.5160769946</v>
      </c>
      <c r="BR88" s="9">
        <f t="shared" si="22"/>
        <v>-869731.13790057052</v>
      </c>
      <c r="BS88" s="9">
        <f t="shared" si="22"/>
        <v>10065652.450108351</v>
      </c>
      <c r="BT88" s="9">
        <f t="shared" si="22"/>
        <v>2755454.4287660513</v>
      </c>
      <c r="BU88" s="9">
        <f t="shared" si="22"/>
        <v>2517916.8155158758</v>
      </c>
      <c r="BV88" s="9">
        <f t="shared" si="22"/>
        <v>-9426948.8048461787</v>
      </c>
      <c r="BW88" s="9">
        <f t="shared" si="21"/>
        <v>6288456.7395553412</v>
      </c>
      <c r="BX88" s="9">
        <f t="shared" si="21"/>
        <v>-4136027.8505633553</v>
      </c>
      <c r="BY88" s="9">
        <f t="shared" si="21"/>
        <v>123601.28786638971</v>
      </c>
    </row>
    <row r="89" spans="1:77">
      <c r="A89" s="2">
        <v>43344</v>
      </c>
      <c r="B89" s="8">
        <f>'WA Sch. 1-2'!B89</f>
        <v>152.32499999999999</v>
      </c>
      <c r="C89" s="8">
        <f>'WA Sch. 1-2'!C89</f>
        <v>23202.905624999996</v>
      </c>
      <c r="D89" s="8">
        <f>'WA Sch. 1-2'!D89</f>
        <v>43.875</v>
      </c>
      <c r="E89" s="8">
        <f>'WA Sch. 1-2'!E89</f>
        <v>175.5</v>
      </c>
      <c r="F89" s="8">
        <f t="shared" si="26"/>
        <v>30800.25</v>
      </c>
      <c r="G89" s="8">
        <f>'WA Sch. 1-2'!G89</f>
        <v>8.5</v>
      </c>
      <c r="H89" s="8">
        <f t="shared" si="27"/>
        <v>-23.175000000000011</v>
      </c>
      <c r="I89" s="8">
        <f t="shared" si="27"/>
        <v>-7597.3443750000042</v>
      </c>
      <c r="J89" s="8">
        <f t="shared" si="27"/>
        <v>35.375</v>
      </c>
      <c r="K89" s="9">
        <v>1087</v>
      </c>
      <c r="L89" s="9">
        <v>51801352.023999996</v>
      </c>
      <c r="M89" s="9">
        <v>-3908676</v>
      </c>
      <c r="N89" s="9">
        <f t="shared" si="28"/>
        <v>47892676.023999996</v>
      </c>
      <c r="O89" s="9">
        <f t="shared" si="29"/>
        <v>44059.49956209751</v>
      </c>
      <c r="P89" s="8">
        <f t="shared" si="30"/>
        <v>356.6855502554543</v>
      </c>
      <c r="Q89" s="8">
        <f t="shared" si="31"/>
        <v>44416.185112352963</v>
      </c>
      <c r="R89" s="9">
        <f t="shared" si="24"/>
        <v>48280393.217127673</v>
      </c>
      <c r="S89" s="21"/>
      <c r="T89" s="10"/>
      <c r="U89" s="2">
        <v>43709</v>
      </c>
      <c r="V89" s="8">
        <f t="shared" si="32"/>
        <v>213</v>
      </c>
      <c r="W89" s="8">
        <f t="shared" si="33"/>
        <v>45369</v>
      </c>
      <c r="X89" s="8">
        <f t="shared" si="34"/>
        <v>35.5</v>
      </c>
      <c r="Y89" s="7">
        <v>0</v>
      </c>
      <c r="Z89" s="7">
        <v>1</v>
      </c>
      <c r="AA89" s="7">
        <v>0</v>
      </c>
      <c r="AB89" s="7">
        <v>0</v>
      </c>
      <c r="AC89" s="7">
        <v>0</v>
      </c>
      <c r="AD89" s="7">
        <v>0</v>
      </c>
      <c r="AE89" s="7">
        <v>0</v>
      </c>
      <c r="AF89" s="8">
        <f t="shared" si="35"/>
        <v>46706.654146806475</v>
      </c>
      <c r="AH89" s="17">
        <v>46</v>
      </c>
      <c r="AI89" s="17">
        <v>48265.30228188022</v>
      </c>
      <c r="AJ89" s="17">
        <v>209.17311355035781</v>
      </c>
      <c r="AK89" s="17">
        <v>7.9270482690137936E-2</v>
      </c>
      <c r="AS89" s="1">
        <v>46</v>
      </c>
      <c r="AT89" s="50">
        <f t="shared" si="15"/>
        <v>63</v>
      </c>
      <c r="AU89" s="51">
        <f t="shared" si="16"/>
        <v>0.52079002079002079</v>
      </c>
      <c r="AV89" s="52">
        <f t="shared" si="20"/>
        <v>5.213646396562386E-2</v>
      </c>
      <c r="AW89" s="43"/>
      <c r="AX89" s="1">
        <v>46</v>
      </c>
      <c r="AY89" s="9">
        <f t="shared" si="17"/>
        <v>209.17311355035781</v>
      </c>
      <c r="AZ89" s="9">
        <f t="shared" si="25"/>
        <v>-2030.0544906264986</v>
      </c>
      <c r="BA89" s="9">
        <f t="shared" si="25"/>
        <v>-1582.3964418492833</v>
      </c>
      <c r="BB89" s="9">
        <f t="shared" si="25"/>
        <v>632.57590283526952</v>
      </c>
      <c r="BC89" s="9">
        <f t="shared" si="25"/>
        <v>-2476.2042491479879</v>
      </c>
      <c r="BD89" s="9">
        <f t="shared" si="25"/>
        <v>1397.8489391194817</v>
      </c>
      <c r="BE89" s="9">
        <f t="shared" si="25"/>
        <v>428.42748404854501</v>
      </c>
      <c r="BF89" s="9">
        <f t="shared" si="25"/>
        <v>-4958.3163883458183</v>
      </c>
      <c r="BG89" s="9">
        <f t="shared" si="25"/>
        <v>-1357.3302793048206</v>
      </c>
      <c r="BH89" s="9">
        <f t="shared" si="25"/>
        <v>-1240.3198175921061</v>
      </c>
      <c r="BI89" s="9">
        <f t="shared" si="23"/>
        <v>4643.6924961245386</v>
      </c>
      <c r="BJ89" s="9">
        <f t="shared" si="23"/>
        <v>-3097.6787906883619</v>
      </c>
      <c r="BK89" s="9">
        <f t="shared" si="23"/>
        <v>2037.3974539407209</v>
      </c>
      <c r="BL89" s="1">
        <v>46</v>
      </c>
      <c r="BM89" s="9">
        <f t="shared" si="22"/>
        <v>43753.391432353274</v>
      </c>
      <c r="BN89" s="9">
        <f t="shared" si="22"/>
        <v>-424632.81848124077</v>
      </c>
      <c r="BO89" s="9">
        <f t="shared" si="22"/>
        <v>-330994.79061263014</v>
      </c>
      <c r="BP89" s="9">
        <f t="shared" si="22"/>
        <v>132317.87115298674</v>
      </c>
      <c r="BQ89" s="9">
        <f t="shared" si="22"/>
        <v>-517955.35258092347</v>
      </c>
      <c r="BR89" s="9">
        <f t="shared" si="22"/>
        <v>292392.41486869572</v>
      </c>
      <c r="BS89" s="9">
        <f t="shared" si="22"/>
        <v>89615.510768984052</v>
      </c>
      <c r="BT89" s="9">
        <f t="shared" si="22"/>
        <v>-1037146.4769180871</v>
      </c>
      <c r="BU89" s="9">
        <f t="shared" si="22"/>
        <v>-283917.00063837267</v>
      </c>
      <c r="BV89" s="9">
        <f t="shared" si="22"/>
        <v>-259441.55804395859</v>
      </c>
      <c r="BW89" s="9">
        <f t="shared" si="21"/>
        <v>971335.61778483028</v>
      </c>
      <c r="BX89" s="9">
        <f t="shared" si="21"/>
        <v>-647951.11742720823</v>
      </c>
      <c r="BY89" s="9">
        <f t="shared" si="21"/>
        <v>426168.76898036513</v>
      </c>
    </row>
    <row r="90" spans="1:77">
      <c r="A90" s="2">
        <v>43374</v>
      </c>
      <c r="B90" s="8">
        <f>'WA Sch. 1-2'!B90</f>
        <v>510.4</v>
      </c>
      <c r="C90" s="8">
        <f>'WA Sch. 1-2'!C90</f>
        <v>260508.15999999997</v>
      </c>
      <c r="D90" s="8">
        <f>'WA Sch. 1-2'!D90</f>
        <v>0.65</v>
      </c>
      <c r="E90" s="8">
        <f>'WA Sch. 1-2'!E90</f>
        <v>522.5</v>
      </c>
      <c r="F90" s="8">
        <f t="shared" si="26"/>
        <v>273006.25</v>
      </c>
      <c r="G90" s="8">
        <f>'WA Sch. 1-2'!G90</f>
        <v>0</v>
      </c>
      <c r="H90" s="8">
        <f t="shared" si="27"/>
        <v>-12.100000000000023</v>
      </c>
      <c r="I90" s="8">
        <f t="shared" si="27"/>
        <v>-12498.090000000026</v>
      </c>
      <c r="J90" s="8">
        <f t="shared" si="27"/>
        <v>0.65</v>
      </c>
      <c r="K90" s="9">
        <v>1097</v>
      </c>
      <c r="L90" s="9">
        <v>48120362.446000002</v>
      </c>
      <c r="M90" s="9">
        <v>4171909</v>
      </c>
      <c r="N90" s="9">
        <f t="shared" si="28"/>
        <v>52292271.446000002</v>
      </c>
      <c r="O90" s="9">
        <f t="shared" si="29"/>
        <v>47668.433405651776</v>
      </c>
      <c r="P90" s="8">
        <f t="shared" si="30"/>
        <v>6.5539394393228356</v>
      </c>
      <c r="Q90" s="8">
        <f t="shared" si="31"/>
        <v>47674.987345091096</v>
      </c>
      <c r="R90" s="9">
        <f t="shared" si="24"/>
        <v>52299461.117564932</v>
      </c>
      <c r="S90" s="21"/>
      <c r="T90" s="10"/>
      <c r="U90" s="2">
        <v>43739</v>
      </c>
      <c r="V90" s="8">
        <f t="shared" si="32"/>
        <v>706</v>
      </c>
      <c r="W90" s="8">
        <f t="shared" si="33"/>
        <v>498436</v>
      </c>
      <c r="X90" s="8">
        <f t="shared" si="34"/>
        <v>0</v>
      </c>
      <c r="Y90" s="7">
        <v>0</v>
      </c>
      <c r="Z90" s="7">
        <v>0</v>
      </c>
      <c r="AA90" s="7">
        <v>0</v>
      </c>
      <c r="AB90" s="7">
        <v>0</v>
      </c>
      <c r="AC90" s="7">
        <v>0</v>
      </c>
      <c r="AD90" s="7">
        <v>0</v>
      </c>
      <c r="AE90" s="7">
        <v>0</v>
      </c>
      <c r="AF90" s="8">
        <f t="shared" si="35"/>
        <v>50835.991627021882</v>
      </c>
      <c r="AH90" s="17">
        <v>47</v>
      </c>
      <c r="AI90" s="17">
        <v>48265.30228188022</v>
      </c>
      <c r="AJ90" s="17">
        <v>-1535.4467752722921</v>
      </c>
      <c r="AK90" s="17">
        <v>-0.58188934971103579</v>
      </c>
      <c r="AS90" s="1">
        <v>47</v>
      </c>
      <c r="AT90" s="50">
        <f t="shared" si="15"/>
        <v>35</v>
      </c>
      <c r="AU90" s="51">
        <f t="shared" si="16"/>
        <v>0.28794178794178793</v>
      </c>
      <c r="AV90" s="52">
        <f t="shared" si="20"/>
        <v>-0.55940759981342003</v>
      </c>
      <c r="AW90" s="43"/>
      <c r="AX90" s="1">
        <v>47</v>
      </c>
      <c r="AY90" s="9">
        <f t="shared" si="17"/>
        <v>-1535.4467752722921</v>
      </c>
      <c r="AZ90" s="9">
        <f t="shared" si="25"/>
        <v>209.17311355035781</v>
      </c>
      <c r="BA90" s="9">
        <f t="shared" si="25"/>
        <v>-2030.0544906264986</v>
      </c>
      <c r="BB90" s="9">
        <f t="shared" si="25"/>
        <v>-1582.3964418492833</v>
      </c>
      <c r="BC90" s="9">
        <f t="shared" si="25"/>
        <v>632.57590283526952</v>
      </c>
      <c r="BD90" s="9">
        <f t="shared" si="25"/>
        <v>-2476.2042491479879</v>
      </c>
      <c r="BE90" s="9">
        <f t="shared" si="25"/>
        <v>1397.8489391194817</v>
      </c>
      <c r="BF90" s="9">
        <f t="shared" si="25"/>
        <v>428.42748404854501</v>
      </c>
      <c r="BG90" s="9">
        <f t="shared" si="25"/>
        <v>-4958.3163883458183</v>
      </c>
      <c r="BH90" s="9">
        <f t="shared" si="25"/>
        <v>-1357.3302793048206</v>
      </c>
      <c r="BI90" s="9">
        <f t="shared" si="23"/>
        <v>-1240.3198175921061</v>
      </c>
      <c r="BJ90" s="9">
        <f t="shared" si="23"/>
        <v>4643.6924961245386</v>
      </c>
      <c r="BK90" s="9">
        <f t="shared" si="23"/>
        <v>-3097.6787906883619</v>
      </c>
      <c r="BL90" s="1">
        <v>47</v>
      </c>
      <c r="BM90" s="9">
        <f t="shared" si="22"/>
        <v>2357596.7996940631</v>
      </c>
      <c r="BN90" s="9">
        <f t="shared" si="22"/>
        <v>-321174.18267456949</v>
      </c>
      <c r="BO90" s="9">
        <f t="shared" si="22"/>
        <v>3117040.6212594728</v>
      </c>
      <c r="BP90" s="9">
        <f t="shared" si="22"/>
        <v>2429685.5138398134</v>
      </c>
      <c r="BQ90" s="9">
        <f t="shared" si="22"/>
        <v>-971286.63012337848</v>
      </c>
      <c r="BR90" s="9">
        <f t="shared" si="22"/>
        <v>3802079.8292698022</v>
      </c>
      <c r="BS90" s="9">
        <f t="shared" si="22"/>
        <v>-2146322.6458888035</v>
      </c>
      <c r="BT90" s="9">
        <f t="shared" si="22"/>
        <v>-657827.59882036608</v>
      </c>
      <c r="BU90" s="9">
        <f t="shared" si="22"/>
        <v>7613230.9092653086</v>
      </c>
      <c r="BV90" s="9">
        <f t="shared" si="22"/>
        <v>2084108.4003380099</v>
      </c>
      <c r="BW90" s="9">
        <f t="shared" si="21"/>
        <v>1904445.0642281012</v>
      </c>
      <c r="BX90" s="9">
        <f t="shared" si="21"/>
        <v>-7130142.6685305461</v>
      </c>
      <c r="BY90" s="9">
        <f t="shared" si="21"/>
        <v>4756320.9099917924</v>
      </c>
    </row>
    <row r="91" spans="1:77">
      <c r="A91" s="2">
        <v>43405</v>
      </c>
      <c r="B91" s="8">
        <f>'WA Sch. 1-2'!B91</f>
        <v>874.97500000000002</v>
      </c>
      <c r="C91" s="8">
        <f>'WA Sch. 1-2'!C91</f>
        <v>765581.25062499999</v>
      </c>
      <c r="D91" s="8">
        <f>'WA Sch. 1-2'!D91</f>
        <v>0</v>
      </c>
      <c r="E91" s="8">
        <f>'WA Sch. 1-2'!E91</f>
        <v>841.5</v>
      </c>
      <c r="F91" s="8">
        <f t="shared" si="26"/>
        <v>708122.25</v>
      </c>
      <c r="G91" s="8">
        <f>'WA Sch. 1-2'!G91</f>
        <v>0</v>
      </c>
      <c r="H91" s="8">
        <f t="shared" si="27"/>
        <v>33.475000000000023</v>
      </c>
      <c r="I91" s="8">
        <f t="shared" si="27"/>
        <v>57459.000624999986</v>
      </c>
      <c r="J91" s="8">
        <f t="shared" si="27"/>
        <v>0</v>
      </c>
      <c r="K91" s="9">
        <v>1083</v>
      </c>
      <c r="L91" s="9">
        <v>49003042.836999997</v>
      </c>
      <c r="M91" s="9">
        <v>4495181</v>
      </c>
      <c r="N91" s="9">
        <f t="shared" si="28"/>
        <v>53498223.836999997</v>
      </c>
      <c r="O91" s="9">
        <f t="shared" si="29"/>
        <v>49398.175288088642</v>
      </c>
      <c r="P91" s="8">
        <f t="shared" si="30"/>
        <v>0</v>
      </c>
      <c r="Q91" s="8">
        <f t="shared" si="31"/>
        <v>49398.175288088642</v>
      </c>
      <c r="R91" s="9">
        <f t="shared" si="24"/>
        <v>53498223.836999997</v>
      </c>
      <c r="S91" s="21"/>
      <c r="T91" s="10"/>
      <c r="U91" s="2">
        <v>43770</v>
      </c>
      <c r="V91" s="8">
        <f t="shared" si="32"/>
        <v>882</v>
      </c>
      <c r="W91" s="8">
        <f t="shared" si="33"/>
        <v>777924</v>
      </c>
      <c r="X91" s="8">
        <f t="shared" si="34"/>
        <v>0</v>
      </c>
      <c r="Y91" s="7">
        <v>0</v>
      </c>
      <c r="Z91" s="7">
        <v>0</v>
      </c>
      <c r="AA91" s="7">
        <v>0</v>
      </c>
      <c r="AB91" s="7">
        <v>0</v>
      </c>
      <c r="AC91" s="7">
        <v>0</v>
      </c>
      <c r="AD91" s="7">
        <v>0</v>
      </c>
      <c r="AE91" s="7">
        <v>0</v>
      </c>
      <c r="AF91" s="8">
        <f t="shared" si="35"/>
        <v>50550.338520653218</v>
      </c>
      <c r="AH91" s="17">
        <v>48</v>
      </c>
      <c r="AI91" s="17">
        <v>48265.30228188022</v>
      </c>
      <c r="AJ91" s="17">
        <v>3892.1705102696433</v>
      </c>
      <c r="AK91" s="17">
        <v>1.4750186093449167</v>
      </c>
      <c r="AS91" s="1">
        <v>48</v>
      </c>
      <c r="AT91" s="50">
        <f t="shared" si="15"/>
        <v>111</v>
      </c>
      <c r="AU91" s="51">
        <f t="shared" si="16"/>
        <v>0.91995841995841998</v>
      </c>
      <c r="AV91" s="52">
        <f t="shared" si="20"/>
        <v>1.4047919280405334</v>
      </c>
      <c r="AW91" s="43"/>
      <c r="AX91" s="1">
        <v>48</v>
      </c>
      <c r="AY91" s="9">
        <f t="shared" si="17"/>
        <v>3892.1705102696433</v>
      </c>
      <c r="AZ91" s="9">
        <f t="shared" si="25"/>
        <v>-1535.4467752722921</v>
      </c>
      <c r="BA91" s="9">
        <f t="shared" si="25"/>
        <v>209.17311355035781</v>
      </c>
      <c r="BB91" s="9">
        <f t="shared" si="25"/>
        <v>-2030.0544906264986</v>
      </c>
      <c r="BC91" s="9">
        <f t="shared" si="25"/>
        <v>-1582.3964418492833</v>
      </c>
      <c r="BD91" s="9">
        <f t="shared" si="25"/>
        <v>632.57590283526952</v>
      </c>
      <c r="BE91" s="9">
        <f t="shared" si="25"/>
        <v>-2476.2042491479879</v>
      </c>
      <c r="BF91" s="9">
        <f t="shared" si="25"/>
        <v>1397.8489391194817</v>
      </c>
      <c r="BG91" s="9">
        <f t="shared" si="25"/>
        <v>428.42748404854501</v>
      </c>
      <c r="BH91" s="9">
        <f t="shared" si="25"/>
        <v>-4958.3163883458183</v>
      </c>
      <c r="BI91" s="9">
        <f t="shared" si="23"/>
        <v>-1357.3302793048206</v>
      </c>
      <c r="BJ91" s="9">
        <f t="shared" si="23"/>
        <v>-1240.3198175921061</v>
      </c>
      <c r="BK91" s="9">
        <f t="shared" si="23"/>
        <v>4643.6924961245386</v>
      </c>
      <c r="BL91" s="1">
        <v>48</v>
      </c>
      <c r="BM91" s="9">
        <f t="shared" si="22"/>
        <v>15148991.281012701</v>
      </c>
      <c r="BN91" s="9">
        <f t="shared" si="22"/>
        <v>-5976220.6588034229</v>
      </c>
      <c r="BO91" s="9">
        <f t="shared" si="22"/>
        <v>814137.42410200962</v>
      </c>
      <c r="BP91" s="9">
        <f t="shared" si="22"/>
        <v>-7901318.2226569094</v>
      </c>
      <c r="BQ91" s="9">
        <f t="shared" si="22"/>
        <v>-6158956.7665213803</v>
      </c>
      <c r="BR91" s="9">
        <f t="shared" si="22"/>
        <v>2462093.274522657</v>
      </c>
      <c r="BS91" s="9">
        <f t="shared" si="22"/>
        <v>-9637809.1559381746</v>
      </c>
      <c r="BT91" s="9">
        <f t="shared" si="22"/>
        <v>5440666.4186525829</v>
      </c>
      <c r="BU91" s="9">
        <f t="shared" si="22"/>
        <v>1667512.8192027896</v>
      </c>
      <c r="BV91" s="9">
        <f t="shared" si="22"/>
        <v>-19298612.827306286</v>
      </c>
      <c r="BW91" s="9">
        <f t="shared" si="21"/>
        <v>-5282960.8858062671</v>
      </c>
      <c r="BX91" s="9">
        <f t="shared" si="21"/>
        <v>-4827536.2173350034</v>
      </c>
      <c r="BY91" s="9">
        <f t="shared" si="21"/>
        <v>18074042.992176406</v>
      </c>
    </row>
    <row r="92" spans="1:77">
      <c r="A92" s="2">
        <v>43435</v>
      </c>
      <c r="B92" s="8">
        <f>'WA Sch. 1-2'!B92</f>
        <v>1138.7249999999999</v>
      </c>
      <c r="C92" s="8">
        <f>'WA Sch. 1-2'!C92</f>
        <v>1296694.6256249999</v>
      </c>
      <c r="D92" s="8">
        <f>'WA Sch. 1-2'!D92</f>
        <v>0</v>
      </c>
      <c r="E92" s="8">
        <f>'WA Sch. 1-2'!E92</f>
        <v>1029.5</v>
      </c>
      <c r="F92" s="8">
        <f t="shared" si="26"/>
        <v>1059870.25</v>
      </c>
      <c r="G92" s="8">
        <f>'WA Sch. 1-2'!G92</f>
        <v>0</v>
      </c>
      <c r="H92" s="8">
        <f t="shared" si="27"/>
        <v>109.22499999999991</v>
      </c>
      <c r="I92" s="8">
        <f t="shared" si="27"/>
        <v>236824.37562499987</v>
      </c>
      <c r="J92" s="8">
        <f t="shared" si="27"/>
        <v>0</v>
      </c>
      <c r="K92" s="9">
        <v>1073</v>
      </c>
      <c r="L92" s="9">
        <v>54699041.799999997</v>
      </c>
      <c r="M92" s="9">
        <v>-2659528</v>
      </c>
      <c r="N92" s="9">
        <f t="shared" si="28"/>
        <v>52039513.799999997</v>
      </c>
      <c r="O92" s="9">
        <f t="shared" si="29"/>
        <v>48499.080894687788</v>
      </c>
      <c r="P92" s="8">
        <f t="shared" si="30"/>
        <v>0</v>
      </c>
      <c r="Q92" s="8">
        <f t="shared" si="31"/>
        <v>48499.080894687788</v>
      </c>
      <c r="R92" s="9">
        <f t="shared" si="24"/>
        <v>52039513.799999997</v>
      </c>
      <c r="S92" s="21"/>
      <c r="T92" s="10"/>
      <c r="U92" s="2">
        <v>43800</v>
      </c>
      <c r="V92" s="8">
        <f t="shared" si="32"/>
        <v>978</v>
      </c>
      <c r="W92" s="8">
        <f t="shared" si="33"/>
        <v>956484</v>
      </c>
      <c r="X92" s="8">
        <f t="shared" si="34"/>
        <v>0</v>
      </c>
      <c r="Y92" s="7">
        <v>0</v>
      </c>
      <c r="Z92" s="7">
        <v>0</v>
      </c>
      <c r="AA92" s="7">
        <v>0</v>
      </c>
      <c r="AB92" s="7">
        <v>0</v>
      </c>
      <c r="AC92" s="7">
        <v>0</v>
      </c>
      <c r="AD92" s="7">
        <v>0</v>
      </c>
      <c r="AE92" s="7">
        <v>0</v>
      </c>
      <c r="AF92" s="8">
        <f t="shared" si="35"/>
        <v>50495.461127029615</v>
      </c>
      <c r="AH92" s="17">
        <v>49</v>
      </c>
      <c r="AI92" s="17">
        <v>48265.30228188022</v>
      </c>
      <c r="AJ92" s="17">
        <v>146.60176741555188</v>
      </c>
      <c r="AK92" s="17">
        <v>5.5557775418686235E-2</v>
      </c>
      <c r="AS92" s="1">
        <v>49</v>
      </c>
      <c r="AT92" s="50">
        <f t="shared" si="15"/>
        <v>60</v>
      </c>
      <c r="AU92" s="51">
        <f t="shared" si="16"/>
        <v>0.49584199584199584</v>
      </c>
      <c r="AV92" s="52">
        <f t="shared" si="20"/>
        <v>-1.0422759496273899E-2</v>
      </c>
      <c r="AW92" s="43"/>
      <c r="AX92" s="1">
        <v>49</v>
      </c>
      <c r="AY92" s="9">
        <f t="shared" si="17"/>
        <v>146.60176741555188</v>
      </c>
      <c r="AZ92" s="9">
        <f t="shared" si="25"/>
        <v>3892.1705102696433</v>
      </c>
      <c r="BA92" s="9">
        <f t="shared" si="25"/>
        <v>-1535.4467752722921</v>
      </c>
      <c r="BB92" s="9">
        <f t="shared" si="25"/>
        <v>209.17311355035781</v>
      </c>
      <c r="BC92" s="9">
        <f t="shared" si="25"/>
        <v>-2030.0544906264986</v>
      </c>
      <c r="BD92" s="9">
        <f t="shared" si="25"/>
        <v>-1582.3964418492833</v>
      </c>
      <c r="BE92" s="9">
        <f t="shared" si="25"/>
        <v>632.57590283526952</v>
      </c>
      <c r="BF92" s="9">
        <f t="shared" si="25"/>
        <v>-2476.2042491479879</v>
      </c>
      <c r="BG92" s="9">
        <f t="shared" si="25"/>
        <v>1397.8489391194817</v>
      </c>
      <c r="BH92" s="9">
        <f t="shared" si="25"/>
        <v>428.42748404854501</v>
      </c>
      <c r="BI92" s="9">
        <f t="shared" si="23"/>
        <v>-4958.3163883458183</v>
      </c>
      <c r="BJ92" s="9">
        <f t="shared" si="23"/>
        <v>-1357.3302793048206</v>
      </c>
      <c r="BK92" s="9">
        <f t="shared" si="23"/>
        <v>-1240.3198175921061</v>
      </c>
      <c r="BL92" s="1">
        <v>49</v>
      </c>
      <c r="BM92" s="9">
        <f t="shared" si="22"/>
        <v>21492.078209365241</v>
      </c>
      <c r="BN92" s="9">
        <f t="shared" si="22"/>
        <v>570599.07588824315</v>
      </c>
      <c r="BO92" s="9">
        <f t="shared" si="22"/>
        <v>-225099.21102743567</v>
      </c>
      <c r="BP92" s="9">
        <f t="shared" si="22"/>
        <v>30665.148142298411</v>
      </c>
      <c r="BQ92" s="9">
        <f t="shared" si="22"/>
        <v>-297609.57627573336</v>
      </c>
      <c r="BR92" s="9">
        <f t="shared" si="22"/>
        <v>-231982.11512719368</v>
      </c>
      <c r="BS92" s="9">
        <f t="shared" si="22"/>
        <v>92736.745380143373</v>
      </c>
      <c r="BT92" s="9">
        <f t="shared" si="22"/>
        <v>-363015.91940700787</v>
      </c>
      <c r="BU92" s="9">
        <f t="shared" si="22"/>
        <v>204927.125054879</v>
      </c>
      <c r="BV92" s="9">
        <f t="shared" si="22"/>
        <v>62808.226370918135</v>
      </c>
      <c r="BW92" s="9">
        <f t="shared" si="21"/>
        <v>-726897.94593702035</v>
      </c>
      <c r="BX92" s="9">
        <f t="shared" si="21"/>
        <v>-198987.01791273829</v>
      </c>
      <c r="BY92" s="9">
        <f t="shared" si="21"/>
        <v>-181833.07741954393</v>
      </c>
    </row>
    <row r="93" spans="1:77">
      <c r="A93" s="2">
        <v>43466</v>
      </c>
      <c r="B93" s="8">
        <f>'WA Sch. 1-2'!B93</f>
        <v>1095.1500000000001</v>
      </c>
      <c r="C93" s="8">
        <f>'WA Sch. 1-2'!C93</f>
        <v>1199353.5225000002</v>
      </c>
      <c r="D93" s="8">
        <f>'WA Sch. 1-2'!D93</f>
        <v>0</v>
      </c>
      <c r="E93" s="8">
        <f>'WA Sch. 1-2'!E93</f>
        <v>1057.5</v>
      </c>
      <c r="F93" s="8">
        <f t="shared" si="26"/>
        <v>1118306.25</v>
      </c>
      <c r="G93" s="8">
        <f>'WA Sch. 1-2'!G93</f>
        <v>0</v>
      </c>
      <c r="H93" s="8">
        <f t="shared" si="27"/>
        <v>37.650000000000091</v>
      </c>
      <c r="I93" s="8">
        <f t="shared" si="27"/>
        <v>81047.272500000196</v>
      </c>
      <c r="J93" s="8">
        <f t="shared" si="27"/>
        <v>0</v>
      </c>
      <c r="K93" s="9">
        <v>1068</v>
      </c>
      <c r="L93" s="9">
        <v>55075338.800000004</v>
      </c>
      <c r="M93" s="9">
        <v>-2368697</v>
      </c>
      <c r="N93" s="9">
        <f t="shared" si="28"/>
        <v>52706641.800000004</v>
      </c>
      <c r="O93" s="9">
        <f t="shared" si="29"/>
        <v>49350.788202247197</v>
      </c>
      <c r="P93" s="8">
        <f t="shared" si="30"/>
        <v>0</v>
      </c>
      <c r="Q93" s="8">
        <f t="shared" si="31"/>
        <v>49350.788202247197</v>
      </c>
      <c r="R93" s="9">
        <f t="shared" si="24"/>
        <v>52706641.800000004</v>
      </c>
      <c r="S93" s="21"/>
      <c r="T93" s="10"/>
      <c r="U93" s="2">
        <v>43831</v>
      </c>
      <c r="V93" s="8">
        <f t="shared" si="32"/>
        <v>955.5</v>
      </c>
      <c r="W93" s="8">
        <f t="shared" si="33"/>
        <v>912980.25</v>
      </c>
      <c r="X93" s="8">
        <f t="shared" si="34"/>
        <v>0</v>
      </c>
      <c r="Y93" s="7">
        <v>0</v>
      </c>
      <c r="Z93" s="7">
        <v>0</v>
      </c>
      <c r="AA93" s="7">
        <v>0</v>
      </c>
      <c r="AB93" s="7">
        <v>0</v>
      </c>
      <c r="AC93" s="7">
        <v>0</v>
      </c>
      <c r="AD93" s="7">
        <v>0</v>
      </c>
      <c r="AE93" s="7">
        <v>0</v>
      </c>
      <c r="AF93" s="8">
        <f t="shared" si="35"/>
        <v>48295.624329501916</v>
      </c>
      <c r="AH93" s="17">
        <v>50</v>
      </c>
      <c r="AI93" s="17">
        <v>48265.30228188022</v>
      </c>
      <c r="AJ93" s="17">
        <v>-1634.1162353685941</v>
      </c>
      <c r="AK93" s="17">
        <v>-0.61928218474538232</v>
      </c>
      <c r="AS93" s="1">
        <v>50</v>
      </c>
      <c r="AT93" s="50">
        <f t="shared" si="15"/>
        <v>31</v>
      </c>
      <c r="AU93" s="51">
        <f t="shared" si="16"/>
        <v>0.25467775467775466</v>
      </c>
      <c r="AV93" s="52">
        <f t="shared" si="20"/>
        <v>-0.65984156097410673</v>
      </c>
      <c r="AW93" s="43"/>
      <c r="AX93" s="1">
        <v>50</v>
      </c>
      <c r="AY93" s="9">
        <f t="shared" si="17"/>
        <v>-1634.1162353685941</v>
      </c>
      <c r="AZ93" s="9">
        <f t="shared" si="25"/>
        <v>146.60176741555188</v>
      </c>
      <c r="BA93" s="9">
        <f t="shared" si="25"/>
        <v>3892.1705102696433</v>
      </c>
      <c r="BB93" s="9">
        <f t="shared" si="25"/>
        <v>-1535.4467752722921</v>
      </c>
      <c r="BC93" s="9">
        <f t="shared" si="25"/>
        <v>209.17311355035781</v>
      </c>
      <c r="BD93" s="9">
        <f t="shared" si="25"/>
        <v>-2030.0544906264986</v>
      </c>
      <c r="BE93" s="9">
        <f t="shared" si="25"/>
        <v>-1582.3964418492833</v>
      </c>
      <c r="BF93" s="9">
        <f t="shared" si="25"/>
        <v>632.57590283526952</v>
      </c>
      <c r="BG93" s="9">
        <f t="shared" si="25"/>
        <v>-2476.2042491479879</v>
      </c>
      <c r="BH93" s="9">
        <f t="shared" si="25"/>
        <v>1397.8489391194817</v>
      </c>
      <c r="BI93" s="9">
        <f t="shared" si="23"/>
        <v>428.42748404854501</v>
      </c>
      <c r="BJ93" s="9">
        <f t="shared" si="23"/>
        <v>-4958.3163883458183</v>
      </c>
      <c r="BK93" s="9">
        <f t="shared" si="23"/>
        <v>-1357.3302793048206</v>
      </c>
      <c r="BL93" s="1">
        <v>50</v>
      </c>
      <c r="BM93" s="9">
        <f t="shared" si="22"/>
        <v>2670335.8706952077</v>
      </c>
      <c r="BN93" s="9">
        <f t="shared" si="22"/>
        <v>-239564.32826749235</v>
      </c>
      <c r="BO93" s="9">
        <f t="shared" si="22"/>
        <v>-6360259.0216544764</v>
      </c>
      <c r="BP93" s="9">
        <f t="shared" si="22"/>
        <v>2509098.5040167877</v>
      </c>
      <c r="BQ93" s="9">
        <f t="shared" si="22"/>
        <v>-341813.18085524632</v>
      </c>
      <c r="BR93" s="9">
        <f t="shared" si="22"/>
        <v>3317345.0018156618</v>
      </c>
      <c r="BS93" s="9">
        <f t="shared" si="22"/>
        <v>2585819.7164153908</v>
      </c>
      <c r="BT93" s="9">
        <f t="shared" si="22"/>
        <v>-1033702.5529260659</v>
      </c>
      <c r="BU93" s="9">
        <f t="shared" si="22"/>
        <v>4046405.5656214021</v>
      </c>
      <c r="BV93" s="9">
        <f t="shared" si="22"/>
        <v>-2284247.6460079118</v>
      </c>
      <c r="BW93" s="9">
        <f t="shared" si="21"/>
        <v>-700100.30736185366</v>
      </c>
      <c r="BX93" s="9">
        <f t="shared" si="21"/>
        <v>8102465.3102900349</v>
      </c>
      <c r="BY93" s="9">
        <f t="shared" si="21"/>
        <v>2218035.4461693787</v>
      </c>
    </row>
    <row r="94" spans="1:77">
      <c r="A94" s="2">
        <v>43497</v>
      </c>
      <c r="B94" s="8">
        <f>'WA Sch. 1-2'!B94</f>
        <v>932.76424999999995</v>
      </c>
      <c r="C94" s="8">
        <f>'WA Sch. 1-2'!C94</f>
        <v>870049.14607806236</v>
      </c>
      <c r="D94" s="8">
        <f>'WA Sch. 1-2'!D94</f>
        <v>0</v>
      </c>
      <c r="E94" s="8">
        <f>'WA Sch. 1-2'!E94</f>
        <v>1224.5</v>
      </c>
      <c r="F94" s="8">
        <f t="shared" si="26"/>
        <v>1499400.25</v>
      </c>
      <c r="G94" s="8">
        <f>'WA Sch. 1-2'!G94</f>
        <v>0</v>
      </c>
      <c r="H94" s="8">
        <f t="shared" si="27"/>
        <v>-291.73575000000005</v>
      </c>
      <c r="I94" s="8">
        <f t="shared" si="27"/>
        <v>-629351.10392193764</v>
      </c>
      <c r="J94" s="8">
        <f t="shared" si="27"/>
        <v>0</v>
      </c>
      <c r="K94" s="9">
        <v>1058</v>
      </c>
      <c r="L94" s="9">
        <v>54405209.399999999</v>
      </c>
      <c r="M94" s="9">
        <v>1157634</v>
      </c>
      <c r="N94" s="9">
        <f t="shared" si="28"/>
        <v>55562843.399999999</v>
      </c>
      <c r="O94" s="9">
        <f t="shared" si="29"/>
        <v>52516.8652173913</v>
      </c>
      <c r="P94" s="8">
        <f t="shared" si="30"/>
        <v>0</v>
      </c>
      <c r="Q94" s="8">
        <f t="shared" si="31"/>
        <v>52516.8652173913</v>
      </c>
      <c r="R94" s="9">
        <f t="shared" si="24"/>
        <v>55562843.399999999</v>
      </c>
      <c r="S94" s="21"/>
      <c r="T94" s="10"/>
      <c r="U94" s="2">
        <v>43862</v>
      </c>
      <c r="V94" s="8">
        <f t="shared" si="32"/>
        <v>867</v>
      </c>
      <c r="W94" s="8">
        <f t="shared" si="33"/>
        <v>751689</v>
      </c>
      <c r="X94" s="8">
        <f t="shared" si="34"/>
        <v>0</v>
      </c>
      <c r="Y94" s="7">
        <v>0</v>
      </c>
      <c r="Z94" s="7">
        <v>0</v>
      </c>
      <c r="AA94" s="7">
        <v>0</v>
      </c>
      <c r="AB94" s="7">
        <v>0</v>
      </c>
      <c r="AC94" s="7">
        <v>0</v>
      </c>
      <c r="AD94" s="7">
        <v>0</v>
      </c>
      <c r="AE94" s="7">
        <v>0</v>
      </c>
      <c r="AF94" s="8">
        <f t="shared" si="35"/>
        <v>49612.09617590822</v>
      </c>
      <c r="AH94" s="17">
        <v>51</v>
      </c>
      <c r="AI94" s="17">
        <v>48265.30228188022</v>
      </c>
      <c r="AJ94" s="17">
        <v>1773.0108760145158</v>
      </c>
      <c r="AK94" s="17">
        <v>0.67191918488462243</v>
      </c>
      <c r="AS94" s="1">
        <v>51</v>
      </c>
      <c r="AT94" s="50">
        <f t="shared" si="15"/>
        <v>90</v>
      </c>
      <c r="AU94" s="51">
        <f t="shared" si="16"/>
        <v>0.74532224532224534</v>
      </c>
      <c r="AV94" s="52">
        <f t="shared" si="20"/>
        <v>0.65984156097410673</v>
      </c>
      <c r="AW94" s="43"/>
      <c r="AX94" s="1">
        <v>51</v>
      </c>
      <c r="AY94" s="9">
        <f t="shared" si="17"/>
        <v>1773.0108760145158</v>
      </c>
      <c r="AZ94" s="9">
        <f t="shared" si="25"/>
        <v>-1634.1162353685941</v>
      </c>
      <c r="BA94" s="9">
        <f t="shared" si="25"/>
        <v>146.60176741555188</v>
      </c>
      <c r="BB94" s="9">
        <f t="shared" si="25"/>
        <v>3892.1705102696433</v>
      </c>
      <c r="BC94" s="9">
        <f t="shared" si="25"/>
        <v>-1535.4467752722921</v>
      </c>
      <c r="BD94" s="9">
        <f t="shared" si="25"/>
        <v>209.17311355035781</v>
      </c>
      <c r="BE94" s="9">
        <f t="shared" si="25"/>
        <v>-2030.0544906264986</v>
      </c>
      <c r="BF94" s="9">
        <f t="shared" si="25"/>
        <v>-1582.3964418492833</v>
      </c>
      <c r="BG94" s="9">
        <f t="shared" si="25"/>
        <v>632.57590283526952</v>
      </c>
      <c r="BH94" s="9">
        <f t="shared" si="25"/>
        <v>-2476.2042491479879</v>
      </c>
      <c r="BI94" s="9">
        <f t="shared" si="23"/>
        <v>1397.8489391194817</v>
      </c>
      <c r="BJ94" s="9">
        <f t="shared" si="23"/>
        <v>428.42748404854501</v>
      </c>
      <c r="BK94" s="9">
        <f t="shared" si="23"/>
        <v>-4958.3163883458183</v>
      </c>
      <c r="BL94" s="1">
        <v>51</v>
      </c>
      <c r="BM94" s="9">
        <f t="shared" si="22"/>
        <v>3143567.5664657811</v>
      </c>
      <c r="BN94" s="9">
        <f t="shared" si="22"/>
        <v>-2897305.8579804129</v>
      </c>
      <c r="BO94" s="9">
        <f t="shared" si="22"/>
        <v>259926.5280707349</v>
      </c>
      <c r="BP94" s="9">
        <f t="shared" si="22"/>
        <v>6900860.6460110778</v>
      </c>
      <c r="BQ94" s="9">
        <f t="shared" si="22"/>
        <v>-2722363.8320991886</v>
      </c>
      <c r="BR94" s="9">
        <f t="shared" si="22"/>
        <v>370866.20529461501</v>
      </c>
      <c r="BS94" s="9">
        <f t="shared" si="22"/>
        <v>-3599308.6907828916</v>
      </c>
      <c r="BT94" s="9">
        <f t="shared" si="22"/>
        <v>-2805606.1015654495</v>
      </c>
      <c r="BU94" s="9">
        <f t="shared" si="22"/>
        <v>1121563.9556316482</v>
      </c>
      <c r="BV94" s="9">
        <f t="shared" si="22"/>
        <v>-4390337.0649727443</v>
      </c>
      <c r="BW94" s="9">
        <f t="shared" si="21"/>
        <v>2478401.3720842116</v>
      </c>
      <c r="BX94" s="9">
        <f t="shared" si="21"/>
        <v>759606.58880161832</v>
      </c>
      <c r="BY94" s="9">
        <f t="shared" si="21"/>
        <v>-8791148.8832581677</v>
      </c>
    </row>
    <row r="95" spans="1:77">
      <c r="A95" s="2">
        <v>43525</v>
      </c>
      <c r="B95" s="8">
        <f>'WA Sch. 1-2'!B95</f>
        <v>767.35</v>
      </c>
      <c r="C95" s="8">
        <f>'WA Sch. 1-2'!C95</f>
        <v>588826.02250000008</v>
      </c>
      <c r="D95" s="8">
        <f>'WA Sch. 1-2'!D95</f>
        <v>0</v>
      </c>
      <c r="E95" s="8">
        <f>'WA Sch. 1-2'!E95</f>
        <v>943.5</v>
      </c>
      <c r="F95" s="8">
        <f t="shared" si="26"/>
        <v>890192.25</v>
      </c>
      <c r="G95" s="8">
        <f>'WA Sch. 1-2'!G95</f>
        <v>0</v>
      </c>
      <c r="H95" s="8">
        <f t="shared" si="27"/>
        <v>-176.14999999999998</v>
      </c>
      <c r="I95" s="8">
        <f t="shared" si="27"/>
        <v>-301366.22749999992</v>
      </c>
      <c r="J95" s="8">
        <f t="shared" si="27"/>
        <v>0</v>
      </c>
      <c r="K95" s="9">
        <v>1066</v>
      </c>
      <c r="L95" s="9">
        <v>54785991.199999996</v>
      </c>
      <c r="M95" s="9">
        <v>-6381093</v>
      </c>
      <c r="N95" s="9">
        <f t="shared" si="28"/>
        <v>48404898.199999996</v>
      </c>
      <c r="O95" s="9">
        <f t="shared" si="29"/>
        <v>45407.972045028138</v>
      </c>
      <c r="P95" s="8">
        <f t="shared" si="30"/>
        <v>0</v>
      </c>
      <c r="Q95" s="8">
        <f t="shared" si="31"/>
        <v>45407.972045028138</v>
      </c>
      <c r="R95" s="9">
        <f t="shared" si="24"/>
        <v>48404898.199999996</v>
      </c>
      <c r="S95" s="21"/>
      <c r="T95" s="10"/>
      <c r="U95" s="2">
        <v>43891</v>
      </c>
      <c r="V95" s="8">
        <f t="shared" si="32"/>
        <v>814.5</v>
      </c>
      <c r="W95" s="8">
        <f t="shared" si="33"/>
        <v>663410.25</v>
      </c>
      <c r="X95" s="8">
        <f t="shared" si="34"/>
        <v>0</v>
      </c>
      <c r="Y95" s="7">
        <v>0</v>
      </c>
      <c r="Z95" s="7">
        <v>0</v>
      </c>
      <c r="AA95" s="7">
        <v>0</v>
      </c>
      <c r="AB95" s="7">
        <v>0</v>
      </c>
      <c r="AC95" s="7">
        <v>0</v>
      </c>
      <c r="AD95" s="7">
        <v>0</v>
      </c>
      <c r="AE95" s="7">
        <v>0</v>
      </c>
      <c r="AF95" s="8">
        <f t="shared" si="35"/>
        <v>48664.161406844112</v>
      </c>
      <c r="AH95" s="17">
        <v>52</v>
      </c>
      <c r="AI95" s="17">
        <v>45821.447715530761</v>
      </c>
      <c r="AJ95" s="17">
        <v>-2813.8261417022877</v>
      </c>
      <c r="AK95" s="17">
        <v>-1.0663576817924518</v>
      </c>
      <c r="AS95" s="1">
        <v>52</v>
      </c>
      <c r="AT95" s="50">
        <f t="shared" si="15"/>
        <v>21</v>
      </c>
      <c r="AU95" s="51">
        <f t="shared" si="16"/>
        <v>0.17151767151767153</v>
      </c>
      <c r="AV95" s="52">
        <f t="shared" si="20"/>
        <v>-0.94818488013239854</v>
      </c>
      <c r="AW95" s="43"/>
      <c r="AX95" s="1">
        <v>52</v>
      </c>
      <c r="AY95" s="9">
        <f t="shared" si="17"/>
        <v>-2813.8261417022877</v>
      </c>
      <c r="AZ95" s="9">
        <f t="shared" si="25"/>
        <v>1773.0108760145158</v>
      </c>
      <c r="BA95" s="9">
        <f t="shared" si="25"/>
        <v>-1634.1162353685941</v>
      </c>
      <c r="BB95" s="9">
        <f t="shared" si="25"/>
        <v>146.60176741555188</v>
      </c>
      <c r="BC95" s="9">
        <f t="shared" si="25"/>
        <v>3892.1705102696433</v>
      </c>
      <c r="BD95" s="9">
        <f t="shared" si="25"/>
        <v>-1535.4467752722921</v>
      </c>
      <c r="BE95" s="9">
        <f t="shared" si="25"/>
        <v>209.17311355035781</v>
      </c>
      <c r="BF95" s="9">
        <f t="shared" si="25"/>
        <v>-2030.0544906264986</v>
      </c>
      <c r="BG95" s="9">
        <f t="shared" si="25"/>
        <v>-1582.3964418492833</v>
      </c>
      <c r="BH95" s="9">
        <f t="shared" si="25"/>
        <v>632.57590283526952</v>
      </c>
      <c r="BI95" s="9">
        <f t="shared" si="23"/>
        <v>-2476.2042491479879</v>
      </c>
      <c r="BJ95" s="9">
        <f t="shared" si="23"/>
        <v>1397.8489391194817</v>
      </c>
      <c r="BK95" s="9">
        <f t="shared" si="23"/>
        <v>428.42748404854501</v>
      </c>
      <c r="BL95" s="1">
        <v>52</v>
      </c>
      <c r="BM95" s="9">
        <f t="shared" si="22"/>
        <v>7917617.5557271494</v>
      </c>
      <c r="BN95" s="9">
        <f t="shared" si="22"/>
        <v>-4988944.3524521235</v>
      </c>
      <c r="BO95" s="9">
        <f t="shared" si="22"/>
        <v>4598118.9816602524</v>
      </c>
      <c r="BP95" s="9">
        <f t="shared" si="22"/>
        <v>-412511.88557365368</v>
      </c>
      <c r="BQ95" s="9">
        <f t="shared" si="22"/>
        <v>-10951891.129759448</v>
      </c>
      <c r="BR95" s="9">
        <f t="shared" ref="BR95:BY141" si="36">($AY95-$BM$171)*(BD95-$BM$171)</f>
        <v>4320480.275453628</v>
      </c>
      <c r="BS95" s="9">
        <f t="shared" si="36"/>
        <v>-588576.77504927269</v>
      </c>
      <c r="BT95" s="9">
        <f t="shared" si="36"/>
        <v>5712220.3948049359</v>
      </c>
      <c r="BU95" s="9">
        <f t="shared" si="36"/>
        <v>4452588.4746121718</v>
      </c>
      <c r="BV95" s="9">
        <f t="shared" si="36"/>
        <v>-1779958.6120088198</v>
      </c>
      <c r="BW95" s="9">
        <f t="shared" si="21"/>
        <v>6967608.2484468622</v>
      </c>
      <c r="BX95" s="9">
        <f t="shared" si="21"/>
        <v>-3933303.8870452149</v>
      </c>
      <c r="BY95" s="9">
        <f t="shared" si="21"/>
        <v>-1205520.4544395492</v>
      </c>
    </row>
    <row r="96" spans="1:77">
      <c r="A96" s="2">
        <v>43556</v>
      </c>
      <c r="B96" s="8">
        <f>'WA Sch. 1-2'!B96</f>
        <v>547.15</v>
      </c>
      <c r="C96" s="8">
        <f>'WA Sch. 1-2'!C96</f>
        <v>299373.1225</v>
      </c>
      <c r="D96" s="8">
        <f>'WA Sch. 1-2'!D96</f>
        <v>0.375</v>
      </c>
      <c r="E96" s="8">
        <f>'WA Sch. 1-2'!E96</f>
        <v>508</v>
      </c>
      <c r="F96" s="8">
        <f t="shared" si="26"/>
        <v>258064</v>
      </c>
      <c r="G96" s="8">
        <f>'WA Sch. 1-2'!G96</f>
        <v>0</v>
      </c>
      <c r="H96" s="8">
        <f t="shared" si="27"/>
        <v>39.149999999999977</v>
      </c>
      <c r="I96" s="8">
        <f t="shared" si="27"/>
        <v>41309.122499999998</v>
      </c>
      <c r="J96" s="8">
        <f t="shared" si="27"/>
        <v>0.375</v>
      </c>
      <c r="K96" s="9">
        <v>1061</v>
      </c>
      <c r="L96" s="9">
        <v>51292700.600000001</v>
      </c>
      <c r="M96" s="9">
        <v>766903</v>
      </c>
      <c r="N96" s="9">
        <f t="shared" si="28"/>
        <v>52059603.600000001</v>
      </c>
      <c r="O96" s="9">
        <f t="shared" si="29"/>
        <v>49066.544392082942</v>
      </c>
      <c r="P96" s="8">
        <f t="shared" si="30"/>
        <v>3.7811189073016358</v>
      </c>
      <c r="Q96" s="8">
        <f t="shared" si="31"/>
        <v>49070.325510990246</v>
      </c>
      <c r="R96" s="9">
        <f t="shared" si="24"/>
        <v>52063615.367160648</v>
      </c>
      <c r="S96" s="21"/>
      <c r="T96" s="10"/>
      <c r="U96" s="2">
        <v>43922</v>
      </c>
      <c r="V96" s="8">
        <f t="shared" si="32"/>
        <v>522</v>
      </c>
      <c r="W96" s="8">
        <f t="shared" si="33"/>
        <v>272484</v>
      </c>
      <c r="X96" s="8">
        <f t="shared" si="34"/>
        <v>0</v>
      </c>
      <c r="Y96" s="7">
        <v>1</v>
      </c>
      <c r="Z96" s="7">
        <v>0</v>
      </c>
      <c r="AA96" s="7">
        <v>0</v>
      </c>
      <c r="AB96" s="7">
        <v>0</v>
      </c>
      <c r="AC96" s="7">
        <v>0</v>
      </c>
      <c r="AD96" s="7">
        <v>0</v>
      </c>
      <c r="AE96" s="7">
        <v>0</v>
      </c>
      <c r="AF96" s="8">
        <f t="shared" si="35"/>
        <v>42361.278218780251</v>
      </c>
      <c r="AH96" s="17">
        <v>53</v>
      </c>
      <c r="AI96" s="17">
        <v>48562.750302587949</v>
      </c>
      <c r="AJ96" s="17">
        <v>602.14025345794653</v>
      </c>
      <c r="AK96" s="17">
        <v>0.22819351745836158</v>
      </c>
      <c r="AS96" s="1">
        <v>53</v>
      </c>
      <c r="AT96" s="50">
        <f t="shared" si="15"/>
        <v>72</v>
      </c>
      <c r="AU96" s="51">
        <f t="shared" si="16"/>
        <v>0.59563409563409564</v>
      </c>
      <c r="AV96" s="52">
        <f t="shared" si="20"/>
        <v>0.24206240467219475</v>
      </c>
      <c r="AW96" s="43"/>
      <c r="AX96" s="1">
        <v>53</v>
      </c>
      <c r="AY96" s="9">
        <f t="shared" si="17"/>
        <v>602.14025345794653</v>
      </c>
      <c r="AZ96" s="9">
        <f t="shared" si="25"/>
        <v>-2813.8261417022877</v>
      </c>
      <c r="BA96" s="9">
        <f t="shared" si="25"/>
        <v>1773.0108760145158</v>
      </c>
      <c r="BB96" s="9">
        <f t="shared" si="25"/>
        <v>-1634.1162353685941</v>
      </c>
      <c r="BC96" s="9">
        <f t="shared" si="25"/>
        <v>146.60176741555188</v>
      </c>
      <c r="BD96" s="9">
        <f t="shared" si="25"/>
        <v>3892.1705102696433</v>
      </c>
      <c r="BE96" s="9">
        <f t="shared" si="25"/>
        <v>-1535.4467752722921</v>
      </c>
      <c r="BF96" s="9">
        <f t="shared" si="25"/>
        <v>209.17311355035781</v>
      </c>
      <c r="BG96" s="9">
        <f t="shared" si="25"/>
        <v>-2030.0544906264986</v>
      </c>
      <c r="BH96" s="9">
        <f t="shared" si="25"/>
        <v>-1582.3964418492833</v>
      </c>
      <c r="BI96" s="9">
        <f t="shared" si="23"/>
        <v>632.57590283526952</v>
      </c>
      <c r="BJ96" s="9">
        <f t="shared" si="23"/>
        <v>-2476.2042491479879</v>
      </c>
      <c r="BK96" s="9">
        <f t="shared" si="23"/>
        <v>1397.8489391194817</v>
      </c>
      <c r="BL96" s="1">
        <v>53</v>
      </c>
      <c r="BM96" s="9">
        <f t="shared" ref="BM96:BR146" si="37">($AY96-$BM$171)*(AY96-$BM$171)</f>
        <v>362572.88483440696</v>
      </c>
      <c r="BN96" s="9">
        <f t="shared" si="37"/>
        <v>-1694317.9861512238</v>
      </c>
      <c r="BO96" s="9">
        <f t="shared" si="37"/>
        <v>1067601.2182670899</v>
      </c>
      <c r="BP96" s="9">
        <f t="shared" si="37"/>
        <v>-983967.16414459655</v>
      </c>
      <c r="BQ96" s="9">
        <f t="shared" si="37"/>
        <v>88274.825388987607</v>
      </c>
      <c r="BR96" s="9">
        <f t="shared" si="36"/>
        <v>2343632.5375553337</v>
      </c>
      <c r="BS96" s="9">
        <f t="shared" si="36"/>
        <v>-924554.31043364992</v>
      </c>
      <c r="BT96" s="9">
        <f t="shared" si="36"/>
        <v>125951.55160980491</v>
      </c>
      <c r="BU96" s="9">
        <f t="shared" si="36"/>
        <v>-1222377.5255192905</v>
      </c>
      <c r="BV96" s="9">
        <f t="shared" si="36"/>
        <v>-952824.59456608573</v>
      </c>
      <c r="BW96" s="9">
        <f t="shared" si="21"/>
        <v>380899.41446462559</v>
      </c>
      <c r="BX96" s="9">
        <f t="shared" si="21"/>
        <v>-1491022.254195624</v>
      </c>
      <c r="BY96" s="9">
        <f t="shared" si="21"/>
        <v>841701.11449733772</v>
      </c>
    </row>
    <row r="97" spans="1:77">
      <c r="A97" s="2">
        <v>43586</v>
      </c>
      <c r="B97" s="8">
        <f>'WA Sch. 1-2'!B97</f>
        <v>290.02499999999998</v>
      </c>
      <c r="C97" s="8">
        <f>'WA Sch. 1-2'!C97</f>
        <v>84114.500624999986</v>
      </c>
      <c r="D97" s="8">
        <f>'WA Sch. 1-2'!D97</f>
        <v>14.95</v>
      </c>
      <c r="E97" s="8">
        <f>'WA Sch. 1-2'!E97</f>
        <v>187</v>
      </c>
      <c r="F97" s="8">
        <f t="shared" si="26"/>
        <v>34969</v>
      </c>
      <c r="G97" s="8">
        <f>'WA Sch. 1-2'!G97</f>
        <v>13</v>
      </c>
      <c r="H97" s="8">
        <f t="shared" si="27"/>
        <v>103.02499999999998</v>
      </c>
      <c r="I97" s="8">
        <f t="shared" si="27"/>
        <v>49145.500624999986</v>
      </c>
      <c r="J97" s="8">
        <f t="shared" si="27"/>
        <v>1.9499999999999993</v>
      </c>
      <c r="K97" s="9">
        <v>1066</v>
      </c>
      <c r="L97" s="9">
        <v>48594463.199999996</v>
      </c>
      <c r="M97" s="9">
        <v>2048986</v>
      </c>
      <c r="N97" s="9">
        <f t="shared" si="28"/>
        <v>50643449.199999996</v>
      </c>
      <c r="O97" s="9">
        <f t="shared" si="29"/>
        <v>47507.926078799246</v>
      </c>
      <c r="P97" s="8">
        <f t="shared" si="30"/>
        <v>19.661818317968496</v>
      </c>
      <c r="Q97" s="8">
        <f t="shared" si="31"/>
        <v>47527.587897117213</v>
      </c>
      <c r="R97" s="9">
        <f t="shared" si="24"/>
        <v>50664408.698326953</v>
      </c>
      <c r="S97" s="21"/>
      <c r="T97" s="10"/>
      <c r="U97" s="2">
        <v>43952</v>
      </c>
      <c r="V97" s="8">
        <f t="shared" si="32"/>
        <v>299.5</v>
      </c>
      <c r="W97" s="8">
        <f t="shared" si="33"/>
        <v>89700.25</v>
      </c>
      <c r="X97" s="8">
        <f t="shared" si="34"/>
        <v>10</v>
      </c>
      <c r="Y97" s="7">
        <v>0</v>
      </c>
      <c r="Z97" s="7">
        <v>0</v>
      </c>
      <c r="AA97" s="7">
        <v>0</v>
      </c>
      <c r="AB97" s="7">
        <v>0</v>
      </c>
      <c r="AC97" s="7">
        <v>0</v>
      </c>
      <c r="AD97" s="7">
        <v>0</v>
      </c>
      <c r="AE97" s="7">
        <v>0</v>
      </c>
      <c r="AF97" s="8">
        <f t="shared" si="35"/>
        <v>45691.737618545834</v>
      </c>
      <c r="AH97" s="17">
        <v>54</v>
      </c>
      <c r="AI97" s="17">
        <v>49036.650538969756</v>
      </c>
      <c r="AJ97" s="17">
        <v>-3212.443825188835</v>
      </c>
      <c r="AK97" s="17">
        <v>-1.2174221070547164</v>
      </c>
      <c r="AS97" s="1">
        <v>54</v>
      </c>
      <c r="AT97" s="50">
        <f t="shared" si="15"/>
        <v>17</v>
      </c>
      <c r="AU97" s="51">
        <f t="shared" si="16"/>
        <v>0.13825363825363826</v>
      </c>
      <c r="AV97" s="52">
        <f t="shared" si="20"/>
        <v>-1.0881989764386006</v>
      </c>
      <c r="AW97" s="43"/>
      <c r="AX97" s="1">
        <v>54</v>
      </c>
      <c r="AY97" s="9">
        <f t="shared" si="17"/>
        <v>-3212.443825188835</v>
      </c>
      <c r="AZ97" s="9">
        <f t="shared" si="25"/>
        <v>602.14025345794653</v>
      </c>
      <c r="BA97" s="9">
        <f t="shared" si="25"/>
        <v>-2813.8261417022877</v>
      </c>
      <c r="BB97" s="9">
        <f t="shared" si="25"/>
        <v>1773.0108760145158</v>
      </c>
      <c r="BC97" s="9">
        <f t="shared" si="25"/>
        <v>-1634.1162353685941</v>
      </c>
      <c r="BD97" s="9">
        <f t="shared" si="25"/>
        <v>146.60176741555188</v>
      </c>
      <c r="BE97" s="9">
        <f t="shared" si="25"/>
        <v>3892.1705102696433</v>
      </c>
      <c r="BF97" s="9">
        <f t="shared" si="25"/>
        <v>-1535.4467752722921</v>
      </c>
      <c r="BG97" s="9">
        <f t="shared" si="25"/>
        <v>209.17311355035781</v>
      </c>
      <c r="BH97" s="9">
        <f t="shared" si="25"/>
        <v>-2030.0544906264986</v>
      </c>
      <c r="BI97" s="9">
        <f t="shared" si="23"/>
        <v>-1582.3964418492833</v>
      </c>
      <c r="BJ97" s="9">
        <f t="shared" si="23"/>
        <v>632.57590283526952</v>
      </c>
      <c r="BK97" s="9">
        <f t="shared" si="23"/>
        <v>-2476.2042491479879</v>
      </c>
      <c r="BL97" s="1">
        <v>54</v>
      </c>
      <c r="BM97" s="9">
        <f t="shared" si="37"/>
        <v>10319795.329993837</v>
      </c>
      <c r="BN97" s="9">
        <f t="shared" si="37"/>
        <v>-1934341.7391186352</v>
      </c>
      <c r="BO97" s="9">
        <f t="shared" si="37"/>
        <v>9039258.4140664022</v>
      </c>
      <c r="BP97" s="9">
        <f t="shared" si="37"/>
        <v>-5695697.8406454865</v>
      </c>
      <c r="BQ97" s="9">
        <f t="shared" si="37"/>
        <v>5249506.6099506374</v>
      </c>
      <c r="BR97" s="9">
        <f t="shared" si="36"/>
        <v>-470949.94249587686</v>
      </c>
      <c r="BS97" s="9">
        <f t="shared" si="36"/>
        <v>-12503379.122297788</v>
      </c>
      <c r="BT97" s="9">
        <f t="shared" si="36"/>
        <v>4932536.5121295564</v>
      </c>
      <c r="BU97" s="9">
        <f t="shared" si="36"/>
        <v>-671956.8770203871</v>
      </c>
      <c r="BV97" s="9">
        <f t="shared" si="36"/>
        <v>6521436.0132099306</v>
      </c>
      <c r="BW97" s="9">
        <f t="shared" si="21"/>
        <v>5083359.6786194863</v>
      </c>
      <c r="BX97" s="9">
        <f t="shared" si="21"/>
        <v>-2032114.5530264287</v>
      </c>
      <c r="BY97" s="9">
        <f t="shared" si="21"/>
        <v>7954667.0500817755</v>
      </c>
    </row>
    <row r="98" spans="1:77">
      <c r="A98" s="2">
        <v>43617</v>
      </c>
      <c r="B98" s="8">
        <f>'WA Sch. 1-2'!B98</f>
        <v>126.95</v>
      </c>
      <c r="C98" s="8">
        <f>'WA Sch. 1-2'!C98</f>
        <v>16116.302500000002</v>
      </c>
      <c r="D98" s="8">
        <f>'WA Sch. 1-2'!D98</f>
        <v>68</v>
      </c>
      <c r="E98" s="8">
        <f>'WA Sch. 1-2'!E98</f>
        <v>104.5</v>
      </c>
      <c r="F98" s="8">
        <f t="shared" si="26"/>
        <v>10920.25</v>
      </c>
      <c r="G98" s="8">
        <f>'WA Sch. 1-2'!G98</f>
        <v>79.5</v>
      </c>
      <c r="H98" s="8">
        <f t="shared" si="27"/>
        <v>22.450000000000003</v>
      </c>
      <c r="I98" s="8">
        <f t="shared" si="27"/>
        <v>5196.0525000000016</v>
      </c>
      <c r="J98" s="8">
        <f t="shared" si="27"/>
        <v>-11.5</v>
      </c>
      <c r="K98" s="9">
        <v>1054</v>
      </c>
      <c r="L98" s="9">
        <v>49839021.800000004</v>
      </c>
      <c r="M98" s="9">
        <v>2581307</v>
      </c>
      <c r="N98" s="9">
        <f t="shared" si="28"/>
        <v>52420328.800000004</v>
      </c>
      <c r="O98" s="9">
        <f t="shared" si="29"/>
        <v>49734.657305502849</v>
      </c>
      <c r="P98" s="8">
        <f t="shared" si="30"/>
        <v>-115.95431315725016</v>
      </c>
      <c r="Q98" s="8">
        <f t="shared" si="31"/>
        <v>49618.702992345599</v>
      </c>
      <c r="R98" s="9">
        <f t="shared" si="24"/>
        <v>52298112.953932263</v>
      </c>
      <c r="S98" s="21"/>
      <c r="T98" s="10"/>
      <c r="U98" s="2">
        <v>43983</v>
      </c>
      <c r="V98" s="8">
        <f t="shared" si="32"/>
        <v>145.5</v>
      </c>
      <c r="W98" s="8">
        <f t="shared" si="33"/>
        <v>21170.25</v>
      </c>
      <c r="X98" s="8">
        <f t="shared" si="34"/>
        <v>43</v>
      </c>
      <c r="Y98" s="7">
        <v>0</v>
      </c>
      <c r="Z98" s="7">
        <v>0</v>
      </c>
      <c r="AA98" s="7">
        <v>0</v>
      </c>
      <c r="AB98" s="7">
        <v>0</v>
      </c>
      <c r="AC98" s="7">
        <v>0</v>
      </c>
      <c r="AD98" s="7">
        <v>0</v>
      </c>
      <c r="AE98" s="7">
        <v>0</v>
      </c>
      <c r="AF98" s="8">
        <f t="shared" si="35"/>
        <v>50201.556023965139</v>
      </c>
      <c r="AH98" s="17">
        <v>55</v>
      </c>
      <c r="AI98" s="17">
        <v>51179.284586440677</v>
      </c>
      <c r="AJ98" s="17">
        <v>157.56581427170022</v>
      </c>
      <c r="AK98" s="17">
        <v>5.9712828005379838E-2</v>
      </c>
      <c r="AS98" s="1">
        <v>55</v>
      </c>
      <c r="AT98" s="50">
        <f t="shared" si="15"/>
        <v>62</v>
      </c>
      <c r="AU98" s="51">
        <f t="shared" si="16"/>
        <v>0.51247401247401247</v>
      </c>
      <c r="AV98" s="52">
        <f t="shared" si="20"/>
        <v>3.127280902613698E-2</v>
      </c>
      <c r="AW98" s="43"/>
      <c r="AX98" s="1">
        <v>55</v>
      </c>
      <c r="AY98" s="9">
        <f t="shared" si="17"/>
        <v>157.56581427170022</v>
      </c>
      <c r="AZ98" s="9">
        <f t="shared" si="25"/>
        <v>-3212.443825188835</v>
      </c>
      <c r="BA98" s="9">
        <f t="shared" si="25"/>
        <v>602.14025345794653</v>
      </c>
      <c r="BB98" s="9">
        <f t="shared" si="25"/>
        <v>-2813.8261417022877</v>
      </c>
      <c r="BC98" s="9">
        <f t="shared" si="25"/>
        <v>1773.0108760145158</v>
      </c>
      <c r="BD98" s="9">
        <f t="shared" si="25"/>
        <v>-1634.1162353685941</v>
      </c>
      <c r="BE98" s="9">
        <f t="shared" si="25"/>
        <v>146.60176741555188</v>
      </c>
      <c r="BF98" s="9">
        <f t="shared" si="25"/>
        <v>3892.1705102696433</v>
      </c>
      <c r="BG98" s="9">
        <f t="shared" si="25"/>
        <v>-1535.4467752722921</v>
      </c>
      <c r="BH98" s="9">
        <f t="shared" si="25"/>
        <v>209.17311355035781</v>
      </c>
      <c r="BI98" s="9">
        <f t="shared" si="23"/>
        <v>-2030.0544906264986</v>
      </c>
      <c r="BJ98" s="9">
        <f t="shared" si="23"/>
        <v>-1582.3964418492833</v>
      </c>
      <c r="BK98" s="9">
        <f t="shared" si="23"/>
        <v>632.57590283526952</v>
      </c>
      <c r="BL98" s="1">
        <v>55</v>
      </c>
      <c r="BM98" s="9">
        <f t="shared" si="37"/>
        <v>24826.985827105727</v>
      </c>
      <c r="BN98" s="9">
        <f t="shared" si="37"/>
        <v>-506171.32711799163</v>
      </c>
      <c r="BO98" s="9">
        <f t="shared" si="37"/>
        <v>94876.719341873628</v>
      </c>
      <c r="BP98" s="9">
        <f t="shared" si="37"/>
        <v>-443362.80723633262</v>
      </c>
      <c r="BQ98" s="9">
        <f t="shared" si="37"/>
        <v>279365.9023918187</v>
      </c>
      <c r="BR98" s="9">
        <f t="shared" si="36"/>
        <v>-257480.85524046631</v>
      </c>
      <c r="BS98" s="9">
        <f t="shared" si="36"/>
        <v>23099.426856503578</v>
      </c>
      <c r="BT98" s="9">
        <f t="shared" si="36"/>
        <v>613273.01573495846</v>
      </c>
      <c r="BU98" s="9">
        <f t="shared" si="36"/>
        <v>-241933.92141664287</v>
      </c>
      <c r="BV98" s="9">
        <f t="shared" si="36"/>
        <v>32958.531960311033</v>
      </c>
      <c r="BW98" s="9">
        <f t="shared" si="21"/>
        <v>-319867.18883149658</v>
      </c>
      <c r="BX98" s="9">
        <f t="shared" si="21"/>
        <v>-249331.5838606316</v>
      </c>
      <c r="BY98" s="9">
        <f t="shared" si="21"/>
        <v>99672.337218899673</v>
      </c>
    </row>
    <row r="99" spans="1:77">
      <c r="A99" s="2">
        <v>43647</v>
      </c>
      <c r="B99" s="8">
        <f>'WA Sch. 1-2'!B99</f>
        <v>14.1</v>
      </c>
      <c r="C99" s="8">
        <f>'WA Sch. 1-2'!C99</f>
        <v>198.81</v>
      </c>
      <c r="D99" s="8">
        <f>'WA Sch. 1-2'!D99</f>
        <v>240.05</v>
      </c>
      <c r="E99" s="8">
        <f>'WA Sch. 1-2'!E99</f>
        <v>9.5</v>
      </c>
      <c r="F99" s="8">
        <f t="shared" si="26"/>
        <v>90.25</v>
      </c>
      <c r="G99" s="8">
        <f>'WA Sch. 1-2'!G99</f>
        <v>136</v>
      </c>
      <c r="H99" s="8">
        <f t="shared" si="27"/>
        <v>4.5999999999999996</v>
      </c>
      <c r="I99" s="8">
        <f t="shared" si="27"/>
        <v>108.56</v>
      </c>
      <c r="J99" s="8">
        <f t="shared" si="27"/>
        <v>104.05000000000001</v>
      </c>
      <c r="K99" s="9">
        <v>1057</v>
      </c>
      <c r="L99" s="9">
        <v>50876719.600000001</v>
      </c>
      <c r="M99" s="9">
        <v>1611613</v>
      </c>
      <c r="N99" s="9">
        <f t="shared" si="28"/>
        <v>52488332.600000001</v>
      </c>
      <c r="O99" s="9">
        <f t="shared" si="29"/>
        <v>49657.835950804161</v>
      </c>
      <c r="P99" s="8">
        <f t="shared" si="30"/>
        <v>1049.134459479294</v>
      </c>
      <c r="Q99" s="8">
        <f t="shared" si="31"/>
        <v>50706.970410283458</v>
      </c>
      <c r="R99" s="9">
        <f t="shared" si="24"/>
        <v>53597267.723669618</v>
      </c>
      <c r="S99" s="21"/>
      <c r="T99" s="10"/>
      <c r="U99" s="2">
        <v>44013</v>
      </c>
      <c r="V99" s="8">
        <f t="shared" si="32"/>
        <v>22.5</v>
      </c>
      <c r="W99" s="8">
        <f t="shared" si="33"/>
        <v>506.25</v>
      </c>
      <c r="X99" s="8">
        <f t="shared" si="34"/>
        <v>193</v>
      </c>
      <c r="Y99" s="7">
        <v>0</v>
      </c>
      <c r="Z99" s="7">
        <v>0</v>
      </c>
      <c r="AA99" s="7">
        <v>0</v>
      </c>
      <c r="AB99" s="7">
        <v>0</v>
      </c>
      <c r="AC99" s="7">
        <v>0</v>
      </c>
      <c r="AD99" s="7">
        <v>0</v>
      </c>
      <c r="AE99" s="7">
        <v>0</v>
      </c>
      <c r="AF99" s="8">
        <f t="shared" si="35"/>
        <v>55587.45270121278</v>
      </c>
      <c r="AH99" s="17">
        <v>56</v>
      </c>
      <c r="AI99" s="17">
        <v>50972.583419508192</v>
      </c>
      <c r="AJ99" s="17">
        <v>-3331.66013908491</v>
      </c>
      <c r="AK99" s="17">
        <v>-1.2626015977965117</v>
      </c>
      <c r="AS99" s="1">
        <v>56</v>
      </c>
      <c r="AT99" s="50">
        <f t="shared" si="15"/>
        <v>14</v>
      </c>
      <c r="AU99" s="51">
        <f t="shared" si="16"/>
        <v>0.11330561330561331</v>
      </c>
      <c r="AV99" s="52">
        <f t="shared" si="20"/>
        <v>-1.2091343701602324</v>
      </c>
      <c r="AW99" s="43"/>
      <c r="AX99" s="1">
        <v>56</v>
      </c>
      <c r="AY99" s="9">
        <f t="shared" si="17"/>
        <v>-3331.66013908491</v>
      </c>
      <c r="AZ99" s="9">
        <f t="shared" si="25"/>
        <v>157.56581427170022</v>
      </c>
      <c r="BA99" s="9">
        <f t="shared" si="25"/>
        <v>-3212.443825188835</v>
      </c>
      <c r="BB99" s="9">
        <f t="shared" si="25"/>
        <v>602.14025345794653</v>
      </c>
      <c r="BC99" s="9">
        <f t="shared" si="25"/>
        <v>-2813.8261417022877</v>
      </c>
      <c r="BD99" s="9">
        <f t="shared" si="25"/>
        <v>1773.0108760145158</v>
      </c>
      <c r="BE99" s="9">
        <f t="shared" si="25"/>
        <v>-1634.1162353685941</v>
      </c>
      <c r="BF99" s="9">
        <f t="shared" si="25"/>
        <v>146.60176741555188</v>
      </c>
      <c r="BG99" s="9">
        <f t="shared" si="25"/>
        <v>3892.1705102696433</v>
      </c>
      <c r="BH99" s="9">
        <f t="shared" si="25"/>
        <v>-1535.4467752722921</v>
      </c>
      <c r="BI99" s="9">
        <f t="shared" si="23"/>
        <v>209.17311355035781</v>
      </c>
      <c r="BJ99" s="9">
        <f t="shared" si="23"/>
        <v>-2030.0544906264986</v>
      </c>
      <c r="BK99" s="9">
        <f t="shared" si="23"/>
        <v>-1582.3964418492833</v>
      </c>
      <c r="BL99" s="1">
        <v>56</v>
      </c>
      <c r="BM99" s="9">
        <f t="shared" si="37"/>
        <v>11099959.282367243</v>
      </c>
      <c r="BN99" s="9">
        <f t="shared" si="37"/>
        <v>-524955.7426914979</v>
      </c>
      <c r="BO99" s="9">
        <f t="shared" si="37"/>
        <v>10702771.041431056</v>
      </c>
      <c r="BP99" s="9">
        <f t="shared" si="37"/>
        <v>-2006126.6805843406</v>
      </c>
      <c r="BQ99" s="9">
        <f t="shared" si="37"/>
        <v>9374712.3946245629</v>
      </c>
      <c r="BR99" s="9">
        <f t="shared" si="36"/>
        <v>-5907069.6617815886</v>
      </c>
      <c r="BS99" s="9">
        <f t="shared" si="36"/>
        <v>5444319.9240090111</v>
      </c>
      <c r="BT99" s="9">
        <f t="shared" si="36"/>
        <v>-488427.26481780934</v>
      </c>
      <c r="BU99" s="9">
        <f t="shared" si="36"/>
        <v>-12967389.343587141</v>
      </c>
      <c r="BV99" s="9">
        <f t="shared" si="36"/>
        <v>5115586.8168611331</v>
      </c>
      <c r="BW99" s="9">
        <f t="shared" si="21"/>
        <v>-696893.72458402661</v>
      </c>
      <c r="BX99" s="9">
        <f t="shared" si="21"/>
        <v>6763451.6265905956</v>
      </c>
      <c r="BY99" s="9">
        <f t="shared" si="21"/>
        <v>5272007.1495390218</v>
      </c>
    </row>
    <row r="100" spans="1:77">
      <c r="A100" s="2">
        <v>43678</v>
      </c>
      <c r="B100" s="8">
        <f>'WA Sch. 1-2'!B100</f>
        <v>19.350000000000001</v>
      </c>
      <c r="C100" s="8">
        <f>'WA Sch. 1-2'!C100</f>
        <v>374.42250000000007</v>
      </c>
      <c r="D100" s="8">
        <f>'WA Sch. 1-2'!D100</f>
        <v>204.95</v>
      </c>
      <c r="E100" s="8">
        <f>'WA Sch. 1-2'!E100</f>
        <v>3.5</v>
      </c>
      <c r="F100" s="8">
        <f t="shared" si="26"/>
        <v>12.25</v>
      </c>
      <c r="G100" s="8">
        <f>'WA Sch. 1-2'!G100</f>
        <v>201</v>
      </c>
      <c r="H100" s="8">
        <f t="shared" si="27"/>
        <v>15.850000000000001</v>
      </c>
      <c r="I100" s="8">
        <f t="shared" si="27"/>
        <v>362.17250000000007</v>
      </c>
      <c r="J100" s="8">
        <f t="shared" si="27"/>
        <v>3.9499999999999886</v>
      </c>
      <c r="K100" s="9">
        <v>1048</v>
      </c>
      <c r="L100" s="9">
        <v>53547949</v>
      </c>
      <c r="M100" s="9">
        <v>1198644</v>
      </c>
      <c r="N100" s="9">
        <f t="shared" si="28"/>
        <v>54746593</v>
      </c>
      <c r="O100" s="9">
        <f t="shared" si="29"/>
        <v>52239.115458015265</v>
      </c>
      <c r="P100" s="8">
        <f t="shared" si="30"/>
        <v>39.827785823577116</v>
      </c>
      <c r="Q100" s="8">
        <f t="shared" si="31"/>
        <v>52278.943243838839</v>
      </c>
      <c r="R100" s="9">
        <f t="shared" si="24"/>
        <v>54788332.519543104</v>
      </c>
      <c r="S100" s="21"/>
      <c r="T100" s="10"/>
      <c r="U100" s="2">
        <v>44044</v>
      </c>
      <c r="V100" s="8">
        <f t="shared" si="32"/>
        <v>11.5</v>
      </c>
      <c r="W100" s="8">
        <f t="shared" si="33"/>
        <v>132.25</v>
      </c>
      <c r="X100" s="8">
        <f t="shared" si="34"/>
        <v>216</v>
      </c>
      <c r="Y100" s="7">
        <v>0</v>
      </c>
      <c r="Z100" s="7">
        <v>0</v>
      </c>
      <c r="AA100" s="7">
        <v>0</v>
      </c>
      <c r="AB100" s="7">
        <v>0</v>
      </c>
      <c r="AC100" s="7">
        <v>0</v>
      </c>
      <c r="AD100" s="7">
        <v>0</v>
      </c>
      <c r="AE100" s="7">
        <v>0</v>
      </c>
      <c r="AF100" s="8">
        <f t="shared" si="35"/>
        <v>51814.698773690077</v>
      </c>
      <c r="AH100" s="17">
        <v>57</v>
      </c>
      <c r="AI100" s="17">
        <v>45374.134285368928</v>
      </c>
      <c r="AJ100" s="17">
        <v>-2701.3178860819316</v>
      </c>
      <c r="AK100" s="17">
        <v>-1.0237203486368025</v>
      </c>
      <c r="AS100" s="1">
        <v>57</v>
      </c>
      <c r="AT100" s="50">
        <f t="shared" si="15"/>
        <v>22</v>
      </c>
      <c r="AU100" s="51">
        <f t="shared" si="16"/>
        <v>0.17983367983367984</v>
      </c>
      <c r="AV100" s="52">
        <f t="shared" si="20"/>
        <v>-0.91599911388803534</v>
      </c>
      <c r="AW100" s="43"/>
      <c r="AX100" s="1">
        <v>57</v>
      </c>
      <c r="AY100" s="9">
        <f t="shared" si="17"/>
        <v>-2701.3178860819316</v>
      </c>
      <c r="AZ100" s="9">
        <f t="shared" si="25"/>
        <v>-3331.66013908491</v>
      </c>
      <c r="BA100" s="9">
        <f t="shared" si="25"/>
        <v>157.56581427170022</v>
      </c>
      <c r="BB100" s="9">
        <f t="shared" si="25"/>
        <v>-3212.443825188835</v>
      </c>
      <c r="BC100" s="9">
        <f t="shared" si="25"/>
        <v>602.14025345794653</v>
      </c>
      <c r="BD100" s="9">
        <f t="shared" si="25"/>
        <v>-2813.8261417022877</v>
      </c>
      <c r="BE100" s="9">
        <f t="shared" si="25"/>
        <v>1773.0108760145158</v>
      </c>
      <c r="BF100" s="9">
        <f t="shared" si="25"/>
        <v>-1634.1162353685941</v>
      </c>
      <c r="BG100" s="9">
        <f t="shared" si="25"/>
        <v>146.60176741555188</v>
      </c>
      <c r="BH100" s="9">
        <f t="shared" si="25"/>
        <v>3892.1705102696433</v>
      </c>
      <c r="BI100" s="9">
        <f t="shared" si="23"/>
        <v>-1535.4467752722921</v>
      </c>
      <c r="BJ100" s="9">
        <f t="shared" si="23"/>
        <v>209.17311355035781</v>
      </c>
      <c r="BK100" s="9">
        <f t="shared" si="23"/>
        <v>-2030.0544906264986</v>
      </c>
      <c r="BL100" s="1">
        <v>57</v>
      </c>
      <c r="BM100" s="9">
        <f t="shared" si="37"/>
        <v>7297118.3216661243</v>
      </c>
      <c r="BN100" s="9">
        <f t="shared" si="37"/>
        <v>8999873.124056248</v>
      </c>
      <c r="BO100" s="9">
        <f t="shared" si="37"/>
        <v>-425635.352327222</v>
      </c>
      <c r="BP100" s="9">
        <f t="shared" si="37"/>
        <v>8677831.9630160239</v>
      </c>
      <c r="BQ100" s="9">
        <f t="shared" si="37"/>
        <v>-1626572.2365958705</v>
      </c>
      <c r="BR100" s="9">
        <f t="shared" si="36"/>
        <v>7601038.8849052694</v>
      </c>
      <c r="BS100" s="9">
        <f t="shared" si="36"/>
        <v>-4789465.9915958103</v>
      </c>
      <c r="BT100" s="9">
        <f t="shared" si="36"/>
        <v>4414267.4145380296</v>
      </c>
      <c r="BU100" s="9">
        <f t="shared" si="36"/>
        <v>-396017.97645086818</v>
      </c>
      <c r="BV100" s="9">
        <f t="shared" si="36"/>
        <v>-10513989.815072019</v>
      </c>
      <c r="BW100" s="9">
        <f t="shared" si="21"/>
        <v>4147729.8371698423</v>
      </c>
      <c r="BX100" s="9">
        <f t="shared" si="21"/>
        <v>-565043.07292104256</v>
      </c>
      <c r="BY100" s="9">
        <f t="shared" si="21"/>
        <v>5483822.5052502779</v>
      </c>
    </row>
    <row r="101" spans="1:77">
      <c r="A101" s="2">
        <v>43709</v>
      </c>
      <c r="B101" s="8">
        <f>'WA Sch. 1-2'!B101</f>
        <v>152.32499999999999</v>
      </c>
      <c r="C101" s="8">
        <f>'WA Sch. 1-2'!C101</f>
        <v>23202.905624999996</v>
      </c>
      <c r="D101" s="8">
        <f>'WA Sch. 1-2'!D101</f>
        <v>43.875</v>
      </c>
      <c r="E101" s="8">
        <f>'WA Sch. 1-2'!E101</f>
        <v>213</v>
      </c>
      <c r="F101" s="8">
        <f t="shared" si="26"/>
        <v>45369</v>
      </c>
      <c r="G101" s="8">
        <f>'WA Sch. 1-2'!G101</f>
        <v>35.5</v>
      </c>
      <c r="H101" s="8">
        <f t="shared" si="27"/>
        <v>-60.675000000000011</v>
      </c>
      <c r="I101" s="8">
        <f t="shared" si="27"/>
        <v>-22166.094375000004</v>
      </c>
      <c r="J101" s="8">
        <f t="shared" si="27"/>
        <v>8.375</v>
      </c>
      <c r="K101" s="9">
        <v>1049</v>
      </c>
      <c r="L101" s="9">
        <v>54137155.199999996</v>
      </c>
      <c r="M101" s="9">
        <v>-5141875</v>
      </c>
      <c r="N101" s="9">
        <f t="shared" si="28"/>
        <v>48995280.199999996</v>
      </c>
      <c r="O101" s="9">
        <f t="shared" si="29"/>
        <v>46706.654146806475</v>
      </c>
      <c r="P101" s="8">
        <f t="shared" si="30"/>
        <v>84.444988929736525</v>
      </c>
      <c r="Q101" s="8">
        <f t="shared" si="31"/>
        <v>46791.099135736215</v>
      </c>
      <c r="R101" s="9">
        <f t="shared" si="24"/>
        <v>49083862.993387289</v>
      </c>
      <c r="S101" s="21"/>
      <c r="T101" s="10"/>
      <c r="U101" s="2">
        <v>44075</v>
      </c>
      <c r="V101" s="8">
        <f t="shared" si="32"/>
        <v>90.5</v>
      </c>
      <c r="W101" s="8">
        <f t="shared" si="33"/>
        <v>8190.25</v>
      </c>
      <c r="X101" s="8">
        <f t="shared" si="34"/>
        <v>62</v>
      </c>
      <c r="Y101" s="7">
        <v>0</v>
      </c>
      <c r="Z101" s="7">
        <v>1</v>
      </c>
      <c r="AA101" s="7">
        <v>0</v>
      </c>
      <c r="AB101" s="7">
        <v>0</v>
      </c>
      <c r="AC101" s="7">
        <v>0</v>
      </c>
      <c r="AD101" s="7">
        <v>0</v>
      </c>
      <c r="AE101" s="7">
        <v>0</v>
      </c>
      <c r="AF101" s="8">
        <f t="shared" si="35"/>
        <v>49732.740691192863</v>
      </c>
      <c r="AH101" s="17">
        <v>58</v>
      </c>
      <c r="AI101" s="17">
        <v>48265.30228188022</v>
      </c>
      <c r="AJ101" s="17">
        <v>5313.4383198896903</v>
      </c>
      <c r="AK101" s="17">
        <v>2.0136374757386251</v>
      </c>
      <c r="AS101" s="1">
        <v>58</v>
      </c>
      <c r="AT101" s="50">
        <f t="shared" si="15"/>
        <v>117</v>
      </c>
      <c r="AU101" s="51">
        <f t="shared" si="16"/>
        <v>0.96985446985446988</v>
      </c>
      <c r="AV101" s="52">
        <f t="shared" si="20"/>
        <v>1.8786590672766061</v>
      </c>
      <c r="AW101" s="43"/>
      <c r="AX101" s="1">
        <v>58</v>
      </c>
      <c r="AY101" s="9">
        <f t="shared" si="17"/>
        <v>5313.4383198896903</v>
      </c>
      <c r="AZ101" s="9">
        <f t="shared" si="25"/>
        <v>-2701.3178860819316</v>
      </c>
      <c r="BA101" s="9">
        <f t="shared" si="25"/>
        <v>-3331.66013908491</v>
      </c>
      <c r="BB101" s="9">
        <f t="shared" si="25"/>
        <v>157.56581427170022</v>
      </c>
      <c r="BC101" s="9">
        <f t="shared" ref="AZ101:BJ128" si="38">BB100</f>
        <v>-3212.443825188835</v>
      </c>
      <c r="BD101" s="9">
        <f t="shared" si="38"/>
        <v>602.14025345794653</v>
      </c>
      <c r="BE101" s="9">
        <f t="shared" si="38"/>
        <v>-2813.8261417022877</v>
      </c>
      <c r="BF101" s="9">
        <f t="shared" si="38"/>
        <v>1773.0108760145158</v>
      </c>
      <c r="BG101" s="9">
        <f t="shared" si="38"/>
        <v>-1634.1162353685941</v>
      </c>
      <c r="BH101" s="9">
        <f t="shared" si="38"/>
        <v>146.60176741555188</v>
      </c>
      <c r="BI101" s="9">
        <f t="shared" si="23"/>
        <v>3892.1705102696433</v>
      </c>
      <c r="BJ101" s="9">
        <f t="shared" si="23"/>
        <v>-1535.4467752722921</v>
      </c>
      <c r="BK101" s="9">
        <f t="shared" si="23"/>
        <v>209.17311355035781</v>
      </c>
      <c r="BL101" s="1">
        <v>58</v>
      </c>
      <c r="BM101" s="9">
        <f t="shared" si="37"/>
        <v>28232626.779272232</v>
      </c>
      <c r="BN101" s="9">
        <f t="shared" si="37"/>
        <v>-14353285.970111132</v>
      </c>
      <c r="BO101" s="9">
        <f t="shared" si="37"/>
        <v>-17702570.651862763</v>
      </c>
      <c r="BP101" s="9">
        <f t="shared" si="37"/>
        <v>837216.23545590497</v>
      </c>
      <c r="BQ101" s="9">
        <f t="shared" si="37"/>
        <v>-17069122.12125136</v>
      </c>
      <c r="BR101" s="9">
        <f t="shared" si="36"/>
        <v>3199435.0966715771</v>
      </c>
      <c r="BS101" s="9">
        <f t="shared" si="36"/>
        <v>-14951091.646828277</v>
      </c>
      <c r="BT101" s="9">
        <f t="shared" si="36"/>
        <v>9420783.9301967565</v>
      </c>
      <c r="BU101" s="9">
        <f t="shared" si="36"/>
        <v>-8682775.824161347</v>
      </c>
      <c r="BV101" s="9">
        <f t="shared" si="36"/>
        <v>778959.4487493803</v>
      </c>
      <c r="BW101" s="9">
        <f t="shared" si="21"/>
        <v>20680807.936811384</v>
      </c>
      <c r="BX101" s="9">
        <f t="shared" si="21"/>
        <v>-8158501.7338828286</v>
      </c>
      <c r="BY101" s="9">
        <f t="shared" si="21"/>
        <v>1111428.4370291401</v>
      </c>
    </row>
    <row r="102" spans="1:77">
      <c r="A102" s="2">
        <v>43739</v>
      </c>
      <c r="B102" s="8">
        <f>'WA Sch. 1-2'!B102</f>
        <v>510.4</v>
      </c>
      <c r="C102" s="8">
        <f>'WA Sch. 1-2'!C102</f>
        <v>260508.15999999997</v>
      </c>
      <c r="D102" s="8">
        <f>'WA Sch. 1-2'!D102</f>
        <v>0.65</v>
      </c>
      <c r="E102" s="8">
        <f>'WA Sch. 1-2'!E102</f>
        <v>706</v>
      </c>
      <c r="F102" s="8">
        <f t="shared" si="26"/>
        <v>498436</v>
      </c>
      <c r="G102" s="8">
        <f>'WA Sch. 1-2'!G102</f>
        <v>0</v>
      </c>
      <c r="H102" s="8">
        <f t="shared" si="27"/>
        <v>-195.60000000000002</v>
      </c>
      <c r="I102" s="8">
        <f t="shared" si="27"/>
        <v>-237927.84000000003</v>
      </c>
      <c r="J102" s="8">
        <f t="shared" si="27"/>
        <v>0.65</v>
      </c>
      <c r="K102" s="9">
        <v>1051</v>
      </c>
      <c r="L102" s="9">
        <v>48482012.199999996</v>
      </c>
      <c r="M102" s="9">
        <v>4946615</v>
      </c>
      <c r="N102" s="9">
        <f t="shared" si="28"/>
        <v>53428627.199999996</v>
      </c>
      <c r="O102" s="9">
        <f t="shared" si="29"/>
        <v>50835.991627021882</v>
      </c>
      <c r="P102" s="8">
        <f t="shared" si="30"/>
        <v>6.5539394393228356</v>
      </c>
      <c r="Q102" s="8">
        <f t="shared" si="31"/>
        <v>50842.545566461202</v>
      </c>
      <c r="R102" s="9">
        <f t="shared" si="24"/>
        <v>53435515.390350722</v>
      </c>
      <c r="S102" s="21"/>
      <c r="T102" s="10"/>
      <c r="U102" s="2">
        <v>44105</v>
      </c>
      <c r="V102" s="8">
        <f t="shared" si="32"/>
        <v>530</v>
      </c>
      <c r="W102" s="8">
        <f t="shared" si="33"/>
        <v>280900</v>
      </c>
      <c r="X102" s="8">
        <f t="shared" si="34"/>
        <v>2.5</v>
      </c>
      <c r="Y102" s="7">
        <v>0</v>
      </c>
      <c r="Z102" s="7">
        <v>0</v>
      </c>
      <c r="AA102" s="7">
        <v>0</v>
      </c>
      <c r="AB102" s="7">
        <v>0</v>
      </c>
      <c r="AC102" s="7">
        <v>0</v>
      </c>
      <c r="AD102" s="7">
        <v>1</v>
      </c>
      <c r="AE102" s="7">
        <v>0</v>
      </c>
      <c r="AF102" s="8">
        <f t="shared" si="35"/>
        <v>59394.780739081747</v>
      </c>
      <c r="AH102" s="17">
        <v>59</v>
      </c>
      <c r="AI102" s="17">
        <v>48265.30228188022</v>
      </c>
      <c r="AJ102" s="17">
        <v>-1903.6945463729717</v>
      </c>
      <c r="AK102" s="17">
        <v>-0.721444467810335</v>
      </c>
      <c r="AS102" s="1">
        <v>59</v>
      </c>
      <c r="AT102" s="50">
        <f t="shared" si="15"/>
        <v>30</v>
      </c>
      <c r="AU102" s="51">
        <f t="shared" si="16"/>
        <v>0.24636174636174638</v>
      </c>
      <c r="AV102" s="52">
        <f t="shared" si="20"/>
        <v>-0.68598353263417977</v>
      </c>
      <c r="AW102" s="43"/>
      <c r="AX102" s="1">
        <v>59</v>
      </c>
      <c r="AY102" s="9">
        <f t="shared" si="17"/>
        <v>-1903.6945463729717</v>
      </c>
      <c r="AZ102" s="9">
        <f t="shared" si="38"/>
        <v>5313.4383198896903</v>
      </c>
      <c r="BA102" s="9">
        <f t="shared" si="38"/>
        <v>-2701.3178860819316</v>
      </c>
      <c r="BB102" s="9">
        <f t="shared" si="38"/>
        <v>-3331.66013908491</v>
      </c>
      <c r="BC102" s="9">
        <f t="shared" si="38"/>
        <v>157.56581427170022</v>
      </c>
      <c r="BD102" s="9">
        <f t="shared" si="38"/>
        <v>-3212.443825188835</v>
      </c>
      <c r="BE102" s="9">
        <f t="shared" si="38"/>
        <v>602.14025345794653</v>
      </c>
      <c r="BF102" s="9">
        <f t="shared" si="38"/>
        <v>-2813.8261417022877</v>
      </c>
      <c r="BG102" s="9">
        <f t="shared" si="38"/>
        <v>1773.0108760145158</v>
      </c>
      <c r="BH102" s="9">
        <f t="shared" si="38"/>
        <v>-1634.1162353685941</v>
      </c>
      <c r="BI102" s="9">
        <f t="shared" si="23"/>
        <v>146.60176741555188</v>
      </c>
      <c r="BJ102" s="9">
        <f t="shared" si="23"/>
        <v>3892.1705102696433</v>
      </c>
      <c r="BK102" s="9">
        <f t="shared" si="23"/>
        <v>-1535.4467752722921</v>
      </c>
      <c r="BL102" s="1">
        <v>59</v>
      </c>
      <c r="BM102" s="9">
        <f t="shared" si="37"/>
        <v>3624052.9258901728</v>
      </c>
      <c r="BN102" s="9">
        <f t="shared" si="37"/>
        <v>-10115163.552063148</v>
      </c>
      <c r="BO102" s="9">
        <f t="shared" si="37"/>
        <v>5142484.1277539106</v>
      </c>
      <c r="BP102" s="9">
        <f t="shared" si="37"/>
        <v>6342463.2371441294</v>
      </c>
      <c r="BQ102" s="9">
        <f t="shared" si="37"/>
        <v>-299957.18132386223</v>
      </c>
      <c r="BR102" s="9">
        <f t="shared" si="36"/>
        <v>6115511.790541484</v>
      </c>
      <c r="BS102" s="9">
        <f t="shared" si="36"/>
        <v>-1146291.1166595391</v>
      </c>
      <c r="BT102" s="9">
        <f t="shared" si="36"/>
        <v>5356665.4804003183</v>
      </c>
      <c r="BU102" s="9">
        <f t="shared" si="36"/>
        <v>-3375271.1353287995</v>
      </c>
      <c r="BV102" s="9">
        <f t="shared" si="36"/>
        <v>3110858.165410704</v>
      </c>
      <c r="BW102" s="9">
        <f t="shared" si="21"/>
        <v>-279084.98511763499</v>
      </c>
      <c r="BX102" s="9">
        <f t="shared" si="21"/>
        <v>-7409503.7739540152</v>
      </c>
      <c r="BY102" s="9">
        <f t="shared" si="21"/>
        <v>2923021.652331809</v>
      </c>
    </row>
    <row r="103" spans="1:77">
      <c r="A103" s="2">
        <v>43770</v>
      </c>
      <c r="B103" s="8">
        <f>'WA Sch. 1-2'!B103</f>
        <v>874.97500000000002</v>
      </c>
      <c r="C103" s="8">
        <f>'WA Sch. 1-2'!C103</f>
        <v>765581.25062499999</v>
      </c>
      <c r="D103" s="8">
        <f>'WA Sch. 1-2'!D103</f>
        <v>0</v>
      </c>
      <c r="E103" s="8">
        <f>'WA Sch. 1-2'!E103</f>
        <v>882</v>
      </c>
      <c r="F103" s="8">
        <f t="shared" si="26"/>
        <v>777924</v>
      </c>
      <c r="G103" s="8">
        <f>'WA Sch. 1-2'!G103</f>
        <v>0</v>
      </c>
      <c r="H103" s="8">
        <f t="shared" si="27"/>
        <v>-7.0249999999999773</v>
      </c>
      <c r="I103" s="8">
        <f t="shared" si="27"/>
        <v>-12342.749375000014</v>
      </c>
      <c r="J103" s="8">
        <f t="shared" si="27"/>
        <v>0</v>
      </c>
      <c r="K103" s="9">
        <v>1041</v>
      </c>
      <c r="L103" s="9">
        <v>50271551.399999999</v>
      </c>
      <c r="M103" s="9">
        <v>2351351</v>
      </c>
      <c r="N103" s="9">
        <f t="shared" si="28"/>
        <v>52622902.399999999</v>
      </c>
      <c r="O103" s="9">
        <f t="shared" si="29"/>
        <v>50550.338520653218</v>
      </c>
      <c r="P103" s="8">
        <f t="shared" si="30"/>
        <v>0</v>
      </c>
      <c r="Q103" s="8">
        <f t="shared" si="31"/>
        <v>50550.338520653218</v>
      </c>
      <c r="R103" s="9">
        <f t="shared" si="24"/>
        <v>52622902.399999999</v>
      </c>
      <c r="S103" s="21"/>
      <c r="T103" s="10"/>
      <c r="U103" s="2">
        <v>44136</v>
      </c>
      <c r="V103" s="8">
        <f t="shared" si="32"/>
        <v>836</v>
      </c>
      <c r="W103" s="8">
        <f t="shared" si="33"/>
        <v>698896</v>
      </c>
      <c r="X103" s="8">
        <f t="shared" si="34"/>
        <v>0</v>
      </c>
      <c r="Y103" s="7">
        <v>0</v>
      </c>
      <c r="Z103" s="7">
        <v>0</v>
      </c>
      <c r="AA103" s="7">
        <v>0</v>
      </c>
      <c r="AB103" s="7">
        <v>0</v>
      </c>
      <c r="AC103" s="7">
        <v>0</v>
      </c>
      <c r="AD103" s="7">
        <v>1</v>
      </c>
      <c r="AE103" s="7">
        <v>0</v>
      </c>
      <c r="AF103" s="8">
        <f t="shared" si="35"/>
        <v>52709.43611738149</v>
      </c>
      <c r="AH103" s="17">
        <v>60</v>
      </c>
      <c r="AI103" s="17">
        <v>48265.30228188022</v>
      </c>
      <c r="AJ103" s="17">
        <v>2872.9818766783428</v>
      </c>
      <c r="AK103" s="17">
        <v>1.0887759724888457</v>
      </c>
      <c r="AS103" s="1">
        <v>60</v>
      </c>
      <c r="AT103" s="50">
        <f t="shared" si="15"/>
        <v>104</v>
      </c>
      <c r="AU103" s="51">
        <f t="shared" si="16"/>
        <v>0.86174636174636177</v>
      </c>
      <c r="AV103" s="52">
        <f t="shared" si="20"/>
        <v>1.0881989764386006</v>
      </c>
      <c r="AW103" s="43"/>
      <c r="AX103" s="1">
        <v>60</v>
      </c>
      <c r="AY103" s="9">
        <f t="shared" si="17"/>
        <v>2872.9818766783428</v>
      </c>
      <c r="AZ103" s="9">
        <f t="shared" si="38"/>
        <v>-1903.6945463729717</v>
      </c>
      <c r="BA103" s="9">
        <f t="shared" si="38"/>
        <v>5313.4383198896903</v>
      </c>
      <c r="BB103" s="9">
        <f t="shared" si="38"/>
        <v>-2701.3178860819316</v>
      </c>
      <c r="BC103" s="9">
        <f t="shared" si="38"/>
        <v>-3331.66013908491</v>
      </c>
      <c r="BD103" s="9">
        <f t="shared" si="38"/>
        <v>157.56581427170022</v>
      </c>
      <c r="BE103" s="9">
        <f t="shared" si="38"/>
        <v>-3212.443825188835</v>
      </c>
      <c r="BF103" s="9">
        <f t="shared" si="38"/>
        <v>602.14025345794653</v>
      </c>
      <c r="BG103" s="9">
        <f t="shared" si="38"/>
        <v>-2813.8261417022877</v>
      </c>
      <c r="BH103" s="9">
        <f t="shared" si="38"/>
        <v>1773.0108760145158</v>
      </c>
      <c r="BI103" s="9">
        <f t="shared" si="23"/>
        <v>-1634.1162353685941</v>
      </c>
      <c r="BJ103" s="9">
        <f t="shared" si="23"/>
        <v>146.60176741555188</v>
      </c>
      <c r="BK103" s="9">
        <f t="shared" si="23"/>
        <v>3892.1705102696433</v>
      </c>
      <c r="BL103" s="1">
        <v>60</v>
      </c>
      <c r="BM103" s="9">
        <f t="shared" si="37"/>
        <v>8254024.8637222461</v>
      </c>
      <c r="BN103" s="9">
        <f t="shared" si="37"/>
        <v>-5469279.930460942</v>
      </c>
      <c r="BO103" s="9">
        <f t="shared" si="37"/>
        <v>15265411.995891351</v>
      </c>
      <c r="BP103" s="9">
        <f t="shared" si="37"/>
        <v>-7760837.3298604405</v>
      </c>
      <c r="BQ103" s="9">
        <f t="shared" si="37"/>
        <v>-9571799.1988425963</v>
      </c>
      <c r="BR103" s="9">
        <f t="shared" si="36"/>
        <v>452683.72878667788</v>
      </c>
      <c r="BS103" s="9">
        <f t="shared" si="36"/>
        <v>-9229292.8896147758</v>
      </c>
      <c r="BT103" s="9">
        <f t="shared" si="36"/>
        <v>1729938.0354032042</v>
      </c>
      <c r="BU103" s="9">
        <f t="shared" si="36"/>
        <v>-8084071.5092344191</v>
      </c>
      <c r="BV103" s="9">
        <f t="shared" si="36"/>
        <v>5093828.1139433235</v>
      </c>
      <c r="BW103" s="9">
        <f t="shared" si="21"/>
        <v>-4694786.328599805</v>
      </c>
      <c r="BX103" s="9">
        <f t="shared" si="21"/>
        <v>421184.22087391146</v>
      </c>
      <c r="BY103" s="9">
        <f t="shared" si="21"/>
        <v>11182135.336946623</v>
      </c>
    </row>
    <row r="104" spans="1:77">
      <c r="A104" s="2">
        <v>43800</v>
      </c>
      <c r="B104" s="8">
        <f>'WA Sch. 1-2'!B104</f>
        <v>1138.7249999999999</v>
      </c>
      <c r="C104" s="8">
        <f>'WA Sch. 1-2'!C104</f>
        <v>1296694.6256249999</v>
      </c>
      <c r="D104" s="8">
        <f>'WA Sch. 1-2'!D104</f>
        <v>0</v>
      </c>
      <c r="E104" s="8">
        <f>'WA Sch. 1-2'!E104</f>
        <v>978</v>
      </c>
      <c r="F104" s="8">
        <f t="shared" si="26"/>
        <v>956484</v>
      </c>
      <c r="G104" s="8">
        <f>'WA Sch. 1-2'!G104</f>
        <v>0</v>
      </c>
      <c r="H104" s="8">
        <f t="shared" si="27"/>
        <v>160.72499999999991</v>
      </c>
      <c r="I104" s="8">
        <f t="shared" si="27"/>
        <v>340210.62562499987</v>
      </c>
      <c r="J104" s="8">
        <f t="shared" si="27"/>
        <v>0</v>
      </c>
      <c r="K104" s="9">
        <v>1047</v>
      </c>
      <c r="L104" s="9">
        <v>57011544.800000004</v>
      </c>
      <c r="M104" s="9">
        <v>-4142797</v>
      </c>
      <c r="N104" s="9">
        <f t="shared" si="28"/>
        <v>52868747.800000004</v>
      </c>
      <c r="O104" s="9">
        <f t="shared" si="29"/>
        <v>50495.461127029615</v>
      </c>
      <c r="P104" s="8">
        <f t="shared" si="30"/>
        <v>0</v>
      </c>
      <c r="Q104" s="8">
        <f t="shared" si="31"/>
        <v>50495.461127029615</v>
      </c>
      <c r="R104" s="9">
        <f t="shared" si="24"/>
        <v>52868747.800000004</v>
      </c>
      <c r="S104" s="21"/>
      <c r="T104" s="10"/>
      <c r="U104" s="2">
        <v>44166</v>
      </c>
      <c r="V104" s="8">
        <f t="shared" si="32"/>
        <v>1029.5</v>
      </c>
      <c r="W104" s="8">
        <f t="shared" si="33"/>
        <v>1059870.25</v>
      </c>
      <c r="X104" s="8">
        <f t="shared" si="34"/>
        <v>0</v>
      </c>
      <c r="Y104" s="7">
        <v>0</v>
      </c>
      <c r="Z104" s="7">
        <v>0</v>
      </c>
      <c r="AA104" s="7">
        <v>0</v>
      </c>
      <c r="AB104" s="7">
        <v>0</v>
      </c>
      <c r="AC104" s="7">
        <v>0</v>
      </c>
      <c r="AD104" s="7">
        <v>1</v>
      </c>
      <c r="AE104" s="7">
        <v>0</v>
      </c>
      <c r="AF104" s="8">
        <f t="shared" si="35"/>
        <v>56337.805624296969</v>
      </c>
      <c r="AH104" s="17">
        <v>61</v>
      </c>
      <c r="AI104" s="17">
        <v>48265.30228188022</v>
      </c>
      <c r="AJ104" s="17">
        <v>-4110.1845357333514</v>
      </c>
      <c r="AK104" s="17">
        <v>-1.5576395386717996</v>
      </c>
      <c r="AS104" s="1">
        <v>61</v>
      </c>
      <c r="AT104" s="50">
        <f t="shared" si="15"/>
        <v>7</v>
      </c>
      <c r="AU104" s="51">
        <f t="shared" si="16"/>
        <v>5.5093555093555097E-2</v>
      </c>
      <c r="AV104" s="52">
        <f t="shared" si="20"/>
        <v>-1.5973526977611858</v>
      </c>
      <c r="AW104" s="43"/>
      <c r="AX104" s="1">
        <v>61</v>
      </c>
      <c r="AY104" s="9">
        <f t="shared" si="17"/>
        <v>-4110.1845357333514</v>
      </c>
      <c r="AZ104" s="9">
        <f t="shared" si="38"/>
        <v>2872.9818766783428</v>
      </c>
      <c r="BA104" s="9">
        <f t="shared" si="38"/>
        <v>-1903.6945463729717</v>
      </c>
      <c r="BB104" s="9">
        <f t="shared" si="38"/>
        <v>5313.4383198896903</v>
      </c>
      <c r="BC104" s="9">
        <f t="shared" si="38"/>
        <v>-2701.3178860819316</v>
      </c>
      <c r="BD104" s="9">
        <f t="shared" si="38"/>
        <v>-3331.66013908491</v>
      </c>
      <c r="BE104" s="9">
        <f t="shared" si="38"/>
        <v>157.56581427170022</v>
      </c>
      <c r="BF104" s="9">
        <f t="shared" si="38"/>
        <v>-3212.443825188835</v>
      </c>
      <c r="BG104" s="9">
        <f t="shared" si="38"/>
        <v>602.14025345794653</v>
      </c>
      <c r="BH104" s="9">
        <f t="shared" si="38"/>
        <v>-2813.8261417022877</v>
      </c>
      <c r="BI104" s="9">
        <f t="shared" si="23"/>
        <v>1773.0108760145158</v>
      </c>
      <c r="BJ104" s="9">
        <f t="shared" si="23"/>
        <v>-1634.1162353685941</v>
      </c>
      <c r="BK104" s="9">
        <f t="shared" si="23"/>
        <v>146.60176741555188</v>
      </c>
      <c r="BL104" s="1">
        <v>61</v>
      </c>
      <c r="BM104" s="9">
        <f t="shared" si="37"/>
        <v>16893616.917781539</v>
      </c>
      <c r="BN104" s="9">
        <f t="shared" si="37"/>
        <v>-11808485.680965515</v>
      </c>
      <c r="BO104" s="9">
        <f t="shared" si="37"/>
        <v>7824535.8852620721</v>
      </c>
      <c r="BP104" s="9">
        <f t="shared" si="37"/>
        <v>-21839212.0139836</v>
      </c>
      <c r="BQ104" s="9">
        <f t="shared" si="37"/>
        <v>11102915.001473824</v>
      </c>
      <c r="BR104" s="9">
        <f t="shared" si="36"/>
        <v>13693737.981985981</v>
      </c>
      <c r="BS104" s="9">
        <f t="shared" si="36"/>
        <v>-647624.5731797982</v>
      </c>
      <c r="BT104" s="9">
        <f t="shared" si="36"/>
        <v>13203736.932203202</v>
      </c>
      <c r="BU104" s="9">
        <f t="shared" si="36"/>
        <v>-2474907.5581054324</v>
      </c>
      <c r="BV104" s="9">
        <f t="shared" si="36"/>
        <v>11565344.693866946</v>
      </c>
      <c r="BW104" s="9">
        <f t="shared" si="21"/>
        <v>-7287401.8842819193</v>
      </c>
      <c r="BX104" s="9">
        <f t="shared" si="21"/>
        <v>6716519.2802027641</v>
      </c>
      <c r="BY104" s="9">
        <f t="shared" si="21"/>
        <v>-602560.31734260148</v>
      </c>
    </row>
    <row r="105" spans="1:77">
      <c r="A105" s="2">
        <v>43831</v>
      </c>
      <c r="B105" s="8">
        <f>'WA Sch. 1-2'!B105</f>
        <v>1095.1500000000001</v>
      </c>
      <c r="C105" s="8">
        <f>'WA Sch. 1-2'!C105</f>
        <v>1199353.5225000002</v>
      </c>
      <c r="D105" s="8">
        <f>'WA Sch. 1-2'!D105</f>
        <v>0</v>
      </c>
      <c r="E105" s="8">
        <f>'WA Sch. 1-2'!E105</f>
        <v>955.5</v>
      </c>
      <c r="F105" s="8">
        <f t="shared" si="26"/>
        <v>912980.25</v>
      </c>
      <c r="G105" s="8">
        <f>'WA Sch. 1-2'!G105</f>
        <v>0</v>
      </c>
      <c r="H105" s="8">
        <f t="shared" si="27"/>
        <v>139.65000000000009</v>
      </c>
      <c r="I105" s="8">
        <f t="shared" si="27"/>
        <v>286373.2725000002</v>
      </c>
      <c r="J105" s="8">
        <f t="shared" si="27"/>
        <v>0</v>
      </c>
      <c r="K105" s="9">
        <v>1044</v>
      </c>
      <c r="L105" s="9">
        <v>53126631.799999997</v>
      </c>
      <c r="M105" s="9">
        <v>-2706000</v>
      </c>
      <c r="N105" s="9">
        <f t="shared" si="28"/>
        <v>50420631.799999997</v>
      </c>
      <c r="O105" s="9">
        <f t="shared" si="29"/>
        <v>48295.624329501916</v>
      </c>
      <c r="P105" s="8">
        <f t="shared" si="30"/>
        <v>0</v>
      </c>
      <c r="Q105" s="8">
        <f t="shared" si="31"/>
        <v>48295.624329501916</v>
      </c>
      <c r="R105" s="9">
        <f t="shared" si="24"/>
        <v>50420631.799999997</v>
      </c>
      <c r="S105" s="21"/>
      <c r="T105" s="10"/>
      <c r="U105" s="2">
        <v>44197</v>
      </c>
      <c r="V105" s="8">
        <f t="shared" si="32"/>
        <v>977.5</v>
      </c>
      <c r="W105" s="8">
        <f t="shared" si="33"/>
        <v>955506.25</v>
      </c>
      <c r="X105" s="8">
        <f t="shared" si="34"/>
        <v>0</v>
      </c>
      <c r="Y105" s="7">
        <v>0</v>
      </c>
      <c r="Z105" s="7">
        <v>0</v>
      </c>
      <c r="AA105" s="7">
        <v>0</v>
      </c>
      <c r="AB105" s="7">
        <v>0</v>
      </c>
      <c r="AC105" s="7">
        <v>0</v>
      </c>
      <c r="AD105" s="7">
        <v>1</v>
      </c>
      <c r="AE105" s="7">
        <v>0</v>
      </c>
      <c r="AF105" s="8">
        <f t="shared" si="35"/>
        <v>57243.319706242357</v>
      </c>
      <c r="AH105" s="17">
        <v>62</v>
      </c>
      <c r="AI105" s="17">
        <v>48265.30228188022</v>
      </c>
      <c r="AJ105" s="17">
        <v>2453.57393227586</v>
      </c>
      <c r="AK105" s="17">
        <v>0.92983264735227511</v>
      </c>
      <c r="AS105" s="1">
        <v>62</v>
      </c>
      <c r="AT105" s="50">
        <f t="shared" si="15"/>
        <v>99</v>
      </c>
      <c r="AU105" s="51">
        <f t="shared" si="16"/>
        <v>0.82016632016632018</v>
      </c>
      <c r="AV105" s="52">
        <f t="shared" si="20"/>
        <v>0.91599911388803534</v>
      </c>
      <c r="AW105" s="43"/>
      <c r="AX105" s="1">
        <v>62</v>
      </c>
      <c r="AY105" s="9">
        <f t="shared" si="17"/>
        <v>2453.57393227586</v>
      </c>
      <c r="AZ105" s="9">
        <f t="shared" si="38"/>
        <v>-4110.1845357333514</v>
      </c>
      <c r="BA105" s="9">
        <f t="shared" si="38"/>
        <v>2872.9818766783428</v>
      </c>
      <c r="BB105" s="9">
        <f t="shared" si="38"/>
        <v>-1903.6945463729717</v>
      </c>
      <c r="BC105" s="9">
        <f t="shared" si="38"/>
        <v>5313.4383198896903</v>
      </c>
      <c r="BD105" s="9">
        <f t="shared" si="38"/>
        <v>-2701.3178860819316</v>
      </c>
      <c r="BE105" s="9">
        <f t="shared" si="38"/>
        <v>-3331.66013908491</v>
      </c>
      <c r="BF105" s="9">
        <f t="shared" si="38"/>
        <v>157.56581427170022</v>
      </c>
      <c r="BG105" s="9">
        <f t="shared" si="38"/>
        <v>-3212.443825188835</v>
      </c>
      <c r="BH105" s="9">
        <f t="shared" si="38"/>
        <v>602.14025345794653</v>
      </c>
      <c r="BI105" s="9">
        <f t="shared" si="23"/>
        <v>-2813.8261417022877</v>
      </c>
      <c r="BJ105" s="9">
        <f t="shared" si="23"/>
        <v>1773.0108760145158</v>
      </c>
      <c r="BK105" s="9">
        <f t="shared" si="23"/>
        <v>-1634.1162353685941</v>
      </c>
      <c r="BL105" s="1">
        <v>62</v>
      </c>
      <c r="BM105" s="9">
        <f t="shared" si="37"/>
        <v>6020025.0411436558</v>
      </c>
      <c r="BN105" s="9">
        <f t="shared" si="37"/>
        <v>-10084641.63371872</v>
      </c>
      <c r="BO105" s="9">
        <f t="shared" si="37"/>
        <v>7049073.440518993</v>
      </c>
      <c r="BP105" s="9">
        <f t="shared" si="37"/>
        <v>-4670855.3139964389</v>
      </c>
      <c r="BQ105" s="9">
        <f t="shared" si="37"/>
        <v>13036913.752437031</v>
      </c>
      <c r="BR105" s="9">
        <f t="shared" si="36"/>
        <v>-6627883.1480811602</v>
      </c>
      <c r="BS105" s="9">
        <f t="shared" si="36"/>
        <v>-8174474.4684613068</v>
      </c>
      <c r="BT105" s="9">
        <f t="shared" si="36"/>
        <v>386599.37451487826</v>
      </c>
      <c r="BU105" s="9">
        <f t="shared" si="36"/>
        <v>-7881968.4283838794</v>
      </c>
      <c r="BV105" s="9">
        <f t="shared" si="36"/>
        <v>1477395.6294584144</v>
      </c>
      <c r="BW105" s="9">
        <f t="shared" si="21"/>
        <v>-6903930.4712370951</v>
      </c>
      <c r="BX105" s="9">
        <f t="shared" si="21"/>
        <v>4350213.2670308277</v>
      </c>
      <c r="BY105" s="9">
        <f t="shared" si="21"/>
        <v>-4009424.9974091416</v>
      </c>
    </row>
    <row r="106" spans="1:77">
      <c r="A106" s="2">
        <v>43862</v>
      </c>
      <c r="B106" s="8">
        <f>'WA Sch. 1-2'!B106</f>
        <v>932.76424999999995</v>
      </c>
      <c r="C106" s="8">
        <f>'WA Sch. 1-2'!C106</f>
        <v>870049.14607806236</v>
      </c>
      <c r="D106" s="8">
        <f>'WA Sch. 1-2'!D106</f>
        <v>0</v>
      </c>
      <c r="E106" s="8">
        <f>'WA Sch. 1-2'!E106</f>
        <v>867</v>
      </c>
      <c r="F106" s="8">
        <f t="shared" si="26"/>
        <v>751689</v>
      </c>
      <c r="G106" s="8">
        <f>'WA Sch. 1-2'!G106</f>
        <v>0</v>
      </c>
      <c r="H106" s="8">
        <f t="shared" ref="H106:J128" si="39">B106-E106</f>
        <v>65.764249999999947</v>
      </c>
      <c r="I106" s="8">
        <f t="shared" si="39"/>
        <v>118360.14607806236</v>
      </c>
      <c r="J106" s="8">
        <f t="shared" si="39"/>
        <v>0</v>
      </c>
      <c r="K106" s="9">
        <v>1046</v>
      </c>
      <c r="L106" s="9">
        <v>52151030.600000001</v>
      </c>
      <c r="M106" s="9">
        <v>-256778</v>
      </c>
      <c r="N106" s="9">
        <f t="shared" si="28"/>
        <v>51894252.600000001</v>
      </c>
      <c r="O106" s="9">
        <f t="shared" si="29"/>
        <v>49612.09617590822</v>
      </c>
      <c r="P106" s="8">
        <f t="shared" si="30"/>
        <v>0</v>
      </c>
      <c r="Q106" s="8">
        <f t="shared" si="31"/>
        <v>49612.09617590822</v>
      </c>
      <c r="R106" s="9">
        <f t="shared" si="24"/>
        <v>51894252.600000001</v>
      </c>
      <c r="S106" s="21"/>
      <c r="T106" s="10"/>
      <c r="U106" s="2">
        <v>44228</v>
      </c>
      <c r="V106" s="8">
        <f t="shared" si="32"/>
        <v>1003.5</v>
      </c>
      <c r="W106" s="8">
        <f t="shared" si="33"/>
        <v>1007012.25</v>
      </c>
      <c r="X106" s="8">
        <f t="shared" si="34"/>
        <v>0</v>
      </c>
      <c r="Y106" s="7">
        <v>0</v>
      </c>
      <c r="Z106" s="7">
        <v>0</v>
      </c>
      <c r="AA106" s="7">
        <v>0</v>
      </c>
      <c r="AB106" s="7">
        <v>0</v>
      </c>
      <c r="AC106" s="7">
        <v>0</v>
      </c>
      <c r="AD106" s="7">
        <v>1</v>
      </c>
      <c r="AE106" s="7">
        <v>0</v>
      </c>
      <c r="AF106" s="8">
        <f t="shared" si="35"/>
        <v>56024.918607442982</v>
      </c>
      <c r="AH106" s="17">
        <v>63</v>
      </c>
      <c r="AI106" s="17">
        <v>48265.30228188022</v>
      </c>
      <c r="AJ106" s="17">
        <v>-2398.0565556789516</v>
      </c>
      <c r="AK106" s="17">
        <v>-0.90879318790249453</v>
      </c>
      <c r="AS106" s="1">
        <v>63</v>
      </c>
      <c r="AT106" s="50">
        <f t="shared" si="15"/>
        <v>25</v>
      </c>
      <c r="AU106" s="51">
        <f t="shared" si="16"/>
        <v>0.20478170478170479</v>
      </c>
      <c r="AV106" s="52">
        <f t="shared" si="20"/>
        <v>-0.82466217903935268</v>
      </c>
      <c r="AW106" s="43"/>
      <c r="AX106" s="1">
        <v>63</v>
      </c>
      <c r="AY106" s="9">
        <f t="shared" si="17"/>
        <v>-2398.0565556789516</v>
      </c>
      <c r="AZ106" s="9">
        <f t="shared" si="38"/>
        <v>2453.57393227586</v>
      </c>
      <c r="BA106" s="9">
        <f t="shared" si="38"/>
        <v>-4110.1845357333514</v>
      </c>
      <c r="BB106" s="9">
        <f t="shared" si="38"/>
        <v>2872.9818766783428</v>
      </c>
      <c r="BC106" s="9">
        <f t="shared" si="38"/>
        <v>-1903.6945463729717</v>
      </c>
      <c r="BD106" s="9">
        <f t="shared" si="38"/>
        <v>5313.4383198896903</v>
      </c>
      <c r="BE106" s="9">
        <f t="shared" si="38"/>
        <v>-2701.3178860819316</v>
      </c>
      <c r="BF106" s="9">
        <f t="shared" si="38"/>
        <v>-3331.66013908491</v>
      </c>
      <c r="BG106" s="9">
        <f t="shared" si="38"/>
        <v>157.56581427170022</v>
      </c>
      <c r="BH106" s="9">
        <f t="shared" si="38"/>
        <v>-3212.443825188835</v>
      </c>
      <c r="BI106" s="9">
        <f t="shared" si="23"/>
        <v>602.14025345794653</v>
      </c>
      <c r="BJ106" s="9">
        <f t="shared" si="23"/>
        <v>-2813.8261417022877</v>
      </c>
      <c r="BK106" s="9">
        <f t="shared" si="23"/>
        <v>1773.0108760145158</v>
      </c>
      <c r="BL106" s="1">
        <v>63</v>
      </c>
      <c r="BM106" s="9">
        <f t="shared" si="37"/>
        <v>5750675.2442347677</v>
      </c>
      <c r="BN106" s="9">
        <f t="shared" si="37"/>
        <v>-5883809.0531371096</v>
      </c>
      <c r="BO106" s="9">
        <f t="shared" si="37"/>
        <v>9856454.9709655736</v>
      </c>
      <c r="BP106" s="9">
        <f t="shared" si="37"/>
        <v>-6889573.0237153145</v>
      </c>
      <c r="BQ106" s="9">
        <f t="shared" si="37"/>
        <v>4565167.1869399473</v>
      </c>
      <c r="BR106" s="9">
        <f t="shared" si="36"/>
        <v>-12741925.596207207</v>
      </c>
      <c r="BS106" s="9">
        <f t="shared" si="36"/>
        <v>6477913.0656915531</v>
      </c>
      <c r="BT106" s="9">
        <f t="shared" si="36"/>
        <v>7989509.4378267825</v>
      </c>
      <c r="BU106" s="9">
        <f t="shared" si="36"/>
        <v>-377851.73386515561</v>
      </c>
      <c r="BV106" s="9">
        <f t="shared" si="36"/>
        <v>7703621.9747444205</v>
      </c>
      <c r="BW106" s="9">
        <f t="shared" si="21"/>
        <v>-1443966.3822430242</v>
      </c>
      <c r="BX106" s="9">
        <f t="shared" si="21"/>
        <v>6747714.225649951</v>
      </c>
      <c r="BY106" s="9">
        <f t="shared" si="21"/>
        <v>-4251780.3545166934</v>
      </c>
    </row>
    <row r="107" spans="1:77">
      <c r="A107" s="2">
        <v>43891</v>
      </c>
      <c r="B107" s="8">
        <f>'WA Sch. 1-2'!B107</f>
        <v>767.35</v>
      </c>
      <c r="C107" s="8">
        <f>'WA Sch. 1-2'!C107</f>
        <v>588826.02250000008</v>
      </c>
      <c r="D107" s="8">
        <f>'WA Sch. 1-2'!D107</f>
        <v>0</v>
      </c>
      <c r="E107" s="8">
        <f>'WA Sch. 1-2'!E107</f>
        <v>814.5</v>
      </c>
      <c r="F107" s="8">
        <f t="shared" si="26"/>
        <v>663410.25</v>
      </c>
      <c r="G107" s="8">
        <f>'WA Sch. 1-2'!G107</f>
        <v>0</v>
      </c>
      <c r="H107" s="8">
        <f t="shared" si="39"/>
        <v>-47.149999999999977</v>
      </c>
      <c r="I107" s="8">
        <f t="shared" si="39"/>
        <v>-74584.227499999921</v>
      </c>
      <c r="J107" s="8">
        <f t="shared" si="39"/>
        <v>0</v>
      </c>
      <c r="K107" s="9">
        <v>1052</v>
      </c>
      <c r="L107" s="9">
        <v>50812393.800000004</v>
      </c>
      <c r="M107" s="9">
        <v>382304</v>
      </c>
      <c r="N107" s="9">
        <f t="shared" si="28"/>
        <v>51194697.800000004</v>
      </c>
      <c r="O107" s="9">
        <f t="shared" si="29"/>
        <v>48664.161406844112</v>
      </c>
      <c r="P107" s="8">
        <f t="shared" si="30"/>
        <v>0</v>
      </c>
      <c r="Q107" s="8">
        <f t="shared" si="31"/>
        <v>48664.161406844112</v>
      </c>
      <c r="R107" s="9">
        <f t="shared" si="24"/>
        <v>51194697.800000004</v>
      </c>
      <c r="S107" s="21"/>
      <c r="T107" s="10"/>
      <c r="U107" s="2">
        <v>44256</v>
      </c>
      <c r="V107" s="8">
        <f t="shared" si="32"/>
        <v>729</v>
      </c>
      <c r="W107" s="8">
        <f t="shared" si="33"/>
        <v>531441</v>
      </c>
      <c r="X107" s="8">
        <f t="shared" si="34"/>
        <v>0</v>
      </c>
      <c r="Y107" s="7">
        <v>0</v>
      </c>
      <c r="Z107" s="7">
        <v>0</v>
      </c>
      <c r="AA107" s="7">
        <v>1</v>
      </c>
      <c r="AB107" s="7">
        <v>0</v>
      </c>
      <c r="AC107" s="7">
        <v>0</v>
      </c>
      <c r="AD107" s="7">
        <v>1</v>
      </c>
      <c r="AE107" s="7">
        <v>0</v>
      </c>
      <c r="AF107" s="8">
        <f t="shared" si="35"/>
        <v>48782.367923387101</v>
      </c>
      <c r="AH107" s="17">
        <v>64</v>
      </c>
      <c r="AI107" s="17">
        <v>45826.489207407161</v>
      </c>
      <c r="AJ107" s="17">
        <v>-389.64169876294181</v>
      </c>
      <c r="AK107" s="17">
        <v>-0.14766278998714502</v>
      </c>
      <c r="AS107" s="1">
        <v>64</v>
      </c>
      <c r="AT107" s="50">
        <f t="shared" si="15"/>
        <v>51</v>
      </c>
      <c r="AU107" s="51">
        <f t="shared" si="16"/>
        <v>0.42099792099792099</v>
      </c>
      <c r="AV107" s="52">
        <f t="shared" si="20"/>
        <v>-0.19934121391943735</v>
      </c>
      <c r="AW107" s="43"/>
      <c r="AX107" s="1">
        <v>64</v>
      </c>
      <c r="AY107" s="9">
        <f t="shared" si="17"/>
        <v>-389.64169876294181</v>
      </c>
      <c r="AZ107" s="9">
        <f t="shared" si="38"/>
        <v>-2398.0565556789516</v>
      </c>
      <c r="BA107" s="9">
        <f t="shared" si="38"/>
        <v>2453.57393227586</v>
      </c>
      <c r="BB107" s="9">
        <f t="shared" si="38"/>
        <v>-4110.1845357333514</v>
      </c>
      <c r="BC107" s="9">
        <f t="shared" si="38"/>
        <v>2872.9818766783428</v>
      </c>
      <c r="BD107" s="9">
        <f t="shared" si="38"/>
        <v>-1903.6945463729717</v>
      </c>
      <c r="BE107" s="9">
        <f t="shared" si="38"/>
        <v>5313.4383198896903</v>
      </c>
      <c r="BF107" s="9">
        <f t="shared" si="38"/>
        <v>-2701.3178860819316</v>
      </c>
      <c r="BG107" s="9">
        <f t="shared" si="38"/>
        <v>-3331.66013908491</v>
      </c>
      <c r="BH107" s="9">
        <f t="shared" si="38"/>
        <v>157.56581427170022</v>
      </c>
      <c r="BI107" s="9">
        <f t="shared" si="23"/>
        <v>-3212.443825188835</v>
      </c>
      <c r="BJ107" s="9">
        <f t="shared" si="23"/>
        <v>602.14025345794653</v>
      </c>
      <c r="BK107" s="9">
        <f t="shared" si="23"/>
        <v>-2813.8261417022877</v>
      </c>
      <c r="BL107" s="1">
        <v>64</v>
      </c>
      <c r="BM107" s="9">
        <f t="shared" si="37"/>
        <v>151820.65341486665</v>
      </c>
      <c r="BN107" s="9">
        <f t="shared" si="37"/>
        <v>934382.83008433995</v>
      </c>
      <c r="BO107" s="9">
        <f t="shared" si="37"/>
        <v>-956014.71501242556</v>
      </c>
      <c r="BP107" s="9">
        <f t="shared" si="37"/>
        <v>1601499.2847322908</v>
      </c>
      <c r="BQ107" s="9">
        <f t="shared" si="37"/>
        <v>-1119433.53894408</v>
      </c>
      <c r="BR107" s="9">
        <f t="shared" si="36"/>
        <v>741758.77697449957</v>
      </c>
      <c r="BS107" s="9">
        <f t="shared" si="36"/>
        <v>-2070337.1332339023</v>
      </c>
      <c r="BT107" s="9">
        <f t="shared" si="36"/>
        <v>1052546.0900316651</v>
      </c>
      <c r="BU107" s="9">
        <f t="shared" si="36"/>
        <v>1298153.716293802</v>
      </c>
      <c r="BV107" s="9">
        <f t="shared" si="36"/>
        <v>-61394.211539792785</v>
      </c>
      <c r="BW107" s="9">
        <f t="shared" si="21"/>
        <v>1251702.0692270801</v>
      </c>
      <c r="BX107" s="9">
        <f t="shared" si="21"/>
        <v>-234618.95125090142</v>
      </c>
      <c r="BY107" s="9">
        <f t="shared" si="21"/>
        <v>1096383.9978764353</v>
      </c>
    </row>
    <row r="108" spans="1:77">
      <c r="A108" s="2">
        <v>43922</v>
      </c>
      <c r="B108" s="8">
        <f>'WA Sch. 1-2'!B108</f>
        <v>547.15</v>
      </c>
      <c r="C108" s="8">
        <f>'WA Sch. 1-2'!C108</f>
        <v>299373.1225</v>
      </c>
      <c r="D108" s="8">
        <f>'WA Sch. 1-2'!D108</f>
        <v>0.375</v>
      </c>
      <c r="E108" s="8">
        <f>'WA Sch. 1-2'!E108</f>
        <v>522</v>
      </c>
      <c r="F108" s="8">
        <f t="shared" si="26"/>
        <v>272484</v>
      </c>
      <c r="G108" s="8">
        <f>'WA Sch. 1-2'!G108</f>
        <v>0</v>
      </c>
      <c r="H108" s="8">
        <f t="shared" si="39"/>
        <v>25.149999999999977</v>
      </c>
      <c r="I108" s="8">
        <f t="shared" si="39"/>
        <v>26889.122499999998</v>
      </c>
      <c r="J108" s="8">
        <f t="shared" si="39"/>
        <v>0.375</v>
      </c>
      <c r="K108" s="9">
        <v>1033</v>
      </c>
      <c r="L108" s="9">
        <v>46936330.399999999</v>
      </c>
      <c r="M108" s="9">
        <v>-3177130</v>
      </c>
      <c r="N108" s="9">
        <f t="shared" si="28"/>
        <v>43759200.399999999</v>
      </c>
      <c r="O108" s="9">
        <f t="shared" si="29"/>
        <v>42361.278218780251</v>
      </c>
      <c r="P108" s="8">
        <f t="shared" si="30"/>
        <v>3.7811189073016358</v>
      </c>
      <c r="Q108" s="8">
        <f t="shared" si="31"/>
        <v>42365.059337687555</v>
      </c>
      <c r="R108" s="9">
        <f t="shared" si="24"/>
        <v>43763106.295831241</v>
      </c>
      <c r="T108" s="10"/>
      <c r="U108" s="2">
        <v>44287</v>
      </c>
      <c r="V108" s="8">
        <f t="shared" si="32"/>
        <v>476.5</v>
      </c>
      <c r="W108" s="8">
        <f t="shared" si="33"/>
        <v>227052.25</v>
      </c>
      <c r="X108" s="8">
        <f t="shared" si="34"/>
        <v>0</v>
      </c>
      <c r="Y108" s="7">
        <v>1</v>
      </c>
      <c r="Z108" s="7">
        <v>0</v>
      </c>
      <c r="AA108" s="7">
        <v>0</v>
      </c>
      <c r="AB108" s="7">
        <v>0</v>
      </c>
      <c r="AC108" s="7">
        <v>0</v>
      </c>
      <c r="AD108" s="7">
        <v>1</v>
      </c>
      <c r="AE108" s="7">
        <v>0</v>
      </c>
      <c r="AF108" s="8">
        <f t="shared" si="35"/>
        <v>52279.907029478461</v>
      </c>
      <c r="AH108" s="17">
        <v>65</v>
      </c>
      <c r="AI108" s="17">
        <v>48613.16522135197</v>
      </c>
      <c r="AJ108" s="17">
        <v>-3135.8201752398527</v>
      </c>
      <c r="AK108" s="17">
        <v>-1.1883839882743421</v>
      </c>
      <c r="AS108" s="1">
        <v>65</v>
      </c>
      <c r="AT108" s="50">
        <f t="shared" si="15"/>
        <v>18</v>
      </c>
      <c r="AU108" s="51">
        <f t="shared" si="16"/>
        <v>0.14656964656964658</v>
      </c>
      <c r="AV108" s="52">
        <f t="shared" si="20"/>
        <v>-1.0512597817977336</v>
      </c>
      <c r="AW108" s="43"/>
      <c r="AX108" s="1">
        <v>65</v>
      </c>
      <c r="AY108" s="9">
        <f t="shared" si="17"/>
        <v>-3135.8201752398527</v>
      </c>
      <c r="AZ108" s="9">
        <f t="shared" si="38"/>
        <v>-389.64169876294181</v>
      </c>
      <c r="BA108" s="9">
        <f t="shared" si="38"/>
        <v>-2398.0565556789516</v>
      </c>
      <c r="BB108" s="9">
        <f t="shared" si="38"/>
        <v>2453.57393227586</v>
      </c>
      <c r="BC108" s="9">
        <f t="shared" si="38"/>
        <v>-4110.1845357333514</v>
      </c>
      <c r="BD108" s="9">
        <f t="shared" si="38"/>
        <v>2872.9818766783428</v>
      </c>
      <c r="BE108" s="9">
        <f t="shared" si="38"/>
        <v>-1903.6945463729717</v>
      </c>
      <c r="BF108" s="9">
        <f t="shared" si="38"/>
        <v>5313.4383198896903</v>
      </c>
      <c r="BG108" s="9">
        <f t="shared" si="38"/>
        <v>-2701.3178860819316</v>
      </c>
      <c r="BH108" s="9">
        <f t="shared" si="38"/>
        <v>-3331.66013908491</v>
      </c>
      <c r="BI108" s="9">
        <f t="shared" si="23"/>
        <v>157.56581427170022</v>
      </c>
      <c r="BJ108" s="9">
        <f t="shared" si="23"/>
        <v>-3212.443825188835</v>
      </c>
      <c r="BK108" s="9">
        <f t="shared" si="23"/>
        <v>602.14025345794653</v>
      </c>
      <c r="BL108" s="1">
        <v>65</v>
      </c>
      <c r="BM108" s="9">
        <f t="shared" si="37"/>
        <v>9833368.1714412626</v>
      </c>
      <c r="BN108" s="9">
        <f t="shared" si="37"/>
        <v>1221846.3000955419</v>
      </c>
      <c r="BO108" s="9">
        <f t="shared" si="37"/>
        <v>7519874.1286642151</v>
      </c>
      <c r="BP108" s="9">
        <f t="shared" si="37"/>
        <v>-7693966.6382732261</v>
      </c>
      <c r="BQ108" s="9">
        <f t="shared" si="37"/>
        <v>12888799.59111145</v>
      </c>
      <c r="BR108" s="9">
        <f t="shared" si="36"/>
        <v>-9009154.5319864042</v>
      </c>
      <c r="BS108" s="9">
        <f t="shared" si="36"/>
        <v>5969643.7660104148</v>
      </c>
      <c r="BT108" s="9">
        <f t="shared" si="36"/>
        <v>-16661987.083402622</v>
      </c>
      <c r="BU108" s="9">
        <f t="shared" si="36"/>
        <v>8470847.1269119568</v>
      </c>
      <c r="BV108" s="9">
        <f t="shared" si="36"/>
        <v>10447487.081184836</v>
      </c>
      <c r="BW108" s="9">
        <f t="shared" si="21"/>
        <v>-494098.05932131002</v>
      </c>
      <c r="BX108" s="9">
        <f t="shared" si="21"/>
        <v>10073646.158851799</v>
      </c>
      <c r="BY108" s="9">
        <f t="shared" si="21"/>
        <v>-1888203.5551174814</v>
      </c>
    </row>
    <row r="109" spans="1:77">
      <c r="A109" s="2">
        <v>43952</v>
      </c>
      <c r="B109" s="8">
        <f>'WA Sch. 1-2'!B109</f>
        <v>290.02499999999998</v>
      </c>
      <c r="C109" s="8">
        <f>'WA Sch. 1-2'!C109</f>
        <v>84114.500624999986</v>
      </c>
      <c r="D109" s="8">
        <f>'WA Sch. 1-2'!D109</f>
        <v>14.95</v>
      </c>
      <c r="E109" s="8">
        <f>'WA Sch. 1-2'!E109</f>
        <v>299.5</v>
      </c>
      <c r="F109" s="8">
        <f t="shared" si="26"/>
        <v>89700.25</v>
      </c>
      <c r="G109" s="8">
        <f>'WA Sch. 1-2'!G109</f>
        <v>10</v>
      </c>
      <c r="H109" s="8">
        <f t="shared" si="39"/>
        <v>-9.4750000000000227</v>
      </c>
      <c r="I109" s="8">
        <f t="shared" si="39"/>
        <v>-5585.749375000014</v>
      </c>
      <c r="J109" s="8">
        <f t="shared" si="39"/>
        <v>4.9499999999999993</v>
      </c>
      <c r="K109" s="9">
        <v>949</v>
      </c>
      <c r="L109" s="9">
        <v>41619816</v>
      </c>
      <c r="M109" s="9">
        <v>1741643</v>
      </c>
      <c r="N109" s="9">
        <f t="shared" si="28"/>
        <v>43361459</v>
      </c>
      <c r="O109" s="9">
        <f t="shared" si="29"/>
        <v>45691.737618545834</v>
      </c>
      <c r="P109" s="8">
        <f t="shared" si="30"/>
        <v>49.910769576381583</v>
      </c>
      <c r="Q109" s="8">
        <f t="shared" si="31"/>
        <v>45741.648388122216</v>
      </c>
      <c r="R109" s="9">
        <f t="shared" si="24"/>
        <v>43408824.320327982</v>
      </c>
      <c r="T109" s="10"/>
      <c r="U109" s="2">
        <v>44317</v>
      </c>
      <c r="V109" s="8">
        <f t="shared" si="32"/>
        <v>271</v>
      </c>
      <c r="W109" s="8">
        <f t="shared" si="33"/>
        <v>73441</v>
      </c>
      <c r="X109" s="8">
        <f t="shared" si="34"/>
        <v>9.5</v>
      </c>
      <c r="Y109" s="7">
        <v>0</v>
      </c>
      <c r="Z109" s="7">
        <v>0</v>
      </c>
      <c r="AA109" s="7">
        <v>0</v>
      </c>
      <c r="AB109" s="7">
        <v>0</v>
      </c>
      <c r="AC109" s="7">
        <v>0</v>
      </c>
      <c r="AD109" s="7">
        <v>1</v>
      </c>
      <c r="AE109" s="7">
        <v>0</v>
      </c>
      <c r="AF109" s="8">
        <f t="shared" si="35"/>
        <v>56295.489376443416</v>
      </c>
      <c r="AH109" s="17">
        <v>66</v>
      </c>
      <c r="AI109" s="17">
        <v>48557.708810711549</v>
      </c>
      <c r="AJ109" s="17">
        <v>-3694.4841440448872</v>
      </c>
      <c r="AK109" s="17">
        <v>-1.4001012674078368</v>
      </c>
      <c r="AS109" s="1">
        <v>66</v>
      </c>
      <c r="AT109" s="50">
        <f t="shared" ref="AT109:AT163" si="40">RANK(AJ109,$AJ$44:$AJ$163,1)</f>
        <v>10</v>
      </c>
      <c r="AU109" s="51">
        <f t="shared" ref="AU109:AU163" si="41">(AT109-0.375)/(COUNT($AT$44:$AT$163)+0.25)</f>
        <v>8.0041580041580046E-2</v>
      </c>
      <c r="AV109" s="52">
        <f t="shared" si="20"/>
        <v>-1.4047919280405334</v>
      </c>
      <c r="AW109" s="43"/>
      <c r="AX109" s="1">
        <v>66</v>
      </c>
      <c r="AY109" s="9">
        <f t="shared" ref="AY109:AY163" si="42">AJ109</f>
        <v>-3694.4841440448872</v>
      </c>
      <c r="AZ109" s="9">
        <f t="shared" si="38"/>
        <v>-3135.8201752398527</v>
      </c>
      <c r="BA109" s="9">
        <f t="shared" si="38"/>
        <v>-389.64169876294181</v>
      </c>
      <c r="BB109" s="9">
        <f t="shared" si="38"/>
        <v>-2398.0565556789516</v>
      </c>
      <c r="BC109" s="9">
        <f t="shared" si="38"/>
        <v>2453.57393227586</v>
      </c>
      <c r="BD109" s="9">
        <f t="shared" si="38"/>
        <v>-4110.1845357333514</v>
      </c>
      <c r="BE109" s="9">
        <f t="shared" si="38"/>
        <v>2872.9818766783428</v>
      </c>
      <c r="BF109" s="9">
        <f t="shared" si="38"/>
        <v>-1903.6945463729717</v>
      </c>
      <c r="BG109" s="9">
        <f t="shared" si="38"/>
        <v>5313.4383198896903</v>
      </c>
      <c r="BH109" s="9">
        <f t="shared" si="38"/>
        <v>-2701.3178860819316</v>
      </c>
      <c r="BI109" s="9">
        <f t="shared" si="23"/>
        <v>-3331.66013908491</v>
      </c>
      <c r="BJ109" s="9">
        <f t="shared" si="23"/>
        <v>157.56581427170022</v>
      </c>
      <c r="BK109" s="9">
        <f t="shared" si="23"/>
        <v>-3212.443825188835</v>
      </c>
      <c r="BL109" s="1">
        <v>66</v>
      </c>
      <c r="BM109" s="9">
        <f t="shared" si="37"/>
        <v>13649213.09059904</v>
      </c>
      <c r="BN109" s="9">
        <f t="shared" si="37"/>
        <v>11585237.915999655</v>
      </c>
      <c r="BO109" s="9">
        <f t="shared" si="37"/>
        <v>1439525.0779383795</v>
      </c>
      <c r="BP109" s="9">
        <f t="shared" si="37"/>
        <v>8859581.9214787465</v>
      </c>
      <c r="BQ109" s="9">
        <f t="shared" si="37"/>
        <v>-9064689.9890350364</v>
      </c>
      <c r="BR109" s="9">
        <f t="shared" si="36"/>
        <v>15185011.596365318</v>
      </c>
      <c r="BS109" s="9">
        <f t="shared" si="36"/>
        <v>-10614185.989516467</v>
      </c>
      <c r="BT109" s="9">
        <f t="shared" si="36"/>
        <v>7033169.316679636</v>
      </c>
      <c r="BU109" s="9">
        <f t="shared" si="36"/>
        <v>-19630413.623192955</v>
      </c>
      <c r="BV109" s="9">
        <f t="shared" si="36"/>
        <v>9979976.0981545113</v>
      </c>
      <c r="BW109" s="9">
        <f t="shared" si="21"/>
        <v>12308765.557195542</v>
      </c>
      <c r="BX109" s="9">
        <f t="shared" si="21"/>
        <v>-582124.40247033827</v>
      </c>
      <c r="BY109" s="9">
        <f t="shared" si="21"/>
        <v>11868322.775795016</v>
      </c>
    </row>
    <row r="110" spans="1:77">
      <c r="A110" s="2">
        <v>43983</v>
      </c>
      <c r="B110" s="8">
        <f>'WA Sch. 1-2'!B110</f>
        <v>126.95</v>
      </c>
      <c r="C110" s="8">
        <f>'WA Sch. 1-2'!C110</f>
        <v>16116.302500000002</v>
      </c>
      <c r="D110" s="8">
        <f>'WA Sch. 1-2'!D110</f>
        <v>68</v>
      </c>
      <c r="E110" s="8">
        <f>'WA Sch. 1-2'!E110</f>
        <v>145.5</v>
      </c>
      <c r="F110" s="8">
        <f t="shared" si="26"/>
        <v>21170.25</v>
      </c>
      <c r="G110" s="8">
        <f>'WA Sch. 1-2'!G110</f>
        <v>43</v>
      </c>
      <c r="H110" s="8">
        <f t="shared" si="39"/>
        <v>-18.549999999999997</v>
      </c>
      <c r="I110" s="8">
        <f t="shared" si="39"/>
        <v>-5053.9474999999984</v>
      </c>
      <c r="J110" s="8">
        <f t="shared" si="39"/>
        <v>25</v>
      </c>
      <c r="K110" s="9">
        <v>918</v>
      </c>
      <c r="L110" s="9">
        <v>44389621.43</v>
      </c>
      <c r="M110" s="9">
        <v>1695407</v>
      </c>
      <c r="N110" s="9">
        <f t="shared" si="28"/>
        <v>46085028.43</v>
      </c>
      <c r="O110" s="9">
        <f t="shared" si="29"/>
        <v>50201.556023965139</v>
      </c>
      <c r="P110" s="8">
        <f t="shared" si="30"/>
        <v>252.07459382010904</v>
      </c>
      <c r="Q110" s="8">
        <f t="shared" si="31"/>
        <v>50453.630617785246</v>
      </c>
      <c r="R110" s="9">
        <f t="shared" si="24"/>
        <v>46316432.907126859</v>
      </c>
      <c r="T110" s="10"/>
      <c r="U110" s="2">
        <v>44348</v>
      </c>
      <c r="V110" s="8">
        <f t="shared" si="32"/>
        <v>74.5</v>
      </c>
      <c r="W110" s="8">
        <f t="shared" si="33"/>
        <v>5550.25</v>
      </c>
      <c r="X110" s="8">
        <f t="shared" si="34"/>
        <v>258</v>
      </c>
      <c r="Y110" s="7">
        <v>0</v>
      </c>
      <c r="Z110" s="7">
        <v>0</v>
      </c>
      <c r="AA110" s="7">
        <v>0</v>
      </c>
      <c r="AB110" s="7">
        <v>0</v>
      </c>
      <c r="AC110" s="7">
        <v>0</v>
      </c>
      <c r="AD110" s="7">
        <v>1</v>
      </c>
      <c r="AE110" s="7">
        <v>0</v>
      </c>
      <c r="AF110" s="8">
        <f t="shared" si="35"/>
        <v>62672.661466821883</v>
      </c>
      <c r="AH110" s="17">
        <v>67</v>
      </c>
      <c r="AI110" s="17">
        <v>50881.836565732949</v>
      </c>
      <c r="AJ110" s="17">
        <v>710.95223335381888</v>
      </c>
      <c r="AK110" s="17">
        <v>0.26943007039009775</v>
      </c>
      <c r="AS110" s="1">
        <v>67</v>
      </c>
      <c r="AT110" s="50">
        <f t="shared" si="40"/>
        <v>75</v>
      </c>
      <c r="AU110" s="51">
        <f t="shared" si="41"/>
        <v>0.62058212058212059</v>
      </c>
      <c r="AV110" s="52">
        <f t="shared" si="20"/>
        <v>0.30701000240174037</v>
      </c>
      <c r="AW110" s="43"/>
      <c r="AX110" s="1">
        <v>67</v>
      </c>
      <c r="AY110" s="9">
        <f t="shared" si="42"/>
        <v>710.95223335381888</v>
      </c>
      <c r="AZ110" s="9">
        <f t="shared" si="38"/>
        <v>-3694.4841440448872</v>
      </c>
      <c r="BA110" s="9">
        <f t="shared" si="38"/>
        <v>-3135.8201752398527</v>
      </c>
      <c r="BB110" s="9">
        <f t="shared" si="38"/>
        <v>-389.64169876294181</v>
      </c>
      <c r="BC110" s="9">
        <f t="shared" si="38"/>
        <v>-2398.0565556789516</v>
      </c>
      <c r="BD110" s="9">
        <f t="shared" si="38"/>
        <v>2453.57393227586</v>
      </c>
      <c r="BE110" s="9">
        <f t="shared" si="38"/>
        <v>-4110.1845357333514</v>
      </c>
      <c r="BF110" s="9">
        <f t="shared" si="38"/>
        <v>2872.9818766783428</v>
      </c>
      <c r="BG110" s="9">
        <f t="shared" si="38"/>
        <v>-1903.6945463729717</v>
      </c>
      <c r="BH110" s="9">
        <f t="shared" si="38"/>
        <v>5313.4383198896903</v>
      </c>
      <c r="BI110" s="9">
        <f t="shared" si="23"/>
        <v>-2701.3178860819316</v>
      </c>
      <c r="BJ110" s="9">
        <f t="shared" si="23"/>
        <v>-3331.66013908491</v>
      </c>
      <c r="BK110" s="9">
        <f t="shared" si="23"/>
        <v>157.56581427170022</v>
      </c>
      <c r="BL110" s="1">
        <v>67</v>
      </c>
      <c r="BM110" s="9">
        <f t="shared" si="37"/>
        <v>505453.07811079104</v>
      </c>
      <c r="BN110" s="9">
        <f t="shared" si="37"/>
        <v>-2626601.7532990011</v>
      </c>
      <c r="BO110" s="9">
        <f t="shared" si="37"/>
        <v>-2229418.3569827508</v>
      </c>
      <c r="BP110" s="9">
        <f t="shared" si="37"/>
        <v>-277016.63594328758</v>
      </c>
      <c r="BQ110" s="9">
        <f t="shared" si="37"/>
        <v>-1704903.6639687265</v>
      </c>
      <c r="BR110" s="9">
        <f t="shared" si="36"/>
        <v>1744373.8668502523</v>
      </c>
      <c r="BS110" s="9">
        <f t="shared" si="36"/>
        <v>-2922144.8751759748</v>
      </c>
      <c r="BT110" s="9">
        <f t="shared" si="36"/>
        <v>2042552.8816095341</v>
      </c>
      <c r="BU110" s="9">
        <f t="shared" si="36"/>
        <v>-1353435.8893673562</v>
      </c>
      <c r="BV110" s="9">
        <f t="shared" si="36"/>
        <v>3777600.8403133727</v>
      </c>
      <c r="BW110" s="9">
        <f t="shared" si="21"/>
        <v>-1920507.9841085772</v>
      </c>
      <c r="BX110" s="9">
        <f t="shared" si="21"/>
        <v>-2368651.2166583263</v>
      </c>
      <c r="BY110" s="9">
        <f t="shared" si="21"/>
        <v>112021.76755668326</v>
      </c>
    </row>
    <row r="111" spans="1:77">
      <c r="A111" s="2">
        <v>44013</v>
      </c>
      <c r="B111" s="8">
        <f>'WA Sch. 1-2'!B111</f>
        <v>14.1</v>
      </c>
      <c r="C111" s="8">
        <f>'WA Sch. 1-2'!C111</f>
        <v>198.81</v>
      </c>
      <c r="D111" s="8">
        <f>'WA Sch. 1-2'!D111</f>
        <v>240.05</v>
      </c>
      <c r="E111" s="8">
        <f>'WA Sch. 1-2'!E111</f>
        <v>22.5</v>
      </c>
      <c r="F111" s="8">
        <f t="shared" si="26"/>
        <v>506.25</v>
      </c>
      <c r="G111" s="8">
        <f>'WA Sch. 1-2'!G111</f>
        <v>193</v>
      </c>
      <c r="H111" s="8">
        <f t="shared" si="39"/>
        <v>-8.4</v>
      </c>
      <c r="I111" s="8">
        <f t="shared" si="39"/>
        <v>-307.44</v>
      </c>
      <c r="J111" s="8">
        <f t="shared" si="39"/>
        <v>47.050000000000011</v>
      </c>
      <c r="K111" s="9">
        <v>907</v>
      </c>
      <c r="L111" s="9">
        <v>46037437.599999994</v>
      </c>
      <c r="M111" s="9">
        <v>4380382</v>
      </c>
      <c r="N111" s="9">
        <f t="shared" si="28"/>
        <v>50417819.599999994</v>
      </c>
      <c r="O111" s="9">
        <f t="shared" si="29"/>
        <v>55587.45270121278</v>
      </c>
      <c r="P111" s="8">
        <f t="shared" si="30"/>
        <v>474.40438556944531</v>
      </c>
      <c r="Q111" s="8">
        <f t="shared" si="31"/>
        <v>56061.857086782227</v>
      </c>
      <c r="R111" s="9">
        <f t="shared" si="24"/>
        <v>50848104.377711482</v>
      </c>
      <c r="T111" s="10"/>
      <c r="U111" s="2">
        <v>44378</v>
      </c>
      <c r="V111" s="8">
        <f t="shared" si="32"/>
        <v>0</v>
      </c>
      <c r="W111" s="8">
        <f t="shared" si="33"/>
        <v>0</v>
      </c>
      <c r="X111" s="8">
        <f t="shared" si="34"/>
        <v>385.5</v>
      </c>
      <c r="Y111" s="7">
        <v>0</v>
      </c>
      <c r="Z111" s="7">
        <v>0</v>
      </c>
      <c r="AA111" s="7">
        <v>0</v>
      </c>
      <c r="AB111" s="7">
        <v>0</v>
      </c>
      <c r="AC111" s="7">
        <v>0</v>
      </c>
      <c r="AD111" s="7">
        <v>1</v>
      </c>
      <c r="AE111" s="7">
        <v>0</v>
      </c>
      <c r="AF111" s="8">
        <f t="shared" si="35"/>
        <v>57918.953537735848</v>
      </c>
      <c r="AH111" s="17">
        <v>68</v>
      </c>
      <c r="AI111" s="17">
        <v>50140.737259901834</v>
      </c>
      <c r="AJ111" s="17">
        <v>-5042.8983364045635</v>
      </c>
      <c r="AK111" s="17">
        <v>-1.9111107469739126</v>
      </c>
      <c r="AS111" s="1">
        <v>68</v>
      </c>
      <c r="AT111" s="50">
        <f t="shared" si="40"/>
        <v>3</v>
      </c>
      <c r="AU111" s="51">
        <f t="shared" si="41"/>
        <v>2.1829521829521831E-2</v>
      </c>
      <c r="AV111" s="52">
        <f t="shared" si="20"/>
        <v>-2.0173495927674461</v>
      </c>
      <c r="AW111" s="43"/>
      <c r="AX111" s="1">
        <v>68</v>
      </c>
      <c r="AY111" s="9">
        <f t="shared" si="42"/>
        <v>-5042.8983364045635</v>
      </c>
      <c r="AZ111" s="9">
        <f t="shared" si="38"/>
        <v>710.95223335381888</v>
      </c>
      <c r="BA111" s="9">
        <f t="shared" si="38"/>
        <v>-3694.4841440448872</v>
      </c>
      <c r="BB111" s="9">
        <f t="shared" si="38"/>
        <v>-3135.8201752398527</v>
      </c>
      <c r="BC111" s="9">
        <f t="shared" si="38"/>
        <v>-389.64169876294181</v>
      </c>
      <c r="BD111" s="9">
        <f t="shared" si="38"/>
        <v>-2398.0565556789516</v>
      </c>
      <c r="BE111" s="9">
        <f t="shared" si="38"/>
        <v>2453.57393227586</v>
      </c>
      <c r="BF111" s="9">
        <f t="shared" si="38"/>
        <v>-4110.1845357333514</v>
      </c>
      <c r="BG111" s="9">
        <f t="shared" si="38"/>
        <v>2872.9818766783428</v>
      </c>
      <c r="BH111" s="9">
        <f t="shared" si="38"/>
        <v>-1903.6945463729717</v>
      </c>
      <c r="BI111" s="9">
        <f t="shared" si="23"/>
        <v>5313.4383198896903</v>
      </c>
      <c r="BJ111" s="9">
        <f t="shared" si="23"/>
        <v>-2701.3178860819316</v>
      </c>
      <c r="BK111" s="9">
        <f t="shared" si="23"/>
        <v>-3331.66013908491</v>
      </c>
      <c r="BL111" s="1">
        <v>68</v>
      </c>
      <c r="BM111" s="9">
        <f t="shared" si="37"/>
        <v>25430823.63131186</v>
      </c>
      <c r="BN111" s="9">
        <f t="shared" si="37"/>
        <v>-3585259.834843107</v>
      </c>
      <c r="BO111" s="9">
        <f t="shared" si="37"/>
        <v>18630907.943876948</v>
      </c>
      <c r="BP111" s="9">
        <f t="shared" si="37"/>
        <v>15813622.344980873</v>
      </c>
      <c r="BQ111" s="9">
        <f t="shared" si="37"/>
        <v>1964923.4744854565</v>
      </c>
      <c r="BR111" s="9">
        <f t="shared" si="36"/>
        <v>12093155.415237399</v>
      </c>
      <c r="BS111" s="9">
        <f t="shared" si="36"/>
        <v>-12373123.901319554</v>
      </c>
      <c r="BT111" s="9">
        <f t="shared" si="36"/>
        <v>20727242.757565431</v>
      </c>
      <c r="BU111" s="9">
        <f t="shared" si="36"/>
        <v>-14488155.52642169</v>
      </c>
      <c r="BV111" s="9">
        <f t="shared" si="36"/>
        <v>9600138.060926659</v>
      </c>
      <c r="BW111" s="9">
        <f t="shared" si="21"/>
        <v>-26795129.263959978</v>
      </c>
      <c r="BX111" s="9">
        <f t="shared" si="21"/>
        <v>13622471.47382242</v>
      </c>
      <c r="BY111" s="9">
        <f t="shared" si="21"/>
        <v>16801223.372856643</v>
      </c>
    </row>
    <row r="112" spans="1:77">
      <c r="A112" s="2">
        <v>44044</v>
      </c>
      <c r="B112" s="8">
        <f>'WA Sch. 1-2'!B112</f>
        <v>19.350000000000001</v>
      </c>
      <c r="C112" s="8">
        <f>'WA Sch. 1-2'!C112</f>
        <v>374.42250000000007</v>
      </c>
      <c r="D112" s="8">
        <f>'WA Sch. 1-2'!D112</f>
        <v>204.95</v>
      </c>
      <c r="E112" s="8">
        <f>'WA Sch. 1-2'!E112</f>
        <v>11.5</v>
      </c>
      <c r="F112" s="8">
        <f t="shared" si="26"/>
        <v>132.25</v>
      </c>
      <c r="G112" s="8">
        <f>'WA Sch. 1-2'!G112</f>
        <v>216</v>
      </c>
      <c r="H112" s="8">
        <f t="shared" si="39"/>
        <v>7.8500000000000014</v>
      </c>
      <c r="I112" s="8">
        <f t="shared" si="39"/>
        <v>242.17250000000007</v>
      </c>
      <c r="J112" s="8">
        <f t="shared" si="39"/>
        <v>-11.050000000000011</v>
      </c>
      <c r="K112" s="9">
        <v>897</v>
      </c>
      <c r="L112" s="9">
        <v>49594309.799999997</v>
      </c>
      <c r="M112" s="9">
        <v>-3116525</v>
      </c>
      <c r="N112" s="9">
        <f t="shared" si="28"/>
        <v>46477784.799999997</v>
      </c>
      <c r="O112" s="9">
        <f t="shared" si="29"/>
        <v>51814.698773690077</v>
      </c>
      <c r="P112" s="8">
        <f t="shared" si="30"/>
        <v>-111.41697046848832</v>
      </c>
      <c r="Q112" s="8">
        <f t="shared" si="31"/>
        <v>51703.281803221587</v>
      </c>
      <c r="R112" s="9">
        <f t="shared" si="24"/>
        <v>46377843.777489766</v>
      </c>
      <c r="T112" s="10"/>
      <c r="U112" s="2">
        <v>44409</v>
      </c>
      <c r="V112" s="8">
        <f t="shared" si="32"/>
        <v>27</v>
      </c>
      <c r="W112" s="8">
        <f t="shared" si="33"/>
        <v>729</v>
      </c>
      <c r="X112" s="8">
        <f t="shared" si="34"/>
        <v>203.5</v>
      </c>
      <c r="Y112" s="7">
        <v>0</v>
      </c>
      <c r="Z112" s="7">
        <v>0</v>
      </c>
      <c r="AA112" s="7">
        <v>0</v>
      </c>
      <c r="AB112" s="7">
        <v>0</v>
      </c>
      <c r="AC112" s="7">
        <v>0</v>
      </c>
      <c r="AD112" s="7">
        <v>1</v>
      </c>
      <c r="AE112" s="7">
        <v>0</v>
      </c>
      <c r="AF112" s="8">
        <f t="shared" si="35"/>
        <v>56436.021115065239</v>
      </c>
      <c r="AH112" s="17">
        <v>69</v>
      </c>
      <c r="AI112" s="17">
        <v>44622.951995784999</v>
      </c>
      <c r="AJ112" s="17">
        <v>-563.45243368748925</v>
      </c>
      <c r="AK112" s="17">
        <v>-0.21353196705458616</v>
      </c>
      <c r="AS112" s="1">
        <v>69</v>
      </c>
      <c r="AT112" s="50">
        <f t="shared" si="40"/>
        <v>50</v>
      </c>
      <c r="AU112" s="51">
        <f t="shared" si="41"/>
        <v>0.41268191268191268</v>
      </c>
      <c r="AV112" s="52">
        <f t="shared" ref="AV112:AV163" si="43">_xlfn.NORM.S.INV(AU112)</f>
        <v>-0.22065146486235332</v>
      </c>
      <c r="AW112" s="43"/>
      <c r="AX112" s="1">
        <v>69</v>
      </c>
      <c r="AY112" s="9">
        <f t="shared" si="42"/>
        <v>-563.45243368748925</v>
      </c>
      <c r="AZ112" s="9">
        <f t="shared" si="38"/>
        <v>-5042.8983364045635</v>
      </c>
      <c r="BA112" s="9">
        <f t="shared" si="38"/>
        <v>710.95223335381888</v>
      </c>
      <c r="BB112" s="9">
        <f t="shared" si="38"/>
        <v>-3694.4841440448872</v>
      </c>
      <c r="BC112" s="9">
        <f t="shared" si="38"/>
        <v>-3135.8201752398527</v>
      </c>
      <c r="BD112" s="9">
        <f t="shared" si="38"/>
        <v>-389.64169876294181</v>
      </c>
      <c r="BE112" s="9">
        <f t="shared" si="38"/>
        <v>-2398.0565556789516</v>
      </c>
      <c r="BF112" s="9">
        <f t="shared" si="38"/>
        <v>2453.57393227586</v>
      </c>
      <c r="BG112" s="9">
        <f t="shared" si="38"/>
        <v>-4110.1845357333514</v>
      </c>
      <c r="BH112" s="9">
        <f t="shared" si="38"/>
        <v>2872.9818766783428</v>
      </c>
      <c r="BI112" s="9">
        <f t="shared" si="23"/>
        <v>-1903.6945463729717</v>
      </c>
      <c r="BJ112" s="9">
        <f t="shared" si="23"/>
        <v>5313.4383198896903</v>
      </c>
      <c r="BK112" s="9">
        <f t="shared" si="23"/>
        <v>-2701.3178860819316</v>
      </c>
      <c r="BL112" s="1">
        <v>69</v>
      </c>
      <c r="BM112" s="9">
        <f t="shared" si="37"/>
        <v>317478.64502834808</v>
      </c>
      <c r="BN112" s="9">
        <f t="shared" si="37"/>
        <v>2841433.3404857102</v>
      </c>
      <c r="BO112" s="9">
        <f t="shared" si="37"/>
        <v>-400587.76611876418</v>
      </c>
      <c r="BP112" s="9">
        <f t="shared" si="37"/>
        <v>2081666.082181908</v>
      </c>
      <c r="BQ112" s="9">
        <f t="shared" si="37"/>
        <v>1766885.5093452029</v>
      </c>
      <c r="BR112" s="9">
        <f t="shared" si="36"/>
        <v>219544.56343410173</v>
      </c>
      <c r="BS112" s="9">
        <f t="shared" si="36"/>
        <v>1351190.8024175263</v>
      </c>
      <c r="BT112" s="9">
        <f t="shared" si="36"/>
        <v>-1382472.2033730056</v>
      </c>
      <c r="BU112" s="9">
        <f t="shared" si="36"/>
        <v>2315893.4795636134</v>
      </c>
      <c r="BV112" s="9">
        <f t="shared" si="36"/>
        <v>-1618788.6303544494</v>
      </c>
      <c r="BW112" s="9">
        <f t="shared" si="21"/>
        <v>1072641.3251514377</v>
      </c>
      <c r="BX112" s="9">
        <f t="shared" si="21"/>
        <v>-2993869.7525901827</v>
      </c>
      <c r="BY112" s="9">
        <f t="shared" si="21"/>
        <v>1522064.1370763895</v>
      </c>
    </row>
    <row r="113" spans="1:77">
      <c r="A113" s="2">
        <v>44075</v>
      </c>
      <c r="B113" s="8">
        <f>'WA Sch. 1-2'!B113</f>
        <v>152.32499999999999</v>
      </c>
      <c r="C113" s="8">
        <f>'WA Sch. 1-2'!C113</f>
        <v>23202.905624999996</v>
      </c>
      <c r="D113" s="8">
        <f>'WA Sch. 1-2'!D113</f>
        <v>43.875</v>
      </c>
      <c r="E113" s="8">
        <f>'WA Sch. 1-2'!E113</f>
        <v>90.5</v>
      </c>
      <c r="F113" s="8">
        <f t="shared" si="26"/>
        <v>8190.25</v>
      </c>
      <c r="G113" s="8">
        <f>'WA Sch. 1-2'!G113</f>
        <v>62</v>
      </c>
      <c r="H113" s="8">
        <f t="shared" si="39"/>
        <v>61.824999999999989</v>
      </c>
      <c r="I113" s="8">
        <f t="shared" si="39"/>
        <v>15012.655624999996</v>
      </c>
      <c r="J113" s="8">
        <f t="shared" si="39"/>
        <v>-18.125</v>
      </c>
      <c r="K113" s="9">
        <v>897</v>
      </c>
      <c r="L113" s="9">
        <v>48977689.399999999</v>
      </c>
      <c r="M113" s="9">
        <v>-4367421</v>
      </c>
      <c r="N113" s="9">
        <f t="shared" si="28"/>
        <v>44610268.399999999</v>
      </c>
      <c r="O113" s="9">
        <f t="shared" si="29"/>
        <v>49732.740691192863</v>
      </c>
      <c r="P113" s="8">
        <f t="shared" si="30"/>
        <v>-182.75408051957905</v>
      </c>
      <c r="Q113" s="8">
        <f t="shared" si="31"/>
        <v>49549.986610673281</v>
      </c>
      <c r="R113" s="9">
        <f t="shared" si="24"/>
        <v>44446337.989773929</v>
      </c>
      <c r="T113" s="10"/>
      <c r="U113" s="2">
        <v>44440</v>
      </c>
      <c r="V113" s="8">
        <f t="shared" si="32"/>
        <v>134</v>
      </c>
      <c r="W113" s="8">
        <f t="shared" si="33"/>
        <v>17956</v>
      </c>
      <c r="X113" s="8">
        <f t="shared" si="34"/>
        <v>38.5</v>
      </c>
      <c r="Y113" s="7">
        <v>0</v>
      </c>
      <c r="Z113" s="7">
        <v>1</v>
      </c>
      <c r="AA113" s="7">
        <v>0</v>
      </c>
      <c r="AB113" s="7">
        <v>0</v>
      </c>
      <c r="AC113" s="7">
        <v>0</v>
      </c>
      <c r="AD113" s="7">
        <v>1</v>
      </c>
      <c r="AE113" s="7">
        <v>0</v>
      </c>
      <c r="AF113" s="8">
        <f t="shared" si="35"/>
        <v>54431.81712247325</v>
      </c>
      <c r="AH113" s="17">
        <v>70</v>
      </c>
      <c r="AI113" s="17">
        <v>48265.30228188022</v>
      </c>
      <c r="AJ113" s="17">
        <v>-596.8688762284437</v>
      </c>
      <c r="AK113" s="17">
        <v>-0.22619581990377652</v>
      </c>
      <c r="AS113" s="1">
        <v>70</v>
      </c>
      <c r="AT113" s="50">
        <f t="shared" si="40"/>
        <v>49</v>
      </c>
      <c r="AU113" s="51">
        <f t="shared" si="41"/>
        <v>0.40436590436590436</v>
      </c>
      <c r="AV113" s="52">
        <f t="shared" si="43"/>
        <v>-0.24206240467219475</v>
      </c>
      <c r="AW113" s="43"/>
      <c r="AX113" s="1">
        <v>70</v>
      </c>
      <c r="AY113" s="9">
        <f t="shared" si="42"/>
        <v>-596.8688762284437</v>
      </c>
      <c r="AZ113" s="9">
        <f t="shared" si="38"/>
        <v>-563.45243368748925</v>
      </c>
      <c r="BA113" s="9">
        <f t="shared" si="38"/>
        <v>-5042.8983364045635</v>
      </c>
      <c r="BB113" s="9">
        <f t="shared" si="38"/>
        <v>710.95223335381888</v>
      </c>
      <c r="BC113" s="9">
        <f t="shared" si="38"/>
        <v>-3694.4841440448872</v>
      </c>
      <c r="BD113" s="9">
        <f t="shared" si="38"/>
        <v>-3135.8201752398527</v>
      </c>
      <c r="BE113" s="9">
        <f t="shared" si="38"/>
        <v>-389.64169876294181</v>
      </c>
      <c r="BF113" s="9">
        <f t="shared" si="38"/>
        <v>-2398.0565556789516</v>
      </c>
      <c r="BG113" s="9">
        <f t="shared" si="38"/>
        <v>2453.57393227586</v>
      </c>
      <c r="BH113" s="9">
        <f t="shared" si="38"/>
        <v>-4110.1845357333514</v>
      </c>
      <c r="BI113" s="9">
        <f t="shared" si="23"/>
        <v>2872.9818766783428</v>
      </c>
      <c r="BJ113" s="9">
        <f t="shared" si="23"/>
        <v>-1903.6945463729717</v>
      </c>
      <c r="BK113" s="9">
        <f t="shared" si="23"/>
        <v>5313.4383198896903</v>
      </c>
      <c r="BL113" s="1">
        <v>70</v>
      </c>
      <c r="BM113" s="9">
        <f t="shared" si="37"/>
        <v>356252.45541019848</v>
      </c>
      <c r="BN113" s="9">
        <f t="shared" si="37"/>
        <v>336307.22090322681</v>
      </c>
      <c r="BO113" s="9">
        <f t="shared" si="37"/>
        <v>3009949.0629840479</v>
      </c>
      <c r="BP113" s="9">
        <f t="shared" si="37"/>
        <v>-424345.26057399547</v>
      </c>
      <c r="BQ113" s="9">
        <f t="shared" si="37"/>
        <v>2205122.5992998509</v>
      </c>
      <c r="BR113" s="9">
        <f t="shared" si="36"/>
        <v>1871673.4640498708</v>
      </c>
      <c r="BS113" s="9">
        <f t="shared" si="36"/>
        <v>232565.00287237324</v>
      </c>
      <c r="BT113" s="9">
        <f t="shared" si="36"/>
        <v>1431325.3215203311</v>
      </c>
      <c r="BU113" s="9">
        <f t="shared" si="36"/>
        <v>-1464461.9157008857</v>
      </c>
      <c r="BV113" s="9">
        <f t="shared" si="36"/>
        <v>2453241.2249346664</v>
      </c>
      <c r="BW113" s="9">
        <f t="shared" si="21"/>
        <v>-1714793.4641576749</v>
      </c>
      <c r="BX113" s="9">
        <f t="shared" si="21"/>
        <v>1136256.0245758384</v>
      </c>
      <c r="BY113" s="9">
        <f t="shared" si="21"/>
        <v>-3171425.9589016824</v>
      </c>
    </row>
    <row r="114" spans="1:77">
      <c r="A114" s="2">
        <v>44105</v>
      </c>
      <c r="B114" s="8">
        <f>'WA Sch. 1-2'!B114</f>
        <v>510.4</v>
      </c>
      <c r="C114" s="8">
        <f>'WA Sch. 1-2'!C114</f>
        <v>260508.15999999997</v>
      </c>
      <c r="D114" s="8">
        <f>'WA Sch. 1-2'!D114</f>
        <v>0.65</v>
      </c>
      <c r="E114" s="8">
        <f>'WA Sch. 1-2'!E114</f>
        <v>530</v>
      </c>
      <c r="F114" s="8">
        <f t="shared" si="26"/>
        <v>280900</v>
      </c>
      <c r="G114" s="8">
        <f>'WA Sch. 1-2'!G114</f>
        <v>2.5</v>
      </c>
      <c r="H114" s="8">
        <f t="shared" si="39"/>
        <v>-19.600000000000023</v>
      </c>
      <c r="I114" s="8">
        <f t="shared" si="39"/>
        <v>-20391.840000000026</v>
      </c>
      <c r="J114" s="8">
        <f t="shared" si="39"/>
        <v>-1.85</v>
      </c>
      <c r="K114" s="9">
        <v>893</v>
      </c>
      <c r="L114" s="9">
        <v>45424008.200000003</v>
      </c>
      <c r="M114" s="9">
        <v>7615531</v>
      </c>
      <c r="N114" s="9">
        <f t="shared" si="28"/>
        <v>53039539.200000003</v>
      </c>
      <c r="O114" s="9">
        <f t="shared" si="29"/>
        <v>59394.780739081747</v>
      </c>
      <c r="P114" s="8">
        <f t="shared" si="30"/>
        <v>-18.653519942688071</v>
      </c>
      <c r="Q114" s="8">
        <f t="shared" si="31"/>
        <v>59376.12721913906</v>
      </c>
      <c r="R114" s="9">
        <f t="shared" si="24"/>
        <v>53022881.606691182</v>
      </c>
      <c r="T114" s="10"/>
      <c r="U114" s="2">
        <v>44470</v>
      </c>
      <c r="V114" s="8">
        <f t="shared" si="32"/>
        <v>510</v>
      </c>
      <c r="W114" s="8">
        <f t="shared" si="33"/>
        <v>260100</v>
      </c>
      <c r="X114" s="8">
        <f t="shared" si="34"/>
        <v>0</v>
      </c>
      <c r="Y114" s="7">
        <v>0</v>
      </c>
      <c r="Z114" s="7">
        <v>0</v>
      </c>
      <c r="AA114" s="7">
        <v>0</v>
      </c>
      <c r="AB114" s="7">
        <v>0</v>
      </c>
      <c r="AC114" s="7">
        <v>0</v>
      </c>
      <c r="AD114" s="7">
        <v>1</v>
      </c>
      <c r="AE114" s="7">
        <v>0</v>
      </c>
      <c r="AF114" s="8">
        <f t="shared" si="35"/>
        <v>57139.681055155874</v>
      </c>
      <c r="AH114" s="17">
        <v>71</v>
      </c>
      <c r="AI114" s="17">
        <v>48265.30228188022</v>
      </c>
      <c r="AJ114" s="17">
        <v>1132.8730062084214</v>
      </c>
      <c r="AK114" s="17">
        <v>0.42932568390128834</v>
      </c>
      <c r="AS114" s="1">
        <v>71</v>
      </c>
      <c r="AT114" s="50">
        <f t="shared" si="40"/>
        <v>81</v>
      </c>
      <c r="AU114" s="51">
        <f t="shared" si="41"/>
        <v>0.67047817047817049</v>
      </c>
      <c r="AV114" s="52">
        <f t="shared" si="43"/>
        <v>0.44123392015968882</v>
      </c>
      <c r="AW114" s="43"/>
      <c r="AX114" s="1">
        <v>71</v>
      </c>
      <c r="AY114" s="9">
        <f t="shared" si="42"/>
        <v>1132.8730062084214</v>
      </c>
      <c r="AZ114" s="9">
        <f t="shared" si="38"/>
        <v>-596.8688762284437</v>
      </c>
      <c r="BA114" s="9">
        <f t="shared" si="38"/>
        <v>-563.45243368748925</v>
      </c>
      <c r="BB114" s="9">
        <f t="shared" si="38"/>
        <v>-5042.8983364045635</v>
      </c>
      <c r="BC114" s="9">
        <f t="shared" si="38"/>
        <v>710.95223335381888</v>
      </c>
      <c r="BD114" s="9">
        <f t="shared" si="38"/>
        <v>-3694.4841440448872</v>
      </c>
      <c r="BE114" s="9">
        <f t="shared" si="38"/>
        <v>-3135.8201752398527</v>
      </c>
      <c r="BF114" s="9">
        <f t="shared" si="38"/>
        <v>-389.64169876294181</v>
      </c>
      <c r="BG114" s="9">
        <f t="shared" si="38"/>
        <v>-2398.0565556789516</v>
      </c>
      <c r="BH114" s="9">
        <f t="shared" si="38"/>
        <v>2453.57393227586</v>
      </c>
      <c r="BI114" s="9">
        <f t="shared" si="23"/>
        <v>-4110.1845357333514</v>
      </c>
      <c r="BJ114" s="9">
        <f t="shared" si="23"/>
        <v>2872.9818766783428</v>
      </c>
      <c r="BK114" s="9">
        <f t="shared" si="23"/>
        <v>-1903.6945463729717</v>
      </c>
      <c r="BL114" s="1">
        <v>71</v>
      </c>
      <c r="BM114" s="9">
        <f t="shared" si="37"/>
        <v>1283401.248195719</v>
      </c>
      <c r="BN114" s="9">
        <f t="shared" si="37"/>
        <v>-676176.63812515617</v>
      </c>
      <c r="BO114" s="9">
        <f t="shared" si="37"/>
        <v>-638320.05240699393</v>
      </c>
      <c r="BP114" s="9">
        <f t="shared" si="37"/>
        <v>-5712963.3983661076</v>
      </c>
      <c r="BQ114" s="9">
        <f t="shared" si="37"/>
        <v>805418.59387014247</v>
      </c>
      <c r="BR114" s="9">
        <f t="shared" si="36"/>
        <v>-4185381.3586534923</v>
      </c>
      <c r="BS114" s="9">
        <f t="shared" si="36"/>
        <v>-3552486.028853002</v>
      </c>
      <c r="BT114" s="9">
        <f t="shared" si="36"/>
        <v>-441414.56262172584</v>
      </c>
      <c r="BU114" s="9">
        <f t="shared" si="36"/>
        <v>-2716693.5392898335</v>
      </c>
      <c r="BV114" s="9">
        <f t="shared" si="36"/>
        <v>2779587.6766119921</v>
      </c>
      <c r="BW114" s="9">
        <f t="shared" si="21"/>
        <v>-4656317.1110676238</v>
      </c>
      <c r="BX114" s="9">
        <f t="shared" si="21"/>
        <v>3254723.6154149296</v>
      </c>
      <c r="BY114" s="9">
        <f t="shared" si="21"/>
        <v>-2156644.1636521299</v>
      </c>
    </row>
    <row r="115" spans="1:77">
      <c r="A115" s="2">
        <v>44136</v>
      </c>
      <c r="B115" s="8">
        <f>'WA Sch. 1-2'!B115</f>
        <v>874.97500000000002</v>
      </c>
      <c r="C115" s="8">
        <f>'WA Sch. 1-2'!C115</f>
        <v>765581.25062499999</v>
      </c>
      <c r="D115" s="8">
        <f>'WA Sch. 1-2'!D115</f>
        <v>0</v>
      </c>
      <c r="E115" s="8">
        <f>'WA Sch. 1-2'!E115</f>
        <v>836</v>
      </c>
      <c r="F115" s="8">
        <f t="shared" si="26"/>
        <v>698896</v>
      </c>
      <c r="G115" s="8">
        <f>'WA Sch. 1-2'!G115</f>
        <v>0</v>
      </c>
      <c r="H115" s="8">
        <f t="shared" si="39"/>
        <v>38.975000000000023</v>
      </c>
      <c r="I115" s="8">
        <f t="shared" si="39"/>
        <v>66685.250624999986</v>
      </c>
      <c r="J115" s="8">
        <f t="shared" si="39"/>
        <v>0</v>
      </c>
      <c r="K115" s="9">
        <v>886</v>
      </c>
      <c r="L115" s="9">
        <v>46451675.399999999</v>
      </c>
      <c r="M115" s="9">
        <v>248885</v>
      </c>
      <c r="N115" s="9">
        <f t="shared" si="28"/>
        <v>46700560.399999999</v>
      </c>
      <c r="O115" s="9">
        <f t="shared" si="29"/>
        <v>52709.43611738149</v>
      </c>
      <c r="P115" s="8">
        <f t="shared" si="30"/>
        <v>0</v>
      </c>
      <c r="Q115" s="8">
        <f t="shared" si="31"/>
        <v>52709.43611738149</v>
      </c>
      <c r="R115" s="9">
        <f t="shared" si="24"/>
        <v>46700560.399999999</v>
      </c>
      <c r="T115" s="10"/>
      <c r="U115" s="2">
        <v>44501</v>
      </c>
      <c r="V115" s="8">
        <f t="shared" si="32"/>
        <v>745.5</v>
      </c>
      <c r="W115" s="8">
        <f t="shared" si="33"/>
        <v>555770.25</v>
      </c>
      <c r="X115" s="8">
        <f t="shared" si="34"/>
        <v>0</v>
      </c>
      <c r="Y115" s="7">
        <v>0</v>
      </c>
      <c r="Z115" s="7">
        <v>0</v>
      </c>
      <c r="AA115" s="7">
        <v>0</v>
      </c>
      <c r="AB115" s="7">
        <v>0</v>
      </c>
      <c r="AC115" s="7">
        <v>0</v>
      </c>
      <c r="AD115" s="7">
        <v>0</v>
      </c>
      <c r="AE115" s="7">
        <v>1</v>
      </c>
      <c r="AF115" s="8">
        <f t="shared" si="35"/>
        <v>55045.332451923081</v>
      </c>
      <c r="AH115" s="17">
        <v>72</v>
      </c>
      <c r="AI115" s="17">
        <v>48265.30228188022</v>
      </c>
      <c r="AJ115" s="17">
        <v>233.7786128075677</v>
      </c>
      <c r="AK115" s="17">
        <v>8.8595246135327488E-2</v>
      </c>
      <c r="AS115" s="1">
        <v>72</v>
      </c>
      <c r="AT115" s="50">
        <f t="shared" si="40"/>
        <v>65</v>
      </c>
      <c r="AU115" s="51">
        <f t="shared" si="41"/>
        <v>0.53742203742203742</v>
      </c>
      <c r="AV115" s="52">
        <f t="shared" si="43"/>
        <v>9.3941125106491899E-2</v>
      </c>
      <c r="AW115" s="43"/>
      <c r="AX115" s="1">
        <v>72</v>
      </c>
      <c r="AY115" s="9">
        <f t="shared" si="42"/>
        <v>233.7786128075677</v>
      </c>
      <c r="AZ115" s="9">
        <f t="shared" si="38"/>
        <v>1132.8730062084214</v>
      </c>
      <c r="BA115" s="9">
        <f t="shared" si="38"/>
        <v>-596.8688762284437</v>
      </c>
      <c r="BB115" s="9">
        <f t="shared" si="38"/>
        <v>-563.45243368748925</v>
      </c>
      <c r="BC115" s="9">
        <f t="shared" si="38"/>
        <v>-5042.8983364045635</v>
      </c>
      <c r="BD115" s="9">
        <f t="shared" si="38"/>
        <v>710.95223335381888</v>
      </c>
      <c r="BE115" s="9">
        <f t="shared" si="38"/>
        <v>-3694.4841440448872</v>
      </c>
      <c r="BF115" s="9">
        <f t="shared" si="38"/>
        <v>-3135.8201752398527</v>
      </c>
      <c r="BG115" s="9">
        <f t="shared" si="38"/>
        <v>-389.64169876294181</v>
      </c>
      <c r="BH115" s="9">
        <f t="shared" si="38"/>
        <v>-2398.0565556789516</v>
      </c>
      <c r="BI115" s="9">
        <f t="shared" si="23"/>
        <v>2453.57393227586</v>
      </c>
      <c r="BJ115" s="9">
        <f t="shared" si="23"/>
        <v>-4110.1845357333514</v>
      </c>
      <c r="BK115" s="9">
        <f t="shared" si="23"/>
        <v>2872.9818766783428</v>
      </c>
      <c r="BL115" s="1">
        <v>72</v>
      </c>
      <c r="BM115" s="9">
        <f t="shared" si="37"/>
        <v>54652.439806233328</v>
      </c>
      <c r="BN115" s="9">
        <f t="shared" si="37"/>
        <v>264841.47987855162</v>
      </c>
      <c r="BO115" s="9">
        <f t="shared" si="37"/>
        <v>-139535.17791269947</v>
      </c>
      <c r="BP115" s="9">
        <f t="shared" si="37"/>
        <v>-131723.12833051116</v>
      </c>
      <c r="BQ115" s="9">
        <f t="shared" si="37"/>
        <v>-1178921.7776142773</v>
      </c>
      <c r="BR115" s="9">
        <f t="shared" si="36"/>
        <v>166205.42688590332</v>
      </c>
      <c r="BS115" s="9">
        <f t="shared" si="36"/>
        <v>-863691.37823438761</v>
      </c>
      <c r="BT115" s="9">
        <f t="shared" si="36"/>
        <v>-733087.69058157317</v>
      </c>
      <c r="BU115" s="9">
        <f t="shared" si="36"/>
        <v>-91089.895828785608</v>
      </c>
      <c r="BV115" s="9">
        <f t="shared" si="36"/>
        <v>-560614.33502073132</v>
      </c>
      <c r="BW115" s="9">
        <f t="shared" si="21"/>
        <v>573593.11030827498</v>
      </c>
      <c r="BX115" s="9">
        <f t="shared" si="21"/>
        <v>-960873.23914688174</v>
      </c>
      <c r="BY115" s="9">
        <f t="shared" si="21"/>
        <v>671641.71775116329</v>
      </c>
    </row>
    <row r="116" spans="1:77">
      <c r="A116" s="2">
        <v>44166</v>
      </c>
      <c r="B116" s="8">
        <f>'WA Sch. 1-2'!B116</f>
        <v>1138.7249999999999</v>
      </c>
      <c r="C116" s="8">
        <f>'WA Sch. 1-2'!C116</f>
        <v>1296694.6256249999</v>
      </c>
      <c r="D116" s="8">
        <f>'WA Sch. 1-2'!D116</f>
        <v>0</v>
      </c>
      <c r="E116" s="8">
        <f>'WA Sch. 1-2'!E116</f>
        <v>1029.5</v>
      </c>
      <c r="F116" s="8">
        <f t="shared" si="26"/>
        <v>1059870.25</v>
      </c>
      <c r="G116" s="8">
        <f>'WA Sch. 1-2'!G116</f>
        <v>0</v>
      </c>
      <c r="H116" s="8">
        <f t="shared" si="39"/>
        <v>109.22499999999991</v>
      </c>
      <c r="I116" s="8">
        <f t="shared" si="39"/>
        <v>236824.37562499987</v>
      </c>
      <c r="J116" s="8">
        <f t="shared" si="39"/>
        <v>0</v>
      </c>
      <c r="K116" s="9">
        <v>889</v>
      </c>
      <c r="L116" s="9">
        <v>52491955.200000003</v>
      </c>
      <c r="M116" s="9">
        <v>-2407646</v>
      </c>
      <c r="N116" s="9">
        <f t="shared" si="28"/>
        <v>50084309.200000003</v>
      </c>
      <c r="O116" s="9">
        <f t="shared" si="29"/>
        <v>56337.805624296969</v>
      </c>
      <c r="P116" s="8">
        <f t="shared" si="30"/>
        <v>0</v>
      </c>
      <c r="Q116" s="8">
        <f t="shared" si="31"/>
        <v>56337.805624296969</v>
      </c>
      <c r="R116" s="9">
        <f t="shared" si="24"/>
        <v>50084309.200000003</v>
      </c>
      <c r="T116" s="10"/>
      <c r="U116" s="2">
        <v>44531</v>
      </c>
      <c r="V116" s="8">
        <f t="shared" si="32"/>
        <v>1161</v>
      </c>
      <c r="W116" s="8">
        <f t="shared" si="33"/>
        <v>1347921</v>
      </c>
      <c r="X116" s="8">
        <f t="shared" si="34"/>
        <v>0</v>
      </c>
      <c r="Y116" s="7">
        <v>0</v>
      </c>
      <c r="Z116" s="7">
        <v>0</v>
      </c>
      <c r="AA116" s="7">
        <v>0</v>
      </c>
      <c r="AB116" s="7">
        <v>0</v>
      </c>
      <c r="AC116" s="7">
        <v>0</v>
      </c>
      <c r="AD116" s="7">
        <v>0</v>
      </c>
      <c r="AE116" s="7">
        <v>1</v>
      </c>
      <c r="AF116" s="8">
        <f t="shared" si="35"/>
        <v>62690.899878197328</v>
      </c>
      <c r="AH116" s="17">
        <v>73</v>
      </c>
      <c r="AI116" s="17">
        <v>48265.30228188022</v>
      </c>
      <c r="AJ116" s="17">
        <v>1085.4859203669766</v>
      </c>
      <c r="AK116" s="17">
        <v>0.41136736648576644</v>
      </c>
      <c r="AS116" s="1">
        <v>73</v>
      </c>
      <c r="AT116" s="50">
        <f t="shared" si="40"/>
        <v>79</v>
      </c>
      <c r="AU116" s="51">
        <f t="shared" si="41"/>
        <v>0.65384615384615385</v>
      </c>
      <c r="AV116" s="52">
        <f t="shared" si="43"/>
        <v>0.39572529581448734</v>
      </c>
      <c r="AW116" s="43"/>
      <c r="AX116" s="1">
        <v>73</v>
      </c>
      <c r="AY116" s="9">
        <f t="shared" si="42"/>
        <v>1085.4859203669766</v>
      </c>
      <c r="AZ116" s="9">
        <f t="shared" si="38"/>
        <v>233.7786128075677</v>
      </c>
      <c r="BA116" s="9">
        <f t="shared" si="38"/>
        <v>1132.8730062084214</v>
      </c>
      <c r="BB116" s="9">
        <f t="shared" si="38"/>
        <v>-596.8688762284437</v>
      </c>
      <c r="BC116" s="9">
        <f t="shared" si="38"/>
        <v>-563.45243368748925</v>
      </c>
      <c r="BD116" s="9">
        <f t="shared" si="38"/>
        <v>-5042.8983364045635</v>
      </c>
      <c r="BE116" s="9">
        <f t="shared" si="38"/>
        <v>710.95223335381888</v>
      </c>
      <c r="BF116" s="9">
        <f t="shared" si="38"/>
        <v>-3694.4841440448872</v>
      </c>
      <c r="BG116" s="9">
        <f t="shared" si="38"/>
        <v>-3135.8201752398527</v>
      </c>
      <c r="BH116" s="9">
        <f t="shared" si="38"/>
        <v>-389.64169876294181</v>
      </c>
      <c r="BI116" s="9">
        <f t="shared" si="23"/>
        <v>-2398.0565556789516</v>
      </c>
      <c r="BJ116" s="9">
        <f t="shared" si="23"/>
        <v>2453.57393227586</v>
      </c>
      <c r="BK116" s="9">
        <f t="shared" si="23"/>
        <v>-4110.1845357333514</v>
      </c>
      <c r="BL116" s="1">
        <v>73</v>
      </c>
      <c r="BM116" s="9">
        <f t="shared" si="37"/>
        <v>1178279.6833149546</v>
      </c>
      <c r="BN116" s="9">
        <f t="shared" si="37"/>
        <v>253763.39268554523</v>
      </c>
      <c r="BO116" s="9">
        <f t="shared" si="37"/>
        <v>1229717.6978030645</v>
      </c>
      <c r="BP116" s="9">
        <f t="shared" si="37"/>
        <v>-647892.76145123248</v>
      </c>
      <c r="BQ116" s="9">
        <f t="shared" si="37"/>
        <v>-611619.68356427422</v>
      </c>
      <c r="BR116" s="9">
        <f t="shared" si="36"/>
        <v>-5473995.1420092257</v>
      </c>
      <c r="BS116" s="9">
        <f t="shared" si="36"/>
        <v>771728.63935903786</v>
      </c>
      <c r="BT116" s="9">
        <f t="shared" si="36"/>
        <v>-4010310.521379781</v>
      </c>
      <c r="BU116" s="9">
        <f t="shared" si="36"/>
        <v>-3403888.6490255767</v>
      </c>
      <c r="BV116" s="9">
        <f t="shared" si="36"/>
        <v>-422950.57799504022</v>
      </c>
      <c r="BW116" s="9">
        <f t="shared" si="21"/>
        <v>-2603056.6274332358</v>
      </c>
      <c r="BX116" s="9">
        <f t="shared" si="21"/>
        <v>2663319.9580649044</v>
      </c>
      <c r="BY116" s="9">
        <f t="shared" si="21"/>
        <v>-4461547.4436486494</v>
      </c>
    </row>
    <row r="117" spans="1:77">
      <c r="A117" s="2">
        <v>44197</v>
      </c>
      <c r="B117" s="8">
        <f>'WA Sch. 1-2'!B117</f>
        <v>1095.1500000000001</v>
      </c>
      <c r="C117" s="8">
        <f>'WA Sch. 1-2'!C117</f>
        <v>1199353.5225000002</v>
      </c>
      <c r="D117" s="8">
        <f>'WA Sch. 1-2'!D117</f>
        <v>0</v>
      </c>
      <c r="E117" s="8">
        <f>'WA Sch. 1-2'!E117</f>
        <v>977.5</v>
      </c>
      <c r="F117" s="8">
        <f t="shared" si="26"/>
        <v>955506.25</v>
      </c>
      <c r="G117" s="8">
        <f>'WA Sch. 1-2'!G117</f>
        <v>0</v>
      </c>
      <c r="H117" s="8">
        <f t="shared" si="39"/>
        <v>117.65000000000009</v>
      </c>
      <c r="I117" s="8">
        <f t="shared" si="39"/>
        <v>243847.2725000002</v>
      </c>
      <c r="J117" s="8">
        <f t="shared" si="39"/>
        <v>0</v>
      </c>
      <c r="K117" s="9">
        <v>817</v>
      </c>
      <c r="L117" s="9">
        <v>50045130.200000003</v>
      </c>
      <c r="M117" s="9">
        <v>-3277338</v>
      </c>
      <c r="N117" s="9">
        <f t="shared" si="28"/>
        <v>46767792.200000003</v>
      </c>
      <c r="O117" s="9">
        <f t="shared" si="29"/>
        <v>57243.319706242357</v>
      </c>
      <c r="P117" s="8">
        <f t="shared" si="30"/>
        <v>0</v>
      </c>
      <c r="Q117" s="8">
        <f t="shared" si="31"/>
        <v>57243.319706242357</v>
      </c>
      <c r="R117" s="9">
        <f t="shared" si="24"/>
        <v>46767792.200000003</v>
      </c>
      <c r="T117" s="10"/>
      <c r="U117" s="2">
        <v>44562</v>
      </c>
      <c r="V117" s="8">
        <f t="shared" si="32"/>
        <v>1105</v>
      </c>
      <c r="W117" s="8">
        <f t="shared" si="33"/>
        <v>1221025</v>
      </c>
      <c r="X117" s="8">
        <f t="shared" si="34"/>
        <v>0</v>
      </c>
      <c r="Y117" s="7">
        <v>0</v>
      </c>
      <c r="Z117" s="7">
        <v>0</v>
      </c>
      <c r="AA117" s="7">
        <v>0</v>
      </c>
      <c r="AB117" s="7">
        <v>0</v>
      </c>
      <c r="AC117" s="7">
        <v>0</v>
      </c>
      <c r="AD117" s="7">
        <v>0</v>
      </c>
      <c r="AE117" s="7">
        <v>1</v>
      </c>
      <c r="AF117" s="8">
        <f t="shared" si="35"/>
        <v>62311.609724047303</v>
      </c>
      <c r="AH117" s="17">
        <v>74</v>
      </c>
      <c r="AI117" s="17">
        <v>48265.30228188022</v>
      </c>
      <c r="AJ117" s="17">
        <v>4251.5629355110796</v>
      </c>
      <c r="AK117" s="17">
        <v>1.6112178107647936</v>
      </c>
      <c r="AS117" s="1">
        <v>74</v>
      </c>
      <c r="AT117" s="50">
        <f t="shared" si="40"/>
        <v>113</v>
      </c>
      <c r="AU117" s="51">
        <f t="shared" si="41"/>
        <v>0.93659043659043661</v>
      </c>
      <c r="AV117" s="52">
        <f t="shared" si="43"/>
        <v>1.5267663302113343</v>
      </c>
      <c r="AW117" s="43"/>
      <c r="AX117" s="1">
        <v>74</v>
      </c>
      <c r="AY117" s="9">
        <f t="shared" si="42"/>
        <v>4251.5629355110796</v>
      </c>
      <c r="AZ117" s="9">
        <f t="shared" si="38"/>
        <v>1085.4859203669766</v>
      </c>
      <c r="BA117" s="9">
        <f t="shared" si="38"/>
        <v>233.7786128075677</v>
      </c>
      <c r="BB117" s="9">
        <f t="shared" si="38"/>
        <v>1132.8730062084214</v>
      </c>
      <c r="BC117" s="9">
        <f t="shared" si="38"/>
        <v>-596.8688762284437</v>
      </c>
      <c r="BD117" s="9">
        <f t="shared" si="38"/>
        <v>-563.45243368748925</v>
      </c>
      <c r="BE117" s="9">
        <f t="shared" si="38"/>
        <v>-5042.8983364045635</v>
      </c>
      <c r="BF117" s="9">
        <f t="shared" si="38"/>
        <v>710.95223335381888</v>
      </c>
      <c r="BG117" s="9">
        <f t="shared" si="38"/>
        <v>-3694.4841440448872</v>
      </c>
      <c r="BH117" s="9">
        <f t="shared" si="38"/>
        <v>-3135.8201752398527</v>
      </c>
      <c r="BI117" s="9">
        <f t="shared" si="23"/>
        <v>-389.64169876294181</v>
      </c>
      <c r="BJ117" s="9">
        <f t="shared" si="23"/>
        <v>-2398.0565556789516</v>
      </c>
      <c r="BK117" s="9">
        <f t="shared" si="23"/>
        <v>2453.57393227586</v>
      </c>
      <c r="BL117" s="1">
        <v>74</v>
      </c>
      <c r="BM117" s="9">
        <f t="shared" si="37"/>
        <v>18075787.394611634</v>
      </c>
      <c r="BN117" s="9">
        <f t="shared" si="37"/>
        <v>4615011.706051399</v>
      </c>
      <c r="BO117" s="9">
        <f t="shared" si="37"/>
        <v>993924.48532787617</v>
      </c>
      <c r="BP117" s="9">
        <f t="shared" si="37"/>
        <v>4816480.8838367676</v>
      </c>
      <c r="BQ117" s="9">
        <f t="shared" si="37"/>
        <v>-2537625.5915329806</v>
      </c>
      <c r="BR117" s="9">
        <f t="shared" si="36"/>
        <v>-2395553.4829892227</v>
      </c>
      <c r="BS117" s="9">
        <f t="shared" si="36"/>
        <v>-21440199.65460813</v>
      </c>
      <c r="BT117" s="9">
        <f t="shared" si="36"/>
        <v>3022658.1642459482</v>
      </c>
      <c r="BU117" s="9">
        <f t="shared" si="36"/>
        <v>-15707331.852654614</v>
      </c>
      <c r="BV117" s="9">
        <f t="shared" si="36"/>
        <v>-13332136.829477608</v>
      </c>
      <c r="BW117" s="9">
        <f t="shared" si="21"/>
        <v>-1656586.2045900747</v>
      </c>
      <c r="BX117" s="9">
        <f t="shared" si="21"/>
        <v>-10195488.36938398</v>
      </c>
      <c r="BY117" s="9">
        <f t="shared" si="21"/>
        <v>10431523.990000257</v>
      </c>
    </row>
    <row r="118" spans="1:77">
      <c r="A118" s="2">
        <v>44228</v>
      </c>
      <c r="B118" s="8">
        <f>'WA Sch. 1-2'!B118</f>
        <v>932.76424999999995</v>
      </c>
      <c r="C118" s="8">
        <f>'WA Sch. 1-2'!C118</f>
        <v>870049.14607806236</v>
      </c>
      <c r="D118" s="8">
        <f>'WA Sch. 1-2'!D118</f>
        <v>0</v>
      </c>
      <c r="E118" s="8">
        <f>'WA Sch. 1-2'!E118</f>
        <v>1003.5</v>
      </c>
      <c r="F118" s="8">
        <f t="shared" si="26"/>
        <v>1007012.25</v>
      </c>
      <c r="G118" s="8">
        <f>'WA Sch. 1-2'!G118</f>
        <v>0</v>
      </c>
      <c r="H118" s="8">
        <f t="shared" si="39"/>
        <v>-70.735750000000053</v>
      </c>
      <c r="I118" s="8">
        <f t="shared" si="39"/>
        <v>-136963.10392193764</v>
      </c>
      <c r="J118" s="8">
        <f t="shared" si="39"/>
        <v>0</v>
      </c>
      <c r="K118" s="9">
        <v>833</v>
      </c>
      <c r="L118" s="9">
        <v>47991852.200000003</v>
      </c>
      <c r="M118" s="9">
        <v>-1323095</v>
      </c>
      <c r="N118" s="9">
        <f t="shared" si="28"/>
        <v>46668757.200000003</v>
      </c>
      <c r="O118" s="9">
        <f t="shared" si="29"/>
        <v>56024.918607442982</v>
      </c>
      <c r="P118" s="8">
        <f t="shared" si="30"/>
        <v>0</v>
      </c>
      <c r="Q118" s="8">
        <f t="shared" si="31"/>
        <v>56024.918607442982</v>
      </c>
      <c r="R118" s="9">
        <f t="shared" si="24"/>
        <v>46668757.200000003</v>
      </c>
      <c r="T118" s="10"/>
      <c r="U118" s="2">
        <v>44593</v>
      </c>
      <c r="V118" s="8">
        <f t="shared" si="32"/>
        <v>936</v>
      </c>
      <c r="W118" s="8">
        <f t="shared" si="33"/>
        <v>876096</v>
      </c>
      <c r="X118" s="8">
        <f t="shared" si="34"/>
        <v>0</v>
      </c>
      <c r="Y118" s="7">
        <v>0</v>
      </c>
      <c r="Z118" s="7">
        <v>0</v>
      </c>
      <c r="AA118" s="7">
        <v>0</v>
      </c>
      <c r="AB118" s="7">
        <v>0</v>
      </c>
      <c r="AC118" s="7">
        <v>0</v>
      </c>
      <c r="AD118" s="7">
        <v>0</v>
      </c>
      <c r="AE118" s="7">
        <v>1</v>
      </c>
      <c r="AF118" s="8">
        <f t="shared" si="35"/>
        <v>61403.627296587925</v>
      </c>
      <c r="AH118" s="17">
        <v>75</v>
      </c>
      <c r="AI118" s="17">
        <v>48265.30228188022</v>
      </c>
      <c r="AJ118" s="17">
        <v>-2857.3302368520817</v>
      </c>
      <c r="AK118" s="17">
        <v>-1.0828444594809792</v>
      </c>
      <c r="AS118" s="1">
        <v>75</v>
      </c>
      <c r="AT118" s="50">
        <f t="shared" si="40"/>
        <v>20</v>
      </c>
      <c r="AU118" s="51">
        <f t="shared" si="41"/>
        <v>0.16320166320166321</v>
      </c>
      <c r="AV118" s="52">
        <f t="shared" si="43"/>
        <v>-0.98138417626213981</v>
      </c>
      <c r="AW118" s="43"/>
      <c r="AX118" s="1">
        <v>75</v>
      </c>
      <c r="AY118" s="9">
        <f t="shared" si="42"/>
        <v>-2857.3302368520817</v>
      </c>
      <c r="AZ118" s="9">
        <f t="shared" si="38"/>
        <v>4251.5629355110796</v>
      </c>
      <c r="BA118" s="9">
        <f t="shared" si="38"/>
        <v>1085.4859203669766</v>
      </c>
      <c r="BB118" s="9">
        <f t="shared" si="38"/>
        <v>233.7786128075677</v>
      </c>
      <c r="BC118" s="9">
        <f t="shared" si="38"/>
        <v>1132.8730062084214</v>
      </c>
      <c r="BD118" s="9">
        <f t="shared" si="38"/>
        <v>-596.8688762284437</v>
      </c>
      <c r="BE118" s="9">
        <f t="shared" si="38"/>
        <v>-563.45243368748925</v>
      </c>
      <c r="BF118" s="9">
        <f t="shared" si="38"/>
        <v>-5042.8983364045635</v>
      </c>
      <c r="BG118" s="9">
        <f t="shared" si="38"/>
        <v>710.95223335381888</v>
      </c>
      <c r="BH118" s="9">
        <f t="shared" si="38"/>
        <v>-3694.4841440448872</v>
      </c>
      <c r="BI118" s="9">
        <f t="shared" si="23"/>
        <v>-3135.8201752398527</v>
      </c>
      <c r="BJ118" s="9">
        <f t="shared" si="23"/>
        <v>-389.64169876294181</v>
      </c>
      <c r="BK118" s="9">
        <f t="shared" si="23"/>
        <v>-2398.0565556789516</v>
      </c>
      <c r="BL118" s="1">
        <v>75</v>
      </c>
      <c r="BM118" s="9">
        <f t="shared" si="37"/>
        <v>8164336.0824291399</v>
      </c>
      <c r="BN118" s="9">
        <f t="shared" si="37"/>
        <v>-12148119.329515396</v>
      </c>
      <c r="BO118" s="9">
        <f t="shared" si="37"/>
        <v>-3101591.7419417831</v>
      </c>
      <c r="BP118" s="9">
        <f t="shared" si="37"/>
        <v>-667982.69910441351</v>
      </c>
      <c r="BQ118" s="9">
        <f t="shared" si="37"/>
        <v>-3236992.2951528481</v>
      </c>
      <c r="BR118" s="9">
        <f t="shared" si="36"/>
        <v>1705451.4874834351</v>
      </c>
      <c r="BS118" s="9">
        <f t="shared" si="36"/>
        <v>1609969.6758031358</v>
      </c>
      <c r="BT118" s="9">
        <f t="shared" si="36"/>
        <v>14409225.897979775</v>
      </c>
      <c r="BU118" s="9">
        <f t="shared" si="36"/>
        <v>-2031425.3133193958</v>
      </c>
      <c r="BV118" s="9">
        <f t="shared" si="36"/>
        <v>10556361.254349999</v>
      </c>
      <c r="BW118" s="9">
        <f t="shared" si="21"/>
        <v>8960073.8040435892</v>
      </c>
      <c r="BX118" s="9">
        <f t="shared" si="21"/>
        <v>1113335.0074137454</v>
      </c>
      <c r="BY118" s="9">
        <f t="shared" si="21"/>
        <v>6852039.5062227948</v>
      </c>
    </row>
    <row r="119" spans="1:77">
      <c r="A119" s="2">
        <v>44256</v>
      </c>
      <c r="B119" s="8">
        <f>'WA Sch. 1-2'!B119</f>
        <v>767.35</v>
      </c>
      <c r="C119" s="8">
        <f>'WA Sch. 1-2'!C119</f>
        <v>588826.02250000008</v>
      </c>
      <c r="D119" s="8">
        <f>'WA Sch. 1-2'!D119</f>
        <v>0</v>
      </c>
      <c r="E119" s="8">
        <f>'WA Sch. 1-2'!E119</f>
        <v>729</v>
      </c>
      <c r="F119" s="8">
        <f t="shared" si="26"/>
        <v>531441</v>
      </c>
      <c r="G119" s="8">
        <f>'WA Sch. 1-2'!G119</f>
        <v>0</v>
      </c>
      <c r="H119" s="8">
        <f t="shared" si="39"/>
        <v>38.350000000000023</v>
      </c>
      <c r="I119" s="8">
        <f t="shared" si="39"/>
        <v>57385.022500000079</v>
      </c>
      <c r="J119" s="8">
        <f t="shared" si="39"/>
        <v>0</v>
      </c>
      <c r="K119" s="9">
        <v>992</v>
      </c>
      <c r="L119" s="9">
        <v>54442508.980000004</v>
      </c>
      <c r="M119" s="9">
        <v>-6050400</v>
      </c>
      <c r="N119" s="9">
        <f t="shared" si="28"/>
        <v>48392108.980000004</v>
      </c>
      <c r="O119" s="9">
        <f t="shared" si="29"/>
        <v>48782.367923387101</v>
      </c>
      <c r="P119" s="8">
        <f t="shared" si="30"/>
        <v>0</v>
      </c>
      <c r="Q119" s="8">
        <f t="shared" si="31"/>
        <v>48782.367923387101</v>
      </c>
      <c r="R119" s="9">
        <f t="shared" si="24"/>
        <v>48392108.980000004</v>
      </c>
      <c r="T119" s="10"/>
      <c r="U119" s="2">
        <v>44621</v>
      </c>
      <c r="V119" s="8">
        <f t="shared" si="32"/>
        <v>695.5</v>
      </c>
      <c r="W119" s="8">
        <f t="shared" si="33"/>
        <v>483720.25</v>
      </c>
      <c r="X119" s="8">
        <f t="shared" si="34"/>
        <v>0</v>
      </c>
      <c r="Y119" s="7">
        <v>0</v>
      </c>
      <c r="Z119" s="7">
        <v>0</v>
      </c>
      <c r="AA119" s="7">
        <v>0</v>
      </c>
      <c r="AB119" s="7">
        <v>0</v>
      </c>
      <c r="AC119" s="7">
        <v>0</v>
      </c>
      <c r="AD119" s="7">
        <v>0</v>
      </c>
      <c r="AE119" s="7">
        <v>1</v>
      </c>
      <c r="AF119" s="8">
        <f t="shared" si="35"/>
        <v>54113.385365853661</v>
      </c>
      <c r="AH119" s="17">
        <v>76</v>
      </c>
      <c r="AI119" s="17">
        <v>45821.447715530761</v>
      </c>
      <c r="AJ119" s="17">
        <v>3245.0966765521807</v>
      </c>
      <c r="AK119" s="17">
        <v>1.2297965812156062</v>
      </c>
      <c r="AS119" s="1">
        <v>76</v>
      </c>
      <c r="AT119" s="50">
        <f t="shared" si="40"/>
        <v>108</v>
      </c>
      <c r="AU119" s="51">
        <f t="shared" si="41"/>
        <v>0.89501039501039503</v>
      </c>
      <c r="AV119" s="52">
        <f t="shared" si="43"/>
        <v>1.2536226075646817</v>
      </c>
      <c r="AW119" s="43"/>
      <c r="AX119" s="1">
        <v>76</v>
      </c>
      <c r="AY119" s="9">
        <f t="shared" si="42"/>
        <v>3245.0966765521807</v>
      </c>
      <c r="AZ119" s="9">
        <f t="shared" si="38"/>
        <v>-2857.3302368520817</v>
      </c>
      <c r="BA119" s="9">
        <f t="shared" si="38"/>
        <v>4251.5629355110796</v>
      </c>
      <c r="BB119" s="9">
        <f t="shared" si="38"/>
        <v>1085.4859203669766</v>
      </c>
      <c r="BC119" s="9">
        <f t="shared" si="38"/>
        <v>233.7786128075677</v>
      </c>
      <c r="BD119" s="9">
        <f t="shared" si="38"/>
        <v>1132.8730062084214</v>
      </c>
      <c r="BE119" s="9">
        <f t="shared" si="38"/>
        <v>-596.8688762284437</v>
      </c>
      <c r="BF119" s="9">
        <f t="shared" si="38"/>
        <v>-563.45243368748925</v>
      </c>
      <c r="BG119" s="9">
        <f t="shared" si="38"/>
        <v>-5042.8983364045635</v>
      </c>
      <c r="BH119" s="9">
        <f t="shared" si="38"/>
        <v>710.95223335381888</v>
      </c>
      <c r="BI119" s="9">
        <f t="shared" si="23"/>
        <v>-3694.4841440448872</v>
      </c>
      <c r="BJ119" s="9">
        <f t="shared" si="23"/>
        <v>-3135.8201752398527</v>
      </c>
      <c r="BK119" s="9">
        <f t="shared" si="23"/>
        <v>-389.64169876294181</v>
      </c>
      <c r="BL119" s="1">
        <v>76</v>
      </c>
      <c r="BM119" s="9">
        <f t="shared" si="37"/>
        <v>10530652.440170048</v>
      </c>
      <c r="BN119" s="9">
        <f t="shared" si="37"/>
        <v>-9272312.855420744</v>
      </c>
      <c r="BO119" s="9">
        <f t="shared" si="37"/>
        <v>13796732.752179481</v>
      </c>
      <c r="BP119" s="9">
        <f t="shared" si="37"/>
        <v>3522506.7526270859</v>
      </c>
      <c r="BQ119" s="9">
        <f t="shared" si="37"/>
        <v>758634.1994708369</v>
      </c>
      <c r="BR119" s="9">
        <f t="shared" si="36"/>
        <v>3676282.4274026514</v>
      </c>
      <c r="BS119" s="9">
        <f t="shared" si="36"/>
        <v>-1936897.2065863425</v>
      </c>
      <c r="BT119" s="9">
        <f t="shared" si="36"/>
        <v>-1828457.6199544943</v>
      </c>
      <c r="BU119" s="9">
        <f t="shared" si="36"/>
        <v>-16364692.631656982</v>
      </c>
      <c r="BV119" s="9">
        <f t="shared" si="36"/>
        <v>2307108.7296438506</v>
      </c>
      <c r="BW119" s="9">
        <f t="shared" si="21"/>
        <v>-11988958.217414794</v>
      </c>
      <c r="BX119" s="9">
        <f t="shared" si="21"/>
        <v>-10176039.628936123</v>
      </c>
      <c r="BY119" s="9">
        <f t="shared" si="21"/>
        <v>-1264424.9817017522</v>
      </c>
    </row>
    <row r="120" spans="1:77">
      <c r="A120" s="2">
        <v>44287</v>
      </c>
      <c r="B120" s="8">
        <f>'WA Sch. 1-2'!B120</f>
        <v>547.15</v>
      </c>
      <c r="C120" s="8">
        <f>'WA Sch. 1-2'!C120</f>
        <v>299373.1225</v>
      </c>
      <c r="D120" s="8">
        <f>'WA Sch. 1-2'!D120</f>
        <v>0.375</v>
      </c>
      <c r="E120" s="8">
        <f>'WA Sch. 1-2'!E120</f>
        <v>476.5</v>
      </c>
      <c r="F120" s="8">
        <f t="shared" si="26"/>
        <v>227052.25</v>
      </c>
      <c r="G120" s="8">
        <f>'WA Sch. 1-2'!G120</f>
        <v>0</v>
      </c>
      <c r="H120" s="8">
        <f t="shared" si="39"/>
        <v>70.649999999999977</v>
      </c>
      <c r="I120" s="8">
        <f t="shared" si="39"/>
        <v>72320.872499999998</v>
      </c>
      <c r="J120" s="8">
        <f t="shared" si="39"/>
        <v>0.375</v>
      </c>
      <c r="K120" s="9">
        <v>882</v>
      </c>
      <c r="L120" s="9">
        <v>46779076</v>
      </c>
      <c r="M120" s="9">
        <v>-668198</v>
      </c>
      <c r="N120" s="9">
        <f t="shared" si="28"/>
        <v>46110878</v>
      </c>
      <c r="O120" s="9">
        <f t="shared" si="29"/>
        <v>52279.907029478461</v>
      </c>
      <c r="P120" s="8">
        <f t="shared" si="30"/>
        <v>3.7811189073016358</v>
      </c>
      <c r="Q120" s="8">
        <f t="shared" si="31"/>
        <v>52283.688148385765</v>
      </c>
      <c r="R120" s="9">
        <f t="shared" si="24"/>
        <v>46114212.946876243</v>
      </c>
      <c r="T120" s="10"/>
      <c r="U120" s="2">
        <v>44652</v>
      </c>
      <c r="V120" s="8">
        <f t="shared" si="32"/>
        <v>686.5</v>
      </c>
      <c r="W120" s="8">
        <f t="shared" si="33"/>
        <v>471282.25</v>
      </c>
      <c r="X120" s="8">
        <f t="shared" si="34"/>
        <v>0</v>
      </c>
      <c r="Y120" s="7">
        <v>1</v>
      </c>
      <c r="Z120" s="7">
        <v>0</v>
      </c>
      <c r="AA120" s="7">
        <v>0</v>
      </c>
      <c r="AB120" s="7">
        <v>0</v>
      </c>
      <c r="AC120" s="7">
        <v>0</v>
      </c>
      <c r="AD120" s="7">
        <v>0</v>
      </c>
      <c r="AE120" s="7">
        <v>1</v>
      </c>
      <c r="AF120" s="8">
        <f t="shared" si="35"/>
        <v>59976.790370370371</v>
      </c>
      <c r="AH120" s="17">
        <v>77</v>
      </c>
      <c r="AI120" s="17">
        <v>48396.381070666677</v>
      </c>
      <c r="AJ120" s="17">
        <v>-888.45499186743109</v>
      </c>
      <c r="AK120" s="17">
        <v>-0.33669841624668673</v>
      </c>
      <c r="AS120" s="1">
        <v>77</v>
      </c>
      <c r="AT120" s="50">
        <f t="shared" si="40"/>
        <v>42</v>
      </c>
      <c r="AU120" s="51">
        <f t="shared" si="41"/>
        <v>0.34615384615384615</v>
      </c>
      <c r="AV120" s="52">
        <f t="shared" si="43"/>
        <v>-0.39572529581448734</v>
      </c>
      <c r="AW120" s="43"/>
      <c r="AX120" s="1">
        <v>77</v>
      </c>
      <c r="AY120" s="9">
        <f t="shared" si="42"/>
        <v>-888.45499186743109</v>
      </c>
      <c r="AZ120" s="9">
        <f t="shared" si="38"/>
        <v>3245.0966765521807</v>
      </c>
      <c r="BA120" s="9">
        <f t="shared" si="38"/>
        <v>-2857.3302368520817</v>
      </c>
      <c r="BB120" s="9">
        <f t="shared" si="38"/>
        <v>4251.5629355110796</v>
      </c>
      <c r="BC120" s="9">
        <f t="shared" si="38"/>
        <v>1085.4859203669766</v>
      </c>
      <c r="BD120" s="9">
        <f t="shared" si="38"/>
        <v>233.7786128075677</v>
      </c>
      <c r="BE120" s="9">
        <f t="shared" si="38"/>
        <v>1132.8730062084214</v>
      </c>
      <c r="BF120" s="9">
        <f t="shared" si="38"/>
        <v>-596.8688762284437</v>
      </c>
      <c r="BG120" s="9">
        <f t="shared" si="38"/>
        <v>-563.45243368748925</v>
      </c>
      <c r="BH120" s="9">
        <f t="shared" si="38"/>
        <v>-5042.8983364045635</v>
      </c>
      <c r="BI120" s="9">
        <f t="shared" si="23"/>
        <v>710.95223335381888</v>
      </c>
      <c r="BJ120" s="9">
        <f t="shared" si="23"/>
        <v>-3694.4841440448872</v>
      </c>
      <c r="BK120" s="9">
        <f t="shared" si="23"/>
        <v>-3135.8201752398527</v>
      </c>
      <c r="BL120" s="1">
        <v>77</v>
      </c>
      <c r="BM120" s="9">
        <f t="shared" si="37"/>
        <v>789352.27257414698</v>
      </c>
      <c r="BN120" s="9">
        <f t="shared" si="37"/>
        <v>-2883122.3413751824</v>
      </c>
      <c r="BO120" s="9">
        <f t="shared" si="37"/>
        <v>2538609.3123449599</v>
      </c>
      <c r="BP120" s="9">
        <f t="shared" si="37"/>
        <v>-3777322.3132933485</v>
      </c>
      <c r="BQ120" s="9">
        <f t="shared" si="37"/>
        <v>-964405.38455185201</v>
      </c>
      <c r="BR120" s="9">
        <f t="shared" si="36"/>
        <v>-207701.77554073062</v>
      </c>
      <c r="BS120" s="9">
        <f t="shared" si="36"/>
        <v>-1006506.6775177339</v>
      </c>
      <c r="BT120" s="9">
        <f t="shared" si="36"/>
        <v>530291.13257545629</v>
      </c>
      <c r="BU120" s="9">
        <f t="shared" si="36"/>
        <v>500602.12738949427</v>
      </c>
      <c r="BV120" s="9">
        <f t="shared" si="36"/>
        <v>4480388.2004585648</v>
      </c>
      <c r="BW120" s="9">
        <f t="shared" si="21"/>
        <v>-631649.06070250017</v>
      </c>
      <c r="BX120" s="9">
        <f t="shared" si="21"/>
        <v>3282382.8801517272</v>
      </c>
      <c r="BY120" s="9">
        <f t="shared" si="21"/>
        <v>2786035.0882904264</v>
      </c>
    </row>
    <row r="121" spans="1:77">
      <c r="A121" s="2">
        <v>44317</v>
      </c>
      <c r="B121" s="8">
        <f>'WA Sch. 1-2'!B121</f>
        <v>290.02499999999998</v>
      </c>
      <c r="C121" s="8">
        <f>'WA Sch. 1-2'!C121</f>
        <v>84114.500624999986</v>
      </c>
      <c r="D121" s="8">
        <f>'WA Sch. 1-2'!D121</f>
        <v>14.95</v>
      </c>
      <c r="E121" s="8">
        <f>'WA Sch. 1-2'!E121</f>
        <v>271</v>
      </c>
      <c r="F121" s="8">
        <f t="shared" si="26"/>
        <v>73441</v>
      </c>
      <c r="G121" s="8">
        <f>'WA Sch. 1-2'!G121</f>
        <v>9.5</v>
      </c>
      <c r="H121" s="8">
        <f t="shared" si="39"/>
        <v>19.024999999999977</v>
      </c>
      <c r="I121" s="8">
        <f t="shared" si="39"/>
        <v>10673.500624999986</v>
      </c>
      <c r="J121" s="8">
        <f t="shared" si="39"/>
        <v>5.4499999999999993</v>
      </c>
      <c r="K121" s="9">
        <v>866</v>
      </c>
      <c r="L121" s="9">
        <v>43934870.799999997</v>
      </c>
      <c r="M121" s="9">
        <v>4817023</v>
      </c>
      <c r="N121" s="9">
        <f t="shared" si="28"/>
        <v>48751893.799999997</v>
      </c>
      <c r="O121" s="9">
        <f t="shared" si="29"/>
        <v>56295.489376443416</v>
      </c>
      <c r="P121" s="8">
        <f t="shared" si="30"/>
        <v>54.952261452783766</v>
      </c>
      <c r="Q121" s="8">
        <f t="shared" si="31"/>
        <v>56350.441637896198</v>
      </c>
      <c r="R121" s="9">
        <f t="shared" si="24"/>
        <v>48799482.458418109</v>
      </c>
      <c r="T121" s="10"/>
      <c r="U121" s="2">
        <v>44682</v>
      </c>
      <c r="V121" s="8">
        <f t="shared" si="32"/>
        <v>430.5</v>
      </c>
      <c r="W121" s="8">
        <f t="shared" si="33"/>
        <v>185330.25</v>
      </c>
      <c r="X121" s="8">
        <f t="shared" si="34"/>
        <v>0</v>
      </c>
      <c r="Y121" s="7">
        <v>0</v>
      </c>
      <c r="Z121" s="7">
        <v>0</v>
      </c>
      <c r="AA121" s="7">
        <v>0</v>
      </c>
      <c r="AB121" s="7">
        <v>0</v>
      </c>
      <c r="AC121" s="7">
        <v>0</v>
      </c>
      <c r="AD121" s="7">
        <v>0</v>
      </c>
      <c r="AE121" s="7">
        <v>1</v>
      </c>
      <c r="AF121" s="8">
        <f t="shared" si="35"/>
        <v>54081.2684144819</v>
      </c>
      <c r="AH121" s="17">
        <v>78</v>
      </c>
      <c r="AI121" s="17">
        <v>49066.89949022817</v>
      </c>
      <c r="AJ121" s="17">
        <v>667.75781527467916</v>
      </c>
      <c r="AK121" s="17">
        <v>0.25306065123992239</v>
      </c>
      <c r="AS121" s="1">
        <v>78</v>
      </c>
      <c r="AT121" s="50">
        <f t="shared" si="40"/>
        <v>74</v>
      </c>
      <c r="AU121" s="51">
        <f t="shared" si="41"/>
        <v>0.61226611226611227</v>
      </c>
      <c r="AV121" s="52">
        <f t="shared" si="43"/>
        <v>0.28523021200384785</v>
      </c>
      <c r="AW121" s="43"/>
      <c r="AX121" s="1">
        <v>78</v>
      </c>
      <c r="AY121" s="9">
        <f t="shared" si="42"/>
        <v>667.75781527467916</v>
      </c>
      <c r="AZ121" s="9">
        <f t="shared" si="38"/>
        <v>-888.45499186743109</v>
      </c>
      <c r="BA121" s="9">
        <f t="shared" si="38"/>
        <v>3245.0966765521807</v>
      </c>
      <c r="BB121" s="9">
        <f t="shared" si="38"/>
        <v>-2857.3302368520817</v>
      </c>
      <c r="BC121" s="9">
        <f t="shared" si="38"/>
        <v>4251.5629355110796</v>
      </c>
      <c r="BD121" s="9">
        <f t="shared" si="38"/>
        <v>1085.4859203669766</v>
      </c>
      <c r="BE121" s="9">
        <f t="shared" si="38"/>
        <v>233.7786128075677</v>
      </c>
      <c r="BF121" s="9">
        <f t="shared" si="38"/>
        <v>1132.8730062084214</v>
      </c>
      <c r="BG121" s="9">
        <f t="shared" si="38"/>
        <v>-596.8688762284437</v>
      </c>
      <c r="BH121" s="9">
        <f t="shared" si="38"/>
        <v>-563.45243368748925</v>
      </c>
      <c r="BI121" s="9">
        <f t="shared" si="23"/>
        <v>-5042.8983364045635</v>
      </c>
      <c r="BJ121" s="9">
        <f t="shared" si="23"/>
        <v>710.95223335381888</v>
      </c>
      <c r="BK121" s="9">
        <f t="shared" si="23"/>
        <v>-3694.4841440448872</v>
      </c>
      <c r="BL121" s="1">
        <v>78</v>
      </c>
      <c r="BM121" s="9">
        <f t="shared" si="37"/>
        <v>445900.49986042012</v>
      </c>
      <c r="BN121" s="9">
        <f t="shared" si="37"/>
        <v>-593272.76433927985</v>
      </c>
      <c r="BO121" s="9">
        <f t="shared" si="37"/>
        <v>2166938.667089629</v>
      </c>
      <c r="BP121" s="9">
        <f t="shared" si="37"/>
        <v>-1908004.5964786399</v>
      </c>
      <c r="BQ121" s="9">
        <f t="shared" si="37"/>
        <v>2839014.377319708</v>
      </c>
      <c r="BR121" s="9">
        <f t="shared" si="36"/>
        <v>724841.70669568668</v>
      </c>
      <c r="BS121" s="9">
        <f t="shared" si="36"/>
        <v>156107.49574633167</v>
      </c>
      <c r="BT121" s="9">
        <f t="shared" si="36"/>
        <v>756484.80360940378</v>
      </c>
      <c r="BU121" s="9">
        <f t="shared" si="36"/>
        <v>-398563.85679575807</v>
      </c>
      <c r="BV121" s="9">
        <f t="shared" si="36"/>
        <v>-376249.76613035827</v>
      </c>
      <c r="BW121" s="9">
        <f t="shared" si="21"/>
        <v>-3367434.7757698502</v>
      </c>
      <c r="BX121" s="9">
        <f t="shared" si="21"/>
        <v>474743.91010900785</v>
      </c>
      <c r="BY121" s="9">
        <f t="shared" si="21"/>
        <v>-2467020.6605943739</v>
      </c>
    </row>
    <row r="122" spans="1:77">
      <c r="A122" s="2">
        <v>44348</v>
      </c>
      <c r="B122" s="8">
        <f>'WA Sch. 1-2'!B122</f>
        <v>126.95</v>
      </c>
      <c r="C122" s="8">
        <f>'WA Sch. 1-2'!C122</f>
        <v>16116.302500000002</v>
      </c>
      <c r="D122" s="8">
        <f>'WA Sch. 1-2'!D122</f>
        <v>68</v>
      </c>
      <c r="E122" s="8">
        <f>'WA Sch. 1-2'!E122</f>
        <v>74.5</v>
      </c>
      <c r="F122" s="8">
        <f t="shared" si="26"/>
        <v>5550.25</v>
      </c>
      <c r="G122" s="8">
        <f>'WA Sch. 1-2'!G122</f>
        <v>258</v>
      </c>
      <c r="H122" s="8">
        <f t="shared" si="39"/>
        <v>52.45</v>
      </c>
      <c r="I122" s="8">
        <f t="shared" si="39"/>
        <v>10566.052500000002</v>
      </c>
      <c r="J122" s="8">
        <f t="shared" si="39"/>
        <v>-190</v>
      </c>
      <c r="K122" s="9">
        <v>859</v>
      </c>
      <c r="L122" s="9">
        <v>46965991.199999996</v>
      </c>
      <c r="M122" s="9">
        <v>6869825</v>
      </c>
      <c r="N122" s="9">
        <f t="shared" si="28"/>
        <v>53835816.199999996</v>
      </c>
      <c r="O122" s="9">
        <f t="shared" si="29"/>
        <v>62672.661466821883</v>
      </c>
      <c r="P122" s="8">
        <f t="shared" si="30"/>
        <v>-1915.7669130328286</v>
      </c>
      <c r="Q122" s="8">
        <f t="shared" si="31"/>
        <v>60756.894553789054</v>
      </c>
      <c r="R122" s="9">
        <f t="shared" si="24"/>
        <v>52190172.421704799</v>
      </c>
      <c r="T122" s="10"/>
      <c r="U122" s="2">
        <v>44713</v>
      </c>
      <c r="V122" s="8">
        <f t="shared" si="32"/>
        <v>129</v>
      </c>
      <c r="W122" s="8">
        <f t="shared" si="33"/>
        <v>16641</v>
      </c>
      <c r="X122" s="8">
        <f t="shared" si="34"/>
        <v>35.5</v>
      </c>
      <c r="Y122" s="7">
        <v>0</v>
      </c>
      <c r="Z122" s="7">
        <v>0</v>
      </c>
      <c r="AA122" s="7">
        <v>0</v>
      </c>
      <c r="AB122" s="7">
        <v>0</v>
      </c>
      <c r="AC122" s="7">
        <v>0</v>
      </c>
      <c r="AD122" s="7">
        <v>0</v>
      </c>
      <c r="AE122" s="7">
        <v>1</v>
      </c>
      <c r="AF122" s="8">
        <f t="shared" si="35"/>
        <v>56956.783291139247</v>
      </c>
      <c r="AH122" s="17">
        <v>79</v>
      </c>
      <c r="AI122" s="17">
        <v>49636.588072261613</v>
      </c>
      <c r="AJ122" s="17">
        <v>21.247878542548278</v>
      </c>
      <c r="AK122" s="17">
        <v>8.052323549717251E-3</v>
      </c>
      <c r="AS122" s="1">
        <v>79</v>
      </c>
      <c r="AT122" s="50">
        <f t="shared" si="40"/>
        <v>58</v>
      </c>
      <c r="AU122" s="51">
        <f t="shared" si="41"/>
        <v>0.47920997920997921</v>
      </c>
      <c r="AV122" s="52">
        <f t="shared" si="43"/>
        <v>-5.213646396562386E-2</v>
      </c>
      <c r="AW122" s="43"/>
      <c r="AX122" s="1">
        <v>79</v>
      </c>
      <c r="AY122" s="9">
        <f t="shared" si="42"/>
        <v>21.247878542548278</v>
      </c>
      <c r="AZ122" s="9">
        <f t="shared" si="38"/>
        <v>667.75781527467916</v>
      </c>
      <c r="BA122" s="9">
        <f t="shared" si="38"/>
        <v>-888.45499186743109</v>
      </c>
      <c r="BB122" s="9">
        <f t="shared" si="38"/>
        <v>3245.0966765521807</v>
      </c>
      <c r="BC122" s="9">
        <f t="shared" si="38"/>
        <v>-2857.3302368520817</v>
      </c>
      <c r="BD122" s="9">
        <f t="shared" si="38"/>
        <v>4251.5629355110796</v>
      </c>
      <c r="BE122" s="9">
        <f t="shared" si="38"/>
        <v>1085.4859203669766</v>
      </c>
      <c r="BF122" s="9">
        <f t="shared" si="38"/>
        <v>233.7786128075677</v>
      </c>
      <c r="BG122" s="9">
        <f t="shared" si="38"/>
        <v>1132.8730062084214</v>
      </c>
      <c r="BH122" s="9">
        <f t="shared" si="38"/>
        <v>-596.8688762284437</v>
      </c>
      <c r="BI122" s="9">
        <f t="shared" si="23"/>
        <v>-563.45243368748925</v>
      </c>
      <c r="BJ122" s="9">
        <f t="shared" si="23"/>
        <v>-5042.8983364045635</v>
      </c>
      <c r="BK122" s="9">
        <f t="shared" si="23"/>
        <v>710.95223335381888</v>
      </c>
      <c r="BL122" s="1">
        <v>79</v>
      </c>
      <c r="BM122" s="9">
        <f t="shared" si="37"/>
        <v>451.47234255912571</v>
      </c>
      <c r="BN122" s="9">
        <f t="shared" si="37"/>
        <v>14188.436954797698</v>
      </c>
      <c r="BO122" s="9">
        <f t="shared" si="37"/>
        <v>-18877.783757724836</v>
      </c>
      <c r="BP122" s="9">
        <f t="shared" si="37"/>
        <v>68951.420042226426</v>
      </c>
      <c r="BQ122" s="9">
        <f t="shared" si="37"/>
        <v>-60712.205828599894</v>
      </c>
      <c r="BR122" s="9">
        <f t="shared" si="36"/>
        <v>90336.692869763778</v>
      </c>
      <c r="BS122" s="9">
        <f t="shared" si="36"/>
        <v>23064.272995610059</v>
      </c>
      <c r="BT122" s="9">
        <f t="shared" si="36"/>
        <v>4967.2995707820737</v>
      </c>
      <c r="BU122" s="9">
        <f t="shared" si="36"/>
        <v>24071.148040054657</v>
      </c>
      <c r="BV122" s="9">
        <f t="shared" si="36"/>
        <v>-12682.197387932534</v>
      </c>
      <c r="BW122" s="9">
        <f t="shared" si="21"/>
        <v>-11972.168875498099</v>
      </c>
      <c r="BX122" s="9">
        <f t="shared" si="21"/>
        <v>-107150.89135437156</v>
      </c>
      <c r="BY122" s="9">
        <f t="shared" si="21"/>
        <v>15106.226703859556</v>
      </c>
    </row>
    <row r="123" spans="1:77">
      <c r="A123" s="2">
        <v>44378</v>
      </c>
      <c r="B123" s="8">
        <f>'WA Sch. 1-2'!B123</f>
        <v>14.1</v>
      </c>
      <c r="C123" s="8">
        <f>'WA Sch. 1-2'!C123</f>
        <v>198.81</v>
      </c>
      <c r="D123" s="8">
        <f>'WA Sch. 1-2'!D123</f>
        <v>240.05</v>
      </c>
      <c r="E123" s="8">
        <f>'WA Sch. 1-2'!E123</f>
        <v>0</v>
      </c>
      <c r="F123" s="8">
        <f t="shared" si="26"/>
        <v>0</v>
      </c>
      <c r="G123" s="8">
        <f>'WA Sch. 1-2'!G123</f>
        <v>385.5</v>
      </c>
      <c r="H123" s="8">
        <f t="shared" si="39"/>
        <v>14.1</v>
      </c>
      <c r="I123" s="8">
        <f t="shared" si="39"/>
        <v>198.81</v>
      </c>
      <c r="J123" s="8">
        <f t="shared" si="39"/>
        <v>-145.44999999999999</v>
      </c>
      <c r="K123" s="9">
        <v>848</v>
      </c>
      <c r="L123" s="9">
        <v>51531049.600000001</v>
      </c>
      <c r="M123" s="9">
        <v>-2415777</v>
      </c>
      <c r="N123" s="9">
        <f t="shared" si="28"/>
        <v>49115272.600000001</v>
      </c>
      <c r="O123" s="9">
        <f t="shared" si="29"/>
        <v>57918.953537735848</v>
      </c>
      <c r="P123" s="8">
        <f t="shared" si="30"/>
        <v>-1466.5699868453942</v>
      </c>
      <c r="Q123" s="8">
        <f t="shared" si="31"/>
        <v>56452.383550890452</v>
      </c>
      <c r="R123" s="9">
        <f>Q123*K123</f>
        <v>47871621.251155101</v>
      </c>
      <c r="T123" s="10"/>
      <c r="U123" s="2">
        <v>44743</v>
      </c>
      <c r="V123" s="8">
        <f t="shared" si="32"/>
        <v>6</v>
      </c>
      <c r="W123" s="8">
        <f t="shared" si="33"/>
        <v>36</v>
      </c>
      <c r="X123" s="8">
        <f t="shared" si="34"/>
        <v>287.5</v>
      </c>
      <c r="Y123" s="7">
        <v>0</v>
      </c>
      <c r="Z123" s="7">
        <v>0</v>
      </c>
      <c r="AA123" s="7">
        <v>0</v>
      </c>
      <c r="AB123" s="7">
        <v>0</v>
      </c>
      <c r="AC123" s="7">
        <v>0</v>
      </c>
      <c r="AD123" s="7">
        <v>0</v>
      </c>
      <c r="AE123" s="7">
        <v>1</v>
      </c>
      <c r="AF123" s="8">
        <f t="shared" si="35"/>
        <v>65605.224289405684</v>
      </c>
      <c r="AH123" s="17">
        <v>80</v>
      </c>
      <c r="AI123" s="17">
        <v>50291.982016193899</v>
      </c>
      <c r="AJ123" s="17">
        <v>1947.1334418213664</v>
      </c>
      <c r="AK123" s="17">
        <v>0.73790653672193862</v>
      </c>
      <c r="AS123" s="1">
        <v>80</v>
      </c>
      <c r="AT123" s="50">
        <f t="shared" si="40"/>
        <v>92</v>
      </c>
      <c r="AU123" s="51">
        <f t="shared" si="41"/>
        <v>0.76195426195426197</v>
      </c>
      <c r="AV123" s="52">
        <f t="shared" si="43"/>
        <v>0.71260296566742809</v>
      </c>
      <c r="AW123" s="43"/>
      <c r="AX123" s="1">
        <v>80</v>
      </c>
      <c r="AY123" s="9">
        <f t="shared" si="42"/>
        <v>1947.1334418213664</v>
      </c>
      <c r="AZ123" s="9">
        <f t="shared" si="38"/>
        <v>21.247878542548278</v>
      </c>
      <c r="BA123" s="9">
        <f t="shared" si="38"/>
        <v>667.75781527467916</v>
      </c>
      <c r="BB123" s="9">
        <f t="shared" si="38"/>
        <v>-888.45499186743109</v>
      </c>
      <c r="BC123" s="9">
        <f t="shared" si="38"/>
        <v>3245.0966765521807</v>
      </c>
      <c r="BD123" s="9">
        <f t="shared" si="38"/>
        <v>-2857.3302368520817</v>
      </c>
      <c r="BE123" s="9">
        <f t="shared" si="38"/>
        <v>4251.5629355110796</v>
      </c>
      <c r="BF123" s="9">
        <f t="shared" si="38"/>
        <v>1085.4859203669766</v>
      </c>
      <c r="BG123" s="9">
        <f t="shared" si="38"/>
        <v>233.7786128075677</v>
      </c>
      <c r="BH123" s="9">
        <f t="shared" si="38"/>
        <v>1132.8730062084214</v>
      </c>
      <c r="BI123" s="9">
        <f t="shared" si="23"/>
        <v>-596.8688762284437</v>
      </c>
      <c r="BJ123" s="9">
        <f t="shared" si="23"/>
        <v>-563.45243368748925</v>
      </c>
      <c r="BK123" s="9">
        <f t="shared" si="23"/>
        <v>-5042.8983364045635</v>
      </c>
      <c r="BL123" s="1">
        <v>80</v>
      </c>
      <c r="BM123" s="9">
        <f t="shared" si="37"/>
        <v>3791328.6402591425</v>
      </c>
      <c r="BN123" s="9">
        <f t="shared" si="37"/>
        <v>41372.454877965603</v>
      </c>
      <c r="BO123" s="9">
        <f t="shared" si="37"/>
        <v>1300213.573158917</v>
      </c>
      <c r="BP123" s="9">
        <f t="shared" si="37"/>
        <v>-1729940.4262181993</v>
      </c>
      <c r="BQ123" s="9">
        <f t="shared" si="37"/>
        <v>6318636.2608581549</v>
      </c>
      <c r="BR123" s="9">
        <f t="shared" si="36"/>
        <v>-5563603.2585020587</v>
      </c>
      <c r="BS123" s="9">
        <f t="shared" si="36"/>
        <v>8278360.3717418751</v>
      </c>
      <c r="BT123" s="9">
        <f t="shared" si="36"/>
        <v>2113585.936172802</v>
      </c>
      <c r="BU123" s="9">
        <f t="shared" si="36"/>
        <v>455198.15498023632</v>
      </c>
      <c r="BV123" s="9">
        <f t="shared" si="36"/>
        <v>2205854.9157251394</v>
      </c>
      <c r="BW123" s="9">
        <f t="shared" si="21"/>
        <v>-1162183.349286733</v>
      </c>
      <c r="BX123" s="9">
        <f t="shared" si="21"/>
        <v>-1097117.0765085383</v>
      </c>
      <c r="BY123" s="9">
        <f t="shared" si="21"/>
        <v>-9819195.9945186786</v>
      </c>
    </row>
    <row r="124" spans="1:77">
      <c r="A124" s="2">
        <v>44409</v>
      </c>
      <c r="B124" s="8">
        <f>'WA Sch. 1-2'!B124</f>
        <v>19.350000000000001</v>
      </c>
      <c r="C124" s="8">
        <f>'WA Sch. 1-2'!C124</f>
        <v>374.42250000000007</v>
      </c>
      <c r="D124" s="8">
        <f>'WA Sch. 1-2'!D124</f>
        <v>204.95</v>
      </c>
      <c r="E124" s="8">
        <f>'WA Sch. 1-2'!E124</f>
        <v>27</v>
      </c>
      <c r="F124" s="8">
        <f t="shared" si="26"/>
        <v>729</v>
      </c>
      <c r="G124" s="8">
        <f>'WA Sch. 1-2'!G124</f>
        <v>203.5</v>
      </c>
      <c r="H124" s="8">
        <f t="shared" si="39"/>
        <v>-7.6499999999999986</v>
      </c>
      <c r="I124" s="8">
        <f t="shared" si="39"/>
        <v>-354.57749999999993</v>
      </c>
      <c r="J124" s="8">
        <f t="shared" si="39"/>
        <v>1.4499999999999886</v>
      </c>
      <c r="K124" s="9">
        <v>843</v>
      </c>
      <c r="L124" s="9">
        <v>51385787.799999997</v>
      </c>
      <c r="M124" s="9">
        <v>-3810222</v>
      </c>
      <c r="N124" s="9">
        <f t="shared" si="28"/>
        <v>47575565.799999997</v>
      </c>
      <c r="O124" s="9">
        <f t="shared" si="29"/>
        <v>56436.021115065239</v>
      </c>
      <c r="P124" s="8">
        <f t="shared" si="30"/>
        <v>14.62032644156621</v>
      </c>
      <c r="Q124" s="8">
        <f t="shared" si="31"/>
        <v>56450.641441506807</v>
      </c>
      <c r="R124" s="9">
        <f t="shared" si="24"/>
        <v>47587890.735190235</v>
      </c>
      <c r="T124" s="10"/>
      <c r="U124" s="2">
        <v>44774</v>
      </c>
      <c r="V124" s="8">
        <f t="shared" si="32"/>
        <v>3</v>
      </c>
      <c r="W124" s="8">
        <f t="shared" si="33"/>
        <v>9</v>
      </c>
      <c r="X124" s="8">
        <f t="shared" si="34"/>
        <v>345.5</v>
      </c>
      <c r="Y124" s="7">
        <v>0</v>
      </c>
      <c r="Z124" s="7">
        <v>0</v>
      </c>
      <c r="AA124" s="7">
        <v>0</v>
      </c>
      <c r="AB124" s="7">
        <v>0</v>
      </c>
      <c r="AC124" s="7">
        <v>0</v>
      </c>
      <c r="AD124" s="7">
        <v>0</v>
      </c>
      <c r="AE124" s="7">
        <v>1</v>
      </c>
      <c r="AF124" s="8">
        <f t="shared" si="35"/>
        <v>62479.677046979872</v>
      </c>
      <c r="AH124" s="17">
        <v>81</v>
      </c>
      <c r="AI124" s="17">
        <v>44895.19255711072</v>
      </c>
      <c r="AJ124" s="17">
        <v>1811.4615896957548</v>
      </c>
      <c r="AK124" s="17">
        <v>0.68649087902617523</v>
      </c>
      <c r="AS124" s="1">
        <v>81</v>
      </c>
      <c r="AT124" s="50">
        <f t="shared" si="40"/>
        <v>91</v>
      </c>
      <c r="AU124" s="51">
        <f t="shared" si="41"/>
        <v>0.75363825363825365</v>
      </c>
      <c r="AV124" s="52">
        <f t="shared" si="43"/>
        <v>0.68598353263417977</v>
      </c>
      <c r="AW124" s="43"/>
      <c r="AX124" s="1">
        <v>81</v>
      </c>
      <c r="AY124" s="9">
        <f t="shared" si="42"/>
        <v>1811.4615896957548</v>
      </c>
      <c r="AZ124" s="9">
        <f t="shared" si="38"/>
        <v>1947.1334418213664</v>
      </c>
      <c r="BA124" s="9">
        <f t="shared" si="38"/>
        <v>21.247878542548278</v>
      </c>
      <c r="BB124" s="9">
        <f t="shared" si="38"/>
        <v>667.75781527467916</v>
      </c>
      <c r="BC124" s="9">
        <f t="shared" si="38"/>
        <v>-888.45499186743109</v>
      </c>
      <c r="BD124" s="9">
        <f t="shared" si="38"/>
        <v>3245.0966765521807</v>
      </c>
      <c r="BE124" s="9">
        <f t="shared" si="38"/>
        <v>-2857.3302368520817</v>
      </c>
      <c r="BF124" s="9">
        <f t="shared" si="38"/>
        <v>4251.5629355110796</v>
      </c>
      <c r="BG124" s="9">
        <f t="shared" si="38"/>
        <v>1085.4859203669766</v>
      </c>
      <c r="BH124" s="9">
        <f t="shared" si="38"/>
        <v>233.7786128075677</v>
      </c>
      <c r="BI124" s="9">
        <f t="shared" si="38"/>
        <v>1132.8730062084214</v>
      </c>
      <c r="BJ124" s="9">
        <f t="shared" si="38"/>
        <v>-596.8688762284437</v>
      </c>
      <c r="BK124" s="9">
        <f t="shared" si="23"/>
        <v>-563.45243368748925</v>
      </c>
      <c r="BL124" s="1">
        <v>81</v>
      </c>
      <c r="BM124" s="9">
        <f t="shared" si="37"/>
        <v>3281393.0909430915</v>
      </c>
      <c r="BN124" s="9">
        <f t="shared" si="37"/>
        <v>3527157.4398715203</v>
      </c>
      <c r="BO124" s="9">
        <f t="shared" si="37"/>
        <v>38489.715842357269</v>
      </c>
      <c r="BP124" s="9">
        <f t="shared" si="37"/>
        <v>1209617.6335892486</v>
      </c>
      <c r="BQ124" s="9">
        <f t="shared" si="37"/>
        <v>-1609402.0919413003</v>
      </c>
      <c r="BR124" s="9">
        <f t="shared" si="36"/>
        <v>5878367.9844236532</v>
      </c>
      <c r="BS124" s="9">
        <f t="shared" si="36"/>
        <v>-5175943.9731338248</v>
      </c>
      <c r="BT124" s="9">
        <f t="shared" si="36"/>
        <v>7701542.953852484</v>
      </c>
      <c r="BU124" s="9">
        <f t="shared" si="36"/>
        <v>1966316.0509003394</v>
      </c>
      <c r="BV124" s="9">
        <f t="shared" si="36"/>
        <v>423480.97759327659</v>
      </c>
      <c r="BW124" s="9">
        <f t="shared" si="21"/>
        <v>2052155.9367497326</v>
      </c>
      <c r="BX124" s="9">
        <f t="shared" si="21"/>
        <v>-1081205.0433726883</v>
      </c>
      <c r="BY124" s="9">
        <f t="shared" si="21"/>
        <v>-1020672.441245474</v>
      </c>
    </row>
    <row r="125" spans="1:77">
      <c r="A125" s="2">
        <v>44440</v>
      </c>
      <c r="B125" s="8">
        <f>'WA Sch. 1-2'!B125</f>
        <v>152.32499999999999</v>
      </c>
      <c r="C125" s="8">
        <f>'WA Sch. 1-2'!C125</f>
        <v>23202.905624999996</v>
      </c>
      <c r="D125" s="8">
        <f>'WA Sch. 1-2'!D125</f>
        <v>43.875</v>
      </c>
      <c r="E125" s="8">
        <f>'WA Sch. 1-2'!E125</f>
        <v>134</v>
      </c>
      <c r="F125" s="8">
        <f t="shared" si="26"/>
        <v>17956</v>
      </c>
      <c r="G125" s="8">
        <f>'WA Sch. 1-2'!G125</f>
        <v>38.5</v>
      </c>
      <c r="H125" s="8">
        <f t="shared" si="39"/>
        <v>18.324999999999989</v>
      </c>
      <c r="I125" s="8">
        <f t="shared" si="39"/>
        <v>5246.9056249999958</v>
      </c>
      <c r="J125" s="8">
        <f t="shared" si="39"/>
        <v>5.375</v>
      </c>
      <c r="K125" s="9">
        <v>841</v>
      </c>
      <c r="L125" s="9">
        <v>47460516.200000003</v>
      </c>
      <c r="M125" s="9">
        <v>-1683358</v>
      </c>
      <c r="N125" s="9">
        <f t="shared" si="28"/>
        <v>45777158.200000003</v>
      </c>
      <c r="O125" s="9">
        <f t="shared" si="29"/>
        <v>54431.81712247325</v>
      </c>
      <c r="P125" s="8">
        <f t="shared" si="30"/>
        <v>54.196037671323445</v>
      </c>
      <c r="Q125" s="8">
        <f t="shared" si="31"/>
        <v>54486.013160144576</v>
      </c>
      <c r="R125" s="9">
        <f t="shared" si="24"/>
        <v>45822737.067681588</v>
      </c>
      <c r="T125" s="10"/>
      <c r="U125" s="2">
        <v>44805</v>
      </c>
      <c r="V125" s="8">
        <f t="shared" si="32"/>
        <v>62.5</v>
      </c>
      <c r="W125" s="8">
        <f t="shared" si="33"/>
        <v>3906.25</v>
      </c>
      <c r="X125" s="8">
        <f t="shared" si="34"/>
        <v>77.5</v>
      </c>
      <c r="Y125" s="7">
        <v>0</v>
      </c>
      <c r="Z125" s="7">
        <v>1</v>
      </c>
      <c r="AA125" s="7">
        <v>0</v>
      </c>
      <c r="AB125" s="7">
        <v>0</v>
      </c>
      <c r="AC125" s="7">
        <v>0</v>
      </c>
      <c r="AD125" s="7">
        <v>0</v>
      </c>
      <c r="AE125" s="7">
        <v>1</v>
      </c>
      <c r="AF125" s="8">
        <f t="shared" si="35"/>
        <v>55388.50293333333</v>
      </c>
      <c r="AH125" s="17">
        <v>82</v>
      </c>
      <c r="AI125" s="17">
        <v>48265.30228188022</v>
      </c>
      <c r="AJ125" s="17">
        <v>2570.6893451416618</v>
      </c>
      <c r="AK125" s="17">
        <v>0.97421595814566653</v>
      </c>
      <c r="AS125" s="1">
        <v>82</v>
      </c>
      <c r="AT125" s="50">
        <f t="shared" si="40"/>
        <v>100</v>
      </c>
      <c r="AU125" s="51">
        <f t="shared" si="41"/>
        <v>0.8284823284823285</v>
      </c>
      <c r="AV125" s="52">
        <f t="shared" si="43"/>
        <v>0.94818488013239854</v>
      </c>
      <c r="AW125" s="43"/>
      <c r="AX125" s="1">
        <v>82</v>
      </c>
      <c r="AY125" s="9">
        <f t="shared" si="42"/>
        <v>2570.6893451416618</v>
      </c>
      <c r="AZ125" s="9">
        <f t="shared" si="38"/>
        <v>1811.4615896957548</v>
      </c>
      <c r="BA125" s="9">
        <f t="shared" si="38"/>
        <v>1947.1334418213664</v>
      </c>
      <c r="BB125" s="9">
        <f t="shared" si="38"/>
        <v>21.247878542548278</v>
      </c>
      <c r="BC125" s="9">
        <f t="shared" si="38"/>
        <v>667.75781527467916</v>
      </c>
      <c r="BD125" s="9">
        <f t="shared" si="38"/>
        <v>-888.45499186743109</v>
      </c>
      <c r="BE125" s="9">
        <f t="shared" si="38"/>
        <v>3245.0966765521807</v>
      </c>
      <c r="BF125" s="9">
        <f t="shared" si="38"/>
        <v>-2857.3302368520817</v>
      </c>
      <c r="BG125" s="9">
        <f t="shared" si="38"/>
        <v>4251.5629355110796</v>
      </c>
      <c r="BH125" s="9">
        <f t="shared" si="38"/>
        <v>1085.4859203669766</v>
      </c>
      <c r="BI125" s="9">
        <f t="shared" si="38"/>
        <v>233.7786128075677</v>
      </c>
      <c r="BJ125" s="9">
        <f t="shared" si="38"/>
        <v>1132.8730062084214</v>
      </c>
      <c r="BK125" s="9">
        <f t="shared" si="23"/>
        <v>-596.8688762284437</v>
      </c>
      <c r="BL125" s="1">
        <v>82</v>
      </c>
      <c r="BM125" s="9">
        <f t="shared" si="37"/>
        <v>6608443.7092248965</v>
      </c>
      <c r="BN125" s="9">
        <f t="shared" si="37"/>
        <v>4656705.0077642789</v>
      </c>
      <c r="BO125" s="9">
        <f t="shared" si="37"/>
        <v>5005475.1924592247</v>
      </c>
      <c r="BP125" s="9">
        <f t="shared" si="37"/>
        <v>54621.694976207778</v>
      </c>
      <c r="BQ125" s="9">
        <f t="shared" si="37"/>
        <v>1716597.9008617103</v>
      </c>
      <c r="BR125" s="9">
        <f t="shared" si="36"/>
        <v>-2283941.7812315174</v>
      </c>
      <c r="BS125" s="9">
        <f t="shared" si="36"/>
        <v>8342135.4503673427</v>
      </c>
      <c r="BT125" s="9">
        <f t="shared" si="36"/>
        <v>-7345308.3954267493</v>
      </c>
      <c r="BU125" s="9">
        <f t="shared" si="36"/>
        <v>10929447.538517578</v>
      </c>
      <c r="BV125" s="9">
        <f t="shared" si="36"/>
        <v>2790447.0897886981</v>
      </c>
      <c r="BW125" s="9">
        <f t="shared" si="21"/>
        <v>600972.18906642834</v>
      </c>
      <c r="BX125" s="9">
        <f t="shared" si="21"/>
        <v>2912264.5664586141</v>
      </c>
      <c r="BY125" s="9">
        <f t="shared" si="21"/>
        <v>-1534364.4605671265</v>
      </c>
    </row>
    <row r="126" spans="1:77">
      <c r="A126" s="2">
        <v>44470</v>
      </c>
      <c r="B126" s="8">
        <f>'WA Sch. 1-2'!B126</f>
        <v>510.4</v>
      </c>
      <c r="C126" s="8">
        <f>'WA Sch. 1-2'!C126</f>
        <v>260508.15999999997</v>
      </c>
      <c r="D126" s="8">
        <f>'WA Sch. 1-2'!D126</f>
        <v>0.65</v>
      </c>
      <c r="E126" s="8">
        <f>'WA Sch. 1-2'!E126</f>
        <v>510</v>
      </c>
      <c r="F126" s="8">
        <f t="shared" si="26"/>
        <v>260100</v>
      </c>
      <c r="G126" s="8">
        <f>'WA Sch. 1-2'!G126</f>
        <v>0</v>
      </c>
      <c r="H126" s="8">
        <f t="shared" si="39"/>
        <v>0.39999999999997726</v>
      </c>
      <c r="I126" s="8">
        <f t="shared" si="39"/>
        <v>408.15999999997439</v>
      </c>
      <c r="J126" s="8">
        <f t="shared" si="39"/>
        <v>0.65</v>
      </c>
      <c r="K126" s="9">
        <v>834</v>
      </c>
      <c r="L126" s="9">
        <v>43578925</v>
      </c>
      <c r="M126" s="9">
        <v>4075569</v>
      </c>
      <c r="N126" s="9">
        <f t="shared" si="28"/>
        <v>47654494</v>
      </c>
      <c r="O126" s="9">
        <f t="shared" si="29"/>
        <v>57139.681055155874</v>
      </c>
      <c r="P126" s="8">
        <f t="shared" si="30"/>
        <v>6.5539394393228356</v>
      </c>
      <c r="Q126" s="8">
        <f t="shared" si="31"/>
        <v>57146.234994595194</v>
      </c>
      <c r="R126" s="9">
        <f t="shared" si="24"/>
        <v>47659959.985492393</v>
      </c>
      <c r="T126" s="10"/>
      <c r="U126" s="2">
        <v>44835</v>
      </c>
      <c r="V126" s="8">
        <f t="shared" si="32"/>
        <v>308.5</v>
      </c>
      <c r="W126" s="8">
        <f t="shared" si="33"/>
        <v>95172.25</v>
      </c>
      <c r="X126" s="8">
        <f t="shared" si="34"/>
        <v>0.5</v>
      </c>
      <c r="Y126" s="7">
        <v>0</v>
      </c>
      <c r="Z126" s="7">
        <v>0</v>
      </c>
      <c r="AA126" s="7">
        <v>0</v>
      </c>
      <c r="AB126" s="7">
        <v>0</v>
      </c>
      <c r="AC126" s="7">
        <v>0</v>
      </c>
      <c r="AD126" s="7">
        <v>0</v>
      </c>
      <c r="AE126" s="7">
        <v>1</v>
      </c>
      <c r="AF126" s="8">
        <f t="shared" si="35"/>
        <v>64567.941049798123</v>
      </c>
      <c r="AH126" s="17">
        <v>83</v>
      </c>
      <c r="AI126" s="17">
        <v>48265.30228188022</v>
      </c>
      <c r="AJ126" s="17">
        <v>2285.0362387729983</v>
      </c>
      <c r="AK126" s="17">
        <v>0.86596179851950683</v>
      </c>
      <c r="AS126" s="1">
        <v>83</v>
      </c>
      <c r="AT126" s="50">
        <f t="shared" si="40"/>
        <v>96</v>
      </c>
      <c r="AU126" s="51">
        <f t="shared" si="41"/>
        <v>0.79521829521829523</v>
      </c>
      <c r="AV126" s="52">
        <f t="shared" si="43"/>
        <v>0.82466217903935268</v>
      </c>
      <c r="AW126" s="43"/>
      <c r="AX126" s="1">
        <v>83</v>
      </c>
      <c r="AY126" s="9">
        <f t="shared" si="42"/>
        <v>2285.0362387729983</v>
      </c>
      <c r="AZ126" s="9">
        <f t="shared" si="38"/>
        <v>2570.6893451416618</v>
      </c>
      <c r="BA126" s="9">
        <f t="shared" si="38"/>
        <v>1811.4615896957548</v>
      </c>
      <c r="BB126" s="9">
        <f t="shared" si="38"/>
        <v>1947.1334418213664</v>
      </c>
      <c r="BC126" s="9">
        <f t="shared" si="38"/>
        <v>21.247878542548278</v>
      </c>
      <c r="BD126" s="9">
        <f t="shared" si="38"/>
        <v>667.75781527467916</v>
      </c>
      <c r="BE126" s="9">
        <f t="shared" si="38"/>
        <v>-888.45499186743109</v>
      </c>
      <c r="BF126" s="9">
        <f t="shared" si="38"/>
        <v>3245.0966765521807</v>
      </c>
      <c r="BG126" s="9">
        <f t="shared" si="38"/>
        <v>-2857.3302368520817</v>
      </c>
      <c r="BH126" s="9">
        <f t="shared" si="38"/>
        <v>4251.5629355110796</v>
      </c>
      <c r="BI126" s="9">
        <f t="shared" si="38"/>
        <v>1085.4859203669766</v>
      </c>
      <c r="BJ126" s="9">
        <f t="shared" si="38"/>
        <v>233.7786128075677</v>
      </c>
      <c r="BK126" s="9">
        <f t="shared" si="23"/>
        <v>1132.8730062084214</v>
      </c>
      <c r="BL126" s="1">
        <v>83</v>
      </c>
      <c r="BM126" s="9">
        <f t="shared" si="37"/>
        <v>5221390.6125058783</v>
      </c>
      <c r="BN126" s="9">
        <f t="shared" si="37"/>
        <v>5874118.3122763541</v>
      </c>
      <c r="BO126" s="9">
        <f t="shared" si="37"/>
        <v>4139255.3776001674</v>
      </c>
      <c r="BP126" s="9">
        <f t="shared" si="37"/>
        <v>4449270.4762886427</v>
      </c>
      <c r="BQ126" s="9">
        <f t="shared" si="37"/>
        <v>48552.172466783166</v>
      </c>
      <c r="BR126" s="9">
        <f t="shared" si="36"/>
        <v>1525850.8066265443</v>
      </c>
      <c r="BS126" s="9">
        <f t="shared" si="36"/>
        <v>-2030151.8529358418</v>
      </c>
      <c r="BT126" s="9">
        <f t="shared" si="36"/>
        <v>7415163.5042435853</v>
      </c>
      <c r="BU126" s="9">
        <f t="shared" si="36"/>
        <v>-6529103.1373488447</v>
      </c>
      <c r="BV126" s="9">
        <f t="shared" si="36"/>
        <v>9714975.3790669627</v>
      </c>
      <c r="BW126" s="9">
        <f t="shared" si="21"/>
        <v>2480374.6647164221</v>
      </c>
      <c r="BX126" s="9">
        <f t="shared" si="21"/>
        <v>534192.60211538803</v>
      </c>
      <c r="BY126" s="9">
        <f t="shared" si="21"/>
        <v>2588655.8731139707</v>
      </c>
    </row>
    <row r="127" spans="1:77">
      <c r="A127" s="2">
        <v>44501</v>
      </c>
      <c r="B127" s="8">
        <f>'WA Sch. 1-2'!B127</f>
        <v>874.97500000000002</v>
      </c>
      <c r="C127" s="8">
        <f>'WA Sch. 1-2'!C127</f>
        <v>765581.25062499999</v>
      </c>
      <c r="D127" s="8">
        <f>'WA Sch. 1-2'!D127</f>
        <v>0</v>
      </c>
      <c r="E127" s="8">
        <f>'WA Sch. 1-2'!E127</f>
        <v>745.5</v>
      </c>
      <c r="F127" s="8">
        <f t="shared" si="26"/>
        <v>555770.25</v>
      </c>
      <c r="G127" s="8">
        <f>'WA Sch. 1-2'!G127</f>
        <v>0</v>
      </c>
      <c r="H127" s="8">
        <f t="shared" si="39"/>
        <v>129.47500000000002</v>
      </c>
      <c r="I127" s="8">
        <f t="shared" si="39"/>
        <v>209811.00062499999</v>
      </c>
      <c r="J127" s="8">
        <f t="shared" si="39"/>
        <v>0</v>
      </c>
      <c r="K127" s="9">
        <v>832</v>
      </c>
      <c r="L127" s="9">
        <v>44135987.600000001</v>
      </c>
      <c r="M127" s="9">
        <v>1661729</v>
      </c>
      <c r="N127" s="9">
        <f t="shared" si="28"/>
        <v>45797716.600000001</v>
      </c>
      <c r="O127" s="9">
        <f t="shared" si="29"/>
        <v>55045.332451923081</v>
      </c>
      <c r="P127" s="8">
        <f t="shared" si="30"/>
        <v>0</v>
      </c>
      <c r="Q127" s="8">
        <f t="shared" si="31"/>
        <v>55045.332451923081</v>
      </c>
      <c r="R127" s="9">
        <f t="shared" si="24"/>
        <v>45797716.600000001</v>
      </c>
      <c r="T127" s="10"/>
      <c r="U127" s="2">
        <v>44866</v>
      </c>
      <c r="V127" s="8">
        <f t="shared" si="32"/>
        <v>1095.5</v>
      </c>
      <c r="W127" s="8">
        <f t="shared" si="33"/>
        <v>1200120.25</v>
      </c>
      <c r="X127" s="8">
        <f t="shared" si="34"/>
        <v>0</v>
      </c>
      <c r="Y127" s="7">
        <v>0</v>
      </c>
      <c r="Z127" s="7">
        <v>0</v>
      </c>
      <c r="AA127" s="7">
        <v>0</v>
      </c>
      <c r="AB127" s="7">
        <v>1</v>
      </c>
      <c r="AC127" s="7">
        <v>0</v>
      </c>
      <c r="AD127" s="7">
        <v>0</v>
      </c>
      <c r="AE127" s="7">
        <v>1</v>
      </c>
      <c r="AF127" s="8">
        <f t="shared" si="35"/>
        <v>72459.488828337868</v>
      </c>
      <c r="AH127" s="17">
        <v>84</v>
      </c>
      <c r="AI127" s="17">
        <v>48265.30228188022</v>
      </c>
      <c r="AJ127" s="17">
        <v>2230.1588451493953</v>
      </c>
      <c r="AK127" s="17">
        <v>0.84516487386947325</v>
      </c>
      <c r="AS127" s="1">
        <v>84</v>
      </c>
      <c r="AT127" s="50">
        <f t="shared" si="40"/>
        <v>94</v>
      </c>
      <c r="AU127" s="51">
        <f t="shared" si="41"/>
        <v>0.7785862785862786</v>
      </c>
      <c r="AV127" s="52">
        <f t="shared" si="43"/>
        <v>0.76742739995147802</v>
      </c>
      <c r="AW127" s="43"/>
      <c r="AX127" s="1">
        <v>84</v>
      </c>
      <c r="AY127" s="9">
        <f t="shared" si="42"/>
        <v>2230.1588451493953</v>
      </c>
      <c r="AZ127" s="9">
        <f t="shared" si="38"/>
        <v>2285.0362387729983</v>
      </c>
      <c r="BA127" s="9">
        <f t="shared" si="38"/>
        <v>2570.6893451416618</v>
      </c>
      <c r="BB127" s="9">
        <f t="shared" si="38"/>
        <v>1811.4615896957548</v>
      </c>
      <c r="BC127" s="9">
        <f t="shared" si="38"/>
        <v>1947.1334418213664</v>
      </c>
      <c r="BD127" s="9">
        <f t="shared" si="38"/>
        <v>21.247878542548278</v>
      </c>
      <c r="BE127" s="9">
        <f t="shared" si="38"/>
        <v>667.75781527467916</v>
      </c>
      <c r="BF127" s="9">
        <f t="shared" si="38"/>
        <v>-888.45499186743109</v>
      </c>
      <c r="BG127" s="9">
        <f t="shared" si="38"/>
        <v>3245.0966765521807</v>
      </c>
      <c r="BH127" s="9">
        <f t="shared" si="38"/>
        <v>-2857.3302368520817</v>
      </c>
      <c r="BI127" s="9">
        <f t="shared" si="38"/>
        <v>4251.5629355110796</v>
      </c>
      <c r="BJ127" s="9">
        <f t="shared" si="38"/>
        <v>1085.4859203669766</v>
      </c>
      <c r="BK127" s="9">
        <f t="shared" si="23"/>
        <v>233.7786128075677</v>
      </c>
      <c r="BL127" s="1">
        <v>84</v>
      </c>
      <c r="BM127" s="9">
        <f t="shared" si="37"/>
        <v>4973608.4745981107</v>
      </c>
      <c r="BN127" s="9">
        <f t="shared" si="37"/>
        <v>5095993.7793865344</v>
      </c>
      <c r="BO127" s="9">
        <f t="shared" si="37"/>
        <v>5733045.5811990118</v>
      </c>
      <c r="BP127" s="9">
        <f t="shared" si="37"/>
        <v>4039847.0869083959</v>
      </c>
      <c r="BQ127" s="9">
        <f t="shared" si="37"/>
        <v>4342416.8679641299</v>
      </c>
      <c r="BR127" s="9">
        <f t="shared" si="36"/>
        <v>47386.144272336918</v>
      </c>
      <c r="BS127" s="9">
        <f t="shared" si="36"/>
        <v>1489205.9981524784</v>
      </c>
      <c r="BT127" s="9">
        <f t="shared" si="36"/>
        <v>-1981395.7586302781</v>
      </c>
      <c r="BU127" s="9">
        <f t="shared" si="36"/>
        <v>7237081.0565777849</v>
      </c>
      <c r="BV127" s="9">
        <f t="shared" si="36"/>
        <v>-6372300.3012284907</v>
      </c>
      <c r="BW127" s="9">
        <f t="shared" si="21"/>
        <v>9481660.6863393988</v>
      </c>
      <c r="BX127" s="9">
        <f t="shared" si="21"/>
        <v>2420806.0265915641</v>
      </c>
      <c r="BY127" s="9">
        <f t="shared" si="21"/>
        <v>521363.44115956692</v>
      </c>
    </row>
    <row r="128" spans="1:77">
      <c r="A128" s="2">
        <v>44531</v>
      </c>
      <c r="B128" s="8">
        <f>'WA Sch. 1-2'!B128</f>
        <v>1138.7249999999999</v>
      </c>
      <c r="C128" s="8">
        <f>'WA Sch. 1-2'!C128</f>
        <v>1296694.6256249999</v>
      </c>
      <c r="D128" s="8">
        <f>'WA Sch. 1-2'!D128</f>
        <v>0</v>
      </c>
      <c r="E128" s="8">
        <f>'WA Sch. 1-2'!E128</f>
        <v>1161</v>
      </c>
      <c r="F128" s="8">
        <f t="shared" si="26"/>
        <v>1347921</v>
      </c>
      <c r="G128" s="8">
        <f>'WA Sch. 1-2'!G128</f>
        <v>0</v>
      </c>
      <c r="H128" s="8">
        <f t="shared" si="39"/>
        <v>-22.275000000000091</v>
      </c>
      <c r="I128" s="8">
        <f t="shared" si="39"/>
        <v>-51226.37437500013</v>
      </c>
      <c r="J128" s="8">
        <f t="shared" si="39"/>
        <v>0</v>
      </c>
      <c r="K128" s="9">
        <v>821</v>
      </c>
      <c r="L128" s="9">
        <v>50046638.800000004</v>
      </c>
      <c r="M128" s="9">
        <v>1422590</v>
      </c>
      <c r="N128" s="9">
        <f t="shared" si="28"/>
        <v>51469228.800000004</v>
      </c>
      <c r="O128" s="9">
        <f t="shared" si="29"/>
        <v>62690.899878197328</v>
      </c>
      <c r="P128" s="8">
        <f t="shared" si="30"/>
        <v>0</v>
      </c>
      <c r="Q128" s="8">
        <f t="shared" si="31"/>
        <v>62690.899878197328</v>
      </c>
      <c r="R128" s="9">
        <f t="shared" si="24"/>
        <v>51469228.800000004</v>
      </c>
      <c r="T128" s="10"/>
      <c r="U128" s="2">
        <v>44896</v>
      </c>
      <c r="V128" s="8">
        <f t="shared" si="32"/>
        <v>1286</v>
      </c>
      <c r="W128" s="8">
        <f t="shared" si="33"/>
        <v>1653796</v>
      </c>
      <c r="X128" s="8">
        <f t="shared" si="34"/>
        <v>0</v>
      </c>
      <c r="Y128" s="7">
        <v>0</v>
      </c>
      <c r="Z128" s="7">
        <v>0</v>
      </c>
      <c r="AA128" s="7">
        <v>0</v>
      </c>
      <c r="AB128" s="7">
        <v>0</v>
      </c>
      <c r="AC128" s="7">
        <v>0</v>
      </c>
      <c r="AD128" s="7">
        <v>0</v>
      </c>
      <c r="AE128" s="7">
        <v>1</v>
      </c>
      <c r="AF128" s="8">
        <f t="shared" si="35"/>
        <v>66040.087858117331</v>
      </c>
      <c r="AH128" s="17">
        <v>85</v>
      </c>
      <c r="AI128" s="17">
        <v>48265.30228188022</v>
      </c>
      <c r="AJ128" s="17">
        <v>30.322047621695674</v>
      </c>
      <c r="AK128" s="17">
        <v>1.1491167819455417E-2</v>
      </c>
      <c r="AS128" s="1">
        <v>85</v>
      </c>
      <c r="AT128" s="50">
        <f t="shared" si="40"/>
        <v>59</v>
      </c>
      <c r="AU128" s="51">
        <f t="shared" si="41"/>
        <v>0.48752598752598753</v>
      </c>
      <c r="AV128" s="52">
        <f t="shared" si="43"/>
        <v>-3.127280902613698E-2</v>
      </c>
      <c r="AW128" s="43"/>
      <c r="AX128" s="1">
        <v>85</v>
      </c>
      <c r="AY128" s="9">
        <f t="shared" si="42"/>
        <v>30.322047621695674</v>
      </c>
      <c r="AZ128" s="9">
        <f t="shared" si="38"/>
        <v>2230.1588451493953</v>
      </c>
      <c r="BA128" s="9">
        <f t="shared" si="38"/>
        <v>2285.0362387729983</v>
      </c>
      <c r="BB128" s="9">
        <f t="shared" si="38"/>
        <v>2570.6893451416618</v>
      </c>
      <c r="BC128" s="9">
        <f t="shared" si="38"/>
        <v>1811.4615896957548</v>
      </c>
      <c r="BD128" s="9">
        <f t="shared" si="38"/>
        <v>1947.1334418213664</v>
      </c>
      <c r="BE128" s="9">
        <f t="shared" si="38"/>
        <v>21.247878542548278</v>
      </c>
      <c r="BF128" s="9">
        <f t="shared" si="38"/>
        <v>667.75781527467916</v>
      </c>
      <c r="BG128" s="9">
        <f t="shared" ref="BE128:BK163" si="44">BF127</f>
        <v>-888.45499186743109</v>
      </c>
      <c r="BH128" s="9">
        <f t="shared" si="44"/>
        <v>3245.0966765521807</v>
      </c>
      <c r="BI128" s="9">
        <f t="shared" si="44"/>
        <v>-2857.3302368520817</v>
      </c>
      <c r="BJ128" s="9">
        <f t="shared" si="44"/>
        <v>4251.5629355110796</v>
      </c>
      <c r="BK128" s="9">
        <f t="shared" si="23"/>
        <v>1085.4859203669766</v>
      </c>
      <c r="BL128" s="1">
        <v>85</v>
      </c>
      <c r="BM128" s="9">
        <f t="shared" si="37"/>
        <v>919.42657197272581</v>
      </c>
      <c r="BN128" s="9">
        <f t="shared" si="37"/>
        <v>67622.982706578681</v>
      </c>
      <c r="BO128" s="9">
        <f t="shared" si="37"/>
        <v>69286.977649388427</v>
      </c>
      <c r="BP128" s="9">
        <f t="shared" si="37"/>
        <v>77948.56474398596</v>
      </c>
      <c r="BQ128" s="9">
        <f t="shared" si="37"/>
        <v>54927.22458763772</v>
      </c>
      <c r="BR128" s="9">
        <f t="shared" si="36"/>
        <v>59041.072948714944</v>
      </c>
      <c r="BS128" s="9">
        <f t="shared" si="36"/>
        <v>644.27918502744842</v>
      </c>
      <c r="BT128" s="9">
        <f t="shared" si="36"/>
        <v>20247.784274522262</v>
      </c>
      <c r="BU128" s="9">
        <f t="shared" si="36"/>
        <v>-26939.774573142378</v>
      </c>
      <c r="BV128" s="9">
        <f t="shared" si="36"/>
        <v>98397.975963440258</v>
      </c>
      <c r="BW128" s="9">
        <f t="shared" si="21"/>
        <v>-86640.103512755901</v>
      </c>
      <c r="BX128" s="9">
        <f t="shared" si="21"/>
        <v>128916.0937972276</v>
      </c>
      <c r="BY128" s="9">
        <f t="shared" si="21"/>
        <v>32914.155770053985</v>
      </c>
    </row>
    <row r="129" spans="1:77">
      <c r="A129" s="2">
        <v>44562</v>
      </c>
      <c r="B129" s="8">
        <f>'WA Sch. 1-2'!B129</f>
        <v>1095.1500000000001</v>
      </c>
      <c r="C129" s="8">
        <f>'WA Sch. 1-2'!C129</f>
        <v>1199353.5225000002</v>
      </c>
      <c r="D129" s="8">
        <f>'WA Sch. 1-2'!D129</f>
        <v>0</v>
      </c>
      <c r="E129" s="8">
        <f>'WA Sch. 1-2'!E129</f>
        <v>1105</v>
      </c>
      <c r="F129" s="8">
        <f t="shared" ref="F129:F134" si="45">E129^2</f>
        <v>1221025</v>
      </c>
      <c r="G129" s="8">
        <f>'WA Sch. 1-2'!G129</f>
        <v>0</v>
      </c>
      <c r="H129" s="8">
        <f t="shared" ref="H129:H134" si="46">B129-E129</f>
        <v>-9.8499999999999091</v>
      </c>
      <c r="I129" s="8">
        <f t="shared" ref="I129:I134" si="47">C129-F129</f>
        <v>-21671.477499999804</v>
      </c>
      <c r="J129" s="8">
        <f t="shared" ref="J129:J134" si="48">D129-G129</f>
        <v>0</v>
      </c>
      <c r="K129" s="9">
        <v>761</v>
      </c>
      <c r="L129" s="9">
        <v>50975904</v>
      </c>
      <c r="M129" s="9">
        <v>-3556769</v>
      </c>
      <c r="N129" s="9">
        <f t="shared" ref="N129:N134" si="49">L129+M129</f>
        <v>47419135</v>
      </c>
      <c r="O129" s="9">
        <f t="shared" ref="O129:O134" si="50">N129/K129</f>
        <v>62311.609724047303</v>
      </c>
      <c r="P129" s="8">
        <f t="shared" ref="P129:P134" si="51">$B$3*H129+$B$4*I129+$B$5*J129</f>
        <v>0</v>
      </c>
      <c r="Q129" s="8">
        <f t="shared" ref="Q129:Q134" si="52">P129+O129</f>
        <v>62311.609724047303</v>
      </c>
      <c r="R129" s="9">
        <f t="shared" ref="R129:R134" si="53">Q129*K129</f>
        <v>47419135</v>
      </c>
      <c r="AH129" s="17">
        <v>86</v>
      </c>
      <c r="AI129" s="17">
        <v>48265.30228188022</v>
      </c>
      <c r="AJ129" s="17">
        <v>1346.7938940280001</v>
      </c>
      <c r="AK129" s="17">
        <v>0.51039543396205966</v>
      </c>
      <c r="AS129" s="1">
        <v>86</v>
      </c>
      <c r="AT129" s="50">
        <f t="shared" si="40"/>
        <v>83</v>
      </c>
      <c r="AU129" s="51">
        <f t="shared" si="41"/>
        <v>0.68711018711018712</v>
      </c>
      <c r="AV129" s="52">
        <f t="shared" si="43"/>
        <v>0.48767561631153389</v>
      </c>
      <c r="AW129" s="43"/>
      <c r="AX129" s="1">
        <v>86</v>
      </c>
      <c r="AY129" s="9">
        <f t="shared" si="42"/>
        <v>1346.7938940280001</v>
      </c>
      <c r="AZ129" s="9">
        <f t="shared" ref="AZ129:BD163" si="54">AY128</f>
        <v>30.322047621695674</v>
      </c>
      <c r="BA129" s="9">
        <f t="shared" si="54"/>
        <v>2230.1588451493953</v>
      </c>
      <c r="BB129" s="9">
        <f t="shared" si="54"/>
        <v>2285.0362387729983</v>
      </c>
      <c r="BC129" s="9">
        <f t="shared" si="54"/>
        <v>2570.6893451416618</v>
      </c>
      <c r="BD129" s="9">
        <f t="shared" si="54"/>
        <v>1811.4615896957548</v>
      </c>
      <c r="BE129" s="9">
        <f t="shared" si="44"/>
        <v>1947.1334418213664</v>
      </c>
      <c r="BF129" s="9">
        <f t="shared" si="44"/>
        <v>21.247878542548278</v>
      </c>
      <c r="BG129" s="9">
        <f t="shared" si="44"/>
        <v>667.75781527467916</v>
      </c>
      <c r="BH129" s="9">
        <f t="shared" si="44"/>
        <v>-888.45499186743109</v>
      </c>
      <c r="BI129" s="9">
        <f t="shared" si="44"/>
        <v>3245.0966765521807</v>
      </c>
      <c r="BJ129" s="9">
        <f t="shared" si="44"/>
        <v>-2857.3302368520817</v>
      </c>
      <c r="BK129" s="9">
        <f t="shared" si="23"/>
        <v>4251.5629355110796</v>
      </c>
      <c r="BL129" s="1">
        <v>86</v>
      </c>
      <c r="BM129" s="9">
        <f t="shared" si="37"/>
        <v>1813853.7929911192</v>
      </c>
      <c r="BN129" s="9">
        <f t="shared" si="37"/>
        <v>40837.54859133382</v>
      </c>
      <c r="BO129" s="9">
        <f t="shared" si="37"/>
        <v>3003564.3153597624</v>
      </c>
      <c r="BP129" s="9">
        <f t="shared" si="37"/>
        <v>3077472.8540122025</v>
      </c>
      <c r="BQ129" s="9">
        <f t="shared" si="37"/>
        <v>3462188.7134796507</v>
      </c>
      <c r="BR129" s="9">
        <f t="shared" si="36"/>
        <v>2439665.408268515</v>
      </c>
      <c r="BS129" s="9">
        <f t="shared" si="36"/>
        <v>2622387.4303027592</v>
      </c>
      <c r="BT129" s="9">
        <f t="shared" si="36"/>
        <v>28616.513082160378</v>
      </c>
      <c r="BU129" s="9">
        <f t="shared" si="36"/>
        <v>899332.14830142655</v>
      </c>
      <c r="BV129" s="9">
        <f t="shared" si="36"/>
        <v>-1196565.75816575</v>
      </c>
      <c r="BW129" s="9">
        <f t="shared" si="21"/>
        <v>4370476.389511059</v>
      </c>
      <c r="BX129" s="9">
        <f t="shared" si="21"/>
        <v>-3848234.9162139711</v>
      </c>
      <c r="BY129" s="9">
        <f t="shared" si="21"/>
        <v>5725979.0016221134</v>
      </c>
    </row>
    <row r="130" spans="1:77">
      <c r="A130" s="2">
        <v>44593</v>
      </c>
      <c r="B130" s="8">
        <f>'WA Sch. 1-2'!B130</f>
        <v>932.76424999999995</v>
      </c>
      <c r="C130" s="8">
        <f>'WA Sch. 1-2'!C130</f>
        <v>870049.14607806236</v>
      </c>
      <c r="D130" s="8">
        <f>'WA Sch. 1-2'!D130</f>
        <v>0</v>
      </c>
      <c r="E130" s="8">
        <f>'WA Sch. 1-2'!E130</f>
        <v>936</v>
      </c>
      <c r="F130" s="8">
        <f t="shared" si="45"/>
        <v>876096</v>
      </c>
      <c r="G130" s="8">
        <f>'WA Sch. 1-2'!G130</f>
        <v>0</v>
      </c>
      <c r="H130" s="8">
        <f t="shared" si="46"/>
        <v>-3.2357500000000528</v>
      </c>
      <c r="I130" s="8">
        <f t="shared" si="47"/>
        <v>-6046.8539219376398</v>
      </c>
      <c r="J130" s="8">
        <f t="shared" si="48"/>
        <v>0</v>
      </c>
      <c r="K130" s="9">
        <v>762</v>
      </c>
      <c r="L130" s="9">
        <v>48232084</v>
      </c>
      <c r="M130" s="9">
        <v>-1442520</v>
      </c>
      <c r="N130" s="9">
        <f t="shared" si="49"/>
        <v>46789564</v>
      </c>
      <c r="O130" s="9">
        <f t="shared" si="50"/>
        <v>61403.627296587925</v>
      </c>
      <c r="P130" s="8">
        <f t="shared" si="51"/>
        <v>0</v>
      </c>
      <c r="Q130" s="8">
        <f t="shared" si="52"/>
        <v>61403.627296587925</v>
      </c>
      <c r="R130" s="9">
        <f t="shared" si="53"/>
        <v>46789564</v>
      </c>
      <c r="T130" s="38"/>
      <c r="U130" s="38"/>
      <c r="V130" s="38"/>
      <c r="W130" s="38"/>
      <c r="X130" s="38"/>
      <c r="Y130" s="38"/>
      <c r="Z130" s="38"/>
      <c r="AA130" s="38"/>
      <c r="AB130" s="38"/>
      <c r="AC130" s="38"/>
      <c r="AD130" s="38"/>
      <c r="AE130" s="38"/>
      <c r="AF130" s="38"/>
      <c r="AH130" s="17">
        <v>87</v>
      </c>
      <c r="AI130" s="17">
        <v>48265.30228188022</v>
      </c>
      <c r="AJ130" s="17">
        <v>398.8591249638921</v>
      </c>
      <c r="AK130" s="17">
        <v>0.15115592450958998</v>
      </c>
      <c r="AS130" s="1">
        <v>87</v>
      </c>
      <c r="AT130" s="50">
        <f t="shared" si="40"/>
        <v>69</v>
      </c>
      <c r="AU130" s="51">
        <f t="shared" si="41"/>
        <v>0.57068607068607069</v>
      </c>
      <c r="AV130" s="52">
        <f t="shared" si="43"/>
        <v>0.17812111651651327</v>
      </c>
      <c r="AW130" s="43"/>
      <c r="AX130" s="1">
        <v>87</v>
      </c>
      <c r="AY130" s="9">
        <f t="shared" si="42"/>
        <v>398.8591249638921</v>
      </c>
      <c r="AZ130" s="9">
        <f t="shared" si="54"/>
        <v>1346.7938940280001</v>
      </c>
      <c r="BA130" s="9">
        <f t="shared" si="54"/>
        <v>30.322047621695674</v>
      </c>
      <c r="BB130" s="9">
        <f t="shared" si="54"/>
        <v>2230.1588451493953</v>
      </c>
      <c r="BC130" s="9">
        <f t="shared" si="54"/>
        <v>2285.0362387729983</v>
      </c>
      <c r="BD130" s="9">
        <f t="shared" si="54"/>
        <v>2570.6893451416618</v>
      </c>
      <c r="BE130" s="9">
        <f t="shared" si="44"/>
        <v>1811.4615896957548</v>
      </c>
      <c r="BF130" s="9">
        <f t="shared" si="44"/>
        <v>1947.1334418213664</v>
      </c>
      <c r="BG130" s="9">
        <f t="shared" si="44"/>
        <v>21.247878542548278</v>
      </c>
      <c r="BH130" s="9">
        <f t="shared" si="44"/>
        <v>667.75781527467916</v>
      </c>
      <c r="BI130" s="9">
        <f t="shared" si="44"/>
        <v>-888.45499186743109</v>
      </c>
      <c r="BJ130" s="9">
        <f t="shared" si="44"/>
        <v>3245.0966765521807</v>
      </c>
      <c r="BK130" s="9">
        <f t="shared" si="23"/>
        <v>-2857.3302368520817</v>
      </c>
      <c r="BL130" s="1">
        <v>87</v>
      </c>
      <c r="BM130" s="9">
        <f t="shared" si="37"/>
        <v>159088.60156696622</v>
      </c>
      <c r="BN130" s="9">
        <f t="shared" si="37"/>
        <v>537181.03407873085</v>
      </c>
      <c r="BO130" s="9">
        <f t="shared" si="37"/>
        <v>12094.225381505448</v>
      </c>
      <c r="BP130" s="9">
        <f t="shared" si="37"/>
        <v>889519.20550678705</v>
      </c>
      <c r="BQ130" s="9">
        <f t="shared" si="37"/>
        <v>911407.55470779666</v>
      </c>
      <c r="BR130" s="9">
        <f t="shared" si="36"/>
        <v>1025342.902757221</v>
      </c>
      <c r="BS130" s="9">
        <f t="shared" si="36"/>
        <v>722517.98457176227</v>
      </c>
      <c r="BT130" s="9">
        <f t="shared" si="36"/>
        <v>776631.94079281506</v>
      </c>
      <c r="BU130" s="9">
        <f t="shared" si="36"/>
        <v>8474.9102428222595</v>
      </c>
      <c r="BV130" s="9">
        <f t="shared" si="36"/>
        <v>266341.29788826487</v>
      </c>
      <c r="BW130" s="9">
        <f t="shared" si="21"/>
        <v>-354368.38062604819</v>
      </c>
      <c r="BX130" s="9">
        <f t="shared" si="21"/>
        <v>1294336.420832858</v>
      </c>
      <c r="BY130" s="9">
        <f t="shared" si="21"/>
        <v>-1139672.2380037059</v>
      </c>
    </row>
    <row r="131" spans="1:77">
      <c r="A131" s="2">
        <v>44621</v>
      </c>
      <c r="B131" s="8">
        <f>'WA Sch. 1-2'!B131</f>
        <v>767.35</v>
      </c>
      <c r="C131" s="8">
        <f>'WA Sch. 1-2'!C131</f>
        <v>588826.02250000008</v>
      </c>
      <c r="D131" s="8">
        <f>'WA Sch. 1-2'!D131</f>
        <v>0</v>
      </c>
      <c r="E131" s="8">
        <f>'WA Sch. 1-2'!E131</f>
        <v>695.5</v>
      </c>
      <c r="F131" s="8">
        <f t="shared" si="45"/>
        <v>483720.25</v>
      </c>
      <c r="G131" s="8">
        <f>'WA Sch. 1-2'!G131</f>
        <v>0</v>
      </c>
      <c r="H131" s="8">
        <f t="shared" si="46"/>
        <v>71.850000000000023</v>
      </c>
      <c r="I131" s="8">
        <f t="shared" si="47"/>
        <v>105105.77250000008</v>
      </c>
      <c r="J131" s="8">
        <f t="shared" si="48"/>
        <v>0</v>
      </c>
      <c r="K131" s="9">
        <v>902</v>
      </c>
      <c r="L131" s="9">
        <v>53643657.600000001</v>
      </c>
      <c r="M131" s="9">
        <v>-4833384</v>
      </c>
      <c r="N131" s="9">
        <f t="shared" si="49"/>
        <v>48810273.600000001</v>
      </c>
      <c r="O131" s="9">
        <f t="shared" si="50"/>
        <v>54113.385365853661</v>
      </c>
      <c r="P131" s="8">
        <f t="shared" si="51"/>
        <v>0</v>
      </c>
      <c r="Q131" s="8">
        <f t="shared" si="52"/>
        <v>54113.385365853661</v>
      </c>
      <c r="R131" s="9">
        <f t="shared" si="53"/>
        <v>48810273.600000001</v>
      </c>
      <c r="T131" s="38"/>
      <c r="U131" s="38"/>
      <c r="V131" s="38"/>
      <c r="W131" s="38"/>
      <c r="X131" s="38"/>
      <c r="Y131" s="38"/>
      <c r="Z131" s="38"/>
      <c r="AA131" s="38"/>
      <c r="AB131" s="38"/>
      <c r="AC131" s="38"/>
      <c r="AD131" s="38"/>
      <c r="AE131" s="38"/>
      <c r="AF131" s="38"/>
      <c r="AH131" s="17">
        <v>88</v>
      </c>
      <c r="AI131" s="17">
        <v>45821.447715530761</v>
      </c>
      <c r="AJ131" s="17">
        <v>-3460.16949675051</v>
      </c>
      <c r="AK131" s="17">
        <v>-1.3113028799041626</v>
      </c>
      <c r="AS131" s="1">
        <v>88</v>
      </c>
      <c r="AT131" s="50">
        <f t="shared" si="40"/>
        <v>12</v>
      </c>
      <c r="AU131" s="51">
        <f t="shared" si="41"/>
        <v>9.6673596673596679E-2</v>
      </c>
      <c r="AV131" s="52">
        <f t="shared" si="43"/>
        <v>-1.3007407952098116</v>
      </c>
      <c r="AW131" s="43"/>
      <c r="AX131" s="1">
        <v>88</v>
      </c>
      <c r="AY131" s="9">
        <f t="shared" si="42"/>
        <v>-3460.16949675051</v>
      </c>
      <c r="AZ131" s="9">
        <f t="shared" si="54"/>
        <v>398.8591249638921</v>
      </c>
      <c r="BA131" s="9">
        <f t="shared" si="54"/>
        <v>1346.7938940280001</v>
      </c>
      <c r="BB131" s="9">
        <f t="shared" si="54"/>
        <v>30.322047621695674</v>
      </c>
      <c r="BC131" s="9">
        <f t="shared" si="54"/>
        <v>2230.1588451493953</v>
      </c>
      <c r="BD131" s="9">
        <f t="shared" si="54"/>
        <v>2285.0362387729983</v>
      </c>
      <c r="BE131" s="9">
        <f t="shared" si="44"/>
        <v>2570.6893451416618</v>
      </c>
      <c r="BF131" s="9">
        <f t="shared" si="44"/>
        <v>1811.4615896957548</v>
      </c>
      <c r="BG131" s="9">
        <f t="shared" si="44"/>
        <v>1947.1334418213664</v>
      </c>
      <c r="BH131" s="9">
        <f t="shared" si="44"/>
        <v>21.247878542548278</v>
      </c>
      <c r="BI131" s="9">
        <f t="shared" si="44"/>
        <v>667.75781527467916</v>
      </c>
      <c r="BJ131" s="9">
        <f t="shared" si="44"/>
        <v>-888.45499186743109</v>
      </c>
      <c r="BK131" s="9">
        <f t="shared" si="23"/>
        <v>3245.0966765521807</v>
      </c>
      <c r="BL131" s="1">
        <v>88</v>
      </c>
      <c r="BM131" s="9">
        <f t="shared" si="37"/>
        <v>11972772.946242636</v>
      </c>
      <c r="BN131" s="9">
        <f t="shared" si="37"/>
        <v>-1380120.1777006767</v>
      </c>
      <c r="BO131" s="9">
        <f t="shared" si="37"/>
        <v>-4660135.1505255364</v>
      </c>
      <c r="BP131" s="9">
        <f t="shared" si="37"/>
        <v>-104919.42425962725</v>
      </c>
      <c r="BQ131" s="9">
        <f t="shared" si="37"/>
        <v>-7716727.6088942895</v>
      </c>
      <c r="BR131" s="9">
        <f t="shared" si="36"/>
        <v>-7906612.6923718508</v>
      </c>
      <c r="BS131" s="9">
        <f t="shared" si="36"/>
        <v>-8895020.8576807268</v>
      </c>
      <c r="BT131" s="9">
        <f t="shared" si="36"/>
        <v>-6267964.1372004477</v>
      </c>
      <c r="BU131" s="9">
        <f t="shared" si="36"/>
        <v>-6737411.7414931338</v>
      </c>
      <c r="BV131" s="9">
        <f t="shared" si="36"/>
        <v>-73521.261203604823</v>
      </c>
      <c r="BW131" s="9">
        <f t="shared" si="21"/>
        <v>-2310555.2236302225</v>
      </c>
      <c r="BX131" s="9">
        <f t="shared" si="21"/>
        <v>3074204.8620953825</v>
      </c>
      <c r="BY131" s="9">
        <f t="shared" si="21"/>
        <v>-11228584.534212314</v>
      </c>
    </row>
    <row r="132" spans="1:77">
      <c r="A132" s="2">
        <v>44652</v>
      </c>
      <c r="B132" s="8">
        <f>'WA Sch. 1-2'!B132</f>
        <v>547.15</v>
      </c>
      <c r="C132" s="8">
        <f>'WA Sch. 1-2'!C132</f>
        <v>299373.1225</v>
      </c>
      <c r="D132" s="8">
        <f>'WA Sch. 1-2'!D132</f>
        <v>0.375</v>
      </c>
      <c r="E132" s="8">
        <f>'WA Sch. 1-2'!E132</f>
        <v>686.5</v>
      </c>
      <c r="F132" s="8">
        <f t="shared" si="45"/>
        <v>471282.25</v>
      </c>
      <c r="G132" s="8">
        <f>'WA Sch. 1-2'!G132</f>
        <v>0</v>
      </c>
      <c r="H132" s="8">
        <f t="shared" si="46"/>
        <v>-139.35000000000002</v>
      </c>
      <c r="I132" s="8">
        <f t="shared" si="47"/>
        <v>-171909.1275</v>
      </c>
      <c r="J132" s="8">
        <f t="shared" si="48"/>
        <v>0.375</v>
      </c>
      <c r="K132" s="9">
        <v>810</v>
      </c>
      <c r="L132" s="9">
        <v>45026294.200000003</v>
      </c>
      <c r="M132" s="9">
        <v>3554906</v>
      </c>
      <c r="N132" s="9">
        <f t="shared" si="49"/>
        <v>48581200.200000003</v>
      </c>
      <c r="O132" s="9">
        <f t="shared" si="50"/>
        <v>59976.790370370371</v>
      </c>
      <c r="P132" s="8">
        <f t="shared" si="51"/>
        <v>3.7811189073016358</v>
      </c>
      <c r="Q132" s="8">
        <f t="shared" si="52"/>
        <v>59980.571489277674</v>
      </c>
      <c r="R132" s="9">
        <f t="shared" si="53"/>
        <v>48584262.906314917</v>
      </c>
      <c r="T132" s="38"/>
      <c r="U132" s="38"/>
      <c r="V132" s="38"/>
      <c r="W132" s="38"/>
      <c r="X132" s="38"/>
      <c r="Y132" s="38"/>
      <c r="Z132" s="38"/>
      <c r="AA132" s="38"/>
      <c r="AB132" s="38"/>
      <c r="AC132" s="38"/>
      <c r="AD132" s="38"/>
      <c r="AE132" s="38"/>
      <c r="AF132" s="38"/>
      <c r="AH132" s="17">
        <v>89</v>
      </c>
      <c r="AI132" s="17">
        <v>48366.132119408263</v>
      </c>
      <c r="AJ132" s="17">
        <v>-2674.3945008624287</v>
      </c>
      <c r="AK132" s="17">
        <v>-1.0135171743101521</v>
      </c>
      <c r="AS132" s="1">
        <v>89</v>
      </c>
      <c r="AT132" s="50">
        <f t="shared" si="40"/>
        <v>23</v>
      </c>
      <c r="AU132" s="51">
        <f t="shared" si="41"/>
        <v>0.18814968814968816</v>
      </c>
      <c r="AV132" s="52">
        <f t="shared" si="43"/>
        <v>-0.88473536642075068</v>
      </c>
      <c r="AW132" s="43"/>
      <c r="AX132" s="1">
        <v>89</v>
      </c>
      <c r="AY132" s="9">
        <f t="shared" si="42"/>
        <v>-2674.3945008624287</v>
      </c>
      <c r="AZ132" s="9">
        <f t="shared" si="54"/>
        <v>-3460.16949675051</v>
      </c>
      <c r="BA132" s="9">
        <f t="shared" si="54"/>
        <v>398.8591249638921</v>
      </c>
      <c r="BB132" s="9">
        <f t="shared" si="54"/>
        <v>1346.7938940280001</v>
      </c>
      <c r="BC132" s="9">
        <f t="shared" si="54"/>
        <v>30.322047621695674</v>
      </c>
      <c r="BD132" s="9">
        <f t="shared" si="54"/>
        <v>2230.1588451493953</v>
      </c>
      <c r="BE132" s="9">
        <f t="shared" si="44"/>
        <v>2285.0362387729983</v>
      </c>
      <c r="BF132" s="9">
        <f t="shared" si="44"/>
        <v>2570.6893451416618</v>
      </c>
      <c r="BG132" s="9">
        <f t="shared" si="44"/>
        <v>1811.4615896957548</v>
      </c>
      <c r="BH132" s="9">
        <f t="shared" si="44"/>
        <v>1947.1334418213664</v>
      </c>
      <c r="BI132" s="9">
        <f t="shared" si="44"/>
        <v>21.247878542548278</v>
      </c>
      <c r="BJ132" s="9">
        <f t="shared" si="44"/>
        <v>667.75781527467916</v>
      </c>
      <c r="BK132" s="9">
        <f t="shared" si="23"/>
        <v>-888.45499186743109</v>
      </c>
      <c r="BL132" s="1">
        <v>89</v>
      </c>
      <c r="BM132" s="9">
        <f t="shared" si="37"/>
        <v>7152385.9462431679</v>
      </c>
      <c r="BN132" s="9">
        <f t="shared" si="37"/>
        <v>9253858.274161445</v>
      </c>
      <c r="BO132" s="9">
        <f t="shared" si="37"/>
        <v>-1066706.6504222462</v>
      </c>
      <c r="BP132" s="9">
        <f t="shared" si="37"/>
        <v>-3601858.1839835872</v>
      </c>
      <c r="BQ132" s="9">
        <f t="shared" si="37"/>
        <v>-81093.117414366658</v>
      </c>
      <c r="BR132" s="9">
        <f t="shared" si="36"/>
        <v>-5964324.55151725</v>
      </c>
      <c r="BS132" s="9">
        <f t="shared" si="36"/>
        <v>-6111088.3512458764</v>
      </c>
      <c r="BT132" s="9">
        <f t="shared" si="36"/>
        <v>-6875037.4480724987</v>
      </c>
      <c r="BU132" s="9">
        <f t="shared" si="36"/>
        <v>-4844562.9140058439</v>
      </c>
      <c r="BV132" s="9">
        <f t="shared" si="36"/>
        <v>-5207402.9692524001</v>
      </c>
      <c r="BW132" s="9">
        <f t="shared" si="21"/>
        <v>-56825.209529199026</v>
      </c>
      <c r="BX132" s="9">
        <f t="shared" si="21"/>
        <v>-1785847.8290785227</v>
      </c>
      <c r="BY132" s="9">
        <f t="shared" si="21"/>
        <v>2376079.1445140112</v>
      </c>
    </row>
    <row r="133" spans="1:77">
      <c r="A133" s="2">
        <v>44682</v>
      </c>
      <c r="B133" s="8">
        <f>'WA Sch. 1-2'!B133</f>
        <v>290.02499999999998</v>
      </c>
      <c r="C133" s="8">
        <f>'WA Sch. 1-2'!C133</f>
        <v>84114.500624999986</v>
      </c>
      <c r="D133" s="8">
        <f>'WA Sch. 1-2'!D133</f>
        <v>14.95</v>
      </c>
      <c r="E133" s="8">
        <f>'WA Sch. 1-2'!E133</f>
        <v>430.5</v>
      </c>
      <c r="F133" s="8">
        <f t="shared" si="45"/>
        <v>185330.25</v>
      </c>
      <c r="G133" s="8">
        <f>'WA Sch. 1-2'!G133</f>
        <v>0</v>
      </c>
      <c r="H133" s="8">
        <f t="shared" si="46"/>
        <v>-140.47500000000002</v>
      </c>
      <c r="I133" s="8">
        <f t="shared" si="47"/>
        <v>-101215.74937500001</v>
      </c>
      <c r="J133" s="8">
        <f t="shared" si="48"/>
        <v>14.95</v>
      </c>
      <c r="K133" s="9">
        <v>801</v>
      </c>
      <c r="L133" s="9">
        <v>43658193</v>
      </c>
      <c r="M133" s="9">
        <v>-339097</v>
      </c>
      <c r="N133" s="9">
        <f t="shared" si="49"/>
        <v>43319096</v>
      </c>
      <c r="O133" s="9">
        <f t="shared" si="50"/>
        <v>54081.2684144819</v>
      </c>
      <c r="P133" s="8">
        <f t="shared" si="51"/>
        <v>150.74060710442521</v>
      </c>
      <c r="Q133" s="8">
        <f t="shared" si="52"/>
        <v>54232.009021586324</v>
      </c>
      <c r="R133" s="9">
        <f t="shared" si="53"/>
        <v>43439839.226290643</v>
      </c>
      <c r="T133" s="38"/>
      <c r="U133" s="38"/>
      <c r="V133" s="38"/>
      <c r="W133" s="38"/>
      <c r="X133" s="38"/>
      <c r="Y133" s="38"/>
      <c r="Z133" s="38"/>
      <c r="AA133" s="38"/>
      <c r="AB133" s="38"/>
      <c r="AC133" s="38"/>
      <c r="AD133" s="38"/>
      <c r="AE133" s="38"/>
      <c r="AF133" s="38"/>
      <c r="AH133" s="17">
        <v>90</v>
      </c>
      <c r="AI133" s="17">
        <v>48698.870583250806</v>
      </c>
      <c r="AJ133" s="17">
        <v>1502.6854407143328</v>
      </c>
      <c r="AK133" s="17">
        <v>0.56947376359720514</v>
      </c>
      <c r="AS133" s="1">
        <v>90</v>
      </c>
      <c r="AT133" s="50">
        <f t="shared" si="40"/>
        <v>89</v>
      </c>
      <c r="AU133" s="51">
        <f t="shared" si="41"/>
        <v>0.73700623700623702</v>
      </c>
      <c r="AV133" s="52">
        <f t="shared" si="43"/>
        <v>0.63414296405799342</v>
      </c>
      <c r="AW133" s="43"/>
      <c r="AX133" s="1">
        <v>90</v>
      </c>
      <c r="AY133" s="9">
        <f t="shared" si="42"/>
        <v>1502.6854407143328</v>
      </c>
      <c r="AZ133" s="9">
        <f t="shared" si="54"/>
        <v>-2674.3945008624287</v>
      </c>
      <c r="BA133" s="9">
        <f t="shared" si="54"/>
        <v>-3460.16949675051</v>
      </c>
      <c r="BB133" s="9">
        <f t="shared" si="54"/>
        <v>398.8591249638921</v>
      </c>
      <c r="BC133" s="9">
        <f t="shared" si="54"/>
        <v>1346.7938940280001</v>
      </c>
      <c r="BD133" s="9">
        <f t="shared" si="54"/>
        <v>30.322047621695674</v>
      </c>
      <c r="BE133" s="9">
        <f t="shared" si="44"/>
        <v>2230.1588451493953</v>
      </c>
      <c r="BF133" s="9">
        <f t="shared" si="44"/>
        <v>2285.0362387729983</v>
      </c>
      <c r="BG133" s="9">
        <f t="shared" si="44"/>
        <v>2570.6893451416618</v>
      </c>
      <c r="BH133" s="9">
        <f t="shared" si="44"/>
        <v>1811.4615896957548</v>
      </c>
      <c r="BI133" s="9">
        <f t="shared" si="44"/>
        <v>1947.1334418213664</v>
      </c>
      <c r="BJ133" s="9">
        <f t="shared" si="44"/>
        <v>21.247878542548278</v>
      </c>
      <c r="BK133" s="9">
        <f t="shared" si="23"/>
        <v>667.75781527467916</v>
      </c>
      <c r="BL133" s="1">
        <v>90</v>
      </c>
      <c r="BM133" s="9">
        <f t="shared" si="37"/>
        <v>2258063.5337348455</v>
      </c>
      <c r="BN133" s="9">
        <f t="shared" si="37"/>
        <v>-4018773.679172453</v>
      </c>
      <c r="BO133" s="9">
        <f t="shared" si="37"/>
        <v>-5199546.325170842</v>
      </c>
      <c r="BP133" s="9">
        <f t="shared" si="37"/>
        <v>599359.79997931013</v>
      </c>
      <c r="BQ133" s="9">
        <f t="shared" si="37"/>
        <v>2023807.576198854</v>
      </c>
      <c r="BR133" s="9">
        <f t="shared" si="36"/>
        <v>45564.499493777483</v>
      </c>
      <c r="BS133" s="9">
        <f t="shared" si="36"/>
        <v>3351227.2270863084</v>
      </c>
      <c r="BT133" s="9">
        <f t="shared" si="36"/>
        <v>3433690.6875088462</v>
      </c>
      <c r="BU133" s="9">
        <f t="shared" si="36"/>
        <v>3862937.4515438611</v>
      </c>
      <c r="BV133" s="9">
        <f t="shared" si="36"/>
        <v>2722056.9572490701</v>
      </c>
      <c r="BW133" s="9">
        <f t="shared" si="36"/>
        <v>2925929.0741529753</v>
      </c>
      <c r="BX133" s="9">
        <f t="shared" si="36"/>
        <v>31928.877731962461</v>
      </c>
      <c r="BY133" s="9">
        <f t="shared" si="36"/>
        <v>1003429.9469364836</v>
      </c>
    </row>
    <row r="134" spans="1:77" ht="15.75" thickBot="1">
      <c r="A134" s="2">
        <v>44713</v>
      </c>
      <c r="B134" s="84">
        <f>'WA Sch. 1-2'!B134</f>
        <v>126.95</v>
      </c>
      <c r="C134" s="84">
        <f>'WA Sch. 1-2'!C134</f>
        <v>16116.302500000002</v>
      </c>
      <c r="D134" s="84">
        <f>'WA Sch. 1-2'!D134</f>
        <v>68</v>
      </c>
      <c r="E134" s="84">
        <f>'WA Sch. 1-2'!E134</f>
        <v>129</v>
      </c>
      <c r="F134" s="84">
        <f t="shared" si="45"/>
        <v>16641</v>
      </c>
      <c r="G134" s="84">
        <f>'WA Sch. 1-2'!G134</f>
        <v>35.5</v>
      </c>
      <c r="H134" s="84">
        <f t="shared" si="46"/>
        <v>-2.0499999999999972</v>
      </c>
      <c r="I134" s="84">
        <f t="shared" si="47"/>
        <v>-524.6974999999984</v>
      </c>
      <c r="J134" s="84">
        <f t="shared" si="48"/>
        <v>32.5</v>
      </c>
      <c r="K134" s="86">
        <v>790</v>
      </c>
      <c r="L134" s="86">
        <v>44225010.800000004</v>
      </c>
      <c r="M134" s="86">
        <v>770848</v>
      </c>
      <c r="N134" s="86">
        <f t="shared" si="49"/>
        <v>44995858.800000004</v>
      </c>
      <c r="O134" s="86">
        <f t="shared" si="50"/>
        <v>56956.783291139247</v>
      </c>
      <c r="P134" s="84">
        <f t="shared" si="51"/>
        <v>327.69697196614175</v>
      </c>
      <c r="Q134" s="84">
        <f t="shared" si="52"/>
        <v>57284.48026310539</v>
      </c>
      <c r="R134" s="86">
        <f t="shared" si="53"/>
        <v>45254739.407853261</v>
      </c>
      <c r="T134" s="38"/>
      <c r="U134" s="38"/>
      <c r="V134" s="38"/>
      <c r="W134" s="38"/>
      <c r="X134" s="38"/>
      <c r="Y134" s="38"/>
      <c r="Z134" s="38"/>
      <c r="AA134" s="38"/>
      <c r="AB134" s="38"/>
      <c r="AC134" s="38"/>
      <c r="AD134" s="38"/>
      <c r="AE134" s="38"/>
      <c r="AF134" s="38"/>
      <c r="AH134" s="17">
        <v>91</v>
      </c>
      <c r="AI134" s="17">
        <v>50211.318146171463</v>
      </c>
      <c r="AJ134" s="17">
        <v>5376.1345550413171</v>
      </c>
      <c r="AK134" s="17">
        <v>2.0373975122890555</v>
      </c>
      <c r="AS134" s="1">
        <v>91</v>
      </c>
      <c r="AT134" s="50">
        <f t="shared" si="40"/>
        <v>118</v>
      </c>
      <c r="AU134" s="51">
        <f t="shared" si="41"/>
        <v>0.9781704781704782</v>
      </c>
      <c r="AV134" s="52">
        <f t="shared" si="43"/>
        <v>2.017349592767447</v>
      </c>
      <c r="AW134" s="43"/>
      <c r="AX134" s="1">
        <v>91</v>
      </c>
      <c r="AY134" s="9">
        <f t="shared" si="42"/>
        <v>5376.1345550413171</v>
      </c>
      <c r="AZ134" s="9">
        <f t="shared" si="54"/>
        <v>1502.6854407143328</v>
      </c>
      <c r="BA134" s="9">
        <f t="shared" si="54"/>
        <v>-2674.3945008624287</v>
      </c>
      <c r="BB134" s="9">
        <f t="shared" si="54"/>
        <v>-3460.16949675051</v>
      </c>
      <c r="BC134" s="9">
        <f t="shared" si="54"/>
        <v>398.8591249638921</v>
      </c>
      <c r="BD134" s="9">
        <f t="shared" si="54"/>
        <v>1346.7938940280001</v>
      </c>
      <c r="BE134" s="9">
        <f t="shared" si="44"/>
        <v>30.322047621695674</v>
      </c>
      <c r="BF134" s="9">
        <f t="shared" si="44"/>
        <v>2230.1588451493953</v>
      </c>
      <c r="BG134" s="9">
        <f t="shared" si="44"/>
        <v>2285.0362387729983</v>
      </c>
      <c r="BH134" s="9">
        <f t="shared" si="44"/>
        <v>2570.6893451416618</v>
      </c>
      <c r="BI134" s="9">
        <f t="shared" si="44"/>
        <v>1811.4615896957548</v>
      </c>
      <c r="BJ134" s="9">
        <f t="shared" si="44"/>
        <v>1947.1334418213664</v>
      </c>
      <c r="BK134" s="9">
        <f t="shared" si="23"/>
        <v>21.247878542548278</v>
      </c>
      <c r="BL134" s="1">
        <v>91</v>
      </c>
      <c r="BM134" s="9">
        <f t="shared" si="37"/>
        <v>28902822.753909361</v>
      </c>
      <c r="BN134" s="9">
        <f t="shared" si="37"/>
        <v>8078639.1231818534</v>
      </c>
      <c r="BO134" s="9">
        <f t="shared" si="37"/>
        <v>-14377904.68989896</v>
      </c>
      <c r="BP134" s="9">
        <f t="shared" si="37"/>
        <v>-18602336.797780327</v>
      </c>
      <c r="BQ134" s="9">
        <f t="shared" si="37"/>
        <v>2144320.3243119558</v>
      </c>
      <c r="BR134" s="9">
        <f t="shared" si="36"/>
        <v>7240545.192202623</v>
      </c>
      <c r="BS134" s="9">
        <f t="shared" si="36"/>
        <v>163015.4079986373</v>
      </c>
      <c r="BT134" s="9">
        <f t="shared" si="36"/>
        <v>11989634.030638747</v>
      </c>
      <c r="BU134" s="9">
        <f t="shared" si="36"/>
        <v>12284662.282789202</v>
      </c>
      <c r="BV134" s="9">
        <f t="shared" si="36"/>
        <v>13820371.818692667</v>
      </c>
      <c r="BW134" s="9">
        <f t="shared" si="36"/>
        <v>9738661.2474934645</v>
      </c>
      <c r="BX134" s="9">
        <f t="shared" si="36"/>
        <v>10468051.379852422</v>
      </c>
      <c r="BY134" s="9">
        <f t="shared" si="36"/>
        <v>114231.45405394549</v>
      </c>
    </row>
    <row r="135" spans="1:77">
      <c r="A135" s="92">
        <v>44743</v>
      </c>
      <c r="B135" s="93">
        <f>'WA Sch. 1-2'!B135</f>
        <v>14.1</v>
      </c>
      <c r="C135" s="93">
        <f>'WA Sch. 1-2'!C135</f>
        <v>198.81</v>
      </c>
      <c r="D135" s="93">
        <f>'WA Sch. 1-2'!D135</f>
        <v>240.05</v>
      </c>
      <c r="E135" s="93">
        <f>'WA Sch. 1-2'!E135</f>
        <v>6</v>
      </c>
      <c r="F135" s="93">
        <f t="shared" ref="F135:F140" si="55">E135^2</f>
        <v>36</v>
      </c>
      <c r="G135" s="93">
        <f>'WA Sch. 1-2'!G135</f>
        <v>287.5</v>
      </c>
      <c r="H135" s="93">
        <f t="shared" ref="H135:H140" si="56">B135-E135</f>
        <v>8.1</v>
      </c>
      <c r="I135" s="93">
        <f t="shared" ref="I135:I140" si="57">C135-F135</f>
        <v>162.81</v>
      </c>
      <c r="J135" s="93">
        <f t="shared" ref="J135:J140" si="58">D135-G135</f>
        <v>-47.449999999999989</v>
      </c>
      <c r="K135" s="81">
        <v>774</v>
      </c>
      <c r="L135" s="95">
        <v>45785506.600000001</v>
      </c>
      <c r="M135" s="96">
        <v>4992937</v>
      </c>
      <c r="N135" s="95">
        <f t="shared" ref="N135:N140" si="59">L135+M135</f>
        <v>50778443.600000001</v>
      </c>
      <c r="O135" s="95">
        <f t="shared" ref="O135:O140" si="60">N135/K135</f>
        <v>65605.224289405684</v>
      </c>
      <c r="P135" s="93">
        <f t="shared" ref="P135:P140" si="61">$B$3*H135+$B$4*I135+$B$5*J135</f>
        <v>-478.43757907056681</v>
      </c>
      <c r="Q135" s="93">
        <f t="shared" ref="Q135:Q140" si="62">P135+O135</f>
        <v>65126.786710335116</v>
      </c>
      <c r="R135" s="95">
        <f t="shared" ref="R135:R140" si="63">Q135*K135</f>
        <v>50408132.913799383</v>
      </c>
      <c r="S135" s="108">
        <f>P135*K135</f>
        <v>-370310.68620061869</v>
      </c>
      <c r="T135" s="38"/>
      <c r="U135" s="38"/>
      <c r="V135" s="38"/>
      <c r="W135" s="38"/>
      <c r="X135" s="38"/>
      <c r="Y135" s="38"/>
      <c r="Z135" s="38"/>
      <c r="AA135" s="38"/>
      <c r="AB135" s="38"/>
      <c r="AC135" s="38"/>
      <c r="AD135" s="38"/>
      <c r="AE135" s="38"/>
      <c r="AF135" s="38"/>
      <c r="AH135" s="17">
        <v>92</v>
      </c>
      <c r="AI135" s="17">
        <v>50443.226772485963</v>
      </c>
      <c r="AJ135" s="17">
        <v>1371.4720012041143</v>
      </c>
      <c r="AK135" s="17">
        <v>0.51974771368159722</v>
      </c>
      <c r="AS135" s="1">
        <v>92</v>
      </c>
      <c r="AT135" s="50">
        <f t="shared" si="40"/>
        <v>85</v>
      </c>
      <c r="AU135" s="51">
        <f t="shared" si="41"/>
        <v>0.70374220374220375</v>
      </c>
      <c r="AV135" s="52">
        <f t="shared" si="43"/>
        <v>0.53519417688850079</v>
      </c>
      <c r="AW135" s="43"/>
      <c r="AX135" s="1">
        <v>92</v>
      </c>
      <c r="AY135" s="9">
        <f t="shared" si="42"/>
        <v>1371.4720012041143</v>
      </c>
      <c r="AZ135" s="9">
        <f t="shared" si="54"/>
        <v>5376.1345550413171</v>
      </c>
      <c r="BA135" s="9">
        <f t="shared" si="54"/>
        <v>1502.6854407143328</v>
      </c>
      <c r="BB135" s="9">
        <f t="shared" si="54"/>
        <v>-2674.3945008624287</v>
      </c>
      <c r="BC135" s="9">
        <f t="shared" si="54"/>
        <v>-3460.16949675051</v>
      </c>
      <c r="BD135" s="9">
        <f t="shared" si="54"/>
        <v>398.8591249638921</v>
      </c>
      <c r="BE135" s="9">
        <f t="shared" si="44"/>
        <v>1346.7938940280001</v>
      </c>
      <c r="BF135" s="9">
        <f t="shared" si="44"/>
        <v>30.322047621695674</v>
      </c>
      <c r="BG135" s="9">
        <f t="shared" si="44"/>
        <v>2230.1588451493953</v>
      </c>
      <c r="BH135" s="9">
        <f t="shared" si="44"/>
        <v>2285.0362387729983</v>
      </c>
      <c r="BI135" s="9">
        <f t="shared" si="44"/>
        <v>2570.6893451416618</v>
      </c>
      <c r="BJ135" s="9">
        <f t="shared" si="44"/>
        <v>1811.4615896957548</v>
      </c>
      <c r="BK135" s="9">
        <f t="shared" si="23"/>
        <v>1947.1334418213664</v>
      </c>
      <c r="BL135" s="1">
        <v>92</v>
      </c>
      <c r="BM135" s="9">
        <f t="shared" si="37"/>
        <v>1880935.4500868339</v>
      </c>
      <c r="BN135" s="9">
        <f t="shared" si="37"/>
        <v>7373218.0169451442</v>
      </c>
      <c r="BO135" s="9">
        <f t="shared" si="37"/>
        <v>2060891.0085567888</v>
      </c>
      <c r="BP135" s="9">
        <f t="shared" si="37"/>
        <v>-3667857.1781070805</v>
      </c>
      <c r="BQ135" s="9">
        <f t="shared" si="37"/>
        <v>-4745525.5842138669</v>
      </c>
      <c r="BR135" s="9">
        <f t="shared" si="36"/>
        <v>547024.12231276103</v>
      </c>
      <c r="BS135" s="9">
        <f t="shared" si="36"/>
        <v>1847090.1170520787</v>
      </c>
      <c r="BT135" s="9">
        <f t="shared" si="36"/>
        <v>41585.839332341413</v>
      </c>
      <c r="BU135" s="9">
        <f t="shared" si="36"/>
        <v>3058600.4143601186</v>
      </c>
      <c r="BV135" s="9">
        <f t="shared" si="36"/>
        <v>3133863.2232139474</v>
      </c>
      <c r="BW135" s="9">
        <f t="shared" si="36"/>
        <v>3525628.4606555519</v>
      </c>
      <c r="BX135" s="9">
        <f t="shared" si="36"/>
        <v>2484368.851524441</v>
      </c>
      <c r="BY135" s="9">
        <f t="shared" si="36"/>
        <v>2670438.9980662232</v>
      </c>
    </row>
    <row r="136" spans="1:77">
      <c r="A136" s="98">
        <v>44774</v>
      </c>
      <c r="B136" s="8">
        <f>'WA Sch. 1-2'!B136</f>
        <v>19.350000000000001</v>
      </c>
      <c r="C136" s="8">
        <f>'WA Sch. 1-2'!C136</f>
        <v>374.42250000000007</v>
      </c>
      <c r="D136" s="8">
        <f>'WA Sch. 1-2'!D136</f>
        <v>204.95</v>
      </c>
      <c r="E136" s="8">
        <f>'WA Sch. 1-2'!E136</f>
        <v>3</v>
      </c>
      <c r="F136" s="8">
        <f t="shared" si="55"/>
        <v>9</v>
      </c>
      <c r="G136" s="8">
        <f>'WA Sch. 1-2'!G136</f>
        <v>345.5</v>
      </c>
      <c r="H136" s="8">
        <f t="shared" si="56"/>
        <v>16.350000000000001</v>
      </c>
      <c r="I136" s="8">
        <f t="shared" si="57"/>
        <v>365.42250000000007</v>
      </c>
      <c r="J136" s="8">
        <f t="shared" si="58"/>
        <v>-140.55000000000001</v>
      </c>
      <c r="K136" s="82">
        <v>745</v>
      </c>
      <c r="L136" s="9">
        <v>49543651.400000006</v>
      </c>
      <c r="M136" s="78">
        <v>-2996292</v>
      </c>
      <c r="N136" s="9">
        <f t="shared" si="59"/>
        <v>46547359.400000006</v>
      </c>
      <c r="O136" s="9">
        <f t="shared" si="60"/>
        <v>62479.677046979872</v>
      </c>
      <c r="P136" s="8">
        <f t="shared" si="61"/>
        <v>-1417.1633664566532</v>
      </c>
      <c r="Q136" s="8">
        <f t="shared" si="62"/>
        <v>61062.513680523218</v>
      </c>
      <c r="R136" s="9">
        <f t="shared" si="63"/>
        <v>45491572.691989794</v>
      </c>
      <c r="S136" s="109">
        <f t="shared" ref="S136:S146" si="64">P136*K136</f>
        <v>-1055786.7080102067</v>
      </c>
      <c r="T136" s="38"/>
      <c r="U136" s="38"/>
      <c r="V136" s="38"/>
      <c r="W136" s="38"/>
      <c r="X136" s="38"/>
      <c r="Y136" s="38"/>
      <c r="Z136" s="38"/>
      <c r="AA136" s="38"/>
      <c r="AB136" s="38"/>
      <c r="AC136" s="38"/>
      <c r="AD136" s="38"/>
      <c r="AE136" s="38"/>
      <c r="AF136" s="38"/>
      <c r="AH136" s="17">
        <v>93</v>
      </c>
      <c r="AI136" s="17">
        <v>45162.391626560035</v>
      </c>
      <c r="AJ136" s="17">
        <v>4570.3490646328282</v>
      </c>
      <c r="AK136" s="17">
        <v>1.7320284154428078</v>
      </c>
      <c r="AS136" s="1">
        <v>93</v>
      </c>
      <c r="AT136" s="50">
        <f t="shared" si="40"/>
        <v>114</v>
      </c>
      <c r="AU136" s="51">
        <f t="shared" si="41"/>
        <v>0.94490644490644493</v>
      </c>
      <c r="AV136" s="52">
        <f t="shared" si="43"/>
        <v>1.5973526977611863</v>
      </c>
      <c r="AW136" s="43"/>
      <c r="AX136" s="1">
        <v>93</v>
      </c>
      <c r="AY136" s="9">
        <f t="shared" si="42"/>
        <v>4570.3490646328282</v>
      </c>
      <c r="AZ136" s="9">
        <f t="shared" si="54"/>
        <v>1371.4720012041143</v>
      </c>
      <c r="BA136" s="9">
        <f t="shared" si="54"/>
        <v>5376.1345550413171</v>
      </c>
      <c r="BB136" s="9">
        <f t="shared" si="54"/>
        <v>1502.6854407143328</v>
      </c>
      <c r="BC136" s="9">
        <f t="shared" si="54"/>
        <v>-2674.3945008624287</v>
      </c>
      <c r="BD136" s="9">
        <f t="shared" si="54"/>
        <v>-3460.16949675051</v>
      </c>
      <c r="BE136" s="9">
        <f t="shared" si="44"/>
        <v>398.8591249638921</v>
      </c>
      <c r="BF136" s="9">
        <f t="shared" si="44"/>
        <v>1346.7938940280001</v>
      </c>
      <c r="BG136" s="9">
        <f t="shared" si="44"/>
        <v>30.322047621695674</v>
      </c>
      <c r="BH136" s="9">
        <f t="shared" si="44"/>
        <v>2230.1588451493953</v>
      </c>
      <c r="BI136" s="9">
        <f t="shared" si="44"/>
        <v>2285.0362387729983</v>
      </c>
      <c r="BJ136" s="9">
        <f t="shared" si="44"/>
        <v>2570.6893451416618</v>
      </c>
      <c r="BK136" s="9">
        <f t="shared" si="44"/>
        <v>1811.4615896957548</v>
      </c>
      <c r="BL136" s="1">
        <v>93</v>
      </c>
      <c r="BM136" s="9">
        <f t="shared" si="37"/>
        <v>20888090.572590217</v>
      </c>
      <c r="BN136" s="9">
        <f t="shared" si="37"/>
        <v>6268105.7778733708</v>
      </c>
      <c r="BO136" s="9">
        <f t="shared" si="37"/>
        <v>24570811.534973364</v>
      </c>
      <c r="BP136" s="9">
        <f t="shared" si="37"/>
        <v>6867796.9984061541</v>
      </c>
      <c r="BQ136" s="9">
        <f t="shared" si="37"/>
        <v>-12222916.405475767</v>
      </c>
      <c r="BR136" s="9">
        <f t="shared" si="36"/>
        <v>-15814182.42294473</v>
      </c>
      <c r="BS136" s="9">
        <f t="shared" si="36"/>
        <v>1822925.4286990208</v>
      </c>
      <c r="BT136" s="9">
        <f t="shared" si="36"/>
        <v>6155318.2138241082</v>
      </c>
      <c r="BU136" s="9">
        <f t="shared" si="36"/>
        <v>138582.34198559512</v>
      </c>
      <c r="BV136" s="9">
        <f t="shared" si="36"/>
        <v>10192604.391911207</v>
      </c>
      <c r="BW136" s="9">
        <f t="shared" si="36"/>
        <v>10443413.236528328</v>
      </c>
      <c r="BX136" s="9">
        <f t="shared" si="36"/>
        <v>11748947.644029813</v>
      </c>
      <c r="BY136" s="9">
        <f t="shared" si="36"/>
        <v>8279011.7820843253</v>
      </c>
    </row>
    <row r="137" spans="1:77">
      <c r="A137" s="98">
        <v>44805</v>
      </c>
      <c r="B137" s="8">
        <f>'WA Sch. 1-2'!B137</f>
        <v>152.32499999999999</v>
      </c>
      <c r="C137" s="8">
        <f>'WA Sch. 1-2'!C137</f>
        <v>23202.905624999996</v>
      </c>
      <c r="D137" s="8">
        <f>'WA Sch. 1-2'!D137</f>
        <v>43.875</v>
      </c>
      <c r="E137" s="8">
        <f>'WA Sch. 1-2'!E137</f>
        <v>62.5</v>
      </c>
      <c r="F137" s="8">
        <f t="shared" si="55"/>
        <v>3906.25</v>
      </c>
      <c r="G137" s="8">
        <f>'WA Sch. 1-2'!G137</f>
        <v>77.5</v>
      </c>
      <c r="H137" s="8">
        <f t="shared" si="56"/>
        <v>89.824999999999989</v>
      </c>
      <c r="I137" s="8">
        <f t="shared" si="57"/>
        <v>19296.655624999996</v>
      </c>
      <c r="J137" s="8">
        <f t="shared" si="58"/>
        <v>-33.625</v>
      </c>
      <c r="K137" s="82">
        <v>750</v>
      </c>
      <c r="L137" s="9">
        <v>48323199.199999996</v>
      </c>
      <c r="M137" s="78">
        <v>-6781822</v>
      </c>
      <c r="N137" s="9">
        <f t="shared" si="59"/>
        <v>41541377.199999996</v>
      </c>
      <c r="O137" s="9">
        <f t="shared" si="60"/>
        <v>55388.50293333333</v>
      </c>
      <c r="P137" s="8">
        <f t="shared" si="61"/>
        <v>-339.04032868804666</v>
      </c>
      <c r="Q137" s="8">
        <f t="shared" si="62"/>
        <v>55049.462604645283</v>
      </c>
      <c r="R137" s="9">
        <f t="shared" si="63"/>
        <v>41287096.953483962</v>
      </c>
      <c r="S137" s="109">
        <f t="shared" si="64"/>
        <v>-254280.246516035</v>
      </c>
      <c r="T137" s="38"/>
      <c r="U137" s="38"/>
      <c r="V137" s="38"/>
      <c r="W137" s="38"/>
      <c r="X137" s="38"/>
      <c r="Y137" s="38"/>
      <c r="Z137" s="38"/>
      <c r="AA137" s="38"/>
      <c r="AB137" s="38"/>
      <c r="AC137" s="38"/>
      <c r="AD137" s="38"/>
      <c r="AE137" s="38"/>
      <c r="AF137" s="38"/>
      <c r="AH137" s="17">
        <v>94</v>
      </c>
      <c r="AI137" s="17">
        <v>56359.142775533779</v>
      </c>
      <c r="AJ137" s="17">
        <v>3035.637963547968</v>
      </c>
      <c r="AK137" s="17">
        <v>1.150417864698573</v>
      </c>
      <c r="AS137" s="1">
        <v>94</v>
      </c>
      <c r="AT137" s="50">
        <f t="shared" si="40"/>
        <v>106</v>
      </c>
      <c r="AU137" s="51">
        <f t="shared" si="41"/>
        <v>0.8783783783783784</v>
      </c>
      <c r="AV137" s="52">
        <f t="shared" si="43"/>
        <v>1.1669186011353176</v>
      </c>
      <c r="AW137" s="43"/>
      <c r="AX137" s="1">
        <v>94</v>
      </c>
      <c r="AY137" s="9">
        <f t="shared" si="42"/>
        <v>3035.637963547968</v>
      </c>
      <c r="AZ137" s="9">
        <f t="shared" si="54"/>
        <v>4570.3490646328282</v>
      </c>
      <c r="BA137" s="9">
        <f t="shared" si="54"/>
        <v>1371.4720012041143</v>
      </c>
      <c r="BB137" s="9">
        <f t="shared" si="54"/>
        <v>5376.1345550413171</v>
      </c>
      <c r="BC137" s="9">
        <f t="shared" si="54"/>
        <v>1502.6854407143328</v>
      </c>
      <c r="BD137" s="9">
        <f t="shared" si="54"/>
        <v>-2674.3945008624287</v>
      </c>
      <c r="BE137" s="9">
        <f t="shared" si="44"/>
        <v>-3460.16949675051</v>
      </c>
      <c r="BF137" s="9">
        <f t="shared" si="44"/>
        <v>398.8591249638921</v>
      </c>
      <c r="BG137" s="9">
        <f t="shared" si="44"/>
        <v>1346.7938940280001</v>
      </c>
      <c r="BH137" s="9">
        <f t="shared" si="44"/>
        <v>30.322047621695674</v>
      </c>
      <c r="BI137" s="9">
        <f t="shared" si="44"/>
        <v>2230.1588451493953</v>
      </c>
      <c r="BJ137" s="9">
        <f t="shared" si="44"/>
        <v>2285.0362387729983</v>
      </c>
      <c r="BK137" s="9">
        <f t="shared" si="44"/>
        <v>2570.6893451416618</v>
      </c>
      <c r="BL137" s="1">
        <v>94</v>
      </c>
      <c r="BM137" s="9">
        <f t="shared" si="37"/>
        <v>9215097.8457336891</v>
      </c>
      <c r="BN137" s="9">
        <f t="shared" si="37"/>
        <v>13873925.127265403</v>
      </c>
      <c r="BO137" s="9">
        <f t="shared" si="37"/>
        <v>4163292.4727983391</v>
      </c>
      <c r="BP137" s="9">
        <f t="shared" si="37"/>
        <v>16319998.152425533</v>
      </c>
      <c r="BQ137" s="9">
        <f t="shared" si="37"/>
        <v>4561608.971103264</v>
      </c>
      <c r="BR137" s="9">
        <f t="shared" si="36"/>
        <v>-8118493.4763219049</v>
      </c>
      <c r="BS137" s="9">
        <f t="shared" si="36"/>
        <v>-10503821.884646518</v>
      </c>
      <c r="BT137" s="9">
        <f t="shared" si="36"/>
        <v>1210791.9018479334</v>
      </c>
      <c r="BU137" s="9">
        <f t="shared" si="36"/>
        <v>4088378.6737860213</v>
      </c>
      <c r="BV137" s="9">
        <f t="shared" si="36"/>
        <v>92046.758892946236</v>
      </c>
      <c r="BW137" s="9">
        <f t="shared" si="36"/>
        <v>6769954.8550778292</v>
      </c>
      <c r="BX137" s="9">
        <f t="shared" si="36"/>
        <v>6936542.7545022042</v>
      </c>
      <c r="BY137" s="9">
        <f t="shared" si="36"/>
        <v>7803682.1686003264</v>
      </c>
    </row>
    <row r="138" spans="1:77">
      <c r="A138" s="98">
        <v>44835</v>
      </c>
      <c r="B138" s="8">
        <f>'WA Sch. 1-2'!B138</f>
        <v>510.4</v>
      </c>
      <c r="C138" s="8">
        <f>'WA Sch. 1-2'!C138</f>
        <v>260508.15999999997</v>
      </c>
      <c r="D138" s="8">
        <f>'WA Sch. 1-2'!D138</f>
        <v>0.65</v>
      </c>
      <c r="E138" s="8">
        <f>'WA Sch. 1-2'!E138</f>
        <v>308.5</v>
      </c>
      <c r="F138" s="8">
        <f t="shared" si="55"/>
        <v>95172.25</v>
      </c>
      <c r="G138" s="8">
        <f>'WA Sch. 1-2'!G138</f>
        <v>0.5</v>
      </c>
      <c r="H138" s="8">
        <f t="shared" si="56"/>
        <v>201.89999999999998</v>
      </c>
      <c r="I138" s="8">
        <f t="shared" si="57"/>
        <v>165335.90999999997</v>
      </c>
      <c r="J138" s="8">
        <f t="shared" si="58"/>
        <v>0.15000000000000002</v>
      </c>
      <c r="K138" s="82">
        <v>743</v>
      </c>
      <c r="L138" s="9">
        <v>43062441.200000003</v>
      </c>
      <c r="M138" s="78">
        <v>4911539</v>
      </c>
      <c r="N138" s="9">
        <f t="shared" si="59"/>
        <v>47973980.200000003</v>
      </c>
      <c r="O138" s="9">
        <f t="shared" si="60"/>
        <v>64567.941049798123</v>
      </c>
      <c r="P138" s="8">
        <f t="shared" si="61"/>
        <v>1.5124475629206544</v>
      </c>
      <c r="Q138" s="8">
        <f t="shared" si="62"/>
        <v>64569.453497361043</v>
      </c>
      <c r="R138" s="9">
        <f t="shared" si="63"/>
        <v>47975103.948539257</v>
      </c>
      <c r="S138" s="109">
        <f t="shared" si="64"/>
        <v>1123.7485392500462</v>
      </c>
      <c r="T138" s="38"/>
      <c r="U138" s="38"/>
      <c r="V138" s="38"/>
      <c r="W138" s="38"/>
      <c r="X138" s="38"/>
      <c r="Y138" s="38"/>
      <c r="Z138" s="38"/>
      <c r="AA138" s="38"/>
      <c r="AB138" s="38"/>
      <c r="AC138" s="38"/>
      <c r="AD138" s="38"/>
      <c r="AE138" s="38"/>
      <c r="AF138" s="38"/>
      <c r="AH138" s="17">
        <v>95</v>
      </c>
      <c r="AI138" s="17">
        <v>56333.935316151765</v>
      </c>
      <c r="AJ138" s="17">
        <v>-3624.4991987702742</v>
      </c>
      <c r="AK138" s="17">
        <v>-1.3735790232302845</v>
      </c>
      <c r="AS138" s="1">
        <v>95</v>
      </c>
      <c r="AT138" s="50">
        <f t="shared" si="40"/>
        <v>11</v>
      </c>
      <c r="AU138" s="51">
        <f t="shared" si="41"/>
        <v>8.8357588357588362E-2</v>
      </c>
      <c r="AV138" s="52">
        <f t="shared" si="43"/>
        <v>-1.3509383667831778</v>
      </c>
      <c r="AW138" s="43"/>
      <c r="AX138" s="1">
        <v>95</v>
      </c>
      <c r="AY138" s="9">
        <f t="shared" si="42"/>
        <v>-3624.4991987702742</v>
      </c>
      <c r="AZ138" s="9">
        <f t="shared" si="54"/>
        <v>3035.637963547968</v>
      </c>
      <c r="BA138" s="9">
        <f t="shared" si="54"/>
        <v>4570.3490646328282</v>
      </c>
      <c r="BB138" s="9">
        <f t="shared" si="54"/>
        <v>1371.4720012041143</v>
      </c>
      <c r="BC138" s="9">
        <f t="shared" si="54"/>
        <v>5376.1345550413171</v>
      </c>
      <c r="BD138" s="9">
        <f t="shared" si="54"/>
        <v>1502.6854407143328</v>
      </c>
      <c r="BE138" s="9">
        <f t="shared" si="44"/>
        <v>-2674.3945008624287</v>
      </c>
      <c r="BF138" s="9">
        <f t="shared" si="44"/>
        <v>-3460.16949675051</v>
      </c>
      <c r="BG138" s="9">
        <f t="shared" si="44"/>
        <v>398.8591249638921</v>
      </c>
      <c r="BH138" s="9">
        <f t="shared" si="44"/>
        <v>1346.7938940280001</v>
      </c>
      <c r="BI138" s="9">
        <f t="shared" si="44"/>
        <v>30.322047621695674</v>
      </c>
      <c r="BJ138" s="9">
        <f t="shared" si="44"/>
        <v>2230.1588451493953</v>
      </c>
      <c r="BK138" s="9">
        <f t="shared" si="44"/>
        <v>2285.0362387729983</v>
      </c>
      <c r="BL138" s="1">
        <v>95</v>
      </c>
      <c r="BM138" s="9">
        <f t="shared" si="37"/>
        <v>13136994.441886317</v>
      </c>
      <c r="BN138" s="9">
        <f t="shared" si="37"/>
        <v>-11002667.366636241</v>
      </c>
      <c r="BO138" s="9">
        <f t="shared" si="37"/>
        <v>-16565226.522862151</v>
      </c>
      <c r="BP138" s="9">
        <f t="shared" si="37"/>
        <v>-4970899.1695001898</v>
      </c>
      <c r="BQ138" s="9">
        <f t="shared" si="37"/>
        <v>-19485795.387228426</v>
      </c>
      <c r="BR138" s="9">
        <f t="shared" si="36"/>
        <v>-5446482.175872867</v>
      </c>
      <c r="BS138" s="9">
        <f t="shared" si="36"/>
        <v>9693340.7255714629</v>
      </c>
      <c r="BT138" s="9">
        <f t="shared" si="36"/>
        <v>12541381.568581525</v>
      </c>
      <c r="BU138" s="9">
        <f t="shared" si="36"/>
        <v>-1445664.5788538579</v>
      </c>
      <c r="BV138" s="9">
        <f t="shared" si="36"/>
        <v>-4881453.3898131968</v>
      </c>
      <c r="BW138" s="9">
        <f t="shared" si="36"/>
        <v>-109902.23730993054</v>
      </c>
      <c r="BX138" s="9">
        <f t="shared" si="36"/>
        <v>-8083208.9473744314</v>
      </c>
      <c r="BY138" s="9">
        <f t="shared" si="36"/>
        <v>-8282112.0165937813</v>
      </c>
    </row>
    <row r="139" spans="1:77">
      <c r="A139" s="98">
        <v>44866</v>
      </c>
      <c r="B139" s="8">
        <f>'WA Sch. 1-2'!B139</f>
        <v>874.97500000000002</v>
      </c>
      <c r="C139" s="8">
        <f>'WA Sch. 1-2'!C139</f>
        <v>765581.25062499999</v>
      </c>
      <c r="D139" s="8">
        <f>'WA Sch. 1-2'!D139</f>
        <v>0</v>
      </c>
      <c r="E139" s="8">
        <f>'WA Sch. 1-2'!E139</f>
        <v>1095.5</v>
      </c>
      <c r="F139" s="8">
        <f t="shared" si="55"/>
        <v>1200120.25</v>
      </c>
      <c r="G139" s="8">
        <f>'WA Sch. 1-2'!G139</f>
        <v>0</v>
      </c>
      <c r="H139" s="8">
        <f t="shared" si="56"/>
        <v>-220.52499999999998</v>
      </c>
      <c r="I139" s="8">
        <f t="shared" si="57"/>
        <v>-434538.99937500001</v>
      </c>
      <c r="J139" s="8">
        <f t="shared" si="58"/>
        <v>0</v>
      </c>
      <c r="K139" s="82">
        <v>734</v>
      </c>
      <c r="L139" s="9">
        <v>44972249.799999997</v>
      </c>
      <c r="M139" s="78">
        <v>8213015</v>
      </c>
      <c r="N139" s="9">
        <f t="shared" si="59"/>
        <v>53185264.799999997</v>
      </c>
      <c r="O139" s="9">
        <f t="shared" si="60"/>
        <v>72459.488828337868</v>
      </c>
      <c r="P139" s="8">
        <f t="shared" si="61"/>
        <v>0</v>
      </c>
      <c r="Q139" s="8">
        <f t="shared" si="62"/>
        <v>72459.488828337868</v>
      </c>
      <c r="R139" s="9">
        <f t="shared" si="63"/>
        <v>53185264.799999997</v>
      </c>
      <c r="S139" s="109">
        <f t="shared" si="64"/>
        <v>0</v>
      </c>
      <c r="T139" s="38"/>
      <c r="U139" s="38"/>
      <c r="V139" s="38"/>
      <c r="W139" s="38"/>
      <c r="X139" s="38"/>
      <c r="Y139" s="38"/>
      <c r="Z139" s="38"/>
      <c r="AA139" s="38"/>
      <c r="AB139" s="38"/>
      <c r="AC139" s="38"/>
      <c r="AD139" s="38"/>
      <c r="AE139" s="38"/>
      <c r="AF139" s="38"/>
      <c r="AH139" s="17">
        <v>96</v>
      </c>
      <c r="AI139" s="17">
        <v>56333.935316151765</v>
      </c>
      <c r="AJ139" s="17">
        <v>3.8703081452040351</v>
      </c>
      <c r="AK139" s="17">
        <v>1.4667334134032233E-3</v>
      </c>
      <c r="AS139" s="1">
        <v>96</v>
      </c>
      <c r="AT139" s="50">
        <f t="shared" si="40"/>
        <v>57</v>
      </c>
      <c r="AU139" s="51">
        <f t="shared" si="41"/>
        <v>0.47089397089397089</v>
      </c>
      <c r="AV139" s="52">
        <f t="shared" si="43"/>
        <v>-7.3022840689146426E-2</v>
      </c>
      <c r="AW139" s="43"/>
      <c r="AX139" s="1">
        <v>96</v>
      </c>
      <c r="AY139" s="9">
        <f t="shared" si="42"/>
        <v>3.8703081452040351</v>
      </c>
      <c r="AZ139" s="9">
        <f t="shared" si="54"/>
        <v>-3624.4991987702742</v>
      </c>
      <c r="BA139" s="9">
        <f t="shared" si="54"/>
        <v>3035.637963547968</v>
      </c>
      <c r="BB139" s="9">
        <f t="shared" si="54"/>
        <v>4570.3490646328282</v>
      </c>
      <c r="BC139" s="9">
        <f t="shared" si="54"/>
        <v>1371.4720012041143</v>
      </c>
      <c r="BD139" s="9">
        <f t="shared" si="54"/>
        <v>5376.1345550413171</v>
      </c>
      <c r="BE139" s="9">
        <f t="shared" si="44"/>
        <v>1502.6854407143328</v>
      </c>
      <c r="BF139" s="9">
        <f t="shared" si="44"/>
        <v>-2674.3945008624287</v>
      </c>
      <c r="BG139" s="9">
        <f t="shared" si="44"/>
        <v>-3460.16949675051</v>
      </c>
      <c r="BH139" s="9">
        <f t="shared" si="44"/>
        <v>398.8591249638921</v>
      </c>
      <c r="BI139" s="9">
        <f t="shared" si="44"/>
        <v>1346.7938940280001</v>
      </c>
      <c r="BJ139" s="9">
        <f t="shared" si="44"/>
        <v>30.322047621695674</v>
      </c>
      <c r="BK139" s="9">
        <f t="shared" si="44"/>
        <v>2230.1588451493953</v>
      </c>
      <c r="BL139" s="1">
        <v>96</v>
      </c>
      <c r="BM139" s="9">
        <f t="shared" si="37"/>
        <v>14.979285138876815</v>
      </c>
      <c r="BN139" s="9">
        <f t="shared" si="37"/>
        <v>-14027.928771306726</v>
      </c>
      <c r="BO139" s="9">
        <f t="shared" si="37"/>
        <v>11748.854336227614</v>
      </c>
      <c r="BP139" s="9">
        <f t="shared" si="37"/>
        <v>17688.659211300146</v>
      </c>
      <c r="BQ139" s="9">
        <f t="shared" si="37"/>
        <v>5308.0192571874004</v>
      </c>
      <c r="BR139" s="9">
        <f t="shared" si="36"/>
        <v>20807.297358119944</v>
      </c>
      <c r="BS139" s="9">
        <f t="shared" si="36"/>
        <v>5815.8557008847838</v>
      </c>
      <c r="BT139" s="9">
        <f t="shared" si="36"/>
        <v>-10350.730820191957</v>
      </c>
      <c r="BU139" s="9">
        <f t="shared" si="36"/>
        <v>-13391.922187079745</v>
      </c>
      <c r="BV139" s="9">
        <f t="shared" si="36"/>
        <v>1543.7077201390009</v>
      </c>
      <c r="BW139" s="9">
        <f t="shared" si="36"/>
        <v>5212.5073779753266</v>
      </c>
      <c r="BX139" s="9">
        <f t="shared" si="36"/>
        <v>117.35566788970829</v>
      </c>
      <c r="BY139" s="9">
        <f t="shared" si="36"/>
        <v>8631.4019434932634</v>
      </c>
    </row>
    <row r="140" spans="1:77">
      <c r="A140" s="98">
        <v>44896</v>
      </c>
      <c r="B140" s="8">
        <f>'WA Sch. 1-2'!B140</f>
        <v>1138.7249999999999</v>
      </c>
      <c r="C140" s="8">
        <f>'WA Sch. 1-2'!C140</f>
        <v>1296694.6256249999</v>
      </c>
      <c r="D140" s="8">
        <f>'WA Sch. 1-2'!D140</f>
        <v>0</v>
      </c>
      <c r="E140" s="8">
        <f>'WA Sch. 1-2'!E140</f>
        <v>1286</v>
      </c>
      <c r="F140" s="8">
        <f t="shared" si="55"/>
        <v>1653796</v>
      </c>
      <c r="G140" s="8">
        <f>'WA Sch. 1-2'!G140</f>
        <v>0</v>
      </c>
      <c r="H140" s="8">
        <f t="shared" si="56"/>
        <v>-147.27500000000009</v>
      </c>
      <c r="I140" s="8">
        <f t="shared" si="57"/>
        <v>-357101.37437500013</v>
      </c>
      <c r="J140" s="8">
        <f t="shared" si="58"/>
        <v>0</v>
      </c>
      <c r="K140" s="82">
        <v>733</v>
      </c>
      <c r="L140" s="9">
        <v>51998986.399999999</v>
      </c>
      <c r="M140" s="78">
        <v>-3591602</v>
      </c>
      <c r="N140" s="9">
        <f t="shared" si="59"/>
        <v>48407384.399999999</v>
      </c>
      <c r="O140" s="9">
        <f t="shared" si="60"/>
        <v>66040.087858117331</v>
      </c>
      <c r="P140" s="8">
        <f t="shared" si="61"/>
        <v>0</v>
      </c>
      <c r="Q140" s="8">
        <f t="shared" si="62"/>
        <v>66040.087858117331</v>
      </c>
      <c r="R140" s="9">
        <f t="shared" si="63"/>
        <v>48407384.400000006</v>
      </c>
      <c r="S140" s="109">
        <f t="shared" si="64"/>
        <v>0</v>
      </c>
      <c r="T140" s="38"/>
      <c r="U140" s="38"/>
      <c r="V140" s="38"/>
      <c r="W140" s="38"/>
      <c r="X140" s="38"/>
      <c r="Y140" s="38"/>
      <c r="Z140" s="38"/>
      <c r="AA140" s="38"/>
      <c r="AB140" s="38"/>
      <c r="AC140" s="38"/>
      <c r="AD140" s="38"/>
      <c r="AE140" s="38"/>
      <c r="AF140" s="38"/>
      <c r="AH140" s="17">
        <v>97</v>
      </c>
      <c r="AI140" s="17">
        <v>56333.935316151765</v>
      </c>
      <c r="AJ140" s="17">
        <v>909.38439009059221</v>
      </c>
      <c r="AK140" s="17">
        <v>0.34463004508465722</v>
      </c>
      <c r="AS140" s="1">
        <v>97</v>
      </c>
      <c r="AT140" s="50">
        <f t="shared" si="40"/>
        <v>78</v>
      </c>
      <c r="AU140" s="51">
        <f t="shared" si="41"/>
        <v>0.64553014553014554</v>
      </c>
      <c r="AV140" s="52">
        <f t="shared" si="43"/>
        <v>0.3732804719655104</v>
      </c>
      <c r="AW140" s="43"/>
      <c r="AX140" s="1">
        <v>97</v>
      </c>
      <c r="AY140" s="9">
        <f t="shared" si="42"/>
        <v>909.38439009059221</v>
      </c>
      <c r="AZ140" s="9">
        <f t="shared" si="54"/>
        <v>3.8703081452040351</v>
      </c>
      <c r="BA140" s="9">
        <f t="shared" si="54"/>
        <v>-3624.4991987702742</v>
      </c>
      <c r="BB140" s="9">
        <f t="shared" si="54"/>
        <v>3035.637963547968</v>
      </c>
      <c r="BC140" s="9">
        <f t="shared" si="54"/>
        <v>4570.3490646328282</v>
      </c>
      <c r="BD140" s="9">
        <f t="shared" si="54"/>
        <v>1371.4720012041143</v>
      </c>
      <c r="BE140" s="9">
        <f t="shared" si="44"/>
        <v>5376.1345550413171</v>
      </c>
      <c r="BF140" s="9">
        <f t="shared" si="44"/>
        <v>1502.6854407143328</v>
      </c>
      <c r="BG140" s="9">
        <f t="shared" si="44"/>
        <v>-2674.3945008624287</v>
      </c>
      <c r="BH140" s="9">
        <f t="shared" si="44"/>
        <v>-3460.16949675051</v>
      </c>
      <c r="BI140" s="9">
        <f t="shared" si="44"/>
        <v>398.8591249638921</v>
      </c>
      <c r="BJ140" s="9">
        <f t="shared" si="44"/>
        <v>1346.7938940280001</v>
      </c>
      <c r="BK140" s="9">
        <f t="shared" si="44"/>
        <v>30.322047621695674</v>
      </c>
      <c r="BL140" s="1">
        <v>97</v>
      </c>
      <c r="BM140" s="9">
        <f t="shared" si="37"/>
        <v>826979.96894044871</v>
      </c>
      <c r="BN140" s="9">
        <f t="shared" si="37"/>
        <v>3519.5978120942277</v>
      </c>
      <c r="BO140" s="9">
        <f t="shared" si="37"/>
        <v>-3296062.9932575612</v>
      </c>
      <c r="BP140" s="9">
        <f t="shared" si="37"/>
        <v>2760561.7780169388</v>
      </c>
      <c r="BQ140" s="9">
        <f t="shared" si="37"/>
        <v>4156204.0966422642</v>
      </c>
      <c r="BR140" s="9">
        <f t="shared" si="36"/>
        <v>1247195.2293413405</v>
      </c>
      <c r="BS140" s="9">
        <f t="shared" si="36"/>
        <v>4888972.843381241</v>
      </c>
      <c r="BT140" s="9">
        <f t="shared" si="36"/>
        <v>1366518.68300203</v>
      </c>
      <c r="BU140" s="9">
        <f t="shared" si="36"/>
        <v>-2432052.6120284232</v>
      </c>
      <c r="BV140" s="9">
        <f t="shared" si="36"/>
        <v>-3146624.1274125483</v>
      </c>
      <c r="BW140" s="9">
        <f t="shared" si="36"/>
        <v>362716.26208736375</v>
      </c>
      <c r="BX140" s="9">
        <f t="shared" si="36"/>
        <v>1224753.3438983993</v>
      </c>
      <c r="BY140" s="9">
        <f t="shared" si="36"/>
        <v>27574.396782758966</v>
      </c>
    </row>
    <row r="141" spans="1:77">
      <c r="A141" s="98">
        <v>44927</v>
      </c>
      <c r="B141" s="8">
        <f>'WA Sch. 1-2'!B141</f>
        <v>1095.1500000000001</v>
      </c>
      <c r="C141" s="8">
        <f>'WA Sch. 1-2'!C141</f>
        <v>1199353.5225000002</v>
      </c>
      <c r="D141" s="8">
        <f>'WA Sch. 1-2'!D141</f>
        <v>0</v>
      </c>
      <c r="E141" s="8">
        <f>'WA Sch. 1-2'!E141</f>
        <v>1050.5</v>
      </c>
      <c r="F141" s="8">
        <f t="shared" ref="F141:F152" si="65">E141^2</f>
        <v>1103550.25</v>
      </c>
      <c r="G141" s="8">
        <f>'WA Sch. 1-2'!G141</f>
        <v>0</v>
      </c>
      <c r="H141" s="8">
        <f t="shared" ref="H141:H152" si="66">B141-E141</f>
        <v>44.650000000000091</v>
      </c>
      <c r="I141" s="8">
        <f t="shared" ref="I141:I152" si="67">C141-F141</f>
        <v>95803.272500000196</v>
      </c>
      <c r="J141" s="8">
        <f t="shared" ref="J141:J152" si="68">D141-G141</f>
        <v>0</v>
      </c>
      <c r="K141" s="82">
        <v>726</v>
      </c>
      <c r="L141" s="9">
        <v>52822330.200000003</v>
      </c>
      <c r="M141" s="78">
        <v>-9927437</v>
      </c>
      <c r="N141" s="9">
        <f t="shared" ref="N141:N146" si="69">L141+M141</f>
        <v>42894893.200000003</v>
      </c>
      <c r="O141" s="9">
        <f t="shared" ref="O141:O146" si="70">N141/K141</f>
        <v>59083.874931129481</v>
      </c>
      <c r="P141" s="8">
        <f>$B$3*H141+$B$4*I141+$B$5*J141</f>
        <v>0</v>
      </c>
      <c r="Q141" s="8">
        <f t="shared" ref="Q141:Q146" si="71">P141+O141</f>
        <v>59083.874931129481</v>
      </c>
      <c r="R141" s="9">
        <f t="shared" ref="R141:R146" si="72">Q141*K141</f>
        <v>42894893.200000003</v>
      </c>
      <c r="S141" s="109">
        <f t="shared" si="64"/>
        <v>0</v>
      </c>
      <c r="T141" s="38"/>
      <c r="U141" s="38"/>
      <c r="V141" s="38"/>
      <c r="W141" s="38"/>
      <c r="X141" s="38"/>
      <c r="Y141" s="38"/>
      <c r="Z141" s="38"/>
      <c r="AA141" s="38"/>
      <c r="AB141" s="38"/>
      <c r="AC141" s="38"/>
      <c r="AD141" s="38"/>
      <c r="AE141" s="38"/>
      <c r="AF141" s="38"/>
      <c r="AH141" s="17">
        <v>98</v>
      </c>
      <c r="AI141" s="17">
        <v>56333.935316151765</v>
      </c>
      <c r="AJ141" s="17">
        <v>-309.01670870878297</v>
      </c>
      <c r="AK141" s="17">
        <v>-0.11710828051888066</v>
      </c>
      <c r="AS141" s="1">
        <v>98</v>
      </c>
      <c r="AT141" s="50">
        <f t="shared" si="40"/>
        <v>52</v>
      </c>
      <c r="AU141" s="51">
        <f t="shared" si="41"/>
        <v>0.42931392931392931</v>
      </c>
      <c r="AV141" s="52">
        <f t="shared" si="43"/>
        <v>-0.17812111651651327</v>
      </c>
      <c r="AW141" s="43"/>
      <c r="AX141" s="1">
        <v>98</v>
      </c>
      <c r="AY141" s="9">
        <f t="shared" si="42"/>
        <v>-309.01670870878297</v>
      </c>
      <c r="AZ141" s="9">
        <f t="shared" si="54"/>
        <v>909.38439009059221</v>
      </c>
      <c r="BA141" s="9">
        <f t="shared" si="54"/>
        <v>3.8703081452040351</v>
      </c>
      <c r="BB141" s="9">
        <f t="shared" si="54"/>
        <v>-3624.4991987702742</v>
      </c>
      <c r="BC141" s="9">
        <f t="shared" si="54"/>
        <v>3035.637963547968</v>
      </c>
      <c r="BD141" s="9">
        <f t="shared" si="54"/>
        <v>4570.3490646328282</v>
      </c>
      <c r="BE141" s="9">
        <f t="shared" si="44"/>
        <v>1371.4720012041143</v>
      </c>
      <c r="BF141" s="9">
        <f t="shared" si="44"/>
        <v>5376.1345550413171</v>
      </c>
      <c r="BG141" s="9">
        <f t="shared" si="44"/>
        <v>1502.6854407143328</v>
      </c>
      <c r="BH141" s="9">
        <f t="shared" si="44"/>
        <v>-2674.3945008624287</v>
      </c>
      <c r="BI141" s="9">
        <f t="shared" si="44"/>
        <v>-3460.16949675051</v>
      </c>
      <c r="BJ141" s="9">
        <f t="shared" si="44"/>
        <v>398.8591249638921</v>
      </c>
      <c r="BK141" s="9">
        <f t="shared" si="44"/>
        <v>1346.7938940280001</v>
      </c>
      <c r="BL141" s="1">
        <v>98</v>
      </c>
      <c r="BM141" s="9">
        <f t="shared" si="37"/>
        <v>95491.326261205308</v>
      </c>
      <c r="BN141" s="9">
        <f t="shared" si="37"/>
        <v>-281014.97117693536</v>
      </c>
      <c r="BO141" s="9">
        <f t="shared" si="37"/>
        <v>-1195.9898847214847</v>
      </c>
      <c r="BP141" s="9">
        <f t="shared" si="37"/>
        <v>1120030.8131215887</v>
      </c>
      <c r="BQ141" s="9">
        <f t="shared" si="37"/>
        <v>-938062.85232701013</v>
      </c>
      <c r="BR141" s="9">
        <f t="shared" si="36"/>
        <v>-1412314.2256030771</v>
      </c>
      <c r="BS141" s="9">
        <f t="shared" ref="BS141:BY163" si="73">($AY141-$BM$171)*(BE141-$BM$171)</f>
        <v>-423807.76389833743</v>
      </c>
      <c r="BT141" s="9">
        <f t="shared" si="73"/>
        <v>-1661315.4057743964</v>
      </c>
      <c r="BU141" s="9">
        <f t="shared" si="73"/>
        <v>-464354.90911414335</v>
      </c>
      <c r="BV141" s="9">
        <f t="shared" si="73"/>
        <v>826432.58644535916</v>
      </c>
      <c r="BW141" s="9">
        <f t="shared" si="73"/>
        <v>1069250.1894603469</v>
      </c>
      <c r="BX141" s="9">
        <f t="shared" si="73"/>
        <v>-123254.1340348066</v>
      </c>
      <c r="BY141" s="9">
        <f t="shared" si="73"/>
        <v>-416181.81644161214</v>
      </c>
    </row>
    <row r="142" spans="1:77">
      <c r="A142" s="98">
        <v>44958</v>
      </c>
      <c r="B142" s="8">
        <f>'WA Sch. 1-2'!B142</f>
        <v>932.76424999999995</v>
      </c>
      <c r="C142" s="8">
        <f>'WA Sch. 1-2'!C142</f>
        <v>870049.14607806236</v>
      </c>
      <c r="D142" s="8">
        <f>'WA Sch. 1-2'!D142</f>
        <v>0</v>
      </c>
      <c r="E142" s="8">
        <f>'WA Sch. 1-2'!E142</f>
        <v>931</v>
      </c>
      <c r="F142" s="8">
        <f t="shared" si="65"/>
        <v>866761</v>
      </c>
      <c r="G142" s="8">
        <f>'WA Sch. 1-2'!G142</f>
        <v>0</v>
      </c>
      <c r="H142" s="8">
        <f t="shared" si="66"/>
        <v>1.7642499999999472</v>
      </c>
      <c r="I142" s="8">
        <f t="shared" si="67"/>
        <v>3288.1460780623602</v>
      </c>
      <c r="J142" s="8">
        <f t="shared" si="68"/>
        <v>0</v>
      </c>
      <c r="K142" s="82">
        <v>710</v>
      </c>
      <c r="L142" s="9">
        <v>43964393.600000001</v>
      </c>
      <c r="M142" s="78">
        <v>4039786</v>
      </c>
      <c r="N142" s="9">
        <f t="shared" si="69"/>
        <v>48004179.600000001</v>
      </c>
      <c r="O142" s="9">
        <f t="shared" si="70"/>
        <v>67611.520563380283</v>
      </c>
      <c r="P142" s="8">
        <f t="shared" ref="P142:P146" si="74">$B$3*H142+$B$4*I142+$B$5*J142</f>
        <v>0</v>
      </c>
      <c r="Q142" s="8">
        <f t="shared" si="71"/>
        <v>67611.520563380283</v>
      </c>
      <c r="R142" s="9">
        <f t="shared" si="72"/>
        <v>48004179.600000001</v>
      </c>
      <c r="S142" s="109">
        <f t="shared" si="64"/>
        <v>0</v>
      </c>
      <c r="T142" s="38"/>
      <c r="U142" s="38"/>
      <c r="V142" s="38"/>
      <c r="W142" s="38"/>
      <c r="X142" s="38"/>
      <c r="Y142" s="38"/>
      <c r="Z142" s="38"/>
      <c r="AA142" s="38"/>
      <c r="AB142" s="38"/>
      <c r="AC142" s="38"/>
      <c r="AD142" s="38"/>
      <c r="AE142" s="38"/>
      <c r="AF142" s="38"/>
      <c r="AH142" s="17">
        <v>99</v>
      </c>
      <c r="AI142" s="17">
        <v>48782.367923387108</v>
      </c>
      <c r="AJ142" s="17">
        <v>-7.2759576141834259E-12</v>
      </c>
      <c r="AK142" s="17">
        <v>-2.757374799847062E-15</v>
      </c>
      <c r="AS142" s="1">
        <v>99</v>
      </c>
      <c r="AT142" s="50">
        <f t="shared" si="40"/>
        <v>56</v>
      </c>
      <c r="AU142" s="51">
        <f t="shared" si="41"/>
        <v>0.46257796257796258</v>
      </c>
      <c r="AV142" s="52">
        <f t="shared" si="43"/>
        <v>-9.3941125106491899E-2</v>
      </c>
      <c r="AW142" s="43"/>
      <c r="AX142" s="1">
        <v>99</v>
      </c>
      <c r="AY142" s="9">
        <f t="shared" si="42"/>
        <v>-7.2759576141834259E-12</v>
      </c>
      <c r="AZ142" s="9">
        <f t="shared" si="54"/>
        <v>-309.01670870878297</v>
      </c>
      <c r="BA142" s="9">
        <f t="shared" si="54"/>
        <v>909.38439009059221</v>
      </c>
      <c r="BB142" s="9">
        <f t="shared" si="54"/>
        <v>3.8703081452040351</v>
      </c>
      <c r="BC142" s="9">
        <f t="shared" si="54"/>
        <v>-3624.4991987702742</v>
      </c>
      <c r="BD142" s="9">
        <f t="shared" si="54"/>
        <v>3035.637963547968</v>
      </c>
      <c r="BE142" s="9">
        <f t="shared" si="44"/>
        <v>4570.3490646328282</v>
      </c>
      <c r="BF142" s="9">
        <f t="shared" si="44"/>
        <v>1371.4720012041143</v>
      </c>
      <c r="BG142" s="9">
        <f t="shared" si="44"/>
        <v>5376.1345550413171</v>
      </c>
      <c r="BH142" s="9">
        <f t="shared" si="44"/>
        <v>1502.6854407143328</v>
      </c>
      <c r="BI142" s="9">
        <f t="shared" si="44"/>
        <v>-2674.3945008624287</v>
      </c>
      <c r="BJ142" s="9">
        <f t="shared" si="44"/>
        <v>-3460.16949675051</v>
      </c>
      <c r="BK142" s="9">
        <f t="shared" si="44"/>
        <v>398.8591249638921</v>
      </c>
      <c r="BL142" s="1">
        <v>99</v>
      </c>
      <c r="BM142" s="9">
        <f t="shared" si="37"/>
        <v>2.4852181959370967E-24</v>
      </c>
      <c r="BN142" s="9">
        <f t="shared" si="37"/>
        <v>4.8715170283856482E-10</v>
      </c>
      <c r="BO142" s="9">
        <f t="shared" si="37"/>
        <v>-1.4336058267481679E-9</v>
      </c>
      <c r="BP142" s="9">
        <f t="shared" si="37"/>
        <v>-6.1013762373145624E-12</v>
      </c>
      <c r="BQ142" s="9">
        <f t="shared" si="37"/>
        <v>5.7138688842937562E-9</v>
      </c>
      <c r="BR142" s="9">
        <f t="shared" si="37"/>
        <v>-4.7855541835359162E-9</v>
      </c>
      <c r="BS142" s="9">
        <f t="shared" si="73"/>
        <v>-7.2049609831964626E-9</v>
      </c>
      <c r="BT142" s="9">
        <f t="shared" si="73"/>
        <v>-2.1620672991234414E-9</v>
      </c>
      <c r="BU142" s="9">
        <f t="shared" si="73"/>
        <v>-8.4752475493026323E-9</v>
      </c>
      <c r="BV142" s="9">
        <f t="shared" si="73"/>
        <v>-2.3689197077190816E-9</v>
      </c>
      <c r="BW142" s="9">
        <f t="shared" si="73"/>
        <v>4.2160692235740495E-9</v>
      </c>
      <c r="BX142" s="9">
        <f t="shared" si="73"/>
        <v>5.4548100958535303E-9</v>
      </c>
      <c r="BY142" s="9">
        <f t="shared" si="73"/>
        <v>-6.2878445224131571E-10</v>
      </c>
    </row>
    <row r="143" spans="1:77">
      <c r="A143" s="98">
        <v>44986</v>
      </c>
      <c r="B143" s="8">
        <f>'WA Sch. 1-2'!B143</f>
        <v>767.35</v>
      </c>
      <c r="C143" s="8">
        <f>'WA Sch. 1-2'!C143</f>
        <v>588826.02250000008</v>
      </c>
      <c r="D143" s="8">
        <f>'WA Sch. 1-2'!D143</f>
        <v>0</v>
      </c>
      <c r="E143" s="8">
        <f>'WA Sch. 1-2'!E143</f>
        <v>849.5</v>
      </c>
      <c r="F143" s="8">
        <f t="shared" si="65"/>
        <v>721650.25</v>
      </c>
      <c r="G143" s="8">
        <f>'WA Sch. 1-2'!G143</f>
        <v>0</v>
      </c>
      <c r="H143" s="8">
        <f t="shared" si="66"/>
        <v>-82.149999999999977</v>
      </c>
      <c r="I143" s="8">
        <f t="shared" si="67"/>
        <v>-132824.22749999992</v>
      </c>
      <c r="J143" s="8">
        <f t="shared" si="68"/>
        <v>0</v>
      </c>
      <c r="K143" s="82">
        <v>733</v>
      </c>
      <c r="L143" s="9">
        <v>52823486.200000003</v>
      </c>
      <c r="M143" s="78">
        <v>-7298576</v>
      </c>
      <c r="N143" s="9">
        <f t="shared" si="69"/>
        <v>45524910.200000003</v>
      </c>
      <c r="O143" s="9">
        <f t="shared" si="70"/>
        <v>62107.653751705322</v>
      </c>
      <c r="P143" s="8">
        <f t="shared" si="74"/>
        <v>0</v>
      </c>
      <c r="Q143" s="8">
        <f t="shared" si="71"/>
        <v>62107.653751705322</v>
      </c>
      <c r="R143" s="9">
        <f t="shared" si="72"/>
        <v>45524910.200000003</v>
      </c>
      <c r="S143" s="109">
        <f t="shared" si="64"/>
        <v>0</v>
      </c>
      <c r="T143" s="38"/>
      <c r="U143" s="38"/>
      <c r="V143" s="38"/>
      <c r="W143" s="38"/>
      <c r="X143" s="38"/>
      <c r="Y143" s="38"/>
      <c r="Z143" s="38"/>
      <c r="AA143" s="38"/>
      <c r="AB143" s="38"/>
      <c r="AC143" s="38"/>
      <c r="AD143" s="38"/>
      <c r="AE143" s="38"/>
      <c r="AF143" s="38"/>
      <c r="AH143" s="17">
        <v>100</v>
      </c>
      <c r="AI143" s="17">
        <v>53890.080749802306</v>
      </c>
      <c r="AJ143" s="17">
        <v>-1610.1737203238445</v>
      </c>
      <c r="AK143" s="17">
        <v>-0.61020867289580005</v>
      </c>
      <c r="AS143" s="1">
        <v>100</v>
      </c>
      <c r="AT143" s="50">
        <f t="shared" si="40"/>
        <v>32</v>
      </c>
      <c r="AU143" s="51">
        <f t="shared" si="41"/>
        <v>0.26299376299376298</v>
      </c>
      <c r="AV143" s="52">
        <f t="shared" si="43"/>
        <v>-0.63414296405799342</v>
      </c>
      <c r="AW143" s="43"/>
      <c r="AX143" s="1">
        <v>100</v>
      </c>
      <c r="AY143" s="9">
        <f t="shared" si="42"/>
        <v>-1610.1737203238445</v>
      </c>
      <c r="AZ143" s="9">
        <f t="shared" si="54"/>
        <v>-7.2759576141834259E-12</v>
      </c>
      <c r="BA143" s="9">
        <f t="shared" si="54"/>
        <v>-309.01670870878297</v>
      </c>
      <c r="BB143" s="9">
        <f t="shared" si="54"/>
        <v>909.38439009059221</v>
      </c>
      <c r="BC143" s="9">
        <f t="shared" si="54"/>
        <v>3.8703081452040351</v>
      </c>
      <c r="BD143" s="9">
        <f t="shared" si="54"/>
        <v>-3624.4991987702742</v>
      </c>
      <c r="BE143" s="9">
        <f t="shared" si="44"/>
        <v>3035.637963547968</v>
      </c>
      <c r="BF143" s="9">
        <f t="shared" si="44"/>
        <v>4570.3490646328282</v>
      </c>
      <c r="BG143" s="9">
        <f t="shared" si="44"/>
        <v>1371.4720012041143</v>
      </c>
      <c r="BH143" s="9">
        <f t="shared" si="44"/>
        <v>5376.1345550413171</v>
      </c>
      <c r="BI143" s="9">
        <f t="shared" si="44"/>
        <v>1502.6854407143328</v>
      </c>
      <c r="BJ143" s="9">
        <f t="shared" si="44"/>
        <v>-2674.3945008624287</v>
      </c>
      <c r="BK143" s="9">
        <f t="shared" si="44"/>
        <v>-3460.16949675051</v>
      </c>
      <c r="BL143" s="1">
        <v>100</v>
      </c>
      <c r="BM143" s="9">
        <f t="shared" si="37"/>
        <v>2592659.4096215116</v>
      </c>
      <c r="BN143" s="9">
        <f t="shared" si="37"/>
        <v>2.5383704104521292E-9</v>
      </c>
      <c r="BO143" s="9">
        <f t="shared" si="37"/>
        <v>497570.58350383991</v>
      </c>
      <c r="BP143" s="9">
        <f t="shared" si="37"/>
        <v>-1464266.846596603</v>
      </c>
      <c r="BQ143" s="9">
        <f t="shared" si="37"/>
        <v>-6231.8684649720144</v>
      </c>
      <c r="BR143" s="9">
        <f t="shared" si="37"/>
        <v>5836073.3591946959</v>
      </c>
      <c r="BS143" s="9">
        <f t="shared" si="73"/>
        <v>-4887904.4733223226</v>
      </c>
      <c r="BT143" s="9">
        <f t="shared" si="73"/>
        <v>-7359055.9565784261</v>
      </c>
      <c r="BU143" s="9">
        <f t="shared" si="73"/>
        <v>-2208308.1744988183</v>
      </c>
      <c r="BV143" s="9">
        <f t="shared" si="73"/>
        <v>-8656510.5774524324</v>
      </c>
      <c r="BW143" s="9">
        <f t="shared" si="73"/>
        <v>-2419584.6065514735</v>
      </c>
      <c r="BX143" s="9">
        <f t="shared" si="73"/>
        <v>4306239.7430672627</v>
      </c>
      <c r="BY143" s="9">
        <f t="shared" si="73"/>
        <v>5571473.9915338242</v>
      </c>
    </row>
    <row r="144" spans="1:77">
      <c r="A144" s="98">
        <v>45017</v>
      </c>
      <c r="B144" s="8">
        <f>'WA Sch. 1-2'!B144</f>
        <v>547.15</v>
      </c>
      <c r="C144" s="8">
        <f>'WA Sch. 1-2'!C144</f>
        <v>299373.1225</v>
      </c>
      <c r="D144" s="8">
        <f>'WA Sch. 1-2'!D144</f>
        <v>0.375</v>
      </c>
      <c r="E144" s="8">
        <f>'WA Sch. 1-2'!E144</f>
        <v>563</v>
      </c>
      <c r="F144" s="8">
        <f t="shared" si="65"/>
        <v>316969</v>
      </c>
      <c r="G144" s="8">
        <f>'WA Sch. 1-2'!G144</f>
        <v>4.5</v>
      </c>
      <c r="H144" s="8">
        <f t="shared" si="66"/>
        <v>-15.850000000000023</v>
      </c>
      <c r="I144" s="8">
        <f t="shared" si="67"/>
        <v>-17595.877500000002</v>
      </c>
      <c r="J144" s="8">
        <f t="shared" si="68"/>
        <v>-4.125</v>
      </c>
      <c r="K144" s="82">
        <v>722</v>
      </c>
      <c r="L144" s="9">
        <v>42207343.399999999</v>
      </c>
      <c r="M144" s="78">
        <v>926206</v>
      </c>
      <c r="N144" s="9">
        <f t="shared" si="69"/>
        <v>43133549.399999999</v>
      </c>
      <c r="O144" s="9">
        <f t="shared" si="70"/>
        <v>59741.758171745147</v>
      </c>
      <c r="P144" s="8">
        <f t="shared" si="74"/>
        <v>-41.59230798031799</v>
      </c>
      <c r="Q144" s="8">
        <f t="shared" si="71"/>
        <v>59700.165863764829</v>
      </c>
      <c r="R144" s="9">
        <f t="shared" si="72"/>
        <v>43103519.753638208</v>
      </c>
      <c r="S144" s="109">
        <f t="shared" si="64"/>
        <v>-30029.64636178959</v>
      </c>
      <c r="T144" s="38"/>
      <c r="U144" s="38"/>
      <c r="V144" s="38"/>
      <c r="W144" s="38"/>
      <c r="X144" s="38"/>
      <c r="Y144" s="38"/>
      <c r="Z144" s="38"/>
      <c r="AA144" s="38"/>
      <c r="AB144" s="38"/>
      <c r="AC144" s="38"/>
      <c r="AD144" s="38"/>
      <c r="AE144" s="38"/>
      <c r="AF144" s="38"/>
      <c r="AH144" s="17">
        <v>101</v>
      </c>
      <c r="AI144" s="17">
        <v>56429.723661803408</v>
      </c>
      <c r="AJ144" s="17">
        <v>-134.23428535999119</v>
      </c>
      <c r="AK144" s="17">
        <v>-5.08708620024938E-2</v>
      </c>
      <c r="AS144" s="1">
        <v>101</v>
      </c>
      <c r="AT144" s="50">
        <f t="shared" si="40"/>
        <v>53</v>
      </c>
      <c r="AU144" s="51">
        <f t="shared" si="41"/>
        <v>0.43762993762993763</v>
      </c>
      <c r="AV144" s="52">
        <f t="shared" si="43"/>
        <v>-0.15698093272589608</v>
      </c>
      <c r="AW144" s="43"/>
      <c r="AX144" s="1">
        <v>101</v>
      </c>
      <c r="AY144" s="9">
        <f t="shared" si="42"/>
        <v>-134.23428535999119</v>
      </c>
      <c r="AZ144" s="9">
        <f t="shared" si="54"/>
        <v>-1610.1737203238445</v>
      </c>
      <c r="BA144" s="9">
        <f t="shared" si="54"/>
        <v>-7.2759576141834259E-12</v>
      </c>
      <c r="BB144" s="9">
        <f t="shared" si="54"/>
        <v>-309.01670870878297</v>
      </c>
      <c r="BC144" s="9">
        <f t="shared" si="54"/>
        <v>909.38439009059221</v>
      </c>
      <c r="BD144" s="9">
        <f t="shared" si="54"/>
        <v>3.8703081452040351</v>
      </c>
      <c r="BE144" s="9">
        <f t="shared" si="44"/>
        <v>-3624.4991987702742</v>
      </c>
      <c r="BF144" s="9">
        <f t="shared" si="44"/>
        <v>3035.637963547968</v>
      </c>
      <c r="BG144" s="9">
        <f t="shared" si="44"/>
        <v>4570.3490646328282</v>
      </c>
      <c r="BH144" s="9">
        <f t="shared" si="44"/>
        <v>1371.4720012041143</v>
      </c>
      <c r="BI144" s="9">
        <f t="shared" si="44"/>
        <v>5376.1345550413171</v>
      </c>
      <c r="BJ144" s="9">
        <f t="shared" si="44"/>
        <v>1502.6854407143328</v>
      </c>
      <c r="BK144" s="9">
        <f t="shared" si="44"/>
        <v>-2674.3945008624287</v>
      </c>
      <c r="BL144" s="1">
        <v>101</v>
      </c>
      <c r="BM144" s="9">
        <f t="shared" si="37"/>
        <v>18018.843366106012</v>
      </c>
      <c r="BN144" s="9">
        <f t="shared" si="37"/>
        <v>216140.51865309963</v>
      </c>
      <c r="BO144" s="9">
        <f t="shared" si="37"/>
        <v>2.116146436407157E-10</v>
      </c>
      <c r="BP144" s="9">
        <f t="shared" si="37"/>
        <v>41480.637057817519</v>
      </c>
      <c r="BQ144" s="9">
        <f t="shared" si="37"/>
        <v>-122070.56372133766</v>
      </c>
      <c r="BR144" s="9">
        <f t="shared" si="37"/>
        <v>-519.52804799515957</v>
      </c>
      <c r="BS144" s="9">
        <f t="shared" si="73"/>
        <v>486532.0597347669</v>
      </c>
      <c r="BT144" s="9">
        <f t="shared" si="73"/>
        <v>-407486.69264850393</v>
      </c>
      <c r="BU144" s="9">
        <f t="shared" si="73"/>
        <v>-613497.54053666652</v>
      </c>
      <c r="BV144" s="9">
        <f t="shared" si="73"/>
        <v>-184098.56397286418</v>
      </c>
      <c r="BW144" s="9">
        <f t="shared" si="73"/>
        <v>-721661.5799950955</v>
      </c>
      <c r="BX144" s="9">
        <f t="shared" si="73"/>
        <v>-201711.90625514404</v>
      </c>
      <c r="BY144" s="9">
        <f t="shared" si="73"/>
        <v>358995.43459394237</v>
      </c>
    </row>
    <row r="145" spans="1:77">
      <c r="A145" s="98">
        <v>45047</v>
      </c>
      <c r="B145" s="8">
        <f>'WA Sch. 1-2'!B145</f>
        <v>290.02499999999998</v>
      </c>
      <c r="C145" s="8">
        <f>'WA Sch. 1-2'!C145</f>
        <v>84114.500624999986</v>
      </c>
      <c r="D145" s="8">
        <f>'WA Sch. 1-2'!D145</f>
        <v>14.95</v>
      </c>
      <c r="E145" s="8">
        <f>'WA Sch. 1-2'!E145</f>
        <v>115.5</v>
      </c>
      <c r="F145" s="8">
        <f t="shared" si="65"/>
        <v>13340.25</v>
      </c>
      <c r="G145" s="8">
        <f>'WA Sch. 1-2'!G145</f>
        <v>68</v>
      </c>
      <c r="H145" s="8">
        <f t="shared" si="66"/>
        <v>174.52499999999998</v>
      </c>
      <c r="I145" s="8">
        <f t="shared" si="67"/>
        <v>70774.250624999986</v>
      </c>
      <c r="J145" s="8">
        <f t="shared" si="68"/>
        <v>-53.05</v>
      </c>
      <c r="K145" s="82">
        <v>703</v>
      </c>
      <c r="L145" s="9">
        <v>45442881.200000003</v>
      </c>
      <c r="M145" s="78">
        <v>-374598</v>
      </c>
      <c r="N145" s="9">
        <f t="shared" si="69"/>
        <v>45068283.200000003</v>
      </c>
      <c r="O145" s="9">
        <f t="shared" si="70"/>
        <v>64108.510953058329</v>
      </c>
      <c r="P145" s="8">
        <f t="shared" si="74"/>
        <v>-534.90228808627137</v>
      </c>
      <c r="Q145" s="8">
        <f t="shared" si="71"/>
        <v>63573.60866497206</v>
      </c>
      <c r="R145" s="9">
        <f t="shared" si="72"/>
        <v>44692246.891475357</v>
      </c>
      <c r="S145" s="109">
        <f t="shared" si="64"/>
        <v>-376036.30852464878</v>
      </c>
      <c r="T145" s="38"/>
      <c r="U145" s="38"/>
      <c r="V145" s="38"/>
      <c r="W145" s="38"/>
      <c r="X145" s="38"/>
      <c r="Y145" s="38"/>
      <c r="Z145" s="38"/>
      <c r="AA145" s="38"/>
      <c r="AB145" s="38"/>
      <c r="AC145" s="38"/>
      <c r="AD145" s="38"/>
      <c r="AE145" s="38"/>
      <c r="AF145" s="38"/>
      <c r="AH145" s="17">
        <v>102</v>
      </c>
      <c r="AI145" s="17">
        <v>58935.345124375293</v>
      </c>
      <c r="AJ145" s="17">
        <v>3737.3163424465893</v>
      </c>
      <c r="AK145" s="17">
        <v>1.416333415910829</v>
      </c>
      <c r="AS145" s="1">
        <v>102</v>
      </c>
      <c r="AT145" s="50">
        <f t="shared" si="40"/>
        <v>110</v>
      </c>
      <c r="AU145" s="51">
        <f t="shared" si="41"/>
        <v>0.91164241164241167</v>
      </c>
      <c r="AV145" s="52">
        <f t="shared" si="43"/>
        <v>1.3509383667831778</v>
      </c>
      <c r="AW145" s="43"/>
      <c r="AX145" s="1">
        <v>102</v>
      </c>
      <c r="AY145" s="9">
        <f t="shared" si="42"/>
        <v>3737.3163424465893</v>
      </c>
      <c r="AZ145" s="9">
        <f t="shared" si="54"/>
        <v>-134.23428535999119</v>
      </c>
      <c r="BA145" s="9">
        <f t="shared" si="54"/>
        <v>-1610.1737203238445</v>
      </c>
      <c r="BB145" s="9">
        <f t="shared" si="54"/>
        <v>-7.2759576141834259E-12</v>
      </c>
      <c r="BC145" s="9">
        <f t="shared" si="54"/>
        <v>-309.01670870878297</v>
      </c>
      <c r="BD145" s="9">
        <f t="shared" si="54"/>
        <v>909.38439009059221</v>
      </c>
      <c r="BE145" s="9">
        <f t="shared" si="44"/>
        <v>3.8703081452040351</v>
      </c>
      <c r="BF145" s="9">
        <f t="shared" si="44"/>
        <v>-3624.4991987702742</v>
      </c>
      <c r="BG145" s="9">
        <f t="shared" si="44"/>
        <v>3035.637963547968</v>
      </c>
      <c r="BH145" s="9">
        <f t="shared" si="44"/>
        <v>4570.3490646328282</v>
      </c>
      <c r="BI145" s="9">
        <f t="shared" si="44"/>
        <v>1371.4720012041143</v>
      </c>
      <c r="BJ145" s="9">
        <f t="shared" si="44"/>
        <v>5376.1345550413171</v>
      </c>
      <c r="BK145" s="9">
        <f t="shared" si="44"/>
        <v>1502.6854407143328</v>
      </c>
      <c r="BL145" s="1">
        <v>102</v>
      </c>
      <c r="BM145" s="9">
        <f t="shared" si="37"/>
        <v>13967533.443518396</v>
      </c>
      <c r="BN145" s="9">
        <f t="shared" si="37"/>
        <v>-501675.98839251348</v>
      </c>
      <c r="BO145" s="9">
        <f t="shared" si="37"/>
        <v>-6017728.5591443162</v>
      </c>
      <c r="BP145" s="9">
        <f t="shared" si="37"/>
        <v>-5.8917203146612322E-9</v>
      </c>
      <c r="BQ145" s="9">
        <f t="shared" si="37"/>
        <v>-1154893.1955463723</v>
      </c>
      <c r="BR145" s="9">
        <f t="shared" si="37"/>
        <v>3398657.142651421</v>
      </c>
      <c r="BS145" s="9">
        <f t="shared" si="73"/>
        <v>14464.565881396511</v>
      </c>
      <c r="BT145" s="9">
        <f t="shared" si="73"/>
        <v>-13545900.088748714</v>
      </c>
      <c r="BU145" s="9">
        <f t="shared" si="73"/>
        <v>11345139.370919144</v>
      </c>
      <c r="BV145" s="9">
        <f t="shared" si="73"/>
        <v>17080840.249937799</v>
      </c>
      <c r="BW145" s="9">
        <f t="shared" si="73"/>
        <v>5125624.7233080938</v>
      </c>
      <c r="BX145" s="9">
        <f t="shared" si="73"/>
        <v>20092315.531747788</v>
      </c>
      <c r="BY145" s="9">
        <f t="shared" si="73"/>
        <v>5616010.8551382618</v>
      </c>
    </row>
    <row r="146" spans="1:77" ht="15.75" thickBot="1">
      <c r="A146" s="100">
        <v>45078</v>
      </c>
      <c r="B146" s="101">
        <f>'WA Sch. 1-2'!B146</f>
        <v>126.95</v>
      </c>
      <c r="C146" s="101">
        <f>'WA Sch. 1-2'!C146</f>
        <v>16116.302500000002</v>
      </c>
      <c r="D146" s="101">
        <f>'WA Sch. 1-2'!D146</f>
        <v>68</v>
      </c>
      <c r="E146" s="101">
        <f>'WA Sch. 1-2'!E146</f>
        <v>64</v>
      </c>
      <c r="F146" s="101">
        <f t="shared" si="65"/>
        <v>4096</v>
      </c>
      <c r="G146" s="101">
        <f>'WA Sch. 1-2'!G146</f>
        <v>108.5</v>
      </c>
      <c r="H146" s="101">
        <f t="shared" si="66"/>
        <v>62.95</v>
      </c>
      <c r="I146" s="101">
        <f t="shared" si="67"/>
        <v>12020.302500000002</v>
      </c>
      <c r="J146" s="101">
        <f t="shared" si="68"/>
        <v>-40.5</v>
      </c>
      <c r="K146" s="83">
        <v>691</v>
      </c>
      <c r="L146" s="103">
        <v>45955337.5</v>
      </c>
      <c r="M146" s="104">
        <v>1703050</v>
      </c>
      <c r="N146" s="103">
        <f t="shared" si="69"/>
        <v>47658387.5</v>
      </c>
      <c r="O146" s="103">
        <f t="shared" si="70"/>
        <v>68970.170043415346</v>
      </c>
      <c r="P146" s="101">
        <f t="shared" si="74"/>
        <v>-408.36084198857662</v>
      </c>
      <c r="Q146" s="101">
        <f t="shared" si="71"/>
        <v>68561.809201426775</v>
      </c>
      <c r="R146" s="103">
        <f t="shared" si="72"/>
        <v>47376210.158185899</v>
      </c>
      <c r="S146" s="110">
        <f t="shared" si="64"/>
        <v>-282177.34181410645</v>
      </c>
      <c r="T146" s="38"/>
      <c r="U146" s="38"/>
      <c r="V146" s="38"/>
      <c r="W146" s="38"/>
      <c r="X146" s="38"/>
      <c r="Y146" s="38"/>
      <c r="Z146" s="38"/>
      <c r="AA146" s="38"/>
      <c r="AB146" s="38"/>
      <c r="AC146" s="38"/>
      <c r="AD146" s="38"/>
      <c r="AE146" s="38"/>
      <c r="AF146" s="38"/>
      <c r="AH146" s="17">
        <v>103</v>
      </c>
      <c r="AI146" s="17">
        <v>60220.925552857851</v>
      </c>
      <c r="AJ146" s="17">
        <v>-2301.9720151220026</v>
      </c>
      <c r="AK146" s="17">
        <v>-0.87237996165305209</v>
      </c>
      <c r="AS146" s="1">
        <v>103</v>
      </c>
      <c r="AT146" s="50">
        <f t="shared" si="40"/>
        <v>27</v>
      </c>
      <c r="AU146" s="51">
        <f t="shared" si="41"/>
        <v>0.22141372141372143</v>
      </c>
      <c r="AV146" s="52">
        <f t="shared" si="43"/>
        <v>-0.76742739995147802</v>
      </c>
      <c r="AW146" s="43"/>
      <c r="AX146" s="1">
        <v>103</v>
      </c>
      <c r="AY146" s="9">
        <f t="shared" si="42"/>
        <v>-2301.9720151220026</v>
      </c>
      <c r="AZ146" s="9">
        <f t="shared" si="54"/>
        <v>3737.3163424465893</v>
      </c>
      <c r="BA146" s="9">
        <f t="shared" si="54"/>
        <v>-134.23428535999119</v>
      </c>
      <c r="BB146" s="9">
        <f t="shared" si="54"/>
        <v>-1610.1737203238445</v>
      </c>
      <c r="BC146" s="9">
        <f t="shared" si="54"/>
        <v>-7.2759576141834259E-12</v>
      </c>
      <c r="BD146" s="9">
        <f t="shared" si="54"/>
        <v>-309.01670870878297</v>
      </c>
      <c r="BE146" s="9">
        <f t="shared" si="44"/>
        <v>909.38439009059221</v>
      </c>
      <c r="BF146" s="9">
        <f t="shared" si="44"/>
        <v>3.8703081452040351</v>
      </c>
      <c r="BG146" s="9">
        <f t="shared" si="44"/>
        <v>-3624.4991987702742</v>
      </c>
      <c r="BH146" s="9">
        <f t="shared" si="44"/>
        <v>3035.637963547968</v>
      </c>
      <c r="BI146" s="9">
        <f t="shared" si="44"/>
        <v>4570.3490646328282</v>
      </c>
      <c r="BJ146" s="9">
        <f t="shared" si="44"/>
        <v>1371.4720012041143</v>
      </c>
      <c r="BK146" s="9">
        <f t="shared" si="44"/>
        <v>5376.1345550413171</v>
      </c>
      <c r="BL146" s="1">
        <v>103</v>
      </c>
      <c r="BM146" s="9">
        <f t="shared" si="37"/>
        <v>5299075.1584048262</v>
      </c>
      <c r="BN146" s="9">
        <f t="shared" ref="BN146:BR163" si="75">($AY146-$BM$171)*(AZ146-$BM$171)</f>
        <v>-8603197.6319701597</v>
      </c>
      <c r="BO146" s="9">
        <f t="shared" si="75"/>
        <v>309003.56836858689</v>
      </c>
      <c r="BP146" s="9">
        <f t="shared" si="75"/>
        <v>3706574.8436703496</v>
      </c>
      <c r="BQ146" s="9">
        <f t="shared" si="75"/>
        <v>3.6289610090638789E-9</v>
      </c>
      <c r="BR146" s="9">
        <f t="shared" si="75"/>
        <v>711347.81565271108</v>
      </c>
      <c r="BS146" s="9">
        <f t="shared" si="73"/>
        <v>-2093377.4169773415</v>
      </c>
      <c r="BT146" s="9">
        <f t="shared" si="73"/>
        <v>-8909.34104017153</v>
      </c>
      <c r="BU146" s="9">
        <f t="shared" si="73"/>
        <v>8343495.724401257</v>
      </c>
      <c r="BV146" s="9">
        <f t="shared" si="73"/>
        <v>-6987953.6401293641</v>
      </c>
      <c r="BW146" s="9">
        <f t="shared" si="73"/>
        <v>-10520815.646123776</v>
      </c>
      <c r="BX146" s="9">
        <f t="shared" si="73"/>
        <v>-3157090.1662952458</v>
      </c>
      <c r="BY146" s="9">
        <f t="shared" si="73"/>
        <v>-12375711.295235472</v>
      </c>
    </row>
    <row r="147" spans="1:77">
      <c r="A147" s="2">
        <v>45108</v>
      </c>
      <c r="B147" s="88">
        <f>'WA Sch. 1-2'!B147</f>
        <v>14.1</v>
      </c>
      <c r="C147" s="88">
        <f>'WA Sch. 1-2'!C147</f>
        <v>198.81</v>
      </c>
      <c r="D147" s="88">
        <f>'WA Sch. 1-2'!D147</f>
        <v>240.05</v>
      </c>
      <c r="E147" s="88">
        <f>'WA Sch. 1-2'!E147</f>
        <v>0</v>
      </c>
      <c r="F147" s="88">
        <f t="shared" si="65"/>
        <v>0</v>
      </c>
      <c r="G147" s="88">
        <f>'WA Sch. 1-2'!G147</f>
        <v>0</v>
      </c>
      <c r="H147" s="88">
        <f t="shared" si="66"/>
        <v>14.1</v>
      </c>
      <c r="I147" s="88">
        <f t="shared" si="67"/>
        <v>198.81</v>
      </c>
      <c r="J147" s="88">
        <f t="shared" si="68"/>
        <v>240.05</v>
      </c>
      <c r="K147" s="90"/>
      <c r="L147" s="90"/>
      <c r="M147" s="91"/>
      <c r="N147" s="90"/>
      <c r="O147" s="90"/>
      <c r="P147" s="88"/>
      <c r="Q147" s="88"/>
      <c r="R147" s="90"/>
      <c r="S147" s="10"/>
      <c r="T147" s="38"/>
      <c r="U147" s="38"/>
      <c r="V147" s="38"/>
      <c r="W147" s="38"/>
      <c r="X147" s="38"/>
      <c r="Y147" s="38"/>
      <c r="Z147" s="38"/>
      <c r="AA147" s="38"/>
      <c r="AB147" s="38"/>
      <c r="AC147" s="38"/>
      <c r="AD147" s="38"/>
      <c r="AE147" s="38"/>
      <c r="AF147" s="38"/>
      <c r="AH147" s="17">
        <v>104</v>
      </c>
      <c r="AI147" s="17">
        <v>58385.82250984745</v>
      </c>
      <c r="AJ147" s="17">
        <v>-1949.801394782211</v>
      </c>
      <c r="AK147" s="17">
        <v>-0.73891761274127521</v>
      </c>
      <c r="AS147" s="1">
        <v>104</v>
      </c>
      <c r="AT147" s="50">
        <f t="shared" si="40"/>
        <v>29</v>
      </c>
      <c r="AU147" s="51">
        <f t="shared" si="41"/>
        <v>0.23804573804573806</v>
      </c>
      <c r="AV147" s="52">
        <f t="shared" si="43"/>
        <v>-0.71260296566742809</v>
      </c>
      <c r="AW147" s="43"/>
      <c r="AX147" s="1">
        <v>104</v>
      </c>
      <c r="AY147" s="9">
        <f t="shared" si="42"/>
        <v>-1949.801394782211</v>
      </c>
      <c r="AZ147" s="9">
        <f t="shared" si="54"/>
        <v>-2301.9720151220026</v>
      </c>
      <c r="BA147" s="9">
        <f t="shared" si="54"/>
        <v>3737.3163424465893</v>
      </c>
      <c r="BB147" s="9">
        <f t="shared" si="54"/>
        <v>-134.23428535999119</v>
      </c>
      <c r="BC147" s="9">
        <f t="shared" si="54"/>
        <v>-1610.1737203238445</v>
      </c>
      <c r="BD147" s="9">
        <f t="shared" si="54"/>
        <v>-7.2759576141834259E-12</v>
      </c>
      <c r="BE147" s="9">
        <f t="shared" si="44"/>
        <v>-309.01670870878297</v>
      </c>
      <c r="BF147" s="9">
        <f t="shared" si="44"/>
        <v>909.38439009059221</v>
      </c>
      <c r="BG147" s="9">
        <f t="shared" si="44"/>
        <v>3.8703081452040351</v>
      </c>
      <c r="BH147" s="9">
        <f t="shared" si="44"/>
        <v>-3624.4991987702742</v>
      </c>
      <c r="BI147" s="9">
        <f t="shared" si="44"/>
        <v>3035.637963547968</v>
      </c>
      <c r="BJ147" s="9">
        <f t="shared" si="44"/>
        <v>4570.3490646328282</v>
      </c>
      <c r="BK147" s="9">
        <f t="shared" si="44"/>
        <v>1371.4720012041143</v>
      </c>
      <c r="BL147" s="1">
        <v>104</v>
      </c>
      <c r="BM147" s="9">
        <f t="shared" ref="BM147:BM163" si="76">($AY147-$BM$171)*(AY147-$BM$171)</f>
        <v>3801725.4790946334</v>
      </c>
      <c r="BN147" s="9">
        <f t="shared" si="75"/>
        <v>4488388.2458344726</v>
      </c>
      <c r="BO147" s="9">
        <f t="shared" si="75"/>
        <v>-7287024.6172447009</v>
      </c>
      <c r="BP147" s="9">
        <f t="shared" si="75"/>
        <v>261730.19682249226</v>
      </c>
      <c r="BQ147" s="9">
        <f t="shared" si="75"/>
        <v>3139518.9657290736</v>
      </c>
      <c r="BR147" s="9">
        <f t="shared" si="75"/>
        <v>3.0737789993107276E-9</v>
      </c>
      <c r="BS147" s="9">
        <f t="shared" si="73"/>
        <v>602521.20965138043</v>
      </c>
      <c r="BT147" s="9">
        <f t="shared" si="73"/>
        <v>-1773118.9521918129</v>
      </c>
      <c r="BU147" s="9">
        <f t="shared" si="73"/>
        <v>-7546.3322197668704</v>
      </c>
      <c r="BV147" s="9">
        <f t="shared" si="73"/>
        <v>7067053.593149255</v>
      </c>
      <c r="BW147" s="9">
        <f t="shared" si="73"/>
        <v>-5918891.1353796525</v>
      </c>
      <c r="BX147" s="9">
        <f t="shared" si="73"/>
        <v>-8911272.9808626473</v>
      </c>
      <c r="BY147" s="9">
        <f t="shared" si="73"/>
        <v>-2674098.0208525355</v>
      </c>
    </row>
    <row r="148" spans="1:77">
      <c r="A148" s="2">
        <v>45139</v>
      </c>
      <c r="B148" s="8">
        <f>'WA Sch. 1-2'!B148</f>
        <v>19.350000000000001</v>
      </c>
      <c r="C148" s="8">
        <f>'WA Sch. 1-2'!C148</f>
        <v>374.42250000000007</v>
      </c>
      <c r="D148" s="8">
        <f>'WA Sch. 1-2'!D148</f>
        <v>204.95</v>
      </c>
      <c r="E148" s="8">
        <f>'WA Sch. 1-2'!E148</f>
        <v>0</v>
      </c>
      <c r="F148" s="8">
        <f t="shared" si="65"/>
        <v>0</v>
      </c>
      <c r="G148" s="8">
        <f>'WA Sch. 1-2'!G148</f>
        <v>0</v>
      </c>
      <c r="H148" s="8">
        <f t="shared" si="66"/>
        <v>19.350000000000001</v>
      </c>
      <c r="I148" s="8">
        <f t="shared" si="67"/>
        <v>374.42250000000007</v>
      </c>
      <c r="J148" s="8">
        <f t="shared" si="68"/>
        <v>204.95</v>
      </c>
      <c r="K148" s="9"/>
      <c r="L148" s="9"/>
      <c r="M148" s="78"/>
      <c r="N148" s="9"/>
      <c r="O148" s="9"/>
      <c r="P148" s="8"/>
      <c r="Q148" s="8"/>
      <c r="R148" s="9"/>
      <c r="S148" s="10"/>
      <c r="T148" s="38"/>
      <c r="U148" s="38"/>
      <c r="V148" s="38"/>
      <c r="W148" s="38"/>
      <c r="X148" s="38"/>
      <c r="Y148" s="38"/>
      <c r="Z148" s="38"/>
      <c r="AA148" s="38"/>
      <c r="AB148" s="38"/>
      <c r="AC148" s="38"/>
      <c r="AD148" s="38"/>
      <c r="AE148" s="38"/>
      <c r="AF148" s="38"/>
      <c r="AH148" s="17">
        <v>105</v>
      </c>
      <c r="AI148" s="17">
        <v>52994.074542640679</v>
      </c>
      <c r="AJ148" s="17">
        <v>1437.7425798325712</v>
      </c>
      <c r="AK148" s="17">
        <v>0.54486232170586313</v>
      </c>
      <c r="AS148" s="1">
        <v>105</v>
      </c>
      <c r="AT148" s="50">
        <f t="shared" si="40"/>
        <v>88</v>
      </c>
      <c r="AU148" s="51">
        <f t="shared" si="41"/>
        <v>0.7286902286902287</v>
      </c>
      <c r="AV148" s="52">
        <f t="shared" si="43"/>
        <v>0.60885652565055048</v>
      </c>
      <c r="AW148" s="43"/>
      <c r="AX148" s="1">
        <v>105</v>
      </c>
      <c r="AY148" s="9">
        <f t="shared" si="42"/>
        <v>1437.7425798325712</v>
      </c>
      <c r="AZ148" s="9">
        <f t="shared" si="54"/>
        <v>-1949.801394782211</v>
      </c>
      <c r="BA148" s="9">
        <f t="shared" si="54"/>
        <v>-2301.9720151220026</v>
      </c>
      <c r="BB148" s="9">
        <f t="shared" si="54"/>
        <v>3737.3163424465893</v>
      </c>
      <c r="BC148" s="9">
        <f t="shared" si="54"/>
        <v>-134.23428535999119</v>
      </c>
      <c r="BD148" s="9">
        <f t="shared" si="54"/>
        <v>-1610.1737203238445</v>
      </c>
      <c r="BE148" s="9">
        <f t="shared" si="44"/>
        <v>-7.2759576141834259E-12</v>
      </c>
      <c r="BF148" s="9">
        <f t="shared" si="44"/>
        <v>-309.01670870878297</v>
      </c>
      <c r="BG148" s="9">
        <f t="shared" si="44"/>
        <v>909.38439009059221</v>
      </c>
      <c r="BH148" s="9">
        <f t="shared" si="44"/>
        <v>3.8703081452040351</v>
      </c>
      <c r="BI148" s="9">
        <f t="shared" si="44"/>
        <v>-3624.4991987702742</v>
      </c>
      <c r="BJ148" s="9">
        <f t="shared" si="44"/>
        <v>3035.637963547968</v>
      </c>
      <c r="BK148" s="9">
        <f t="shared" si="44"/>
        <v>4570.3490646328282</v>
      </c>
      <c r="BL148" s="1">
        <v>105</v>
      </c>
      <c r="BM148" s="9">
        <f t="shared" si="76"/>
        <v>2067103.7258636337</v>
      </c>
      <c r="BN148" s="9">
        <f t="shared" si="75"/>
        <v>-2803312.4874953246</v>
      </c>
      <c r="BO148" s="9">
        <f t="shared" si="75"/>
        <v>-3309643.1837238953</v>
      </c>
      <c r="BP148" s="9">
        <f t="shared" si="75"/>
        <v>5373298.8398396177</v>
      </c>
      <c r="BQ148" s="9">
        <f t="shared" si="75"/>
        <v>-192994.34773544784</v>
      </c>
      <c r="BR148" s="9">
        <f t="shared" si="75"/>
        <v>-2315015.3186370139</v>
      </c>
      <c r="BS148" s="9">
        <f t="shared" si="73"/>
        <v>-2.2665400487098546E-9</v>
      </c>
      <c r="BT148" s="9">
        <f t="shared" si="73"/>
        <v>-444286.47999032936</v>
      </c>
      <c r="BU148" s="9">
        <f t="shared" si="73"/>
        <v>1307460.6590683307</v>
      </c>
      <c r="BV148" s="9">
        <f t="shared" si="73"/>
        <v>5564.5068174408798</v>
      </c>
      <c r="BW148" s="9">
        <f t="shared" si="73"/>
        <v>-5211096.8286410738</v>
      </c>
      <c r="BX148" s="9">
        <f t="shared" si="73"/>
        <v>4364465.9571491741</v>
      </c>
      <c r="BY148" s="9">
        <f t="shared" si="73"/>
        <v>6570985.4549206151</v>
      </c>
    </row>
    <row r="149" spans="1:77">
      <c r="A149" s="2">
        <v>45170</v>
      </c>
      <c r="B149" s="8">
        <f>'WA Sch. 1-2'!B149</f>
        <v>152.32499999999999</v>
      </c>
      <c r="C149" s="8">
        <f>'WA Sch. 1-2'!C149</f>
        <v>23202.905624999996</v>
      </c>
      <c r="D149" s="8">
        <f>'WA Sch. 1-2'!D149</f>
        <v>43.875</v>
      </c>
      <c r="E149" s="8">
        <f>'WA Sch. 1-2'!E149</f>
        <v>0</v>
      </c>
      <c r="F149" s="8">
        <f t="shared" si="65"/>
        <v>0</v>
      </c>
      <c r="G149" s="8">
        <f>'WA Sch. 1-2'!G149</f>
        <v>0</v>
      </c>
      <c r="H149" s="8">
        <f t="shared" si="66"/>
        <v>152.32499999999999</v>
      </c>
      <c r="I149" s="8">
        <f t="shared" si="67"/>
        <v>23202.905624999996</v>
      </c>
      <c r="J149" s="8">
        <f t="shared" si="68"/>
        <v>43.875</v>
      </c>
      <c r="K149" s="9"/>
      <c r="L149" s="9"/>
      <c r="M149" s="78"/>
      <c r="N149" s="9"/>
      <c r="O149" s="9"/>
      <c r="P149" s="8"/>
      <c r="Q149" s="8"/>
      <c r="R149" s="9"/>
      <c r="T149" s="38"/>
      <c r="U149" s="38"/>
      <c r="V149" s="38"/>
      <c r="W149" s="38"/>
      <c r="X149" s="38"/>
      <c r="Y149" s="38"/>
      <c r="Z149" s="38"/>
      <c r="AA149" s="38"/>
      <c r="AB149" s="38"/>
      <c r="AC149" s="38"/>
      <c r="AD149" s="38"/>
      <c r="AE149" s="38"/>
      <c r="AF149" s="38"/>
      <c r="AH149" s="17">
        <v>106</v>
      </c>
      <c r="AI149" s="17">
        <v>56333.935316151765</v>
      </c>
      <c r="AJ149" s="17">
        <v>805.74573900410905</v>
      </c>
      <c r="AK149" s="17">
        <v>0.30535403222843299</v>
      </c>
      <c r="AS149" s="1">
        <v>106</v>
      </c>
      <c r="AT149" s="50">
        <f t="shared" si="40"/>
        <v>76</v>
      </c>
      <c r="AU149" s="51">
        <f t="shared" si="41"/>
        <v>0.62889812889812891</v>
      </c>
      <c r="AV149" s="52">
        <f t="shared" si="43"/>
        <v>0.32893642436422554</v>
      </c>
      <c r="AW149" s="43"/>
      <c r="AX149" s="1">
        <v>106</v>
      </c>
      <c r="AY149" s="9">
        <f t="shared" si="42"/>
        <v>805.74573900410905</v>
      </c>
      <c r="AZ149" s="9">
        <f t="shared" si="54"/>
        <v>1437.7425798325712</v>
      </c>
      <c r="BA149" s="9">
        <f t="shared" si="54"/>
        <v>-1949.801394782211</v>
      </c>
      <c r="BB149" s="9">
        <f t="shared" si="54"/>
        <v>-2301.9720151220026</v>
      </c>
      <c r="BC149" s="9">
        <f t="shared" si="54"/>
        <v>3737.3163424465893</v>
      </c>
      <c r="BD149" s="9">
        <f t="shared" si="54"/>
        <v>-134.23428535999119</v>
      </c>
      <c r="BE149" s="9">
        <f t="shared" si="44"/>
        <v>-1610.1737203238445</v>
      </c>
      <c r="BF149" s="9">
        <f t="shared" si="44"/>
        <v>-7.2759576141834259E-12</v>
      </c>
      <c r="BG149" s="9">
        <f t="shared" si="44"/>
        <v>-309.01670870878297</v>
      </c>
      <c r="BH149" s="9">
        <f t="shared" si="44"/>
        <v>909.38439009059221</v>
      </c>
      <c r="BI149" s="9">
        <f t="shared" si="44"/>
        <v>3.8703081452040351</v>
      </c>
      <c r="BJ149" s="9">
        <f t="shared" si="44"/>
        <v>-3624.4991987702742</v>
      </c>
      <c r="BK149" s="9">
        <f t="shared" si="44"/>
        <v>3035.637963547968</v>
      </c>
      <c r="BL149" s="1">
        <v>106</v>
      </c>
      <c r="BM149" s="9">
        <f t="shared" si="76"/>
        <v>649226.19592328696</v>
      </c>
      <c r="BN149" s="9">
        <f t="shared" si="75"/>
        <v>1158454.9574848821</v>
      </c>
      <c r="BO149" s="9">
        <f t="shared" si="75"/>
        <v>-1571044.1657500416</v>
      </c>
      <c r="BP149" s="9">
        <f t="shared" si="75"/>
        <v>-1854804.1424912645</v>
      </c>
      <c r="BQ149" s="9">
        <f t="shared" si="75"/>
        <v>3011326.7182367868</v>
      </c>
      <c r="BR149" s="9">
        <f t="shared" si="75"/>
        <v>-108158.70345707072</v>
      </c>
      <c r="BS149" s="9">
        <f t="shared" si="73"/>
        <v>-1297390.6142073362</v>
      </c>
      <c r="BT149" s="9">
        <f t="shared" si="73"/>
        <v>-1.2702238997072821E-9</v>
      </c>
      <c r="BU149" s="9">
        <f t="shared" si="73"/>
        <v>-248988.89632317302</v>
      </c>
      <c r="BV149" s="9">
        <f t="shared" si="73"/>
        <v>732732.59743235493</v>
      </c>
      <c r="BW149" s="9">
        <f t="shared" si="73"/>
        <v>3118.4842966356623</v>
      </c>
      <c r="BX149" s="9">
        <f t="shared" si="73"/>
        <v>-2920424.7854329715</v>
      </c>
      <c r="BY149" s="9">
        <f t="shared" si="73"/>
        <v>2445952.3542879079</v>
      </c>
    </row>
    <row r="150" spans="1:77">
      <c r="A150" s="2">
        <v>45200</v>
      </c>
      <c r="B150" s="8">
        <f>'WA Sch. 1-2'!B150</f>
        <v>510.4</v>
      </c>
      <c r="C150" s="8">
        <f>'WA Sch. 1-2'!C150</f>
        <v>260508.15999999997</v>
      </c>
      <c r="D150" s="8">
        <f>'WA Sch. 1-2'!D150</f>
        <v>0.65</v>
      </c>
      <c r="E150" s="8">
        <f>'WA Sch. 1-2'!E150</f>
        <v>0</v>
      </c>
      <c r="F150" s="8">
        <f t="shared" si="65"/>
        <v>0</v>
      </c>
      <c r="G150" s="8">
        <f>'WA Sch. 1-2'!G150</f>
        <v>0</v>
      </c>
      <c r="H150" s="8">
        <f t="shared" si="66"/>
        <v>510.4</v>
      </c>
      <c r="I150" s="8">
        <f t="shared" si="67"/>
        <v>260508.15999999997</v>
      </c>
      <c r="J150" s="8">
        <f t="shared" si="68"/>
        <v>0.65</v>
      </c>
      <c r="K150" s="9"/>
      <c r="L150" s="9"/>
      <c r="M150" s="78"/>
      <c r="N150" s="9"/>
      <c r="O150" s="9"/>
      <c r="P150" s="8"/>
      <c r="Q150" s="8"/>
      <c r="R150" s="9"/>
      <c r="T150" s="38"/>
      <c r="U150" s="38"/>
      <c r="V150" s="38"/>
      <c r="W150" s="38"/>
      <c r="X150" s="38"/>
      <c r="Y150" s="38"/>
      <c r="Z150" s="38"/>
      <c r="AA150" s="38"/>
      <c r="AB150" s="38"/>
      <c r="AC150" s="38"/>
      <c r="AD150" s="38"/>
      <c r="AE150" s="38"/>
      <c r="AF150" s="38"/>
      <c r="AH150" s="17">
        <v>107</v>
      </c>
      <c r="AI150" s="17">
        <v>60036.836096450017</v>
      </c>
      <c r="AJ150" s="17">
        <v>-4991.5036445269361</v>
      </c>
      <c r="AK150" s="17">
        <v>-1.8916336642661984</v>
      </c>
      <c r="AS150" s="1">
        <v>107</v>
      </c>
      <c r="AT150" s="50">
        <f t="shared" si="40"/>
        <v>4</v>
      </c>
      <c r="AU150" s="51">
        <f t="shared" si="41"/>
        <v>3.0145530145530147E-2</v>
      </c>
      <c r="AV150" s="52">
        <f t="shared" si="43"/>
        <v>-1.8786590672766057</v>
      </c>
      <c r="AW150" s="43"/>
      <c r="AX150" s="1">
        <v>107</v>
      </c>
      <c r="AY150" s="9">
        <f t="shared" si="42"/>
        <v>-4991.5036445269361</v>
      </c>
      <c r="AZ150" s="9">
        <f t="shared" si="54"/>
        <v>805.74573900410905</v>
      </c>
      <c r="BA150" s="9">
        <f t="shared" si="54"/>
        <v>1437.7425798325712</v>
      </c>
      <c r="BB150" s="9">
        <f t="shared" si="54"/>
        <v>-1949.801394782211</v>
      </c>
      <c r="BC150" s="9">
        <f t="shared" si="54"/>
        <v>-2301.9720151220026</v>
      </c>
      <c r="BD150" s="9">
        <f t="shared" si="54"/>
        <v>3737.3163424465893</v>
      </c>
      <c r="BE150" s="9">
        <f t="shared" si="44"/>
        <v>-134.23428535999119</v>
      </c>
      <c r="BF150" s="9">
        <f t="shared" si="44"/>
        <v>-1610.1737203238445</v>
      </c>
      <c r="BG150" s="9">
        <f t="shared" si="44"/>
        <v>-7.2759576141834259E-12</v>
      </c>
      <c r="BH150" s="9">
        <f t="shared" si="44"/>
        <v>-309.01670870878297</v>
      </c>
      <c r="BI150" s="9">
        <f t="shared" si="44"/>
        <v>909.38439009059221</v>
      </c>
      <c r="BJ150" s="9">
        <f t="shared" si="44"/>
        <v>3.8703081452040351</v>
      </c>
      <c r="BK150" s="9">
        <f t="shared" si="44"/>
        <v>-3624.4991987702742</v>
      </c>
      <c r="BL150" s="1">
        <v>107</v>
      </c>
      <c r="BM150" s="9">
        <f t="shared" si="76"/>
        <v>24915108.633325633</v>
      </c>
      <c r="BN150" s="9">
        <f t="shared" si="75"/>
        <v>-4021882.792801084</v>
      </c>
      <c r="BO150" s="9">
        <f t="shared" si="75"/>
        <v>-7176497.3271258594</v>
      </c>
      <c r="BP150" s="9">
        <f t="shared" si="75"/>
        <v>9732440.768159071</v>
      </c>
      <c r="BQ150" s="9">
        <f t="shared" si="75"/>
        <v>11490301.703080449</v>
      </c>
      <c r="BR150" s="9">
        <f t="shared" si="75"/>
        <v>-18654828.144072238</v>
      </c>
      <c r="BS150" s="9">
        <f t="shared" si="73"/>
        <v>670030.92459483549</v>
      </c>
      <c r="BT150" s="9">
        <f t="shared" si="73"/>
        <v>8037187.9933179282</v>
      </c>
      <c r="BU150" s="9">
        <f t="shared" si="73"/>
        <v>7.8688932722010089E-9</v>
      </c>
      <c r="BV150" s="9">
        <f t="shared" si="73"/>
        <v>1542458.0277395786</v>
      </c>
      <c r="BW150" s="9">
        <f t="shared" si="73"/>
        <v>-4539195.4974131193</v>
      </c>
      <c r="BX150" s="9">
        <f t="shared" si="73"/>
        <v>-19318.657212256654</v>
      </c>
      <c r="BY150" s="9">
        <f t="shared" si="73"/>
        <v>18091700.960246734</v>
      </c>
    </row>
    <row r="151" spans="1:77">
      <c r="A151" s="2">
        <v>45231</v>
      </c>
      <c r="B151" s="8">
        <f>'WA Sch. 1-2'!B151</f>
        <v>874.97500000000002</v>
      </c>
      <c r="C151" s="8">
        <f>'WA Sch. 1-2'!C151</f>
        <v>765581.25062499999</v>
      </c>
      <c r="D151" s="8">
        <f>'WA Sch. 1-2'!D151</f>
        <v>0</v>
      </c>
      <c r="E151" s="8">
        <f>'WA Sch. 1-2'!E151</f>
        <v>0</v>
      </c>
      <c r="F151" s="8">
        <f t="shared" si="65"/>
        <v>0</v>
      </c>
      <c r="G151" s="8">
        <f>'WA Sch. 1-2'!G151</f>
        <v>0</v>
      </c>
      <c r="H151" s="8">
        <f t="shared" si="66"/>
        <v>874.97500000000002</v>
      </c>
      <c r="I151" s="8">
        <f t="shared" si="67"/>
        <v>765581.25062499999</v>
      </c>
      <c r="J151" s="8">
        <f t="shared" si="68"/>
        <v>0</v>
      </c>
      <c r="K151" s="9"/>
      <c r="L151" s="9"/>
      <c r="M151" s="78"/>
      <c r="N151" s="9"/>
      <c r="O151" s="9"/>
      <c r="P151" s="8"/>
      <c r="Q151" s="8"/>
      <c r="R151" s="9"/>
      <c r="T151" s="38"/>
      <c r="U151" s="38"/>
      <c r="V151" s="38"/>
      <c r="W151" s="38"/>
      <c r="X151" s="38"/>
      <c r="Y151" s="38"/>
      <c r="Z151" s="38"/>
      <c r="AA151" s="38"/>
      <c r="AB151" s="38"/>
      <c r="AC151" s="38"/>
      <c r="AD151" s="38"/>
      <c r="AE151" s="38"/>
      <c r="AF151" s="38"/>
      <c r="AH151" s="17">
        <v>108</v>
      </c>
      <c r="AI151" s="17">
        <v>60036.836096450017</v>
      </c>
      <c r="AJ151" s="17">
        <v>2654.0637817473107</v>
      </c>
      <c r="AK151" s="17">
        <v>1.0058124273169158</v>
      </c>
      <c r="AS151" s="1">
        <v>108</v>
      </c>
      <c r="AT151" s="50">
        <f t="shared" si="40"/>
        <v>101</v>
      </c>
      <c r="AU151" s="51">
        <f t="shared" si="41"/>
        <v>0.83679833679833682</v>
      </c>
      <c r="AV151" s="52">
        <f t="shared" si="43"/>
        <v>0.98138417626213981</v>
      </c>
      <c r="AW151" s="43"/>
      <c r="AX151" s="1">
        <v>108</v>
      </c>
      <c r="AY151" s="9">
        <f t="shared" si="42"/>
        <v>2654.0637817473107</v>
      </c>
      <c r="AZ151" s="9">
        <f t="shared" si="54"/>
        <v>-4991.5036445269361</v>
      </c>
      <c r="BA151" s="9">
        <f t="shared" si="54"/>
        <v>805.74573900410905</v>
      </c>
      <c r="BB151" s="9">
        <f t="shared" si="54"/>
        <v>1437.7425798325712</v>
      </c>
      <c r="BC151" s="9">
        <f t="shared" si="54"/>
        <v>-1949.801394782211</v>
      </c>
      <c r="BD151" s="9">
        <f t="shared" si="54"/>
        <v>-2301.9720151220026</v>
      </c>
      <c r="BE151" s="9">
        <f t="shared" si="44"/>
        <v>3737.3163424465893</v>
      </c>
      <c r="BF151" s="9">
        <f t="shared" si="44"/>
        <v>-134.23428535999119</v>
      </c>
      <c r="BG151" s="9">
        <f t="shared" si="44"/>
        <v>-1610.1737203238445</v>
      </c>
      <c r="BH151" s="9">
        <f t="shared" si="44"/>
        <v>-7.2759576141834259E-12</v>
      </c>
      <c r="BI151" s="9">
        <f t="shared" si="44"/>
        <v>-309.01670870878297</v>
      </c>
      <c r="BJ151" s="9">
        <f t="shared" si="44"/>
        <v>909.38439009059221</v>
      </c>
      <c r="BK151" s="9">
        <f t="shared" si="44"/>
        <v>3.8703081452040351</v>
      </c>
      <c r="BL151" s="1">
        <v>108</v>
      </c>
      <c r="BM151" s="9">
        <f t="shared" si="76"/>
        <v>7044054.5575828683</v>
      </c>
      <c r="BN151" s="9">
        <f t="shared" si="75"/>
        <v>-13247769.039398659</v>
      </c>
      <c r="BO151" s="9">
        <f t="shared" si="75"/>
        <v>2138500.5831880472</v>
      </c>
      <c r="BP151" s="9">
        <f t="shared" si="75"/>
        <v>3815860.5086095924</v>
      </c>
      <c r="BQ151" s="9">
        <f t="shared" si="75"/>
        <v>-5174897.2634918522</v>
      </c>
      <c r="BR151" s="9">
        <f t="shared" si="75"/>
        <v>-6109580.5519311782</v>
      </c>
      <c r="BS151" s="9">
        <f t="shared" si="73"/>
        <v>9919075.9454198591</v>
      </c>
      <c r="BT151" s="9">
        <f t="shared" si="73"/>
        <v>-356266.35504267149</v>
      </c>
      <c r="BU151" s="9">
        <f t="shared" si="73"/>
        <v>-4273503.7534328336</v>
      </c>
      <c r="BV151" s="9">
        <f t="shared" si="73"/>
        <v>-4.1840187092887839E-9</v>
      </c>
      <c r="BW151" s="9">
        <f t="shared" si="73"/>
        <v>-820150.05453872634</v>
      </c>
      <c r="BX151" s="9">
        <f t="shared" si="73"/>
        <v>2413564.173425829</v>
      </c>
      <c r="BY151" s="9">
        <f t="shared" si="73"/>
        <v>10272.044672402792</v>
      </c>
    </row>
    <row r="152" spans="1:77">
      <c r="A152" s="2">
        <v>45261</v>
      </c>
      <c r="B152" s="8">
        <f>'WA Sch. 1-2'!B152</f>
        <v>1138.7249999999999</v>
      </c>
      <c r="C152" s="8">
        <f>'WA Sch. 1-2'!C152</f>
        <v>1296694.6256249999</v>
      </c>
      <c r="D152" s="8">
        <f>'WA Sch. 1-2'!D152</f>
        <v>0</v>
      </c>
      <c r="E152" s="8">
        <f>'WA Sch. 1-2'!E152</f>
        <v>0</v>
      </c>
      <c r="F152" s="8">
        <f t="shared" si="65"/>
        <v>0</v>
      </c>
      <c r="G152" s="8">
        <f>'WA Sch. 1-2'!G152</f>
        <v>0</v>
      </c>
      <c r="H152" s="8">
        <f t="shared" si="66"/>
        <v>1138.7249999999999</v>
      </c>
      <c r="I152" s="8">
        <f t="shared" si="67"/>
        <v>1296694.6256249999</v>
      </c>
      <c r="J152" s="8">
        <f t="shared" si="68"/>
        <v>0</v>
      </c>
      <c r="K152" s="9"/>
      <c r="L152" s="9"/>
      <c r="M152" s="78"/>
      <c r="N152" s="9"/>
      <c r="O152" s="9"/>
      <c r="P152" s="8"/>
      <c r="Q152" s="8"/>
      <c r="R152" s="9"/>
      <c r="T152" s="38"/>
      <c r="U152" s="38"/>
      <c r="V152" s="38"/>
      <c r="W152" s="38"/>
      <c r="X152" s="38"/>
      <c r="Y152" s="38"/>
      <c r="Z152" s="38"/>
      <c r="AA152" s="38"/>
      <c r="AB152" s="38"/>
      <c r="AC152" s="38"/>
      <c r="AD152" s="38"/>
      <c r="AE152" s="38"/>
      <c r="AF152" s="38"/>
      <c r="AH152" s="17">
        <v>109</v>
      </c>
      <c r="AI152" s="17">
        <v>60036.836096450017</v>
      </c>
      <c r="AJ152" s="17">
        <v>2274.7736275972857</v>
      </c>
      <c r="AK152" s="17">
        <v>0.86207256950841749</v>
      </c>
      <c r="AS152" s="1">
        <v>109</v>
      </c>
      <c r="AT152" s="50">
        <f t="shared" si="40"/>
        <v>95</v>
      </c>
      <c r="AU152" s="51">
        <f t="shared" si="41"/>
        <v>0.78690228690228692</v>
      </c>
      <c r="AV152" s="52">
        <f t="shared" si="43"/>
        <v>0.79571892196992056</v>
      </c>
      <c r="AW152" s="43"/>
      <c r="AX152" s="1">
        <v>109</v>
      </c>
      <c r="AY152" s="9">
        <f t="shared" si="42"/>
        <v>2274.7736275972857</v>
      </c>
      <c r="AZ152" s="9">
        <f t="shared" si="54"/>
        <v>2654.0637817473107</v>
      </c>
      <c r="BA152" s="9">
        <f t="shared" si="54"/>
        <v>-4991.5036445269361</v>
      </c>
      <c r="BB152" s="9">
        <f t="shared" si="54"/>
        <v>805.74573900410905</v>
      </c>
      <c r="BC152" s="9">
        <f t="shared" si="54"/>
        <v>1437.7425798325712</v>
      </c>
      <c r="BD152" s="9">
        <f t="shared" si="54"/>
        <v>-1949.801394782211</v>
      </c>
      <c r="BE152" s="9">
        <f t="shared" si="44"/>
        <v>-2301.9720151220026</v>
      </c>
      <c r="BF152" s="9">
        <f t="shared" si="44"/>
        <v>3737.3163424465893</v>
      </c>
      <c r="BG152" s="9">
        <f t="shared" si="44"/>
        <v>-134.23428535999119</v>
      </c>
      <c r="BH152" s="9">
        <f t="shared" si="44"/>
        <v>-1610.1737203238445</v>
      </c>
      <c r="BI152" s="9">
        <f t="shared" si="44"/>
        <v>-7.2759576141834259E-12</v>
      </c>
      <c r="BJ152" s="9">
        <f t="shared" si="44"/>
        <v>-309.01670870878297</v>
      </c>
      <c r="BK152" s="9">
        <f t="shared" si="44"/>
        <v>909.38439009059221</v>
      </c>
      <c r="BL152" s="1">
        <v>109</v>
      </c>
      <c r="BM152" s="9">
        <f t="shared" si="76"/>
        <v>5174595.0568121411</v>
      </c>
      <c r="BN152" s="9">
        <f t="shared" si="75"/>
        <v>6037394.2966799298</v>
      </c>
      <c r="BO152" s="9">
        <f t="shared" si="75"/>
        <v>-11354540.852625627</v>
      </c>
      <c r="BP152" s="9">
        <f t="shared" si="75"/>
        <v>1832889.1576354506</v>
      </c>
      <c r="BQ152" s="9">
        <f t="shared" si="75"/>
        <v>3270538.9038768397</v>
      </c>
      <c r="BR152" s="9">
        <f t="shared" si="75"/>
        <v>-4435356.7919029761</v>
      </c>
      <c r="BS152" s="9">
        <f t="shared" si="73"/>
        <v>-5236465.2314665122</v>
      </c>
      <c r="BT152" s="9">
        <f t="shared" si="73"/>
        <v>8501548.6537858825</v>
      </c>
      <c r="BU152" s="9">
        <f t="shared" si="73"/>
        <v>-305352.6122562642</v>
      </c>
      <c r="BV152" s="9">
        <f t="shared" si="73"/>
        <v>-3662780.7148428857</v>
      </c>
      <c r="BW152" s="9">
        <f t="shared" si="73"/>
        <v>-3.5860839075230361E-9</v>
      </c>
      <c r="BX152" s="9">
        <f t="shared" si="73"/>
        <v>-702943.05945764086</v>
      </c>
      <c r="BY152" s="9">
        <f t="shared" si="73"/>
        <v>2068643.6279267399</v>
      </c>
    </row>
    <row r="153" spans="1:77">
      <c r="K153" s="44"/>
      <c r="L153" s="44"/>
      <c r="M153" s="44"/>
      <c r="N153" s="44"/>
      <c r="T153" s="38"/>
      <c r="U153" s="38"/>
      <c r="V153" s="38"/>
      <c r="W153" s="38"/>
      <c r="X153" s="38"/>
      <c r="Y153" s="38"/>
      <c r="Z153" s="38"/>
      <c r="AA153" s="38"/>
      <c r="AB153" s="38"/>
      <c r="AC153" s="38"/>
      <c r="AD153" s="38"/>
      <c r="AE153" s="38"/>
      <c r="AF153" s="38"/>
      <c r="AH153" s="17">
        <v>110</v>
      </c>
      <c r="AI153" s="17">
        <v>60036.836096450017</v>
      </c>
      <c r="AJ153" s="17">
        <v>1366.7912001379082</v>
      </c>
      <c r="AK153" s="17">
        <v>0.5179738271930483</v>
      </c>
      <c r="AS153" s="1">
        <v>110</v>
      </c>
      <c r="AT153" s="50">
        <f t="shared" si="40"/>
        <v>84</v>
      </c>
      <c r="AU153" s="51">
        <f t="shared" si="41"/>
        <v>0.69542619542619544</v>
      </c>
      <c r="AV153" s="52">
        <f t="shared" si="43"/>
        <v>0.51129056715173082</v>
      </c>
      <c r="AW153" s="43"/>
      <c r="AX153" s="1">
        <v>110</v>
      </c>
      <c r="AY153" s="9">
        <f t="shared" si="42"/>
        <v>1366.7912001379082</v>
      </c>
      <c r="AZ153" s="9">
        <f t="shared" si="54"/>
        <v>2274.7736275972857</v>
      </c>
      <c r="BA153" s="9">
        <f t="shared" si="54"/>
        <v>2654.0637817473107</v>
      </c>
      <c r="BB153" s="9">
        <f t="shared" si="54"/>
        <v>-4991.5036445269361</v>
      </c>
      <c r="BC153" s="9">
        <f t="shared" si="54"/>
        <v>805.74573900410905</v>
      </c>
      <c r="BD153" s="9">
        <f t="shared" si="54"/>
        <v>1437.7425798325712</v>
      </c>
      <c r="BE153" s="9">
        <f t="shared" si="44"/>
        <v>-1949.801394782211</v>
      </c>
      <c r="BF153" s="9">
        <f t="shared" si="44"/>
        <v>-2301.9720151220026</v>
      </c>
      <c r="BG153" s="9">
        <f t="shared" si="44"/>
        <v>3737.3163424465893</v>
      </c>
      <c r="BH153" s="9">
        <f t="shared" si="44"/>
        <v>-134.23428535999119</v>
      </c>
      <c r="BI153" s="9">
        <f t="shared" si="44"/>
        <v>-1610.1737203238445</v>
      </c>
      <c r="BJ153" s="9">
        <f t="shared" si="44"/>
        <v>-7.2759576141834259E-12</v>
      </c>
      <c r="BK153" s="9">
        <f t="shared" si="44"/>
        <v>-309.01670870878297</v>
      </c>
      <c r="BL153" s="1">
        <v>110</v>
      </c>
      <c r="BM153" s="9">
        <f t="shared" si="76"/>
        <v>1868118.1847744389</v>
      </c>
      <c r="BN153" s="9">
        <f t="shared" si="75"/>
        <v>3109140.5765057779</v>
      </c>
      <c r="BO153" s="9">
        <f t="shared" si="75"/>
        <v>3627551.0214969851</v>
      </c>
      <c r="BP153" s="9">
        <f t="shared" si="75"/>
        <v>-6822343.2567957342</v>
      </c>
      <c r="BQ153" s="9">
        <f t="shared" si="75"/>
        <v>1101286.1856194444</v>
      </c>
      <c r="BR153" s="9">
        <f t="shared" si="75"/>
        <v>1965093.9061787482</v>
      </c>
      <c r="BS153" s="9">
        <f t="shared" si="73"/>
        <v>-2664971.3884049486</v>
      </c>
      <c r="BT153" s="9">
        <f t="shared" si="73"/>
        <v>-3146315.0932324859</v>
      </c>
      <c r="BU153" s="9">
        <f t="shared" si="73"/>
        <v>5108131.0889876205</v>
      </c>
      <c r="BV153" s="9">
        <f t="shared" si="73"/>
        <v>-183470.23998682975</v>
      </c>
      <c r="BW153" s="9">
        <f t="shared" si="73"/>
        <v>-2200771.2716319491</v>
      </c>
      <c r="BX153" s="9">
        <f t="shared" si="73"/>
        <v>-2.1546882152558442E-9</v>
      </c>
      <c r="BY153" s="9">
        <f t="shared" si="73"/>
        <v>-422361.31815873785</v>
      </c>
    </row>
    <row r="154" spans="1:77">
      <c r="K154" s="44"/>
      <c r="L154" s="44"/>
      <c r="M154" s="44"/>
      <c r="N154" s="44"/>
      <c r="T154" s="38"/>
      <c r="U154" s="38"/>
      <c r="V154" s="38"/>
      <c r="W154" s="38"/>
      <c r="X154" s="38"/>
      <c r="Y154" s="38"/>
      <c r="Z154" s="38"/>
      <c r="AA154" s="38"/>
      <c r="AB154" s="38"/>
      <c r="AC154" s="38"/>
      <c r="AD154" s="38"/>
      <c r="AE154" s="38"/>
      <c r="AF154" s="38"/>
      <c r="AH154" s="17">
        <v>111</v>
      </c>
      <c r="AI154" s="17">
        <v>60036.836096450017</v>
      </c>
      <c r="AJ154" s="17">
        <v>-5923.4507305963562</v>
      </c>
      <c r="AK154" s="17">
        <v>-2.2448143101937403</v>
      </c>
      <c r="AS154" s="1">
        <v>111</v>
      </c>
      <c r="AT154" s="50">
        <f t="shared" si="40"/>
        <v>2</v>
      </c>
      <c r="AU154" s="51">
        <f t="shared" si="41"/>
        <v>1.3513513513513514E-2</v>
      </c>
      <c r="AV154" s="52">
        <f t="shared" si="43"/>
        <v>-2.2111272410853271</v>
      </c>
      <c r="AW154" s="43"/>
      <c r="AX154" s="1">
        <v>111</v>
      </c>
      <c r="AY154" s="9">
        <f t="shared" si="42"/>
        <v>-5923.4507305963562</v>
      </c>
      <c r="AZ154" s="9">
        <f t="shared" si="54"/>
        <v>1366.7912001379082</v>
      </c>
      <c r="BA154" s="9">
        <f t="shared" si="54"/>
        <v>2274.7736275972857</v>
      </c>
      <c r="BB154" s="9">
        <f t="shared" si="54"/>
        <v>2654.0637817473107</v>
      </c>
      <c r="BC154" s="9">
        <f t="shared" si="54"/>
        <v>-4991.5036445269361</v>
      </c>
      <c r="BD154" s="9">
        <f t="shared" si="54"/>
        <v>805.74573900410905</v>
      </c>
      <c r="BE154" s="9">
        <f t="shared" si="44"/>
        <v>1437.7425798325712</v>
      </c>
      <c r="BF154" s="9">
        <f t="shared" si="44"/>
        <v>-1949.801394782211</v>
      </c>
      <c r="BG154" s="9">
        <f t="shared" si="44"/>
        <v>-2301.9720151220026</v>
      </c>
      <c r="BH154" s="9">
        <f t="shared" si="44"/>
        <v>3737.3163424465893</v>
      </c>
      <c r="BI154" s="9">
        <f t="shared" si="44"/>
        <v>-134.23428535999119</v>
      </c>
      <c r="BJ154" s="9">
        <f t="shared" si="44"/>
        <v>-1610.1737203238445</v>
      </c>
      <c r="BK154" s="9">
        <f t="shared" si="44"/>
        <v>-7.2759576141834259E-12</v>
      </c>
      <c r="BL154" s="1">
        <v>111</v>
      </c>
      <c r="BM154" s="9">
        <f t="shared" si="76"/>
        <v>35087268.557802439</v>
      </c>
      <c r="BN154" s="9">
        <f t="shared" si="75"/>
        <v>-8096120.3330295887</v>
      </c>
      <c r="BO154" s="9">
        <f t="shared" si="75"/>
        <v>-13474509.506332487</v>
      </c>
      <c r="BP154" s="9">
        <f t="shared" si="75"/>
        <v>-15721216.047040457</v>
      </c>
      <c r="BQ154" s="9">
        <f t="shared" si="75"/>
        <v>29566925.909947395</v>
      </c>
      <c r="BR154" s="9">
        <f t="shared" si="75"/>
        <v>-4772795.1863788199</v>
      </c>
      <c r="BS154" s="9">
        <f t="shared" si="73"/>
        <v>-8516397.3349187598</v>
      </c>
      <c r="BT154" s="9">
        <f t="shared" si="73"/>
        <v>11549552.496440439</v>
      </c>
      <c r="BU154" s="9">
        <f t="shared" si="73"/>
        <v>13635617.814786745</v>
      </c>
      <c r="BV154" s="9">
        <f t="shared" si="73"/>
        <v>-22137809.219134964</v>
      </c>
      <c r="BW154" s="9">
        <f t="shared" si="73"/>
        <v>795130.17568668502</v>
      </c>
      <c r="BX154" s="9">
        <f t="shared" si="73"/>
        <v>9537784.7000392862</v>
      </c>
      <c r="BY154" s="9">
        <f t="shared" si="73"/>
        <v>9.3380682298632939E-9</v>
      </c>
    </row>
    <row r="155" spans="1:77">
      <c r="K155" s="44"/>
      <c r="L155" s="44"/>
      <c r="M155" s="44"/>
      <c r="N155" s="44"/>
      <c r="T155" s="38"/>
      <c r="U155" s="38"/>
      <c r="V155" s="38"/>
      <c r="W155" s="38"/>
      <c r="X155" s="38"/>
      <c r="Y155" s="38"/>
      <c r="Z155" s="38"/>
      <c r="AA155" s="38"/>
      <c r="AB155" s="38"/>
      <c r="AC155" s="38"/>
      <c r="AD155" s="38"/>
      <c r="AE155" s="38"/>
      <c r="AF155" s="38"/>
      <c r="AH155" s="17">
        <v>112</v>
      </c>
      <c r="AI155" s="17">
        <v>57592.981530100558</v>
      </c>
      <c r="AJ155" s="17">
        <v>2383.8088402698122</v>
      </c>
      <c r="AK155" s="17">
        <v>0.90339372112330785</v>
      </c>
      <c r="AS155" s="1">
        <v>112</v>
      </c>
      <c r="AT155" s="50">
        <f t="shared" si="40"/>
        <v>98</v>
      </c>
      <c r="AU155" s="51">
        <f t="shared" si="41"/>
        <v>0.81185031185031187</v>
      </c>
      <c r="AV155" s="52">
        <f t="shared" si="43"/>
        <v>0.88473536642075068</v>
      </c>
      <c r="AW155" s="43"/>
      <c r="AX155" s="1">
        <v>112</v>
      </c>
      <c r="AY155" s="9">
        <f t="shared" si="42"/>
        <v>2383.8088402698122</v>
      </c>
      <c r="AZ155" s="9">
        <f t="shared" si="54"/>
        <v>-5923.4507305963562</v>
      </c>
      <c r="BA155" s="9">
        <f t="shared" si="54"/>
        <v>1366.7912001379082</v>
      </c>
      <c r="BB155" s="9">
        <f t="shared" si="54"/>
        <v>2274.7736275972857</v>
      </c>
      <c r="BC155" s="9">
        <f t="shared" si="54"/>
        <v>2654.0637817473107</v>
      </c>
      <c r="BD155" s="9">
        <f t="shared" si="54"/>
        <v>-4991.5036445269361</v>
      </c>
      <c r="BE155" s="9">
        <f t="shared" si="44"/>
        <v>805.74573900410905</v>
      </c>
      <c r="BF155" s="9">
        <f t="shared" si="44"/>
        <v>1437.7425798325712</v>
      </c>
      <c r="BG155" s="9">
        <f t="shared" si="44"/>
        <v>-1949.801394782211</v>
      </c>
      <c r="BH155" s="9">
        <f t="shared" si="44"/>
        <v>-2301.9720151220026</v>
      </c>
      <c r="BI155" s="9">
        <f t="shared" si="44"/>
        <v>3737.3163424465893</v>
      </c>
      <c r="BJ155" s="9">
        <f t="shared" si="44"/>
        <v>-134.23428535999119</v>
      </c>
      <c r="BK155" s="9">
        <f t="shared" si="44"/>
        <v>-1610.1737203238445</v>
      </c>
      <c r="BL155" s="1">
        <v>112</v>
      </c>
      <c r="BM155" s="9">
        <f t="shared" si="76"/>
        <v>5682544.5869485354</v>
      </c>
      <c r="BN155" s="9">
        <f t="shared" si="75"/>
        <v>-14120374.216498293</v>
      </c>
      <c r="BO155" s="9">
        <f t="shared" si="75"/>
        <v>3258168.9456917532</v>
      </c>
      <c r="BP155" s="9">
        <f t="shared" si="75"/>
        <v>5422625.4830790665</v>
      </c>
      <c r="BQ155" s="9">
        <f t="shared" si="75"/>
        <v>6326780.7055691984</v>
      </c>
      <c r="BR155" s="9">
        <f t="shared" si="75"/>
        <v>-11898790.514062313</v>
      </c>
      <c r="BS155" s="9">
        <f t="shared" si="73"/>
        <v>1920743.8156477462</v>
      </c>
      <c r="BT155" s="9">
        <f t="shared" si="73"/>
        <v>3427303.4718372314</v>
      </c>
      <c r="BU155" s="9">
        <f t="shared" si="73"/>
        <v>-4647953.8016522424</v>
      </c>
      <c r="BV155" s="9">
        <f t="shared" si="73"/>
        <v>-5487461.239701543</v>
      </c>
      <c r="BW155" s="9">
        <f t="shared" si="73"/>
        <v>8909047.7360090557</v>
      </c>
      <c r="BX155" s="9">
        <f t="shared" si="73"/>
        <v>-319988.87610843481</v>
      </c>
      <c r="BY155" s="9">
        <f t="shared" si="73"/>
        <v>-3838346.3488781084</v>
      </c>
    </row>
    <row r="156" spans="1:77" ht="45">
      <c r="A156" s="30"/>
      <c r="B156" s="32" t="s">
        <v>86</v>
      </c>
      <c r="C156" s="32" t="s">
        <v>87</v>
      </c>
      <c r="D156" s="32" t="s">
        <v>88</v>
      </c>
      <c r="E156" s="32" t="s">
        <v>89</v>
      </c>
      <c r="F156" s="32" t="s">
        <v>90</v>
      </c>
      <c r="K156" s="23"/>
      <c r="L156" s="23"/>
      <c r="M156" s="23"/>
      <c r="N156" s="23"/>
      <c r="T156" s="38"/>
      <c r="U156" s="38"/>
      <c r="V156" s="38"/>
      <c r="W156" s="38"/>
      <c r="X156" s="38"/>
      <c r="Y156" s="38"/>
      <c r="Z156" s="38"/>
      <c r="AA156" s="38"/>
      <c r="AB156" s="38"/>
      <c r="AC156" s="38"/>
      <c r="AD156" s="38"/>
      <c r="AE156" s="38"/>
      <c r="AF156" s="38"/>
      <c r="AH156" s="17">
        <v>113</v>
      </c>
      <c r="AI156" s="17">
        <v>60036.836096450017</v>
      </c>
      <c r="AJ156" s="17">
        <v>-5955.5676819681175</v>
      </c>
      <c r="AK156" s="17">
        <v>-2.2569856939560338</v>
      </c>
      <c r="AS156" s="1">
        <v>113</v>
      </c>
      <c r="AT156" s="50">
        <f t="shared" si="40"/>
        <v>1</v>
      </c>
      <c r="AU156" s="51">
        <f t="shared" si="41"/>
        <v>5.1975051975051978E-3</v>
      </c>
      <c r="AV156" s="52">
        <f t="shared" si="43"/>
        <v>-2.5624047253801172</v>
      </c>
      <c r="AW156" s="43"/>
      <c r="AX156" s="1">
        <v>113</v>
      </c>
      <c r="AY156" s="9">
        <f t="shared" si="42"/>
        <v>-5955.5676819681175</v>
      </c>
      <c r="AZ156" s="9">
        <f t="shared" si="54"/>
        <v>2383.8088402698122</v>
      </c>
      <c r="BA156" s="9">
        <f t="shared" si="54"/>
        <v>-5923.4507305963562</v>
      </c>
      <c r="BB156" s="9">
        <f t="shared" si="54"/>
        <v>1366.7912001379082</v>
      </c>
      <c r="BC156" s="9">
        <f t="shared" si="54"/>
        <v>2274.7736275972857</v>
      </c>
      <c r="BD156" s="9">
        <f t="shared" si="54"/>
        <v>2654.0637817473107</v>
      </c>
      <c r="BE156" s="9">
        <f t="shared" si="44"/>
        <v>-4991.5036445269361</v>
      </c>
      <c r="BF156" s="9">
        <f t="shared" si="44"/>
        <v>805.74573900410905</v>
      </c>
      <c r="BG156" s="9">
        <f t="shared" si="44"/>
        <v>1437.7425798325712</v>
      </c>
      <c r="BH156" s="9">
        <f t="shared" si="44"/>
        <v>-1949.801394782211</v>
      </c>
      <c r="BI156" s="9">
        <f t="shared" si="44"/>
        <v>-2301.9720151220026</v>
      </c>
      <c r="BJ156" s="9">
        <f t="shared" si="44"/>
        <v>3737.3163424465893</v>
      </c>
      <c r="BK156" s="9">
        <f t="shared" si="44"/>
        <v>-134.23428535999119</v>
      </c>
      <c r="BL156" s="1">
        <v>113</v>
      </c>
      <c r="BM156" s="9">
        <f t="shared" si="76"/>
        <v>35468786.41450303</v>
      </c>
      <c r="BN156" s="9">
        <f t="shared" si="75"/>
        <v>-14196934.889100814</v>
      </c>
      <c r="BO156" s="9">
        <f t="shared" si="75"/>
        <v>35277511.736870028</v>
      </c>
      <c r="BP156" s="9">
        <f t="shared" si="75"/>
        <v>-8140017.4995397693</v>
      </c>
      <c r="BQ156" s="9">
        <f t="shared" si="75"/>
        <v>-13547568.300311795</v>
      </c>
      <c r="BR156" s="9">
        <f t="shared" si="75"/>
        <v>-15806456.484456388</v>
      </c>
      <c r="BS156" s="9">
        <f t="shared" si="73"/>
        <v>29727237.789770637</v>
      </c>
      <c r="BT156" s="9">
        <f t="shared" si="73"/>
        <v>-4798673.2830964187</v>
      </c>
      <c r="BU156" s="9">
        <f t="shared" si="73"/>
        <v>-8562573.2434403524</v>
      </c>
      <c r="BV156" s="9">
        <f t="shared" si="73"/>
        <v>11612174.173021249</v>
      </c>
      <c r="BW156" s="9">
        <f t="shared" si="73"/>
        <v>13709550.138055574</v>
      </c>
      <c r="BX156" s="9">
        <f t="shared" si="73"/>
        <v>-22257840.42636621</v>
      </c>
      <c r="BY156" s="9">
        <f t="shared" si="73"/>
        <v>799441.37170201482</v>
      </c>
    </row>
    <row r="157" spans="1:77">
      <c r="A157" s="33">
        <v>2012</v>
      </c>
      <c r="B157" s="29">
        <f>AVERAGE(K19:K30)</f>
        <v>1166.3333333333333</v>
      </c>
      <c r="C157" s="9">
        <f>SUM(N9:N20)</f>
        <v>695134147</v>
      </c>
      <c r="D157" s="9">
        <f>SUM(R9:R20)</f>
        <v>695830696.65871608</v>
      </c>
      <c r="E157" s="9">
        <f t="shared" ref="E157:E167" si="77">C157/B157</f>
        <v>595999.5544441269</v>
      </c>
      <c r="F157" s="9">
        <f t="shared" ref="F157:F166" si="78">D157/B157</f>
        <v>596596.76764108276</v>
      </c>
      <c r="T157" s="38"/>
      <c r="U157" s="38"/>
      <c r="V157" s="38"/>
      <c r="W157" s="38"/>
      <c r="X157" s="38"/>
      <c r="Y157" s="38"/>
      <c r="Z157" s="38"/>
      <c r="AA157" s="38"/>
      <c r="AB157" s="38"/>
      <c r="AC157" s="38"/>
      <c r="AD157" s="38"/>
      <c r="AE157" s="38"/>
      <c r="AF157" s="38"/>
      <c r="AH157" s="17">
        <v>114</v>
      </c>
      <c r="AI157" s="17">
        <v>60394.782019674574</v>
      </c>
      <c r="AJ157" s="17">
        <v>-3437.9987285353272</v>
      </c>
      <c r="AK157" s="17">
        <v>-1.3029008082028892</v>
      </c>
      <c r="AS157" s="1">
        <v>114</v>
      </c>
      <c r="AT157" s="50">
        <f t="shared" si="40"/>
        <v>13</v>
      </c>
      <c r="AU157" s="51">
        <f t="shared" si="41"/>
        <v>0.104989604989605</v>
      </c>
      <c r="AV157" s="52">
        <f t="shared" si="43"/>
        <v>-1.2536226075646817</v>
      </c>
      <c r="AW157" s="43"/>
      <c r="AX157" s="1">
        <v>114</v>
      </c>
      <c r="AY157" s="9">
        <f t="shared" si="42"/>
        <v>-3437.9987285353272</v>
      </c>
      <c r="AZ157" s="9">
        <f t="shared" si="54"/>
        <v>-5955.5676819681175</v>
      </c>
      <c r="BA157" s="9">
        <f t="shared" si="54"/>
        <v>2383.8088402698122</v>
      </c>
      <c r="BB157" s="9">
        <f t="shared" si="54"/>
        <v>-5923.4507305963562</v>
      </c>
      <c r="BC157" s="9">
        <f t="shared" si="54"/>
        <v>1366.7912001379082</v>
      </c>
      <c r="BD157" s="9">
        <f t="shared" si="54"/>
        <v>2274.7736275972857</v>
      </c>
      <c r="BE157" s="9">
        <f t="shared" si="44"/>
        <v>2654.0637817473107</v>
      </c>
      <c r="BF157" s="9">
        <f t="shared" si="44"/>
        <v>-4991.5036445269361</v>
      </c>
      <c r="BG157" s="9">
        <f t="shared" si="44"/>
        <v>805.74573900410905</v>
      </c>
      <c r="BH157" s="9">
        <f t="shared" si="44"/>
        <v>1437.7425798325712</v>
      </c>
      <c r="BI157" s="9">
        <f t="shared" si="44"/>
        <v>-1949.801394782211</v>
      </c>
      <c r="BJ157" s="9">
        <f t="shared" si="44"/>
        <v>-2301.9720151220026</v>
      </c>
      <c r="BK157" s="9">
        <f t="shared" si="44"/>
        <v>3737.3163424465893</v>
      </c>
      <c r="BL157" s="1">
        <v>114</v>
      </c>
      <c r="BM157" s="9">
        <f t="shared" si="76"/>
        <v>11819835.257410485</v>
      </c>
      <c r="BN157" s="9">
        <f t="shared" si="75"/>
        <v>20475234.118312418</v>
      </c>
      <c r="BO157" s="9">
        <f t="shared" si="75"/>
        <v>-8195531.761918894</v>
      </c>
      <c r="BP157" s="9">
        <f t="shared" si="75"/>
        <v>20364816.080331873</v>
      </c>
      <c r="BQ157" s="9">
        <f t="shared" si="75"/>
        <v>-4699026.408247414</v>
      </c>
      <c r="BR157" s="9">
        <f t="shared" si="75"/>
        <v>-7820668.8393851686</v>
      </c>
      <c r="BS157" s="9">
        <f t="shared" si="73"/>
        <v>-9124667.907098921</v>
      </c>
      <c r="BT157" s="9">
        <f t="shared" si="73"/>
        <v>17160783.183363009</v>
      </c>
      <c r="BU157" s="9">
        <f t="shared" si="73"/>
        <v>-2770152.8262188993</v>
      </c>
      <c r="BV157" s="9">
        <f t="shared" si="73"/>
        <v>-4942957.1614254918</v>
      </c>
      <c r="BW157" s="9">
        <f t="shared" si="73"/>
        <v>6703414.716157618</v>
      </c>
      <c r="BX157" s="9">
        <f t="shared" si="73"/>
        <v>7914176.8611133164</v>
      </c>
      <c r="BY157" s="9">
        <f t="shared" si="73"/>
        <v>-12848888.833465671</v>
      </c>
    </row>
    <row r="158" spans="1:77">
      <c r="A158" s="33">
        <v>2013</v>
      </c>
      <c r="B158" s="29">
        <f>AVERAGE(K21:K32)</f>
        <v>1161.5</v>
      </c>
      <c r="C158" s="9">
        <f>SUM(N21:N32)</f>
        <v>693427947</v>
      </c>
      <c r="D158" s="9">
        <f>SUM(R21:R32)</f>
        <v>692082378.86797845</v>
      </c>
      <c r="E158" s="9">
        <f t="shared" si="77"/>
        <v>597010.71631510975</v>
      </c>
      <c r="F158" s="9">
        <f t="shared" si="78"/>
        <v>595852.24181487598</v>
      </c>
      <c r="T158" s="38"/>
      <c r="U158" s="38"/>
      <c r="V158" s="38"/>
      <c r="W158" s="38"/>
      <c r="X158" s="38"/>
      <c r="Y158" s="38"/>
      <c r="Z158" s="38"/>
      <c r="AA158" s="38"/>
      <c r="AB158" s="38"/>
      <c r="AC158" s="38"/>
      <c r="AD158" s="38"/>
      <c r="AE158" s="38"/>
      <c r="AF158" s="38"/>
      <c r="AH158" s="17">
        <v>115</v>
      </c>
      <c r="AI158" s="17">
        <v>62935.693925381274</v>
      </c>
      <c r="AJ158" s="17">
        <v>2924.8036102866899</v>
      </c>
      <c r="AK158" s="17">
        <v>1.1084148915030931</v>
      </c>
      <c r="AS158" s="1">
        <v>115</v>
      </c>
      <c r="AT158" s="50">
        <f t="shared" si="40"/>
        <v>105</v>
      </c>
      <c r="AU158" s="51">
        <f t="shared" si="41"/>
        <v>0.87006237006237008</v>
      </c>
      <c r="AV158" s="52">
        <f t="shared" si="43"/>
        <v>1.1266860090395716</v>
      </c>
      <c r="AW158" s="43"/>
      <c r="AX158" s="1">
        <v>115</v>
      </c>
      <c r="AY158" s="9">
        <f t="shared" si="42"/>
        <v>2924.8036102866899</v>
      </c>
      <c r="AZ158" s="9">
        <f t="shared" si="54"/>
        <v>-3437.9987285353272</v>
      </c>
      <c r="BA158" s="9">
        <f t="shared" si="54"/>
        <v>-5955.5676819681175</v>
      </c>
      <c r="BB158" s="9">
        <f t="shared" si="54"/>
        <v>2383.8088402698122</v>
      </c>
      <c r="BC158" s="9">
        <f t="shared" si="54"/>
        <v>-5923.4507305963562</v>
      </c>
      <c r="BD158" s="9">
        <f t="shared" si="54"/>
        <v>1366.7912001379082</v>
      </c>
      <c r="BE158" s="9">
        <f t="shared" si="44"/>
        <v>2274.7736275972857</v>
      </c>
      <c r="BF158" s="9">
        <f t="shared" si="44"/>
        <v>2654.0637817473107</v>
      </c>
      <c r="BG158" s="9">
        <f t="shared" si="44"/>
        <v>-4991.5036445269361</v>
      </c>
      <c r="BH158" s="9">
        <f t="shared" si="44"/>
        <v>805.74573900410905</v>
      </c>
      <c r="BI158" s="9">
        <f t="shared" si="44"/>
        <v>1437.7425798325712</v>
      </c>
      <c r="BJ158" s="9">
        <f t="shared" si="44"/>
        <v>-1949.801394782211</v>
      </c>
      <c r="BK158" s="9">
        <f t="shared" si="44"/>
        <v>-2301.9720151220026</v>
      </c>
      <c r="BL158" s="1">
        <v>115</v>
      </c>
      <c r="BM158" s="9">
        <f t="shared" si="76"/>
        <v>8554476.1587460898</v>
      </c>
      <c r="BN158" s="9">
        <f t="shared" si="75"/>
        <v>-10055471.093381178</v>
      </c>
      <c r="BO158" s="9">
        <f t="shared" si="75"/>
        <v>-17418865.857527103</v>
      </c>
      <c r="BP158" s="9">
        <f t="shared" si="75"/>
        <v>6972172.7022545058</v>
      </c>
      <c r="BQ158" s="9">
        <f t="shared" si="75"/>
        <v>-17324930.082203574</v>
      </c>
      <c r="BR158" s="9">
        <f t="shared" si="75"/>
        <v>3997595.8366714562</v>
      </c>
      <c r="BS158" s="9">
        <f t="shared" si="73"/>
        <v>6653266.1185815223</v>
      </c>
      <c r="BT158" s="9">
        <f t="shared" si="73"/>
        <v>7762615.3307857132</v>
      </c>
      <c r="BU158" s="9">
        <f t="shared" si="73"/>
        <v>-14599167.880271567</v>
      </c>
      <c r="BV158" s="9">
        <f t="shared" si="73"/>
        <v>2356648.0464123567</v>
      </c>
      <c r="BW158" s="9">
        <f t="shared" si="73"/>
        <v>4205114.6881572288</v>
      </c>
      <c r="BX158" s="9">
        <f t="shared" si="73"/>
        <v>-5702786.1588010294</v>
      </c>
      <c r="BY158" s="9">
        <f t="shared" si="73"/>
        <v>-6732816.0606077565</v>
      </c>
    </row>
    <row r="159" spans="1:77">
      <c r="A159" s="33">
        <v>2014</v>
      </c>
      <c r="B159" s="29">
        <f>AVERAGE(K33:K44)</f>
        <v>1147.3333333333333</v>
      </c>
      <c r="C159" s="9">
        <f>SUM(N33:N44)</f>
        <v>700721273</v>
      </c>
      <c r="D159" s="9">
        <f>SUM(R33:R44)</f>
        <v>700046355.62670171</v>
      </c>
      <c r="E159" s="9">
        <f t="shared" si="77"/>
        <v>610739.052585706</v>
      </c>
      <c r="F159" s="9">
        <f t="shared" si="78"/>
        <v>610150.80385825259</v>
      </c>
      <c r="N159" s="24"/>
      <c r="T159" s="38"/>
      <c r="U159" s="38"/>
      <c r="V159" s="38"/>
      <c r="W159" s="38"/>
      <c r="X159" s="38"/>
      <c r="Y159" s="38"/>
      <c r="Z159" s="38"/>
      <c r="AA159" s="38"/>
      <c r="AB159" s="38"/>
      <c r="AC159" s="38"/>
      <c r="AD159" s="38"/>
      <c r="AE159" s="38"/>
      <c r="AF159" s="38"/>
      <c r="AH159" s="17">
        <v>116</v>
      </c>
      <c r="AI159" s="17">
        <v>63520.506983043932</v>
      </c>
      <c r="AJ159" s="17">
        <v>-788.21668654796667</v>
      </c>
      <c r="AK159" s="17">
        <v>-0.29871103482922551</v>
      </c>
      <c r="AS159" s="1">
        <v>116</v>
      </c>
      <c r="AT159" s="50">
        <f t="shared" si="40"/>
        <v>45</v>
      </c>
      <c r="AU159" s="51">
        <f t="shared" si="41"/>
        <v>0.37110187110187109</v>
      </c>
      <c r="AV159" s="52">
        <f t="shared" si="43"/>
        <v>-0.32893642436422554</v>
      </c>
      <c r="AW159" s="43"/>
      <c r="AX159" s="1">
        <v>116</v>
      </c>
      <c r="AY159" s="9">
        <f t="shared" si="42"/>
        <v>-788.21668654796667</v>
      </c>
      <c r="AZ159" s="9">
        <f t="shared" si="54"/>
        <v>2924.8036102866899</v>
      </c>
      <c r="BA159" s="9">
        <f t="shared" si="54"/>
        <v>-3437.9987285353272</v>
      </c>
      <c r="BB159" s="9">
        <f t="shared" si="54"/>
        <v>-5955.5676819681175</v>
      </c>
      <c r="BC159" s="9">
        <f t="shared" si="54"/>
        <v>2383.8088402698122</v>
      </c>
      <c r="BD159" s="9">
        <f t="shared" si="54"/>
        <v>-5923.4507305963562</v>
      </c>
      <c r="BE159" s="9">
        <f t="shared" si="44"/>
        <v>1366.7912001379082</v>
      </c>
      <c r="BF159" s="9">
        <f t="shared" si="44"/>
        <v>2274.7736275972857</v>
      </c>
      <c r="BG159" s="9">
        <f t="shared" si="44"/>
        <v>2654.0637817473107</v>
      </c>
      <c r="BH159" s="9">
        <f t="shared" si="44"/>
        <v>-4991.5036445269361</v>
      </c>
      <c r="BI159" s="9">
        <f t="shared" si="44"/>
        <v>805.74573900410905</v>
      </c>
      <c r="BJ159" s="9">
        <f t="shared" si="44"/>
        <v>1437.7425798325712</v>
      </c>
      <c r="BK159" s="9">
        <f t="shared" si="44"/>
        <v>-1949.801394782211</v>
      </c>
      <c r="BL159" s="1">
        <v>116</v>
      </c>
      <c r="BM159" s="9">
        <f t="shared" si="76"/>
        <v>621285.5449526466</v>
      </c>
      <c r="BN159" s="9">
        <f t="shared" si="75"/>
        <v>-2305379.010503693</v>
      </c>
      <c r="BO159" s="9">
        <f t="shared" si="75"/>
        <v>2709887.9661622136</v>
      </c>
      <c r="BP159" s="9">
        <f t="shared" si="75"/>
        <v>4694277.8247930259</v>
      </c>
      <c r="BQ159" s="9">
        <f t="shared" si="75"/>
        <v>-1878957.9054412136</v>
      </c>
      <c r="BR159" s="9">
        <f t="shared" si="75"/>
        <v>4668962.7078007543</v>
      </c>
      <c r="BS159" s="9">
        <f t="shared" si="73"/>
        <v>-1077327.6309756176</v>
      </c>
      <c r="BT159" s="9">
        <f t="shared" si="73"/>
        <v>-1793014.5313914225</v>
      </c>
      <c r="BU159" s="9">
        <f t="shared" si="73"/>
        <v>-2091977.3599358206</v>
      </c>
      <c r="BV159" s="9">
        <f t="shared" si="73"/>
        <v>3934386.4635810885</v>
      </c>
      <c r="BW159" s="9">
        <f t="shared" si="73"/>
        <v>-635102.23659796151</v>
      </c>
      <c r="BX159" s="9">
        <f t="shared" si="73"/>
        <v>-1133252.692384551</v>
      </c>
      <c r="BY159" s="9">
        <f t="shared" si="73"/>
        <v>1536865.9948218227</v>
      </c>
    </row>
    <row r="160" spans="1:77">
      <c r="A160" s="33">
        <v>2015</v>
      </c>
      <c r="B160" s="29">
        <f>AVERAGE(K45:K56)</f>
        <v>1149.3333333333333</v>
      </c>
      <c r="C160" s="9">
        <f>SUM(N45:N56)</f>
        <v>699483935</v>
      </c>
      <c r="D160" s="9">
        <f>SUM(R45:R56)</f>
        <v>696883979.15803361</v>
      </c>
      <c r="E160" s="9">
        <f t="shared" si="77"/>
        <v>608599.7114269142</v>
      </c>
      <c r="F160" s="9">
        <f t="shared" si="78"/>
        <v>606337.56887299917</v>
      </c>
      <c r="T160" s="38"/>
      <c r="U160" s="38"/>
      <c r="V160" s="38"/>
      <c r="W160" s="38"/>
      <c r="X160" s="38"/>
      <c r="Y160" s="38"/>
      <c r="Z160" s="38"/>
      <c r="AA160" s="38"/>
      <c r="AB160" s="38"/>
      <c r="AC160" s="38"/>
      <c r="AD160" s="38"/>
      <c r="AE160" s="38"/>
      <c r="AF160" s="38"/>
      <c r="AH160" s="17">
        <v>117</v>
      </c>
      <c r="AI160" s="17">
        <v>57090.211689298303</v>
      </c>
      <c r="AJ160" s="17">
        <v>-1479.2649690841208</v>
      </c>
      <c r="AK160" s="17">
        <v>-0.56059809090942148</v>
      </c>
      <c r="AS160" s="1">
        <v>117</v>
      </c>
      <c r="AT160" s="50">
        <f t="shared" si="40"/>
        <v>36</v>
      </c>
      <c r="AU160" s="51">
        <f t="shared" si="41"/>
        <v>0.29625779625779625</v>
      </c>
      <c r="AV160" s="52">
        <f t="shared" si="43"/>
        <v>-0.53519417688850079</v>
      </c>
      <c r="AW160" s="43"/>
      <c r="AX160" s="1">
        <v>117</v>
      </c>
      <c r="AY160" s="9">
        <f t="shared" si="42"/>
        <v>-1479.2649690841208</v>
      </c>
      <c r="AZ160" s="9">
        <f t="shared" si="54"/>
        <v>-788.21668654796667</v>
      </c>
      <c r="BA160" s="9">
        <f t="shared" si="54"/>
        <v>2924.8036102866899</v>
      </c>
      <c r="BB160" s="9">
        <f t="shared" si="54"/>
        <v>-3437.9987285353272</v>
      </c>
      <c r="BC160" s="9">
        <f t="shared" si="54"/>
        <v>-5955.5676819681175</v>
      </c>
      <c r="BD160" s="9">
        <f t="shared" si="54"/>
        <v>2383.8088402698122</v>
      </c>
      <c r="BE160" s="9">
        <f t="shared" si="44"/>
        <v>-5923.4507305963562</v>
      </c>
      <c r="BF160" s="9">
        <f t="shared" si="44"/>
        <v>1366.7912001379082</v>
      </c>
      <c r="BG160" s="9">
        <f t="shared" si="44"/>
        <v>2274.7736275972857</v>
      </c>
      <c r="BH160" s="9">
        <f t="shared" si="44"/>
        <v>2654.0637817473107</v>
      </c>
      <c r="BI160" s="9">
        <f t="shared" si="44"/>
        <v>-4991.5036445269361</v>
      </c>
      <c r="BJ160" s="9">
        <f t="shared" si="44"/>
        <v>805.74573900410905</v>
      </c>
      <c r="BK160" s="9">
        <f t="shared" si="44"/>
        <v>1437.7425798325712</v>
      </c>
      <c r="BL160" s="1">
        <v>117</v>
      </c>
      <c r="BM160" s="9">
        <f t="shared" si="76"/>
        <v>2188224.8487594281</v>
      </c>
      <c r="BN160" s="9">
        <f t="shared" si="75"/>
        <v>1165981.3324579531</v>
      </c>
      <c r="BO160" s="9">
        <f t="shared" si="75"/>
        <v>-4326559.5221478576</v>
      </c>
      <c r="BP160" s="9">
        <f t="shared" si="75"/>
        <v>5085711.082878029</v>
      </c>
      <c r="BQ160" s="9">
        <f t="shared" si="75"/>
        <v>8809862.6429449152</v>
      </c>
      <c r="BR160" s="9">
        <f t="shared" si="75"/>
        <v>-3526284.9104041727</v>
      </c>
      <c r="BS160" s="9">
        <f t="shared" si="73"/>
        <v>8762353.1618668903</v>
      </c>
      <c r="BT160" s="9">
        <f t="shared" si="73"/>
        <v>-2021846.3424164518</v>
      </c>
      <c r="BU160" s="9">
        <f t="shared" si="73"/>
        <v>-3364992.9399010679</v>
      </c>
      <c r="BV160" s="9">
        <f t="shared" si="73"/>
        <v>-3926063.5780537142</v>
      </c>
      <c r="BW160" s="9">
        <f t="shared" si="73"/>
        <v>7383756.4844043786</v>
      </c>
      <c r="BX160" s="9">
        <f t="shared" si="73"/>
        <v>-1191911.4456975793</v>
      </c>
      <c r="BY160" s="9">
        <f t="shared" si="73"/>
        <v>-2126802.232906953</v>
      </c>
    </row>
    <row r="161" spans="1:77">
      <c r="A161" s="33">
        <v>2016</v>
      </c>
      <c r="B161" s="29">
        <f>AVERAGE(K57:K68)</f>
        <v>1134.75</v>
      </c>
      <c r="C161" s="9">
        <f>SUM(N57:N68)</f>
        <v>656729020</v>
      </c>
      <c r="D161" s="9">
        <f>SUM(R57:R68)</f>
        <v>657868343.47217834</v>
      </c>
      <c r="E161" s="9">
        <f t="shared" si="77"/>
        <v>578743.35316148936</v>
      </c>
      <c r="F161" s="9">
        <f t="shared" si="78"/>
        <v>579747.38354014396</v>
      </c>
      <c r="T161" s="38"/>
      <c r="U161" s="38"/>
      <c r="V161" s="38"/>
      <c r="W161" s="38"/>
      <c r="X161" s="38"/>
      <c r="Y161" s="38"/>
      <c r="Z161" s="38"/>
      <c r="AA161" s="38"/>
      <c r="AB161" s="38"/>
      <c r="AC161" s="38"/>
      <c r="AD161" s="38"/>
      <c r="AE161" s="38"/>
      <c r="AF161" s="38"/>
      <c r="AH161" s="17">
        <v>118</v>
      </c>
      <c r="AI161" s="17">
        <v>60041.877588326417</v>
      </c>
      <c r="AJ161" s="17">
        <v>4787.8253846465595</v>
      </c>
      <c r="AK161" s="17">
        <v>1.8144455701552515</v>
      </c>
      <c r="AL161" s="59"/>
      <c r="AS161" s="1">
        <v>118</v>
      </c>
      <c r="AT161" s="50">
        <f t="shared" si="40"/>
        <v>116</v>
      </c>
      <c r="AU161" s="51">
        <f t="shared" si="41"/>
        <v>0.96153846153846156</v>
      </c>
      <c r="AV161" s="52">
        <f t="shared" si="43"/>
        <v>1.7688250385187059</v>
      </c>
      <c r="AW161" s="43"/>
      <c r="AX161" s="1">
        <v>118</v>
      </c>
      <c r="AY161" s="9">
        <f t="shared" si="42"/>
        <v>4787.8253846465595</v>
      </c>
      <c r="AZ161" s="9">
        <f t="shared" si="54"/>
        <v>-1479.2649690841208</v>
      </c>
      <c r="BA161" s="9">
        <f t="shared" si="54"/>
        <v>-788.21668654796667</v>
      </c>
      <c r="BB161" s="9">
        <f t="shared" si="54"/>
        <v>2924.8036102866899</v>
      </c>
      <c r="BC161" s="9">
        <f t="shared" si="54"/>
        <v>-3437.9987285353272</v>
      </c>
      <c r="BD161" s="9">
        <f t="shared" si="54"/>
        <v>-5955.5676819681175</v>
      </c>
      <c r="BE161" s="9">
        <f t="shared" si="44"/>
        <v>2383.8088402698122</v>
      </c>
      <c r="BF161" s="9">
        <f t="shared" si="44"/>
        <v>-5923.4507305963562</v>
      </c>
      <c r="BG161" s="9">
        <f t="shared" si="44"/>
        <v>1366.7912001379082</v>
      </c>
      <c r="BH161" s="9">
        <f t="shared" si="44"/>
        <v>2274.7736275972857</v>
      </c>
      <c r="BI161" s="9">
        <f t="shared" si="44"/>
        <v>2654.0637817473107</v>
      </c>
      <c r="BJ161" s="9">
        <f t="shared" si="44"/>
        <v>-4991.5036445269361</v>
      </c>
      <c r="BK161" s="9">
        <f t="shared" si="44"/>
        <v>805.74573900410905</v>
      </c>
      <c r="BL161" s="1">
        <v>118</v>
      </c>
      <c r="BM161" s="9">
        <f t="shared" si="76"/>
        <v>22923271.913866028</v>
      </c>
      <c r="BN161" s="9">
        <f t="shared" si="75"/>
        <v>-7082462.3695993423</v>
      </c>
      <c r="BO161" s="9">
        <f t="shared" si="75"/>
        <v>-3773843.8604563321</v>
      </c>
      <c r="BP161" s="9">
        <f t="shared" si="75"/>
        <v>14003448.970436562</v>
      </c>
      <c r="BQ161" s="9">
        <f t="shared" si="75"/>
        <v>-16460537.584864026</v>
      </c>
      <c r="BR161" s="9">
        <f t="shared" si="75"/>
        <v>-28514218.127707627</v>
      </c>
      <c r="BS161" s="9">
        <f t="shared" si="73"/>
        <v>11413260.477588724</v>
      </c>
      <c r="BT161" s="9">
        <f t="shared" si="73"/>
        <v>-28360447.772652451</v>
      </c>
      <c r="BU161" s="9">
        <f t="shared" si="73"/>
        <v>6543957.6035318477</v>
      </c>
      <c r="BV161" s="9">
        <f t="shared" si="73"/>
        <v>10891218.918534864</v>
      </c>
      <c r="BW161" s="9">
        <f t="shared" si="73"/>
        <v>12707193.946720863</v>
      </c>
      <c r="BX161" s="9">
        <f t="shared" si="73"/>
        <v>-23898447.856821883</v>
      </c>
      <c r="BY161" s="9">
        <f t="shared" si="73"/>
        <v>3857769.9027747065</v>
      </c>
    </row>
    <row r="162" spans="1:77">
      <c r="A162" s="33">
        <v>2017</v>
      </c>
      <c r="B162" s="29">
        <f>AVERAGE(K69:K80)</f>
        <v>1126.0833333333333</v>
      </c>
      <c r="C162" s="9">
        <f>SUM(N69:N80)</f>
        <v>648437386.23600006</v>
      </c>
      <c r="D162" s="9">
        <f>SUM(R69:R80)</f>
        <v>646462297.85257971</v>
      </c>
      <c r="E162" s="9">
        <f t="shared" si="77"/>
        <v>575834.28068023396</v>
      </c>
      <c r="F162" s="9">
        <f t="shared" si="78"/>
        <v>574080.3355458416</v>
      </c>
      <c r="T162" s="38"/>
      <c r="U162" s="38"/>
      <c r="V162" s="38"/>
      <c r="W162" s="38"/>
      <c r="X162" s="38"/>
      <c r="Y162" s="38"/>
      <c r="Z162" s="38"/>
      <c r="AA162" s="38"/>
      <c r="AB162" s="38"/>
      <c r="AC162" s="38"/>
      <c r="AD162" s="38"/>
      <c r="AE162" s="38"/>
      <c r="AF162" s="38"/>
      <c r="AH162" s="17">
        <v>119</v>
      </c>
      <c r="AI162" s="17">
        <v>72856.527123287684</v>
      </c>
      <c r="AJ162" s="17">
        <v>-1.4551915228366852E-11</v>
      </c>
      <c r="AK162" s="17">
        <v>-5.5147495996941239E-15</v>
      </c>
      <c r="AL162" s="59"/>
      <c r="AS162" s="1">
        <v>119</v>
      </c>
      <c r="AT162" s="50">
        <f t="shared" si="40"/>
        <v>55</v>
      </c>
      <c r="AU162" s="51">
        <f t="shared" si="41"/>
        <v>0.45426195426195426</v>
      </c>
      <c r="AV162" s="52">
        <f t="shared" si="43"/>
        <v>-0.11490060124967313</v>
      </c>
      <c r="AW162" s="43"/>
      <c r="AX162" s="1">
        <v>119</v>
      </c>
      <c r="AY162" s="9">
        <f t="shared" si="42"/>
        <v>-1.4551915228366852E-11</v>
      </c>
      <c r="AZ162" s="9">
        <f t="shared" si="54"/>
        <v>4787.8253846465595</v>
      </c>
      <c r="BA162" s="9">
        <f t="shared" si="54"/>
        <v>-1479.2649690841208</v>
      </c>
      <c r="BB162" s="9">
        <f t="shared" si="54"/>
        <v>-788.21668654796667</v>
      </c>
      <c r="BC162" s="9">
        <f t="shared" si="54"/>
        <v>2924.8036102866899</v>
      </c>
      <c r="BD162" s="9">
        <f t="shared" si="54"/>
        <v>-3437.9987285353272</v>
      </c>
      <c r="BE162" s="9">
        <f t="shared" si="44"/>
        <v>-5955.5676819681175</v>
      </c>
      <c r="BF162" s="9">
        <f t="shared" si="44"/>
        <v>2383.8088402698122</v>
      </c>
      <c r="BG162" s="9">
        <f t="shared" si="44"/>
        <v>-5923.4507305963562</v>
      </c>
      <c r="BH162" s="9">
        <f t="shared" si="44"/>
        <v>1366.7912001379082</v>
      </c>
      <c r="BI162" s="9">
        <f t="shared" si="44"/>
        <v>2274.7736275972857</v>
      </c>
      <c r="BJ162" s="9">
        <f t="shared" si="44"/>
        <v>2654.0637817473107</v>
      </c>
      <c r="BK162" s="9">
        <f t="shared" si="44"/>
        <v>-4991.5036445269361</v>
      </c>
      <c r="BL162" s="1">
        <v>119</v>
      </c>
      <c r="BM162" s="9">
        <f t="shared" si="76"/>
        <v>7.8365253054134848E-23</v>
      </c>
      <c r="BN162" s="9">
        <f t="shared" si="75"/>
        <v>-4.2383817718073176E-8</v>
      </c>
      <c r="BO162" s="9">
        <f t="shared" si="75"/>
        <v>1.3095067545162894E-8</v>
      </c>
      <c r="BP162" s="9">
        <f t="shared" si="75"/>
        <v>6.9776212959066659E-9</v>
      </c>
      <c r="BQ162" s="9">
        <f t="shared" si="75"/>
        <v>-2.5891575636212271E-8</v>
      </c>
      <c r="BR162" s="9">
        <f t="shared" si="75"/>
        <v>3.0434591848834738E-8</v>
      </c>
      <c r="BS162" s="9">
        <f t="shared" si="73"/>
        <v>5.2721157260587429E-8</v>
      </c>
      <c r="BT162" s="9">
        <f t="shared" si="73"/>
        <v>-2.1102465366578051E-8</v>
      </c>
      <c r="BU162" s="9">
        <f t="shared" si="73"/>
        <v>5.2436844675386192E-8</v>
      </c>
      <c r="BV162" s="9">
        <f t="shared" si="73"/>
        <v>-1.2099403054898203E-8</v>
      </c>
      <c r="BW162" s="9">
        <f t="shared" si="73"/>
        <v>-2.0137240403783204E-8</v>
      </c>
      <c r="BX162" s="9">
        <f t="shared" si="73"/>
        <v>-2.3494874290621632E-8</v>
      </c>
      <c r="BY162" s="9">
        <f t="shared" si="73"/>
        <v>4.4186862220821052E-8</v>
      </c>
    </row>
    <row r="163" spans="1:77" ht="15.75" thickBot="1">
      <c r="A163" s="33">
        <v>2018</v>
      </c>
      <c r="B163" s="29">
        <f>AVERAGE(K81:K92)</f>
        <v>1095.5833333333333</v>
      </c>
      <c r="C163" s="9">
        <f>SUM(N81:N92)</f>
        <v>616548533.86899996</v>
      </c>
      <c r="D163" s="9">
        <f>SUM(R81:R92)</f>
        <v>617152044.30758464</v>
      </c>
      <c r="E163" s="9">
        <f t="shared" si="77"/>
        <v>562758.22670023574</v>
      </c>
      <c r="F163" s="9">
        <f t="shared" si="78"/>
        <v>563309.08433034271</v>
      </c>
      <c r="T163" s="38"/>
      <c r="U163" s="38"/>
      <c r="V163" s="38"/>
      <c r="W163" s="38"/>
      <c r="X163" s="38"/>
      <c r="Y163" s="38"/>
      <c r="Z163" s="38"/>
      <c r="AA163" s="38"/>
      <c r="AB163" s="38"/>
      <c r="AC163" s="38"/>
      <c r="AD163" s="38"/>
      <c r="AE163" s="38"/>
      <c r="AF163" s="38"/>
      <c r="AH163" s="18">
        <v>120</v>
      </c>
      <c r="AI163" s="18">
        <v>60036.836096450017</v>
      </c>
      <c r="AJ163" s="18">
        <v>6183.9359965732438</v>
      </c>
      <c r="AK163" s="18">
        <v>2.3435305955574695</v>
      </c>
      <c r="AL163" s="59"/>
      <c r="AS163" s="1">
        <v>120</v>
      </c>
      <c r="AT163" s="50">
        <f t="shared" si="40"/>
        <v>120</v>
      </c>
      <c r="AU163" s="51">
        <f t="shared" si="41"/>
        <v>0.99480249480249483</v>
      </c>
      <c r="AV163" s="52">
        <f t="shared" si="43"/>
        <v>2.562404725380119</v>
      </c>
      <c r="AW163" s="43"/>
      <c r="AX163" s="1">
        <v>120</v>
      </c>
      <c r="AY163" s="9">
        <f t="shared" si="42"/>
        <v>6183.9359965732438</v>
      </c>
      <c r="AZ163" s="9">
        <f t="shared" si="54"/>
        <v>-1.4551915228366852E-11</v>
      </c>
      <c r="BA163" s="9">
        <f t="shared" si="54"/>
        <v>4787.8253846465595</v>
      </c>
      <c r="BB163" s="9">
        <f t="shared" si="54"/>
        <v>-1479.2649690841208</v>
      </c>
      <c r="BC163" s="9">
        <f t="shared" si="54"/>
        <v>-788.21668654796667</v>
      </c>
      <c r="BD163" s="9">
        <f t="shared" si="54"/>
        <v>2924.8036102866899</v>
      </c>
      <c r="BE163" s="9">
        <f t="shared" si="44"/>
        <v>-3437.9987285353272</v>
      </c>
      <c r="BF163" s="9">
        <f t="shared" si="44"/>
        <v>-5955.5676819681175</v>
      </c>
      <c r="BG163" s="9">
        <f t="shared" si="44"/>
        <v>2383.8088402698122</v>
      </c>
      <c r="BH163" s="9">
        <f t="shared" si="44"/>
        <v>-5923.4507305963562</v>
      </c>
      <c r="BI163" s="9">
        <f t="shared" si="44"/>
        <v>1366.7912001379082</v>
      </c>
      <c r="BJ163" s="9">
        <f t="shared" si="44"/>
        <v>2274.7736275972857</v>
      </c>
      <c r="BK163" s="9">
        <f t="shared" si="44"/>
        <v>2654.0637817473107</v>
      </c>
      <c r="BL163" s="1">
        <v>120</v>
      </c>
      <c r="BM163" s="9">
        <f t="shared" si="76"/>
        <v>38241064.409714386</v>
      </c>
      <c r="BN163" s="9">
        <f t="shared" si="75"/>
        <v>-5.4742768376532967E-8</v>
      </c>
      <c r="BO163" s="9">
        <f t="shared" si="75"/>
        <v>29607605.741423056</v>
      </c>
      <c r="BP163" s="9">
        <f t="shared" si="75"/>
        <v>-9147679.8907890748</v>
      </c>
      <c r="BQ163" s="9">
        <f t="shared" si="75"/>
        <v>-4874281.5410436299</v>
      </c>
      <c r="BR163" s="9">
        <f t="shared" si="75"/>
        <v>18086798.328559294</v>
      </c>
      <c r="BS163" s="9">
        <f t="shared" si="73"/>
        <v>-21260364.093562637</v>
      </c>
      <c r="BT163" s="9">
        <f t="shared" si="73"/>
        <v>-36828849.368550912</v>
      </c>
      <c r="BU163" s="9">
        <f t="shared" si="73"/>
        <v>14741321.29629406</v>
      </c>
      <c r="BV163" s="9">
        <f t="shared" si="73"/>
        <v>-36630240.196862884</v>
      </c>
      <c r="BW163" s="9">
        <f t="shared" si="73"/>
        <v>8452149.3023323976</v>
      </c>
      <c r="BX163" s="9">
        <f t="shared" si="73"/>
        <v>14067054.519754402</v>
      </c>
      <c r="BY163" s="9">
        <f t="shared" si="73"/>
        <v>16412560.557148559</v>
      </c>
    </row>
    <row r="164" spans="1:77">
      <c r="A164" s="33">
        <v>2019</v>
      </c>
      <c r="B164" s="29">
        <f>AVERAGE(K93:K104)</f>
        <v>1055.5</v>
      </c>
      <c r="C164" s="9">
        <f>SUM(N93:N104)</f>
        <v>626948248.19999993</v>
      </c>
      <c r="D164" s="9">
        <f>SUM(R93:R104)</f>
        <v>628097149.24637055</v>
      </c>
      <c r="E164" s="9">
        <f t="shared" si="77"/>
        <v>593982.23420180008</v>
      </c>
      <c r="F164" s="9">
        <f t="shared" si="78"/>
        <v>595070.72406098584</v>
      </c>
      <c r="T164" s="38"/>
      <c r="U164" s="38"/>
      <c r="V164" s="38"/>
      <c r="W164" s="38"/>
      <c r="X164" s="38"/>
      <c r="Y164" s="38"/>
      <c r="Z164" s="38"/>
      <c r="AA164" s="38"/>
      <c r="AB164" s="38"/>
      <c r="AC164" s="38"/>
      <c r="AD164" s="38"/>
      <c r="AE164" s="38"/>
      <c r="AF164" s="38"/>
    </row>
    <row r="165" spans="1:77">
      <c r="A165" s="33">
        <v>2020</v>
      </c>
      <c r="B165" s="29">
        <f>AVERAGE(K105:K116)</f>
        <v>950.91666666666663</v>
      </c>
      <c r="C165" s="9">
        <f>SUM(N105:N116)</f>
        <v>578045551.63</v>
      </c>
      <c r="D165" s="9">
        <f>SUM(R105:R116)</f>
        <v>578477983.07495248</v>
      </c>
      <c r="E165" s="9">
        <f t="shared" si="77"/>
        <v>607882.44847603189</v>
      </c>
      <c r="F165" s="9">
        <f t="shared" si="78"/>
        <v>608337.20067473757</v>
      </c>
      <c r="T165" s="38"/>
      <c r="U165" s="38"/>
      <c r="V165" s="38"/>
      <c r="W165" s="38"/>
      <c r="X165" s="38"/>
      <c r="Y165" s="38"/>
      <c r="Z165" s="38"/>
      <c r="AA165" s="38"/>
      <c r="AB165" s="38"/>
      <c r="AC165" s="38"/>
      <c r="AD165" s="38"/>
      <c r="AE165" s="38"/>
      <c r="AF165" s="38"/>
      <c r="BL165" s="53" t="s">
        <v>130</v>
      </c>
      <c r="BM165" s="53" t="s">
        <v>126</v>
      </c>
      <c r="BN165" s="53" t="s">
        <v>97</v>
      </c>
      <c r="BO165" s="53" t="s">
        <v>98</v>
      </c>
      <c r="BP165" s="53" t="s">
        <v>99</v>
      </c>
      <c r="BQ165" s="53" t="s">
        <v>100</v>
      </c>
      <c r="BR165" s="53" t="s">
        <v>101</v>
      </c>
      <c r="BS165" s="53" t="s">
        <v>102</v>
      </c>
      <c r="BT165" s="53" t="s">
        <v>103</v>
      </c>
      <c r="BU165" s="53" t="s">
        <v>104</v>
      </c>
      <c r="BV165" s="53" t="s">
        <v>105</v>
      </c>
      <c r="BW165" s="53" t="s">
        <v>106</v>
      </c>
      <c r="BX165" s="53" t="s">
        <v>107</v>
      </c>
      <c r="BY165" s="53" t="s">
        <v>108</v>
      </c>
    </row>
    <row r="166" spans="1:77">
      <c r="A166" s="33">
        <v>2021</v>
      </c>
      <c r="B166" s="29">
        <f>AVERAGE(K117:K128)</f>
        <v>855.66666666666663</v>
      </c>
      <c r="C166" s="9">
        <f>SUM(N117:N128)</f>
        <v>577916682.38</v>
      </c>
      <c r="D166" s="9">
        <f>SUM(R117:R128)</f>
        <v>575141680.64651847</v>
      </c>
      <c r="E166" s="9">
        <f t="shared" si="77"/>
        <v>675399.31715621345</v>
      </c>
      <c r="F166" s="9">
        <f t="shared" si="78"/>
        <v>672156.22981673374</v>
      </c>
      <c r="BL166" s="7" t="s">
        <v>113</v>
      </c>
      <c r="BM166" s="7">
        <v>120</v>
      </c>
      <c r="BN166" s="7">
        <f t="shared" ref="BN166:BY166" si="79">COUNT(BN44:BN163)</f>
        <v>119</v>
      </c>
      <c r="BO166" s="7">
        <f t="shared" si="79"/>
        <v>118</v>
      </c>
      <c r="BP166" s="7">
        <f t="shared" si="79"/>
        <v>117</v>
      </c>
      <c r="BQ166" s="7">
        <f t="shared" si="79"/>
        <v>116</v>
      </c>
      <c r="BR166" s="7">
        <f t="shared" si="79"/>
        <v>115</v>
      </c>
      <c r="BS166" s="7">
        <f t="shared" si="79"/>
        <v>114</v>
      </c>
      <c r="BT166" s="7">
        <f t="shared" si="79"/>
        <v>113</v>
      </c>
      <c r="BU166" s="7">
        <f t="shared" si="79"/>
        <v>112</v>
      </c>
      <c r="BV166" s="7">
        <f t="shared" si="79"/>
        <v>111</v>
      </c>
      <c r="BW166" s="7">
        <f t="shared" si="79"/>
        <v>110</v>
      </c>
      <c r="BX166" s="7">
        <f t="shared" si="79"/>
        <v>109</v>
      </c>
      <c r="BY166" s="7">
        <f t="shared" si="79"/>
        <v>108</v>
      </c>
    </row>
    <row r="167" spans="1:77">
      <c r="A167" s="33">
        <v>2022</v>
      </c>
      <c r="B167" s="29">
        <f>AVERAGE(K129:K140)</f>
        <v>775.41666666666663</v>
      </c>
      <c r="C167" s="9">
        <f>SUM(N129:N140)</f>
        <v>568348937.20000005</v>
      </c>
      <c r="D167" s="9">
        <f>SUM(R129:R140)</f>
        <v>567052369.84827125</v>
      </c>
      <c r="E167" s="9">
        <f t="shared" si="77"/>
        <v>732959.40315959172</v>
      </c>
      <c r="F167" s="9">
        <f>D167/B167</f>
        <v>731287.31200206932</v>
      </c>
      <c r="AY167" s="44"/>
      <c r="BL167" s="7" t="s">
        <v>110</v>
      </c>
      <c r="BM167" s="9">
        <f>SUM(BM44:BM163)/BM166</f>
        <v>6904852.9158214089</v>
      </c>
      <c r="BN167" s="9">
        <f t="shared" ref="BN167:BY167" si="80">SUM(BN45:BN163)</f>
        <v>-152046646.2046313</v>
      </c>
      <c r="BO167" s="9">
        <f t="shared" si="80"/>
        <v>38112355.947345056</v>
      </c>
      <c r="BP167" s="9">
        <f t="shared" si="80"/>
        <v>53291490.749713995</v>
      </c>
      <c r="BQ167" s="9">
        <f t="shared" si="80"/>
        <v>59546772.149045981</v>
      </c>
      <c r="BR167" s="9">
        <f t="shared" si="80"/>
        <v>-107186572.34144391</v>
      </c>
      <c r="BS167" s="9">
        <f t="shared" si="80"/>
        <v>-105495946.37999511</v>
      </c>
      <c r="BT167" s="9">
        <f t="shared" si="80"/>
        <v>137521252.98951006</v>
      </c>
      <c r="BU167" s="9">
        <f t="shared" si="80"/>
        <v>-56297681.086861789</v>
      </c>
      <c r="BV167" s="9">
        <f t="shared" si="80"/>
        <v>-25383276.186484791</v>
      </c>
      <c r="BW167" s="9">
        <f t="shared" si="80"/>
        <v>108817721.55252196</v>
      </c>
      <c r="BX167" s="9">
        <f t="shared" si="80"/>
        <v>58429508.223821655</v>
      </c>
      <c r="BY167" s="9">
        <f t="shared" si="80"/>
        <v>57164280.069176577</v>
      </c>
    </row>
    <row r="168" spans="1:77">
      <c r="A168" s="31" t="s">
        <v>91</v>
      </c>
      <c r="B168" s="7"/>
      <c r="C168" s="7"/>
      <c r="D168" s="7"/>
      <c r="E168" s="9">
        <f>AVERAGE(E157:E167)</f>
        <v>612718.93620976841</v>
      </c>
      <c r="F168" s="9">
        <f>AVERAGE(F157:F167)</f>
        <v>612084.1501961879</v>
      </c>
      <c r="BL168" s="7" t="s">
        <v>111</v>
      </c>
      <c r="BM168" s="45">
        <f>BM167/BM167</f>
        <v>1</v>
      </c>
      <c r="BN168" s="45">
        <f>(BN167/$BM$166)/$BM$167</f>
        <v>-0.18350215427983002</v>
      </c>
      <c r="BO168" s="45">
        <f>(BO167/$BM$166)/$BM$167</f>
        <v>4.5997064687668739E-2</v>
      </c>
      <c r="BP168" s="45">
        <f>(BP167/$BM$166)/$BM$167</f>
        <v>6.4316468672350635E-2</v>
      </c>
      <c r="BQ168" s="45">
        <f t="shared" ref="BQ168:BY168" si="81">(BQ167/$BM$166)/$BM$167</f>
        <v>7.1865846715580411E-2</v>
      </c>
      <c r="BR168" s="45">
        <f>(BR167/$BM$166)/$BM$167</f>
        <v>-0.12936139944878763</v>
      </c>
      <c r="BS168" s="45">
        <f t="shared" si="81"/>
        <v>-0.12732101569977855</v>
      </c>
      <c r="BT168" s="45">
        <f t="shared" si="81"/>
        <v>0.16597173836293364</v>
      </c>
      <c r="BU168" s="45">
        <f t="shared" si="81"/>
        <v>-6.7944581602243245E-2</v>
      </c>
      <c r="BV168" s="45">
        <f t="shared" si="81"/>
        <v>-3.063458470916269E-2</v>
      </c>
      <c r="BW168" s="45">
        <f t="shared" si="81"/>
        <v>0.13133000185901</v>
      </c>
      <c r="BX168" s="45">
        <f t="shared" si="81"/>
        <v>7.0517442510058662E-2</v>
      </c>
      <c r="BY168" s="45">
        <f t="shared" si="81"/>
        <v>6.8990463140054026E-2</v>
      </c>
    </row>
    <row r="169" spans="1:77">
      <c r="A169" s="31" t="s">
        <v>92</v>
      </c>
      <c r="B169" s="7"/>
      <c r="C169" s="7"/>
      <c r="D169" s="7"/>
      <c r="E169" s="28"/>
      <c r="F169" s="28">
        <f>E168/F168-1</f>
        <v>1.0370894482025772E-3</v>
      </c>
      <c r="BL169" s="7" t="s">
        <v>109</v>
      </c>
      <c r="BM169" s="45"/>
      <c r="BN169" s="45">
        <f>(BN168^2/(BN166))*($BM$166*($BM$166+2))</f>
        <v>4.1426328971004729</v>
      </c>
      <c r="BO169" s="45">
        <f>((BO168^2/BO166)+(BN168^2/BN166))*($BM$166*($BM$166+2))</f>
        <v>4.405126851445103</v>
      </c>
      <c r="BP169" s="45">
        <f>((BP168^2/BP166)+(BO168^2/BO166)+(BN168^2/BN166))*($BM$166*($BM$166+2))</f>
        <v>4.9227332036325269</v>
      </c>
      <c r="BQ169" s="45">
        <f>((BQ168^2/BQ166)+(BP168^2/BP166)+(BO168^2/BO166)+(BN168^2/BN166))*($BM$166*($BM$166+2))</f>
        <v>5.5745539526800822</v>
      </c>
      <c r="BR169" s="45">
        <f>((BR168^2/BR166)+(BQ168^2/BQ166)+(BP168^2/BP166)+(BO168^2/BO166)+(BN168^2/BN166))*($BM$166*($BM$166+2))</f>
        <v>7.7049122240712675</v>
      </c>
      <c r="BS169" s="45">
        <f>((BS168^2/BS166)+(BR168^2/BR166)+(BQ168^2/BQ166)+(BP168^2/BP166)+(BO168^2/BO166)+(BN168^2/BN166))*($BM$166*($BM$166+2))</f>
        <v>9.7866998101096243</v>
      </c>
      <c r="BT169" s="45">
        <f>((BT168^2/BT166)+(BS168^2/BS166)+(BR168^2/BR166)+(BQ168^2/BQ166)+(BP168^2/BP166)+(BO168^2/BO166)+(BN168^2/BN166))*($BM$166*($BM$166+2))</f>
        <v>13.355571372689571</v>
      </c>
      <c r="BU169" s="45">
        <f>((BU168^2/BU166)+(BT168^2/BT166)+(BS168^2/BS166)+(BR168^2/BR166)+(BQ168^2/BQ166)+(BP168^2/BP166)+(BO168^2/BO166)+(BN168^2/BN166))*($BM$166*($BM$166+2))</f>
        <v>13.959009450508152</v>
      </c>
      <c r="BV169" s="45">
        <f>((BV168^2/BV166)+(BU168^2/BU166)+(BT168^2/BT166)+(BS168^2/BS166)+(BR168^2/BR166)+(BQ168^2/BQ166)+(BP168^2/BP166)+(BO168^2/BO166)+(BN168^2/BN166))*($BM$166*($BM$166+2))</f>
        <v>14.0827870604508</v>
      </c>
      <c r="BW169" s="45">
        <f>((BW168^2/BW166)+(BV168^2/BV166)+(BU168^2/BU166)+(BT168^2/BT166)+(BS168^2/BS166)+(BR168^2/BR166)+(BQ168^2/BQ166)+(BP168^2/BP166)+(BO168^2/BO166)+(BN168^2/BN166))*($BM$166*($BM$166+2))</f>
        <v>16.378281749946527</v>
      </c>
      <c r="BX169" s="45">
        <f>((BX168^2/BX166)+(BW168^2/BW166)+(BV168^2/BV166)+(BU168^2/BU166)+(BT168^2/BT166)+(BS168^2/BS166)+(BR168^2/BR166)+(BQ168^2/BQ166)+(BP168^2/BP166)+(BO168^2/BO166)+(BN168^2/BN166))*($BM$166*($BM$166+2))</f>
        <v>17.046175969956199</v>
      </c>
      <c r="BY169" s="45">
        <f>((BY168^2/BY166)+(BX168^2/BX166)+(BW168^2/BW166)+(BV168^2/BV166)+(BU168^2/BU166)+(BT168^2/BT166)+(BS168^2/BS166)+(BR168^2/BR166)+(BQ168^2/BQ166)+(BP168^2/BP166)+(BO168^2/BO166)+(BN168^2/BN166))*($BM$166*($BM$166+2))</f>
        <v>17.691377579425151</v>
      </c>
    </row>
    <row r="170" spans="1:77">
      <c r="BL170" s="7" t="s">
        <v>112</v>
      </c>
      <c r="BM170" s="45"/>
      <c r="BN170" s="45">
        <f>_xlfn.CHISQ.DIST.RT(BN169,BN172)</f>
        <v>4.1816081634549807E-2</v>
      </c>
      <c r="BO170" s="45">
        <f>_xlfn.CHISQ.DIST.RT(BO169,BO172)</f>
        <v>0.11051948643734016</v>
      </c>
      <c r="BP170" s="45">
        <f t="shared" ref="BP170:BY170" si="82">_xlfn.CHISQ.DIST.RT(BP169,BP172)</f>
        <v>0.17754322320352725</v>
      </c>
      <c r="BQ170" s="45">
        <f t="shared" si="82"/>
        <v>0.233253439968784</v>
      </c>
      <c r="BR170" s="45">
        <f t="shared" si="82"/>
        <v>0.17326588398591011</v>
      </c>
      <c r="BS170" s="45">
        <f t="shared" si="82"/>
        <v>0.13392673436540564</v>
      </c>
      <c r="BT170" s="45">
        <f t="shared" si="82"/>
        <v>6.3904513327100912E-2</v>
      </c>
      <c r="BU170" s="45">
        <f t="shared" si="82"/>
        <v>8.2840095811789582E-2</v>
      </c>
      <c r="BV170" s="45">
        <f t="shared" si="82"/>
        <v>0.11941065663481826</v>
      </c>
      <c r="BW170" s="45">
        <f t="shared" si="82"/>
        <v>8.9303640319986638E-2</v>
      </c>
      <c r="BX170" s="45">
        <f t="shared" si="82"/>
        <v>0.10651711081509221</v>
      </c>
      <c r="BY170" s="45">
        <f t="shared" si="82"/>
        <v>0.12538773436830178</v>
      </c>
    </row>
    <row r="171" spans="1:77">
      <c r="BL171" s="7" t="s">
        <v>127</v>
      </c>
      <c r="BM171" s="46">
        <f>AVERAGE(AY44:AY163)</f>
        <v>-5.6995001311103502E-12</v>
      </c>
      <c r="BN171" s="7"/>
      <c r="BO171" s="7"/>
      <c r="BP171" s="7"/>
      <c r="BQ171" s="7"/>
      <c r="BR171" s="7"/>
      <c r="BS171" s="7"/>
      <c r="BT171" s="7"/>
      <c r="BU171" s="7"/>
      <c r="BV171" s="7"/>
      <c r="BW171" s="7"/>
      <c r="BX171" s="7"/>
      <c r="BY171" s="7"/>
    </row>
    <row r="172" spans="1:77">
      <c r="B172" s="38"/>
      <c r="C172" s="38"/>
      <c r="D172" s="38"/>
      <c r="E172" s="38"/>
      <c r="F172" s="38"/>
      <c r="G172" s="38"/>
      <c r="H172" s="38"/>
      <c r="I172" s="38"/>
      <c r="J172" s="38"/>
      <c r="K172" s="38"/>
      <c r="L172" s="38"/>
      <c r="M172" s="38"/>
      <c r="N172" s="38"/>
      <c r="BL172" s="54" t="s">
        <v>131</v>
      </c>
      <c r="BM172" s="7">
        <v>0</v>
      </c>
      <c r="BN172" s="7">
        <v>1</v>
      </c>
      <c r="BO172" s="7">
        <v>2</v>
      </c>
      <c r="BP172" s="7">
        <v>3</v>
      </c>
      <c r="BQ172" s="7">
        <v>4</v>
      </c>
      <c r="BR172" s="7">
        <v>5</v>
      </c>
      <c r="BS172" s="7">
        <v>6</v>
      </c>
      <c r="BT172" s="7">
        <v>7</v>
      </c>
      <c r="BU172" s="7">
        <v>8</v>
      </c>
      <c r="BV172" s="7">
        <v>9</v>
      </c>
      <c r="BW172" s="7">
        <v>10</v>
      </c>
      <c r="BX172" s="7">
        <v>11</v>
      </c>
      <c r="BY172" s="7">
        <v>12</v>
      </c>
    </row>
    <row r="173" spans="1:77">
      <c r="B173" s="38"/>
      <c r="C173" s="38"/>
      <c r="D173" s="38"/>
      <c r="E173" s="38"/>
      <c r="F173" s="38"/>
      <c r="G173" s="38"/>
      <c r="H173" s="38"/>
      <c r="I173" s="38"/>
      <c r="J173" s="38"/>
      <c r="K173" s="38"/>
      <c r="L173" s="38"/>
      <c r="M173" s="38"/>
      <c r="N173" s="38"/>
    </row>
    <row r="174" spans="1:77">
      <c r="B174" s="38"/>
      <c r="C174" s="38"/>
      <c r="D174" s="38"/>
      <c r="E174" s="38"/>
      <c r="F174" s="38"/>
      <c r="G174" s="38"/>
      <c r="H174" s="38"/>
      <c r="I174" s="38"/>
      <c r="J174" s="38"/>
      <c r="K174" s="38"/>
      <c r="L174" s="38"/>
      <c r="M174" s="38"/>
      <c r="N174" s="38"/>
    </row>
    <row r="175" spans="1:77">
      <c r="B175" s="38"/>
      <c r="C175" s="38"/>
      <c r="D175" s="38"/>
      <c r="E175" s="38"/>
      <c r="F175" s="38"/>
      <c r="G175" s="38"/>
      <c r="H175" s="38"/>
      <c r="I175" s="38"/>
      <c r="J175" s="38"/>
      <c r="K175" s="38"/>
      <c r="L175" s="38"/>
      <c r="M175" s="38"/>
      <c r="N175" s="38"/>
    </row>
    <row r="176" spans="1:77">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N170:BY170">
    <cfRule type="cellIs" dxfId="8" priority="1" operator="lessThan">
      <formula>0.05</formula>
    </cfRule>
  </conditionalFormatting>
  <pageMargins left="0.7" right="0.7" top="0.75" bottom="0.75" header="0.3" footer="0.3"/>
  <pageSetup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6F900-FDCD-469C-B079-424131D4A942}">
  <sheetPr>
    <tabColor rgb="FF002060"/>
  </sheetPr>
  <dimension ref="A1:CA190"/>
  <sheetViews>
    <sheetView zoomScale="80" zoomScaleNormal="80" workbookViewId="0">
      <pane xSplit="1" ySplit="8" topLeftCell="C122"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3.28515625" customWidth="1"/>
    <col min="3" max="3" width="15.85546875" customWidth="1"/>
    <col min="4" max="4" width="17.28515625" customWidth="1"/>
    <col min="5" max="5" width="13.5703125" customWidth="1"/>
    <col min="6" max="6" width="17.140625" customWidth="1"/>
    <col min="7" max="8" width="9.42578125" bestFit="1" customWidth="1"/>
    <col min="9" max="9" width="14.42578125" customWidth="1"/>
    <col min="10" max="10" width="12.42578125" customWidth="1"/>
    <col min="11" max="11" width="12.140625" bestFit="1" customWidth="1"/>
    <col min="12" max="12" width="13.85546875" customWidth="1"/>
    <col min="13" max="13" width="15.42578125" customWidth="1"/>
    <col min="14" max="14" width="16.140625" customWidth="1"/>
    <col min="15" max="15" width="12.8554687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38" max="38" width="12.7109375" bestFit="1" customWidth="1"/>
    <col min="40" max="40" width="12" bestFit="1" customWidth="1"/>
    <col min="45" max="45" width="12" bestFit="1" customWidth="1"/>
    <col min="48" max="48" width="10" customWidth="1"/>
    <col min="49" max="49" width="13.7109375" bestFit="1" customWidth="1"/>
    <col min="50" max="50" width="12" customWidth="1"/>
    <col min="67" max="79" width="18" customWidth="1"/>
  </cols>
  <sheetData>
    <row r="1" spans="1:37">
      <c r="A1" s="13" t="s">
        <v>93</v>
      </c>
      <c r="B1" s="13"/>
    </row>
    <row r="2" spans="1:37" ht="30">
      <c r="A2" s="34" t="s">
        <v>54</v>
      </c>
      <c r="B2" s="35" t="s">
        <v>9</v>
      </c>
      <c r="D2" s="75" t="str">
        <f>'WA Sch. 1-2'!D2</f>
        <v>Normal Period</v>
      </c>
      <c r="E2" s="75" t="str">
        <f>'WA Sch. 1-2'!E2</f>
        <v>2003-2022</v>
      </c>
    </row>
    <row r="3" spans="1:37">
      <c r="A3" s="36" t="s">
        <v>7</v>
      </c>
      <c r="B3" s="37"/>
    </row>
    <row r="4" spans="1:37">
      <c r="A4" s="36" t="s">
        <v>8</v>
      </c>
      <c r="B4" s="37"/>
    </row>
    <row r="5" spans="1:37">
      <c r="A5" s="36" t="s">
        <v>0</v>
      </c>
      <c r="B5" s="37">
        <f>$AK$25</f>
        <v>3.7169699646671046</v>
      </c>
    </row>
    <row r="7" spans="1:37">
      <c r="A7" s="13" t="s">
        <v>142</v>
      </c>
      <c r="B7" s="12"/>
      <c r="C7" s="12"/>
      <c r="D7" s="12"/>
      <c r="E7" s="12"/>
      <c r="F7" s="12"/>
      <c r="G7" s="12"/>
      <c r="H7" s="12"/>
      <c r="I7" s="12"/>
      <c r="J7" s="12"/>
      <c r="K7" s="12"/>
      <c r="L7" s="12"/>
      <c r="M7" s="12"/>
      <c r="N7" s="12"/>
      <c r="O7" s="12"/>
      <c r="P7" s="12"/>
      <c r="Q7" s="12"/>
      <c r="R7" s="12"/>
      <c r="U7" s="13" t="s">
        <v>143</v>
      </c>
      <c r="V7" s="12"/>
      <c r="W7" s="12"/>
      <c r="X7" s="12"/>
      <c r="Y7" s="12"/>
      <c r="Z7" s="12"/>
      <c r="AA7" s="12"/>
      <c r="AB7" s="12"/>
      <c r="AC7" s="12"/>
      <c r="AD7" s="12"/>
      <c r="AE7" s="12"/>
      <c r="AF7" s="12"/>
      <c r="AG7" s="12"/>
      <c r="AH7" s="12"/>
    </row>
    <row r="8" spans="1:37">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11" t="s">
        <v>22</v>
      </c>
      <c r="Z8" s="11" t="s">
        <v>23</v>
      </c>
      <c r="AA8" s="11" t="s">
        <v>24</v>
      </c>
      <c r="AB8" s="11" t="s">
        <v>25</v>
      </c>
      <c r="AC8" s="11" t="s">
        <v>26</v>
      </c>
      <c r="AD8" s="11" t="s">
        <v>27</v>
      </c>
      <c r="AE8" s="11" t="s">
        <v>28</v>
      </c>
      <c r="AF8" s="11" t="s">
        <v>204</v>
      </c>
      <c r="AG8" s="11" t="s">
        <v>210</v>
      </c>
      <c r="AH8" s="4" t="str">
        <f>O8</f>
        <v>AC.UPC</v>
      </c>
      <c r="AJ8" t="s">
        <v>29</v>
      </c>
    </row>
    <row r="9" spans="1:37"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1360</v>
      </c>
      <c r="L9" s="9">
        <v>3335405</v>
      </c>
      <c r="M9" s="9">
        <v>-216809</v>
      </c>
      <c r="N9" s="9">
        <f>L9+M9</f>
        <v>3118596</v>
      </c>
      <c r="O9" s="9">
        <f>N9/K9</f>
        <v>2293.0852941176472</v>
      </c>
      <c r="P9" s="8">
        <f>$B$3*H9+$B$4*I9+$B$5*J9</f>
        <v>0</v>
      </c>
      <c r="Q9" s="8">
        <f>P9+O9</f>
        <v>2293.0852941176472</v>
      </c>
      <c r="R9" s="9">
        <f t="shared" ref="R9:R72" si="1">Q9*K9</f>
        <v>3118596</v>
      </c>
      <c r="S9" s="21"/>
      <c r="U9" s="2">
        <v>41275</v>
      </c>
      <c r="V9" s="8">
        <f>E21</f>
        <v>1249.5</v>
      </c>
      <c r="W9" s="8">
        <f t="shared" ref="W9:X9" si="2">F21</f>
        <v>1561250.25</v>
      </c>
      <c r="X9" s="8">
        <f t="shared" si="2"/>
        <v>0</v>
      </c>
      <c r="Y9" s="7">
        <v>0</v>
      </c>
      <c r="Z9" s="7">
        <v>0</v>
      </c>
      <c r="AA9" s="7">
        <v>0</v>
      </c>
      <c r="AB9" s="7">
        <v>0</v>
      </c>
      <c r="AC9" s="7">
        <v>0</v>
      </c>
      <c r="AD9" s="7">
        <v>0</v>
      </c>
      <c r="AE9" s="7">
        <v>0</v>
      </c>
      <c r="AF9" s="7">
        <v>0</v>
      </c>
      <c r="AG9" s="7">
        <v>0</v>
      </c>
      <c r="AH9" s="8">
        <f>O21</f>
        <v>3269.6386861313867</v>
      </c>
    </row>
    <row r="10" spans="1:37">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3">B10-E10</f>
        <v>-4.7357500000000528</v>
      </c>
      <c r="I10" s="8">
        <f t="shared" si="0"/>
        <v>-8857.1039219376398</v>
      </c>
      <c r="J10" s="8">
        <f t="shared" si="0"/>
        <v>0</v>
      </c>
      <c r="K10" s="9">
        <v>1363</v>
      </c>
      <c r="L10" s="9">
        <v>3298851</v>
      </c>
      <c r="M10" s="9">
        <v>121974</v>
      </c>
      <c r="N10" s="9">
        <f t="shared" ref="N10:N73" si="4">L10+M10</f>
        <v>3420825</v>
      </c>
      <c r="O10" s="9">
        <f t="shared" ref="O10:O73" si="5">N10/K10</f>
        <v>2509.7762289068232</v>
      </c>
      <c r="P10" s="8">
        <f t="shared" ref="P10:P73" si="6">$B$3*H10+$B$4*I10+$B$5*J10</f>
        <v>0</v>
      </c>
      <c r="Q10" s="8">
        <f t="shared" ref="Q10:Q73" si="7">P10+O10</f>
        <v>2509.7762289068232</v>
      </c>
      <c r="R10" s="9">
        <f t="shared" si="1"/>
        <v>3420825</v>
      </c>
      <c r="S10" s="21"/>
      <c r="U10" s="2">
        <v>41306</v>
      </c>
      <c r="V10" s="8">
        <f t="shared" ref="V10:V73" si="8">E22</f>
        <v>873.5</v>
      </c>
      <c r="W10" s="8">
        <f t="shared" ref="W10:W73" si="9">F22</f>
        <v>763002.25</v>
      </c>
      <c r="X10" s="8">
        <f t="shared" ref="X10:X73" si="10">G22</f>
        <v>0</v>
      </c>
      <c r="Y10" s="7">
        <v>0</v>
      </c>
      <c r="Z10" s="7">
        <v>0</v>
      </c>
      <c r="AA10" s="7">
        <v>0</v>
      </c>
      <c r="AB10" s="7">
        <v>0</v>
      </c>
      <c r="AC10" s="7">
        <v>0</v>
      </c>
      <c r="AD10" s="7">
        <v>0</v>
      </c>
      <c r="AE10" s="7">
        <v>0</v>
      </c>
      <c r="AF10" s="7">
        <v>0</v>
      </c>
      <c r="AG10" s="7">
        <v>0</v>
      </c>
      <c r="AH10" s="8">
        <f t="shared" ref="AH10:AH73" si="11">O22</f>
        <v>2172.1599707815926</v>
      </c>
      <c r="AJ10" s="20" t="s">
        <v>30</v>
      </c>
      <c r="AK10" s="20"/>
    </row>
    <row r="11" spans="1:37">
      <c r="A11" s="2">
        <v>40969</v>
      </c>
      <c r="B11" s="16">
        <f>'WA Sch. 1-2'!B11</f>
        <v>767.35</v>
      </c>
      <c r="C11" s="8">
        <f>'WA Sch. 1-2'!C11</f>
        <v>588826.02250000008</v>
      </c>
      <c r="D11" s="16">
        <f>'WA Sch. 1-2'!D11</f>
        <v>0</v>
      </c>
      <c r="E11" s="8">
        <f>'WA Sch. 1-2'!E11</f>
        <v>817.5</v>
      </c>
      <c r="F11" s="8">
        <f>'WA Sch. 1-2'!F11</f>
        <v>668306.25</v>
      </c>
      <c r="G11" s="8">
        <f>'WA Sch. 1-2'!G11</f>
        <v>0</v>
      </c>
      <c r="H11" s="8">
        <f t="shared" si="3"/>
        <v>-50.149999999999977</v>
      </c>
      <c r="I11" s="8">
        <f t="shared" si="0"/>
        <v>-79480.227499999921</v>
      </c>
      <c r="J11" s="8">
        <f t="shared" si="0"/>
        <v>0</v>
      </c>
      <c r="K11" s="9">
        <v>1363</v>
      </c>
      <c r="L11" s="9">
        <v>3262128</v>
      </c>
      <c r="M11" s="9">
        <v>-46183</v>
      </c>
      <c r="N11" s="9">
        <f t="shared" si="4"/>
        <v>3215945</v>
      </c>
      <c r="O11" s="9">
        <f t="shared" si="5"/>
        <v>2359.4607483492296</v>
      </c>
      <c r="P11" s="8">
        <f t="shared" si="6"/>
        <v>0</v>
      </c>
      <c r="Q11" s="8">
        <f t="shared" si="7"/>
        <v>2359.4607483492296</v>
      </c>
      <c r="R11" s="9">
        <f t="shared" si="1"/>
        <v>3215945</v>
      </c>
      <c r="S11" s="21"/>
      <c r="U11" s="2">
        <v>41334</v>
      </c>
      <c r="V11" s="8">
        <f t="shared" si="8"/>
        <v>738</v>
      </c>
      <c r="W11" s="8">
        <f t="shared" si="9"/>
        <v>544644</v>
      </c>
      <c r="X11" s="8">
        <f t="shared" si="10"/>
        <v>0</v>
      </c>
      <c r="Y11" s="7">
        <v>0</v>
      </c>
      <c r="Z11" s="7">
        <v>0</v>
      </c>
      <c r="AA11" s="7">
        <v>0</v>
      </c>
      <c r="AB11" s="7">
        <v>0</v>
      </c>
      <c r="AC11" s="7">
        <v>0</v>
      </c>
      <c r="AD11" s="7">
        <v>0</v>
      </c>
      <c r="AE11" s="7">
        <v>0</v>
      </c>
      <c r="AF11" s="7">
        <v>0</v>
      </c>
      <c r="AG11" s="7">
        <v>0</v>
      </c>
      <c r="AH11" s="8">
        <f t="shared" si="11"/>
        <v>2575.3559445660103</v>
      </c>
      <c r="AJ11" s="17" t="s">
        <v>31</v>
      </c>
      <c r="AK11" s="17">
        <v>0.97096089167119515</v>
      </c>
    </row>
    <row r="12" spans="1:37">
      <c r="A12" s="2">
        <v>41000</v>
      </c>
      <c r="B12" s="16">
        <f>'WA Sch. 1-2'!B12</f>
        <v>547.15</v>
      </c>
      <c r="C12" s="8">
        <f>'WA Sch. 1-2'!C12</f>
        <v>299373.1225</v>
      </c>
      <c r="D12" s="16">
        <f>'WA Sch. 1-2'!D12</f>
        <v>0.375</v>
      </c>
      <c r="E12" s="8">
        <f>'WA Sch. 1-2'!E12</f>
        <v>502.5</v>
      </c>
      <c r="F12" s="8">
        <f>'WA Sch. 1-2'!F12</f>
        <v>252506.25</v>
      </c>
      <c r="G12" s="8">
        <f>'WA Sch. 1-2'!G12</f>
        <v>1.5</v>
      </c>
      <c r="H12" s="8">
        <f t="shared" si="3"/>
        <v>44.649999999999977</v>
      </c>
      <c r="I12" s="8">
        <f t="shared" si="0"/>
        <v>46866.872499999998</v>
      </c>
      <c r="J12" s="8">
        <f t="shared" si="0"/>
        <v>-1.125</v>
      </c>
      <c r="K12" s="9">
        <v>1370</v>
      </c>
      <c r="L12" s="9">
        <v>3316362</v>
      </c>
      <c r="M12" s="9">
        <v>-121802</v>
      </c>
      <c r="N12" s="9">
        <f t="shared" si="4"/>
        <v>3194560</v>
      </c>
      <c r="O12" s="9">
        <f t="shared" si="5"/>
        <v>2331.7956204379561</v>
      </c>
      <c r="P12" s="8">
        <f t="shared" si="6"/>
        <v>-4.1815912102504926</v>
      </c>
      <c r="Q12" s="8">
        <f t="shared" si="7"/>
        <v>2327.6140292277055</v>
      </c>
      <c r="R12" s="9">
        <f t="shared" si="1"/>
        <v>3188831.2200419563</v>
      </c>
      <c r="S12" s="21"/>
      <c r="U12" s="2">
        <v>41365</v>
      </c>
      <c r="V12" s="8">
        <f t="shared" si="8"/>
        <v>568.5</v>
      </c>
      <c r="W12" s="8">
        <f t="shared" si="9"/>
        <v>323192.25</v>
      </c>
      <c r="X12" s="8">
        <f t="shared" si="10"/>
        <v>0</v>
      </c>
      <c r="Y12" s="7">
        <v>0</v>
      </c>
      <c r="Z12" s="7">
        <v>0</v>
      </c>
      <c r="AA12" s="7">
        <v>0</v>
      </c>
      <c r="AB12" s="7">
        <v>0</v>
      </c>
      <c r="AC12" s="7">
        <v>0</v>
      </c>
      <c r="AD12" s="7">
        <v>0</v>
      </c>
      <c r="AE12" s="7">
        <v>0</v>
      </c>
      <c r="AF12" s="7">
        <v>0</v>
      </c>
      <c r="AG12" s="7">
        <v>0</v>
      </c>
      <c r="AH12" s="8">
        <f t="shared" si="11"/>
        <v>2265.8828696925329</v>
      </c>
      <c r="AJ12" s="17" t="s">
        <v>32</v>
      </c>
      <c r="AK12" s="17">
        <v>0.94276505315492232</v>
      </c>
    </row>
    <row r="13" spans="1:37">
      <c r="A13" s="2">
        <v>41030</v>
      </c>
      <c r="B13" s="16">
        <f>'WA Sch. 1-2'!B13</f>
        <v>290.02499999999998</v>
      </c>
      <c r="C13" s="8">
        <f>'WA Sch. 1-2'!C13</f>
        <v>84114.500624999986</v>
      </c>
      <c r="D13" s="16">
        <f>'WA Sch. 1-2'!D13</f>
        <v>14.95</v>
      </c>
      <c r="E13" s="8">
        <f>'WA Sch. 1-2'!E13</f>
        <v>352.5</v>
      </c>
      <c r="F13" s="8">
        <f>'WA Sch. 1-2'!F13</f>
        <v>124256.25</v>
      </c>
      <c r="G13" s="8">
        <f>'WA Sch. 1-2'!G13</f>
        <v>7.5</v>
      </c>
      <c r="H13" s="8">
        <f t="shared" si="3"/>
        <v>-62.475000000000023</v>
      </c>
      <c r="I13" s="8">
        <f t="shared" si="0"/>
        <v>-40141.749375000014</v>
      </c>
      <c r="J13" s="8">
        <f t="shared" si="0"/>
        <v>7.4499999999999993</v>
      </c>
      <c r="K13" s="9">
        <v>1362</v>
      </c>
      <c r="L13" s="9">
        <v>3568103</v>
      </c>
      <c r="M13" s="9">
        <v>86520</v>
      </c>
      <c r="N13" s="9">
        <f t="shared" si="4"/>
        <v>3654623</v>
      </c>
      <c r="O13" s="9">
        <f t="shared" si="5"/>
        <v>2683.2767988252572</v>
      </c>
      <c r="P13" s="8">
        <f t="shared" si="6"/>
        <v>27.691426236769928</v>
      </c>
      <c r="Q13" s="8">
        <f t="shared" si="7"/>
        <v>2710.9682250620272</v>
      </c>
      <c r="R13" s="9">
        <f t="shared" si="1"/>
        <v>3692338.722534481</v>
      </c>
      <c r="S13" s="21"/>
      <c r="U13" s="2">
        <v>41395</v>
      </c>
      <c r="V13" s="8">
        <f t="shared" si="8"/>
        <v>279.5</v>
      </c>
      <c r="W13" s="8">
        <f t="shared" si="9"/>
        <v>78120.25</v>
      </c>
      <c r="X13" s="8">
        <f t="shared" si="10"/>
        <v>28.5</v>
      </c>
      <c r="Y13" s="7">
        <v>1</v>
      </c>
      <c r="Z13" s="7">
        <v>0</v>
      </c>
      <c r="AA13" s="7">
        <v>0</v>
      </c>
      <c r="AB13" s="7">
        <v>0</v>
      </c>
      <c r="AC13" s="7">
        <v>0</v>
      </c>
      <c r="AD13" s="7">
        <v>0</v>
      </c>
      <c r="AE13" s="7">
        <v>0</v>
      </c>
      <c r="AF13" s="7">
        <v>0</v>
      </c>
      <c r="AG13" s="7">
        <v>0</v>
      </c>
      <c r="AH13" s="8">
        <f t="shared" si="11"/>
        <v>3441.5040293040292</v>
      </c>
      <c r="AJ13" s="17" t="s">
        <v>33</v>
      </c>
      <c r="AK13" s="17">
        <v>0.93751414060032801</v>
      </c>
    </row>
    <row r="14" spans="1:37">
      <c r="A14" s="2">
        <v>41061</v>
      </c>
      <c r="B14" s="16">
        <f>'WA Sch. 1-2'!B14</f>
        <v>126.95</v>
      </c>
      <c r="C14" s="8">
        <f>'WA Sch. 1-2'!C14</f>
        <v>16116.302500000002</v>
      </c>
      <c r="D14" s="16">
        <f>'WA Sch. 1-2'!D14</f>
        <v>68</v>
      </c>
      <c r="E14" s="8">
        <f>'WA Sch. 1-2'!E14</f>
        <v>181</v>
      </c>
      <c r="F14" s="8">
        <f>'WA Sch. 1-2'!F14</f>
        <v>32761</v>
      </c>
      <c r="G14" s="8">
        <f>'WA Sch. 1-2'!G14</f>
        <v>18.5</v>
      </c>
      <c r="H14" s="8">
        <f t="shared" si="3"/>
        <v>-54.05</v>
      </c>
      <c r="I14" s="8">
        <f t="shared" si="0"/>
        <v>-16644.697499999998</v>
      </c>
      <c r="J14" s="8">
        <f t="shared" si="0"/>
        <v>49.5</v>
      </c>
      <c r="K14" s="9">
        <v>1367</v>
      </c>
      <c r="L14" s="9">
        <v>4867808</v>
      </c>
      <c r="M14" s="9">
        <v>841234</v>
      </c>
      <c r="N14" s="9">
        <f t="shared" si="4"/>
        <v>5709042</v>
      </c>
      <c r="O14" s="9">
        <f t="shared" si="5"/>
        <v>4176.3291880029265</v>
      </c>
      <c r="P14" s="8">
        <f t="shared" si="6"/>
        <v>183.99001325102168</v>
      </c>
      <c r="Q14" s="8">
        <f t="shared" si="7"/>
        <v>4360.3192012539484</v>
      </c>
      <c r="R14" s="9">
        <f t="shared" si="1"/>
        <v>5960556.3481141478</v>
      </c>
      <c r="S14" s="21"/>
      <c r="U14" s="2">
        <v>41426</v>
      </c>
      <c r="V14" s="8">
        <f t="shared" si="8"/>
        <v>144.5</v>
      </c>
      <c r="W14" s="8">
        <f t="shared" si="9"/>
        <v>20880.25</v>
      </c>
      <c r="X14" s="8">
        <f t="shared" si="10"/>
        <v>45.5</v>
      </c>
      <c r="Y14" s="7">
        <v>0</v>
      </c>
      <c r="Z14" s="7">
        <v>1</v>
      </c>
      <c r="AA14" s="7">
        <v>0</v>
      </c>
      <c r="AB14" s="7">
        <v>0</v>
      </c>
      <c r="AC14" s="7">
        <v>0</v>
      </c>
      <c r="AD14" s="7">
        <v>0</v>
      </c>
      <c r="AE14" s="7">
        <v>0</v>
      </c>
      <c r="AF14" s="7">
        <v>0</v>
      </c>
      <c r="AG14" s="7">
        <v>0</v>
      </c>
      <c r="AH14" s="8">
        <f t="shared" si="11"/>
        <v>4948.1820175438597</v>
      </c>
      <c r="AJ14" s="17" t="s">
        <v>34</v>
      </c>
      <c r="AK14" s="17">
        <v>394.84189875581131</v>
      </c>
    </row>
    <row r="15" spans="1:37" ht="15.75" thickBot="1">
      <c r="A15" s="2">
        <v>41091</v>
      </c>
      <c r="B15" s="16">
        <f>'WA Sch. 1-2'!B15</f>
        <v>14.1</v>
      </c>
      <c r="C15" s="8">
        <f>'WA Sch. 1-2'!C15</f>
        <v>198.81</v>
      </c>
      <c r="D15" s="16">
        <f>'WA Sch. 1-2'!D15</f>
        <v>240.05</v>
      </c>
      <c r="E15" s="8">
        <f>'WA Sch. 1-2'!E15</f>
        <v>21</v>
      </c>
      <c r="F15" s="8">
        <f>'WA Sch. 1-2'!F15</f>
        <v>441</v>
      </c>
      <c r="G15" s="8">
        <f>'WA Sch. 1-2'!G15</f>
        <v>241.5</v>
      </c>
      <c r="H15" s="8">
        <f t="shared" si="3"/>
        <v>-6.9</v>
      </c>
      <c r="I15" s="8">
        <f t="shared" si="0"/>
        <v>-242.19</v>
      </c>
      <c r="J15" s="8">
        <f t="shared" si="0"/>
        <v>-1.4499999999999886</v>
      </c>
      <c r="K15" s="9">
        <v>1365</v>
      </c>
      <c r="L15" s="9">
        <v>5718475</v>
      </c>
      <c r="M15" s="9">
        <v>1010126</v>
      </c>
      <c r="N15" s="9">
        <f t="shared" si="4"/>
        <v>6728601</v>
      </c>
      <c r="O15" s="9">
        <f t="shared" si="5"/>
        <v>4929.3780219780219</v>
      </c>
      <c r="P15" s="8">
        <f t="shared" si="6"/>
        <v>-5.3896064487672595</v>
      </c>
      <c r="Q15" s="8">
        <f t="shared" si="7"/>
        <v>4923.9884155292548</v>
      </c>
      <c r="R15" s="9">
        <f t="shared" si="1"/>
        <v>6721244.1871974329</v>
      </c>
      <c r="S15" s="21"/>
      <c r="U15" s="2">
        <v>41456</v>
      </c>
      <c r="V15" s="8">
        <f t="shared" si="8"/>
        <v>0</v>
      </c>
      <c r="W15" s="8">
        <f t="shared" si="9"/>
        <v>0</v>
      </c>
      <c r="X15" s="8">
        <f t="shared" si="10"/>
        <v>277</v>
      </c>
      <c r="Y15" s="7">
        <v>0</v>
      </c>
      <c r="Z15" s="7">
        <v>0</v>
      </c>
      <c r="AA15" s="7">
        <v>1</v>
      </c>
      <c r="AB15" s="7">
        <v>0</v>
      </c>
      <c r="AC15" s="7">
        <v>0</v>
      </c>
      <c r="AD15" s="7">
        <v>0</v>
      </c>
      <c r="AE15" s="7">
        <v>0</v>
      </c>
      <c r="AF15" s="7">
        <v>0</v>
      </c>
      <c r="AG15" s="7">
        <v>0</v>
      </c>
      <c r="AH15" s="8">
        <f t="shared" si="11"/>
        <v>5968.9531135531133</v>
      </c>
      <c r="AJ15" s="18" t="s">
        <v>35</v>
      </c>
      <c r="AK15" s="18">
        <v>120</v>
      </c>
    </row>
    <row r="16" spans="1:37">
      <c r="A16" s="2">
        <v>41122</v>
      </c>
      <c r="B16" s="16">
        <f>'WA Sch. 1-2'!B16</f>
        <v>19.350000000000001</v>
      </c>
      <c r="C16" s="8">
        <f>'WA Sch. 1-2'!C16</f>
        <v>374.42250000000007</v>
      </c>
      <c r="D16" s="16">
        <f>'WA Sch. 1-2'!D16</f>
        <v>204.95</v>
      </c>
      <c r="E16" s="8">
        <f>'WA Sch. 1-2'!E16</f>
        <v>16</v>
      </c>
      <c r="F16" s="8">
        <f>'WA Sch. 1-2'!F16</f>
        <v>256</v>
      </c>
      <c r="G16" s="8">
        <f>'WA Sch. 1-2'!G16</f>
        <v>222</v>
      </c>
      <c r="H16" s="8">
        <f t="shared" si="3"/>
        <v>3.3500000000000014</v>
      </c>
      <c r="I16" s="8">
        <f t="shared" si="0"/>
        <v>118.42250000000007</v>
      </c>
      <c r="J16" s="8">
        <f t="shared" si="0"/>
        <v>-17.050000000000011</v>
      </c>
      <c r="K16" s="9">
        <v>1368</v>
      </c>
      <c r="L16" s="9">
        <v>7430226</v>
      </c>
      <c r="M16" s="9">
        <v>1115922</v>
      </c>
      <c r="N16" s="9">
        <f t="shared" si="4"/>
        <v>8546148</v>
      </c>
      <c r="O16" s="9">
        <f t="shared" si="5"/>
        <v>6247.1842105263158</v>
      </c>
      <c r="P16" s="8">
        <f t="shared" si="6"/>
        <v>-63.374337897574179</v>
      </c>
      <c r="Q16" s="8">
        <f t="shared" si="7"/>
        <v>6183.8098726287417</v>
      </c>
      <c r="R16" s="9">
        <f t="shared" si="1"/>
        <v>8459451.9057561178</v>
      </c>
      <c r="S16" s="21"/>
      <c r="U16" s="2">
        <v>41487</v>
      </c>
      <c r="V16" s="8">
        <f t="shared" si="8"/>
        <v>7</v>
      </c>
      <c r="W16" s="8">
        <f t="shared" si="9"/>
        <v>49</v>
      </c>
      <c r="X16" s="8">
        <f t="shared" si="10"/>
        <v>230.5</v>
      </c>
      <c r="Y16" s="7">
        <v>0</v>
      </c>
      <c r="Z16" s="7">
        <v>0</v>
      </c>
      <c r="AA16" s="7">
        <v>0</v>
      </c>
      <c r="AB16" s="7">
        <v>1</v>
      </c>
      <c r="AC16" s="7">
        <v>0</v>
      </c>
      <c r="AD16" s="7">
        <v>0</v>
      </c>
      <c r="AE16" s="7">
        <v>0</v>
      </c>
      <c r="AF16" s="7">
        <v>0</v>
      </c>
      <c r="AG16" s="7">
        <v>0</v>
      </c>
      <c r="AH16" s="8">
        <f t="shared" si="11"/>
        <v>6943.4847826086952</v>
      </c>
    </row>
    <row r="17" spans="1:76"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3"/>
        <v>79.824999999999989</v>
      </c>
      <c r="I17" s="8">
        <f t="shared" si="0"/>
        <v>17946.655624999996</v>
      </c>
      <c r="J17" s="8">
        <f t="shared" si="0"/>
        <v>18.875</v>
      </c>
      <c r="K17" s="9">
        <v>1371</v>
      </c>
      <c r="L17" s="9">
        <v>7929457</v>
      </c>
      <c r="M17" s="9">
        <v>66632</v>
      </c>
      <c r="N17" s="9">
        <f t="shared" si="4"/>
        <v>7996089</v>
      </c>
      <c r="O17" s="9">
        <f t="shared" si="5"/>
        <v>5832.3041575492343</v>
      </c>
      <c r="P17" s="8">
        <f t="shared" si="6"/>
        <v>70.157808083091595</v>
      </c>
      <c r="Q17" s="8">
        <f t="shared" si="7"/>
        <v>5902.4619656323257</v>
      </c>
      <c r="R17" s="9">
        <f t="shared" si="1"/>
        <v>8092275.354881919</v>
      </c>
      <c r="S17" s="21"/>
      <c r="U17" s="2">
        <v>41518</v>
      </c>
      <c r="V17" s="8">
        <f t="shared" si="8"/>
        <v>164.5</v>
      </c>
      <c r="W17" s="8">
        <f t="shared" si="9"/>
        <v>27060.25</v>
      </c>
      <c r="X17" s="8">
        <f t="shared" si="10"/>
        <v>106</v>
      </c>
      <c r="Y17" s="7">
        <v>0</v>
      </c>
      <c r="Z17" s="7">
        <v>0</v>
      </c>
      <c r="AA17" s="7">
        <v>0</v>
      </c>
      <c r="AB17" s="7">
        <v>0</v>
      </c>
      <c r="AC17" s="7">
        <v>1</v>
      </c>
      <c r="AD17" s="7">
        <v>0</v>
      </c>
      <c r="AE17" s="7">
        <v>0</v>
      </c>
      <c r="AF17" s="7">
        <v>0</v>
      </c>
      <c r="AG17" s="7">
        <v>0</v>
      </c>
      <c r="AH17" s="8">
        <f t="shared" si="11"/>
        <v>4318.2540029112079</v>
      </c>
      <c r="AJ17" t="s">
        <v>36</v>
      </c>
    </row>
    <row r="18" spans="1:76">
      <c r="A18" s="2">
        <v>41183</v>
      </c>
      <c r="B18" s="16">
        <f>'WA Sch. 1-2'!B18</f>
        <v>510.4</v>
      </c>
      <c r="C18" s="8">
        <f>'WA Sch. 1-2'!C18</f>
        <v>260508.15999999997</v>
      </c>
      <c r="D18" s="16">
        <f>'WA Sch. 1-2'!D18</f>
        <v>0.65</v>
      </c>
      <c r="E18" s="8">
        <f>'WA Sch. 1-2'!E18</f>
        <v>511.5</v>
      </c>
      <c r="F18" s="8">
        <f>'WA Sch. 1-2'!F18</f>
        <v>261632.25</v>
      </c>
      <c r="G18" s="8">
        <f>'WA Sch. 1-2'!G18</f>
        <v>0</v>
      </c>
      <c r="H18" s="8">
        <f t="shared" si="3"/>
        <v>-1.1000000000000227</v>
      </c>
      <c r="I18" s="8">
        <f t="shared" si="0"/>
        <v>-1124.0900000000256</v>
      </c>
      <c r="J18" s="8">
        <f t="shared" si="0"/>
        <v>0.65</v>
      </c>
      <c r="K18" s="9">
        <v>1364</v>
      </c>
      <c r="L18" s="9">
        <v>5625098</v>
      </c>
      <c r="M18" s="9">
        <v>-485203</v>
      </c>
      <c r="N18" s="9">
        <f t="shared" si="4"/>
        <v>5139895</v>
      </c>
      <c r="O18" s="9">
        <f t="shared" si="5"/>
        <v>3768.2514662756598</v>
      </c>
      <c r="P18" s="8">
        <f t="shared" si="6"/>
        <v>2.4160304770336181</v>
      </c>
      <c r="Q18" s="8">
        <f t="shared" si="7"/>
        <v>3770.6674967526933</v>
      </c>
      <c r="R18" s="9">
        <f t="shared" si="1"/>
        <v>5143190.4655706733</v>
      </c>
      <c r="S18" s="21"/>
      <c r="U18" s="2">
        <v>41548</v>
      </c>
      <c r="V18" s="8">
        <f t="shared" si="8"/>
        <v>599</v>
      </c>
      <c r="W18" s="8">
        <f t="shared" si="9"/>
        <v>358801</v>
      </c>
      <c r="X18" s="8">
        <f t="shared" si="10"/>
        <v>0</v>
      </c>
      <c r="Y18" s="7">
        <v>0</v>
      </c>
      <c r="Z18" s="7">
        <v>0</v>
      </c>
      <c r="AA18" s="7">
        <v>0</v>
      </c>
      <c r="AB18" s="7">
        <v>0</v>
      </c>
      <c r="AC18" s="7">
        <v>0</v>
      </c>
      <c r="AD18" s="7">
        <v>1</v>
      </c>
      <c r="AE18" s="7">
        <v>0</v>
      </c>
      <c r="AF18" s="7">
        <v>0</v>
      </c>
      <c r="AG18" s="7">
        <v>0</v>
      </c>
      <c r="AH18" s="8">
        <f t="shared" si="11"/>
        <v>2377.7946298984034</v>
      </c>
      <c r="AJ18" s="19"/>
      <c r="AK18" s="19" t="s">
        <v>41</v>
      </c>
      <c r="AL18" s="19" t="s">
        <v>42</v>
      </c>
      <c r="AM18" s="19" t="s">
        <v>43</v>
      </c>
      <c r="AN18" s="19" t="s">
        <v>44</v>
      </c>
      <c r="AO18" s="19" t="s">
        <v>45</v>
      </c>
    </row>
    <row r="19" spans="1:76">
      <c r="A19" s="2">
        <v>41214</v>
      </c>
      <c r="B19" s="16">
        <f>'WA Sch. 1-2'!B19</f>
        <v>874.97500000000002</v>
      </c>
      <c r="C19" s="8">
        <f>'WA Sch. 1-2'!C19</f>
        <v>765581.25062499999</v>
      </c>
      <c r="D19" s="16">
        <f>'WA Sch. 1-2'!D19</f>
        <v>0</v>
      </c>
      <c r="E19" s="8">
        <f>'WA Sch. 1-2'!E19</f>
        <v>781</v>
      </c>
      <c r="F19" s="8">
        <f>'WA Sch. 1-2'!F19</f>
        <v>609961</v>
      </c>
      <c r="G19" s="8">
        <f>'WA Sch. 1-2'!G19</f>
        <v>0</v>
      </c>
      <c r="H19" s="8">
        <f t="shared" si="3"/>
        <v>93.975000000000023</v>
      </c>
      <c r="I19" s="8">
        <f t="shared" si="0"/>
        <v>155620.25062499999</v>
      </c>
      <c r="J19" s="8">
        <f t="shared" si="0"/>
        <v>0</v>
      </c>
      <c r="K19" s="9">
        <v>1363</v>
      </c>
      <c r="L19" s="9">
        <v>3343309</v>
      </c>
      <c r="M19" s="9">
        <v>-1878694</v>
      </c>
      <c r="N19" s="9">
        <f t="shared" si="4"/>
        <v>1464615</v>
      </c>
      <c r="O19" s="9">
        <f t="shared" si="5"/>
        <v>1074.5524578136465</v>
      </c>
      <c r="P19" s="8">
        <f t="shared" si="6"/>
        <v>0</v>
      </c>
      <c r="Q19" s="8">
        <f t="shared" si="7"/>
        <v>1074.5524578136465</v>
      </c>
      <c r="R19" s="9">
        <f t="shared" si="1"/>
        <v>1464615.0000000002</v>
      </c>
      <c r="S19" s="21"/>
      <c r="U19" s="2">
        <v>41579</v>
      </c>
      <c r="V19" s="8">
        <f t="shared" si="8"/>
        <v>906.5</v>
      </c>
      <c r="W19" s="8">
        <f t="shared" si="9"/>
        <v>821742.25</v>
      </c>
      <c r="X19" s="8">
        <f t="shared" si="10"/>
        <v>0</v>
      </c>
      <c r="Y19" s="7">
        <v>0</v>
      </c>
      <c r="Z19" s="7">
        <v>0</v>
      </c>
      <c r="AA19" s="7">
        <v>0</v>
      </c>
      <c r="AB19" s="7">
        <v>0</v>
      </c>
      <c r="AC19" s="7">
        <v>0</v>
      </c>
      <c r="AD19" s="7">
        <v>0</v>
      </c>
      <c r="AE19" s="7">
        <v>1</v>
      </c>
      <c r="AF19" s="7">
        <v>0</v>
      </c>
      <c r="AG19" s="7">
        <v>0</v>
      </c>
      <c r="AH19" s="8">
        <f t="shared" si="11"/>
        <v>2016.9084967320262</v>
      </c>
      <c r="AJ19" s="17" t="s">
        <v>37</v>
      </c>
      <c r="AK19" s="17">
        <v>10</v>
      </c>
      <c r="AL19" s="17">
        <v>279907898.13521355</v>
      </c>
      <c r="AM19" s="17">
        <v>27990789.813521355</v>
      </c>
      <c r="AN19" s="17">
        <v>179.54308767340859</v>
      </c>
      <c r="AO19" s="17">
        <v>6.8392736317491342E-63</v>
      </c>
    </row>
    <row r="20" spans="1:76">
      <c r="A20" s="2">
        <v>41244</v>
      </c>
      <c r="B20" s="16">
        <f>'WA Sch. 1-2'!B20</f>
        <v>1138.7249999999999</v>
      </c>
      <c r="C20" s="8">
        <f>'WA Sch. 1-2'!C20</f>
        <v>1296694.6256249999</v>
      </c>
      <c r="D20" s="16">
        <f>'WA Sch. 1-2'!D20</f>
        <v>0</v>
      </c>
      <c r="E20" s="8">
        <f>'WA Sch. 1-2'!E20</f>
        <v>1045.5</v>
      </c>
      <c r="F20" s="8">
        <f>'WA Sch. 1-2'!F20</f>
        <v>1093070.25</v>
      </c>
      <c r="G20" s="8">
        <f>'WA Sch. 1-2'!G20</f>
        <v>0</v>
      </c>
      <c r="H20" s="8">
        <f t="shared" si="3"/>
        <v>93.224999999999909</v>
      </c>
      <c r="I20" s="8">
        <f t="shared" si="0"/>
        <v>203624.37562499987</v>
      </c>
      <c r="J20" s="8">
        <f t="shared" si="0"/>
        <v>0</v>
      </c>
      <c r="K20" s="9">
        <v>1363</v>
      </c>
      <c r="L20" s="9">
        <v>3268157</v>
      </c>
      <c r="M20" s="9">
        <v>-430585</v>
      </c>
      <c r="N20" s="9">
        <f t="shared" si="4"/>
        <v>2837572</v>
      </c>
      <c r="O20" s="9">
        <f t="shared" si="5"/>
        <v>2081.8576669112254</v>
      </c>
      <c r="P20" s="8">
        <f t="shared" si="6"/>
        <v>0</v>
      </c>
      <c r="Q20" s="8">
        <f t="shared" si="7"/>
        <v>2081.8576669112254</v>
      </c>
      <c r="R20" s="9">
        <f t="shared" si="1"/>
        <v>2837572</v>
      </c>
      <c r="S20" s="21"/>
      <c r="U20" s="2">
        <v>41609</v>
      </c>
      <c r="V20" s="8">
        <f t="shared" si="8"/>
        <v>1220</v>
      </c>
      <c r="W20" s="8">
        <f t="shared" si="9"/>
        <v>1488400</v>
      </c>
      <c r="X20" s="8">
        <f t="shared" si="10"/>
        <v>0</v>
      </c>
      <c r="Y20" s="7">
        <v>0</v>
      </c>
      <c r="Z20" s="7">
        <v>0</v>
      </c>
      <c r="AA20" s="7">
        <v>0</v>
      </c>
      <c r="AB20" s="7">
        <v>0</v>
      </c>
      <c r="AC20" s="7">
        <v>0</v>
      </c>
      <c r="AD20" s="7">
        <v>0</v>
      </c>
      <c r="AE20" s="7">
        <v>0</v>
      </c>
      <c r="AF20" s="7">
        <v>0</v>
      </c>
      <c r="AG20" s="7">
        <v>0</v>
      </c>
      <c r="AH20" s="8">
        <f t="shared" si="11"/>
        <v>2267.7849927849929</v>
      </c>
      <c r="AJ20" s="17" t="s">
        <v>38</v>
      </c>
      <c r="AK20" s="17">
        <v>109</v>
      </c>
      <c r="AL20" s="17">
        <v>16993113.626427282</v>
      </c>
      <c r="AM20" s="17">
        <v>155900.12501309434</v>
      </c>
      <c r="AN20" s="17"/>
      <c r="AO20" s="17"/>
    </row>
    <row r="21" spans="1:76"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3"/>
        <v>-154.34999999999991</v>
      </c>
      <c r="I21" s="8">
        <f t="shared" si="0"/>
        <v>-361896.7274999998</v>
      </c>
      <c r="J21" s="8">
        <f t="shared" si="0"/>
        <v>0</v>
      </c>
      <c r="K21" s="9">
        <v>1370</v>
      </c>
      <c r="L21" s="9">
        <v>4682775</v>
      </c>
      <c r="M21" s="9">
        <v>-203370</v>
      </c>
      <c r="N21" s="9">
        <f t="shared" si="4"/>
        <v>4479405</v>
      </c>
      <c r="O21" s="9">
        <f t="shared" si="5"/>
        <v>3269.6386861313867</v>
      </c>
      <c r="P21" s="8">
        <f t="shared" si="6"/>
        <v>0</v>
      </c>
      <c r="Q21" s="8">
        <f t="shared" si="7"/>
        <v>3269.6386861313867</v>
      </c>
      <c r="R21" s="9">
        <f t="shared" si="1"/>
        <v>4479405</v>
      </c>
      <c r="S21" s="21"/>
      <c r="U21" s="2">
        <v>41640</v>
      </c>
      <c r="V21" s="8">
        <f t="shared" si="8"/>
        <v>1040</v>
      </c>
      <c r="W21" s="8">
        <f t="shared" si="9"/>
        <v>1081600</v>
      </c>
      <c r="X21" s="8">
        <f t="shared" si="10"/>
        <v>0</v>
      </c>
      <c r="Y21" s="7">
        <v>0</v>
      </c>
      <c r="Z21" s="7">
        <v>0</v>
      </c>
      <c r="AA21" s="7">
        <v>0</v>
      </c>
      <c r="AB21" s="7">
        <v>0</v>
      </c>
      <c r="AC21" s="7">
        <v>0</v>
      </c>
      <c r="AD21" s="7">
        <v>0</v>
      </c>
      <c r="AE21" s="7">
        <v>0</v>
      </c>
      <c r="AF21" s="7">
        <v>0</v>
      </c>
      <c r="AG21" s="7">
        <v>0</v>
      </c>
      <c r="AH21" s="8">
        <f t="shared" si="11"/>
        <v>2673.0832729905865</v>
      </c>
      <c r="AJ21" s="18" t="s">
        <v>39</v>
      </c>
      <c r="AK21" s="18">
        <v>119</v>
      </c>
      <c r="AL21" s="18">
        <v>296901011.76164085</v>
      </c>
      <c r="AM21" s="18"/>
      <c r="AN21" s="18"/>
      <c r="AO21" s="1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row>
    <row r="22" spans="1:76"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3"/>
        <v>59.264249999999947</v>
      </c>
      <c r="I22" s="8">
        <f t="shared" si="0"/>
        <v>107046.89607806236</v>
      </c>
      <c r="J22" s="8">
        <f t="shared" si="0"/>
        <v>0</v>
      </c>
      <c r="K22" s="9">
        <v>1369</v>
      </c>
      <c r="L22" s="9">
        <v>3313223</v>
      </c>
      <c r="M22" s="9">
        <v>-339536</v>
      </c>
      <c r="N22" s="9">
        <f t="shared" si="4"/>
        <v>2973687</v>
      </c>
      <c r="O22" s="9">
        <f t="shared" si="5"/>
        <v>2172.1599707815926</v>
      </c>
      <c r="P22" s="8">
        <f t="shared" si="6"/>
        <v>0</v>
      </c>
      <c r="Q22" s="8">
        <f t="shared" si="7"/>
        <v>2172.1599707815926</v>
      </c>
      <c r="R22" s="9">
        <f t="shared" si="1"/>
        <v>2973687.0000000005</v>
      </c>
      <c r="S22" s="21"/>
      <c r="U22" s="2">
        <v>41671</v>
      </c>
      <c r="V22" s="8">
        <f t="shared" si="8"/>
        <v>1091.5</v>
      </c>
      <c r="W22" s="8">
        <f t="shared" si="9"/>
        <v>1191372.25</v>
      </c>
      <c r="X22" s="8">
        <f t="shared" si="10"/>
        <v>0</v>
      </c>
      <c r="Y22" s="7">
        <v>0</v>
      </c>
      <c r="Z22" s="7">
        <v>0</v>
      </c>
      <c r="AA22" s="7">
        <v>0</v>
      </c>
      <c r="AB22" s="7">
        <v>0</v>
      </c>
      <c r="AC22" s="7">
        <v>0</v>
      </c>
      <c r="AD22" s="7">
        <v>0</v>
      </c>
      <c r="AE22" s="7">
        <v>0</v>
      </c>
      <c r="AF22" s="7">
        <v>0</v>
      </c>
      <c r="AG22" s="7">
        <v>0</v>
      </c>
      <c r="AH22" s="8">
        <f t="shared" si="11"/>
        <v>2423.6976744186045</v>
      </c>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row>
    <row r="23" spans="1:76">
      <c r="A23" s="2">
        <v>41334</v>
      </c>
      <c r="B23" s="8">
        <f>'WA Sch. 1-2'!B23</f>
        <v>767.35</v>
      </c>
      <c r="C23" s="8">
        <f>'WA Sch. 1-2'!C23</f>
        <v>588826.02250000008</v>
      </c>
      <c r="D23" s="8">
        <f>'WA Sch. 1-2'!D23</f>
        <v>0</v>
      </c>
      <c r="E23" s="8">
        <f>'WA Sch. 1-2'!E23</f>
        <v>738</v>
      </c>
      <c r="F23" s="8">
        <f>'WA Sch. 1-2'!F23</f>
        <v>544644</v>
      </c>
      <c r="G23" s="8">
        <f>'WA Sch. 1-2'!G23</f>
        <v>0</v>
      </c>
      <c r="H23" s="8">
        <f t="shared" si="3"/>
        <v>29.350000000000023</v>
      </c>
      <c r="I23" s="8">
        <f t="shared" si="0"/>
        <v>44182.022500000079</v>
      </c>
      <c r="J23" s="8">
        <f t="shared" si="0"/>
        <v>0</v>
      </c>
      <c r="K23" s="9">
        <v>1371</v>
      </c>
      <c r="L23" s="9">
        <v>3402775</v>
      </c>
      <c r="M23" s="9">
        <v>128038</v>
      </c>
      <c r="N23" s="9">
        <f t="shared" si="4"/>
        <v>3530813</v>
      </c>
      <c r="O23" s="9">
        <f t="shared" si="5"/>
        <v>2575.3559445660103</v>
      </c>
      <c r="P23" s="8">
        <f t="shared" si="6"/>
        <v>0</v>
      </c>
      <c r="Q23" s="8">
        <f t="shared" si="7"/>
        <v>2575.3559445660103</v>
      </c>
      <c r="R23" s="9">
        <f t="shared" si="1"/>
        <v>3530813</v>
      </c>
      <c r="S23" s="21"/>
      <c r="U23" s="2">
        <v>41699</v>
      </c>
      <c r="V23" s="8">
        <f t="shared" si="8"/>
        <v>786.5</v>
      </c>
      <c r="W23" s="8">
        <f t="shared" si="9"/>
        <v>618582.25</v>
      </c>
      <c r="X23" s="8">
        <f t="shared" si="10"/>
        <v>0</v>
      </c>
      <c r="Y23" s="7">
        <v>0</v>
      </c>
      <c r="Z23" s="7">
        <v>0</v>
      </c>
      <c r="AA23" s="7">
        <v>0</v>
      </c>
      <c r="AB23" s="7">
        <v>0</v>
      </c>
      <c r="AC23" s="7">
        <v>0</v>
      </c>
      <c r="AD23" s="7">
        <v>0</v>
      </c>
      <c r="AE23" s="7">
        <v>0</v>
      </c>
      <c r="AF23" s="7">
        <v>0</v>
      </c>
      <c r="AG23" s="7">
        <v>0</v>
      </c>
      <c r="AH23" s="8">
        <f t="shared" si="11"/>
        <v>2490.4393609295571</v>
      </c>
      <c r="AJ23" s="19"/>
      <c r="AK23" s="19" t="s">
        <v>46</v>
      </c>
      <c r="AL23" s="19" t="s">
        <v>34</v>
      </c>
      <c r="AM23" s="19" t="s">
        <v>47</v>
      </c>
      <c r="AN23" s="19" t="s">
        <v>48</v>
      </c>
      <c r="AO23" s="19" t="s">
        <v>49</v>
      </c>
      <c r="AP23" s="19" t="s">
        <v>50</v>
      </c>
      <c r="AQ23" s="19" t="s">
        <v>51</v>
      </c>
      <c r="AR23" s="19" t="s">
        <v>52</v>
      </c>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1:76">
      <c r="A24" s="2">
        <v>41365</v>
      </c>
      <c r="B24" s="8">
        <f>'WA Sch. 1-2'!B24</f>
        <v>547.15</v>
      </c>
      <c r="C24" s="8">
        <f>'WA Sch. 1-2'!C24</f>
        <v>299373.1225</v>
      </c>
      <c r="D24" s="8">
        <f>'WA Sch. 1-2'!D24</f>
        <v>0.375</v>
      </c>
      <c r="E24" s="8">
        <f>'WA Sch. 1-2'!E24</f>
        <v>568.5</v>
      </c>
      <c r="F24" s="8">
        <f>'WA Sch. 1-2'!F24</f>
        <v>323192.25</v>
      </c>
      <c r="G24" s="8">
        <f>'WA Sch. 1-2'!G24</f>
        <v>0</v>
      </c>
      <c r="H24" s="8">
        <f t="shared" si="3"/>
        <v>-21.350000000000023</v>
      </c>
      <c r="I24" s="8">
        <f t="shared" si="0"/>
        <v>-23819.127500000002</v>
      </c>
      <c r="J24" s="8">
        <f t="shared" si="0"/>
        <v>0.375</v>
      </c>
      <c r="K24" s="9">
        <v>1366</v>
      </c>
      <c r="L24" s="9">
        <v>3214463</v>
      </c>
      <c r="M24" s="9">
        <v>-119267</v>
      </c>
      <c r="N24" s="9">
        <f t="shared" si="4"/>
        <v>3095196</v>
      </c>
      <c r="O24" s="9">
        <f t="shared" si="5"/>
        <v>2265.8828696925329</v>
      </c>
      <c r="P24" s="8">
        <f t="shared" si="6"/>
        <v>1.3938637367501643</v>
      </c>
      <c r="Q24" s="8">
        <f t="shared" si="7"/>
        <v>2267.276733429283</v>
      </c>
      <c r="R24" s="9">
        <f t="shared" si="1"/>
        <v>3097100.0178644005</v>
      </c>
      <c r="S24" s="21"/>
      <c r="U24" s="2">
        <v>41730</v>
      </c>
      <c r="V24" s="8">
        <f t="shared" si="8"/>
        <v>543.5</v>
      </c>
      <c r="W24" s="8">
        <f t="shared" si="9"/>
        <v>295392.25</v>
      </c>
      <c r="X24" s="8">
        <f t="shared" si="10"/>
        <v>0</v>
      </c>
      <c r="Y24" s="7">
        <v>0</v>
      </c>
      <c r="Z24" s="7">
        <v>0</v>
      </c>
      <c r="AA24" s="7">
        <v>0</v>
      </c>
      <c r="AB24" s="7">
        <v>0</v>
      </c>
      <c r="AC24" s="7">
        <v>0</v>
      </c>
      <c r="AD24" s="7">
        <v>0</v>
      </c>
      <c r="AE24" s="7">
        <v>0</v>
      </c>
      <c r="AF24" s="7">
        <v>0</v>
      </c>
      <c r="AG24" s="7">
        <v>0</v>
      </c>
      <c r="AH24" s="8">
        <f t="shared" si="11"/>
        <v>2631.9288307915758</v>
      </c>
      <c r="AJ24" s="17" t="s">
        <v>40</v>
      </c>
      <c r="AK24" s="17">
        <v>2449.0759807580075</v>
      </c>
      <c r="AL24" s="17">
        <v>55.83921696176224</v>
      </c>
      <c r="AM24" s="17">
        <v>43.859425579608214</v>
      </c>
      <c r="AN24" s="17">
        <v>4.4087855044456869E-71</v>
      </c>
      <c r="AO24" s="17">
        <v>2338.4044680874526</v>
      </c>
      <c r="AP24" s="17">
        <v>2559.7474934285624</v>
      </c>
      <c r="AQ24" s="17">
        <v>2338.4044680874526</v>
      </c>
      <c r="AR24" s="17">
        <v>2559.7474934285624</v>
      </c>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1:76">
      <c r="A25" s="2">
        <v>41395</v>
      </c>
      <c r="B25" s="8">
        <f>'WA Sch. 1-2'!B25</f>
        <v>290.02499999999998</v>
      </c>
      <c r="C25" s="8">
        <f>'WA Sch. 1-2'!C25</f>
        <v>84114.500624999986</v>
      </c>
      <c r="D25" s="8">
        <f>'WA Sch. 1-2'!D25</f>
        <v>14.95</v>
      </c>
      <c r="E25" s="8">
        <f>'WA Sch. 1-2'!E25</f>
        <v>279.5</v>
      </c>
      <c r="F25" s="8">
        <f>'WA Sch. 1-2'!F25</f>
        <v>78120.25</v>
      </c>
      <c r="G25" s="8">
        <f>'WA Sch. 1-2'!G25</f>
        <v>28.5</v>
      </c>
      <c r="H25" s="8">
        <f t="shared" si="3"/>
        <v>10.524999999999977</v>
      </c>
      <c r="I25" s="8">
        <f t="shared" si="0"/>
        <v>5994.250624999986</v>
      </c>
      <c r="J25" s="8">
        <f t="shared" si="0"/>
        <v>-13.55</v>
      </c>
      <c r="K25" s="9">
        <v>1365</v>
      </c>
      <c r="L25" s="9">
        <v>4097759</v>
      </c>
      <c r="M25" s="9">
        <v>599894</v>
      </c>
      <c r="N25" s="9">
        <f t="shared" si="4"/>
        <v>4697653</v>
      </c>
      <c r="O25" s="9">
        <f t="shared" si="5"/>
        <v>3441.5040293040292</v>
      </c>
      <c r="P25" s="8">
        <f t="shared" si="6"/>
        <v>-50.36494302123927</v>
      </c>
      <c r="Q25" s="8">
        <f t="shared" si="7"/>
        <v>3391.1390862827898</v>
      </c>
      <c r="R25" s="9">
        <f t="shared" si="1"/>
        <v>4628904.8527760077</v>
      </c>
      <c r="S25" s="21"/>
      <c r="U25" s="2">
        <v>41760</v>
      </c>
      <c r="V25" s="8">
        <f t="shared" si="8"/>
        <v>231.5</v>
      </c>
      <c r="W25" s="8">
        <f t="shared" si="9"/>
        <v>53592.25</v>
      </c>
      <c r="X25" s="8">
        <f t="shared" si="10"/>
        <v>5</v>
      </c>
      <c r="Y25" s="7">
        <v>1</v>
      </c>
      <c r="Z25" s="7">
        <v>0</v>
      </c>
      <c r="AA25" s="7">
        <v>0</v>
      </c>
      <c r="AB25" s="7">
        <v>0</v>
      </c>
      <c r="AC25" s="7">
        <v>0</v>
      </c>
      <c r="AD25" s="7">
        <v>0</v>
      </c>
      <c r="AE25" s="7">
        <v>0</v>
      </c>
      <c r="AF25" s="7">
        <v>0</v>
      </c>
      <c r="AG25" s="7">
        <v>0</v>
      </c>
      <c r="AH25" s="8">
        <f t="shared" si="11"/>
        <v>3037.8637346791638</v>
      </c>
      <c r="AJ25" s="17" t="s">
        <v>6</v>
      </c>
      <c r="AK25" s="17">
        <v>3.7169699646671046</v>
      </c>
      <c r="AL25" s="17">
        <v>1.042521011917426</v>
      </c>
      <c r="AM25" s="17">
        <v>3.5653669539290891</v>
      </c>
      <c r="AN25" s="17">
        <v>5.4090151002940184E-4</v>
      </c>
      <c r="AO25" s="17">
        <v>1.650727211679583</v>
      </c>
      <c r="AP25" s="17">
        <v>5.7832127176546262</v>
      </c>
      <c r="AQ25" s="17">
        <v>1.650727211679583</v>
      </c>
      <c r="AR25" s="17">
        <v>5.7832127176546262</v>
      </c>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row>
    <row r="26" spans="1:76">
      <c r="A26" s="2">
        <v>41426</v>
      </c>
      <c r="B26" s="8">
        <f>'WA Sch. 1-2'!B26</f>
        <v>126.95</v>
      </c>
      <c r="C26" s="8">
        <f>'WA Sch. 1-2'!C26</f>
        <v>16116.302500000002</v>
      </c>
      <c r="D26" s="8">
        <f>'WA Sch. 1-2'!D26</f>
        <v>68</v>
      </c>
      <c r="E26" s="8">
        <f>'WA Sch. 1-2'!E26</f>
        <v>144.5</v>
      </c>
      <c r="F26" s="8">
        <f>'WA Sch. 1-2'!F26</f>
        <v>20880.25</v>
      </c>
      <c r="G26" s="8">
        <f>'WA Sch. 1-2'!G26</f>
        <v>45.5</v>
      </c>
      <c r="H26" s="8">
        <f t="shared" si="3"/>
        <v>-17.549999999999997</v>
      </c>
      <c r="I26" s="8">
        <f t="shared" si="0"/>
        <v>-4763.9474999999984</v>
      </c>
      <c r="J26" s="8">
        <f t="shared" si="0"/>
        <v>22.5</v>
      </c>
      <c r="K26" s="9">
        <v>1368</v>
      </c>
      <c r="L26" s="9">
        <v>5915551</v>
      </c>
      <c r="M26" s="9">
        <v>853562</v>
      </c>
      <c r="N26" s="9">
        <f t="shared" si="4"/>
        <v>6769113</v>
      </c>
      <c r="O26" s="9">
        <f t="shared" si="5"/>
        <v>4948.1820175438597</v>
      </c>
      <c r="P26" s="8">
        <f t="shared" si="6"/>
        <v>83.631824205009849</v>
      </c>
      <c r="Q26" s="8">
        <f t="shared" si="7"/>
        <v>5031.8138417488699</v>
      </c>
      <c r="R26" s="9">
        <f t="shared" si="1"/>
        <v>6883521.3355124537</v>
      </c>
      <c r="S26" s="21"/>
      <c r="U26" s="2">
        <v>41791</v>
      </c>
      <c r="V26" s="8">
        <f t="shared" si="8"/>
        <v>112</v>
      </c>
      <c r="W26" s="8">
        <f t="shared" si="9"/>
        <v>12544</v>
      </c>
      <c r="X26" s="8">
        <f t="shared" si="10"/>
        <v>13.5</v>
      </c>
      <c r="Y26" s="7">
        <v>0</v>
      </c>
      <c r="Z26" s="7">
        <v>1</v>
      </c>
      <c r="AA26" s="7">
        <v>0</v>
      </c>
      <c r="AB26" s="7">
        <v>0</v>
      </c>
      <c r="AC26" s="7">
        <v>0</v>
      </c>
      <c r="AD26" s="7">
        <v>0</v>
      </c>
      <c r="AE26" s="7">
        <v>0</v>
      </c>
      <c r="AF26" s="7">
        <v>0</v>
      </c>
      <c r="AG26" s="7">
        <v>0</v>
      </c>
      <c r="AH26" s="8">
        <f t="shared" si="11"/>
        <v>4917.2318214542838</v>
      </c>
      <c r="AJ26" s="17" t="s">
        <v>22</v>
      </c>
      <c r="AK26" s="17">
        <v>771.04745817363766</v>
      </c>
      <c r="AL26" s="17">
        <v>137.82623844025602</v>
      </c>
      <c r="AM26" s="17">
        <v>5.5943444941934342</v>
      </c>
      <c r="AN26" s="17">
        <v>1.6632393021982372E-7</v>
      </c>
      <c r="AO26" s="17">
        <v>497.88033435238111</v>
      </c>
      <c r="AP26" s="17">
        <v>1044.2145819948942</v>
      </c>
      <c r="AQ26" s="17">
        <v>497.88033435238111</v>
      </c>
      <c r="AR26" s="17">
        <v>1044.2145819948942</v>
      </c>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row>
    <row r="27" spans="1:76">
      <c r="A27" s="2">
        <v>41456</v>
      </c>
      <c r="B27" s="8">
        <f>'WA Sch. 1-2'!B27</f>
        <v>14.1</v>
      </c>
      <c r="C27" s="8">
        <f>'WA Sch. 1-2'!C27</f>
        <v>198.81</v>
      </c>
      <c r="D27" s="8">
        <f>'WA Sch. 1-2'!D27</f>
        <v>240.05</v>
      </c>
      <c r="E27" s="8">
        <f>'WA Sch. 1-2'!E27</f>
        <v>0</v>
      </c>
      <c r="F27" s="8">
        <f>'WA Sch. 1-2'!F27</f>
        <v>0</v>
      </c>
      <c r="G27" s="8">
        <f>'WA Sch. 1-2'!G27</f>
        <v>277</v>
      </c>
      <c r="H27" s="8">
        <f t="shared" si="3"/>
        <v>14.1</v>
      </c>
      <c r="I27" s="8">
        <f t="shared" si="0"/>
        <v>198.81</v>
      </c>
      <c r="J27" s="8">
        <f t="shared" si="0"/>
        <v>-36.949999999999989</v>
      </c>
      <c r="K27" s="9">
        <v>1365</v>
      </c>
      <c r="L27" s="9">
        <v>6784359</v>
      </c>
      <c r="M27" s="9">
        <v>1363262</v>
      </c>
      <c r="N27" s="9">
        <f t="shared" si="4"/>
        <v>8147621</v>
      </c>
      <c r="O27" s="9">
        <f t="shared" si="5"/>
        <v>5968.9531135531133</v>
      </c>
      <c r="P27" s="8">
        <f t="shared" si="6"/>
        <v>-137.34204019444948</v>
      </c>
      <c r="Q27" s="8">
        <f t="shared" si="7"/>
        <v>5831.6110733586638</v>
      </c>
      <c r="R27" s="9">
        <f t="shared" si="1"/>
        <v>7960149.1151345763</v>
      </c>
      <c r="S27" s="21"/>
      <c r="U27" s="2">
        <v>41821</v>
      </c>
      <c r="V27" s="8">
        <f t="shared" si="8"/>
        <v>7.5</v>
      </c>
      <c r="W27" s="8">
        <f t="shared" si="9"/>
        <v>56.25</v>
      </c>
      <c r="X27" s="8">
        <f t="shared" si="10"/>
        <v>339.5</v>
      </c>
      <c r="Y27" s="7">
        <v>0</v>
      </c>
      <c r="Z27" s="7">
        <v>0</v>
      </c>
      <c r="AA27" s="7">
        <v>1</v>
      </c>
      <c r="AB27" s="7">
        <v>0</v>
      </c>
      <c r="AC27" s="7">
        <v>0</v>
      </c>
      <c r="AD27" s="7">
        <v>0</v>
      </c>
      <c r="AE27" s="7">
        <v>0</v>
      </c>
      <c r="AF27" s="7">
        <v>0</v>
      </c>
      <c r="AG27" s="7">
        <v>0</v>
      </c>
      <c r="AH27" s="8">
        <f t="shared" si="11"/>
        <v>6225.3074154067672</v>
      </c>
      <c r="AJ27" s="17" t="s">
        <v>23</v>
      </c>
      <c r="AK27" s="17">
        <v>2081.6493687565016</v>
      </c>
      <c r="AL27" s="17">
        <v>175.16795535572922</v>
      </c>
      <c r="AM27" s="17">
        <v>11.883733897156647</v>
      </c>
      <c r="AN27" s="17">
        <v>2.1595802229210902E-21</v>
      </c>
      <c r="AO27" s="17">
        <v>1734.4721759978343</v>
      </c>
      <c r="AP27" s="17">
        <v>2428.826561515169</v>
      </c>
      <c r="AQ27" s="17">
        <v>1734.4721759978343</v>
      </c>
      <c r="AR27" s="17">
        <v>2428.826561515169</v>
      </c>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row>
    <row r="28" spans="1:76">
      <c r="A28" s="2">
        <v>41487</v>
      </c>
      <c r="B28" s="8">
        <f>'WA Sch. 1-2'!B28</f>
        <v>19.350000000000001</v>
      </c>
      <c r="C28" s="8">
        <f>'WA Sch. 1-2'!C28</f>
        <v>374.42250000000007</v>
      </c>
      <c r="D28" s="8">
        <f>'WA Sch. 1-2'!D28</f>
        <v>204.95</v>
      </c>
      <c r="E28" s="8">
        <f>'WA Sch. 1-2'!E28</f>
        <v>7</v>
      </c>
      <c r="F28" s="8">
        <f>'WA Sch. 1-2'!F28</f>
        <v>49</v>
      </c>
      <c r="G28" s="8">
        <f>'WA Sch. 1-2'!G28</f>
        <v>230.5</v>
      </c>
      <c r="H28" s="8">
        <f t="shared" si="3"/>
        <v>12.350000000000001</v>
      </c>
      <c r="I28" s="8">
        <f t="shared" si="0"/>
        <v>325.42250000000007</v>
      </c>
      <c r="J28" s="8">
        <f t="shared" si="0"/>
        <v>-25.550000000000011</v>
      </c>
      <c r="K28" s="9">
        <v>1380</v>
      </c>
      <c r="L28" s="9">
        <v>8558177</v>
      </c>
      <c r="M28" s="9">
        <v>1023832</v>
      </c>
      <c r="N28" s="9">
        <f t="shared" si="4"/>
        <v>9582009</v>
      </c>
      <c r="O28" s="9">
        <f t="shared" si="5"/>
        <v>6943.4847826086952</v>
      </c>
      <c r="P28" s="8">
        <f t="shared" si="6"/>
        <v>-94.968582597244563</v>
      </c>
      <c r="Q28" s="8">
        <f t="shared" si="7"/>
        <v>6848.5162000114506</v>
      </c>
      <c r="R28" s="9">
        <f t="shared" si="1"/>
        <v>9450952.3560158014</v>
      </c>
      <c r="S28" s="21"/>
      <c r="U28" s="2">
        <v>41852</v>
      </c>
      <c r="V28" s="8">
        <f t="shared" si="8"/>
        <v>6</v>
      </c>
      <c r="W28" s="8">
        <f t="shared" si="9"/>
        <v>36</v>
      </c>
      <c r="X28" s="8">
        <f t="shared" si="10"/>
        <v>230</v>
      </c>
      <c r="Y28" s="7">
        <v>0</v>
      </c>
      <c r="Z28" s="7">
        <v>0</v>
      </c>
      <c r="AA28" s="7">
        <v>0</v>
      </c>
      <c r="AB28" s="7">
        <v>1</v>
      </c>
      <c r="AC28" s="7">
        <v>0</v>
      </c>
      <c r="AD28" s="7">
        <v>0</v>
      </c>
      <c r="AE28" s="7">
        <v>0</v>
      </c>
      <c r="AF28" s="7">
        <v>0</v>
      </c>
      <c r="AG28" s="7">
        <v>0</v>
      </c>
      <c r="AH28" s="8">
        <f t="shared" si="11"/>
        <v>6255.6229390681001</v>
      </c>
      <c r="AJ28" s="17" t="s">
        <v>24</v>
      </c>
      <c r="AK28" s="17">
        <v>2895.1298049745451</v>
      </c>
      <c r="AL28" s="17">
        <v>312.99195527205734</v>
      </c>
      <c r="AM28" s="17">
        <v>9.2498537301319921</v>
      </c>
      <c r="AN28" s="17">
        <v>2.198473155876373E-15</v>
      </c>
      <c r="AO28" s="17">
        <v>2274.7899250762712</v>
      </c>
      <c r="AP28" s="17">
        <v>3515.469684872819</v>
      </c>
      <c r="AQ28" s="17">
        <v>2274.7899250762712</v>
      </c>
      <c r="AR28" s="17">
        <v>3515.469684872819</v>
      </c>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row>
    <row r="29" spans="1:76">
      <c r="A29" s="2">
        <v>41518</v>
      </c>
      <c r="B29" s="8">
        <f>'WA Sch. 1-2'!B29</f>
        <v>152.32499999999999</v>
      </c>
      <c r="C29" s="8">
        <f>'WA Sch. 1-2'!C29</f>
        <v>23202.905624999996</v>
      </c>
      <c r="D29" s="8">
        <f>'WA Sch. 1-2'!D29</f>
        <v>43.875</v>
      </c>
      <c r="E29" s="8">
        <f>'WA Sch. 1-2'!E29</f>
        <v>164.5</v>
      </c>
      <c r="F29" s="8">
        <f>'WA Sch. 1-2'!F29</f>
        <v>27060.25</v>
      </c>
      <c r="G29" s="8">
        <f>'WA Sch. 1-2'!G29</f>
        <v>106</v>
      </c>
      <c r="H29" s="8">
        <f t="shared" si="3"/>
        <v>-12.175000000000011</v>
      </c>
      <c r="I29" s="8">
        <f t="shared" si="0"/>
        <v>-3857.3443750000042</v>
      </c>
      <c r="J29" s="8">
        <f t="shared" si="0"/>
        <v>-62.125</v>
      </c>
      <c r="K29" s="9">
        <v>1374</v>
      </c>
      <c r="L29" s="9">
        <v>7283207</v>
      </c>
      <c r="M29" s="9">
        <v>-1349926</v>
      </c>
      <c r="N29" s="9">
        <f t="shared" si="4"/>
        <v>5933281</v>
      </c>
      <c r="O29" s="9">
        <f t="shared" si="5"/>
        <v>4318.2540029112079</v>
      </c>
      <c r="P29" s="8">
        <f t="shared" si="6"/>
        <v>-230.91675905494387</v>
      </c>
      <c r="Q29" s="8">
        <f t="shared" si="7"/>
        <v>4087.3372438562642</v>
      </c>
      <c r="R29" s="9">
        <f t="shared" si="1"/>
        <v>5616001.3730585072</v>
      </c>
      <c r="S29" s="21"/>
      <c r="U29" s="2">
        <v>41883</v>
      </c>
      <c r="V29" s="8">
        <f t="shared" si="8"/>
        <v>100</v>
      </c>
      <c r="W29" s="8">
        <f t="shared" si="9"/>
        <v>10000</v>
      </c>
      <c r="X29" s="8">
        <f t="shared" si="10"/>
        <v>42.5</v>
      </c>
      <c r="Y29" s="7">
        <v>0</v>
      </c>
      <c r="Z29" s="7">
        <v>0</v>
      </c>
      <c r="AA29" s="7">
        <v>0</v>
      </c>
      <c r="AB29" s="7">
        <v>0</v>
      </c>
      <c r="AC29" s="7">
        <v>1</v>
      </c>
      <c r="AD29" s="7">
        <v>0</v>
      </c>
      <c r="AE29" s="7">
        <v>0</v>
      </c>
      <c r="AF29" s="7">
        <v>0</v>
      </c>
      <c r="AG29" s="7">
        <v>0</v>
      </c>
      <c r="AH29" s="8">
        <f t="shared" si="11"/>
        <v>4005.102435530086</v>
      </c>
      <c r="AJ29" s="17" t="s">
        <v>25</v>
      </c>
      <c r="AK29" s="17">
        <v>3245.0856486768157</v>
      </c>
      <c r="AL29" s="17">
        <v>283.85766438499286</v>
      </c>
      <c r="AM29" s="17">
        <v>11.432087471400962</v>
      </c>
      <c r="AN29" s="17">
        <v>2.2871359577854837E-20</v>
      </c>
      <c r="AO29" s="17">
        <v>2682.4889861532297</v>
      </c>
      <c r="AP29" s="17">
        <v>3807.6823112004017</v>
      </c>
      <c r="AQ29" s="17">
        <v>2682.4889861532297</v>
      </c>
      <c r="AR29" s="17">
        <v>3807.6823112004017</v>
      </c>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row>
    <row r="30" spans="1:76">
      <c r="A30" s="2">
        <v>41548</v>
      </c>
      <c r="B30" s="8">
        <f>'WA Sch. 1-2'!B30</f>
        <v>510.4</v>
      </c>
      <c r="C30" s="8">
        <f>'WA Sch. 1-2'!C30</f>
        <v>260508.15999999997</v>
      </c>
      <c r="D30" s="8">
        <f>'WA Sch. 1-2'!D30</f>
        <v>0.65</v>
      </c>
      <c r="E30" s="8">
        <f>'WA Sch. 1-2'!E30</f>
        <v>599</v>
      </c>
      <c r="F30" s="8">
        <f>'WA Sch. 1-2'!F30</f>
        <v>358801</v>
      </c>
      <c r="G30" s="8">
        <f>'WA Sch. 1-2'!G30</f>
        <v>0</v>
      </c>
      <c r="H30" s="8">
        <f t="shared" si="3"/>
        <v>-88.600000000000023</v>
      </c>
      <c r="I30" s="8">
        <f t="shared" si="0"/>
        <v>-98292.840000000026</v>
      </c>
      <c r="J30" s="8">
        <f t="shared" si="0"/>
        <v>0.65</v>
      </c>
      <c r="K30" s="9">
        <v>1378</v>
      </c>
      <c r="L30" s="9">
        <v>4620731</v>
      </c>
      <c r="M30" s="9">
        <v>-1344130</v>
      </c>
      <c r="N30" s="9">
        <f t="shared" si="4"/>
        <v>3276601</v>
      </c>
      <c r="O30" s="9">
        <f t="shared" si="5"/>
        <v>2377.7946298984034</v>
      </c>
      <c r="P30" s="8">
        <f t="shared" si="6"/>
        <v>2.4160304770336181</v>
      </c>
      <c r="Q30" s="8">
        <f t="shared" si="7"/>
        <v>2380.2106603754369</v>
      </c>
      <c r="R30" s="9">
        <f t="shared" si="1"/>
        <v>3279930.2899973518</v>
      </c>
      <c r="S30" s="21"/>
      <c r="U30" s="2">
        <v>41913</v>
      </c>
      <c r="V30" s="8">
        <f t="shared" si="8"/>
        <v>363</v>
      </c>
      <c r="W30" s="8">
        <f t="shared" si="9"/>
        <v>131769</v>
      </c>
      <c r="X30" s="8">
        <f t="shared" si="10"/>
        <v>0.5</v>
      </c>
      <c r="Y30" s="7">
        <v>0</v>
      </c>
      <c r="Z30" s="7">
        <v>0</v>
      </c>
      <c r="AA30" s="7">
        <v>0</v>
      </c>
      <c r="AB30" s="7">
        <v>0</v>
      </c>
      <c r="AC30" s="7">
        <v>0</v>
      </c>
      <c r="AD30" s="7">
        <v>1</v>
      </c>
      <c r="AE30" s="7">
        <v>0</v>
      </c>
      <c r="AF30" s="7">
        <v>0</v>
      </c>
      <c r="AG30" s="7">
        <v>0</v>
      </c>
      <c r="AH30" s="8">
        <f t="shared" si="11"/>
        <v>3556.4419101924445</v>
      </c>
      <c r="AJ30" s="17" t="s">
        <v>26</v>
      </c>
      <c r="AK30" s="17">
        <v>2144.7151539890269</v>
      </c>
      <c r="AL30" s="17">
        <v>145.49394305742669</v>
      </c>
      <c r="AM30" s="17">
        <v>14.740923978825046</v>
      </c>
      <c r="AN30" s="17">
        <v>1.0388615855559481E-27</v>
      </c>
      <c r="AO30" s="17">
        <v>1856.3508888956358</v>
      </c>
      <c r="AP30" s="17">
        <v>2433.0794190824181</v>
      </c>
      <c r="AQ30" s="17">
        <v>1856.3508888956358</v>
      </c>
      <c r="AR30" s="17">
        <v>2433.0794190824181</v>
      </c>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row>
    <row r="31" spans="1:76">
      <c r="A31" s="2">
        <v>41579</v>
      </c>
      <c r="B31" s="8">
        <f>'WA Sch. 1-2'!B31</f>
        <v>874.97500000000002</v>
      </c>
      <c r="C31" s="8">
        <f>'WA Sch. 1-2'!C31</f>
        <v>765581.25062499999</v>
      </c>
      <c r="D31" s="8">
        <f>'WA Sch. 1-2'!D31</f>
        <v>0</v>
      </c>
      <c r="E31" s="8">
        <f>'WA Sch. 1-2'!E31</f>
        <v>906.5</v>
      </c>
      <c r="F31" s="8">
        <f>'WA Sch. 1-2'!F31</f>
        <v>821742.25</v>
      </c>
      <c r="G31" s="8">
        <f>'WA Sch. 1-2'!G31</f>
        <v>0</v>
      </c>
      <c r="H31" s="8">
        <f t="shared" si="3"/>
        <v>-31.524999999999977</v>
      </c>
      <c r="I31" s="8">
        <f t="shared" si="0"/>
        <v>-56160.999375000014</v>
      </c>
      <c r="J31" s="8">
        <f t="shared" si="0"/>
        <v>0</v>
      </c>
      <c r="K31" s="9">
        <v>1377</v>
      </c>
      <c r="L31" s="9">
        <v>3260755</v>
      </c>
      <c r="M31" s="9">
        <v>-483472</v>
      </c>
      <c r="N31" s="9">
        <f t="shared" si="4"/>
        <v>2777283</v>
      </c>
      <c r="O31" s="9">
        <f t="shared" si="5"/>
        <v>2016.9084967320262</v>
      </c>
      <c r="P31" s="8">
        <f t="shared" si="6"/>
        <v>0</v>
      </c>
      <c r="Q31" s="8">
        <f t="shared" si="7"/>
        <v>2016.9084967320262</v>
      </c>
      <c r="R31" s="9">
        <f t="shared" si="1"/>
        <v>2777283</v>
      </c>
      <c r="S31" s="21"/>
      <c r="U31" s="2">
        <v>41944</v>
      </c>
      <c r="V31" s="8">
        <f t="shared" si="8"/>
        <v>914.5</v>
      </c>
      <c r="W31" s="8">
        <f t="shared" si="9"/>
        <v>836310.25</v>
      </c>
      <c r="X31" s="8">
        <f t="shared" si="10"/>
        <v>0</v>
      </c>
      <c r="Y31" s="7">
        <v>0</v>
      </c>
      <c r="Z31" s="7">
        <v>0</v>
      </c>
      <c r="AA31" s="7">
        <v>0</v>
      </c>
      <c r="AB31" s="7">
        <v>0</v>
      </c>
      <c r="AC31" s="7">
        <v>0</v>
      </c>
      <c r="AD31" s="7">
        <v>0</v>
      </c>
      <c r="AE31" s="7">
        <v>1</v>
      </c>
      <c r="AF31" s="7">
        <v>0</v>
      </c>
      <c r="AG31" s="7">
        <v>0</v>
      </c>
      <c r="AH31" s="8">
        <f t="shared" si="11"/>
        <v>1806.8620443173695</v>
      </c>
      <c r="AJ31" s="17" t="s">
        <v>27</v>
      </c>
      <c r="AK31" s="17">
        <v>782.17454395673337</v>
      </c>
      <c r="AL31" s="17">
        <v>136.77745609543811</v>
      </c>
      <c r="AM31" s="17">
        <v>5.7185925684343895</v>
      </c>
      <c r="AN31" s="17">
        <v>9.5090240502836527E-8</v>
      </c>
      <c r="AO31" s="17">
        <v>511.08607264671548</v>
      </c>
      <c r="AP31" s="17">
        <v>1053.2630152667512</v>
      </c>
      <c r="AQ31" s="17">
        <v>511.08607264671548</v>
      </c>
      <c r="AR31" s="17">
        <v>1053.2630152667512</v>
      </c>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row>
    <row r="32" spans="1:76">
      <c r="A32" s="2">
        <v>41609</v>
      </c>
      <c r="B32" s="8">
        <f>'WA Sch. 1-2'!B32</f>
        <v>1138.7249999999999</v>
      </c>
      <c r="C32" s="8">
        <f>'WA Sch. 1-2'!C32</f>
        <v>1296694.6256249999</v>
      </c>
      <c r="D32" s="8">
        <f>'WA Sch. 1-2'!D32</f>
        <v>0</v>
      </c>
      <c r="E32" s="8">
        <f>'WA Sch. 1-2'!E32</f>
        <v>1220</v>
      </c>
      <c r="F32" s="8">
        <f>'WA Sch. 1-2'!F32</f>
        <v>1488400</v>
      </c>
      <c r="G32" s="8">
        <f>'WA Sch. 1-2'!G32</f>
        <v>0</v>
      </c>
      <c r="H32" s="8">
        <f t="shared" si="3"/>
        <v>-81.275000000000091</v>
      </c>
      <c r="I32" s="8">
        <f t="shared" si="0"/>
        <v>-191705.37437500013</v>
      </c>
      <c r="J32" s="8">
        <f t="shared" si="0"/>
        <v>0</v>
      </c>
      <c r="K32" s="9">
        <v>1386</v>
      </c>
      <c r="L32" s="9">
        <v>3459427</v>
      </c>
      <c r="M32" s="9">
        <v>-316277</v>
      </c>
      <c r="N32" s="9">
        <f t="shared" si="4"/>
        <v>3143150</v>
      </c>
      <c r="O32" s="9">
        <f t="shared" si="5"/>
        <v>2267.7849927849929</v>
      </c>
      <c r="P32" s="8">
        <f t="shared" si="6"/>
        <v>0</v>
      </c>
      <c r="Q32" s="8">
        <f t="shared" si="7"/>
        <v>2267.7849927849929</v>
      </c>
      <c r="R32" s="9">
        <f t="shared" si="1"/>
        <v>3143150</v>
      </c>
      <c r="S32" s="21"/>
      <c r="U32" s="2">
        <v>41974</v>
      </c>
      <c r="V32" s="8">
        <f t="shared" si="8"/>
        <v>1001</v>
      </c>
      <c r="W32" s="8">
        <f t="shared" si="9"/>
        <v>1002001</v>
      </c>
      <c r="X32" s="8">
        <f t="shared" si="10"/>
        <v>0</v>
      </c>
      <c r="Y32" s="7">
        <v>0</v>
      </c>
      <c r="Z32" s="7">
        <v>0</v>
      </c>
      <c r="AA32" s="7">
        <v>0</v>
      </c>
      <c r="AB32" s="7">
        <v>0</v>
      </c>
      <c r="AC32" s="7">
        <v>0</v>
      </c>
      <c r="AD32" s="7">
        <v>0</v>
      </c>
      <c r="AE32" s="7">
        <v>0</v>
      </c>
      <c r="AF32" s="7">
        <v>0</v>
      </c>
      <c r="AG32" s="7">
        <v>0</v>
      </c>
      <c r="AH32" s="8">
        <f t="shared" si="11"/>
        <v>2059.0641025641025</v>
      </c>
      <c r="AJ32" s="17" t="s">
        <v>28</v>
      </c>
      <c r="AK32" s="17">
        <v>-725.53124714328828</v>
      </c>
      <c r="AL32" s="17">
        <v>136.77730313254534</v>
      </c>
      <c r="AM32" s="17">
        <v>-5.3044710673978219</v>
      </c>
      <c r="AN32" s="17">
        <v>5.9823797467075538E-7</v>
      </c>
      <c r="AO32" s="17">
        <v>-996.61941528582554</v>
      </c>
      <c r="AP32" s="17">
        <v>-454.44307900075103</v>
      </c>
      <c r="AQ32" s="17">
        <v>-996.61941528582554</v>
      </c>
      <c r="AR32" s="17">
        <v>-454.44307900075103</v>
      </c>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row>
    <row r="33" spans="1:79">
      <c r="A33" s="2">
        <v>41640</v>
      </c>
      <c r="B33" s="8">
        <f>'WA Sch. 1-2'!B33</f>
        <v>1095.1500000000001</v>
      </c>
      <c r="C33" s="8">
        <f>'WA Sch. 1-2'!C33</f>
        <v>1199353.5225000002</v>
      </c>
      <c r="D33" s="8">
        <f>'WA Sch. 1-2'!D33</f>
        <v>0</v>
      </c>
      <c r="E33" s="8">
        <f>'WA Sch. 1-2'!E33</f>
        <v>1040</v>
      </c>
      <c r="F33" s="8">
        <f>'WA Sch. 1-2'!F33</f>
        <v>1081600</v>
      </c>
      <c r="G33" s="8">
        <f>'WA Sch. 1-2'!G33</f>
        <v>0</v>
      </c>
      <c r="H33" s="8">
        <f t="shared" si="3"/>
        <v>55.150000000000091</v>
      </c>
      <c r="I33" s="8">
        <f t="shared" si="0"/>
        <v>117753.5225000002</v>
      </c>
      <c r="J33" s="8">
        <f t="shared" si="0"/>
        <v>0</v>
      </c>
      <c r="K33" s="9">
        <v>1381</v>
      </c>
      <c r="L33" s="9">
        <v>3821238</v>
      </c>
      <c r="M33" s="9">
        <v>-129710</v>
      </c>
      <c r="N33" s="9">
        <f t="shared" si="4"/>
        <v>3691528</v>
      </c>
      <c r="O33" s="9">
        <f t="shared" si="5"/>
        <v>2673.0832729905865</v>
      </c>
      <c r="P33" s="8">
        <f t="shared" si="6"/>
        <v>0</v>
      </c>
      <c r="Q33" s="8">
        <f t="shared" si="7"/>
        <v>2673.0832729905865</v>
      </c>
      <c r="R33" s="9">
        <f t="shared" si="1"/>
        <v>3691528</v>
      </c>
      <c r="S33" s="21"/>
      <c r="U33" s="2">
        <v>42005</v>
      </c>
      <c r="V33" s="8">
        <f t="shared" si="8"/>
        <v>1058</v>
      </c>
      <c r="W33" s="8">
        <f t="shared" si="9"/>
        <v>1119364</v>
      </c>
      <c r="X33" s="8">
        <f t="shared" si="10"/>
        <v>0</v>
      </c>
      <c r="Y33" s="7">
        <v>0</v>
      </c>
      <c r="Z33" s="7">
        <v>0</v>
      </c>
      <c r="AA33" s="7">
        <v>0</v>
      </c>
      <c r="AB33" s="7">
        <v>0</v>
      </c>
      <c r="AC33" s="7">
        <v>0</v>
      </c>
      <c r="AD33" s="7">
        <v>0</v>
      </c>
      <c r="AE33" s="7">
        <v>0</v>
      </c>
      <c r="AF33" s="7">
        <v>0</v>
      </c>
      <c r="AG33" s="7">
        <v>0</v>
      </c>
      <c r="AH33" s="8">
        <f t="shared" si="11"/>
        <v>1525.4129770992367</v>
      </c>
      <c r="AJ33" s="17" t="s">
        <v>204</v>
      </c>
      <c r="AK33" s="17">
        <v>-900.8476242168241</v>
      </c>
      <c r="AL33" s="17">
        <v>246.92264042731631</v>
      </c>
      <c r="AM33" s="17">
        <v>-3.6482990083770628</v>
      </c>
      <c r="AN33" s="17">
        <v>4.0670228050731486E-4</v>
      </c>
      <c r="AO33" s="17">
        <v>-1390.2402700236571</v>
      </c>
      <c r="AP33" s="17">
        <v>-411.4549784099911</v>
      </c>
      <c r="AQ33" s="17">
        <v>-1390.2402700236571</v>
      </c>
      <c r="AR33" s="17">
        <v>-411.4549784099911</v>
      </c>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row>
    <row r="34" spans="1:79" ht="15.75" thickBot="1">
      <c r="A34" s="2">
        <v>41671</v>
      </c>
      <c r="B34" s="8">
        <f>'WA Sch. 1-2'!B34</f>
        <v>932.76424999999995</v>
      </c>
      <c r="C34" s="8">
        <f>'WA Sch. 1-2'!C34</f>
        <v>870049.14607806236</v>
      </c>
      <c r="D34" s="8">
        <f>'WA Sch. 1-2'!D34</f>
        <v>0</v>
      </c>
      <c r="E34" s="8">
        <f>'WA Sch. 1-2'!E34</f>
        <v>1091.5</v>
      </c>
      <c r="F34" s="8">
        <f>'WA Sch. 1-2'!F34</f>
        <v>1191372.25</v>
      </c>
      <c r="G34" s="8">
        <f>'WA Sch. 1-2'!G34</f>
        <v>0</v>
      </c>
      <c r="H34" s="8">
        <f t="shared" si="3"/>
        <v>-158.73575000000005</v>
      </c>
      <c r="I34" s="8">
        <f t="shared" si="0"/>
        <v>-321323.10392193764</v>
      </c>
      <c r="J34" s="8">
        <f t="shared" si="0"/>
        <v>0</v>
      </c>
      <c r="K34" s="9">
        <v>1376</v>
      </c>
      <c r="L34" s="9">
        <v>3515958</v>
      </c>
      <c r="M34" s="9">
        <v>-180950</v>
      </c>
      <c r="N34" s="9">
        <f t="shared" si="4"/>
        <v>3335008</v>
      </c>
      <c r="O34" s="9">
        <f t="shared" si="5"/>
        <v>2423.6976744186045</v>
      </c>
      <c r="P34" s="8">
        <f t="shared" si="6"/>
        <v>0</v>
      </c>
      <c r="Q34" s="8">
        <f t="shared" si="7"/>
        <v>2423.6976744186045</v>
      </c>
      <c r="R34" s="9">
        <f t="shared" si="1"/>
        <v>3335008</v>
      </c>
      <c r="S34" s="21"/>
      <c r="U34" s="2">
        <v>42036</v>
      </c>
      <c r="V34" s="8">
        <f t="shared" si="8"/>
        <v>724</v>
      </c>
      <c r="W34" s="8">
        <f t="shared" si="9"/>
        <v>524176</v>
      </c>
      <c r="X34" s="8">
        <f t="shared" si="10"/>
        <v>0</v>
      </c>
      <c r="Y34" s="7">
        <v>0</v>
      </c>
      <c r="Z34" s="7">
        <v>0</v>
      </c>
      <c r="AA34" s="7">
        <v>0</v>
      </c>
      <c r="AB34" s="7">
        <v>0</v>
      </c>
      <c r="AC34" s="7">
        <v>0</v>
      </c>
      <c r="AD34" s="7">
        <v>0</v>
      </c>
      <c r="AE34" s="7">
        <v>0</v>
      </c>
      <c r="AF34" s="7">
        <v>0</v>
      </c>
      <c r="AG34" s="7">
        <v>0</v>
      </c>
      <c r="AH34" s="8">
        <f t="shared" si="11"/>
        <v>3055.5349177330895</v>
      </c>
      <c r="AJ34" s="18" t="s">
        <v>210</v>
      </c>
      <c r="AK34" s="18">
        <v>-1488.6329428297761</v>
      </c>
      <c r="AL34" s="18">
        <v>296.33964785286815</v>
      </c>
      <c r="AM34" s="18">
        <v>-5.0234012006684923</v>
      </c>
      <c r="AN34" s="18">
        <v>1.9988203944464409E-6</v>
      </c>
      <c r="AO34" s="18">
        <v>-2075.9684907941191</v>
      </c>
      <c r="AP34" s="18">
        <v>-901.29739486543281</v>
      </c>
      <c r="AQ34" s="18">
        <v>-2075.9684907941191</v>
      </c>
      <c r="AR34" s="18">
        <v>-901.29739486543281</v>
      </c>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row>
    <row r="35" spans="1:79">
      <c r="A35" s="2">
        <v>41699</v>
      </c>
      <c r="B35" s="8">
        <f>'WA Sch. 1-2'!B35</f>
        <v>767.35</v>
      </c>
      <c r="C35" s="8">
        <f>'WA Sch. 1-2'!C35</f>
        <v>588826.02250000008</v>
      </c>
      <c r="D35" s="8">
        <f>'WA Sch. 1-2'!D35</f>
        <v>0</v>
      </c>
      <c r="E35" s="8">
        <f>'WA Sch. 1-2'!E35</f>
        <v>786.5</v>
      </c>
      <c r="F35" s="8">
        <f>'WA Sch. 1-2'!F35</f>
        <v>618582.25</v>
      </c>
      <c r="G35" s="8">
        <f>'WA Sch. 1-2'!G35</f>
        <v>0</v>
      </c>
      <c r="H35" s="8">
        <f t="shared" si="3"/>
        <v>-19.149999999999977</v>
      </c>
      <c r="I35" s="8">
        <f t="shared" si="0"/>
        <v>-29756.227499999921</v>
      </c>
      <c r="J35" s="8">
        <f t="shared" si="0"/>
        <v>0</v>
      </c>
      <c r="K35" s="9">
        <v>1377</v>
      </c>
      <c r="L35" s="9">
        <v>3497867</v>
      </c>
      <c r="M35" s="9">
        <v>-68532</v>
      </c>
      <c r="N35" s="9">
        <f t="shared" si="4"/>
        <v>3429335</v>
      </c>
      <c r="O35" s="9">
        <f t="shared" si="5"/>
        <v>2490.4393609295571</v>
      </c>
      <c r="P35" s="8">
        <f t="shared" si="6"/>
        <v>0</v>
      </c>
      <c r="Q35" s="8">
        <f t="shared" si="7"/>
        <v>2490.4393609295571</v>
      </c>
      <c r="R35" s="9">
        <f t="shared" si="1"/>
        <v>3429335</v>
      </c>
      <c r="S35" s="21"/>
      <c r="U35" s="2">
        <v>42064</v>
      </c>
      <c r="V35" s="8">
        <f t="shared" si="8"/>
        <v>604.5</v>
      </c>
      <c r="W35" s="8">
        <f t="shared" si="9"/>
        <v>365420.25</v>
      </c>
      <c r="X35" s="8">
        <f t="shared" si="10"/>
        <v>0</v>
      </c>
      <c r="Y35" s="7">
        <v>0</v>
      </c>
      <c r="Z35" s="7">
        <v>0</v>
      </c>
      <c r="AA35" s="7">
        <v>0</v>
      </c>
      <c r="AB35" s="7">
        <v>0</v>
      </c>
      <c r="AC35" s="7">
        <v>0</v>
      </c>
      <c r="AD35" s="7">
        <v>0</v>
      </c>
      <c r="AE35" s="7">
        <v>0</v>
      </c>
      <c r="AF35" s="7">
        <v>0</v>
      </c>
      <c r="AG35" s="7">
        <v>0</v>
      </c>
      <c r="AH35" s="8">
        <f t="shared" si="11"/>
        <v>2219.5325318246109</v>
      </c>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row>
    <row r="36" spans="1:79">
      <c r="A36" s="2">
        <v>41730</v>
      </c>
      <c r="B36" s="8">
        <f>'WA Sch. 1-2'!B36</f>
        <v>547.15</v>
      </c>
      <c r="C36" s="8">
        <f>'WA Sch. 1-2'!C36</f>
        <v>299373.1225</v>
      </c>
      <c r="D36" s="8">
        <f>'WA Sch. 1-2'!D36</f>
        <v>0.375</v>
      </c>
      <c r="E36" s="8">
        <f>'WA Sch. 1-2'!E36</f>
        <v>543.5</v>
      </c>
      <c r="F36" s="8">
        <f>'WA Sch. 1-2'!F36</f>
        <v>295392.25</v>
      </c>
      <c r="G36" s="8">
        <f>'WA Sch. 1-2'!G36</f>
        <v>0</v>
      </c>
      <c r="H36" s="8">
        <f t="shared" si="3"/>
        <v>3.6499999999999773</v>
      </c>
      <c r="I36" s="8">
        <f t="shared" si="0"/>
        <v>3980.8724999999977</v>
      </c>
      <c r="J36" s="8">
        <f t="shared" si="0"/>
        <v>0.375</v>
      </c>
      <c r="K36" s="9">
        <v>1377</v>
      </c>
      <c r="L36" s="9">
        <v>3391211</v>
      </c>
      <c r="M36" s="9">
        <v>232955</v>
      </c>
      <c r="N36" s="9">
        <f t="shared" si="4"/>
        <v>3624166</v>
      </c>
      <c r="O36" s="9">
        <f t="shared" si="5"/>
        <v>2631.9288307915758</v>
      </c>
      <c r="P36" s="8">
        <f t="shared" si="6"/>
        <v>1.3938637367501643</v>
      </c>
      <c r="Q36" s="8">
        <f t="shared" si="7"/>
        <v>2633.3226945283259</v>
      </c>
      <c r="R36" s="9">
        <f t="shared" si="1"/>
        <v>3626085.3503655046</v>
      </c>
      <c r="S36" s="21"/>
      <c r="U36" s="2">
        <v>42095</v>
      </c>
      <c r="V36" s="8">
        <f t="shared" si="8"/>
        <v>524.5</v>
      </c>
      <c r="W36" s="8">
        <f t="shared" si="9"/>
        <v>275100.25</v>
      </c>
      <c r="X36" s="8">
        <f t="shared" si="10"/>
        <v>0</v>
      </c>
      <c r="Y36" s="7">
        <v>0</v>
      </c>
      <c r="Z36" s="7">
        <v>0</v>
      </c>
      <c r="AA36" s="7">
        <v>0</v>
      </c>
      <c r="AB36" s="7">
        <v>0</v>
      </c>
      <c r="AC36" s="7">
        <v>0</v>
      </c>
      <c r="AD36" s="7">
        <v>0</v>
      </c>
      <c r="AE36" s="7">
        <v>0</v>
      </c>
      <c r="AF36" s="7">
        <v>0</v>
      </c>
      <c r="AG36" s="7">
        <v>0</v>
      </c>
      <c r="AH36" s="8">
        <f t="shared" si="11"/>
        <v>2603.9228020014298</v>
      </c>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row>
    <row r="37" spans="1:79">
      <c r="A37" s="2">
        <v>41760</v>
      </c>
      <c r="B37" s="8">
        <f>'WA Sch. 1-2'!B37</f>
        <v>290.02499999999998</v>
      </c>
      <c r="C37" s="8">
        <f>'WA Sch. 1-2'!C37</f>
        <v>84114.500624999986</v>
      </c>
      <c r="D37" s="8">
        <f>'WA Sch. 1-2'!D37</f>
        <v>14.95</v>
      </c>
      <c r="E37" s="8">
        <f>'WA Sch. 1-2'!E37</f>
        <v>231.5</v>
      </c>
      <c r="F37" s="8">
        <f>'WA Sch. 1-2'!F37</f>
        <v>53592.25</v>
      </c>
      <c r="G37" s="8">
        <f>'WA Sch. 1-2'!G37</f>
        <v>5</v>
      </c>
      <c r="H37" s="8">
        <f t="shared" si="3"/>
        <v>58.524999999999977</v>
      </c>
      <c r="I37" s="8">
        <f t="shared" si="0"/>
        <v>30522.250624999986</v>
      </c>
      <c r="J37" s="8">
        <f t="shared" si="0"/>
        <v>9.9499999999999993</v>
      </c>
      <c r="K37" s="9">
        <v>1387</v>
      </c>
      <c r="L37" s="9">
        <v>3851344</v>
      </c>
      <c r="M37" s="9">
        <v>362173</v>
      </c>
      <c r="N37" s="9">
        <f t="shared" si="4"/>
        <v>4213517</v>
      </c>
      <c r="O37" s="9">
        <f t="shared" si="5"/>
        <v>3037.8637346791638</v>
      </c>
      <c r="P37" s="8">
        <f t="shared" si="6"/>
        <v>36.983851148437687</v>
      </c>
      <c r="Q37" s="8">
        <f t="shared" si="7"/>
        <v>3074.8475858276015</v>
      </c>
      <c r="R37" s="9">
        <f t="shared" si="1"/>
        <v>4264813.6015428836</v>
      </c>
      <c r="S37" s="21"/>
      <c r="U37" s="2">
        <v>42125</v>
      </c>
      <c r="V37" s="8">
        <f t="shared" si="8"/>
        <v>162.5</v>
      </c>
      <c r="W37" s="8">
        <f t="shared" si="9"/>
        <v>26406.25</v>
      </c>
      <c r="X37" s="8">
        <f t="shared" si="10"/>
        <v>29.5</v>
      </c>
      <c r="Y37" s="7">
        <v>1</v>
      </c>
      <c r="Z37" s="7">
        <v>0</v>
      </c>
      <c r="AA37" s="7">
        <v>0</v>
      </c>
      <c r="AB37" s="7">
        <v>0</v>
      </c>
      <c r="AC37" s="7">
        <v>0</v>
      </c>
      <c r="AD37" s="7">
        <v>0</v>
      </c>
      <c r="AE37" s="7">
        <v>0</v>
      </c>
      <c r="AF37" s="7">
        <v>0</v>
      </c>
      <c r="AG37" s="7">
        <v>0</v>
      </c>
      <c r="AH37" s="8">
        <f t="shared" si="11"/>
        <v>3813.1478822684853</v>
      </c>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row>
    <row r="38" spans="1:79">
      <c r="A38" s="2">
        <v>41791</v>
      </c>
      <c r="B38" s="8">
        <f>'WA Sch. 1-2'!B38</f>
        <v>126.95</v>
      </c>
      <c r="C38" s="8">
        <f>'WA Sch. 1-2'!C38</f>
        <v>16116.302500000002</v>
      </c>
      <c r="D38" s="8">
        <f>'WA Sch. 1-2'!D38</f>
        <v>68</v>
      </c>
      <c r="E38" s="8">
        <f>'WA Sch. 1-2'!E38</f>
        <v>112</v>
      </c>
      <c r="F38" s="8">
        <f>'WA Sch. 1-2'!F38</f>
        <v>12544</v>
      </c>
      <c r="G38" s="8">
        <f>'WA Sch. 1-2'!G38</f>
        <v>13.5</v>
      </c>
      <c r="H38" s="8">
        <f t="shared" si="3"/>
        <v>14.950000000000003</v>
      </c>
      <c r="I38" s="8">
        <f t="shared" si="0"/>
        <v>3572.3025000000016</v>
      </c>
      <c r="J38" s="8">
        <f t="shared" si="0"/>
        <v>54.5</v>
      </c>
      <c r="K38" s="9">
        <v>1389</v>
      </c>
      <c r="L38" s="9">
        <v>5464267</v>
      </c>
      <c r="M38" s="9">
        <v>1365768</v>
      </c>
      <c r="N38" s="9">
        <f t="shared" si="4"/>
        <v>6830035</v>
      </c>
      <c r="O38" s="9">
        <f t="shared" si="5"/>
        <v>4917.2318214542838</v>
      </c>
      <c r="P38" s="8">
        <f t="shared" si="6"/>
        <v>202.57486307435721</v>
      </c>
      <c r="Q38" s="8">
        <f t="shared" si="7"/>
        <v>5119.8066845286412</v>
      </c>
      <c r="R38" s="9">
        <f t="shared" si="1"/>
        <v>7111411.4848102825</v>
      </c>
      <c r="S38" s="21"/>
      <c r="U38" s="2">
        <v>42156</v>
      </c>
      <c r="V38" s="8">
        <f t="shared" si="8"/>
        <v>25.5</v>
      </c>
      <c r="W38" s="8">
        <f t="shared" si="9"/>
        <v>650.25</v>
      </c>
      <c r="X38" s="8">
        <f t="shared" si="10"/>
        <v>218.5</v>
      </c>
      <c r="Y38" s="7">
        <v>0</v>
      </c>
      <c r="Z38" s="7">
        <v>1</v>
      </c>
      <c r="AA38" s="7">
        <v>0</v>
      </c>
      <c r="AB38" s="7">
        <v>0</v>
      </c>
      <c r="AC38" s="7">
        <v>0</v>
      </c>
      <c r="AD38" s="7">
        <v>0</v>
      </c>
      <c r="AE38" s="7">
        <v>0</v>
      </c>
      <c r="AF38" s="7">
        <v>0</v>
      </c>
      <c r="AG38" s="7">
        <v>0</v>
      </c>
      <c r="AH38" s="8">
        <f t="shared" si="11"/>
        <v>5711.9293865905847</v>
      </c>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row>
    <row r="39" spans="1:79">
      <c r="A39" s="2">
        <v>41821</v>
      </c>
      <c r="B39" s="8">
        <f>'WA Sch. 1-2'!B39</f>
        <v>14.1</v>
      </c>
      <c r="C39" s="8">
        <f>'WA Sch. 1-2'!C39</f>
        <v>198.81</v>
      </c>
      <c r="D39" s="8">
        <f>'WA Sch. 1-2'!D39</f>
        <v>240.05</v>
      </c>
      <c r="E39" s="8">
        <f>'WA Sch. 1-2'!E39</f>
        <v>7.5</v>
      </c>
      <c r="F39" s="8">
        <f>'WA Sch. 1-2'!F39</f>
        <v>56.25</v>
      </c>
      <c r="G39" s="8">
        <f>'WA Sch. 1-2'!G39</f>
        <v>339.5</v>
      </c>
      <c r="H39" s="8">
        <f t="shared" si="3"/>
        <v>6.6</v>
      </c>
      <c r="I39" s="8">
        <f t="shared" si="0"/>
        <v>142.56</v>
      </c>
      <c r="J39" s="8">
        <f t="shared" si="0"/>
        <v>-99.449999999999989</v>
      </c>
      <c r="K39" s="9">
        <v>1389</v>
      </c>
      <c r="L39" s="9">
        <v>6946891</v>
      </c>
      <c r="M39" s="9">
        <v>1700061</v>
      </c>
      <c r="N39" s="9">
        <f t="shared" si="4"/>
        <v>8646952</v>
      </c>
      <c r="O39" s="9">
        <f t="shared" si="5"/>
        <v>6225.3074154067672</v>
      </c>
      <c r="P39" s="8">
        <f t="shared" si="6"/>
        <v>-369.65266298614353</v>
      </c>
      <c r="Q39" s="8">
        <f t="shared" si="7"/>
        <v>5855.6547524206235</v>
      </c>
      <c r="R39" s="9">
        <f t="shared" si="1"/>
        <v>8133504.4511122461</v>
      </c>
      <c r="S39" s="21"/>
      <c r="U39" s="2">
        <v>42186</v>
      </c>
      <c r="V39" s="8">
        <f t="shared" si="8"/>
        <v>6</v>
      </c>
      <c r="W39" s="8">
        <f t="shared" si="9"/>
        <v>36</v>
      </c>
      <c r="X39" s="8">
        <f t="shared" si="10"/>
        <v>289.5</v>
      </c>
      <c r="Y39" s="7">
        <v>0</v>
      </c>
      <c r="Z39" s="7">
        <v>0</v>
      </c>
      <c r="AA39" s="7">
        <v>1</v>
      </c>
      <c r="AB39" s="7">
        <v>0</v>
      </c>
      <c r="AC39" s="7">
        <v>0</v>
      </c>
      <c r="AD39" s="7">
        <v>0</v>
      </c>
      <c r="AE39" s="7">
        <v>0</v>
      </c>
      <c r="AF39" s="7">
        <v>0</v>
      </c>
      <c r="AG39" s="7">
        <v>0</v>
      </c>
      <c r="AH39" s="8">
        <f t="shared" si="11"/>
        <v>7259.4800853485067</v>
      </c>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row>
    <row r="40" spans="1:79">
      <c r="A40" s="2">
        <v>41852</v>
      </c>
      <c r="B40" s="8">
        <f>'WA Sch. 1-2'!B40</f>
        <v>19.350000000000001</v>
      </c>
      <c r="C40" s="8">
        <f>'WA Sch. 1-2'!C40</f>
        <v>374.42250000000007</v>
      </c>
      <c r="D40" s="8">
        <f>'WA Sch. 1-2'!D40</f>
        <v>204.95</v>
      </c>
      <c r="E40" s="8">
        <f>'WA Sch. 1-2'!E40</f>
        <v>6</v>
      </c>
      <c r="F40" s="8">
        <f>'WA Sch. 1-2'!F40</f>
        <v>36</v>
      </c>
      <c r="G40" s="8">
        <f>'WA Sch. 1-2'!G40</f>
        <v>230</v>
      </c>
      <c r="H40" s="8">
        <f t="shared" si="3"/>
        <v>13.350000000000001</v>
      </c>
      <c r="I40" s="8">
        <f t="shared" si="0"/>
        <v>338.42250000000007</v>
      </c>
      <c r="J40" s="8">
        <f t="shared" si="0"/>
        <v>-25.050000000000011</v>
      </c>
      <c r="K40" s="9">
        <v>1395</v>
      </c>
      <c r="L40" s="9">
        <v>8387710</v>
      </c>
      <c r="M40" s="9">
        <v>338884</v>
      </c>
      <c r="N40" s="9">
        <f t="shared" si="4"/>
        <v>8726594</v>
      </c>
      <c r="O40" s="9">
        <f t="shared" si="5"/>
        <v>6255.6229390681001</v>
      </c>
      <c r="P40" s="8">
        <f t="shared" si="6"/>
        <v>-93.110097614911012</v>
      </c>
      <c r="Q40" s="8">
        <f t="shared" si="7"/>
        <v>6162.5128414531891</v>
      </c>
      <c r="R40" s="9">
        <f t="shared" si="1"/>
        <v>8596705.4138271995</v>
      </c>
      <c r="S40" s="21"/>
      <c r="U40" s="2">
        <v>42217</v>
      </c>
      <c r="V40" s="8">
        <f t="shared" si="8"/>
        <v>11.5</v>
      </c>
      <c r="W40" s="8">
        <f t="shared" si="9"/>
        <v>132.25</v>
      </c>
      <c r="X40" s="8">
        <f t="shared" si="10"/>
        <v>241.5</v>
      </c>
      <c r="Y40" s="7">
        <v>0</v>
      </c>
      <c r="Z40" s="7">
        <v>0</v>
      </c>
      <c r="AA40" s="7">
        <v>0</v>
      </c>
      <c r="AB40" s="7">
        <v>1</v>
      </c>
      <c r="AC40" s="7">
        <v>0</v>
      </c>
      <c r="AD40" s="7">
        <v>0</v>
      </c>
      <c r="AE40" s="7">
        <v>0</v>
      </c>
      <c r="AF40" s="7">
        <v>0</v>
      </c>
      <c r="AG40" s="7">
        <v>0</v>
      </c>
      <c r="AH40" s="8">
        <f t="shared" si="11"/>
        <v>7190.5017793594307</v>
      </c>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row>
    <row r="41" spans="1:79">
      <c r="A41" s="2">
        <v>41883</v>
      </c>
      <c r="B41" s="8">
        <f>'WA Sch. 1-2'!B41</f>
        <v>152.32499999999999</v>
      </c>
      <c r="C41" s="8">
        <f>'WA Sch. 1-2'!C41</f>
        <v>23202.905624999996</v>
      </c>
      <c r="D41" s="8">
        <f>'WA Sch. 1-2'!D41</f>
        <v>43.875</v>
      </c>
      <c r="E41" s="8">
        <f>'WA Sch. 1-2'!E41</f>
        <v>100</v>
      </c>
      <c r="F41" s="8">
        <f>'WA Sch. 1-2'!F41</f>
        <v>10000</v>
      </c>
      <c r="G41" s="8">
        <f>'WA Sch. 1-2'!G41</f>
        <v>42.5</v>
      </c>
      <c r="H41" s="8">
        <f t="shared" si="3"/>
        <v>52.324999999999989</v>
      </c>
      <c r="I41" s="8">
        <f t="shared" si="3"/>
        <v>13202.905624999996</v>
      </c>
      <c r="J41" s="8">
        <f t="shared" si="3"/>
        <v>1.375</v>
      </c>
      <c r="K41" s="9">
        <v>1396</v>
      </c>
      <c r="L41" s="9">
        <v>7359546</v>
      </c>
      <c r="M41" s="9">
        <v>-1768423</v>
      </c>
      <c r="N41" s="9">
        <f t="shared" si="4"/>
        <v>5591123</v>
      </c>
      <c r="O41" s="9">
        <f t="shared" si="5"/>
        <v>4005.102435530086</v>
      </c>
      <c r="P41" s="8">
        <f t="shared" si="6"/>
        <v>5.1108337014172687</v>
      </c>
      <c r="Q41" s="8">
        <f t="shared" si="7"/>
        <v>4010.2132692315031</v>
      </c>
      <c r="R41" s="9">
        <f t="shared" si="1"/>
        <v>5598257.7238471787</v>
      </c>
      <c r="S41" s="21"/>
      <c r="U41" s="2">
        <v>42248</v>
      </c>
      <c r="V41" s="8">
        <f t="shared" si="8"/>
        <v>200.5</v>
      </c>
      <c r="W41" s="8">
        <f t="shared" si="9"/>
        <v>40200.25</v>
      </c>
      <c r="X41" s="8">
        <f t="shared" si="10"/>
        <v>18</v>
      </c>
      <c r="Y41" s="7">
        <v>0</v>
      </c>
      <c r="Z41" s="7">
        <v>0</v>
      </c>
      <c r="AA41" s="7">
        <v>0</v>
      </c>
      <c r="AB41" s="7">
        <v>0</v>
      </c>
      <c r="AC41" s="7">
        <v>1</v>
      </c>
      <c r="AD41" s="7">
        <v>0</v>
      </c>
      <c r="AE41" s="7">
        <v>0</v>
      </c>
      <c r="AF41" s="7">
        <v>0</v>
      </c>
      <c r="AG41" s="7">
        <v>0</v>
      </c>
      <c r="AH41" s="8">
        <f t="shared" si="11"/>
        <v>5335.6346704871057</v>
      </c>
    </row>
    <row r="42" spans="1:79" ht="15.75" thickBot="1">
      <c r="A42" s="2">
        <v>41913</v>
      </c>
      <c r="B42" s="8">
        <f>'WA Sch. 1-2'!B42</f>
        <v>510.4</v>
      </c>
      <c r="C42" s="8">
        <f>'WA Sch. 1-2'!C42</f>
        <v>260508.15999999997</v>
      </c>
      <c r="D42" s="8">
        <f>'WA Sch. 1-2'!D42</f>
        <v>0.65</v>
      </c>
      <c r="E42" s="8">
        <f>'WA Sch. 1-2'!E42</f>
        <v>363</v>
      </c>
      <c r="F42" s="8">
        <f>'WA Sch. 1-2'!F42</f>
        <v>131769</v>
      </c>
      <c r="G42" s="8">
        <f>'WA Sch. 1-2'!G42</f>
        <v>0.5</v>
      </c>
      <c r="H42" s="8">
        <f t="shared" ref="H42:J73" si="12">B42-E42</f>
        <v>147.39999999999998</v>
      </c>
      <c r="I42" s="8">
        <f t="shared" si="12"/>
        <v>128739.15999999997</v>
      </c>
      <c r="J42" s="8">
        <f t="shared" si="12"/>
        <v>0.15000000000000002</v>
      </c>
      <c r="K42" s="9">
        <v>1403</v>
      </c>
      <c r="L42" s="9">
        <v>5286878</v>
      </c>
      <c r="M42" s="9">
        <v>-297190</v>
      </c>
      <c r="N42" s="9">
        <f t="shared" si="4"/>
        <v>4989688</v>
      </c>
      <c r="O42" s="9">
        <f t="shared" si="5"/>
        <v>3556.4419101924445</v>
      </c>
      <c r="P42" s="8">
        <f t="shared" si="6"/>
        <v>0.55754549470006576</v>
      </c>
      <c r="Q42" s="8">
        <f t="shared" si="7"/>
        <v>3556.9994556871447</v>
      </c>
      <c r="R42" s="9">
        <f t="shared" si="1"/>
        <v>4990470.2363290638</v>
      </c>
      <c r="S42" s="21"/>
      <c r="U42" s="2">
        <v>42278</v>
      </c>
      <c r="V42" s="8">
        <f t="shared" si="8"/>
        <v>330</v>
      </c>
      <c r="W42" s="8">
        <f t="shared" si="9"/>
        <v>108900</v>
      </c>
      <c r="X42" s="8">
        <f t="shared" si="10"/>
        <v>0</v>
      </c>
      <c r="Y42" s="7">
        <v>0</v>
      </c>
      <c r="Z42" s="7">
        <v>0</v>
      </c>
      <c r="AA42" s="7">
        <v>0</v>
      </c>
      <c r="AB42" s="7">
        <v>0</v>
      </c>
      <c r="AC42" s="7">
        <v>0</v>
      </c>
      <c r="AD42" s="7">
        <v>1</v>
      </c>
      <c r="AE42" s="7">
        <v>0</v>
      </c>
      <c r="AF42" s="7">
        <v>0</v>
      </c>
      <c r="AG42" s="7">
        <v>0</v>
      </c>
      <c r="AH42" s="8">
        <f t="shared" si="11"/>
        <v>3754.9234585400427</v>
      </c>
      <c r="AU42" s="13" t="s">
        <v>132</v>
      </c>
      <c r="AV42" s="12"/>
      <c r="AW42" s="12"/>
      <c r="AX42" s="12"/>
      <c r="AZ42" s="13" t="s">
        <v>133</v>
      </c>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row>
    <row r="43" spans="1:79">
      <c r="A43" s="2">
        <v>41944</v>
      </c>
      <c r="B43" s="8">
        <f>'WA Sch. 1-2'!B43</f>
        <v>874.97500000000002</v>
      </c>
      <c r="C43" s="8">
        <f>'WA Sch. 1-2'!C43</f>
        <v>765581.25062499999</v>
      </c>
      <c r="D43" s="8">
        <f>'WA Sch. 1-2'!D43</f>
        <v>0</v>
      </c>
      <c r="E43" s="8">
        <f>'WA Sch. 1-2'!E43</f>
        <v>914.5</v>
      </c>
      <c r="F43" s="8">
        <f>'WA Sch. 1-2'!F43</f>
        <v>836310.25</v>
      </c>
      <c r="G43" s="8">
        <f>'WA Sch. 1-2'!G43</f>
        <v>0</v>
      </c>
      <c r="H43" s="8">
        <f t="shared" si="12"/>
        <v>-39.524999999999977</v>
      </c>
      <c r="I43" s="8">
        <f t="shared" si="12"/>
        <v>-70728.999375000014</v>
      </c>
      <c r="J43" s="8">
        <f t="shared" si="12"/>
        <v>0</v>
      </c>
      <c r="K43" s="9">
        <v>1399</v>
      </c>
      <c r="L43" s="9">
        <v>3330341</v>
      </c>
      <c r="M43" s="9">
        <v>-802541</v>
      </c>
      <c r="N43" s="9">
        <f t="shared" si="4"/>
        <v>2527800</v>
      </c>
      <c r="O43" s="9">
        <f t="shared" si="5"/>
        <v>1806.8620443173695</v>
      </c>
      <c r="P43" s="8">
        <f t="shared" si="6"/>
        <v>0</v>
      </c>
      <c r="Q43" s="8">
        <f t="shared" si="7"/>
        <v>1806.8620443173695</v>
      </c>
      <c r="R43" s="9">
        <f t="shared" si="1"/>
        <v>2527800</v>
      </c>
      <c r="S43" s="21"/>
      <c r="U43" s="2">
        <v>42309</v>
      </c>
      <c r="V43" s="8">
        <f t="shared" si="8"/>
        <v>910</v>
      </c>
      <c r="W43" s="8">
        <f t="shared" si="9"/>
        <v>828100</v>
      </c>
      <c r="X43" s="8">
        <f t="shared" si="10"/>
        <v>0</v>
      </c>
      <c r="Y43" s="7">
        <v>0</v>
      </c>
      <c r="Z43" s="7">
        <v>0</v>
      </c>
      <c r="AA43" s="7">
        <v>0</v>
      </c>
      <c r="AB43" s="7">
        <v>0</v>
      </c>
      <c r="AC43" s="7">
        <v>0</v>
      </c>
      <c r="AD43" s="7">
        <v>0</v>
      </c>
      <c r="AE43" s="7">
        <v>1</v>
      </c>
      <c r="AF43" s="7">
        <v>0</v>
      </c>
      <c r="AG43" s="7">
        <v>0</v>
      </c>
      <c r="AH43" s="8">
        <f t="shared" si="11"/>
        <v>1879.4923525127458</v>
      </c>
      <c r="AJ43" s="19" t="s">
        <v>59</v>
      </c>
      <c r="AK43" s="19" t="s">
        <v>60</v>
      </c>
      <c r="AL43" s="19" t="s">
        <v>61</v>
      </c>
      <c r="AM43" s="19" t="s">
        <v>62</v>
      </c>
      <c r="AU43" s="49" t="s">
        <v>128</v>
      </c>
      <c r="AV43" s="53" t="s">
        <v>94</v>
      </c>
      <c r="AW43" s="53" t="s">
        <v>96</v>
      </c>
      <c r="AX43" s="53" t="s">
        <v>95</v>
      </c>
      <c r="AZ43" s="49" t="s">
        <v>128</v>
      </c>
      <c r="BA43" s="53" t="s">
        <v>126</v>
      </c>
      <c r="BB43" s="53" t="s">
        <v>97</v>
      </c>
      <c r="BC43" s="53" t="s">
        <v>98</v>
      </c>
      <c r="BD43" s="53" t="s">
        <v>99</v>
      </c>
      <c r="BE43" s="53" t="s">
        <v>100</v>
      </c>
      <c r="BF43" s="53" t="s">
        <v>101</v>
      </c>
      <c r="BG43" s="53" t="s">
        <v>102</v>
      </c>
      <c r="BH43" s="53" t="s">
        <v>103</v>
      </c>
      <c r="BI43" s="53" t="s">
        <v>104</v>
      </c>
      <c r="BJ43" s="53" t="s">
        <v>105</v>
      </c>
      <c r="BK43" s="53" t="s">
        <v>106</v>
      </c>
      <c r="BL43" s="53" t="s">
        <v>107</v>
      </c>
      <c r="BM43" s="53" t="s">
        <v>108</v>
      </c>
      <c r="BN43" s="47" t="s">
        <v>128</v>
      </c>
      <c r="BO43" s="53" t="s">
        <v>129</v>
      </c>
      <c r="BP43" s="53" t="s">
        <v>114</v>
      </c>
      <c r="BQ43" s="53" t="s">
        <v>115</v>
      </c>
      <c r="BR43" s="53" t="s">
        <v>116</v>
      </c>
      <c r="BS43" s="53" t="s">
        <v>117</v>
      </c>
      <c r="BT43" s="53" t="s">
        <v>118</v>
      </c>
      <c r="BU43" s="53" t="s">
        <v>119</v>
      </c>
      <c r="BV43" s="53" t="s">
        <v>120</v>
      </c>
      <c r="BW43" s="53" t="s">
        <v>121</v>
      </c>
      <c r="BX43" s="53" t="s">
        <v>122</v>
      </c>
      <c r="BY43" s="53" t="s">
        <v>123</v>
      </c>
      <c r="BZ43" s="53" t="s">
        <v>124</v>
      </c>
      <c r="CA43" s="53" t="s">
        <v>125</v>
      </c>
    </row>
    <row r="44" spans="1:79">
      <c r="A44" s="2">
        <v>41974</v>
      </c>
      <c r="B44" s="8">
        <f>'WA Sch. 1-2'!B44</f>
        <v>1138.7249999999999</v>
      </c>
      <c r="C44" s="8">
        <f>'WA Sch. 1-2'!C44</f>
        <v>1296694.6256249999</v>
      </c>
      <c r="D44" s="8">
        <f>'WA Sch. 1-2'!D44</f>
        <v>0</v>
      </c>
      <c r="E44" s="8">
        <f>'WA Sch. 1-2'!E44</f>
        <v>1001</v>
      </c>
      <c r="F44" s="8">
        <f>'WA Sch. 1-2'!F44</f>
        <v>1002001</v>
      </c>
      <c r="G44" s="8">
        <f>'WA Sch. 1-2'!G44</f>
        <v>0</v>
      </c>
      <c r="H44" s="8">
        <f t="shared" si="12"/>
        <v>137.72499999999991</v>
      </c>
      <c r="I44" s="8">
        <f t="shared" si="12"/>
        <v>294693.62562499987</v>
      </c>
      <c r="J44" s="8">
        <f t="shared" si="12"/>
        <v>0</v>
      </c>
      <c r="K44" s="9">
        <v>1404</v>
      </c>
      <c r="L44" s="9">
        <v>3497038</v>
      </c>
      <c r="M44" s="9">
        <v>-606112</v>
      </c>
      <c r="N44" s="9">
        <f t="shared" si="4"/>
        <v>2890926</v>
      </c>
      <c r="O44" s="9">
        <f t="shared" si="5"/>
        <v>2059.0641025641025</v>
      </c>
      <c r="P44" s="8">
        <f t="shared" si="6"/>
        <v>0</v>
      </c>
      <c r="Q44" s="8">
        <f t="shared" si="7"/>
        <v>2059.0641025641025</v>
      </c>
      <c r="R44" s="9">
        <f t="shared" si="1"/>
        <v>2890926</v>
      </c>
      <c r="S44" s="21"/>
      <c r="U44" s="2">
        <v>42339</v>
      </c>
      <c r="V44" s="8">
        <f t="shared" si="8"/>
        <v>1062.5</v>
      </c>
      <c r="W44" s="8">
        <f t="shared" si="9"/>
        <v>1128906.25</v>
      </c>
      <c r="X44" s="8">
        <f t="shared" si="10"/>
        <v>0</v>
      </c>
      <c r="Y44" s="7">
        <v>0</v>
      </c>
      <c r="Z44" s="7">
        <v>0</v>
      </c>
      <c r="AA44" s="7">
        <v>0</v>
      </c>
      <c r="AB44" s="7">
        <v>0</v>
      </c>
      <c r="AC44" s="7">
        <v>0</v>
      </c>
      <c r="AD44" s="7">
        <v>0</v>
      </c>
      <c r="AE44" s="7">
        <v>0</v>
      </c>
      <c r="AF44" s="7">
        <v>0</v>
      </c>
      <c r="AG44" s="7">
        <v>0</v>
      </c>
      <c r="AH44" s="8">
        <f t="shared" si="11"/>
        <v>2672.0696864111496</v>
      </c>
      <c r="AJ44" s="17">
        <v>1</v>
      </c>
      <c r="AK44" s="17">
        <v>2449.0759807580075</v>
      </c>
      <c r="AL44" s="17">
        <v>820.56270537337923</v>
      </c>
      <c r="AM44" s="17">
        <v>2.1714447033775763</v>
      </c>
      <c r="AU44" s="1">
        <v>1</v>
      </c>
      <c r="AV44" s="50">
        <f>RANK(AL44,$AL$44:$AL$163,1)</f>
        <v>117</v>
      </c>
      <c r="AW44" s="51">
        <f>(AV44-0.375)/(COUNT($AV$44:$AV$163)+0.25)</f>
        <v>0.96985446985446988</v>
      </c>
      <c r="AX44" s="52">
        <f>_xlfn.NORM.S.INV(AW44)</f>
        <v>1.8786590672766061</v>
      </c>
      <c r="AZ44" s="1">
        <v>1</v>
      </c>
      <c r="BA44" s="9">
        <f t="shared" ref="BA44:BA75" si="13">AL44</f>
        <v>820.56270537337923</v>
      </c>
      <c r="BB44" s="9"/>
      <c r="BC44" s="9"/>
      <c r="BD44" s="9"/>
      <c r="BE44" s="9"/>
      <c r="BF44" s="9"/>
      <c r="BG44" s="9"/>
      <c r="BH44" s="9"/>
      <c r="BI44" s="9"/>
      <c r="BJ44" s="9"/>
      <c r="BK44" s="9"/>
      <c r="BL44" s="9"/>
      <c r="BM44" s="9"/>
      <c r="BN44" s="1">
        <v>1</v>
      </c>
      <c r="BO44" s="9">
        <f t="shared" ref="BO44:CA61" si="14">($BA44-$BO$171)*(BA44-$BO$171)</f>
        <v>673323.15344968042</v>
      </c>
      <c r="BP44" s="9"/>
      <c r="BQ44" s="9"/>
      <c r="BR44" s="9"/>
      <c r="BS44" s="9"/>
      <c r="BT44" s="9"/>
      <c r="BU44" s="9"/>
      <c r="BV44" s="9"/>
      <c r="BW44" s="9"/>
      <c r="BX44" s="9"/>
      <c r="BY44" s="9"/>
      <c r="BZ44" s="9"/>
      <c r="CA44" s="9"/>
    </row>
    <row r="45" spans="1:79">
      <c r="A45" s="2">
        <v>42005</v>
      </c>
      <c r="B45" s="8">
        <f>'WA Sch. 1-2'!B45</f>
        <v>1095.1500000000001</v>
      </c>
      <c r="C45" s="8">
        <f>'WA Sch. 1-2'!C45</f>
        <v>1199353.5225000002</v>
      </c>
      <c r="D45" s="8">
        <f>'WA Sch. 1-2'!D45</f>
        <v>0</v>
      </c>
      <c r="E45" s="8">
        <f>'WA Sch. 1-2'!E45</f>
        <v>1058</v>
      </c>
      <c r="F45" s="8">
        <f>'WA Sch. 1-2'!F45</f>
        <v>1119364</v>
      </c>
      <c r="G45" s="8">
        <f>'WA Sch. 1-2'!G45</f>
        <v>0</v>
      </c>
      <c r="H45" s="8">
        <f t="shared" si="12"/>
        <v>37.150000000000091</v>
      </c>
      <c r="I45" s="8">
        <f t="shared" si="12"/>
        <v>79989.522500000196</v>
      </c>
      <c r="J45" s="8">
        <f t="shared" si="12"/>
        <v>0</v>
      </c>
      <c r="K45" s="9">
        <v>1310</v>
      </c>
      <c r="L45" s="9">
        <v>2742420</v>
      </c>
      <c r="M45" s="9">
        <v>-744129</v>
      </c>
      <c r="N45" s="9">
        <f t="shared" si="4"/>
        <v>1998291</v>
      </c>
      <c r="O45" s="9">
        <f t="shared" si="5"/>
        <v>1525.4129770992367</v>
      </c>
      <c r="P45" s="8">
        <f t="shared" si="6"/>
        <v>0</v>
      </c>
      <c r="Q45" s="8">
        <f t="shared" si="7"/>
        <v>1525.4129770992367</v>
      </c>
      <c r="R45" s="9">
        <f t="shared" si="1"/>
        <v>1998291.0000000002</v>
      </c>
      <c r="S45" s="21"/>
      <c r="U45" s="2">
        <v>42370</v>
      </c>
      <c r="V45" s="8">
        <f t="shared" si="8"/>
        <v>1056</v>
      </c>
      <c r="W45" s="8">
        <f t="shared" si="9"/>
        <v>1115136</v>
      </c>
      <c r="X45" s="8">
        <f t="shared" si="10"/>
        <v>0</v>
      </c>
      <c r="Y45" s="7">
        <v>0</v>
      </c>
      <c r="Z45" s="7">
        <v>0</v>
      </c>
      <c r="AA45" s="7">
        <v>0</v>
      </c>
      <c r="AB45" s="7">
        <v>0</v>
      </c>
      <c r="AC45" s="7">
        <v>0</v>
      </c>
      <c r="AD45" s="7">
        <v>0</v>
      </c>
      <c r="AE45" s="7">
        <v>0</v>
      </c>
      <c r="AF45" s="7">
        <v>0</v>
      </c>
      <c r="AG45" s="7">
        <v>0</v>
      </c>
      <c r="AH45" s="8">
        <f t="shared" si="11"/>
        <v>2532.825159914712</v>
      </c>
      <c r="AJ45" s="17">
        <v>2</v>
      </c>
      <c r="AK45" s="17">
        <v>2449.0759807580075</v>
      </c>
      <c r="AL45" s="17">
        <v>-276.9160099764149</v>
      </c>
      <c r="AM45" s="17">
        <v>-0.73279933295302047</v>
      </c>
      <c r="AU45" s="1">
        <v>2</v>
      </c>
      <c r="AV45" s="50">
        <f t="shared" ref="AV45:AV108" si="15">RANK(AL45,$AL$44:$AL$163,1)</f>
        <v>26</v>
      </c>
      <c r="AW45" s="51">
        <f t="shared" ref="AW45:AW108" si="16">(AV45-0.375)/(COUNT($AV$44:$AV$163)+0.25)</f>
        <v>0.21309771309771311</v>
      </c>
      <c r="AX45" s="52">
        <f t="shared" ref="AX45:AX108" si="17">_xlfn.NORM.S.INV(AW45)</f>
        <v>-0.79571892196992056</v>
      </c>
      <c r="AZ45" s="1">
        <v>2</v>
      </c>
      <c r="BA45" s="9">
        <f t="shared" si="13"/>
        <v>-276.9160099764149</v>
      </c>
      <c r="BB45" s="9">
        <f>BA44</f>
        <v>820.56270537337923</v>
      </c>
      <c r="BC45" s="9"/>
      <c r="BD45" s="9"/>
      <c r="BE45" s="9"/>
      <c r="BF45" s="9"/>
      <c r="BG45" s="9"/>
      <c r="BH45" s="9"/>
      <c r="BI45" s="9"/>
      <c r="BJ45" s="9"/>
      <c r="BK45" s="9"/>
      <c r="BL45" s="9"/>
      <c r="BM45" s="9"/>
      <c r="BN45" s="1">
        <v>2</v>
      </c>
      <c r="BO45" s="9">
        <f t="shared" si="14"/>
        <v>76682.476581257506</v>
      </c>
      <c r="BP45" s="9">
        <f>($BA45-$BO$171)*(BB45-$BO$171)</f>
        <v>-227226.95030744831</v>
      </c>
      <c r="BQ45" s="9"/>
      <c r="BR45" s="9"/>
      <c r="BS45" s="9"/>
      <c r="BT45" s="9"/>
      <c r="BU45" s="9"/>
      <c r="BV45" s="9"/>
      <c r="BW45" s="9"/>
      <c r="BX45" s="9"/>
      <c r="BY45" s="9"/>
      <c r="BZ45" s="9"/>
      <c r="CA45" s="9"/>
    </row>
    <row r="46" spans="1:79">
      <c r="A46" s="2">
        <v>42036</v>
      </c>
      <c r="B46" s="55">
        <f>'WA Sch. 1-2'!B46</f>
        <v>932.76424999999995</v>
      </c>
      <c r="C46" s="55">
        <f>'WA Sch. 1-2'!C46</f>
        <v>870049.14607806236</v>
      </c>
      <c r="D46" s="55">
        <f>'WA Sch. 1-2'!D46</f>
        <v>0</v>
      </c>
      <c r="E46" s="55">
        <f>'WA Sch. 1-2'!E46</f>
        <v>724</v>
      </c>
      <c r="F46" s="55">
        <f>'WA Sch. 1-2'!F46</f>
        <v>524176</v>
      </c>
      <c r="G46" s="55">
        <f>'WA Sch. 1-2'!G46</f>
        <v>0</v>
      </c>
      <c r="H46" s="55">
        <f t="shared" si="12"/>
        <v>208.76424999999995</v>
      </c>
      <c r="I46" s="55">
        <f t="shared" si="12"/>
        <v>345873.14607806236</v>
      </c>
      <c r="J46" s="55">
        <f t="shared" si="12"/>
        <v>0</v>
      </c>
      <c r="K46" s="15">
        <v>1367.5</v>
      </c>
      <c r="L46" s="15">
        <v>4109839</v>
      </c>
      <c r="M46" s="15">
        <v>68605</v>
      </c>
      <c r="N46" s="15">
        <f t="shared" si="4"/>
        <v>4178444</v>
      </c>
      <c r="O46" s="15">
        <f t="shared" si="5"/>
        <v>3055.5349177330895</v>
      </c>
      <c r="P46" s="55">
        <f t="shared" si="6"/>
        <v>0</v>
      </c>
      <c r="Q46" s="55">
        <f t="shared" si="7"/>
        <v>3055.5349177330895</v>
      </c>
      <c r="R46" s="15">
        <f t="shared" si="1"/>
        <v>4178444</v>
      </c>
      <c r="S46" s="21"/>
      <c r="U46" s="2">
        <v>42401</v>
      </c>
      <c r="V46" s="8">
        <f t="shared" si="8"/>
        <v>758.5</v>
      </c>
      <c r="W46" s="8">
        <f t="shared" si="9"/>
        <v>575322.25</v>
      </c>
      <c r="X46" s="8">
        <f t="shared" si="10"/>
        <v>0</v>
      </c>
      <c r="Y46" s="7">
        <v>0</v>
      </c>
      <c r="Z46" s="7">
        <v>0</v>
      </c>
      <c r="AA46" s="7">
        <v>0</v>
      </c>
      <c r="AB46" s="7">
        <v>0</v>
      </c>
      <c r="AC46" s="7">
        <v>0</v>
      </c>
      <c r="AD46" s="7">
        <v>0</v>
      </c>
      <c r="AE46" s="7">
        <v>0</v>
      </c>
      <c r="AF46" s="7">
        <v>0</v>
      </c>
      <c r="AG46" s="7">
        <v>0</v>
      </c>
      <c r="AH46" s="8">
        <f t="shared" si="11"/>
        <v>2040.6706884315117</v>
      </c>
      <c r="AJ46" s="17">
        <v>3</v>
      </c>
      <c r="AK46" s="17">
        <v>2449.0759807580075</v>
      </c>
      <c r="AL46" s="17">
        <v>126.27996380800278</v>
      </c>
      <c r="AM46" s="17">
        <v>0.3341730702089688</v>
      </c>
      <c r="AU46" s="1">
        <v>3</v>
      </c>
      <c r="AV46" s="50">
        <f t="shared" si="15"/>
        <v>74</v>
      </c>
      <c r="AW46" s="51">
        <f t="shared" si="16"/>
        <v>0.61226611226611227</v>
      </c>
      <c r="AX46" s="52">
        <f t="shared" si="17"/>
        <v>0.28523021200384785</v>
      </c>
      <c r="AZ46" s="1">
        <v>3</v>
      </c>
      <c r="BA46" s="9">
        <f t="shared" si="13"/>
        <v>126.27996380800278</v>
      </c>
      <c r="BB46" s="9">
        <f t="shared" ref="BB46:BM72" si="18">BA45</f>
        <v>-276.9160099764149</v>
      </c>
      <c r="BC46" s="9">
        <f>BB45</f>
        <v>820.56270537337923</v>
      </c>
      <c r="BD46" s="9"/>
      <c r="BE46" s="9"/>
      <c r="BF46" s="9"/>
      <c r="BG46" s="9"/>
      <c r="BH46" s="9"/>
      <c r="BI46" s="9"/>
      <c r="BJ46" s="9"/>
      <c r="BK46" s="9"/>
      <c r="BL46" s="9"/>
      <c r="BM46" s="9"/>
      <c r="BN46" s="1">
        <v>3</v>
      </c>
      <c r="BO46" s="9">
        <f t="shared" si="14"/>
        <v>15946.629259350681</v>
      </c>
      <c r="BP46" s="9">
        <f t="shared" si="14"/>
        <v>-34968.943717678325</v>
      </c>
      <c r="BQ46" s="9">
        <f t="shared" si="14"/>
        <v>103620.62873674789</v>
      </c>
      <c r="BR46" s="9"/>
      <c r="BS46" s="9"/>
      <c r="BT46" s="9"/>
      <c r="BU46" s="9"/>
      <c r="BV46" s="9"/>
      <c r="BW46" s="9"/>
      <c r="BX46" s="9"/>
      <c r="BY46" s="9"/>
      <c r="BZ46" s="9"/>
      <c r="CA46" s="9"/>
    </row>
    <row r="47" spans="1:79">
      <c r="A47" s="2">
        <v>42064</v>
      </c>
      <c r="B47" s="8">
        <f>'WA Sch. 1-2'!B47</f>
        <v>767.35</v>
      </c>
      <c r="C47" s="8">
        <f>'WA Sch. 1-2'!C47</f>
        <v>588826.02250000008</v>
      </c>
      <c r="D47" s="8">
        <f>'WA Sch. 1-2'!D47</f>
        <v>0</v>
      </c>
      <c r="E47" s="8">
        <f>'WA Sch. 1-2'!E47</f>
        <v>604.5</v>
      </c>
      <c r="F47" s="8">
        <f>'WA Sch. 1-2'!F47</f>
        <v>365420.25</v>
      </c>
      <c r="G47" s="8">
        <f>'WA Sch. 1-2'!G47</f>
        <v>0</v>
      </c>
      <c r="H47" s="8">
        <f t="shared" si="12"/>
        <v>162.85000000000002</v>
      </c>
      <c r="I47" s="8">
        <f t="shared" si="12"/>
        <v>223405.77250000008</v>
      </c>
      <c r="J47" s="8">
        <f t="shared" si="12"/>
        <v>0</v>
      </c>
      <c r="K47" s="9">
        <v>1414</v>
      </c>
      <c r="L47" s="9">
        <v>3173253</v>
      </c>
      <c r="M47" s="9">
        <v>-34834</v>
      </c>
      <c r="N47" s="9">
        <f t="shared" si="4"/>
        <v>3138419</v>
      </c>
      <c r="O47" s="9">
        <f t="shared" si="5"/>
        <v>2219.5325318246109</v>
      </c>
      <c r="P47" s="8">
        <f t="shared" si="6"/>
        <v>0</v>
      </c>
      <c r="Q47" s="8">
        <f t="shared" si="7"/>
        <v>2219.5325318246109</v>
      </c>
      <c r="R47" s="9">
        <f t="shared" si="1"/>
        <v>3138419</v>
      </c>
      <c r="S47" s="21"/>
      <c r="U47" s="2">
        <v>42430</v>
      </c>
      <c r="V47" s="8">
        <f t="shared" si="8"/>
        <v>692</v>
      </c>
      <c r="W47" s="8">
        <f t="shared" si="9"/>
        <v>478864</v>
      </c>
      <c r="X47" s="8">
        <f t="shared" si="10"/>
        <v>0</v>
      </c>
      <c r="Y47" s="7">
        <v>0</v>
      </c>
      <c r="Z47" s="7">
        <v>0</v>
      </c>
      <c r="AA47" s="7">
        <v>0</v>
      </c>
      <c r="AB47" s="7">
        <v>0</v>
      </c>
      <c r="AC47" s="7">
        <v>0</v>
      </c>
      <c r="AD47" s="7">
        <v>0</v>
      </c>
      <c r="AE47" s="7">
        <v>0</v>
      </c>
      <c r="AF47" s="7">
        <v>0</v>
      </c>
      <c r="AG47" s="7">
        <v>0</v>
      </c>
      <c r="AH47" s="8">
        <f t="shared" si="11"/>
        <v>3326.7309064953606</v>
      </c>
      <c r="AJ47" s="17">
        <v>4</v>
      </c>
      <c r="AK47" s="17">
        <v>2449.0759807580075</v>
      </c>
      <c r="AL47" s="17">
        <v>-183.19311106547457</v>
      </c>
      <c r="AM47" s="17">
        <v>-0.48478161158613392</v>
      </c>
      <c r="AU47" s="1">
        <v>4</v>
      </c>
      <c r="AV47" s="50">
        <f t="shared" si="15"/>
        <v>34</v>
      </c>
      <c r="AW47" s="51">
        <f t="shared" si="16"/>
        <v>0.27962577962577961</v>
      </c>
      <c r="AX47" s="52">
        <f t="shared" si="17"/>
        <v>-0.58395355652530356</v>
      </c>
      <c r="AZ47" s="1">
        <v>4</v>
      </c>
      <c r="BA47" s="9">
        <f t="shared" si="13"/>
        <v>-183.19311106547457</v>
      </c>
      <c r="BB47" s="9">
        <f t="shared" si="18"/>
        <v>126.27996380800278</v>
      </c>
      <c r="BC47" s="9">
        <f t="shared" si="18"/>
        <v>-276.9160099764149</v>
      </c>
      <c r="BD47" s="9">
        <f>BC46</f>
        <v>820.56270537337923</v>
      </c>
      <c r="BE47" s="9"/>
      <c r="BF47" s="9"/>
      <c r="BG47" s="9"/>
      <c r="BH47" s="9"/>
      <c r="BI47" s="9"/>
      <c r="BJ47" s="9"/>
      <c r="BK47" s="9"/>
      <c r="BL47" s="9"/>
      <c r="BM47" s="9"/>
      <c r="BN47" s="1">
        <v>4</v>
      </c>
      <c r="BO47" s="9">
        <f t="shared" si="14"/>
        <v>33559.715941847018</v>
      </c>
      <c r="BP47" s="9">
        <f t="shared" si="14"/>
        <v>-23133.619435223602</v>
      </c>
      <c r="BQ47" s="9">
        <f t="shared" si="14"/>
        <v>50729.105371417092</v>
      </c>
      <c r="BR47" s="9">
        <f t="shared" si="14"/>
        <v>-150321.43482165126</v>
      </c>
      <c r="BS47" s="9"/>
      <c r="BT47" s="9"/>
      <c r="BU47" s="9"/>
      <c r="BV47" s="9"/>
      <c r="BW47" s="9"/>
      <c r="BX47" s="9"/>
      <c r="BY47" s="9"/>
      <c r="BZ47" s="9"/>
      <c r="CA47" s="9"/>
    </row>
    <row r="48" spans="1:79">
      <c r="A48" s="2">
        <v>42095</v>
      </c>
      <c r="B48" s="8">
        <f>'WA Sch. 1-2'!B48</f>
        <v>547.15</v>
      </c>
      <c r="C48" s="8">
        <f>'WA Sch. 1-2'!C48</f>
        <v>299373.1225</v>
      </c>
      <c r="D48" s="8">
        <f>'WA Sch. 1-2'!D48</f>
        <v>0.375</v>
      </c>
      <c r="E48" s="8">
        <f>'WA Sch. 1-2'!E48</f>
        <v>524.5</v>
      </c>
      <c r="F48" s="8">
        <f>'WA Sch. 1-2'!F48</f>
        <v>275100.25</v>
      </c>
      <c r="G48" s="8">
        <f>'WA Sch. 1-2'!G48</f>
        <v>0</v>
      </c>
      <c r="H48" s="8">
        <f t="shared" si="12"/>
        <v>22.649999999999977</v>
      </c>
      <c r="I48" s="8">
        <f t="shared" si="12"/>
        <v>24272.872499999998</v>
      </c>
      <c r="J48" s="8">
        <f t="shared" si="12"/>
        <v>0.375</v>
      </c>
      <c r="K48" s="9">
        <v>1399</v>
      </c>
      <c r="L48" s="9">
        <v>3398543</v>
      </c>
      <c r="M48" s="9">
        <v>244345</v>
      </c>
      <c r="N48" s="9">
        <f t="shared" si="4"/>
        <v>3642888</v>
      </c>
      <c r="O48" s="9">
        <f t="shared" si="5"/>
        <v>2603.9228020014298</v>
      </c>
      <c r="P48" s="8">
        <f t="shared" si="6"/>
        <v>1.3938637367501643</v>
      </c>
      <c r="Q48" s="8">
        <f t="shared" si="7"/>
        <v>2605.3166657381798</v>
      </c>
      <c r="R48" s="9">
        <f t="shared" si="1"/>
        <v>3644838.0153677138</v>
      </c>
      <c r="S48" s="21"/>
      <c r="U48" s="2">
        <v>42461</v>
      </c>
      <c r="V48" s="8">
        <f t="shared" si="8"/>
        <v>314.5</v>
      </c>
      <c r="W48" s="8">
        <f t="shared" si="9"/>
        <v>98910.25</v>
      </c>
      <c r="X48" s="8">
        <f t="shared" si="10"/>
        <v>5.5</v>
      </c>
      <c r="Y48" s="7">
        <v>0</v>
      </c>
      <c r="Z48" s="7">
        <v>0</v>
      </c>
      <c r="AA48" s="7">
        <v>0</v>
      </c>
      <c r="AB48" s="7">
        <v>0</v>
      </c>
      <c r="AC48" s="7">
        <v>0</v>
      </c>
      <c r="AD48" s="7">
        <v>0</v>
      </c>
      <c r="AE48" s="7">
        <v>0</v>
      </c>
      <c r="AF48" s="7">
        <v>0</v>
      </c>
      <c r="AG48" s="7">
        <v>0</v>
      </c>
      <c r="AH48" s="8">
        <f t="shared" si="11"/>
        <v>2395.201861130995</v>
      </c>
      <c r="AJ48" s="17">
        <v>5</v>
      </c>
      <c r="AK48" s="17">
        <v>3326.0570829246576</v>
      </c>
      <c r="AL48" s="17">
        <v>115.44694637937164</v>
      </c>
      <c r="AM48" s="17">
        <v>0.30550579327454574</v>
      </c>
      <c r="AU48" s="1">
        <v>5</v>
      </c>
      <c r="AV48" s="50">
        <f t="shared" si="15"/>
        <v>73</v>
      </c>
      <c r="AW48" s="51">
        <f t="shared" si="16"/>
        <v>0.60395010395010396</v>
      </c>
      <c r="AX48" s="52">
        <f t="shared" si="17"/>
        <v>0.26358490404097262</v>
      </c>
      <c r="AZ48" s="1">
        <v>5</v>
      </c>
      <c r="BA48" s="9">
        <f t="shared" si="13"/>
        <v>115.44694637937164</v>
      </c>
      <c r="BB48" s="9">
        <f t="shared" si="18"/>
        <v>-183.19311106547457</v>
      </c>
      <c r="BC48" s="9">
        <f t="shared" si="18"/>
        <v>126.27996380800278</v>
      </c>
      <c r="BD48" s="9">
        <f t="shared" si="18"/>
        <v>-276.9160099764149</v>
      </c>
      <c r="BE48" s="9">
        <f>BD47</f>
        <v>820.56270537337923</v>
      </c>
      <c r="BF48" s="9"/>
      <c r="BG48" s="9"/>
      <c r="BH48" s="9"/>
      <c r="BI48" s="9"/>
      <c r="BJ48" s="9"/>
      <c r="BK48" s="9"/>
      <c r="BL48" s="9"/>
      <c r="BM48" s="9"/>
      <c r="BN48" s="1">
        <v>5</v>
      </c>
      <c r="BO48" s="9">
        <f t="shared" si="14"/>
        <v>13327.997428321683</v>
      </c>
      <c r="BP48" s="9">
        <f t="shared" si="14"/>
        <v>-21149.085270246163</v>
      </c>
      <c r="BQ48" s="9">
        <f t="shared" si="14"/>
        <v>14578.636210531669</v>
      </c>
      <c r="BR48" s="9">
        <f t="shared" si="14"/>
        <v>-31969.107755336834</v>
      </c>
      <c r="BS48" s="9">
        <f t="shared" si="14"/>
        <v>94731.458648153348</v>
      </c>
      <c r="BT48" s="9"/>
      <c r="BU48" s="9"/>
      <c r="BV48" s="9"/>
      <c r="BW48" s="9"/>
      <c r="BX48" s="9"/>
      <c r="BY48" s="9"/>
      <c r="BZ48" s="9"/>
      <c r="CA48" s="9"/>
    </row>
    <row r="49" spans="1:79">
      <c r="A49" s="2">
        <v>42125</v>
      </c>
      <c r="B49" s="8">
        <f>'WA Sch. 1-2'!B49</f>
        <v>290.02499999999998</v>
      </c>
      <c r="C49" s="8">
        <f>'WA Sch. 1-2'!C49</f>
        <v>84114.500624999986</v>
      </c>
      <c r="D49" s="8">
        <f>'WA Sch. 1-2'!D49</f>
        <v>14.95</v>
      </c>
      <c r="E49" s="8">
        <f>'WA Sch. 1-2'!E49</f>
        <v>162.5</v>
      </c>
      <c r="F49" s="8">
        <f>'WA Sch. 1-2'!F49</f>
        <v>26406.25</v>
      </c>
      <c r="G49" s="8">
        <f>'WA Sch. 1-2'!G49</f>
        <v>29.5</v>
      </c>
      <c r="H49" s="8">
        <f t="shared" si="12"/>
        <v>127.52499999999998</v>
      </c>
      <c r="I49" s="8">
        <f t="shared" si="12"/>
        <v>57708.250624999986</v>
      </c>
      <c r="J49" s="8">
        <f t="shared" si="12"/>
        <v>-14.55</v>
      </c>
      <c r="K49" s="9">
        <v>1393</v>
      </c>
      <c r="L49" s="9">
        <v>4617718</v>
      </c>
      <c r="M49" s="9">
        <v>693997</v>
      </c>
      <c r="N49" s="9">
        <f t="shared" si="4"/>
        <v>5311715</v>
      </c>
      <c r="O49" s="9">
        <f t="shared" si="5"/>
        <v>3813.1478822684853</v>
      </c>
      <c r="P49" s="8">
        <f t="shared" si="6"/>
        <v>-54.081912985906378</v>
      </c>
      <c r="Q49" s="8">
        <f t="shared" si="7"/>
        <v>3759.0659692825789</v>
      </c>
      <c r="R49" s="9">
        <f t="shared" si="1"/>
        <v>5236378.8952106321</v>
      </c>
      <c r="S49" s="21"/>
      <c r="U49" s="2">
        <v>42491</v>
      </c>
      <c r="V49" s="8">
        <f t="shared" si="8"/>
        <v>202.5</v>
      </c>
      <c r="W49" s="8">
        <f t="shared" si="9"/>
        <v>41006.25</v>
      </c>
      <c r="X49" s="8">
        <f t="shared" si="10"/>
        <v>4.5</v>
      </c>
      <c r="Y49" s="7">
        <v>1</v>
      </c>
      <c r="Z49" s="7">
        <v>0</v>
      </c>
      <c r="AA49" s="7">
        <v>0</v>
      </c>
      <c r="AB49" s="7">
        <v>0</v>
      </c>
      <c r="AC49" s="7">
        <v>0</v>
      </c>
      <c r="AD49" s="7">
        <v>0</v>
      </c>
      <c r="AE49" s="7">
        <v>0</v>
      </c>
      <c r="AF49" s="7">
        <v>0</v>
      </c>
      <c r="AG49" s="7">
        <v>0</v>
      </c>
      <c r="AH49" s="8">
        <f t="shared" si="11"/>
        <v>3419.7510699001427</v>
      </c>
      <c r="AJ49" s="17">
        <v>6</v>
      </c>
      <c r="AK49" s="17">
        <v>4699.8474829068618</v>
      </c>
      <c r="AL49" s="17">
        <v>248.33453463699789</v>
      </c>
      <c r="AM49" s="17">
        <v>0.65716453644803741</v>
      </c>
      <c r="AU49" s="1">
        <v>6</v>
      </c>
      <c r="AV49" s="50">
        <f t="shared" si="15"/>
        <v>94</v>
      </c>
      <c r="AW49" s="51">
        <f t="shared" si="16"/>
        <v>0.7785862785862786</v>
      </c>
      <c r="AX49" s="52">
        <f t="shared" si="17"/>
        <v>0.76742739995147802</v>
      </c>
      <c r="AZ49" s="1">
        <v>6</v>
      </c>
      <c r="BA49" s="9">
        <f t="shared" si="13"/>
        <v>248.33453463699789</v>
      </c>
      <c r="BB49" s="9">
        <f t="shared" si="18"/>
        <v>115.44694637937164</v>
      </c>
      <c r="BC49" s="9">
        <f t="shared" si="18"/>
        <v>-183.19311106547457</v>
      </c>
      <c r="BD49" s="9">
        <f t="shared" si="18"/>
        <v>126.27996380800278</v>
      </c>
      <c r="BE49" s="9">
        <f t="shared" si="18"/>
        <v>-276.9160099764149</v>
      </c>
      <c r="BF49" s="9">
        <f>BE48</f>
        <v>820.56270537337923</v>
      </c>
      <c r="BG49" s="9"/>
      <c r="BH49" s="9"/>
      <c r="BI49" s="9"/>
      <c r="BJ49" s="9"/>
      <c r="BK49" s="9"/>
      <c r="BL49" s="9"/>
      <c r="BM49" s="9"/>
      <c r="BN49" s="1">
        <v>6</v>
      </c>
      <c r="BO49" s="9">
        <f t="shared" si="14"/>
        <v>61670.041093374683</v>
      </c>
      <c r="BP49" s="9">
        <f t="shared" si="14"/>
        <v>28669.463704383979</v>
      </c>
      <c r="BQ49" s="9">
        <f t="shared" si="14"/>
        <v>-45493.175985148446</v>
      </c>
      <c r="BR49" s="9">
        <f t="shared" si="14"/>
        <v>31359.67604623759</v>
      </c>
      <c r="BS49" s="9">
        <f t="shared" si="14"/>
        <v>-68767.808471027281</v>
      </c>
      <c r="BT49" s="9">
        <f t="shared" si="14"/>
        <v>203774.05757937496</v>
      </c>
      <c r="BU49" s="9"/>
      <c r="BV49" s="9"/>
      <c r="BW49" s="9"/>
      <c r="BX49" s="9"/>
      <c r="BY49" s="9"/>
      <c r="BZ49" s="9"/>
      <c r="CA49" s="9"/>
    </row>
    <row r="50" spans="1:79">
      <c r="A50" s="2">
        <v>42156</v>
      </c>
      <c r="B50" s="8">
        <f>'WA Sch. 1-2'!B50</f>
        <v>126.95</v>
      </c>
      <c r="C50" s="8">
        <f>'WA Sch. 1-2'!C50</f>
        <v>16116.302500000002</v>
      </c>
      <c r="D50" s="8">
        <f>'WA Sch. 1-2'!D50</f>
        <v>68</v>
      </c>
      <c r="E50" s="8">
        <f>'WA Sch. 1-2'!E50</f>
        <v>25.5</v>
      </c>
      <c r="F50" s="8">
        <f>'WA Sch. 1-2'!F50</f>
        <v>650.25</v>
      </c>
      <c r="G50" s="8">
        <f>'WA Sch. 1-2'!G50</f>
        <v>218.5</v>
      </c>
      <c r="H50" s="8">
        <f t="shared" si="12"/>
        <v>101.45</v>
      </c>
      <c r="I50" s="8">
        <f t="shared" si="12"/>
        <v>15466.052500000002</v>
      </c>
      <c r="J50" s="8">
        <f t="shared" si="12"/>
        <v>-150.5</v>
      </c>
      <c r="K50" s="9">
        <v>1402</v>
      </c>
      <c r="L50" s="9">
        <v>6582497</v>
      </c>
      <c r="M50" s="9">
        <v>1425628</v>
      </c>
      <c r="N50" s="9">
        <f t="shared" si="4"/>
        <v>8008125</v>
      </c>
      <c r="O50" s="9">
        <f t="shared" si="5"/>
        <v>5711.9293865905847</v>
      </c>
      <c r="P50" s="8">
        <f t="shared" si="6"/>
        <v>-559.40397968239927</v>
      </c>
      <c r="Q50" s="8">
        <f t="shared" si="7"/>
        <v>5152.5254069081857</v>
      </c>
      <c r="R50" s="9">
        <f t="shared" si="1"/>
        <v>7223840.620485276</v>
      </c>
      <c r="S50" s="21"/>
      <c r="U50" s="2">
        <v>42522</v>
      </c>
      <c r="V50" s="8">
        <f t="shared" si="8"/>
        <v>113.5</v>
      </c>
      <c r="W50" s="8">
        <f t="shared" si="9"/>
        <v>12882.25</v>
      </c>
      <c r="X50" s="8">
        <f t="shared" si="10"/>
        <v>108.5</v>
      </c>
      <c r="Y50" s="7">
        <v>0</v>
      </c>
      <c r="Z50" s="7">
        <v>1</v>
      </c>
      <c r="AA50" s="7">
        <v>0</v>
      </c>
      <c r="AB50" s="7">
        <v>0</v>
      </c>
      <c r="AC50" s="7">
        <v>0</v>
      </c>
      <c r="AD50" s="7">
        <v>0</v>
      </c>
      <c r="AE50" s="7">
        <v>0</v>
      </c>
      <c r="AF50" s="7">
        <v>0</v>
      </c>
      <c r="AG50" s="7">
        <v>0</v>
      </c>
      <c r="AH50" s="8">
        <f t="shared" si="11"/>
        <v>4795.9524838012958</v>
      </c>
      <c r="AJ50" s="17">
        <v>7</v>
      </c>
      <c r="AK50" s="17">
        <v>6373.8064659453412</v>
      </c>
      <c r="AL50" s="17">
        <v>-404.85335239222786</v>
      </c>
      <c r="AM50" s="17">
        <v>-1.0713583031984564</v>
      </c>
      <c r="AU50" s="1">
        <v>7</v>
      </c>
      <c r="AV50" s="50">
        <f t="shared" si="15"/>
        <v>15</v>
      </c>
      <c r="AW50" s="51">
        <f t="shared" si="16"/>
        <v>0.12162162162162163</v>
      </c>
      <c r="AX50" s="52">
        <f t="shared" si="17"/>
        <v>-1.1669186011353176</v>
      </c>
      <c r="AZ50" s="1">
        <v>7</v>
      </c>
      <c r="BA50" s="9">
        <f t="shared" si="13"/>
        <v>-404.85335239222786</v>
      </c>
      <c r="BB50" s="9">
        <f t="shared" si="18"/>
        <v>248.33453463699789</v>
      </c>
      <c r="BC50" s="9">
        <f t="shared" si="18"/>
        <v>115.44694637937164</v>
      </c>
      <c r="BD50" s="9">
        <f t="shared" si="18"/>
        <v>-183.19311106547457</v>
      </c>
      <c r="BE50" s="9">
        <f t="shared" si="18"/>
        <v>126.27996380800278</v>
      </c>
      <c r="BF50" s="9">
        <f t="shared" si="18"/>
        <v>-276.9160099764149</v>
      </c>
      <c r="BG50" s="9">
        <f>BF49</f>
        <v>820.56270537337923</v>
      </c>
      <c r="BH50" s="9"/>
      <c r="BI50" s="9"/>
      <c r="BJ50" s="9"/>
      <c r="BK50" s="9"/>
      <c r="BL50" s="9"/>
      <c r="BM50" s="9"/>
      <c r="BN50" s="1">
        <v>7</v>
      </c>
      <c r="BO50" s="9">
        <f t="shared" si="14"/>
        <v>163906.23694322482</v>
      </c>
      <c r="BP50" s="9">
        <f t="shared" si="14"/>
        <v>-100539.06886255255</v>
      </c>
      <c r="BQ50" s="9">
        <f t="shared" si="14"/>
        <v>-46739.083265134599</v>
      </c>
      <c r="BR50" s="9">
        <f t="shared" si="14"/>
        <v>74166.345150018664</v>
      </c>
      <c r="BS50" s="9">
        <f t="shared" si="14"/>
        <v>-51124.86668763934</v>
      </c>
      <c r="BT50" s="9">
        <f t="shared" si="14"/>
        <v>112110.37497003068</v>
      </c>
      <c r="BU50" s="9">
        <f t="shared" si="14"/>
        <v>-332207.56211844826</v>
      </c>
      <c r="BV50" s="9"/>
      <c r="BW50" s="9"/>
      <c r="BX50" s="9"/>
      <c r="BY50" s="9"/>
      <c r="BZ50" s="9"/>
      <c r="CA50" s="9"/>
    </row>
    <row r="51" spans="1:79">
      <c r="A51" s="2">
        <v>42186</v>
      </c>
      <c r="B51" s="8">
        <f>'WA Sch. 1-2'!B51</f>
        <v>14.1</v>
      </c>
      <c r="C51" s="8">
        <f>'WA Sch. 1-2'!C51</f>
        <v>198.81</v>
      </c>
      <c r="D51" s="8">
        <f>'WA Sch. 1-2'!D51</f>
        <v>240.05</v>
      </c>
      <c r="E51" s="8">
        <f>'WA Sch. 1-2'!E51</f>
        <v>6</v>
      </c>
      <c r="F51" s="8">
        <f>'WA Sch. 1-2'!F51</f>
        <v>36</v>
      </c>
      <c r="G51" s="8">
        <f>'WA Sch. 1-2'!G51</f>
        <v>289.5</v>
      </c>
      <c r="H51" s="8">
        <f t="shared" si="12"/>
        <v>8.1</v>
      </c>
      <c r="I51" s="8">
        <f t="shared" si="12"/>
        <v>162.81</v>
      </c>
      <c r="J51" s="8">
        <f t="shared" si="12"/>
        <v>-49.449999999999989</v>
      </c>
      <c r="K51" s="9">
        <v>1406</v>
      </c>
      <c r="L51" s="9">
        <v>9589871</v>
      </c>
      <c r="M51" s="9">
        <v>616958</v>
      </c>
      <c r="N51" s="9">
        <f t="shared" si="4"/>
        <v>10206829</v>
      </c>
      <c r="O51" s="9">
        <f t="shared" si="5"/>
        <v>7259.4800853485067</v>
      </c>
      <c r="P51" s="8">
        <f t="shared" si="6"/>
        <v>-183.80416475278827</v>
      </c>
      <c r="Q51" s="8">
        <f t="shared" si="7"/>
        <v>7075.6759205957187</v>
      </c>
      <c r="R51" s="9">
        <f t="shared" si="1"/>
        <v>9948400.3443575799</v>
      </c>
      <c r="S51" s="21"/>
      <c r="U51" s="2">
        <v>42552</v>
      </c>
      <c r="V51" s="8">
        <f t="shared" si="8"/>
        <v>23.5</v>
      </c>
      <c r="W51" s="8">
        <f t="shared" si="9"/>
        <v>552.25</v>
      </c>
      <c r="X51" s="8">
        <f t="shared" si="10"/>
        <v>146.5</v>
      </c>
      <c r="Y51" s="7">
        <v>0</v>
      </c>
      <c r="Z51" s="7">
        <v>0</v>
      </c>
      <c r="AA51" s="7">
        <v>1</v>
      </c>
      <c r="AB51" s="7">
        <v>0</v>
      </c>
      <c r="AC51" s="7">
        <v>0</v>
      </c>
      <c r="AD51" s="7">
        <v>0</v>
      </c>
      <c r="AE51" s="7">
        <v>0</v>
      </c>
      <c r="AF51" s="7">
        <v>0</v>
      </c>
      <c r="AG51" s="7">
        <v>0</v>
      </c>
      <c r="AH51" s="8">
        <f t="shared" si="11"/>
        <v>6097.0445229681982</v>
      </c>
      <c r="AJ51" s="17">
        <v>8</v>
      </c>
      <c r="AK51" s="17">
        <v>6550.9232062905903</v>
      </c>
      <c r="AL51" s="17">
        <v>392.56157631810493</v>
      </c>
      <c r="AM51" s="17">
        <v>1.0388307317204031</v>
      </c>
      <c r="AU51" s="1">
        <v>8</v>
      </c>
      <c r="AV51" s="50">
        <f t="shared" si="15"/>
        <v>106</v>
      </c>
      <c r="AW51" s="51">
        <f t="shared" si="16"/>
        <v>0.8783783783783784</v>
      </c>
      <c r="AX51" s="52">
        <f t="shared" si="17"/>
        <v>1.1669186011353176</v>
      </c>
      <c r="AZ51" s="1">
        <v>8</v>
      </c>
      <c r="BA51" s="9">
        <f t="shared" si="13"/>
        <v>392.56157631810493</v>
      </c>
      <c r="BB51" s="9">
        <f t="shared" si="18"/>
        <v>-404.85335239222786</v>
      </c>
      <c r="BC51" s="9">
        <f t="shared" si="18"/>
        <v>248.33453463699789</v>
      </c>
      <c r="BD51" s="9">
        <f t="shared" si="18"/>
        <v>115.44694637937164</v>
      </c>
      <c r="BE51" s="9">
        <f t="shared" si="18"/>
        <v>-183.19311106547457</v>
      </c>
      <c r="BF51" s="9">
        <f t="shared" si="18"/>
        <v>126.27996380800278</v>
      </c>
      <c r="BG51" s="9">
        <f t="shared" si="18"/>
        <v>-276.9160099764149</v>
      </c>
      <c r="BH51" s="9">
        <f>BG50</f>
        <v>820.56270537337923</v>
      </c>
      <c r="BI51" s="9"/>
      <c r="BJ51" s="9"/>
      <c r="BK51" s="9"/>
      <c r="BL51" s="9"/>
      <c r="BM51" s="9"/>
      <c r="BN51" s="1">
        <v>8</v>
      </c>
      <c r="BO51" s="9">
        <f t="shared" si="14"/>
        <v>154104.59120135588</v>
      </c>
      <c r="BP51" s="9">
        <f t="shared" si="14"/>
        <v>-158929.8701927622</v>
      </c>
      <c r="BQ51" s="9">
        <f t="shared" si="14"/>
        <v>97486.596371323409</v>
      </c>
      <c r="BR51" s="9">
        <f t="shared" si="14"/>
        <v>45320.035251798246</v>
      </c>
      <c r="BS51" s="9">
        <f t="shared" si="14"/>
        <v>-71914.576450480206</v>
      </c>
      <c r="BT51" s="9">
        <f t="shared" si="14"/>
        <v>49572.661649863199</v>
      </c>
      <c r="BU51" s="9">
        <f t="shared" si="14"/>
        <v>-108706.58538406141</v>
      </c>
      <c r="BV51" s="9">
        <f t="shared" si="14"/>
        <v>322121.3890892234</v>
      </c>
      <c r="BW51" s="9"/>
      <c r="BX51" s="9"/>
      <c r="BY51" s="9"/>
      <c r="BZ51" s="9"/>
      <c r="CA51" s="9"/>
    </row>
    <row r="52" spans="1:79">
      <c r="A52" s="2">
        <v>42217</v>
      </c>
      <c r="B52" s="8">
        <f>'WA Sch. 1-2'!B52</f>
        <v>19.350000000000001</v>
      </c>
      <c r="C52" s="8">
        <f>'WA Sch. 1-2'!C52</f>
        <v>374.42250000000007</v>
      </c>
      <c r="D52" s="8">
        <f>'WA Sch. 1-2'!D52</f>
        <v>204.95</v>
      </c>
      <c r="E52" s="8">
        <f>'WA Sch. 1-2'!E52</f>
        <v>11.5</v>
      </c>
      <c r="F52" s="8">
        <f>'WA Sch. 1-2'!F52</f>
        <v>132.25</v>
      </c>
      <c r="G52" s="8">
        <f>'WA Sch. 1-2'!G52</f>
        <v>241.5</v>
      </c>
      <c r="H52" s="8">
        <f t="shared" si="12"/>
        <v>7.8500000000000014</v>
      </c>
      <c r="I52" s="8">
        <f t="shared" si="12"/>
        <v>242.17250000000007</v>
      </c>
      <c r="J52" s="8">
        <f t="shared" si="12"/>
        <v>-36.550000000000011</v>
      </c>
      <c r="K52" s="9">
        <v>1405</v>
      </c>
      <c r="L52" s="9">
        <v>9517500</v>
      </c>
      <c r="M52" s="9">
        <v>585155</v>
      </c>
      <c r="N52" s="9">
        <f t="shared" si="4"/>
        <v>10102655</v>
      </c>
      <c r="O52" s="9">
        <f t="shared" si="5"/>
        <v>7190.5017793594307</v>
      </c>
      <c r="P52" s="8">
        <f t="shared" si="6"/>
        <v>-135.85525220858273</v>
      </c>
      <c r="Q52" s="8">
        <f t="shared" si="7"/>
        <v>7054.6465271508478</v>
      </c>
      <c r="R52" s="9">
        <f t="shared" si="1"/>
        <v>9911778.3706469405</v>
      </c>
      <c r="S52" s="21"/>
      <c r="U52" s="2">
        <v>42583</v>
      </c>
      <c r="V52" s="8">
        <f t="shared" si="8"/>
        <v>11.5</v>
      </c>
      <c r="W52" s="8">
        <f t="shared" si="9"/>
        <v>132.25</v>
      </c>
      <c r="X52" s="8">
        <f t="shared" si="10"/>
        <v>203</v>
      </c>
      <c r="Y52" s="7">
        <v>0</v>
      </c>
      <c r="Z52" s="7">
        <v>0</v>
      </c>
      <c r="AA52" s="7">
        <v>0</v>
      </c>
      <c r="AB52" s="7">
        <v>1</v>
      </c>
      <c r="AC52" s="7">
        <v>0</v>
      </c>
      <c r="AD52" s="7">
        <v>0</v>
      </c>
      <c r="AE52" s="7">
        <v>0</v>
      </c>
      <c r="AF52" s="7">
        <v>0</v>
      </c>
      <c r="AG52" s="7">
        <v>0</v>
      </c>
      <c r="AH52" s="8">
        <f t="shared" si="11"/>
        <v>5939.0953058321484</v>
      </c>
      <c r="AJ52" s="17">
        <v>9</v>
      </c>
      <c r="AK52" s="17">
        <v>4987.7899510017469</v>
      </c>
      <c r="AL52" s="17">
        <v>-669.53594809053902</v>
      </c>
      <c r="AM52" s="17">
        <v>-1.7717845067556868</v>
      </c>
      <c r="AU52" s="1">
        <v>9</v>
      </c>
      <c r="AV52" s="50">
        <f t="shared" si="15"/>
        <v>7</v>
      </c>
      <c r="AW52" s="51">
        <f t="shared" si="16"/>
        <v>5.5093555093555097E-2</v>
      </c>
      <c r="AX52" s="52">
        <f>_xlfn.NORM.S.INV(AW52)</f>
        <v>-1.5973526977611858</v>
      </c>
      <c r="AZ52" s="1">
        <v>9</v>
      </c>
      <c r="BA52" s="9">
        <f t="shared" si="13"/>
        <v>-669.53594809053902</v>
      </c>
      <c r="BB52" s="9">
        <f t="shared" si="18"/>
        <v>392.56157631810493</v>
      </c>
      <c r="BC52" s="9">
        <f t="shared" si="18"/>
        <v>-404.85335239222786</v>
      </c>
      <c r="BD52" s="9">
        <f t="shared" si="18"/>
        <v>248.33453463699789</v>
      </c>
      <c r="BE52" s="9">
        <f t="shared" si="18"/>
        <v>115.44694637937164</v>
      </c>
      <c r="BF52" s="9">
        <f t="shared" si="18"/>
        <v>-183.19311106547457</v>
      </c>
      <c r="BG52" s="9">
        <f t="shared" si="18"/>
        <v>126.27996380800278</v>
      </c>
      <c r="BH52" s="9">
        <f t="shared" si="18"/>
        <v>-276.9160099764149</v>
      </c>
      <c r="BI52" s="9">
        <f>BH51</f>
        <v>820.56270537337923</v>
      </c>
      <c r="BJ52" s="9"/>
      <c r="BK52" s="9"/>
      <c r="BL52" s="9"/>
      <c r="BM52" s="9"/>
      <c r="BN52" s="1">
        <v>9</v>
      </c>
      <c r="BO52" s="9">
        <f t="shared" si="14"/>
        <v>448278.38578549592</v>
      </c>
      <c r="BP52" s="9">
        <f t="shared" si="14"/>
        <v>-262834.08718405903</v>
      </c>
      <c r="BQ52" s="9">
        <f t="shared" si="14"/>
        <v>271063.87313156255</v>
      </c>
      <c r="BR52" s="9">
        <f t="shared" si="14"/>
        <v>-166268.89809180549</v>
      </c>
      <c r="BS52" s="9">
        <f t="shared" si="14"/>
        <v>-77295.88069827063</v>
      </c>
      <c r="BT52" s="9">
        <f t="shared" si="14"/>
        <v>122654.37330087727</v>
      </c>
      <c r="BU52" s="9">
        <f t="shared" si="14"/>
        <v>-84548.975293030497</v>
      </c>
      <c r="BV52" s="9">
        <f t="shared" si="14"/>
        <v>185405.22328100741</v>
      </c>
      <c r="BW52" s="9">
        <f t="shared" si="14"/>
        <v>-549396.22890990297</v>
      </c>
      <c r="BX52" s="9"/>
      <c r="BY52" s="9"/>
      <c r="BZ52" s="9"/>
      <c r="CA52" s="9"/>
    </row>
    <row r="53" spans="1:79">
      <c r="A53" s="2">
        <v>42248</v>
      </c>
      <c r="B53" s="8">
        <f>'WA Sch. 1-2'!B53</f>
        <v>152.32499999999999</v>
      </c>
      <c r="C53" s="8">
        <f>'WA Sch. 1-2'!C53</f>
        <v>23202.905624999996</v>
      </c>
      <c r="D53" s="8">
        <f>'WA Sch. 1-2'!D53</f>
        <v>43.875</v>
      </c>
      <c r="E53" s="8">
        <f>'WA Sch. 1-2'!E53</f>
        <v>200.5</v>
      </c>
      <c r="F53" s="8">
        <f>'WA Sch. 1-2'!F53</f>
        <v>40200.25</v>
      </c>
      <c r="G53" s="8">
        <f>'WA Sch. 1-2'!G53</f>
        <v>18</v>
      </c>
      <c r="H53" s="8">
        <f t="shared" si="12"/>
        <v>-48.175000000000011</v>
      </c>
      <c r="I53" s="8">
        <f t="shared" si="12"/>
        <v>-16997.344375000004</v>
      </c>
      <c r="J53" s="8">
        <f t="shared" si="12"/>
        <v>25.875</v>
      </c>
      <c r="K53" s="9">
        <v>1396</v>
      </c>
      <c r="L53" s="9">
        <v>8606915</v>
      </c>
      <c r="M53" s="9">
        <v>-1158369</v>
      </c>
      <c r="N53" s="9">
        <f t="shared" si="4"/>
        <v>7448546</v>
      </c>
      <c r="O53" s="9">
        <f t="shared" si="5"/>
        <v>5335.6346704871057</v>
      </c>
      <c r="P53" s="8">
        <f t="shared" si="6"/>
        <v>96.176597835761328</v>
      </c>
      <c r="Q53" s="8">
        <f t="shared" si="7"/>
        <v>5431.8112683228674</v>
      </c>
      <c r="R53" s="9">
        <f t="shared" si="1"/>
        <v>7582808.5305787232</v>
      </c>
      <c r="S53" s="21"/>
      <c r="U53" s="2">
        <v>42614</v>
      </c>
      <c r="V53" s="8">
        <f t="shared" si="8"/>
        <v>164</v>
      </c>
      <c r="W53" s="8">
        <f t="shared" si="9"/>
        <v>26896</v>
      </c>
      <c r="X53" s="8">
        <f t="shared" si="10"/>
        <v>5.5</v>
      </c>
      <c r="Y53" s="7">
        <v>0</v>
      </c>
      <c r="Z53" s="7">
        <v>0</v>
      </c>
      <c r="AA53" s="7">
        <v>0</v>
      </c>
      <c r="AB53" s="7">
        <v>0</v>
      </c>
      <c r="AC53" s="7">
        <v>1</v>
      </c>
      <c r="AD53" s="7">
        <v>0</v>
      </c>
      <c r="AE53" s="7">
        <v>0</v>
      </c>
      <c r="AF53" s="7">
        <v>0</v>
      </c>
      <c r="AG53" s="7">
        <v>0</v>
      </c>
      <c r="AH53" s="8">
        <f t="shared" si="11"/>
        <v>4698.8011323425335</v>
      </c>
      <c r="AJ53" s="17">
        <v>10</v>
      </c>
      <c r="AK53" s="17">
        <v>3231.250524714741</v>
      </c>
      <c r="AL53" s="17">
        <v>-853.4558948163376</v>
      </c>
      <c r="AM53" s="17">
        <v>-2.2584895343519578</v>
      </c>
      <c r="AU53" s="1">
        <v>10</v>
      </c>
      <c r="AV53" s="50">
        <f t="shared" si="15"/>
        <v>4</v>
      </c>
      <c r="AW53" s="51">
        <f t="shared" si="16"/>
        <v>3.0145530145530147E-2</v>
      </c>
      <c r="AX53" s="52">
        <f t="shared" si="17"/>
        <v>-1.8786590672766057</v>
      </c>
      <c r="AZ53" s="1">
        <v>10</v>
      </c>
      <c r="BA53" s="9">
        <f t="shared" si="13"/>
        <v>-853.4558948163376</v>
      </c>
      <c r="BB53" s="9">
        <f t="shared" si="18"/>
        <v>-669.53594809053902</v>
      </c>
      <c r="BC53" s="9">
        <f t="shared" si="18"/>
        <v>392.56157631810493</v>
      </c>
      <c r="BD53" s="9">
        <f t="shared" si="18"/>
        <v>-404.85335239222786</v>
      </c>
      <c r="BE53" s="9">
        <f t="shared" si="18"/>
        <v>248.33453463699789</v>
      </c>
      <c r="BF53" s="9">
        <f t="shared" si="18"/>
        <v>115.44694637937164</v>
      </c>
      <c r="BG53" s="9">
        <f t="shared" si="18"/>
        <v>-183.19311106547457</v>
      </c>
      <c r="BH53" s="9">
        <f t="shared" si="18"/>
        <v>126.27996380800278</v>
      </c>
      <c r="BI53" s="9">
        <f t="shared" si="18"/>
        <v>-276.9160099764149</v>
      </c>
      <c r="BJ53" s="9">
        <f>BI52</f>
        <v>820.56270537337923</v>
      </c>
      <c r="BK53" s="9"/>
      <c r="BL53" s="9"/>
      <c r="BM53" s="9"/>
      <c r="BN53" s="1">
        <v>10</v>
      </c>
      <c r="BO53" s="9">
        <f t="shared" si="14"/>
        <v>728386.96439675416</v>
      </c>
      <c r="BP53" s="9">
        <f t="shared" si="14"/>
        <v>571419.40168931475</v>
      </c>
      <c r="BQ53" s="9">
        <f t="shared" si="14"/>
        <v>-335033.99138708058</v>
      </c>
      <c r="BR53" s="9">
        <f t="shared" si="14"/>
        <v>345524.48013530194</v>
      </c>
      <c r="BS53" s="9">
        <f t="shared" si="14"/>
        <v>-211942.57247241828</v>
      </c>
      <c r="BT53" s="9">
        <f t="shared" si="14"/>
        <v>-98528.876926020923</v>
      </c>
      <c r="BU53" s="9">
        <f t="shared" si="14"/>
        <v>156347.24052857253</v>
      </c>
      <c r="BV53" s="9">
        <f t="shared" si="14"/>
        <v>-107774.37950913428</v>
      </c>
      <c r="BW53" s="9">
        <f t="shared" si="14"/>
        <v>236335.60108339021</v>
      </c>
      <c r="BX53" s="9">
        <f t="shared" si="14"/>
        <v>-700314.07796735223</v>
      </c>
      <c r="BY53" s="9"/>
      <c r="BZ53" s="9"/>
      <c r="CA53" s="9"/>
    </row>
    <row r="54" spans="1:79">
      <c r="A54" s="2">
        <v>42278</v>
      </c>
      <c r="B54" s="8">
        <f>'WA Sch. 1-2'!B54</f>
        <v>510.4</v>
      </c>
      <c r="C54" s="8">
        <f>'WA Sch. 1-2'!C54</f>
        <v>260508.15999999997</v>
      </c>
      <c r="D54" s="8">
        <f>'WA Sch. 1-2'!D54</f>
        <v>0.65</v>
      </c>
      <c r="E54" s="8">
        <f>'WA Sch. 1-2'!E54</f>
        <v>330</v>
      </c>
      <c r="F54" s="8">
        <f>'WA Sch. 1-2'!F54</f>
        <v>108900</v>
      </c>
      <c r="G54" s="8">
        <f>'WA Sch. 1-2'!G54</f>
        <v>0</v>
      </c>
      <c r="H54" s="8">
        <f t="shared" si="12"/>
        <v>180.39999999999998</v>
      </c>
      <c r="I54" s="8">
        <f t="shared" si="12"/>
        <v>151608.15999999997</v>
      </c>
      <c r="J54" s="8">
        <f t="shared" si="12"/>
        <v>0.65</v>
      </c>
      <c r="K54" s="9">
        <v>1411</v>
      </c>
      <c r="L54" s="9">
        <v>5845636</v>
      </c>
      <c r="M54" s="9">
        <v>-547439</v>
      </c>
      <c r="N54" s="9">
        <f t="shared" si="4"/>
        <v>5298197</v>
      </c>
      <c r="O54" s="9">
        <f t="shared" si="5"/>
        <v>3754.9234585400427</v>
      </c>
      <c r="P54" s="8">
        <f t="shared" si="6"/>
        <v>2.4160304770336181</v>
      </c>
      <c r="Q54" s="8">
        <f t="shared" si="7"/>
        <v>3757.3394890170762</v>
      </c>
      <c r="R54" s="9">
        <f t="shared" si="1"/>
        <v>5301606.0190030942</v>
      </c>
      <c r="S54" s="21"/>
      <c r="U54" s="2">
        <v>42644</v>
      </c>
      <c r="V54" s="8">
        <f t="shared" si="8"/>
        <v>515</v>
      </c>
      <c r="W54" s="8">
        <f t="shared" si="9"/>
        <v>265225</v>
      </c>
      <c r="X54" s="8">
        <f t="shared" si="10"/>
        <v>0</v>
      </c>
      <c r="Y54" s="7">
        <v>0</v>
      </c>
      <c r="Z54" s="7">
        <v>0</v>
      </c>
      <c r="AA54" s="7">
        <v>0</v>
      </c>
      <c r="AB54" s="7">
        <v>0</v>
      </c>
      <c r="AC54" s="7">
        <v>0</v>
      </c>
      <c r="AD54" s="7">
        <v>1</v>
      </c>
      <c r="AE54" s="7">
        <v>0</v>
      </c>
      <c r="AF54" s="7">
        <v>0</v>
      </c>
      <c r="AG54" s="7">
        <v>0</v>
      </c>
      <c r="AH54" s="8">
        <f t="shared" si="11"/>
        <v>3370.5462304409671</v>
      </c>
      <c r="AJ54" s="17">
        <v>11</v>
      </c>
      <c r="AK54" s="17">
        <v>1723.5447336147192</v>
      </c>
      <c r="AL54" s="17">
        <v>293.36376311730692</v>
      </c>
      <c r="AM54" s="17">
        <v>0.77632481395084418</v>
      </c>
      <c r="AU54" s="1">
        <v>11</v>
      </c>
      <c r="AV54" s="50">
        <f t="shared" si="15"/>
        <v>100</v>
      </c>
      <c r="AW54" s="51">
        <f t="shared" si="16"/>
        <v>0.8284823284823285</v>
      </c>
      <c r="AX54" s="52">
        <f t="shared" si="17"/>
        <v>0.94818488013239854</v>
      </c>
      <c r="AZ54" s="1">
        <v>11</v>
      </c>
      <c r="BA54" s="9">
        <f t="shared" si="13"/>
        <v>293.36376311730692</v>
      </c>
      <c r="BB54" s="9">
        <f t="shared" si="18"/>
        <v>-853.4558948163376</v>
      </c>
      <c r="BC54" s="9">
        <f t="shared" si="18"/>
        <v>-669.53594809053902</v>
      </c>
      <c r="BD54" s="9">
        <f t="shared" si="18"/>
        <v>392.56157631810493</v>
      </c>
      <c r="BE54" s="9">
        <f t="shared" si="18"/>
        <v>-404.85335239222786</v>
      </c>
      <c r="BF54" s="9">
        <f t="shared" si="18"/>
        <v>248.33453463699789</v>
      </c>
      <c r="BG54" s="9">
        <f t="shared" si="18"/>
        <v>115.44694637937164</v>
      </c>
      <c r="BH54" s="9">
        <f t="shared" si="18"/>
        <v>-183.19311106547457</v>
      </c>
      <c r="BI54" s="9">
        <f t="shared" si="18"/>
        <v>126.27996380800278</v>
      </c>
      <c r="BJ54" s="9">
        <f t="shared" si="18"/>
        <v>-276.9160099764149</v>
      </c>
      <c r="BK54" s="9">
        <f>BJ53</f>
        <v>820.56270537337923</v>
      </c>
      <c r="BL54" s="9"/>
      <c r="BM54" s="9"/>
      <c r="BN54" s="1">
        <v>11</v>
      </c>
      <c r="BO54" s="9">
        <f t="shared" si="14"/>
        <v>86062.297510347795</v>
      </c>
      <c r="BP54" s="9">
        <f t="shared" si="14"/>
        <v>-250373.03295796967</v>
      </c>
      <c r="BQ54" s="9">
        <f t="shared" si="14"/>
        <v>-196417.58527415464</v>
      </c>
      <c r="BR54" s="9">
        <f t="shared" si="14"/>
        <v>115163.34128394164</v>
      </c>
      <c r="BS54" s="9">
        <f t="shared" si="14"/>
        <v>-118769.3029684412</v>
      </c>
      <c r="BT54" s="9">
        <f t="shared" si="14"/>
        <v>72852.353593095308</v>
      </c>
      <c r="BU54" s="9">
        <f t="shared" si="14"/>
        <v>33867.950630254723</v>
      </c>
      <c r="BV54" s="9">
        <f t="shared" si="14"/>
        <v>-53742.220439334291</v>
      </c>
      <c r="BW54" s="9">
        <f t="shared" si="14"/>
        <v>37045.965389033328</v>
      </c>
      <c r="BX54" s="9">
        <f t="shared" si="14"/>
        <v>-81237.122754110766</v>
      </c>
      <c r="BY54" s="9">
        <f t="shared" si="14"/>
        <v>240723.36312205339</v>
      </c>
      <c r="BZ54" s="9"/>
      <c r="CA54" s="9"/>
    </row>
    <row r="55" spans="1:79">
      <c r="A55" s="2">
        <v>42309</v>
      </c>
      <c r="B55" s="8">
        <f>'WA Sch. 1-2'!B55</f>
        <v>874.97500000000002</v>
      </c>
      <c r="C55" s="8">
        <f>'WA Sch. 1-2'!C55</f>
        <v>765581.25062499999</v>
      </c>
      <c r="D55" s="8">
        <f>'WA Sch. 1-2'!D55</f>
        <v>0</v>
      </c>
      <c r="E55" s="8">
        <f>'WA Sch. 1-2'!E55</f>
        <v>910</v>
      </c>
      <c r="F55" s="8">
        <f>'WA Sch. 1-2'!F55</f>
        <v>828100</v>
      </c>
      <c r="G55" s="8">
        <f>'WA Sch. 1-2'!G55</f>
        <v>0</v>
      </c>
      <c r="H55" s="8">
        <f t="shared" si="12"/>
        <v>-35.024999999999977</v>
      </c>
      <c r="I55" s="8">
        <f t="shared" si="12"/>
        <v>-62518.749375000014</v>
      </c>
      <c r="J55" s="8">
        <f t="shared" si="12"/>
        <v>0</v>
      </c>
      <c r="K55" s="9">
        <v>1373</v>
      </c>
      <c r="L55" s="9">
        <v>3578324</v>
      </c>
      <c r="M55" s="9">
        <v>-997781</v>
      </c>
      <c r="N55" s="9">
        <f t="shared" si="4"/>
        <v>2580543</v>
      </c>
      <c r="O55" s="9">
        <f t="shared" si="5"/>
        <v>1879.4923525127458</v>
      </c>
      <c r="P55" s="8">
        <f t="shared" si="6"/>
        <v>0</v>
      </c>
      <c r="Q55" s="8">
        <f t="shared" si="7"/>
        <v>1879.4923525127458</v>
      </c>
      <c r="R55" s="9">
        <f t="shared" si="1"/>
        <v>2580543</v>
      </c>
      <c r="S55" s="21"/>
      <c r="U55" s="2">
        <v>42675</v>
      </c>
      <c r="V55" s="8">
        <f t="shared" si="8"/>
        <v>646.5</v>
      </c>
      <c r="W55" s="8">
        <f t="shared" si="9"/>
        <v>417962.25</v>
      </c>
      <c r="X55" s="8">
        <f t="shared" si="10"/>
        <v>0</v>
      </c>
      <c r="Y55" s="7">
        <v>0</v>
      </c>
      <c r="Z55" s="7">
        <v>0</v>
      </c>
      <c r="AA55" s="7">
        <v>0</v>
      </c>
      <c r="AB55" s="7">
        <v>0</v>
      </c>
      <c r="AC55" s="7">
        <v>0</v>
      </c>
      <c r="AD55" s="7">
        <v>0</v>
      </c>
      <c r="AE55" s="7">
        <v>1</v>
      </c>
      <c r="AF55" s="7">
        <v>0</v>
      </c>
      <c r="AG55" s="7">
        <v>0</v>
      </c>
      <c r="AH55" s="8">
        <f t="shared" si="11"/>
        <v>1779.0787792760823</v>
      </c>
      <c r="AJ55" s="17">
        <v>12</v>
      </c>
      <c r="AK55" s="17">
        <v>2449.0759807580075</v>
      </c>
      <c r="AL55" s="17">
        <v>-181.29098797301458</v>
      </c>
      <c r="AM55" s="17">
        <v>-0.47974804731706933</v>
      </c>
      <c r="AU55" s="1">
        <v>12</v>
      </c>
      <c r="AV55" s="50">
        <f t="shared" si="15"/>
        <v>35</v>
      </c>
      <c r="AW55" s="51">
        <f t="shared" si="16"/>
        <v>0.28794178794178793</v>
      </c>
      <c r="AX55" s="52">
        <f t="shared" si="17"/>
        <v>-0.55940759981342003</v>
      </c>
      <c r="AZ55" s="1">
        <v>12</v>
      </c>
      <c r="BA55" s="9">
        <f t="shared" si="13"/>
        <v>-181.29098797301458</v>
      </c>
      <c r="BB55" s="9">
        <f t="shared" si="18"/>
        <v>293.36376311730692</v>
      </c>
      <c r="BC55" s="9">
        <f t="shared" si="18"/>
        <v>-853.4558948163376</v>
      </c>
      <c r="BD55" s="9">
        <f t="shared" si="18"/>
        <v>-669.53594809053902</v>
      </c>
      <c r="BE55" s="9">
        <f t="shared" si="18"/>
        <v>392.56157631810493</v>
      </c>
      <c r="BF55" s="9">
        <f t="shared" si="18"/>
        <v>-404.85335239222786</v>
      </c>
      <c r="BG55" s="9">
        <f t="shared" si="18"/>
        <v>248.33453463699789</v>
      </c>
      <c r="BH55" s="9">
        <f t="shared" si="18"/>
        <v>115.44694637937164</v>
      </c>
      <c r="BI55" s="9">
        <f t="shared" si="18"/>
        <v>-183.19311106547457</v>
      </c>
      <c r="BJ55" s="9">
        <f t="shared" si="18"/>
        <v>126.27996380800278</v>
      </c>
      <c r="BK55" s="9">
        <f t="shared" si="18"/>
        <v>-276.9160099764149</v>
      </c>
      <c r="BL55" s="9">
        <f>BK54</f>
        <v>820.56270537337923</v>
      </c>
      <c r="BM55" s="9"/>
      <c r="BN55" s="1">
        <v>12</v>
      </c>
      <c r="BO55" s="9">
        <f t="shared" si="14"/>
        <v>32866.422320231439</v>
      </c>
      <c r="BP55" s="9">
        <f t="shared" si="14"/>
        <v>-53184.206451017897</v>
      </c>
      <c r="BQ55" s="9">
        <f t="shared" si="14"/>
        <v>154723.86236264626</v>
      </c>
      <c r="BR55" s="9">
        <f t="shared" si="14"/>
        <v>121380.83351278216</v>
      </c>
      <c r="BS55" s="9">
        <f t="shared" si="14"/>
        <v>-71167.876010953041</v>
      </c>
      <c r="BT55" s="9">
        <f t="shared" si="14"/>
        <v>73396.264239373573</v>
      </c>
      <c r="BU55" s="9">
        <f t="shared" si="14"/>
        <v>-45020.813132160103</v>
      </c>
      <c r="BV55" s="9">
        <f t="shared" si="14"/>
        <v>-20929.49096758397</v>
      </c>
      <c r="BW55" s="9">
        <f t="shared" si="14"/>
        <v>33211.260094909798</v>
      </c>
      <c r="BX55" s="9">
        <f t="shared" si="14"/>
        <v>-22893.419399949387</v>
      </c>
      <c r="BY55" s="9">
        <f t="shared" si="14"/>
        <v>50202.377034169069</v>
      </c>
      <c r="BZ55" s="9">
        <f t="shared" si="14"/>
        <v>-148760.62355094912</v>
      </c>
      <c r="CA55" s="9"/>
    </row>
    <row r="56" spans="1:79">
      <c r="A56" s="2">
        <v>42339</v>
      </c>
      <c r="B56" s="8">
        <f>'WA Sch. 1-2'!B56</f>
        <v>1138.7249999999999</v>
      </c>
      <c r="C56" s="8">
        <f>'WA Sch. 1-2'!C56</f>
        <v>1296694.6256249999</v>
      </c>
      <c r="D56" s="8">
        <f>'WA Sch. 1-2'!D56</f>
        <v>0</v>
      </c>
      <c r="E56" s="8">
        <f>'WA Sch. 1-2'!E56</f>
        <v>1062.5</v>
      </c>
      <c r="F56" s="8">
        <f>'WA Sch. 1-2'!F56</f>
        <v>1128906.25</v>
      </c>
      <c r="G56" s="8">
        <f>'WA Sch. 1-2'!G56</f>
        <v>0</v>
      </c>
      <c r="H56" s="8">
        <f t="shared" si="12"/>
        <v>76.224999999999909</v>
      </c>
      <c r="I56" s="8">
        <f t="shared" si="12"/>
        <v>167788.37562499987</v>
      </c>
      <c r="J56" s="8">
        <f t="shared" si="12"/>
        <v>0</v>
      </c>
      <c r="K56" s="9">
        <v>1435</v>
      </c>
      <c r="L56" s="9">
        <v>4092776</v>
      </c>
      <c r="M56" s="9">
        <v>-258356</v>
      </c>
      <c r="N56" s="9">
        <f t="shared" si="4"/>
        <v>3834420</v>
      </c>
      <c r="O56" s="9">
        <f t="shared" si="5"/>
        <v>2672.0696864111496</v>
      </c>
      <c r="P56" s="8">
        <f t="shared" si="6"/>
        <v>0</v>
      </c>
      <c r="Q56" s="8">
        <f t="shared" si="7"/>
        <v>2672.0696864111496</v>
      </c>
      <c r="R56" s="9">
        <f t="shared" si="1"/>
        <v>3834419.9999999995</v>
      </c>
      <c r="S56" s="21"/>
      <c r="U56" s="2">
        <v>42705</v>
      </c>
      <c r="V56" s="8">
        <f t="shared" si="8"/>
        <v>1299.5</v>
      </c>
      <c r="W56" s="8">
        <f t="shared" si="9"/>
        <v>1688700.25</v>
      </c>
      <c r="X56" s="8">
        <f t="shared" si="10"/>
        <v>0</v>
      </c>
      <c r="Y56" s="7">
        <v>0</v>
      </c>
      <c r="Z56" s="7">
        <v>0</v>
      </c>
      <c r="AA56" s="7">
        <v>0</v>
      </c>
      <c r="AB56" s="7">
        <v>0</v>
      </c>
      <c r="AC56" s="7">
        <v>0</v>
      </c>
      <c r="AD56" s="7">
        <v>0</v>
      </c>
      <c r="AE56" s="7">
        <v>0</v>
      </c>
      <c r="AF56" s="7">
        <v>0</v>
      </c>
      <c r="AG56" s="7">
        <v>0</v>
      </c>
      <c r="AH56" s="8">
        <f t="shared" si="11"/>
        <v>2330.9000713775877</v>
      </c>
      <c r="AJ56" s="17">
        <v>13</v>
      </c>
      <c r="AK56" s="17">
        <v>2449.0759807580075</v>
      </c>
      <c r="AL56" s="17">
        <v>224.00729223257895</v>
      </c>
      <c r="AM56" s="17">
        <v>0.59278766272353534</v>
      </c>
      <c r="AU56" s="1">
        <v>13</v>
      </c>
      <c r="AV56" s="50">
        <f t="shared" si="15"/>
        <v>92</v>
      </c>
      <c r="AW56" s="51">
        <f t="shared" si="16"/>
        <v>0.76195426195426197</v>
      </c>
      <c r="AX56" s="52">
        <f t="shared" si="17"/>
        <v>0.71260296566742809</v>
      </c>
      <c r="AZ56" s="1">
        <v>13</v>
      </c>
      <c r="BA56" s="9">
        <f t="shared" si="13"/>
        <v>224.00729223257895</v>
      </c>
      <c r="BB56" s="9">
        <f t="shared" si="18"/>
        <v>-181.29098797301458</v>
      </c>
      <c r="BC56" s="9">
        <f t="shared" si="18"/>
        <v>293.36376311730692</v>
      </c>
      <c r="BD56" s="9">
        <f t="shared" si="18"/>
        <v>-853.4558948163376</v>
      </c>
      <c r="BE56" s="9">
        <f t="shared" si="18"/>
        <v>-669.53594809053902</v>
      </c>
      <c r="BF56" s="9">
        <f t="shared" si="18"/>
        <v>392.56157631810493</v>
      </c>
      <c r="BG56" s="9">
        <f t="shared" si="18"/>
        <v>-404.85335239222786</v>
      </c>
      <c r="BH56" s="9">
        <f t="shared" si="18"/>
        <v>248.33453463699789</v>
      </c>
      <c r="BI56" s="9">
        <f t="shared" si="18"/>
        <v>115.44694637937164</v>
      </c>
      <c r="BJ56" s="9">
        <f t="shared" si="18"/>
        <v>-183.19311106547457</v>
      </c>
      <c r="BK56" s="9">
        <f t="shared" si="18"/>
        <v>126.27996380800278</v>
      </c>
      <c r="BL56" s="9">
        <f t="shared" si="18"/>
        <v>-276.9160099764149</v>
      </c>
      <c r="BM56" s="9">
        <f>BL55</f>
        <v>820.56270537337923</v>
      </c>
      <c r="BN56" s="1">
        <v>13</v>
      </c>
      <c r="BO56" s="9">
        <f t="shared" si="14"/>
        <v>50179.266973372367</v>
      </c>
      <c r="BP56" s="9">
        <f t="shared" si="14"/>
        <v>-40610.503322003999</v>
      </c>
      <c r="BQ56" s="9">
        <f t="shared" si="14"/>
        <v>65715.622215068026</v>
      </c>
      <c r="BR56" s="9">
        <f t="shared" si="14"/>
        <v>-191180.34403774099</v>
      </c>
      <c r="BS56" s="9">
        <f t="shared" si="14"/>
        <v>-149980.93478413453</v>
      </c>
      <c r="BT56" s="9">
        <f t="shared" si="14"/>
        <v>87936.655745572047</v>
      </c>
      <c r="BU56" s="9">
        <f t="shared" si="14"/>
        <v>-90690.103220665202</v>
      </c>
      <c r="BV56" s="9">
        <f t="shared" si="14"/>
        <v>55628.74667187185</v>
      </c>
      <c r="BW56" s="9">
        <f t="shared" si="14"/>
        <v>25860.957854963031</v>
      </c>
      <c r="BX56" s="9">
        <f t="shared" si="14"/>
        <v>-41036.592765439025</v>
      </c>
      <c r="BY56" s="9">
        <f t="shared" si="14"/>
        <v>28287.632755859038</v>
      </c>
      <c r="BZ56" s="9">
        <f t="shared" si="14"/>
        <v>-62031.205570666563</v>
      </c>
      <c r="CA56" s="9">
        <f t="shared" si="14"/>
        <v>183812.02973773095</v>
      </c>
    </row>
    <row r="57" spans="1:79">
      <c r="A57" s="2">
        <v>42370</v>
      </c>
      <c r="B57" s="8">
        <f>'WA Sch. 1-2'!B57</f>
        <v>1095.1500000000001</v>
      </c>
      <c r="C57" s="8">
        <f>'WA Sch. 1-2'!C57</f>
        <v>1199353.5225000002</v>
      </c>
      <c r="D57" s="8">
        <f>'WA Sch. 1-2'!D57</f>
        <v>0</v>
      </c>
      <c r="E57" s="8">
        <f>'WA Sch. 1-2'!E57</f>
        <v>1056</v>
      </c>
      <c r="F57" s="8">
        <f>'WA Sch. 1-2'!F57</f>
        <v>1115136</v>
      </c>
      <c r="G57" s="8">
        <f>'WA Sch. 1-2'!G57</f>
        <v>0</v>
      </c>
      <c r="H57" s="8">
        <f t="shared" si="12"/>
        <v>39.150000000000091</v>
      </c>
      <c r="I57" s="8">
        <f t="shared" si="12"/>
        <v>84217.522500000196</v>
      </c>
      <c r="J57" s="8">
        <f t="shared" si="12"/>
        <v>0</v>
      </c>
      <c r="K57" s="9">
        <v>1407</v>
      </c>
      <c r="L57" s="9">
        <v>3975432</v>
      </c>
      <c r="M57" s="9">
        <v>-411747</v>
      </c>
      <c r="N57" s="9">
        <f t="shared" si="4"/>
        <v>3563685</v>
      </c>
      <c r="O57" s="9">
        <f t="shared" si="5"/>
        <v>2532.825159914712</v>
      </c>
      <c r="P57" s="8">
        <f t="shared" si="6"/>
        <v>0</v>
      </c>
      <c r="Q57" s="8">
        <f t="shared" si="7"/>
        <v>2532.825159914712</v>
      </c>
      <c r="R57" s="9">
        <f t="shared" si="1"/>
        <v>3563685</v>
      </c>
      <c r="S57" s="21"/>
      <c r="U57" s="2">
        <v>42736</v>
      </c>
      <c r="V57" s="8">
        <f t="shared" si="8"/>
        <v>1388.5</v>
      </c>
      <c r="W57" s="8">
        <f t="shared" si="9"/>
        <v>1927932.25</v>
      </c>
      <c r="X57" s="8">
        <f t="shared" si="10"/>
        <v>0</v>
      </c>
      <c r="Y57" s="7">
        <v>0</v>
      </c>
      <c r="Z57" s="7">
        <v>0</v>
      </c>
      <c r="AA57" s="7">
        <v>0</v>
      </c>
      <c r="AB57" s="7">
        <v>0</v>
      </c>
      <c r="AC57" s="7">
        <v>0</v>
      </c>
      <c r="AD57" s="7">
        <v>0</v>
      </c>
      <c r="AE57" s="7">
        <v>0</v>
      </c>
      <c r="AF57" s="7">
        <v>0</v>
      </c>
      <c r="AG57" s="7">
        <v>0</v>
      </c>
      <c r="AH57" s="8">
        <f t="shared" si="11"/>
        <v>2580.2926481084937</v>
      </c>
      <c r="AJ57" s="17">
        <v>14</v>
      </c>
      <c r="AK57" s="17">
        <v>2449.0759807580075</v>
      </c>
      <c r="AL57" s="17">
        <v>-25.378306339403025</v>
      </c>
      <c r="AM57" s="17">
        <v>-6.7158290914909116E-2</v>
      </c>
      <c r="AU57" s="1">
        <v>14</v>
      </c>
      <c r="AV57" s="50">
        <f t="shared" si="15"/>
        <v>58</v>
      </c>
      <c r="AW57" s="51">
        <f t="shared" si="16"/>
        <v>0.47920997920997921</v>
      </c>
      <c r="AX57" s="52">
        <f t="shared" si="17"/>
        <v>-5.213646396562386E-2</v>
      </c>
      <c r="AZ57" s="1">
        <v>14</v>
      </c>
      <c r="BA57" s="9">
        <f t="shared" si="13"/>
        <v>-25.378306339403025</v>
      </c>
      <c r="BB57" s="9">
        <f t="shared" si="18"/>
        <v>224.00729223257895</v>
      </c>
      <c r="BC57" s="9">
        <f t="shared" si="18"/>
        <v>-181.29098797301458</v>
      </c>
      <c r="BD57" s="9">
        <f t="shared" si="18"/>
        <v>293.36376311730692</v>
      </c>
      <c r="BE57" s="9">
        <f t="shared" si="18"/>
        <v>-853.4558948163376</v>
      </c>
      <c r="BF57" s="9">
        <f t="shared" si="18"/>
        <v>-669.53594809053902</v>
      </c>
      <c r="BG57" s="9">
        <f t="shared" si="18"/>
        <v>392.56157631810493</v>
      </c>
      <c r="BH57" s="9">
        <f t="shared" si="18"/>
        <v>-404.85335239222786</v>
      </c>
      <c r="BI57" s="9">
        <f t="shared" si="18"/>
        <v>248.33453463699789</v>
      </c>
      <c r="BJ57" s="9">
        <f t="shared" si="18"/>
        <v>115.44694637937164</v>
      </c>
      <c r="BK57" s="9">
        <f t="shared" si="18"/>
        <v>-183.19311106547457</v>
      </c>
      <c r="BL57" s="9">
        <f t="shared" si="18"/>
        <v>126.27996380800278</v>
      </c>
      <c r="BM57" s="9">
        <f t="shared" si="18"/>
        <v>-276.9160099764149</v>
      </c>
      <c r="BN57" s="1">
        <v>14</v>
      </c>
      <c r="BO57" s="9">
        <f t="shared" si="14"/>
        <v>644.05843265654539</v>
      </c>
      <c r="BP57" s="9">
        <f t="shared" si="14"/>
        <v>-5684.9256845384143</v>
      </c>
      <c r="BQ57" s="9">
        <f t="shared" si="14"/>
        <v>4600.8582293520367</v>
      </c>
      <c r="BR57" s="9">
        <f t="shared" si="14"/>
        <v>-7445.0754492708738</v>
      </c>
      <c r="BS57" s="9">
        <f t="shared" si="14"/>
        <v>21659.265145817677</v>
      </c>
      <c r="BT57" s="9">
        <f t="shared" si="14"/>
        <v>16991.688395883815</v>
      </c>
      <c r="BU57" s="9">
        <f t="shared" si="14"/>
        <v>-9962.5479408795291</v>
      </c>
      <c r="BV57" s="9">
        <f t="shared" si="14"/>
        <v>10274.492399543919</v>
      </c>
      <c r="BW57" s="9">
        <f t="shared" si="14"/>
        <v>-6302.309894670655</v>
      </c>
      <c r="BX57" s="9">
        <f t="shared" si="14"/>
        <v>-2929.8479711642603</v>
      </c>
      <c r="BY57" s="9">
        <f t="shared" si="14"/>
        <v>4649.1308918877376</v>
      </c>
      <c r="BZ57" s="9">
        <f t="shared" si="14"/>
        <v>-3204.7716060481448</v>
      </c>
      <c r="CA57" s="9">
        <f t="shared" si="14"/>
        <v>7027.6593314664133</v>
      </c>
    </row>
    <row r="58" spans="1:79">
      <c r="A58" s="2">
        <v>42401</v>
      </c>
      <c r="B58" s="8">
        <f>'WA Sch. 1-2'!B58</f>
        <v>932.76424999999995</v>
      </c>
      <c r="C58" s="8">
        <f>'WA Sch. 1-2'!C58</f>
        <v>870049.14607806236</v>
      </c>
      <c r="D58" s="8">
        <f>'WA Sch. 1-2'!D58</f>
        <v>0</v>
      </c>
      <c r="E58" s="8">
        <f>'WA Sch. 1-2'!E58</f>
        <v>758.5</v>
      </c>
      <c r="F58" s="8">
        <f>'WA Sch. 1-2'!F58</f>
        <v>575322.25</v>
      </c>
      <c r="G58" s="8">
        <f>'WA Sch. 1-2'!G58</f>
        <v>0</v>
      </c>
      <c r="H58" s="8">
        <f t="shared" si="12"/>
        <v>174.26424999999995</v>
      </c>
      <c r="I58" s="8">
        <f t="shared" si="12"/>
        <v>294726.89607806236</v>
      </c>
      <c r="J58" s="8">
        <f t="shared" si="12"/>
        <v>0</v>
      </c>
      <c r="K58" s="9">
        <v>1409</v>
      </c>
      <c r="L58" s="9">
        <v>3764568</v>
      </c>
      <c r="M58" s="9">
        <v>-889263</v>
      </c>
      <c r="N58" s="9">
        <f t="shared" si="4"/>
        <v>2875305</v>
      </c>
      <c r="O58" s="9">
        <f t="shared" si="5"/>
        <v>2040.6706884315117</v>
      </c>
      <c r="P58" s="8">
        <f t="shared" si="6"/>
        <v>0</v>
      </c>
      <c r="Q58" s="8">
        <f t="shared" si="7"/>
        <v>2040.6706884315117</v>
      </c>
      <c r="R58" s="9">
        <f t="shared" si="1"/>
        <v>2875305</v>
      </c>
      <c r="S58" s="21"/>
      <c r="U58" s="2">
        <v>42767</v>
      </c>
      <c r="V58" s="8">
        <f t="shared" si="8"/>
        <v>1000.5</v>
      </c>
      <c r="W58" s="8">
        <f t="shared" si="9"/>
        <v>1001000.25</v>
      </c>
      <c r="X58" s="8">
        <f t="shared" si="10"/>
        <v>0</v>
      </c>
      <c r="Y58" s="7">
        <v>0</v>
      </c>
      <c r="Z58" s="7">
        <v>0</v>
      </c>
      <c r="AA58" s="7">
        <v>0</v>
      </c>
      <c r="AB58" s="7">
        <v>0</v>
      </c>
      <c r="AC58" s="7">
        <v>0</v>
      </c>
      <c r="AD58" s="7">
        <v>0</v>
      </c>
      <c r="AE58" s="7">
        <v>0</v>
      </c>
      <c r="AF58" s="7">
        <v>0</v>
      </c>
      <c r="AG58" s="7">
        <v>0</v>
      </c>
      <c r="AH58" s="8">
        <f t="shared" si="11"/>
        <v>2879.071479122435</v>
      </c>
      <c r="AJ58" s="17">
        <v>15</v>
      </c>
      <c r="AK58" s="17">
        <v>2449.0759807580075</v>
      </c>
      <c r="AL58" s="17">
        <v>41.363380171549579</v>
      </c>
      <c r="AM58" s="17">
        <v>0.10945938951299831</v>
      </c>
      <c r="AU58" s="1">
        <v>15</v>
      </c>
      <c r="AV58" s="50">
        <f t="shared" si="15"/>
        <v>65</v>
      </c>
      <c r="AW58" s="51">
        <f t="shared" si="16"/>
        <v>0.53742203742203742</v>
      </c>
      <c r="AX58" s="52">
        <f t="shared" si="17"/>
        <v>9.3941125106491899E-2</v>
      </c>
      <c r="AZ58" s="1">
        <v>15</v>
      </c>
      <c r="BA58" s="9">
        <f t="shared" si="13"/>
        <v>41.363380171549579</v>
      </c>
      <c r="BB58" s="9">
        <f t="shared" si="18"/>
        <v>-25.378306339403025</v>
      </c>
      <c r="BC58" s="9">
        <f t="shared" si="18"/>
        <v>224.00729223257895</v>
      </c>
      <c r="BD58" s="9">
        <f t="shared" si="18"/>
        <v>-181.29098797301458</v>
      </c>
      <c r="BE58" s="9">
        <f t="shared" si="18"/>
        <v>293.36376311730692</v>
      </c>
      <c r="BF58" s="9">
        <f t="shared" si="18"/>
        <v>-853.4558948163376</v>
      </c>
      <c r="BG58" s="9">
        <f t="shared" si="18"/>
        <v>-669.53594809053902</v>
      </c>
      <c r="BH58" s="9">
        <f t="shared" si="18"/>
        <v>392.56157631810493</v>
      </c>
      <c r="BI58" s="9">
        <f t="shared" si="18"/>
        <v>-404.85335239222786</v>
      </c>
      <c r="BJ58" s="9">
        <f t="shared" si="18"/>
        <v>248.33453463699789</v>
      </c>
      <c r="BK58" s="9">
        <f t="shared" si="18"/>
        <v>115.44694637937164</v>
      </c>
      <c r="BL58" s="9">
        <f t="shared" si="18"/>
        <v>-183.19311106547457</v>
      </c>
      <c r="BM58" s="9">
        <f t="shared" si="18"/>
        <v>126.27996380800278</v>
      </c>
      <c r="BN58" s="1">
        <v>15</v>
      </c>
      <c r="BO58" s="9">
        <f t="shared" si="14"/>
        <v>1710.9292192162031</v>
      </c>
      <c r="BP58" s="9">
        <f t="shared" si="14"/>
        <v>-1049.7325332267619</v>
      </c>
      <c r="BQ58" s="9">
        <f t="shared" si="14"/>
        <v>9265.6987898157695</v>
      </c>
      <c r="BR58" s="9">
        <f t="shared" si="14"/>
        <v>-7498.8080572037297</v>
      </c>
      <c r="BS58" s="9">
        <f t="shared" si="14"/>
        <v>12134.516862377832</v>
      </c>
      <c r="BT58" s="9">
        <f t="shared" si="14"/>
        <v>-35301.820636938814</v>
      </c>
      <c r="BU58" s="9">
        <f t="shared" si="14"/>
        <v>-27694.269959388323</v>
      </c>
      <c r="BV58" s="9">
        <f t="shared" si="14"/>
        <v>16237.673721988875</v>
      </c>
      <c r="BW58" s="9">
        <f t="shared" si="14"/>
        <v>-16746.103128726325</v>
      </c>
      <c r="BX58" s="9">
        <f t="shared" si="14"/>
        <v>10271.955765915209</v>
      </c>
      <c r="BY58" s="9">
        <f t="shared" si="14"/>
        <v>4775.2759327345666</v>
      </c>
      <c r="BZ58" s="9">
        <f t="shared" si="14"/>
        <v>-7577.4862978102365</v>
      </c>
      <c r="CA58" s="9">
        <f t="shared" si="14"/>
        <v>5223.3661510400671</v>
      </c>
    </row>
    <row r="59" spans="1:79">
      <c r="A59" s="2">
        <v>42430</v>
      </c>
      <c r="B59" s="8">
        <f>'WA Sch. 1-2'!B59</f>
        <v>767.35</v>
      </c>
      <c r="C59" s="8">
        <f>'WA Sch. 1-2'!C59</f>
        <v>588826.02250000008</v>
      </c>
      <c r="D59" s="8">
        <f>'WA Sch. 1-2'!D59</f>
        <v>0</v>
      </c>
      <c r="E59" s="8">
        <f>'WA Sch. 1-2'!E59</f>
        <v>692</v>
      </c>
      <c r="F59" s="8">
        <f>'WA Sch. 1-2'!F59</f>
        <v>478864</v>
      </c>
      <c r="G59" s="8">
        <f>'WA Sch. 1-2'!G59</f>
        <v>0</v>
      </c>
      <c r="H59" s="8">
        <f t="shared" si="12"/>
        <v>75.350000000000023</v>
      </c>
      <c r="I59" s="8">
        <f t="shared" si="12"/>
        <v>109962.02250000008</v>
      </c>
      <c r="J59" s="8">
        <f t="shared" si="12"/>
        <v>0</v>
      </c>
      <c r="K59" s="9">
        <v>1401</v>
      </c>
      <c r="L59" s="9">
        <v>3597605</v>
      </c>
      <c r="M59" s="9">
        <v>1063145</v>
      </c>
      <c r="N59" s="9">
        <f t="shared" si="4"/>
        <v>4660750</v>
      </c>
      <c r="O59" s="9">
        <f t="shared" si="5"/>
        <v>3326.7309064953606</v>
      </c>
      <c r="P59" s="8">
        <f t="shared" si="6"/>
        <v>0</v>
      </c>
      <c r="Q59" s="8">
        <f t="shared" si="7"/>
        <v>3326.7309064953606</v>
      </c>
      <c r="R59" s="9">
        <f t="shared" si="1"/>
        <v>4660750</v>
      </c>
      <c r="S59" s="21"/>
      <c r="U59" s="2">
        <v>42795</v>
      </c>
      <c r="V59" s="8">
        <f t="shared" si="8"/>
        <v>750</v>
      </c>
      <c r="W59" s="8">
        <f t="shared" si="9"/>
        <v>562500</v>
      </c>
      <c r="X59" s="8">
        <f t="shared" si="10"/>
        <v>0</v>
      </c>
      <c r="Y59" s="7">
        <v>0</v>
      </c>
      <c r="Z59" s="7">
        <v>0</v>
      </c>
      <c r="AA59" s="7">
        <v>0</v>
      </c>
      <c r="AB59" s="7">
        <v>0</v>
      </c>
      <c r="AC59" s="7">
        <v>0</v>
      </c>
      <c r="AD59" s="7">
        <v>0</v>
      </c>
      <c r="AE59" s="7">
        <v>0</v>
      </c>
      <c r="AF59" s="7">
        <v>0</v>
      </c>
      <c r="AG59" s="7">
        <v>0</v>
      </c>
      <c r="AH59" s="8">
        <f t="shared" si="11"/>
        <v>2772.1713062098502</v>
      </c>
      <c r="AJ59" s="17">
        <v>16</v>
      </c>
      <c r="AK59" s="17">
        <v>2449.0759807580075</v>
      </c>
      <c r="AL59" s="17">
        <v>182.8528500335683</v>
      </c>
      <c r="AM59" s="17">
        <v>0.48388118312325074</v>
      </c>
      <c r="AU59" s="1">
        <v>16</v>
      </c>
      <c r="AV59" s="50">
        <f t="shared" si="15"/>
        <v>87</v>
      </c>
      <c r="AW59" s="51">
        <f t="shared" si="16"/>
        <v>0.72037422037422039</v>
      </c>
      <c r="AX59" s="52">
        <f t="shared" si="17"/>
        <v>0.58395355652530356</v>
      </c>
      <c r="AZ59" s="1">
        <v>16</v>
      </c>
      <c r="BA59" s="9">
        <f t="shared" si="13"/>
        <v>182.8528500335683</v>
      </c>
      <c r="BB59" s="9">
        <f t="shared" si="18"/>
        <v>41.363380171549579</v>
      </c>
      <c r="BC59" s="9">
        <f t="shared" si="18"/>
        <v>-25.378306339403025</v>
      </c>
      <c r="BD59" s="9">
        <f t="shared" si="18"/>
        <v>224.00729223257895</v>
      </c>
      <c r="BE59" s="9">
        <f t="shared" si="18"/>
        <v>-181.29098797301458</v>
      </c>
      <c r="BF59" s="9">
        <f t="shared" si="18"/>
        <v>293.36376311730692</v>
      </c>
      <c r="BG59" s="9">
        <f t="shared" si="18"/>
        <v>-853.4558948163376</v>
      </c>
      <c r="BH59" s="9">
        <f t="shared" si="18"/>
        <v>-669.53594809053902</v>
      </c>
      <c r="BI59" s="9">
        <f t="shared" si="18"/>
        <v>392.56157631810493</v>
      </c>
      <c r="BJ59" s="9">
        <f t="shared" si="18"/>
        <v>-404.85335239222786</v>
      </c>
      <c r="BK59" s="9">
        <f t="shared" si="18"/>
        <v>248.33453463699789</v>
      </c>
      <c r="BL59" s="9">
        <f t="shared" si="18"/>
        <v>115.44694637937164</v>
      </c>
      <c r="BM59" s="9">
        <f t="shared" si="18"/>
        <v>-183.19311106547457</v>
      </c>
      <c r="BN59" s="1">
        <v>16</v>
      </c>
      <c r="BO59" s="9">
        <f t="shared" si="14"/>
        <v>33435.164765398898</v>
      </c>
      <c r="BP59" s="9">
        <f t="shared" si="14"/>
        <v>7563.4119513899977</v>
      </c>
      <c r="BQ59" s="9">
        <f t="shared" si="14"/>
        <v>-4640.4956431846986</v>
      </c>
      <c r="BR59" s="9">
        <f t="shared" si="14"/>
        <v>40960.371813029778</v>
      </c>
      <c r="BS59" s="9">
        <f t="shared" si="14"/>
        <v>-33149.573836267067</v>
      </c>
      <c r="BT59" s="9">
        <f t="shared" si="14"/>
        <v>53642.400182572535</v>
      </c>
      <c r="BU59" s="9">
        <f t="shared" si="14"/>
        <v>-156056.84274511714</v>
      </c>
      <c r="BV59" s="9">
        <f t="shared" si="14"/>
        <v>-122426.55630828267</v>
      </c>
      <c r="BW59" s="9">
        <f t="shared" si="14"/>
        <v>71781.003043436052</v>
      </c>
      <c r="BX59" s="9">
        <f t="shared" si="14"/>
        <v>-74028.589330563598</v>
      </c>
      <c r="BY59" s="9">
        <f t="shared" si="14"/>
        <v>45408.677420135282</v>
      </c>
      <c r="BZ59" s="9">
        <f t="shared" si="14"/>
        <v>21109.80317314087</v>
      </c>
      <c r="CA59" s="9">
        <f t="shared" si="14"/>
        <v>-33497.382464838047</v>
      </c>
    </row>
    <row r="60" spans="1:79">
      <c r="A60" s="2">
        <v>42461</v>
      </c>
      <c r="B60" s="8">
        <f>'WA Sch. 1-2'!B60</f>
        <v>547.15</v>
      </c>
      <c r="C60" s="8">
        <f>'WA Sch. 1-2'!C60</f>
        <v>299373.1225</v>
      </c>
      <c r="D60" s="8">
        <f>'WA Sch. 1-2'!D60</f>
        <v>0.375</v>
      </c>
      <c r="E60" s="8">
        <f>'WA Sch. 1-2'!E60</f>
        <v>314.5</v>
      </c>
      <c r="F60" s="8">
        <f>'WA Sch. 1-2'!F60</f>
        <v>98910.25</v>
      </c>
      <c r="G60" s="8">
        <f>'WA Sch. 1-2'!G60</f>
        <v>5.5</v>
      </c>
      <c r="H60" s="8">
        <f t="shared" si="12"/>
        <v>232.64999999999998</v>
      </c>
      <c r="I60" s="8">
        <f t="shared" si="12"/>
        <v>200462.8725</v>
      </c>
      <c r="J60" s="8">
        <f t="shared" si="12"/>
        <v>-5.125</v>
      </c>
      <c r="K60" s="9">
        <v>1397</v>
      </c>
      <c r="L60" s="9">
        <v>3506259</v>
      </c>
      <c r="M60" s="9">
        <v>-160162</v>
      </c>
      <c r="N60" s="9">
        <f t="shared" si="4"/>
        <v>3346097</v>
      </c>
      <c r="O60" s="9">
        <f t="shared" si="5"/>
        <v>2395.201861130995</v>
      </c>
      <c r="P60" s="8">
        <f t="shared" si="6"/>
        <v>-19.049471068918912</v>
      </c>
      <c r="Q60" s="8">
        <f t="shared" si="7"/>
        <v>2376.1523900620759</v>
      </c>
      <c r="R60" s="9">
        <f t="shared" si="1"/>
        <v>3319484.8889167202</v>
      </c>
      <c r="S60" s="21"/>
      <c r="U60" s="2">
        <v>42826</v>
      </c>
      <c r="V60" s="8">
        <f t="shared" si="8"/>
        <v>561.5</v>
      </c>
      <c r="W60" s="8">
        <f t="shared" si="9"/>
        <v>315282.25</v>
      </c>
      <c r="X60" s="8">
        <f t="shared" si="10"/>
        <v>0</v>
      </c>
      <c r="Y60" s="7">
        <v>0</v>
      </c>
      <c r="Z60" s="7">
        <v>0</v>
      </c>
      <c r="AA60" s="7">
        <v>0</v>
      </c>
      <c r="AB60" s="7">
        <v>0</v>
      </c>
      <c r="AC60" s="7">
        <v>0</v>
      </c>
      <c r="AD60" s="7">
        <v>0</v>
      </c>
      <c r="AE60" s="7">
        <v>0</v>
      </c>
      <c r="AF60" s="7">
        <v>0</v>
      </c>
      <c r="AG60" s="7">
        <v>0</v>
      </c>
      <c r="AH60" s="8">
        <f t="shared" si="11"/>
        <v>2278.7306874557053</v>
      </c>
      <c r="AJ60" s="17">
        <v>17</v>
      </c>
      <c r="AK60" s="17">
        <v>3238.7082887549805</v>
      </c>
      <c r="AL60" s="17">
        <v>-200.84455407581663</v>
      </c>
      <c r="AM60" s="17">
        <v>-0.53149240185332935</v>
      </c>
      <c r="AU60" s="1">
        <v>17</v>
      </c>
      <c r="AV60" s="50">
        <f t="shared" si="15"/>
        <v>33</v>
      </c>
      <c r="AW60" s="51">
        <f t="shared" si="16"/>
        <v>0.2713097713097713</v>
      </c>
      <c r="AX60" s="52">
        <f t="shared" si="17"/>
        <v>-0.60885652565055048</v>
      </c>
      <c r="AZ60" s="1">
        <v>17</v>
      </c>
      <c r="BA60" s="9">
        <f t="shared" si="13"/>
        <v>-200.84455407581663</v>
      </c>
      <c r="BB60" s="9">
        <f t="shared" si="18"/>
        <v>182.8528500335683</v>
      </c>
      <c r="BC60" s="9">
        <f t="shared" si="18"/>
        <v>41.363380171549579</v>
      </c>
      <c r="BD60" s="9">
        <f t="shared" si="18"/>
        <v>-25.378306339403025</v>
      </c>
      <c r="BE60" s="9">
        <f t="shared" si="18"/>
        <v>224.00729223257895</v>
      </c>
      <c r="BF60" s="9">
        <f t="shared" si="18"/>
        <v>-181.29098797301458</v>
      </c>
      <c r="BG60" s="9">
        <f t="shared" si="18"/>
        <v>293.36376311730692</v>
      </c>
      <c r="BH60" s="9">
        <f t="shared" si="18"/>
        <v>-853.4558948163376</v>
      </c>
      <c r="BI60" s="9">
        <f t="shared" si="18"/>
        <v>-669.53594809053902</v>
      </c>
      <c r="BJ60" s="9">
        <f t="shared" si="18"/>
        <v>392.56157631810493</v>
      </c>
      <c r="BK60" s="9">
        <f t="shared" si="18"/>
        <v>-404.85335239222786</v>
      </c>
      <c r="BL60" s="9">
        <f t="shared" si="18"/>
        <v>248.33453463699789</v>
      </c>
      <c r="BM60" s="9">
        <f t="shared" si="18"/>
        <v>115.44694637937164</v>
      </c>
      <c r="BN60" s="1">
        <v>17</v>
      </c>
      <c r="BO60" s="9">
        <f t="shared" si="14"/>
        <v>40338.534901913321</v>
      </c>
      <c r="BP60" s="9">
        <f t="shared" si="14"/>
        <v>-36724.99912648421</v>
      </c>
      <c r="BQ60" s="9">
        <f t="shared" si="14"/>
        <v>-8307.60964562347</v>
      </c>
      <c r="BR60" s="9">
        <f t="shared" si="14"/>
        <v>5097.094619936699</v>
      </c>
      <c r="BS60" s="9">
        <f t="shared" si="14"/>
        <v>-44990.644718183445</v>
      </c>
      <c r="BT60" s="9">
        <f t="shared" si="14"/>
        <v>36411.307637404054</v>
      </c>
      <c r="BU60" s="9">
        <f t="shared" si="14"/>
        <v>-58920.514185298933</v>
      </c>
      <c r="BV60" s="9">
        <f t="shared" si="14"/>
        <v>171411.96861776357</v>
      </c>
      <c r="BW60" s="9">
        <f t="shared" si="14"/>
        <v>134472.64893197274</v>
      </c>
      <c r="BX60" s="9">
        <f t="shared" si="14"/>
        <v>-78843.854742909287</v>
      </c>
      <c r="BY60" s="9">
        <f t="shared" si="14"/>
        <v>81312.591027315997</v>
      </c>
      <c r="BZ60" s="9">
        <f t="shared" si="14"/>
        <v>-49876.638870793242</v>
      </c>
      <c r="CA60" s="9">
        <f t="shared" si="14"/>
        <v>-23186.890464979671</v>
      </c>
    </row>
    <row r="61" spans="1:79">
      <c r="A61" s="2">
        <v>42491</v>
      </c>
      <c r="B61" s="8">
        <f>'WA Sch. 1-2'!B61</f>
        <v>290.02499999999998</v>
      </c>
      <c r="C61" s="8">
        <f>'WA Sch. 1-2'!C61</f>
        <v>84114.500624999986</v>
      </c>
      <c r="D61" s="8">
        <f>'WA Sch. 1-2'!D61</f>
        <v>14.95</v>
      </c>
      <c r="E61" s="8">
        <f>'WA Sch. 1-2'!E61</f>
        <v>202.5</v>
      </c>
      <c r="F61" s="8">
        <f>'WA Sch. 1-2'!F61</f>
        <v>41006.25</v>
      </c>
      <c r="G61" s="8">
        <f>'WA Sch. 1-2'!G61</f>
        <v>4.5</v>
      </c>
      <c r="H61" s="8">
        <f t="shared" si="12"/>
        <v>87.524999999999977</v>
      </c>
      <c r="I61" s="8">
        <f t="shared" si="12"/>
        <v>43108.250624999986</v>
      </c>
      <c r="J61" s="8">
        <f t="shared" si="12"/>
        <v>10.45</v>
      </c>
      <c r="K61" s="9">
        <v>1402</v>
      </c>
      <c r="L61" s="9">
        <v>4239958</v>
      </c>
      <c r="M61" s="9">
        <v>554533</v>
      </c>
      <c r="N61" s="9">
        <f t="shared" si="4"/>
        <v>4794491</v>
      </c>
      <c r="O61" s="9">
        <f t="shared" si="5"/>
        <v>3419.7510699001427</v>
      </c>
      <c r="P61" s="8">
        <f t="shared" si="6"/>
        <v>38.842336130771244</v>
      </c>
      <c r="Q61" s="8">
        <f t="shared" si="7"/>
        <v>3458.5934060309141</v>
      </c>
      <c r="R61" s="9">
        <f t="shared" si="1"/>
        <v>4848947.9552553417</v>
      </c>
      <c r="S61" s="21"/>
      <c r="U61" s="2">
        <v>42856</v>
      </c>
      <c r="V61" s="8">
        <f t="shared" si="8"/>
        <v>278.5</v>
      </c>
      <c r="W61" s="8">
        <f t="shared" si="9"/>
        <v>77562.25</v>
      </c>
      <c r="X61" s="8">
        <f t="shared" si="10"/>
        <v>29.5</v>
      </c>
      <c r="Y61" s="7">
        <v>1</v>
      </c>
      <c r="Z61" s="7">
        <v>0</v>
      </c>
      <c r="AA61" s="7">
        <v>0</v>
      </c>
      <c r="AB61" s="7">
        <v>0</v>
      </c>
      <c r="AC61" s="7">
        <v>0</v>
      </c>
      <c r="AD61" s="7">
        <v>0</v>
      </c>
      <c r="AE61" s="7">
        <v>0</v>
      </c>
      <c r="AF61" s="7">
        <v>0</v>
      </c>
      <c r="AG61" s="7">
        <v>0</v>
      </c>
      <c r="AH61" s="8">
        <f t="shared" si="11"/>
        <v>2676.3149606299212</v>
      </c>
      <c r="AJ61" s="17">
        <v>18</v>
      </c>
      <c r="AK61" s="17">
        <v>4580.9044440375146</v>
      </c>
      <c r="AL61" s="17">
        <v>336.3273774167692</v>
      </c>
      <c r="AM61" s="17">
        <v>0.89001888278629471</v>
      </c>
      <c r="AU61" s="1">
        <v>18</v>
      </c>
      <c r="AV61" s="50">
        <f t="shared" si="15"/>
        <v>104</v>
      </c>
      <c r="AW61" s="51">
        <f t="shared" si="16"/>
        <v>0.86174636174636177</v>
      </c>
      <c r="AX61" s="52">
        <f t="shared" si="17"/>
        <v>1.0881989764386006</v>
      </c>
      <c r="AZ61" s="1">
        <v>18</v>
      </c>
      <c r="BA61" s="9">
        <f t="shared" si="13"/>
        <v>336.3273774167692</v>
      </c>
      <c r="BB61" s="9">
        <f t="shared" si="18"/>
        <v>-200.84455407581663</v>
      </c>
      <c r="BC61" s="9">
        <f t="shared" si="18"/>
        <v>182.8528500335683</v>
      </c>
      <c r="BD61" s="9">
        <f t="shared" si="18"/>
        <v>41.363380171549579</v>
      </c>
      <c r="BE61" s="9">
        <f t="shared" si="18"/>
        <v>-25.378306339403025</v>
      </c>
      <c r="BF61" s="9">
        <f t="shared" si="18"/>
        <v>224.00729223257895</v>
      </c>
      <c r="BG61" s="9">
        <f t="shared" si="18"/>
        <v>-181.29098797301458</v>
      </c>
      <c r="BH61" s="9">
        <f t="shared" si="18"/>
        <v>293.36376311730692</v>
      </c>
      <c r="BI61" s="9">
        <f t="shared" si="18"/>
        <v>-853.4558948163376</v>
      </c>
      <c r="BJ61" s="9">
        <f t="shared" si="18"/>
        <v>-669.53594809053902</v>
      </c>
      <c r="BK61" s="9">
        <f t="shared" si="18"/>
        <v>392.56157631810493</v>
      </c>
      <c r="BL61" s="9">
        <f t="shared" si="18"/>
        <v>-404.85335239222786</v>
      </c>
      <c r="BM61" s="9">
        <f t="shared" si="18"/>
        <v>248.33453463699789</v>
      </c>
      <c r="BN61" s="1">
        <v>18</v>
      </c>
      <c r="BO61" s="9">
        <f t="shared" si="14"/>
        <v>113116.10480004241</v>
      </c>
      <c r="BP61" s="9">
        <f t="shared" si="14"/>
        <v>-67549.522140759786</v>
      </c>
      <c r="BQ61" s="9">
        <f t="shared" si="14"/>
        <v>61498.419504972218</v>
      </c>
      <c r="BR61" s="9">
        <f t="shared" si="14"/>
        <v>13911.637174190346</v>
      </c>
      <c r="BS61" s="9">
        <f t="shared" si="14"/>
        <v>-8535.4192144105509</v>
      </c>
      <c r="BT61" s="9">
        <f t="shared" si="14"/>
        <v>75339.785118815518</v>
      </c>
      <c r="BU61" s="9">
        <f t="shared" si="14"/>
        <v>-60973.122534258917</v>
      </c>
      <c r="BV61" s="9">
        <f t="shared" si="14"/>
        <v>98666.265078358629</v>
      </c>
      <c r="BW61" s="9">
        <f t="shared" si="14"/>
        <v>-287040.5828444612</v>
      </c>
      <c r="BX61" s="9">
        <f t="shared" si="14"/>
        <v>-225183.26950754132</v>
      </c>
      <c r="BY61" s="9">
        <f t="shared" si="14"/>
        <v>132029.20543766167</v>
      </c>
      <c r="BZ61" s="9">
        <f t="shared" si="14"/>
        <v>-136163.26624846514</v>
      </c>
      <c r="CA61" s="9">
        <f t="shared" si="14"/>
        <v>83521.702756475774</v>
      </c>
    </row>
    <row r="62" spans="1:79">
      <c r="A62" s="2">
        <v>42522</v>
      </c>
      <c r="B62" s="8">
        <f>'WA Sch. 1-2'!B62</f>
        <v>126.95</v>
      </c>
      <c r="C62" s="8">
        <f>'WA Sch. 1-2'!C62</f>
        <v>16116.302500000002</v>
      </c>
      <c r="D62" s="8">
        <f>'WA Sch. 1-2'!D62</f>
        <v>68</v>
      </c>
      <c r="E62" s="8">
        <f>'WA Sch. 1-2'!E62</f>
        <v>113.5</v>
      </c>
      <c r="F62" s="8">
        <f>'WA Sch. 1-2'!F62</f>
        <v>12882.25</v>
      </c>
      <c r="G62" s="8">
        <f>'WA Sch. 1-2'!G62</f>
        <v>108.5</v>
      </c>
      <c r="H62" s="8">
        <f t="shared" si="12"/>
        <v>13.450000000000003</v>
      </c>
      <c r="I62" s="8">
        <f t="shared" si="12"/>
        <v>3234.0525000000016</v>
      </c>
      <c r="J62" s="8">
        <f t="shared" si="12"/>
        <v>-40.5</v>
      </c>
      <c r="K62" s="9">
        <v>1389</v>
      </c>
      <c r="L62" s="9">
        <v>5821855</v>
      </c>
      <c r="M62" s="9">
        <v>839723</v>
      </c>
      <c r="N62" s="9">
        <f t="shared" si="4"/>
        <v>6661578</v>
      </c>
      <c r="O62" s="9">
        <f t="shared" si="5"/>
        <v>4795.9524838012958</v>
      </c>
      <c r="P62" s="8">
        <f t="shared" si="6"/>
        <v>-150.53728356901775</v>
      </c>
      <c r="Q62" s="8">
        <f t="shared" si="7"/>
        <v>4645.415200232278</v>
      </c>
      <c r="R62" s="9">
        <f t="shared" si="1"/>
        <v>6452481.7131226342</v>
      </c>
      <c r="S62" s="21"/>
      <c r="U62" s="2">
        <v>42887</v>
      </c>
      <c r="V62" s="8">
        <f t="shared" si="8"/>
        <v>70.5</v>
      </c>
      <c r="W62" s="8">
        <f t="shared" si="9"/>
        <v>4970.25</v>
      </c>
      <c r="X62" s="8">
        <f t="shared" si="10"/>
        <v>76.5</v>
      </c>
      <c r="Y62" s="7">
        <v>0</v>
      </c>
      <c r="Z62" s="7">
        <v>1</v>
      </c>
      <c r="AA62" s="7">
        <v>0</v>
      </c>
      <c r="AB62" s="7">
        <v>0</v>
      </c>
      <c r="AC62" s="7">
        <v>0</v>
      </c>
      <c r="AD62" s="7">
        <v>0</v>
      </c>
      <c r="AE62" s="7">
        <v>0</v>
      </c>
      <c r="AF62" s="7">
        <v>0</v>
      </c>
      <c r="AG62" s="7">
        <v>0</v>
      </c>
      <c r="AH62" s="8">
        <f t="shared" si="11"/>
        <v>3898.1027972027973</v>
      </c>
      <c r="AJ62" s="17">
        <v>19</v>
      </c>
      <c r="AK62" s="17">
        <v>6606.1170887370354</v>
      </c>
      <c r="AL62" s="17">
        <v>-380.8096733302682</v>
      </c>
      <c r="AM62" s="17">
        <v>-1.0077318195587377</v>
      </c>
      <c r="AU62" s="1">
        <v>19</v>
      </c>
      <c r="AV62" s="50">
        <f t="shared" si="15"/>
        <v>17</v>
      </c>
      <c r="AW62" s="51">
        <f t="shared" si="16"/>
        <v>0.13825363825363826</v>
      </c>
      <c r="AX62" s="52">
        <f t="shared" si="17"/>
        <v>-1.0881989764386006</v>
      </c>
      <c r="AZ62" s="1">
        <v>19</v>
      </c>
      <c r="BA62" s="9">
        <f t="shared" si="13"/>
        <v>-380.8096733302682</v>
      </c>
      <c r="BB62" s="9">
        <f t="shared" si="18"/>
        <v>336.3273774167692</v>
      </c>
      <c r="BC62" s="9">
        <f t="shared" si="18"/>
        <v>-200.84455407581663</v>
      </c>
      <c r="BD62" s="9">
        <f t="shared" si="18"/>
        <v>182.8528500335683</v>
      </c>
      <c r="BE62" s="9">
        <f t="shared" si="18"/>
        <v>41.363380171549579</v>
      </c>
      <c r="BF62" s="9">
        <f t="shared" si="18"/>
        <v>-25.378306339403025</v>
      </c>
      <c r="BG62" s="9">
        <f t="shared" si="18"/>
        <v>224.00729223257895</v>
      </c>
      <c r="BH62" s="9">
        <f t="shared" si="18"/>
        <v>-181.29098797301458</v>
      </c>
      <c r="BI62" s="9">
        <f t="shared" si="18"/>
        <v>293.36376311730692</v>
      </c>
      <c r="BJ62" s="9">
        <f t="shared" si="18"/>
        <v>-853.4558948163376</v>
      </c>
      <c r="BK62" s="9">
        <f t="shared" si="18"/>
        <v>-669.53594809053902</v>
      </c>
      <c r="BL62" s="9">
        <f t="shared" si="18"/>
        <v>392.56157631810493</v>
      </c>
      <c r="BM62" s="9">
        <f t="shared" si="18"/>
        <v>-404.85335239222786</v>
      </c>
      <c r="BN62" s="1">
        <v>19</v>
      </c>
      <c r="BO62" s="9">
        <f>($BA62-$BO$171)*(BA62-$BO$171)</f>
        <v>145016.00730190502</v>
      </c>
      <c r="BP62" s="9">
        <f>($BA62-$BO$171)*(BB62-$BO$171)</f>
        <v>-128076.71872610573</v>
      </c>
      <c r="BQ62" s="9">
        <f t="shared" ref="BQ62:CA85" si="19">($BA62-$BO$171)*(BC62-$BO$171)</f>
        <v>76483.549027774672</v>
      </c>
      <c r="BR62" s="9">
        <f t="shared" si="19"/>
        <v>-69632.13408879182</v>
      </c>
      <c r="BS62" s="9">
        <f t="shared" si="19"/>
        <v>-15751.575290963745</v>
      </c>
      <c r="BT62" s="9">
        <f t="shared" si="19"/>
        <v>9664.3045467832344</v>
      </c>
      <c r="BU62" s="9">
        <f t="shared" si="19"/>
        <v>-85304.143778686441</v>
      </c>
      <c r="BV62" s="9">
        <f t="shared" si="19"/>
        <v>69037.36190772483</v>
      </c>
      <c r="BW62" s="9">
        <f t="shared" si="19"/>
        <v>-111715.75879963989</v>
      </c>
      <c r="BX62" s="9">
        <f t="shared" si="19"/>
        <v>325004.26050680032</v>
      </c>
      <c r="BY62" s="9">
        <f t="shared" si="19"/>
        <v>254965.76567522876</v>
      </c>
      <c r="BZ62" s="9">
        <f t="shared" si="19"/>
        <v>-149491.24563971267</v>
      </c>
      <c r="CA62" s="9">
        <f t="shared" si="19"/>
        <v>154172.07287114765</v>
      </c>
    </row>
    <row r="63" spans="1:79">
      <c r="A63" s="2">
        <v>42552</v>
      </c>
      <c r="B63" s="8">
        <f>'WA Sch. 1-2'!B63</f>
        <v>14.1</v>
      </c>
      <c r="C63" s="8">
        <f>'WA Sch. 1-2'!C63</f>
        <v>198.81</v>
      </c>
      <c r="D63" s="8">
        <f>'WA Sch. 1-2'!D63</f>
        <v>240.05</v>
      </c>
      <c r="E63" s="8">
        <f>'WA Sch. 1-2'!E63</f>
        <v>23.5</v>
      </c>
      <c r="F63" s="8">
        <f>'WA Sch. 1-2'!F63</f>
        <v>552.25</v>
      </c>
      <c r="G63" s="8">
        <f>'WA Sch. 1-2'!G63</f>
        <v>146.5</v>
      </c>
      <c r="H63" s="8">
        <f t="shared" si="12"/>
        <v>-9.4</v>
      </c>
      <c r="I63" s="8">
        <f t="shared" si="12"/>
        <v>-353.44</v>
      </c>
      <c r="J63" s="8">
        <f t="shared" si="12"/>
        <v>93.550000000000011</v>
      </c>
      <c r="K63" s="9">
        <v>1415</v>
      </c>
      <c r="L63" s="9">
        <v>7861454</v>
      </c>
      <c r="M63" s="9">
        <v>765864</v>
      </c>
      <c r="N63" s="9">
        <f t="shared" si="4"/>
        <v>8627318</v>
      </c>
      <c r="O63" s="9">
        <f t="shared" si="5"/>
        <v>6097.0445229681982</v>
      </c>
      <c r="P63" s="8">
        <f t="shared" si="6"/>
        <v>347.72254019460769</v>
      </c>
      <c r="Q63" s="8">
        <f t="shared" si="7"/>
        <v>6444.7670631628062</v>
      </c>
      <c r="R63" s="9">
        <f t="shared" si="1"/>
        <v>9119345.3943753708</v>
      </c>
      <c r="S63" s="21"/>
      <c r="U63" s="2">
        <v>42917</v>
      </c>
      <c r="V63" s="8">
        <f t="shared" si="8"/>
        <v>0</v>
      </c>
      <c r="W63" s="8">
        <f t="shared" si="9"/>
        <v>0</v>
      </c>
      <c r="X63" s="8">
        <f t="shared" si="10"/>
        <v>289</v>
      </c>
      <c r="Y63" s="7">
        <v>0</v>
      </c>
      <c r="Z63" s="7">
        <v>0</v>
      </c>
      <c r="AA63" s="7">
        <v>1</v>
      </c>
      <c r="AB63" s="7">
        <v>0</v>
      </c>
      <c r="AC63" s="7">
        <v>0</v>
      </c>
      <c r="AD63" s="7">
        <v>0</v>
      </c>
      <c r="AE63" s="7">
        <v>0</v>
      </c>
      <c r="AF63" s="7">
        <v>0</v>
      </c>
      <c r="AG63" s="7">
        <v>0</v>
      </c>
      <c r="AH63" s="8">
        <f t="shared" si="11"/>
        <v>6703.0592857142856</v>
      </c>
      <c r="AJ63" s="17">
        <v>20</v>
      </c>
      <c r="AK63" s="17">
        <v>6549.0647213082575</v>
      </c>
      <c r="AL63" s="17">
        <v>-293.44178224015741</v>
      </c>
      <c r="AM63" s="17">
        <v>-0.77653127496834651</v>
      </c>
      <c r="AU63" s="1">
        <v>20</v>
      </c>
      <c r="AV63" s="50">
        <f t="shared" si="15"/>
        <v>24</v>
      </c>
      <c r="AW63" s="51">
        <f t="shared" si="16"/>
        <v>0.19646569646569648</v>
      </c>
      <c r="AX63" s="52">
        <f t="shared" si="17"/>
        <v>-0.85431334867221986</v>
      </c>
      <c r="AZ63" s="1">
        <v>20</v>
      </c>
      <c r="BA63" s="9">
        <f t="shared" si="13"/>
        <v>-293.44178224015741</v>
      </c>
      <c r="BB63" s="9">
        <f t="shared" si="18"/>
        <v>-380.8096733302682</v>
      </c>
      <c r="BC63" s="9">
        <f t="shared" si="18"/>
        <v>336.3273774167692</v>
      </c>
      <c r="BD63" s="9">
        <f t="shared" si="18"/>
        <v>-200.84455407581663</v>
      </c>
      <c r="BE63" s="9">
        <f t="shared" si="18"/>
        <v>182.8528500335683</v>
      </c>
      <c r="BF63" s="9">
        <f t="shared" si="18"/>
        <v>41.363380171549579</v>
      </c>
      <c r="BG63" s="9">
        <f t="shared" si="18"/>
        <v>-25.378306339403025</v>
      </c>
      <c r="BH63" s="9">
        <f t="shared" si="18"/>
        <v>224.00729223257895</v>
      </c>
      <c r="BI63" s="9">
        <f t="shared" si="18"/>
        <v>-181.29098797301458</v>
      </c>
      <c r="BJ63" s="9">
        <f t="shared" si="18"/>
        <v>293.36376311730692</v>
      </c>
      <c r="BK63" s="9">
        <f t="shared" si="18"/>
        <v>-853.4558948163376</v>
      </c>
      <c r="BL63" s="9">
        <f t="shared" si="18"/>
        <v>-669.53594809053902</v>
      </c>
      <c r="BM63" s="9">
        <f t="shared" si="18"/>
        <v>392.56157631810493</v>
      </c>
      <c r="BN63" s="1">
        <v>20</v>
      </c>
      <c r="BO63" s="9">
        <f t="shared" ref="BO63:BU126" si="20">($BA63-$BO$171)*(BA63-$BO$171)</f>
        <v>86108.079564279527</v>
      </c>
      <c r="BP63" s="9">
        <f t="shared" si="20"/>
        <v>111745.46923632555</v>
      </c>
      <c r="BQ63" s="9">
        <f t="shared" si="19"/>
        <v>-98692.505045334794</v>
      </c>
      <c r="BR63" s="9">
        <f t="shared" si="19"/>
        <v>58936.183901236931</v>
      </c>
      <c r="BS63" s="9">
        <f t="shared" si="19"/>
        <v>-53656.666201542597</v>
      </c>
      <c r="BT63" s="9">
        <f t="shared" si="19"/>
        <v>-12137.743997016887</v>
      </c>
      <c r="BU63" s="9">
        <f t="shared" si="19"/>
        <v>7447.055442470868</v>
      </c>
      <c r="BV63" s="9">
        <f t="shared" si="19"/>
        <v>-65733.099067519797</v>
      </c>
      <c r="BW63" s="9">
        <f t="shared" si="19"/>
        <v>53198.350614879979</v>
      </c>
      <c r="BX63" s="9">
        <f t="shared" si="19"/>
        <v>-86085.185493821904</v>
      </c>
      <c r="BY63" s="9">
        <f t="shared" si="19"/>
        <v>250439.61883827357</v>
      </c>
      <c r="BZ63" s="9">
        <f t="shared" si="19"/>
        <v>196469.82188154056</v>
      </c>
      <c r="CA63" s="9">
        <f t="shared" si="19"/>
        <v>-115193.96859379021</v>
      </c>
    </row>
    <row r="64" spans="1:79">
      <c r="A64" s="2">
        <v>42583</v>
      </c>
      <c r="B64" s="8">
        <f>'WA Sch. 1-2'!B64</f>
        <v>19.350000000000001</v>
      </c>
      <c r="C64" s="8">
        <f>'WA Sch. 1-2'!C64</f>
        <v>374.42250000000007</v>
      </c>
      <c r="D64" s="8">
        <f>'WA Sch. 1-2'!D64</f>
        <v>204.95</v>
      </c>
      <c r="E64" s="8">
        <f>'WA Sch. 1-2'!E64</f>
        <v>11.5</v>
      </c>
      <c r="F64" s="8">
        <f>'WA Sch. 1-2'!F64</f>
        <v>132.25</v>
      </c>
      <c r="G64" s="8">
        <f>'WA Sch. 1-2'!G64</f>
        <v>203</v>
      </c>
      <c r="H64" s="8">
        <f t="shared" si="12"/>
        <v>7.8500000000000014</v>
      </c>
      <c r="I64" s="8">
        <f t="shared" si="12"/>
        <v>242.17250000000007</v>
      </c>
      <c r="J64" s="8">
        <f t="shared" si="12"/>
        <v>1.9499999999999886</v>
      </c>
      <c r="K64" s="9">
        <v>1406</v>
      </c>
      <c r="L64" s="9">
        <v>8226081</v>
      </c>
      <c r="M64" s="9">
        <v>124287</v>
      </c>
      <c r="N64" s="9">
        <f t="shared" si="4"/>
        <v>8350368</v>
      </c>
      <c r="O64" s="9">
        <f t="shared" si="5"/>
        <v>5939.0953058321484</v>
      </c>
      <c r="P64" s="8">
        <f t="shared" si="6"/>
        <v>7.2480914311008116</v>
      </c>
      <c r="Q64" s="8">
        <f t="shared" si="7"/>
        <v>5946.3433972632492</v>
      </c>
      <c r="R64" s="9">
        <f t="shared" si="1"/>
        <v>8360558.8165521286</v>
      </c>
      <c r="S64" s="21"/>
      <c r="U64" s="2">
        <v>42948</v>
      </c>
      <c r="V64" s="8">
        <f t="shared" si="8"/>
        <v>3.5</v>
      </c>
      <c r="W64" s="8">
        <f t="shared" si="9"/>
        <v>12.25</v>
      </c>
      <c r="X64" s="8">
        <f t="shared" si="10"/>
        <v>268.5</v>
      </c>
      <c r="Y64" s="7">
        <v>0</v>
      </c>
      <c r="Z64" s="7">
        <v>0</v>
      </c>
      <c r="AA64" s="7">
        <v>0</v>
      </c>
      <c r="AB64" s="7">
        <v>1</v>
      </c>
      <c r="AC64" s="7">
        <v>0</v>
      </c>
      <c r="AD64" s="7">
        <v>0</v>
      </c>
      <c r="AE64" s="7">
        <v>0</v>
      </c>
      <c r="AF64" s="7">
        <v>0</v>
      </c>
      <c r="AG64" s="7">
        <v>0</v>
      </c>
      <c r="AH64" s="8">
        <f t="shared" si="11"/>
        <v>6573.5665722379599</v>
      </c>
      <c r="AJ64" s="17">
        <v>21</v>
      </c>
      <c r="AK64" s="17">
        <v>4751.7623582453871</v>
      </c>
      <c r="AL64" s="17">
        <v>-746.65992271530104</v>
      </c>
      <c r="AM64" s="17">
        <v>-1.9758767048359813</v>
      </c>
      <c r="AU64" s="1">
        <v>21</v>
      </c>
      <c r="AV64" s="50">
        <f t="shared" si="15"/>
        <v>5</v>
      </c>
      <c r="AW64" s="51">
        <f t="shared" si="16"/>
        <v>3.8461538461538464E-2</v>
      </c>
      <c r="AX64" s="52">
        <f t="shared" si="17"/>
        <v>-1.7688250385187059</v>
      </c>
      <c r="AZ64" s="1">
        <v>21</v>
      </c>
      <c r="BA64" s="9">
        <f t="shared" si="13"/>
        <v>-746.65992271530104</v>
      </c>
      <c r="BB64" s="9">
        <f t="shared" si="18"/>
        <v>-293.44178224015741</v>
      </c>
      <c r="BC64" s="9">
        <f t="shared" si="18"/>
        <v>-380.8096733302682</v>
      </c>
      <c r="BD64" s="9">
        <f t="shared" si="18"/>
        <v>336.3273774167692</v>
      </c>
      <c r="BE64" s="9">
        <f t="shared" si="18"/>
        <v>-200.84455407581663</v>
      </c>
      <c r="BF64" s="9">
        <f t="shared" si="18"/>
        <v>182.8528500335683</v>
      </c>
      <c r="BG64" s="9">
        <f t="shared" si="18"/>
        <v>41.363380171549579</v>
      </c>
      <c r="BH64" s="9">
        <f t="shared" si="18"/>
        <v>-25.378306339403025</v>
      </c>
      <c r="BI64" s="9">
        <f t="shared" si="18"/>
        <v>224.00729223257895</v>
      </c>
      <c r="BJ64" s="9">
        <f t="shared" si="18"/>
        <v>-181.29098797301458</v>
      </c>
      <c r="BK64" s="9">
        <f t="shared" si="18"/>
        <v>293.36376311730692</v>
      </c>
      <c r="BL64" s="9">
        <f t="shared" si="18"/>
        <v>-853.4558948163376</v>
      </c>
      <c r="BM64" s="9">
        <f t="shared" si="18"/>
        <v>-669.53594809053902</v>
      </c>
      <c r="BN64" s="1">
        <v>21</v>
      </c>
      <c r="BO64" s="9">
        <f t="shared" si="20"/>
        <v>557501.04018921813</v>
      </c>
      <c r="BP64" s="9">
        <f t="shared" si="20"/>
        <v>219101.21844887536</v>
      </c>
      <c r="BQ64" s="9">
        <f t="shared" si="19"/>
        <v>284335.32125801622</v>
      </c>
      <c r="BR64" s="9">
        <f t="shared" si="19"/>
        <v>-251122.17362904505</v>
      </c>
      <c r="BS64" s="9">
        <f t="shared" si="19"/>
        <v>149962.57922403762</v>
      </c>
      <c r="BT64" s="9">
        <f t="shared" si="19"/>
        <v>-136528.89487433707</v>
      </c>
      <c r="BU64" s="9">
        <f t="shared" si="19"/>
        <v>-30884.378242133353</v>
      </c>
      <c r="BV64" s="9">
        <f t="shared" si="19"/>
        <v>18948.964250023313</v>
      </c>
      <c r="BW64" s="9">
        <f t="shared" si="19"/>
        <v>-167257.26750604165</v>
      </c>
      <c r="BX64" s="9">
        <f t="shared" si="19"/>
        <v>135362.71506891091</v>
      </c>
      <c r="BY64" s="9">
        <f t="shared" si="19"/>
        <v>-219042.96469663858</v>
      </c>
      <c r="BZ64" s="9">
        <f t="shared" si="19"/>
        <v>637241.31246448343</v>
      </c>
      <c r="CA64" s="9">
        <f t="shared" si="19"/>
        <v>499915.65925639652</v>
      </c>
    </row>
    <row r="65" spans="1:79">
      <c r="A65" s="2">
        <v>42614</v>
      </c>
      <c r="B65" s="8">
        <f>'WA Sch. 1-2'!B65</f>
        <v>152.32499999999999</v>
      </c>
      <c r="C65" s="8">
        <f>'WA Sch. 1-2'!C65</f>
        <v>23202.905624999996</v>
      </c>
      <c r="D65" s="8">
        <f>'WA Sch. 1-2'!D65</f>
        <v>43.875</v>
      </c>
      <c r="E65" s="8">
        <f>'WA Sch. 1-2'!E65</f>
        <v>164</v>
      </c>
      <c r="F65" s="8">
        <f>'WA Sch. 1-2'!F65</f>
        <v>26896</v>
      </c>
      <c r="G65" s="8">
        <f>'WA Sch. 1-2'!G65</f>
        <v>5.5</v>
      </c>
      <c r="H65" s="8">
        <f t="shared" si="12"/>
        <v>-11.675000000000011</v>
      </c>
      <c r="I65" s="8">
        <f t="shared" si="12"/>
        <v>-3693.0943750000042</v>
      </c>
      <c r="J65" s="8">
        <f t="shared" si="12"/>
        <v>38.375</v>
      </c>
      <c r="K65" s="9">
        <v>1413</v>
      </c>
      <c r="L65" s="9">
        <v>7617600</v>
      </c>
      <c r="M65" s="9">
        <v>-978194</v>
      </c>
      <c r="N65" s="9">
        <f t="shared" si="4"/>
        <v>6639406</v>
      </c>
      <c r="O65" s="9">
        <f t="shared" si="5"/>
        <v>4698.8011323425335</v>
      </c>
      <c r="P65" s="8">
        <f t="shared" si="6"/>
        <v>142.63872239410014</v>
      </c>
      <c r="Q65" s="8">
        <f t="shared" si="7"/>
        <v>4841.4398547366336</v>
      </c>
      <c r="R65" s="9">
        <f t="shared" si="1"/>
        <v>6840954.5147428634</v>
      </c>
      <c r="S65" s="21"/>
      <c r="U65" s="2">
        <v>42979</v>
      </c>
      <c r="V65" s="8">
        <f t="shared" si="8"/>
        <v>171.5</v>
      </c>
      <c r="W65" s="8">
        <f t="shared" si="9"/>
        <v>29412.25</v>
      </c>
      <c r="X65" s="8">
        <f t="shared" si="10"/>
        <v>83</v>
      </c>
      <c r="Y65" s="7">
        <v>0</v>
      </c>
      <c r="Z65" s="7">
        <v>0</v>
      </c>
      <c r="AA65" s="7">
        <v>0</v>
      </c>
      <c r="AB65" s="7">
        <v>0</v>
      </c>
      <c r="AC65" s="7">
        <v>1</v>
      </c>
      <c r="AD65" s="7">
        <v>0</v>
      </c>
      <c r="AE65" s="7">
        <v>0</v>
      </c>
      <c r="AF65" s="7">
        <v>0</v>
      </c>
      <c r="AG65" s="7">
        <v>0</v>
      </c>
      <c r="AH65" s="8">
        <f t="shared" si="11"/>
        <v>5711.2492917847021</v>
      </c>
      <c r="AJ65" s="17">
        <v>22</v>
      </c>
      <c r="AK65" s="17">
        <v>3233.1090096970747</v>
      </c>
      <c r="AL65" s="17">
        <v>323.33290049536981</v>
      </c>
      <c r="AM65" s="17">
        <v>0.85563176294845689</v>
      </c>
      <c r="AU65" s="1">
        <v>22</v>
      </c>
      <c r="AV65" s="50">
        <f t="shared" si="15"/>
        <v>103</v>
      </c>
      <c r="AW65" s="51">
        <f t="shared" si="16"/>
        <v>0.85343035343035345</v>
      </c>
      <c r="AX65" s="52">
        <f t="shared" si="17"/>
        <v>1.0512597817977336</v>
      </c>
      <c r="AZ65" s="1">
        <v>22</v>
      </c>
      <c r="BA65" s="9">
        <f t="shared" si="13"/>
        <v>323.33290049536981</v>
      </c>
      <c r="BB65" s="9">
        <f t="shared" si="18"/>
        <v>-746.65992271530104</v>
      </c>
      <c r="BC65" s="9">
        <f t="shared" si="18"/>
        <v>-293.44178224015741</v>
      </c>
      <c r="BD65" s="9">
        <f t="shared" si="18"/>
        <v>-380.8096733302682</v>
      </c>
      <c r="BE65" s="9">
        <f t="shared" si="18"/>
        <v>336.3273774167692</v>
      </c>
      <c r="BF65" s="9">
        <f t="shared" si="18"/>
        <v>-200.84455407581663</v>
      </c>
      <c r="BG65" s="9">
        <f t="shared" si="18"/>
        <v>182.8528500335683</v>
      </c>
      <c r="BH65" s="9">
        <f t="shared" si="18"/>
        <v>41.363380171549579</v>
      </c>
      <c r="BI65" s="9">
        <f t="shared" si="18"/>
        <v>-25.378306339403025</v>
      </c>
      <c r="BJ65" s="9">
        <f t="shared" si="18"/>
        <v>224.00729223257895</v>
      </c>
      <c r="BK65" s="9">
        <f t="shared" si="18"/>
        <v>-181.29098797301458</v>
      </c>
      <c r="BL65" s="9">
        <f t="shared" si="18"/>
        <v>293.36376311730692</v>
      </c>
      <c r="BM65" s="9">
        <f t="shared" si="18"/>
        <v>-853.4558948163376</v>
      </c>
      <c r="BN65" s="1">
        <v>22</v>
      </c>
      <c r="BO65" s="9">
        <f t="shared" si="20"/>
        <v>104544.16454274919</v>
      </c>
      <c r="BP65" s="9">
        <f t="shared" si="20"/>
        <v>-241419.71849518723</v>
      </c>
      <c r="BQ65" s="9">
        <f t="shared" si="19"/>
        <v>-94879.382578240766</v>
      </c>
      <c r="BR65" s="9">
        <f t="shared" si="19"/>
        <v>-123128.29621456993</v>
      </c>
      <c r="BS65" s="9">
        <f t="shared" si="19"/>
        <v>108745.70645616541</v>
      </c>
      <c r="BT65" s="9">
        <f t="shared" si="19"/>
        <v>-64939.652218032839</v>
      </c>
      <c r="BU65" s="9">
        <f t="shared" si="19"/>
        <v>59122.3423651989</v>
      </c>
      <c r="BV65" s="9">
        <f t="shared" si="19"/>
        <v>13374.141685160066</v>
      </c>
      <c r="BW65" s="9">
        <f t="shared" si="19"/>
        <v>-8205.6413983789862</v>
      </c>
      <c r="BX65" s="9">
        <f t="shared" si="19"/>
        <v>72428.927529674096</v>
      </c>
      <c r="BY65" s="9">
        <f t="shared" si="19"/>
        <v>-58617.340974985891</v>
      </c>
      <c r="BZ65" s="9">
        <f t="shared" si="19"/>
        <v>94854.156428955888</v>
      </c>
      <c r="CA65" s="9">
        <f t="shared" si="19"/>
        <v>-275950.36991583806</v>
      </c>
    </row>
    <row r="66" spans="1:79">
      <c r="A66" s="2">
        <v>42644</v>
      </c>
      <c r="B66" s="8">
        <f>'WA Sch. 1-2'!B66</f>
        <v>510.4</v>
      </c>
      <c r="C66" s="8">
        <f>'WA Sch. 1-2'!C66</f>
        <v>260508.15999999997</v>
      </c>
      <c r="D66" s="8">
        <f>'WA Sch. 1-2'!D66</f>
        <v>0.65</v>
      </c>
      <c r="E66" s="8">
        <f>'WA Sch. 1-2'!E66</f>
        <v>515</v>
      </c>
      <c r="F66" s="8">
        <f>'WA Sch. 1-2'!F66</f>
        <v>265225</v>
      </c>
      <c r="G66" s="8">
        <f>'WA Sch. 1-2'!G66</f>
        <v>0</v>
      </c>
      <c r="H66" s="8">
        <f t="shared" si="12"/>
        <v>-4.6000000000000227</v>
      </c>
      <c r="I66" s="8">
        <f t="shared" si="12"/>
        <v>-4716.8400000000256</v>
      </c>
      <c r="J66" s="8">
        <f t="shared" si="12"/>
        <v>0.65</v>
      </c>
      <c r="K66" s="9">
        <v>1406</v>
      </c>
      <c r="L66" s="9">
        <v>5075598</v>
      </c>
      <c r="M66" s="9">
        <v>-336610</v>
      </c>
      <c r="N66" s="9">
        <f t="shared" si="4"/>
        <v>4738988</v>
      </c>
      <c r="O66" s="9">
        <f t="shared" si="5"/>
        <v>3370.5462304409671</v>
      </c>
      <c r="P66" s="8">
        <f t="shared" si="6"/>
        <v>2.4160304770336181</v>
      </c>
      <c r="Q66" s="8">
        <f t="shared" si="7"/>
        <v>3372.9622609180005</v>
      </c>
      <c r="R66" s="9">
        <f t="shared" si="1"/>
        <v>4742384.9388507083</v>
      </c>
      <c r="S66" s="21"/>
      <c r="U66" s="2">
        <v>43009</v>
      </c>
      <c r="V66" s="8">
        <f t="shared" si="8"/>
        <v>570.5</v>
      </c>
      <c r="W66" s="8">
        <f t="shared" si="9"/>
        <v>325470.25</v>
      </c>
      <c r="X66" s="8">
        <f t="shared" si="10"/>
        <v>0</v>
      </c>
      <c r="Y66" s="7">
        <v>0</v>
      </c>
      <c r="Z66" s="7">
        <v>0</v>
      </c>
      <c r="AA66" s="7">
        <v>0</v>
      </c>
      <c r="AB66" s="7">
        <v>0</v>
      </c>
      <c r="AC66" s="7">
        <v>0</v>
      </c>
      <c r="AD66" s="7">
        <v>1</v>
      </c>
      <c r="AE66" s="7">
        <v>0</v>
      </c>
      <c r="AF66" s="7">
        <v>0</v>
      </c>
      <c r="AG66" s="7">
        <v>0</v>
      </c>
      <c r="AH66" s="8">
        <f t="shared" si="11"/>
        <v>3894.1934210526315</v>
      </c>
      <c r="AJ66" s="17">
        <v>23</v>
      </c>
      <c r="AK66" s="17">
        <v>1723.5447336147192</v>
      </c>
      <c r="AL66" s="17">
        <v>83.317310702650275</v>
      </c>
      <c r="AM66" s="17">
        <v>0.22048154496932754</v>
      </c>
      <c r="AU66" s="1">
        <v>23</v>
      </c>
      <c r="AV66" s="50">
        <f t="shared" si="15"/>
        <v>69</v>
      </c>
      <c r="AW66" s="51">
        <f t="shared" si="16"/>
        <v>0.57068607068607069</v>
      </c>
      <c r="AX66" s="52">
        <f t="shared" si="17"/>
        <v>0.17812111651651327</v>
      </c>
      <c r="AZ66" s="1">
        <v>23</v>
      </c>
      <c r="BA66" s="9">
        <f t="shared" si="13"/>
        <v>83.317310702650275</v>
      </c>
      <c r="BB66" s="9">
        <f t="shared" si="18"/>
        <v>323.33290049536981</v>
      </c>
      <c r="BC66" s="9">
        <f t="shared" si="18"/>
        <v>-746.65992271530104</v>
      </c>
      <c r="BD66" s="9">
        <f t="shared" si="18"/>
        <v>-293.44178224015741</v>
      </c>
      <c r="BE66" s="9">
        <f t="shared" si="18"/>
        <v>-380.8096733302682</v>
      </c>
      <c r="BF66" s="9">
        <f t="shared" si="18"/>
        <v>336.3273774167692</v>
      </c>
      <c r="BG66" s="9">
        <f t="shared" si="18"/>
        <v>-200.84455407581663</v>
      </c>
      <c r="BH66" s="9">
        <f t="shared" si="18"/>
        <v>182.8528500335683</v>
      </c>
      <c r="BI66" s="9">
        <f t="shared" si="18"/>
        <v>41.363380171549579</v>
      </c>
      <c r="BJ66" s="9">
        <f t="shared" si="18"/>
        <v>-25.378306339403025</v>
      </c>
      <c r="BK66" s="9">
        <f t="shared" si="18"/>
        <v>224.00729223257895</v>
      </c>
      <c r="BL66" s="9">
        <f t="shared" si="18"/>
        <v>-181.29098797301458</v>
      </c>
      <c r="BM66" s="9">
        <f t="shared" si="18"/>
        <v>293.36376311730692</v>
      </c>
      <c r="BN66" s="1">
        <v>23</v>
      </c>
      <c r="BO66" s="9">
        <f t="shared" si="20"/>
        <v>6941.7742627220878</v>
      </c>
      <c r="BP66" s="9">
        <f t="shared" si="20"/>
        <v>26939.227730962139</v>
      </c>
      <c r="BQ66" s="9">
        <f t="shared" si="19"/>
        <v>-62209.696770088078</v>
      </c>
      <c r="BR66" s="9">
        <f t="shared" si="19"/>
        <v>-24448.780144042797</v>
      </c>
      <c r="BS66" s="9">
        <f t="shared" si="19"/>
        <v>-31728.037871432934</v>
      </c>
      <c r="BT66" s="9">
        <f t="shared" si="19"/>
        <v>28021.892602040796</v>
      </c>
      <c r="BU66" s="9">
        <f t="shared" si="19"/>
        <v>-16733.828114870146</v>
      </c>
      <c r="BV66" s="9">
        <f t="shared" si="19"/>
        <v>15234.807719112128</v>
      </c>
      <c r="BW66" s="9">
        <f t="shared" si="19"/>
        <v>3446.2855974649337</v>
      </c>
      <c r="BX66" s="9">
        <f t="shared" si="19"/>
        <v>-2114.4522343870372</v>
      </c>
      <c r="BY66" s="9">
        <f t="shared" si="19"/>
        <v>18663.68516660139</v>
      </c>
      <c r="BZ66" s="9">
        <f t="shared" si="19"/>
        <v>-15104.677572538163</v>
      </c>
      <c r="CA66" s="9">
        <f t="shared" si="19"/>
        <v>24442.279800543638</v>
      </c>
    </row>
    <row r="67" spans="1:79">
      <c r="A67" s="2">
        <v>42675</v>
      </c>
      <c r="B67" s="8">
        <f>'WA Sch. 1-2'!B67</f>
        <v>874.97500000000002</v>
      </c>
      <c r="C67" s="8">
        <f>'WA Sch. 1-2'!C67</f>
        <v>765581.25062499999</v>
      </c>
      <c r="D67" s="8">
        <f>'WA Sch. 1-2'!D67</f>
        <v>0</v>
      </c>
      <c r="E67" s="8">
        <f>'WA Sch. 1-2'!E67</f>
        <v>646.5</v>
      </c>
      <c r="F67" s="8">
        <f>'WA Sch. 1-2'!F67</f>
        <v>417962.25</v>
      </c>
      <c r="G67" s="8">
        <f>'WA Sch. 1-2'!G67</f>
        <v>0</v>
      </c>
      <c r="H67" s="8">
        <f t="shared" si="12"/>
        <v>228.47500000000002</v>
      </c>
      <c r="I67" s="8">
        <f t="shared" si="12"/>
        <v>347619.00062499999</v>
      </c>
      <c r="J67" s="8">
        <f t="shared" si="12"/>
        <v>0</v>
      </c>
      <c r="K67" s="9">
        <v>1409</v>
      </c>
      <c r="L67" s="9">
        <v>3294474</v>
      </c>
      <c r="M67" s="9">
        <v>-787752</v>
      </c>
      <c r="N67" s="9">
        <f t="shared" si="4"/>
        <v>2506722</v>
      </c>
      <c r="O67" s="9">
        <f t="shared" si="5"/>
        <v>1779.0787792760823</v>
      </c>
      <c r="P67" s="8">
        <f t="shared" si="6"/>
        <v>0</v>
      </c>
      <c r="Q67" s="8">
        <f t="shared" si="7"/>
        <v>1779.0787792760823</v>
      </c>
      <c r="R67" s="9">
        <f t="shared" si="1"/>
        <v>2506722</v>
      </c>
      <c r="S67" s="21"/>
      <c r="U67" s="2">
        <v>43040</v>
      </c>
      <c r="V67" s="8">
        <f t="shared" si="8"/>
        <v>818.5</v>
      </c>
      <c r="W67" s="8">
        <f t="shared" si="9"/>
        <v>669942.25</v>
      </c>
      <c r="X67" s="8">
        <f t="shared" si="10"/>
        <v>0</v>
      </c>
      <c r="Y67" s="7">
        <v>0</v>
      </c>
      <c r="Z67" s="7">
        <v>0</v>
      </c>
      <c r="AA67" s="7">
        <v>0</v>
      </c>
      <c r="AB67" s="7">
        <v>0</v>
      </c>
      <c r="AC67" s="7">
        <v>0</v>
      </c>
      <c r="AD67" s="7">
        <v>0</v>
      </c>
      <c r="AE67" s="7">
        <v>1</v>
      </c>
      <c r="AF67" s="7">
        <v>0</v>
      </c>
      <c r="AG67" s="7">
        <v>0</v>
      </c>
      <c r="AH67" s="8">
        <f t="shared" si="11"/>
        <v>1600.1222552574332</v>
      </c>
      <c r="AJ67" s="17">
        <v>24</v>
      </c>
      <c r="AK67" s="17">
        <v>2449.0759807580075</v>
      </c>
      <c r="AL67" s="17">
        <v>-390.01187819390498</v>
      </c>
      <c r="AM67" s="17">
        <v>-1.0320834978396158</v>
      </c>
      <c r="AU67" s="1">
        <v>24</v>
      </c>
      <c r="AV67" s="50">
        <f t="shared" si="15"/>
        <v>16</v>
      </c>
      <c r="AW67" s="51">
        <f t="shared" si="16"/>
        <v>0.12993762993762994</v>
      </c>
      <c r="AX67" s="52">
        <f t="shared" si="17"/>
        <v>-1.1266860090395716</v>
      </c>
      <c r="AZ67" s="1">
        <v>24</v>
      </c>
      <c r="BA67" s="9">
        <f t="shared" si="13"/>
        <v>-390.01187819390498</v>
      </c>
      <c r="BB67" s="9">
        <f t="shared" si="18"/>
        <v>83.317310702650275</v>
      </c>
      <c r="BC67" s="9">
        <f t="shared" si="18"/>
        <v>323.33290049536981</v>
      </c>
      <c r="BD67" s="9">
        <f t="shared" si="18"/>
        <v>-746.65992271530104</v>
      </c>
      <c r="BE67" s="9">
        <f t="shared" si="18"/>
        <v>-293.44178224015741</v>
      </c>
      <c r="BF67" s="9">
        <f t="shared" si="18"/>
        <v>-380.8096733302682</v>
      </c>
      <c r="BG67" s="9">
        <f t="shared" si="18"/>
        <v>336.3273774167692</v>
      </c>
      <c r="BH67" s="9">
        <f t="shared" si="18"/>
        <v>-200.84455407581663</v>
      </c>
      <c r="BI67" s="9">
        <f t="shared" si="18"/>
        <v>182.8528500335683</v>
      </c>
      <c r="BJ67" s="9">
        <f t="shared" si="18"/>
        <v>41.363380171549579</v>
      </c>
      <c r="BK67" s="9">
        <f t="shared" si="18"/>
        <v>-25.378306339403025</v>
      </c>
      <c r="BL67" s="9">
        <f t="shared" si="18"/>
        <v>224.00729223257895</v>
      </c>
      <c r="BM67" s="9">
        <f t="shared" si="18"/>
        <v>-181.29098797301458</v>
      </c>
      <c r="BN67" s="1">
        <v>24</v>
      </c>
      <c r="BO67" s="9">
        <f t="shared" si="20"/>
        <v>152109.26513233679</v>
      </c>
      <c r="BP67" s="9">
        <f t="shared" si="20"/>
        <v>-32494.740833206008</v>
      </c>
      <c r="BQ67" s="9">
        <f t="shared" si="19"/>
        <v>-126103.67180408222</v>
      </c>
      <c r="BR67" s="9">
        <f t="shared" si="19"/>
        <v>291206.23883030965</v>
      </c>
      <c r="BS67" s="9">
        <f t="shared" si="19"/>
        <v>114445.78063205015</v>
      </c>
      <c r="BT67" s="9">
        <f t="shared" si="19"/>
        <v>148520.29592994472</v>
      </c>
      <c r="BU67" s="9">
        <f t="shared" si="19"/>
        <v>-131171.67215434453</v>
      </c>
      <c r="BV67" s="9">
        <f t="shared" si="19"/>
        <v>78331.761760126115</v>
      </c>
      <c r="BW67" s="9">
        <f t="shared" si="19"/>
        <v>-71314.783474700584</v>
      </c>
      <c r="BX67" s="9">
        <f t="shared" si="19"/>
        <v>-16132.209589154842</v>
      </c>
      <c r="BY67" s="9">
        <f t="shared" si="19"/>
        <v>9897.8409208105459</v>
      </c>
      <c r="BZ67" s="9">
        <f t="shared" si="19"/>
        <v>-87365.504772759188</v>
      </c>
      <c r="CA67" s="9">
        <f t="shared" si="19"/>
        <v>70705.638718983624</v>
      </c>
    </row>
    <row r="68" spans="1:79">
      <c r="A68" s="2">
        <v>42705</v>
      </c>
      <c r="B68" s="8">
        <f>'WA Sch. 1-2'!B68</f>
        <v>1138.7249999999999</v>
      </c>
      <c r="C68" s="8">
        <f>'WA Sch. 1-2'!C68</f>
        <v>1296694.6256249999</v>
      </c>
      <c r="D68" s="8">
        <f>'WA Sch. 1-2'!D68</f>
        <v>0</v>
      </c>
      <c r="E68" s="8">
        <f>'WA Sch. 1-2'!E68</f>
        <v>1299.5</v>
      </c>
      <c r="F68" s="8">
        <f>'WA Sch. 1-2'!F68</f>
        <v>1688700.25</v>
      </c>
      <c r="G68" s="8">
        <f>'WA Sch. 1-2'!G68</f>
        <v>0</v>
      </c>
      <c r="H68" s="8">
        <f t="shared" si="12"/>
        <v>-160.77500000000009</v>
      </c>
      <c r="I68" s="8">
        <f t="shared" si="12"/>
        <v>-392005.62437500013</v>
      </c>
      <c r="J68" s="8">
        <f t="shared" si="12"/>
        <v>0</v>
      </c>
      <c r="K68" s="9">
        <v>1401</v>
      </c>
      <c r="L68" s="9">
        <v>3393922</v>
      </c>
      <c r="M68" s="9">
        <v>-128331</v>
      </c>
      <c r="N68" s="9">
        <f t="shared" si="4"/>
        <v>3265591</v>
      </c>
      <c r="O68" s="9">
        <f t="shared" si="5"/>
        <v>2330.9000713775877</v>
      </c>
      <c r="P68" s="8">
        <f t="shared" si="6"/>
        <v>0</v>
      </c>
      <c r="Q68" s="8">
        <f t="shared" si="7"/>
        <v>2330.9000713775877</v>
      </c>
      <c r="R68" s="9">
        <f t="shared" si="1"/>
        <v>3265591.0000000005</v>
      </c>
      <c r="S68" s="21"/>
      <c r="U68" s="2">
        <v>43070</v>
      </c>
      <c r="V68" s="8">
        <f t="shared" si="8"/>
        <v>1186.5</v>
      </c>
      <c r="W68" s="8">
        <f t="shared" si="9"/>
        <v>1407782.25</v>
      </c>
      <c r="X68" s="8">
        <f t="shared" si="10"/>
        <v>0</v>
      </c>
      <c r="Y68" s="7">
        <v>0</v>
      </c>
      <c r="Z68" s="7">
        <v>0</v>
      </c>
      <c r="AA68" s="7">
        <v>0</v>
      </c>
      <c r="AB68" s="7">
        <v>0</v>
      </c>
      <c r="AC68" s="7">
        <v>0</v>
      </c>
      <c r="AD68" s="7">
        <v>0</v>
      </c>
      <c r="AE68" s="7">
        <v>0</v>
      </c>
      <c r="AF68" s="7">
        <v>0</v>
      </c>
      <c r="AG68" s="7">
        <v>0</v>
      </c>
      <c r="AH68" s="8">
        <f t="shared" si="11"/>
        <v>2426.0646444759204</v>
      </c>
      <c r="AJ68" s="17">
        <v>25</v>
      </c>
      <c r="AK68" s="17">
        <v>2449.0759807580075</v>
      </c>
      <c r="AL68" s="17">
        <v>-923.66300365877078</v>
      </c>
      <c r="AM68" s="17">
        <v>-2.4442777180423012</v>
      </c>
      <c r="AU68" s="1">
        <v>25</v>
      </c>
      <c r="AV68" s="50">
        <f t="shared" si="15"/>
        <v>2</v>
      </c>
      <c r="AW68" s="51">
        <f t="shared" si="16"/>
        <v>1.3513513513513514E-2</v>
      </c>
      <c r="AX68" s="52">
        <f t="shared" si="17"/>
        <v>-2.2111272410853271</v>
      </c>
      <c r="AZ68" s="1">
        <v>25</v>
      </c>
      <c r="BA68" s="9">
        <f t="shared" si="13"/>
        <v>-923.66300365877078</v>
      </c>
      <c r="BB68" s="9">
        <f t="shared" si="18"/>
        <v>-390.01187819390498</v>
      </c>
      <c r="BC68" s="9">
        <f t="shared" si="18"/>
        <v>83.317310702650275</v>
      </c>
      <c r="BD68" s="9">
        <f t="shared" si="18"/>
        <v>323.33290049536981</v>
      </c>
      <c r="BE68" s="9">
        <f t="shared" si="18"/>
        <v>-746.65992271530104</v>
      </c>
      <c r="BF68" s="9">
        <f t="shared" si="18"/>
        <v>-293.44178224015741</v>
      </c>
      <c r="BG68" s="9">
        <f t="shared" si="18"/>
        <v>-380.8096733302682</v>
      </c>
      <c r="BH68" s="9">
        <f t="shared" si="18"/>
        <v>336.3273774167692</v>
      </c>
      <c r="BI68" s="9">
        <f t="shared" si="18"/>
        <v>-200.84455407581663</v>
      </c>
      <c r="BJ68" s="9">
        <f t="shared" si="18"/>
        <v>182.8528500335683</v>
      </c>
      <c r="BK68" s="9">
        <f t="shared" si="18"/>
        <v>41.363380171549579</v>
      </c>
      <c r="BL68" s="9">
        <f t="shared" si="18"/>
        <v>-25.378306339403025</v>
      </c>
      <c r="BM68" s="9">
        <f t="shared" si="18"/>
        <v>224.00729223257895</v>
      </c>
      <c r="BN68" s="1">
        <v>25</v>
      </c>
      <c r="BO68" s="9">
        <f t="shared" si="20"/>
        <v>853153.34432794095</v>
      </c>
      <c r="BP68" s="9">
        <f t="shared" si="20"/>
        <v>360239.5428751799</v>
      </c>
      <c r="BQ68" s="9">
        <f t="shared" si="19"/>
        <v>-76957.117460381633</v>
      </c>
      <c r="BR68" s="9">
        <f t="shared" si="19"/>
        <v>-298650.63805325615</v>
      </c>
      <c r="BS68" s="9">
        <f t="shared" si="19"/>
        <v>689662.14692683925</v>
      </c>
      <c r="BT68" s="9">
        <f t="shared" si="19"/>
        <v>271041.3179829258</v>
      </c>
      <c r="BU68" s="9">
        <f t="shared" si="19"/>
        <v>351739.80669054983</v>
      </c>
      <c r="BV68" s="9">
        <f t="shared" si="19"/>
        <v>-310653.15563745046</v>
      </c>
      <c r="BW68" s="9">
        <f t="shared" si="19"/>
        <v>185512.68408617433</v>
      </c>
      <c r="BX68" s="9">
        <f t="shared" si="19"/>
        <v>-168894.41268957302</v>
      </c>
      <c r="BY68" s="9">
        <f t="shared" si="19"/>
        <v>-38205.823970733785</v>
      </c>
      <c r="BZ68" s="9">
        <f t="shared" si="19"/>
        <v>23441.002661224702</v>
      </c>
      <c r="CA68" s="9">
        <f t="shared" si="19"/>
        <v>-206907.24838501244</v>
      </c>
    </row>
    <row r="69" spans="1:79">
      <c r="A69" s="2">
        <v>42736</v>
      </c>
      <c r="B69" s="8">
        <f>'WA Sch. 1-2'!B69</f>
        <v>1095.1500000000001</v>
      </c>
      <c r="C69" s="8">
        <f>'WA Sch. 1-2'!C69</f>
        <v>1199353.5225000002</v>
      </c>
      <c r="D69" s="8">
        <f>'WA Sch. 1-2'!D69</f>
        <v>0</v>
      </c>
      <c r="E69" s="8">
        <f>'WA Sch. 1-2'!E69</f>
        <v>1388.5</v>
      </c>
      <c r="F69" s="8">
        <f>'WA Sch. 1-2'!F69</f>
        <v>1927932.25</v>
      </c>
      <c r="G69" s="8">
        <f>'WA Sch. 1-2'!G69</f>
        <v>0</v>
      </c>
      <c r="H69" s="8">
        <f t="shared" si="12"/>
        <v>-293.34999999999991</v>
      </c>
      <c r="I69" s="8">
        <f t="shared" si="12"/>
        <v>-728578.7274999998</v>
      </c>
      <c r="J69" s="8">
        <f t="shared" si="12"/>
        <v>0</v>
      </c>
      <c r="K69" s="9">
        <v>1401</v>
      </c>
      <c r="L69" s="9">
        <v>3826874</v>
      </c>
      <c r="M69" s="9">
        <v>-211884</v>
      </c>
      <c r="N69" s="9">
        <f t="shared" si="4"/>
        <v>3614990</v>
      </c>
      <c r="O69" s="9">
        <f t="shared" si="5"/>
        <v>2580.2926481084937</v>
      </c>
      <c r="P69" s="8">
        <f t="shared" si="6"/>
        <v>0</v>
      </c>
      <c r="Q69" s="8">
        <f t="shared" si="7"/>
        <v>2580.2926481084937</v>
      </c>
      <c r="R69" s="9">
        <f t="shared" si="1"/>
        <v>3614989.9999999995</v>
      </c>
      <c r="S69" s="21"/>
      <c r="U69" s="2">
        <v>43101</v>
      </c>
      <c r="V69" s="8">
        <f t="shared" si="8"/>
        <v>970.5</v>
      </c>
      <c r="W69" s="8">
        <f t="shared" si="9"/>
        <v>941870.25</v>
      </c>
      <c r="X69" s="8">
        <f t="shared" si="10"/>
        <v>0</v>
      </c>
      <c r="Y69" s="7">
        <v>0</v>
      </c>
      <c r="Z69" s="7">
        <v>0</v>
      </c>
      <c r="AA69" s="7">
        <v>0</v>
      </c>
      <c r="AB69" s="7">
        <v>0</v>
      </c>
      <c r="AC69" s="7">
        <v>0</v>
      </c>
      <c r="AD69" s="7">
        <v>0</v>
      </c>
      <c r="AE69" s="7">
        <v>0</v>
      </c>
      <c r="AF69" s="7">
        <v>0</v>
      </c>
      <c r="AG69" s="7">
        <v>0</v>
      </c>
      <c r="AH69" s="8">
        <f t="shared" si="11"/>
        <v>2201.1593582160622</v>
      </c>
      <c r="AJ69" s="17">
        <v>26</v>
      </c>
      <c r="AK69" s="17">
        <v>2449.0759807580075</v>
      </c>
      <c r="AL69" s="17">
        <v>606.458936975082</v>
      </c>
      <c r="AM69" s="17">
        <v>1.6048646104520603</v>
      </c>
      <c r="AU69" s="1">
        <v>26</v>
      </c>
      <c r="AV69" s="50">
        <f t="shared" si="15"/>
        <v>112</v>
      </c>
      <c r="AW69" s="51">
        <f t="shared" si="16"/>
        <v>0.9282744282744283</v>
      </c>
      <c r="AX69" s="52">
        <f t="shared" si="17"/>
        <v>1.4630593361844004</v>
      </c>
      <c r="AZ69" s="1">
        <v>26</v>
      </c>
      <c r="BA69" s="9">
        <f t="shared" si="13"/>
        <v>606.458936975082</v>
      </c>
      <c r="BB69" s="9">
        <f t="shared" si="18"/>
        <v>-923.66300365877078</v>
      </c>
      <c r="BC69" s="9">
        <f t="shared" si="18"/>
        <v>-390.01187819390498</v>
      </c>
      <c r="BD69" s="9">
        <f t="shared" si="18"/>
        <v>83.317310702650275</v>
      </c>
      <c r="BE69" s="9">
        <f t="shared" si="18"/>
        <v>323.33290049536981</v>
      </c>
      <c r="BF69" s="9">
        <f t="shared" si="18"/>
        <v>-746.65992271530104</v>
      </c>
      <c r="BG69" s="9">
        <f t="shared" si="18"/>
        <v>-293.44178224015741</v>
      </c>
      <c r="BH69" s="9">
        <f t="shared" si="18"/>
        <v>-380.8096733302682</v>
      </c>
      <c r="BI69" s="9">
        <f t="shared" si="18"/>
        <v>336.3273774167692</v>
      </c>
      <c r="BJ69" s="9">
        <f t="shared" si="18"/>
        <v>-200.84455407581663</v>
      </c>
      <c r="BK69" s="9">
        <f t="shared" si="18"/>
        <v>182.8528500335683</v>
      </c>
      <c r="BL69" s="9">
        <f t="shared" si="18"/>
        <v>41.363380171549579</v>
      </c>
      <c r="BM69" s="9">
        <f t="shared" si="18"/>
        <v>-25.378306339403025</v>
      </c>
      <c r="BN69" s="1">
        <v>26</v>
      </c>
      <c r="BO69" s="9">
        <f t="shared" si="20"/>
        <v>367792.44223694742</v>
      </c>
      <c r="BP69" s="9">
        <f t="shared" si="20"/>
        <v>-560163.68332210963</v>
      </c>
      <c r="BQ69" s="9">
        <f t="shared" si="19"/>
        <v>-236526.18905713063</v>
      </c>
      <c r="BR69" s="9">
        <f t="shared" si="19"/>
        <v>50528.527680352432</v>
      </c>
      <c r="BS69" s="9">
        <f t="shared" si="19"/>
        <v>196088.12712349265</v>
      </c>
      <c r="BT69" s="9">
        <f t="shared" si="19"/>
        <v>-452818.58301181847</v>
      </c>
      <c r="BU69" s="9">
        <f t="shared" si="19"/>
        <v>-177960.39132143915</v>
      </c>
      <c r="BV69" s="9">
        <f t="shared" si="19"/>
        <v>-230945.42967770254</v>
      </c>
      <c r="BW69" s="9">
        <f t="shared" si="19"/>
        <v>203968.74378379175</v>
      </c>
      <c r="BX69" s="9">
        <f t="shared" si="19"/>
        <v>-121803.97476205383</v>
      </c>
      <c r="BY69" s="9">
        <f t="shared" si="19"/>
        <v>110892.74505422253</v>
      </c>
      <c r="BZ69" s="9">
        <f t="shared" si="19"/>
        <v>25085.191568534632</v>
      </c>
      <c r="CA69" s="9">
        <f t="shared" si="19"/>
        <v>-15390.900684821905</v>
      </c>
    </row>
    <row r="70" spans="1:79">
      <c r="A70" s="2">
        <v>42767</v>
      </c>
      <c r="B70" s="8">
        <f>'WA Sch. 1-2'!B70</f>
        <v>932.76424999999995</v>
      </c>
      <c r="C70" s="8">
        <f>'WA Sch. 1-2'!C70</f>
        <v>870049.14607806236</v>
      </c>
      <c r="D70" s="8">
        <f>'WA Sch. 1-2'!D70</f>
        <v>0</v>
      </c>
      <c r="E70" s="8">
        <f>'WA Sch. 1-2'!E70</f>
        <v>1000.5</v>
      </c>
      <c r="F70" s="8">
        <f>'WA Sch. 1-2'!F70</f>
        <v>1001000.25</v>
      </c>
      <c r="G70" s="8">
        <f>'WA Sch. 1-2'!G70</f>
        <v>0</v>
      </c>
      <c r="H70" s="8">
        <f t="shared" si="12"/>
        <v>-67.735750000000053</v>
      </c>
      <c r="I70" s="8">
        <f t="shared" si="12"/>
        <v>-130951.10392193764</v>
      </c>
      <c r="J70" s="8">
        <f t="shared" si="12"/>
        <v>0</v>
      </c>
      <c r="K70" s="9">
        <v>1413</v>
      </c>
      <c r="L70" s="9">
        <v>4052121.0000000005</v>
      </c>
      <c r="M70" s="9">
        <v>16007</v>
      </c>
      <c r="N70" s="9">
        <f t="shared" si="4"/>
        <v>4068128.0000000005</v>
      </c>
      <c r="O70" s="9">
        <f t="shared" si="5"/>
        <v>2879.071479122435</v>
      </c>
      <c r="P70" s="8">
        <f t="shared" si="6"/>
        <v>0</v>
      </c>
      <c r="Q70" s="8">
        <f t="shared" si="7"/>
        <v>2879.071479122435</v>
      </c>
      <c r="R70" s="9">
        <f t="shared" si="1"/>
        <v>4068128.0000000005</v>
      </c>
      <c r="S70" s="21"/>
      <c r="U70" s="2">
        <v>43132</v>
      </c>
      <c r="V70" s="8">
        <f t="shared" si="8"/>
        <v>974</v>
      </c>
      <c r="W70" s="8">
        <f t="shared" si="9"/>
        <v>948676</v>
      </c>
      <c r="X70" s="8">
        <f t="shared" si="10"/>
        <v>0</v>
      </c>
      <c r="Y70" s="7">
        <v>0</v>
      </c>
      <c r="Z70" s="7">
        <v>0</v>
      </c>
      <c r="AA70" s="7">
        <v>0</v>
      </c>
      <c r="AB70" s="7">
        <v>0</v>
      </c>
      <c r="AC70" s="7">
        <v>0</v>
      </c>
      <c r="AD70" s="7">
        <v>0</v>
      </c>
      <c r="AE70" s="7">
        <v>0</v>
      </c>
      <c r="AF70" s="7">
        <v>0</v>
      </c>
      <c r="AG70" s="7">
        <v>0</v>
      </c>
      <c r="AH70" s="8">
        <f t="shared" si="11"/>
        <v>2411.3469069767443</v>
      </c>
      <c r="AJ70" s="17">
        <v>27</v>
      </c>
      <c r="AK70" s="17">
        <v>2449.0759807580075</v>
      </c>
      <c r="AL70" s="17">
        <v>-229.54344893339658</v>
      </c>
      <c r="AM70" s="17">
        <v>-0.60743792414333575</v>
      </c>
      <c r="AU70" s="1">
        <v>27</v>
      </c>
      <c r="AV70" s="50">
        <f t="shared" si="15"/>
        <v>31</v>
      </c>
      <c r="AW70" s="51">
        <f t="shared" si="16"/>
        <v>0.25467775467775466</v>
      </c>
      <c r="AX70" s="52">
        <f t="shared" si="17"/>
        <v>-0.65984156097410673</v>
      </c>
      <c r="AZ70" s="1">
        <v>27</v>
      </c>
      <c r="BA70" s="9">
        <f t="shared" si="13"/>
        <v>-229.54344893339658</v>
      </c>
      <c r="BB70" s="9">
        <f t="shared" si="18"/>
        <v>606.458936975082</v>
      </c>
      <c r="BC70" s="9">
        <f t="shared" si="18"/>
        <v>-923.66300365877078</v>
      </c>
      <c r="BD70" s="9">
        <f t="shared" si="18"/>
        <v>-390.01187819390498</v>
      </c>
      <c r="BE70" s="9">
        <f t="shared" si="18"/>
        <v>83.317310702650275</v>
      </c>
      <c r="BF70" s="9">
        <f t="shared" si="18"/>
        <v>323.33290049536981</v>
      </c>
      <c r="BG70" s="9">
        <f t="shared" si="18"/>
        <v>-746.65992271530104</v>
      </c>
      <c r="BH70" s="9">
        <f t="shared" si="18"/>
        <v>-293.44178224015741</v>
      </c>
      <c r="BI70" s="9">
        <f t="shared" si="18"/>
        <v>-380.8096733302682</v>
      </c>
      <c r="BJ70" s="9">
        <f t="shared" si="18"/>
        <v>336.3273774167692</v>
      </c>
      <c r="BK70" s="9">
        <f t="shared" si="18"/>
        <v>-200.84455407581663</v>
      </c>
      <c r="BL70" s="9">
        <f t="shared" si="18"/>
        <v>182.8528500335683</v>
      </c>
      <c r="BM70" s="9">
        <f t="shared" si="18"/>
        <v>41.363380171549579</v>
      </c>
      <c r="BN70" s="1">
        <v>27</v>
      </c>
      <c r="BO70" s="9">
        <f t="shared" si="20"/>
        <v>52690.194948238488</v>
      </c>
      <c r="BP70" s="9">
        <f t="shared" si="20"/>
        <v>-139208.67602974141</v>
      </c>
      <c r="BQ70" s="9">
        <f t="shared" si="19"/>
        <v>212020.79151201385</v>
      </c>
      <c r="BR70" s="9">
        <f t="shared" si="19"/>
        <v>89524.671645620241</v>
      </c>
      <c r="BS70" s="9">
        <f t="shared" si="19"/>
        <v>-19124.942854541849</v>
      </c>
      <c r="BT70" s="9">
        <f t="shared" si="19"/>
        <v>-74218.949133345843</v>
      </c>
      <c r="BU70" s="9">
        <f t="shared" si="19"/>
        <v>171390.89384041278</v>
      </c>
      <c r="BV70" s="9">
        <f t="shared" si="19"/>
        <v>67357.638756568049</v>
      </c>
      <c r="BW70" s="9">
        <f t="shared" si="19"/>
        <v>87412.365803429391</v>
      </c>
      <c r="BX70" s="9">
        <f t="shared" si="19"/>
        <v>-77201.746182969262</v>
      </c>
      <c r="BY70" s="9">
        <f t="shared" si="19"/>
        <v>46102.551642052691</v>
      </c>
      <c r="BZ70" s="9">
        <f t="shared" si="19"/>
        <v>-41972.673844006444</v>
      </c>
      <c r="CA70" s="9">
        <f t="shared" si="19"/>
        <v>-9494.6929441209013</v>
      </c>
    </row>
    <row r="71" spans="1:79">
      <c r="A71" s="2">
        <v>42795</v>
      </c>
      <c r="B71" s="8">
        <f>'WA Sch. 1-2'!B71</f>
        <v>767.35</v>
      </c>
      <c r="C71" s="8">
        <f>'WA Sch. 1-2'!C71</f>
        <v>588826.02250000008</v>
      </c>
      <c r="D71" s="8">
        <f>'WA Sch. 1-2'!D71</f>
        <v>0</v>
      </c>
      <c r="E71" s="8">
        <f>'WA Sch. 1-2'!E71</f>
        <v>750</v>
      </c>
      <c r="F71" s="8">
        <f>'WA Sch. 1-2'!F71</f>
        <v>562500</v>
      </c>
      <c r="G71" s="8">
        <f>'WA Sch. 1-2'!G71</f>
        <v>0</v>
      </c>
      <c r="H71" s="8">
        <f t="shared" si="12"/>
        <v>17.350000000000023</v>
      </c>
      <c r="I71" s="8">
        <f t="shared" si="12"/>
        <v>26326.022500000079</v>
      </c>
      <c r="J71" s="8">
        <f t="shared" si="12"/>
        <v>0</v>
      </c>
      <c r="K71" s="9">
        <v>1401</v>
      </c>
      <c r="L71" s="9">
        <v>3846054</v>
      </c>
      <c r="M71" s="9">
        <v>37758</v>
      </c>
      <c r="N71" s="9">
        <f t="shared" si="4"/>
        <v>3883812</v>
      </c>
      <c r="O71" s="9">
        <f t="shared" si="5"/>
        <v>2772.1713062098502</v>
      </c>
      <c r="P71" s="8">
        <f t="shared" si="6"/>
        <v>0</v>
      </c>
      <c r="Q71" s="8">
        <f t="shared" si="7"/>
        <v>2772.1713062098502</v>
      </c>
      <c r="R71" s="9">
        <f t="shared" si="1"/>
        <v>3883812</v>
      </c>
      <c r="S71" s="21"/>
      <c r="U71" s="2">
        <v>43160</v>
      </c>
      <c r="V71" s="8">
        <f t="shared" si="8"/>
        <v>767</v>
      </c>
      <c r="W71" s="8">
        <f t="shared" si="9"/>
        <v>588289</v>
      </c>
      <c r="X71" s="8">
        <f t="shared" si="10"/>
        <v>0</v>
      </c>
      <c r="Y71" s="7">
        <v>0</v>
      </c>
      <c r="Z71" s="7">
        <v>0</v>
      </c>
      <c r="AA71" s="7">
        <v>0</v>
      </c>
      <c r="AB71" s="7">
        <v>0</v>
      </c>
      <c r="AC71" s="7">
        <v>0</v>
      </c>
      <c r="AD71" s="7">
        <v>0</v>
      </c>
      <c r="AE71" s="7">
        <v>0</v>
      </c>
      <c r="AF71" s="7">
        <v>0</v>
      </c>
      <c r="AG71" s="7">
        <v>0</v>
      </c>
      <c r="AH71" s="8">
        <f t="shared" si="11"/>
        <v>2241.5014567375888</v>
      </c>
      <c r="AJ71" s="17">
        <v>28</v>
      </c>
      <c r="AK71" s="17">
        <v>2449.0759807580075</v>
      </c>
      <c r="AL71" s="17">
        <v>154.84682124342226</v>
      </c>
      <c r="AM71" s="17">
        <v>0.40976918353958613</v>
      </c>
      <c r="AU71" s="1">
        <v>28</v>
      </c>
      <c r="AV71" s="50">
        <f t="shared" si="15"/>
        <v>79</v>
      </c>
      <c r="AW71" s="51">
        <f t="shared" si="16"/>
        <v>0.65384615384615385</v>
      </c>
      <c r="AX71" s="52">
        <f t="shared" si="17"/>
        <v>0.39572529581448734</v>
      </c>
      <c r="AZ71" s="1">
        <v>28</v>
      </c>
      <c r="BA71" s="9">
        <f t="shared" si="13"/>
        <v>154.84682124342226</v>
      </c>
      <c r="BB71" s="9">
        <f t="shared" si="18"/>
        <v>-229.54344893339658</v>
      </c>
      <c r="BC71" s="9">
        <f t="shared" si="18"/>
        <v>606.458936975082</v>
      </c>
      <c r="BD71" s="9">
        <f t="shared" si="18"/>
        <v>-923.66300365877078</v>
      </c>
      <c r="BE71" s="9">
        <f t="shared" si="18"/>
        <v>-390.01187819390498</v>
      </c>
      <c r="BF71" s="9">
        <f t="shared" si="18"/>
        <v>83.317310702650275</v>
      </c>
      <c r="BG71" s="9">
        <f t="shared" si="18"/>
        <v>323.33290049536981</v>
      </c>
      <c r="BH71" s="9">
        <f t="shared" si="18"/>
        <v>-746.65992271530104</v>
      </c>
      <c r="BI71" s="9">
        <f t="shared" si="18"/>
        <v>-293.44178224015741</v>
      </c>
      <c r="BJ71" s="9">
        <f t="shared" si="18"/>
        <v>-380.8096733302682</v>
      </c>
      <c r="BK71" s="9">
        <f t="shared" si="18"/>
        <v>336.3273774167692</v>
      </c>
      <c r="BL71" s="9">
        <f t="shared" si="18"/>
        <v>-200.84455407581663</v>
      </c>
      <c r="BM71" s="9">
        <f t="shared" si="18"/>
        <v>182.8528500335683</v>
      </c>
      <c r="BN71" s="1">
        <v>28</v>
      </c>
      <c r="BO71" s="9">
        <f t="shared" si="20"/>
        <v>23977.538049192604</v>
      </c>
      <c r="BP71" s="9">
        <f t="shared" si="20"/>
        <v>-35544.073404588344</v>
      </c>
      <c r="BQ71" s="9">
        <f t="shared" si="19"/>
        <v>93908.238605256993</v>
      </c>
      <c r="BR71" s="9">
        <f t="shared" si="19"/>
        <v>-143026.28001671273</v>
      </c>
      <c r="BS71" s="9">
        <f t="shared" si="19"/>
        <v>-60392.099585503165</v>
      </c>
      <c r="BT71" s="9">
        <f t="shared" si="19"/>
        <v>12901.420716856139</v>
      </c>
      <c r="BU71" s="9">
        <f t="shared" si="19"/>
        <v>50067.071845124126</v>
      </c>
      <c r="BV71" s="9">
        <f t="shared" si="19"/>
        <v>-115617.91558232415</v>
      </c>
      <c r="BW71" s="9">
        <f t="shared" si="19"/>
        <v>-45438.527199893004</v>
      </c>
      <c r="BX71" s="9">
        <f t="shared" si="19"/>
        <v>-58967.167413938238</v>
      </c>
      <c r="BY71" s="9">
        <f t="shared" si="19"/>
        <v>52079.225290123846</v>
      </c>
      <c r="BZ71" s="9">
        <f t="shared" si="19"/>
        <v>-31100.140762692867</v>
      </c>
      <c r="CA71" s="9">
        <f t="shared" si="19"/>
        <v>28314.182582998506</v>
      </c>
    </row>
    <row r="72" spans="1:79">
      <c r="A72" s="2">
        <v>42826</v>
      </c>
      <c r="B72" s="8">
        <f>'WA Sch. 1-2'!B72</f>
        <v>547.15</v>
      </c>
      <c r="C72" s="8">
        <f>'WA Sch. 1-2'!C72</f>
        <v>299373.1225</v>
      </c>
      <c r="D72" s="8">
        <f>'WA Sch. 1-2'!D72</f>
        <v>0.375</v>
      </c>
      <c r="E72" s="8">
        <f>'WA Sch. 1-2'!E72</f>
        <v>561.5</v>
      </c>
      <c r="F72" s="8">
        <f>'WA Sch. 1-2'!F72</f>
        <v>315282.25</v>
      </c>
      <c r="G72" s="8">
        <f>'WA Sch. 1-2'!G72</f>
        <v>0</v>
      </c>
      <c r="H72" s="8">
        <f t="shared" si="12"/>
        <v>-14.350000000000023</v>
      </c>
      <c r="I72" s="8">
        <f t="shared" si="12"/>
        <v>-15909.127500000002</v>
      </c>
      <c r="J72" s="8">
        <f t="shared" si="12"/>
        <v>0.375</v>
      </c>
      <c r="K72" s="9">
        <v>1411</v>
      </c>
      <c r="L72" s="9">
        <v>3401656</v>
      </c>
      <c r="M72" s="9">
        <v>-186367</v>
      </c>
      <c r="N72" s="9">
        <f t="shared" si="4"/>
        <v>3215289</v>
      </c>
      <c r="O72" s="9">
        <f t="shared" si="5"/>
        <v>2278.7306874557053</v>
      </c>
      <c r="P72" s="8">
        <f t="shared" si="6"/>
        <v>1.3938637367501643</v>
      </c>
      <c r="Q72" s="8">
        <f t="shared" si="7"/>
        <v>2280.1245511924553</v>
      </c>
      <c r="R72" s="9">
        <f t="shared" si="1"/>
        <v>3217255.7417325545</v>
      </c>
      <c r="S72" s="21"/>
      <c r="U72" s="2">
        <v>43191</v>
      </c>
      <c r="V72" s="8">
        <f t="shared" si="8"/>
        <v>548.5</v>
      </c>
      <c r="W72" s="8">
        <f t="shared" si="9"/>
        <v>300852.25</v>
      </c>
      <c r="X72" s="8">
        <f t="shared" si="10"/>
        <v>0.5</v>
      </c>
      <c r="Y72" s="7">
        <v>0</v>
      </c>
      <c r="Z72" s="7">
        <v>0</v>
      </c>
      <c r="AA72" s="7">
        <v>0</v>
      </c>
      <c r="AB72" s="7">
        <v>0</v>
      </c>
      <c r="AC72" s="7">
        <v>0</v>
      </c>
      <c r="AD72" s="7">
        <v>0</v>
      </c>
      <c r="AE72" s="7">
        <v>0</v>
      </c>
      <c r="AF72" s="7">
        <v>0</v>
      </c>
      <c r="AG72" s="7">
        <v>0</v>
      </c>
      <c r="AH72" s="8">
        <f t="shared" si="11"/>
        <v>2173.4306572836031</v>
      </c>
      <c r="AJ72" s="17">
        <v>29</v>
      </c>
      <c r="AK72" s="17">
        <v>3329.7740528893246</v>
      </c>
      <c r="AL72" s="17">
        <v>483.37382937916072</v>
      </c>
      <c r="AM72" s="17">
        <v>1.2791460478076544</v>
      </c>
      <c r="AU72" s="1">
        <v>29</v>
      </c>
      <c r="AV72" s="50">
        <f t="shared" si="15"/>
        <v>109</v>
      </c>
      <c r="AW72" s="51">
        <f t="shared" si="16"/>
        <v>0.90332640332640335</v>
      </c>
      <c r="AX72" s="52">
        <f t="shared" si="17"/>
        <v>1.3007407952098116</v>
      </c>
      <c r="AZ72" s="1">
        <v>29</v>
      </c>
      <c r="BA72" s="9">
        <f t="shared" si="13"/>
        <v>483.37382937916072</v>
      </c>
      <c r="BB72" s="9">
        <f t="shared" si="18"/>
        <v>154.84682124342226</v>
      </c>
      <c r="BC72" s="9">
        <f t="shared" si="18"/>
        <v>-229.54344893339658</v>
      </c>
      <c r="BD72" s="9">
        <f t="shared" si="18"/>
        <v>606.458936975082</v>
      </c>
      <c r="BE72" s="9">
        <f t="shared" si="18"/>
        <v>-923.66300365877078</v>
      </c>
      <c r="BF72" s="9">
        <f t="shared" si="18"/>
        <v>-390.01187819390498</v>
      </c>
      <c r="BG72" s="9">
        <f t="shared" si="18"/>
        <v>83.317310702650275</v>
      </c>
      <c r="BH72" s="9">
        <f t="shared" si="18"/>
        <v>323.33290049536981</v>
      </c>
      <c r="BI72" s="9">
        <f t="shared" si="18"/>
        <v>-746.65992271530104</v>
      </c>
      <c r="BJ72" s="9">
        <f t="shared" si="18"/>
        <v>-293.44178224015741</v>
      </c>
      <c r="BK72" s="9">
        <f t="shared" ref="BK72:BM135" si="21">BJ71</f>
        <v>-380.8096733302682</v>
      </c>
      <c r="BL72" s="9">
        <f t="shared" si="21"/>
        <v>336.3273774167692</v>
      </c>
      <c r="BM72" s="9">
        <f t="shared" si="21"/>
        <v>-200.84455407581663</v>
      </c>
      <c r="BN72" s="1">
        <v>29</v>
      </c>
      <c r="BO72" s="9">
        <f t="shared" si="20"/>
        <v>233650.25892867471</v>
      </c>
      <c r="BP72" s="9">
        <f t="shared" si="20"/>
        <v>74848.900951623873</v>
      </c>
      <c r="BQ72" s="9">
        <f t="shared" si="19"/>
        <v>-110955.29591983552</v>
      </c>
      <c r="BR72" s="9">
        <f t="shared" si="19"/>
        <v>293146.37872686132</v>
      </c>
      <c r="BS72" s="9">
        <f t="shared" si="19"/>
        <v>-446474.5231343981</v>
      </c>
      <c r="BT72" s="9">
        <f t="shared" si="19"/>
        <v>-188521.53506594658</v>
      </c>
      <c r="BU72" s="9">
        <f t="shared" si="19"/>
        <v>40273.40752791382</v>
      </c>
      <c r="BV72" s="9">
        <f t="shared" si="19"/>
        <v>156290.66227671865</v>
      </c>
      <c r="BW72" s="9">
        <f t="shared" si="19"/>
        <v>-360915.86608684342</v>
      </c>
      <c r="BX72" s="9">
        <f t="shared" si="19"/>
        <v>-141842.07798127053</v>
      </c>
      <c r="BY72" s="9">
        <f t="shared" si="19"/>
        <v>-184073.4300622789</v>
      </c>
      <c r="BZ72" s="9">
        <f t="shared" si="19"/>
        <v>162571.85234699459</v>
      </c>
      <c r="CA72" s="9">
        <f t="shared" si="19"/>
        <v>-97083.001213577183</v>
      </c>
    </row>
    <row r="73" spans="1:79">
      <c r="A73" s="2">
        <v>42856</v>
      </c>
      <c r="B73" s="8">
        <f>'WA Sch. 1-2'!B73</f>
        <v>290.02499999999998</v>
      </c>
      <c r="C73" s="8">
        <f>'WA Sch. 1-2'!C73</f>
        <v>84114.500624999986</v>
      </c>
      <c r="D73" s="8">
        <f>'WA Sch. 1-2'!D73</f>
        <v>14.95</v>
      </c>
      <c r="E73" s="8">
        <f>'WA Sch. 1-2'!E73</f>
        <v>278.5</v>
      </c>
      <c r="F73" s="8">
        <f>'WA Sch. 1-2'!F73</f>
        <v>77562.25</v>
      </c>
      <c r="G73" s="8">
        <f>'WA Sch. 1-2'!G73</f>
        <v>29.5</v>
      </c>
      <c r="H73" s="8">
        <f t="shared" si="12"/>
        <v>11.524999999999977</v>
      </c>
      <c r="I73" s="8">
        <f t="shared" si="12"/>
        <v>6552.250624999986</v>
      </c>
      <c r="J73" s="8">
        <f t="shared" si="12"/>
        <v>-14.55</v>
      </c>
      <c r="K73" s="9">
        <v>1397</v>
      </c>
      <c r="L73" s="9">
        <v>3483647</v>
      </c>
      <c r="M73" s="9">
        <v>255165</v>
      </c>
      <c r="N73" s="9">
        <f t="shared" si="4"/>
        <v>3738812</v>
      </c>
      <c r="O73" s="9">
        <f t="shared" si="5"/>
        <v>2676.3149606299212</v>
      </c>
      <c r="P73" s="8">
        <f t="shared" si="6"/>
        <v>-54.081912985906378</v>
      </c>
      <c r="Q73" s="8">
        <f t="shared" si="7"/>
        <v>2622.2330476440147</v>
      </c>
      <c r="R73" s="9">
        <f t="shared" ref="R73:R128" si="22">Q73*K73</f>
        <v>3663259.5675586886</v>
      </c>
      <c r="S73" s="21"/>
      <c r="U73" s="2">
        <v>43221</v>
      </c>
      <c r="V73" s="8">
        <f t="shared" si="8"/>
        <v>129</v>
      </c>
      <c r="W73" s="8">
        <f t="shared" si="9"/>
        <v>16641</v>
      </c>
      <c r="X73" s="8">
        <f t="shared" si="10"/>
        <v>34.5</v>
      </c>
      <c r="Y73" s="7">
        <v>1</v>
      </c>
      <c r="Z73" s="7">
        <v>0</v>
      </c>
      <c r="AA73" s="7">
        <v>0</v>
      </c>
      <c r="AB73" s="7">
        <v>0</v>
      </c>
      <c r="AC73" s="7">
        <v>0</v>
      </c>
      <c r="AD73" s="7">
        <v>0</v>
      </c>
      <c r="AE73" s="7">
        <v>0</v>
      </c>
      <c r="AF73" s="7">
        <v>0</v>
      </c>
      <c r="AG73" s="7">
        <v>0</v>
      </c>
      <c r="AH73" s="8">
        <f t="shared" si="11"/>
        <v>2917.255694796062</v>
      </c>
      <c r="AJ73" s="17">
        <v>30</v>
      </c>
      <c r="AK73" s="17">
        <v>5342.883286794271</v>
      </c>
      <c r="AL73" s="17">
        <v>369.04609979631368</v>
      </c>
      <c r="AM73" s="17">
        <v>0.97660202377856642</v>
      </c>
      <c r="AU73" s="1">
        <v>30</v>
      </c>
      <c r="AV73" s="50">
        <f t="shared" si="15"/>
        <v>105</v>
      </c>
      <c r="AW73" s="51">
        <f t="shared" si="16"/>
        <v>0.87006237006237008</v>
      </c>
      <c r="AX73" s="52">
        <f t="shared" si="17"/>
        <v>1.1266860090395716</v>
      </c>
      <c r="AZ73" s="1">
        <v>30</v>
      </c>
      <c r="BA73" s="9">
        <f t="shared" si="13"/>
        <v>369.04609979631368</v>
      </c>
      <c r="BB73" s="9">
        <f t="shared" ref="BB73:BJ101" si="23">BA72</f>
        <v>483.37382937916072</v>
      </c>
      <c r="BC73" s="9">
        <f t="shared" si="23"/>
        <v>154.84682124342226</v>
      </c>
      <c r="BD73" s="9">
        <f t="shared" si="23"/>
        <v>-229.54344893339658</v>
      </c>
      <c r="BE73" s="9">
        <f t="shared" si="23"/>
        <v>606.458936975082</v>
      </c>
      <c r="BF73" s="9">
        <f t="shared" si="23"/>
        <v>-923.66300365877078</v>
      </c>
      <c r="BG73" s="9">
        <f t="shared" si="23"/>
        <v>-390.01187819390498</v>
      </c>
      <c r="BH73" s="9">
        <f t="shared" si="23"/>
        <v>83.317310702650275</v>
      </c>
      <c r="BI73" s="9">
        <f t="shared" si="23"/>
        <v>323.33290049536981</v>
      </c>
      <c r="BJ73" s="9">
        <f t="shared" si="23"/>
        <v>-746.65992271530104</v>
      </c>
      <c r="BK73" s="9">
        <f t="shared" si="21"/>
        <v>-293.44178224015741</v>
      </c>
      <c r="BL73" s="9">
        <f t="shared" si="21"/>
        <v>-380.8096733302682</v>
      </c>
      <c r="BM73" s="9">
        <f t="shared" si="21"/>
        <v>336.3273774167692</v>
      </c>
      <c r="BN73" s="1">
        <v>30</v>
      </c>
      <c r="BO73" s="9">
        <f t="shared" si="20"/>
        <v>136195.02377487125</v>
      </c>
      <c r="BP73" s="9">
        <f t="shared" si="20"/>
        <v>178387.22647598869</v>
      </c>
      <c r="BQ73" s="9">
        <f t="shared" si="19"/>
        <v>57145.615445742354</v>
      </c>
      <c r="BR73" s="9">
        <f t="shared" si="19"/>
        <v>-84712.114562664196</v>
      </c>
      <c r="BS73" s="9">
        <f t="shared" si="19"/>
        <v>223811.30537727315</v>
      </c>
      <c r="BT73" s="9">
        <f t="shared" si="19"/>
        <v>-340874.22902641795</v>
      </c>
      <c r="BU73" s="9">
        <f t="shared" si="19"/>
        <v>-143932.36252169561</v>
      </c>
      <c r="BV73" s="9">
        <f t="shared" si="19"/>
        <v>30747.928560331085</v>
      </c>
      <c r="BW73" s="9">
        <f t="shared" si="19"/>
        <v>119324.74586364633</v>
      </c>
      <c r="BX73" s="9">
        <f t="shared" si="19"/>
        <v>-275551.9323522991</v>
      </c>
      <c r="BY73" s="9">
        <f t="shared" si="19"/>
        <v>-108293.54525300923</v>
      </c>
      <c r="BZ73" s="9">
        <f t="shared" si="19"/>
        <v>-140536.32470724377</v>
      </c>
      <c r="CA73" s="9">
        <f t="shared" si="19"/>
        <v>124120.30689038198</v>
      </c>
    </row>
    <row r="74" spans="1:79">
      <c r="A74" s="2">
        <v>42887</v>
      </c>
      <c r="B74" s="8">
        <f>'WA Sch. 1-2'!B74</f>
        <v>126.95</v>
      </c>
      <c r="C74" s="8">
        <f>'WA Sch. 1-2'!C74</f>
        <v>16116.302500000002</v>
      </c>
      <c r="D74" s="8">
        <f>'WA Sch. 1-2'!D74</f>
        <v>68</v>
      </c>
      <c r="E74" s="8">
        <f>'WA Sch. 1-2'!E74</f>
        <v>70.5</v>
      </c>
      <c r="F74" s="8">
        <f>'WA Sch. 1-2'!F74</f>
        <v>4970.25</v>
      </c>
      <c r="G74" s="8">
        <f>'WA Sch. 1-2'!G74</f>
        <v>76.5</v>
      </c>
      <c r="H74" s="8">
        <f t="shared" ref="H74:J105" si="24">B74-E74</f>
        <v>56.45</v>
      </c>
      <c r="I74" s="8">
        <f t="shared" si="24"/>
        <v>11146.052500000002</v>
      </c>
      <c r="J74" s="8">
        <f t="shared" si="24"/>
        <v>-8.5</v>
      </c>
      <c r="K74" s="9">
        <v>1430</v>
      </c>
      <c r="L74" s="9">
        <v>4995908</v>
      </c>
      <c r="M74" s="9">
        <v>578379</v>
      </c>
      <c r="N74" s="9">
        <f t="shared" ref="N74:N128" si="25">L74+M74</f>
        <v>5574287</v>
      </c>
      <c r="O74" s="9">
        <f t="shared" ref="O74:O128" si="26">N74/K74</f>
        <v>3898.1027972027973</v>
      </c>
      <c r="P74" s="8">
        <f t="shared" ref="P74:P128" si="27">$B$3*H74+$B$4*I74+$B$5*J74</f>
        <v>-31.594244699670391</v>
      </c>
      <c r="Q74" s="8">
        <f t="shared" ref="Q74:Q128" si="28">P74+O74</f>
        <v>3866.5085525031268</v>
      </c>
      <c r="R74" s="9">
        <f t="shared" si="22"/>
        <v>5529107.2300794711</v>
      </c>
      <c r="S74" s="21"/>
      <c r="U74" s="2">
        <v>43252</v>
      </c>
      <c r="V74" s="8">
        <f t="shared" ref="V74:V128" si="29">E86</f>
        <v>108</v>
      </c>
      <c r="W74" s="8">
        <f t="shared" ref="W74:W128" si="30">F86</f>
        <v>11664</v>
      </c>
      <c r="X74" s="8">
        <f t="shared" ref="X74:X128" si="31">G86</f>
        <v>29</v>
      </c>
      <c r="Y74" s="7">
        <v>0</v>
      </c>
      <c r="Z74" s="7">
        <v>1</v>
      </c>
      <c r="AA74" s="7">
        <v>0</v>
      </c>
      <c r="AB74" s="7">
        <v>0</v>
      </c>
      <c r="AC74" s="7">
        <v>0</v>
      </c>
      <c r="AD74" s="7">
        <v>0</v>
      </c>
      <c r="AE74" s="7">
        <v>0</v>
      </c>
      <c r="AF74" s="7">
        <v>0</v>
      </c>
      <c r="AG74" s="7">
        <v>0</v>
      </c>
      <c r="AH74" s="8">
        <f t="shared" ref="AH74:AH128" si="32">O86</f>
        <v>4627.4103994393827</v>
      </c>
      <c r="AJ74" s="17">
        <v>31</v>
      </c>
      <c r="AK74" s="17">
        <v>6420.2685905036797</v>
      </c>
      <c r="AL74" s="17">
        <v>839.21149484482703</v>
      </c>
      <c r="AM74" s="17">
        <v>2.2207947589638248</v>
      </c>
      <c r="AU74" s="1">
        <v>31</v>
      </c>
      <c r="AV74" s="50">
        <f t="shared" si="15"/>
        <v>118</v>
      </c>
      <c r="AW74" s="51">
        <f t="shared" si="16"/>
        <v>0.9781704781704782</v>
      </c>
      <c r="AX74" s="52">
        <f t="shared" si="17"/>
        <v>2.017349592767447</v>
      </c>
      <c r="AZ74" s="1">
        <v>31</v>
      </c>
      <c r="BA74" s="9">
        <f t="shared" si="13"/>
        <v>839.21149484482703</v>
      </c>
      <c r="BB74" s="9">
        <f t="shared" si="23"/>
        <v>369.04609979631368</v>
      </c>
      <c r="BC74" s="9">
        <f t="shared" si="23"/>
        <v>483.37382937916072</v>
      </c>
      <c r="BD74" s="9">
        <f t="shared" si="23"/>
        <v>154.84682124342226</v>
      </c>
      <c r="BE74" s="9">
        <f t="shared" si="23"/>
        <v>-229.54344893339658</v>
      </c>
      <c r="BF74" s="9">
        <f t="shared" si="23"/>
        <v>606.458936975082</v>
      </c>
      <c r="BG74" s="9">
        <f t="shared" si="23"/>
        <v>-923.66300365877078</v>
      </c>
      <c r="BH74" s="9">
        <f t="shared" si="23"/>
        <v>-390.01187819390498</v>
      </c>
      <c r="BI74" s="9">
        <f t="shared" si="23"/>
        <v>83.317310702650275</v>
      </c>
      <c r="BJ74" s="9">
        <f t="shared" si="23"/>
        <v>323.33290049536981</v>
      </c>
      <c r="BK74" s="9">
        <f t="shared" si="21"/>
        <v>-746.65992271530104</v>
      </c>
      <c r="BL74" s="9">
        <f t="shared" si="21"/>
        <v>-293.44178224015741</v>
      </c>
      <c r="BM74" s="9">
        <f t="shared" si="21"/>
        <v>-380.8096733302682</v>
      </c>
      <c r="BN74" s="1">
        <v>31</v>
      </c>
      <c r="BO74" s="9">
        <f t="shared" si="20"/>
        <v>704275.93307969044</v>
      </c>
      <c r="BP74" s="9">
        <f t="shared" si="20"/>
        <v>309707.72907671856</v>
      </c>
      <c r="BQ74" s="9">
        <f t="shared" si="19"/>
        <v>405652.87392215483</v>
      </c>
      <c r="BR74" s="9">
        <f t="shared" si="19"/>
        <v>129949.23232766287</v>
      </c>
      <c r="BS74" s="9">
        <f t="shared" si="19"/>
        <v>-192635.50091123249</v>
      </c>
      <c r="BT74" s="9">
        <f t="shared" si="19"/>
        <v>508947.31106086448</v>
      </c>
      <c r="BU74" s="9">
        <f t="shared" si="19"/>
        <v>-775148.61003334005</v>
      </c>
      <c r="BV74" s="9">
        <f t="shared" si="19"/>
        <v>-327302.45130634529</v>
      </c>
      <c r="BW74" s="9">
        <f t="shared" si="19"/>
        <v>69920.844861222737</v>
      </c>
      <c r="BX74" s="9">
        <f t="shared" si="19"/>
        <v>271344.68675723387</v>
      </c>
      <c r="BY74" s="9">
        <f t="shared" si="19"/>
        <v>-626605.58988263074</v>
      </c>
      <c r="BZ74" s="9">
        <f t="shared" si="19"/>
        <v>-246259.71672369234</v>
      </c>
      <c r="CA74" s="9">
        <f t="shared" si="19"/>
        <v>-319579.8552068643</v>
      </c>
    </row>
    <row r="75" spans="1:79">
      <c r="A75" s="2">
        <v>42917</v>
      </c>
      <c r="B75" s="8">
        <f>'WA Sch. 1-2'!B75</f>
        <v>14.1</v>
      </c>
      <c r="C75" s="8">
        <f>'WA Sch. 1-2'!C75</f>
        <v>198.81</v>
      </c>
      <c r="D75" s="8">
        <f>'WA Sch. 1-2'!D75</f>
        <v>240.05</v>
      </c>
      <c r="E75" s="8">
        <f>'WA Sch. 1-2'!E75</f>
        <v>0</v>
      </c>
      <c r="F75" s="8">
        <f>'WA Sch. 1-2'!F75</f>
        <v>0</v>
      </c>
      <c r="G75" s="8">
        <f>'WA Sch. 1-2'!G75</f>
        <v>289</v>
      </c>
      <c r="H75" s="8">
        <f t="shared" si="24"/>
        <v>14.1</v>
      </c>
      <c r="I75" s="8">
        <f t="shared" si="24"/>
        <v>198.81</v>
      </c>
      <c r="J75" s="8">
        <f t="shared" si="24"/>
        <v>-48.949999999999989</v>
      </c>
      <c r="K75" s="9">
        <v>1400</v>
      </c>
      <c r="L75" s="9">
        <v>7830833</v>
      </c>
      <c r="M75" s="9">
        <v>1553450</v>
      </c>
      <c r="N75" s="9">
        <f t="shared" si="25"/>
        <v>9384283</v>
      </c>
      <c r="O75" s="9">
        <f t="shared" si="26"/>
        <v>6703.0592857142856</v>
      </c>
      <c r="P75" s="8">
        <f t="shared" si="27"/>
        <v>-181.94567977045472</v>
      </c>
      <c r="Q75" s="8">
        <f t="shared" si="28"/>
        <v>6521.1136059438304</v>
      </c>
      <c r="R75" s="9">
        <f t="shared" si="22"/>
        <v>9129559.0483213626</v>
      </c>
      <c r="S75" s="21"/>
      <c r="U75" s="2">
        <v>43282</v>
      </c>
      <c r="V75" s="8">
        <f t="shared" si="29"/>
        <v>15.5</v>
      </c>
      <c r="W75" s="8">
        <f t="shared" si="30"/>
        <v>240.25</v>
      </c>
      <c r="X75" s="8">
        <f t="shared" si="31"/>
        <v>259.5</v>
      </c>
      <c r="Y75" s="7">
        <v>0</v>
      </c>
      <c r="Z75" s="7">
        <v>0</v>
      </c>
      <c r="AA75" s="7">
        <v>1</v>
      </c>
      <c r="AB75" s="7">
        <v>0</v>
      </c>
      <c r="AC75" s="7">
        <v>0</v>
      </c>
      <c r="AD75" s="7">
        <v>0</v>
      </c>
      <c r="AE75" s="7">
        <v>0</v>
      </c>
      <c r="AF75" s="7">
        <v>0</v>
      </c>
      <c r="AG75" s="7">
        <v>0</v>
      </c>
      <c r="AH75" s="8">
        <f t="shared" si="32"/>
        <v>6003.6241847672782</v>
      </c>
      <c r="AJ75" s="17">
        <v>32</v>
      </c>
      <c r="AK75" s="17">
        <v>6591.8098759019285</v>
      </c>
      <c r="AL75" s="17">
        <v>598.69190345750212</v>
      </c>
      <c r="AM75" s="17">
        <v>1.5843108079428048</v>
      </c>
      <c r="AU75" s="1">
        <v>32</v>
      </c>
      <c r="AV75" s="50">
        <f t="shared" si="15"/>
        <v>111</v>
      </c>
      <c r="AW75" s="51">
        <f t="shared" si="16"/>
        <v>0.91995841995841998</v>
      </c>
      <c r="AX75" s="52">
        <f t="shared" si="17"/>
        <v>1.4047919280405334</v>
      </c>
      <c r="AZ75" s="1">
        <v>32</v>
      </c>
      <c r="BA75" s="9">
        <f t="shared" si="13"/>
        <v>598.69190345750212</v>
      </c>
      <c r="BB75" s="9">
        <f t="shared" si="23"/>
        <v>839.21149484482703</v>
      </c>
      <c r="BC75" s="9">
        <f t="shared" si="23"/>
        <v>369.04609979631368</v>
      </c>
      <c r="BD75" s="9">
        <f t="shared" si="23"/>
        <v>483.37382937916072</v>
      </c>
      <c r="BE75" s="9">
        <f t="shared" si="23"/>
        <v>154.84682124342226</v>
      </c>
      <c r="BF75" s="9">
        <f t="shared" si="23"/>
        <v>-229.54344893339658</v>
      </c>
      <c r="BG75" s="9">
        <f t="shared" si="23"/>
        <v>606.458936975082</v>
      </c>
      <c r="BH75" s="9">
        <f t="shared" si="23"/>
        <v>-923.66300365877078</v>
      </c>
      <c r="BI75" s="9">
        <f t="shared" si="23"/>
        <v>-390.01187819390498</v>
      </c>
      <c r="BJ75" s="9">
        <f t="shared" si="23"/>
        <v>83.317310702650275</v>
      </c>
      <c r="BK75" s="9">
        <f t="shared" si="21"/>
        <v>323.33290049536981</v>
      </c>
      <c r="BL75" s="9">
        <f t="shared" si="21"/>
        <v>-746.65992271530104</v>
      </c>
      <c r="BM75" s="9">
        <f t="shared" si="21"/>
        <v>-293.44178224015741</v>
      </c>
      <c r="BN75" s="1">
        <v>32</v>
      </c>
      <c r="BO75" s="9">
        <f t="shared" si="20"/>
        <v>358431.99526556797</v>
      </c>
      <c r="BP75" s="9">
        <f t="shared" si="20"/>
        <v>502429.12725206639</v>
      </c>
      <c r="BQ75" s="9">
        <f t="shared" si="19"/>
        <v>220944.91195062306</v>
      </c>
      <c r="BR75" s="9">
        <f t="shared" si="19"/>
        <v>289391.99799255241</v>
      </c>
      <c r="BS75" s="9">
        <f t="shared" si="19"/>
        <v>92705.538154568625</v>
      </c>
      <c r="BT75" s="9">
        <f t="shared" si="19"/>
        <v>-137425.80436813485</v>
      </c>
      <c r="BU75" s="9">
        <f t="shared" si="19"/>
        <v>363082.05534642609</v>
      </c>
      <c r="BV75" s="9">
        <f t="shared" si="19"/>
        <v>-552989.56181374344</v>
      </c>
      <c r="BW75" s="9">
        <f t="shared" si="19"/>
        <v>-233496.95372694431</v>
      </c>
      <c r="BX75" s="9">
        <f t="shared" si="19"/>
        <v>49881.399335530325</v>
      </c>
      <c r="BY75" s="9">
        <f t="shared" si="19"/>
        <v>193576.78964800879</v>
      </c>
      <c r="BZ75" s="9">
        <f t="shared" si="19"/>
        <v>-447019.25036585511</v>
      </c>
      <c r="CA75" s="9">
        <f t="shared" si="19"/>
        <v>-175681.21916332148</v>
      </c>
    </row>
    <row r="76" spans="1:79">
      <c r="A76" s="2">
        <v>42948</v>
      </c>
      <c r="B76" s="8">
        <f>'WA Sch. 1-2'!B76</f>
        <v>19.350000000000001</v>
      </c>
      <c r="C76" s="8">
        <f>'WA Sch. 1-2'!C76</f>
        <v>374.42250000000007</v>
      </c>
      <c r="D76" s="8">
        <f>'WA Sch. 1-2'!D76</f>
        <v>204.95</v>
      </c>
      <c r="E76" s="8">
        <f>'WA Sch. 1-2'!E76</f>
        <v>3.5</v>
      </c>
      <c r="F76" s="8">
        <f>'WA Sch. 1-2'!F76</f>
        <v>12.25</v>
      </c>
      <c r="G76" s="8">
        <f>'WA Sch. 1-2'!G76</f>
        <v>268.5</v>
      </c>
      <c r="H76" s="8">
        <f t="shared" si="24"/>
        <v>15.850000000000001</v>
      </c>
      <c r="I76" s="8">
        <f t="shared" si="24"/>
        <v>362.17250000000007</v>
      </c>
      <c r="J76" s="8">
        <f t="shared" si="24"/>
        <v>-63.550000000000011</v>
      </c>
      <c r="K76" s="9">
        <v>1412</v>
      </c>
      <c r="L76" s="9">
        <v>8727937</v>
      </c>
      <c r="M76" s="9">
        <v>553939</v>
      </c>
      <c r="N76" s="9">
        <f t="shared" si="25"/>
        <v>9281876</v>
      </c>
      <c r="O76" s="9">
        <f t="shared" si="26"/>
        <v>6573.5665722379599</v>
      </c>
      <c r="P76" s="8">
        <f t="shared" si="27"/>
        <v>-236.21344125459453</v>
      </c>
      <c r="Q76" s="8">
        <f t="shared" si="28"/>
        <v>6337.3531309833652</v>
      </c>
      <c r="R76" s="9">
        <f t="shared" si="22"/>
        <v>8948342.6209485121</v>
      </c>
      <c r="S76" s="21"/>
      <c r="U76" s="2">
        <v>43313</v>
      </c>
      <c r="V76" s="8">
        <f t="shared" si="29"/>
        <v>25.5</v>
      </c>
      <c r="W76" s="8">
        <f t="shared" si="30"/>
        <v>650.25</v>
      </c>
      <c r="X76" s="8">
        <f t="shared" si="31"/>
        <v>186</v>
      </c>
      <c r="Y76" s="7">
        <v>0</v>
      </c>
      <c r="Z76" s="7">
        <v>0</v>
      </c>
      <c r="AA76" s="7">
        <v>0</v>
      </c>
      <c r="AB76" s="7">
        <v>1</v>
      </c>
      <c r="AC76" s="7">
        <v>0</v>
      </c>
      <c r="AD76" s="7">
        <v>0</v>
      </c>
      <c r="AE76" s="7">
        <v>0</v>
      </c>
      <c r="AF76" s="7">
        <v>0</v>
      </c>
      <c r="AG76" s="7">
        <v>0</v>
      </c>
      <c r="AH76" s="8">
        <f t="shared" si="32"/>
        <v>5694.7554666198184</v>
      </c>
      <c r="AJ76" s="17">
        <v>33</v>
      </c>
      <c r="AK76" s="17">
        <v>4660.6965941110429</v>
      </c>
      <c r="AL76" s="17">
        <v>674.93807637606278</v>
      </c>
      <c r="AM76" s="17">
        <v>1.7860800904761645</v>
      </c>
      <c r="AU76" s="1">
        <v>33</v>
      </c>
      <c r="AV76" s="50">
        <f t="shared" si="15"/>
        <v>114</v>
      </c>
      <c r="AW76" s="51">
        <f t="shared" si="16"/>
        <v>0.94490644490644493</v>
      </c>
      <c r="AX76" s="52">
        <f t="shared" si="17"/>
        <v>1.5973526977611863</v>
      </c>
      <c r="AZ76" s="1">
        <v>33</v>
      </c>
      <c r="BA76" s="9">
        <f t="shared" ref="BA76:BA107" si="33">AL76</f>
        <v>674.93807637606278</v>
      </c>
      <c r="BB76" s="9">
        <f t="shared" si="23"/>
        <v>598.69190345750212</v>
      </c>
      <c r="BC76" s="9">
        <f t="shared" si="23"/>
        <v>839.21149484482703</v>
      </c>
      <c r="BD76" s="9">
        <f t="shared" si="23"/>
        <v>369.04609979631368</v>
      </c>
      <c r="BE76" s="9">
        <f t="shared" si="23"/>
        <v>483.37382937916072</v>
      </c>
      <c r="BF76" s="9">
        <f t="shared" si="23"/>
        <v>154.84682124342226</v>
      </c>
      <c r="BG76" s="9">
        <f t="shared" si="23"/>
        <v>-229.54344893339658</v>
      </c>
      <c r="BH76" s="9">
        <f t="shared" si="23"/>
        <v>606.458936975082</v>
      </c>
      <c r="BI76" s="9">
        <f t="shared" si="23"/>
        <v>-923.66300365877078</v>
      </c>
      <c r="BJ76" s="9">
        <f t="shared" si="23"/>
        <v>-390.01187819390498</v>
      </c>
      <c r="BK76" s="9">
        <f t="shared" si="21"/>
        <v>83.317310702650275</v>
      </c>
      <c r="BL76" s="9">
        <f t="shared" si="21"/>
        <v>323.33290049536981</v>
      </c>
      <c r="BM76" s="9">
        <f t="shared" si="21"/>
        <v>-746.65992271530104</v>
      </c>
      <c r="BN76" s="1">
        <v>33</v>
      </c>
      <c r="BO76" s="9">
        <f t="shared" si="20"/>
        <v>455541.40694222105</v>
      </c>
      <c r="BP76" s="9">
        <f t="shared" si="20"/>
        <v>404079.96166153101</v>
      </c>
      <c r="BQ76" s="9">
        <f t="shared" si="19"/>
        <v>566415.79200324893</v>
      </c>
      <c r="BR76" s="9">
        <f t="shared" si="19"/>
        <v>249083.26469061326</v>
      </c>
      <c r="BS76" s="9">
        <f t="shared" si="19"/>
        <v>326247.40257170278</v>
      </c>
      <c r="BT76" s="9">
        <f t="shared" si="19"/>
        <v>104512.01566298411</v>
      </c>
      <c r="BU76" s="9">
        <f t="shared" si="19"/>
        <v>-154927.61386783334</v>
      </c>
      <c r="BV76" s="9">
        <f t="shared" si="19"/>
        <v>409322.22832303477</v>
      </c>
      <c r="BW76" s="9">
        <f t="shared" si="19"/>
        <v>-623415.33090918721</v>
      </c>
      <c r="BX76" s="9">
        <f t="shared" si="19"/>
        <v>-263233.86683200934</v>
      </c>
      <c r="BY76" s="9">
        <f t="shared" si="19"/>
        <v>56234.025414474097</v>
      </c>
      <c r="BZ76" s="9">
        <f t="shared" si="19"/>
        <v>218229.68588943858</v>
      </c>
      <c r="CA76" s="9">
        <f t="shared" si="19"/>
        <v>-503949.21194456506</v>
      </c>
    </row>
    <row r="77" spans="1:79">
      <c r="A77" s="2">
        <v>42979</v>
      </c>
      <c r="B77" s="8">
        <f>'WA Sch. 1-2'!B77</f>
        <v>152.32499999999999</v>
      </c>
      <c r="C77" s="8">
        <f>'WA Sch. 1-2'!C77</f>
        <v>23202.905624999996</v>
      </c>
      <c r="D77" s="8">
        <f>'WA Sch. 1-2'!D77</f>
        <v>43.875</v>
      </c>
      <c r="E77" s="8">
        <f>'WA Sch. 1-2'!E77</f>
        <v>171.5</v>
      </c>
      <c r="F77" s="8">
        <f>'WA Sch. 1-2'!F77</f>
        <v>29412.25</v>
      </c>
      <c r="G77" s="8">
        <f>'WA Sch. 1-2'!G77</f>
        <v>83</v>
      </c>
      <c r="H77" s="8">
        <f t="shared" si="24"/>
        <v>-19.175000000000011</v>
      </c>
      <c r="I77" s="8">
        <f t="shared" si="24"/>
        <v>-6209.3443750000042</v>
      </c>
      <c r="J77" s="8">
        <f t="shared" si="24"/>
        <v>-39.125</v>
      </c>
      <c r="K77" s="9">
        <v>1412</v>
      </c>
      <c r="L77" s="9">
        <v>8817481</v>
      </c>
      <c r="M77" s="9">
        <v>-753197</v>
      </c>
      <c r="N77" s="9">
        <f t="shared" si="25"/>
        <v>8064284</v>
      </c>
      <c r="O77" s="9">
        <f t="shared" si="26"/>
        <v>5711.2492917847021</v>
      </c>
      <c r="P77" s="8">
        <f t="shared" si="27"/>
        <v>-145.42644986760047</v>
      </c>
      <c r="Q77" s="8">
        <f t="shared" si="28"/>
        <v>5565.8228419171019</v>
      </c>
      <c r="R77" s="9">
        <f t="shared" si="22"/>
        <v>7858941.852786948</v>
      </c>
      <c r="S77" s="21"/>
      <c r="U77" s="2">
        <v>43344</v>
      </c>
      <c r="V77" s="8">
        <f t="shared" si="29"/>
        <v>175.5</v>
      </c>
      <c r="W77" s="8">
        <f t="shared" si="30"/>
        <v>30800.25</v>
      </c>
      <c r="X77" s="8">
        <f t="shared" si="31"/>
        <v>8.5</v>
      </c>
      <c r="Y77" s="7">
        <v>0</v>
      </c>
      <c r="Z77" s="7">
        <v>0</v>
      </c>
      <c r="AA77" s="7">
        <v>0</v>
      </c>
      <c r="AB77" s="7">
        <v>0</v>
      </c>
      <c r="AC77" s="7">
        <v>1</v>
      </c>
      <c r="AD77" s="7">
        <v>0</v>
      </c>
      <c r="AE77" s="7">
        <v>0</v>
      </c>
      <c r="AF77" s="7">
        <v>0</v>
      </c>
      <c r="AG77" s="7">
        <v>0</v>
      </c>
      <c r="AH77" s="8">
        <f t="shared" si="32"/>
        <v>4261.0864204947002</v>
      </c>
      <c r="AJ77" s="17">
        <v>34</v>
      </c>
      <c r="AK77" s="17">
        <v>3231.250524714741</v>
      </c>
      <c r="AL77" s="17">
        <v>523.6729338253017</v>
      </c>
      <c r="AM77" s="17">
        <v>1.3857890579364345</v>
      </c>
      <c r="AU77" s="1">
        <v>34</v>
      </c>
      <c r="AV77" s="50">
        <f t="shared" si="15"/>
        <v>110</v>
      </c>
      <c r="AW77" s="51">
        <f t="shared" si="16"/>
        <v>0.91164241164241167</v>
      </c>
      <c r="AX77" s="52">
        <f t="shared" si="17"/>
        <v>1.3509383667831778</v>
      </c>
      <c r="AZ77" s="1">
        <v>34</v>
      </c>
      <c r="BA77" s="9">
        <f t="shared" si="33"/>
        <v>523.6729338253017</v>
      </c>
      <c r="BB77" s="9">
        <f t="shared" si="23"/>
        <v>674.93807637606278</v>
      </c>
      <c r="BC77" s="9">
        <f t="shared" si="23"/>
        <v>598.69190345750212</v>
      </c>
      <c r="BD77" s="9">
        <f t="shared" si="23"/>
        <v>839.21149484482703</v>
      </c>
      <c r="BE77" s="9">
        <f t="shared" si="23"/>
        <v>369.04609979631368</v>
      </c>
      <c r="BF77" s="9">
        <f t="shared" si="23"/>
        <v>483.37382937916072</v>
      </c>
      <c r="BG77" s="9">
        <f t="shared" si="23"/>
        <v>154.84682124342226</v>
      </c>
      <c r="BH77" s="9">
        <f t="shared" si="23"/>
        <v>-229.54344893339658</v>
      </c>
      <c r="BI77" s="9">
        <f t="shared" si="23"/>
        <v>606.458936975082</v>
      </c>
      <c r="BJ77" s="9">
        <f t="shared" si="23"/>
        <v>-923.66300365877078</v>
      </c>
      <c r="BK77" s="9">
        <f t="shared" si="21"/>
        <v>-390.01187819390498</v>
      </c>
      <c r="BL77" s="9">
        <f t="shared" si="21"/>
        <v>83.317310702650275</v>
      </c>
      <c r="BM77" s="9">
        <f t="shared" si="21"/>
        <v>323.33290049536981</v>
      </c>
      <c r="BN77" s="1">
        <v>34</v>
      </c>
      <c r="BO77" s="9">
        <f t="shared" si="20"/>
        <v>274233.34162119962</v>
      </c>
      <c r="BP77" s="9">
        <f t="shared" si="20"/>
        <v>353446.8026062593</v>
      </c>
      <c r="BQ77" s="9">
        <f t="shared" si="19"/>
        <v>313518.74554104533</v>
      </c>
      <c r="BR77" s="9">
        <f t="shared" si="19"/>
        <v>439472.34560530871</v>
      </c>
      <c r="BS77" s="9">
        <f t="shared" si="19"/>
        <v>193259.45379712133</v>
      </c>
      <c r="BT77" s="9">
        <f t="shared" si="19"/>
        <v>253129.79136535668</v>
      </c>
      <c r="BU77" s="9">
        <f t="shared" si="19"/>
        <v>81089.089174065506</v>
      </c>
      <c r="BV77" s="9">
        <f t="shared" si="19"/>
        <v>-120205.69134332989</v>
      </c>
      <c r="BW77" s="9">
        <f t="shared" si="19"/>
        <v>317586.13077031582</v>
      </c>
      <c r="BX77" s="9">
        <f t="shared" si="19"/>
        <v>-483697.31499187916</v>
      </c>
      <c r="BY77" s="9">
        <f t="shared" si="19"/>
        <v>-204238.66448051835</v>
      </c>
      <c r="BZ77" s="9">
        <f t="shared" si="19"/>
        <v>43631.020534091542</v>
      </c>
      <c r="CA77" s="9">
        <f t="shared" si="19"/>
        <v>169320.6886046553</v>
      </c>
    </row>
    <row r="78" spans="1:79">
      <c r="A78" s="2">
        <v>43009</v>
      </c>
      <c r="B78" s="8">
        <f>'WA Sch. 1-2'!B78</f>
        <v>510.4</v>
      </c>
      <c r="C78" s="8">
        <f>'WA Sch. 1-2'!C78</f>
        <v>260508.15999999997</v>
      </c>
      <c r="D78" s="8">
        <f>'WA Sch. 1-2'!D78</f>
        <v>0.65</v>
      </c>
      <c r="E78" s="8">
        <f>'WA Sch. 1-2'!E78</f>
        <v>570.5</v>
      </c>
      <c r="F78" s="8">
        <f>'WA Sch. 1-2'!F78</f>
        <v>325470.25</v>
      </c>
      <c r="G78" s="8">
        <f>'WA Sch. 1-2'!G78</f>
        <v>0</v>
      </c>
      <c r="H78" s="8">
        <f t="shared" si="24"/>
        <v>-60.100000000000023</v>
      </c>
      <c r="I78" s="8">
        <f t="shared" si="24"/>
        <v>-64962.090000000026</v>
      </c>
      <c r="J78" s="8">
        <f t="shared" si="24"/>
        <v>0.65</v>
      </c>
      <c r="K78" s="9">
        <v>1406</v>
      </c>
      <c r="L78" s="9">
        <v>5970841.9500000002</v>
      </c>
      <c r="M78" s="9">
        <v>-495606</v>
      </c>
      <c r="N78" s="9">
        <f t="shared" si="25"/>
        <v>5475235.9500000002</v>
      </c>
      <c r="O78" s="9">
        <f t="shared" si="26"/>
        <v>3894.1934210526315</v>
      </c>
      <c r="P78" s="8">
        <f t="shared" si="27"/>
        <v>2.4160304770336181</v>
      </c>
      <c r="Q78" s="8">
        <f t="shared" si="28"/>
        <v>3896.609451529665</v>
      </c>
      <c r="R78" s="9">
        <f t="shared" si="22"/>
        <v>5478632.8888507085</v>
      </c>
      <c r="S78" s="21"/>
      <c r="U78" s="2">
        <v>43374</v>
      </c>
      <c r="V78" s="8">
        <f t="shared" si="29"/>
        <v>522.5</v>
      </c>
      <c r="W78" s="8">
        <f t="shared" si="30"/>
        <v>273006.25</v>
      </c>
      <c r="X78" s="8">
        <f t="shared" si="31"/>
        <v>0</v>
      </c>
      <c r="Y78" s="7">
        <v>0</v>
      </c>
      <c r="Z78" s="7">
        <v>0</v>
      </c>
      <c r="AA78" s="7">
        <v>0</v>
      </c>
      <c r="AB78" s="7">
        <v>0</v>
      </c>
      <c r="AC78" s="7">
        <v>0</v>
      </c>
      <c r="AD78" s="7">
        <v>1</v>
      </c>
      <c r="AE78" s="7">
        <v>0</v>
      </c>
      <c r="AF78" s="7">
        <v>0</v>
      </c>
      <c r="AG78" s="7">
        <v>0</v>
      </c>
      <c r="AH78" s="8">
        <f t="shared" si="32"/>
        <v>2887.9179375428962</v>
      </c>
      <c r="AJ78" s="17">
        <v>35</v>
      </c>
      <c r="AK78" s="17">
        <v>1723.5447336147192</v>
      </c>
      <c r="AL78" s="17">
        <v>155.94761889802658</v>
      </c>
      <c r="AM78" s="17">
        <v>0.41268221044286635</v>
      </c>
      <c r="AU78" s="1">
        <v>35</v>
      </c>
      <c r="AV78" s="50">
        <f t="shared" si="15"/>
        <v>80</v>
      </c>
      <c r="AW78" s="51">
        <f t="shared" si="16"/>
        <v>0.66216216216216217</v>
      </c>
      <c r="AX78" s="52">
        <f t="shared" si="17"/>
        <v>0.41837128791165434</v>
      </c>
      <c r="AZ78" s="1">
        <v>35</v>
      </c>
      <c r="BA78" s="9">
        <f t="shared" si="33"/>
        <v>155.94761889802658</v>
      </c>
      <c r="BB78" s="9">
        <f t="shared" si="23"/>
        <v>523.6729338253017</v>
      </c>
      <c r="BC78" s="9">
        <f t="shared" si="23"/>
        <v>674.93807637606278</v>
      </c>
      <c r="BD78" s="9">
        <f t="shared" si="23"/>
        <v>598.69190345750212</v>
      </c>
      <c r="BE78" s="9">
        <f t="shared" si="23"/>
        <v>839.21149484482703</v>
      </c>
      <c r="BF78" s="9">
        <f t="shared" si="23"/>
        <v>369.04609979631368</v>
      </c>
      <c r="BG78" s="9">
        <f t="shared" si="23"/>
        <v>483.37382937916072</v>
      </c>
      <c r="BH78" s="9">
        <f t="shared" si="23"/>
        <v>154.84682124342226</v>
      </c>
      <c r="BI78" s="9">
        <f t="shared" si="23"/>
        <v>-229.54344893339658</v>
      </c>
      <c r="BJ78" s="9">
        <f t="shared" si="23"/>
        <v>606.458936975082</v>
      </c>
      <c r="BK78" s="9">
        <f t="shared" si="21"/>
        <v>-923.66300365877078</v>
      </c>
      <c r="BL78" s="9">
        <f t="shared" si="21"/>
        <v>-390.01187819390498</v>
      </c>
      <c r="BM78" s="9">
        <f t="shared" si="21"/>
        <v>83.317310702650275</v>
      </c>
      <c r="BN78" s="1">
        <v>35</v>
      </c>
      <c r="BO78" s="9">
        <f t="shared" si="20"/>
        <v>24319.659839964374</v>
      </c>
      <c r="BP78" s="9">
        <f t="shared" si="20"/>
        <v>81665.54711140017</v>
      </c>
      <c r="BQ78" s="9">
        <f t="shared" si="19"/>
        <v>105254.98591446203</v>
      </c>
      <c r="BR78" s="9">
        <f t="shared" si="19"/>
        <v>93364.57679772524</v>
      </c>
      <c r="BS78" s="9">
        <f t="shared" si="19"/>
        <v>130873.03437290505</v>
      </c>
      <c r="BT78" s="9">
        <f t="shared" si="19"/>
        <v>57551.860526839009</v>
      </c>
      <c r="BU78" s="9">
        <f t="shared" si="19"/>
        <v>75380.997729301569</v>
      </c>
      <c r="BV78" s="9">
        <f t="shared" si="19"/>
        <v>24147.993066840299</v>
      </c>
      <c r="BW78" s="9">
        <f t="shared" si="19"/>
        <v>-35796.754294804014</v>
      </c>
      <c r="BX78" s="9">
        <f t="shared" si="19"/>
        <v>94575.827180692999</v>
      </c>
      <c r="BY78" s="9">
        <f t="shared" si="19"/>
        <v>-144043.04608478511</v>
      </c>
      <c r="BZ78" s="9">
        <f t="shared" si="19"/>
        <v>-60821.42374628684</v>
      </c>
      <c r="CA78" s="9">
        <f t="shared" si="19"/>
        <v>12993.136217065558</v>
      </c>
    </row>
    <row r="79" spans="1:79">
      <c r="A79" s="2">
        <v>43040</v>
      </c>
      <c r="B79" s="8">
        <f>'WA Sch. 1-2'!B79</f>
        <v>874.97500000000002</v>
      </c>
      <c r="C79" s="8">
        <f>'WA Sch. 1-2'!C79</f>
        <v>765581.25062499999</v>
      </c>
      <c r="D79" s="8">
        <f>'WA Sch. 1-2'!D79</f>
        <v>0</v>
      </c>
      <c r="E79" s="8">
        <f>'WA Sch. 1-2'!E79</f>
        <v>818.5</v>
      </c>
      <c r="F79" s="8">
        <f>'WA Sch. 1-2'!F79</f>
        <v>669942.25</v>
      </c>
      <c r="G79" s="8">
        <f>'WA Sch. 1-2'!G79</f>
        <v>0</v>
      </c>
      <c r="H79" s="8">
        <f t="shared" si="24"/>
        <v>56.475000000000023</v>
      </c>
      <c r="I79" s="8">
        <f t="shared" si="24"/>
        <v>95639.000624999986</v>
      </c>
      <c r="J79" s="8">
        <f t="shared" si="24"/>
        <v>0</v>
      </c>
      <c r="K79" s="9">
        <v>1379</v>
      </c>
      <c r="L79" s="9">
        <v>3510088.5900000003</v>
      </c>
      <c r="M79" s="9">
        <v>-1303520</v>
      </c>
      <c r="N79" s="9">
        <f t="shared" si="25"/>
        <v>2206568.5900000003</v>
      </c>
      <c r="O79" s="9">
        <f t="shared" si="26"/>
        <v>1600.1222552574332</v>
      </c>
      <c r="P79" s="8">
        <f t="shared" si="27"/>
        <v>0</v>
      </c>
      <c r="Q79" s="8">
        <f t="shared" si="28"/>
        <v>1600.1222552574332</v>
      </c>
      <c r="R79" s="9">
        <f t="shared" si="22"/>
        <v>2206568.5900000003</v>
      </c>
      <c r="S79" s="21"/>
      <c r="U79" s="2">
        <v>43405</v>
      </c>
      <c r="V79" s="8">
        <f t="shared" si="29"/>
        <v>841.5</v>
      </c>
      <c r="W79" s="8">
        <f t="shared" si="30"/>
        <v>708122.25</v>
      </c>
      <c r="X79" s="8">
        <f t="shared" si="31"/>
        <v>0</v>
      </c>
      <c r="Y79" s="7">
        <v>0</v>
      </c>
      <c r="Z79" s="7">
        <v>0</v>
      </c>
      <c r="AA79" s="7">
        <v>0</v>
      </c>
      <c r="AB79" s="7">
        <v>0</v>
      </c>
      <c r="AC79" s="7">
        <v>0</v>
      </c>
      <c r="AD79" s="7">
        <v>0</v>
      </c>
      <c r="AE79" s="7">
        <v>1</v>
      </c>
      <c r="AF79" s="7">
        <v>0</v>
      </c>
      <c r="AG79" s="7">
        <v>0</v>
      </c>
      <c r="AH79" s="8">
        <f t="shared" si="32"/>
        <v>1373.9228752642709</v>
      </c>
      <c r="AJ79" s="17">
        <v>36</v>
      </c>
      <c r="AK79" s="17">
        <v>2449.0759807580075</v>
      </c>
      <c r="AL79" s="17">
        <v>222.99370565314211</v>
      </c>
      <c r="AM79" s="17">
        <v>0.59010542138485389</v>
      </c>
      <c r="AU79" s="1">
        <v>36</v>
      </c>
      <c r="AV79" s="50">
        <f t="shared" si="15"/>
        <v>91</v>
      </c>
      <c r="AW79" s="51">
        <f t="shared" si="16"/>
        <v>0.75363825363825365</v>
      </c>
      <c r="AX79" s="52">
        <f t="shared" si="17"/>
        <v>0.68598353263417977</v>
      </c>
      <c r="AZ79" s="1">
        <v>36</v>
      </c>
      <c r="BA79" s="9">
        <f t="shared" si="33"/>
        <v>222.99370565314211</v>
      </c>
      <c r="BB79" s="9">
        <f t="shared" si="23"/>
        <v>155.94761889802658</v>
      </c>
      <c r="BC79" s="9">
        <f t="shared" si="23"/>
        <v>523.6729338253017</v>
      </c>
      <c r="BD79" s="9">
        <f t="shared" si="23"/>
        <v>674.93807637606278</v>
      </c>
      <c r="BE79" s="9">
        <f t="shared" si="23"/>
        <v>598.69190345750212</v>
      </c>
      <c r="BF79" s="9">
        <f t="shared" si="23"/>
        <v>839.21149484482703</v>
      </c>
      <c r="BG79" s="9">
        <f t="shared" si="23"/>
        <v>369.04609979631368</v>
      </c>
      <c r="BH79" s="9">
        <f t="shared" si="23"/>
        <v>483.37382937916072</v>
      </c>
      <c r="BI79" s="9">
        <f t="shared" si="23"/>
        <v>154.84682124342226</v>
      </c>
      <c r="BJ79" s="9">
        <f t="shared" si="23"/>
        <v>-229.54344893339658</v>
      </c>
      <c r="BK79" s="9">
        <f t="shared" si="21"/>
        <v>606.458936975082</v>
      </c>
      <c r="BL79" s="9">
        <f t="shared" si="21"/>
        <v>-923.66300365877078</v>
      </c>
      <c r="BM79" s="9">
        <f t="shared" si="21"/>
        <v>-390.01187819390498</v>
      </c>
      <c r="BN79" s="1">
        <v>36</v>
      </c>
      <c r="BO79" s="9">
        <f t="shared" si="20"/>
        <v>49726.19276092053</v>
      </c>
      <c r="BP79" s="9">
        <f t="shared" si="20"/>
        <v>34775.337425855214</v>
      </c>
      <c r="BQ79" s="9">
        <f t="shared" si="19"/>
        <v>116775.76806395728</v>
      </c>
      <c r="BR79" s="9">
        <f t="shared" si="19"/>
        <v>150506.9427375024</v>
      </c>
      <c r="BS79" s="9">
        <f t="shared" si="19"/>
        <v>133504.52609652226</v>
      </c>
      <c r="BT79" s="9">
        <f t="shared" si="19"/>
        <v>187138.88106216158</v>
      </c>
      <c r="BU79" s="9">
        <f t="shared" si="19"/>
        <v>82294.957350419732</v>
      </c>
      <c r="BV79" s="9">
        <f t="shared" si="19"/>
        <v>107789.32142900924</v>
      </c>
      <c r="BW79" s="9">
        <f t="shared" si="19"/>
        <v>34529.866477680705</v>
      </c>
      <c r="BX79" s="9">
        <f t="shared" si="19"/>
        <v>-51186.744286060901</v>
      </c>
      <c r="BY79" s="9">
        <f t="shared" si="19"/>
        <v>135236.52568253953</v>
      </c>
      <c r="BZ79" s="9">
        <f t="shared" si="19"/>
        <v>-205971.03596058159</v>
      </c>
      <c r="CA79" s="9">
        <f t="shared" si="19"/>
        <v>-86970.193967200903</v>
      </c>
    </row>
    <row r="80" spans="1:79">
      <c r="A80" s="2">
        <v>43070</v>
      </c>
      <c r="B80" s="8">
        <f>'WA Sch. 1-2'!B80</f>
        <v>1138.7249999999999</v>
      </c>
      <c r="C80" s="8">
        <f>'WA Sch. 1-2'!C80</f>
        <v>1296694.6256249999</v>
      </c>
      <c r="D80" s="8">
        <f>'WA Sch. 1-2'!D80</f>
        <v>0</v>
      </c>
      <c r="E80" s="8">
        <f>'WA Sch. 1-2'!E80</f>
        <v>1186.5</v>
      </c>
      <c r="F80" s="8">
        <f>'WA Sch. 1-2'!F80</f>
        <v>1407782.25</v>
      </c>
      <c r="G80" s="8">
        <f>'WA Sch. 1-2'!G80</f>
        <v>0</v>
      </c>
      <c r="H80" s="8">
        <f t="shared" si="24"/>
        <v>-47.775000000000091</v>
      </c>
      <c r="I80" s="8">
        <f t="shared" si="24"/>
        <v>-111087.62437500013</v>
      </c>
      <c r="J80" s="8">
        <f t="shared" si="24"/>
        <v>0</v>
      </c>
      <c r="K80" s="9">
        <v>1412</v>
      </c>
      <c r="L80" s="9">
        <v>3453593.2779999999</v>
      </c>
      <c r="M80" s="9">
        <v>-27990</v>
      </c>
      <c r="N80" s="9">
        <f t="shared" si="25"/>
        <v>3425603.2779999999</v>
      </c>
      <c r="O80" s="9">
        <f t="shared" si="26"/>
        <v>2426.0646444759204</v>
      </c>
      <c r="P80" s="8">
        <f t="shared" si="27"/>
        <v>0</v>
      </c>
      <c r="Q80" s="8">
        <f t="shared" si="28"/>
        <v>2426.0646444759204</v>
      </c>
      <c r="R80" s="9">
        <f t="shared" si="22"/>
        <v>3425603.2779999995</v>
      </c>
      <c r="S80" s="21"/>
      <c r="U80" s="2">
        <v>43435</v>
      </c>
      <c r="V80" s="8">
        <f t="shared" si="29"/>
        <v>1029.5</v>
      </c>
      <c r="W80" s="8">
        <f t="shared" si="30"/>
        <v>1059870.25</v>
      </c>
      <c r="X80" s="8">
        <f t="shared" si="31"/>
        <v>0</v>
      </c>
      <c r="Y80" s="7">
        <v>0</v>
      </c>
      <c r="Z80" s="7">
        <v>0</v>
      </c>
      <c r="AA80" s="7">
        <v>0</v>
      </c>
      <c r="AB80" s="7">
        <v>0</v>
      </c>
      <c r="AC80" s="7">
        <v>0</v>
      </c>
      <c r="AD80" s="7">
        <v>0</v>
      </c>
      <c r="AE80" s="7">
        <v>0</v>
      </c>
      <c r="AF80" s="7">
        <v>0</v>
      </c>
      <c r="AG80" s="7">
        <v>0</v>
      </c>
      <c r="AH80" s="8">
        <f t="shared" si="32"/>
        <v>2217.7202982954545</v>
      </c>
      <c r="AJ80" s="17">
        <v>37</v>
      </c>
      <c r="AK80" s="17">
        <v>2449.0759807580075</v>
      </c>
      <c r="AL80" s="17">
        <v>83.749179156704486</v>
      </c>
      <c r="AM80" s="17">
        <v>0.22162439299419015</v>
      </c>
      <c r="AU80" s="1">
        <v>37</v>
      </c>
      <c r="AV80" s="50">
        <f t="shared" si="15"/>
        <v>70</v>
      </c>
      <c r="AW80" s="51">
        <f t="shared" si="16"/>
        <v>0.57900207900207901</v>
      </c>
      <c r="AX80" s="52">
        <f t="shared" si="17"/>
        <v>0.19934121391943735</v>
      </c>
      <c r="AZ80" s="1">
        <v>37</v>
      </c>
      <c r="BA80" s="9">
        <f t="shared" si="33"/>
        <v>83.749179156704486</v>
      </c>
      <c r="BB80" s="9">
        <f t="shared" si="23"/>
        <v>222.99370565314211</v>
      </c>
      <c r="BC80" s="9">
        <f t="shared" si="23"/>
        <v>155.94761889802658</v>
      </c>
      <c r="BD80" s="9">
        <f t="shared" si="23"/>
        <v>523.6729338253017</v>
      </c>
      <c r="BE80" s="9">
        <f t="shared" si="23"/>
        <v>674.93807637606278</v>
      </c>
      <c r="BF80" s="9">
        <f t="shared" si="23"/>
        <v>598.69190345750212</v>
      </c>
      <c r="BG80" s="9">
        <f t="shared" si="23"/>
        <v>839.21149484482703</v>
      </c>
      <c r="BH80" s="9">
        <f t="shared" si="23"/>
        <v>369.04609979631368</v>
      </c>
      <c r="BI80" s="9">
        <f t="shared" si="23"/>
        <v>483.37382937916072</v>
      </c>
      <c r="BJ80" s="9">
        <f t="shared" si="23"/>
        <v>154.84682124342226</v>
      </c>
      <c r="BK80" s="9">
        <f t="shared" si="21"/>
        <v>-229.54344893339658</v>
      </c>
      <c r="BL80" s="9">
        <f t="shared" si="21"/>
        <v>606.458936975082</v>
      </c>
      <c r="BM80" s="9">
        <f t="shared" si="21"/>
        <v>-923.66300365877078</v>
      </c>
      <c r="BN80" s="1">
        <v>37</v>
      </c>
      <c r="BO80" s="9">
        <f t="shared" si="20"/>
        <v>7013.9250094219115</v>
      </c>
      <c r="BP80" s="9">
        <f t="shared" si="20"/>
        <v>18675.539805562657</v>
      </c>
      <c r="BQ80" s="9">
        <f t="shared" si="19"/>
        <v>13060.485074152484</v>
      </c>
      <c r="BR80" s="9">
        <f t="shared" si="19"/>
        <v>43857.178354452706</v>
      </c>
      <c r="BS80" s="9">
        <f t="shared" si="19"/>
        <v>56525.509878100951</v>
      </c>
      <c r="BT80" s="9">
        <f t="shared" si="19"/>
        <v>50139.955482331286</v>
      </c>
      <c r="BU80" s="9">
        <f t="shared" si="19"/>
        <v>70283.273832125895</v>
      </c>
      <c r="BV80" s="9">
        <f t="shared" si="19"/>
        <v>30907.307928924856</v>
      </c>
      <c r="BW80" s="9">
        <f t="shared" si="19"/>
        <v>40482.161436338065</v>
      </c>
      <c r="BX80" s="9">
        <f t="shared" si="19"/>
        <v>12968.294174161745</v>
      </c>
      <c r="BY80" s="9">
        <f t="shared" si="19"/>
        <v>-19224.075428970984</v>
      </c>
      <c r="BZ80" s="9">
        <f t="shared" si="19"/>
        <v>50790.438163911218</v>
      </c>
      <c r="CA80" s="9">
        <f t="shared" si="19"/>
        <v>-77356.018373838815</v>
      </c>
    </row>
    <row r="81" spans="1:79">
      <c r="A81" s="2">
        <v>43101</v>
      </c>
      <c r="B81" s="8">
        <f>'WA Sch. 1-2'!B81</f>
        <v>1095.1500000000001</v>
      </c>
      <c r="C81" s="8">
        <f>'WA Sch. 1-2'!C81</f>
        <v>1199353.5225000002</v>
      </c>
      <c r="D81" s="8">
        <f>'WA Sch. 1-2'!D81</f>
        <v>0</v>
      </c>
      <c r="E81" s="8">
        <f>'WA Sch. 1-2'!E81</f>
        <v>970.5</v>
      </c>
      <c r="F81" s="8">
        <f>'WA Sch. 1-2'!F81</f>
        <v>941870.25</v>
      </c>
      <c r="G81" s="8">
        <f>'WA Sch. 1-2'!G81</f>
        <v>0</v>
      </c>
      <c r="H81" s="8">
        <f t="shared" si="24"/>
        <v>124.65000000000009</v>
      </c>
      <c r="I81" s="8">
        <f t="shared" si="24"/>
        <v>257483.2725000002</v>
      </c>
      <c r="J81" s="8">
        <f t="shared" si="24"/>
        <v>0</v>
      </c>
      <c r="K81" s="9">
        <v>1407</v>
      </c>
      <c r="L81" s="9">
        <v>3672518.2170099998</v>
      </c>
      <c r="M81" s="9">
        <v>-575487</v>
      </c>
      <c r="N81" s="9">
        <f t="shared" si="25"/>
        <v>3097031.2170099998</v>
      </c>
      <c r="O81" s="9">
        <f t="shared" si="26"/>
        <v>2201.1593582160622</v>
      </c>
      <c r="P81" s="8">
        <f t="shared" si="27"/>
        <v>0</v>
      </c>
      <c r="Q81" s="8">
        <f t="shared" si="28"/>
        <v>2201.1593582160622</v>
      </c>
      <c r="R81" s="9">
        <f t="shared" si="22"/>
        <v>3097031.2170099993</v>
      </c>
      <c r="S81" s="21"/>
      <c r="U81" s="2">
        <v>43466</v>
      </c>
      <c r="V81" s="8">
        <f t="shared" si="29"/>
        <v>1057.5</v>
      </c>
      <c r="W81" s="8">
        <f t="shared" si="30"/>
        <v>1118306.25</v>
      </c>
      <c r="X81" s="8">
        <f t="shared" si="31"/>
        <v>0</v>
      </c>
      <c r="Y81" s="7">
        <v>0</v>
      </c>
      <c r="Z81" s="7">
        <v>0</v>
      </c>
      <c r="AA81" s="7">
        <v>0</v>
      </c>
      <c r="AB81" s="7">
        <v>0</v>
      </c>
      <c r="AC81" s="7">
        <v>0</v>
      </c>
      <c r="AD81" s="7">
        <v>0</v>
      </c>
      <c r="AE81" s="7">
        <v>0</v>
      </c>
      <c r="AF81" s="7">
        <v>0</v>
      </c>
      <c r="AG81" s="7">
        <v>0</v>
      </c>
      <c r="AH81" s="8">
        <f t="shared" si="32"/>
        <v>2329.8631651762266</v>
      </c>
      <c r="AJ81" s="17">
        <v>38</v>
      </c>
      <c r="AK81" s="17">
        <v>2449.0759807580075</v>
      </c>
      <c r="AL81" s="17">
        <v>-408.40529232649578</v>
      </c>
      <c r="AM81" s="17">
        <v>-1.0807577568983073</v>
      </c>
      <c r="AU81" s="1">
        <v>38</v>
      </c>
      <c r="AV81" s="50">
        <f t="shared" si="15"/>
        <v>13</v>
      </c>
      <c r="AW81" s="51">
        <f t="shared" si="16"/>
        <v>0.104989604989605</v>
      </c>
      <c r="AX81" s="52">
        <f t="shared" si="17"/>
        <v>-1.2536226075646817</v>
      </c>
      <c r="AZ81" s="1">
        <v>38</v>
      </c>
      <c r="BA81" s="9">
        <f t="shared" si="33"/>
        <v>-408.40529232649578</v>
      </c>
      <c r="BB81" s="9">
        <f t="shared" si="23"/>
        <v>83.749179156704486</v>
      </c>
      <c r="BC81" s="9">
        <f t="shared" si="23"/>
        <v>222.99370565314211</v>
      </c>
      <c r="BD81" s="9">
        <f t="shared" si="23"/>
        <v>155.94761889802658</v>
      </c>
      <c r="BE81" s="9">
        <f t="shared" si="23"/>
        <v>523.6729338253017</v>
      </c>
      <c r="BF81" s="9">
        <f t="shared" si="23"/>
        <v>674.93807637606278</v>
      </c>
      <c r="BG81" s="9">
        <f t="shared" si="23"/>
        <v>598.69190345750212</v>
      </c>
      <c r="BH81" s="9">
        <f t="shared" si="23"/>
        <v>839.21149484482703</v>
      </c>
      <c r="BI81" s="9">
        <f t="shared" si="23"/>
        <v>369.04609979631368</v>
      </c>
      <c r="BJ81" s="9">
        <f t="shared" si="23"/>
        <v>483.37382937916072</v>
      </c>
      <c r="BK81" s="9">
        <f t="shared" si="21"/>
        <v>154.84682124342226</v>
      </c>
      <c r="BL81" s="9">
        <f t="shared" si="21"/>
        <v>-229.54344893339658</v>
      </c>
      <c r="BM81" s="9">
        <f t="shared" si="21"/>
        <v>606.458936975082</v>
      </c>
      <c r="BN81" s="1">
        <v>38</v>
      </c>
      <c r="BO81" s="9">
        <f t="shared" si="20"/>
        <v>166794.88280028987</v>
      </c>
      <c r="BP81" s="9">
        <f t="shared" si="20"/>
        <v>-34203.607995598206</v>
      </c>
      <c r="BQ81" s="9">
        <f t="shared" si="19"/>
        <v>-91071.809544240212</v>
      </c>
      <c r="BR81" s="9">
        <f t="shared" si="19"/>
        <v>-63689.832883669696</v>
      </c>
      <c r="BS81" s="9">
        <f t="shared" si="19"/>
        <v>-213870.79762239597</v>
      </c>
      <c r="BT81" s="9">
        <f t="shared" si="19"/>
        <v>-275648.28238464851</v>
      </c>
      <c r="BU81" s="9">
        <f t="shared" si="19"/>
        <v>-244508.94184506722</v>
      </c>
      <c r="BV81" s="9">
        <f t="shared" si="19"/>
        <v>-342738.41587585682</v>
      </c>
      <c r="BW81" s="9">
        <f t="shared" si="19"/>
        <v>-150720.38026926666</v>
      </c>
      <c r="BX81" s="9">
        <f t="shared" si="19"/>
        <v>-197412.43009057376</v>
      </c>
      <c r="BY81" s="9">
        <f t="shared" si="19"/>
        <v>-63240.2612957487</v>
      </c>
      <c r="BZ81" s="9">
        <f t="shared" si="19"/>
        <v>93746.7593632754</v>
      </c>
      <c r="CA81" s="9">
        <f t="shared" si="19"/>
        <v>-247681.03943932411</v>
      </c>
    </row>
    <row r="82" spans="1:79">
      <c r="A82" s="2">
        <v>43132</v>
      </c>
      <c r="B82" s="8">
        <f>'WA Sch. 1-2'!B82</f>
        <v>932.76424999999995</v>
      </c>
      <c r="C82" s="8">
        <f>'WA Sch. 1-2'!C82</f>
        <v>870049.14607806236</v>
      </c>
      <c r="D82" s="8">
        <f>'WA Sch. 1-2'!D82</f>
        <v>0</v>
      </c>
      <c r="E82" s="8">
        <f>'WA Sch. 1-2'!E82</f>
        <v>974</v>
      </c>
      <c r="F82" s="8">
        <f>'WA Sch. 1-2'!F82</f>
        <v>948676</v>
      </c>
      <c r="G82" s="8">
        <f>'WA Sch. 1-2'!G82</f>
        <v>0</v>
      </c>
      <c r="H82" s="8">
        <f t="shared" si="24"/>
        <v>-41.235750000000053</v>
      </c>
      <c r="I82" s="8">
        <f t="shared" si="24"/>
        <v>-78626.85392193764</v>
      </c>
      <c r="J82" s="8">
        <f t="shared" si="24"/>
        <v>0</v>
      </c>
      <c r="K82" s="9">
        <v>1419</v>
      </c>
      <c r="L82" s="9">
        <v>3555397.2609999999</v>
      </c>
      <c r="M82" s="9">
        <v>-133696</v>
      </c>
      <c r="N82" s="9">
        <f t="shared" si="25"/>
        <v>3421701.2609999999</v>
      </c>
      <c r="O82" s="9">
        <f t="shared" si="26"/>
        <v>2411.3469069767443</v>
      </c>
      <c r="P82" s="8">
        <f t="shared" si="27"/>
        <v>0</v>
      </c>
      <c r="Q82" s="8">
        <f t="shared" si="28"/>
        <v>2411.3469069767443</v>
      </c>
      <c r="R82" s="9">
        <f t="shared" si="22"/>
        <v>3421701.2610000004</v>
      </c>
      <c r="S82" s="21"/>
      <c r="U82" s="2">
        <v>43497</v>
      </c>
      <c r="V82" s="8">
        <f t="shared" si="29"/>
        <v>1224.5</v>
      </c>
      <c r="W82" s="8">
        <f t="shared" si="30"/>
        <v>1499400.25</v>
      </c>
      <c r="X82" s="8">
        <f t="shared" si="31"/>
        <v>0</v>
      </c>
      <c r="Y82" s="7">
        <v>0</v>
      </c>
      <c r="Z82" s="7">
        <v>0</v>
      </c>
      <c r="AA82" s="7">
        <v>0</v>
      </c>
      <c r="AB82" s="7">
        <v>0</v>
      </c>
      <c r="AC82" s="7">
        <v>0</v>
      </c>
      <c r="AD82" s="7">
        <v>0</v>
      </c>
      <c r="AE82" s="7">
        <v>0</v>
      </c>
      <c r="AF82" s="7">
        <v>0</v>
      </c>
      <c r="AG82" s="7">
        <v>0</v>
      </c>
      <c r="AH82" s="8">
        <f t="shared" si="32"/>
        <v>2677.0786160397447</v>
      </c>
      <c r="AJ82" s="17">
        <v>39</v>
      </c>
      <c r="AK82" s="17">
        <v>2449.0759807580075</v>
      </c>
      <c r="AL82" s="17">
        <v>877.6549257373531</v>
      </c>
      <c r="AM82" s="17">
        <v>2.3225271236503882</v>
      </c>
      <c r="AU82" s="1">
        <v>39</v>
      </c>
      <c r="AV82" s="50">
        <f t="shared" si="15"/>
        <v>120</v>
      </c>
      <c r="AW82" s="51">
        <f t="shared" si="16"/>
        <v>0.99480249480249483</v>
      </c>
      <c r="AX82" s="52">
        <f t="shared" si="17"/>
        <v>2.562404725380119</v>
      </c>
      <c r="AZ82" s="1">
        <v>39</v>
      </c>
      <c r="BA82" s="9">
        <f t="shared" si="33"/>
        <v>877.6549257373531</v>
      </c>
      <c r="BB82" s="9">
        <f t="shared" si="23"/>
        <v>-408.40529232649578</v>
      </c>
      <c r="BC82" s="9">
        <f t="shared" si="23"/>
        <v>83.749179156704486</v>
      </c>
      <c r="BD82" s="9">
        <f t="shared" si="23"/>
        <v>222.99370565314211</v>
      </c>
      <c r="BE82" s="9">
        <f t="shared" si="23"/>
        <v>155.94761889802658</v>
      </c>
      <c r="BF82" s="9">
        <f t="shared" si="23"/>
        <v>523.6729338253017</v>
      </c>
      <c r="BG82" s="9">
        <f t="shared" si="23"/>
        <v>674.93807637606278</v>
      </c>
      <c r="BH82" s="9">
        <f t="shared" si="23"/>
        <v>598.69190345750212</v>
      </c>
      <c r="BI82" s="9">
        <f t="shared" si="23"/>
        <v>839.21149484482703</v>
      </c>
      <c r="BJ82" s="9">
        <f t="shared" si="23"/>
        <v>369.04609979631368</v>
      </c>
      <c r="BK82" s="9">
        <f t="shared" si="21"/>
        <v>483.37382937916072</v>
      </c>
      <c r="BL82" s="9">
        <f t="shared" si="21"/>
        <v>154.84682124342226</v>
      </c>
      <c r="BM82" s="9">
        <f t="shared" si="21"/>
        <v>-229.54344893339658</v>
      </c>
      <c r="BN82" s="1">
        <v>39</v>
      </c>
      <c r="BO82" s="9">
        <f t="shared" si="20"/>
        <v>770278.16867104021</v>
      </c>
      <c r="BP82" s="9">
        <f t="shared" si="20"/>
        <v>-358438.91650755232</v>
      </c>
      <c r="BQ82" s="9">
        <f t="shared" si="19"/>
        <v>73502.879613342477</v>
      </c>
      <c r="BR82" s="9">
        <f t="shared" si="19"/>
        <v>195711.52417490646</v>
      </c>
      <c r="BS82" s="9">
        <f t="shared" si="19"/>
        <v>136868.19588286534</v>
      </c>
      <c r="BT82" s="9">
        <f t="shared" si="19"/>
        <v>459604.1298471081</v>
      </c>
      <c r="BU82" s="9">
        <f t="shared" si="19"/>
        <v>592362.72729914659</v>
      </c>
      <c r="BV82" s="9">
        <f t="shared" si="19"/>
        <v>525444.89806854981</v>
      </c>
      <c r="BW82" s="9">
        <f t="shared" si="19"/>
        <v>736538.1021859711</v>
      </c>
      <c r="BX82" s="9">
        <f t="shared" si="19"/>
        <v>323895.12731039443</v>
      </c>
      <c r="BY82" s="9">
        <f t="shared" si="19"/>
        <v>424235.42232714832</v>
      </c>
      <c r="BZ82" s="9">
        <f t="shared" si="19"/>
        <v>135902.07539906175</v>
      </c>
      <c r="CA82" s="9">
        <f t="shared" si="19"/>
        <v>-201459.93862713559</v>
      </c>
    </row>
    <row r="83" spans="1:79">
      <c r="A83" s="2">
        <v>43160</v>
      </c>
      <c r="B83" s="8">
        <f>'WA Sch. 1-2'!B83</f>
        <v>767.35</v>
      </c>
      <c r="C83" s="8">
        <f>'WA Sch. 1-2'!C83</f>
        <v>588826.02250000008</v>
      </c>
      <c r="D83" s="8">
        <f>'WA Sch. 1-2'!D83</f>
        <v>0</v>
      </c>
      <c r="E83" s="8">
        <f>'WA Sch. 1-2'!E83</f>
        <v>767</v>
      </c>
      <c r="F83" s="8">
        <f>'WA Sch. 1-2'!F83</f>
        <v>588289</v>
      </c>
      <c r="G83" s="8">
        <f>'WA Sch. 1-2'!G83</f>
        <v>0</v>
      </c>
      <c r="H83" s="8">
        <f t="shared" si="24"/>
        <v>0.35000000000002274</v>
      </c>
      <c r="I83" s="8">
        <f t="shared" si="24"/>
        <v>537.02250000007916</v>
      </c>
      <c r="J83" s="8">
        <f t="shared" si="24"/>
        <v>0</v>
      </c>
      <c r="K83" s="9">
        <v>1410</v>
      </c>
      <c r="L83" s="9">
        <v>3469837.054</v>
      </c>
      <c r="M83" s="9">
        <v>-309320</v>
      </c>
      <c r="N83" s="9">
        <f t="shared" si="25"/>
        <v>3160517.054</v>
      </c>
      <c r="O83" s="9">
        <f t="shared" si="26"/>
        <v>2241.5014567375888</v>
      </c>
      <c r="P83" s="8">
        <f t="shared" si="27"/>
        <v>0</v>
      </c>
      <c r="Q83" s="8">
        <f t="shared" si="28"/>
        <v>2241.5014567375888</v>
      </c>
      <c r="R83" s="9">
        <f t="shared" si="22"/>
        <v>3160517.054</v>
      </c>
      <c r="S83" s="21"/>
      <c r="U83" s="2">
        <v>43525</v>
      </c>
      <c r="V83" s="8">
        <f t="shared" si="29"/>
        <v>943.5</v>
      </c>
      <c r="W83" s="8">
        <f t="shared" si="30"/>
        <v>890192.25</v>
      </c>
      <c r="X83" s="8">
        <f t="shared" si="31"/>
        <v>0</v>
      </c>
      <c r="Y83" s="7">
        <v>0</v>
      </c>
      <c r="Z83" s="7">
        <v>0</v>
      </c>
      <c r="AA83" s="7">
        <v>0</v>
      </c>
      <c r="AB83" s="7">
        <v>0</v>
      </c>
      <c r="AC83" s="7">
        <v>0</v>
      </c>
      <c r="AD83" s="7">
        <v>0</v>
      </c>
      <c r="AE83" s="7">
        <v>0</v>
      </c>
      <c r="AF83" s="7">
        <v>0</v>
      </c>
      <c r="AG83" s="7">
        <v>0</v>
      </c>
      <c r="AH83" s="8">
        <f t="shared" si="32"/>
        <v>2116.5755749128921</v>
      </c>
      <c r="AJ83" s="17">
        <v>40</v>
      </c>
      <c r="AK83" s="17">
        <v>2469.5193155636766</v>
      </c>
      <c r="AL83" s="17">
        <v>-74.317454432681643</v>
      </c>
      <c r="AM83" s="17">
        <v>-0.19666533921124305</v>
      </c>
      <c r="AU83" s="1">
        <v>40</v>
      </c>
      <c r="AV83" s="50">
        <f t="shared" si="15"/>
        <v>52</v>
      </c>
      <c r="AW83" s="51">
        <f t="shared" si="16"/>
        <v>0.42931392931392931</v>
      </c>
      <c r="AX83" s="52">
        <f t="shared" si="17"/>
        <v>-0.17812111651651327</v>
      </c>
      <c r="AZ83" s="1">
        <v>40</v>
      </c>
      <c r="BA83" s="9">
        <f t="shared" si="33"/>
        <v>-74.317454432681643</v>
      </c>
      <c r="BB83" s="9">
        <f t="shared" si="23"/>
        <v>877.6549257373531</v>
      </c>
      <c r="BC83" s="9">
        <f t="shared" si="23"/>
        <v>-408.40529232649578</v>
      </c>
      <c r="BD83" s="9">
        <f t="shared" si="23"/>
        <v>83.749179156704486</v>
      </c>
      <c r="BE83" s="9">
        <f t="shared" si="23"/>
        <v>222.99370565314211</v>
      </c>
      <c r="BF83" s="9">
        <f t="shared" si="23"/>
        <v>155.94761889802658</v>
      </c>
      <c r="BG83" s="9">
        <f t="shared" si="23"/>
        <v>523.6729338253017</v>
      </c>
      <c r="BH83" s="9">
        <f t="shared" si="23"/>
        <v>674.93807637606278</v>
      </c>
      <c r="BI83" s="9">
        <f t="shared" si="23"/>
        <v>598.69190345750212</v>
      </c>
      <c r="BJ83" s="9">
        <f t="shared" si="23"/>
        <v>839.21149484482703</v>
      </c>
      <c r="BK83" s="9">
        <f t="shared" si="21"/>
        <v>369.04609979631368</v>
      </c>
      <c r="BL83" s="9">
        <f t="shared" si="21"/>
        <v>483.37382937916072</v>
      </c>
      <c r="BM83" s="9">
        <f t="shared" si="21"/>
        <v>154.84682124342226</v>
      </c>
      <c r="BN83" s="1">
        <v>40</v>
      </c>
      <c r="BO83" s="9">
        <f t="shared" si="20"/>
        <v>5523.0840333536007</v>
      </c>
      <c r="BP83" s="9">
        <f t="shared" si="20"/>
        <v>-65225.079951103726</v>
      </c>
      <c r="BQ83" s="9">
        <f t="shared" si="19"/>
        <v>30351.641702540015</v>
      </c>
      <c r="BR83" s="9">
        <f t="shared" si="19"/>
        <v>-6224.0258057528699</v>
      </c>
      <c r="BS83" s="9">
        <f t="shared" si="19"/>
        <v>-16572.324558652101</v>
      </c>
      <c r="BT83" s="9">
        <f t="shared" si="19"/>
        <v>-11589.630061339232</v>
      </c>
      <c r="BU83" s="9">
        <f t="shared" si="19"/>
        <v>-38918.03939719023</v>
      </c>
      <c r="BV83" s="9">
        <f t="shared" si="19"/>
        <v>-50159.679735959398</v>
      </c>
      <c r="BW83" s="9">
        <f t="shared" si="19"/>
        <v>-44493.25825441796</v>
      </c>
      <c r="BX83" s="9">
        <f t="shared" si="19"/>
        <v>-62368.062027512504</v>
      </c>
      <c r="BY83" s="9">
        <f t="shared" si="19"/>
        <v>-27426.566705171201</v>
      </c>
      <c r="BZ83" s="9">
        <f t="shared" si="19"/>
        <v>-35923.1125388363</v>
      </c>
      <c r="CA83" s="9">
        <f t="shared" si="19"/>
        <v>-11507.821581803573</v>
      </c>
    </row>
    <row r="84" spans="1:79">
      <c r="A84" s="2">
        <v>43191</v>
      </c>
      <c r="B84" s="8">
        <f>'WA Sch. 1-2'!B84</f>
        <v>547.15</v>
      </c>
      <c r="C84" s="8">
        <f>'WA Sch. 1-2'!C84</f>
        <v>299373.1225</v>
      </c>
      <c r="D84" s="8">
        <f>'WA Sch. 1-2'!D84</f>
        <v>0.375</v>
      </c>
      <c r="E84" s="8">
        <f>'WA Sch. 1-2'!E84</f>
        <v>548.5</v>
      </c>
      <c r="F84" s="8">
        <f>'WA Sch. 1-2'!F84</f>
        <v>300852.25</v>
      </c>
      <c r="G84" s="8">
        <f>'WA Sch. 1-2'!G84</f>
        <v>0.5</v>
      </c>
      <c r="H84" s="8">
        <f t="shared" si="24"/>
        <v>-1.3500000000000227</v>
      </c>
      <c r="I84" s="8">
        <f t="shared" si="24"/>
        <v>-1479.1275000000023</v>
      </c>
      <c r="J84" s="8">
        <f t="shared" si="24"/>
        <v>-0.125</v>
      </c>
      <c r="K84" s="9">
        <v>1421</v>
      </c>
      <c r="L84" s="9">
        <v>3433307.9640000002</v>
      </c>
      <c r="M84" s="9">
        <v>-344863</v>
      </c>
      <c r="N84" s="9">
        <f t="shared" si="25"/>
        <v>3088444.9640000002</v>
      </c>
      <c r="O84" s="9">
        <f t="shared" si="26"/>
        <v>2173.4306572836031</v>
      </c>
      <c r="P84" s="8">
        <f t="shared" si="27"/>
        <v>-0.46462124558338808</v>
      </c>
      <c r="Q84" s="8">
        <f t="shared" si="28"/>
        <v>2172.9660360380199</v>
      </c>
      <c r="R84" s="9">
        <f t="shared" si="22"/>
        <v>3087784.737210026</v>
      </c>
      <c r="S84" s="21"/>
      <c r="U84" s="2">
        <v>43556</v>
      </c>
      <c r="V84" s="8">
        <f t="shared" si="29"/>
        <v>508</v>
      </c>
      <c r="W84" s="8">
        <f t="shared" si="30"/>
        <v>258064</v>
      </c>
      <c r="X84" s="8">
        <f t="shared" si="31"/>
        <v>0</v>
      </c>
      <c r="Y84" s="7">
        <v>0</v>
      </c>
      <c r="Z84" s="7">
        <v>0</v>
      </c>
      <c r="AA84" s="7">
        <v>0</v>
      </c>
      <c r="AB84" s="7">
        <v>0</v>
      </c>
      <c r="AC84" s="7">
        <v>0</v>
      </c>
      <c r="AD84" s="7">
        <v>0</v>
      </c>
      <c r="AE84" s="7">
        <v>0</v>
      </c>
      <c r="AF84" s="7">
        <v>0</v>
      </c>
      <c r="AG84" s="7">
        <v>0</v>
      </c>
      <c r="AH84" s="8">
        <f t="shared" si="32"/>
        <v>2608.251162464986</v>
      </c>
      <c r="AJ84" s="17">
        <v>41</v>
      </c>
      <c r="AK84" s="17">
        <v>3236.8498037726472</v>
      </c>
      <c r="AL84" s="17">
        <v>182.90126612749555</v>
      </c>
      <c r="AM84" s="17">
        <v>0.48400930601992648</v>
      </c>
      <c r="AU84" s="1">
        <v>41</v>
      </c>
      <c r="AV84" s="50">
        <f t="shared" si="15"/>
        <v>88</v>
      </c>
      <c r="AW84" s="51">
        <f t="shared" si="16"/>
        <v>0.7286902286902287</v>
      </c>
      <c r="AX84" s="52">
        <f t="shared" si="17"/>
        <v>0.60885652565055048</v>
      </c>
      <c r="AZ84" s="1">
        <v>41</v>
      </c>
      <c r="BA84" s="9">
        <f t="shared" si="33"/>
        <v>182.90126612749555</v>
      </c>
      <c r="BB84" s="9">
        <f t="shared" si="23"/>
        <v>-74.317454432681643</v>
      </c>
      <c r="BC84" s="9">
        <f t="shared" si="23"/>
        <v>877.6549257373531</v>
      </c>
      <c r="BD84" s="9">
        <f t="shared" si="23"/>
        <v>-408.40529232649578</v>
      </c>
      <c r="BE84" s="9">
        <f t="shared" si="23"/>
        <v>83.749179156704486</v>
      </c>
      <c r="BF84" s="9">
        <f t="shared" si="23"/>
        <v>222.99370565314211</v>
      </c>
      <c r="BG84" s="9">
        <f t="shared" si="23"/>
        <v>155.94761889802658</v>
      </c>
      <c r="BH84" s="9">
        <f t="shared" si="23"/>
        <v>523.6729338253017</v>
      </c>
      <c r="BI84" s="9">
        <f t="shared" si="23"/>
        <v>674.93807637606278</v>
      </c>
      <c r="BJ84" s="9">
        <f t="shared" si="23"/>
        <v>598.69190345750212</v>
      </c>
      <c r="BK84" s="9">
        <f t="shared" si="21"/>
        <v>839.21149484482703</v>
      </c>
      <c r="BL84" s="9">
        <f t="shared" si="21"/>
        <v>369.04609979631368</v>
      </c>
      <c r="BM84" s="9">
        <f t="shared" si="21"/>
        <v>483.37382937916072</v>
      </c>
      <c r="BN84" s="1">
        <v>41</v>
      </c>
      <c r="BO84" s="9">
        <f t="shared" si="20"/>
        <v>33452.873151041233</v>
      </c>
      <c r="BP84" s="9">
        <f t="shared" si="20"/>
        <v>-13592.756511109848</v>
      </c>
      <c r="BQ84" s="9">
        <f t="shared" si="19"/>
        <v>160524.19714039579</v>
      </c>
      <c r="BR84" s="9">
        <f t="shared" si="19"/>
        <v>-74697.845059686195</v>
      </c>
      <c r="BS84" s="9">
        <f t="shared" si="19"/>
        <v>15317.830904899913</v>
      </c>
      <c r="BT84" s="9">
        <f t="shared" si="19"/>
        <v>40785.831102422067</v>
      </c>
      <c r="BU84" s="9">
        <f t="shared" si="19"/>
        <v>28523.016946017473</v>
      </c>
      <c r="BV84" s="9">
        <f t="shared" si="19"/>
        <v>95780.442633348415</v>
      </c>
      <c r="BW84" s="9">
        <f t="shared" si="19"/>
        <v>123447.02872683883</v>
      </c>
      <c r="BX84" s="9">
        <f t="shared" si="19"/>
        <v>109501.50716265808</v>
      </c>
      <c r="BY84" s="9">
        <f t="shared" si="19"/>
        <v>153492.84495586785</v>
      </c>
      <c r="BZ84" s="9">
        <f t="shared" si="19"/>
        <v>67498.99891216027</v>
      </c>
      <c r="CA84" s="9">
        <f t="shared" si="19"/>
        <v>88409.685406345001</v>
      </c>
    </row>
    <row r="85" spans="1:79">
      <c r="A85" s="2">
        <v>43221</v>
      </c>
      <c r="B85" s="8">
        <f>'WA Sch. 1-2'!B85</f>
        <v>290.02499999999998</v>
      </c>
      <c r="C85" s="8">
        <f>'WA Sch. 1-2'!C85</f>
        <v>84114.500624999986</v>
      </c>
      <c r="D85" s="8">
        <f>'WA Sch. 1-2'!D85</f>
        <v>14.95</v>
      </c>
      <c r="E85" s="8">
        <f>'WA Sch. 1-2'!E85</f>
        <v>129</v>
      </c>
      <c r="F85" s="8">
        <f>'WA Sch. 1-2'!F85</f>
        <v>16641</v>
      </c>
      <c r="G85" s="8">
        <f>'WA Sch. 1-2'!G85</f>
        <v>34.5</v>
      </c>
      <c r="H85" s="8">
        <f t="shared" si="24"/>
        <v>161.02499999999998</v>
      </c>
      <c r="I85" s="8">
        <f t="shared" si="24"/>
        <v>67473.500624999986</v>
      </c>
      <c r="J85" s="8">
        <f t="shared" si="24"/>
        <v>-19.55</v>
      </c>
      <c r="K85" s="9">
        <v>1422</v>
      </c>
      <c r="L85" s="9">
        <v>4212422.5980000002</v>
      </c>
      <c r="M85" s="9">
        <v>-64085</v>
      </c>
      <c r="N85" s="9">
        <f t="shared" si="25"/>
        <v>4148337.5980000002</v>
      </c>
      <c r="O85" s="9">
        <f t="shared" si="26"/>
        <v>2917.255694796062</v>
      </c>
      <c r="P85" s="8">
        <f t="shared" si="27"/>
        <v>-72.666762809241902</v>
      </c>
      <c r="Q85" s="8">
        <f t="shared" si="28"/>
        <v>2844.5889319868202</v>
      </c>
      <c r="R85" s="9">
        <f t="shared" si="22"/>
        <v>4045005.4612852582</v>
      </c>
      <c r="S85" s="21"/>
      <c r="U85" s="2">
        <v>43586</v>
      </c>
      <c r="V85" s="8">
        <f t="shared" si="29"/>
        <v>187</v>
      </c>
      <c r="W85" s="8">
        <f t="shared" si="30"/>
        <v>34969</v>
      </c>
      <c r="X85" s="8">
        <f t="shared" si="31"/>
        <v>13</v>
      </c>
      <c r="Y85" s="7">
        <v>1</v>
      </c>
      <c r="Z85" s="7">
        <v>0</v>
      </c>
      <c r="AA85" s="7">
        <v>0</v>
      </c>
      <c r="AB85" s="7">
        <v>0</v>
      </c>
      <c r="AC85" s="7">
        <v>0</v>
      </c>
      <c r="AD85" s="7">
        <v>0</v>
      </c>
      <c r="AE85" s="7">
        <v>0</v>
      </c>
      <c r="AF85" s="7">
        <v>0</v>
      </c>
      <c r="AG85" s="7">
        <v>0</v>
      </c>
      <c r="AH85" s="8">
        <f t="shared" si="32"/>
        <v>3271.9404341833219</v>
      </c>
      <c r="AJ85" s="17">
        <v>42</v>
      </c>
      <c r="AK85" s="17">
        <v>4934.0165906808907</v>
      </c>
      <c r="AL85" s="17">
        <v>-138.06410687959487</v>
      </c>
      <c r="AM85" s="17">
        <v>-0.3653572988962922</v>
      </c>
      <c r="AU85" s="1">
        <v>42</v>
      </c>
      <c r="AV85" s="50">
        <f t="shared" si="15"/>
        <v>40</v>
      </c>
      <c r="AW85" s="51">
        <f t="shared" si="16"/>
        <v>0.32952182952182951</v>
      </c>
      <c r="AX85" s="52">
        <f t="shared" si="17"/>
        <v>-0.44123392015968882</v>
      </c>
      <c r="AZ85" s="1">
        <v>42</v>
      </c>
      <c r="BA85" s="9">
        <f t="shared" si="33"/>
        <v>-138.06410687959487</v>
      </c>
      <c r="BB85" s="9">
        <f t="shared" si="23"/>
        <v>182.90126612749555</v>
      </c>
      <c r="BC85" s="9">
        <f t="shared" si="23"/>
        <v>-74.317454432681643</v>
      </c>
      <c r="BD85" s="9">
        <f t="shared" si="23"/>
        <v>877.6549257373531</v>
      </c>
      <c r="BE85" s="9">
        <f t="shared" si="23"/>
        <v>-408.40529232649578</v>
      </c>
      <c r="BF85" s="9">
        <f t="shared" si="23"/>
        <v>83.749179156704486</v>
      </c>
      <c r="BG85" s="9">
        <f t="shared" si="23"/>
        <v>222.99370565314211</v>
      </c>
      <c r="BH85" s="9">
        <f t="shared" si="23"/>
        <v>155.94761889802658</v>
      </c>
      <c r="BI85" s="9">
        <f t="shared" si="23"/>
        <v>523.6729338253017</v>
      </c>
      <c r="BJ85" s="9">
        <f t="shared" si="23"/>
        <v>674.93807637606278</v>
      </c>
      <c r="BK85" s="9">
        <f t="shared" si="21"/>
        <v>598.69190345750212</v>
      </c>
      <c r="BL85" s="9">
        <f t="shared" si="21"/>
        <v>839.21149484482703</v>
      </c>
      <c r="BM85" s="9">
        <f t="shared" si="21"/>
        <v>369.04609979631368</v>
      </c>
      <c r="BN85" s="1">
        <v>42</v>
      </c>
      <c r="BO85" s="9">
        <f t="shared" si="20"/>
        <v>19061.697608459985</v>
      </c>
      <c r="BP85" s="9">
        <f t="shared" si="20"/>
        <v>-25252.099955039736</v>
      </c>
      <c r="BQ85" s="9">
        <f t="shared" si="19"/>
        <v>10260.572971813019</v>
      </c>
      <c r="BR85" s="9">
        <f t="shared" si="19"/>
        <v>-121172.64347040426</v>
      </c>
      <c r="BS85" s="9">
        <f t="shared" ref="BS85:CA113" si="34">($BA85-$BO$171)*(BE85-$BO$171)</f>
        <v>56386.111929957086</v>
      </c>
      <c r="BT85" s="9">
        <f t="shared" si="34"/>
        <v>-11562.755622169627</v>
      </c>
      <c r="BU85" s="9">
        <f t="shared" si="34"/>
        <v>-30787.426810772267</v>
      </c>
      <c r="BV85" s="9">
        <f t="shared" si="34"/>
        <v>-21530.768723155456</v>
      </c>
      <c r="BW85" s="9">
        <f t="shared" si="34"/>
        <v>-72300.43590560717</v>
      </c>
      <c r="BX85" s="9">
        <f t="shared" si="34"/>
        <v>-93184.722713892494</v>
      </c>
      <c r="BY85" s="9">
        <f t="shared" si="34"/>
        <v>-82657.862946904323</v>
      </c>
      <c r="BZ85" s="9">
        <f t="shared" si="34"/>
        <v>-115864.98551884024</v>
      </c>
      <c r="CA85" s="9">
        <f t="shared" si="34"/>
        <v>-50952.020165775706</v>
      </c>
    </row>
    <row r="86" spans="1:79">
      <c r="A86" s="2">
        <v>43252</v>
      </c>
      <c r="B86" s="8">
        <f>'WA Sch. 1-2'!B86</f>
        <v>126.95</v>
      </c>
      <c r="C86" s="8">
        <f>'WA Sch. 1-2'!C86</f>
        <v>16116.302500000002</v>
      </c>
      <c r="D86" s="8">
        <f>'WA Sch. 1-2'!D86</f>
        <v>68</v>
      </c>
      <c r="E86" s="8">
        <f>'WA Sch. 1-2'!E86</f>
        <v>108</v>
      </c>
      <c r="F86" s="8">
        <f>'WA Sch. 1-2'!F86</f>
        <v>11664</v>
      </c>
      <c r="G86" s="8">
        <f>'WA Sch. 1-2'!G86</f>
        <v>29</v>
      </c>
      <c r="H86" s="8">
        <f t="shared" si="24"/>
        <v>18.950000000000003</v>
      </c>
      <c r="I86" s="8">
        <f t="shared" si="24"/>
        <v>4452.3025000000016</v>
      </c>
      <c r="J86" s="8">
        <f t="shared" si="24"/>
        <v>39</v>
      </c>
      <c r="K86" s="9">
        <v>1427</v>
      </c>
      <c r="L86" s="9">
        <v>6436280.6399999997</v>
      </c>
      <c r="M86" s="9">
        <v>167034</v>
      </c>
      <c r="N86" s="9">
        <f t="shared" si="25"/>
        <v>6603314.6399999997</v>
      </c>
      <c r="O86" s="9">
        <f t="shared" si="26"/>
        <v>4627.4103994393827</v>
      </c>
      <c r="P86" s="8">
        <f t="shared" si="27"/>
        <v>144.96182862201707</v>
      </c>
      <c r="Q86" s="8">
        <f t="shared" si="28"/>
        <v>4772.3722280614002</v>
      </c>
      <c r="R86" s="9">
        <f t="shared" si="22"/>
        <v>6810175.1694436176</v>
      </c>
      <c r="S86" s="21"/>
      <c r="U86" s="2">
        <v>43617</v>
      </c>
      <c r="V86" s="8">
        <f t="shared" si="29"/>
        <v>104.5</v>
      </c>
      <c r="W86" s="8">
        <f t="shared" si="30"/>
        <v>10920.25</v>
      </c>
      <c r="X86" s="8">
        <f t="shared" si="31"/>
        <v>79.5</v>
      </c>
      <c r="Y86" s="7">
        <v>0</v>
      </c>
      <c r="Z86" s="7">
        <v>1</v>
      </c>
      <c r="AA86" s="7">
        <v>0</v>
      </c>
      <c r="AB86" s="7">
        <v>0</v>
      </c>
      <c r="AC86" s="7">
        <v>0</v>
      </c>
      <c r="AD86" s="7">
        <v>0</v>
      </c>
      <c r="AE86" s="7">
        <v>0</v>
      </c>
      <c r="AF86" s="7">
        <v>0</v>
      </c>
      <c r="AG86" s="7">
        <v>0</v>
      </c>
      <c r="AH86" s="8">
        <f t="shared" si="32"/>
        <v>4983.9082447552446</v>
      </c>
      <c r="AJ86" s="17">
        <v>43</v>
      </c>
      <c r="AK86" s="17">
        <v>5888.7418855562828</v>
      </c>
      <c r="AL86" s="17">
        <v>208.30263741191538</v>
      </c>
      <c r="AM86" s="17">
        <v>0.55122863340695705</v>
      </c>
      <c r="AU86" s="1">
        <v>43</v>
      </c>
      <c r="AV86" s="50">
        <f t="shared" si="15"/>
        <v>90</v>
      </c>
      <c r="AW86" s="51">
        <f t="shared" si="16"/>
        <v>0.74532224532224534</v>
      </c>
      <c r="AX86" s="52">
        <f t="shared" si="17"/>
        <v>0.65984156097410673</v>
      </c>
      <c r="AZ86" s="1">
        <v>43</v>
      </c>
      <c r="BA86" s="9">
        <f t="shared" si="33"/>
        <v>208.30263741191538</v>
      </c>
      <c r="BB86" s="9">
        <f t="shared" si="23"/>
        <v>-138.06410687959487</v>
      </c>
      <c r="BC86" s="9">
        <f t="shared" si="23"/>
        <v>182.90126612749555</v>
      </c>
      <c r="BD86" s="9">
        <f t="shared" si="23"/>
        <v>-74.317454432681643</v>
      </c>
      <c r="BE86" s="9">
        <f t="shared" si="23"/>
        <v>877.6549257373531</v>
      </c>
      <c r="BF86" s="9">
        <f t="shared" si="23"/>
        <v>-408.40529232649578</v>
      </c>
      <c r="BG86" s="9">
        <f t="shared" si="23"/>
        <v>83.749179156704486</v>
      </c>
      <c r="BH86" s="9">
        <f t="shared" si="23"/>
        <v>222.99370565314211</v>
      </c>
      <c r="BI86" s="9">
        <f t="shared" si="23"/>
        <v>155.94761889802658</v>
      </c>
      <c r="BJ86" s="9">
        <f t="shared" si="23"/>
        <v>523.6729338253017</v>
      </c>
      <c r="BK86" s="9">
        <f t="shared" si="21"/>
        <v>674.93807637606278</v>
      </c>
      <c r="BL86" s="9">
        <f t="shared" si="21"/>
        <v>598.69190345750212</v>
      </c>
      <c r="BM86" s="9">
        <f t="shared" si="21"/>
        <v>839.21149484482703</v>
      </c>
      <c r="BN86" s="1">
        <v>43</v>
      </c>
      <c r="BO86" s="9">
        <f t="shared" si="20"/>
        <v>43389.988752760211</v>
      </c>
      <c r="BP86" s="9">
        <f t="shared" si="20"/>
        <v>-28759.117594940129</v>
      </c>
      <c r="BQ86" s="9">
        <f t="shared" si="20"/>
        <v>38098.816120336247</v>
      </c>
      <c r="BR86" s="9">
        <f t="shared" si="20"/>
        <v>-15480.521764067329</v>
      </c>
      <c r="BS86" s="9">
        <f t="shared" si="34"/>
        <v>182817.83576865023</v>
      </c>
      <c r="BT86" s="9">
        <f t="shared" si="34"/>
        <v>-85071.899524593522</v>
      </c>
      <c r="BU86" s="9">
        <f t="shared" si="34"/>
        <v>17445.174899424776</v>
      </c>
      <c r="BV86" s="9">
        <f t="shared" si="34"/>
        <v>46450.177013806177</v>
      </c>
      <c r="BW86" s="9">
        <f t="shared" si="34"/>
        <v>32484.300314567474</v>
      </c>
      <c r="BX86" s="9">
        <f t="shared" si="34"/>
        <v>109082.45325704635</v>
      </c>
      <c r="BY86" s="9">
        <f t="shared" si="34"/>
        <v>140591.38139885935</v>
      </c>
      <c r="BZ86" s="9">
        <f t="shared" si="34"/>
        <v>124709.10248735813</v>
      </c>
      <c r="CA86" s="9">
        <f t="shared" si="34"/>
        <v>174809.96772257431</v>
      </c>
    </row>
    <row r="87" spans="1:79">
      <c r="A87" s="2">
        <v>43282</v>
      </c>
      <c r="B87" s="8">
        <f>'WA Sch. 1-2'!B87</f>
        <v>14.1</v>
      </c>
      <c r="C87" s="8">
        <f>'WA Sch. 1-2'!C87</f>
        <v>198.81</v>
      </c>
      <c r="D87" s="8">
        <f>'WA Sch. 1-2'!D87</f>
        <v>240.05</v>
      </c>
      <c r="E87" s="8">
        <f>'WA Sch. 1-2'!E87</f>
        <v>15.5</v>
      </c>
      <c r="F87" s="8">
        <f>'WA Sch. 1-2'!F87</f>
        <v>240.25</v>
      </c>
      <c r="G87" s="8">
        <f>'WA Sch. 1-2'!G87</f>
        <v>259.5</v>
      </c>
      <c r="H87" s="8">
        <f t="shared" si="24"/>
        <v>-1.4000000000000004</v>
      </c>
      <c r="I87" s="8">
        <f t="shared" si="24"/>
        <v>-41.44</v>
      </c>
      <c r="J87" s="8">
        <f t="shared" si="24"/>
        <v>-19.449999999999989</v>
      </c>
      <c r="K87" s="9">
        <v>1418</v>
      </c>
      <c r="L87" s="9">
        <v>8257906.0940000005</v>
      </c>
      <c r="M87" s="9">
        <v>255233</v>
      </c>
      <c r="N87" s="9">
        <f t="shared" si="25"/>
        <v>8513139.0940000005</v>
      </c>
      <c r="O87" s="9">
        <f t="shared" si="26"/>
        <v>6003.6241847672782</v>
      </c>
      <c r="P87" s="8">
        <f t="shared" si="27"/>
        <v>-72.295065812775135</v>
      </c>
      <c r="Q87" s="8">
        <f t="shared" si="28"/>
        <v>5931.3291189545034</v>
      </c>
      <c r="R87" s="9">
        <f t="shared" si="22"/>
        <v>8410624.6906774864</v>
      </c>
      <c r="S87" s="21"/>
      <c r="U87" s="2">
        <v>43647</v>
      </c>
      <c r="V87" s="8">
        <f t="shared" si="29"/>
        <v>9.5</v>
      </c>
      <c r="W87" s="8">
        <f t="shared" si="30"/>
        <v>90.25</v>
      </c>
      <c r="X87" s="8">
        <f t="shared" si="31"/>
        <v>136</v>
      </c>
      <c r="Y87" s="7">
        <v>0</v>
      </c>
      <c r="Z87" s="7">
        <v>0</v>
      </c>
      <c r="AA87" s="7">
        <v>1</v>
      </c>
      <c r="AB87" s="7">
        <v>0</v>
      </c>
      <c r="AC87" s="7">
        <v>0</v>
      </c>
      <c r="AD87" s="7">
        <v>0</v>
      </c>
      <c r="AE87" s="7">
        <v>0</v>
      </c>
      <c r="AF87" s="7">
        <v>0</v>
      </c>
      <c r="AG87" s="7">
        <v>0</v>
      </c>
      <c r="AH87" s="8">
        <f t="shared" si="32"/>
        <v>6112.8534605809118</v>
      </c>
      <c r="AJ87" s="17">
        <v>44</v>
      </c>
      <c r="AK87" s="17">
        <v>6448.7065322622457</v>
      </c>
      <c r="AL87" s="17">
        <v>-509.6112264300973</v>
      </c>
      <c r="AM87" s="17">
        <v>-1.3485777396010881</v>
      </c>
      <c r="AU87" s="1">
        <v>44</v>
      </c>
      <c r="AV87" s="50">
        <f t="shared" si="15"/>
        <v>10</v>
      </c>
      <c r="AW87" s="51">
        <f t="shared" si="16"/>
        <v>8.0041580041580046E-2</v>
      </c>
      <c r="AX87" s="52">
        <f t="shared" si="17"/>
        <v>-1.4047919280405334</v>
      </c>
      <c r="AZ87" s="1">
        <v>44</v>
      </c>
      <c r="BA87" s="9">
        <f t="shared" si="33"/>
        <v>-509.6112264300973</v>
      </c>
      <c r="BB87" s="9">
        <f t="shared" si="23"/>
        <v>208.30263741191538</v>
      </c>
      <c r="BC87" s="9">
        <f t="shared" si="23"/>
        <v>-138.06410687959487</v>
      </c>
      <c r="BD87" s="9">
        <f t="shared" si="23"/>
        <v>182.90126612749555</v>
      </c>
      <c r="BE87" s="9">
        <f t="shared" si="23"/>
        <v>-74.317454432681643</v>
      </c>
      <c r="BF87" s="9">
        <f t="shared" si="23"/>
        <v>877.6549257373531</v>
      </c>
      <c r="BG87" s="9">
        <f t="shared" si="23"/>
        <v>-408.40529232649578</v>
      </c>
      <c r="BH87" s="9">
        <f t="shared" si="23"/>
        <v>83.749179156704486</v>
      </c>
      <c r="BI87" s="9">
        <f t="shared" si="23"/>
        <v>222.99370565314211</v>
      </c>
      <c r="BJ87" s="9">
        <f t="shared" si="23"/>
        <v>155.94761889802658</v>
      </c>
      <c r="BK87" s="9">
        <f t="shared" si="21"/>
        <v>523.6729338253017</v>
      </c>
      <c r="BL87" s="9">
        <f t="shared" si="21"/>
        <v>674.93807637606278</v>
      </c>
      <c r="BM87" s="9">
        <f t="shared" si="21"/>
        <v>598.69190345750212</v>
      </c>
      <c r="BN87" s="1">
        <v>44</v>
      </c>
      <c r="BO87" s="9">
        <f t="shared" si="20"/>
        <v>259703.60210358715</v>
      </c>
      <c r="BP87" s="9">
        <f t="shared" si="20"/>
        <v>-106153.3625201103</v>
      </c>
      <c r="BQ87" s="9">
        <f t="shared" si="20"/>
        <v>70359.018832885879</v>
      </c>
      <c r="BR87" s="9">
        <f t="shared" si="20"/>
        <v>-93208.538546850876</v>
      </c>
      <c r="BS87" s="9">
        <f t="shared" si="34"/>
        <v>37873.009098601324</v>
      </c>
      <c r="BT87" s="9">
        <f t="shared" si="34"/>
        <v>-447262.80308742821</v>
      </c>
      <c r="BU87" s="9">
        <f t="shared" si="34"/>
        <v>208127.92190304724</v>
      </c>
      <c r="BV87" s="9">
        <f t="shared" si="34"/>
        <v>-42679.521902562439</v>
      </c>
      <c r="BW87" s="9">
        <f t="shared" si="34"/>
        <v>-113640.09582409009</v>
      </c>
      <c r="BX87" s="9">
        <f t="shared" si="34"/>
        <v>-79472.657325477019</v>
      </c>
      <c r="BY87" s="9">
        <f t="shared" si="34"/>
        <v>-266869.60605495918</v>
      </c>
      <c r="BZ87" s="9">
        <f t="shared" si="34"/>
        <v>-343956.02086637594</v>
      </c>
      <c r="CA87" s="9">
        <f t="shared" si="34"/>
        <v>-305100.11517474701</v>
      </c>
    </row>
    <row r="88" spans="1:79">
      <c r="A88" s="2">
        <v>43313</v>
      </c>
      <c r="B88" s="8">
        <f>'WA Sch. 1-2'!B88</f>
        <v>19.350000000000001</v>
      </c>
      <c r="C88" s="8">
        <f>'WA Sch. 1-2'!C88</f>
        <v>374.42250000000007</v>
      </c>
      <c r="D88" s="8">
        <f>'WA Sch. 1-2'!D88</f>
        <v>204.95</v>
      </c>
      <c r="E88" s="8">
        <f>'WA Sch. 1-2'!E88</f>
        <v>25.5</v>
      </c>
      <c r="F88" s="8">
        <f>'WA Sch. 1-2'!F88</f>
        <v>650.25</v>
      </c>
      <c r="G88" s="8">
        <f>'WA Sch. 1-2'!G88</f>
        <v>186</v>
      </c>
      <c r="H88" s="8">
        <f t="shared" si="24"/>
        <v>-6.1499999999999986</v>
      </c>
      <c r="I88" s="8">
        <f t="shared" si="24"/>
        <v>-275.82749999999993</v>
      </c>
      <c r="J88" s="8">
        <f t="shared" si="24"/>
        <v>18.949999999999989</v>
      </c>
      <c r="K88" s="9">
        <v>1423</v>
      </c>
      <c r="L88" s="9">
        <v>9507136.029000001</v>
      </c>
      <c r="M88" s="9">
        <v>-1403499</v>
      </c>
      <c r="N88" s="9">
        <f t="shared" si="25"/>
        <v>8103637.029000001</v>
      </c>
      <c r="O88" s="9">
        <f t="shared" si="26"/>
        <v>5694.7554666198184</v>
      </c>
      <c r="P88" s="8">
        <f t="shared" si="27"/>
        <v>70.436580830441585</v>
      </c>
      <c r="Q88" s="8">
        <f t="shared" si="28"/>
        <v>5765.1920474502604</v>
      </c>
      <c r="R88" s="9">
        <f t="shared" si="22"/>
        <v>8203868.2835217202</v>
      </c>
      <c r="S88" s="21"/>
      <c r="U88" s="2">
        <v>43678</v>
      </c>
      <c r="V88" s="8">
        <f t="shared" si="29"/>
        <v>3.5</v>
      </c>
      <c r="W88" s="8">
        <f t="shared" si="30"/>
        <v>12.25</v>
      </c>
      <c r="X88" s="8">
        <f t="shared" si="31"/>
        <v>201</v>
      </c>
      <c r="Y88" s="7">
        <v>0</v>
      </c>
      <c r="Z88" s="7">
        <v>0</v>
      </c>
      <c r="AA88" s="7">
        <v>0</v>
      </c>
      <c r="AB88" s="7">
        <v>1</v>
      </c>
      <c r="AC88" s="7">
        <v>0</v>
      </c>
      <c r="AD88" s="7">
        <v>0</v>
      </c>
      <c r="AE88" s="7">
        <v>0</v>
      </c>
      <c r="AF88" s="7">
        <v>0</v>
      </c>
      <c r="AG88" s="7">
        <v>0</v>
      </c>
      <c r="AH88" s="8">
        <f t="shared" si="32"/>
        <v>6393.7815980460582</v>
      </c>
      <c r="AJ88" s="17">
        <v>45</v>
      </c>
      <c r="AK88" s="17">
        <v>4614.2344695527036</v>
      </c>
      <c r="AL88" s="17">
        <v>84.566662789829934</v>
      </c>
      <c r="AM88" s="17">
        <v>0.22378768958764228</v>
      </c>
      <c r="AU88" s="1">
        <v>45</v>
      </c>
      <c r="AV88" s="50">
        <f t="shared" si="15"/>
        <v>71</v>
      </c>
      <c r="AW88" s="51">
        <f t="shared" si="16"/>
        <v>0.58731808731808732</v>
      </c>
      <c r="AX88" s="52">
        <f t="shared" si="17"/>
        <v>0.22065146486235332</v>
      </c>
      <c r="AZ88" s="1">
        <v>45</v>
      </c>
      <c r="BA88" s="9">
        <f t="shared" si="33"/>
        <v>84.566662789829934</v>
      </c>
      <c r="BB88" s="9">
        <f t="shared" si="23"/>
        <v>-509.6112264300973</v>
      </c>
      <c r="BC88" s="9">
        <f t="shared" si="23"/>
        <v>208.30263741191538</v>
      </c>
      <c r="BD88" s="9">
        <f t="shared" si="23"/>
        <v>-138.06410687959487</v>
      </c>
      <c r="BE88" s="9">
        <f t="shared" si="23"/>
        <v>182.90126612749555</v>
      </c>
      <c r="BF88" s="9">
        <f t="shared" si="23"/>
        <v>-74.317454432681643</v>
      </c>
      <c r="BG88" s="9">
        <f t="shared" si="23"/>
        <v>877.6549257373531</v>
      </c>
      <c r="BH88" s="9">
        <f t="shared" si="23"/>
        <v>-408.40529232649578</v>
      </c>
      <c r="BI88" s="9">
        <f t="shared" si="23"/>
        <v>83.749179156704486</v>
      </c>
      <c r="BJ88" s="9">
        <f t="shared" si="23"/>
        <v>222.99370565314211</v>
      </c>
      <c r="BK88" s="9">
        <f t="shared" si="21"/>
        <v>155.94761889802658</v>
      </c>
      <c r="BL88" s="9">
        <f t="shared" si="21"/>
        <v>523.6729338253017</v>
      </c>
      <c r="BM88" s="9">
        <f t="shared" si="21"/>
        <v>674.93807637606278</v>
      </c>
      <c r="BN88" s="1">
        <v>45</v>
      </c>
      <c r="BO88" s="9">
        <f t="shared" si="20"/>
        <v>7151.5204554089341</v>
      </c>
      <c r="BP88" s="9">
        <f t="shared" si="20"/>
        <v>-43096.120739426027</v>
      </c>
      <c r="BQ88" s="9">
        <f t="shared" si="20"/>
        <v>17615.458896245884</v>
      </c>
      <c r="BR88" s="9">
        <f t="shared" si="20"/>
        <v>-11675.620769865778</v>
      </c>
      <c r="BS88" s="9">
        <f t="shared" si="34"/>
        <v>15467.349696437062</v>
      </c>
      <c r="BT88" s="9">
        <f t="shared" si="34"/>
        <v>-6284.7791084071323</v>
      </c>
      <c r="BU88" s="9">
        <f t="shared" si="34"/>
        <v>74220.348150664708</v>
      </c>
      <c r="BV88" s="9">
        <f t="shared" si="34"/>
        <v>-34537.472637756931</v>
      </c>
      <c r="BW88" s="9">
        <f t="shared" si="34"/>
        <v>7082.3885926702087</v>
      </c>
      <c r="BX88" s="9">
        <f t="shared" si="34"/>
        <v>18857.833510224096</v>
      </c>
      <c r="BY88" s="9">
        <f t="shared" si="34"/>
        <v>13187.969700226506</v>
      </c>
      <c r="BZ88" s="9">
        <f t="shared" si="34"/>
        <v>44285.272406965676</v>
      </c>
      <c r="CA88" s="9">
        <f t="shared" si="34"/>
        <v>57077.260708911555</v>
      </c>
    </row>
    <row r="89" spans="1:79">
      <c r="A89" s="2">
        <v>43344</v>
      </c>
      <c r="B89" s="8">
        <f>'WA Sch. 1-2'!B89</f>
        <v>152.32499999999999</v>
      </c>
      <c r="C89" s="8">
        <f>'WA Sch. 1-2'!C89</f>
        <v>23202.905624999996</v>
      </c>
      <c r="D89" s="8">
        <f>'WA Sch. 1-2'!D89</f>
        <v>43.875</v>
      </c>
      <c r="E89" s="8">
        <f>'WA Sch. 1-2'!E89</f>
        <v>175.5</v>
      </c>
      <c r="F89" s="8">
        <f>'WA Sch. 1-2'!F89</f>
        <v>30800.25</v>
      </c>
      <c r="G89" s="8">
        <f>'WA Sch. 1-2'!G89</f>
        <v>8.5</v>
      </c>
      <c r="H89" s="8">
        <f t="shared" si="24"/>
        <v>-23.175000000000011</v>
      </c>
      <c r="I89" s="8">
        <f t="shared" si="24"/>
        <v>-7597.3443750000042</v>
      </c>
      <c r="J89" s="8">
        <f t="shared" si="24"/>
        <v>35.375</v>
      </c>
      <c r="K89" s="9">
        <v>1415</v>
      </c>
      <c r="L89" s="9">
        <v>7640100.2850000001</v>
      </c>
      <c r="M89" s="9">
        <v>-1610663</v>
      </c>
      <c r="N89" s="9">
        <f t="shared" si="25"/>
        <v>6029437.2850000001</v>
      </c>
      <c r="O89" s="9">
        <f t="shared" si="26"/>
        <v>4261.0864204947002</v>
      </c>
      <c r="P89" s="8">
        <f t="shared" si="27"/>
        <v>131.48781250009881</v>
      </c>
      <c r="Q89" s="8">
        <f t="shared" si="28"/>
        <v>4392.5742329947989</v>
      </c>
      <c r="R89" s="9">
        <f t="shared" si="22"/>
        <v>6215492.53968764</v>
      </c>
      <c r="S89" s="21"/>
      <c r="U89" s="2">
        <v>43709</v>
      </c>
      <c r="V89" s="8">
        <f t="shared" si="29"/>
        <v>213</v>
      </c>
      <c r="W89" s="8">
        <f t="shared" si="30"/>
        <v>45369</v>
      </c>
      <c r="X89" s="8">
        <f t="shared" si="31"/>
        <v>35.5</v>
      </c>
      <c r="Y89" s="7">
        <v>0</v>
      </c>
      <c r="Z89" s="7">
        <v>0</v>
      </c>
      <c r="AA89" s="7">
        <v>0</v>
      </c>
      <c r="AB89" s="7">
        <v>0</v>
      </c>
      <c r="AC89" s="7">
        <v>1</v>
      </c>
      <c r="AD89" s="7">
        <v>0</v>
      </c>
      <c r="AE89" s="7">
        <v>0</v>
      </c>
      <c r="AF89" s="7">
        <v>0</v>
      </c>
      <c r="AG89" s="7">
        <v>0</v>
      </c>
      <c r="AH89" s="8">
        <f t="shared" si="32"/>
        <v>4577.492301196341</v>
      </c>
      <c r="AJ89" s="17">
        <v>46</v>
      </c>
      <c r="AK89" s="17">
        <v>3231.250524714741</v>
      </c>
      <c r="AL89" s="17">
        <v>139.29570572622606</v>
      </c>
      <c r="AM89" s="17">
        <v>0.36861646333880277</v>
      </c>
      <c r="AU89" s="1">
        <v>46</v>
      </c>
      <c r="AV89" s="50">
        <f t="shared" si="15"/>
        <v>77</v>
      </c>
      <c r="AW89" s="51">
        <f t="shared" si="16"/>
        <v>0.63721413721413722</v>
      </c>
      <c r="AX89" s="52">
        <f t="shared" si="17"/>
        <v>0.35102215742413223</v>
      </c>
      <c r="AZ89" s="1">
        <v>46</v>
      </c>
      <c r="BA89" s="9">
        <f t="shared" si="33"/>
        <v>139.29570572622606</v>
      </c>
      <c r="BB89" s="9">
        <f t="shared" si="23"/>
        <v>84.566662789829934</v>
      </c>
      <c r="BC89" s="9">
        <f t="shared" si="23"/>
        <v>-509.6112264300973</v>
      </c>
      <c r="BD89" s="9">
        <f t="shared" si="23"/>
        <v>208.30263741191538</v>
      </c>
      <c r="BE89" s="9">
        <f t="shared" si="23"/>
        <v>-138.06410687959487</v>
      </c>
      <c r="BF89" s="9">
        <f t="shared" si="23"/>
        <v>182.90126612749555</v>
      </c>
      <c r="BG89" s="9">
        <f t="shared" si="23"/>
        <v>-74.317454432681643</v>
      </c>
      <c r="BH89" s="9">
        <f t="shared" si="23"/>
        <v>877.6549257373531</v>
      </c>
      <c r="BI89" s="9">
        <f t="shared" si="23"/>
        <v>-408.40529232649578</v>
      </c>
      <c r="BJ89" s="9">
        <f t="shared" si="23"/>
        <v>83.749179156704486</v>
      </c>
      <c r="BK89" s="9">
        <f t="shared" si="21"/>
        <v>222.99370565314211</v>
      </c>
      <c r="BL89" s="9">
        <f t="shared" si="21"/>
        <v>155.94761889802658</v>
      </c>
      <c r="BM89" s="9">
        <f t="shared" si="21"/>
        <v>523.6729338253017</v>
      </c>
      <c r="BN89" s="1">
        <v>46</v>
      </c>
      <c r="BO89" s="9">
        <f t="shared" si="20"/>
        <v>19403.293633767582</v>
      </c>
      <c r="BP89" s="9">
        <f t="shared" si="20"/>
        <v>11779.772974221312</v>
      </c>
      <c r="BQ89" s="9">
        <f t="shared" si="20"/>
        <v>-70986.655431588282</v>
      </c>
      <c r="BR89" s="9">
        <f t="shared" si="20"/>
        <v>29015.662882927198</v>
      </c>
      <c r="BS89" s="9">
        <f t="shared" si="34"/>
        <v>-19231.73720325427</v>
      </c>
      <c r="BT89" s="9">
        <f t="shared" si="34"/>
        <v>25477.360943450025</v>
      </c>
      <c r="BU89" s="9">
        <f t="shared" si="34"/>
        <v>-10352.102262976989</v>
      </c>
      <c r="BV89" s="9">
        <f t="shared" si="34"/>
        <v>122253.5622646839</v>
      </c>
      <c r="BW89" s="9">
        <f t="shared" si="34"/>
        <v>-56889.103416945094</v>
      </c>
      <c r="BX89" s="9">
        <f t="shared" si="34"/>
        <v>11665.901014625462</v>
      </c>
      <c r="BY89" s="9">
        <f t="shared" si="34"/>
        <v>31062.065601461036</v>
      </c>
      <c r="BZ89" s="9">
        <f t="shared" si="34"/>
        <v>21722.833630725385</v>
      </c>
      <c r="CA89" s="9">
        <f t="shared" si="34"/>
        <v>72945.390886919195</v>
      </c>
    </row>
    <row r="90" spans="1:79">
      <c r="A90" s="2">
        <v>43374</v>
      </c>
      <c r="B90" s="8">
        <f>'WA Sch. 1-2'!B90</f>
        <v>510.4</v>
      </c>
      <c r="C90" s="8">
        <f>'WA Sch. 1-2'!C90</f>
        <v>260508.15999999997</v>
      </c>
      <c r="D90" s="8">
        <f>'WA Sch. 1-2'!D90</f>
        <v>0.65</v>
      </c>
      <c r="E90" s="8">
        <f>'WA Sch. 1-2'!E90</f>
        <v>522.5</v>
      </c>
      <c r="F90" s="8">
        <f>'WA Sch. 1-2'!F90</f>
        <v>273006.25</v>
      </c>
      <c r="G90" s="8">
        <f>'WA Sch. 1-2'!G90</f>
        <v>0</v>
      </c>
      <c r="H90" s="8">
        <f t="shared" si="24"/>
        <v>-12.100000000000023</v>
      </c>
      <c r="I90" s="8">
        <f t="shared" si="24"/>
        <v>-12498.090000000026</v>
      </c>
      <c r="J90" s="8">
        <f t="shared" si="24"/>
        <v>0.65</v>
      </c>
      <c r="K90" s="9">
        <v>1457</v>
      </c>
      <c r="L90" s="9">
        <v>5234955.4349999996</v>
      </c>
      <c r="M90" s="9">
        <v>-1027259</v>
      </c>
      <c r="N90" s="9">
        <f t="shared" si="25"/>
        <v>4207696.4349999996</v>
      </c>
      <c r="O90" s="9">
        <f t="shared" si="26"/>
        <v>2887.9179375428962</v>
      </c>
      <c r="P90" s="8">
        <f t="shared" si="27"/>
        <v>2.4160304770336181</v>
      </c>
      <c r="Q90" s="8">
        <f t="shared" si="28"/>
        <v>2890.3339680199297</v>
      </c>
      <c r="R90" s="9">
        <f t="shared" si="22"/>
        <v>4211216.5914050378</v>
      </c>
      <c r="S90" s="21"/>
      <c r="U90" s="2">
        <v>43739</v>
      </c>
      <c r="V90" s="8">
        <f t="shared" si="29"/>
        <v>706</v>
      </c>
      <c r="W90" s="8">
        <f t="shared" si="30"/>
        <v>498436</v>
      </c>
      <c r="X90" s="8">
        <f t="shared" si="31"/>
        <v>0</v>
      </c>
      <c r="Y90" s="7">
        <v>0</v>
      </c>
      <c r="Z90" s="7">
        <v>0</v>
      </c>
      <c r="AA90" s="7">
        <v>0</v>
      </c>
      <c r="AB90" s="7">
        <v>0</v>
      </c>
      <c r="AC90" s="7">
        <v>0</v>
      </c>
      <c r="AD90" s="7">
        <v>1</v>
      </c>
      <c r="AE90" s="7">
        <v>0</v>
      </c>
      <c r="AF90" s="7">
        <v>0</v>
      </c>
      <c r="AG90" s="7">
        <v>0</v>
      </c>
      <c r="AH90" s="8">
        <f t="shared" si="32"/>
        <v>2275.0404060564351</v>
      </c>
      <c r="AJ90" s="17">
        <v>47</v>
      </c>
      <c r="AK90" s="17">
        <v>1723.5447336147192</v>
      </c>
      <c r="AL90" s="17">
        <v>55.534045661363052</v>
      </c>
      <c r="AM90" s="17">
        <v>0.14695904227529302</v>
      </c>
      <c r="AU90" s="1">
        <v>47</v>
      </c>
      <c r="AV90" s="50">
        <f t="shared" si="15"/>
        <v>66</v>
      </c>
      <c r="AW90" s="51">
        <f t="shared" si="16"/>
        <v>0.54573804573804574</v>
      </c>
      <c r="AX90" s="52">
        <f t="shared" si="17"/>
        <v>0.11490060124967313</v>
      </c>
      <c r="AZ90" s="1">
        <v>47</v>
      </c>
      <c r="BA90" s="9">
        <f t="shared" si="33"/>
        <v>55.534045661363052</v>
      </c>
      <c r="BB90" s="9">
        <f t="shared" si="23"/>
        <v>139.29570572622606</v>
      </c>
      <c r="BC90" s="9">
        <f t="shared" si="23"/>
        <v>84.566662789829934</v>
      </c>
      <c r="BD90" s="9">
        <f t="shared" si="23"/>
        <v>-509.6112264300973</v>
      </c>
      <c r="BE90" s="9">
        <f t="shared" si="23"/>
        <v>208.30263741191538</v>
      </c>
      <c r="BF90" s="9">
        <f t="shared" si="23"/>
        <v>-138.06410687959487</v>
      </c>
      <c r="BG90" s="9">
        <f t="shared" si="23"/>
        <v>182.90126612749555</v>
      </c>
      <c r="BH90" s="9">
        <f t="shared" si="23"/>
        <v>-74.317454432681643</v>
      </c>
      <c r="BI90" s="9">
        <f t="shared" si="23"/>
        <v>877.6549257373531</v>
      </c>
      <c r="BJ90" s="9">
        <f t="shared" si="23"/>
        <v>-408.40529232649578</v>
      </c>
      <c r="BK90" s="9">
        <f t="shared" si="21"/>
        <v>83.749179156704486</v>
      </c>
      <c r="BL90" s="9">
        <f t="shared" si="21"/>
        <v>222.99370565314211</v>
      </c>
      <c r="BM90" s="9">
        <f t="shared" si="21"/>
        <v>155.94761889802658</v>
      </c>
      <c r="BN90" s="1">
        <v>47</v>
      </c>
      <c r="BO90" s="9">
        <f t="shared" si="20"/>
        <v>3084.0302275184399</v>
      </c>
      <c r="BP90" s="9">
        <f t="shared" si="20"/>
        <v>7735.6540822321767</v>
      </c>
      <c r="BQ90" s="9">
        <f t="shared" si="20"/>
        <v>4696.3289127996131</v>
      </c>
      <c r="BR90" s="9">
        <f t="shared" si="20"/>
        <v>-28300.773118112593</v>
      </c>
      <c r="BS90" s="9">
        <f t="shared" si="34"/>
        <v>11567.88817741586</v>
      </c>
      <c r="BT90" s="9">
        <f t="shared" si="34"/>
        <v>-7667.2584156467919</v>
      </c>
      <c r="BU90" s="9">
        <f t="shared" si="34"/>
        <v>10157.247264645634</v>
      </c>
      <c r="BV90" s="9">
        <f t="shared" si="34"/>
        <v>-4127.1489079008243</v>
      </c>
      <c r="BW90" s="9">
        <f t="shared" si="34"/>
        <v>48739.728720819068</v>
      </c>
      <c r="BX90" s="9">
        <f t="shared" si="34"/>
        <v>-22680.398152402209</v>
      </c>
      <c r="BY90" s="9">
        <f t="shared" si="34"/>
        <v>4650.9307393902063</v>
      </c>
      <c r="BZ90" s="9">
        <f t="shared" si="34"/>
        <v>12383.742631938358</v>
      </c>
      <c r="CA90" s="9">
        <f t="shared" si="34"/>
        <v>8660.4021886640112</v>
      </c>
    </row>
    <row r="91" spans="1:79">
      <c r="A91" s="2">
        <v>43405</v>
      </c>
      <c r="B91" s="8">
        <f>'WA Sch. 1-2'!B91</f>
        <v>874.97500000000002</v>
      </c>
      <c r="C91" s="8">
        <f>'WA Sch. 1-2'!C91</f>
        <v>765581.25062499999</v>
      </c>
      <c r="D91" s="8">
        <f>'WA Sch. 1-2'!D91</f>
        <v>0</v>
      </c>
      <c r="E91" s="8">
        <f>'WA Sch. 1-2'!E91</f>
        <v>841.5</v>
      </c>
      <c r="F91" s="8">
        <f>'WA Sch. 1-2'!F91</f>
        <v>708122.25</v>
      </c>
      <c r="G91" s="8">
        <f>'WA Sch. 1-2'!G91</f>
        <v>0</v>
      </c>
      <c r="H91" s="8">
        <f t="shared" si="24"/>
        <v>33.475000000000023</v>
      </c>
      <c r="I91" s="8">
        <f t="shared" si="24"/>
        <v>57459.000624999986</v>
      </c>
      <c r="J91" s="8">
        <f t="shared" si="24"/>
        <v>0</v>
      </c>
      <c r="K91" s="9">
        <v>1419</v>
      </c>
      <c r="L91" s="9">
        <v>3099177.5600000005</v>
      </c>
      <c r="M91" s="9">
        <v>-1149581</v>
      </c>
      <c r="N91" s="9">
        <f t="shared" si="25"/>
        <v>1949596.5600000005</v>
      </c>
      <c r="O91" s="9">
        <f t="shared" si="26"/>
        <v>1373.9228752642709</v>
      </c>
      <c r="P91" s="8">
        <f t="shared" si="27"/>
        <v>0</v>
      </c>
      <c r="Q91" s="8">
        <f t="shared" si="28"/>
        <v>1373.9228752642709</v>
      </c>
      <c r="R91" s="9">
        <f t="shared" si="22"/>
        <v>1949596.5600000005</v>
      </c>
      <c r="S91" s="21"/>
      <c r="U91" s="2">
        <v>43770</v>
      </c>
      <c r="V91" s="8">
        <f t="shared" si="29"/>
        <v>882</v>
      </c>
      <c r="W91" s="8">
        <f t="shared" si="30"/>
        <v>777924</v>
      </c>
      <c r="X91" s="8">
        <f t="shared" si="31"/>
        <v>0</v>
      </c>
      <c r="Y91" s="7">
        <v>0</v>
      </c>
      <c r="Z91" s="7">
        <v>0</v>
      </c>
      <c r="AA91" s="7">
        <v>0</v>
      </c>
      <c r="AB91" s="7">
        <v>0</v>
      </c>
      <c r="AC91" s="7">
        <v>0</v>
      </c>
      <c r="AD91" s="7">
        <v>0</v>
      </c>
      <c r="AE91" s="7">
        <v>1</v>
      </c>
      <c r="AF91" s="7">
        <v>0</v>
      </c>
      <c r="AG91" s="7">
        <v>0</v>
      </c>
      <c r="AH91" s="8">
        <f t="shared" si="32"/>
        <v>1886.2100633356795</v>
      </c>
      <c r="AJ91" s="17">
        <v>48</v>
      </c>
      <c r="AK91" s="17">
        <v>2449.0759807580075</v>
      </c>
      <c r="AL91" s="17">
        <v>-118.17590938041985</v>
      </c>
      <c r="AM91" s="17">
        <v>-0.31272741353042016</v>
      </c>
      <c r="AU91" s="1">
        <v>48</v>
      </c>
      <c r="AV91" s="50">
        <f t="shared" si="15"/>
        <v>46</v>
      </c>
      <c r="AW91" s="51">
        <f t="shared" si="16"/>
        <v>0.37941787941787941</v>
      </c>
      <c r="AX91" s="52">
        <f t="shared" si="17"/>
        <v>-0.30701000240174037</v>
      </c>
      <c r="AZ91" s="1">
        <v>48</v>
      </c>
      <c r="BA91" s="9">
        <f t="shared" si="33"/>
        <v>-118.17590938041985</v>
      </c>
      <c r="BB91" s="9">
        <f t="shared" si="23"/>
        <v>55.534045661363052</v>
      </c>
      <c r="BC91" s="9">
        <f t="shared" si="23"/>
        <v>139.29570572622606</v>
      </c>
      <c r="BD91" s="9">
        <f t="shared" si="23"/>
        <v>84.566662789829934</v>
      </c>
      <c r="BE91" s="9">
        <f t="shared" si="23"/>
        <v>-509.6112264300973</v>
      </c>
      <c r="BF91" s="9">
        <f t="shared" si="23"/>
        <v>208.30263741191538</v>
      </c>
      <c r="BG91" s="9">
        <f t="shared" si="23"/>
        <v>-138.06410687959487</v>
      </c>
      <c r="BH91" s="9">
        <f t="shared" si="23"/>
        <v>182.90126612749555</v>
      </c>
      <c r="BI91" s="9">
        <f t="shared" si="23"/>
        <v>-74.317454432681643</v>
      </c>
      <c r="BJ91" s="9">
        <f t="shared" si="23"/>
        <v>877.6549257373531</v>
      </c>
      <c r="BK91" s="9">
        <f t="shared" si="21"/>
        <v>-408.40529232649578</v>
      </c>
      <c r="BL91" s="9">
        <f t="shared" si="21"/>
        <v>83.749179156704486</v>
      </c>
      <c r="BM91" s="9">
        <f t="shared" si="21"/>
        <v>222.99370565314211</v>
      </c>
      <c r="BN91" s="1">
        <v>48</v>
      </c>
      <c r="BO91" s="9">
        <f t="shared" si="20"/>
        <v>13965.545557889027</v>
      </c>
      <c r="BP91" s="9">
        <f t="shared" si="20"/>
        <v>-6562.7863476053853</v>
      </c>
      <c r="BQ91" s="9">
        <f t="shared" si="20"/>
        <v>-16461.396696984106</v>
      </c>
      <c r="BR91" s="9">
        <f t="shared" si="20"/>
        <v>-9993.742278455491</v>
      </c>
      <c r="BS91" s="9">
        <f t="shared" si="34"/>
        <v>60223.770113847328</v>
      </c>
      <c r="BT91" s="9">
        <f t="shared" si="34"/>
        <v>-24616.353602492902</v>
      </c>
      <c r="BU91" s="9">
        <f t="shared" si="34"/>
        <v>16315.85138329141</v>
      </c>
      <c r="BV91" s="9">
        <f t="shared" si="34"/>
        <v>-21614.523451446923</v>
      </c>
      <c r="BW91" s="9">
        <f t="shared" si="34"/>
        <v>8782.5327604199229</v>
      </c>
      <c r="BX91" s="9">
        <f t="shared" si="34"/>
        <v>-103717.66897121599</v>
      </c>
      <c r="BY91" s="9">
        <f t="shared" si="34"/>
        <v>48263.666816459452</v>
      </c>
      <c r="BZ91" s="9">
        <f t="shared" si="34"/>
        <v>-9897.1354067072825</v>
      </c>
      <c r="CA91" s="9">
        <f t="shared" si="34"/>
        <v>-26352.483951669663</v>
      </c>
    </row>
    <row r="92" spans="1:79">
      <c r="A92" s="2">
        <v>43435</v>
      </c>
      <c r="B92" s="8">
        <f>'WA Sch. 1-2'!B92</f>
        <v>1138.7249999999999</v>
      </c>
      <c r="C92" s="8">
        <f>'WA Sch. 1-2'!C92</f>
        <v>1296694.6256249999</v>
      </c>
      <c r="D92" s="8">
        <f>'WA Sch. 1-2'!D92</f>
        <v>0</v>
      </c>
      <c r="E92" s="8">
        <f>'WA Sch. 1-2'!E92</f>
        <v>1029.5</v>
      </c>
      <c r="F92" s="8">
        <f>'WA Sch. 1-2'!F92</f>
        <v>1059870.25</v>
      </c>
      <c r="G92" s="8">
        <f>'WA Sch. 1-2'!G92</f>
        <v>0</v>
      </c>
      <c r="H92" s="8">
        <f t="shared" si="24"/>
        <v>109.22499999999991</v>
      </c>
      <c r="I92" s="8">
        <f t="shared" si="24"/>
        <v>236824.37562499987</v>
      </c>
      <c r="J92" s="8">
        <f t="shared" si="24"/>
        <v>0</v>
      </c>
      <c r="K92" s="9">
        <v>1408</v>
      </c>
      <c r="L92" s="9">
        <v>3573884.1799999997</v>
      </c>
      <c r="M92" s="9">
        <v>-451334</v>
      </c>
      <c r="N92" s="9">
        <f t="shared" si="25"/>
        <v>3122550.1799999997</v>
      </c>
      <c r="O92" s="9">
        <f t="shared" si="26"/>
        <v>2217.7202982954545</v>
      </c>
      <c r="P92" s="8">
        <f t="shared" si="27"/>
        <v>0</v>
      </c>
      <c r="Q92" s="8">
        <f t="shared" si="28"/>
        <v>2217.7202982954545</v>
      </c>
      <c r="R92" s="9">
        <f t="shared" si="22"/>
        <v>3122550.18</v>
      </c>
      <c r="S92" s="21"/>
      <c r="U92" s="2">
        <v>43800</v>
      </c>
      <c r="V92" s="8">
        <f t="shared" si="29"/>
        <v>978</v>
      </c>
      <c r="W92" s="8">
        <f t="shared" si="30"/>
        <v>956484</v>
      </c>
      <c r="X92" s="8">
        <f t="shared" si="31"/>
        <v>0</v>
      </c>
      <c r="Y92" s="7">
        <v>0</v>
      </c>
      <c r="Z92" s="7">
        <v>0</v>
      </c>
      <c r="AA92" s="7">
        <v>0</v>
      </c>
      <c r="AB92" s="7">
        <v>0</v>
      </c>
      <c r="AC92" s="7">
        <v>0</v>
      </c>
      <c r="AD92" s="7">
        <v>0</v>
      </c>
      <c r="AE92" s="7">
        <v>0</v>
      </c>
      <c r="AF92" s="7">
        <v>0</v>
      </c>
      <c r="AG92" s="7">
        <v>0</v>
      </c>
      <c r="AH92" s="8">
        <f t="shared" si="32"/>
        <v>2590.4764836831132</v>
      </c>
      <c r="AJ92" s="17">
        <v>49</v>
      </c>
      <c r="AK92" s="17">
        <v>2449.0759807580075</v>
      </c>
      <c r="AL92" s="17">
        <v>131.2166673504862</v>
      </c>
      <c r="AM92" s="17">
        <v>0.34723700632167959</v>
      </c>
      <c r="AU92" s="1">
        <v>49</v>
      </c>
      <c r="AV92" s="50">
        <f t="shared" si="15"/>
        <v>76</v>
      </c>
      <c r="AW92" s="51">
        <f t="shared" si="16"/>
        <v>0.62889812889812891</v>
      </c>
      <c r="AX92" s="52">
        <f t="shared" si="17"/>
        <v>0.32893642436422554</v>
      </c>
      <c r="AZ92" s="1">
        <v>49</v>
      </c>
      <c r="BA92" s="9">
        <f t="shared" si="33"/>
        <v>131.2166673504862</v>
      </c>
      <c r="BB92" s="9">
        <f t="shared" si="23"/>
        <v>-118.17590938041985</v>
      </c>
      <c r="BC92" s="9">
        <f t="shared" si="23"/>
        <v>55.534045661363052</v>
      </c>
      <c r="BD92" s="9">
        <f t="shared" si="23"/>
        <v>139.29570572622606</v>
      </c>
      <c r="BE92" s="9">
        <f t="shared" si="23"/>
        <v>84.566662789829934</v>
      </c>
      <c r="BF92" s="9">
        <f t="shared" si="23"/>
        <v>-509.6112264300973</v>
      </c>
      <c r="BG92" s="9">
        <f t="shared" si="23"/>
        <v>208.30263741191538</v>
      </c>
      <c r="BH92" s="9">
        <f t="shared" si="23"/>
        <v>-138.06410687959487</v>
      </c>
      <c r="BI92" s="9">
        <f t="shared" si="23"/>
        <v>182.90126612749555</v>
      </c>
      <c r="BJ92" s="9">
        <f t="shared" si="23"/>
        <v>-74.317454432681643</v>
      </c>
      <c r="BK92" s="9">
        <f t="shared" si="21"/>
        <v>877.6549257373531</v>
      </c>
      <c r="BL92" s="9">
        <f t="shared" si="21"/>
        <v>-408.40529232649578</v>
      </c>
      <c r="BM92" s="9">
        <f t="shared" si="21"/>
        <v>83.749179156704486</v>
      </c>
      <c r="BN92" s="1">
        <v>49</v>
      </c>
      <c r="BO92" s="9">
        <f t="shared" si="20"/>
        <v>17217.813790568354</v>
      </c>
      <c r="BP92" s="9">
        <f t="shared" si="20"/>
        <v>-15506.648990011747</v>
      </c>
      <c r="BQ92" s="9">
        <f t="shared" si="20"/>
        <v>7286.9923961739287</v>
      </c>
      <c r="BR92" s="9">
        <f t="shared" si="20"/>
        <v>18277.918281629631</v>
      </c>
      <c r="BS92" s="9">
        <f t="shared" si="34"/>
        <v>11096.555660234018</v>
      </c>
      <c r="BT92" s="9">
        <f t="shared" si="34"/>
        <v>-66869.486776551668</v>
      </c>
      <c r="BU92" s="9">
        <f t="shared" si="34"/>
        <v>27332.777881508504</v>
      </c>
      <c r="BV92" s="9">
        <f t="shared" si="34"/>
        <v>-18116.31198546178</v>
      </c>
      <c r="BW92" s="9">
        <f t="shared" si="34"/>
        <v>23999.694595434576</v>
      </c>
      <c r="BX92" s="9">
        <f t="shared" si="34"/>
        <v>-9751.6886966280617</v>
      </c>
      <c r="BY92" s="9">
        <f t="shared" si="34"/>
        <v>115162.95443899471</v>
      </c>
      <c r="BZ92" s="9">
        <f t="shared" si="34"/>
        <v>-53589.581387384089</v>
      </c>
      <c r="CA92" s="9">
        <f t="shared" si="34"/>
        <v>10989.288182281729</v>
      </c>
    </row>
    <row r="93" spans="1:79">
      <c r="A93" s="2">
        <v>43466</v>
      </c>
      <c r="B93" s="8">
        <f>'WA Sch. 1-2'!B93</f>
        <v>1095.1500000000001</v>
      </c>
      <c r="C93" s="8">
        <f>'WA Sch. 1-2'!C93</f>
        <v>1199353.5225000002</v>
      </c>
      <c r="D93" s="8">
        <f>'WA Sch. 1-2'!D93</f>
        <v>0</v>
      </c>
      <c r="E93" s="8">
        <f>'WA Sch. 1-2'!E93</f>
        <v>1057.5</v>
      </c>
      <c r="F93" s="8">
        <f>'WA Sch. 1-2'!F93</f>
        <v>1118306.25</v>
      </c>
      <c r="G93" s="8">
        <f>'WA Sch. 1-2'!G93</f>
        <v>0</v>
      </c>
      <c r="H93" s="8">
        <f t="shared" si="24"/>
        <v>37.650000000000091</v>
      </c>
      <c r="I93" s="8">
        <f t="shared" si="24"/>
        <v>81047.272500000196</v>
      </c>
      <c r="J93" s="8">
        <f t="shared" si="24"/>
        <v>0</v>
      </c>
      <c r="K93" s="9">
        <v>1447</v>
      </c>
      <c r="L93" s="9">
        <v>3551021.0000100001</v>
      </c>
      <c r="M93" s="9">
        <v>-179709</v>
      </c>
      <c r="N93" s="9">
        <f t="shared" si="25"/>
        <v>3371312.0000100001</v>
      </c>
      <c r="O93" s="9">
        <f t="shared" si="26"/>
        <v>2329.8631651762266</v>
      </c>
      <c r="P93" s="8">
        <f t="shared" si="27"/>
        <v>0</v>
      </c>
      <c r="Q93" s="8">
        <f t="shared" si="28"/>
        <v>2329.8631651762266</v>
      </c>
      <c r="R93" s="9">
        <f t="shared" si="22"/>
        <v>3371312.0000100001</v>
      </c>
      <c r="S93" s="21"/>
      <c r="U93" s="2">
        <v>43831</v>
      </c>
      <c r="V93" s="8">
        <f t="shared" si="29"/>
        <v>955.5</v>
      </c>
      <c r="W93" s="8">
        <f t="shared" si="30"/>
        <v>912980.25</v>
      </c>
      <c r="X93" s="8">
        <f t="shared" si="31"/>
        <v>0</v>
      </c>
      <c r="Y93" s="7">
        <v>0</v>
      </c>
      <c r="Z93" s="7">
        <v>0</v>
      </c>
      <c r="AA93" s="7">
        <v>0</v>
      </c>
      <c r="AB93" s="7">
        <v>0</v>
      </c>
      <c r="AC93" s="7">
        <v>0</v>
      </c>
      <c r="AD93" s="7">
        <v>0</v>
      </c>
      <c r="AE93" s="7">
        <v>0</v>
      </c>
      <c r="AF93" s="7">
        <v>0</v>
      </c>
      <c r="AG93" s="7">
        <v>0</v>
      </c>
      <c r="AH93" s="8">
        <f t="shared" si="32"/>
        <v>2397.2017272104181</v>
      </c>
      <c r="AJ93" s="17">
        <v>50</v>
      </c>
      <c r="AK93" s="17">
        <v>2449.0759807580075</v>
      </c>
      <c r="AL93" s="17">
        <v>429.99549836442748</v>
      </c>
      <c r="AM93" s="17">
        <v>1.1378916459221384</v>
      </c>
      <c r="AU93" s="1">
        <v>50</v>
      </c>
      <c r="AV93" s="50">
        <f t="shared" si="15"/>
        <v>108</v>
      </c>
      <c r="AW93" s="51">
        <f t="shared" si="16"/>
        <v>0.89501039501039503</v>
      </c>
      <c r="AX93" s="52">
        <f t="shared" si="17"/>
        <v>1.2536226075646817</v>
      </c>
      <c r="AZ93" s="1">
        <v>50</v>
      </c>
      <c r="BA93" s="9">
        <f t="shared" si="33"/>
        <v>429.99549836442748</v>
      </c>
      <c r="BB93" s="9">
        <f t="shared" si="23"/>
        <v>131.2166673504862</v>
      </c>
      <c r="BC93" s="9">
        <f t="shared" si="23"/>
        <v>-118.17590938041985</v>
      </c>
      <c r="BD93" s="9">
        <f t="shared" si="23"/>
        <v>55.534045661363052</v>
      </c>
      <c r="BE93" s="9">
        <f t="shared" si="23"/>
        <v>139.29570572622606</v>
      </c>
      <c r="BF93" s="9">
        <f t="shared" si="23"/>
        <v>84.566662789829934</v>
      </c>
      <c r="BG93" s="9">
        <f t="shared" si="23"/>
        <v>-509.6112264300973</v>
      </c>
      <c r="BH93" s="9">
        <f t="shared" si="23"/>
        <v>208.30263741191538</v>
      </c>
      <c r="BI93" s="9">
        <f t="shared" si="23"/>
        <v>-138.06410687959487</v>
      </c>
      <c r="BJ93" s="9">
        <f t="shared" si="23"/>
        <v>182.90126612749555</v>
      </c>
      <c r="BK93" s="9">
        <f t="shared" si="21"/>
        <v>-74.317454432681643</v>
      </c>
      <c r="BL93" s="9">
        <f t="shared" si="21"/>
        <v>877.6549257373531</v>
      </c>
      <c r="BM93" s="9">
        <f t="shared" si="21"/>
        <v>-408.40529232649578</v>
      </c>
      <c r="BN93" s="1">
        <v>50</v>
      </c>
      <c r="BO93" s="9">
        <f t="shared" si="20"/>
        <v>184896.12861367298</v>
      </c>
      <c r="BP93" s="9">
        <f t="shared" si="20"/>
        <v>56422.576271092039</v>
      </c>
      <c r="BQ93" s="9">
        <f t="shared" si="20"/>
        <v>-50815.10904870282</v>
      </c>
      <c r="BR93" s="9">
        <f t="shared" si="20"/>
        <v>23879.389640351041</v>
      </c>
      <c r="BS93" s="9">
        <f t="shared" si="34"/>
        <v>59896.526403773642</v>
      </c>
      <c r="BT93" s="9">
        <f t="shared" si="34"/>
        <v>36363.284311329793</v>
      </c>
      <c r="BU93" s="9">
        <f t="shared" si="34"/>
        <v>-219130.53328091683</v>
      </c>
      <c r="BV93" s="9">
        <f t="shared" si="34"/>
        <v>89569.19638456167</v>
      </c>
      <c r="BW93" s="9">
        <f t="shared" si="34"/>
        <v>-59366.944443930748</v>
      </c>
      <c r="BX93" s="9">
        <f t="shared" si="34"/>
        <v>78646.721079977695</v>
      </c>
      <c r="BY93" s="9">
        <f t="shared" si="34"/>
        <v>-31956.170855956305</v>
      </c>
      <c r="BZ93" s="9">
        <f t="shared" si="34"/>
        <v>377387.66718442872</v>
      </c>
      <c r="CA93" s="9">
        <f t="shared" si="34"/>
        <v>-175612.43720860122</v>
      </c>
    </row>
    <row r="94" spans="1:79">
      <c r="A94" s="2">
        <v>43497</v>
      </c>
      <c r="B94" s="8">
        <f>'WA Sch. 1-2'!B94</f>
        <v>932.76424999999995</v>
      </c>
      <c r="C94" s="8">
        <f>'WA Sch. 1-2'!C94</f>
        <v>870049.14607806236</v>
      </c>
      <c r="D94" s="8">
        <f>'WA Sch. 1-2'!D94</f>
        <v>0</v>
      </c>
      <c r="E94" s="8">
        <f>'WA Sch. 1-2'!E94</f>
        <v>1224.5</v>
      </c>
      <c r="F94" s="8">
        <f>'WA Sch. 1-2'!F94</f>
        <v>1499400.25</v>
      </c>
      <c r="G94" s="8">
        <f>'WA Sch. 1-2'!G94</f>
        <v>0</v>
      </c>
      <c r="H94" s="8">
        <f t="shared" si="24"/>
        <v>-291.73575000000005</v>
      </c>
      <c r="I94" s="8">
        <f t="shared" si="24"/>
        <v>-629351.10392193764</v>
      </c>
      <c r="J94" s="8">
        <f t="shared" si="24"/>
        <v>0</v>
      </c>
      <c r="K94" s="9">
        <v>1409</v>
      </c>
      <c r="L94" s="9">
        <v>3644255.77</v>
      </c>
      <c r="M94" s="9">
        <v>127748</v>
      </c>
      <c r="N94" s="9">
        <f t="shared" si="25"/>
        <v>3772003.77</v>
      </c>
      <c r="O94" s="9">
        <f t="shared" si="26"/>
        <v>2677.0786160397447</v>
      </c>
      <c r="P94" s="8">
        <f t="shared" si="27"/>
        <v>0</v>
      </c>
      <c r="Q94" s="8">
        <f t="shared" si="28"/>
        <v>2677.0786160397447</v>
      </c>
      <c r="R94" s="9">
        <f t="shared" si="22"/>
        <v>3772003.7700000005</v>
      </c>
      <c r="S94" s="21"/>
      <c r="U94" s="2">
        <v>43862</v>
      </c>
      <c r="V94" s="8">
        <f t="shared" si="29"/>
        <v>867</v>
      </c>
      <c r="W94" s="8">
        <f t="shared" si="30"/>
        <v>751689</v>
      </c>
      <c r="X94" s="8">
        <f t="shared" si="31"/>
        <v>0</v>
      </c>
      <c r="Y94" s="7">
        <v>0</v>
      </c>
      <c r="Z94" s="7">
        <v>0</v>
      </c>
      <c r="AA94" s="7">
        <v>0</v>
      </c>
      <c r="AB94" s="7">
        <v>0</v>
      </c>
      <c r="AC94" s="7">
        <v>0</v>
      </c>
      <c r="AD94" s="7">
        <v>0</v>
      </c>
      <c r="AE94" s="7">
        <v>0</v>
      </c>
      <c r="AF94" s="7">
        <v>0</v>
      </c>
      <c r="AG94" s="7">
        <v>0</v>
      </c>
      <c r="AH94" s="8">
        <f t="shared" si="32"/>
        <v>2467.2712193412754</v>
      </c>
      <c r="AJ94" s="17">
        <v>51</v>
      </c>
      <c r="AK94" s="17">
        <v>2449.0759807580075</v>
      </c>
      <c r="AL94" s="17">
        <v>323.09532545184265</v>
      </c>
      <c r="AM94" s="17">
        <v>0.85500307111717622</v>
      </c>
      <c r="AU94" s="1">
        <v>51</v>
      </c>
      <c r="AV94" s="50">
        <f t="shared" si="15"/>
        <v>102</v>
      </c>
      <c r="AW94" s="51">
        <f t="shared" si="16"/>
        <v>0.84511434511434513</v>
      </c>
      <c r="AX94" s="52">
        <f t="shared" si="17"/>
        <v>1.0157020117051774</v>
      </c>
      <c r="AZ94" s="1">
        <v>51</v>
      </c>
      <c r="BA94" s="9">
        <f t="shared" si="33"/>
        <v>323.09532545184265</v>
      </c>
      <c r="BB94" s="9">
        <f t="shared" si="23"/>
        <v>429.99549836442748</v>
      </c>
      <c r="BC94" s="9">
        <f t="shared" si="23"/>
        <v>131.2166673504862</v>
      </c>
      <c r="BD94" s="9">
        <f t="shared" si="23"/>
        <v>-118.17590938041985</v>
      </c>
      <c r="BE94" s="9">
        <f t="shared" si="23"/>
        <v>55.534045661363052</v>
      </c>
      <c r="BF94" s="9">
        <f t="shared" si="23"/>
        <v>139.29570572622606</v>
      </c>
      <c r="BG94" s="9">
        <f t="shared" si="23"/>
        <v>84.566662789829934</v>
      </c>
      <c r="BH94" s="9">
        <f t="shared" si="23"/>
        <v>-509.6112264300973</v>
      </c>
      <c r="BI94" s="9">
        <f t="shared" si="23"/>
        <v>208.30263741191538</v>
      </c>
      <c r="BJ94" s="9">
        <f t="shared" si="23"/>
        <v>-138.06410687959487</v>
      </c>
      <c r="BK94" s="9">
        <f t="shared" si="21"/>
        <v>182.90126612749555</v>
      </c>
      <c r="BL94" s="9">
        <f t="shared" si="21"/>
        <v>-74.317454432681643</v>
      </c>
      <c r="BM94" s="9">
        <f t="shared" si="21"/>
        <v>877.6549257373531</v>
      </c>
      <c r="BN94" s="1">
        <v>51</v>
      </c>
      <c r="BO94" s="9">
        <f t="shared" si="20"/>
        <v>104390.5893288326</v>
      </c>
      <c r="BP94" s="9">
        <f t="shared" si="20"/>
        <v>138929.53548688252</v>
      </c>
      <c r="BQ94" s="9">
        <f t="shared" si="20"/>
        <v>42395.491842311858</v>
      </c>
      <c r="BR94" s="9">
        <f t="shared" si="20"/>
        <v>-38182.083901834063</v>
      </c>
      <c r="BS94" s="9">
        <f t="shared" si="34"/>
        <v>17942.79055661587</v>
      </c>
      <c r="BT94" s="9">
        <f t="shared" si="34"/>
        <v>45005.791375659464</v>
      </c>
      <c r="BU94" s="9">
        <f t="shared" si="34"/>
        <v>27323.093436456642</v>
      </c>
      <c r="BV94" s="9">
        <f t="shared" si="34"/>
        <v>-164653.00505734512</v>
      </c>
      <c r="BW94" s="9">
        <f t="shared" si="34"/>
        <v>67301.608427080384</v>
      </c>
      <c r="BX94" s="9">
        <f t="shared" si="34"/>
        <v>-44607.867545480549</v>
      </c>
      <c r="BY94" s="9">
        <f t="shared" si="34"/>
        <v>59094.544105017645</v>
      </c>
      <c r="BZ94" s="9">
        <f t="shared" si="34"/>
        <v>-24011.622126679573</v>
      </c>
      <c r="CA94" s="9">
        <f t="shared" si="34"/>
        <v>283566.2038655238</v>
      </c>
    </row>
    <row r="95" spans="1:79">
      <c r="A95" s="2">
        <v>43525</v>
      </c>
      <c r="B95" s="8">
        <f>'WA Sch. 1-2'!B95</f>
        <v>767.35</v>
      </c>
      <c r="C95" s="8">
        <f>'WA Sch. 1-2'!C95</f>
        <v>588826.02250000008</v>
      </c>
      <c r="D95" s="8">
        <f>'WA Sch. 1-2'!D95</f>
        <v>0</v>
      </c>
      <c r="E95" s="8">
        <f>'WA Sch. 1-2'!E95</f>
        <v>943.5</v>
      </c>
      <c r="F95" s="8">
        <f>'WA Sch. 1-2'!F95</f>
        <v>890192.25</v>
      </c>
      <c r="G95" s="8">
        <f>'WA Sch. 1-2'!G95</f>
        <v>0</v>
      </c>
      <c r="H95" s="8">
        <f t="shared" si="24"/>
        <v>-176.14999999999998</v>
      </c>
      <c r="I95" s="8">
        <f t="shared" si="24"/>
        <v>-301366.22749999992</v>
      </c>
      <c r="J95" s="8">
        <f t="shared" si="24"/>
        <v>0</v>
      </c>
      <c r="K95" s="9">
        <v>1435</v>
      </c>
      <c r="L95" s="9">
        <v>3479737.95</v>
      </c>
      <c r="M95" s="9">
        <v>-442452</v>
      </c>
      <c r="N95" s="9">
        <f t="shared" si="25"/>
        <v>3037285.95</v>
      </c>
      <c r="O95" s="9">
        <f t="shared" si="26"/>
        <v>2116.5755749128921</v>
      </c>
      <c r="P95" s="8">
        <f t="shared" si="27"/>
        <v>0</v>
      </c>
      <c r="Q95" s="8">
        <f t="shared" si="28"/>
        <v>2116.5755749128921</v>
      </c>
      <c r="R95" s="9">
        <f t="shared" si="22"/>
        <v>3037285.95</v>
      </c>
      <c r="S95" s="21"/>
      <c r="U95" s="2">
        <v>43891</v>
      </c>
      <c r="V95" s="8">
        <f t="shared" si="29"/>
        <v>814.5</v>
      </c>
      <c r="W95" s="8">
        <f t="shared" si="30"/>
        <v>663410.25</v>
      </c>
      <c r="X95" s="8">
        <f t="shared" si="31"/>
        <v>0</v>
      </c>
      <c r="Y95" s="7">
        <v>0</v>
      </c>
      <c r="Z95" s="7">
        <v>0</v>
      </c>
      <c r="AA95" s="7">
        <v>0</v>
      </c>
      <c r="AB95" s="7">
        <v>0</v>
      </c>
      <c r="AC95" s="7">
        <v>0</v>
      </c>
      <c r="AD95" s="7">
        <v>0</v>
      </c>
      <c r="AE95" s="7">
        <v>0</v>
      </c>
      <c r="AF95" s="7">
        <v>0</v>
      </c>
      <c r="AG95" s="7">
        <v>0</v>
      </c>
      <c r="AH95" s="8">
        <f t="shared" si="32"/>
        <v>2346.8252638793697</v>
      </c>
      <c r="AJ95" s="17">
        <v>52</v>
      </c>
      <c r="AK95" s="17">
        <v>2449.0759807580075</v>
      </c>
      <c r="AL95" s="17">
        <v>-170.34529330230225</v>
      </c>
      <c r="AM95" s="17">
        <v>-0.45078259402280668</v>
      </c>
      <c r="AU95" s="1">
        <v>52</v>
      </c>
      <c r="AV95" s="50">
        <f t="shared" si="15"/>
        <v>36</v>
      </c>
      <c r="AW95" s="51">
        <f t="shared" si="16"/>
        <v>0.29625779625779625</v>
      </c>
      <c r="AX95" s="52">
        <f t="shared" si="17"/>
        <v>-0.53519417688850079</v>
      </c>
      <c r="AZ95" s="1">
        <v>52</v>
      </c>
      <c r="BA95" s="9">
        <f t="shared" si="33"/>
        <v>-170.34529330230225</v>
      </c>
      <c r="BB95" s="9">
        <f t="shared" si="23"/>
        <v>323.09532545184265</v>
      </c>
      <c r="BC95" s="9">
        <f t="shared" si="23"/>
        <v>429.99549836442748</v>
      </c>
      <c r="BD95" s="9">
        <f t="shared" si="23"/>
        <v>131.2166673504862</v>
      </c>
      <c r="BE95" s="9">
        <f t="shared" si="23"/>
        <v>-118.17590938041985</v>
      </c>
      <c r="BF95" s="9">
        <f t="shared" si="23"/>
        <v>55.534045661363052</v>
      </c>
      <c r="BG95" s="9">
        <f t="shared" si="23"/>
        <v>139.29570572622606</v>
      </c>
      <c r="BH95" s="9">
        <f t="shared" si="23"/>
        <v>84.566662789829934</v>
      </c>
      <c r="BI95" s="9">
        <f t="shared" si="23"/>
        <v>-509.6112264300973</v>
      </c>
      <c r="BJ95" s="9">
        <f t="shared" si="23"/>
        <v>208.30263741191538</v>
      </c>
      <c r="BK95" s="9">
        <f t="shared" si="21"/>
        <v>-138.06410687959487</v>
      </c>
      <c r="BL95" s="9">
        <f t="shared" si="21"/>
        <v>182.90126612749555</v>
      </c>
      <c r="BM95" s="9">
        <f t="shared" si="21"/>
        <v>-74.317454432681643</v>
      </c>
      <c r="BN95" s="1">
        <v>52</v>
      </c>
      <c r="BO95" s="9">
        <f t="shared" si="20"/>
        <v>29017.518950247118</v>
      </c>
      <c r="BP95" s="9">
        <f t="shared" si="20"/>
        <v>-55037.767978696815</v>
      </c>
      <c r="BQ95" s="9">
        <f t="shared" si="20"/>
        <v>-73247.709287557824</v>
      </c>
      <c r="BR95" s="9">
        <f t="shared" si="20"/>
        <v>-22352.141685969229</v>
      </c>
      <c r="BS95" s="9">
        <f t="shared" si="34"/>
        <v>20130.709944673694</v>
      </c>
      <c r="BT95" s="9">
        <f t="shared" si="34"/>
        <v>-9459.9632964484208</v>
      </c>
      <c r="BU95" s="9">
        <f t="shared" si="34"/>
        <v>-23728.367847685186</v>
      </c>
      <c r="BV95" s="9">
        <f t="shared" si="34"/>
        <v>-14405.532976530534</v>
      </c>
      <c r="BW95" s="9">
        <f t="shared" si="34"/>
        <v>86809.873836380371</v>
      </c>
      <c r="BX95" s="9">
        <f t="shared" si="34"/>
        <v>-35483.373865575813</v>
      </c>
      <c r="BY95" s="9">
        <f t="shared" si="34"/>
        <v>23518.570780924758</v>
      </c>
      <c r="BZ95" s="9">
        <f t="shared" si="34"/>
        <v>-31156.369823850659</v>
      </c>
      <c r="CA95" s="9">
        <f t="shared" si="34"/>
        <v>12659.628572815453</v>
      </c>
    </row>
    <row r="96" spans="1:79">
      <c r="A96" s="2">
        <v>43556</v>
      </c>
      <c r="B96" s="8">
        <f>'WA Sch. 1-2'!B96</f>
        <v>547.15</v>
      </c>
      <c r="C96" s="8">
        <f>'WA Sch. 1-2'!C96</f>
        <v>299373.1225</v>
      </c>
      <c r="D96" s="8">
        <f>'WA Sch. 1-2'!D96</f>
        <v>0.375</v>
      </c>
      <c r="E96" s="8">
        <f>'WA Sch. 1-2'!E96</f>
        <v>508</v>
      </c>
      <c r="F96" s="8">
        <f>'WA Sch. 1-2'!F96</f>
        <v>258064</v>
      </c>
      <c r="G96" s="8">
        <f>'WA Sch. 1-2'!G96</f>
        <v>0</v>
      </c>
      <c r="H96" s="8">
        <f t="shared" si="24"/>
        <v>39.149999999999977</v>
      </c>
      <c r="I96" s="8">
        <f t="shared" si="24"/>
        <v>41309.122499999998</v>
      </c>
      <c r="J96" s="8">
        <f t="shared" si="24"/>
        <v>0.375</v>
      </c>
      <c r="K96" s="9">
        <v>1428</v>
      </c>
      <c r="L96" s="9">
        <v>3570969.66</v>
      </c>
      <c r="M96" s="9">
        <v>153613</v>
      </c>
      <c r="N96" s="9">
        <f t="shared" si="25"/>
        <v>3724582.66</v>
      </c>
      <c r="O96" s="9">
        <f t="shared" si="26"/>
        <v>2608.251162464986</v>
      </c>
      <c r="P96" s="8">
        <f t="shared" si="27"/>
        <v>1.3938637367501643</v>
      </c>
      <c r="Q96" s="8">
        <f t="shared" si="28"/>
        <v>2609.6450262017361</v>
      </c>
      <c r="R96" s="9">
        <f t="shared" si="22"/>
        <v>3726573.0974160791</v>
      </c>
      <c r="S96" s="21"/>
      <c r="U96" s="2">
        <v>43922</v>
      </c>
      <c r="V96" s="8">
        <f t="shared" si="29"/>
        <v>522</v>
      </c>
      <c r="W96" s="8">
        <f t="shared" si="30"/>
        <v>272484</v>
      </c>
      <c r="X96" s="8">
        <f t="shared" si="31"/>
        <v>0</v>
      </c>
      <c r="Y96" s="7">
        <v>0</v>
      </c>
      <c r="Z96" s="7">
        <v>0</v>
      </c>
      <c r="AA96" s="7">
        <v>0</v>
      </c>
      <c r="AB96" s="7">
        <v>0</v>
      </c>
      <c r="AC96" s="7">
        <v>0</v>
      </c>
      <c r="AD96" s="7">
        <v>0</v>
      </c>
      <c r="AE96" s="7">
        <v>0</v>
      </c>
      <c r="AF96" s="7">
        <v>0</v>
      </c>
      <c r="AG96" s="7">
        <v>0</v>
      </c>
      <c r="AH96" s="8">
        <f t="shared" si="32"/>
        <v>2298.2020644718791</v>
      </c>
      <c r="AJ96" s="17">
        <v>53</v>
      </c>
      <c r="AK96" s="17">
        <v>3329.7740528893246</v>
      </c>
      <c r="AL96" s="17">
        <v>-653.45909225940341</v>
      </c>
      <c r="AM96" s="17">
        <v>-1.7292405266151327</v>
      </c>
      <c r="AU96" s="1">
        <v>53</v>
      </c>
      <c r="AV96" s="50">
        <f t="shared" si="15"/>
        <v>8</v>
      </c>
      <c r="AW96" s="51">
        <f t="shared" si="16"/>
        <v>6.3409563409563413E-2</v>
      </c>
      <c r="AX96" s="52">
        <f t="shared" si="17"/>
        <v>-1.5267663302113335</v>
      </c>
      <c r="AZ96" s="1">
        <v>53</v>
      </c>
      <c r="BA96" s="9">
        <f t="shared" si="33"/>
        <v>-653.45909225940341</v>
      </c>
      <c r="BB96" s="9">
        <f t="shared" si="23"/>
        <v>-170.34529330230225</v>
      </c>
      <c r="BC96" s="9">
        <f t="shared" si="23"/>
        <v>323.09532545184265</v>
      </c>
      <c r="BD96" s="9">
        <f t="shared" si="23"/>
        <v>429.99549836442748</v>
      </c>
      <c r="BE96" s="9">
        <f t="shared" si="23"/>
        <v>131.2166673504862</v>
      </c>
      <c r="BF96" s="9">
        <f t="shared" si="23"/>
        <v>-118.17590938041985</v>
      </c>
      <c r="BG96" s="9">
        <f t="shared" si="23"/>
        <v>55.534045661363052</v>
      </c>
      <c r="BH96" s="9">
        <f t="shared" si="23"/>
        <v>139.29570572622606</v>
      </c>
      <c r="BI96" s="9">
        <f t="shared" si="23"/>
        <v>84.566662789829934</v>
      </c>
      <c r="BJ96" s="9">
        <f t="shared" si="23"/>
        <v>-509.6112264300973</v>
      </c>
      <c r="BK96" s="9">
        <f t="shared" si="21"/>
        <v>208.30263741191538</v>
      </c>
      <c r="BL96" s="9">
        <f t="shared" si="21"/>
        <v>-138.06410687959487</v>
      </c>
      <c r="BM96" s="9">
        <f t="shared" si="21"/>
        <v>182.90126612749555</v>
      </c>
      <c r="BN96" s="1">
        <v>53</v>
      </c>
      <c r="BO96" s="9">
        <f t="shared" si="20"/>
        <v>427008.78525648243</v>
      </c>
      <c r="BP96" s="9">
        <f t="shared" si="20"/>
        <v>111313.68073198362</v>
      </c>
      <c r="BQ96" s="9">
        <f t="shared" si="20"/>
        <v>-211129.57808301784</v>
      </c>
      <c r="BR96" s="9">
        <f t="shared" si="20"/>
        <v>-280984.4680368487</v>
      </c>
      <c r="BS96" s="9">
        <f t="shared" si="34"/>
        <v>-85744.724336153202</v>
      </c>
      <c r="BT96" s="9">
        <f t="shared" si="34"/>
        <v>77223.122470658083</v>
      </c>
      <c r="BU96" s="9">
        <f t="shared" si="34"/>
        <v>-36289.227067367006</v>
      </c>
      <c r="BV96" s="9">
        <f t="shared" si="34"/>
        <v>-91024.04541949305</v>
      </c>
      <c r="BW96" s="9">
        <f t="shared" si="34"/>
        <v>-55260.854702049757</v>
      </c>
      <c r="BX96" s="9">
        <f t="shared" si="34"/>
        <v>333010.0894282118</v>
      </c>
      <c r="BY96" s="9">
        <f t="shared" si="34"/>
        <v>-136117.25235843021</v>
      </c>
      <c r="BZ96" s="9">
        <f t="shared" si="34"/>
        <v>90219.24595514471</v>
      </c>
      <c r="CA96" s="9">
        <f t="shared" si="34"/>
        <v>-119518.49533676916</v>
      </c>
    </row>
    <row r="97" spans="1:79">
      <c r="A97" s="2">
        <v>43586</v>
      </c>
      <c r="B97" s="8">
        <f>'WA Sch. 1-2'!B97</f>
        <v>290.02499999999998</v>
      </c>
      <c r="C97" s="8">
        <f>'WA Sch. 1-2'!C97</f>
        <v>84114.500624999986</v>
      </c>
      <c r="D97" s="8">
        <f>'WA Sch. 1-2'!D97</f>
        <v>14.95</v>
      </c>
      <c r="E97" s="8">
        <f>'WA Sch. 1-2'!E97</f>
        <v>187</v>
      </c>
      <c r="F97" s="8">
        <f>'WA Sch. 1-2'!F97</f>
        <v>34969</v>
      </c>
      <c r="G97" s="8">
        <f>'WA Sch. 1-2'!G97</f>
        <v>13</v>
      </c>
      <c r="H97" s="8">
        <f t="shared" si="24"/>
        <v>103.02499999999998</v>
      </c>
      <c r="I97" s="8">
        <f t="shared" si="24"/>
        <v>49145.500624999986</v>
      </c>
      <c r="J97" s="8">
        <f t="shared" si="24"/>
        <v>1.9499999999999993</v>
      </c>
      <c r="K97" s="9">
        <v>1451</v>
      </c>
      <c r="L97" s="9">
        <v>4352840.57</v>
      </c>
      <c r="M97" s="9">
        <v>394745</v>
      </c>
      <c r="N97" s="9">
        <f t="shared" si="25"/>
        <v>4747585.57</v>
      </c>
      <c r="O97" s="9">
        <f t="shared" si="26"/>
        <v>3271.9404341833219</v>
      </c>
      <c r="P97" s="8">
        <f t="shared" si="27"/>
        <v>7.2480914311008515</v>
      </c>
      <c r="Q97" s="8">
        <f t="shared" si="28"/>
        <v>3279.1885256144228</v>
      </c>
      <c r="R97" s="9">
        <f t="shared" si="22"/>
        <v>4758102.5506665278</v>
      </c>
      <c r="S97" s="21"/>
      <c r="U97" s="2">
        <v>43952</v>
      </c>
      <c r="V97" s="8">
        <f t="shared" si="29"/>
        <v>299.5</v>
      </c>
      <c r="W97" s="8">
        <f t="shared" si="30"/>
        <v>89700.25</v>
      </c>
      <c r="X97" s="8">
        <f t="shared" si="31"/>
        <v>10</v>
      </c>
      <c r="Y97" s="7">
        <v>1</v>
      </c>
      <c r="Z97" s="7">
        <v>0</v>
      </c>
      <c r="AA97" s="7">
        <v>0</v>
      </c>
      <c r="AB97" s="7">
        <v>0</v>
      </c>
      <c r="AC97" s="7">
        <v>0</v>
      </c>
      <c r="AD97" s="7">
        <v>0</v>
      </c>
      <c r="AE97" s="7">
        <v>0</v>
      </c>
      <c r="AF97" s="7">
        <v>0</v>
      </c>
      <c r="AG97" s="7">
        <v>0</v>
      </c>
      <c r="AH97" s="8">
        <f t="shared" si="32"/>
        <v>3147.9142926155973</v>
      </c>
      <c r="AJ97" s="17">
        <v>54</v>
      </c>
      <c r="AK97" s="17">
        <v>4815.0735518115425</v>
      </c>
      <c r="AL97" s="17">
        <v>-916.97075460874521</v>
      </c>
      <c r="AM97" s="17">
        <v>-2.4265681040686204</v>
      </c>
      <c r="AU97" s="1">
        <v>54</v>
      </c>
      <c r="AV97" s="50">
        <f t="shared" si="15"/>
        <v>3</v>
      </c>
      <c r="AW97" s="51">
        <f t="shared" si="16"/>
        <v>2.1829521829521831E-2</v>
      </c>
      <c r="AX97" s="52">
        <f t="shared" si="17"/>
        <v>-2.0173495927674461</v>
      </c>
      <c r="AZ97" s="1">
        <v>54</v>
      </c>
      <c r="BA97" s="9">
        <f t="shared" si="33"/>
        <v>-916.97075460874521</v>
      </c>
      <c r="BB97" s="9">
        <f t="shared" si="23"/>
        <v>-653.45909225940341</v>
      </c>
      <c r="BC97" s="9">
        <f t="shared" si="23"/>
        <v>-170.34529330230225</v>
      </c>
      <c r="BD97" s="9">
        <f t="shared" si="23"/>
        <v>323.09532545184265</v>
      </c>
      <c r="BE97" s="9">
        <f t="shared" si="23"/>
        <v>429.99549836442748</v>
      </c>
      <c r="BF97" s="9">
        <f t="shared" si="23"/>
        <v>131.2166673504862</v>
      </c>
      <c r="BG97" s="9">
        <f t="shared" si="23"/>
        <v>-118.17590938041985</v>
      </c>
      <c r="BH97" s="9">
        <f t="shared" si="23"/>
        <v>55.534045661363052</v>
      </c>
      <c r="BI97" s="9">
        <f t="shared" si="23"/>
        <v>139.29570572622606</v>
      </c>
      <c r="BJ97" s="9">
        <f t="shared" si="23"/>
        <v>84.566662789829934</v>
      </c>
      <c r="BK97" s="9">
        <f t="shared" si="21"/>
        <v>-509.6112264300973</v>
      </c>
      <c r="BL97" s="9">
        <f t="shared" si="21"/>
        <v>208.30263741191538</v>
      </c>
      <c r="BM97" s="9">
        <f t="shared" si="21"/>
        <v>-138.06410687959487</v>
      </c>
      <c r="BN97" s="1">
        <v>54</v>
      </c>
      <c r="BO97" s="9">
        <f t="shared" si="20"/>
        <v>840835.36480773019</v>
      </c>
      <c r="BP97" s="9">
        <f t="shared" si="20"/>
        <v>599202.87693504954</v>
      </c>
      <c r="BQ97" s="9">
        <f t="shared" si="20"/>
        <v>156201.6521434593</v>
      </c>
      <c r="BR97" s="9">
        <f t="shared" si="20"/>
        <v>-296268.96439013473</v>
      </c>
      <c r="BS97" s="9">
        <f t="shared" si="34"/>
        <v>-394293.29661359289</v>
      </c>
      <c r="BT97" s="9">
        <f t="shared" si="34"/>
        <v>-120321.84647762064</v>
      </c>
      <c r="BU97" s="9">
        <f t="shared" si="34"/>
        <v>108363.8528011375</v>
      </c>
      <c r="BV97" s="9">
        <f t="shared" si="34"/>
        <v>-50923.095756577241</v>
      </c>
      <c r="BW97" s="9">
        <f t="shared" si="34"/>
        <v>-127730.08839353581</v>
      </c>
      <c r="BX97" s="9">
        <f t="shared" si="34"/>
        <v>-77545.156593134278</v>
      </c>
      <c r="BY97" s="9">
        <f t="shared" si="34"/>
        <v>467298.59085669334</v>
      </c>
      <c r="BZ97" s="9">
        <f t="shared" si="34"/>
        <v>-191007.42661459642</v>
      </c>
      <c r="CA97" s="9">
        <f t="shared" si="34"/>
        <v>126600.74826976375</v>
      </c>
    </row>
    <row r="98" spans="1:79">
      <c r="A98" s="2">
        <v>43617</v>
      </c>
      <c r="B98" s="8">
        <f>'WA Sch. 1-2'!B98</f>
        <v>126.95</v>
      </c>
      <c r="C98" s="8">
        <f>'WA Sch. 1-2'!C98</f>
        <v>16116.302500000002</v>
      </c>
      <c r="D98" s="8">
        <f>'WA Sch. 1-2'!D98</f>
        <v>68</v>
      </c>
      <c r="E98" s="8">
        <f>'WA Sch. 1-2'!E98</f>
        <v>104.5</v>
      </c>
      <c r="F98" s="8">
        <f>'WA Sch. 1-2'!F98</f>
        <v>10920.25</v>
      </c>
      <c r="G98" s="8">
        <f>'WA Sch. 1-2'!G98</f>
        <v>79.5</v>
      </c>
      <c r="H98" s="8">
        <f t="shared" si="24"/>
        <v>22.450000000000003</v>
      </c>
      <c r="I98" s="8">
        <f t="shared" si="24"/>
        <v>5196.0525000000016</v>
      </c>
      <c r="J98" s="8">
        <f t="shared" si="24"/>
        <v>-11.5</v>
      </c>
      <c r="K98" s="9">
        <v>1430</v>
      </c>
      <c r="L98" s="9">
        <v>6265057.79</v>
      </c>
      <c r="M98" s="9">
        <v>861931</v>
      </c>
      <c r="N98" s="9">
        <f t="shared" si="25"/>
        <v>7126988.79</v>
      </c>
      <c r="O98" s="9">
        <f t="shared" si="26"/>
        <v>4983.9082447552446</v>
      </c>
      <c r="P98" s="8">
        <f t="shared" si="27"/>
        <v>-42.7451545936717</v>
      </c>
      <c r="Q98" s="8">
        <f t="shared" si="28"/>
        <v>4941.1630901615727</v>
      </c>
      <c r="R98" s="9">
        <f t="shared" si="22"/>
        <v>7065863.2189310491</v>
      </c>
      <c r="S98" s="21"/>
      <c r="U98" s="2">
        <v>43983</v>
      </c>
      <c r="V98" s="8">
        <f t="shared" si="29"/>
        <v>145.5</v>
      </c>
      <c r="W98" s="8">
        <f t="shared" si="30"/>
        <v>21170.25</v>
      </c>
      <c r="X98" s="8">
        <f t="shared" si="31"/>
        <v>43</v>
      </c>
      <c r="Y98" s="7">
        <v>0</v>
      </c>
      <c r="Z98" s="7">
        <v>1</v>
      </c>
      <c r="AA98" s="7">
        <v>0</v>
      </c>
      <c r="AB98" s="7">
        <v>0</v>
      </c>
      <c r="AC98" s="7">
        <v>0</v>
      </c>
      <c r="AD98" s="7">
        <v>0</v>
      </c>
      <c r="AE98" s="7">
        <v>0</v>
      </c>
      <c r="AF98" s="7">
        <v>1</v>
      </c>
      <c r="AG98" s="7">
        <v>0</v>
      </c>
      <c r="AH98" s="8">
        <f t="shared" si="32"/>
        <v>3485.7832765667572</v>
      </c>
      <c r="AJ98" s="17">
        <v>55</v>
      </c>
      <c r="AK98" s="17">
        <v>6418.4101055213459</v>
      </c>
      <c r="AL98" s="17">
        <v>284.64918019293964</v>
      </c>
      <c r="AM98" s="17">
        <v>0.7532635234372187</v>
      </c>
      <c r="AU98" s="1">
        <v>55</v>
      </c>
      <c r="AV98" s="50">
        <f t="shared" si="15"/>
        <v>98</v>
      </c>
      <c r="AW98" s="51">
        <f t="shared" si="16"/>
        <v>0.81185031185031187</v>
      </c>
      <c r="AX98" s="52">
        <f t="shared" si="17"/>
        <v>0.88473536642075068</v>
      </c>
      <c r="AZ98" s="1">
        <v>55</v>
      </c>
      <c r="BA98" s="9">
        <f t="shared" si="33"/>
        <v>284.64918019293964</v>
      </c>
      <c r="BB98" s="9">
        <f t="shared" si="23"/>
        <v>-916.97075460874521</v>
      </c>
      <c r="BC98" s="9">
        <f t="shared" si="23"/>
        <v>-653.45909225940341</v>
      </c>
      <c r="BD98" s="9">
        <f t="shared" si="23"/>
        <v>-170.34529330230225</v>
      </c>
      <c r="BE98" s="9">
        <f t="shared" si="23"/>
        <v>323.09532545184265</v>
      </c>
      <c r="BF98" s="9">
        <f t="shared" si="23"/>
        <v>429.99549836442748</v>
      </c>
      <c r="BG98" s="9">
        <f t="shared" si="23"/>
        <v>131.2166673504862</v>
      </c>
      <c r="BH98" s="9">
        <f t="shared" si="23"/>
        <v>-118.17590938041985</v>
      </c>
      <c r="BI98" s="9">
        <f t="shared" si="23"/>
        <v>55.534045661363052</v>
      </c>
      <c r="BJ98" s="9">
        <f t="shared" si="23"/>
        <v>139.29570572622606</v>
      </c>
      <c r="BK98" s="9">
        <f t="shared" si="21"/>
        <v>84.566662789829934</v>
      </c>
      <c r="BL98" s="9">
        <f t="shared" si="21"/>
        <v>-509.6112264300973</v>
      </c>
      <c r="BM98" s="9">
        <f t="shared" si="21"/>
        <v>208.30263741191538</v>
      </c>
      <c r="BN98" s="1">
        <v>55</v>
      </c>
      <c r="BO98" s="9">
        <f t="shared" si="20"/>
        <v>81025.155784513045</v>
      </c>
      <c r="BP98" s="9">
        <f t="shared" si="20"/>
        <v>-261014.97356028101</v>
      </c>
      <c r="BQ98" s="9">
        <f t="shared" si="20"/>
        <v>-186006.59490126194</v>
      </c>
      <c r="BR98" s="9">
        <f t="shared" si="20"/>
        <v>-48488.648088226095</v>
      </c>
      <c r="BS98" s="9">
        <f t="shared" si="34"/>
        <v>91968.819514038492</v>
      </c>
      <c r="BT98" s="9">
        <f t="shared" si="34"/>
        <v>122397.86609608933</v>
      </c>
      <c r="BU98" s="9">
        <f t="shared" si="34"/>
        <v>37350.716788965881</v>
      </c>
      <c r="BV98" s="9">
        <f t="shared" si="34"/>
        <v>-33638.675723691507</v>
      </c>
      <c r="BW98" s="9">
        <f t="shared" si="34"/>
        <v>15807.720570304524</v>
      </c>
      <c r="BX98" s="9">
        <f t="shared" si="34"/>
        <v>39650.408439367537</v>
      </c>
      <c r="BY98" s="9">
        <f t="shared" si="34"/>
        <v>24071.831234778143</v>
      </c>
      <c r="BZ98" s="9">
        <f t="shared" si="34"/>
        <v>-145060.4178204459</v>
      </c>
      <c r="CA98" s="9">
        <f t="shared" si="34"/>
        <v>59293.174971329245</v>
      </c>
    </row>
    <row r="99" spans="1:79">
      <c r="A99" s="2">
        <v>43647</v>
      </c>
      <c r="B99" s="8">
        <f>'WA Sch. 1-2'!B99</f>
        <v>14.1</v>
      </c>
      <c r="C99" s="8">
        <f>'WA Sch. 1-2'!C99</f>
        <v>198.81</v>
      </c>
      <c r="D99" s="8">
        <f>'WA Sch. 1-2'!D99</f>
        <v>240.05</v>
      </c>
      <c r="E99" s="8">
        <f>'WA Sch. 1-2'!E99</f>
        <v>9.5</v>
      </c>
      <c r="F99" s="8">
        <f>'WA Sch. 1-2'!F99</f>
        <v>90.25</v>
      </c>
      <c r="G99" s="8">
        <f>'WA Sch. 1-2'!G99</f>
        <v>136</v>
      </c>
      <c r="H99" s="8">
        <f t="shared" si="24"/>
        <v>4.5999999999999996</v>
      </c>
      <c r="I99" s="8">
        <f t="shared" si="24"/>
        <v>108.56</v>
      </c>
      <c r="J99" s="8">
        <f t="shared" si="24"/>
        <v>104.05000000000001</v>
      </c>
      <c r="K99" s="9">
        <v>1446</v>
      </c>
      <c r="L99" s="9">
        <v>7972891.1039999994</v>
      </c>
      <c r="M99" s="9">
        <v>866295</v>
      </c>
      <c r="N99" s="9">
        <f t="shared" si="25"/>
        <v>8839186.1039999984</v>
      </c>
      <c r="O99" s="9">
        <f t="shared" si="26"/>
        <v>6112.8534605809118</v>
      </c>
      <c r="P99" s="8">
        <f t="shared" si="27"/>
        <v>386.7507248236123</v>
      </c>
      <c r="Q99" s="8">
        <f t="shared" si="28"/>
        <v>6499.6041854045243</v>
      </c>
      <c r="R99" s="9">
        <f t="shared" si="22"/>
        <v>9398427.6520949416</v>
      </c>
      <c r="S99" s="21"/>
      <c r="U99" s="2">
        <v>44013</v>
      </c>
      <c r="V99" s="8">
        <f t="shared" si="29"/>
        <v>22.5</v>
      </c>
      <c r="W99" s="8">
        <f t="shared" si="30"/>
        <v>506.25</v>
      </c>
      <c r="X99" s="8">
        <f t="shared" si="31"/>
        <v>193</v>
      </c>
      <c r="Y99" s="7">
        <v>0</v>
      </c>
      <c r="Z99" s="7">
        <v>0</v>
      </c>
      <c r="AA99" s="7">
        <v>1</v>
      </c>
      <c r="AB99" s="7">
        <v>0</v>
      </c>
      <c r="AC99" s="7">
        <v>0</v>
      </c>
      <c r="AD99" s="7">
        <v>0</v>
      </c>
      <c r="AE99" s="7">
        <v>0</v>
      </c>
      <c r="AF99" s="7">
        <v>1</v>
      </c>
      <c r="AG99" s="7">
        <v>0</v>
      </c>
      <c r="AH99" s="8">
        <f t="shared" si="32"/>
        <v>4608.6546949965732</v>
      </c>
      <c r="AJ99" s="17">
        <v>56</v>
      </c>
      <c r="AK99" s="17">
        <v>6692.1680649479404</v>
      </c>
      <c r="AL99" s="17">
        <v>-118.60149270998045</v>
      </c>
      <c r="AM99" s="17">
        <v>-0.31385362930987076</v>
      </c>
      <c r="AU99" s="1">
        <v>56</v>
      </c>
      <c r="AV99" s="50">
        <f t="shared" si="15"/>
        <v>45</v>
      </c>
      <c r="AW99" s="51">
        <f t="shared" si="16"/>
        <v>0.37110187110187109</v>
      </c>
      <c r="AX99" s="52">
        <f t="shared" si="17"/>
        <v>-0.32893642436422554</v>
      </c>
      <c r="AZ99" s="1">
        <v>56</v>
      </c>
      <c r="BA99" s="9">
        <f t="shared" si="33"/>
        <v>-118.60149270998045</v>
      </c>
      <c r="BB99" s="9">
        <f t="shared" si="23"/>
        <v>284.64918019293964</v>
      </c>
      <c r="BC99" s="9">
        <f t="shared" si="23"/>
        <v>-916.97075460874521</v>
      </c>
      <c r="BD99" s="9">
        <f t="shared" si="23"/>
        <v>-653.45909225940341</v>
      </c>
      <c r="BE99" s="9">
        <f t="shared" si="23"/>
        <v>-170.34529330230225</v>
      </c>
      <c r="BF99" s="9">
        <f t="shared" si="23"/>
        <v>323.09532545184265</v>
      </c>
      <c r="BG99" s="9">
        <f t="shared" si="23"/>
        <v>429.99549836442748</v>
      </c>
      <c r="BH99" s="9">
        <f t="shared" si="23"/>
        <v>131.2166673504862</v>
      </c>
      <c r="BI99" s="9">
        <f t="shared" si="23"/>
        <v>-118.17590938041985</v>
      </c>
      <c r="BJ99" s="9">
        <f t="shared" si="23"/>
        <v>55.534045661363052</v>
      </c>
      <c r="BK99" s="9">
        <f t="shared" si="21"/>
        <v>139.29570572622606</v>
      </c>
      <c r="BL99" s="9">
        <f t="shared" si="21"/>
        <v>84.566662789829934</v>
      </c>
      <c r="BM99" s="9">
        <f t="shared" si="21"/>
        <v>-509.6112264300973</v>
      </c>
      <c r="BN99" s="1">
        <v>56</v>
      </c>
      <c r="BO99" s="9">
        <f t="shared" si="20"/>
        <v>14066.314073035366</v>
      </c>
      <c r="BP99" s="9">
        <f t="shared" si="20"/>
        <v>-33759.817669554715</v>
      </c>
      <c r="BQ99" s="9">
        <f t="shared" si="20"/>
        <v>108754.10026799358</v>
      </c>
      <c r="BR99" s="9">
        <f t="shared" si="20"/>
        <v>77501.223766873489</v>
      </c>
      <c r="BS99" s="9">
        <f t="shared" si="34"/>
        <v>20203.206061772264</v>
      </c>
      <c r="BT99" s="9">
        <f t="shared" si="34"/>
        <v>-38319.587886205321</v>
      </c>
      <c r="BU99" s="9">
        <f t="shared" si="34"/>
        <v>-50998.107964592818</v>
      </c>
      <c r="BV99" s="9">
        <f t="shared" si="34"/>
        <v>-15562.49261619661</v>
      </c>
      <c r="BW99" s="9">
        <f t="shared" si="34"/>
        <v>14015.839254876997</v>
      </c>
      <c r="BX99" s="9">
        <f t="shared" si="34"/>
        <v>-6586.4207116619191</v>
      </c>
      <c r="BY99" s="9">
        <f t="shared" si="34"/>
        <v>-16520.678627220568</v>
      </c>
      <c r="BZ99" s="9">
        <f t="shared" si="34"/>
        <v>-10029.732440375416</v>
      </c>
      <c r="CA99" s="9">
        <f t="shared" si="34"/>
        <v>60440.652156372911</v>
      </c>
    </row>
    <row r="100" spans="1:79">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24"/>
        <v>15.850000000000001</v>
      </c>
      <c r="I100" s="8">
        <f t="shared" si="24"/>
        <v>362.17250000000007</v>
      </c>
      <c r="J100" s="8">
        <f t="shared" si="24"/>
        <v>3.9499999999999886</v>
      </c>
      <c r="K100" s="9">
        <v>1433</v>
      </c>
      <c r="L100" s="9">
        <v>8802030.0300000012</v>
      </c>
      <c r="M100" s="9">
        <v>360259</v>
      </c>
      <c r="N100" s="9">
        <f t="shared" si="25"/>
        <v>9162289.0300000012</v>
      </c>
      <c r="O100" s="9">
        <f t="shared" si="26"/>
        <v>6393.7815980460582</v>
      </c>
      <c r="P100" s="8">
        <f t="shared" si="27"/>
        <v>14.682031360435021</v>
      </c>
      <c r="Q100" s="8">
        <f t="shared" si="28"/>
        <v>6408.4636294064931</v>
      </c>
      <c r="R100" s="9">
        <f t="shared" si="22"/>
        <v>9183328.3809395041</v>
      </c>
      <c r="S100" s="21"/>
      <c r="U100" s="2">
        <v>44044</v>
      </c>
      <c r="V100" s="8">
        <f t="shared" si="29"/>
        <v>11.5</v>
      </c>
      <c r="W100" s="8">
        <f t="shared" si="30"/>
        <v>132.25</v>
      </c>
      <c r="X100" s="8">
        <f t="shared" si="31"/>
        <v>216</v>
      </c>
      <c r="Y100" s="7">
        <v>0</v>
      </c>
      <c r="Z100" s="7">
        <v>0</v>
      </c>
      <c r="AA100" s="7">
        <v>0</v>
      </c>
      <c r="AB100" s="7">
        <v>1</v>
      </c>
      <c r="AC100" s="7">
        <v>0</v>
      </c>
      <c r="AD100" s="7">
        <v>0</v>
      </c>
      <c r="AE100" s="7">
        <v>0</v>
      </c>
      <c r="AF100" s="7">
        <v>1</v>
      </c>
      <c r="AG100" s="7">
        <v>0</v>
      </c>
      <c r="AH100" s="8">
        <f t="shared" si="32"/>
        <v>6452.1823444976071</v>
      </c>
      <c r="AJ100" s="17">
        <v>57</v>
      </c>
      <c r="AK100" s="17">
        <v>4902.2996418144048</v>
      </c>
      <c r="AL100" s="17">
        <v>808.94964997029729</v>
      </c>
      <c r="AM100" s="17">
        <v>2.1407132218223937</v>
      </c>
      <c r="AU100" s="1">
        <v>57</v>
      </c>
      <c r="AV100" s="50">
        <f t="shared" si="15"/>
        <v>116</v>
      </c>
      <c r="AW100" s="51">
        <f t="shared" si="16"/>
        <v>0.96153846153846156</v>
      </c>
      <c r="AX100" s="52">
        <f t="shared" si="17"/>
        <v>1.7688250385187059</v>
      </c>
      <c r="AZ100" s="1">
        <v>57</v>
      </c>
      <c r="BA100" s="9">
        <f t="shared" si="33"/>
        <v>808.94964997029729</v>
      </c>
      <c r="BB100" s="9">
        <f t="shared" si="23"/>
        <v>-118.60149270998045</v>
      </c>
      <c r="BC100" s="9">
        <f t="shared" si="23"/>
        <v>284.64918019293964</v>
      </c>
      <c r="BD100" s="9">
        <f t="shared" si="23"/>
        <v>-916.97075460874521</v>
      </c>
      <c r="BE100" s="9">
        <f t="shared" si="23"/>
        <v>-653.45909225940341</v>
      </c>
      <c r="BF100" s="9">
        <f t="shared" si="23"/>
        <v>-170.34529330230225</v>
      </c>
      <c r="BG100" s="9">
        <f t="shared" si="23"/>
        <v>323.09532545184265</v>
      </c>
      <c r="BH100" s="9">
        <f t="shared" si="23"/>
        <v>429.99549836442748</v>
      </c>
      <c r="BI100" s="9">
        <f t="shared" si="23"/>
        <v>131.2166673504862</v>
      </c>
      <c r="BJ100" s="9">
        <f t="shared" si="23"/>
        <v>-118.17590938041985</v>
      </c>
      <c r="BK100" s="9">
        <f t="shared" si="21"/>
        <v>55.534045661363052</v>
      </c>
      <c r="BL100" s="9">
        <f t="shared" si="21"/>
        <v>139.29570572622606</v>
      </c>
      <c r="BM100" s="9">
        <f t="shared" si="21"/>
        <v>84.566662789829934</v>
      </c>
      <c r="BN100" s="1">
        <v>57</v>
      </c>
      <c r="BO100" s="9">
        <f t="shared" si="20"/>
        <v>654399.53618706774</v>
      </c>
      <c r="BP100" s="9">
        <f t="shared" si="20"/>
        <v>-95942.636013692929</v>
      </c>
      <c r="BQ100" s="9">
        <f t="shared" si="20"/>
        <v>230266.85468141144</v>
      </c>
      <c r="BR100" s="9">
        <f t="shared" si="20"/>
        <v>-741783.17097374389</v>
      </c>
      <c r="BS100" s="9">
        <f t="shared" si="34"/>
        <v>-528615.50395315245</v>
      </c>
      <c r="BT100" s="9">
        <f t="shared" si="34"/>
        <v>-137800.76539098454</v>
      </c>
      <c r="BU100" s="9">
        <f t="shared" si="34"/>
        <v>261367.85043130827</v>
      </c>
      <c r="BV100" s="9">
        <f t="shared" si="34"/>
        <v>347844.70789070806</v>
      </c>
      <c r="BW100" s="9">
        <f t="shared" si="34"/>
        <v>106147.67712344548</v>
      </c>
      <c r="BX100" s="9">
        <f t="shared" si="34"/>
        <v>-95598.360528211691</v>
      </c>
      <c r="BY100" s="9">
        <f t="shared" si="34"/>
        <v>44924.2467991948</v>
      </c>
      <c r="BZ100" s="9">
        <f t="shared" si="34"/>
        <v>112683.21238959684</v>
      </c>
      <c r="CA100" s="9">
        <f t="shared" si="34"/>
        <v>68410.17226298977</v>
      </c>
    </row>
    <row r="101" spans="1:79">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24"/>
        <v>-60.675000000000011</v>
      </c>
      <c r="I101" s="8">
        <f t="shared" si="24"/>
        <v>-22166.094375000004</v>
      </c>
      <c r="J101" s="8">
        <f t="shared" si="24"/>
        <v>8.375</v>
      </c>
      <c r="K101" s="9">
        <v>1421</v>
      </c>
      <c r="L101" s="9">
        <v>7380520.5600000005</v>
      </c>
      <c r="M101" s="9">
        <v>-875904</v>
      </c>
      <c r="N101" s="9">
        <f t="shared" si="25"/>
        <v>6504616.5600000005</v>
      </c>
      <c r="O101" s="9">
        <f t="shared" si="26"/>
        <v>4577.492301196341</v>
      </c>
      <c r="P101" s="8">
        <f t="shared" si="27"/>
        <v>31.129623454087</v>
      </c>
      <c r="Q101" s="8">
        <f t="shared" si="28"/>
        <v>4608.6219246504279</v>
      </c>
      <c r="R101" s="9">
        <f t="shared" si="22"/>
        <v>6548851.7549282582</v>
      </c>
      <c r="S101" s="21"/>
      <c r="U101" s="2">
        <v>44075</v>
      </c>
      <c r="V101" s="8">
        <f t="shared" si="29"/>
        <v>90.5</v>
      </c>
      <c r="W101" s="8">
        <f t="shared" si="30"/>
        <v>8190.25</v>
      </c>
      <c r="X101" s="8">
        <f t="shared" si="31"/>
        <v>62</v>
      </c>
      <c r="Y101" s="7">
        <v>0</v>
      </c>
      <c r="Z101" s="7">
        <v>0</v>
      </c>
      <c r="AA101" s="7">
        <v>0</v>
      </c>
      <c r="AB101" s="7">
        <v>0</v>
      </c>
      <c r="AC101" s="7">
        <v>1</v>
      </c>
      <c r="AD101" s="7">
        <v>0</v>
      </c>
      <c r="AE101" s="7">
        <v>0</v>
      </c>
      <c r="AF101" s="7">
        <v>0</v>
      </c>
      <c r="AG101" s="7">
        <v>0</v>
      </c>
      <c r="AH101" s="8">
        <f t="shared" si="32"/>
        <v>5247.6917110519298</v>
      </c>
      <c r="AJ101" s="17">
        <v>58</v>
      </c>
      <c r="AK101" s="17">
        <v>3231.250524714741</v>
      </c>
      <c r="AL101" s="17">
        <v>662.94289633789049</v>
      </c>
      <c r="AM101" s="17">
        <v>1.7543373973347578</v>
      </c>
      <c r="AU101" s="1">
        <v>58</v>
      </c>
      <c r="AV101" s="50">
        <f t="shared" si="15"/>
        <v>113</v>
      </c>
      <c r="AW101" s="51">
        <f t="shared" si="16"/>
        <v>0.93659043659043661</v>
      </c>
      <c r="AX101" s="52">
        <f t="shared" si="17"/>
        <v>1.5267663302113343</v>
      </c>
      <c r="AZ101" s="1">
        <v>58</v>
      </c>
      <c r="BA101" s="9">
        <f t="shared" si="33"/>
        <v>662.94289633789049</v>
      </c>
      <c r="BB101" s="9">
        <f t="shared" si="23"/>
        <v>808.94964997029729</v>
      </c>
      <c r="BC101" s="9">
        <f t="shared" si="23"/>
        <v>-118.60149270998045</v>
      </c>
      <c r="BD101" s="9">
        <f t="shared" si="23"/>
        <v>284.64918019293964</v>
      </c>
      <c r="BE101" s="9">
        <f t="shared" ref="BB101:BL128" si="35">BD100</f>
        <v>-916.97075460874521</v>
      </c>
      <c r="BF101" s="9">
        <f t="shared" si="35"/>
        <v>-653.45909225940341</v>
      </c>
      <c r="BG101" s="9">
        <f t="shared" si="35"/>
        <v>-170.34529330230225</v>
      </c>
      <c r="BH101" s="9">
        <f t="shared" si="35"/>
        <v>323.09532545184265</v>
      </c>
      <c r="BI101" s="9">
        <f t="shared" si="35"/>
        <v>429.99549836442748</v>
      </c>
      <c r="BJ101" s="9">
        <f t="shared" si="35"/>
        <v>131.2166673504862</v>
      </c>
      <c r="BK101" s="9">
        <f t="shared" si="21"/>
        <v>-118.17590938041985</v>
      </c>
      <c r="BL101" s="9">
        <f t="shared" si="21"/>
        <v>55.534045661363052</v>
      </c>
      <c r="BM101" s="9">
        <f t="shared" si="21"/>
        <v>139.29570572622606</v>
      </c>
      <c r="BN101" s="1">
        <v>58</v>
      </c>
      <c r="BO101" s="9">
        <f t="shared" si="20"/>
        <v>439493.28380487207</v>
      </c>
      <c r="BP101" s="9">
        <f t="shared" si="20"/>
        <v>536287.42394283274</v>
      </c>
      <c r="BQ101" s="9">
        <f t="shared" si="20"/>
        <v>-78626.017087151238</v>
      </c>
      <c r="BR101" s="9">
        <f t="shared" si="20"/>
        <v>188706.1519573142</v>
      </c>
      <c r="BS101" s="9">
        <f t="shared" si="34"/>
        <v>-607899.24791746284</v>
      </c>
      <c r="BT101" s="9">
        <f t="shared" si="34"/>
        <v>-433206.06326077768</v>
      </c>
      <c r="BU101" s="9">
        <f t="shared" si="34"/>
        <v>-112929.20211935534</v>
      </c>
      <c r="BV101" s="9">
        <f t="shared" si="34"/>
        <v>214193.75084827867</v>
      </c>
      <c r="BW101" s="9">
        <f t="shared" si="34"/>
        <v>285062.46109796903</v>
      </c>
      <c r="BX101" s="9">
        <f t="shared" si="34"/>
        <v>86989.157501137452</v>
      </c>
      <c r="BY101" s="9">
        <f t="shared" si="34"/>
        <v>-78343.879642019208</v>
      </c>
      <c r="BZ101" s="9">
        <f t="shared" si="34"/>
        <v>36815.901076105227</v>
      </c>
      <c r="CA101" s="9">
        <f t="shared" si="34"/>
        <v>92345.098601575402</v>
      </c>
    </row>
    <row r="102" spans="1:79">
      <c r="A102" s="2">
        <v>43739</v>
      </c>
      <c r="B102" s="8">
        <f>'WA Sch. 1-2'!B102</f>
        <v>510.4</v>
      </c>
      <c r="C102" s="8">
        <f>'WA Sch. 1-2'!C102</f>
        <v>260508.15999999997</v>
      </c>
      <c r="D102" s="8">
        <f>'WA Sch. 1-2'!D102</f>
        <v>0.65</v>
      </c>
      <c r="E102" s="8">
        <f>'WA Sch. 1-2'!E102</f>
        <v>706</v>
      </c>
      <c r="F102" s="8">
        <f>'WA Sch. 1-2'!F102</f>
        <v>498436</v>
      </c>
      <c r="G102" s="8">
        <f>'WA Sch. 1-2'!G102</f>
        <v>0</v>
      </c>
      <c r="H102" s="8">
        <f t="shared" si="24"/>
        <v>-195.60000000000002</v>
      </c>
      <c r="I102" s="8">
        <f t="shared" si="24"/>
        <v>-237927.84000000003</v>
      </c>
      <c r="J102" s="8">
        <f t="shared" si="24"/>
        <v>0.65</v>
      </c>
      <c r="K102" s="9">
        <v>1453</v>
      </c>
      <c r="L102" s="9">
        <v>4077104.71</v>
      </c>
      <c r="M102" s="9">
        <v>-771471</v>
      </c>
      <c r="N102" s="9">
        <f t="shared" si="25"/>
        <v>3305633.71</v>
      </c>
      <c r="O102" s="9">
        <f t="shared" si="26"/>
        <v>2275.0404060564351</v>
      </c>
      <c r="P102" s="8">
        <f t="shared" si="27"/>
        <v>2.4160304770336181</v>
      </c>
      <c r="Q102" s="8">
        <f t="shared" si="28"/>
        <v>2277.4564365334686</v>
      </c>
      <c r="R102" s="9">
        <f t="shared" si="22"/>
        <v>3309144.20228313</v>
      </c>
      <c r="S102" s="21"/>
      <c r="U102" s="2">
        <v>44105</v>
      </c>
      <c r="V102" s="8">
        <f t="shared" si="29"/>
        <v>530</v>
      </c>
      <c r="W102" s="8">
        <f t="shared" si="30"/>
        <v>280900</v>
      </c>
      <c r="X102" s="8">
        <f t="shared" si="31"/>
        <v>2.5</v>
      </c>
      <c r="Y102" s="7">
        <v>0</v>
      </c>
      <c r="Z102" s="7">
        <v>0</v>
      </c>
      <c r="AA102" s="7">
        <v>0</v>
      </c>
      <c r="AB102" s="7">
        <v>0</v>
      </c>
      <c r="AC102" s="7">
        <v>0</v>
      </c>
      <c r="AD102" s="7">
        <v>1</v>
      </c>
      <c r="AE102" s="7">
        <v>0</v>
      </c>
      <c r="AF102" s="7">
        <v>0</v>
      </c>
      <c r="AG102" s="7">
        <v>0</v>
      </c>
      <c r="AH102" s="8">
        <f t="shared" si="32"/>
        <v>3545.0318194070078</v>
      </c>
      <c r="AJ102" s="17">
        <v>59</v>
      </c>
      <c r="AK102" s="17">
        <v>1723.5447336147192</v>
      </c>
      <c r="AL102" s="17">
        <v>-123.42247835728608</v>
      </c>
      <c r="AM102" s="17">
        <v>-0.32661134262093044</v>
      </c>
      <c r="AU102" s="1">
        <v>59</v>
      </c>
      <c r="AV102" s="50">
        <f t="shared" si="15"/>
        <v>42</v>
      </c>
      <c r="AW102" s="51">
        <f t="shared" si="16"/>
        <v>0.34615384615384615</v>
      </c>
      <c r="AX102" s="52">
        <f t="shared" si="17"/>
        <v>-0.39572529581448734</v>
      </c>
      <c r="AZ102" s="1">
        <v>59</v>
      </c>
      <c r="BA102" s="9">
        <f t="shared" si="33"/>
        <v>-123.42247835728608</v>
      </c>
      <c r="BB102" s="9">
        <f t="shared" si="35"/>
        <v>662.94289633789049</v>
      </c>
      <c r="BC102" s="9">
        <f t="shared" si="35"/>
        <v>808.94964997029729</v>
      </c>
      <c r="BD102" s="9">
        <f t="shared" si="35"/>
        <v>-118.60149270998045</v>
      </c>
      <c r="BE102" s="9">
        <f t="shared" si="35"/>
        <v>284.64918019293964</v>
      </c>
      <c r="BF102" s="9">
        <f t="shared" si="35"/>
        <v>-916.97075460874521</v>
      </c>
      <c r="BG102" s="9">
        <f t="shared" si="35"/>
        <v>-653.45909225940341</v>
      </c>
      <c r="BH102" s="9">
        <f t="shared" si="35"/>
        <v>-170.34529330230225</v>
      </c>
      <c r="BI102" s="9">
        <f t="shared" si="35"/>
        <v>323.09532545184265</v>
      </c>
      <c r="BJ102" s="9">
        <f t="shared" si="35"/>
        <v>429.99549836442748</v>
      </c>
      <c r="BK102" s="9">
        <f t="shared" si="21"/>
        <v>131.2166673504862</v>
      </c>
      <c r="BL102" s="9">
        <f t="shared" si="21"/>
        <v>-118.17590938041985</v>
      </c>
      <c r="BM102" s="9">
        <f t="shared" si="21"/>
        <v>55.534045661363052</v>
      </c>
      <c r="BN102" s="1">
        <v>59</v>
      </c>
      <c r="BO102" s="9">
        <f t="shared" si="20"/>
        <v>15233.108163854566</v>
      </c>
      <c r="BP102" s="9">
        <f t="shared" si="20"/>
        <v>-81822.055275379433</v>
      </c>
      <c r="BQ102" s="9">
        <f t="shared" si="20"/>
        <v>-99842.570665592662</v>
      </c>
      <c r="BR102" s="9">
        <f t="shared" si="20"/>
        <v>14638.090167139202</v>
      </c>
      <c r="BS102" s="9">
        <f t="shared" si="34"/>
        <v>-35132.107281782199</v>
      </c>
      <c r="BT102" s="9">
        <f t="shared" si="34"/>
        <v>113174.80311496135</v>
      </c>
      <c r="BU102" s="9">
        <f t="shared" si="34"/>
        <v>80651.540671757437</v>
      </c>
      <c r="BV102" s="9">
        <f t="shared" si="34"/>
        <v>21024.438275868728</v>
      </c>
      <c r="BW102" s="9">
        <f t="shared" si="34"/>
        <v>-39877.225812920202</v>
      </c>
      <c r="BX102" s="9">
        <f t="shared" si="34"/>
        <v>-53071.110090613758</v>
      </c>
      <c r="BY102" s="9">
        <f t="shared" si="34"/>
        <v>-16195.086286180587</v>
      </c>
      <c r="BZ102" s="9">
        <f t="shared" si="34"/>
        <v>14585.563617857288</v>
      </c>
      <c r="CA102" s="9">
        <f t="shared" si="34"/>
        <v>-6854.149548732169</v>
      </c>
    </row>
    <row r="103" spans="1:79">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24"/>
        <v>-7.0249999999999773</v>
      </c>
      <c r="I103" s="8">
        <f t="shared" si="24"/>
        <v>-12342.749375000014</v>
      </c>
      <c r="J103" s="8">
        <f t="shared" si="24"/>
        <v>0</v>
      </c>
      <c r="K103" s="9">
        <v>1421</v>
      </c>
      <c r="L103" s="9">
        <v>3114003.5000000005</v>
      </c>
      <c r="M103" s="9">
        <v>-433699</v>
      </c>
      <c r="N103" s="9">
        <f t="shared" si="25"/>
        <v>2680304.5000000005</v>
      </c>
      <c r="O103" s="9">
        <f t="shared" si="26"/>
        <v>1886.2100633356795</v>
      </c>
      <c r="P103" s="8">
        <f t="shared" si="27"/>
        <v>0</v>
      </c>
      <c r="Q103" s="8">
        <f t="shared" si="28"/>
        <v>1886.2100633356795</v>
      </c>
      <c r="R103" s="9">
        <f t="shared" si="22"/>
        <v>2680304.5000000005</v>
      </c>
      <c r="S103" s="21"/>
      <c r="U103" s="2">
        <v>44136</v>
      </c>
      <c r="V103" s="8">
        <f t="shared" si="29"/>
        <v>836</v>
      </c>
      <c r="W103" s="8">
        <f t="shared" si="30"/>
        <v>698896</v>
      </c>
      <c r="X103" s="8">
        <f t="shared" si="31"/>
        <v>0</v>
      </c>
      <c r="Y103" s="7">
        <v>0</v>
      </c>
      <c r="Z103" s="7">
        <v>0</v>
      </c>
      <c r="AA103" s="7">
        <v>0</v>
      </c>
      <c r="AB103" s="7">
        <v>0</v>
      </c>
      <c r="AC103" s="7">
        <v>0</v>
      </c>
      <c r="AD103" s="7">
        <v>0</v>
      </c>
      <c r="AE103" s="7">
        <v>1</v>
      </c>
      <c r="AF103" s="7">
        <v>0</v>
      </c>
      <c r="AG103" s="7">
        <v>0</v>
      </c>
      <c r="AH103" s="8">
        <f t="shared" si="32"/>
        <v>1492.2445967741935</v>
      </c>
      <c r="AJ103" s="17">
        <v>60</v>
      </c>
      <c r="AK103" s="17">
        <v>2449.0759807580075</v>
      </c>
      <c r="AL103" s="17">
        <v>-23.011336282087086</v>
      </c>
      <c r="AM103" s="17">
        <v>-6.0894608005175502E-2</v>
      </c>
      <c r="AU103" s="1">
        <v>60</v>
      </c>
      <c r="AV103" s="50">
        <f t="shared" si="15"/>
        <v>59</v>
      </c>
      <c r="AW103" s="51">
        <f t="shared" si="16"/>
        <v>0.48752598752598753</v>
      </c>
      <c r="AX103" s="52">
        <f t="shared" si="17"/>
        <v>-3.127280902613698E-2</v>
      </c>
      <c r="AZ103" s="1">
        <v>60</v>
      </c>
      <c r="BA103" s="9">
        <f t="shared" si="33"/>
        <v>-23.011336282087086</v>
      </c>
      <c r="BB103" s="9">
        <f t="shared" si="35"/>
        <v>-123.42247835728608</v>
      </c>
      <c r="BC103" s="9">
        <f t="shared" si="35"/>
        <v>662.94289633789049</v>
      </c>
      <c r="BD103" s="9">
        <f t="shared" si="35"/>
        <v>808.94964997029729</v>
      </c>
      <c r="BE103" s="9">
        <f t="shared" si="35"/>
        <v>-118.60149270998045</v>
      </c>
      <c r="BF103" s="9">
        <f t="shared" si="35"/>
        <v>284.64918019293964</v>
      </c>
      <c r="BG103" s="9">
        <f t="shared" si="35"/>
        <v>-916.97075460874521</v>
      </c>
      <c r="BH103" s="9">
        <f t="shared" si="35"/>
        <v>-653.45909225940341</v>
      </c>
      <c r="BI103" s="9">
        <f t="shared" si="35"/>
        <v>-170.34529330230225</v>
      </c>
      <c r="BJ103" s="9">
        <f t="shared" si="35"/>
        <v>323.09532545184265</v>
      </c>
      <c r="BK103" s="9">
        <f t="shared" si="21"/>
        <v>429.99549836442748</v>
      </c>
      <c r="BL103" s="9">
        <f t="shared" si="21"/>
        <v>131.2166673504862</v>
      </c>
      <c r="BM103" s="9">
        <f t="shared" si="21"/>
        <v>-118.17590938041985</v>
      </c>
      <c r="BN103" s="1">
        <v>60</v>
      </c>
      <c r="BO103" s="9">
        <f t="shared" si="20"/>
        <v>529.52159748726274</v>
      </c>
      <c r="BP103" s="9">
        <f t="shared" si="20"/>
        <v>2840.1161542480145</v>
      </c>
      <c r="BQ103" s="9">
        <f t="shared" si="20"/>
        <v>-15255.201923451514</v>
      </c>
      <c r="BR103" s="9">
        <f t="shared" si="20"/>
        <v>-18615.012430742558</v>
      </c>
      <c r="BS103" s="9">
        <f t="shared" si="34"/>
        <v>2729.1788323067531</v>
      </c>
      <c r="BT103" s="9">
        <f t="shared" si="34"/>
        <v>-6550.1580078399384</v>
      </c>
      <c r="BU103" s="9">
        <f t="shared" si="34"/>
        <v>21100.722395140281</v>
      </c>
      <c r="BV103" s="9">
        <f t="shared" si="34"/>
        <v>15036.966918567989</v>
      </c>
      <c r="BW103" s="9">
        <f t="shared" si="34"/>
        <v>3919.8728282498878</v>
      </c>
      <c r="BX103" s="9">
        <f t="shared" si="34"/>
        <v>-7434.8551851424945</v>
      </c>
      <c r="BY103" s="9">
        <f t="shared" si="34"/>
        <v>-9894.7710126471593</v>
      </c>
      <c r="BZ103" s="9">
        <f t="shared" si="34"/>
        <v>-3019.4708582167136</v>
      </c>
      <c r="CA103" s="9">
        <f t="shared" si="34"/>
        <v>2719.3855911941841</v>
      </c>
    </row>
    <row r="104" spans="1:79">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24"/>
        <v>160.72499999999991</v>
      </c>
      <c r="I104" s="8">
        <f t="shared" si="24"/>
        <v>340210.62562499987</v>
      </c>
      <c r="J104" s="8">
        <f t="shared" si="24"/>
        <v>0</v>
      </c>
      <c r="K104" s="9">
        <v>1439</v>
      </c>
      <c r="L104" s="9">
        <v>3816978.6600199998</v>
      </c>
      <c r="M104" s="9">
        <v>-89283</v>
      </c>
      <c r="N104" s="9">
        <f t="shared" si="25"/>
        <v>3727695.6600199998</v>
      </c>
      <c r="O104" s="9">
        <f t="shared" si="26"/>
        <v>2590.4764836831132</v>
      </c>
      <c r="P104" s="8">
        <f t="shared" si="27"/>
        <v>0</v>
      </c>
      <c r="Q104" s="8">
        <f t="shared" si="28"/>
        <v>2590.4764836831132</v>
      </c>
      <c r="R104" s="9">
        <f t="shared" si="22"/>
        <v>3727695.6600199998</v>
      </c>
      <c r="S104" s="21"/>
      <c r="U104" s="2">
        <v>44166</v>
      </c>
      <c r="V104" s="8">
        <f t="shared" si="29"/>
        <v>1029.5</v>
      </c>
      <c r="W104" s="8">
        <f t="shared" si="30"/>
        <v>1059870.25</v>
      </c>
      <c r="X104" s="8">
        <f t="shared" si="31"/>
        <v>0</v>
      </c>
      <c r="Y104" s="7">
        <v>0</v>
      </c>
      <c r="Z104" s="7">
        <v>0</v>
      </c>
      <c r="AA104" s="7">
        <v>0</v>
      </c>
      <c r="AB104" s="7">
        <v>0</v>
      </c>
      <c r="AC104" s="7">
        <v>0</v>
      </c>
      <c r="AD104" s="7">
        <v>0</v>
      </c>
      <c r="AE104" s="7">
        <v>0</v>
      </c>
      <c r="AF104" s="7">
        <v>0</v>
      </c>
      <c r="AG104" s="7">
        <v>0</v>
      </c>
      <c r="AH104" s="8">
        <f t="shared" si="32"/>
        <v>2483.1490382081683</v>
      </c>
      <c r="AJ104" s="17">
        <v>61</v>
      </c>
      <c r="AK104" s="17">
        <v>2449.0759807580075</v>
      </c>
      <c r="AL104" s="17">
        <v>-247.91662254194534</v>
      </c>
      <c r="AM104" s="17">
        <v>-0.65605862095938949</v>
      </c>
      <c r="AU104" s="1">
        <v>61</v>
      </c>
      <c r="AV104" s="50">
        <f t="shared" si="15"/>
        <v>27</v>
      </c>
      <c r="AW104" s="51">
        <f t="shared" si="16"/>
        <v>0.22141372141372143</v>
      </c>
      <c r="AX104" s="52">
        <f t="shared" si="17"/>
        <v>-0.76742739995147802</v>
      </c>
      <c r="AZ104" s="1">
        <v>61</v>
      </c>
      <c r="BA104" s="9">
        <f t="shared" si="33"/>
        <v>-247.91662254194534</v>
      </c>
      <c r="BB104" s="9">
        <f t="shared" si="35"/>
        <v>-23.011336282087086</v>
      </c>
      <c r="BC104" s="9">
        <f t="shared" si="35"/>
        <v>-123.42247835728608</v>
      </c>
      <c r="BD104" s="9">
        <f t="shared" si="35"/>
        <v>662.94289633789049</v>
      </c>
      <c r="BE104" s="9">
        <f t="shared" si="35"/>
        <v>808.94964997029729</v>
      </c>
      <c r="BF104" s="9">
        <f t="shared" si="35"/>
        <v>-118.60149270998045</v>
      </c>
      <c r="BG104" s="9">
        <f t="shared" si="35"/>
        <v>284.64918019293964</v>
      </c>
      <c r="BH104" s="9">
        <f t="shared" si="35"/>
        <v>-916.97075460874521</v>
      </c>
      <c r="BI104" s="9">
        <f t="shared" si="35"/>
        <v>-653.45909225940341</v>
      </c>
      <c r="BJ104" s="9">
        <f t="shared" si="35"/>
        <v>-170.34529330230225</v>
      </c>
      <c r="BK104" s="9">
        <f t="shared" si="21"/>
        <v>323.09532545184265</v>
      </c>
      <c r="BL104" s="9">
        <f t="shared" si="21"/>
        <v>429.99549836442748</v>
      </c>
      <c r="BM104" s="9">
        <f t="shared" si="21"/>
        <v>131.2166673504862</v>
      </c>
      <c r="BN104" s="1">
        <v>61</v>
      </c>
      <c r="BO104" s="9">
        <f t="shared" si="20"/>
        <v>61462.651732605023</v>
      </c>
      <c r="BP104" s="9">
        <f t="shared" si="20"/>
        <v>5704.8927712317509</v>
      </c>
      <c r="BQ104" s="9">
        <f t="shared" si="20"/>
        <v>30598.483980094432</v>
      </c>
      <c r="BR104" s="9">
        <f t="shared" si="20"/>
        <v>-164354.56379826448</v>
      </c>
      <c r="BS104" s="9">
        <f t="shared" si="34"/>
        <v>-200552.06502712457</v>
      </c>
      <c r="BT104" s="9">
        <f t="shared" si="34"/>
        <v>29403.281501091227</v>
      </c>
      <c r="BU104" s="9">
        <f t="shared" si="34"/>
        <v>-70569.26336276716</v>
      </c>
      <c r="BV104" s="9">
        <f t="shared" si="34"/>
        <v>227332.29245233818</v>
      </c>
      <c r="BW104" s="9">
        <f t="shared" si="34"/>
        <v>162003.37112227606</v>
      </c>
      <c r="BX104" s="9">
        <f t="shared" si="34"/>
        <v>42231.429781423518</v>
      </c>
      <c r="BY104" s="9">
        <f t="shared" si="34"/>
        <v>-80100.701845111398</v>
      </c>
      <c r="BZ104" s="9">
        <f t="shared" si="34"/>
        <v>-106603.0316627493</v>
      </c>
      <c r="CA104" s="9">
        <f t="shared" si="34"/>
        <v>-32530.792990742582</v>
      </c>
    </row>
    <row r="105" spans="1:79">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24"/>
        <v>139.65000000000009</v>
      </c>
      <c r="I105" s="8">
        <f t="shared" si="24"/>
        <v>286373.2725000002</v>
      </c>
      <c r="J105" s="8">
        <f t="shared" si="24"/>
        <v>0</v>
      </c>
      <c r="K105" s="9">
        <v>1459</v>
      </c>
      <c r="L105" s="9">
        <v>3637844.32</v>
      </c>
      <c r="M105" s="9">
        <v>-140327</v>
      </c>
      <c r="N105" s="9">
        <f t="shared" si="25"/>
        <v>3497517.32</v>
      </c>
      <c r="O105" s="9">
        <f t="shared" si="26"/>
        <v>2397.2017272104181</v>
      </c>
      <c r="P105" s="8">
        <f t="shared" si="27"/>
        <v>0</v>
      </c>
      <c r="Q105" s="8">
        <f t="shared" si="28"/>
        <v>2397.2017272104181</v>
      </c>
      <c r="R105" s="9">
        <f t="shared" si="22"/>
        <v>3497517.32</v>
      </c>
      <c r="S105" s="21"/>
      <c r="U105" s="2">
        <v>44197</v>
      </c>
      <c r="V105" s="8">
        <f t="shared" si="29"/>
        <v>977.5</v>
      </c>
      <c r="W105" s="8">
        <f t="shared" si="30"/>
        <v>955506.25</v>
      </c>
      <c r="X105" s="8">
        <f t="shared" si="31"/>
        <v>0</v>
      </c>
      <c r="Y105" s="7">
        <v>0</v>
      </c>
      <c r="Z105" s="7">
        <v>0</v>
      </c>
      <c r="AA105" s="7">
        <v>0</v>
      </c>
      <c r="AB105" s="7">
        <v>0</v>
      </c>
      <c r="AC105" s="7">
        <v>0</v>
      </c>
      <c r="AD105" s="7">
        <v>0</v>
      </c>
      <c r="AE105" s="7">
        <v>0</v>
      </c>
      <c r="AF105" s="7">
        <v>0</v>
      </c>
      <c r="AG105" s="7">
        <v>0</v>
      </c>
      <c r="AH105" s="8">
        <f t="shared" si="32"/>
        <v>2336.7438864628821</v>
      </c>
      <c r="AJ105" s="17">
        <v>62</v>
      </c>
      <c r="AK105" s="17">
        <v>2449.0759807580075</v>
      </c>
      <c r="AL105" s="17">
        <v>-37.729073781263196</v>
      </c>
      <c r="AM105" s="17">
        <v>-9.9841970502896338E-2</v>
      </c>
      <c r="AU105" s="1">
        <v>62</v>
      </c>
      <c r="AV105" s="50">
        <f t="shared" si="15"/>
        <v>56</v>
      </c>
      <c r="AW105" s="51">
        <f t="shared" si="16"/>
        <v>0.46257796257796258</v>
      </c>
      <c r="AX105" s="52">
        <f t="shared" si="17"/>
        <v>-9.3941125106491899E-2</v>
      </c>
      <c r="AZ105" s="1">
        <v>62</v>
      </c>
      <c r="BA105" s="9">
        <f t="shared" si="33"/>
        <v>-37.729073781263196</v>
      </c>
      <c r="BB105" s="9">
        <f t="shared" si="35"/>
        <v>-247.91662254194534</v>
      </c>
      <c r="BC105" s="9">
        <f t="shared" si="35"/>
        <v>-23.011336282087086</v>
      </c>
      <c r="BD105" s="9">
        <f t="shared" si="35"/>
        <v>-123.42247835728608</v>
      </c>
      <c r="BE105" s="9">
        <f t="shared" si="35"/>
        <v>662.94289633789049</v>
      </c>
      <c r="BF105" s="9">
        <f t="shared" si="35"/>
        <v>808.94964997029729</v>
      </c>
      <c r="BG105" s="9">
        <f t="shared" si="35"/>
        <v>-118.60149270998045</v>
      </c>
      <c r="BH105" s="9">
        <f t="shared" si="35"/>
        <v>284.64918019293964</v>
      </c>
      <c r="BI105" s="9">
        <f t="shared" si="35"/>
        <v>-916.97075460874521</v>
      </c>
      <c r="BJ105" s="9">
        <f t="shared" si="35"/>
        <v>-653.45909225940341</v>
      </c>
      <c r="BK105" s="9">
        <f t="shared" si="21"/>
        <v>-170.34529330230225</v>
      </c>
      <c r="BL105" s="9">
        <f t="shared" si="21"/>
        <v>323.09532545184265</v>
      </c>
      <c r="BM105" s="9">
        <f t="shared" si="21"/>
        <v>429.99549836442748</v>
      </c>
      <c r="BN105" s="1">
        <v>62</v>
      </c>
      <c r="BO105" s="9">
        <f t="shared" si="20"/>
        <v>1423.4830083919451</v>
      </c>
      <c r="BP105" s="9">
        <f t="shared" si="20"/>
        <v>9353.6645434864186</v>
      </c>
      <c r="BQ105" s="9">
        <f t="shared" si="20"/>
        <v>868.19640439227646</v>
      </c>
      <c r="BR105" s="9">
        <f t="shared" si="20"/>
        <v>4656.6157922082848</v>
      </c>
      <c r="BS105" s="9">
        <f t="shared" si="34"/>
        <v>-25012.22144869612</v>
      </c>
      <c r="BT105" s="9">
        <f t="shared" si="34"/>
        <v>-30520.921029055804</v>
      </c>
      <c r="BU105" s="9">
        <f t="shared" si="34"/>
        <v>4474.7244690226835</v>
      </c>
      <c r="BV105" s="9">
        <f t="shared" si="34"/>
        <v>-10739.549921275315</v>
      </c>
      <c r="BW105" s="9">
        <f t="shared" si="34"/>
        <v>34596.45725589322</v>
      </c>
      <c r="BX105" s="9">
        <f t="shared" si="34"/>
        <v>24654.406304891781</v>
      </c>
      <c r="BY105" s="9">
        <f t="shared" si="34"/>
        <v>6426.9701392933239</v>
      </c>
      <c r="BZ105" s="9">
        <f t="shared" si="34"/>
        <v>-12190.087372353601</v>
      </c>
      <c r="CA105" s="9">
        <f t="shared" si="34"/>
        <v>-16223.331883402227</v>
      </c>
    </row>
    <row r="106" spans="1:79">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36">B106-E106</f>
        <v>65.764249999999947</v>
      </c>
      <c r="I106" s="8">
        <f t="shared" si="36"/>
        <v>118360.14607806236</v>
      </c>
      <c r="J106" s="8">
        <f t="shared" si="36"/>
        <v>0</v>
      </c>
      <c r="K106" s="9">
        <v>1427</v>
      </c>
      <c r="L106" s="9">
        <v>3547343.03</v>
      </c>
      <c r="M106" s="9">
        <v>-26547</v>
      </c>
      <c r="N106" s="9">
        <f t="shared" si="25"/>
        <v>3520796.03</v>
      </c>
      <c r="O106" s="9">
        <f t="shared" si="26"/>
        <v>2467.2712193412754</v>
      </c>
      <c r="P106" s="8">
        <f t="shared" si="27"/>
        <v>0</v>
      </c>
      <c r="Q106" s="8">
        <f t="shared" si="28"/>
        <v>2467.2712193412754</v>
      </c>
      <c r="R106" s="9">
        <f t="shared" si="22"/>
        <v>3520796.03</v>
      </c>
      <c r="S106" s="21"/>
      <c r="U106" s="2">
        <v>44228</v>
      </c>
      <c r="V106" s="8">
        <f t="shared" si="29"/>
        <v>1003.5</v>
      </c>
      <c r="W106" s="8">
        <f t="shared" si="30"/>
        <v>1007012.25</v>
      </c>
      <c r="X106" s="8">
        <f t="shared" si="31"/>
        <v>0</v>
      </c>
      <c r="Y106" s="7">
        <v>0</v>
      </c>
      <c r="Z106" s="7">
        <v>0</v>
      </c>
      <c r="AA106" s="7">
        <v>0</v>
      </c>
      <c r="AB106" s="7">
        <v>0</v>
      </c>
      <c r="AC106" s="7">
        <v>0</v>
      </c>
      <c r="AD106" s="7">
        <v>0</v>
      </c>
      <c r="AE106" s="7">
        <v>0</v>
      </c>
      <c r="AF106" s="7">
        <v>0</v>
      </c>
      <c r="AG106" s="7">
        <v>0</v>
      </c>
      <c r="AH106" s="8">
        <f t="shared" si="32"/>
        <v>2524.1485484949831</v>
      </c>
      <c r="AJ106" s="17">
        <v>63</v>
      </c>
      <c r="AK106" s="17">
        <v>2449.0759807580075</v>
      </c>
      <c r="AL106" s="17">
        <v>-207.57452402041872</v>
      </c>
      <c r="AM106" s="17">
        <v>-0.549301836152987</v>
      </c>
      <c r="AU106" s="1">
        <v>63</v>
      </c>
      <c r="AV106" s="50">
        <f t="shared" si="15"/>
        <v>32</v>
      </c>
      <c r="AW106" s="51">
        <f t="shared" si="16"/>
        <v>0.26299376299376298</v>
      </c>
      <c r="AX106" s="52">
        <f t="shared" si="17"/>
        <v>-0.63414296405799342</v>
      </c>
      <c r="AZ106" s="1">
        <v>63</v>
      </c>
      <c r="BA106" s="9">
        <f t="shared" si="33"/>
        <v>-207.57452402041872</v>
      </c>
      <c r="BB106" s="9">
        <f t="shared" si="35"/>
        <v>-37.729073781263196</v>
      </c>
      <c r="BC106" s="9">
        <f t="shared" si="35"/>
        <v>-247.91662254194534</v>
      </c>
      <c r="BD106" s="9">
        <f t="shared" si="35"/>
        <v>-23.011336282087086</v>
      </c>
      <c r="BE106" s="9">
        <f t="shared" si="35"/>
        <v>-123.42247835728608</v>
      </c>
      <c r="BF106" s="9">
        <f t="shared" si="35"/>
        <v>662.94289633789049</v>
      </c>
      <c r="BG106" s="9">
        <f t="shared" si="35"/>
        <v>808.94964997029729</v>
      </c>
      <c r="BH106" s="9">
        <f t="shared" si="35"/>
        <v>-118.60149270998045</v>
      </c>
      <c r="BI106" s="9">
        <f t="shared" si="35"/>
        <v>284.64918019293964</v>
      </c>
      <c r="BJ106" s="9">
        <f t="shared" si="35"/>
        <v>-916.97075460874521</v>
      </c>
      <c r="BK106" s="9">
        <f t="shared" si="21"/>
        <v>-653.45909225940341</v>
      </c>
      <c r="BL106" s="9">
        <f t="shared" si="21"/>
        <v>-170.34529330230225</v>
      </c>
      <c r="BM106" s="9">
        <f t="shared" si="21"/>
        <v>323.09532545184265</v>
      </c>
      <c r="BN106" s="1">
        <v>63</v>
      </c>
      <c r="BO106" s="9">
        <f t="shared" si="20"/>
        <v>43087.18302230307</v>
      </c>
      <c r="BP106" s="9">
        <f t="shared" si="20"/>
        <v>7831.5945318767817</v>
      </c>
      <c r="BQ106" s="9">
        <f t="shared" si="20"/>
        <v>51461.174920893769</v>
      </c>
      <c r="BR106" s="9">
        <f t="shared" si="20"/>
        <v>4776.567175827844</v>
      </c>
      <c r="BS106" s="9">
        <f t="shared" si="34"/>
        <v>25619.362198433839</v>
      </c>
      <c r="BT106" s="9">
        <f t="shared" si="34"/>
        <v>-137610.05616005507</v>
      </c>
      <c r="BU106" s="9">
        <f t="shared" si="34"/>
        <v>-167917.33854906834</v>
      </c>
      <c r="BV106" s="9">
        <f t="shared" si="34"/>
        <v>24618.648397385106</v>
      </c>
      <c r="BW106" s="9">
        <f t="shared" si="34"/>
        <v>-59085.918091351778</v>
      </c>
      <c r="BX106" s="9">
        <f t="shared" si="34"/>
        <v>190339.7679285536</v>
      </c>
      <c r="BY106" s="9">
        <f t="shared" si="34"/>
        <v>135641.46004255989</v>
      </c>
      <c r="BZ106" s="9">
        <f t="shared" si="34"/>
        <v>35359.343176343718</v>
      </c>
      <c r="CA106" s="9">
        <f t="shared" si="34"/>
        <v>-67066.358393888426</v>
      </c>
    </row>
    <row r="107" spans="1:79">
      <c r="A107" s="2">
        <v>43891</v>
      </c>
      <c r="B107" s="8">
        <f>'WA Sch. 1-2'!B107</f>
        <v>767.35</v>
      </c>
      <c r="C107" s="8">
        <f>'WA Sch. 1-2'!C107</f>
        <v>588826.02250000008</v>
      </c>
      <c r="D107" s="8">
        <f>'WA Sch. 1-2'!D107</f>
        <v>0</v>
      </c>
      <c r="E107" s="8">
        <f>'WA Sch. 1-2'!E107</f>
        <v>814.5</v>
      </c>
      <c r="F107" s="8">
        <f>'WA Sch. 1-2'!F107</f>
        <v>663410.25</v>
      </c>
      <c r="G107" s="8">
        <f>'WA Sch. 1-2'!G107</f>
        <v>0</v>
      </c>
      <c r="H107" s="8">
        <f t="shared" si="36"/>
        <v>-47.149999999999977</v>
      </c>
      <c r="I107" s="8">
        <f t="shared" si="36"/>
        <v>-74584.227499999921</v>
      </c>
      <c r="J107" s="8">
        <f t="shared" si="36"/>
        <v>0</v>
      </c>
      <c r="K107" s="9">
        <v>1459</v>
      </c>
      <c r="L107" s="9">
        <v>3384663.06</v>
      </c>
      <c r="M107" s="9">
        <v>39355</v>
      </c>
      <c r="N107" s="9">
        <f t="shared" si="25"/>
        <v>3424018.06</v>
      </c>
      <c r="O107" s="9">
        <f t="shared" si="26"/>
        <v>2346.8252638793697</v>
      </c>
      <c r="P107" s="8">
        <f t="shared" si="27"/>
        <v>0</v>
      </c>
      <c r="Q107" s="8">
        <f t="shared" si="28"/>
        <v>2346.8252638793697</v>
      </c>
      <c r="R107" s="9">
        <f t="shared" si="22"/>
        <v>3424018.0600000005</v>
      </c>
      <c r="S107" s="21"/>
      <c r="U107" s="2">
        <v>44256</v>
      </c>
      <c r="V107" s="8">
        <f t="shared" si="29"/>
        <v>729</v>
      </c>
      <c r="W107" s="8">
        <f t="shared" si="30"/>
        <v>531441</v>
      </c>
      <c r="X107" s="8">
        <f t="shared" si="31"/>
        <v>0</v>
      </c>
      <c r="Y107" s="7">
        <v>0</v>
      </c>
      <c r="Z107" s="7">
        <v>0</v>
      </c>
      <c r="AA107" s="7">
        <v>0</v>
      </c>
      <c r="AB107" s="7">
        <v>0</v>
      </c>
      <c r="AC107" s="7">
        <v>0</v>
      </c>
      <c r="AD107" s="7">
        <v>0</v>
      </c>
      <c r="AE107" s="7">
        <v>0</v>
      </c>
      <c r="AF107" s="7">
        <v>0</v>
      </c>
      <c r="AG107" s="7">
        <v>0</v>
      </c>
      <c r="AH107" s="8">
        <f t="shared" si="32"/>
        <v>2316.343491872366</v>
      </c>
      <c r="AJ107" s="17">
        <v>64</v>
      </c>
      <c r="AK107" s="17">
        <v>2450.9344657403412</v>
      </c>
      <c r="AL107" s="17">
        <v>-277.50380845673817</v>
      </c>
      <c r="AM107" s="17">
        <v>-0.73435481663317448</v>
      </c>
      <c r="AU107" s="1">
        <v>64</v>
      </c>
      <c r="AV107" s="50">
        <f t="shared" si="15"/>
        <v>25</v>
      </c>
      <c r="AW107" s="51">
        <f t="shared" si="16"/>
        <v>0.20478170478170479</v>
      </c>
      <c r="AX107" s="52">
        <f t="shared" si="17"/>
        <v>-0.82466217903935268</v>
      </c>
      <c r="AZ107" s="1">
        <v>64</v>
      </c>
      <c r="BA107" s="9">
        <f t="shared" si="33"/>
        <v>-277.50380845673817</v>
      </c>
      <c r="BB107" s="9">
        <f t="shared" si="35"/>
        <v>-207.57452402041872</v>
      </c>
      <c r="BC107" s="9">
        <f t="shared" si="35"/>
        <v>-37.729073781263196</v>
      </c>
      <c r="BD107" s="9">
        <f t="shared" si="35"/>
        <v>-247.91662254194534</v>
      </c>
      <c r="BE107" s="9">
        <f t="shared" si="35"/>
        <v>-23.011336282087086</v>
      </c>
      <c r="BF107" s="9">
        <f t="shared" si="35"/>
        <v>-123.42247835728608</v>
      </c>
      <c r="BG107" s="9">
        <f t="shared" si="35"/>
        <v>662.94289633789049</v>
      </c>
      <c r="BH107" s="9">
        <f t="shared" si="35"/>
        <v>808.94964997029729</v>
      </c>
      <c r="BI107" s="9">
        <f t="shared" si="35"/>
        <v>-118.60149270998045</v>
      </c>
      <c r="BJ107" s="9">
        <f t="shared" si="35"/>
        <v>284.64918019293964</v>
      </c>
      <c r="BK107" s="9">
        <f t="shared" si="21"/>
        <v>-916.97075460874521</v>
      </c>
      <c r="BL107" s="9">
        <f t="shared" si="21"/>
        <v>-653.45909225940341</v>
      </c>
      <c r="BM107" s="9">
        <f t="shared" si="21"/>
        <v>-170.34529330230225</v>
      </c>
      <c r="BN107" s="1">
        <v>64</v>
      </c>
      <c r="BO107" s="9">
        <f t="shared" si="20"/>
        <v>77008.363707993616</v>
      </c>
      <c r="BP107" s="9">
        <f t="shared" si="20"/>
        <v>57602.720954260505</v>
      </c>
      <c r="BQ107" s="9">
        <f t="shared" si="20"/>
        <v>10469.961663845566</v>
      </c>
      <c r="BR107" s="9">
        <f t="shared" si="20"/>
        <v>68797.806935121058</v>
      </c>
      <c r="BS107" s="9">
        <f t="shared" si="34"/>
        <v>6385.7334559576575</v>
      </c>
      <c r="BT107" s="9">
        <f t="shared" si="34"/>
        <v>34250.207793315931</v>
      </c>
      <c r="BU107" s="9">
        <f t="shared" si="34"/>
        <v>-183969.17852310493</v>
      </c>
      <c r="BV107" s="9">
        <f t="shared" si="34"/>
        <v>-224486.60871650238</v>
      </c>
      <c r="BW107" s="9">
        <f t="shared" si="34"/>
        <v>32912.365915673348</v>
      </c>
      <c r="BX107" s="9">
        <f t="shared" si="34"/>
        <v>-78991.231577629063</v>
      </c>
      <c r="BY107" s="9">
        <f t="shared" si="34"/>
        <v>254462.876647375</v>
      </c>
      <c r="BZ107" s="9">
        <f t="shared" si="34"/>
        <v>181337.38677266677</v>
      </c>
      <c r="CA107" s="9">
        <f t="shared" si="34"/>
        <v>47271.467644068631</v>
      </c>
    </row>
    <row r="108" spans="1:79">
      <c r="A108" s="2">
        <v>43922</v>
      </c>
      <c r="B108" s="8">
        <f>'WA Sch. 1-2'!B108</f>
        <v>547.15</v>
      </c>
      <c r="C108" s="8">
        <f>'WA Sch. 1-2'!C108</f>
        <v>299373.1225</v>
      </c>
      <c r="D108" s="8">
        <f>'WA Sch. 1-2'!D108</f>
        <v>0.375</v>
      </c>
      <c r="E108" s="8">
        <f>'WA Sch. 1-2'!E108</f>
        <v>522</v>
      </c>
      <c r="F108" s="8">
        <f>'WA Sch. 1-2'!F108</f>
        <v>272484</v>
      </c>
      <c r="G108" s="8">
        <f>'WA Sch. 1-2'!G108</f>
        <v>0</v>
      </c>
      <c r="H108" s="8">
        <f t="shared" si="36"/>
        <v>25.149999999999977</v>
      </c>
      <c r="I108" s="8">
        <f t="shared" si="36"/>
        <v>26889.122499999998</v>
      </c>
      <c r="J108" s="8">
        <f t="shared" si="36"/>
        <v>0.375</v>
      </c>
      <c r="K108" s="9">
        <v>1458</v>
      </c>
      <c r="L108" s="9">
        <v>3426795.61</v>
      </c>
      <c r="M108" s="9">
        <v>-76017</v>
      </c>
      <c r="N108" s="9">
        <f t="shared" si="25"/>
        <v>3350778.61</v>
      </c>
      <c r="O108" s="9">
        <f t="shared" si="26"/>
        <v>2298.2020644718791</v>
      </c>
      <c r="P108" s="8">
        <f t="shared" si="27"/>
        <v>1.3938637367501643</v>
      </c>
      <c r="Q108" s="8">
        <f t="shared" si="28"/>
        <v>2299.5959282086292</v>
      </c>
      <c r="R108" s="9">
        <f t="shared" si="22"/>
        <v>3352810.8633281812</v>
      </c>
      <c r="S108" s="21"/>
      <c r="U108" s="2">
        <v>44287</v>
      </c>
      <c r="V108" s="8">
        <f t="shared" si="29"/>
        <v>476.5</v>
      </c>
      <c r="W108" s="8">
        <f t="shared" si="30"/>
        <v>227052.25</v>
      </c>
      <c r="X108" s="8">
        <f t="shared" si="31"/>
        <v>0</v>
      </c>
      <c r="Y108" s="7">
        <v>0</v>
      </c>
      <c r="Z108" s="7">
        <v>0</v>
      </c>
      <c r="AA108" s="7">
        <v>0</v>
      </c>
      <c r="AB108" s="7">
        <v>0</v>
      </c>
      <c r="AC108" s="7">
        <v>0</v>
      </c>
      <c r="AD108" s="7">
        <v>0</v>
      </c>
      <c r="AE108" s="7">
        <v>0</v>
      </c>
      <c r="AF108" s="7">
        <v>0</v>
      </c>
      <c r="AG108" s="7">
        <v>0</v>
      </c>
      <c r="AH108" s="8">
        <f t="shared" si="32"/>
        <v>2411.9225570776252</v>
      </c>
      <c r="AJ108" s="17">
        <v>65</v>
      </c>
      <c r="AK108" s="17">
        <v>3348.35890271266</v>
      </c>
      <c r="AL108" s="17">
        <v>-431.10320791659797</v>
      </c>
      <c r="AM108" s="17">
        <v>-1.1408229636924809</v>
      </c>
      <c r="AU108" s="1">
        <v>65</v>
      </c>
      <c r="AV108" s="50">
        <f t="shared" si="15"/>
        <v>12</v>
      </c>
      <c r="AW108" s="51">
        <f t="shared" si="16"/>
        <v>9.6673596673596679E-2</v>
      </c>
      <c r="AX108" s="52">
        <f t="shared" si="17"/>
        <v>-1.3007407952098116</v>
      </c>
      <c r="AZ108" s="1">
        <v>65</v>
      </c>
      <c r="BA108" s="9">
        <f t="shared" ref="BA108:BA139" si="37">AL108</f>
        <v>-431.10320791659797</v>
      </c>
      <c r="BB108" s="9">
        <f t="shared" si="35"/>
        <v>-277.50380845673817</v>
      </c>
      <c r="BC108" s="9">
        <f t="shared" si="35"/>
        <v>-207.57452402041872</v>
      </c>
      <c r="BD108" s="9">
        <f t="shared" si="35"/>
        <v>-37.729073781263196</v>
      </c>
      <c r="BE108" s="9">
        <f t="shared" si="35"/>
        <v>-247.91662254194534</v>
      </c>
      <c r="BF108" s="9">
        <f t="shared" si="35"/>
        <v>-23.011336282087086</v>
      </c>
      <c r="BG108" s="9">
        <f t="shared" si="35"/>
        <v>-123.42247835728608</v>
      </c>
      <c r="BH108" s="9">
        <f t="shared" si="35"/>
        <v>662.94289633789049</v>
      </c>
      <c r="BI108" s="9">
        <f t="shared" si="35"/>
        <v>808.94964997029729</v>
      </c>
      <c r="BJ108" s="9">
        <f t="shared" si="35"/>
        <v>-118.60149270998045</v>
      </c>
      <c r="BK108" s="9">
        <f t="shared" si="21"/>
        <v>284.64918019293964</v>
      </c>
      <c r="BL108" s="9">
        <f t="shared" si="21"/>
        <v>-916.97075460874521</v>
      </c>
      <c r="BM108" s="9">
        <f t="shared" si="21"/>
        <v>-653.45909225940341</v>
      </c>
      <c r="BN108" s="1">
        <v>65</v>
      </c>
      <c r="BO108" s="9">
        <f t="shared" si="20"/>
        <v>185849.97587598086</v>
      </c>
      <c r="BP108" s="9">
        <f t="shared" si="20"/>
        <v>119632.78203477245</v>
      </c>
      <c r="BQ108" s="9">
        <f t="shared" si="20"/>
        <v>89486.043186962954</v>
      </c>
      <c r="BR108" s="9">
        <f t="shared" si="20"/>
        <v>16265.124738824221</v>
      </c>
      <c r="BS108" s="9">
        <f t="shared" si="34"/>
        <v>106877.65127368049</v>
      </c>
      <c r="BT108" s="9">
        <f t="shared" si="34"/>
        <v>9920.2608896550009</v>
      </c>
      <c r="BU108" s="9">
        <f t="shared" si="34"/>
        <v>53207.8263488425</v>
      </c>
      <c r="BV108" s="9">
        <f t="shared" si="34"/>
        <v>-285796.80927678512</v>
      </c>
      <c r="BW108" s="9">
        <f t="shared" si="34"/>
        <v>-348740.78914520395</v>
      </c>
      <c r="BX108" s="9">
        <f t="shared" si="34"/>
        <v>51129.483970969166</v>
      </c>
      <c r="BY108" s="9">
        <f t="shared" si="34"/>
        <v>-122713.17471200612</v>
      </c>
      <c r="BZ108" s="9">
        <f t="shared" si="34"/>
        <v>395309.03387753258</v>
      </c>
      <c r="CA108" s="9">
        <f t="shared" si="34"/>
        <v>281708.31091529614</v>
      </c>
    </row>
    <row r="109" spans="1:79">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36"/>
        <v>-9.4750000000000227</v>
      </c>
      <c r="I109" s="8">
        <f t="shared" si="36"/>
        <v>-5585.749375000014</v>
      </c>
      <c r="J109" s="8">
        <f t="shared" si="36"/>
        <v>4.9499999999999993</v>
      </c>
      <c r="K109" s="9">
        <v>1449</v>
      </c>
      <c r="L109" s="9">
        <v>4103521.81</v>
      </c>
      <c r="M109" s="9">
        <v>457806</v>
      </c>
      <c r="N109" s="9">
        <f t="shared" si="25"/>
        <v>4561327.8100000005</v>
      </c>
      <c r="O109" s="9">
        <f t="shared" si="26"/>
        <v>3147.9142926155973</v>
      </c>
      <c r="P109" s="8">
        <f t="shared" si="27"/>
        <v>18.399001325102166</v>
      </c>
      <c r="Q109" s="8">
        <f t="shared" si="28"/>
        <v>3166.3132939406996</v>
      </c>
      <c r="R109" s="9">
        <f t="shared" si="22"/>
        <v>4587987.9629200734</v>
      </c>
      <c r="S109" s="21"/>
      <c r="U109" s="2">
        <v>44317</v>
      </c>
      <c r="V109" s="8">
        <f t="shared" si="29"/>
        <v>271</v>
      </c>
      <c r="W109" s="8">
        <f t="shared" si="30"/>
        <v>73441</v>
      </c>
      <c r="X109" s="8">
        <f t="shared" si="31"/>
        <v>9.5</v>
      </c>
      <c r="Y109" s="7">
        <v>1</v>
      </c>
      <c r="Z109" s="7">
        <v>0</v>
      </c>
      <c r="AA109" s="7">
        <v>0</v>
      </c>
      <c r="AB109" s="7">
        <v>0</v>
      </c>
      <c r="AC109" s="7">
        <v>0</v>
      </c>
      <c r="AD109" s="7">
        <v>0</v>
      </c>
      <c r="AE109" s="7">
        <v>0</v>
      </c>
      <c r="AF109" s="7">
        <v>0</v>
      </c>
      <c r="AG109" s="7">
        <v>0</v>
      </c>
      <c r="AH109" s="8">
        <f t="shared" si="32"/>
        <v>3944.0434083388482</v>
      </c>
      <c r="AJ109" s="17">
        <v>66</v>
      </c>
      <c r="AK109" s="17">
        <v>4638.5174784898554</v>
      </c>
      <c r="AL109" s="17">
        <v>-11.107079050472748</v>
      </c>
      <c r="AM109" s="17">
        <v>-2.9392522736175937E-2</v>
      </c>
      <c r="AU109" s="1">
        <v>66</v>
      </c>
      <c r="AV109" s="50">
        <f t="shared" ref="AV109:AV163" si="38">RANK(AL109,$AL$44:$AL$163,1)</f>
        <v>60</v>
      </c>
      <c r="AW109" s="51">
        <f t="shared" ref="AW109:AW163" si="39">(AV109-0.375)/(COUNT($AV$44:$AV$163)+0.25)</f>
        <v>0.49584199584199584</v>
      </c>
      <c r="AX109" s="52">
        <f t="shared" ref="AX109:AX163" si="40">_xlfn.NORM.S.INV(AW109)</f>
        <v>-1.0422759496273899E-2</v>
      </c>
      <c r="AZ109" s="1">
        <v>66</v>
      </c>
      <c r="BA109" s="9">
        <f t="shared" si="37"/>
        <v>-11.107079050472748</v>
      </c>
      <c r="BB109" s="9">
        <f t="shared" si="35"/>
        <v>-431.10320791659797</v>
      </c>
      <c r="BC109" s="9">
        <f t="shared" si="35"/>
        <v>-277.50380845673817</v>
      </c>
      <c r="BD109" s="9">
        <f t="shared" si="35"/>
        <v>-207.57452402041872</v>
      </c>
      <c r="BE109" s="9">
        <f t="shared" si="35"/>
        <v>-37.729073781263196</v>
      </c>
      <c r="BF109" s="9">
        <f t="shared" si="35"/>
        <v>-247.91662254194534</v>
      </c>
      <c r="BG109" s="9">
        <f t="shared" si="35"/>
        <v>-23.011336282087086</v>
      </c>
      <c r="BH109" s="9">
        <f t="shared" si="35"/>
        <v>-123.42247835728608</v>
      </c>
      <c r="BI109" s="9">
        <f t="shared" si="35"/>
        <v>662.94289633789049</v>
      </c>
      <c r="BJ109" s="9">
        <f t="shared" si="35"/>
        <v>808.94964997029729</v>
      </c>
      <c r="BK109" s="9">
        <f t="shared" si="21"/>
        <v>-118.60149270998045</v>
      </c>
      <c r="BL109" s="9">
        <f t="shared" si="21"/>
        <v>284.64918019293964</v>
      </c>
      <c r="BM109" s="9">
        <f t="shared" si="21"/>
        <v>-916.97075460874521</v>
      </c>
      <c r="BN109" s="1">
        <v>66</v>
      </c>
      <c r="BO109" s="9">
        <f t="shared" si="20"/>
        <v>123.36720503343381</v>
      </c>
      <c r="BP109" s="9">
        <f t="shared" si="20"/>
        <v>4788.297409241708</v>
      </c>
      <c r="BQ109" s="9">
        <f t="shared" si="20"/>
        <v>3082.2567373360207</v>
      </c>
      <c r="BR109" s="9">
        <f t="shared" si="20"/>
        <v>2305.5466471588793</v>
      </c>
      <c r="BS109" s="9">
        <f t="shared" si="34"/>
        <v>419.05980498957217</v>
      </c>
      <c r="BT109" s="9">
        <f t="shared" si="34"/>
        <v>2753.6295244994049</v>
      </c>
      <c r="BU109" s="9">
        <f t="shared" si="34"/>
        <v>255.58873114212713</v>
      </c>
      <c r="BV109" s="9">
        <f t="shared" si="34"/>
        <v>1370.8632237195366</v>
      </c>
      <c r="BW109" s="9">
        <f t="shared" si="34"/>
        <v>-7363.3591555738176</v>
      </c>
      <c r="BX109" s="9">
        <f t="shared" si="34"/>
        <v>-8985.0677100717476</v>
      </c>
      <c r="BY109" s="9">
        <f t="shared" si="34"/>
        <v>1317.316155033722</v>
      </c>
      <c r="BZ109" s="9">
        <f t="shared" si="34"/>
        <v>-3161.6209460550349</v>
      </c>
      <c r="CA109" s="9">
        <f t="shared" si="34"/>
        <v>10184.866658410279</v>
      </c>
    </row>
    <row r="110" spans="1:79">
      <c r="A110" s="2">
        <v>43983</v>
      </c>
      <c r="B110" s="8">
        <f>'WA Sch. 1-2'!B110</f>
        <v>126.95</v>
      </c>
      <c r="C110" s="8">
        <f>'WA Sch. 1-2'!C110</f>
        <v>16116.302500000002</v>
      </c>
      <c r="D110" s="8">
        <f>'WA Sch. 1-2'!D110</f>
        <v>68</v>
      </c>
      <c r="E110" s="8">
        <f>'WA Sch. 1-2'!E110</f>
        <v>145.5</v>
      </c>
      <c r="F110" s="8">
        <f>'WA Sch. 1-2'!F110</f>
        <v>21170.25</v>
      </c>
      <c r="G110" s="8">
        <f>'WA Sch. 1-2'!G110</f>
        <v>43</v>
      </c>
      <c r="H110" s="8">
        <f t="shared" si="36"/>
        <v>-18.549999999999997</v>
      </c>
      <c r="I110" s="8">
        <f t="shared" si="36"/>
        <v>-5053.9474999999984</v>
      </c>
      <c r="J110" s="8">
        <f t="shared" si="36"/>
        <v>25</v>
      </c>
      <c r="K110" s="9">
        <v>1468</v>
      </c>
      <c r="L110" s="9">
        <v>4756775.8499999996</v>
      </c>
      <c r="M110" s="9">
        <v>360354</v>
      </c>
      <c r="N110" s="9">
        <f t="shared" si="25"/>
        <v>5117129.8499999996</v>
      </c>
      <c r="O110" s="9">
        <f t="shared" si="26"/>
        <v>3485.7832765667572</v>
      </c>
      <c r="P110" s="8">
        <f t="shared" si="27"/>
        <v>92.924249116677615</v>
      </c>
      <c r="Q110" s="8">
        <f t="shared" si="28"/>
        <v>3578.7075256834346</v>
      </c>
      <c r="R110" s="9">
        <f t="shared" si="22"/>
        <v>5253542.6477032816</v>
      </c>
      <c r="S110" s="21"/>
      <c r="U110" s="2">
        <v>44348</v>
      </c>
      <c r="V110" s="8">
        <f t="shared" si="29"/>
        <v>74.5</v>
      </c>
      <c r="W110" s="8">
        <f t="shared" si="30"/>
        <v>5550.25</v>
      </c>
      <c r="X110" s="8">
        <f t="shared" si="31"/>
        <v>258</v>
      </c>
      <c r="Y110" s="7">
        <v>0</v>
      </c>
      <c r="Z110" s="7">
        <v>1</v>
      </c>
      <c r="AA110" s="7">
        <v>0</v>
      </c>
      <c r="AB110" s="7">
        <v>0</v>
      </c>
      <c r="AC110" s="7">
        <v>0</v>
      </c>
      <c r="AD110" s="7">
        <v>0</v>
      </c>
      <c r="AE110" s="7">
        <v>0</v>
      </c>
      <c r="AF110" s="7">
        <v>0</v>
      </c>
      <c r="AG110" s="7">
        <v>0</v>
      </c>
      <c r="AH110" s="8">
        <f t="shared" si="32"/>
        <v>5667.2967488643735</v>
      </c>
      <c r="AJ110" s="17">
        <v>67</v>
      </c>
      <c r="AK110" s="17">
        <v>6308.7594915636664</v>
      </c>
      <c r="AL110" s="17">
        <v>-305.13530679638825</v>
      </c>
      <c r="AM110" s="17">
        <v>-0.80747570102520605</v>
      </c>
      <c r="AU110" s="1">
        <v>67</v>
      </c>
      <c r="AV110" s="50">
        <f t="shared" si="38"/>
        <v>22</v>
      </c>
      <c r="AW110" s="51">
        <f t="shared" si="39"/>
        <v>0.17983367983367984</v>
      </c>
      <c r="AX110" s="52">
        <f t="shared" si="40"/>
        <v>-0.91599911388803534</v>
      </c>
      <c r="AZ110" s="1">
        <v>67</v>
      </c>
      <c r="BA110" s="9">
        <f t="shared" si="37"/>
        <v>-305.13530679638825</v>
      </c>
      <c r="BB110" s="9">
        <f t="shared" si="35"/>
        <v>-11.107079050472748</v>
      </c>
      <c r="BC110" s="9">
        <f t="shared" si="35"/>
        <v>-431.10320791659797</v>
      </c>
      <c r="BD110" s="9">
        <f t="shared" si="35"/>
        <v>-277.50380845673817</v>
      </c>
      <c r="BE110" s="9">
        <f t="shared" si="35"/>
        <v>-207.57452402041872</v>
      </c>
      <c r="BF110" s="9">
        <f t="shared" si="35"/>
        <v>-37.729073781263196</v>
      </c>
      <c r="BG110" s="9">
        <f t="shared" si="35"/>
        <v>-247.91662254194534</v>
      </c>
      <c r="BH110" s="9">
        <f t="shared" si="35"/>
        <v>-23.011336282087086</v>
      </c>
      <c r="BI110" s="9">
        <f t="shared" si="35"/>
        <v>-123.42247835728608</v>
      </c>
      <c r="BJ110" s="9">
        <f t="shared" si="35"/>
        <v>662.94289633789049</v>
      </c>
      <c r="BK110" s="9">
        <f t="shared" si="21"/>
        <v>808.94964997029729</v>
      </c>
      <c r="BL110" s="9">
        <f t="shared" si="21"/>
        <v>-118.60149270998045</v>
      </c>
      <c r="BM110" s="9">
        <f t="shared" si="21"/>
        <v>284.64918019293964</v>
      </c>
      <c r="BN110" s="1">
        <v>67</v>
      </c>
      <c r="BO110" s="9">
        <f t="shared" si="20"/>
        <v>93107.555453725523</v>
      </c>
      <c r="BP110" s="9">
        <f t="shared" si="20"/>
        <v>3389.1619736774996</v>
      </c>
      <c r="BQ110" s="9">
        <f t="shared" si="20"/>
        <v>131544.80960853773</v>
      </c>
      <c r="BR110" s="9">
        <f t="shared" si="20"/>
        <v>84676.209730612536</v>
      </c>
      <c r="BS110" s="9">
        <f t="shared" si="34"/>
        <v>63338.316070084344</v>
      </c>
      <c r="BT110" s="9">
        <f t="shared" si="34"/>
        <v>11512.472503389055</v>
      </c>
      <c r="BU110" s="9">
        <f t="shared" si="34"/>
        <v>75648.114679260456</v>
      </c>
      <c r="BV110" s="9">
        <f t="shared" si="34"/>
        <v>7021.5711562292554</v>
      </c>
      <c r="BW110" s="9">
        <f t="shared" si="34"/>
        <v>37660.555799120753</v>
      </c>
      <c r="BX110" s="9">
        <f t="shared" si="34"/>
        <v>-202287.28406254819</v>
      </c>
      <c r="BY110" s="9">
        <f t="shared" si="34"/>
        <v>-246839.09962651719</v>
      </c>
      <c r="BZ110" s="9">
        <f t="shared" si="34"/>
        <v>36189.502864569171</v>
      </c>
      <c r="CA110" s="9">
        <f t="shared" si="34"/>
        <v>-86856.514927513053</v>
      </c>
    </row>
    <row r="111" spans="1:79">
      <c r="A111" s="2">
        <v>44013</v>
      </c>
      <c r="B111" s="8">
        <f>'WA Sch. 1-2'!B111</f>
        <v>14.1</v>
      </c>
      <c r="C111" s="8">
        <f>'WA Sch. 1-2'!C111</f>
        <v>198.81</v>
      </c>
      <c r="D111" s="8">
        <f>'WA Sch. 1-2'!D111</f>
        <v>240.05</v>
      </c>
      <c r="E111" s="8">
        <f>'WA Sch. 1-2'!E111</f>
        <v>22.5</v>
      </c>
      <c r="F111" s="8">
        <f>'WA Sch. 1-2'!F111</f>
        <v>506.25</v>
      </c>
      <c r="G111" s="8">
        <f>'WA Sch. 1-2'!G111</f>
        <v>193</v>
      </c>
      <c r="H111" s="8">
        <f t="shared" si="36"/>
        <v>-8.4</v>
      </c>
      <c r="I111" s="8">
        <f t="shared" si="36"/>
        <v>-307.44</v>
      </c>
      <c r="J111" s="8">
        <f t="shared" si="36"/>
        <v>47.050000000000011</v>
      </c>
      <c r="K111" s="9">
        <v>1459</v>
      </c>
      <c r="L111" s="9">
        <v>5895720.2000000002</v>
      </c>
      <c r="M111" s="9">
        <v>828307</v>
      </c>
      <c r="N111" s="9">
        <f t="shared" si="25"/>
        <v>6724027.2000000002</v>
      </c>
      <c r="O111" s="9">
        <f t="shared" si="26"/>
        <v>4608.6546949965732</v>
      </c>
      <c r="P111" s="8">
        <f t="shared" si="27"/>
        <v>174.88343683758731</v>
      </c>
      <c r="Q111" s="8">
        <f t="shared" si="28"/>
        <v>4783.5381318341606</v>
      </c>
      <c r="R111" s="9">
        <f t="shared" si="22"/>
        <v>6979182.13434604</v>
      </c>
      <c r="S111" s="21"/>
      <c r="U111" s="2">
        <v>44378</v>
      </c>
      <c r="V111" s="8">
        <f t="shared" si="29"/>
        <v>0</v>
      </c>
      <c r="W111" s="8">
        <f t="shared" si="30"/>
        <v>0</v>
      </c>
      <c r="X111" s="8">
        <f t="shared" si="31"/>
        <v>385.5</v>
      </c>
      <c r="Y111" s="7">
        <v>0</v>
      </c>
      <c r="Z111" s="7">
        <v>0</v>
      </c>
      <c r="AA111" s="7">
        <v>1</v>
      </c>
      <c r="AB111" s="7">
        <v>0</v>
      </c>
      <c r="AC111" s="7">
        <v>0</v>
      </c>
      <c r="AD111" s="7">
        <v>0</v>
      </c>
      <c r="AE111" s="7">
        <v>0</v>
      </c>
      <c r="AF111" s="7">
        <v>0</v>
      </c>
      <c r="AG111" s="7">
        <v>0</v>
      </c>
      <c r="AH111" s="8">
        <f t="shared" si="32"/>
        <v>6905.7527916120571</v>
      </c>
      <c r="AJ111" s="17">
        <v>68</v>
      </c>
      <c r="AK111" s="17">
        <v>6385.5180428629046</v>
      </c>
      <c r="AL111" s="17">
        <v>-690.76257624308619</v>
      </c>
      <c r="AM111" s="17">
        <v>-1.8279562642223397</v>
      </c>
      <c r="AU111" s="1">
        <v>68</v>
      </c>
      <c r="AV111" s="50">
        <f t="shared" si="38"/>
        <v>6</v>
      </c>
      <c r="AW111" s="51">
        <f t="shared" si="39"/>
        <v>4.677754677754678E-2</v>
      </c>
      <c r="AX111" s="52">
        <f t="shared" si="40"/>
        <v>-1.6769355088893503</v>
      </c>
      <c r="AZ111" s="1">
        <v>68</v>
      </c>
      <c r="BA111" s="9">
        <f t="shared" si="37"/>
        <v>-690.76257624308619</v>
      </c>
      <c r="BB111" s="9">
        <f t="shared" si="35"/>
        <v>-305.13530679638825</v>
      </c>
      <c r="BC111" s="9">
        <f t="shared" si="35"/>
        <v>-11.107079050472748</v>
      </c>
      <c r="BD111" s="9">
        <f t="shared" si="35"/>
        <v>-431.10320791659797</v>
      </c>
      <c r="BE111" s="9">
        <f t="shared" si="35"/>
        <v>-277.50380845673817</v>
      </c>
      <c r="BF111" s="9">
        <f t="shared" si="35"/>
        <v>-207.57452402041872</v>
      </c>
      <c r="BG111" s="9">
        <f t="shared" si="35"/>
        <v>-37.729073781263196</v>
      </c>
      <c r="BH111" s="9">
        <f t="shared" si="35"/>
        <v>-247.91662254194534</v>
      </c>
      <c r="BI111" s="9">
        <f t="shared" si="35"/>
        <v>-23.011336282087086</v>
      </c>
      <c r="BJ111" s="9">
        <f t="shared" si="35"/>
        <v>-123.42247835728608</v>
      </c>
      <c r="BK111" s="9">
        <f t="shared" si="21"/>
        <v>662.94289633789049</v>
      </c>
      <c r="BL111" s="9">
        <f t="shared" si="21"/>
        <v>808.94964997029729</v>
      </c>
      <c r="BM111" s="9">
        <f t="shared" si="21"/>
        <v>-118.60149270998045</v>
      </c>
      <c r="BN111" s="1">
        <v>68</v>
      </c>
      <c r="BO111" s="9">
        <f t="shared" si="20"/>
        <v>477152.93673798436</v>
      </c>
      <c r="BP111" s="9">
        <f t="shared" si="20"/>
        <v>210776.05062539689</v>
      </c>
      <c r="BQ111" s="9">
        <f t="shared" si="20"/>
        <v>7672.354539439636</v>
      </c>
      <c r="BR111" s="9">
        <f t="shared" si="20"/>
        <v>297789.96252712718</v>
      </c>
      <c r="BS111" s="9">
        <f t="shared" si="34"/>
        <v>191689.24564684366</v>
      </c>
      <c r="BT111" s="9">
        <f t="shared" si="34"/>
        <v>143384.71297477611</v>
      </c>
      <c r="BU111" s="9">
        <f t="shared" si="34"/>
        <v>26061.832204410293</v>
      </c>
      <c r="BV111" s="9">
        <f t="shared" si="34"/>
        <v>171251.52488055822</v>
      </c>
      <c r="BW111" s="9">
        <f t="shared" si="34"/>
        <v>15895.369933009935</v>
      </c>
      <c r="BX111" s="9">
        <f t="shared" si="34"/>
        <v>85255.629116384865</v>
      </c>
      <c r="BY111" s="9">
        <f t="shared" si="34"/>
        <v>-457936.14297641447</v>
      </c>
      <c r="BZ111" s="9">
        <f t="shared" si="34"/>
        <v>-558792.14426442527</v>
      </c>
      <c r="CA111" s="9">
        <f t="shared" si="34"/>
        <v>81925.472650621086</v>
      </c>
    </row>
    <row r="112" spans="1:79">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36"/>
        <v>7.8500000000000014</v>
      </c>
      <c r="I112" s="8">
        <f t="shared" si="36"/>
        <v>242.17250000000007</v>
      </c>
      <c r="J112" s="8">
        <f t="shared" si="36"/>
        <v>-11.050000000000011</v>
      </c>
      <c r="K112" s="9">
        <v>1463</v>
      </c>
      <c r="L112" s="9">
        <v>8765011.7699999996</v>
      </c>
      <c r="M112" s="9">
        <v>674531</v>
      </c>
      <c r="N112" s="9">
        <f t="shared" si="25"/>
        <v>9439542.7699999996</v>
      </c>
      <c r="O112" s="9">
        <f t="shared" si="26"/>
        <v>6452.1823444976071</v>
      </c>
      <c r="P112" s="8">
        <f t="shared" si="27"/>
        <v>-41.072518109571547</v>
      </c>
      <c r="Q112" s="8">
        <f t="shared" si="28"/>
        <v>6411.1098263880358</v>
      </c>
      <c r="R112" s="9">
        <f t="shared" si="22"/>
        <v>9379453.6760056969</v>
      </c>
      <c r="S112" s="21"/>
      <c r="U112" s="2">
        <v>44409</v>
      </c>
      <c r="V112" s="8">
        <f t="shared" si="29"/>
        <v>27</v>
      </c>
      <c r="W112" s="8">
        <f t="shared" si="30"/>
        <v>729</v>
      </c>
      <c r="X112" s="8">
        <f t="shared" si="31"/>
        <v>203.5</v>
      </c>
      <c r="Y112" s="7">
        <v>0</v>
      </c>
      <c r="Z112" s="7">
        <v>0</v>
      </c>
      <c r="AA112" s="7">
        <v>0</v>
      </c>
      <c r="AB112" s="7">
        <v>1</v>
      </c>
      <c r="AC112" s="7">
        <v>0</v>
      </c>
      <c r="AD112" s="7">
        <v>0</v>
      </c>
      <c r="AE112" s="7">
        <v>0</v>
      </c>
      <c r="AF112" s="7">
        <v>0</v>
      </c>
      <c r="AG112" s="7">
        <v>0</v>
      </c>
      <c r="AH112" s="8">
        <f t="shared" si="32"/>
        <v>6708.6034446627364</v>
      </c>
      <c r="AJ112" s="17">
        <v>69</v>
      </c>
      <c r="AK112" s="17">
        <v>4625.385379446705</v>
      </c>
      <c r="AL112" s="17">
        <v>-364.2989589520048</v>
      </c>
      <c r="AM112" s="17">
        <v>-0.9640397250352043</v>
      </c>
      <c r="AU112" s="1">
        <v>69</v>
      </c>
      <c r="AV112" s="50">
        <f t="shared" si="38"/>
        <v>18</v>
      </c>
      <c r="AW112" s="51">
        <f t="shared" si="39"/>
        <v>0.14656964656964658</v>
      </c>
      <c r="AX112" s="52">
        <f t="shared" si="40"/>
        <v>-1.0512597817977336</v>
      </c>
      <c r="AZ112" s="1">
        <v>69</v>
      </c>
      <c r="BA112" s="9">
        <f t="shared" si="37"/>
        <v>-364.2989589520048</v>
      </c>
      <c r="BB112" s="9">
        <f t="shared" si="35"/>
        <v>-690.76257624308619</v>
      </c>
      <c r="BC112" s="9">
        <f t="shared" si="35"/>
        <v>-305.13530679638825</v>
      </c>
      <c r="BD112" s="9">
        <f t="shared" si="35"/>
        <v>-11.107079050472748</v>
      </c>
      <c r="BE112" s="9">
        <f t="shared" si="35"/>
        <v>-431.10320791659797</v>
      </c>
      <c r="BF112" s="9">
        <f t="shared" si="35"/>
        <v>-277.50380845673817</v>
      </c>
      <c r="BG112" s="9">
        <f t="shared" si="35"/>
        <v>-207.57452402041872</v>
      </c>
      <c r="BH112" s="9">
        <f t="shared" si="35"/>
        <v>-37.729073781263196</v>
      </c>
      <c r="BI112" s="9">
        <f t="shared" si="35"/>
        <v>-247.91662254194534</v>
      </c>
      <c r="BJ112" s="9">
        <f t="shared" si="35"/>
        <v>-23.011336282087086</v>
      </c>
      <c r="BK112" s="9">
        <f t="shared" si="21"/>
        <v>-123.42247835728608</v>
      </c>
      <c r="BL112" s="9">
        <f t="shared" si="21"/>
        <v>662.94289633789049</v>
      </c>
      <c r="BM112" s="9">
        <f t="shared" si="21"/>
        <v>808.94964997029729</v>
      </c>
      <c r="BN112" s="1">
        <v>69</v>
      </c>
      <c r="BO112" s="9">
        <f t="shared" si="20"/>
        <v>132713.73149351394</v>
      </c>
      <c r="BP112" s="9">
        <f t="shared" si="20"/>
        <v>251644.08740836033</v>
      </c>
      <c r="BQ112" s="9">
        <f t="shared" si="20"/>
        <v>111160.47460542434</v>
      </c>
      <c r="BR112" s="9">
        <f t="shared" si="20"/>
        <v>4046.2973350845605</v>
      </c>
      <c r="BS112" s="9">
        <f t="shared" si="34"/>
        <v>157050.44984488573</v>
      </c>
      <c r="BT112" s="9">
        <f t="shared" si="34"/>
        <v>101094.34852600578</v>
      </c>
      <c r="BU112" s="9">
        <f t="shared" si="34"/>
        <v>75619.183005596016</v>
      </c>
      <c r="BV112" s="9">
        <f t="shared" si="34"/>
        <v>13744.66230073726</v>
      </c>
      <c r="BW112" s="9">
        <f t="shared" si="34"/>
        <v>90315.767498927351</v>
      </c>
      <c r="BX112" s="9">
        <f t="shared" si="34"/>
        <v>8383.0058516585286</v>
      </c>
      <c r="BY112" s="9">
        <f t="shared" si="34"/>
        <v>44962.680376835298</v>
      </c>
      <c r="BZ112" s="9">
        <f t="shared" si="34"/>
        <v>-241509.40698052014</v>
      </c>
      <c r="CA112" s="9">
        <f t="shared" si="34"/>
        <v>-294699.51532876765</v>
      </c>
    </row>
    <row r="113" spans="1:79">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36"/>
        <v>61.824999999999989</v>
      </c>
      <c r="I113" s="8">
        <f t="shared" si="36"/>
        <v>15012.655624999996</v>
      </c>
      <c r="J113" s="8">
        <f t="shared" si="36"/>
        <v>-18.125</v>
      </c>
      <c r="K113" s="9">
        <v>1502</v>
      </c>
      <c r="L113" s="9">
        <v>8405336.9499999993</v>
      </c>
      <c r="M113" s="9">
        <v>-523304</v>
      </c>
      <c r="N113" s="9">
        <f t="shared" si="25"/>
        <v>7882032.9499999993</v>
      </c>
      <c r="O113" s="9">
        <f t="shared" si="26"/>
        <v>5247.6917110519298</v>
      </c>
      <c r="P113" s="8">
        <f t="shared" si="27"/>
        <v>-67.37008060959127</v>
      </c>
      <c r="Q113" s="8">
        <f t="shared" si="28"/>
        <v>5180.3216304423386</v>
      </c>
      <c r="R113" s="9">
        <f t="shared" si="22"/>
        <v>7780843.0889243921</v>
      </c>
      <c r="S113" s="21"/>
      <c r="U113" s="2">
        <v>44440</v>
      </c>
      <c r="V113" s="8">
        <f t="shared" si="29"/>
        <v>134</v>
      </c>
      <c r="W113" s="8">
        <f t="shared" si="30"/>
        <v>17956</v>
      </c>
      <c r="X113" s="8">
        <f t="shared" si="31"/>
        <v>38.5</v>
      </c>
      <c r="Y113" s="7">
        <v>0</v>
      </c>
      <c r="Z113" s="7">
        <v>0</v>
      </c>
      <c r="AA113" s="7">
        <v>0</v>
      </c>
      <c r="AB113" s="7">
        <v>0</v>
      </c>
      <c r="AC113" s="7">
        <v>1</v>
      </c>
      <c r="AD113" s="7">
        <v>0</v>
      </c>
      <c r="AE113" s="7">
        <v>0</v>
      </c>
      <c r="AF113" s="7">
        <v>0</v>
      </c>
      <c r="AG113" s="7">
        <v>0</v>
      </c>
      <c r="AH113" s="8">
        <f t="shared" si="32"/>
        <v>4910.2120783127039</v>
      </c>
      <c r="AJ113" s="17">
        <v>70</v>
      </c>
      <c r="AK113" s="17">
        <v>3231.250524714741</v>
      </c>
      <c r="AL113" s="17">
        <v>-343.33258717184481</v>
      </c>
      <c r="AM113" s="17">
        <v>-0.90855668071337237</v>
      </c>
      <c r="AU113" s="1">
        <v>70</v>
      </c>
      <c r="AV113" s="50">
        <f t="shared" si="38"/>
        <v>20</v>
      </c>
      <c r="AW113" s="51">
        <f t="shared" si="39"/>
        <v>0.16320166320166321</v>
      </c>
      <c r="AX113" s="52">
        <f t="shared" si="40"/>
        <v>-0.98138417626213981</v>
      </c>
      <c r="AZ113" s="1">
        <v>70</v>
      </c>
      <c r="BA113" s="9">
        <f t="shared" si="37"/>
        <v>-343.33258717184481</v>
      </c>
      <c r="BB113" s="9">
        <f t="shared" si="35"/>
        <v>-364.2989589520048</v>
      </c>
      <c r="BC113" s="9">
        <f t="shared" si="35"/>
        <v>-690.76257624308619</v>
      </c>
      <c r="BD113" s="9">
        <f t="shared" si="35"/>
        <v>-305.13530679638825</v>
      </c>
      <c r="BE113" s="9">
        <f t="shared" si="35"/>
        <v>-11.107079050472748</v>
      </c>
      <c r="BF113" s="9">
        <f t="shared" si="35"/>
        <v>-431.10320791659797</v>
      </c>
      <c r="BG113" s="9">
        <f t="shared" si="35"/>
        <v>-277.50380845673817</v>
      </c>
      <c r="BH113" s="9">
        <f t="shared" si="35"/>
        <v>-207.57452402041872</v>
      </c>
      <c r="BI113" s="9">
        <f t="shared" si="35"/>
        <v>-37.729073781263196</v>
      </c>
      <c r="BJ113" s="9">
        <f t="shared" si="35"/>
        <v>-247.91662254194534</v>
      </c>
      <c r="BK113" s="9">
        <f t="shared" si="21"/>
        <v>-23.011336282087086</v>
      </c>
      <c r="BL113" s="9">
        <f t="shared" si="21"/>
        <v>-123.42247835728608</v>
      </c>
      <c r="BM113" s="9">
        <f t="shared" si="21"/>
        <v>662.94289633789049</v>
      </c>
      <c r="BN113" s="1">
        <v>70</v>
      </c>
      <c r="BO113" s="9">
        <f t="shared" si="20"/>
        <v>117877.26541411191</v>
      </c>
      <c r="BP113" s="9">
        <f t="shared" si="20"/>
        <v>125075.70408100098</v>
      </c>
      <c r="BQ113" s="9">
        <f t="shared" si="20"/>
        <v>237161.3024230267</v>
      </c>
      <c r="BR113" s="9">
        <f t="shared" si="20"/>
        <v>104762.89431987811</v>
      </c>
      <c r="BS113" s="9">
        <f t="shared" si="34"/>
        <v>3813.4221863207381</v>
      </c>
      <c r="BT113" s="9">
        <f t="shared" si="34"/>
        <v>148011.77971208675</v>
      </c>
      <c r="BU113" s="9">
        <f t="shared" si="34"/>
        <v>95276.10050749153</v>
      </c>
      <c r="BV113" s="9">
        <f t="shared" ref="BV113:CA155" si="41">($BA113-$BO$171)*(BH113-$BO$171)</f>
        <v>71267.09836289419</v>
      </c>
      <c r="BW113" s="9">
        <f t="shared" si="41"/>
        <v>12953.620512918224</v>
      </c>
      <c r="BX113" s="9">
        <f t="shared" si="41"/>
        <v>85117.855420231353</v>
      </c>
      <c r="BY113" s="9">
        <f t="shared" si="41"/>
        <v>7900.5416200100226</v>
      </c>
      <c r="BZ113" s="9">
        <f t="shared" si="41"/>
        <v>42374.958809567703</v>
      </c>
      <c r="CA113" s="9">
        <f t="shared" si="41"/>
        <v>-227609.89974688384</v>
      </c>
    </row>
    <row r="114" spans="1:79">
      <c r="A114" s="2">
        <v>44105</v>
      </c>
      <c r="B114" s="8">
        <f>'WA Sch. 1-2'!B114</f>
        <v>510.4</v>
      </c>
      <c r="C114" s="8">
        <f>'WA Sch. 1-2'!C114</f>
        <v>260508.15999999997</v>
      </c>
      <c r="D114" s="8">
        <f>'WA Sch. 1-2'!D114</f>
        <v>0.65</v>
      </c>
      <c r="E114" s="8">
        <f>'WA Sch. 1-2'!E114</f>
        <v>530</v>
      </c>
      <c r="F114" s="8">
        <f>'WA Sch. 1-2'!F114</f>
        <v>280900</v>
      </c>
      <c r="G114" s="8">
        <f>'WA Sch. 1-2'!G114</f>
        <v>2.5</v>
      </c>
      <c r="H114" s="8">
        <f t="shared" si="36"/>
        <v>-19.600000000000023</v>
      </c>
      <c r="I114" s="8">
        <f t="shared" si="36"/>
        <v>-20391.840000000026</v>
      </c>
      <c r="J114" s="8">
        <f t="shared" si="36"/>
        <v>-1.85</v>
      </c>
      <c r="K114" s="9">
        <v>1484</v>
      </c>
      <c r="L114" s="9">
        <v>5334266.22</v>
      </c>
      <c r="M114" s="9">
        <v>-73439</v>
      </c>
      <c r="N114" s="9">
        <f t="shared" si="25"/>
        <v>5260827.22</v>
      </c>
      <c r="O114" s="9">
        <f t="shared" si="26"/>
        <v>3545.0318194070078</v>
      </c>
      <c r="P114" s="8">
        <f t="shared" si="27"/>
        <v>-6.8763944346341441</v>
      </c>
      <c r="Q114" s="8">
        <f t="shared" si="28"/>
        <v>3538.1554249723736</v>
      </c>
      <c r="R114" s="9">
        <f t="shared" si="22"/>
        <v>5250622.6506590024</v>
      </c>
      <c r="S114" s="21"/>
      <c r="U114" s="2">
        <v>44470</v>
      </c>
      <c r="V114" s="8">
        <f t="shared" si="29"/>
        <v>510</v>
      </c>
      <c r="W114" s="8">
        <f t="shared" si="30"/>
        <v>260100</v>
      </c>
      <c r="X114" s="8">
        <f t="shared" si="31"/>
        <v>0</v>
      </c>
      <c r="Y114" s="7">
        <v>0</v>
      </c>
      <c r="Z114" s="7">
        <v>0</v>
      </c>
      <c r="AA114" s="7">
        <v>0</v>
      </c>
      <c r="AB114" s="7">
        <v>0</v>
      </c>
      <c r="AC114" s="7">
        <v>0</v>
      </c>
      <c r="AD114" s="7">
        <v>1</v>
      </c>
      <c r="AE114" s="7">
        <v>0</v>
      </c>
      <c r="AF114" s="7">
        <v>0</v>
      </c>
      <c r="AG114" s="7">
        <v>0</v>
      </c>
      <c r="AH114" s="8">
        <f t="shared" si="32"/>
        <v>3417.5585292186479</v>
      </c>
      <c r="AJ114" s="17">
        <v>71</v>
      </c>
      <c r="AK114" s="17">
        <v>1723.5447336147192</v>
      </c>
      <c r="AL114" s="17">
        <v>-349.62185835044829</v>
      </c>
      <c r="AM114" s="17">
        <v>-0.92519989944541248</v>
      </c>
      <c r="AU114" s="1">
        <v>71</v>
      </c>
      <c r="AV114" s="50">
        <f t="shared" si="38"/>
        <v>19</v>
      </c>
      <c r="AW114" s="51">
        <f t="shared" si="39"/>
        <v>0.15488565488565489</v>
      </c>
      <c r="AX114" s="52">
        <f t="shared" si="40"/>
        <v>-1.0157020117051774</v>
      </c>
      <c r="AZ114" s="1">
        <v>71</v>
      </c>
      <c r="BA114" s="9">
        <f t="shared" si="37"/>
        <v>-349.62185835044829</v>
      </c>
      <c r="BB114" s="9">
        <f t="shared" si="35"/>
        <v>-343.33258717184481</v>
      </c>
      <c r="BC114" s="9">
        <f t="shared" si="35"/>
        <v>-364.2989589520048</v>
      </c>
      <c r="BD114" s="9">
        <f t="shared" si="35"/>
        <v>-690.76257624308619</v>
      </c>
      <c r="BE114" s="9">
        <f t="shared" si="35"/>
        <v>-305.13530679638825</v>
      </c>
      <c r="BF114" s="9">
        <f t="shared" si="35"/>
        <v>-11.107079050472748</v>
      </c>
      <c r="BG114" s="9">
        <f t="shared" si="35"/>
        <v>-431.10320791659797</v>
      </c>
      <c r="BH114" s="9">
        <f t="shared" si="35"/>
        <v>-277.50380845673817</v>
      </c>
      <c r="BI114" s="9">
        <f t="shared" si="35"/>
        <v>-207.57452402041872</v>
      </c>
      <c r="BJ114" s="9">
        <f t="shared" si="35"/>
        <v>-37.729073781263196</v>
      </c>
      <c r="BK114" s="9">
        <f t="shared" si="21"/>
        <v>-247.91662254194534</v>
      </c>
      <c r="BL114" s="9">
        <f t="shared" si="21"/>
        <v>-23.011336282087086</v>
      </c>
      <c r="BM114" s="9">
        <f t="shared" si="21"/>
        <v>-123.42247835728608</v>
      </c>
      <c r="BN114" s="1">
        <v>71</v>
      </c>
      <c r="BO114" s="9">
        <f t="shared" si="20"/>
        <v>122235.44383642041</v>
      </c>
      <c r="BP114" s="9">
        <f t="shared" si="20"/>
        <v>120036.57715928716</v>
      </c>
      <c r="BQ114" s="9">
        <f t="shared" si="20"/>
        <v>127366.87902393307</v>
      </c>
      <c r="BR114" s="9">
        <f t="shared" si="20"/>
        <v>241505.69558505024</v>
      </c>
      <c r="BS114" s="9">
        <f t="shared" si="20"/>
        <v>106681.97301048695</v>
      </c>
      <c r="BT114" s="9">
        <f t="shared" si="20"/>
        <v>3883.2776184713421</v>
      </c>
      <c r="BU114" s="9">
        <f t="shared" si="20"/>
        <v>150723.1046926401</v>
      </c>
      <c r="BV114" s="9">
        <f t="shared" si="41"/>
        <v>97021.397211971183</v>
      </c>
      <c r="BW114" s="9">
        <f t="shared" si="41"/>
        <v>72572.590834228133</v>
      </c>
      <c r="BX114" s="9">
        <f t="shared" si="41"/>
        <v>13190.908889246122</v>
      </c>
      <c r="BY114" s="9">
        <f t="shared" si="41"/>
        <v>86677.070289081123</v>
      </c>
      <c r="BZ114" s="9">
        <f t="shared" si="41"/>
        <v>8045.266154070101</v>
      </c>
      <c r="CA114" s="9">
        <f t="shared" si="41"/>
        <v>43151.196245491992</v>
      </c>
    </row>
    <row r="115" spans="1:79">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36"/>
        <v>38.975000000000023</v>
      </c>
      <c r="I115" s="8">
        <f t="shared" si="36"/>
        <v>66685.250624999986</v>
      </c>
      <c r="J115" s="8">
        <f t="shared" si="36"/>
        <v>0</v>
      </c>
      <c r="K115" s="9">
        <v>1488</v>
      </c>
      <c r="L115" s="9">
        <v>3423492.96</v>
      </c>
      <c r="M115" s="9">
        <v>-1203033</v>
      </c>
      <c r="N115" s="9">
        <f t="shared" si="25"/>
        <v>2220459.96</v>
      </c>
      <c r="O115" s="9">
        <f t="shared" si="26"/>
        <v>1492.2445967741935</v>
      </c>
      <c r="P115" s="8">
        <f t="shared" si="27"/>
        <v>0</v>
      </c>
      <c r="Q115" s="8">
        <f t="shared" si="28"/>
        <v>1492.2445967741935</v>
      </c>
      <c r="R115" s="9">
        <f t="shared" si="22"/>
        <v>2220459.96</v>
      </c>
      <c r="S115" s="21"/>
      <c r="U115" s="2">
        <v>44501</v>
      </c>
      <c r="V115" s="8">
        <f t="shared" si="29"/>
        <v>745.5</v>
      </c>
      <c r="W115" s="8">
        <f t="shared" si="30"/>
        <v>555770.25</v>
      </c>
      <c r="X115" s="8">
        <f t="shared" si="31"/>
        <v>0</v>
      </c>
      <c r="Y115" s="7">
        <v>0</v>
      </c>
      <c r="Z115" s="7">
        <v>0</v>
      </c>
      <c r="AA115" s="7">
        <v>0</v>
      </c>
      <c r="AB115" s="7">
        <v>0</v>
      </c>
      <c r="AC115" s="7">
        <v>0</v>
      </c>
      <c r="AD115" s="7">
        <v>0</v>
      </c>
      <c r="AE115" s="7">
        <v>1</v>
      </c>
      <c r="AF115" s="7">
        <v>0</v>
      </c>
      <c r="AG115" s="7">
        <v>0</v>
      </c>
      <c r="AH115" s="8">
        <f t="shared" si="32"/>
        <v>1578.7270874424719</v>
      </c>
      <c r="AJ115" s="17">
        <v>72</v>
      </c>
      <c r="AK115" s="17">
        <v>2449.0759807580075</v>
      </c>
      <c r="AL115" s="17">
        <v>-231.35568246255298</v>
      </c>
      <c r="AM115" s="17">
        <v>-0.6122336147985421</v>
      </c>
      <c r="AU115" s="1">
        <v>72</v>
      </c>
      <c r="AV115" s="50">
        <f t="shared" si="38"/>
        <v>29</v>
      </c>
      <c r="AW115" s="51">
        <f t="shared" si="39"/>
        <v>0.23804573804573806</v>
      </c>
      <c r="AX115" s="52">
        <f t="shared" si="40"/>
        <v>-0.71260296566742809</v>
      </c>
      <c r="AZ115" s="1">
        <v>72</v>
      </c>
      <c r="BA115" s="9">
        <f t="shared" si="37"/>
        <v>-231.35568246255298</v>
      </c>
      <c r="BB115" s="9">
        <f t="shared" si="35"/>
        <v>-349.62185835044829</v>
      </c>
      <c r="BC115" s="9">
        <f t="shared" si="35"/>
        <v>-343.33258717184481</v>
      </c>
      <c r="BD115" s="9">
        <f t="shared" si="35"/>
        <v>-364.2989589520048</v>
      </c>
      <c r="BE115" s="9">
        <f t="shared" si="35"/>
        <v>-690.76257624308619</v>
      </c>
      <c r="BF115" s="9">
        <f t="shared" si="35"/>
        <v>-305.13530679638825</v>
      </c>
      <c r="BG115" s="9">
        <f t="shared" si="35"/>
        <v>-11.107079050472748</v>
      </c>
      <c r="BH115" s="9">
        <f t="shared" si="35"/>
        <v>-431.10320791659797</v>
      </c>
      <c r="BI115" s="9">
        <f t="shared" si="35"/>
        <v>-277.50380845673817</v>
      </c>
      <c r="BJ115" s="9">
        <f t="shared" si="35"/>
        <v>-207.57452402041872</v>
      </c>
      <c r="BK115" s="9">
        <f t="shared" si="21"/>
        <v>-37.729073781263196</v>
      </c>
      <c r="BL115" s="9">
        <f t="shared" si="21"/>
        <v>-247.91662254194534</v>
      </c>
      <c r="BM115" s="9">
        <f t="shared" si="21"/>
        <v>-23.011336282087086</v>
      </c>
      <c r="BN115" s="1">
        <v>72</v>
      </c>
      <c r="BO115" s="9">
        <f t="shared" si="20"/>
        <v>53525.451807713289</v>
      </c>
      <c r="BP115" s="9">
        <f t="shared" si="20"/>
        <v>80887.003642493553</v>
      </c>
      <c r="BQ115" s="9">
        <f t="shared" si="20"/>
        <v>79431.945016775688</v>
      </c>
      <c r="BR115" s="9">
        <f t="shared" si="20"/>
        <v>84282.634268738198</v>
      </c>
      <c r="BS115" s="9">
        <f t="shared" si="20"/>
        <v>159811.84724630977</v>
      </c>
      <c r="BT115" s="9">
        <f t="shared" si="20"/>
        <v>70594.787147298484</v>
      </c>
      <c r="BU115" s="9">
        <f t="shared" si="20"/>
        <v>2569.685853887464</v>
      </c>
      <c r="BV115" s="9">
        <f t="shared" si="41"/>
        <v>99738.176879339895</v>
      </c>
      <c r="BW115" s="9">
        <f t="shared" si="41"/>
        <v>64202.082991465853</v>
      </c>
      <c r="BX115" s="9">
        <f t="shared" si="41"/>
        <v>48023.545666583232</v>
      </c>
      <c r="BY115" s="9">
        <f t="shared" si="41"/>
        <v>8728.8356133439574</v>
      </c>
      <c r="BZ115" s="9">
        <f t="shared" si="41"/>
        <v>57356.919402002546</v>
      </c>
      <c r="CA115" s="9">
        <f t="shared" si="41"/>
        <v>5323.8034099173719</v>
      </c>
    </row>
    <row r="116" spans="1:79">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36"/>
        <v>109.22499999999991</v>
      </c>
      <c r="I116" s="8">
        <f t="shared" si="36"/>
        <v>236824.37562499987</v>
      </c>
      <c r="J116" s="8">
        <f t="shared" si="36"/>
        <v>0</v>
      </c>
      <c r="K116" s="9">
        <v>1518</v>
      </c>
      <c r="L116" s="9">
        <v>3885632.2399999998</v>
      </c>
      <c r="M116" s="9">
        <v>-116212</v>
      </c>
      <c r="N116" s="9">
        <f t="shared" si="25"/>
        <v>3769420.2399999998</v>
      </c>
      <c r="O116" s="9">
        <f t="shared" si="26"/>
        <v>2483.1490382081683</v>
      </c>
      <c r="P116" s="8">
        <f t="shared" si="27"/>
        <v>0</v>
      </c>
      <c r="Q116" s="8">
        <f t="shared" si="28"/>
        <v>2483.1490382081683</v>
      </c>
      <c r="R116" s="9">
        <f t="shared" si="22"/>
        <v>3769420.2399999998</v>
      </c>
      <c r="U116" s="2">
        <v>44531</v>
      </c>
      <c r="V116" s="8">
        <f t="shared" si="29"/>
        <v>1161</v>
      </c>
      <c r="W116" s="8">
        <f t="shared" si="30"/>
        <v>1347921</v>
      </c>
      <c r="X116" s="8">
        <f t="shared" si="31"/>
        <v>0</v>
      </c>
      <c r="Y116" s="7">
        <v>0</v>
      </c>
      <c r="Z116" s="7">
        <v>0</v>
      </c>
      <c r="AA116" s="7">
        <v>0</v>
      </c>
      <c r="AB116" s="7">
        <v>0</v>
      </c>
      <c r="AC116" s="7">
        <v>0</v>
      </c>
      <c r="AD116" s="7">
        <v>0</v>
      </c>
      <c r="AE116" s="7">
        <v>0</v>
      </c>
      <c r="AF116" s="7">
        <v>0</v>
      </c>
      <c r="AG116" s="7">
        <v>0</v>
      </c>
      <c r="AH116" s="8">
        <f t="shared" si="32"/>
        <v>2326.1813811074917</v>
      </c>
      <c r="AJ116" s="17">
        <v>73</v>
      </c>
      <c r="AK116" s="17">
        <v>2449.0759807580075</v>
      </c>
      <c r="AL116" s="17">
        <v>-119.21281558178089</v>
      </c>
      <c r="AM116" s="17">
        <v>-0.31547136528950026</v>
      </c>
      <c r="AU116" s="1">
        <v>73</v>
      </c>
      <c r="AV116" s="50">
        <f t="shared" si="38"/>
        <v>44</v>
      </c>
      <c r="AW116" s="51">
        <f t="shared" si="39"/>
        <v>0.36278586278586278</v>
      </c>
      <c r="AX116" s="52">
        <f t="shared" si="40"/>
        <v>-0.35102215742413223</v>
      </c>
      <c r="AZ116" s="1">
        <v>73</v>
      </c>
      <c r="BA116" s="9">
        <f t="shared" si="37"/>
        <v>-119.21281558178089</v>
      </c>
      <c r="BB116" s="9">
        <f t="shared" si="35"/>
        <v>-231.35568246255298</v>
      </c>
      <c r="BC116" s="9">
        <f t="shared" si="35"/>
        <v>-349.62185835044829</v>
      </c>
      <c r="BD116" s="9">
        <f t="shared" si="35"/>
        <v>-343.33258717184481</v>
      </c>
      <c r="BE116" s="9">
        <f t="shared" si="35"/>
        <v>-364.2989589520048</v>
      </c>
      <c r="BF116" s="9">
        <f t="shared" si="35"/>
        <v>-690.76257624308619</v>
      </c>
      <c r="BG116" s="9">
        <f t="shared" si="35"/>
        <v>-305.13530679638825</v>
      </c>
      <c r="BH116" s="9">
        <f t="shared" si="35"/>
        <v>-11.107079050472748</v>
      </c>
      <c r="BI116" s="9">
        <f t="shared" si="35"/>
        <v>-431.10320791659797</v>
      </c>
      <c r="BJ116" s="9">
        <f t="shared" si="35"/>
        <v>-277.50380845673817</v>
      </c>
      <c r="BK116" s="9">
        <f t="shared" si="21"/>
        <v>-207.57452402041872</v>
      </c>
      <c r="BL116" s="9">
        <f t="shared" si="21"/>
        <v>-37.729073781263196</v>
      </c>
      <c r="BM116" s="9">
        <f t="shared" si="21"/>
        <v>-247.91662254194534</v>
      </c>
      <c r="BN116" s="1">
        <v>73</v>
      </c>
      <c r="BO116" s="9">
        <f t="shared" si="20"/>
        <v>14211.695398935521</v>
      </c>
      <c r="BP116" s="9">
        <f t="shared" si="20"/>
        <v>27580.56230720512</v>
      </c>
      <c r="BQ116" s="9">
        <f t="shared" si="20"/>
        <v>41679.40612289116</v>
      </c>
      <c r="BR116" s="9">
        <f t="shared" si="20"/>
        <v>40929.644397732496</v>
      </c>
      <c r="BS116" s="9">
        <f t="shared" si="20"/>
        <v>43429.104610179747</v>
      </c>
      <c r="BT116" s="9">
        <f t="shared" si="20"/>
        <v>82347.751612462278</v>
      </c>
      <c r="BU116" s="9">
        <f t="shared" si="20"/>
        <v>36376.039056607646</v>
      </c>
      <c r="BV116" s="9">
        <f t="shared" si="41"/>
        <v>1324.1061664961712</v>
      </c>
      <c r="BW116" s="9">
        <f t="shared" si="41"/>
        <v>51393.027222075121</v>
      </c>
      <c r="BX116" s="9">
        <f t="shared" si="41"/>
        <v>33082.010340794681</v>
      </c>
      <c r="BY116" s="9">
        <f t="shared" si="41"/>
        <v>24745.543451521877</v>
      </c>
      <c r="BZ116" s="9">
        <f t="shared" si="41"/>
        <v>4497.7891147570153</v>
      </c>
      <c r="CA116" s="9">
        <f t="shared" si="41"/>
        <v>29554.838602750635</v>
      </c>
    </row>
    <row r="117" spans="1:79">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36"/>
        <v>117.65000000000009</v>
      </c>
      <c r="I117" s="8">
        <f t="shared" si="36"/>
        <v>243847.2725000002</v>
      </c>
      <c r="J117" s="8">
        <f t="shared" si="36"/>
        <v>0</v>
      </c>
      <c r="K117" s="9">
        <v>1374</v>
      </c>
      <c r="L117" s="9">
        <v>3492520.1</v>
      </c>
      <c r="M117" s="9">
        <v>-281834</v>
      </c>
      <c r="N117" s="9">
        <f t="shared" si="25"/>
        <v>3210686.1</v>
      </c>
      <c r="O117" s="9">
        <f t="shared" si="26"/>
        <v>2336.7438864628821</v>
      </c>
      <c r="P117" s="8">
        <f t="shared" si="27"/>
        <v>0</v>
      </c>
      <c r="Q117" s="8">
        <f>P117+O117</f>
        <v>2336.7438864628821</v>
      </c>
      <c r="R117" s="9">
        <f>Q117*K117</f>
        <v>3210686.1</v>
      </c>
      <c r="U117" s="2">
        <v>44562</v>
      </c>
      <c r="V117" s="8">
        <f t="shared" si="29"/>
        <v>1105</v>
      </c>
      <c r="W117" s="8">
        <f t="shared" si="30"/>
        <v>1221025</v>
      </c>
      <c r="X117" s="8">
        <f t="shared" si="31"/>
        <v>0</v>
      </c>
      <c r="Y117" s="7">
        <v>0</v>
      </c>
      <c r="Z117" s="7">
        <v>0</v>
      </c>
      <c r="AA117" s="7">
        <v>0</v>
      </c>
      <c r="AB117" s="7">
        <v>0</v>
      </c>
      <c r="AC117" s="7">
        <v>0</v>
      </c>
      <c r="AD117" s="7">
        <v>0</v>
      </c>
      <c r="AE117" s="7">
        <v>0</v>
      </c>
      <c r="AF117" s="7">
        <v>0</v>
      </c>
      <c r="AG117" s="7">
        <v>0</v>
      </c>
      <c r="AH117" s="8">
        <f t="shared" si="32"/>
        <v>2724.297930545712</v>
      </c>
      <c r="AJ117" s="17">
        <v>74</v>
      </c>
      <c r="AK117" s="17">
        <v>2449.0759807580075</v>
      </c>
      <c r="AL117" s="17">
        <v>228.00263528173718</v>
      </c>
      <c r="AM117" s="17">
        <v>0.60336048847525336</v>
      </c>
      <c r="AU117" s="1">
        <v>74</v>
      </c>
      <c r="AV117" s="50">
        <f t="shared" si="38"/>
        <v>93</v>
      </c>
      <c r="AW117" s="51">
        <f t="shared" si="39"/>
        <v>0.77027027027027029</v>
      </c>
      <c r="AX117" s="52">
        <f t="shared" si="40"/>
        <v>0.73973721941388981</v>
      </c>
      <c r="AZ117" s="1">
        <v>74</v>
      </c>
      <c r="BA117" s="9">
        <f t="shared" si="37"/>
        <v>228.00263528173718</v>
      </c>
      <c r="BB117" s="9">
        <f t="shared" si="35"/>
        <v>-119.21281558178089</v>
      </c>
      <c r="BC117" s="9">
        <f t="shared" si="35"/>
        <v>-231.35568246255298</v>
      </c>
      <c r="BD117" s="9">
        <f t="shared" si="35"/>
        <v>-349.62185835044829</v>
      </c>
      <c r="BE117" s="9">
        <f t="shared" si="35"/>
        <v>-343.33258717184481</v>
      </c>
      <c r="BF117" s="9">
        <f t="shared" si="35"/>
        <v>-364.2989589520048</v>
      </c>
      <c r="BG117" s="9">
        <f t="shared" si="35"/>
        <v>-690.76257624308619</v>
      </c>
      <c r="BH117" s="9">
        <f t="shared" si="35"/>
        <v>-305.13530679638825</v>
      </c>
      <c r="BI117" s="9">
        <f t="shared" si="35"/>
        <v>-11.107079050472748</v>
      </c>
      <c r="BJ117" s="9">
        <f t="shared" si="35"/>
        <v>-431.10320791659797</v>
      </c>
      <c r="BK117" s="9">
        <f t="shared" si="21"/>
        <v>-277.50380845673817</v>
      </c>
      <c r="BL117" s="9">
        <f t="shared" si="21"/>
        <v>-207.57452402041872</v>
      </c>
      <c r="BM117" s="9">
        <f t="shared" si="21"/>
        <v>-37.729073781263196</v>
      </c>
      <c r="BN117" s="1">
        <v>74</v>
      </c>
      <c r="BO117" s="9">
        <f t="shared" si="20"/>
        <v>51985.201695417214</v>
      </c>
      <c r="BP117" s="9">
        <f t="shared" si="20"/>
        <v>-27180.836112001703</v>
      </c>
      <c r="BQ117" s="9">
        <f t="shared" si="20"/>
        <v>-52749.70528886687</v>
      </c>
      <c r="BR117" s="9">
        <f t="shared" si="20"/>
        <v>-79714.705056000545</v>
      </c>
      <c r="BS117" s="9">
        <f t="shared" si="20"/>
        <v>-78280.734653277468</v>
      </c>
      <c r="BT117" s="9">
        <f t="shared" si="20"/>
        <v>-83061.122671450605</v>
      </c>
      <c r="BU117" s="9">
        <f t="shared" si="20"/>
        <v>-157495.68773742591</v>
      </c>
      <c r="BV117" s="9">
        <f t="shared" si="41"/>
        <v>-69571.65406707795</v>
      </c>
      <c r="BW117" s="9">
        <f t="shared" si="41"/>
        <v>-2532.4432937901979</v>
      </c>
      <c r="BX117" s="9">
        <f t="shared" si="41"/>
        <v>-98292.667483395169</v>
      </c>
      <c r="BY117" s="9">
        <f t="shared" si="41"/>
        <v>-63271.599628854776</v>
      </c>
      <c r="BZ117" s="9">
        <f t="shared" si="41"/>
        <v>-47327.538494007706</v>
      </c>
      <c r="CA117" s="9">
        <f t="shared" si="41"/>
        <v>-8602.3282488669629</v>
      </c>
    </row>
    <row r="118" spans="1:79">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36"/>
        <v>-70.735750000000053</v>
      </c>
      <c r="I118" s="8">
        <f t="shared" si="36"/>
        <v>-136963.10392193764</v>
      </c>
      <c r="J118" s="8">
        <f t="shared" si="36"/>
        <v>0</v>
      </c>
      <c r="K118" s="9">
        <v>1495</v>
      </c>
      <c r="L118" s="9">
        <v>3701632.0799999996</v>
      </c>
      <c r="M118" s="9">
        <v>71970</v>
      </c>
      <c r="N118" s="9">
        <f t="shared" si="25"/>
        <v>3773602.0799999996</v>
      </c>
      <c r="O118" s="9">
        <f t="shared" si="26"/>
        <v>2524.1485484949831</v>
      </c>
      <c r="P118" s="8">
        <f t="shared" si="27"/>
        <v>0</v>
      </c>
      <c r="Q118" s="8">
        <f t="shared" si="28"/>
        <v>2524.1485484949831</v>
      </c>
      <c r="R118" s="9">
        <f t="shared" si="22"/>
        <v>3773602.0799999996</v>
      </c>
      <c r="U118" s="2">
        <v>44593</v>
      </c>
      <c r="V118" s="8">
        <f t="shared" si="29"/>
        <v>936</v>
      </c>
      <c r="W118" s="8">
        <f t="shared" si="30"/>
        <v>876096</v>
      </c>
      <c r="X118" s="8">
        <f t="shared" si="31"/>
        <v>0</v>
      </c>
      <c r="Y118" s="7">
        <v>0</v>
      </c>
      <c r="Z118" s="7">
        <v>0</v>
      </c>
      <c r="AA118" s="7">
        <v>0</v>
      </c>
      <c r="AB118" s="7">
        <v>0</v>
      </c>
      <c r="AC118" s="7">
        <v>0</v>
      </c>
      <c r="AD118" s="7">
        <v>0</v>
      </c>
      <c r="AE118" s="7">
        <v>0</v>
      </c>
      <c r="AF118" s="7">
        <v>0</v>
      </c>
      <c r="AG118" s="7">
        <v>0</v>
      </c>
      <c r="AH118" s="8">
        <f t="shared" si="32"/>
        <v>2626.2943339960243</v>
      </c>
      <c r="AJ118" s="17">
        <v>75</v>
      </c>
      <c r="AK118" s="17">
        <v>2449.0759807580075</v>
      </c>
      <c r="AL118" s="17">
        <v>-332.50040584511544</v>
      </c>
      <c r="AM118" s="17">
        <v>-0.87989161634483148</v>
      </c>
      <c r="AU118" s="1">
        <v>75</v>
      </c>
      <c r="AV118" s="50">
        <f t="shared" si="38"/>
        <v>21</v>
      </c>
      <c r="AW118" s="51">
        <f t="shared" si="39"/>
        <v>0.17151767151767153</v>
      </c>
      <c r="AX118" s="52">
        <f t="shared" si="40"/>
        <v>-0.94818488013239854</v>
      </c>
      <c r="AZ118" s="1">
        <v>75</v>
      </c>
      <c r="BA118" s="9">
        <f t="shared" si="37"/>
        <v>-332.50040584511544</v>
      </c>
      <c r="BB118" s="9">
        <f t="shared" si="35"/>
        <v>228.00263528173718</v>
      </c>
      <c r="BC118" s="9">
        <f t="shared" si="35"/>
        <v>-119.21281558178089</v>
      </c>
      <c r="BD118" s="9">
        <f t="shared" si="35"/>
        <v>-231.35568246255298</v>
      </c>
      <c r="BE118" s="9">
        <f t="shared" si="35"/>
        <v>-349.62185835044829</v>
      </c>
      <c r="BF118" s="9">
        <f t="shared" si="35"/>
        <v>-343.33258717184481</v>
      </c>
      <c r="BG118" s="9">
        <f t="shared" si="35"/>
        <v>-364.2989589520048</v>
      </c>
      <c r="BH118" s="9">
        <f t="shared" si="35"/>
        <v>-690.76257624308619</v>
      </c>
      <c r="BI118" s="9">
        <f t="shared" si="35"/>
        <v>-305.13530679638825</v>
      </c>
      <c r="BJ118" s="9">
        <f t="shared" si="35"/>
        <v>-11.107079050472748</v>
      </c>
      <c r="BK118" s="9">
        <f t="shared" si="21"/>
        <v>-431.10320791659797</v>
      </c>
      <c r="BL118" s="9">
        <f t="shared" si="21"/>
        <v>-277.50380845673817</v>
      </c>
      <c r="BM118" s="9">
        <f t="shared" si="21"/>
        <v>-207.57452402041872</v>
      </c>
      <c r="BN118" s="1">
        <v>75</v>
      </c>
      <c r="BO118" s="9">
        <f t="shared" si="20"/>
        <v>110556.51988716598</v>
      </c>
      <c r="BP118" s="9">
        <f t="shared" si="20"/>
        <v>-75810.968764933539</v>
      </c>
      <c r="BQ118" s="9">
        <f t="shared" si="20"/>
        <v>39638.309562880706</v>
      </c>
      <c r="BR118" s="9">
        <f t="shared" si="20"/>
        <v>76925.858313372097</v>
      </c>
      <c r="BS118" s="9">
        <f t="shared" si="20"/>
        <v>116249.40979384701</v>
      </c>
      <c r="BT118" s="9">
        <f t="shared" si="20"/>
        <v>114158.22457449137</v>
      </c>
      <c r="BU118" s="9">
        <f t="shared" si="20"/>
        <v>121129.55170049414</v>
      </c>
      <c r="BV118" s="9">
        <f t="shared" si="41"/>
        <v>229678.83694344288</v>
      </c>
      <c r="BW118" s="9">
        <f t="shared" si="41"/>
        <v>101457.61334747243</v>
      </c>
      <c r="BX118" s="9">
        <f t="shared" si="41"/>
        <v>3693.1082920357085</v>
      </c>
      <c r="BY118" s="9">
        <f t="shared" si="41"/>
        <v>143341.99159339943</v>
      </c>
      <c r="BZ118" s="9">
        <f t="shared" si="41"/>
        <v>92270.12893543017</v>
      </c>
      <c r="CA118" s="9">
        <f t="shared" si="41"/>
        <v>69018.613479895474</v>
      </c>
    </row>
    <row r="119" spans="1:79">
      <c r="A119" s="2">
        <v>44256</v>
      </c>
      <c r="B119" s="8">
        <f>'WA Sch. 1-2'!B119</f>
        <v>767.35</v>
      </c>
      <c r="C119" s="8">
        <f>'WA Sch. 1-2'!C119</f>
        <v>588826.02250000008</v>
      </c>
      <c r="D119" s="8">
        <f>'WA Sch. 1-2'!D119</f>
        <v>0</v>
      </c>
      <c r="E119" s="8">
        <f>'WA Sch. 1-2'!E119</f>
        <v>729</v>
      </c>
      <c r="F119" s="8">
        <f>'WA Sch. 1-2'!F119</f>
        <v>531441</v>
      </c>
      <c r="G119" s="8">
        <f>'WA Sch. 1-2'!G119</f>
        <v>0</v>
      </c>
      <c r="H119" s="8">
        <f t="shared" si="36"/>
        <v>38.350000000000023</v>
      </c>
      <c r="I119" s="8">
        <f t="shared" si="36"/>
        <v>57385.022500000079</v>
      </c>
      <c r="J119" s="8">
        <f t="shared" si="36"/>
        <v>0</v>
      </c>
      <c r="K119" s="9">
        <v>1661</v>
      </c>
      <c r="L119" s="9">
        <v>4255483.54</v>
      </c>
      <c r="M119" s="9">
        <v>-408037</v>
      </c>
      <c r="N119" s="9">
        <f t="shared" si="25"/>
        <v>3847446.54</v>
      </c>
      <c r="O119" s="9">
        <f t="shared" si="26"/>
        <v>2316.343491872366</v>
      </c>
      <c r="P119" s="8">
        <f t="shared" si="27"/>
        <v>0</v>
      </c>
      <c r="Q119" s="8">
        <f t="shared" si="28"/>
        <v>2316.343491872366</v>
      </c>
      <c r="R119" s="9">
        <f t="shared" si="22"/>
        <v>3847446.54</v>
      </c>
      <c r="U119" s="2">
        <v>44621</v>
      </c>
      <c r="V119" s="8">
        <f t="shared" si="29"/>
        <v>695.5</v>
      </c>
      <c r="W119" s="8">
        <f t="shared" si="30"/>
        <v>483720.25</v>
      </c>
      <c r="X119" s="8">
        <f t="shared" si="31"/>
        <v>0</v>
      </c>
      <c r="Y119" s="7">
        <v>0</v>
      </c>
      <c r="Z119" s="7">
        <v>0</v>
      </c>
      <c r="AA119" s="7">
        <v>0</v>
      </c>
      <c r="AB119" s="7">
        <v>0</v>
      </c>
      <c r="AC119" s="7">
        <v>0</v>
      </c>
      <c r="AD119" s="7">
        <v>0</v>
      </c>
      <c r="AE119" s="7">
        <v>0</v>
      </c>
      <c r="AF119" s="7">
        <v>0</v>
      </c>
      <c r="AG119" s="7">
        <v>0</v>
      </c>
      <c r="AH119" s="8">
        <f t="shared" si="32"/>
        <v>2042.0495935445308</v>
      </c>
      <c r="AJ119" s="17">
        <v>76</v>
      </c>
      <c r="AK119" s="17">
        <v>2449.0759807580075</v>
      </c>
      <c r="AL119" s="17">
        <v>159.17518170697849</v>
      </c>
      <c r="AM119" s="17">
        <v>0.42122326906084001</v>
      </c>
      <c r="AU119" s="1">
        <v>76</v>
      </c>
      <c r="AV119" s="50">
        <f t="shared" si="38"/>
        <v>82</v>
      </c>
      <c r="AW119" s="51">
        <f t="shared" si="39"/>
        <v>0.6787941787941788</v>
      </c>
      <c r="AX119" s="52">
        <f t="shared" si="40"/>
        <v>0.46432956872668901</v>
      </c>
      <c r="AZ119" s="1">
        <v>76</v>
      </c>
      <c r="BA119" s="9">
        <f t="shared" si="37"/>
        <v>159.17518170697849</v>
      </c>
      <c r="BB119" s="9">
        <f t="shared" si="35"/>
        <v>-332.50040584511544</v>
      </c>
      <c r="BC119" s="9">
        <f t="shared" si="35"/>
        <v>228.00263528173718</v>
      </c>
      <c r="BD119" s="9">
        <f t="shared" si="35"/>
        <v>-119.21281558178089</v>
      </c>
      <c r="BE119" s="9">
        <f t="shared" si="35"/>
        <v>-231.35568246255298</v>
      </c>
      <c r="BF119" s="9">
        <f t="shared" si="35"/>
        <v>-349.62185835044829</v>
      </c>
      <c r="BG119" s="9">
        <f t="shared" si="35"/>
        <v>-343.33258717184481</v>
      </c>
      <c r="BH119" s="9">
        <f t="shared" si="35"/>
        <v>-364.2989589520048</v>
      </c>
      <c r="BI119" s="9">
        <f t="shared" si="35"/>
        <v>-690.76257624308619</v>
      </c>
      <c r="BJ119" s="9">
        <f t="shared" si="35"/>
        <v>-305.13530679638825</v>
      </c>
      <c r="BK119" s="9">
        <f t="shared" si="21"/>
        <v>-11.107079050472748</v>
      </c>
      <c r="BL119" s="9">
        <f t="shared" si="21"/>
        <v>-431.10320791659797</v>
      </c>
      <c r="BM119" s="9">
        <f t="shared" si="21"/>
        <v>-277.50380845673817</v>
      </c>
      <c r="BN119" s="1">
        <v>76</v>
      </c>
      <c r="BO119" s="9">
        <f t="shared" si="20"/>
        <v>25336.738471449866</v>
      </c>
      <c r="BP119" s="9">
        <f t="shared" si="20"/>
        <v>-52925.812518040482</v>
      </c>
      <c r="BQ119" s="9">
        <f t="shared" si="20"/>
        <v>36292.360900640757</v>
      </c>
      <c r="BR119" s="9">
        <f t="shared" si="20"/>
        <v>-18975.721582030463</v>
      </c>
      <c r="BS119" s="9">
        <f t="shared" si="20"/>
        <v>-36826.082794918941</v>
      </c>
      <c r="BT119" s="9">
        <f t="shared" si="20"/>
        <v>-55651.122831664252</v>
      </c>
      <c r="BU119" s="9">
        <f t="shared" si="20"/>
        <v>-54650.026949005573</v>
      </c>
      <c r="BV119" s="9">
        <f t="shared" si="41"/>
        <v>-57987.352986848622</v>
      </c>
      <c r="BW119" s="9">
        <f t="shared" si="41"/>
        <v>-109952.25858987423</v>
      </c>
      <c r="BX119" s="9">
        <f t="shared" si="41"/>
        <v>-48569.967904529847</v>
      </c>
      <c r="BY119" s="9">
        <f t="shared" si="41"/>
        <v>-1767.9713260926619</v>
      </c>
      <c r="BZ119" s="9">
        <f t="shared" si="41"/>
        <v>-68620.931454586025</v>
      </c>
      <c r="CA119" s="9">
        <f t="shared" si="41"/>
        <v>-44171.719135479951</v>
      </c>
    </row>
    <row r="120" spans="1:79">
      <c r="A120" s="2">
        <v>44287</v>
      </c>
      <c r="B120" s="8">
        <f>'WA Sch. 1-2'!B120</f>
        <v>547.15</v>
      </c>
      <c r="C120" s="8">
        <f>'WA Sch. 1-2'!C120</f>
        <v>299373.1225</v>
      </c>
      <c r="D120" s="8">
        <f>'WA Sch. 1-2'!D120</f>
        <v>0.375</v>
      </c>
      <c r="E120" s="8">
        <f>'WA Sch. 1-2'!E120</f>
        <v>476.5</v>
      </c>
      <c r="F120" s="8">
        <f>'WA Sch. 1-2'!F120</f>
        <v>227052.25</v>
      </c>
      <c r="G120" s="8">
        <f>'WA Sch. 1-2'!G120</f>
        <v>0</v>
      </c>
      <c r="H120" s="8">
        <f t="shared" si="36"/>
        <v>70.649999999999977</v>
      </c>
      <c r="I120" s="8">
        <f t="shared" si="36"/>
        <v>72320.872499999998</v>
      </c>
      <c r="J120" s="8">
        <f t="shared" si="36"/>
        <v>0.375</v>
      </c>
      <c r="K120" s="9">
        <v>1533</v>
      </c>
      <c r="L120" s="9">
        <v>3738238.28</v>
      </c>
      <c r="M120" s="9">
        <v>-40761</v>
      </c>
      <c r="N120" s="9">
        <f t="shared" si="25"/>
        <v>3697477.28</v>
      </c>
      <c r="O120" s="9">
        <f t="shared" si="26"/>
        <v>2411.9225570776252</v>
      </c>
      <c r="P120" s="8">
        <f t="shared" si="27"/>
        <v>1.3938637367501643</v>
      </c>
      <c r="Q120" s="8">
        <f t="shared" si="28"/>
        <v>2413.3164208143753</v>
      </c>
      <c r="R120" s="9">
        <f t="shared" si="22"/>
        <v>3699614.0731084375</v>
      </c>
      <c r="U120" s="2">
        <v>44652</v>
      </c>
      <c r="V120" s="8">
        <f t="shared" si="29"/>
        <v>686.5</v>
      </c>
      <c r="W120" s="8">
        <f t="shared" si="30"/>
        <v>471282.25</v>
      </c>
      <c r="X120" s="8">
        <f t="shared" si="31"/>
        <v>0</v>
      </c>
      <c r="Y120" s="7">
        <v>0</v>
      </c>
      <c r="Z120" s="7">
        <v>0</v>
      </c>
      <c r="AA120" s="7">
        <v>0</v>
      </c>
      <c r="AB120" s="7">
        <v>0</v>
      </c>
      <c r="AC120" s="7">
        <v>0</v>
      </c>
      <c r="AD120" s="7">
        <v>0</v>
      </c>
      <c r="AE120" s="7">
        <v>0</v>
      </c>
      <c r="AF120" s="7">
        <v>0</v>
      </c>
      <c r="AG120" s="7">
        <v>0</v>
      </c>
      <c r="AH120" s="8">
        <f t="shared" si="32"/>
        <v>2740.7392973324659</v>
      </c>
      <c r="AJ120" s="17">
        <v>77</v>
      </c>
      <c r="AK120" s="17">
        <v>3268.4440484723173</v>
      </c>
      <c r="AL120" s="17">
        <v>3.4963857110046774</v>
      </c>
      <c r="AM120" s="17">
        <v>9.2524412618429659E-3</v>
      </c>
      <c r="AU120" s="1">
        <v>77</v>
      </c>
      <c r="AV120" s="50">
        <f t="shared" si="38"/>
        <v>61</v>
      </c>
      <c r="AW120" s="51">
        <f t="shared" si="39"/>
        <v>0.50415800415800416</v>
      </c>
      <c r="AX120" s="52">
        <f t="shared" si="40"/>
        <v>1.0422759496273899E-2</v>
      </c>
      <c r="AZ120" s="1">
        <v>77</v>
      </c>
      <c r="BA120" s="9">
        <f t="shared" si="37"/>
        <v>3.4963857110046774</v>
      </c>
      <c r="BB120" s="9">
        <f t="shared" si="35"/>
        <v>159.17518170697849</v>
      </c>
      <c r="BC120" s="9">
        <f t="shared" si="35"/>
        <v>-332.50040584511544</v>
      </c>
      <c r="BD120" s="9">
        <f t="shared" si="35"/>
        <v>228.00263528173718</v>
      </c>
      <c r="BE120" s="9">
        <f t="shared" si="35"/>
        <v>-119.21281558178089</v>
      </c>
      <c r="BF120" s="9">
        <f t="shared" si="35"/>
        <v>-231.35568246255298</v>
      </c>
      <c r="BG120" s="9">
        <f t="shared" si="35"/>
        <v>-349.62185835044829</v>
      </c>
      <c r="BH120" s="9">
        <f t="shared" si="35"/>
        <v>-343.33258717184481</v>
      </c>
      <c r="BI120" s="9">
        <f t="shared" si="35"/>
        <v>-364.2989589520048</v>
      </c>
      <c r="BJ120" s="9">
        <f t="shared" si="35"/>
        <v>-690.76257624308619</v>
      </c>
      <c r="BK120" s="9">
        <f t="shared" si="21"/>
        <v>-305.13530679638825</v>
      </c>
      <c r="BL120" s="9">
        <f t="shared" si="21"/>
        <v>-11.107079050472748</v>
      </c>
      <c r="BM120" s="9">
        <f t="shared" si="21"/>
        <v>-431.10320791659797</v>
      </c>
      <c r="BN120" s="1">
        <v>77</v>
      </c>
      <c r="BO120" s="9">
        <f t="shared" si="20"/>
        <v>12.224713040122969</v>
      </c>
      <c r="BP120" s="9">
        <f t="shared" si="20"/>
        <v>556.5378308669757</v>
      </c>
      <c r="BQ120" s="9">
        <f t="shared" si="20"/>
        <v>-1162.5496679003666</v>
      </c>
      <c r="BR120" s="9">
        <f t="shared" si="20"/>
        <v>797.18515607065183</v>
      </c>
      <c r="BS120" s="9">
        <f t="shared" si="20"/>
        <v>-416.81398496886192</v>
      </c>
      <c r="BT120" s="9">
        <f t="shared" si="20"/>
        <v>-808.9087023219779</v>
      </c>
      <c r="BU120" s="9">
        <f t="shared" si="20"/>
        <v>-1222.4128697916703</v>
      </c>
      <c r="BV120" s="9">
        <f t="shared" si="41"/>
        <v>-1200.4231519101629</v>
      </c>
      <c r="BW120" s="9">
        <f t="shared" si="41"/>
        <v>-1273.7296746139418</v>
      </c>
      <c r="BX120" s="9">
        <f t="shared" si="41"/>
        <v>-2415.1724012736249</v>
      </c>
      <c r="BY120" s="9">
        <f t="shared" si="41"/>
        <v>-1066.8707266061483</v>
      </c>
      <c r="BZ120" s="9">
        <f t="shared" si="41"/>
        <v>-38.834632483078067</v>
      </c>
      <c r="CA120" s="9">
        <f t="shared" si="41"/>
        <v>-1507.303096128195</v>
      </c>
    </row>
    <row r="121" spans="1:79">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36"/>
        <v>19.024999999999977</v>
      </c>
      <c r="I121" s="8">
        <f t="shared" si="36"/>
        <v>10673.500624999986</v>
      </c>
      <c r="J121" s="8">
        <f t="shared" si="36"/>
        <v>5.4499999999999993</v>
      </c>
      <c r="K121" s="9">
        <v>1511</v>
      </c>
      <c r="L121" s="9">
        <v>5011410.59</v>
      </c>
      <c r="M121" s="9">
        <v>948039</v>
      </c>
      <c r="N121" s="9">
        <f t="shared" si="25"/>
        <v>5959449.5899999999</v>
      </c>
      <c r="O121" s="9">
        <f t="shared" si="26"/>
        <v>3944.0434083388482</v>
      </c>
      <c r="P121" s="8">
        <f t="shared" si="27"/>
        <v>20.257486307435716</v>
      </c>
      <c r="Q121" s="8">
        <f t="shared" si="28"/>
        <v>3964.3008946462837</v>
      </c>
      <c r="R121" s="9">
        <f t="shared" si="22"/>
        <v>5990058.6518105343</v>
      </c>
      <c r="U121" s="2">
        <v>44682</v>
      </c>
      <c r="V121" s="8">
        <f t="shared" si="29"/>
        <v>430.5</v>
      </c>
      <c r="W121" s="8">
        <f t="shared" si="30"/>
        <v>185330.25</v>
      </c>
      <c r="X121" s="8">
        <f t="shared" si="31"/>
        <v>0</v>
      </c>
      <c r="Y121" s="7">
        <v>1</v>
      </c>
      <c r="Z121" s="7">
        <v>0</v>
      </c>
      <c r="AA121" s="7">
        <v>0</v>
      </c>
      <c r="AB121" s="7">
        <v>0</v>
      </c>
      <c r="AC121" s="7">
        <v>0</v>
      </c>
      <c r="AD121" s="7">
        <v>0</v>
      </c>
      <c r="AE121" s="7">
        <v>0</v>
      </c>
      <c r="AF121" s="7">
        <v>0</v>
      </c>
      <c r="AG121" s="7">
        <v>0</v>
      </c>
      <c r="AH121" s="8">
        <f t="shared" si="32"/>
        <v>3141.0819568062825</v>
      </c>
      <c r="AJ121" s="17">
        <v>78</v>
      </c>
      <c r="AK121" s="17">
        <v>4826.2244617055439</v>
      </c>
      <c r="AL121" s="17">
        <v>157.68378304970065</v>
      </c>
      <c r="AM121" s="17">
        <v>0.41727659966706493</v>
      </c>
      <c r="AU121" s="1">
        <v>78</v>
      </c>
      <c r="AV121" s="50">
        <f t="shared" si="38"/>
        <v>81</v>
      </c>
      <c r="AW121" s="51">
        <f t="shared" si="39"/>
        <v>0.67047817047817049</v>
      </c>
      <c r="AX121" s="52">
        <f t="shared" si="40"/>
        <v>0.44123392015968882</v>
      </c>
      <c r="AZ121" s="1">
        <v>78</v>
      </c>
      <c r="BA121" s="9">
        <f t="shared" si="37"/>
        <v>157.68378304970065</v>
      </c>
      <c r="BB121" s="9">
        <f t="shared" si="35"/>
        <v>3.4963857110046774</v>
      </c>
      <c r="BC121" s="9">
        <f t="shared" si="35"/>
        <v>159.17518170697849</v>
      </c>
      <c r="BD121" s="9">
        <f t="shared" si="35"/>
        <v>-332.50040584511544</v>
      </c>
      <c r="BE121" s="9">
        <f t="shared" si="35"/>
        <v>228.00263528173718</v>
      </c>
      <c r="BF121" s="9">
        <f t="shared" si="35"/>
        <v>-119.21281558178089</v>
      </c>
      <c r="BG121" s="9">
        <f t="shared" si="35"/>
        <v>-231.35568246255298</v>
      </c>
      <c r="BH121" s="9">
        <f t="shared" si="35"/>
        <v>-349.62185835044829</v>
      </c>
      <c r="BI121" s="9">
        <f t="shared" si="35"/>
        <v>-343.33258717184481</v>
      </c>
      <c r="BJ121" s="9">
        <f t="shared" si="35"/>
        <v>-364.2989589520048</v>
      </c>
      <c r="BK121" s="9">
        <f t="shared" si="21"/>
        <v>-690.76257624308619</v>
      </c>
      <c r="BL121" s="9">
        <f t="shared" si="21"/>
        <v>-305.13530679638825</v>
      </c>
      <c r="BM121" s="9">
        <f t="shared" si="21"/>
        <v>-11.107079050472748</v>
      </c>
      <c r="BN121" s="1">
        <v>78</v>
      </c>
      <c r="BO121" s="9">
        <f t="shared" si="20"/>
        <v>24864.175436865306</v>
      </c>
      <c r="BP121" s="9">
        <f t="shared" si="20"/>
        <v>551.32332591225679</v>
      </c>
      <c r="BQ121" s="9">
        <f t="shared" si="20"/>
        <v>25099.344819180118</v>
      </c>
      <c r="BR121" s="9">
        <f t="shared" si="20"/>
        <v>-52429.921859218739</v>
      </c>
      <c r="BS121" s="9">
        <f t="shared" si="20"/>
        <v>35952.318076525764</v>
      </c>
      <c r="BT121" s="9">
        <f t="shared" si="20"/>
        <v>-18797.927748941482</v>
      </c>
      <c r="BU121" s="9">
        <f t="shared" si="20"/>
        <v>-36481.039240740691</v>
      </c>
      <c r="BV121" s="9">
        <f t="shared" si="41"/>
        <v>-55129.697261565409</v>
      </c>
      <c r="BW121" s="9">
        <f t="shared" si="41"/>
        <v>-54137.981189497761</v>
      </c>
      <c r="BX121" s="9">
        <f t="shared" si="41"/>
        <v>-57444.038008619893</v>
      </c>
      <c r="BY121" s="9">
        <f t="shared" si="41"/>
        <v>-108922.05621116751</v>
      </c>
      <c r="BZ121" s="9">
        <f t="shared" si="41"/>
        <v>-48114.889517685653</v>
      </c>
      <c r="CA121" s="9">
        <f t="shared" si="41"/>
        <v>-1751.4062433105091</v>
      </c>
    </row>
    <row r="122" spans="1:79">
      <c r="A122" s="2">
        <v>44348</v>
      </c>
      <c r="B122" s="8">
        <f>'WA Sch. 1-2'!B122</f>
        <v>126.95</v>
      </c>
      <c r="C122" s="8">
        <f>'WA Sch. 1-2'!C122</f>
        <v>16116.302500000002</v>
      </c>
      <c r="D122" s="8">
        <f>'WA Sch. 1-2'!D122</f>
        <v>68</v>
      </c>
      <c r="E122" s="8">
        <f>'WA Sch. 1-2'!E122</f>
        <v>74.5</v>
      </c>
      <c r="F122" s="8">
        <f>'WA Sch. 1-2'!F122</f>
        <v>5550.25</v>
      </c>
      <c r="G122" s="8">
        <f>'WA Sch. 1-2'!G122</f>
        <v>258</v>
      </c>
      <c r="H122" s="8">
        <f t="shared" si="36"/>
        <v>52.45</v>
      </c>
      <c r="I122" s="8">
        <f t="shared" si="36"/>
        <v>10566.052500000002</v>
      </c>
      <c r="J122" s="8">
        <f t="shared" si="36"/>
        <v>-190</v>
      </c>
      <c r="K122" s="9">
        <v>1541</v>
      </c>
      <c r="L122" s="9">
        <v>7203733.29</v>
      </c>
      <c r="M122" s="9">
        <v>1529571</v>
      </c>
      <c r="N122" s="9">
        <f t="shared" si="25"/>
        <v>8733304.2899999991</v>
      </c>
      <c r="O122" s="9">
        <f t="shared" si="26"/>
        <v>5667.2967488643735</v>
      </c>
      <c r="P122" s="8">
        <f t="shared" si="27"/>
        <v>-706.22429328674991</v>
      </c>
      <c r="Q122" s="8">
        <f t="shared" si="28"/>
        <v>4961.0724555776233</v>
      </c>
      <c r="R122" s="9">
        <f t="shared" si="22"/>
        <v>7645012.6540451171</v>
      </c>
      <c r="U122" s="2">
        <v>44713</v>
      </c>
      <c r="V122" s="8">
        <f t="shared" si="29"/>
        <v>129</v>
      </c>
      <c r="W122" s="8">
        <f t="shared" si="30"/>
        <v>16641</v>
      </c>
      <c r="X122" s="8">
        <f t="shared" si="31"/>
        <v>35.5</v>
      </c>
      <c r="Y122" s="7">
        <v>0</v>
      </c>
      <c r="Z122" s="7">
        <v>1</v>
      </c>
      <c r="AA122" s="7">
        <v>0</v>
      </c>
      <c r="AB122" s="7">
        <v>0</v>
      </c>
      <c r="AC122" s="7">
        <v>0</v>
      </c>
      <c r="AD122" s="7">
        <v>0</v>
      </c>
      <c r="AE122" s="7">
        <v>0</v>
      </c>
      <c r="AF122" s="7">
        <v>0</v>
      </c>
      <c r="AG122" s="7">
        <v>1</v>
      </c>
      <c r="AH122" s="8">
        <f t="shared" si="32"/>
        <v>3255.1259948152951</v>
      </c>
      <c r="AJ122" s="17">
        <v>79</v>
      </c>
      <c r="AK122" s="17">
        <v>5849.7137009272792</v>
      </c>
      <c r="AL122" s="17">
        <v>263.13975965363261</v>
      </c>
      <c r="AM122" s="17">
        <v>0.69634341605609384</v>
      </c>
      <c r="AU122" s="1">
        <v>79</v>
      </c>
      <c r="AV122" s="50">
        <f t="shared" si="38"/>
        <v>96</v>
      </c>
      <c r="AW122" s="51">
        <f t="shared" si="39"/>
        <v>0.79521829521829523</v>
      </c>
      <c r="AX122" s="52">
        <f t="shared" si="40"/>
        <v>0.82466217903935268</v>
      </c>
      <c r="AZ122" s="1">
        <v>79</v>
      </c>
      <c r="BA122" s="9">
        <f t="shared" si="37"/>
        <v>263.13975965363261</v>
      </c>
      <c r="BB122" s="9">
        <f t="shared" si="35"/>
        <v>157.68378304970065</v>
      </c>
      <c r="BC122" s="9">
        <f t="shared" si="35"/>
        <v>3.4963857110046774</v>
      </c>
      <c r="BD122" s="9">
        <f t="shared" si="35"/>
        <v>159.17518170697849</v>
      </c>
      <c r="BE122" s="9">
        <f t="shared" si="35"/>
        <v>-332.50040584511544</v>
      </c>
      <c r="BF122" s="9">
        <f t="shared" si="35"/>
        <v>228.00263528173718</v>
      </c>
      <c r="BG122" s="9">
        <f t="shared" si="35"/>
        <v>-119.21281558178089</v>
      </c>
      <c r="BH122" s="9">
        <f t="shared" si="35"/>
        <v>-231.35568246255298</v>
      </c>
      <c r="BI122" s="9">
        <f t="shared" si="35"/>
        <v>-349.62185835044829</v>
      </c>
      <c r="BJ122" s="9">
        <f t="shared" si="35"/>
        <v>-343.33258717184481</v>
      </c>
      <c r="BK122" s="9">
        <f t="shared" si="21"/>
        <v>-364.2989589520048</v>
      </c>
      <c r="BL122" s="9">
        <f t="shared" si="21"/>
        <v>-690.76257624308619</v>
      </c>
      <c r="BM122" s="9">
        <f t="shared" si="21"/>
        <v>-305.13530679638825</v>
      </c>
      <c r="BN122" s="1">
        <v>79</v>
      </c>
      <c r="BO122" s="9">
        <f t="shared" si="20"/>
        <v>69242.533110571923</v>
      </c>
      <c r="BP122" s="9">
        <f t="shared" si="20"/>
        <v>41492.872772974093</v>
      </c>
      <c r="BQ122" s="9">
        <f t="shared" si="20"/>
        <v>920.03809565036761</v>
      </c>
      <c r="BR122" s="9">
        <f t="shared" si="20"/>
        <v>41885.319057197936</v>
      </c>
      <c r="BS122" s="9">
        <f t="shared" si="20"/>
        <v>-87494.076878819033</v>
      </c>
      <c r="BT122" s="9">
        <f t="shared" si="20"/>
        <v>59996.55864843155</v>
      </c>
      <c r="BU122" s="9">
        <f t="shared" si="20"/>
        <v>-31369.631639822543</v>
      </c>
      <c r="BV122" s="9">
        <f t="shared" si="41"/>
        <v>-60878.878677698303</v>
      </c>
      <c r="BW122" s="9">
        <f t="shared" si="41"/>
        <v>-91999.411775993416</v>
      </c>
      <c r="BX122" s="9">
        <f t="shared" si="41"/>
        <v>-90344.454469659162</v>
      </c>
      <c r="BY122" s="9">
        <f t="shared" si="41"/>
        <v>-95861.540500699193</v>
      </c>
      <c r="BZ122" s="9">
        <f t="shared" si="41"/>
        <v>-181767.09829033006</v>
      </c>
      <c r="CA122" s="9">
        <f t="shared" si="41"/>
        <v>-80293.231292239085</v>
      </c>
    </row>
    <row r="123" spans="1:79">
      <c r="A123" s="2">
        <v>44378</v>
      </c>
      <c r="B123" s="8">
        <f>'WA Sch. 1-2'!B123</f>
        <v>14.1</v>
      </c>
      <c r="C123" s="8">
        <f>'WA Sch. 1-2'!C123</f>
        <v>198.81</v>
      </c>
      <c r="D123" s="8">
        <f>'WA Sch. 1-2'!D123</f>
        <v>240.05</v>
      </c>
      <c r="E123" s="8">
        <f>'WA Sch. 1-2'!E123</f>
        <v>0</v>
      </c>
      <c r="F123" s="8">
        <f>'WA Sch. 1-2'!F123</f>
        <v>0</v>
      </c>
      <c r="G123" s="8">
        <f>'WA Sch. 1-2'!G123</f>
        <v>385.5</v>
      </c>
      <c r="H123" s="8">
        <f t="shared" si="36"/>
        <v>14.1</v>
      </c>
      <c r="I123" s="8">
        <f t="shared" si="36"/>
        <v>198.81</v>
      </c>
      <c r="J123" s="8">
        <f t="shared" si="36"/>
        <v>-145.44999999999999</v>
      </c>
      <c r="K123" s="9">
        <v>1526</v>
      </c>
      <c r="L123" s="9">
        <v>9891888.7599999998</v>
      </c>
      <c r="M123" s="9">
        <v>646290</v>
      </c>
      <c r="N123" s="9">
        <f t="shared" si="25"/>
        <v>10538178.76</v>
      </c>
      <c r="O123" s="9">
        <f t="shared" si="26"/>
        <v>6905.7527916120571</v>
      </c>
      <c r="P123" s="8">
        <f t="shared" si="27"/>
        <v>-540.63328136083032</v>
      </c>
      <c r="Q123" s="8">
        <f t="shared" si="28"/>
        <v>6365.1195102512265</v>
      </c>
      <c r="R123" s="9">
        <f>Q123*K123</f>
        <v>9713172.372643372</v>
      </c>
      <c r="U123" s="2">
        <v>44743</v>
      </c>
      <c r="V123" s="8">
        <f t="shared" si="29"/>
        <v>6</v>
      </c>
      <c r="W123" s="8">
        <f t="shared" si="30"/>
        <v>36</v>
      </c>
      <c r="X123" s="8">
        <f t="shared" si="31"/>
        <v>287.5</v>
      </c>
      <c r="Y123" s="7">
        <v>0</v>
      </c>
      <c r="Z123" s="7">
        <v>0</v>
      </c>
      <c r="AA123" s="7">
        <v>1</v>
      </c>
      <c r="AB123" s="7">
        <v>0</v>
      </c>
      <c r="AC123" s="7">
        <v>0</v>
      </c>
      <c r="AD123" s="7">
        <v>0</v>
      </c>
      <c r="AE123" s="7">
        <v>0</v>
      </c>
      <c r="AF123" s="7">
        <v>0</v>
      </c>
      <c r="AG123" s="7">
        <v>1</v>
      </c>
      <c r="AH123" s="8">
        <f t="shared" si="32"/>
        <v>4836.7480263157895</v>
      </c>
      <c r="AJ123" s="17">
        <v>80</v>
      </c>
      <c r="AK123" s="17">
        <v>6441.2725923329108</v>
      </c>
      <c r="AL123" s="17">
        <v>-47.490994286852583</v>
      </c>
      <c r="AM123" s="17">
        <v>-0.12567481720412385</v>
      </c>
      <c r="AU123" s="1">
        <v>80</v>
      </c>
      <c r="AV123" s="50">
        <f t="shared" si="38"/>
        <v>55</v>
      </c>
      <c r="AW123" s="51">
        <f t="shared" si="39"/>
        <v>0.45426195426195426</v>
      </c>
      <c r="AX123" s="52">
        <f t="shared" si="40"/>
        <v>-0.11490060124967313</v>
      </c>
      <c r="AZ123" s="1">
        <v>80</v>
      </c>
      <c r="BA123" s="9">
        <f t="shared" si="37"/>
        <v>-47.490994286852583</v>
      </c>
      <c r="BB123" s="9">
        <f t="shared" si="35"/>
        <v>263.13975965363261</v>
      </c>
      <c r="BC123" s="9">
        <f t="shared" si="35"/>
        <v>157.68378304970065</v>
      </c>
      <c r="BD123" s="9">
        <f t="shared" si="35"/>
        <v>3.4963857110046774</v>
      </c>
      <c r="BE123" s="9">
        <f t="shared" si="35"/>
        <v>159.17518170697849</v>
      </c>
      <c r="BF123" s="9">
        <f t="shared" si="35"/>
        <v>-332.50040584511544</v>
      </c>
      <c r="BG123" s="9">
        <f t="shared" si="35"/>
        <v>228.00263528173718</v>
      </c>
      <c r="BH123" s="9">
        <f t="shared" si="35"/>
        <v>-119.21281558178089</v>
      </c>
      <c r="BI123" s="9">
        <f t="shared" si="35"/>
        <v>-231.35568246255298</v>
      </c>
      <c r="BJ123" s="9">
        <f t="shared" si="35"/>
        <v>-349.62185835044829</v>
      </c>
      <c r="BK123" s="9">
        <f t="shared" si="21"/>
        <v>-343.33258717184481</v>
      </c>
      <c r="BL123" s="9">
        <f t="shared" si="21"/>
        <v>-364.2989589520048</v>
      </c>
      <c r="BM123" s="9">
        <f t="shared" si="21"/>
        <v>-690.76257624308619</v>
      </c>
      <c r="BN123" s="1">
        <v>80</v>
      </c>
      <c r="BO123" s="9">
        <f t="shared" si="20"/>
        <v>2255.394538353793</v>
      </c>
      <c r="BP123" s="9">
        <f t="shared" si="20"/>
        <v>-12496.768822354265</v>
      </c>
      <c r="BQ123" s="9">
        <f t="shared" si="20"/>
        <v>-7488.5596399425531</v>
      </c>
      <c r="BR123" s="9">
        <f t="shared" si="20"/>
        <v>-166.04683382598941</v>
      </c>
      <c r="BS123" s="9">
        <f t="shared" si="20"/>
        <v>-7559.3876450547541</v>
      </c>
      <c r="BT123" s="9">
        <f t="shared" si="20"/>
        <v>15790.774874366258</v>
      </c>
      <c r="BU123" s="9">
        <f t="shared" si="20"/>
        <v>-10828.071849552178</v>
      </c>
      <c r="BV123" s="9">
        <f t="shared" si="41"/>
        <v>5661.5351437138415</v>
      </c>
      <c r="BW123" s="9">
        <f t="shared" si="41"/>
        <v>10987.311394059772</v>
      </c>
      <c r="BX123" s="9">
        <f t="shared" si="41"/>
        <v>16603.889677479623</v>
      </c>
      <c r="BY123" s="9">
        <f t="shared" si="41"/>
        <v>16305.205935868105</v>
      </c>
      <c r="BZ123" s="9">
        <f t="shared" si="41"/>
        <v>17300.919778295694</v>
      </c>
      <c r="CA123" s="9">
        <f t="shared" si="41"/>
        <v>32805.001561931422</v>
      </c>
    </row>
    <row r="124" spans="1:79">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36"/>
        <v>-7.6499999999999986</v>
      </c>
      <c r="I124" s="8">
        <f t="shared" si="36"/>
        <v>-354.57749999999993</v>
      </c>
      <c r="J124" s="8">
        <f t="shared" si="36"/>
        <v>1.4499999999999886</v>
      </c>
      <c r="K124" s="9">
        <v>1527</v>
      </c>
      <c r="L124" s="9">
        <v>10571202.459999999</v>
      </c>
      <c r="M124" s="9">
        <v>-327165</v>
      </c>
      <c r="N124" s="9">
        <f t="shared" si="25"/>
        <v>10244037.459999999</v>
      </c>
      <c r="O124" s="9">
        <f t="shared" si="26"/>
        <v>6708.6034446627364</v>
      </c>
      <c r="P124" s="8">
        <f t="shared" si="27"/>
        <v>5.3896064487672595</v>
      </c>
      <c r="Q124" s="8">
        <f t="shared" si="28"/>
        <v>6713.9930511115035</v>
      </c>
      <c r="R124" s="9">
        <f t="shared" si="22"/>
        <v>10252267.389047265</v>
      </c>
      <c r="U124" s="2">
        <v>44774</v>
      </c>
      <c r="V124" s="8">
        <f t="shared" si="29"/>
        <v>3</v>
      </c>
      <c r="W124" s="8">
        <f t="shared" si="30"/>
        <v>9</v>
      </c>
      <c r="X124" s="8">
        <f t="shared" si="31"/>
        <v>345.5</v>
      </c>
      <c r="Y124" s="7">
        <v>0</v>
      </c>
      <c r="Z124" s="7">
        <v>0</v>
      </c>
      <c r="AA124" s="7">
        <v>0</v>
      </c>
      <c r="AB124" s="7">
        <v>1</v>
      </c>
      <c r="AC124" s="7">
        <v>0</v>
      </c>
      <c r="AD124" s="7">
        <v>0</v>
      </c>
      <c r="AE124" s="7">
        <v>0</v>
      </c>
      <c r="AF124" s="7">
        <v>0</v>
      </c>
      <c r="AG124" s="7">
        <v>0</v>
      </c>
      <c r="AH124" s="8">
        <f t="shared" si="32"/>
        <v>6524.5963262684645</v>
      </c>
      <c r="AJ124" s="17">
        <v>81</v>
      </c>
      <c r="AK124" s="17">
        <v>4725.7435684927168</v>
      </c>
      <c r="AL124" s="17">
        <v>-148.25126729637577</v>
      </c>
      <c r="AM124" s="17">
        <v>-0.39231545259328598</v>
      </c>
      <c r="AU124" s="1">
        <v>81</v>
      </c>
      <c r="AV124" s="50">
        <f t="shared" si="38"/>
        <v>38</v>
      </c>
      <c r="AW124" s="51">
        <f t="shared" si="39"/>
        <v>0.31288981288981288</v>
      </c>
      <c r="AX124" s="52">
        <f t="shared" si="40"/>
        <v>-0.48767561631153389</v>
      </c>
      <c r="AZ124" s="1">
        <v>81</v>
      </c>
      <c r="BA124" s="9">
        <f t="shared" si="37"/>
        <v>-148.25126729637577</v>
      </c>
      <c r="BB124" s="9">
        <f t="shared" si="35"/>
        <v>-47.490994286852583</v>
      </c>
      <c r="BC124" s="9">
        <f t="shared" si="35"/>
        <v>263.13975965363261</v>
      </c>
      <c r="BD124" s="9">
        <f t="shared" si="35"/>
        <v>157.68378304970065</v>
      </c>
      <c r="BE124" s="9">
        <f t="shared" si="35"/>
        <v>3.4963857110046774</v>
      </c>
      <c r="BF124" s="9">
        <f t="shared" si="35"/>
        <v>159.17518170697849</v>
      </c>
      <c r="BG124" s="9">
        <f t="shared" si="35"/>
        <v>-332.50040584511544</v>
      </c>
      <c r="BH124" s="9">
        <f t="shared" si="35"/>
        <v>228.00263528173718</v>
      </c>
      <c r="BI124" s="9">
        <f t="shared" si="35"/>
        <v>-119.21281558178089</v>
      </c>
      <c r="BJ124" s="9">
        <f t="shared" si="35"/>
        <v>-231.35568246255298</v>
      </c>
      <c r="BK124" s="9">
        <f t="shared" si="35"/>
        <v>-349.62185835044829</v>
      </c>
      <c r="BL124" s="9">
        <f t="shared" si="35"/>
        <v>-343.33258717184481</v>
      </c>
      <c r="BM124" s="9">
        <f t="shared" si="21"/>
        <v>-364.2989589520048</v>
      </c>
      <c r="BN124" s="1">
        <v>81</v>
      </c>
      <c r="BO124" s="9">
        <f t="shared" si="20"/>
        <v>21978.438254981229</v>
      </c>
      <c r="BP124" s="9">
        <f t="shared" si="20"/>
        <v>7040.6000881906893</v>
      </c>
      <c r="BQ124" s="9">
        <f t="shared" si="20"/>
        <v>-39010.802844714672</v>
      </c>
      <c r="BR124" s="9">
        <f t="shared" si="20"/>
        <v>-23376.820669204892</v>
      </c>
      <c r="BS124" s="9">
        <f t="shared" si="20"/>
        <v>-518.34361261349261</v>
      </c>
      <c r="BT124" s="9">
        <f t="shared" si="20"/>
        <v>-23597.922410190444</v>
      </c>
      <c r="BU124" s="9">
        <f t="shared" si="20"/>
        <v>49293.606543097267</v>
      </c>
      <c r="BV124" s="9">
        <f t="shared" si="41"/>
        <v>-33801.679627430836</v>
      </c>
      <c r="BW124" s="9">
        <f t="shared" si="41"/>
        <v>17673.450987967946</v>
      </c>
      <c r="BX124" s="9">
        <f t="shared" si="41"/>
        <v>34298.773121291088</v>
      </c>
      <c r="BY124" s="9">
        <f t="shared" si="41"/>
        <v>51831.883574967556</v>
      </c>
      <c r="BZ124" s="9">
        <f t="shared" si="41"/>
        <v>50899.491152369024</v>
      </c>
      <c r="CA124" s="9">
        <f t="shared" si="41"/>
        <v>54007.782339384699</v>
      </c>
    </row>
    <row r="125" spans="1:79">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36"/>
        <v>18.324999999999989</v>
      </c>
      <c r="I125" s="8">
        <f t="shared" si="36"/>
        <v>5246.9056249999958</v>
      </c>
      <c r="J125" s="8">
        <f t="shared" si="36"/>
        <v>5.375</v>
      </c>
      <c r="K125" s="9">
        <v>1535</v>
      </c>
      <c r="L125" s="9">
        <v>8333720.5402100002</v>
      </c>
      <c r="M125" s="9">
        <v>-796545</v>
      </c>
      <c r="N125" s="9">
        <f t="shared" si="25"/>
        <v>7537175.5402100002</v>
      </c>
      <c r="O125" s="9">
        <f t="shared" si="26"/>
        <v>4910.2120783127039</v>
      </c>
      <c r="P125" s="8">
        <f t="shared" si="27"/>
        <v>19.978713560085687</v>
      </c>
      <c r="Q125" s="8">
        <f t="shared" si="28"/>
        <v>4930.1907918727893</v>
      </c>
      <c r="R125" s="9">
        <f t="shared" si="22"/>
        <v>7567842.8655247316</v>
      </c>
      <c r="U125" s="2">
        <v>44805</v>
      </c>
      <c r="V125" s="8">
        <f t="shared" si="29"/>
        <v>62.5</v>
      </c>
      <c r="W125" s="8">
        <f t="shared" si="30"/>
        <v>3906.25</v>
      </c>
      <c r="X125" s="8">
        <f t="shared" si="31"/>
        <v>77.5</v>
      </c>
      <c r="Y125" s="7">
        <v>0</v>
      </c>
      <c r="Z125" s="7">
        <v>0</v>
      </c>
      <c r="AA125" s="7">
        <v>0</v>
      </c>
      <c r="AB125" s="7">
        <v>0</v>
      </c>
      <c r="AC125" s="7">
        <v>1</v>
      </c>
      <c r="AD125" s="7">
        <v>0</v>
      </c>
      <c r="AE125" s="7">
        <v>0</v>
      </c>
      <c r="AF125" s="7">
        <v>0</v>
      </c>
      <c r="AG125" s="7">
        <v>0</v>
      </c>
      <c r="AH125" s="8">
        <f t="shared" si="32"/>
        <v>4639.3095817647063</v>
      </c>
      <c r="AJ125" s="17">
        <v>82</v>
      </c>
      <c r="AK125" s="17">
        <v>3231.250524714741</v>
      </c>
      <c r="AL125" s="17">
        <v>-956.21011865830587</v>
      </c>
      <c r="AM125" s="17">
        <v>-2.5304067365964684</v>
      </c>
      <c r="AU125" s="1">
        <v>82</v>
      </c>
      <c r="AV125" s="50">
        <f t="shared" si="38"/>
        <v>1</v>
      </c>
      <c r="AW125" s="51">
        <f t="shared" si="39"/>
        <v>5.1975051975051978E-3</v>
      </c>
      <c r="AX125" s="52">
        <f t="shared" si="40"/>
        <v>-2.5624047253801172</v>
      </c>
      <c r="AZ125" s="1">
        <v>82</v>
      </c>
      <c r="BA125" s="9">
        <f t="shared" si="37"/>
        <v>-956.21011865830587</v>
      </c>
      <c r="BB125" s="9">
        <f t="shared" si="35"/>
        <v>-148.25126729637577</v>
      </c>
      <c r="BC125" s="9">
        <f t="shared" si="35"/>
        <v>-47.490994286852583</v>
      </c>
      <c r="BD125" s="9">
        <f t="shared" si="35"/>
        <v>263.13975965363261</v>
      </c>
      <c r="BE125" s="9">
        <f t="shared" si="35"/>
        <v>157.68378304970065</v>
      </c>
      <c r="BF125" s="9">
        <f t="shared" si="35"/>
        <v>3.4963857110046774</v>
      </c>
      <c r="BG125" s="9">
        <f t="shared" si="35"/>
        <v>159.17518170697849</v>
      </c>
      <c r="BH125" s="9">
        <f t="shared" si="35"/>
        <v>-332.50040584511544</v>
      </c>
      <c r="BI125" s="9">
        <f t="shared" si="35"/>
        <v>228.00263528173718</v>
      </c>
      <c r="BJ125" s="9">
        <f t="shared" si="35"/>
        <v>-119.21281558178089</v>
      </c>
      <c r="BK125" s="9">
        <f t="shared" si="35"/>
        <v>-231.35568246255298</v>
      </c>
      <c r="BL125" s="9">
        <f t="shared" si="35"/>
        <v>-349.62185835044829</v>
      </c>
      <c r="BM125" s="9">
        <f t="shared" si="21"/>
        <v>-343.33258717184481</v>
      </c>
      <c r="BN125" s="1">
        <v>82</v>
      </c>
      <c r="BO125" s="9">
        <f t="shared" si="20"/>
        <v>914337.79102452984</v>
      </c>
      <c r="BP125" s="9">
        <f t="shared" si="20"/>
        <v>141759.36189271085</v>
      </c>
      <c r="BQ125" s="9">
        <f t="shared" si="20"/>
        <v>45411.369282231477</v>
      </c>
      <c r="BR125" s="9">
        <f t="shared" si="20"/>
        <v>-251616.90080211862</v>
      </c>
      <c r="BS125" s="9">
        <f t="shared" si="20"/>
        <v>-150778.82890044543</v>
      </c>
      <c r="BT125" s="9">
        <f t="shared" si="20"/>
        <v>-3343.2793955957077</v>
      </c>
      <c r="BU125" s="9">
        <f t="shared" si="20"/>
        <v>-152204.9193874879</v>
      </c>
      <c r="BV125" s="9">
        <f t="shared" si="41"/>
        <v>317940.25252709171</v>
      </c>
      <c r="BW125" s="9">
        <f t="shared" si="41"/>
        <v>-218018.42693715691</v>
      </c>
      <c r="BX125" s="9">
        <f t="shared" si="41"/>
        <v>113992.50053304463</v>
      </c>
      <c r="BY125" s="9">
        <f t="shared" si="41"/>
        <v>221224.64457979021</v>
      </c>
      <c r="BZ125" s="9">
        <f t="shared" si="41"/>
        <v>334311.95865881856</v>
      </c>
      <c r="CA125" s="9">
        <f t="shared" si="41"/>
        <v>328298.09391885187</v>
      </c>
    </row>
    <row r="126" spans="1:79">
      <c r="A126" s="2">
        <v>44470</v>
      </c>
      <c r="B126" s="8">
        <f>'WA Sch. 1-2'!B126</f>
        <v>510.4</v>
      </c>
      <c r="C126" s="8">
        <f>'WA Sch. 1-2'!C126</f>
        <v>260508.15999999997</v>
      </c>
      <c r="D126" s="8">
        <f>'WA Sch. 1-2'!D126</f>
        <v>0.65</v>
      </c>
      <c r="E126" s="8">
        <f>'WA Sch. 1-2'!E126</f>
        <v>510</v>
      </c>
      <c r="F126" s="8">
        <f>'WA Sch. 1-2'!F126</f>
        <v>260100</v>
      </c>
      <c r="G126" s="8">
        <f>'WA Sch. 1-2'!G126</f>
        <v>0</v>
      </c>
      <c r="H126" s="8">
        <f t="shared" si="36"/>
        <v>0.39999999999997726</v>
      </c>
      <c r="I126" s="8">
        <f t="shared" si="36"/>
        <v>408.15999999997439</v>
      </c>
      <c r="J126" s="8">
        <f t="shared" si="36"/>
        <v>0.65</v>
      </c>
      <c r="K126" s="9">
        <v>1523</v>
      </c>
      <c r="L126" s="9">
        <v>5537668.6400000006</v>
      </c>
      <c r="M126" s="9">
        <v>-332727</v>
      </c>
      <c r="N126" s="9">
        <f t="shared" si="25"/>
        <v>5204941.6400000006</v>
      </c>
      <c r="O126" s="9">
        <f t="shared" si="26"/>
        <v>3417.5585292186479</v>
      </c>
      <c r="P126" s="8">
        <f t="shared" si="27"/>
        <v>2.4160304770336181</v>
      </c>
      <c r="Q126" s="8">
        <f t="shared" si="28"/>
        <v>3419.9745596956814</v>
      </c>
      <c r="R126" s="9">
        <f t="shared" si="22"/>
        <v>5208621.2544165226</v>
      </c>
      <c r="U126" s="2">
        <v>44835</v>
      </c>
      <c r="V126" s="8">
        <f t="shared" si="29"/>
        <v>308.5</v>
      </c>
      <c r="W126" s="8">
        <f t="shared" si="30"/>
        <v>95172.25</v>
      </c>
      <c r="X126" s="8">
        <f t="shared" si="31"/>
        <v>0.5</v>
      </c>
      <c r="Y126" s="7">
        <v>0</v>
      </c>
      <c r="Z126" s="7">
        <v>0</v>
      </c>
      <c r="AA126" s="7">
        <v>0</v>
      </c>
      <c r="AB126" s="7">
        <v>0</v>
      </c>
      <c r="AC126" s="7">
        <v>0</v>
      </c>
      <c r="AD126" s="7">
        <v>1</v>
      </c>
      <c r="AE126" s="7">
        <v>0</v>
      </c>
      <c r="AF126" s="7">
        <v>0</v>
      </c>
      <c r="AG126" s="7">
        <v>0</v>
      </c>
      <c r="AH126" s="8">
        <f t="shared" si="32"/>
        <v>3241.8424007807416</v>
      </c>
      <c r="AJ126" s="17">
        <v>83</v>
      </c>
      <c r="AK126" s="17">
        <v>1723.5447336147192</v>
      </c>
      <c r="AL126" s="17">
        <v>162.66532972096024</v>
      </c>
      <c r="AM126" s="17">
        <v>0.43045920358398643</v>
      </c>
      <c r="AU126" s="1">
        <v>83</v>
      </c>
      <c r="AV126" s="50">
        <f t="shared" si="38"/>
        <v>83</v>
      </c>
      <c r="AW126" s="51">
        <f t="shared" si="39"/>
        <v>0.68711018711018712</v>
      </c>
      <c r="AX126" s="52">
        <f t="shared" si="40"/>
        <v>0.48767561631153389</v>
      </c>
      <c r="AZ126" s="1">
        <v>83</v>
      </c>
      <c r="BA126" s="9">
        <f t="shared" si="37"/>
        <v>162.66532972096024</v>
      </c>
      <c r="BB126" s="9">
        <f t="shared" si="35"/>
        <v>-956.21011865830587</v>
      </c>
      <c r="BC126" s="9">
        <f t="shared" si="35"/>
        <v>-148.25126729637577</v>
      </c>
      <c r="BD126" s="9">
        <f t="shared" si="35"/>
        <v>-47.490994286852583</v>
      </c>
      <c r="BE126" s="9">
        <f t="shared" si="35"/>
        <v>263.13975965363261</v>
      </c>
      <c r="BF126" s="9">
        <f t="shared" si="35"/>
        <v>157.68378304970065</v>
      </c>
      <c r="BG126" s="9">
        <f t="shared" si="35"/>
        <v>3.4963857110046774</v>
      </c>
      <c r="BH126" s="9">
        <f t="shared" si="35"/>
        <v>159.17518170697849</v>
      </c>
      <c r="BI126" s="9">
        <f t="shared" si="35"/>
        <v>-332.50040584511544</v>
      </c>
      <c r="BJ126" s="9">
        <f t="shared" si="35"/>
        <v>228.00263528173718</v>
      </c>
      <c r="BK126" s="9">
        <f t="shared" si="35"/>
        <v>-119.21281558178089</v>
      </c>
      <c r="BL126" s="9">
        <f t="shared" si="35"/>
        <v>-231.35568246255298</v>
      </c>
      <c r="BM126" s="9">
        <f t="shared" si="21"/>
        <v>-349.62185835044829</v>
      </c>
      <c r="BN126" s="1">
        <v>83</v>
      </c>
      <c r="BO126" s="9">
        <f t="shared" si="20"/>
        <v>26460.009493228961</v>
      </c>
      <c r="BP126" s="9">
        <f t="shared" si="20"/>
        <v>-155542.23423407244</v>
      </c>
      <c r="BQ126" s="9">
        <f t="shared" si="20"/>
        <v>-24115.341276315165</v>
      </c>
      <c r="BR126" s="9">
        <f t="shared" si="20"/>
        <v>-7725.1382444470282</v>
      </c>
      <c r="BS126" s="9">
        <f t="shared" si="20"/>
        <v>42803.715766752699</v>
      </c>
      <c r="BT126" s="9">
        <f t="shared" si="20"/>
        <v>25649.684561428163</v>
      </c>
      <c r="BU126" s="9">
        <f t="shared" si="20"/>
        <v>568.74073451235552</v>
      </c>
      <c r="BV126" s="9">
        <f t="shared" si="41"/>
        <v>25892.283415759663</v>
      </c>
      <c r="BW126" s="9">
        <f t="shared" si="41"/>
        <v>-54086.288149148932</v>
      </c>
      <c r="BX126" s="9">
        <f t="shared" si="41"/>
        <v>37088.123845351925</v>
      </c>
      <c r="BY126" s="9">
        <f t="shared" si="41"/>
        <v>-19391.791953574386</v>
      </c>
      <c r="BZ126" s="9">
        <f t="shared" si="41"/>
        <v>-37633.548370589015</v>
      </c>
      <c r="CA126" s="9">
        <f t="shared" si="41"/>
        <v>-56871.354866230678</v>
      </c>
    </row>
    <row r="127" spans="1:79">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36"/>
        <v>129.47500000000002</v>
      </c>
      <c r="I127" s="8">
        <f t="shared" si="36"/>
        <v>209811.00062499999</v>
      </c>
      <c r="J127" s="8">
        <f t="shared" si="36"/>
        <v>0</v>
      </c>
      <c r="K127" s="9">
        <v>1521</v>
      </c>
      <c r="L127" s="9">
        <v>3389326.9</v>
      </c>
      <c r="M127" s="9">
        <v>-988083</v>
      </c>
      <c r="N127" s="9">
        <f t="shared" si="25"/>
        <v>2401243.9</v>
      </c>
      <c r="O127" s="9">
        <f t="shared" si="26"/>
        <v>1578.7270874424719</v>
      </c>
      <c r="P127" s="8">
        <f t="shared" si="27"/>
        <v>0</v>
      </c>
      <c r="Q127" s="8">
        <f t="shared" si="28"/>
        <v>1578.7270874424719</v>
      </c>
      <c r="R127" s="9">
        <f t="shared" si="22"/>
        <v>2401243.9</v>
      </c>
      <c r="U127" s="2">
        <v>44866</v>
      </c>
      <c r="V127" s="8">
        <f t="shared" si="29"/>
        <v>1095.5</v>
      </c>
      <c r="W127" s="8">
        <f t="shared" si="30"/>
        <v>1200120.25</v>
      </c>
      <c r="X127" s="8">
        <f t="shared" si="31"/>
        <v>0</v>
      </c>
      <c r="Y127" s="7">
        <v>0</v>
      </c>
      <c r="Z127" s="7">
        <v>0</v>
      </c>
      <c r="AA127" s="7">
        <v>0</v>
      </c>
      <c r="AB127" s="7">
        <v>0</v>
      </c>
      <c r="AC127" s="7">
        <v>0</v>
      </c>
      <c r="AD127" s="7">
        <v>0</v>
      </c>
      <c r="AE127" s="7">
        <v>1</v>
      </c>
      <c r="AF127" s="7">
        <v>0</v>
      </c>
      <c r="AG127" s="7">
        <v>0</v>
      </c>
      <c r="AH127" s="8">
        <f t="shared" si="32"/>
        <v>1785.9206513157897</v>
      </c>
      <c r="AJ127" s="17">
        <v>84</v>
      </c>
      <c r="AK127" s="17">
        <v>2449.0759807580075</v>
      </c>
      <c r="AL127" s="17">
        <v>141.40050292510568</v>
      </c>
      <c r="AM127" s="17">
        <v>0.37418636153093598</v>
      </c>
      <c r="AU127" s="1">
        <v>84</v>
      </c>
      <c r="AV127" s="50">
        <f t="shared" si="38"/>
        <v>78</v>
      </c>
      <c r="AW127" s="51">
        <f t="shared" si="39"/>
        <v>0.64553014553014554</v>
      </c>
      <c r="AX127" s="52">
        <f t="shared" si="40"/>
        <v>0.3732804719655104</v>
      </c>
      <c r="AZ127" s="1">
        <v>84</v>
      </c>
      <c r="BA127" s="9">
        <f t="shared" si="37"/>
        <v>141.40050292510568</v>
      </c>
      <c r="BB127" s="9">
        <f t="shared" si="35"/>
        <v>162.66532972096024</v>
      </c>
      <c r="BC127" s="9">
        <f t="shared" si="35"/>
        <v>-956.21011865830587</v>
      </c>
      <c r="BD127" s="9">
        <f t="shared" si="35"/>
        <v>-148.25126729637577</v>
      </c>
      <c r="BE127" s="9">
        <f t="shared" si="35"/>
        <v>-47.490994286852583</v>
      </c>
      <c r="BF127" s="9">
        <f t="shared" si="35"/>
        <v>263.13975965363261</v>
      </c>
      <c r="BG127" s="9">
        <f t="shared" si="35"/>
        <v>157.68378304970065</v>
      </c>
      <c r="BH127" s="9">
        <f t="shared" si="35"/>
        <v>3.4963857110046774</v>
      </c>
      <c r="BI127" s="9">
        <f t="shared" si="35"/>
        <v>159.17518170697849</v>
      </c>
      <c r="BJ127" s="9">
        <f t="shared" si="35"/>
        <v>-332.50040584511544</v>
      </c>
      <c r="BK127" s="9">
        <f t="shared" si="35"/>
        <v>228.00263528173718</v>
      </c>
      <c r="BL127" s="9">
        <f t="shared" si="35"/>
        <v>-119.21281558178089</v>
      </c>
      <c r="BM127" s="9">
        <f t="shared" si="21"/>
        <v>-231.35568246255298</v>
      </c>
      <c r="BN127" s="1">
        <v>84</v>
      </c>
      <c r="BO127" s="9">
        <f t="shared" ref="BO127:BX161" si="42">($BA127-$BO$171)*(BA127-$BO$171)</f>
        <v>19994.102227473039</v>
      </c>
      <c r="BP127" s="9">
        <f t="shared" si="42"/>
        <v>23000.959431022155</v>
      </c>
      <c r="BQ127" s="9">
        <f t="shared" si="42"/>
        <v>-135208.59168036006</v>
      </c>
      <c r="BR127" s="9">
        <f t="shared" si="42"/>
        <v>-20962.803754991812</v>
      </c>
      <c r="BS127" s="9">
        <f t="shared" si="42"/>
        <v>-6715.250476574206</v>
      </c>
      <c r="BT127" s="9">
        <f t="shared" si="42"/>
        <v>37208.094354615394</v>
      </c>
      <c r="BU127" s="9">
        <f t="shared" si="42"/>
        <v>22296.566226361156</v>
      </c>
      <c r="BV127" s="9">
        <f t="shared" si="41"/>
        <v>494.39069795632417</v>
      </c>
      <c r="BW127" s="9">
        <f t="shared" si="41"/>
        <v>22507.45074656207</v>
      </c>
      <c r="BX127" s="9">
        <f t="shared" si="41"/>
        <v>-47015.724609301222</v>
      </c>
      <c r="BY127" s="9">
        <f t="shared" si="41"/>
        <v>32239.687297087366</v>
      </c>
      <c r="BZ127" s="9">
        <f t="shared" si="41"/>
        <v>-16856.752078381676</v>
      </c>
      <c r="CA127" s="9">
        <f t="shared" si="41"/>
        <v>-32713.809854786112</v>
      </c>
    </row>
    <row r="128" spans="1:79">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36"/>
        <v>-22.275000000000091</v>
      </c>
      <c r="I128" s="8">
        <f t="shared" si="36"/>
        <v>-51226.37437500013</v>
      </c>
      <c r="J128" s="8">
        <f t="shared" si="36"/>
        <v>0</v>
      </c>
      <c r="K128" s="9">
        <v>1535</v>
      </c>
      <c r="L128" s="9">
        <v>3581668.42</v>
      </c>
      <c r="M128" s="9">
        <v>-10980</v>
      </c>
      <c r="N128" s="9">
        <f t="shared" si="25"/>
        <v>3570688.42</v>
      </c>
      <c r="O128" s="9">
        <f t="shared" si="26"/>
        <v>2326.1813811074917</v>
      </c>
      <c r="P128" s="8">
        <f t="shared" si="27"/>
        <v>0</v>
      </c>
      <c r="Q128" s="8">
        <f t="shared" si="28"/>
        <v>2326.1813811074917</v>
      </c>
      <c r="R128" s="9">
        <f t="shared" si="22"/>
        <v>3570688.42</v>
      </c>
      <c r="U128" s="2">
        <v>44896</v>
      </c>
      <c r="V128" s="8">
        <f t="shared" si="29"/>
        <v>1286</v>
      </c>
      <c r="W128" s="8">
        <f t="shared" si="30"/>
        <v>1653796</v>
      </c>
      <c r="X128" s="8">
        <f t="shared" si="31"/>
        <v>0</v>
      </c>
      <c r="Y128" s="7">
        <v>0</v>
      </c>
      <c r="Z128" s="7">
        <v>0</v>
      </c>
      <c r="AA128" s="7">
        <v>0</v>
      </c>
      <c r="AB128" s="7">
        <v>0</v>
      </c>
      <c r="AC128" s="7">
        <v>0</v>
      </c>
      <c r="AD128" s="7">
        <v>0</v>
      </c>
      <c r="AE128" s="7">
        <v>0</v>
      </c>
      <c r="AF128" s="7">
        <v>0</v>
      </c>
      <c r="AG128" s="7">
        <v>0</v>
      </c>
      <c r="AH128" s="8">
        <f t="shared" si="32"/>
        <v>2438.3863505559189</v>
      </c>
      <c r="AJ128" s="17">
        <v>85</v>
      </c>
      <c r="AK128" s="17">
        <v>2449.0759807580075</v>
      </c>
      <c r="AL128" s="17">
        <v>-51.874253547589433</v>
      </c>
      <c r="AM128" s="17">
        <v>-0.13727418071763717</v>
      </c>
      <c r="AU128" s="1">
        <v>85</v>
      </c>
      <c r="AV128" s="50">
        <f t="shared" si="38"/>
        <v>53</v>
      </c>
      <c r="AW128" s="51">
        <f t="shared" si="39"/>
        <v>0.43762993762993763</v>
      </c>
      <c r="AX128" s="52">
        <f t="shared" si="40"/>
        <v>-0.15698093272589608</v>
      </c>
      <c r="AZ128" s="1">
        <v>85</v>
      </c>
      <c r="BA128" s="9">
        <f t="shared" si="37"/>
        <v>-51.874253547589433</v>
      </c>
      <c r="BB128" s="9">
        <f t="shared" si="35"/>
        <v>141.40050292510568</v>
      </c>
      <c r="BC128" s="9">
        <f t="shared" si="35"/>
        <v>162.66532972096024</v>
      </c>
      <c r="BD128" s="9">
        <f t="shared" si="35"/>
        <v>-956.21011865830587</v>
      </c>
      <c r="BE128" s="9">
        <f t="shared" si="35"/>
        <v>-148.25126729637577</v>
      </c>
      <c r="BF128" s="9">
        <f t="shared" si="35"/>
        <v>-47.490994286852583</v>
      </c>
      <c r="BG128" s="9">
        <f t="shared" si="35"/>
        <v>263.13975965363261</v>
      </c>
      <c r="BH128" s="9">
        <f t="shared" si="35"/>
        <v>157.68378304970065</v>
      </c>
      <c r="BI128" s="9">
        <f t="shared" ref="BG128:BM163" si="43">BH127</f>
        <v>3.4963857110046774</v>
      </c>
      <c r="BJ128" s="9">
        <f t="shared" si="43"/>
        <v>159.17518170697849</v>
      </c>
      <c r="BK128" s="9">
        <f t="shared" si="43"/>
        <v>-332.50040584511544</v>
      </c>
      <c r="BL128" s="9">
        <f t="shared" si="43"/>
        <v>228.00263528173718</v>
      </c>
      <c r="BM128" s="9">
        <f t="shared" si="21"/>
        <v>-119.21281558178089</v>
      </c>
      <c r="BN128" s="1">
        <v>85</v>
      </c>
      <c r="BO128" s="9">
        <f t="shared" si="42"/>
        <v>2690.9381811195167</v>
      </c>
      <c r="BP128" s="9">
        <f t="shared" si="42"/>
        <v>-7335.0455404935265</v>
      </c>
      <c r="BQ128" s="9">
        <f t="shared" si="42"/>
        <v>-8438.1425573472443</v>
      </c>
      <c r="BR128" s="9">
        <f t="shared" si="42"/>
        <v>49602.686140050777</v>
      </c>
      <c r="BS128" s="9">
        <f t="shared" si="42"/>
        <v>7690.4238284834983</v>
      </c>
      <c r="BT128" s="9">
        <f t="shared" si="42"/>
        <v>2463.5598788632374</v>
      </c>
      <c r="BU128" s="9">
        <f t="shared" si="42"/>
        <v>-13650.178610724122</v>
      </c>
      <c r="BV128" s="9">
        <f t="shared" si="41"/>
        <v>-8179.7285422631776</v>
      </c>
      <c r="BW128" s="9">
        <f t="shared" si="41"/>
        <v>-181.37239887286196</v>
      </c>
      <c r="BX128" s="9">
        <f t="shared" si="41"/>
        <v>-8257.0937343513415</v>
      </c>
      <c r="BY128" s="9">
        <f t="shared" si="41"/>
        <v>17248.210357485616</v>
      </c>
      <c r="BZ128" s="9">
        <f t="shared" si="41"/>
        <v>-11827.466512123263</v>
      </c>
      <c r="CA128" s="9">
        <f t="shared" si="41"/>
        <v>6184.0758216111935</v>
      </c>
    </row>
    <row r="129" spans="1:79">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44">B129-E129</f>
        <v>-9.8499999999999091</v>
      </c>
      <c r="I129" s="8">
        <f t="shared" ref="I129:I134" si="45">C129-F129</f>
        <v>-21671.477499999804</v>
      </c>
      <c r="J129" s="8">
        <f t="shared" ref="J129:J134" si="46">D129-G129</f>
        <v>0</v>
      </c>
      <c r="K129" s="9">
        <v>1411</v>
      </c>
      <c r="L129" s="9">
        <v>3958792.38</v>
      </c>
      <c r="M129" s="9">
        <v>-114808</v>
      </c>
      <c r="N129" s="9">
        <f t="shared" ref="N129:N134" si="47">L129+M129</f>
        <v>3843984.38</v>
      </c>
      <c r="O129" s="9">
        <f t="shared" ref="O129:O134" si="48">N129/K129</f>
        <v>2724.297930545712</v>
      </c>
      <c r="P129" s="8">
        <f t="shared" ref="P129:P134" si="49">$B$3*H129+$B$4*I129+$B$5*J129</f>
        <v>0</v>
      </c>
      <c r="Q129" s="8">
        <f t="shared" ref="Q129:Q134" si="50">P129+O129</f>
        <v>2724.297930545712</v>
      </c>
      <c r="R129" s="9">
        <f t="shared" ref="R129:R134" si="51">Q129*K129</f>
        <v>3843984.3799999994</v>
      </c>
      <c r="AJ129" s="17">
        <v>86</v>
      </c>
      <c r="AK129" s="17">
        <v>2449.0759807580075</v>
      </c>
      <c r="AL129" s="17">
        <v>18.195238583267837</v>
      </c>
      <c r="AM129" s="17">
        <v>4.8149829610340519E-2</v>
      </c>
      <c r="AU129" s="1">
        <v>86</v>
      </c>
      <c r="AV129" s="50">
        <f t="shared" si="38"/>
        <v>63</v>
      </c>
      <c r="AW129" s="51">
        <f t="shared" si="39"/>
        <v>0.52079002079002079</v>
      </c>
      <c r="AX129" s="52">
        <f t="shared" si="40"/>
        <v>5.213646396562386E-2</v>
      </c>
      <c r="AZ129" s="1">
        <v>86</v>
      </c>
      <c r="BA129" s="9">
        <f t="shared" si="37"/>
        <v>18.195238583267837</v>
      </c>
      <c r="BB129" s="9">
        <f t="shared" ref="BB129:BF163" si="52">BA128</f>
        <v>-51.874253547589433</v>
      </c>
      <c r="BC129" s="9">
        <f t="shared" si="52"/>
        <v>141.40050292510568</v>
      </c>
      <c r="BD129" s="9">
        <f t="shared" si="52"/>
        <v>162.66532972096024</v>
      </c>
      <c r="BE129" s="9">
        <f t="shared" si="52"/>
        <v>-956.21011865830587</v>
      </c>
      <c r="BF129" s="9">
        <f t="shared" si="52"/>
        <v>-148.25126729637577</v>
      </c>
      <c r="BG129" s="9">
        <f t="shared" si="43"/>
        <v>-47.490994286852583</v>
      </c>
      <c r="BH129" s="9">
        <f t="shared" si="43"/>
        <v>263.13975965363261</v>
      </c>
      <c r="BI129" s="9">
        <f t="shared" si="43"/>
        <v>157.68378304970065</v>
      </c>
      <c r="BJ129" s="9">
        <f t="shared" si="43"/>
        <v>3.4963857110046774</v>
      </c>
      <c r="BK129" s="9">
        <f t="shared" si="43"/>
        <v>159.17518170697849</v>
      </c>
      <c r="BL129" s="9">
        <f t="shared" si="43"/>
        <v>-332.50040584511544</v>
      </c>
      <c r="BM129" s="9">
        <f t="shared" si="21"/>
        <v>228.00263528173718</v>
      </c>
      <c r="BN129" s="1">
        <v>86</v>
      </c>
      <c r="BO129" s="9">
        <f t="shared" si="42"/>
        <v>331.06670710206612</v>
      </c>
      <c r="BP129" s="9">
        <f t="shared" si="42"/>
        <v>-943.8644196273433</v>
      </c>
      <c r="BQ129" s="9">
        <f t="shared" si="42"/>
        <v>2572.8158865164805</v>
      </c>
      <c r="BR129" s="9">
        <f t="shared" si="42"/>
        <v>2959.7344834989372</v>
      </c>
      <c r="BS129" s="9">
        <f t="shared" si="42"/>
        <v>-17398.471244723434</v>
      </c>
      <c r="BT129" s="9">
        <f t="shared" si="42"/>
        <v>-2697.4671787294678</v>
      </c>
      <c r="BU129" s="9">
        <f t="shared" si="42"/>
        <v>-864.10997160591478</v>
      </c>
      <c r="BV129" s="9">
        <f t="shared" si="41"/>
        <v>4787.8907076418136</v>
      </c>
      <c r="BW129" s="9">
        <f t="shared" si="41"/>
        <v>2869.0940533016815</v>
      </c>
      <c r="BX129" s="9">
        <f t="shared" si="41"/>
        <v>63.617572190875059</v>
      </c>
      <c r="BY129" s="9">
        <f t="shared" si="41"/>
        <v>2896.2304076936184</v>
      </c>
      <c r="BZ129" s="9">
        <f t="shared" si="41"/>
        <v>-6049.9242133854978</v>
      </c>
      <c r="CA129" s="9">
        <f t="shared" si="41"/>
        <v>4148.5623465651952</v>
      </c>
    </row>
    <row r="130" spans="1:79">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44"/>
        <v>-3.2357500000000528</v>
      </c>
      <c r="I130" s="8">
        <f t="shared" si="45"/>
        <v>-6046.8539219376398</v>
      </c>
      <c r="J130" s="8">
        <f t="shared" si="46"/>
        <v>0</v>
      </c>
      <c r="K130" s="9">
        <v>1509</v>
      </c>
      <c r="L130" s="9">
        <v>3980593.1500000004</v>
      </c>
      <c r="M130" s="9">
        <v>-17515</v>
      </c>
      <c r="N130" s="9">
        <f t="shared" si="47"/>
        <v>3963078.1500000004</v>
      </c>
      <c r="O130" s="9">
        <f t="shared" si="48"/>
        <v>2626.2943339960243</v>
      </c>
      <c r="P130" s="8">
        <f t="shared" si="49"/>
        <v>0</v>
      </c>
      <c r="Q130" s="8">
        <f t="shared" si="50"/>
        <v>2626.2943339960243</v>
      </c>
      <c r="R130" s="9">
        <f t="shared" si="51"/>
        <v>3963078.1500000008</v>
      </c>
      <c r="AJ130" s="17">
        <v>87</v>
      </c>
      <c r="AK130" s="17">
        <v>2449.0759807580075</v>
      </c>
      <c r="AL130" s="17">
        <v>-102.25071687863783</v>
      </c>
      <c r="AM130" s="17">
        <v>-0.27058477813910337</v>
      </c>
      <c r="AU130" s="1">
        <v>87</v>
      </c>
      <c r="AV130" s="50">
        <f t="shared" si="38"/>
        <v>49</v>
      </c>
      <c r="AW130" s="51">
        <f t="shared" si="39"/>
        <v>0.40436590436590436</v>
      </c>
      <c r="AX130" s="52">
        <f t="shared" si="40"/>
        <v>-0.24206240467219475</v>
      </c>
      <c r="AZ130" s="1">
        <v>87</v>
      </c>
      <c r="BA130" s="9">
        <f t="shared" si="37"/>
        <v>-102.25071687863783</v>
      </c>
      <c r="BB130" s="9">
        <f t="shared" si="52"/>
        <v>18.195238583267837</v>
      </c>
      <c r="BC130" s="9">
        <f t="shared" si="52"/>
        <v>-51.874253547589433</v>
      </c>
      <c r="BD130" s="9">
        <f t="shared" si="52"/>
        <v>141.40050292510568</v>
      </c>
      <c r="BE130" s="9">
        <f t="shared" si="52"/>
        <v>162.66532972096024</v>
      </c>
      <c r="BF130" s="9">
        <f t="shared" si="52"/>
        <v>-956.21011865830587</v>
      </c>
      <c r="BG130" s="9">
        <f t="shared" si="43"/>
        <v>-148.25126729637577</v>
      </c>
      <c r="BH130" s="9">
        <f t="shared" si="43"/>
        <v>-47.490994286852583</v>
      </c>
      <c r="BI130" s="9">
        <f t="shared" si="43"/>
        <v>263.13975965363261</v>
      </c>
      <c r="BJ130" s="9">
        <f t="shared" si="43"/>
        <v>157.68378304970065</v>
      </c>
      <c r="BK130" s="9">
        <f t="shared" si="43"/>
        <v>3.4963857110046774</v>
      </c>
      <c r="BL130" s="9">
        <f t="shared" si="43"/>
        <v>159.17518170697849</v>
      </c>
      <c r="BM130" s="9">
        <f t="shared" si="21"/>
        <v>-332.50040584511544</v>
      </c>
      <c r="BN130" s="1">
        <v>87</v>
      </c>
      <c r="BO130" s="9">
        <f t="shared" si="42"/>
        <v>10455.209102195198</v>
      </c>
      <c r="BP130" s="9">
        <f t="shared" si="42"/>
        <v>-1860.4761889170506</v>
      </c>
      <c r="BQ130" s="9">
        <f t="shared" si="42"/>
        <v>5304.1796127851248</v>
      </c>
      <c r="BR130" s="9">
        <f t="shared" si="42"/>
        <v>-14458.302791091954</v>
      </c>
      <c r="BS130" s="9">
        <f t="shared" si="42"/>
        <v>-16632.646575268132</v>
      </c>
      <c r="BT130" s="9">
        <f t="shared" si="42"/>
        <v>97773.170119418312</v>
      </c>
      <c r="BU130" s="9">
        <f t="shared" si="42"/>
        <v>15158.798359220789</v>
      </c>
      <c r="BV130" s="9">
        <f t="shared" si="41"/>
        <v>4855.9882111098577</v>
      </c>
      <c r="BW130" s="9">
        <f t="shared" si="41"/>
        <v>-26906.22906385627</v>
      </c>
      <c r="BX130" s="9">
        <f t="shared" si="41"/>
        <v>-16123.279856967452</v>
      </c>
      <c r="BY130" s="9">
        <f t="shared" si="41"/>
        <v>-357.50794543452878</v>
      </c>
      <c r="BZ130" s="9">
        <f t="shared" si="41"/>
        <v>-16275.776438825947</v>
      </c>
      <c r="CA130" s="9">
        <f t="shared" si="41"/>
        <v>33998.404860100745</v>
      </c>
    </row>
    <row r="131" spans="1:79">
      <c r="A131" s="2">
        <v>44621</v>
      </c>
      <c r="B131" s="8">
        <f>'WA Sch. 1-2'!B131</f>
        <v>767.35</v>
      </c>
      <c r="C131" s="8">
        <f>'WA Sch. 1-2'!C131</f>
        <v>588826.02250000008</v>
      </c>
      <c r="D131" s="8">
        <f>'WA Sch. 1-2'!D131</f>
        <v>0</v>
      </c>
      <c r="E131" s="8">
        <f>'WA Sch. 1-2'!E131</f>
        <v>695.5</v>
      </c>
      <c r="F131" s="8">
        <f>'WA Sch. 1-2'!F131</f>
        <v>483720.25</v>
      </c>
      <c r="G131" s="8">
        <f>'WA Sch. 1-2'!G131</f>
        <v>0</v>
      </c>
      <c r="H131" s="8">
        <f t="shared" si="44"/>
        <v>71.850000000000023</v>
      </c>
      <c r="I131" s="8">
        <f t="shared" si="45"/>
        <v>105105.77250000008</v>
      </c>
      <c r="J131" s="8">
        <f t="shared" si="46"/>
        <v>0</v>
      </c>
      <c r="K131" s="9">
        <v>1673</v>
      </c>
      <c r="L131" s="9">
        <v>3953009.97</v>
      </c>
      <c r="M131" s="9">
        <v>-536661</v>
      </c>
      <c r="N131" s="9">
        <f t="shared" si="47"/>
        <v>3416348.97</v>
      </c>
      <c r="O131" s="9">
        <f t="shared" si="48"/>
        <v>2042.0495935445308</v>
      </c>
      <c r="P131" s="8">
        <f t="shared" si="49"/>
        <v>0</v>
      </c>
      <c r="Q131" s="8">
        <f t="shared" si="50"/>
        <v>2042.0495935445308</v>
      </c>
      <c r="R131" s="9">
        <f t="shared" si="51"/>
        <v>3416348.97</v>
      </c>
      <c r="V131" s="38"/>
      <c r="W131" s="38"/>
      <c r="X131" s="38"/>
      <c r="Y131" s="38"/>
      <c r="Z131" s="38"/>
      <c r="AA131" s="38"/>
      <c r="AB131" s="38"/>
      <c r="AC131" s="38"/>
      <c r="AD131" s="38"/>
      <c r="AE131" s="38"/>
      <c r="AF131" s="38"/>
      <c r="AG131" s="38"/>
      <c r="AH131" s="38"/>
      <c r="AJ131" s="17">
        <v>88</v>
      </c>
      <c r="AK131" s="17">
        <v>2449.0759807580075</v>
      </c>
      <c r="AL131" s="17">
        <v>-150.87391628612841</v>
      </c>
      <c r="AM131" s="17">
        <v>-0.3992557354264249</v>
      </c>
      <c r="AU131" s="1">
        <v>88</v>
      </c>
      <c r="AV131" s="50">
        <f t="shared" si="38"/>
        <v>37</v>
      </c>
      <c r="AW131" s="51">
        <f t="shared" si="39"/>
        <v>0.30457380457380456</v>
      </c>
      <c r="AX131" s="52">
        <f t="shared" si="40"/>
        <v>-0.51129056715173082</v>
      </c>
      <c r="AZ131" s="1">
        <v>88</v>
      </c>
      <c r="BA131" s="9">
        <f t="shared" si="37"/>
        <v>-150.87391628612841</v>
      </c>
      <c r="BB131" s="9">
        <f t="shared" si="52"/>
        <v>-102.25071687863783</v>
      </c>
      <c r="BC131" s="9">
        <f t="shared" si="52"/>
        <v>18.195238583267837</v>
      </c>
      <c r="BD131" s="9">
        <f t="shared" si="52"/>
        <v>-51.874253547589433</v>
      </c>
      <c r="BE131" s="9">
        <f t="shared" si="52"/>
        <v>141.40050292510568</v>
      </c>
      <c r="BF131" s="9">
        <f t="shared" si="52"/>
        <v>162.66532972096024</v>
      </c>
      <c r="BG131" s="9">
        <f t="shared" si="43"/>
        <v>-956.21011865830587</v>
      </c>
      <c r="BH131" s="9">
        <f t="shared" si="43"/>
        <v>-148.25126729637577</v>
      </c>
      <c r="BI131" s="9">
        <f t="shared" si="43"/>
        <v>-47.490994286852583</v>
      </c>
      <c r="BJ131" s="9">
        <f t="shared" si="43"/>
        <v>263.13975965363261</v>
      </c>
      <c r="BK131" s="9">
        <f t="shared" si="43"/>
        <v>157.68378304970065</v>
      </c>
      <c r="BL131" s="9">
        <f t="shared" si="43"/>
        <v>3.4963857110046774</v>
      </c>
      <c r="BM131" s="9">
        <f t="shared" si="21"/>
        <v>159.17518170697849</v>
      </c>
      <c r="BN131" s="1">
        <v>88</v>
      </c>
      <c r="BO131" s="9">
        <f t="shared" si="42"/>
        <v>22762.938615513449</v>
      </c>
      <c r="BP131" s="9">
        <f t="shared" si="42"/>
        <v>15426.96609854403</v>
      </c>
      <c r="BQ131" s="9">
        <f t="shared" si="42"/>
        <v>-2745.1869028181854</v>
      </c>
      <c r="BR131" s="9">
        <f t="shared" si="42"/>
        <v>7826.4717871442544</v>
      </c>
      <c r="BS131" s="9">
        <f t="shared" si="42"/>
        <v>-21333.647641138858</v>
      </c>
      <c r="BT131" s="9">
        <f t="shared" si="42"/>
        <v>-24541.955338975622</v>
      </c>
      <c r="BU131" s="9">
        <f t="shared" si="42"/>
        <v>144267.16539440129</v>
      </c>
      <c r="BV131" s="9">
        <f t="shared" si="41"/>
        <v>22367.249291385615</v>
      </c>
      <c r="BW131" s="9">
        <f t="shared" si="41"/>
        <v>7165.1522963794487</v>
      </c>
      <c r="BX131" s="9">
        <f t="shared" si="41"/>
        <v>-39700.926069534027</v>
      </c>
      <c r="BY131" s="9">
        <f t="shared" si="41"/>
        <v>-23790.369883520565</v>
      </c>
      <c r="BZ131" s="9">
        <f t="shared" si="41"/>
        <v>-527.51340506624661</v>
      </c>
      <c r="CA131" s="9">
        <f t="shared" si="41"/>
        <v>-24015.383039687946</v>
      </c>
    </row>
    <row r="132" spans="1:79">
      <c r="A132" s="2">
        <v>44652</v>
      </c>
      <c r="B132" s="8">
        <f>'WA Sch. 1-2'!B132</f>
        <v>547.15</v>
      </c>
      <c r="C132" s="8">
        <f>'WA Sch. 1-2'!C132</f>
        <v>299373.1225</v>
      </c>
      <c r="D132" s="8">
        <f>'WA Sch. 1-2'!D132</f>
        <v>0.375</v>
      </c>
      <c r="E132" s="8">
        <f>'WA Sch. 1-2'!E132</f>
        <v>686.5</v>
      </c>
      <c r="F132" s="8">
        <f>'WA Sch. 1-2'!F132</f>
        <v>471282.25</v>
      </c>
      <c r="G132" s="8">
        <f>'WA Sch. 1-2'!G132</f>
        <v>0</v>
      </c>
      <c r="H132" s="8">
        <f t="shared" si="44"/>
        <v>-139.35000000000002</v>
      </c>
      <c r="I132" s="8">
        <f t="shared" si="45"/>
        <v>-171909.1275</v>
      </c>
      <c r="J132" s="8">
        <f t="shared" si="46"/>
        <v>0.375</v>
      </c>
      <c r="K132" s="9">
        <v>1537</v>
      </c>
      <c r="L132" s="9">
        <v>3759671.3</v>
      </c>
      <c r="M132" s="9">
        <v>452845</v>
      </c>
      <c r="N132" s="9">
        <f t="shared" si="47"/>
        <v>4212516.3</v>
      </c>
      <c r="O132" s="9">
        <f t="shared" si="48"/>
        <v>2740.7392973324659</v>
      </c>
      <c r="P132" s="8">
        <f t="shared" si="49"/>
        <v>1.3938637367501643</v>
      </c>
      <c r="Q132" s="8">
        <f t="shared" si="50"/>
        <v>2742.1331610692159</v>
      </c>
      <c r="R132" s="9">
        <f t="shared" si="51"/>
        <v>4214658.6685633846</v>
      </c>
      <c r="V132" s="38"/>
      <c r="W132" s="38"/>
      <c r="X132" s="38"/>
      <c r="Y132" s="38"/>
      <c r="Z132" s="38"/>
      <c r="AA132" s="38"/>
      <c r="AB132" s="38"/>
      <c r="AC132" s="38"/>
      <c r="AD132" s="38"/>
      <c r="AE132" s="38"/>
      <c r="AF132" s="38"/>
      <c r="AG132" s="38"/>
      <c r="AH132" s="38"/>
      <c r="AJ132" s="17">
        <v>89</v>
      </c>
      <c r="AK132" s="17">
        <v>3257.2931385783163</v>
      </c>
      <c r="AL132" s="17">
        <v>-109.37884596271897</v>
      </c>
      <c r="AM132" s="17">
        <v>-0.2894478559310395</v>
      </c>
      <c r="AU132" s="1">
        <v>89</v>
      </c>
      <c r="AV132" s="50">
        <f t="shared" si="38"/>
        <v>48</v>
      </c>
      <c r="AW132" s="51">
        <f t="shared" si="39"/>
        <v>0.39604989604989604</v>
      </c>
      <c r="AX132" s="52">
        <f t="shared" si="40"/>
        <v>-0.26358490404097262</v>
      </c>
      <c r="AZ132" s="1">
        <v>89</v>
      </c>
      <c r="BA132" s="9">
        <f t="shared" si="37"/>
        <v>-109.37884596271897</v>
      </c>
      <c r="BB132" s="9">
        <f t="shared" si="52"/>
        <v>-150.87391628612841</v>
      </c>
      <c r="BC132" s="9">
        <f t="shared" si="52"/>
        <v>-102.25071687863783</v>
      </c>
      <c r="BD132" s="9">
        <f t="shared" si="52"/>
        <v>18.195238583267837</v>
      </c>
      <c r="BE132" s="9">
        <f t="shared" si="52"/>
        <v>-51.874253547589433</v>
      </c>
      <c r="BF132" s="9">
        <f t="shared" si="52"/>
        <v>141.40050292510568</v>
      </c>
      <c r="BG132" s="9">
        <f t="shared" si="43"/>
        <v>162.66532972096024</v>
      </c>
      <c r="BH132" s="9">
        <f t="shared" si="43"/>
        <v>-956.21011865830587</v>
      </c>
      <c r="BI132" s="9">
        <f t="shared" si="43"/>
        <v>-148.25126729637577</v>
      </c>
      <c r="BJ132" s="9">
        <f t="shared" si="43"/>
        <v>-47.490994286852583</v>
      </c>
      <c r="BK132" s="9">
        <f t="shared" si="43"/>
        <v>263.13975965363261</v>
      </c>
      <c r="BL132" s="9">
        <f t="shared" si="43"/>
        <v>157.68378304970065</v>
      </c>
      <c r="BM132" s="9">
        <f t="shared" si="21"/>
        <v>3.4963857110046774</v>
      </c>
      <c r="BN132" s="1">
        <v>89</v>
      </c>
      <c r="BO132" s="9">
        <f t="shared" si="42"/>
        <v>11963.73194413604</v>
      </c>
      <c r="BP132" s="9">
        <f t="shared" si="42"/>
        <v>16502.414849252396</v>
      </c>
      <c r="BQ132" s="9">
        <f t="shared" si="42"/>
        <v>11184.065411045956</v>
      </c>
      <c r="BR132" s="9">
        <f t="shared" si="42"/>
        <v>-1990.1741982542428</v>
      </c>
      <c r="BS132" s="9">
        <f t="shared" si="42"/>
        <v>5673.9459882126912</v>
      </c>
      <c r="BT132" s="9">
        <f t="shared" si="42"/>
        <v>-15466.223828496106</v>
      </c>
      <c r="BU132" s="9">
        <f t="shared" si="42"/>
        <v>-17792.146043023764</v>
      </c>
      <c r="BV132" s="9">
        <f t="shared" si="41"/>
        <v>104589.15927671926</v>
      </c>
      <c r="BW132" s="9">
        <f t="shared" si="41"/>
        <v>16215.552529387965</v>
      </c>
      <c r="BX132" s="9">
        <f t="shared" si="41"/>
        <v>5194.5101487178972</v>
      </c>
      <c r="BY132" s="9">
        <f t="shared" si="41"/>
        <v>-28781.923237821455</v>
      </c>
      <c r="BZ132" s="9">
        <f t="shared" si="41"/>
        <v>-17247.27021701197</v>
      </c>
      <c r="CA132" s="9">
        <f t="shared" si="41"/>
        <v>-382.43063411031227</v>
      </c>
    </row>
    <row r="133" spans="1:79">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44"/>
        <v>-140.47500000000002</v>
      </c>
      <c r="I133" s="8">
        <f t="shared" si="45"/>
        <v>-101215.74937500001</v>
      </c>
      <c r="J133" s="8">
        <f t="shared" si="46"/>
        <v>14.95</v>
      </c>
      <c r="K133" s="9">
        <v>1528</v>
      </c>
      <c r="L133" s="9">
        <v>4474987.2299999995</v>
      </c>
      <c r="M133" s="9">
        <v>324586</v>
      </c>
      <c r="N133" s="9">
        <f t="shared" si="47"/>
        <v>4799573.2299999995</v>
      </c>
      <c r="O133" s="9">
        <f t="shared" si="48"/>
        <v>3141.0819568062825</v>
      </c>
      <c r="P133" s="8">
        <f t="shared" si="49"/>
        <v>55.568700971773211</v>
      </c>
      <c r="Q133" s="8">
        <f t="shared" si="50"/>
        <v>3196.6506577780556</v>
      </c>
      <c r="R133" s="9">
        <f t="shared" si="51"/>
        <v>4884482.2050848687</v>
      </c>
      <c r="V133" s="38"/>
      <c r="W133" s="38"/>
      <c r="X133" s="38"/>
      <c r="Y133" s="38"/>
      <c r="Z133" s="38"/>
      <c r="AA133" s="38"/>
      <c r="AB133" s="38"/>
      <c r="AC133" s="38"/>
      <c r="AD133" s="38"/>
      <c r="AE133" s="38"/>
      <c r="AF133" s="38"/>
      <c r="AG133" s="38"/>
      <c r="AH133" s="38"/>
      <c r="AJ133" s="17">
        <v>90</v>
      </c>
      <c r="AK133" s="17">
        <v>3789.7074337783702</v>
      </c>
      <c r="AL133" s="17">
        <v>-303.92415721161296</v>
      </c>
      <c r="AM133" s="17">
        <v>-0.80427065120556851</v>
      </c>
      <c r="AU133" s="1">
        <v>90</v>
      </c>
      <c r="AV133" s="50">
        <f t="shared" si="38"/>
        <v>23</v>
      </c>
      <c r="AW133" s="51">
        <f t="shared" si="39"/>
        <v>0.18814968814968816</v>
      </c>
      <c r="AX133" s="52">
        <f t="shared" si="40"/>
        <v>-0.88473536642075068</v>
      </c>
      <c r="AZ133" s="1">
        <v>90</v>
      </c>
      <c r="BA133" s="9">
        <f t="shared" si="37"/>
        <v>-303.92415721161296</v>
      </c>
      <c r="BB133" s="9">
        <f t="shared" si="52"/>
        <v>-109.37884596271897</v>
      </c>
      <c r="BC133" s="9">
        <f t="shared" si="52"/>
        <v>-150.87391628612841</v>
      </c>
      <c r="BD133" s="9">
        <f t="shared" si="52"/>
        <v>-102.25071687863783</v>
      </c>
      <c r="BE133" s="9">
        <f t="shared" si="52"/>
        <v>18.195238583267837</v>
      </c>
      <c r="BF133" s="9">
        <f t="shared" si="52"/>
        <v>-51.874253547589433</v>
      </c>
      <c r="BG133" s="9">
        <f t="shared" si="43"/>
        <v>141.40050292510568</v>
      </c>
      <c r="BH133" s="9">
        <f t="shared" si="43"/>
        <v>162.66532972096024</v>
      </c>
      <c r="BI133" s="9">
        <f t="shared" si="43"/>
        <v>-956.21011865830587</v>
      </c>
      <c r="BJ133" s="9">
        <f t="shared" si="43"/>
        <v>-148.25126729637577</v>
      </c>
      <c r="BK133" s="9">
        <f t="shared" si="43"/>
        <v>-47.490994286852583</v>
      </c>
      <c r="BL133" s="9">
        <f t="shared" si="43"/>
        <v>263.13975965363261</v>
      </c>
      <c r="BM133" s="9">
        <f t="shared" si="21"/>
        <v>157.68378304970065</v>
      </c>
      <c r="BN133" s="1">
        <v>90</v>
      </c>
      <c r="BO133" s="9">
        <f t="shared" si="42"/>
        <v>92369.89333678878</v>
      </c>
      <c r="BP133" s="9">
        <f t="shared" si="42"/>
        <v>33242.873575997888</v>
      </c>
      <c r="BQ133" s="9">
        <f t="shared" si="42"/>
        <v>45854.227852476681</v>
      </c>
      <c r="BR133" s="9">
        <f t="shared" si="42"/>
        <v>31076.462951622947</v>
      </c>
      <c r="BS133" s="9">
        <f t="shared" si="42"/>
        <v>-5529.9725516841163</v>
      </c>
      <c r="BT133" s="9">
        <f t="shared" si="42"/>
        <v>15765.838790432375</v>
      </c>
      <c r="BU133" s="9">
        <f t="shared" si="42"/>
        <v>-42975.02868081109</v>
      </c>
      <c r="BV133" s="9">
        <f t="shared" si="41"/>
        <v>-49437.923242992096</v>
      </c>
      <c r="BW133" s="9">
        <f t="shared" si="41"/>
        <v>290615.3544304411</v>
      </c>
      <c r="BX133" s="9">
        <f t="shared" si="41"/>
        <v>45057.141468604226</v>
      </c>
      <c r="BY133" s="9">
        <f t="shared" si="41"/>
        <v>14433.660413772934</v>
      </c>
      <c r="BZ133" s="9">
        <f t="shared" si="41"/>
        <v>-79974.529681596716</v>
      </c>
      <c r="CA133" s="9">
        <f t="shared" si="41"/>
        <v>-47923.91086931921</v>
      </c>
    </row>
    <row r="134" spans="1:79"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44"/>
        <v>-2.0499999999999972</v>
      </c>
      <c r="I134" s="84">
        <f t="shared" si="45"/>
        <v>-524.6974999999984</v>
      </c>
      <c r="J134" s="84">
        <f t="shared" si="46"/>
        <v>32.5</v>
      </c>
      <c r="K134" s="86">
        <v>1543</v>
      </c>
      <c r="L134" s="86">
        <v>4140341.01</v>
      </c>
      <c r="M134" s="106">
        <f>AVERAGE(M122,M110,M98,M86,M74,M62,M50,M38,M26,M14)</f>
        <v>882318.4</v>
      </c>
      <c r="N134" s="86">
        <f t="shared" si="47"/>
        <v>5022659.41</v>
      </c>
      <c r="O134" s="86">
        <f t="shared" si="48"/>
        <v>3255.1259948152951</v>
      </c>
      <c r="P134" s="84">
        <f t="shared" si="49"/>
        <v>120.8015238516809</v>
      </c>
      <c r="Q134" s="84">
        <f t="shared" si="50"/>
        <v>3375.9275186669761</v>
      </c>
      <c r="R134" s="86">
        <f t="shared" si="51"/>
        <v>5209056.1613031439</v>
      </c>
      <c r="V134" s="38"/>
      <c r="W134" s="38"/>
      <c r="X134" s="38"/>
      <c r="Y134" s="38"/>
      <c r="Z134" s="38"/>
      <c r="AA134" s="38"/>
      <c r="AB134" s="38"/>
      <c r="AC134" s="38"/>
      <c r="AD134" s="38"/>
      <c r="AE134" s="38"/>
      <c r="AF134" s="38"/>
      <c r="AG134" s="38"/>
      <c r="AH134" s="38"/>
      <c r="AJ134" s="17">
        <v>91</v>
      </c>
      <c r="AK134" s="17">
        <v>5160.7333646964789</v>
      </c>
      <c r="AL134" s="17">
        <v>-552.07866969990573</v>
      </c>
      <c r="AM134" s="17">
        <v>-1.4609587973195868</v>
      </c>
      <c r="AU134" s="1">
        <v>91</v>
      </c>
      <c r="AV134" s="50">
        <f t="shared" si="38"/>
        <v>9</v>
      </c>
      <c r="AW134" s="51">
        <f t="shared" si="39"/>
        <v>7.172557172557173E-2</v>
      </c>
      <c r="AX134" s="52">
        <f t="shared" si="40"/>
        <v>-1.4630593361844002</v>
      </c>
      <c r="AZ134" s="1">
        <v>91</v>
      </c>
      <c r="BA134" s="9">
        <f t="shared" si="37"/>
        <v>-552.07866969990573</v>
      </c>
      <c r="BB134" s="9">
        <f t="shared" si="52"/>
        <v>-303.92415721161296</v>
      </c>
      <c r="BC134" s="9">
        <f t="shared" si="52"/>
        <v>-109.37884596271897</v>
      </c>
      <c r="BD134" s="9">
        <f t="shared" si="52"/>
        <v>-150.87391628612841</v>
      </c>
      <c r="BE134" s="9">
        <f t="shared" si="52"/>
        <v>-102.25071687863783</v>
      </c>
      <c r="BF134" s="9">
        <f t="shared" si="52"/>
        <v>18.195238583267837</v>
      </c>
      <c r="BG134" s="9">
        <f t="shared" si="43"/>
        <v>-51.874253547589433</v>
      </c>
      <c r="BH134" s="9">
        <f t="shared" si="43"/>
        <v>141.40050292510568</v>
      </c>
      <c r="BI134" s="9">
        <f t="shared" si="43"/>
        <v>162.66532972096024</v>
      </c>
      <c r="BJ134" s="9">
        <f t="shared" si="43"/>
        <v>-956.21011865830587</v>
      </c>
      <c r="BK134" s="9">
        <f t="shared" si="43"/>
        <v>-148.25126729637577</v>
      </c>
      <c r="BL134" s="9">
        <f t="shared" si="43"/>
        <v>-47.490994286852583</v>
      </c>
      <c r="BM134" s="9">
        <f t="shared" si="21"/>
        <v>263.13975965363261</v>
      </c>
      <c r="BN134" s="1">
        <v>91</v>
      </c>
      <c r="BO134" s="9">
        <f t="shared" si="42"/>
        <v>304790.85753761674</v>
      </c>
      <c r="BP134" s="9">
        <f t="shared" si="42"/>
        <v>167790.04440305164</v>
      </c>
      <c r="BQ134" s="9">
        <f t="shared" si="42"/>
        <v>60385.727772408289</v>
      </c>
      <c r="BR134" s="9">
        <f t="shared" si="42"/>
        <v>83294.270995660161</v>
      </c>
      <c r="BS134" s="9">
        <f t="shared" si="42"/>
        <v>56450.439750219572</v>
      </c>
      <c r="BT134" s="9">
        <f t="shared" si="42"/>
        <v>-10045.203111923309</v>
      </c>
      <c r="BU134" s="9">
        <f t="shared" si="42"/>
        <v>28638.668890228331</v>
      </c>
      <c r="BV134" s="9">
        <f t="shared" si="41"/>
        <v>-78064.20154979029</v>
      </c>
      <c r="BW134" s="9">
        <f t="shared" si="41"/>
        <v>-89804.05883864456</v>
      </c>
      <c r="BX134" s="9">
        <f t="shared" si="41"/>
        <v>527903.21026246529</v>
      </c>
      <c r="BY134" s="9">
        <f t="shared" si="41"/>
        <v>81846.362430307738</v>
      </c>
      <c r="BZ134" s="9">
        <f t="shared" si="41"/>
        <v>26218.764948610944</v>
      </c>
      <c r="CA134" s="9">
        <f t="shared" si="41"/>
        <v>-145273.84845473061</v>
      </c>
    </row>
    <row r="135" spans="1:79">
      <c r="A135" s="92">
        <v>44743</v>
      </c>
      <c r="B135" s="93">
        <f>'WA Sch. 1-2'!B135</f>
        <v>14.1</v>
      </c>
      <c r="C135" s="93">
        <f>'WA Sch. 1-2'!C135</f>
        <v>198.81</v>
      </c>
      <c r="D135" s="93">
        <f>'WA Sch. 1-2'!D135</f>
        <v>240.05</v>
      </c>
      <c r="E135" s="93">
        <f>'WA Sch. 1-2'!E135</f>
        <v>6</v>
      </c>
      <c r="F135" s="93">
        <f>'WA Sch. 1-2'!F135</f>
        <v>36</v>
      </c>
      <c r="G135" s="93">
        <f>'WA Sch. 1-2'!G135</f>
        <v>287.5</v>
      </c>
      <c r="H135" s="93">
        <f t="shared" ref="H135:H140" si="53">B135-E135</f>
        <v>8.1</v>
      </c>
      <c r="I135" s="93">
        <f t="shared" ref="I135:I140" si="54">C135-F135</f>
        <v>162.81</v>
      </c>
      <c r="J135" s="93">
        <f t="shared" ref="J135:J140" si="55">D135-G135</f>
        <v>-47.449999999999989</v>
      </c>
      <c r="K135" s="81">
        <v>1520</v>
      </c>
      <c r="L135" s="95">
        <v>6391272.4000000004</v>
      </c>
      <c r="M135" s="107">
        <f>AVERAGE(M123,M111,M99,M87,M75,M63,M51,M39,M27,M15)</f>
        <v>960584.6</v>
      </c>
      <c r="N135" s="95">
        <f t="shared" ref="N135:N140" si="56">L135+M135</f>
        <v>7351857</v>
      </c>
      <c r="O135" s="95">
        <f t="shared" ref="O135:O140" si="57">N135/K135</f>
        <v>4836.7480263157895</v>
      </c>
      <c r="P135" s="93">
        <f t="shared" ref="P135:P140" si="58">$B$3*H135+$B$4*I135+$B$5*J135</f>
        <v>-176.37022482345407</v>
      </c>
      <c r="Q135" s="93">
        <f t="shared" ref="Q135:Q140" si="59">P135+O135</f>
        <v>4660.3778014923355</v>
      </c>
      <c r="R135" s="95">
        <f t="shared" ref="R135:R140" si="60">Q135*K135</f>
        <v>7083774.2582683498</v>
      </c>
      <c r="S135" s="108">
        <f>P135*K135</f>
        <v>-268082.7417316502</v>
      </c>
      <c r="V135" s="38"/>
      <c r="W135" s="38"/>
      <c r="X135" s="38"/>
      <c r="Y135" s="38"/>
      <c r="Z135" s="38"/>
      <c r="AA135" s="38"/>
      <c r="AB135" s="38"/>
      <c r="AC135" s="38"/>
      <c r="AD135" s="38"/>
      <c r="AE135" s="38"/>
      <c r="AF135" s="38"/>
      <c r="AG135" s="38"/>
      <c r="AH135" s="38"/>
      <c r="AJ135" s="17">
        <v>92</v>
      </c>
      <c r="AK135" s="17">
        <v>5596.1795175860934</v>
      </c>
      <c r="AL135" s="17">
        <v>856.00282691151369</v>
      </c>
      <c r="AM135" s="17">
        <v>2.2652294485251421</v>
      </c>
      <c r="AU135" s="1">
        <v>92</v>
      </c>
      <c r="AV135" s="50">
        <f t="shared" si="38"/>
        <v>119</v>
      </c>
      <c r="AW135" s="51">
        <f t="shared" si="39"/>
        <v>0.98648648648648651</v>
      </c>
      <c r="AX135" s="52">
        <f t="shared" si="40"/>
        <v>2.2111272410853289</v>
      </c>
      <c r="AZ135" s="1">
        <v>92</v>
      </c>
      <c r="BA135" s="9">
        <f t="shared" si="37"/>
        <v>856.00282691151369</v>
      </c>
      <c r="BB135" s="9">
        <f t="shared" si="52"/>
        <v>-552.07866969990573</v>
      </c>
      <c r="BC135" s="9">
        <f t="shared" si="52"/>
        <v>-303.92415721161296</v>
      </c>
      <c r="BD135" s="9">
        <f t="shared" si="52"/>
        <v>-109.37884596271897</v>
      </c>
      <c r="BE135" s="9">
        <f t="shared" si="52"/>
        <v>-150.87391628612841</v>
      </c>
      <c r="BF135" s="9">
        <f t="shared" si="52"/>
        <v>-102.25071687863783</v>
      </c>
      <c r="BG135" s="9">
        <f t="shared" si="43"/>
        <v>18.195238583267837</v>
      </c>
      <c r="BH135" s="9">
        <f t="shared" si="43"/>
        <v>-51.874253547589433</v>
      </c>
      <c r="BI135" s="9">
        <f t="shared" si="43"/>
        <v>141.40050292510568</v>
      </c>
      <c r="BJ135" s="9">
        <f t="shared" si="43"/>
        <v>162.66532972096024</v>
      </c>
      <c r="BK135" s="9">
        <f t="shared" si="43"/>
        <v>-956.21011865830587</v>
      </c>
      <c r="BL135" s="9">
        <f t="shared" si="43"/>
        <v>-148.25126729637577</v>
      </c>
      <c r="BM135" s="9">
        <f t="shared" si="21"/>
        <v>-47.490994286852583</v>
      </c>
      <c r="BN135" s="1">
        <v>92</v>
      </c>
      <c r="BO135" s="9">
        <f t="shared" si="42"/>
        <v>732740.83968050429</v>
      </c>
      <c r="BP135" s="9">
        <f t="shared" si="42"/>
        <v>-472580.9019406669</v>
      </c>
      <c r="BQ135" s="9">
        <f t="shared" si="42"/>
        <v>-260159.93773983963</v>
      </c>
      <c r="BR135" s="9">
        <f t="shared" si="42"/>
        <v>-93628.601348405893</v>
      </c>
      <c r="BS135" s="9">
        <f t="shared" si="42"/>
        <v>-129148.49884813644</v>
      </c>
      <c r="BT135" s="9">
        <f t="shared" si="42"/>
        <v>-87526.902701842249</v>
      </c>
      <c r="BU135" s="9">
        <f t="shared" si="42"/>
        <v>15575.175663607377</v>
      </c>
      <c r="BV135" s="9">
        <f t="shared" si="41"/>
        <v>-44404.507680660572</v>
      </c>
      <c r="BW135" s="9">
        <f t="shared" si="41"/>
        <v>121039.230230601</v>
      </c>
      <c r="BX135" s="9">
        <f t="shared" si="41"/>
        <v>139241.98208163623</v>
      </c>
      <c r="BY135" s="9">
        <f t="shared" si="41"/>
        <v>-818518.56469290389</v>
      </c>
      <c r="BZ135" s="9">
        <f t="shared" si="41"/>
        <v>-126903.50389891156</v>
      </c>
      <c r="CA135" s="9">
        <f t="shared" si="41"/>
        <v>-40652.42536238375</v>
      </c>
    </row>
    <row r="136" spans="1:79">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53"/>
        <v>16.350000000000001</v>
      </c>
      <c r="I136" s="8">
        <f t="shared" si="54"/>
        <v>365.42250000000007</v>
      </c>
      <c r="J136" s="8">
        <f t="shared" si="55"/>
        <v>-140.55000000000001</v>
      </c>
      <c r="K136" s="82">
        <v>1557</v>
      </c>
      <c r="L136" s="9">
        <v>9472306.4799999986</v>
      </c>
      <c r="M136" s="78">
        <v>686490</v>
      </c>
      <c r="N136" s="9">
        <f t="shared" si="56"/>
        <v>10158796.479999999</v>
      </c>
      <c r="O136" s="9">
        <f t="shared" si="57"/>
        <v>6524.5963262684645</v>
      </c>
      <c r="P136" s="8">
        <f t="shared" si="58"/>
        <v>-522.42012853396159</v>
      </c>
      <c r="Q136" s="8">
        <f t="shared" si="59"/>
        <v>6002.1761977345031</v>
      </c>
      <c r="R136" s="9">
        <f t="shared" si="60"/>
        <v>9345388.339872621</v>
      </c>
      <c r="S136" s="109">
        <f t="shared" ref="S136:S146" si="61">P136*K136</f>
        <v>-813408.14012737817</v>
      </c>
      <c r="V136" s="38"/>
      <c r="W136" s="38"/>
      <c r="X136" s="38"/>
      <c r="Y136" s="38"/>
      <c r="Z136" s="38"/>
      <c r="AA136" s="38"/>
      <c r="AB136" s="38"/>
      <c r="AC136" s="38"/>
      <c r="AD136" s="38"/>
      <c r="AE136" s="38"/>
      <c r="AF136" s="38"/>
      <c r="AG136" s="38"/>
      <c r="AH136" s="38"/>
      <c r="AJ136" s="17">
        <v>93</v>
      </c>
      <c r="AK136" s="17">
        <v>4824.2432725563949</v>
      </c>
      <c r="AL136" s="17">
        <v>423.4484384955349</v>
      </c>
      <c r="AM136" s="17">
        <v>1.1205662442411861</v>
      </c>
      <c r="AU136" s="1">
        <v>93</v>
      </c>
      <c r="AV136" s="50">
        <f t="shared" si="38"/>
        <v>107</v>
      </c>
      <c r="AW136" s="51">
        <f t="shared" si="39"/>
        <v>0.88669438669438672</v>
      </c>
      <c r="AX136" s="52">
        <f t="shared" si="40"/>
        <v>1.2091343701602324</v>
      </c>
      <c r="AZ136" s="1">
        <v>93</v>
      </c>
      <c r="BA136" s="9">
        <f t="shared" si="37"/>
        <v>423.4484384955349</v>
      </c>
      <c r="BB136" s="9">
        <f t="shared" si="52"/>
        <v>856.00282691151369</v>
      </c>
      <c r="BC136" s="9">
        <f t="shared" si="52"/>
        <v>-552.07866969990573</v>
      </c>
      <c r="BD136" s="9">
        <f t="shared" si="52"/>
        <v>-303.92415721161296</v>
      </c>
      <c r="BE136" s="9">
        <f t="shared" si="52"/>
        <v>-109.37884596271897</v>
      </c>
      <c r="BF136" s="9">
        <f t="shared" si="52"/>
        <v>-150.87391628612841</v>
      </c>
      <c r="BG136" s="9">
        <f t="shared" si="43"/>
        <v>-102.25071687863783</v>
      </c>
      <c r="BH136" s="9">
        <f t="shared" si="43"/>
        <v>18.195238583267837</v>
      </c>
      <c r="BI136" s="9">
        <f t="shared" si="43"/>
        <v>-51.874253547589433</v>
      </c>
      <c r="BJ136" s="9">
        <f t="shared" si="43"/>
        <v>141.40050292510568</v>
      </c>
      <c r="BK136" s="9">
        <f t="shared" si="43"/>
        <v>162.66532972096024</v>
      </c>
      <c r="BL136" s="9">
        <f t="shared" si="43"/>
        <v>-956.21011865830587</v>
      </c>
      <c r="BM136" s="9">
        <f t="shared" si="43"/>
        <v>-148.25126729637577</v>
      </c>
      <c r="BN136" s="1">
        <v>93</v>
      </c>
      <c r="BO136" s="9">
        <f t="shared" si="42"/>
        <v>179308.58006430743</v>
      </c>
      <c r="BP136" s="9">
        <f t="shared" si="42"/>
        <v>362473.0604034451</v>
      </c>
      <c r="BQ136" s="9">
        <f t="shared" si="42"/>
        <v>-233776.85061111732</v>
      </c>
      <c r="BR136" s="9">
        <f t="shared" si="42"/>
        <v>-128696.20979232888</v>
      </c>
      <c r="BS136" s="9">
        <f t="shared" si="42"/>
        <v>-46316.301527356751</v>
      </c>
      <c r="BT136" s="9">
        <f t="shared" si="42"/>
        <v>-63887.324261066911</v>
      </c>
      <c r="BU136" s="9">
        <f t="shared" si="42"/>
        <v>-43297.906397307983</v>
      </c>
      <c r="BV136" s="9">
        <f t="shared" si="41"/>
        <v>7704.7453661388081</v>
      </c>
      <c r="BW136" s="9">
        <f t="shared" si="41"/>
        <v>-21966.071662847928</v>
      </c>
      <c r="BX136" s="9">
        <f t="shared" si="41"/>
        <v>59875.822166119746</v>
      </c>
      <c r="BY136" s="9">
        <f t="shared" si="41"/>
        <v>68880.379867702388</v>
      </c>
      <c r="BZ136" s="9">
        <f t="shared" si="41"/>
        <v>-404905.68161949015</v>
      </c>
      <c r="CA136" s="9">
        <f t="shared" si="41"/>
        <v>-62776.767641634266</v>
      </c>
    </row>
    <row r="137" spans="1:79">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53"/>
        <v>89.824999999999989</v>
      </c>
      <c r="I137" s="8">
        <f>C137-F137</f>
        <v>19296.655624999996</v>
      </c>
      <c r="J137" s="8">
        <f t="shared" si="55"/>
        <v>-33.625</v>
      </c>
      <c r="K137" s="82">
        <v>1530</v>
      </c>
      <c r="L137" s="9">
        <v>8432930.6601</v>
      </c>
      <c r="M137" s="78">
        <v>-1334787</v>
      </c>
      <c r="N137" s="9">
        <f t="shared" si="56"/>
        <v>7098143.6601</v>
      </c>
      <c r="O137" s="9">
        <f t="shared" si="57"/>
        <v>4639.3095817647063</v>
      </c>
      <c r="P137" s="8">
        <f t="shared" si="58"/>
        <v>-124.98311506193139</v>
      </c>
      <c r="Q137" s="8">
        <f t="shared" si="59"/>
        <v>4514.3264667027752</v>
      </c>
      <c r="R137" s="9">
        <f t="shared" si="60"/>
        <v>6906919.494055246</v>
      </c>
      <c r="S137" s="109">
        <f t="shared" si="61"/>
        <v>-191224.16604475502</v>
      </c>
      <c r="V137" s="38"/>
      <c r="W137" s="38"/>
      <c r="X137" s="38"/>
      <c r="Y137" s="38"/>
      <c r="Z137" s="38"/>
      <c r="AA137" s="38"/>
      <c r="AB137" s="38"/>
      <c r="AC137" s="38"/>
      <c r="AD137" s="38"/>
      <c r="AE137" s="38"/>
      <c r="AF137" s="38"/>
      <c r="AG137" s="38"/>
      <c r="AH137" s="38"/>
      <c r="AJ137" s="17">
        <v>94</v>
      </c>
      <c r="AK137" s="17">
        <v>3240.5429496264087</v>
      </c>
      <c r="AL137" s="17">
        <v>304.48886978059909</v>
      </c>
      <c r="AM137" s="17">
        <v>0.80576504293069284</v>
      </c>
      <c r="AU137" s="1">
        <v>94</v>
      </c>
      <c r="AV137" s="50">
        <f t="shared" si="38"/>
        <v>101</v>
      </c>
      <c r="AW137" s="51">
        <f t="shared" si="39"/>
        <v>0.83679833679833682</v>
      </c>
      <c r="AX137" s="52">
        <f t="shared" si="40"/>
        <v>0.98138417626213981</v>
      </c>
      <c r="AZ137" s="1">
        <v>94</v>
      </c>
      <c r="BA137" s="9">
        <f t="shared" si="37"/>
        <v>304.48886978059909</v>
      </c>
      <c r="BB137" s="9">
        <f t="shared" si="52"/>
        <v>423.4484384955349</v>
      </c>
      <c r="BC137" s="9">
        <f t="shared" si="52"/>
        <v>856.00282691151369</v>
      </c>
      <c r="BD137" s="9">
        <f t="shared" si="52"/>
        <v>-552.07866969990573</v>
      </c>
      <c r="BE137" s="9">
        <f t="shared" si="52"/>
        <v>-303.92415721161296</v>
      </c>
      <c r="BF137" s="9">
        <f t="shared" si="52"/>
        <v>-109.37884596271897</v>
      </c>
      <c r="BG137" s="9">
        <f t="shared" si="43"/>
        <v>-150.87391628612841</v>
      </c>
      <c r="BH137" s="9">
        <f t="shared" si="43"/>
        <v>-102.25071687863783</v>
      </c>
      <c r="BI137" s="9">
        <f t="shared" si="43"/>
        <v>18.195238583267837</v>
      </c>
      <c r="BJ137" s="9">
        <f t="shared" si="43"/>
        <v>-51.874253547589433</v>
      </c>
      <c r="BK137" s="9">
        <f t="shared" si="43"/>
        <v>141.40050292510568</v>
      </c>
      <c r="BL137" s="9">
        <f t="shared" si="43"/>
        <v>162.66532972096024</v>
      </c>
      <c r="BM137" s="9">
        <f t="shared" si="43"/>
        <v>-956.21011865830587</v>
      </c>
      <c r="BN137" s="1">
        <v>94</v>
      </c>
      <c r="BO137" s="9">
        <f t="shared" si="42"/>
        <v>92713.471820267077</v>
      </c>
      <c r="BP137" s="9">
        <f t="shared" si="42"/>
        <v>128935.33644786548</v>
      </c>
      <c r="BQ137" s="9">
        <f t="shared" si="42"/>
        <v>260643.33329528547</v>
      </c>
      <c r="BR137" s="9">
        <f t="shared" si="42"/>
        <v>-168101.81016690115</v>
      </c>
      <c r="BS137" s="9">
        <f t="shared" si="42"/>
        <v>-92541.523128385146</v>
      </c>
      <c r="BT137" s="9">
        <f t="shared" si="42"/>
        <v>-33304.641185094391</v>
      </c>
      <c r="BU137" s="9">
        <f t="shared" si="42"/>
        <v>-45939.428249335841</v>
      </c>
      <c r="BV137" s="9">
        <f t="shared" si="41"/>
        <v>-31134.205216632305</v>
      </c>
      <c r="BW137" s="9">
        <f t="shared" si="41"/>
        <v>5540.2476316078164</v>
      </c>
      <c r="BX137" s="9">
        <f t="shared" si="41"/>
        <v>-15795.132833417549</v>
      </c>
      <c r="BY137" s="9">
        <f t="shared" si="41"/>
        <v>43054.879322074063</v>
      </c>
      <c r="BZ137" s="9">
        <f t="shared" si="41"/>
        <v>49529.78239922403</v>
      </c>
      <c r="CA137" s="9">
        <f t="shared" si="41"/>
        <v>-291155.33830304054</v>
      </c>
    </row>
    <row r="138" spans="1:79">
      <c r="A138" s="98">
        <v>44835</v>
      </c>
      <c r="B138" s="8">
        <f>'WA Sch. 1-2'!B138</f>
        <v>510.4</v>
      </c>
      <c r="C138" s="8">
        <f>'WA Sch. 1-2'!C138</f>
        <v>260508.15999999997</v>
      </c>
      <c r="D138" s="8">
        <f>'WA Sch. 1-2'!D138</f>
        <v>0.65</v>
      </c>
      <c r="E138" s="8">
        <f>'WA Sch. 1-2'!E138</f>
        <v>308.5</v>
      </c>
      <c r="F138" s="8">
        <f>'WA Sch. 1-2'!F138</f>
        <v>95172.25</v>
      </c>
      <c r="G138" s="8">
        <f>'WA Sch. 1-2'!G138</f>
        <v>0.5</v>
      </c>
      <c r="H138" s="8">
        <f t="shared" si="53"/>
        <v>201.89999999999998</v>
      </c>
      <c r="I138" s="8">
        <f t="shared" si="54"/>
        <v>165335.90999999997</v>
      </c>
      <c r="J138" s="8">
        <f t="shared" si="55"/>
        <v>0.15000000000000002</v>
      </c>
      <c r="K138" s="82">
        <v>1537</v>
      </c>
      <c r="L138" s="9">
        <v>5188953.7699999996</v>
      </c>
      <c r="M138" s="78">
        <v>-206242</v>
      </c>
      <c r="N138" s="9">
        <f t="shared" si="56"/>
        <v>4982711.7699999996</v>
      </c>
      <c r="O138" s="9">
        <f t="shared" si="57"/>
        <v>3241.8424007807416</v>
      </c>
      <c r="P138" s="8">
        <f t="shared" si="58"/>
        <v>0.55754549470006576</v>
      </c>
      <c r="Q138" s="8">
        <f t="shared" si="59"/>
        <v>3242.3999462754418</v>
      </c>
      <c r="R138" s="9">
        <f t="shared" si="60"/>
        <v>4983568.7174253538</v>
      </c>
      <c r="S138" s="109">
        <f t="shared" si="61"/>
        <v>856.9474253540011</v>
      </c>
      <c r="V138" s="38"/>
      <c r="W138" s="38"/>
      <c r="X138" s="38"/>
      <c r="Y138" s="38"/>
      <c r="Z138" s="38"/>
      <c r="AA138" s="38"/>
      <c r="AB138" s="38"/>
      <c r="AC138" s="38"/>
      <c r="AD138" s="38"/>
      <c r="AE138" s="38"/>
      <c r="AF138" s="38"/>
      <c r="AG138" s="38"/>
      <c r="AH138" s="38"/>
      <c r="AJ138" s="17">
        <v>95</v>
      </c>
      <c r="AK138" s="17">
        <v>1723.5447336147192</v>
      </c>
      <c r="AL138" s="17">
        <v>-231.30013684052574</v>
      </c>
      <c r="AM138" s="17">
        <v>-0.61208662512187628</v>
      </c>
      <c r="AU138" s="1">
        <v>95</v>
      </c>
      <c r="AV138" s="50">
        <f t="shared" si="38"/>
        <v>30</v>
      </c>
      <c r="AW138" s="51">
        <f t="shared" si="39"/>
        <v>0.24636174636174638</v>
      </c>
      <c r="AX138" s="52">
        <f t="shared" si="40"/>
        <v>-0.68598353263417977</v>
      </c>
      <c r="AZ138" s="1">
        <v>95</v>
      </c>
      <c r="BA138" s="9">
        <f t="shared" si="37"/>
        <v>-231.30013684052574</v>
      </c>
      <c r="BB138" s="9">
        <f t="shared" si="52"/>
        <v>304.48886978059909</v>
      </c>
      <c r="BC138" s="9">
        <f t="shared" si="52"/>
        <v>423.4484384955349</v>
      </c>
      <c r="BD138" s="9">
        <f t="shared" si="52"/>
        <v>856.00282691151369</v>
      </c>
      <c r="BE138" s="9">
        <f t="shared" si="52"/>
        <v>-552.07866969990573</v>
      </c>
      <c r="BF138" s="9">
        <f t="shared" si="52"/>
        <v>-303.92415721161296</v>
      </c>
      <c r="BG138" s="9">
        <f t="shared" si="43"/>
        <v>-109.37884596271897</v>
      </c>
      <c r="BH138" s="9">
        <f t="shared" si="43"/>
        <v>-150.87391628612841</v>
      </c>
      <c r="BI138" s="9">
        <f t="shared" si="43"/>
        <v>-102.25071687863783</v>
      </c>
      <c r="BJ138" s="9">
        <f t="shared" si="43"/>
        <v>18.195238583267837</v>
      </c>
      <c r="BK138" s="9">
        <f t="shared" si="43"/>
        <v>-51.874253547589433</v>
      </c>
      <c r="BL138" s="9">
        <f t="shared" si="43"/>
        <v>141.40050292510568</v>
      </c>
      <c r="BM138" s="9">
        <f t="shared" si="43"/>
        <v>162.66532972096024</v>
      </c>
      <c r="BN138" s="1">
        <v>95</v>
      </c>
      <c r="BO138" s="9">
        <f t="shared" si="42"/>
        <v>53499.753302445577</v>
      </c>
      <c r="BP138" s="9">
        <f t="shared" si="42"/>
        <v>-70428.317246669525</v>
      </c>
      <c r="BQ138" s="9">
        <f t="shared" si="42"/>
        <v>-97943.681768924012</v>
      </c>
      <c r="BR138" s="9">
        <f t="shared" si="42"/>
        <v>-197993.57100050952</v>
      </c>
      <c r="BS138" s="9">
        <f t="shared" si="42"/>
        <v>127695.871848323</v>
      </c>
      <c r="BT138" s="9">
        <f t="shared" si="42"/>
        <v>70297.699152187139</v>
      </c>
      <c r="BU138" s="9">
        <f t="shared" si="42"/>
        <v>25299.342038635426</v>
      </c>
      <c r="BV138" s="9">
        <f t="shared" si="41"/>
        <v>34897.157482647235</v>
      </c>
      <c r="BW138" s="9">
        <f t="shared" si="41"/>
        <v>23650.604806070533</v>
      </c>
      <c r="BX138" s="9">
        <f t="shared" si="41"/>
        <v>-4208.5611741560251</v>
      </c>
      <c r="BY138" s="9">
        <f t="shared" si="41"/>
        <v>11998.521944057349</v>
      </c>
      <c r="BZ138" s="9">
        <f t="shared" si="41"/>
        <v>-32705.955675896173</v>
      </c>
      <c r="CA138" s="9">
        <f t="shared" si="41"/>
        <v>-37624.513023667394</v>
      </c>
    </row>
    <row r="139" spans="1:79">
      <c r="A139" s="98">
        <v>44866</v>
      </c>
      <c r="B139" s="8">
        <f>'WA Sch. 1-2'!B139</f>
        <v>874.97500000000002</v>
      </c>
      <c r="C139" s="8">
        <f>'WA Sch. 1-2'!C139</f>
        <v>765581.25062499999</v>
      </c>
      <c r="D139" s="8">
        <f>'WA Sch. 1-2'!D139</f>
        <v>0</v>
      </c>
      <c r="E139" s="8">
        <f>'WA Sch. 1-2'!E139</f>
        <v>1095.5</v>
      </c>
      <c r="F139" s="8">
        <f>'WA Sch. 1-2'!F139</f>
        <v>1200120.25</v>
      </c>
      <c r="G139" s="8">
        <f>'WA Sch. 1-2'!G139</f>
        <v>0</v>
      </c>
      <c r="H139" s="8">
        <f t="shared" si="53"/>
        <v>-220.52499999999998</v>
      </c>
      <c r="I139" s="8">
        <f t="shared" si="54"/>
        <v>-434538.99937500001</v>
      </c>
      <c r="J139" s="8">
        <f t="shared" si="55"/>
        <v>0</v>
      </c>
      <c r="K139" s="82">
        <v>1520</v>
      </c>
      <c r="L139" s="9">
        <v>3226104.39</v>
      </c>
      <c r="M139" s="78">
        <v>-511505</v>
      </c>
      <c r="N139" s="9">
        <f t="shared" si="56"/>
        <v>2714599.39</v>
      </c>
      <c r="O139" s="9">
        <f t="shared" si="57"/>
        <v>1785.9206513157897</v>
      </c>
      <c r="P139" s="8">
        <f t="shared" si="58"/>
        <v>0</v>
      </c>
      <c r="Q139" s="8">
        <f t="shared" si="59"/>
        <v>1785.9206513157897</v>
      </c>
      <c r="R139" s="9">
        <f t="shared" si="60"/>
        <v>2714599.39</v>
      </c>
      <c r="S139" s="109">
        <f t="shared" si="61"/>
        <v>0</v>
      </c>
      <c r="V139" s="38"/>
      <c r="W139" s="38"/>
      <c r="X139" s="38"/>
      <c r="Y139" s="38"/>
      <c r="Z139" s="38"/>
      <c r="AA139" s="38"/>
      <c r="AB139" s="38"/>
      <c r="AC139" s="38"/>
      <c r="AD139" s="38"/>
      <c r="AE139" s="38"/>
      <c r="AF139" s="38"/>
      <c r="AG139" s="38"/>
      <c r="AH139" s="38"/>
      <c r="AJ139" s="17">
        <v>96</v>
      </c>
      <c r="AK139" s="17">
        <v>2449.0759807580075</v>
      </c>
      <c r="AL139" s="17">
        <v>34.073057450160832</v>
      </c>
      <c r="AM139" s="17">
        <v>9.0167100751142565E-2</v>
      </c>
      <c r="AU139" s="1">
        <v>96</v>
      </c>
      <c r="AV139" s="50">
        <f t="shared" si="38"/>
        <v>64</v>
      </c>
      <c r="AW139" s="51">
        <f t="shared" si="39"/>
        <v>0.52910602910602911</v>
      </c>
      <c r="AX139" s="52">
        <f t="shared" si="40"/>
        <v>7.3022840689146426E-2</v>
      </c>
      <c r="AZ139" s="1">
        <v>96</v>
      </c>
      <c r="BA139" s="9">
        <f t="shared" si="37"/>
        <v>34.073057450160832</v>
      </c>
      <c r="BB139" s="9">
        <f t="shared" si="52"/>
        <v>-231.30013684052574</v>
      </c>
      <c r="BC139" s="9">
        <f t="shared" si="52"/>
        <v>304.48886978059909</v>
      </c>
      <c r="BD139" s="9">
        <f t="shared" si="52"/>
        <v>423.4484384955349</v>
      </c>
      <c r="BE139" s="9">
        <f t="shared" si="52"/>
        <v>856.00282691151369</v>
      </c>
      <c r="BF139" s="9">
        <f t="shared" si="52"/>
        <v>-552.07866969990573</v>
      </c>
      <c r="BG139" s="9">
        <f t="shared" si="43"/>
        <v>-303.92415721161296</v>
      </c>
      <c r="BH139" s="9">
        <f t="shared" si="43"/>
        <v>-109.37884596271897</v>
      </c>
      <c r="BI139" s="9">
        <f t="shared" si="43"/>
        <v>-150.87391628612841</v>
      </c>
      <c r="BJ139" s="9">
        <f t="shared" si="43"/>
        <v>-102.25071687863783</v>
      </c>
      <c r="BK139" s="9">
        <f t="shared" si="43"/>
        <v>18.195238583267837</v>
      </c>
      <c r="BL139" s="9">
        <f t="shared" si="43"/>
        <v>-51.874253547589433</v>
      </c>
      <c r="BM139" s="9">
        <f t="shared" si="43"/>
        <v>141.40050292510568</v>
      </c>
      <c r="BN139" s="1">
        <v>96</v>
      </c>
      <c r="BO139" s="9">
        <f t="shared" si="42"/>
        <v>1160.9732440020118</v>
      </c>
      <c r="BP139" s="9">
        <f t="shared" si="42"/>
        <v>-7881.1028507974434</v>
      </c>
      <c r="BQ139" s="9">
        <f t="shared" si="42"/>
        <v>10374.866752969148</v>
      </c>
      <c r="BR139" s="9">
        <f t="shared" si="42"/>
        <v>14428.1829720396</v>
      </c>
      <c r="BS139" s="9">
        <f t="shared" si="42"/>
        <v>29166.633498856758</v>
      </c>
      <c r="BT139" s="9">
        <f t="shared" si="42"/>
        <v>-18811.008229693642</v>
      </c>
      <c r="BU139" s="9">
        <f t="shared" si="42"/>
        <v>-10355.625269163205</v>
      </c>
      <c r="BV139" s="9">
        <f t="shared" si="41"/>
        <v>-3726.8717023200725</v>
      </c>
      <c r="BW139" s="9">
        <f t="shared" si="41"/>
        <v>-5140.7356173480966</v>
      </c>
      <c r="BX139" s="9">
        <f t="shared" si="41"/>
        <v>-3483.994550526008</v>
      </c>
      <c r="BY139" s="9">
        <f t="shared" si="41"/>
        <v>619.96740956710744</v>
      </c>
      <c r="BZ139" s="9">
        <f t="shared" si="41"/>
        <v>-1767.5144213112376</v>
      </c>
      <c r="CA139" s="9">
        <f t="shared" si="41"/>
        <v>4817.9474596488935</v>
      </c>
    </row>
    <row r="140" spans="1:79">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53"/>
        <v>-147.27500000000009</v>
      </c>
      <c r="I140" s="8">
        <f t="shared" si="54"/>
        <v>-357101.37437500013</v>
      </c>
      <c r="J140" s="8">
        <f t="shared" si="55"/>
        <v>0</v>
      </c>
      <c r="K140" s="82">
        <v>1529</v>
      </c>
      <c r="L140" s="9">
        <v>3841011.73</v>
      </c>
      <c r="M140" s="78">
        <v>-112719</v>
      </c>
      <c r="N140" s="9">
        <f t="shared" si="56"/>
        <v>3728292.73</v>
      </c>
      <c r="O140" s="9">
        <f t="shared" si="57"/>
        <v>2438.3863505559189</v>
      </c>
      <c r="P140" s="8">
        <f t="shared" si="58"/>
        <v>0</v>
      </c>
      <c r="Q140" s="8">
        <f t="shared" si="59"/>
        <v>2438.3863505559189</v>
      </c>
      <c r="R140" s="9">
        <f t="shared" si="60"/>
        <v>3728292.73</v>
      </c>
      <c r="S140" s="109">
        <f t="shared" si="61"/>
        <v>0</v>
      </c>
      <c r="V140" s="38"/>
      <c r="W140" s="38"/>
      <c r="X140" s="38"/>
      <c r="Y140" s="38"/>
      <c r="Z140" s="38"/>
      <c r="AA140" s="38"/>
      <c r="AB140" s="38"/>
      <c r="AC140" s="38"/>
      <c r="AD140" s="38"/>
      <c r="AE140" s="38"/>
      <c r="AF140" s="38"/>
      <c r="AG140" s="38"/>
      <c r="AH140" s="38"/>
      <c r="AJ140" s="17">
        <v>97</v>
      </c>
      <c r="AK140" s="17">
        <v>2449.0759807580075</v>
      </c>
      <c r="AL140" s="17">
        <v>-112.33209429512544</v>
      </c>
      <c r="AM140" s="17">
        <v>-0.29726299962105729</v>
      </c>
      <c r="AU140" s="1">
        <v>97</v>
      </c>
      <c r="AV140" s="50">
        <f t="shared" si="38"/>
        <v>47</v>
      </c>
      <c r="AW140" s="51">
        <f t="shared" si="39"/>
        <v>0.38773388773388773</v>
      </c>
      <c r="AX140" s="52">
        <f t="shared" si="40"/>
        <v>-0.28523021200384785</v>
      </c>
      <c r="AZ140" s="1">
        <v>97</v>
      </c>
      <c r="BA140" s="9">
        <f t="shared" ref="BA140:BA163" si="62">AL140</f>
        <v>-112.33209429512544</v>
      </c>
      <c r="BB140" s="9">
        <f t="shared" si="52"/>
        <v>34.073057450160832</v>
      </c>
      <c r="BC140" s="9">
        <f t="shared" si="52"/>
        <v>-231.30013684052574</v>
      </c>
      <c r="BD140" s="9">
        <f t="shared" si="52"/>
        <v>304.48886978059909</v>
      </c>
      <c r="BE140" s="9">
        <f t="shared" si="52"/>
        <v>423.4484384955349</v>
      </c>
      <c r="BF140" s="9">
        <f t="shared" si="52"/>
        <v>856.00282691151369</v>
      </c>
      <c r="BG140" s="9">
        <f t="shared" si="43"/>
        <v>-552.07866969990573</v>
      </c>
      <c r="BH140" s="9">
        <f t="shared" si="43"/>
        <v>-303.92415721161296</v>
      </c>
      <c r="BI140" s="9">
        <f t="shared" si="43"/>
        <v>-109.37884596271897</v>
      </c>
      <c r="BJ140" s="9">
        <f t="shared" si="43"/>
        <v>-150.87391628612841</v>
      </c>
      <c r="BK140" s="9">
        <f t="shared" si="43"/>
        <v>-102.25071687863783</v>
      </c>
      <c r="BL140" s="9">
        <f t="shared" si="43"/>
        <v>18.195238583267837</v>
      </c>
      <c r="BM140" s="9">
        <f t="shared" si="43"/>
        <v>-51.874253547589433</v>
      </c>
      <c r="BN140" s="1">
        <v>97</v>
      </c>
      <c r="BO140" s="9">
        <f t="shared" si="42"/>
        <v>12618.499408728785</v>
      </c>
      <c r="BP140" s="9">
        <f t="shared" si="42"/>
        <v>-3827.4979024147519</v>
      </c>
      <c r="BQ140" s="9">
        <f t="shared" si="42"/>
        <v>25982.428782045095</v>
      </c>
      <c r="BR140" s="9">
        <f t="shared" si="42"/>
        <v>-34203.872432010285</v>
      </c>
      <c r="BS140" s="9">
        <f t="shared" si="42"/>
        <v>-47566.849922203815</v>
      </c>
      <c r="BT140" s="9">
        <f t="shared" si="42"/>
        <v>-96156.590269517546</v>
      </c>
      <c r="BU140" s="9">
        <f t="shared" si="42"/>
        <v>62016.153183056718</v>
      </c>
      <c r="BV140" s="9">
        <f t="shared" si="41"/>
        <v>34140.437086461126</v>
      </c>
      <c r="BW140" s="9">
        <f t="shared" si="41"/>
        <v>12286.754838575982</v>
      </c>
      <c r="BX140" s="9">
        <f t="shared" si="41"/>
        <v>16947.982990928038</v>
      </c>
      <c r="BY140" s="9">
        <f t="shared" si="41"/>
        <v>11486.037170155158</v>
      </c>
      <c r="BZ140" s="9">
        <f t="shared" si="41"/>
        <v>-2043.9092562580188</v>
      </c>
      <c r="CA140" s="9">
        <f t="shared" si="41"/>
        <v>5827.1435409969381</v>
      </c>
    </row>
    <row r="141" spans="1:79">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63">B141-E141</f>
        <v>44.650000000000091</v>
      </c>
      <c r="I141" s="8">
        <f t="shared" ref="I141:I146" si="64">C141-F141</f>
        <v>95803.272500000196</v>
      </c>
      <c r="J141" s="8">
        <f t="shared" ref="J141:J146" si="65">D141-G141</f>
        <v>0</v>
      </c>
      <c r="K141" s="82">
        <v>1520</v>
      </c>
      <c r="L141" s="9">
        <v>4020748.97</v>
      </c>
      <c r="M141" s="78">
        <v>-663137</v>
      </c>
      <c r="N141" s="9">
        <f t="shared" ref="N141:N146" si="66">L141+M141</f>
        <v>3357611.97</v>
      </c>
      <c r="O141" s="9">
        <f t="shared" ref="O141:O146" si="67">N141/K141</f>
        <v>2208.9552434210527</v>
      </c>
      <c r="P141" s="8">
        <f t="shared" ref="P141:P146" si="68">$B$3*H141+$B$4*I141+$B$5*J141</f>
        <v>0</v>
      </c>
      <c r="Q141" s="8">
        <f t="shared" ref="Q141:Q146" si="69">P141+O141</f>
        <v>2208.9552434210527</v>
      </c>
      <c r="R141" s="9">
        <f t="shared" ref="R141:R146" si="70">Q141*K141</f>
        <v>3357611.97</v>
      </c>
      <c r="S141" s="109">
        <f t="shared" si="61"/>
        <v>0</v>
      </c>
      <c r="V141" s="38"/>
      <c r="W141" s="38"/>
      <c r="X141" s="38"/>
      <c r="Y141" s="38"/>
      <c r="Z141" s="38"/>
      <c r="AA141" s="38"/>
      <c r="AB141" s="38"/>
      <c r="AC141" s="38"/>
      <c r="AD141" s="38"/>
      <c r="AE141" s="38"/>
      <c r="AF141" s="38"/>
      <c r="AG141" s="38"/>
      <c r="AH141" s="38"/>
      <c r="AJ141" s="17">
        <v>98</v>
      </c>
      <c r="AK141" s="17">
        <v>2449.0759807580075</v>
      </c>
      <c r="AL141" s="17">
        <v>75.072567736975543</v>
      </c>
      <c r="AM141" s="17">
        <v>0.19866358599277675</v>
      </c>
      <c r="AU141" s="1">
        <v>98</v>
      </c>
      <c r="AV141" s="50">
        <f t="shared" si="38"/>
        <v>67</v>
      </c>
      <c r="AW141" s="51">
        <f t="shared" si="39"/>
        <v>0.55405405405405406</v>
      </c>
      <c r="AX141" s="52">
        <f t="shared" si="40"/>
        <v>0.13591068064648049</v>
      </c>
      <c r="AZ141" s="1">
        <v>98</v>
      </c>
      <c r="BA141" s="9">
        <f t="shared" si="62"/>
        <v>75.072567736975543</v>
      </c>
      <c r="BB141" s="9">
        <f t="shared" si="52"/>
        <v>-112.33209429512544</v>
      </c>
      <c r="BC141" s="9">
        <f t="shared" si="52"/>
        <v>34.073057450160832</v>
      </c>
      <c r="BD141" s="9">
        <f t="shared" si="52"/>
        <v>-231.30013684052574</v>
      </c>
      <c r="BE141" s="9">
        <f t="shared" si="52"/>
        <v>304.48886978059909</v>
      </c>
      <c r="BF141" s="9">
        <f t="shared" si="52"/>
        <v>423.4484384955349</v>
      </c>
      <c r="BG141" s="9">
        <f t="shared" si="43"/>
        <v>856.00282691151369</v>
      </c>
      <c r="BH141" s="9">
        <f t="shared" si="43"/>
        <v>-552.07866969990573</v>
      </c>
      <c r="BI141" s="9">
        <f t="shared" si="43"/>
        <v>-303.92415721161296</v>
      </c>
      <c r="BJ141" s="9">
        <f t="shared" si="43"/>
        <v>-109.37884596271897</v>
      </c>
      <c r="BK141" s="9">
        <f t="shared" si="43"/>
        <v>-150.87391628612841</v>
      </c>
      <c r="BL141" s="9">
        <f t="shared" si="43"/>
        <v>-102.25071687863783</v>
      </c>
      <c r="BM141" s="9">
        <f t="shared" si="43"/>
        <v>18.195238583267837</v>
      </c>
      <c r="BN141" s="1">
        <v>98</v>
      </c>
      <c r="BO141" s="9">
        <f t="shared" si="42"/>
        <v>5635.8904266228947</v>
      </c>
      <c r="BP141" s="9">
        <f t="shared" si="42"/>
        <v>-8433.0587580071569</v>
      </c>
      <c r="BQ141" s="9">
        <f t="shared" si="42"/>
        <v>2557.9519134331404</v>
      </c>
      <c r="BR141" s="9">
        <f t="shared" si="42"/>
        <v>-17364.295190532197</v>
      </c>
      <c r="BS141" s="9">
        <f t="shared" si="42"/>
        <v>22858.761301759434</v>
      </c>
      <c r="BT141" s="9">
        <f t="shared" si="42"/>
        <v>31789.361582072939</v>
      </c>
      <c r="BU141" s="9">
        <f t="shared" si="42"/>
        <v>64262.330206357867</v>
      </c>
      <c r="BV141" s="9">
        <f t="shared" si="41"/>
        <v>-41445.963327185877</v>
      </c>
      <c r="BW141" s="9">
        <f t="shared" si="41"/>
        <v>-22816.36687917219</v>
      </c>
      <c r="BX141" s="9">
        <f t="shared" si="41"/>
        <v>-8211.3508225284604</v>
      </c>
      <c r="BY141" s="9">
        <f t="shared" si="41"/>
        <v>-11326.492300133208</v>
      </c>
      <c r="BZ141" s="9">
        <f t="shared" si="41"/>
        <v>-7676.2238690258673</v>
      </c>
      <c r="CA141" s="9">
        <f t="shared" si="41"/>
        <v>1365.9632810328762</v>
      </c>
    </row>
    <row r="142" spans="1:79">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63"/>
        <v>1.7642499999999472</v>
      </c>
      <c r="I142" s="8">
        <f t="shared" si="64"/>
        <v>3288.1460780623602</v>
      </c>
      <c r="J142" s="8">
        <f t="shared" si="65"/>
        <v>0</v>
      </c>
      <c r="K142" s="82">
        <v>1519</v>
      </c>
      <c r="L142" s="9">
        <v>3337014.8899999997</v>
      </c>
      <c r="M142" s="78">
        <v>256628</v>
      </c>
      <c r="N142" s="9">
        <f t="shared" si="66"/>
        <v>3593642.8899999997</v>
      </c>
      <c r="O142" s="9">
        <f t="shared" si="67"/>
        <v>2365.795187623436</v>
      </c>
      <c r="P142" s="8">
        <f t="shared" si="68"/>
        <v>0</v>
      </c>
      <c r="Q142" s="8">
        <f t="shared" si="69"/>
        <v>2365.795187623436</v>
      </c>
      <c r="R142" s="9">
        <f t="shared" si="70"/>
        <v>3593642.8899999992</v>
      </c>
      <c r="S142" s="109">
        <f t="shared" si="61"/>
        <v>0</v>
      </c>
      <c r="V142" s="38"/>
      <c r="W142" s="38"/>
      <c r="X142" s="38"/>
      <c r="Y142" s="38"/>
      <c r="Z142" s="38"/>
      <c r="AA142" s="38"/>
      <c r="AB142" s="38"/>
      <c r="AC142" s="38"/>
      <c r="AD142" s="38"/>
      <c r="AE142" s="38"/>
      <c r="AF142" s="38"/>
      <c r="AG142" s="38"/>
      <c r="AH142" s="38"/>
      <c r="AJ142" s="17">
        <v>99</v>
      </c>
      <c r="AK142" s="17">
        <v>2449.0759807580075</v>
      </c>
      <c r="AL142" s="17">
        <v>-132.73248888564149</v>
      </c>
      <c r="AM142" s="17">
        <v>-0.35124830566812121</v>
      </c>
      <c r="AU142" s="1">
        <v>99</v>
      </c>
      <c r="AV142" s="50">
        <f t="shared" si="38"/>
        <v>41</v>
      </c>
      <c r="AW142" s="51">
        <f t="shared" si="39"/>
        <v>0.33783783783783783</v>
      </c>
      <c r="AX142" s="52">
        <f t="shared" si="40"/>
        <v>-0.41837128791165434</v>
      </c>
      <c r="AZ142" s="1">
        <v>99</v>
      </c>
      <c r="BA142" s="9">
        <f t="shared" si="62"/>
        <v>-132.73248888564149</v>
      </c>
      <c r="BB142" s="9">
        <f t="shared" si="52"/>
        <v>75.072567736975543</v>
      </c>
      <c r="BC142" s="9">
        <f t="shared" si="52"/>
        <v>-112.33209429512544</v>
      </c>
      <c r="BD142" s="9">
        <f t="shared" si="52"/>
        <v>34.073057450160832</v>
      </c>
      <c r="BE142" s="9">
        <f t="shared" si="52"/>
        <v>-231.30013684052574</v>
      </c>
      <c r="BF142" s="9">
        <f t="shared" si="52"/>
        <v>304.48886978059909</v>
      </c>
      <c r="BG142" s="9">
        <f t="shared" si="43"/>
        <v>423.4484384955349</v>
      </c>
      <c r="BH142" s="9">
        <f t="shared" si="43"/>
        <v>856.00282691151369</v>
      </c>
      <c r="BI142" s="9">
        <f t="shared" si="43"/>
        <v>-552.07866969990573</v>
      </c>
      <c r="BJ142" s="9">
        <f t="shared" si="43"/>
        <v>-303.92415721161296</v>
      </c>
      <c r="BK142" s="9">
        <f t="shared" si="43"/>
        <v>-109.37884596271897</v>
      </c>
      <c r="BL142" s="9">
        <f t="shared" si="43"/>
        <v>-150.87391628612841</v>
      </c>
      <c r="BM142" s="9">
        <f t="shared" si="43"/>
        <v>-102.25071687863783</v>
      </c>
      <c r="BN142" s="1">
        <v>99</v>
      </c>
      <c r="BO142" s="9">
        <f t="shared" si="42"/>
        <v>17617.913605776735</v>
      </c>
      <c r="BP142" s="9">
        <f t="shared" si="42"/>
        <v>-9964.5687627647167</v>
      </c>
      <c r="BQ142" s="9">
        <f t="shared" si="42"/>
        <v>14910.118457528384</v>
      </c>
      <c r="BR142" s="9">
        <f t="shared" si="42"/>
        <v>-4522.6017193033704</v>
      </c>
      <c r="BS142" s="9">
        <f t="shared" si="42"/>
        <v>30701.042842432158</v>
      </c>
      <c r="BT142" s="9">
        <f t="shared" si="42"/>
        <v>-40415.56552395477</v>
      </c>
      <c r="BU142" s="9">
        <f t="shared" si="42"/>
        <v>-56205.365156250606</v>
      </c>
      <c r="BV142" s="9">
        <f t="shared" si="41"/>
        <v>-113619.38570910963</v>
      </c>
      <c r="BW142" s="9">
        <f t="shared" si="41"/>
        <v>73278.775889941942</v>
      </c>
      <c r="BX142" s="9">
        <f t="shared" si="41"/>
        <v>40340.609819168043</v>
      </c>
      <c r="BY142" s="9">
        <f t="shared" si="41"/>
        <v>14518.126456070704</v>
      </c>
      <c r="BZ142" s="9">
        <f t="shared" si="41"/>
        <v>20025.870416581525</v>
      </c>
      <c r="CA142" s="9">
        <f t="shared" si="41"/>
        <v>13571.992141642491</v>
      </c>
    </row>
    <row r="143" spans="1:79">
      <c r="A143" s="98">
        <v>44986</v>
      </c>
      <c r="B143" s="8">
        <f>'WA Sch. 1-2'!B143</f>
        <v>767.35</v>
      </c>
      <c r="C143" s="8">
        <f>'WA Sch. 1-2'!C143</f>
        <v>588826.02250000008</v>
      </c>
      <c r="D143" s="8">
        <f>'WA Sch. 1-2'!D143</f>
        <v>0</v>
      </c>
      <c r="E143" s="8">
        <f>'WA Sch. 1-2'!E143</f>
        <v>849.5</v>
      </c>
      <c r="F143" s="8">
        <f>'WA Sch. 1-2'!F143</f>
        <v>721650.25</v>
      </c>
      <c r="G143" s="8">
        <f>'WA Sch. 1-2'!G143</f>
        <v>0</v>
      </c>
      <c r="H143" s="8">
        <f t="shared" si="63"/>
        <v>-82.149999999999977</v>
      </c>
      <c r="I143" s="8">
        <f t="shared" si="64"/>
        <v>-132824.22749999992</v>
      </c>
      <c r="J143" s="8">
        <f t="shared" si="65"/>
        <v>0</v>
      </c>
      <c r="K143" s="82">
        <v>1542</v>
      </c>
      <c r="L143" s="9">
        <v>3845737.28</v>
      </c>
      <c r="M143" s="78">
        <v>-577185</v>
      </c>
      <c r="N143" s="9">
        <f t="shared" si="66"/>
        <v>3268552.28</v>
      </c>
      <c r="O143" s="9">
        <f t="shared" si="67"/>
        <v>2119.6837094682228</v>
      </c>
      <c r="P143" s="8">
        <f t="shared" si="68"/>
        <v>0</v>
      </c>
      <c r="Q143" s="8">
        <f t="shared" si="69"/>
        <v>2119.6837094682228</v>
      </c>
      <c r="R143" s="9">
        <f t="shared" si="70"/>
        <v>3268552.2799999993</v>
      </c>
      <c r="S143" s="109">
        <f t="shared" si="61"/>
        <v>0</v>
      </c>
      <c r="V143" s="38"/>
      <c r="W143" s="38"/>
      <c r="X143" s="38"/>
      <c r="Y143" s="38"/>
      <c r="Z143" s="38"/>
      <c r="AA143" s="38"/>
      <c r="AB143" s="38"/>
      <c r="AC143" s="38"/>
      <c r="AD143" s="38"/>
      <c r="AE143" s="38"/>
      <c r="AF143" s="38"/>
      <c r="AG143" s="38"/>
      <c r="AH143" s="38"/>
      <c r="AJ143" s="17">
        <v>100</v>
      </c>
      <c r="AK143" s="17">
        <v>2449.0759807580075</v>
      </c>
      <c r="AL143" s="17">
        <v>-37.153423680382275</v>
      </c>
      <c r="AM143" s="17">
        <v>-9.8318634925528295E-2</v>
      </c>
      <c r="AU143" s="1">
        <v>100</v>
      </c>
      <c r="AV143" s="50">
        <f t="shared" si="38"/>
        <v>57</v>
      </c>
      <c r="AW143" s="51">
        <f t="shared" si="39"/>
        <v>0.47089397089397089</v>
      </c>
      <c r="AX143" s="52">
        <f t="shared" si="40"/>
        <v>-7.3022840689146426E-2</v>
      </c>
      <c r="AZ143" s="1">
        <v>100</v>
      </c>
      <c r="BA143" s="9">
        <f t="shared" si="62"/>
        <v>-37.153423680382275</v>
      </c>
      <c r="BB143" s="9">
        <f t="shared" si="52"/>
        <v>-132.73248888564149</v>
      </c>
      <c r="BC143" s="9">
        <f t="shared" si="52"/>
        <v>75.072567736975543</v>
      </c>
      <c r="BD143" s="9">
        <f t="shared" si="52"/>
        <v>-112.33209429512544</v>
      </c>
      <c r="BE143" s="9">
        <f t="shared" si="52"/>
        <v>34.073057450160832</v>
      </c>
      <c r="BF143" s="9">
        <f t="shared" si="52"/>
        <v>-231.30013684052574</v>
      </c>
      <c r="BG143" s="9">
        <f t="shared" si="43"/>
        <v>304.48886978059909</v>
      </c>
      <c r="BH143" s="9">
        <f t="shared" si="43"/>
        <v>423.4484384955349</v>
      </c>
      <c r="BI143" s="9">
        <f t="shared" si="43"/>
        <v>856.00282691151369</v>
      </c>
      <c r="BJ143" s="9">
        <f t="shared" si="43"/>
        <v>-552.07866969990573</v>
      </c>
      <c r="BK143" s="9">
        <f t="shared" si="43"/>
        <v>-303.92415721161296</v>
      </c>
      <c r="BL143" s="9">
        <f t="shared" si="43"/>
        <v>-109.37884596271897</v>
      </c>
      <c r="BM143" s="9">
        <f t="shared" si="43"/>
        <v>-150.87391628612841</v>
      </c>
      <c r="BN143" s="1">
        <v>100</v>
      </c>
      <c r="BO143" s="9">
        <f t="shared" si="42"/>
        <v>1380.3768911739344</v>
      </c>
      <c r="BP143" s="9">
        <f t="shared" si="42"/>
        <v>4931.4663957197408</v>
      </c>
      <c r="BQ143" s="9">
        <f t="shared" si="42"/>
        <v>-2789.2029159060212</v>
      </c>
      <c r="BR143" s="9">
        <f t="shared" si="42"/>
        <v>4173.5218922513359</v>
      </c>
      <c r="BS143" s="9">
        <f t="shared" si="42"/>
        <v>-1265.9307395318335</v>
      </c>
      <c r="BT143" s="9">
        <f t="shared" si="42"/>
        <v>8593.5919813662476</v>
      </c>
      <c r="BU143" s="9">
        <f t="shared" si="42"/>
        <v>-11312.803984919143</v>
      </c>
      <c r="BV143" s="9">
        <f t="shared" si="41"/>
        <v>-15732.559242220612</v>
      </c>
      <c r="BW143" s="9">
        <f t="shared" si="41"/>
        <v>-31803.435699847789</v>
      </c>
      <c r="BX143" s="9">
        <f t="shared" si="41"/>
        <v>20511.612720261975</v>
      </c>
      <c r="BY143" s="9">
        <f t="shared" si="41"/>
        <v>11291.82297958591</v>
      </c>
      <c r="BZ143" s="9">
        <f t="shared" si="41"/>
        <v>4063.7986057240578</v>
      </c>
      <c r="CA143" s="9">
        <f t="shared" si="41"/>
        <v>5605.4825340969137</v>
      </c>
    </row>
    <row r="144" spans="1:79">
      <c r="A144" s="98">
        <v>45017</v>
      </c>
      <c r="B144" s="8">
        <f>'WA Sch. 1-2'!B144</f>
        <v>547.15</v>
      </c>
      <c r="C144" s="8">
        <f>'WA Sch. 1-2'!C144</f>
        <v>299373.1225</v>
      </c>
      <c r="D144" s="8">
        <f>'WA Sch. 1-2'!D144</f>
        <v>0.375</v>
      </c>
      <c r="E144" s="8">
        <f>'WA Sch. 1-2'!E144</f>
        <v>563</v>
      </c>
      <c r="F144" s="8">
        <f>'WA Sch. 1-2'!F144</f>
        <v>316969</v>
      </c>
      <c r="G144" s="8">
        <f>'WA Sch. 1-2'!G144</f>
        <v>4.5</v>
      </c>
      <c r="H144" s="8">
        <f t="shared" si="63"/>
        <v>-15.850000000000023</v>
      </c>
      <c r="I144" s="8">
        <f t="shared" si="64"/>
        <v>-17595.877500000002</v>
      </c>
      <c r="J144" s="8">
        <f t="shared" si="65"/>
        <v>-4.125</v>
      </c>
      <c r="K144" s="82">
        <v>1515</v>
      </c>
      <c r="L144" s="9">
        <v>3038646.14</v>
      </c>
      <c r="M144" s="78">
        <v>51099</v>
      </c>
      <c r="N144" s="9">
        <f t="shared" si="66"/>
        <v>3089745.14</v>
      </c>
      <c r="O144" s="9">
        <f t="shared" si="67"/>
        <v>2039.4357359735975</v>
      </c>
      <c r="P144" s="8">
        <f t="shared" si="68"/>
        <v>-15.332501104251806</v>
      </c>
      <c r="Q144" s="8">
        <f t="shared" si="69"/>
        <v>2024.1032348693457</v>
      </c>
      <c r="R144" s="9">
        <f t="shared" si="70"/>
        <v>3066516.4008270586</v>
      </c>
      <c r="S144" s="109">
        <f t="shared" si="61"/>
        <v>-23228.739172941485</v>
      </c>
      <c r="V144" s="38"/>
      <c r="W144" s="38"/>
      <c r="X144" s="38"/>
      <c r="Y144" s="38"/>
      <c r="Z144" s="38"/>
      <c r="AA144" s="38"/>
      <c r="AB144" s="38"/>
      <c r="AC144" s="38"/>
      <c r="AD144" s="38"/>
      <c r="AE144" s="38"/>
      <c r="AF144" s="38"/>
      <c r="AG144" s="38"/>
      <c r="AH144" s="38"/>
      <c r="AJ144" s="17">
        <v>101</v>
      </c>
      <c r="AK144" s="17">
        <v>3255.4346535959826</v>
      </c>
      <c r="AL144" s="17">
        <v>688.60875474286559</v>
      </c>
      <c r="AM144" s="17">
        <v>1.8222566336419483</v>
      </c>
      <c r="AU144" s="1">
        <v>101</v>
      </c>
      <c r="AV144" s="50">
        <f t="shared" si="38"/>
        <v>115</v>
      </c>
      <c r="AW144" s="51">
        <f t="shared" si="39"/>
        <v>0.95322245322245325</v>
      </c>
      <c r="AX144" s="52">
        <f t="shared" si="40"/>
        <v>1.6769355088893503</v>
      </c>
      <c r="AZ144" s="1">
        <v>101</v>
      </c>
      <c r="BA144" s="9">
        <f t="shared" si="62"/>
        <v>688.60875474286559</v>
      </c>
      <c r="BB144" s="9">
        <f t="shared" si="52"/>
        <v>-37.153423680382275</v>
      </c>
      <c r="BC144" s="9">
        <f t="shared" si="52"/>
        <v>-132.73248888564149</v>
      </c>
      <c r="BD144" s="9">
        <f t="shared" si="52"/>
        <v>75.072567736975543</v>
      </c>
      <c r="BE144" s="9">
        <f t="shared" si="52"/>
        <v>-112.33209429512544</v>
      </c>
      <c r="BF144" s="9">
        <f t="shared" si="52"/>
        <v>34.073057450160832</v>
      </c>
      <c r="BG144" s="9">
        <f t="shared" si="43"/>
        <v>-231.30013684052574</v>
      </c>
      <c r="BH144" s="9">
        <f t="shared" si="43"/>
        <v>304.48886978059909</v>
      </c>
      <c r="BI144" s="9">
        <f t="shared" si="43"/>
        <v>423.4484384955349</v>
      </c>
      <c r="BJ144" s="9">
        <f t="shared" si="43"/>
        <v>856.00282691151369</v>
      </c>
      <c r="BK144" s="9">
        <f t="shared" si="43"/>
        <v>-552.07866969990573</v>
      </c>
      <c r="BL144" s="9">
        <f t="shared" si="43"/>
        <v>-303.92415721161296</v>
      </c>
      <c r="BM144" s="9">
        <f t="shared" si="43"/>
        <v>-109.37884596271897</v>
      </c>
      <c r="BN144" s="1">
        <v>101</v>
      </c>
      <c r="BO144" s="9">
        <f t="shared" si="42"/>
        <v>474182.01710852107</v>
      </c>
      <c r="BP144" s="9">
        <f t="shared" si="42"/>
        <v>-25584.172814981644</v>
      </c>
      <c r="BQ144" s="9">
        <f t="shared" si="42"/>
        <v>-91400.753885462414</v>
      </c>
      <c r="BR144" s="9">
        <f t="shared" si="42"/>
        <v>51695.627384708736</v>
      </c>
      <c r="BS144" s="9">
        <f t="shared" si="42"/>
        <v>-77352.863570224057</v>
      </c>
      <c r="BT144" s="9">
        <f t="shared" si="42"/>
        <v>23463.005661037914</v>
      </c>
      <c r="BU144" s="9">
        <f t="shared" si="42"/>
        <v>-159275.29920160849</v>
      </c>
      <c r="BV144" s="9">
        <f t="shared" si="41"/>
        <v>209673.70145268165</v>
      </c>
      <c r="BW144" s="9">
        <f t="shared" si="41"/>
        <v>291590.30193022202</v>
      </c>
      <c r="BX144" s="9">
        <f t="shared" si="41"/>
        <v>589451.04069591139</v>
      </c>
      <c r="BY144" s="9">
        <f t="shared" si="41"/>
        <v>-380166.2052621498</v>
      </c>
      <c r="BZ144" s="9">
        <f t="shared" si="41"/>
        <v>-209284.83543376345</v>
      </c>
      <c r="CA144" s="9">
        <f t="shared" si="41"/>
        <v>-75319.230913599182</v>
      </c>
    </row>
    <row r="145" spans="1:79">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63"/>
        <v>174.52499999999998</v>
      </c>
      <c r="I145" s="8">
        <f t="shared" si="64"/>
        <v>70774.250624999986</v>
      </c>
      <c r="J145" s="8">
        <f t="shared" si="65"/>
        <v>-53.05</v>
      </c>
      <c r="K145" s="82">
        <v>1601</v>
      </c>
      <c r="L145" s="9">
        <v>4514460.26</v>
      </c>
      <c r="M145" s="78">
        <v>291069</v>
      </c>
      <c r="N145" s="9">
        <f t="shared" si="66"/>
        <v>4805529.26</v>
      </c>
      <c r="O145" s="9">
        <f t="shared" si="67"/>
        <v>3001.5798001249218</v>
      </c>
      <c r="P145" s="8">
        <f t="shared" si="68"/>
        <v>-197.18525662558989</v>
      </c>
      <c r="Q145" s="8">
        <f t="shared" si="69"/>
        <v>2804.394543499332</v>
      </c>
      <c r="R145" s="9">
        <f t="shared" si="70"/>
        <v>4489835.6641424308</v>
      </c>
      <c r="S145" s="109">
        <f t="shared" si="61"/>
        <v>-315693.59585756942</v>
      </c>
      <c r="V145" s="38"/>
      <c r="W145" s="38"/>
      <c r="X145" s="38"/>
      <c r="Y145" s="38"/>
      <c r="Z145" s="38"/>
      <c r="AA145" s="38"/>
      <c r="AB145" s="38"/>
      <c r="AC145" s="38"/>
      <c r="AD145" s="38"/>
      <c r="AE145" s="38"/>
      <c r="AF145" s="38"/>
      <c r="AG145" s="38"/>
      <c r="AH145" s="38"/>
      <c r="AJ145" s="17">
        <v>102</v>
      </c>
      <c r="AK145" s="17">
        <v>5489.7036003986223</v>
      </c>
      <c r="AL145" s="17">
        <v>177.59314846575126</v>
      </c>
      <c r="AM145" s="17">
        <v>0.46996250142349433</v>
      </c>
      <c r="AU145" s="1">
        <v>102</v>
      </c>
      <c r="AV145" s="50">
        <f t="shared" si="38"/>
        <v>86</v>
      </c>
      <c r="AW145" s="51">
        <f t="shared" si="39"/>
        <v>0.71205821205821207</v>
      </c>
      <c r="AX145" s="52">
        <f t="shared" si="40"/>
        <v>0.55940759981342003</v>
      </c>
      <c r="AZ145" s="1">
        <v>102</v>
      </c>
      <c r="BA145" s="9">
        <f t="shared" si="62"/>
        <v>177.59314846575126</v>
      </c>
      <c r="BB145" s="9">
        <f t="shared" si="52"/>
        <v>688.60875474286559</v>
      </c>
      <c r="BC145" s="9">
        <f t="shared" si="52"/>
        <v>-37.153423680382275</v>
      </c>
      <c r="BD145" s="9">
        <f t="shared" si="52"/>
        <v>-132.73248888564149</v>
      </c>
      <c r="BE145" s="9">
        <f t="shared" si="52"/>
        <v>75.072567736975543</v>
      </c>
      <c r="BF145" s="9">
        <f t="shared" si="52"/>
        <v>-112.33209429512544</v>
      </c>
      <c r="BG145" s="9">
        <f t="shared" si="43"/>
        <v>34.073057450160832</v>
      </c>
      <c r="BH145" s="9">
        <f t="shared" si="43"/>
        <v>-231.30013684052574</v>
      </c>
      <c r="BI145" s="9">
        <f t="shared" si="43"/>
        <v>304.48886978059909</v>
      </c>
      <c r="BJ145" s="9">
        <f t="shared" si="43"/>
        <v>423.4484384955349</v>
      </c>
      <c r="BK145" s="9">
        <f t="shared" si="43"/>
        <v>856.00282691151369</v>
      </c>
      <c r="BL145" s="9">
        <f t="shared" si="43"/>
        <v>-552.07866969990573</v>
      </c>
      <c r="BM145" s="9">
        <f t="shared" si="43"/>
        <v>-303.92415721161296</v>
      </c>
      <c r="BN145" s="1">
        <v>102</v>
      </c>
      <c r="BO145" s="9">
        <f t="shared" si="42"/>
        <v>31539.326381978641</v>
      </c>
      <c r="BP145" s="9">
        <f t="shared" si="42"/>
        <v>122292.1968158665</v>
      </c>
      <c r="BQ145" s="9">
        <f t="shared" si="42"/>
        <v>-6598.1934876809828</v>
      </c>
      <c r="BR145" s="9">
        <f t="shared" si="42"/>
        <v>-23572.380604896374</v>
      </c>
      <c r="BS145" s="9">
        <f t="shared" si="42"/>
        <v>13332.373667818058</v>
      </c>
      <c r="BT145" s="9">
        <f t="shared" si="42"/>
        <v>-19949.410299622934</v>
      </c>
      <c r="BU145" s="9">
        <f t="shared" si="42"/>
        <v>6051.1415504286442</v>
      </c>
      <c r="BV145" s="9">
        <f t="shared" si="41"/>
        <v>-41077.319542068108</v>
      </c>
      <c r="BW145" s="9">
        <f t="shared" si="41"/>
        <v>54075.137057115098</v>
      </c>
      <c r="BX145" s="9">
        <f t="shared" si="41"/>
        <v>75201.54140532852</v>
      </c>
      <c r="BY145" s="9">
        <f t="shared" si="41"/>
        <v>152020.23712680003</v>
      </c>
      <c r="BZ145" s="9">
        <f t="shared" si="41"/>
        <v>-98045.389152790085</v>
      </c>
      <c r="CA145" s="9">
        <f t="shared" si="41"/>
        <v>-53974.847974010409</v>
      </c>
    </row>
    <row r="146" spans="1:79"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63"/>
        <v>62.95</v>
      </c>
      <c r="I146" s="101">
        <f t="shared" si="64"/>
        <v>12020.302500000002</v>
      </c>
      <c r="J146" s="101">
        <f t="shared" si="65"/>
        <v>-40.5</v>
      </c>
      <c r="K146" s="83">
        <v>1494</v>
      </c>
      <c r="L146" s="103">
        <v>6917176.3640000001</v>
      </c>
      <c r="M146" s="104">
        <v>826795</v>
      </c>
      <c r="N146" s="103">
        <f t="shared" si="66"/>
        <v>7743971.3640000001</v>
      </c>
      <c r="O146" s="103">
        <f t="shared" si="67"/>
        <v>5183.3811004016061</v>
      </c>
      <c r="P146" s="101">
        <f t="shared" si="68"/>
        <v>-150.53728356901775</v>
      </c>
      <c r="Q146" s="101">
        <f t="shared" si="69"/>
        <v>5032.8438168325883</v>
      </c>
      <c r="R146" s="103">
        <f t="shared" si="70"/>
        <v>7519068.6623478867</v>
      </c>
      <c r="S146" s="110">
        <f t="shared" si="61"/>
        <v>-224902.7016521125</v>
      </c>
      <c r="V146" s="38"/>
      <c r="W146" s="38"/>
      <c r="X146" s="38"/>
      <c r="Y146" s="38"/>
      <c r="Z146" s="38"/>
      <c r="AA146" s="38"/>
      <c r="AB146" s="38"/>
      <c r="AC146" s="38"/>
      <c r="AD146" s="38"/>
      <c r="AE146" s="38"/>
      <c r="AF146" s="38"/>
      <c r="AG146" s="38"/>
      <c r="AH146" s="38"/>
      <c r="AJ146" s="17">
        <v>103</v>
      </c>
      <c r="AK146" s="17">
        <v>6777.0977071117213</v>
      </c>
      <c r="AL146" s="17">
        <v>128.65508450033576</v>
      </c>
      <c r="AM146" s="17">
        <v>0.3404583220410054</v>
      </c>
      <c r="AU146" s="1">
        <v>103</v>
      </c>
      <c r="AV146" s="50">
        <f t="shared" si="38"/>
        <v>75</v>
      </c>
      <c r="AW146" s="51">
        <f t="shared" si="39"/>
        <v>0.62058212058212059</v>
      </c>
      <c r="AX146" s="52">
        <f t="shared" si="40"/>
        <v>0.30701000240174037</v>
      </c>
      <c r="AZ146" s="1">
        <v>103</v>
      </c>
      <c r="BA146" s="9">
        <f t="shared" si="62"/>
        <v>128.65508450033576</v>
      </c>
      <c r="BB146" s="9">
        <f t="shared" si="52"/>
        <v>177.59314846575126</v>
      </c>
      <c r="BC146" s="9">
        <f t="shared" si="52"/>
        <v>688.60875474286559</v>
      </c>
      <c r="BD146" s="9">
        <f t="shared" si="52"/>
        <v>-37.153423680382275</v>
      </c>
      <c r="BE146" s="9">
        <f t="shared" si="52"/>
        <v>-132.73248888564149</v>
      </c>
      <c r="BF146" s="9">
        <f t="shared" si="52"/>
        <v>75.072567736975543</v>
      </c>
      <c r="BG146" s="9">
        <f t="shared" si="43"/>
        <v>-112.33209429512544</v>
      </c>
      <c r="BH146" s="9">
        <f t="shared" si="43"/>
        <v>34.073057450160832</v>
      </c>
      <c r="BI146" s="9">
        <f t="shared" si="43"/>
        <v>-231.30013684052574</v>
      </c>
      <c r="BJ146" s="9">
        <f t="shared" si="43"/>
        <v>304.48886978059909</v>
      </c>
      <c r="BK146" s="9">
        <f t="shared" si="43"/>
        <v>423.4484384955349</v>
      </c>
      <c r="BL146" s="9">
        <f t="shared" si="43"/>
        <v>856.00282691151369</v>
      </c>
      <c r="BM146" s="9">
        <f t="shared" si="43"/>
        <v>-552.07866969990573</v>
      </c>
      <c r="BN146" s="1">
        <v>103</v>
      </c>
      <c r="BO146" s="9">
        <f t="shared" si="42"/>
        <v>16552.130767788731</v>
      </c>
      <c r="BP146" s="9">
        <f t="shared" si="42"/>
        <v>22848.261522542136</v>
      </c>
      <c r="BQ146" s="9">
        <f t="shared" si="42"/>
        <v>88593.017529114994</v>
      </c>
      <c r="BR146" s="9">
        <f t="shared" si="42"/>
        <v>-4779.9768630762892</v>
      </c>
      <c r="BS146" s="9">
        <f t="shared" si="42"/>
        <v>-17076.709573522086</v>
      </c>
      <c r="BT146" s="9">
        <f t="shared" si="42"/>
        <v>9658.4675458579241</v>
      </c>
      <c r="BU146" s="9">
        <f t="shared" si="42"/>
        <v>-14452.095083639038</v>
      </c>
      <c r="BV146" s="9">
        <f t="shared" si="41"/>
        <v>4383.6720854353598</v>
      </c>
      <c r="BW146" s="9">
        <f t="shared" si="41"/>
        <v>-29757.938650157143</v>
      </c>
      <c r="BX146" s="9">
        <f t="shared" si="41"/>
        <v>39174.041271035036</v>
      </c>
      <c r="BY146" s="9">
        <f t="shared" si="41"/>
        <v>54478.794636178696</v>
      </c>
      <c r="BZ146" s="9">
        <f t="shared" si="41"/>
        <v>110129.11602882783</v>
      </c>
      <c r="CA146" s="9">
        <f t="shared" si="41"/>
        <v>-71027.727901074642</v>
      </c>
    </row>
    <row r="147" spans="1:79">
      <c r="A147" s="2">
        <v>45108</v>
      </c>
      <c r="B147" s="88"/>
      <c r="C147" s="88"/>
      <c r="D147" s="88"/>
      <c r="E147" s="88"/>
      <c r="F147" s="88"/>
      <c r="G147" s="88"/>
      <c r="H147" s="88"/>
      <c r="I147" s="88"/>
      <c r="J147" s="88"/>
      <c r="K147" s="90"/>
      <c r="L147" s="90"/>
      <c r="M147" s="91"/>
      <c r="N147" s="90"/>
      <c r="O147" s="90"/>
      <c r="P147" s="88"/>
      <c r="Q147" s="88"/>
      <c r="R147" s="90"/>
      <c r="V147" s="38"/>
      <c r="W147" s="38"/>
      <c r="X147" s="38"/>
      <c r="Y147" s="38"/>
      <c r="Z147" s="38"/>
      <c r="AA147" s="38"/>
      <c r="AB147" s="38"/>
      <c r="AC147" s="38"/>
      <c r="AD147" s="38"/>
      <c r="AE147" s="38"/>
      <c r="AF147" s="38"/>
      <c r="AG147" s="38"/>
      <c r="AH147" s="38"/>
      <c r="AJ147" s="17">
        <v>104</v>
      </c>
      <c r="AK147" s="17">
        <v>6450.5650172445785</v>
      </c>
      <c r="AL147" s="17">
        <v>258.03842741815788</v>
      </c>
      <c r="AM147" s="17">
        <v>0.68284382511642217</v>
      </c>
      <c r="AU147" s="1">
        <v>104</v>
      </c>
      <c r="AV147" s="50">
        <f t="shared" si="38"/>
        <v>95</v>
      </c>
      <c r="AW147" s="51">
        <f t="shared" si="39"/>
        <v>0.78690228690228692</v>
      </c>
      <c r="AX147" s="52">
        <f t="shared" si="40"/>
        <v>0.79571892196992056</v>
      </c>
      <c r="AZ147" s="1">
        <v>104</v>
      </c>
      <c r="BA147" s="9">
        <f t="shared" si="62"/>
        <v>258.03842741815788</v>
      </c>
      <c r="BB147" s="9">
        <f t="shared" si="52"/>
        <v>128.65508450033576</v>
      </c>
      <c r="BC147" s="9">
        <f t="shared" si="52"/>
        <v>177.59314846575126</v>
      </c>
      <c r="BD147" s="9">
        <f t="shared" si="52"/>
        <v>688.60875474286559</v>
      </c>
      <c r="BE147" s="9">
        <f t="shared" si="52"/>
        <v>-37.153423680382275</v>
      </c>
      <c r="BF147" s="9">
        <f t="shared" si="52"/>
        <v>-132.73248888564149</v>
      </c>
      <c r="BG147" s="9">
        <f t="shared" si="43"/>
        <v>75.072567736975543</v>
      </c>
      <c r="BH147" s="9">
        <f t="shared" si="43"/>
        <v>-112.33209429512544</v>
      </c>
      <c r="BI147" s="9">
        <f t="shared" si="43"/>
        <v>34.073057450160832</v>
      </c>
      <c r="BJ147" s="9">
        <f t="shared" si="43"/>
        <v>-231.30013684052574</v>
      </c>
      <c r="BK147" s="9">
        <f t="shared" si="43"/>
        <v>304.48886978059909</v>
      </c>
      <c r="BL147" s="9">
        <f t="shared" si="43"/>
        <v>423.4484384955349</v>
      </c>
      <c r="BM147" s="9">
        <f t="shared" si="43"/>
        <v>856.00282691151369</v>
      </c>
      <c r="BN147" s="1">
        <v>104</v>
      </c>
      <c r="BO147" s="9">
        <f t="shared" si="42"/>
        <v>66583.83002443632</v>
      </c>
      <c r="BP147" s="9">
        <f t="shared" si="42"/>
        <v>33197.955683817148</v>
      </c>
      <c r="BQ147" s="9">
        <f t="shared" si="42"/>
        <v>45825.856750342224</v>
      </c>
      <c r="BR147" s="9">
        <f t="shared" si="42"/>
        <v>177687.52018022572</v>
      </c>
      <c r="BS147" s="9">
        <f t="shared" si="42"/>
        <v>-9587.0110196862224</v>
      </c>
      <c r="BT147" s="9">
        <f t="shared" si="42"/>
        <v>-34250.082699348946</v>
      </c>
      <c r="BU147" s="9">
        <f t="shared" si="42"/>
        <v>19371.607321092553</v>
      </c>
      <c r="BV147" s="9">
        <f t="shared" si="41"/>
        <v>-28985.996960502282</v>
      </c>
      <c r="BW147" s="9">
        <f t="shared" si="41"/>
        <v>8792.1581617682696</v>
      </c>
      <c r="BX147" s="9">
        <f t="shared" si="41"/>
        <v>-59684.323571933957</v>
      </c>
      <c r="BY147" s="9">
        <f t="shared" si="41"/>
        <v>78569.829124518466</v>
      </c>
      <c r="BZ147" s="9">
        <f t="shared" si="41"/>
        <v>109265.96916206287</v>
      </c>
      <c r="CA147" s="9">
        <f t="shared" si="41"/>
        <v>220881.62332174543</v>
      </c>
    </row>
    <row r="148" spans="1:79">
      <c r="A148" s="2">
        <v>45139</v>
      </c>
      <c r="B148" s="8"/>
      <c r="C148" s="8"/>
      <c r="D148" s="8"/>
      <c r="E148" s="8"/>
      <c r="F148" s="8"/>
      <c r="G148" s="8"/>
      <c r="H148" s="8"/>
      <c r="I148" s="8"/>
      <c r="J148" s="8"/>
      <c r="K148" s="9"/>
      <c r="L148" s="9"/>
      <c r="M148" s="78"/>
      <c r="N148" s="9"/>
      <c r="O148" s="9"/>
      <c r="P148" s="8"/>
      <c r="Q148" s="8"/>
      <c r="R148" s="9"/>
      <c r="V148" s="38"/>
      <c r="W148" s="38"/>
      <c r="X148" s="38"/>
      <c r="Y148" s="38"/>
      <c r="Z148" s="38"/>
      <c r="AA148" s="38"/>
      <c r="AB148" s="38"/>
      <c r="AC148" s="38"/>
      <c r="AD148" s="38"/>
      <c r="AE148" s="38"/>
      <c r="AF148" s="38"/>
      <c r="AG148" s="38"/>
      <c r="AH148" s="38"/>
      <c r="AJ148" s="17">
        <v>105</v>
      </c>
      <c r="AK148" s="17">
        <v>4736.8944783867173</v>
      </c>
      <c r="AL148" s="17">
        <v>173.31759992598654</v>
      </c>
      <c r="AM148" s="17">
        <v>0.45864817142785885</v>
      </c>
      <c r="AU148" s="1">
        <v>105</v>
      </c>
      <c r="AV148" s="50">
        <f t="shared" si="38"/>
        <v>84</v>
      </c>
      <c r="AW148" s="51">
        <f t="shared" si="39"/>
        <v>0.69542619542619544</v>
      </c>
      <c r="AX148" s="52">
        <f t="shared" si="40"/>
        <v>0.51129056715173082</v>
      </c>
      <c r="AZ148" s="1">
        <v>105</v>
      </c>
      <c r="BA148" s="9">
        <f t="shared" si="62"/>
        <v>173.31759992598654</v>
      </c>
      <c r="BB148" s="9">
        <f t="shared" si="52"/>
        <v>258.03842741815788</v>
      </c>
      <c r="BC148" s="9">
        <f t="shared" si="52"/>
        <v>128.65508450033576</v>
      </c>
      <c r="BD148" s="9">
        <f t="shared" si="52"/>
        <v>177.59314846575126</v>
      </c>
      <c r="BE148" s="9">
        <f t="shared" si="52"/>
        <v>688.60875474286559</v>
      </c>
      <c r="BF148" s="9">
        <f t="shared" si="52"/>
        <v>-37.153423680382275</v>
      </c>
      <c r="BG148" s="9">
        <f t="shared" si="43"/>
        <v>-132.73248888564149</v>
      </c>
      <c r="BH148" s="9">
        <f t="shared" si="43"/>
        <v>75.072567736975543</v>
      </c>
      <c r="BI148" s="9">
        <f t="shared" si="43"/>
        <v>-112.33209429512544</v>
      </c>
      <c r="BJ148" s="9">
        <f t="shared" si="43"/>
        <v>34.073057450160832</v>
      </c>
      <c r="BK148" s="9">
        <f t="shared" si="43"/>
        <v>-231.30013684052574</v>
      </c>
      <c r="BL148" s="9">
        <f t="shared" si="43"/>
        <v>304.48886978059909</v>
      </c>
      <c r="BM148" s="9">
        <f t="shared" si="43"/>
        <v>423.4484384955349</v>
      </c>
      <c r="BN148" s="1">
        <v>105</v>
      </c>
      <c r="BO148" s="9">
        <f t="shared" si="42"/>
        <v>30038.990444104595</v>
      </c>
      <c r="BP148" s="9">
        <f t="shared" si="42"/>
        <v>44722.600928791333</v>
      </c>
      <c r="BQ148" s="9">
        <f t="shared" si="42"/>
        <v>22298.190463873416</v>
      </c>
      <c r="BR148" s="9">
        <f t="shared" si="42"/>
        <v>30780.018255383675</v>
      </c>
      <c r="BS148" s="9">
        <f t="shared" si="42"/>
        <v>119348.01666005643</v>
      </c>
      <c r="BT148" s="9">
        <f t="shared" si="42"/>
        <v>-6439.3422213170679</v>
      </c>
      <c r="BU148" s="9">
        <f t="shared" si="42"/>
        <v>-23004.876405862036</v>
      </c>
      <c r="BV148" s="9">
        <f t="shared" si="41"/>
        <v>13011.397260453839</v>
      </c>
      <c r="BW148" s="9">
        <f t="shared" si="41"/>
        <v>-19469.128977890701</v>
      </c>
      <c r="BX148" s="9">
        <f t="shared" si="41"/>
        <v>5905.4605394022865</v>
      </c>
      <c r="BY148" s="9">
        <f t="shared" si="41"/>
        <v>-40088.384579752223</v>
      </c>
      <c r="BZ148" s="9">
        <f t="shared" si="41"/>
        <v>52773.280114550049</v>
      </c>
      <c r="CA148" s="9">
        <f t="shared" si="41"/>
        <v>73391.067052453291</v>
      </c>
    </row>
    <row r="149" spans="1:79">
      <c r="A149" s="2">
        <v>45170</v>
      </c>
      <c r="B149" s="8"/>
      <c r="C149" s="8"/>
      <c r="D149" s="8"/>
      <c r="E149" s="8"/>
      <c r="F149" s="8"/>
      <c r="G149" s="8"/>
      <c r="H149" s="8"/>
      <c r="I149" s="8"/>
      <c r="J149" s="8"/>
      <c r="K149" s="9"/>
      <c r="L149" s="9"/>
      <c r="M149" s="78"/>
      <c r="N149" s="9"/>
      <c r="O149" s="9"/>
      <c r="P149" s="8"/>
      <c r="Q149" s="8"/>
      <c r="R149" s="9"/>
      <c r="V149" s="38"/>
      <c r="W149" s="38"/>
      <c r="X149" s="38"/>
      <c r="Y149" s="38"/>
      <c r="Z149" s="38"/>
      <c r="AA149" s="38"/>
      <c r="AB149" s="38"/>
      <c r="AC149" s="38"/>
      <c r="AD149" s="38"/>
      <c r="AE149" s="38"/>
      <c r="AF149" s="38"/>
      <c r="AG149" s="38"/>
      <c r="AH149" s="38"/>
      <c r="AJ149" s="17">
        <v>106</v>
      </c>
      <c r="AK149" s="17">
        <v>3231.250524714741</v>
      </c>
      <c r="AL149" s="17">
        <v>186.30800450390689</v>
      </c>
      <c r="AM149" s="17">
        <v>0.49302451467468178</v>
      </c>
      <c r="AU149" s="1">
        <v>106</v>
      </c>
      <c r="AV149" s="50">
        <f t="shared" si="38"/>
        <v>89</v>
      </c>
      <c r="AW149" s="51">
        <f t="shared" si="39"/>
        <v>0.73700623700623702</v>
      </c>
      <c r="AX149" s="52">
        <f t="shared" si="40"/>
        <v>0.63414296405799342</v>
      </c>
      <c r="AZ149" s="1">
        <v>106</v>
      </c>
      <c r="BA149" s="9">
        <f t="shared" si="62"/>
        <v>186.30800450390689</v>
      </c>
      <c r="BB149" s="9">
        <f t="shared" si="52"/>
        <v>173.31759992598654</v>
      </c>
      <c r="BC149" s="9">
        <f t="shared" si="52"/>
        <v>258.03842741815788</v>
      </c>
      <c r="BD149" s="9">
        <f t="shared" si="52"/>
        <v>128.65508450033576</v>
      </c>
      <c r="BE149" s="9">
        <f t="shared" si="52"/>
        <v>177.59314846575126</v>
      </c>
      <c r="BF149" s="9">
        <f t="shared" si="52"/>
        <v>688.60875474286559</v>
      </c>
      <c r="BG149" s="9">
        <f t="shared" si="43"/>
        <v>-37.153423680382275</v>
      </c>
      <c r="BH149" s="9">
        <f t="shared" si="43"/>
        <v>-132.73248888564149</v>
      </c>
      <c r="BI149" s="9">
        <f t="shared" si="43"/>
        <v>75.072567736975543</v>
      </c>
      <c r="BJ149" s="9">
        <f t="shared" si="43"/>
        <v>-112.33209429512544</v>
      </c>
      <c r="BK149" s="9">
        <f t="shared" si="43"/>
        <v>34.073057450160832</v>
      </c>
      <c r="BL149" s="9">
        <f t="shared" si="43"/>
        <v>-231.30013684052574</v>
      </c>
      <c r="BM149" s="9">
        <f t="shared" si="43"/>
        <v>304.48886978059909</v>
      </c>
      <c r="BN149" s="1">
        <v>106</v>
      </c>
      <c r="BO149" s="9">
        <f t="shared" si="42"/>
        <v>34710.672542228072</v>
      </c>
      <c r="BP149" s="9">
        <f t="shared" si="42"/>
        <v>32290.45618761731</v>
      </c>
      <c r="BQ149" s="9">
        <f t="shared" si="42"/>
        <v>48074.624497603545</v>
      </c>
      <c r="BR149" s="9">
        <f t="shared" si="42"/>
        <v>23969.472062539317</v>
      </c>
      <c r="BS149" s="9">
        <f t="shared" si="42"/>
        <v>33087.025104220469</v>
      </c>
      <c r="BT149" s="9">
        <f t="shared" si="42"/>
        <v>128293.32298006419</v>
      </c>
      <c r="BU149" s="9">
        <f t="shared" si="42"/>
        <v>-6921.9802263801103</v>
      </c>
      <c r="BV149" s="9">
        <f t="shared" si="41"/>
        <v>-24729.125137120824</v>
      </c>
      <c r="BW149" s="9">
        <f t="shared" si="41"/>
        <v>13986.620288060492</v>
      </c>
      <c r="BX149" s="9">
        <f t="shared" si="41"/>
        <v>-20928.36832986947</v>
      </c>
      <c r="BY149" s="9">
        <f t="shared" si="41"/>
        <v>6348.0833408866092</v>
      </c>
      <c r="BZ149" s="9">
        <f t="shared" si="41"/>
        <v>-43093.066936238982</v>
      </c>
      <c r="CA149" s="9">
        <f t="shared" si="41"/>
        <v>56728.713722473745</v>
      </c>
    </row>
    <row r="150" spans="1:79">
      <c r="A150" s="2">
        <v>45200</v>
      </c>
      <c r="B150" s="8"/>
      <c r="C150" s="8"/>
      <c r="D150" s="8"/>
      <c r="E150" s="8"/>
      <c r="F150" s="8"/>
      <c r="G150" s="8"/>
      <c r="H150" s="8"/>
      <c r="I150" s="8"/>
      <c r="J150" s="8"/>
      <c r="K150" s="9"/>
      <c r="L150" s="9"/>
      <c r="M150" s="78"/>
      <c r="N150" s="9"/>
      <c r="O150" s="9"/>
      <c r="P150" s="8"/>
      <c r="Q150" s="8"/>
      <c r="R150" s="9"/>
      <c r="V150" s="38"/>
      <c r="W150" s="38"/>
      <c r="X150" s="38"/>
      <c r="Y150" s="38"/>
      <c r="Z150" s="38"/>
      <c r="AA150" s="38"/>
      <c r="AB150" s="38"/>
      <c r="AC150" s="38"/>
      <c r="AD150" s="38"/>
      <c r="AE150" s="38"/>
      <c r="AF150" s="38"/>
      <c r="AG150" s="38"/>
      <c r="AH150" s="38"/>
      <c r="AJ150" s="17">
        <v>107</v>
      </c>
      <c r="AK150" s="17">
        <v>1723.5447336147192</v>
      </c>
      <c r="AL150" s="17">
        <v>-144.81764617224735</v>
      </c>
      <c r="AM150" s="17">
        <v>-0.383229104463436</v>
      </c>
      <c r="AU150" s="1">
        <v>107</v>
      </c>
      <c r="AV150" s="50">
        <f t="shared" si="38"/>
        <v>39</v>
      </c>
      <c r="AW150" s="51">
        <f t="shared" si="39"/>
        <v>0.3212058212058212</v>
      </c>
      <c r="AX150" s="52">
        <f t="shared" si="40"/>
        <v>-0.46432956872668901</v>
      </c>
      <c r="AZ150" s="1">
        <v>107</v>
      </c>
      <c r="BA150" s="9">
        <f t="shared" si="62"/>
        <v>-144.81764617224735</v>
      </c>
      <c r="BB150" s="9">
        <f t="shared" si="52"/>
        <v>186.30800450390689</v>
      </c>
      <c r="BC150" s="9">
        <f t="shared" si="52"/>
        <v>173.31759992598654</v>
      </c>
      <c r="BD150" s="9">
        <f t="shared" si="52"/>
        <v>258.03842741815788</v>
      </c>
      <c r="BE150" s="9">
        <f t="shared" si="52"/>
        <v>128.65508450033576</v>
      </c>
      <c r="BF150" s="9">
        <f t="shared" si="52"/>
        <v>177.59314846575126</v>
      </c>
      <c r="BG150" s="9">
        <f t="shared" si="43"/>
        <v>688.60875474286559</v>
      </c>
      <c r="BH150" s="9">
        <f t="shared" si="43"/>
        <v>-37.153423680382275</v>
      </c>
      <c r="BI150" s="9">
        <f t="shared" si="43"/>
        <v>-132.73248888564149</v>
      </c>
      <c r="BJ150" s="9">
        <f t="shared" si="43"/>
        <v>75.072567736975543</v>
      </c>
      <c r="BK150" s="9">
        <f t="shared" si="43"/>
        <v>-112.33209429512544</v>
      </c>
      <c r="BL150" s="9">
        <f t="shared" si="43"/>
        <v>34.073057450160832</v>
      </c>
      <c r="BM150" s="9">
        <f t="shared" si="43"/>
        <v>-231.30013684052574</v>
      </c>
      <c r="BN150" s="1">
        <v>107</v>
      </c>
      <c r="BO150" s="9">
        <f t="shared" si="42"/>
        <v>20972.150642870005</v>
      </c>
      <c r="BP150" s="9">
        <f t="shared" si="42"/>
        <v>-26980.686675304223</v>
      </c>
      <c r="BQ150" s="9">
        <f t="shared" si="42"/>
        <v>-25099.446861504621</v>
      </c>
      <c r="BR150" s="9">
        <f t="shared" si="42"/>
        <v>-37368.517680685829</v>
      </c>
      <c r="BS150" s="9">
        <f t="shared" si="42"/>
        <v>-18631.526505430222</v>
      </c>
      <c r="BT150" s="9">
        <f t="shared" si="42"/>
        <v>-25718.621737128531</v>
      </c>
      <c r="BU150" s="9">
        <f t="shared" si="42"/>
        <v>-99722.698995463754</v>
      </c>
      <c r="BV150" s="9">
        <f t="shared" si="41"/>
        <v>5380.4713646330583</v>
      </c>
      <c r="BW150" s="9">
        <f t="shared" si="41"/>
        <v>19222.006611002369</v>
      </c>
      <c r="BX150" s="9">
        <f t="shared" si="41"/>
        <v>-10871.832551775447</v>
      </c>
      <c r="BY150" s="9">
        <f t="shared" si="41"/>
        <v>16267.669485418806</v>
      </c>
      <c r="BZ150" s="9">
        <f t="shared" si="41"/>
        <v>-4934.3799778241309</v>
      </c>
      <c r="CA150" s="9">
        <f t="shared" si="41"/>
        <v>33496.34137656336</v>
      </c>
    </row>
    <row r="151" spans="1:79">
      <c r="A151" s="2">
        <v>45231</v>
      </c>
      <c r="B151" s="8"/>
      <c r="C151" s="8"/>
      <c r="D151" s="8"/>
      <c r="E151" s="8"/>
      <c r="F151" s="8"/>
      <c r="G151" s="8"/>
      <c r="H151" s="8"/>
      <c r="I151" s="8"/>
      <c r="J151" s="8"/>
      <c r="K151" s="9"/>
      <c r="L151" s="9"/>
      <c r="M151" s="78"/>
      <c r="N151" s="9"/>
      <c r="O151" s="9"/>
      <c r="P151" s="8"/>
      <c r="Q151" s="8"/>
      <c r="R151" s="9"/>
      <c r="V151" s="38"/>
      <c r="W151" s="38"/>
      <c r="X151" s="38"/>
      <c r="Y151" s="38"/>
      <c r="Z151" s="38"/>
      <c r="AA151" s="38"/>
      <c r="AB151" s="38"/>
      <c r="AC151" s="38"/>
      <c r="AD151" s="38"/>
      <c r="AE151" s="38"/>
      <c r="AF151" s="38"/>
      <c r="AG151" s="38"/>
      <c r="AH151" s="38"/>
      <c r="AJ151" s="17">
        <v>108</v>
      </c>
      <c r="AK151" s="17">
        <v>2449.0759807580075</v>
      </c>
      <c r="AL151" s="17">
        <v>-122.89459965051583</v>
      </c>
      <c r="AM151" s="17">
        <v>-0.32521442387927196</v>
      </c>
      <c r="AU151" s="1">
        <v>108</v>
      </c>
      <c r="AV151" s="50">
        <f t="shared" si="38"/>
        <v>43</v>
      </c>
      <c r="AW151" s="51">
        <f t="shared" si="39"/>
        <v>0.35446985446985446</v>
      </c>
      <c r="AX151" s="52">
        <f t="shared" si="40"/>
        <v>-0.3732804719655104</v>
      </c>
      <c r="AZ151" s="1">
        <v>108</v>
      </c>
      <c r="BA151" s="9">
        <f t="shared" si="62"/>
        <v>-122.89459965051583</v>
      </c>
      <c r="BB151" s="9">
        <f t="shared" si="52"/>
        <v>-144.81764617224735</v>
      </c>
      <c r="BC151" s="9">
        <f t="shared" si="52"/>
        <v>186.30800450390689</v>
      </c>
      <c r="BD151" s="9">
        <f t="shared" si="52"/>
        <v>173.31759992598654</v>
      </c>
      <c r="BE151" s="9">
        <f t="shared" si="52"/>
        <v>258.03842741815788</v>
      </c>
      <c r="BF151" s="9">
        <f t="shared" si="52"/>
        <v>128.65508450033576</v>
      </c>
      <c r="BG151" s="9">
        <f t="shared" si="43"/>
        <v>177.59314846575126</v>
      </c>
      <c r="BH151" s="9">
        <f t="shared" si="43"/>
        <v>688.60875474286559</v>
      </c>
      <c r="BI151" s="9">
        <f t="shared" si="43"/>
        <v>-37.153423680382275</v>
      </c>
      <c r="BJ151" s="9">
        <f t="shared" si="43"/>
        <v>-132.73248888564149</v>
      </c>
      <c r="BK151" s="9">
        <f t="shared" si="43"/>
        <v>75.072567736975543</v>
      </c>
      <c r="BL151" s="9">
        <f t="shared" si="43"/>
        <v>-112.33209429512544</v>
      </c>
      <c r="BM151" s="9">
        <f t="shared" si="43"/>
        <v>34.073057450160832</v>
      </c>
      <c r="BN151" s="1">
        <v>108</v>
      </c>
      <c r="BO151" s="9">
        <f t="shared" si="42"/>
        <v>15103.082623260379</v>
      </c>
      <c r="BP151" s="9">
        <f t="shared" si="42"/>
        <v>17797.306648668189</v>
      </c>
      <c r="BQ151" s="9">
        <f t="shared" si="42"/>
        <v>-22896.24762519409</v>
      </c>
      <c r="BR151" s="9">
        <f t="shared" si="42"/>
        <v>-21299.797055292351</v>
      </c>
      <c r="BS151" s="9">
        <f t="shared" si="42"/>
        <v>-31711.529232003097</v>
      </c>
      <c r="BT151" s="9">
        <f t="shared" si="42"/>
        <v>-15811.015102672045</v>
      </c>
      <c r="BU151" s="9">
        <f t="shared" si="42"/>
        <v>-21825.238881373079</v>
      </c>
      <c r="BV151" s="9">
        <f t="shared" si="41"/>
        <v>-84626.297229964286</v>
      </c>
      <c r="BW151" s="9">
        <f t="shared" si="41"/>
        <v>4565.9551288464536</v>
      </c>
      <c r="BX151" s="9">
        <f t="shared" si="41"/>
        <v>16312.106082217259</v>
      </c>
      <c r="BY151" s="9">
        <f t="shared" si="41"/>
        <v>-9226.0131567718763</v>
      </c>
      <c r="BZ151" s="9">
        <f t="shared" si="41"/>
        <v>13805.007756303257</v>
      </c>
      <c r="CA151" s="9">
        <f t="shared" si="41"/>
        <v>-4187.394754206608</v>
      </c>
    </row>
    <row r="152" spans="1:79">
      <c r="A152" s="2">
        <v>45261</v>
      </c>
      <c r="B152" s="8"/>
      <c r="C152" s="8"/>
      <c r="D152" s="8"/>
      <c r="E152" s="8"/>
      <c r="F152" s="8"/>
      <c r="G152" s="8"/>
      <c r="H152" s="8"/>
      <c r="I152" s="8"/>
      <c r="J152" s="8"/>
      <c r="K152" s="9"/>
      <c r="L152" s="9"/>
      <c r="M152" s="78"/>
      <c r="N152" s="9"/>
      <c r="O152" s="9"/>
      <c r="P152" s="8"/>
      <c r="Q152" s="8"/>
      <c r="R152" s="9"/>
      <c r="V152" s="38"/>
      <c r="W152" s="38"/>
      <c r="X152" s="38"/>
      <c r="Y152" s="38"/>
      <c r="Z152" s="38"/>
      <c r="AA152" s="38"/>
      <c r="AB152" s="38"/>
      <c r="AC152" s="38"/>
      <c r="AD152" s="38"/>
      <c r="AE152" s="38"/>
      <c r="AF152" s="38"/>
      <c r="AG152" s="38"/>
      <c r="AH152" s="38"/>
      <c r="AJ152" s="17">
        <v>109</v>
      </c>
      <c r="AK152" s="17">
        <v>2449.0759807580075</v>
      </c>
      <c r="AL152" s="17">
        <v>275.22194978770449</v>
      </c>
      <c r="AM152" s="17">
        <v>0.72831636291320589</v>
      </c>
      <c r="AU152" s="1">
        <v>109</v>
      </c>
      <c r="AV152" s="50">
        <f t="shared" si="38"/>
        <v>97</v>
      </c>
      <c r="AW152" s="51">
        <f t="shared" si="39"/>
        <v>0.80353430353430355</v>
      </c>
      <c r="AX152" s="52">
        <f t="shared" si="40"/>
        <v>0.85431334867221986</v>
      </c>
      <c r="AZ152" s="1">
        <v>109</v>
      </c>
      <c r="BA152" s="9">
        <f t="shared" si="62"/>
        <v>275.22194978770449</v>
      </c>
      <c r="BB152" s="9">
        <f t="shared" si="52"/>
        <v>-122.89459965051583</v>
      </c>
      <c r="BC152" s="9">
        <f t="shared" si="52"/>
        <v>-144.81764617224735</v>
      </c>
      <c r="BD152" s="9">
        <f t="shared" si="52"/>
        <v>186.30800450390689</v>
      </c>
      <c r="BE152" s="9">
        <f t="shared" si="52"/>
        <v>173.31759992598654</v>
      </c>
      <c r="BF152" s="9">
        <f t="shared" si="52"/>
        <v>258.03842741815788</v>
      </c>
      <c r="BG152" s="9">
        <f t="shared" si="43"/>
        <v>128.65508450033576</v>
      </c>
      <c r="BH152" s="9">
        <f t="shared" si="43"/>
        <v>177.59314846575126</v>
      </c>
      <c r="BI152" s="9">
        <f t="shared" si="43"/>
        <v>688.60875474286559</v>
      </c>
      <c r="BJ152" s="9">
        <f t="shared" si="43"/>
        <v>-37.153423680382275</v>
      </c>
      <c r="BK152" s="9">
        <f t="shared" si="43"/>
        <v>-132.73248888564149</v>
      </c>
      <c r="BL152" s="9">
        <f t="shared" si="43"/>
        <v>75.072567736975543</v>
      </c>
      <c r="BM152" s="9">
        <f t="shared" si="43"/>
        <v>-112.33209429512544</v>
      </c>
      <c r="BN152" s="1">
        <v>109</v>
      </c>
      <c r="BO152" s="9">
        <f t="shared" si="42"/>
        <v>75747.121644946135</v>
      </c>
      <c r="BP152" s="9">
        <f t="shared" si="42"/>
        <v>-33823.291334194197</v>
      </c>
      <c r="BQ152" s="9">
        <f t="shared" si="42"/>
        <v>-39856.994943191712</v>
      </c>
      <c r="BR152" s="9">
        <f t="shared" si="42"/>
        <v>51276.052260622033</v>
      </c>
      <c r="BS152" s="9">
        <f t="shared" si="42"/>
        <v>47700.807784155666</v>
      </c>
      <c r="BT152" s="9">
        <f t="shared" si="42"/>
        <v>71017.839114178874</v>
      </c>
      <c r="BU152" s="9">
        <f t="shared" si="42"/>
        <v>35408.70320628459</v>
      </c>
      <c r="BV152" s="9">
        <f t="shared" si="41"/>
        <v>48877.532589681679</v>
      </c>
      <c r="BW152" s="9">
        <f t="shared" si="41"/>
        <v>189520.24412121539</v>
      </c>
      <c r="BX152" s="9">
        <f t="shared" si="41"/>
        <v>-10225.437706603301</v>
      </c>
      <c r="BY152" s="9">
        <f t="shared" si="41"/>
        <v>-36530.894391280955</v>
      </c>
      <c r="BZ152" s="9">
        <f t="shared" si="41"/>
        <v>20661.61846814019</v>
      </c>
      <c r="CA152" s="9">
        <f t="shared" si="41"/>
        <v>-30916.258015640575</v>
      </c>
    </row>
    <row r="153" spans="1:79">
      <c r="K153" s="44"/>
      <c r="L153" s="44"/>
      <c r="M153" s="44"/>
      <c r="N153" s="44"/>
      <c r="V153" s="38"/>
      <c r="W153" s="38"/>
      <c r="X153" s="38"/>
      <c r="Y153" s="38"/>
      <c r="Z153" s="38"/>
      <c r="AA153" s="38"/>
      <c r="AB153" s="38"/>
      <c r="AC153" s="38"/>
      <c r="AD153" s="38"/>
      <c r="AE153" s="38"/>
      <c r="AF153" s="38"/>
      <c r="AG153" s="38"/>
      <c r="AH153" s="38"/>
      <c r="AJ153" s="17">
        <v>110</v>
      </c>
      <c r="AK153" s="17">
        <v>2449.0759807580075</v>
      </c>
      <c r="AL153" s="17">
        <v>177.21835323801679</v>
      </c>
      <c r="AM153" s="17">
        <v>0.46897068555520566</v>
      </c>
      <c r="AU153" s="1">
        <v>110</v>
      </c>
      <c r="AV153" s="50">
        <f t="shared" si="38"/>
        <v>85</v>
      </c>
      <c r="AW153" s="51">
        <f t="shared" si="39"/>
        <v>0.70374220374220375</v>
      </c>
      <c r="AX153" s="52">
        <f t="shared" si="40"/>
        <v>0.53519417688850079</v>
      </c>
      <c r="AZ153" s="1">
        <v>110</v>
      </c>
      <c r="BA153" s="9">
        <f t="shared" si="62"/>
        <v>177.21835323801679</v>
      </c>
      <c r="BB153" s="9">
        <f t="shared" si="52"/>
        <v>275.22194978770449</v>
      </c>
      <c r="BC153" s="9">
        <f t="shared" si="52"/>
        <v>-122.89459965051583</v>
      </c>
      <c r="BD153" s="9">
        <f t="shared" si="52"/>
        <v>-144.81764617224735</v>
      </c>
      <c r="BE153" s="9">
        <f t="shared" si="52"/>
        <v>186.30800450390689</v>
      </c>
      <c r="BF153" s="9">
        <f t="shared" si="52"/>
        <v>173.31759992598654</v>
      </c>
      <c r="BG153" s="9">
        <f t="shared" si="43"/>
        <v>258.03842741815788</v>
      </c>
      <c r="BH153" s="9">
        <f t="shared" si="43"/>
        <v>128.65508450033576</v>
      </c>
      <c r="BI153" s="9">
        <f t="shared" si="43"/>
        <v>177.59314846575126</v>
      </c>
      <c r="BJ153" s="9">
        <f t="shared" si="43"/>
        <v>688.60875474286559</v>
      </c>
      <c r="BK153" s="9">
        <f t="shared" si="43"/>
        <v>-37.153423680382275</v>
      </c>
      <c r="BL153" s="9">
        <f t="shared" si="43"/>
        <v>-132.73248888564149</v>
      </c>
      <c r="BM153" s="9">
        <f t="shared" si="43"/>
        <v>75.072567736975543</v>
      </c>
      <c r="BN153" s="1">
        <v>110</v>
      </c>
      <c r="BO153" s="9">
        <f t="shared" si="42"/>
        <v>31406.344724394767</v>
      </c>
      <c r="BP153" s="9">
        <f t="shared" si="42"/>
        <v>48774.380716333479</v>
      </c>
      <c r="BQ153" s="9">
        <f t="shared" si="42"/>
        <v>-21779.178571909728</v>
      </c>
      <c r="BR153" s="9">
        <f t="shared" si="42"/>
        <v>-25664.344774451434</v>
      </c>
      <c r="BS153" s="9">
        <f t="shared" si="42"/>
        <v>33017.197753243672</v>
      </c>
      <c r="BT153" s="9">
        <f t="shared" si="42"/>
        <v>30715.059646049023</v>
      </c>
      <c r="BU153" s="9">
        <f t="shared" si="42"/>
        <v>45729.145179173785</v>
      </c>
      <c r="BV153" s="9">
        <f t="shared" si="41"/>
        <v>22800.042210847638</v>
      </c>
      <c r="BW153" s="9">
        <f t="shared" si="41"/>
        <v>31472.765317455338</v>
      </c>
      <c r="BX153" s="9">
        <f t="shared" si="41"/>
        <v>122034.10954081269</v>
      </c>
      <c r="BY153" s="9">
        <f t="shared" si="41"/>
        <v>-6584.2685617915786</v>
      </c>
      <c r="BZ153" s="9">
        <f t="shared" si="41"/>
        <v>-23522.633101496718</v>
      </c>
      <c r="CA153" s="9">
        <f t="shared" si="41"/>
        <v>13304.236827696466</v>
      </c>
    </row>
    <row r="154" spans="1:79">
      <c r="K154" s="44"/>
      <c r="L154" s="44"/>
      <c r="M154" s="44"/>
      <c r="N154" s="44"/>
      <c r="V154" s="38"/>
      <c r="W154" s="38"/>
      <c r="X154" s="38"/>
      <c r="Y154" s="38"/>
      <c r="Z154" s="38"/>
      <c r="AA154" s="38"/>
      <c r="AB154" s="38"/>
      <c r="AC154" s="38"/>
      <c r="AD154" s="38"/>
      <c r="AE154" s="38"/>
      <c r="AF154" s="38"/>
      <c r="AG154" s="38"/>
      <c r="AH154" s="38"/>
      <c r="AJ154" s="17">
        <v>111</v>
      </c>
      <c r="AK154" s="17">
        <v>2449.0759807580075</v>
      </c>
      <c r="AL154" s="17">
        <v>-407.02638721347671</v>
      </c>
      <c r="AM154" s="17">
        <v>-1.0771087777471489</v>
      </c>
      <c r="AU154" s="1">
        <v>111</v>
      </c>
      <c r="AV154" s="50">
        <f t="shared" si="38"/>
        <v>14</v>
      </c>
      <c r="AW154" s="51">
        <f t="shared" si="39"/>
        <v>0.11330561330561331</v>
      </c>
      <c r="AX154" s="52">
        <f t="shared" si="40"/>
        <v>-1.2091343701602324</v>
      </c>
      <c r="AZ154" s="1">
        <v>111</v>
      </c>
      <c r="BA154" s="9">
        <f t="shared" si="62"/>
        <v>-407.02638721347671</v>
      </c>
      <c r="BB154" s="9">
        <f t="shared" si="52"/>
        <v>177.21835323801679</v>
      </c>
      <c r="BC154" s="9">
        <f t="shared" si="52"/>
        <v>275.22194978770449</v>
      </c>
      <c r="BD154" s="9">
        <f t="shared" si="52"/>
        <v>-122.89459965051583</v>
      </c>
      <c r="BE154" s="9">
        <f t="shared" si="52"/>
        <v>-144.81764617224735</v>
      </c>
      <c r="BF154" s="9">
        <f t="shared" si="52"/>
        <v>186.30800450390689</v>
      </c>
      <c r="BG154" s="9">
        <f t="shared" si="43"/>
        <v>173.31759992598654</v>
      </c>
      <c r="BH154" s="9">
        <f t="shared" si="43"/>
        <v>258.03842741815788</v>
      </c>
      <c r="BI154" s="9">
        <f t="shared" si="43"/>
        <v>128.65508450033576</v>
      </c>
      <c r="BJ154" s="9">
        <f t="shared" si="43"/>
        <v>177.59314846575126</v>
      </c>
      <c r="BK154" s="9">
        <f t="shared" si="43"/>
        <v>688.60875474286559</v>
      </c>
      <c r="BL154" s="9">
        <f t="shared" si="43"/>
        <v>-37.153423680382275</v>
      </c>
      <c r="BM154" s="9">
        <f t="shared" si="43"/>
        <v>-132.73248888564149</v>
      </c>
      <c r="BN154" s="1">
        <v>111</v>
      </c>
      <c r="BO154" s="9">
        <f t="shared" si="42"/>
        <v>165670.47988805448</v>
      </c>
      <c r="BP154" s="9">
        <f t="shared" si="42"/>
        <v>-72132.546066391893</v>
      </c>
      <c r="BQ154" s="9">
        <f t="shared" si="42"/>
        <v>-112022.59590393835</v>
      </c>
      <c r="BR154" s="9">
        <f t="shared" si="42"/>
        <v>50021.34490379566</v>
      </c>
      <c r="BS154" s="9">
        <f t="shared" si="42"/>
        <v>58944.603326248995</v>
      </c>
      <c r="BT154" s="9">
        <f t="shared" si="42"/>
        <v>-75832.273982177547</v>
      </c>
      <c r="BU154" s="9">
        <f t="shared" si="42"/>
        <v>-70544.836538385222</v>
      </c>
      <c r="BV154" s="9">
        <f t="shared" si="41"/>
        <v>-105028.44887425985</v>
      </c>
      <c r="BW154" s="9">
        <f t="shared" si="41"/>
        <v>-52366.014240816447</v>
      </c>
      <c r="BX154" s="9">
        <f t="shared" si="41"/>
        <v>-72285.097613881502</v>
      </c>
      <c r="BY154" s="9">
        <f t="shared" si="41"/>
        <v>-280281.93364655942</v>
      </c>
      <c r="BZ154" s="9">
        <f t="shared" si="41"/>
        <v>15122.423813237298</v>
      </c>
      <c r="CA154" s="9">
        <f t="shared" si="41"/>
        <v>54025.625416975192</v>
      </c>
    </row>
    <row r="155" spans="1:79">
      <c r="K155" s="44"/>
      <c r="L155" s="44"/>
      <c r="M155" s="44"/>
      <c r="N155" s="44"/>
      <c r="V155" s="38"/>
      <c r="W155" s="38"/>
      <c r="X155" s="38"/>
      <c r="Y155" s="38"/>
      <c r="Z155" s="38"/>
      <c r="AA155" s="38"/>
      <c r="AB155" s="38"/>
      <c r="AC155" s="38"/>
      <c r="AD155" s="38"/>
      <c r="AE155" s="38"/>
      <c r="AF155" s="38"/>
      <c r="AG155" s="38"/>
      <c r="AH155" s="38"/>
      <c r="AJ155" s="17">
        <v>112</v>
      </c>
      <c r="AK155" s="17">
        <v>2449.0759807580075</v>
      </c>
      <c r="AL155" s="17">
        <v>291.66331657445835</v>
      </c>
      <c r="AM155" s="17">
        <v>0.77182494378289035</v>
      </c>
      <c r="AU155" s="1">
        <v>112</v>
      </c>
      <c r="AV155" s="50">
        <f t="shared" si="38"/>
        <v>99</v>
      </c>
      <c r="AW155" s="51">
        <f t="shared" si="39"/>
        <v>0.82016632016632018</v>
      </c>
      <c r="AX155" s="52">
        <f t="shared" si="40"/>
        <v>0.91599911388803534</v>
      </c>
      <c r="AZ155" s="1">
        <v>112</v>
      </c>
      <c r="BA155" s="9">
        <f t="shared" si="62"/>
        <v>291.66331657445835</v>
      </c>
      <c r="BB155" s="9">
        <f t="shared" si="52"/>
        <v>-407.02638721347671</v>
      </c>
      <c r="BC155" s="9">
        <f t="shared" si="52"/>
        <v>177.21835323801679</v>
      </c>
      <c r="BD155" s="9">
        <f t="shared" si="52"/>
        <v>275.22194978770449</v>
      </c>
      <c r="BE155" s="9">
        <f t="shared" si="52"/>
        <v>-122.89459965051583</v>
      </c>
      <c r="BF155" s="9">
        <f t="shared" si="52"/>
        <v>-144.81764617224735</v>
      </c>
      <c r="BG155" s="9">
        <f t="shared" si="43"/>
        <v>186.30800450390689</v>
      </c>
      <c r="BH155" s="9">
        <f t="shared" si="43"/>
        <v>173.31759992598654</v>
      </c>
      <c r="BI155" s="9">
        <f t="shared" si="43"/>
        <v>258.03842741815788</v>
      </c>
      <c r="BJ155" s="9">
        <f t="shared" si="43"/>
        <v>128.65508450033576</v>
      </c>
      <c r="BK155" s="9">
        <f t="shared" si="43"/>
        <v>177.59314846575126</v>
      </c>
      <c r="BL155" s="9">
        <f t="shared" si="43"/>
        <v>688.60875474286559</v>
      </c>
      <c r="BM155" s="9">
        <f t="shared" si="43"/>
        <v>-37.153423680382275</v>
      </c>
      <c r="BN155" s="1">
        <v>112</v>
      </c>
      <c r="BO155" s="9">
        <f t="shared" si="42"/>
        <v>85067.490235213147</v>
      </c>
      <c r="BP155" s="9">
        <f t="shared" si="42"/>
        <v>-118714.66602800241</v>
      </c>
      <c r="BQ155" s="9">
        <f t="shared" si="42"/>
        <v>51688.092663264229</v>
      </c>
      <c r="BR155" s="9">
        <f t="shared" si="42"/>
        <v>80272.146669171358</v>
      </c>
      <c r="BS155" s="9">
        <f t="shared" si="42"/>
        <v>-35843.846523159591</v>
      </c>
      <c r="BT155" s="9">
        <f t="shared" si="42"/>
        <v>-42237.994981103955</v>
      </c>
      <c r="BU155" s="9">
        <f t="shared" si="42"/>
        <v>54339.210497978966</v>
      </c>
      <c r="BV155" s="9">
        <f t="shared" si="41"/>
        <v>50550.386015138683</v>
      </c>
      <c r="BW155" s="9">
        <f t="shared" si="41"/>
        <v>75260.343544437987</v>
      </c>
      <c r="BX155" s="9">
        <f t="shared" si="41"/>
        <v>37523.968639535437</v>
      </c>
      <c r="BY155" s="9">
        <f t="shared" ref="BY155:CA163" si="71">($BA155-$BO$171)*(BK155-$BO$171)</f>
        <v>51797.406682421548</v>
      </c>
      <c r="BZ155" s="9">
        <f t="shared" si="71"/>
        <v>200841.9132305127</v>
      </c>
      <c r="CA155" s="9">
        <f t="shared" si="71"/>
        <v>-10836.29077271612</v>
      </c>
    </row>
    <row r="156" spans="1:79" ht="45">
      <c r="A156" s="30"/>
      <c r="B156" s="32" t="s">
        <v>86</v>
      </c>
      <c r="C156" s="32" t="s">
        <v>87</v>
      </c>
      <c r="D156" s="32" t="s">
        <v>88</v>
      </c>
      <c r="E156" s="32" t="s">
        <v>89</v>
      </c>
      <c r="F156" s="32" t="s">
        <v>90</v>
      </c>
      <c r="K156" s="23"/>
      <c r="L156" s="23"/>
      <c r="M156" s="23"/>
      <c r="N156" s="23"/>
      <c r="Q156" s="10"/>
      <c r="V156" s="38"/>
      <c r="W156" s="38"/>
      <c r="X156" s="38"/>
      <c r="Y156" s="38"/>
      <c r="Z156" s="38"/>
      <c r="AA156" s="38"/>
      <c r="AB156" s="38"/>
      <c r="AC156" s="38"/>
      <c r="AD156" s="38"/>
      <c r="AE156" s="38"/>
      <c r="AF156" s="38"/>
      <c r="AG156" s="38"/>
      <c r="AH156" s="38"/>
      <c r="AJ156" s="17">
        <v>113</v>
      </c>
      <c r="AK156" s="17">
        <v>3220.1234389316451</v>
      </c>
      <c r="AL156" s="17">
        <v>-79.041482125362563</v>
      </c>
      <c r="AM156" s="17">
        <v>-0.20916647391393869</v>
      </c>
      <c r="AU156" s="1">
        <v>113</v>
      </c>
      <c r="AV156" s="50">
        <f t="shared" si="38"/>
        <v>51</v>
      </c>
      <c r="AW156" s="51">
        <f t="shared" si="39"/>
        <v>0.42099792099792099</v>
      </c>
      <c r="AX156" s="52">
        <f t="shared" si="40"/>
        <v>-0.19934121391943735</v>
      </c>
      <c r="AZ156" s="1">
        <v>113</v>
      </c>
      <c r="BA156" s="9">
        <f t="shared" si="62"/>
        <v>-79.041482125362563</v>
      </c>
      <c r="BB156" s="9">
        <f t="shared" si="52"/>
        <v>291.66331657445835</v>
      </c>
      <c r="BC156" s="9">
        <f t="shared" si="52"/>
        <v>-407.02638721347671</v>
      </c>
      <c r="BD156" s="9">
        <f t="shared" si="52"/>
        <v>177.21835323801679</v>
      </c>
      <c r="BE156" s="9">
        <f t="shared" si="52"/>
        <v>275.22194978770449</v>
      </c>
      <c r="BF156" s="9">
        <f t="shared" si="52"/>
        <v>-122.89459965051583</v>
      </c>
      <c r="BG156" s="9">
        <f t="shared" si="43"/>
        <v>-144.81764617224735</v>
      </c>
      <c r="BH156" s="9">
        <f t="shared" si="43"/>
        <v>186.30800450390689</v>
      </c>
      <c r="BI156" s="9">
        <f t="shared" si="43"/>
        <v>173.31759992598654</v>
      </c>
      <c r="BJ156" s="9">
        <f t="shared" si="43"/>
        <v>258.03842741815788</v>
      </c>
      <c r="BK156" s="9">
        <f t="shared" si="43"/>
        <v>128.65508450033576</v>
      </c>
      <c r="BL156" s="9">
        <f t="shared" si="43"/>
        <v>177.59314846575126</v>
      </c>
      <c r="BM156" s="9">
        <f t="shared" si="43"/>
        <v>688.60875474286559</v>
      </c>
      <c r="BN156" s="1">
        <v>113</v>
      </c>
      <c r="BO156" s="9">
        <f t="shared" si="42"/>
        <v>6247.5558965738901</v>
      </c>
      <c r="BP156" s="9">
        <f t="shared" si="42"/>
        <v>-23053.500823643852</v>
      </c>
      <c r="BQ156" s="9">
        <f t="shared" si="42"/>
        <v>32171.968909484556</v>
      </c>
      <c r="BR156" s="9">
        <f t="shared" si="42"/>
        <v>-14007.60129974882</v>
      </c>
      <c r="BS156" s="9">
        <f t="shared" si="42"/>
        <v>-21753.950824652129</v>
      </c>
      <c r="BT156" s="9">
        <f t="shared" si="42"/>
        <v>9713.7713015796835</v>
      </c>
      <c r="BU156" s="9">
        <f t="shared" si="42"/>
        <v>11446.6013913606</v>
      </c>
      <c r="BV156" s="9">
        <f t="shared" si="42"/>
        <v>-14726.060807807444</v>
      </c>
      <c r="BW156" s="9">
        <f t="shared" si="42"/>
        <v>-13699.279976560536</v>
      </c>
      <c r="BX156" s="9">
        <f t="shared" si="42"/>
        <v>-20395.739748428856</v>
      </c>
      <c r="BY156" s="9">
        <f t="shared" si="71"/>
        <v>-10169.088561870263</v>
      </c>
      <c r="BZ156" s="9">
        <f t="shared" si="71"/>
        <v>-14037.225670042464</v>
      </c>
      <c r="CA156" s="9">
        <f t="shared" si="71"/>
        <v>-54428.656579375929</v>
      </c>
    </row>
    <row r="157" spans="1:79">
      <c r="A157" s="33">
        <v>2012</v>
      </c>
      <c r="B157" s="29">
        <f>AVERAGE(K19:K30)</f>
        <v>1369.3333333333333</v>
      </c>
      <c r="C157" s="9">
        <f>SUM(N9:N20)</f>
        <v>55026511</v>
      </c>
      <c r="D157" s="9">
        <f>SUM(R9:R20)</f>
        <v>55315441.204096727</v>
      </c>
      <c r="E157" s="9">
        <f t="shared" ref="E157:E167" si="72">C157/B157</f>
        <v>40184.891187925998</v>
      </c>
      <c r="F157" s="9">
        <f t="shared" ref="F157:F166" si="73">D157/B157</f>
        <v>40395.891823829159</v>
      </c>
      <c r="K157" s="10"/>
      <c r="L157" s="10"/>
      <c r="Q157" s="10"/>
      <c r="R157" s="10"/>
      <c r="V157" s="38"/>
      <c r="W157" s="38"/>
      <c r="X157" s="38"/>
      <c r="Y157" s="38"/>
      <c r="Z157" s="38"/>
      <c r="AA157" s="38"/>
      <c r="AB157" s="38"/>
      <c r="AC157" s="38"/>
      <c r="AD157" s="38"/>
      <c r="AE157" s="38"/>
      <c r="AF157" s="38"/>
      <c r="AG157" s="38"/>
      <c r="AH157" s="38"/>
      <c r="AJ157" s="17">
        <v>114</v>
      </c>
      <c r="AK157" s="17">
        <v>3174.0448404304152</v>
      </c>
      <c r="AL157" s="17">
        <v>81.081154384879937</v>
      </c>
      <c r="AM157" s="17">
        <v>0.21456403280316441</v>
      </c>
      <c r="AU157" s="1">
        <v>114</v>
      </c>
      <c r="AV157" s="50">
        <f t="shared" si="38"/>
        <v>68</v>
      </c>
      <c r="AW157" s="51">
        <f t="shared" si="39"/>
        <v>0.56237006237006237</v>
      </c>
      <c r="AX157" s="52">
        <f t="shared" si="40"/>
        <v>0.15698093272589608</v>
      </c>
      <c r="AZ157" s="1">
        <v>114</v>
      </c>
      <c r="BA157" s="9">
        <f t="shared" si="62"/>
        <v>81.081154384879937</v>
      </c>
      <c r="BB157" s="9">
        <f t="shared" si="52"/>
        <v>-79.041482125362563</v>
      </c>
      <c r="BC157" s="9">
        <f t="shared" si="52"/>
        <v>291.66331657445835</v>
      </c>
      <c r="BD157" s="9">
        <f t="shared" si="52"/>
        <v>-407.02638721347671</v>
      </c>
      <c r="BE157" s="9">
        <f t="shared" si="52"/>
        <v>177.21835323801679</v>
      </c>
      <c r="BF157" s="9">
        <f t="shared" si="52"/>
        <v>275.22194978770449</v>
      </c>
      <c r="BG157" s="9">
        <f t="shared" si="43"/>
        <v>-122.89459965051583</v>
      </c>
      <c r="BH157" s="9">
        <f t="shared" si="43"/>
        <v>-144.81764617224735</v>
      </c>
      <c r="BI157" s="9">
        <f t="shared" si="43"/>
        <v>186.30800450390689</v>
      </c>
      <c r="BJ157" s="9">
        <f t="shared" si="43"/>
        <v>173.31759992598654</v>
      </c>
      <c r="BK157" s="9">
        <f t="shared" si="43"/>
        <v>258.03842741815788</v>
      </c>
      <c r="BL157" s="9">
        <f t="shared" si="43"/>
        <v>128.65508450033576</v>
      </c>
      <c r="BM157" s="9">
        <f t="shared" si="43"/>
        <v>177.59314846575126</v>
      </c>
      <c r="BN157" s="1">
        <v>114</v>
      </c>
      <c r="BO157" s="9">
        <f t="shared" si="42"/>
        <v>6574.1535963848573</v>
      </c>
      <c r="BP157" s="9">
        <f t="shared" si="42"/>
        <v>-6408.7746150162484</v>
      </c>
      <c r="BQ157" s="9">
        <f t="shared" si="42"/>
        <v>23648.398399580048</v>
      </c>
      <c r="BR157" s="9">
        <f t="shared" si="42"/>
        <v>-33002.169340376073</v>
      </c>
      <c r="BS157" s="9">
        <f t="shared" si="42"/>
        <v>14369.068658726022</v>
      </c>
      <c r="BT157" s="9">
        <f t="shared" si="42"/>
        <v>22315.313400844811</v>
      </c>
      <c r="BU157" s="9">
        <f t="shared" si="42"/>
        <v>-9964.4360073315183</v>
      </c>
      <c r="BV157" s="9">
        <f t="shared" si="42"/>
        <v>-11741.981926946952</v>
      </c>
      <c r="BW157" s="9">
        <f t="shared" si="42"/>
        <v>15106.068076320384</v>
      </c>
      <c r="BX157" s="9">
        <f t="shared" si="42"/>
        <v>14052.791077215963</v>
      </c>
      <c r="BY157" s="9">
        <f t="shared" si="71"/>
        <v>20922.05357072355</v>
      </c>
      <c r="BZ157" s="9">
        <f t="shared" si="71"/>
        <v>10431.502768771657</v>
      </c>
      <c r="CA157" s="9">
        <f t="shared" si="71"/>
        <v>14399.457488448677</v>
      </c>
    </row>
    <row r="158" spans="1:79">
      <c r="A158" s="33">
        <v>2013</v>
      </c>
      <c r="B158" s="29">
        <f>AVERAGE(K21:K32)</f>
        <v>1372.4166666666667</v>
      </c>
      <c r="C158" s="9">
        <f>SUM(N21:N32)</f>
        <v>58405812</v>
      </c>
      <c r="D158" s="9">
        <f>SUM(R21:R32)</f>
        <v>57820897.340359099</v>
      </c>
      <c r="E158" s="9">
        <f t="shared" si="72"/>
        <v>42556.909587710245</v>
      </c>
      <c r="F158" s="9">
        <f t="shared" si="73"/>
        <v>42130.716381341255</v>
      </c>
      <c r="Q158" s="10"/>
      <c r="R158" s="10"/>
      <c r="V158" s="38"/>
      <c r="W158" s="38"/>
      <c r="X158" s="38"/>
      <c r="Y158" s="38"/>
      <c r="Z158" s="38"/>
      <c r="AA158" s="38"/>
      <c r="AB158" s="38"/>
      <c r="AC158" s="38"/>
      <c r="AD158" s="38"/>
      <c r="AE158" s="38"/>
      <c r="AF158" s="38"/>
      <c r="AG158" s="38"/>
      <c r="AH158" s="38"/>
      <c r="AJ158" s="17">
        <v>115</v>
      </c>
      <c r="AK158" s="17">
        <v>4924.2017077445689</v>
      </c>
      <c r="AL158" s="17">
        <v>-81.08115438488494</v>
      </c>
      <c r="AM158" s="17">
        <v>-0.21456403280317765</v>
      </c>
      <c r="AU158" s="1">
        <v>115</v>
      </c>
      <c r="AV158" s="50">
        <f t="shared" si="38"/>
        <v>50</v>
      </c>
      <c r="AW158" s="51">
        <f t="shared" si="39"/>
        <v>0.41268191268191268</v>
      </c>
      <c r="AX158" s="52">
        <f t="shared" si="40"/>
        <v>-0.22065146486235332</v>
      </c>
      <c r="AZ158" s="1">
        <v>115</v>
      </c>
      <c r="BA158" s="9">
        <f t="shared" si="62"/>
        <v>-81.08115438488494</v>
      </c>
      <c r="BB158" s="9">
        <f t="shared" si="52"/>
        <v>81.081154384879937</v>
      </c>
      <c r="BC158" s="9">
        <f t="shared" si="52"/>
        <v>-79.041482125362563</v>
      </c>
      <c r="BD158" s="9">
        <f t="shared" si="52"/>
        <v>291.66331657445835</v>
      </c>
      <c r="BE158" s="9">
        <f t="shared" si="52"/>
        <v>-407.02638721347671</v>
      </c>
      <c r="BF158" s="9">
        <f t="shared" si="52"/>
        <v>177.21835323801679</v>
      </c>
      <c r="BG158" s="9">
        <f t="shared" si="43"/>
        <v>275.22194978770449</v>
      </c>
      <c r="BH158" s="9">
        <f t="shared" si="43"/>
        <v>-122.89459965051583</v>
      </c>
      <c r="BI158" s="9">
        <f t="shared" si="43"/>
        <v>-144.81764617224735</v>
      </c>
      <c r="BJ158" s="9">
        <f t="shared" si="43"/>
        <v>186.30800450390689</v>
      </c>
      <c r="BK158" s="9">
        <f t="shared" si="43"/>
        <v>173.31759992598654</v>
      </c>
      <c r="BL158" s="9">
        <f t="shared" si="43"/>
        <v>258.03842741815788</v>
      </c>
      <c r="BM158" s="9">
        <f t="shared" si="43"/>
        <v>128.65508450033576</v>
      </c>
      <c r="BN158" s="1">
        <v>115</v>
      </c>
      <c r="BO158" s="9">
        <f t="shared" si="42"/>
        <v>6574.153596385424</v>
      </c>
      <c r="BP158" s="9">
        <f t="shared" si="42"/>
        <v>-6574.1535963851411</v>
      </c>
      <c r="BQ158" s="9">
        <f t="shared" si="42"/>
        <v>6408.7746150165249</v>
      </c>
      <c r="BR158" s="9">
        <f t="shared" si="42"/>
        <v>-23648.398399581067</v>
      </c>
      <c r="BS158" s="9">
        <f t="shared" si="42"/>
        <v>33002.169340377499</v>
      </c>
      <c r="BT158" s="9">
        <f t="shared" si="42"/>
        <v>-14369.068658726643</v>
      </c>
      <c r="BU158" s="9">
        <f t="shared" si="42"/>
        <v>-22315.313400845771</v>
      </c>
      <c r="BV158" s="9">
        <f t="shared" si="42"/>
        <v>9964.4360073319476</v>
      </c>
      <c r="BW158" s="9">
        <f t="shared" si="42"/>
        <v>11741.981926947457</v>
      </c>
      <c r="BX158" s="9">
        <f t="shared" si="42"/>
        <v>-15106.068076321035</v>
      </c>
      <c r="BY158" s="9">
        <f t="shared" si="71"/>
        <v>-14052.791077216569</v>
      </c>
      <c r="BZ158" s="9">
        <f t="shared" si="71"/>
        <v>-20922.053570724453</v>
      </c>
      <c r="CA158" s="9">
        <f t="shared" si="71"/>
        <v>-10431.502768772107</v>
      </c>
    </row>
    <row r="159" spans="1:79">
      <c r="A159" s="33">
        <v>2014</v>
      </c>
      <c r="B159" s="29">
        <f>AVERAGE(K33:K44)</f>
        <v>1389.4166666666667</v>
      </c>
      <c r="C159" s="9">
        <f>SUM(N33:N44)</f>
        <v>58496672</v>
      </c>
      <c r="D159" s="9">
        <f>SUM(R33:R44)</f>
        <v>58195845.261834353</v>
      </c>
      <c r="E159" s="9">
        <f t="shared" si="72"/>
        <v>42101.605230012596</v>
      </c>
      <c r="F159" s="9">
        <f t="shared" si="73"/>
        <v>41885.092253464412</v>
      </c>
      <c r="O159" s="24"/>
      <c r="Q159" s="10"/>
      <c r="R159" s="10"/>
      <c r="V159" s="38"/>
      <c r="W159" s="38"/>
      <c r="X159" s="38"/>
      <c r="Y159" s="38"/>
      <c r="Z159" s="38"/>
      <c r="AA159" s="38"/>
      <c r="AB159" s="38"/>
      <c r="AC159" s="38"/>
      <c r="AD159" s="38"/>
      <c r="AE159" s="38"/>
      <c r="AF159" s="38"/>
      <c r="AG159" s="38"/>
      <c r="AH159" s="38"/>
      <c r="AJ159" s="17">
        <v>116</v>
      </c>
      <c r="AK159" s="17">
        <v>6978.3747522273079</v>
      </c>
      <c r="AL159" s="17">
        <v>-445.38666219515471</v>
      </c>
      <c r="AM159" s="17">
        <v>-1.1786210879991357</v>
      </c>
      <c r="AU159" s="1">
        <v>116</v>
      </c>
      <c r="AV159" s="50">
        <f t="shared" si="38"/>
        <v>11</v>
      </c>
      <c r="AW159" s="51">
        <f t="shared" si="39"/>
        <v>8.8357588357588362E-2</v>
      </c>
      <c r="AX159" s="52">
        <f t="shared" si="40"/>
        <v>-1.3509383667831778</v>
      </c>
      <c r="AZ159" s="1">
        <v>116</v>
      </c>
      <c r="BA159" s="9">
        <f t="shared" si="62"/>
        <v>-445.38666219515471</v>
      </c>
      <c r="BB159" s="9">
        <f t="shared" si="52"/>
        <v>-81.08115438488494</v>
      </c>
      <c r="BC159" s="9">
        <f t="shared" si="52"/>
        <v>81.081154384879937</v>
      </c>
      <c r="BD159" s="9">
        <f t="shared" si="52"/>
        <v>-79.041482125362563</v>
      </c>
      <c r="BE159" s="9">
        <f t="shared" si="52"/>
        <v>291.66331657445835</v>
      </c>
      <c r="BF159" s="9">
        <f t="shared" si="52"/>
        <v>-407.02638721347671</v>
      </c>
      <c r="BG159" s="9">
        <f t="shared" si="43"/>
        <v>177.21835323801679</v>
      </c>
      <c r="BH159" s="9">
        <f t="shared" si="43"/>
        <v>275.22194978770449</v>
      </c>
      <c r="BI159" s="9">
        <f t="shared" si="43"/>
        <v>-122.89459965051583</v>
      </c>
      <c r="BJ159" s="9">
        <f t="shared" si="43"/>
        <v>-144.81764617224735</v>
      </c>
      <c r="BK159" s="9">
        <f t="shared" si="43"/>
        <v>186.30800450390689</v>
      </c>
      <c r="BL159" s="9">
        <f t="shared" si="43"/>
        <v>173.31759992598654</v>
      </c>
      <c r="BM159" s="9">
        <f t="shared" si="43"/>
        <v>258.03842741815788</v>
      </c>
      <c r="BN159" s="1">
        <v>116</v>
      </c>
      <c r="BO159" s="9">
        <f t="shared" si="42"/>
        <v>198369.27886134019</v>
      </c>
      <c r="BP159" s="9">
        <f t="shared" si="42"/>
        <v>36112.464718413539</v>
      </c>
      <c r="BQ159" s="9">
        <f t="shared" si="42"/>
        <v>-36112.464718411982</v>
      </c>
      <c r="BR159" s="9">
        <f t="shared" si="42"/>
        <v>35204.021898772822</v>
      </c>
      <c r="BS159" s="9">
        <f t="shared" si="42"/>
        <v>-129902.95105386687</v>
      </c>
      <c r="BT159" s="9">
        <f t="shared" si="42"/>
        <v>181284.12402636235</v>
      </c>
      <c r="BU159" s="9">
        <f t="shared" si="42"/>
        <v>-78930.690828402396</v>
      </c>
      <c r="BV159" s="9">
        <f t="shared" si="42"/>
        <v>-122580.1855787883</v>
      </c>
      <c r="BW159" s="9">
        <f t="shared" si="42"/>
        <v>54735.615540152648</v>
      </c>
      <c r="BX159" s="9">
        <f t="shared" si="42"/>
        <v>64499.848055615723</v>
      </c>
      <c r="BY159" s="9">
        <f t="shared" si="71"/>
        <v>-82979.100266235138</v>
      </c>
      <c r="BZ159" s="9">
        <f t="shared" si="71"/>
        <v>-77193.34733071056</v>
      </c>
      <c r="CA159" s="9">
        <f t="shared" si="71"/>
        <v>-114926.87390586016</v>
      </c>
    </row>
    <row r="160" spans="1:79">
      <c r="A160" s="33">
        <v>2015</v>
      </c>
      <c r="B160" s="29">
        <f>AVERAGE(K45:K56)</f>
        <v>1392.625</v>
      </c>
      <c r="C160" s="9">
        <f>SUM(N45:N56)</f>
        <v>65749072</v>
      </c>
      <c r="D160" s="9">
        <f>SUM(R45:R56)</f>
        <v>64579767.795649953</v>
      </c>
      <c r="E160" s="9">
        <f t="shared" si="72"/>
        <v>47212.330670496362</v>
      </c>
      <c r="F160" s="9">
        <f t="shared" si="73"/>
        <v>46372.69027602546</v>
      </c>
      <c r="N160" s="24"/>
      <c r="Q160" s="10"/>
      <c r="R160" s="10"/>
      <c r="V160" s="38"/>
      <c r="W160" s="38"/>
      <c r="X160" s="38"/>
      <c r="Y160" s="38"/>
      <c r="Z160" s="38"/>
      <c r="AA160" s="38"/>
      <c r="AB160" s="38"/>
      <c r="AC160" s="38"/>
      <c r="AD160" s="38"/>
      <c r="AE160" s="38"/>
      <c r="AF160" s="38"/>
      <c r="AG160" s="38"/>
      <c r="AH160" s="38"/>
      <c r="AJ160" s="17">
        <v>117</v>
      </c>
      <c r="AK160" s="17">
        <v>4881.8563070087348</v>
      </c>
      <c r="AL160" s="17">
        <v>-236.474330503499</v>
      </c>
      <c r="AM160" s="17">
        <v>-0.62577902833510868</v>
      </c>
      <c r="AU160" s="1">
        <v>117</v>
      </c>
      <c r="AV160" s="50">
        <f t="shared" si="38"/>
        <v>28</v>
      </c>
      <c r="AW160" s="51">
        <f t="shared" si="39"/>
        <v>0.22972972972972974</v>
      </c>
      <c r="AX160" s="52">
        <f t="shared" si="40"/>
        <v>-0.73973721941388981</v>
      </c>
      <c r="AZ160" s="1">
        <v>117</v>
      </c>
      <c r="BA160" s="9">
        <f t="shared" si="62"/>
        <v>-236.474330503499</v>
      </c>
      <c r="BB160" s="9">
        <f t="shared" si="52"/>
        <v>-445.38666219515471</v>
      </c>
      <c r="BC160" s="9">
        <f t="shared" si="52"/>
        <v>-81.08115438488494</v>
      </c>
      <c r="BD160" s="9">
        <f t="shared" si="52"/>
        <v>81.081154384879937</v>
      </c>
      <c r="BE160" s="9">
        <f t="shared" si="52"/>
        <v>-79.041482125362563</v>
      </c>
      <c r="BF160" s="9">
        <f t="shared" si="52"/>
        <v>291.66331657445835</v>
      </c>
      <c r="BG160" s="9">
        <f t="shared" si="43"/>
        <v>-407.02638721347671</v>
      </c>
      <c r="BH160" s="9">
        <f t="shared" si="43"/>
        <v>177.21835323801679</v>
      </c>
      <c r="BI160" s="9">
        <f t="shared" si="43"/>
        <v>275.22194978770449</v>
      </c>
      <c r="BJ160" s="9">
        <f t="shared" si="43"/>
        <v>-122.89459965051583</v>
      </c>
      <c r="BK160" s="9">
        <f t="shared" si="43"/>
        <v>-144.81764617224735</v>
      </c>
      <c r="BL160" s="9">
        <f t="shared" si="43"/>
        <v>186.30800450390689</v>
      </c>
      <c r="BM160" s="9">
        <f t="shared" si="43"/>
        <v>173.31759992598654</v>
      </c>
      <c r="BN160" s="1">
        <v>117</v>
      </c>
      <c r="BO160" s="9">
        <f t="shared" si="42"/>
        <v>55920.108987077714</v>
      </c>
      <c r="BP160" s="9">
        <f t="shared" si="42"/>
        <v>105322.51275778677</v>
      </c>
      <c r="BQ160" s="9">
        <f t="shared" si="42"/>
        <v>19173.611699616267</v>
      </c>
      <c r="BR160" s="9">
        <f t="shared" si="42"/>
        <v>-19173.611699615441</v>
      </c>
      <c r="BS160" s="9">
        <f t="shared" si="42"/>
        <v>18691.281567599159</v>
      </c>
      <c r="BT160" s="9">
        <f t="shared" si="42"/>
        <v>-68970.887519375072</v>
      </c>
      <c r="BU160" s="9">
        <f t="shared" si="42"/>
        <v>96251.29241356437</v>
      </c>
      <c r="BV160" s="9">
        <f t="shared" si="42"/>
        <v>-41907.59143489266</v>
      </c>
      <c r="BW160" s="9">
        <f t="shared" si="42"/>
        <v>-65082.926315915</v>
      </c>
      <c r="BX160" s="9">
        <f t="shared" si="42"/>
        <v>29061.418174851002</v>
      </c>
      <c r="BY160" s="9">
        <f t="shared" si="71"/>
        <v>34245.655923674502</v>
      </c>
      <c r="BZ160" s="9">
        <f t="shared" si="71"/>
        <v>-44057.060632504297</v>
      </c>
      <c r="CA160" s="9">
        <f t="shared" si="71"/>
        <v>-40985.163406971005</v>
      </c>
    </row>
    <row r="161" spans="1:79">
      <c r="A161" s="33">
        <v>2016</v>
      </c>
      <c r="B161" s="29">
        <f>AVERAGE(K57:K68)</f>
        <v>1404.5833333333333</v>
      </c>
      <c r="C161" s="9">
        <f>SUM(N57:N68)</f>
        <v>60030299</v>
      </c>
      <c r="D161" s="9">
        <f>SUM(R57:R68)</f>
        <v>60556211.221815772</v>
      </c>
      <c r="E161" s="9">
        <f t="shared" si="72"/>
        <v>42738.866093147437</v>
      </c>
      <c r="F161" s="9">
        <f t="shared" si="73"/>
        <v>43113.29188144701</v>
      </c>
      <c r="Q161" s="10"/>
      <c r="R161" s="10"/>
      <c r="V161" s="38"/>
      <c r="W161" s="38"/>
      <c r="X161" s="38"/>
      <c r="Y161" s="38"/>
      <c r="Z161" s="38"/>
      <c r="AA161" s="38"/>
      <c r="AB161" s="38"/>
      <c r="AC161" s="38"/>
      <c r="AD161" s="38"/>
      <c r="AE161" s="38"/>
      <c r="AF161" s="38"/>
      <c r="AG161" s="38"/>
      <c r="AH161" s="38"/>
      <c r="AJ161" s="17">
        <v>118</v>
      </c>
      <c r="AK161" s="17">
        <v>3233.1090096970747</v>
      </c>
      <c r="AL161" s="17">
        <v>12.957289977191977</v>
      </c>
      <c r="AM161" s="17">
        <v>3.4288712497965869E-2</v>
      </c>
      <c r="AU161" s="1">
        <v>118</v>
      </c>
      <c r="AV161" s="50">
        <f t="shared" si="38"/>
        <v>62</v>
      </c>
      <c r="AW161" s="51">
        <f t="shared" si="39"/>
        <v>0.51247401247401247</v>
      </c>
      <c r="AX161" s="52">
        <f t="shared" si="40"/>
        <v>3.127280902613698E-2</v>
      </c>
      <c r="AZ161" s="1">
        <v>118</v>
      </c>
      <c r="BA161" s="9">
        <f t="shared" si="62"/>
        <v>12.957289977191977</v>
      </c>
      <c r="BB161" s="9">
        <f t="shared" si="52"/>
        <v>-236.474330503499</v>
      </c>
      <c r="BC161" s="9">
        <f t="shared" si="52"/>
        <v>-445.38666219515471</v>
      </c>
      <c r="BD161" s="9">
        <f t="shared" si="52"/>
        <v>-81.08115438488494</v>
      </c>
      <c r="BE161" s="9">
        <f t="shared" si="52"/>
        <v>81.081154384879937</v>
      </c>
      <c r="BF161" s="9">
        <f t="shared" si="52"/>
        <v>-79.041482125362563</v>
      </c>
      <c r="BG161" s="9">
        <f t="shared" si="43"/>
        <v>291.66331657445835</v>
      </c>
      <c r="BH161" s="9">
        <f t="shared" si="43"/>
        <v>-407.02638721347671</v>
      </c>
      <c r="BI161" s="9">
        <f t="shared" si="43"/>
        <v>177.21835323801679</v>
      </c>
      <c r="BJ161" s="9">
        <f t="shared" si="43"/>
        <v>275.22194978770449</v>
      </c>
      <c r="BK161" s="9">
        <f t="shared" si="43"/>
        <v>-122.89459965051583</v>
      </c>
      <c r="BL161" s="9">
        <f t="shared" si="43"/>
        <v>-144.81764617224735</v>
      </c>
      <c r="BM161" s="9">
        <f t="shared" si="43"/>
        <v>186.30800450390689</v>
      </c>
      <c r="BN161" s="1">
        <v>118</v>
      </c>
      <c r="BO161" s="9">
        <f t="shared" si="42"/>
        <v>167.89136355305925</v>
      </c>
      <c r="BP161" s="9">
        <f t="shared" si="42"/>
        <v>-3064.0664724963394</v>
      </c>
      <c r="BQ161" s="9">
        <f t="shared" ref="BQ161:BX163" si="74">($BA161-$BO$171)*(BC161-$BO$171)</f>
        <v>-5771.0041340365942</v>
      </c>
      <c r="BR161" s="9">
        <f t="shared" si="74"/>
        <v>-1050.5920290504764</v>
      </c>
      <c r="BS161" s="9">
        <f t="shared" si="74"/>
        <v>1050.5920290504312</v>
      </c>
      <c r="BT161" s="9">
        <f t="shared" si="74"/>
        <v>-1024.1634041254092</v>
      </c>
      <c r="BU161" s="9">
        <f t="shared" si="74"/>
        <v>3779.1661685650301</v>
      </c>
      <c r="BV161" s="9">
        <f t="shared" si="74"/>
        <v>-5273.9589274941409</v>
      </c>
      <c r="BW161" s="9">
        <f t="shared" si="74"/>
        <v>2296.2695921855661</v>
      </c>
      <c r="BX161" s="9">
        <f t="shared" si="74"/>
        <v>3566.1306114876747</v>
      </c>
      <c r="BY161" s="9">
        <f t="shared" si="71"/>
        <v>-1592.3809643027325</v>
      </c>
      <c r="BZ161" s="9">
        <f t="shared" si="71"/>
        <v>-1876.4442352682943</v>
      </c>
      <c r="CA161" s="9">
        <f t="shared" si="71"/>
        <v>2414.0468394292611</v>
      </c>
    </row>
    <row r="162" spans="1:79">
      <c r="A162" s="33">
        <v>2017</v>
      </c>
      <c r="B162" s="29">
        <f>AVERAGE(K69:K80)</f>
        <v>1406.1666666666667</v>
      </c>
      <c r="C162" s="9">
        <f>SUM(N69:N80)</f>
        <v>61933168.818000004</v>
      </c>
      <c r="D162" s="9">
        <f>SUM(R69:R80)</f>
        <v>61024200.818278253</v>
      </c>
      <c r="E162" s="9">
        <f t="shared" si="72"/>
        <v>44043.974506104067</v>
      </c>
      <c r="F162" s="9">
        <f t="shared" si="73"/>
        <v>43397.558955750799</v>
      </c>
      <c r="Q162" s="10"/>
      <c r="R162" s="10"/>
      <c r="V162" s="38"/>
      <c r="W162" s="38"/>
      <c r="X162" s="38"/>
      <c r="Y162" s="38"/>
      <c r="Z162" s="38"/>
      <c r="AA162" s="38"/>
      <c r="AB162" s="38"/>
      <c r="AC162" s="38"/>
      <c r="AD162" s="38"/>
      <c r="AE162" s="38"/>
      <c r="AF162" s="38"/>
      <c r="AG162" s="38"/>
      <c r="AH162" s="38"/>
      <c r="AJ162" s="17">
        <v>119</v>
      </c>
      <c r="AK162" s="17">
        <v>1723.5447336147192</v>
      </c>
      <c r="AL162" s="17">
        <v>98.334051620180162</v>
      </c>
      <c r="AM162" s="17">
        <v>0.2602201564292842</v>
      </c>
      <c r="AU162" s="1">
        <v>119</v>
      </c>
      <c r="AV162" s="50">
        <f t="shared" si="38"/>
        <v>72</v>
      </c>
      <c r="AW162" s="51">
        <f t="shared" si="39"/>
        <v>0.59563409563409564</v>
      </c>
      <c r="AX162" s="52">
        <f t="shared" si="40"/>
        <v>0.24206240467219475</v>
      </c>
      <c r="AZ162" s="1">
        <v>119</v>
      </c>
      <c r="BA162" s="9">
        <f t="shared" si="62"/>
        <v>98.334051620180162</v>
      </c>
      <c r="BB162" s="9">
        <f t="shared" si="52"/>
        <v>12.957289977191977</v>
      </c>
      <c r="BC162" s="9">
        <f t="shared" si="52"/>
        <v>-236.474330503499</v>
      </c>
      <c r="BD162" s="9">
        <f t="shared" si="52"/>
        <v>-445.38666219515471</v>
      </c>
      <c r="BE162" s="9">
        <f t="shared" si="52"/>
        <v>-81.08115438488494</v>
      </c>
      <c r="BF162" s="9">
        <f t="shared" si="52"/>
        <v>81.081154384879937</v>
      </c>
      <c r="BG162" s="9">
        <f t="shared" si="43"/>
        <v>-79.041482125362563</v>
      </c>
      <c r="BH162" s="9">
        <f t="shared" si="43"/>
        <v>291.66331657445835</v>
      </c>
      <c r="BI162" s="9">
        <f t="shared" si="43"/>
        <v>-407.02638721347671</v>
      </c>
      <c r="BJ162" s="9">
        <f t="shared" si="43"/>
        <v>177.21835323801679</v>
      </c>
      <c r="BK162" s="9">
        <f t="shared" si="43"/>
        <v>275.22194978770449</v>
      </c>
      <c r="BL162" s="9">
        <f t="shared" si="43"/>
        <v>-122.89459965051583</v>
      </c>
      <c r="BM162" s="9">
        <f t="shared" si="43"/>
        <v>-144.81764617224735</v>
      </c>
      <c r="BN162" s="1">
        <v>119</v>
      </c>
      <c r="BO162" s="9">
        <f t="shared" ref="BO162:BP163" si="75">($BA162-$BO$171)*(BA162-$BO$171)</f>
        <v>9669.5857080404057</v>
      </c>
      <c r="BP162" s="9">
        <f t="shared" si="75"/>
        <v>1274.142821474923</v>
      </c>
      <c r="BQ162" s="9">
        <f t="shared" si="74"/>
        <v>-23253.479022578718</v>
      </c>
      <c r="BR162" s="9">
        <f t="shared" si="74"/>
        <v>-43796.675031238352</v>
      </c>
      <c r="BS162" s="9">
        <f t="shared" si="74"/>
        <v>-7973.0384207070601</v>
      </c>
      <c r="BT162" s="9">
        <f t="shared" si="74"/>
        <v>7973.0384207067164</v>
      </c>
      <c r="BU162" s="9">
        <f t="shared" si="74"/>
        <v>-7772.4691834509349</v>
      </c>
      <c r="BV162" s="9">
        <f t="shared" si="74"/>
        <v>28680.435627746028</v>
      </c>
      <c r="BW162" s="9">
        <f t="shared" si="74"/>
        <v>-40024.55377102569</v>
      </c>
      <c r="BX162" s="9">
        <f t="shared" si="74"/>
        <v>17426.598695350673</v>
      </c>
      <c r="BY162" s="9">
        <f t="shared" si="71"/>
        <v>27063.689417431047</v>
      </c>
      <c r="BZ162" s="9">
        <f t="shared" si="71"/>
        <v>-12084.723905875217</v>
      </c>
      <c r="CA162" s="9">
        <f t="shared" si="71"/>
        <v>-14240.50589421479</v>
      </c>
    </row>
    <row r="163" spans="1:79" ht="15.75" thickBot="1">
      <c r="A163" s="33">
        <v>2018</v>
      </c>
      <c r="B163" s="29">
        <f>AVERAGE(K81:K92)</f>
        <v>1420.5</v>
      </c>
      <c r="C163" s="9">
        <f>SUM(N81:N92)</f>
        <v>55445403.317010008</v>
      </c>
      <c r="D163" s="9">
        <f>SUM(R81:R92)</f>
        <v>55735563.745240785</v>
      </c>
      <c r="E163" s="9">
        <f t="shared" si="72"/>
        <v>39032.314901098209</v>
      </c>
      <c r="F163" s="9">
        <f t="shared" si="73"/>
        <v>39236.581306047716</v>
      </c>
      <c r="Q163" s="10"/>
      <c r="R163" s="10"/>
      <c r="V163" s="38"/>
      <c r="W163" s="38"/>
      <c r="X163" s="38"/>
      <c r="Y163" s="38"/>
      <c r="Z163" s="38"/>
      <c r="AA163" s="38"/>
      <c r="AB163" s="38"/>
      <c r="AC163" s="38"/>
      <c r="AD163" s="38"/>
      <c r="AE163" s="38"/>
      <c r="AF163" s="38"/>
      <c r="AG163" s="38"/>
      <c r="AH163" s="38"/>
      <c r="AJ163" s="18">
        <v>120</v>
      </c>
      <c r="AK163" s="18">
        <v>2449.0759807580075</v>
      </c>
      <c r="AL163" s="18">
        <v>-49.917209844236822</v>
      </c>
      <c r="AM163" s="18">
        <v>-0.13209528073096305</v>
      </c>
      <c r="AU163" s="1">
        <v>120</v>
      </c>
      <c r="AV163" s="50">
        <f t="shared" si="38"/>
        <v>54</v>
      </c>
      <c r="AW163" s="51">
        <f t="shared" si="39"/>
        <v>0.44594594594594594</v>
      </c>
      <c r="AX163" s="52">
        <f t="shared" si="40"/>
        <v>-0.13591068064648049</v>
      </c>
      <c r="AZ163" s="1">
        <v>120</v>
      </c>
      <c r="BA163" s="9">
        <f t="shared" si="62"/>
        <v>-49.917209844236822</v>
      </c>
      <c r="BB163" s="9">
        <f t="shared" si="52"/>
        <v>98.334051620180162</v>
      </c>
      <c r="BC163" s="9">
        <f t="shared" si="52"/>
        <v>12.957289977191977</v>
      </c>
      <c r="BD163" s="9">
        <f t="shared" si="52"/>
        <v>-236.474330503499</v>
      </c>
      <c r="BE163" s="9">
        <f t="shared" si="52"/>
        <v>-445.38666219515471</v>
      </c>
      <c r="BF163" s="9">
        <f t="shared" si="52"/>
        <v>-81.08115438488494</v>
      </c>
      <c r="BG163" s="9">
        <f t="shared" si="43"/>
        <v>81.081154384879937</v>
      </c>
      <c r="BH163" s="9">
        <f t="shared" si="43"/>
        <v>-79.041482125362563</v>
      </c>
      <c r="BI163" s="9">
        <f t="shared" si="43"/>
        <v>291.66331657445835</v>
      </c>
      <c r="BJ163" s="9">
        <f t="shared" si="43"/>
        <v>-407.02638721347671</v>
      </c>
      <c r="BK163" s="9">
        <f t="shared" si="43"/>
        <v>177.21835323801679</v>
      </c>
      <c r="BL163" s="9">
        <f t="shared" si="43"/>
        <v>275.22194978770449</v>
      </c>
      <c r="BM163" s="9">
        <f t="shared" si="43"/>
        <v>-122.89459965051583</v>
      </c>
      <c r="BN163" s="1">
        <v>120</v>
      </c>
      <c r="BO163" s="9">
        <f t="shared" si="75"/>
        <v>2491.7278386334983</v>
      </c>
      <c r="BP163" s="9">
        <f t="shared" si="75"/>
        <v>-4908.5614895585122</v>
      </c>
      <c r="BQ163" s="9">
        <f t="shared" si="74"/>
        <v>-646.7917628041464</v>
      </c>
      <c r="BR163" s="9">
        <f t="shared" si="74"/>
        <v>11804.138778518356</v>
      </c>
      <c r="BS163" s="9">
        <f t="shared" si="74"/>
        <v>22232.459478619385</v>
      </c>
      <c r="BT163" s="9">
        <f t="shared" si="74"/>
        <v>4047.3449978431654</v>
      </c>
      <c r="BU163" s="9">
        <f t="shared" si="74"/>
        <v>-4047.3449978429908</v>
      </c>
      <c r="BV163" s="9">
        <f t="shared" si="74"/>
        <v>3945.5302496511199</v>
      </c>
      <c r="BW163" s="9">
        <f t="shared" si="74"/>
        <v>-14559.01897731313</v>
      </c>
      <c r="BX163" s="9">
        <f t="shared" si="74"/>
        <v>20317.621582676366</v>
      </c>
      <c r="BY163" s="9">
        <f t="shared" si="71"/>
        <v>-8846.2457268320759</v>
      </c>
      <c r="BZ163" s="9">
        <f t="shared" si="71"/>
        <v>-13738.311821292684</v>
      </c>
      <c r="CA163" s="9">
        <f t="shared" si="71"/>
        <v>6134.5555194781418</v>
      </c>
    </row>
    <row r="164" spans="1:79">
      <c r="A164" s="33">
        <v>2019</v>
      </c>
      <c r="B164" s="29">
        <f>AVERAGE(K93:K104)</f>
        <v>1434.4166666666667</v>
      </c>
      <c r="C164" s="9">
        <f>SUM(N93:N104)</f>
        <v>59999484.304030001</v>
      </c>
      <c r="D164" s="9">
        <f>SUM(R93:R104)</f>
        <v>60578892.737289496</v>
      </c>
      <c r="E164" s="9">
        <f t="shared" si="72"/>
        <v>41828.490771414625</v>
      </c>
      <c r="F164" s="9">
        <f t="shared" si="73"/>
        <v>42232.423914917439</v>
      </c>
      <c r="Q164" s="10"/>
      <c r="R164" s="10"/>
      <c r="V164" s="38"/>
      <c r="W164" s="38"/>
      <c r="X164" s="38"/>
      <c r="Y164" s="38"/>
      <c r="Z164" s="38"/>
      <c r="AA164" s="38"/>
      <c r="AB164" s="38"/>
      <c r="AC164" s="38"/>
      <c r="AD164" s="38"/>
      <c r="AE164" s="38"/>
      <c r="AF164" s="38"/>
      <c r="AG164" s="38"/>
      <c r="AH164" s="38"/>
    </row>
    <row r="165" spans="1:79">
      <c r="A165" s="33">
        <v>2020</v>
      </c>
      <c r="B165" s="29">
        <f>AVERAGE(K105:K116)</f>
        <v>1469.5</v>
      </c>
      <c r="C165" s="9">
        <f>SUM(N105:N116)</f>
        <v>58767878.019999996</v>
      </c>
      <c r="D165" s="9">
        <f>SUM(R105:R116)</f>
        <v>59016654.633886673</v>
      </c>
      <c r="E165" s="9">
        <f t="shared" si="72"/>
        <v>39991.750949302485</v>
      </c>
      <c r="F165" s="9">
        <f t="shared" si="73"/>
        <v>40161.04432384258</v>
      </c>
      <c r="Q165" s="10"/>
      <c r="R165" s="10"/>
      <c r="V165" s="38"/>
      <c r="W165" s="38"/>
      <c r="X165" s="38"/>
      <c r="Y165" s="38"/>
      <c r="Z165" s="38"/>
      <c r="AA165" s="38"/>
      <c r="AB165" s="38"/>
      <c r="AC165" s="38"/>
      <c r="AD165" s="38"/>
      <c r="AE165" s="38"/>
      <c r="AF165" s="38"/>
      <c r="AG165" s="38"/>
      <c r="AH165" s="38"/>
      <c r="BN165" s="53" t="s">
        <v>130</v>
      </c>
      <c r="BO165" s="53" t="s">
        <v>126</v>
      </c>
      <c r="BP165" s="53" t="s">
        <v>97</v>
      </c>
      <c r="BQ165" s="53" t="s">
        <v>98</v>
      </c>
      <c r="BR165" s="53" t="s">
        <v>99</v>
      </c>
      <c r="BS165" s="53" t="s">
        <v>100</v>
      </c>
      <c r="BT165" s="53" t="s">
        <v>101</v>
      </c>
      <c r="BU165" s="53" t="s">
        <v>102</v>
      </c>
      <c r="BV165" s="53" t="s">
        <v>103</v>
      </c>
      <c r="BW165" s="53" t="s">
        <v>104</v>
      </c>
      <c r="BX165" s="53" t="s">
        <v>105</v>
      </c>
      <c r="BY165" s="53" t="s">
        <v>106</v>
      </c>
      <c r="BZ165" s="53" t="s">
        <v>107</v>
      </c>
      <c r="CA165" s="53" t="s">
        <v>108</v>
      </c>
    </row>
    <row r="166" spans="1:79">
      <c r="A166" s="33">
        <v>2021</v>
      </c>
      <c r="B166" s="29">
        <f>AVERAGE(K117:K128)</f>
        <v>1523.5</v>
      </c>
      <c r="C166" s="9">
        <f>SUM(N117:N128)</f>
        <v>68718231.600209996</v>
      </c>
      <c r="D166" s="9">
        <f>SUM(R117:R128)</f>
        <v>66880256.300595984</v>
      </c>
      <c r="E166" s="9">
        <f t="shared" si="72"/>
        <v>45105.50154263866</v>
      </c>
      <c r="F166" s="9">
        <f t="shared" si="73"/>
        <v>43899.085198947148</v>
      </c>
      <c r="Q166" s="10"/>
      <c r="R166" s="10"/>
      <c r="V166" s="38"/>
      <c r="W166" s="38"/>
      <c r="X166" s="38"/>
      <c r="Y166" s="38"/>
      <c r="Z166" s="38"/>
      <c r="AA166" s="38"/>
      <c r="AB166" s="38"/>
      <c r="AC166" s="38"/>
      <c r="AD166" s="38"/>
      <c r="AE166" s="38"/>
      <c r="AF166" s="38"/>
      <c r="AG166" s="38"/>
      <c r="AH166" s="38"/>
      <c r="BN166" s="7" t="s">
        <v>113</v>
      </c>
      <c r="BO166" s="7">
        <v>120</v>
      </c>
      <c r="BP166" s="7">
        <f t="shared" ref="BP166:CA166" si="76">COUNT(BP44:BP163)</f>
        <v>119</v>
      </c>
      <c r="BQ166" s="7">
        <f t="shared" si="76"/>
        <v>118</v>
      </c>
      <c r="BR166" s="7">
        <f t="shared" si="76"/>
        <v>117</v>
      </c>
      <c r="BS166" s="7">
        <f t="shared" si="76"/>
        <v>116</v>
      </c>
      <c r="BT166" s="7">
        <f t="shared" si="76"/>
        <v>115</v>
      </c>
      <c r="BU166" s="7">
        <f t="shared" si="76"/>
        <v>114</v>
      </c>
      <c r="BV166" s="7">
        <f t="shared" si="76"/>
        <v>113</v>
      </c>
      <c r="BW166" s="7">
        <f t="shared" si="76"/>
        <v>112</v>
      </c>
      <c r="BX166" s="7">
        <f t="shared" si="76"/>
        <v>111</v>
      </c>
      <c r="BY166" s="7">
        <f t="shared" si="76"/>
        <v>110</v>
      </c>
      <c r="BZ166" s="7">
        <f t="shared" si="76"/>
        <v>109</v>
      </c>
      <c r="CA166" s="7">
        <f t="shared" si="76"/>
        <v>108</v>
      </c>
    </row>
    <row r="167" spans="1:79">
      <c r="A167" s="33">
        <v>2022</v>
      </c>
      <c r="B167" s="29">
        <f>AVERAGE(K129:K140)</f>
        <v>1532.8333333333333</v>
      </c>
      <c r="C167" s="9">
        <f>SUM(N129:N140)</f>
        <v>61292561.470099993</v>
      </c>
      <c r="D167" s="9">
        <f>SUM(R129:R140)</f>
        <v>60294151.464572966</v>
      </c>
      <c r="E167" s="9">
        <f t="shared" si="72"/>
        <v>39986.448713776226</v>
      </c>
      <c r="F167" s="9">
        <f>D167/B167</f>
        <v>39335.099357120562</v>
      </c>
      <c r="Q167" s="10"/>
      <c r="R167" s="10"/>
      <c r="AL167" s="26"/>
      <c r="BA167" s="44"/>
      <c r="BN167" s="7" t="s">
        <v>110</v>
      </c>
      <c r="BO167" s="9">
        <f>SUM(BO44:BO163)/BO166</f>
        <v>141609.28022022717</v>
      </c>
      <c r="BP167" s="9">
        <f t="shared" ref="BP167:CA167" si="77">SUM(BP45:BP163)</f>
        <v>2307154.9607563899</v>
      </c>
      <c r="BQ167" s="9">
        <f t="shared" si="77"/>
        <v>2508687.2006063871</v>
      </c>
      <c r="BR167" s="9">
        <f t="shared" si="77"/>
        <v>351888.10660067759</v>
      </c>
      <c r="BS167" s="9">
        <f t="shared" si="77"/>
        <v>69496.837254458165</v>
      </c>
      <c r="BT167" s="9">
        <f t="shared" si="77"/>
        <v>787032.78868354612</v>
      </c>
      <c r="BU167" s="9">
        <f t="shared" si="77"/>
        <v>-492239.57659339771</v>
      </c>
      <c r="BV167" s="9">
        <f t="shared" si="77"/>
        <v>663756.28012424393</v>
      </c>
      <c r="BW167" s="9">
        <f t="shared" si="77"/>
        <v>648297.48202193307</v>
      </c>
      <c r="BX167" s="9">
        <f t="shared" si="77"/>
        <v>-41830.577249257964</v>
      </c>
      <c r="BY167" s="9">
        <f t="shared" si="77"/>
        <v>-261903.35828954712</v>
      </c>
      <c r="BZ167" s="9">
        <f t="shared" si="77"/>
        <v>-896596.08010810753</v>
      </c>
      <c r="CA167" s="9">
        <f t="shared" si="77"/>
        <v>-1151215.6212968579</v>
      </c>
    </row>
    <row r="168" spans="1:79">
      <c r="A168" s="31" t="s">
        <v>91</v>
      </c>
      <c r="B168" s="7"/>
      <c r="C168" s="7"/>
      <c r="D168" s="7"/>
      <c r="E168" s="9">
        <f>AVERAGE(E157:E167)</f>
        <v>42253.007650329717</v>
      </c>
      <c r="F168" s="9">
        <f>AVERAGE(F157:F167)</f>
        <v>42014.497788430323</v>
      </c>
      <c r="Q168" s="10"/>
      <c r="R168" s="10"/>
      <c r="BN168" s="7" t="s">
        <v>111</v>
      </c>
      <c r="BO168" s="45">
        <f>BO167/BO167</f>
        <v>1</v>
      </c>
      <c r="BP168" s="45">
        <f>(BP167/$BO$166)/$BO$167</f>
        <v>0.13576999550973173</v>
      </c>
      <c r="BQ168" s="45">
        <f t="shared" ref="BQ168:CA168" si="78">(BQ167/$BO$166)/$BO$167</f>
        <v>0.14762963726111616</v>
      </c>
      <c r="BR168" s="45">
        <f t="shared" si="78"/>
        <v>2.0707688675336705E-2</v>
      </c>
      <c r="BS168" s="45">
        <f t="shared" si="78"/>
        <v>4.0897059115981224E-3</v>
      </c>
      <c r="BT168" s="45">
        <f t="shared" si="78"/>
        <v>4.6314807632403081E-2</v>
      </c>
      <c r="BU168" s="45">
        <f t="shared" si="78"/>
        <v>-2.8967003188154945E-2</v>
      </c>
      <c r="BV168" s="45">
        <f t="shared" si="78"/>
        <v>3.9060309647549633E-2</v>
      </c>
      <c r="BW168" s="45">
        <f t="shared" si="78"/>
        <v>3.8150600076828606E-2</v>
      </c>
      <c r="BX168" s="45">
        <f t="shared" si="78"/>
        <v>-2.4616193458627915E-3</v>
      </c>
      <c r="BY168" s="45">
        <f t="shared" si="78"/>
        <v>-1.5412323135546016E-2</v>
      </c>
      <c r="BZ168" s="45">
        <f t="shared" si="78"/>
        <v>-5.2762318890973811E-2</v>
      </c>
      <c r="CA168" s="45">
        <f t="shared" si="78"/>
        <v>-6.7746008565876731E-2</v>
      </c>
    </row>
    <row r="169" spans="1:79">
      <c r="A169" s="31" t="s">
        <v>92</v>
      </c>
      <c r="B169" s="7"/>
      <c r="C169" s="7"/>
      <c r="D169" s="7"/>
      <c r="E169" s="28"/>
      <c r="F169" s="28">
        <f>E168/F168-1</f>
        <v>5.676846670890745E-3</v>
      </c>
      <c r="BN169" s="7" t="s">
        <v>109</v>
      </c>
      <c r="BO169" s="45"/>
      <c r="BP169" s="45">
        <f>(BP168^2/(BP166))*($BO$166*($BO$166+2))</f>
        <v>2.2677841866019506</v>
      </c>
      <c r="BQ169" s="45">
        <f>((BQ168^2/BQ166)+(BP168^2/BP166))*($BO$166*($BO$166+2))</f>
        <v>4.9717809954197945</v>
      </c>
      <c r="BR169" s="45">
        <f>((BR168^2/BR166)+(BQ168^2/BQ166)+(BP168^2/BP166))*($BO$166*($BO$166+2))</f>
        <v>5.0254370171362144</v>
      </c>
      <c r="BS169" s="45">
        <f>((BS168^2/BS166)+(BR168^2/BR166)+(BQ168^2/BQ166)+(BP168^2/BP166))*($BO$166*($BO$166+2))</f>
        <v>5.0275479151245834</v>
      </c>
      <c r="BT169" s="45">
        <f>((BT168^2/BT166)+(BS168^2/BS166)+(BR168^2/BR166)+(BQ168^2/BQ166)+(BP168^2/BP166))*($BO$166*($BO$166+2))</f>
        <v>5.3006235584656967</v>
      </c>
      <c r="BU169" s="45">
        <f>((BU168^2/BU166)+(BT168^2/BT166)+(BS168^2/BS166)+(BR168^2/BR166)+(BQ168^2/BQ166)+(BP168^2/BP166))*($BO$166*($BO$166+2))</f>
        <v>5.4083800294043431</v>
      </c>
      <c r="BV169" s="45">
        <f>((BV168^2/BV166)+(BU168^2/BU166)+(BT168^2/BT166)+(BS168^2/BS166)+(BR168^2/BR166)+(BQ168^2/BQ166)+(BP168^2/BP166))*($BO$166*($BO$166+2))</f>
        <v>5.6060469501310903</v>
      </c>
      <c r="BW169" s="45">
        <f>((BW168^2/BW166)+(BV168^2/BV166)+(BU168^2/BU166)+(BT168^2/BT166)+(BS168^2/BS166)+(BR168^2/BR166)+(BQ168^2/BQ166)+(BP168^2/BP166))*($BO$166*($BO$166+2))</f>
        <v>5.7962974475444087</v>
      </c>
      <c r="BX169" s="45">
        <f>((BX168^2/BX166)+(BW168^2/BW166)+(BV168^2/BV166)+(BU168^2/BU166)+(BT168^2/BT166)+(BS168^2/BS166)+(BR168^2/BR166)+(BQ168^2/BQ166)+(BP168^2/BP166))*($BO$166*($BO$166+2))</f>
        <v>5.7970966556698995</v>
      </c>
      <c r="BY169" s="45">
        <f>((BY168^2/BY166)+(BX168^2/BX166)+(BW168^2/BW166)+(BV168^2/BV166)+(BU168^2/BU166)+(BT168^2/BT166)+(BS168^2/BS166)+(BR168^2/BR166)+(BQ168^2/BQ166)+(BP168^2/BP166))*($BO$166*($BO$166+2))</f>
        <v>5.8287110308782717</v>
      </c>
      <c r="BZ169" s="45">
        <f>((BZ168^2/BZ166)+(BY168^2/BY166)+(BX168^2/BX166)+(BW168^2/BW166)+(BV168^2/BV166)+(BU168^2/BU166)+(BT168^2/BT166)+(BS168^2/BS166)+(BR168^2/BR166)+(BQ168^2/BQ166)+(BP168^2/BP166))*($BO$166*($BO$166+2))</f>
        <v>6.2026169390909436</v>
      </c>
      <c r="CA169" s="45">
        <f>((CA168^2/CA166)+(BZ168^2/BZ166)+(BY168^2/BY166)+(BX168^2/BX166)+(BW168^2/BW166)+(BV168^2/BV166)+(BU168^2/BU166)+(BT168^2/BT166)+(BS168^2/BS166)+(BR168^2/BR166)+(BQ168^2/BQ166)+(BP168^2/BP166))*($BO$166*($BO$166+2))</f>
        <v>6.8247520996977835</v>
      </c>
    </row>
    <row r="170" spans="1:79">
      <c r="BN170" s="7" t="s">
        <v>112</v>
      </c>
      <c r="BO170" s="45"/>
      <c r="BP170" s="45">
        <f>_xlfn.CHISQ.DIST.RT(BP169,BP172)</f>
        <v>0.13208863741580759</v>
      </c>
      <c r="BQ170" s="45">
        <f>_xlfn.CHISQ.DIST.RT(BQ169,BQ172)</f>
        <v>8.3251386324815699E-2</v>
      </c>
      <c r="BR170" s="45">
        <f t="shared" ref="BR170:CA170" si="79">_xlfn.CHISQ.DIST.RT(BR169,BR172)</f>
        <v>0.16994396877098916</v>
      </c>
      <c r="BS170" s="45">
        <f t="shared" si="79"/>
        <v>0.28448256902006075</v>
      </c>
      <c r="BT170" s="45">
        <f t="shared" si="79"/>
        <v>0.38030355473110178</v>
      </c>
      <c r="BU170" s="45">
        <f t="shared" si="79"/>
        <v>0.49259864603011994</v>
      </c>
      <c r="BV170" s="45">
        <f t="shared" si="79"/>
        <v>0.58642532882669129</v>
      </c>
      <c r="BW170" s="45">
        <f t="shared" si="79"/>
        <v>0.67003746109611861</v>
      </c>
      <c r="BX170" s="45">
        <f t="shared" si="79"/>
        <v>0.76004144504733573</v>
      </c>
      <c r="BY170" s="45">
        <f t="shared" si="79"/>
        <v>0.82944296587539368</v>
      </c>
      <c r="BZ170" s="45">
        <f t="shared" si="79"/>
        <v>0.85950859212032482</v>
      </c>
      <c r="CA170" s="45">
        <f t="shared" si="79"/>
        <v>0.86897397779899688</v>
      </c>
    </row>
    <row r="171" spans="1:79">
      <c r="BN171" s="7" t="s">
        <v>127</v>
      </c>
      <c r="BO171" s="46">
        <f>AVERAGE(BA44:BA163)</f>
        <v>-7.5601747084874664E-13</v>
      </c>
      <c r="BP171" s="7"/>
      <c r="BQ171" s="7"/>
      <c r="BR171" s="7"/>
      <c r="BS171" s="7"/>
      <c r="BT171" s="7"/>
      <c r="BU171" s="7"/>
      <c r="BV171" s="7"/>
      <c r="BW171" s="7"/>
      <c r="BX171" s="7"/>
      <c r="BY171" s="7"/>
      <c r="BZ171" s="7"/>
      <c r="CA171" s="7"/>
    </row>
    <row r="172" spans="1:79">
      <c r="BN172" s="54" t="s">
        <v>131</v>
      </c>
      <c r="BO172" s="7">
        <v>0</v>
      </c>
      <c r="BP172" s="7">
        <v>1</v>
      </c>
      <c r="BQ172" s="7">
        <v>2</v>
      </c>
      <c r="BR172" s="7">
        <v>3</v>
      </c>
      <c r="BS172" s="7">
        <v>4</v>
      </c>
      <c r="BT172" s="7">
        <v>5</v>
      </c>
      <c r="BU172" s="7">
        <v>6</v>
      </c>
      <c r="BV172" s="7">
        <v>7</v>
      </c>
      <c r="BW172" s="7">
        <v>8</v>
      </c>
      <c r="BX172" s="7">
        <v>9</v>
      </c>
      <c r="BY172" s="7">
        <v>10</v>
      </c>
      <c r="BZ172" s="7">
        <v>11</v>
      </c>
      <c r="CA172" s="7">
        <v>12</v>
      </c>
    </row>
    <row r="173" spans="1:79">
      <c r="B173" s="38"/>
      <c r="C173" s="38"/>
      <c r="D173" s="38"/>
      <c r="E173" s="38"/>
      <c r="F173" s="38"/>
      <c r="G173" s="38"/>
      <c r="H173" s="38"/>
      <c r="I173" s="38"/>
      <c r="J173" s="38"/>
      <c r="K173" s="38"/>
      <c r="L173" s="38"/>
      <c r="M173" s="38"/>
      <c r="N173" s="38"/>
    </row>
    <row r="174" spans="1:79">
      <c r="B174" s="38"/>
      <c r="C174" s="38"/>
      <c r="D174" s="38"/>
      <c r="E174" s="38"/>
      <c r="F174" s="38"/>
      <c r="G174" s="38"/>
      <c r="H174" s="38"/>
      <c r="I174" s="38"/>
      <c r="J174" s="38"/>
      <c r="K174" s="38"/>
      <c r="L174" s="38"/>
      <c r="M174" s="38"/>
      <c r="N174" s="38"/>
    </row>
    <row r="175" spans="1:79">
      <c r="B175" s="38"/>
      <c r="C175" s="38"/>
      <c r="D175" s="38"/>
      <c r="E175" s="38"/>
      <c r="F175" s="38"/>
      <c r="G175" s="38"/>
      <c r="H175" s="38"/>
      <c r="I175" s="38"/>
      <c r="J175" s="38"/>
      <c r="K175" s="38"/>
      <c r="L175" s="38"/>
      <c r="M175" s="38"/>
      <c r="N175" s="38"/>
    </row>
    <row r="176" spans="1:79">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row r="190" spans="2:14">
      <c r="B190" s="38"/>
      <c r="C190" s="38"/>
      <c r="D190" s="38"/>
      <c r="E190" s="38"/>
      <c r="F190" s="38"/>
      <c r="G190" s="38"/>
      <c r="H190" s="38"/>
      <c r="I190" s="38"/>
      <c r="J190" s="38"/>
      <c r="K190" s="38"/>
      <c r="L190" s="38"/>
      <c r="M190" s="38"/>
      <c r="N190" s="38"/>
    </row>
  </sheetData>
  <phoneticPr fontId="6" type="noConversion"/>
  <conditionalFormatting sqref="BP170:CA170">
    <cfRule type="cellIs" dxfId="7" priority="1" operator="lessThan">
      <formula>0.05</formula>
    </cfRule>
  </conditionalFormatting>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60C0D-CFD3-4DD8-8DC2-33F5D0E3A29F}">
  <sheetPr>
    <tabColor rgb="FF002060"/>
  </sheetPr>
  <dimension ref="A1:AA190"/>
  <sheetViews>
    <sheetView zoomScale="80" zoomScaleNormal="80" workbookViewId="0"/>
  </sheetViews>
  <sheetFormatPr defaultRowHeight="15"/>
  <cols>
    <col min="1" max="1" width="11.140625" customWidth="1"/>
    <col min="2" max="2" width="12.28515625" customWidth="1"/>
    <col min="3" max="3" width="18.42578125" customWidth="1"/>
    <col min="4" max="4" width="15.28515625" customWidth="1"/>
    <col min="5" max="5" width="14.7109375" customWidth="1"/>
    <col min="6" max="6" width="17.28515625" customWidth="1"/>
    <col min="7" max="7" width="9.42578125" bestFit="1" customWidth="1"/>
    <col min="8" max="8" width="13.42578125" customWidth="1"/>
    <col min="9" max="9" width="14.42578125" customWidth="1"/>
    <col min="10" max="10" width="14.5703125" customWidth="1"/>
    <col min="11" max="11" width="12.140625" bestFit="1" customWidth="1"/>
    <col min="12" max="12" width="13.85546875" customWidth="1"/>
    <col min="13" max="13" width="15.42578125" customWidth="1"/>
    <col min="14" max="14" width="16.85546875" customWidth="1"/>
    <col min="15" max="15" width="13.5703125" customWidth="1"/>
    <col min="16" max="16" width="15" customWidth="1"/>
    <col min="17" max="17" width="12.7109375" customWidth="1"/>
    <col min="18" max="20" width="13.7109375" customWidth="1"/>
    <col min="21" max="22" width="21.5703125" customWidth="1"/>
    <col min="23" max="25" width="13.7109375" customWidth="1"/>
    <col min="26" max="26" width="16" customWidth="1"/>
    <col min="27" max="27" width="13.7109375" customWidth="1"/>
    <col min="28" max="28" width="12.7109375" customWidth="1"/>
    <col min="29" max="29" width="13.85546875" customWidth="1"/>
    <col min="30" max="31" width="12.28515625" customWidth="1"/>
    <col min="43" max="43" width="12.85546875" customWidth="1"/>
    <col min="47" max="47" width="12" bestFit="1" customWidth="1"/>
    <col min="52" max="52" width="12.140625" customWidth="1"/>
    <col min="53" max="53" width="13.42578125" customWidth="1"/>
    <col min="55" max="55" width="12" bestFit="1" customWidth="1"/>
    <col min="58" max="58" width="15.28515625" customWidth="1"/>
    <col min="59" max="60" width="13.42578125" customWidth="1"/>
    <col min="61" max="61" width="10.7109375" customWidth="1"/>
    <col min="62" max="62" width="13.5703125" customWidth="1"/>
    <col min="63" max="63" width="10.85546875" customWidth="1"/>
    <col min="76" max="76" width="16.28515625" customWidth="1"/>
    <col min="77" max="77" width="20.85546875" bestFit="1" customWidth="1"/>
    <col min="78" max="79" width="22.7109375" bestFit="1" customWidth="1"/>
    <col min="80" max="80" width="21.7109375" bestFit="1" customWidth="1"/>
    <col min="81" max="81" width="19.85546875" bestFit="1" customWidth="1"/>
    <col min="82" max="82" width="22.7109375" bestFit="1" customWidth="1"/>
    <col min="83" max="83" width="21.7109375" bestFit="1" customWidth="1"/>
    <col min="84" max="85" width="22.7109375" bestFit="1" customWidth="1"/>
    <col min="86" max="86" width="20.5703125" bestFit="1" customWidth="1"/>
    <col min="87" max="87" width="21.7109375" bestFit="1" customWidth="1"/>
    <col min="88" max="88" width="22" bestFit="1" customWidth="1"/>
  </cols>
  <sheetData>
    <row r="1" spans="1:26">
      <c r="A1" s="13" t="s">
        <v>93</v>
      </c>
      <c r="B1" s="13"/>
    </row>
    <row r="2" spans="1:26" ht="30">
      <c r="A2" s="34" t="s">
        <v>54</v>
      </c>
      <c r="B2" s="35" t="s">
        <v>9</v>
      </c>
      <c r="D2" s="75" t="str">
        <f>'WA Sch. 1-2'!D2</f>
        <v>Normal Period</v>
      </c>
      <c r="E2" s="75" t="str">
        <f>'WA Sch. 1-2'!E2</f>
        <v>2003-2022</v>
      </c>
    </row>
    <row r="3" spans="1:26">
      <c r="A3" s="36" t="s">
        <v>7</v>
      </c>
      <c r="B3" s="37"/>
    </row>
    <row r="4" spans="1:26">
      <c r="A4" s="36" t="s">
        <v>8</v>
      </c>
      <c r="B4" s="37"/>
    </row>
    <row r="5" spans="1:26">
      <c r="A5" s="36" t="s">
        <v>0</v>
      </c>
      <c r="B5" s="37"/>
    </row>
    <row r="7" spans="1:26">
      <c r="A7" s="13" t="s">
        <v>145</v>
      </c>
      <c r="B7" s="12"/>
      <c r="C7" s="12"/>
      <c r="D7" s="12"/>
      <c r="E7" s="12"/>
      <c r="F7" s="12"/>
      <c r="G7" s="12"/>
      <c r="H7" s="12"/>
      <c r="I7" s="12"/>
      <c r="J7" s="12"/>
      <c r="K7" s="12"/>
      <c r="L7" s="12"/>
      <c r="M7" s="12"/>
      <c r="N7" s="12"/>
      <c r="O7" s="12"/>
      <c r="P7" s="12"/>
      <c r="Q7" s="12"/>
      <c r="R7" s="12"/>
      <c r="S7" s="13" t="s">
        <v>146</v>
      </c>
      <c r="T7" s="12"/>
      <c r="U7" s="12"/>
      <c r="V7" s="12"/>
      <c r="W7" s="13" t="s">
        <v>147</v>
      </c>
      <c r="X7" s="13"/>
      <c r="Y7" s="13"/>
      <c r="Z7" s="13"/>
    </row>
    <row r="8" spans="1:26">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S8" s="1"/>
      <c r="T8" s="4" t="s">
        <v>78</v>
      </c>
      <c r="U8" s="14" t="s">
        <v>56</v>
      </c>
      <c r="V8" s="4" t="s">
        <v>80</v>
      </c>
      <c r="W8" s="1"/>
      <c r="X8" s="4" t="s">
        <v>79</v>
      </c>
      <c r="Y8" s="4" t="s">
        <v>177</v>
      </c>
      <c r="Z8" s="4" t="s">
        <v>81</v>
      </c>
    </row>
    <row r="9" spans="1:26">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3</v>
      </c>
      <c r="L9" s="9">
        <v>5310462</v>
      </c>
      <c r="M9" s="9">
        <v>-54398</v>
      </c>
      <c r="N9" s="9">
        <f>L9+M9</f>
        <v>5256064</v>
      </c>
      <c r="O9" s="9">
        <f>N9/K9</f>
        <v>1752021.3333333333</v>
      </c>
      <c r="P9" s="8">
        <f>$B$3*H9+$B$4*I9+$B$5*J9</f>
        <v>0</v>
      </c>
      <c r="Q9" s="9">
        <f>P9+O9</f>
        <v>1752021.3333333333</v>
      </c>
      <c r="R9" s="9">
        <f t="shared" ref="R9:R72" si="1">Q9*K9</f>
        <v>5256064</v>
      </c>
      <c r="S9" s="2">
        <v>40909</v>
      </c>
      <c r="T9" s="9">
        <v>18886489</v>
      </c>
      <c r="U9" s="9">
        <v>-537255</v>
      </c>
      <c r="V9" s="9">
        <f>T9+U9</f>
        <v>18349234</v>
      </c>
      <c r="W9" s="2">
        <v>40909</v>
      </c>
      <c r="X9" s="9">
        <f>R9+V9</f>
        <v>23605298</v>
      </c>
      <c r="Y9" s="9"/>
      <c r="Z9" s="9">
        <f t="shared" ref="Z9:Z72" si="2">X9+Y9</f>
        <v>23605298</v>
      </c>
    </row>
    <row r="10" spans="1:26">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3">B10-E10</f>
        <v>-4.7357500000000528</v>
      </c>
      <c r="I10" s="8">
        <f t="shared" si="0"/>
        <v>-8857.1039219376398</v>
      </c>
      <c r="J10" s="8">
        <f t="shared" si="0"/>
        <v>0</v>
      </c>
      <c r="K10" s="9">
        <v>3</v>
      </c>
      <c r="L10" s="9">
        <v>5256064</v>
      </c>
      <c r="M10" s="9">
        <v>-239690</v>
      </c>
      <c r="N10" s="9">
        <f t="shared" ref="N10:N73" si="4">L10+M10</f>
        <v>5016374</v>
      </c>
      <c r="O10" s="9">
        <f t="shared" ref="O10:O73" si="5">N10/K10</f>
        <v>1672124.6666666667</v>
      </c>
      <c r="P10" s="8">
        <f t="shared" ref="P10:P73" si="6">$B$3*H10+$B$4*I10+$B$5*J10</f>
        <v>0</v>
      </c>
      <c r="Q10" s="9">
        <f t="shared" ref="Q10:Q73" si="7">P10+O10</f>
        <v>1672124.6666666667</v>
      </c>
      <c r="R10" s="9">
        <f t="shared" si="1"/>
        <v>5016374</v>
      </c>
      <c r="S10" s="2">
        <v>40940</v>
      </c>
      <c r="T10" s="9">
        <v>18349234</v>
      </c>
      <c r="U10" s="9">
        <v>-1557858</v>
      </c>
      <c r="V10" s="9">
        <f t="shared" ref="V10:V73" si="8">T10+U10</f>
        <v>16791376</v>
      </c>
      <c r="W10" s="2">
        <v>40940</v>
      </c>
      <c r="X10" s="9">
        <f t="shared" ref="X10:X73" si="9">R10+V10</f>
        <v>21807750</v>
      </c>
      <c r="Y10" s="9"/>
      <c r="Z10" s="9">
        <f t="shared" si="2"/>
        <v>21807750</v>
      </c>
    </row>
    <row r="11" spans="1:26">
      <c r="A11" s="2">
        <v>40969</v>
      </c>
      <c r="B11" s="16">
        <f>'WA Sch. 1-2'!B11</f>
        <v>767.35</v>
      </c>
      <c r="C11" s="8">
        <f>'WA Sch. 1-2'!C11</f>
        <v>588826.02250000008</v>
      </c>
      <c r="D11" s="16">
        <f>'WA Sch. 1-2'!D11</f>
        <v>0</v>
      </c>
      <c r="E11" s="8">
        <f>'WA Sch. 1-2'!E11</f>
        <v>817.5</v>
      </c>
      <c r="F11" s="8">
        <f>'WA Sch. 1-2'!F11</f>
        <v>668306.25</v>
      </c>
      <c r="G11" s="8">
        <f>'WA Sch. 1-2'!G11</f>
        <v>0</v>
      </c>
      <c r="H11" s="8">
        <f t="shared" si="3"/>
        <v>-50.149999999999977</v>
      </c>
      <c r="I11" s="8">
        <f t="shared" si="0"/>
        <v>-79480.227499999921</v>
      </c>
      <c r="J11" s="8">
        <f t="shared" si="0"/>
        <v>0</v>
      </c>
      <c r="K11" s="9">
        <v>3</v>
      </c>
      <c r="L11" s="9">
        <v>5016374</v>
      </c>
      <c r="M11" s="9">
        <v>188012</v>
      </c>
      <c r="N11" s="9">
        <f t="shared" si="4"/>
        <v>5204386</v>
      </c>
      <c r="O11" s="9">
        <f t="shared" si="5"/>
        <v>1734795.3333333333</v>
      </c>
      <c r="P11" s="8">
        <f t="shared" si="6"/>
        <v>0</v>
      </c>
      <c r="Q11" s="9">
        <f t="shared" si="7"/>
        <v>1734795.3333333333</v>
      </c>
      <c r="R11" s="9">
        <f t="shared" si="1"/>
        <v>5204386</v>
      </c>
      <c r="S11" s="2">
        <v>40969</v>
      </c>
      <c r="T11" s="9">
        <v>16791376</v>
      </c>
      <c r="U11" s="9">
        <v>142367</v>
      </c>
      <c r="V11" s="9">
        <f t="shared" si="8"/>
        <v>16933743</v>
      </c>
      <c r="W11" s="2">
        <v>40969</v>
      </c>
      <c r="X11" s="9">
        <f t="shared" si="9"/>
        <v>22138129</v>
      </c>
      <c r="Y11" s="9"/>
      <c r="Z11" s="9">
        <f t="shared" si="2"/>
        <v>22138129</v>
      </c>
    </row>
    <row r="12" spans="1:26">
      <c r="A12" s="2">
        <v>41000</v>
      </c>
      <c r="B12" s="16">
        <f>'WA Sch. 1-2'!B12</f>
        <v>547.15</v>
      </c>
      <c r="C12" s="8">
        <f>'WA Sch. 1-2'!C12</f>
        <v>299373.1225</v>
      </c>
      <c r="D12" s="16">
        <f>'WA Sch. 1-2'!D12</f>
        <v>0.375</v>
      </c>
      <c r="E12" s="8">
        <f>'WA Sch. 1-2'!E12</f>
        <v>502.5</v>
      </c>
      <c r="F12" s="8">
        <f>'WA Sch. 1-2'!F12</f>
        <v>252506.25</v>
      </c>
      <c r="G12" s="8">
        <f>'WA Sch. 1-2'!G12</f>
        <v>1.5</v>
      </c>
      <c r="H12" s="8">
        <f t="shared" si="3"/>
        <v>44.649999999999977</v>
      </c>
      <c r="I12" s="8">
        <f t="shared" si="0"/>
        <v>46866.872499999998</v>
      </c>
      <c r="J12" s="8">
        <f t="shared" si="0"/>
        <v>-1.125</v>
      </c>
      <c r="K12" s="9">
        <v>3</v>
      </c>
      <c r="L12" s="9">
        <v>5204386</v>
      </c>
      <c r="M12" s="9">
        <v>-173869</v>
      </c>
      <c r="N12" s="9">
        <f t="shared" si="4"/>
        <v>5030517</v>
      </c>
      <c r="O12" s="9">
        <f t="shared" si="5"/>
        <v>1676839</v>
      </c>
      <c r="P12" s="8">
        <f t="shared" si="6"/>
        <v>0</v>
      </c>
      <c r="Q12" s="9">
        <f t="shared" si="7"/>
        <v>1676839</v>
      </c>
      <c r="R12" s="9">
        <f t="shared" si="1"/>
        <v>5030517</v>
      </c>
      <c r="S12" s="2">
        <v>41000</v>
      </c>
      <c r="T12" s="9">
        <v>16933743</v>
      </c>
      <c r="U12" s="9">
        <v>-1484787</v>
      </c>
      <c r="V12" s="9">
        <f t="shared" si="8"/>
        <v>15448956</v>
      </c>
      <c r="W12" s="2">
        <v>41000</v>
      </c>
      <c r="X12" s="9">
        <f t="shared" si="9"/>
        <v>20479473</v>
      </c>
      <c r="Y12" s="9"/>
      <c r="Z12" s="9">
        <f t="shared" si="2"/>
        <v>20479473</v>
      </c>
    </row>
    <row r="13" spans="1:26">
      <c r="A13" s="2">
        <v>41030</v>
      </c>
      <c r="B13" s="16">
        <f>'WA Sch. 1-2'!B13</f>
        <v>290.02499999999998</v>
      </c>
      <c r="C13" s="8">
        <f>'WA Sch. 1-2'!C13</f>
        <v>84114.500624999986</v>
      </c>
      <c r="D13" s="16">
        <f>'WA Sch. 1-2'!D13</f>
        <v>14.95</v>
      </c>
      <c r="E13" s="8">
        <f>'WA Sch. 1-2'!E13</f>
        <v>352.5</v>
      </c>
      <c r="F13" s="8">
        <f>'WA Sch. 1-2'!F13</f>
        <v>124256.25</v>
      </c>
      <c r="G13" s="8">
        <f>'WA Sch. 1-2'!G13</f>
        <v>7.5</v>
      </c>
      <c r="H13" s="8">
        <f t="shared" si="3"/>
        <v>-62.475000000000023</v>
      </c>
      <c r="I13" s="8">
        <f t="shared" si="0"/>
        <v>-40141.749375000014</v>
      </c>
      <c r="J13" s="8">
        <f t="shared" si="0"/>
        <v>7.4499999999999993</v>
      </c>
      <c r="K13" s="9">
        <v>3</v>
      </c>
      <c r="L13" s="9">
        <v>5030517</v>
      </c>
      <c r="M13" s="9">
        <v>-93765</v>
      </c>
      <c r="N13" s="9">
        <f t="shared" si="4"/>
        <v>4936752</v>
      </c>
      <c r="O13" s="9">
        <f t="shared" si="5"/>
        <v>1645584</v>
      </c>
      <c r="P13" s="8">
        <f t="shared" si="6"/>
        <v>0</v>
      </c>
      <c r="Q13" s="9">
        <f t="shared" si="7"/>
        <v>1645584</v>
      </c>
      <c r="R13" s="9">
        <f t="shared" si="1"/>
        <v>4936752</v>
      </c>
      <c r="S13" s="2">
        <v>41030</v>
      </c>
      <c r="T13" s="9">
        <v>15238894</v>
      </c>
      <c r="U13" s="9">
        <v>266748</v>
      </c>
      <c r="V13" s="9">
        <f t="shared" si="8"/>
        <v>15505642</v>
      </c>
      <c r="W13" s="2">
        <v>41030</v>
      </c>
      <c r="X13" s="9">
        <f t="shared" si="9"/>
        <v>20442394</v>
      </c>
      <c r="Y13" s="9"/>
      <c r="Z13" s="9">
        <f t="shared" si="2"/>
        <v>20442394</v>
      </c>
    </row>
    <row r="14" spans="1:26">
      <c r="A14" s="2">
        <v>41061</v>
      </c>
      <c r="B14" s="16">
        <f>'WA Sch. 1-2'!B14</f>
        <v>126.95</v>
      </c>
      <c r="C14" s="8">
        <f>'WA Sch. 1-2'!C14</f>
        <v>16116.302500000002</v>
      </c>
      <c r="D14" s="16">
        <f>'WA Sch. 1-2'!D14</f>
        <v>68</v>
      </c>
      <c r="E14" s="8">
        <f>'WA Sch. 1-2'!E14</f>
        <v>181</v>
      </c>
      <c r="F14" s="8">
        <f>'WA Sch. 1-2'!F14</f>
        <v>32761</v>
      </c>
      <c r="G14" s="8">
        <f>'WA Sch. 1-2'!G14</f>
        <v>18.5</v>
      </c>
      <c r="H14" s="8">
        <f t="shared" si="3"/>
        <v>-54.05</v>
      </c>
      <c r="I14" s="8">
        <f t="shared" si="0"/>
        <v>-16644.697499999998</v>
      </c>
      <c r="J14" s="8">
        <f t="shared" si="0"/>
        <v>49.5</v>
      </c>
      <c r="K14" s="9">
        <v>3</v>
      </c>
      <c r="L14" s="9">
        <v>4936752</v>
      </c>
      <c r="M14" s="9">
        <v>-154920</v>
      </c>
      <c r="N14" s="9">
        <f t="shared" si="4"/>
        <v>4781832</v>
      </c>
      <c r="O14" s="9">
        <f t="shared" si="5"/>
        <v>1593944</v>
      </c>
      <c r="P14" s="8">
        <f t="shared" si="6"/>
        <v>0</v>
      </c>
      <c r="Q14" s="9">
        <f t="shared" si="7"/>
        <v>1593944</v>
      </c>
      <c r="R14" s="9">
        <f t="shared" si="1"/>
        <v>4781832</v>
      </c>
      <c r="S14" s="2">
        <v>41061</v>
      </c>
      <c r="T14" s="9">
        <v>15715704</v>
      </c>
      <c r="U14" s="9">
        <v>-94825</v>
      </c>
      <c r="V14" s="9">
        <f t="shared" si="8"/>
        <v>15620879</v>
      </c>
      <c r="W14" s="2">
        <v>41061</v>
      </c>
      <c r="X14" s="9">
        <f t="shared" si="9"/>
        <v>20402711</v>
      </c>
      <c r="Y14" s="9"/>
      <c r="Z14" s="9">
        <f t="shared" si="2"/>
        <v>20402711</v>
      </c>
    </row>
    <row r="15" spans="1:26">
      <c r="A15" s="2">
        <v>41091</v>
      </c>
      <c r="B15" s="16">
        <f>'WA Sch. 1-2'!B15</f>
        <v>14.1</v>
      </c>
      <c r="C15" s="8">
        <f>'WA Sch. 1-2'!C15</f>
        <v>198.81</v>
      </c>
      <c r="D15" s="16">
        <f>'WA Sch. 1-2'!D15</f>
        <v>240.05</v>
      </c>
      <c r="E15" s="8">
        <f>'WA Sch. 1-2'!E15</f>
        <v>21</v>
      </c>
      <c r="F15" s="8">
        <f>'WA Sch. 1-2'!F15</f>
        <v>441</v>
      </c>
      <c r="G15" s="8">
        <f>'WA Sch. 1-2'!G15</f>
        <v>241.5</v>
      </c>
      <c r="H15" s="8">
        <f t="shared" si="3"/>
        <v>-6.9</v>
      </c>
      <c r="I15" s="8">
        <f t="shared" si="0"/>
        <v>-242.19</v>
      </c>
      <c r="J15" s="8">
        <f t="shared" si="0"/>
        <v>-1.4499999999999886</v>
      </c>
      <c r="K15" s="9">
        <v>3</v>
      </c>
      <c r="L15" s="9">
        <v>4781832</v>
      </c>
      <c r="M15" s="9">
        <v>780037</v>
      </c>
      <c r="N15" s="9">
        <f t="shared" si="4"/>
        <v>5561869</v>
      </c>
      <c r="O15" s="9">
        <f t="shared" si="5"/>
        <v>1853956.3333333333</v>
      </c>
      <c r="P15" s="8">
        <f t="shared" si="6"/>
        <v>0</v>
      </c>
      <c r="Q15" s="9">
        <f t="shared" si="7"/>
        <v>1853956.3333333333</v>
      </c>
      <c r="R15" s="9">
        <f t="shared" si="1"/>
        <v>5561869</v>
      </c>
      <c r="S15" s="2">
        <v>41091</v>
      </c>
      <c r="T15" s="9">
        <v>15620879</v>
      </c>
      <c r="U15" s="9">
        <v>743669</v>
      </c>
      <c r="V15" s="9">
        <f t="shared" si="8"/>
        <v>16364548</v>
      </c>
      <c r="W15" s="2">
        <v>41091</v>
      </c>
      <c r="X15" s="9">
        <f t="shared" si="9"/>
        <v>21926417</v>
      </c>
      <c r="Y15" s="9"/>
      <c r="Z15" s="9">
        <f t="shared" si="2"/>
        <v>21926417</v>
      </c>
    </row>
    <row r="16" spans="1:26">
      <c r="A16" s="2">
        <v>41122</v>
      </c>
      <c r="B16" s="16">
        <f>'WA Sch. 1-2'!B16</f>
        <v>19.350000000000001</v>
      </c>
      <c r="C16" s="8">
        <f>'WA Sch. 1-2'!C16</f>
        <v>374.42250000000007</v>
      </c>
      <c r="D16" s="16">
        <f>'WA Sch. 1-2'!D16</f>
        <v>204.95</v>
      </c>
      <c r="E16" s="8">
        <f>'WA Sch. 1-2'!E16</f>
        <v>16</v>
      </c>
      <c r="F16" s="8">
        <f>'WA Sch. 1-2'!F16</f>
        <v>256</v>
      </c>
      <c r="G16" s="8">
        <f>'WA Sch. 1-2'!G16</f>
        <v>222</v>
      </c>
      <c r="H16" s="8">
        <f t="shared" si="3"/>
        <v>3.3500000000000014</v>
      </c>
      <c r="I16" s="8">
        <f t="shared" si="0"/>
        <v>118.42250000000007</v>
      </c>
      <c r="J16" s="8">
        <f t="shared" si="0"/>
        <v>-17.050000000000011</v>
      </c>
      <c r="K16" s="9">
        <v>3</v>
      </c>
      <c r="L16" s="9">
        <v>5561869</v>
      </c>
      <c r="M16" s="9">
        <v>103615</v>
      </c>
      <c r="N16" s="9">
        <f t="shared" si="4"/>
        <v>5665484</v>
      </c>
      <c r="O16" s="9">
        <f t="shared" si="5"/>
        <v>1888494.6666666667</v>
      </c>
      <c r="P16" s="8">
        <f t="shared" si="6"/>
        <v>0</v>
      </c>
      <c r="Q16" s="9">
        <f t="shared" si="7"/>
        <v>1888494.6666666667</v>
      </c>
      <c r="R16" s="9">
        <f t="shared" si="1"/>
        <v>5665484</v>
      </c>
      <c r="S16" s="2">
        <v>41122</v>
      </c>
      <c r="T16" s="9">
        <v>16364548</v>
      </c>
      <c r="U16" s="9">
        <v>982447</v>
      </c>
      <c r="V16" s="9">
        <f t="shared" si="8"/>
        <v>17346995</v>
      </c>
      <c r="W16" s="2">
        <v>41122</v>
      </c>
      <c r="X16" s="9">
        <f t="shared" si="9"/>
        <v>23012479</v>
      </c>
      <c r="Y16" s="9"/>
      <c r="Z16" s="9">
        <f t="shared" si="2"/>
        <v>23012479</v>
      </c>
    </row>
    <row r="17" spans="1:26">
      <c r="A17" s="2">
        <v>41153</v>
      </c>
      <c r="B17" s="16">
        <f>'WA Sch. 1-2'!B17</f>
        <v>152.32499999999999</v>
      </c>
      <c r="C17" s="8">
        <f>'WA Sch. 1-2'!C17</f>
        <v>23202.905624999996</v>
      </c>
      <c r="D17" s="16">
        <f>'WA Sch. 1-2'!D17</f>
        <v>43.875</v>
      </c>
      <c r="E17" s="8">
        <f>'WA Sch. 1-2'!E17</f>
        <v>72.5</v>
      </c>
      <c r="F17" s="8">
        <f>'WA Sch. 1-2'!F17</f>
        <v>5256.25</v>
      </c>
      <c r="G17" s="8">
        <f>'WA Sch. 1-2'!G17</f>
        <v>25</v>
      </c>
      <c r="H17" s="8">
        <f t="shared" si="3"/>
        <v>79.824999999999989</v>
      </c>
      <c r="I17" s="8">
        <f t="shared" si="0"/>
        <v>17946.655624999996</v>
      </c>
      <c r="J17" s="8">
        <f t="shared" si="0"/>
        <v>18.875</v>
      </c>
      <c r="K17" s="9">
        <v>3</v>
      </c>
      <c r="L17" s="9">
        <v>5665484</v>
      </c>
      <c r="M17" s="9">
        <v>-205929</v>
      </c>
      <c r="N17" s="9">
        <f t="shared" si="4"/>
        <v>5459555</v>
      </c>
      <c r="O17" s="9">
        <f t="shared" si="5"/>
        <v>1819851.6666666667</v>
      </c>
      <c r="P17" s="8">
        <f t="shared" si="6"/>
        <v>0</v>
      </c>
      <c r="Q17" s="9">
        <f t="shared" si="7"/>
        <v>1819851.6666666667</v>
      </c>
      <c r="R17" s="9">
        <f t="shared" si="1"/>
        <v>5459555</v>
      </c>
      <c r="S17" s="2">
        <v>41153</v>
      </c>
      <c r="T17" s="9">
        <v>17558128</v>
      </c>
      <c r="U17" s="9">
        <v>-1009271</v>
      </c>
      <c r="V17" s="9">
        <f t="shared" si="8"/>
        <v>16548857</v>
      </c>
      <c r="W17" s="2">
        <v>41153</v>
      </c>
      <c r="X17" s="9">
        <f t="shared" si="9"/>
        <v>22008412</v>
      </c>
      <c r="Y17" s="9"/>
      <c r="Z17" s="9">
        <f t="shared" si="2"/>
        <v>22008412</v>
      </c>
    </row>
    <row r="18" spans="1:26">
      <c r="A18" s="2">
        <v>41183</v>
      </c>
      <c r="B18" s="16">
        <f>'WA Sch. 1-2'!B18</f>
        <v>510.4</v>
      </c>
      <c r="C18" s="8">
        <f>'WA Sch. 1-2'!C18</f>
        <v>260508.15999999997</v>
      </c>
      <c r="D18" s="16">
        <f>'WA Sch. 1-2'!D18</f>
        <v>0.65</v>
      </c>
      <c r="E18" s="8">
        <f>'WA Sch. 1-2'!E18</f>
        <v>511.5</v>
      </c>
      <c r="F18" s="8">
        <f>'WA Sch. 1-2'!F18</f>
        <v>261632.25</v>
      </c>
      <c r="G18" s="8">
        <f>'WA Sch. 1-2'!G18</f>
        <v>0</v>
      </c>
      <c r="H18" s="8">
        <f t="shared" si="3"/>
        <v>-1.1000000000000227</v>
      </c>
      <c r="I18" s="8">
        <f t="shared" si="0"/>
        <v>-1124.0900000000256</v>
      </c>
      <c r="J18" s="8">
        <f t="shared" si="0"/>
        <v>0.65</v>
      </c>
      <c r="K18" s="9">
        <v>3</v>
      </c>
      <c r="L18" s="9">
        <v>5311450</v>
      </c>
      <c r="M18" s="9">
        <v>-197500</v>
      </c>
      <c r="N18" s="9">
        <f t="shared" si="4"/>
        <v>5113950</v>
      </c>
      <c r="O18" s="9">
        <f t="shared" si="5"/>
        <v>1704650</v>
      </c>
      <c r="P18" s="8">
        <f t="shared" si="6"/>
        <v>0</v>
      </c>
      <c r="Q18" s="9">
        <f t="shared" si="7"/>
        <v>1704650</v>
      </c>
      <c r="R18" s="9">
        <f t="shared" si="1"/>
        <v>5113950</v>
      </c>
      <c r="S18" s="2">
        <v>41183</v>
      </c>
      <c r="T18" s="9">
        <v>16337724</v>
      </c>
      <c r="U18" s="9">
        <v>1763685</v>
      </c>
      <c r="V18" s="9">
        <f t="shared" si="8"/>
        <v>18101409</v>
      </c>
      <c r="W18" s="2">
        <v>41183</v>
      </c>
      <c r="X18" s="9">
        <f t="shared" si="9"/>
        <v>23215359</v>
      </c>
      <c r="Y18" s="9"/>
      <c r="Z18" s="9">
        <f t="shared" si="2"/>
        <v>23215359</v>
      </c>
    </row>
    <row r="19" spans="1:26">
      <c r="A19" s="2">
        <v>41214</v>
      </c>
      <c r="B19" s="16">
        <f>'WA Sch. 1-2'!B19</f>
        <v>874.97500000000002</v>
      </c>
      <c r="C19" s="8">
        <f>'WA Sch. 1-2'!C19</f>
        <v>765581.25062499999</v>
      </c>
      <c r="D19" s="16">
        <f>'WA Sch. 1-2'!D19</f>
        <v>0</v>
      </c>
      <c r="E19" s="8">
        <f>'WA Sch. 1-2'!E19</f>
        <v>781</v>
      </c>
      <c r="F19" s="8">
        <f>'WA Sch. 1-2'!F19</f>
        <v>609961</v>
      </c>
      <c r="G19" s="8">
        <f>'WA Sch. 1-2'!G19</f>
        <v>0</v>
      </c>
      <c r="H19" s="8">
        <f t="shared" si="3"/>
        <v>93.975000000000023</v>
      </c>
      <c r="I19" s="8">
        <f t="shared" si="0"/>
        <v>155620.25062499999</v>
      </c>
      <c r="J19" s="8">
        <f t="shared" si="0"/>
        <v>0</v>
      </c>
      <c r="K19" s="9">
        <v>3</v>
      </c>
      <c r="L19" s="9">
        <v>5262055</v>
      </c>
      <c r="M19" s="9">
        <v>-245982</v>
      </c>
      <c r="N19" s="9">
        <f t="shared" si="4"/>
        <v>5016073</v>
      </c>
      <c r="O19" s="9">
        <f t="shared" si="5"/>
        <v>1672024.3333333333</v>
      </c>
      <c r="P19" s="8">
        <f t="shared" si="6"/>
        <v>0</v>
      </c>
      <c r="Q19" s="9">
        <f t="shared" si="7"/>
        <v>1672024.3333333333</v>
      </c>
      <c r="R19" s="9">
        <f t="shared" si="1"/>
        <v>5016073</v>
      </c>
      <c r="S19" s="2">
        <v>41214</v>
      </c>
      <c r="T19" s="9">
        <v>18416139</v>
      </c>
      <c r="U19" s="9">
        <v>-183675</v>
      </c>
      <c r="V19" s="9">
        <f t="shared" si="8"/>
        <v>18232464</v>
      </c>
      <c r="W19" s="2">
        <v>41214</v>
      </c>
      <c r="X19" s="9">
        <f t="shared" si="9"/>
        <v>23248537</v>
      </c>
      <c r="Y19" s="9"/>
      <c r="Z19" s="9">
        <f t="shared" si="2"/>
        <v>23248537</v>
      </c>
    </row>
    <row r="20" spans="1:26">
      <c r="A20" s="2">
        <v>41244</v>
      </c>
      <c r="B20" s="16">
        <f>'WA Sch. 1-2'!B20</f>
        <v>1138.7249999999999</v>
      </c>
      <c r="C20" s="8">
        <f>'WA Sch. 1-2'!C20</f>
        <v>1296694.6256249999</v>
      </c>
      <c r="D20" s="16">
        <f>'WA Sch. 1-2'!D20</f>
        <v>0</v>
      </c>
      <c r="E20" s="8">
        <f>'WA Sch. 1-2'!E20</f>
        <v>1045.5</v>
      </c>
      <c r="F20" s="8">
        <f>'WA Sch. 1-2'!F20</f>
        <v>1093070.25</v>
      </c>
      <c r="G20" s="8">
        <f>'WA Sch. 1-2'!G20</f>
        <v>0</v>
      </c>
      <c r="H20" s="8">
        <f t="shared" si="3"/>
        <v>93.224999999999909</v>
      </c>
      <c r="I20" s="8">
        <f t="shared" si="0"/>
        <v>203624.37562499987</v>
      </c>
      <c r="J20" s="8">
        <f t="shared" si="0"/>
        <v>0</v>
      </c>
      <c r="K20" s="9">
        <v>3</v>
      </c>
      <c r="L20" s="9">
        <v>5016073</v>
      </c>
      <c r="M20" s="9">
        <v>46804</v>
      </c>
      <c r="N20" s="9">
        <f t="shared" si="4"/>
        <v>5062877</v>
      </c>
      <c r="O20" s="9">
        <f t="shared" si="5"/>
        <v>1687625.6666666667</v>
      </c>
      <c r="P20" s="8">
        <f t="shared" si="6"/>
        <v>0</v>
      </c>
      <c r="Q20" s="9">
        <f t="shared" si="7"/>
        <v>1687625.6666666667</v>
      </c>
      <c r="R20" s="9">
        <f t="shared" si="1"/>
        <v>5062877</v>
      </c>
      <c r="S20" s="2">
        <v>41244</v>
      </c>
      <c r="T20" s="9">
        <v>17917734</v>
      </c>
      <c r="U20" s="9">
        <v>294479</v>
      </c>
      <c r="V20" s="9">
        <f t="shared" si="8"/>
        <v>18212213</v>
      </c>
      <c r="W20" s="2">
        <v>41244</v>
      </c>
      <c r="X20" s="9">
        <f t="shared" si="9"/>
        <v>23275090</v>
      </c>
      <c r="Y20" s="9"/>
      <c r="Z20" s="9">
        <f t="shared" si="2"/>
        <v>23275090</v>
      </c>
    </row>
    <row r="21" spans="1:26">
      <c r="A21" s="2">
        <v>41275</v>
      </c>
      <c r="B21" s="8">
        <f>'WA Sch. 1-2'!B21</f>
        <v>1095.1500000000001</v>
      </c>
      <c r="C21" s="8">
        <f>'WA Sch. 1-2'!C21</f>
        <v>1199353.5225000002</v>
      </c>
      <c r="D21" s="8">
        <f>'WA Sch. 1-2'!D21</f>
        <v>0</v>
      </c>
      <c r="E21" s="8">
        <f>'WA Sch. 1-2'!E21</f>
        <v>1249.5</v>
      </c>
      <c r="F21" s="8">
        <f>'WA Sch. 1-2'!F21</f>
        <v>1561250.25</v>
      </c>
      <c r="G21" s="8">
        <f>'WA Sch. 1-2'!G21</f>
        <v>0</v>
      </c>
      <c r="H21" s="8">
        <f t="shared" si="3"/>
        <v>-154.34999999999991</v>
      </c>
      <c r="I21" s="8">
        <f t="shared" si="0"/>
        <v>-361896.7274999998</v>
      </c>
      <c r="J21" s="8">
        <f t="shared" si="0"/>
        <v>0</v>
      </c>
      <c r="K21" s="9">
        <v>3</v>
      </c>
      <c r="L21" s="9">
        <v>5062877</v>
      </c>
      <c r="M21" s="9">
        <v>223002</v>
      </c>
      <c r="N21" s="9">
        <f t="shared" si="4"/>
        <v>5285879</v>
      </c>
      <c r="O21" s="9">
        <f t="shared" si="5"/>
        <v>1761959.6666666667</v>
      </c>
      <c r="P21" s="8">
        <f t="shared" si="6"/>
        <v>0</v>
      </c>
      <c r="Q21" s="9">
        <f t="shared" si="7"/>
        <v>1761959.6666666667</v>
      </c>
      <c r="R21" s="9">
        <f t="shared" si="1"/>
        <v>5285879</v>
      </c>
      <c r="S21" s="2">
        <v>41275</v>
      </c>
      <c r="T21" s="9">
        <v>18212213</v>
      </c>
      <c r="U21" s="9">
        <v>1168243</v>
      </c>
      <c r="V21" s="9">
        <f t="shared" si="8"/>
        <v>19380456</v>
      </c>
      <c r="W21" s="2">
        <v>41275</v>
      </c>
      <c r="X21" s="9">
        <f t="shared" si="9"/>
        <v>24666335</v>
      </c>
      <c r="Y21" s="9"/>
      <c r="Z21" s="9">
        <f t="shared" si="2"/>
        <v>24666335</v>
      </c>
    </row>
    <row r="22" spans="1:26">
      <c r="A22" s="2">
        <v>41306</v>
      </c>
      <c r="B22" s="8">
        <f>'WA Sch. 1-2'!B22</f>
        <v>932.76424999999995</v>
      </c>
      <c r="C22" s="8">
        <f>'WA Sch. 1-2'!C22</f>
        <v>870049.14607806236</v>
      </c>
      <c r="D22" s="8">
        <f>'WA Sch. 1-2'!D22</f>
        <v>0</v>
      </c>
      <c r="E22" s="8">
        <f>'WA Sch. 1-2'!E22</f>
        <v>873.5</v>
      </c>
      <c r="F22" s="8">
        <f>'WA Sch. 1-2'!F22</f>
        <v>763002.25</v>
      </c>
      <c r="G22" s="8">
        <f>'WA Sch. 1-2'!G22</f>
        <v>0</v>
      </c>
      <c r="H22" s="8">
        <f t="shared" si="3"/>
        <v>59.264249999999947</v>
      </c>
      <c r="I22" s="8">
        <f t="shared" si="0"/>
        <v>107046.89607806236</v>
      </c>
      <c r="J22" s="8">
        <f t="shared" si="0"/>
        <v>0</v>
      </c>
      <c r="K22" s="9">
        <v>3</v>
      </c>
      <c r="L22" s="9">
        <v>5285879</v>
      </c>
      <c r="M22" s="9">
        <v>-483015</v>
      </c>
      <c r="N22" s="9">
        <f t="shared" si="4"/>
        <v>4802864</v>
      </c>
      <c r="O22" s="9">
        <f t="shared" si="5"/>
        <v>1600954.6666666667</v>
      </c>
      <c r="P22" s="8">
        <f t="shared" si="6"/>
        <v>0</v>
      </c>
      <c r="Q22" s="9">
        <f t="shared" si="7"/>
        <v>1600954.6666666667</v>
      </c>
      <c r="R22" s="9">
        <f t="shared" si="1"/>
        <v>4802864</v>
      </c>
      <c r="S22" s="2">
        <v>41306</v>
      </c>
      <c r="T22" s="9">
        <v>19380456</v>
      </c>
      <c r="U22" s="9">
        <v>-1833699</v>
      </c>
      <c r="V22" s="9">
        <f t="shared" si="8"/>
        <v>17546757</v>
      </c>
      <c r="W22" s="2">
        <v>41306</v>
      </c>
      <c r="X22" s="9">
        <f t="shared" si="9"/>
        <v>22349621</v>
      </c>
      <c r="Y22" s="9"/>
      <c r="Z22" s="9">
        <f t="shared" si="2"/>
        <v>22349621</v>
      </c>
    </row>
    <row r="23" spans="1:26">
      <c r="A23" s="2">
        <v>41334</v>
      </c>
      <c r="B23" s="8">
        <f>'WA Sch. 1-2'!B23</f>
        <v>767.35</v>
      </c>
      <c r="C23" s="8">
        <f>'WA Sch. 1-2'!C23</f>
        <v>588826.02250000008</v>
      </c>
      <c r="D23" s="8">
        <f>'WA Sch. 1-2'!D23</f>
        <v>0</v>
      </c>
      <c r="E23" s="8">
        <f>'WA Sch. 1-2'!E23</f>
        <v>738</v>
      </c>
      <c r="F23" s="8">
        <f>'WA Sch. 1-2'!F23</f>
        <v>544644</v>
      </c>
      <c r="G23" s="8">
        <f>'WA Sch. 1-2'!G23</f>
        <v>0</v>
      </c>
      <c r="H23" s="8">
        <f t="shared" si="3"/>
        <v>29.350000000000023</v>
      </c>
      <c r="I23" s="8">
        <f t="shared" si="0"/>
        <v>44182.022500000079</v>
      </c>
      <c r="J23" s="8">
        <f t="shared" si="0"/>
        <v>0</v>
      </c>
      <c r="K23" s="9">
        <v>3</v>
      </c>
      <c r="L23" s="9">
        <v>4804396</v>
      </c>
      <c r="M23" s="9">
        <v>263523</v>
      </c>
      <c r="N23" s="9">
        <f t="shared" si="4"/>
        <v>5067919</v>
      </c>
      <c r="O23" s="9">
        <f t="shared" si="5"/>
        <v>1689306.3333333333</v>
      </c>
      <c r="P23" s="8">
        <f t="shared" si="6"/>
        <v>0</v>
      </c>
      <c r="Q23" s="9">
        <f t="shared" si="7"/>
        <v>1689306.3333333333</v>
      </c>
      <c r="R23" s="9">
        <f t="shared" si="1"/>
        <v>5067919</v>
      </c>
      <c r="S23" s="2">
        <v>41334</v>
      </c>
      <c r="T23" s="9">
        <v>17814340</v>
      </c>
      <c r="U23" s="9">
        <v>2900021</v>
      </c>
      <c r="V23" s="9">
        <f t="shared" si="8"/>
        <v>20714361</v>
      </c>
      <c r="W23" s="2">
        <v>41334</v>
      </c>
      <c r="X23" s="9">
        <f t="shared" si="9"/>
        <v>25782280</v>
      </c>
      <c r="Y23" s="9"/>
      <c r="Z23" s="9">
        <f t="shared" si="2"/>
        <v>25782280</v>
      </c>
    </row>
    <row r="24" spans="1:26">
      <c r="A24" s="2">
        <v>41365</v>
      </c>
      <c r="B24" s="8">
        <f>'WA Sch. 1-2'!B24</f>
        <v>547.15</v>
      </c>
      <c r="C24" s="8">
        <f>'WA Sch. 1-2'!C24</f>
        <v>299373.1225</v>
      </c>
      <c r="D24" s="8">
        <f>'WA Sch. 1-2'!D24</f>
        <v>0.375</v>
      </c>
      <c r="E24" s="8">
        <f>'WA Sch. 1-2'!E24</f>
        <v>568.5</v>
      </c>
      <c r="F24" s="8">
        <f>'WA Sch. 1-2'!F24</f>
        <v>323192.25</v>
      </c>
      <c r="G24" s="8">
        <f>'WA Sch. 1-2'!G24</f>
        <v>0</v>
      </c>
      <c r="H24" s="8">
        <f t="shared" si="3"/>
        <v>-21.350000000000023</v>
      </c>
      <c r="I24" s="8">
        <f t="shared" si="0"/>
        <v>-23819.127500000002</v>
      </c>
      <c r="J24" s="8">
        <f t="shared" si="0"/>
        <v>0.375</v>
      </c>
      <c r="K24" s="9">
        <v>3</v>
      </c>
      <c r="L24" s="9">
        <v>5066387</v>
      </c>
      <c r="M24" s="9">
        <v>-69935</v>
      </c>
      <c r="N24" s="9">
        <f t="shared" si="4"/>
        <v>4996452</v>
      </c>
      <c r="O24" s="9">
        <f t="shared" si="5"/>
        <v>1665484</v>
      </c>
      <c r="P24" s="8">
        <f t="shared" si="6"/>
        <v>0</v>
      </c>
      <c r="Q24" s="9">
        <f t="shared" si="7"/>
        <v>1665484</v>
      </c>
      <c r="R24" s="9">
        <f t="shared" si="1"/>
        <v>4996452</v>
      </c>
      <c r="S24" s="2">
        <v>41365</v>
      </c>
      <c r="T24" s="9">
        <v>20446778</v>
      </c>
      <c r="U24" s="9">
        <v>-657691</v>
      </c>
      <c r="V24" s="9">
        <f t="shared" si="8"/>
        <v>19789087</v>
      </c>
      <c r="W24" s="2">
        <v>41365</v>
      </c>
      <c r="X24" s="9">
        <f t="shared" si="9"/>
        <v>24785539</v>
      </c>
      <c r="Y24" s="9"/>
      <c r="Z24" s="9">
        <f t="shared" si="2"/>
        <v>24785539</v>
      </c>
    </row>
    <row r="25" spans="1:26">
      <c r="A25" s="2">
        <v>41395</v>
      </c>
      <c r="B25" s="8">
        <f>'WA Sch. 1-2'!B25</f>
        <v>290.02499999999998</v>
      </c>
      <c r="C25" s="8">
        <f>'WA Sch. 1-2'!C25</f>
        <v>84114.500624999986</v>
      </c>
      <c r="D25" s="8">
        <f>'WA Sch. 1-2'!D25</f>
        <v>14.95</v>
      </c>
      <c r="E25" s="8">
        <f>'WA Sch. 1-2'!E25</f>
        <v>279.5</v>
      </c>
      <c r="F25" s="8">
        <f>'WA Sch. 1-2'!F25</f>
        <v>78120.25</v>
      </c>
      <c r="G25" s="8">
        <f>'WA Sch. 1-2'!G25</f>
        <v>28.5</v>
      </c>
      <c r="H25" s="8">
        <f t="shared" si="3"/>
        <v>10.524999999999977</v>
      </c>
      <c r="I25" s="8">
        <f t="shared" si="0"/>
        <v>5994.250624999986</v>
      </c>
      <c r="J25" s="8">
        <f t="shared" si="0"/>
        <v>-13.55</v>
      </c>
      <c r="K25" s="9">
        <v>3</v>
      </c>
      <c r="L25" s="9">
        <v>4904573</v>
      </c>
      <c r="M25" s="9">
        <v>-96339</v>
      </c>
      <c r="N25" s="9">
        <f t="shared" si="4"/>
        <v>4808234</v>
      </c>
      <c r="O25" s="9">
        <f t="shared" si="5"/>
        <v>1602744.6666666667</v>
      </c>
      <c r="P25" s="8">
        <f t="shared" si="6"/>
        <v>0</v>
      </c>
      <c r="Q25" s="9">
        <f t="shared" si="7"/>
        <v>1602744.6666666667</v>
      </c>
      <c r="R25" s="9">
        <f t="shared" si="1"/>
        <v>4808234</v>
      </c>
      <c r="S25" s="2">
        <v>41395</v>
      </c>
      <c r="T25" s="9">
        <v>18349017</v>
      </c>
      <c r="U25" s="9">
        <v>646878</v>
      </c>
      <c r="V25" s="9">
        <f t="shared" si="8"/>
        <v>18995895</v>
      </c>
      <c r="W25" s="2">
        <v>41395</v>
      </c>
      <c r="X25" s="9">
        <f t="shared" si="9"/>
        <v>23804129</v>
      </c>
      <c r="Y25" s="9"/>
      <c r="Z25" s="9">
        <f t="shared" si="2"/>
        <v>23804129</v>
      </c>
    </row>
    <row r="26" spans="1:26">
      <c r="A26" s="2">
        <v>41426</v>
      </c>
      <c r="B26" s="8">
        <f>'WA Sch. 1-2'!B26</f>
        <v>126.95</v>
      </c>
      <c r="C26" s="8">
        <f>'WA Sch. 1-2'!C26</f>
        <v>16116.302500000002</v>
      </c>
      <c r="D26" s="8">
        <f>'WA Sch. 1-2'!D26</f>
        <v>68</v>
      </c>
      <c r="E26" s="8">
        <f>'WA Sch. 1-2'!E26</f>
        <v>144.5</v>
      </c>
      <c r="F26" s="8">
        <f>'WA Sch. 1-2'!F26</f>
        <v>20880.25</v>
      </c>
      <c r="G26" s="8">
        <f>'WA Sch. 1-2'!G26</f>
        <v>45.5</v>
      </c>
      <c r="H26" s="8">
        <f t="shared" si="3"/>
        <v>-17.549999999999997</v>
      </c>
      <c r="I26" s="8">
        <f t="shared" si="0"/>
        <v>-4763.9474999999984</v>
      </c>
      <c r="J26" s="8">
        <f t="shared" si="0"/>
        <v>22.5</v>
      </c>
      <c r="K26" s="9">
        <v>3</v>
      </c>
      <c r="L26" s="9">
        <v>4900113</v>
      </c>
      <c r="M26" s="9">
        <v>-104384</v>
      </c>
      <c r="N26" s="9">
        <f t="shared" si="4"/>
        <v>4795729</v>
      </c>
      <c r="O26" s="9">
        <f t="shared" si="5"/>
        <v>1598576.3333333333</v>
      </c>
      <c r="P26" s="8">
        <f t="shared" si="6"/>
        <v>0</v>
      </c>
      <c r="Q26" s="9">
        <f t="shared" si="7"/>
        <v>1598576.3333333333</v>
      </c>
      <c r="R26" s="9">
        <f t="shared" si="1"/>
        <v>4795729</v>
      </c>
      <c r="S26" s="2">
        <v>41426</v>
      </c>
      <c r="T26" s="9">
        <v>20435965</v>
      </c>
      <c r="U26" s="9">
        <v>-683189</v>
      </c>
      <c r="V26" s="9">
        <f t="shared" si="8"/>
        <v>19752776</v>
      </c>
      <c r="W26" s="2">
        <v>41426</v>
      </c>
      <c r="X26" s="9">
        <f t="shared" si="9"/>
        <v>24548505</v>
      </c>
      <c r="Y26" s="9"/>
      <c r="Z26" s="9">
        <f t="shared" si="2"/>
        <v>24548505</v>
      </c>
    </row>
    <row r="27" spans="1:26">
      <c r="A27" s="2">
        <v>41456</v>
      </c>
      <c r="B27" s="8">
        <f>'WA Sch. 1-2'!B27</f>
        <v>14.1</v>
      </c>
      <c r="C27" s="8">
        <f>'WA Sch. 1-2'!C27</f>
        <v>198.81</v>
      </c>
      <c r="D27" s="8">
        <f>'WA Sch. 1-2'!D27</f>
        <v>240.05</v>
      </c>
      <c r="E27" s="8">
        <f>'WA Sch. 1-2'!E27</f>
        <v>0</v>
      </c>
      <c r="F27" s="8">
        <f>'WA Sch. 1-2'!F27</f>
        <v>0</v>
      </c>
      <c r="G27" s="8">
        <f>'WA Sch. 1-2'!G27</f>
        <v>277</v>
      </c>
      <c r="H27" s="8">
        <f t="shared" si="3"/>
        <v>14.1</v>
      </c>
      <c r="I27" s="8">
        <f t="shared" si="0"/>
        <v>198.81</v>
      </c>
      <c r="J27" s="8">
        <f t="shared" si="0"/>
        <v>-36.949999999999989</v>
      </c>
      <c r="K27" s="9">
        <v>3</v>
      </c>
      <c r="L27" s="9">
        <v>4795729</v>
      </c>
      <c r="M27" s="9">
        <v>737638</v>
      </c>
      <c r="N27" s="9">
        <f t="shared" si="4"/>
        <v>5533367</v>
      </c>
      <c r="O27" s="9">
        <f t="shared" si="5"/>
        <v>1844455.6666666667</v>
      </c>
      <c r="P27" s="8">
        <f t="shared" si="6"/>
        <v>0</v>
      </c>
      <c r="Q27" s="9">
        <f t="shared" si="7"/>
        <v>1844455.6666666667</v>
      </c>
      <c r="R27" s="9">
        <f t="shared" si="1"/>
        <v>5533367</v>
      </c>
      <c r="S27" s="2">
        <v>41456</v>
      </c>
      <c r="T27" s="9">
        <v>19635943</v>
      </c>
      <c r="U27" s="9">
        <v>566137</v>
      </c>
      <c r="V27" s="9">
        <f t="shared" si="8"/>
        <v>20202080</v>
      </c>
      <c r="W27" s="2">
        <v>41456</v>
      </c>
      <c r="X27" s="9">
        <f t="shared" si="9"/>
        <v>25735447</v>
      </c>
      <c r="Y27" s="9"/>
      <c r="Z27" s="9">
        <f t="shared" si="2"/>
        <v>25735447</v>
      </c>
    </row>
    <row r="28" spans="1:26">
      <c r="A28" s="2">
        <v>41487</v>
      </c>
      <c r="B28" s="8">
        <f>'WA Sch. 1-2'!B28</f>
        <v>19.350000000000001</v>
      </c>
      <c r="C28" s="8">
        <f>'WA Sch. 1-2'!C28</f>
        <v>374.42250000000007</v>
      </c>
      <c r="D28" s="8">
        <f>'WA Sch. 1-2'!D28</f>
        <v>204.95</v>
      </c>
      <c r="E28" s="8">
        <f>'WA Sch. 1-2'!E28</f>
        <v>7</v>
      </c>
      <c r="F28" s="8">
        <f>'WA Sch. 1-2'!F28</f>
        <v>49</v>
      </c>
      <c r="G28" s="8">
        <f>'WA Sch. 1-2'!G28</f>
        <v>230.5</v>
      </c>
      <c r="H28" s="8">
        <f t="shared" si="3"/>
        <v>12.350000000000001</v>
      </c>
      <c r="I28" s="8">
        <f t="shared" si="0"/>
        <v>325.42250000000007</v>
      </c>
      <c r="J28" s="8">
        <f t="shared" si="0"/>
        <v>-25.550000000000011</v>
      </c>
      <c r="K28" s="9">
        <v>3</v>
      </c>
      <c r="L28" s="9">
        <v>5533367</v>
      </c>
      <c r="M28" s="9">
        <v>-33044</v>
      </c>
      <c r="N28" s="9">
        <f t="shared" si="4"/>
        <v>5500323</v>
      </c>
      <c r="O28" s="9">
        <f t="shared" si="5"/>
        <v>1833441</v>
      </c>
      <c r="P28" s="8">
        <f t="shared" si="6"/>
        <v>0</v>
      </c>
      <c r="Q28" s="9">
        <f t="shared" si="7"/>
        <v>1833441</v>
      </c>
      <c r="R28" s="9">
        <f t="shared" si="1"/>
        <v>5500323</v>
      </c>
      <c r="S28" s="2">
        <v>41487</v>
      </c>
      <c r="T28" s="9">
        <v>20315913</v>
      </c>
      <c r="U28" s="9">
        <v>99343</v>
      </c>
      <c r="V28" s="9">
        <f t="shared" si="8"/>
        <v>20415256</v>
      </c>
      <c r="W28" s="2">
        <v>41487</v>
      </c>
      <c r="X28" s="9">
        <f t="shared" si="9"/>
        <v>25915579</v>
      </c>
      <c r="Y28" s="9"/>
      <c r="Z28" s="9">
        <f t="shared" si="2"/>
        <v>25915579</v>
      </c>
    </row>
    <row r="29" spans="1:26">
      <c r="A29" s="2">
        <v>41518</v>
      </c>
      <c r="B29" s="8">
        <f>'WA Sch. 1-2'!B29</f>
        <v>152.32499999999999</v>
      </c>
      <c r="C29" s="8">
        <f>'WA Sch. 1-2'!C29</f>
        <v>23202.905624999996</v>
      </c>
      <c r="D29" s="8">
        <f>'WA Sch. 1-2'!D29</f>
        <v>43.875</v>
      </c>
      <c r="E29" s="8">
        <f>'WA Sch. 1-2'!E29</f>
        <v>164.5</v>
      </c>
      <c r="F29" s="8">
        <f>'WA Sch. 1-2'!F29</f>
        <v>27060.25</v>
      </c>
      <c r="G29" s="8">
        <f>'WA Sch. 1-2'!G29</f>
        <v>106</v>
      </c>
      <c r="H29" s="8">
        <f t="shared" si="3"/>
        <v>-12.175000000000011</v>
      </c>
      <c r="I29" s="8">
        <f t="shared" si="0"/>
        <v>-3857.3443750000042</v>
      </c>
      <c r="J29" s="8">
        <f t="shared" si="0"/>
        <v>-62.125</v>
      </c>
      <c r="K29" s="9">
        <v>3</v>
      </c>
      <c r="L29" s="9">
        <v>5500323</v>
      </c>
      <c r="M29" s="9">
        <v>-281991</v>
      </c>
      <c r="N29" s="9">
        <f t="shared" si="4"/>
        <v>5218332</v>
      </c>
      <c r="O29" s="9">
        <f t="shared" si="5"/>
        <v>1739444</v>
      </c>
      <c r="P29" s="8">
        <f t="shared" si="6"/>
        <v>0</v>
      </c>
      <c r="Q29" s="9">
        <f t="shared" si="7"/>
        <v>1739444</v>
      </c>
      <c r="R29" s="9">
        <f t="shared" si="1"/>
        <v>5218332</v>
      </c>
      <c r="S29" s="2">
        <v>41518</v>
      </c>
      <c r="T29" s="9">
        <v>20418256</v>
      </c>
      <c r="U29" s="9">
        <v>-647275</v>
      </c>
      <c r="V29" s="9">
        <f t="shared" si="8"/>
        <v>19770981</v>
      </c>
      <c r="W29" s="2">
        <v>41518</v>
      </c>
      <c r="X29" s="9">
        <f t="shared" si="9"/>
        <v>24989313</v>
      </c>
      <c r="Y29" s="9"/>
      <c r="Z29" s="9">
        <f t="shared" si="2"/>
        <v>24989313</v>
      </c>
    </row>
    <row r="30" spans="1:26">
      <c r="A30" s="2">
        <v>41548</v>
      </c>
      <c r="B30" s="8">
        <f>'WA Sch. 1-2'!B30</f>
        <v>510.4</v>
      </c>
      <c r="C30" s="8">
        <f>'WA Sch. 1-2'!C30</f>
        <v>260508.15999999997</v>
      </c>
      <c r="D30" s="8">
        <f>'WA Sch. 1-2'!D30</f>
        <v>0.65</v>
      </c>
      <c r="E30" s="8">
        <f>'WA Sch. 1-2'!E30</f>
        <v>599</v>
      </c>
      <c r="F30" s="8">
        <f>'WA Sch. 1-2'!F30</f>
        <v>358801</v>
      </c>
      <c r="G30" s="8">
        <f>'WA Sch. 1-2'!G30</f>
        <v>0</v>
      </c>
      <c r="H30" s="8">
        <f t="shared" si="3"/>
        <v>-88.600000000000023</v>
      </c>
      <c r="I30" s="8">
        <f t="shared" si="0"/>
        <v>-98292.840000000026</v>
      </c>
      <c r="J30" s="8">
        <f t="shared" si="0"/>
        <v>0.65</v>
      </c>
      <c r="K30" s="9">
        <v>3</v>
      </c>
      <c r="L30" s="9">
        <v>5218332</v>
      </c>
      <c r="M30" s="9">
        <v>-179583</v>
      </c>
      <c r="N30" s="9">
        <f t="shared" si="4"/>
        <v>5038749</v>
      </c>
      <c r="O30" s="9">
        <f t="shared" si="5"/>
        <v>1679583</v>
      </c>
      <c r="P30" s="8">
        <f t="shared" si="6"/>
        <v>0</v>
      </c>
      <c r="Q30" s="9">
        <f t="shared" si="7"/>
        <v>1679583</v>
      </c>
      <c r="R30" s="9">
        <f t="shared" si="1"/>
        <v>5038749</v>
      </c>
      <c r="S30" s="2">
        <v>41548</v>
      </c>
      <c r="T30" s="9">
        <v>19770981</v>
      </c>
      <c r="U30" s="9">
        <v>1360683</v>
      </c>
      <c r="V30" s="9">
        <f t="shared" si="8"/>
        <v>21131664</v>
      </c>
      <c r="W30" s="2">
        <v>41548</v>
      </c>
      <c r="X30" s="9">
        <f t="shared" si="9"/>
        <v>26170413</v>
      </c>
      <c r="Y30" s="9"/>
      <c r="Z30" s="9">
        <f t="shared" si="2"/>
        <v>26170413</v>
      </c>
    </row>
    <row r="31" spans="1:26">
      <c r="A31" s="2">
        <v>41579</v>
      </c>
      <c r="B31" s="8">
        <f>'WA Sch. 1-2'!B31</f>
        <v>874.97500000000002</v>
      </c>
      <c r="C31" s="8">
        <f>'WA Sch. 1-2'!C31</f>
        <v>765581.25062499999</v>
      </c>
      <c r="D31" s="8">
        <f>'WA Sch. 1-2'!D31</f>
        <v>0</v>
      </c>
      <c r="E31" s="8">
        <f>'WA Sch. 1-2'!E31</f>
        <v>906.5</v>
      </c>
      <c r="F31" s="8">
        <f>'WA Sch. 1-2'!F31</f>
        <v>821742.25</v>
      </c>
      <c r="G31" s="8">
        <f>'WA Sch. 1-2'!G31</f>
        <v>0</v>
      </c>
      <c r="H31" s="8">
        <f t="shared" si="3"/>
        <v>-31.524999999999977</v>
      </c>
      <c r="I31" s="8">
        <f t="shared" si="0"/>
        <v>-56160.999375000014</v>
      </c>
      <c r="J31" s="8">
        <f t="shared" si="0"/>
        <v>0</v>
      </c>
      <c r="K31" s="9">
        <v>3</v>
      </c>
      <c r="L31" s="9">
        <v>5038749</v>
      </c>
      <c r="M31" s="9">
        <v>-47080</v>
      </c>
      <c r="N31" s="9">
        <f t="shared" si="4"/>
        <v>4991669</v>
      </c>
      <c r="O31" s="9">
        <f t="shared" si="5"/>
        <v>1663889.6666666667</v>
      </c>
      <c r="P31" s="8">
        <f t="shared" si="6"/>
        <v>0</v>
      </c>
      <c r="Q31" s="9">
        <f t="shared" si="7"/>
        <v>1663889.6666666667</v>
      </c>
      <c r="R31" s="9">
        <f t="shared" si="1"/>
        <v>4991669</v>
      </c>
      <c r="S31" s="2">
        <v>41579</v>
      </c>
      <c r="T31" s="9">
        <v>20900632</v>
      </c>
      <c r="U31" s="9">
        <v>-332367</v>
      </c>
      <c r="V31" s="9">
        <f t="shared" si="8"/>
        <v>20568265</v>
      </c>
      <c r="W31" s="2">
        <v>41579</v>
      </c>
      <c r="X31" s="9">
        <f t="shared" si="9"/>
        <v>25559934</v>
      </c>
      <c r="Y31" s="9"/>
      <c r="Z31" s="9">
        <f t="shared" si="2"/>
        <v>25559934</v>
      </c>
    </row>
    <row r="32" spans="1:26">
      <c r="A32" s="2">
        <v>41609</v>
      </c>
      <c r="B32" s="8">
        <f>'WA Sch. 1-2'!B32</f>
        <v>1138.7249999999999</v>
      </c>
      <c r="C32" s="8">
        <f>'WA Sch. 1-2'!C32</f>
        <v>1296694.6256249999</v>
      </c>
      <c r="D32" s="8">
        <f>'WA Sch. 1-2'!D32</f>
        <v>0</v>
      </c>
      <c r="E32" s="8">
        <f>'WA Sch. 1-2'!E32</f>
        <v>1220</v>
      </c>
      <c r="F32" s="8">
        <f>'WA Sch. 1-2'!F32</f>
        <v>1488400</v>
      </c>
      <c r="G32" s="8">
        <f>'WA Sch. 1-2'!G32</f>
        <v>0</v>
      </c>
      <c r="H32" s="8">
        <f t="shared" si="3"/>
        <v>-81.275000000000091</v>
      </c>
      <c r="I32" s="8">
        <f t="shared" si="0"/>
        <v>-191705.37437500013</v>
      </c>
      <c r="J32" s="8">
        <f t="shared" si="0"/>
        <v>0</v>
      </c>
      <c r="K32" s="9">
        <v>3</v>
      </c>
      <c r="L32" s="9">
        <v>4991669</v>
      </c>
      <c r="M32" s="9">
        <v>349586</v>
      </c>
      <c r="N32" s="9">
        <f t="shared" si="4"/>
        <v>5341255</v>
      </c>
      <c r="O32" s="9">
        <f t="shared" si="5"/>
        <v>1780418.3333333333</v>
      </c>
      <c r="P32" s="8">
        <f t="shared" si="6"/>
        <v>0</v>
      </c>
      <c r="Q32" s="9">
        <f t="shared" si="7"/>
        <v>1780418.3333333333</v>
      </c>
      <c r="R32" s="9">
        <f t="shared" si="1"/>
        <v>5341255</v>
      </c>
      <c r="S32" s="2">
        <v>41609</v>
      </c>
      <c r="T32" s="9">
        <v>20799297</v>
      </c>
      <c r="U32" s="9">
        <v>-1669289</v>
      </c>
      <c r="V32" s="9">
        <f t="shared" si="8"/>
        <v>19130008</v>
      </c>
      <c r="W32" s="2">
        <v>41609</v>
      </c>
      <c r="X32" s="9">
        <f t="shared" si="9"/>
        <v>24471263</v>
      </c>
      <c r="Y32" s="9"/>
      <c r="Z32" s="9">
        <f t="shared" si="2"/>
        <v>24471263</v>
      </c>
    </row>
    <row r="33" spans="1:26">
      <c r="A33" s="2">
        <v>41640</v>
      </c>
      <c r="B33" s="8">
        <f>'WA Sch. 1-2'!B33</f>
        <v>1095.1500000000001</v>
      </c>
      <c r="C33" s="8">
        <f>'WA Sch. 1-2'!C33</f>
        <v>1199353.5225000002</v>
      </c>
      <c r="D33" s="8">
        <f>'WA Sch. 1-2'!D33</f>
        <v>0</v>
      </c>
      <c r="E33" s="8">
        <f>'WA Sch. 1-2'!E33</f>
        <v>1040</v>
      </c>
      <c r="F33" s="8">
        <f>'WA Sch. 1-2'!F33</f>
        <v>1081600</v>
      </c>
      <c r="G33" s="8">
        <f>'WA Sch. 1-2'!G33</f>
        <v>0</v>
      </c>
      <c r="H33" s="8">
        <f t="shared" si="3"/>
        <v>55.150000000000091</v>
      </c>
      <c r="I33" s="8">
        <f t="shared" si="0"/>
        <v>117753.5225000002</v>
      </c>
      <c r="J33" s="8">
        <f t="shared" si="0"/>
        <v>0</v>
      </c>
      <c r="K33" s="9">
        <v>3</v>
      </c>
      <c r="L33" s="9">
        <v>5341255</v>
      </c>
      <c r="M33" s="9">
        <v>-186259</v>
      </c>
      <c r="N33" s="9">
        <f t="shared" si="4"/>
        <v>5154996</v>
      </c>
      <c r="O33" s="9">
        <f t="shared" si="5"/>
        <v>1718332</v>
      </c>
      <c r="P33" s="8">
        <f t="shared" si="6"/>
        <v>0</v>
      </c>
      <c r="Q33" s="9">
        <f t="shared" si="7"/>
        <v>1718332</v>
      </c>
      <c r="R33" s="9">
        <f t="shared" si="1"/>
        <v>5154996</v>
      </c>
      <c r="S33" s="2">
        <v>41640</v>
      </c>
      <c r="T33" s="9">
        <v>21533445</v>
      </c>
      <c r="U33" s="9">
        <v>3484298</v>
      </c>
      <c r="V33" s="9">
        <f t="shared" si="8"/>
        <v>25017743</v>
      </c>
      <c r="W33" s="2">
        <v>41640</v>
      </c>
      <c r="X33" s="9">
        <f t="shared" si="9"/>
        <v>30172739</v>
      </c>
      <c r="Y33" s="9"/>
      <c r="Z33" s="9">
        <f t="shared" si="2"/>
        <v>30172739</v>
      </c>
    </row>
    <row r="34" spans="1:26">
      <c r="A34" s="2">
        <v>41671</v>
      </c>
      <c r="B34" s="8">
        <f>'WA Sch. 1-2'!B34</f>
        <v>932.76424999999995</v>
      </c>
      <c r="C34" s="8">
        <f>'WA Sch. 1-2'!C34</f>
        <v>870049.14607806236</v>
      </c>
      <c r="D34" s="8">
        <f>'WA Sch. 1-2'!D34</f>
        <v>0</v>
      </c>
      <c r="E34" s="8">
        <f>'WA Sch. 1-2'!E34</f>
        <v>1091.5</v>
      </c>
      <c r="F34" s="8">
        <f>'WA Sch. 1-2'!F34</f>
        <v>1191372.25</v>
      </c>
      <c r="G34" s="8">
        <f>'WA Sch. 1-2'!G34</f>
        <v>0</v>
      </c>
      <c r="H34" s="8">
        <f t="shared" si="3"/>
        <v>-158.73575000000005</v>
      </c>
      <c r="I34" s="8">
        <f t="shared" si="0"/>
        <v>-321323.10392193764</v>
      </c>
      <c r="J34" s="8">
        <f t="shared" si="0"/>
        <v>0</v>
      </c>
      <c r="K34" s="9">
        <v>3</v>
      </c>
      <c r="L34" s="9">
        <v>5154996</v>
      </c>
      <c r="M34" s="9">
        <v>-220141</v>
      </c>
      <c r="N34" s="9">
        <f t="shared" si="4"/>
        <v>4934855</v>
      </c>
      <c r="O34" s="9">
        <f t="shared" si="5"/>
        <v>1644951.6666666667</v>
      </c>
      <c r="P34" s="8">
        <f t="shared" si="6"/>
        <v>0</v>
      </c>
      <c r="Q34" s="9">
        <f t="shared" si="7"/>
        <v>1644951.6666666667</v>
      </c>
      <c r="R34" s="9">
        <f t="shared" si="1"/>
        <v>4934855</v>
      </c>
      <c r="S34" s="2">
        <v>41671</v>
      </c>
      <c r="T34" s="9">
        <v>22658650</v>
      </c>
      <c r="U34" s="9">
        <v>-2231001</v>
      </c>
      <c r="V34" s="9">
        <f t="shared" si="8"/>
        <v>20427649</v>
      </c>
      <c r="W34" s="2">
        <v>41671</v>
      </c>
      <c r="X34" s="9">
        <f t="shared" si="9"/>
        <v>25362504</v>
      </c>
      <c r="Y34" s="9"/>
      <c r="Z34" s="9">
        <f t="shared" si="2"/>
        <v>25362504</v>
      </c>
    </row>
    <row r="35" spans="1:26">
      <c r="A35" s="2">
        <v>41699</v>
      </c>
      <c r="B35" s="8">
        <f>'WA Sch. 1-2'!B35</f>
        <v>767.35</v>
      </c>
      <c r="C35" s="8">
        <f>'WA Sch. 1-2'!C35</f>
        <v>588826.02250000008</v>
      </c>
      <c r="D35" s="8">
        <f>'WA Sch. 1-2'!D35</f>
        <v>0</v>
      </c>
      <c r="E35" s="8">
        <f>'WA Sch. 1-2'!E35</f>
        <v>786.5</v>
      </c>
      <c r="F35" s="8">
        <f>'WA Sch. 1-2'!F35</f>
        <v>618582.25</v>
      </c>
      <c r="G35" s="8">
        <f>'WA Sch. 1-2'!G35</f>
        <v>0</v>
      </c>
      <c r="H35" s="8">
        <f t="shared" si="3"/>
        <v>-19.149999999999977</v>
      </c>
      <c r="I35" s="8">
        <f t="shared" si="0"/>
        <v>-29756.227499999921</v>
      </c>
      <c r="J35" s="8">
        <f t="shared" si="0"/>
        <v>0</v>
      </c>
      <c r="K35" s="9">
        <v>3</v>
      </c>
      <c r="L35" s="9">
        <v>4934855</v>
      </c>
      <c r="M35" s="9">
        <v>148884</v>
      </c>
      <c r="N35" s="9">
        <f t="shared" si="4"/>
        <v>5083739</v>
      </c>
      <c r="O35" s="9">
        <f t="shared" si="5"/>
        <v>1694579.6666666667</v>
      </c>
      <c r="P35" s="8">
        <f t="shared" si="6"/>
        <v>0</v>
      </c>
      <c r="Q35" s="9">
        <f t="shared" si="7"/>
        <v>1694579.6666666667</v>
      </c>
      <c r="R35" s="9">
        <f t="shared" si="1"/>
        <v>5083739</v>
      </c>
      <c r="S35" s="2">
        <v>41699</v>
      </c>
      <c r="T35" s="9">
        <v>20165015</v>
      </c>
      <c r="U35" s="9">
        <v>473631</v>
      </c>
      <c r="V35" s="9">
        <f t="shared" si="8"/>
        <v>20638646</v>
      </c>
      <c r="W35" s="2">
        <v>41699</v>
      </c>
      <c r="X35" s="9">
        <f t="shared" si="9"/>
        <v>25722385</v>
      </c>
      <c r="Y35" s="9"/>
      <c r="Z35" s="9">
        <f t="shared" si="2"/>
        <v>25722385</v>
      </c>
    </row>
    <row r="36" spans="1:26">
      <c r="A36" s="2">
        <v>41730</v>
      </c>
      <c r="B36" s="8">
        <f>'WA Sch. 1-2'!B36</f>
        <v>547.15</v>
      </c>
      <c r="C36" s="8">
        <f>'WA Sch. 1-2'!C36</f>
        <v>299373.1225</v>
      </c>
      <c r="D36" s="8">
        <f>'WA Sch. 1-2'!D36</f>
        <v>0.375</v>
      </c>
      <c r="E36" s="8">
        <f>'WA Sch. 1-2'!E36</f>
        <v>543.5</v>
      </c>
      <c r="F36" s="8">
        <f>'WA Sch. 1-2'!F36</f>
        <v>295392.25</v>
      </c>
      <c r="G36" s="8">
        <f>'WA Sch. 1-2'!G36</f>
        <v>0</v>
      </c>
      <c r="H36" s="8">
        <f t="shared" si="3"/>
        <v>3.6499999999999773</v>
      </c>
      <c r="I36" s="8">
        <f t="shared" si="0"/>
        <v>3980.8724999999977</v>
      </c>
      <c r="J36" s="8">
        <f t="shared" si="0"/>
        <v>0.375</v>
      </c>
      <c r="K36" s="9">
        <v>3</v>
      </c>
      <c r="L36" s="9">
        <v>5083739</v>
      </c>
      <c r="M36" s="9">
        <v>-208722</v>
      </c>
      <c r="N36" s="9">
        <f t="shared" si="4"/>
        <v>4875017</v>
      </c>
      <c r="O36" s="9">
        <f t="shared" si="5"/>
        <v>1625005.6666666667</v>
      </c>
      <c r="P36" s="8">
        <f t="shared" si="6"/>
        <v>0</v>
      </c>
      <c r="Q36" s="9">
        <f t="shared" si="7"/>
        <v>1625005.6666666667</v>
      </c>
      <c r="R36" s="9">
        <f t="shared" si="1"/>
        <v>4875017</v>
      </c>
      <c r="S36" s="2">
        <v>41730</v>
      </c>
      <c r="T36" s="9">
        <v>21472566</v>
      </c>
      <c r="U36" s="9">
        <v>-1575495</v>
      </c>
      <c r="V36" s="9">
        <f t="shared" si="8"/>
        <v>19897071</v>
      </c>
      <c r="W36" s="2">
        <v>41730</v>
      </c>
      <c r="X36" s="9">
        <f t="shared" si="9"/>
        <v>24772088</v>
      </c>
      <c r="Y36" s="9"/>
      <c r="Z36" s="9">
        <f t="shared" si="2"/>
        <v>24772088</v>
      </c>
    </row>
    <row r="37" spans="1:26">
      <c r="A37" s="2">
        <v>41760</v>
      </c>
      <c r="B37" s="8">
        <f>'WA Sch. 1-2'!B37</f>
        <v>290.02499999999998</v>
      </c>
      <c r="C37" s="8">
        <f>'WA Sch. 1-2'!C37</f>
        <v>84114.500624999986</v>
      </c>
      <c r="D37" s="8">
        <f>'WA Sch. 1-2'!D37</f>
        <v>14.95</v>
      </c>
      <c r="E37" s="8">
        <f>'WA Sch. 1-2'!E37</f>
        <v>231.5</v>
      </c>
      <c r="F37" s="8">
        <f>'WA Sch. 1-2'!F37</f>
        <v>53592.25</v>
      </c>
      <c r="G37" s="8">
        <f>'WA Sch. 1-2'!G37</f>
        <v>5</v>
      </c>
      <c r="H37" s="8">
        <f t="shared" si="3"/>
        <v>58.524999999999977</v>
      </c>
      <c r="I37" s="8">
        <f t="shared" si="0"/>
        <v>30522.250624999986</v>
      </c>
      <c r="J37" s="8">
        <f t="shared" si="0"/>
        <v>9.9499999999999993</v>
      </c>
      <c r="K37" s="9">
        <v>3</v>
      </c>
      <c r="L37" s="9">
        <v>4875017</v>
      </c>
      <c r="M37" s="9">
        <v>-20499</v>
      </c>
      <c r="N37" s="9">
        <f t="shared" si="4"/>
        <v>4854518</v>
      </c>
      <c r="O37" s="9">
        <f t="shared" si="5"/>
        <v>1618172.6666666667</v>
      </c>
      <c r="P37" s="8">
        <f t="shared" si="6"/>
        <v>0</v>
      </c>
      <c r="Q37" s="9">
        <f t="shared" si="7"/>
        <v>1618172.6666666667</v>
      </c>
      <c r="R37" s="9">
        <f t="shared" si="1"/>
        <v>4854518</v>
      </c>
      <c r="S37" s="2">
        <v>41760</v>
      </c>
      <c r="T37" s="9">
        <v>20835400</v>
      </c>
      <c r="U37" s="9">
        <v>1475382</v>
      </c>
      <c r="V37" s="9">
        <f t="shared" si="8"/>
        <v>22310782</v>
      </c>
      <c r="W37" s="2">
        <v>41760</v>
      </c>
      <c r="X37" s="9">
        <f t="shared" si="9"/>
        <v>27165300</v>
      </c>
      <c r="Y37" s="9"/>
      <c r="Z37" s="9">
        <f t="shared" si="2"/>
        <v>27165300</v>
      </c>
    </row>
    <row r="38" spans="1:26">
      <c r="A38" s="2">
        <v>41791</v>
      </c>
      <c r="B38" s="8">
        <f>'WA Sch. 1-2'!B38</f>
        <v>126.95</v>
      </c>
      <c r="C38" s="8">
        <f>'WA Sch. 1-2'!C38</f>
        <v>16116.302500000002</v>
      </c>
      <c r="D38" s="8">
        <f>'WA Sch. 1-2'!D38</f>
        <v>68</v>
      </c>
      <c r="E38" s="8">
        <f>'WA Sch. 1-2'!E38</f>
        <v>112</v>
      </c>
      <c r="F38" s="8">
        <f>'WA Sch. 1-2'!F38</f>
        <v>12544</v>
      </c>
      <c r="G38" s="8">
        <f>'WA Sch. 1-2'!G38</f>
        <v>13.5</v>
      </c>
      <c r="H38" s="8">
        <f t="shared" si="3"/>
        <v>14.950000000000003</v>
      </c>
      <c r="I38" s="8">
        <f t="shared" si="0"/>
        <v>3572.3025000000016</v>
      </c>
      <c r="J38" s="8">
        <f t="shared" si="0"/>
        <v>54.5</v>
      </c>
      <c r="K38" s="9">
        <v>3</v>
      </c>
      <c r="L38" s="9">
        <v>4854518</v>
      </c>
      <c r="M38" s="9">
        <v>-208526</v>
      </c>
      <c r="N38" s="9">
        <f t="shared" si="4"/>
        <v>4645992</v>
      </c>
      <c r="O38" s="9">
        <f t="shared" si="5"/>
        <v>1548664</v>
      </c>
      <c r="P38" s="8">
        <f t="shared" si="6"/>
        <v>0</v>
      </c>
      <c r="Q38" s="9">
        <f t="shared" si="7"/>
        <v>1548664</v>
      </c>
      <c r="R38" s="9">
        <f t="shared" si="1"/>
        <v>4645992</v>
      </c>
      <c r="S38" s="2">
        <v>41791</v>
      </c>
      <c r="T38" s="9">
        <v>20756823</v>
      </c>
      <c r="U38" s="9">
        <v>-230317</v>
      </c>
      <c r="V38" s="9">
        <f t="shared" si="8"/>
        <v>20526506</v>
      </c>
      <c r="W38" s="2">
        <v>41791</v>
      </c>
      <c r="X38" s="9">
        <f t="shared" si="9"/>
        <v>25172498</v>
      </c>
      <c r="Y38" s="9"/>
      <c r="Z38" s="9">
        <f t="shared" si="2"/>
        <v>25172498</v>
      </c>
    </row>
    <row r="39" spans="1:26">
      <c r="A39" s="2">
        <v>41821</v>
      </c>
      <c r="B39" s="8">
        <f>'WA Sch. 1-2'!B39</f>
        <v>14.1</v>
      </c>
      <c r="C39" s="8">
        <f>'WA Sch. 1-2'!C39</f>
        <v>198.81</v>
      </c>
      <c r="D39" s="8">
        <f>'WA Sch. 1-2'!D39</f>
        <v>240.05</v>
      </c>
      <c r="E39" s="8">
        <f>'WA Sch. 1-2'!E39</f>
        <v>7.5</v>
      </c>
      <c r="F39" s="8">
        <f>'WA Sch. 1-2'!F39</f>
        <v>56.25</v>
      </c>
      <c r="G39" s="8">
        <f>'WA Sch. 1-2'!G39</f>
        <v>339.5</v>
      </c>
      <c r="H39" s="8">
        <f t="shared" si="3"/>
        <v>6.6</v>
      </c>
      <c r="I39" s="8">
        <f t="shared" si="0"/>
        <v>142.56</v>
      </c>
      <c r="J39" s="8">
        <f t="shared" si="0"/>
        <v>-99.449999999999989</v>
      </c>
      <c r="K39" s="9">
        <v>3</v>
      </c>
      <c r="L39" s="9">
        <v>4645992</v>
      </c>
      <c r="M39" s="9">
        <v>811176</v>
      </c>
      <c r="N39" s="9">
        <f t="shared" si="4"/>
        <v>5457168</v>
      </c>
      <c r="O39" s="9">
        <f t="shared" si="5"/>
        <v>1819056</v>
      </c>
      <c r="P39" s="8">
        <f t="shared" si="6"/>
        <v>0</v>
      </c>
      <c r="Q39" s="9">
        <f t="shared" si="7"/>
        <v>1819056</v>
      </c>
      <c r="R39" s="9">
        <f t="shared" si="1"/>
        <v>5457168</v>
      </c>
      <c r="S39" s="2">
        <v>41821</v>
      </c>
      <c r="T39" s="9">
        <v>20526506</v>
      </c>
      <c r="U39" s="9">
        <v>1089656</v>
      </c>
      <c r="V39" s="9">
        <f t="shared" si="8"/>
        <v>21616162</v>
      </c>
      <c r="W39" s="2">
        <v>41821</v>
      </c>
      <c r="X39" s="9">
        <f t="shared" si="9"/>
        <v>27073330</v>
      </c>
      <c r="Y39" s="9"/>
      <c r="Z39" s="9">
        <f t="shared" si="2"/>
        <v>27073330</v>
      </c>
    </row>
    <row r="40" spans="1:26">
      <c r="A40" s="2">
        <v>41852</v>
      </c>
      <c r="B40" s="8">
        <f>'WA Sch. 1-2'!B40</f>
        <v>19.350000000000001</v>
      </c>
      <c r="C40" s="8">
        <f>'WA Sch. 1-2'!C40</f>
        <v>374.42250000000007</v>
      </c>
      <c r="D40" s="8">
        <f>'WA Sch. 1-2'!D40</f>
        <v>204.95</v>
      </c>
      <c r="E40" s="8">
        <f>'WA Sch. 1-2'!E40</f>
        <v>6</v>
      </c>
      <c r="F40" s="8">
        <f>'WA Sch. 1-2'!F40</f>
        <v>36</v>
      </c>
      <c r="G40" s="8">
        <f>'WA Sch. 1-2'!G40</f>
        <v>230</v>
      </c>
      <c r="H40" s="8">
        <f t="shared" si="3"/>
        <v>13.350000000000001</v>
      </c>
      <c r="I40" s="8">
        <f t="shared" si="0"/>
        <v>338.42250000000007</v>
      </c>
      <c r="J40" s="8">
        <f t="shared" si="0"/>
        <v>-25.050000000000011</v>
      </c>
      <c r="K40" s="9">
        <v>3</v>
      </c>
      <c r="L40" s="9">
        <v>5457168</v>
      </c>
      <c r="M40" s="9">
        <v>-8318</v>
      </c>
      <c r="N40" s="9">
        <f t="shared" si="4"/>
        <v>5448850</v>
      </c>
      <c r="O40" s="9">
        <f t="shared" si="5"/>
        <v>1816283.3333333333</v>
      </c>
      <c r="P40" s="8">
        <f t="shared" si="6"/>
        <v>0</v>
      </c>
      <c r="Q40" s="9">
        <f t="shared" si="7"/>
        <v>1816283.3333333333</v>
      </c>
      <c r="R40" s="9">
        <f t="shared" si="1"/>
        <v>5448850</v>
      </c>
      <c r="S40" s="2">
        <v>41852</v>
      </c>
      <c r="T40" s="9">
        <v>21616162</v>
      </c>
      <c r="U40" s="9">
        <v>-558315</v>
      </c>
      <c r="V40" s="9">
        <f t="shared" si="8"/>
        <v>21057847</v>
      </c>
      <c r="W40" s="2">
        <v>41852</v>
      </c>
      <c r="X40" s="9">
        <f t="shared" si="9"/>
        <v>26506697</v>
      </c>
      <c r="Y40" s="9"/>
      <c r="Z40" s="9">
        <f t="shared" si="2"/>
        <v>26506697</v>
      </c>
    </row>
    <row r="41" spans="1:26">
      <c r="A41" s="2">
        <v>41883</v>
      </c>
      <c r="B41" s="8">
        <f>'WA Sch. 1-2'!B41</f>
        <v>152.32499999999999</v>
      </c>
      <c r="C41" s="8">
        <f>'WA Sch. 1-2'!C41</f>
        <v>23202.905624999996</v>
      </c>
      <c r="D41" s="8">
        <f>'WA Sch. 1-2'!D41</f>
        <v>43.875</v>
      </c>
      <c r="E41" s="8">
        <f>'WA Sch. 1-2'!E41</f>
        <v>100</v>
      </c>
      <c r="F41" s="8">
        <f>'WA Sch. 1-2'!F41</f>
        <v>10000</v>
      </c>
      <c r="G41" s="8">
        <f>'WA Sch. 1-2'!G41</f>
        <v>42.5</v>
      </c>
      <c r="H41" s="8">
        <f t="shared" si="3"/>
        <v>52.324999999999989</v>
      </c>
      <c r="I41" s="8">
        <f t="shared" si="3"/>
        <v>13202.905624999996</v>
      </c>
      <c r="J41" s="8">
        <f t="shared" si="3"/>
        <v>1.375</v>
      </c>
      <c r="K41" s="9">
        <v>3</v>
      </c>
      <c r="L41" s="9">
        <v>5448850</v>
      </c>
      <c r="M41" s="9">
        <v>-320659</v>
      </c>
      <c r="N41" s="9">
        <f t="shared" si="4"/>
        <v>5128191</v>
      </c>
      <c r="O41" s="9">
        <f t="shared" si="5"/>
        <v>1709397</v>
      </c>
      <c r="P41" s="8">
        <f t="shared" si="6"/>
        <v>0</v>
      </c>
      <c r="Q41" s="9">
        <f t="shared" si="7"/>
        <v>1709397</v>
      </c>
      <c r="R41" s="9">
        <f t="shared" si="1"/>
        <v>5128191</v>
      </c>
      <c r="S41" s="2">
        <v>41883</v>
      </c>
      <c r="T41" s="9">
        <v>21057847</v>
      </c>
      <c r="U41" s="9">
        <v>-73864</v>
      </c>
      <c r="V41" s="9">
        <f t="shared" si="8"/>
        <v>20983983</v>
      </c>
      <c r="W41" s="2">
        <v>41883</v>
      </c>
      <c r="X41" s="9">
        <f t="shared" si="9"/>
        <v>26112174</v>
      </c>
      <c r="Y41" s="9"/>
      <c r="Z41" s="9">
        <f t="shared" si="2"/>
        <v>26112174</v>
      </c>
    </row>
    <row r="42" spans="1:26">
      <c r="A42" s="2">
        <v>41913</v>
      </c>
      <c r="B42" s="8">
        <f>'WA Sch. 1-2'!B42</f>
        <v>510.4</v>
      </c>
      <c r="C42" s="8">
        <f>'WA Sch. 1-2'!C42</f>
        <v>260508.15999999997</v>
      </c>
      <c r="D42" s="8">
        <f>'WA Sch. 1-2'!D42</f>
        <v>0.65</v>
      </c>
      <c r="E42" s="8">
        <f>'WA Sch. 1-2'!E42</f>
        <v>363</v>
      </c>
      <c r="F42" s="8">
        <f>'WA Sch. 1-2'!F42</f>
        <v>131769</v>
      </c>
      <c r="G42" s="8">
        <f>'WA Sch. 1-2'!G42</f>
        <v>0.5</v>
      </c>
      <c r="H42" s="8">
        <f t="shared" ref="H42:J73" si="10">B42-E42</f>
        <v>147.39999999999998</v>
      </c>
      <c r="I42" s="8">
        <f t="shared" si="10"/>
        <v>128739.15999999997</v>
      </c>
      <c r="J42" s="8">
        <f t="shared" si="10"/>
        <v>0.15000000000000002</v>
      </c>
      <c r="K42" s="9">
        <v>3</v>
      </c>
      <c r="L42" s="9">
        <v>5128191</v>
      </c>
      <c r="M42" s="9">
        <v>-189648</v>
      </c>
      <c r="N42" s="9">
        <f t="shared" si="4"/>
        <v>4938543</v>
      </c>
      <c r="O42" s="9">
        <f t="shared" si="5"/>
        <v>1646181</v>
      </c>
      <c r="P42" s="8">
        <f t="shared" si="6"/>
        <v>0</v>
      </c>
      <c r="Q42" s="9">
        <f t="shared" si="7"/>
        <v>1646181</v>
      </c>
      <c r="R42" s="9">
        <f t="shared" si="1"/>
        <v>4938543</v>
      </c>
      <c r="S42" s="2">
        <v>41913</v>
      </c>
      <c r="T42" s="9">
        <v>20983983</v>
      </c>
      <c r="U42" s="9">
        <v>1573227</v>
      </c>
      <c r="V42" s="9">
        <f t="shared" si="8"/>
        <v>22557210</v>
      </c>
      <c r="W42" s="2">
        <v>41913</v>
      </c>
      <c r="X42" s="9">
        <f t="shared" si="9"/>
        <v>27495753</v>
      </c>
      <c r="Y42" s="9"/>
      <c r="Z42" s="9">
        <f t="shared" si="2"/>
        <v>27495753</v>
      </c>
    </row>
    <row r="43" spans="1:26">
      <c r="A43" s="2">
        <v>41944</v>
      </c>
      <c r="B43" s="8">
        <f>'WA Sch. 1-2'!B43</f>
        <v>874.97500000000002</v>
      </c>
      <c r="C43" s="8">
        <f>'WA Sch. 1-2'!C43</f>
        <v>765581.25062499999</v>
      </c>
      <c r="D43" s="8">
        <f>'WA Sch. 1-2'!D43</f>
        <v>0</v>
      </c>
      <c r="E43" s="8">
        <f>'WA Sch. 1-2'!E43</f>
        <v>914.5</v>
      </c>
      <c r="F43" s="8">
        <f>'WA Sch. 1-2'!F43</f>
        <v>836310.25</v>
      </c>
      <c r="G43" s="8">
        <f>'WA Sch. 1-2'!G43</f>
        <v>0</v>
      </c>
      <c r="H43" s="8">
        <f t="shared" si="10"/>
        <v>-39.524999999999977</v>
      </c>
      <c r="I43" s="8">
        <f t="shared" si="10"/>
        <v>-70728.999375000014</v>
      </c>
      <c r="J43" s="8">
        <f t="shared" si="10"/>
        <v>0</v>
      </c>
      <c r="K43" s="9">
        <v>3</v>
      </c>
      <c r="L43" s="9">
        <v>5051087</v>
      </c>
      <c r="M43" s="9">
        <v>25976</v>
      </c>
      <c r="N43" s="9">
        <f t="shared" si="4"/>
        <v>5077063</v>
      </c>
      <c r="O43" s="9">
        <f t="shared" si="5"/>
        <v>1692354.3333333333</v>
      </c>
      <c r="P43" s="8">
        <f t="shared" si="6"/>
        <v>0</v>
      </c>
      <c r="Q43" s="9">
        <f t="shared" si="7"/>
        <v>1692354.3333333333</v>
      </c>
      <c r="R43" s="9">
        <f t="shared" si="1"/>
        <v>5077063</v>
      </c>
      <c r="S43" s="2">
        <v>41944</v>
      </c>
      <c r="T43" s="9">
        <v>22583390</v>
      </c>
      <c r="U43" s="9">
        <v>-1622191</v>
      </c>
      <c r="V43" s="9">
        <f t="shared" si="8"/>
        <v>20961199</v>
      </c>
      <c r="W43" s="2">
        <v>41944</v>
      </c>
      <c r="X43" s="9">
        <f t="shared" si="9"/>
        <v>26038262</v>
      </c>
      <c r="Y43" s="9"/>
      <c r="Z43" s="9">
        <f t="shared" si="2"/>
        <v>26038262</v>
      </c>
    </row>
    <row r="44" spans="1:26">
      <c r="A44" s="2">
        <v>41974</v>
      </c>
      <c r="B44" s="8">
        <f>'WA Sch. 1-2'!B44</f>
        <v>1138.7249999999999</v>
      </c>
      <c r="C44" s="8">
        <f>'WA Sch. 1-2'!C44</f>
        <v>1296694.6256249999</v>
      </c>
      <c r="D44" s="8">
        <f>'WA Sch. 1-2'!D44</f>
        <v>0</v>
      </c>
      <c r="E44" s="8">
        <f>'WA Sch. 1-2'!E44</f>
        <v>1001</v>
      </c>
      <c r="F44" s="8">
        <f>'WA Sch. 1-2'!F44</f>
        <v>1002001</v>
      </c>
      <c r="G44" s="8">
        <f>'WA Sch. 1-2'!G44</f>
        <v>0</v>
      </c>
      <c r="H44" s="8">
        <f t="shared" si="10"/>
        <v>137.72499999999991</v>
      </c>
      <c r="I44" s="8">
        <f t="shared" si="10"/>
        <v>294693.62562499987</v>
      </c>
      <c r="J44" s="8">
        <f t="shared" si="10"/>
        <v>0</v>
      </c>
      <c r="K44" s="9">
        <v>3</v>
      </c>
      <c r="L44" s="9">
        <v>4964519</v>
      </c>
      <c r="M44" s="9">
        <v>195697</v>
      </c>
      <c r="N44" s="9">
        <f t="shared" si="4"/>
        <v>5160216</v>
      </c>
      <c r="O44" s="9">
        <f t="shared" si="5"/>
        <v>1720072</v>
      </c>
      <c r="P44" s="8">
        <f t="shared" si="6"/>
        <v>0</v>
      </c>
      <c r="Q44" s="9">
        <f t="shared" si="7"/>
        <v>1720072</v>
      </c>
      <c r="R44" s="9">
        <f t="shared" si="1"/>
        <v>5160216</v>
      </c>
      <c r="S44" s="2">
        <v>41974</v>
      </c>
      <c r="T44" s="9">
        <v>20984507</v>
      </c>
      <c r="U44" s="9">
        <v>842202</v>
      </c>
      <c r="V44" s="9">
        <f t="shared" si="8"/>
        <v>21826709</v>
      </c>
      <c r="W44" s="2">
        <v>41974</v>
      </c>
      <c r="X44" s="9">
        <f t="shared" si="9"/>
        <v>26986925</v>
      </c>
      <c r="Y44" s="9"/>
      <c r="Z44" s="9">
        <f t="shared" si="2"/>
        <v>26986925</v>
      </c>
    </row>
    <row r="45" spans="1:26">
      <c r="A45" s="2">
        <v>42005</v>
      </c>
      <c r="B45" s="8">
        <f>'WA Sch. 1-2'!B45</f>
        <v>1095.1500000000001</v>
      </c>
      <c r="C45" s="8">
        <f>'WA Sch. 1-2'!C45</f>
        <v>1199353.5225000002</v>
      </c>
      <c r="D45" s="8">
        <f>'WA Sch. 1-2'!D45</f>
        <v>0</v>
      </c>
      <c r="E45" s="8">
        <f>'WA Sch. 1-2'!E45</f>
        <v>1058</v>
      </c>
      <c r="F45" s="8">
        <f>'WA Sch. 1-2'!F45</f>
        <v>1119364</v>
      </c>
      <c r="G45" s="8">
        <f>'WA Sch. 1-2'!G45</f>
        <v>0</v>
      </c>
      <c r="H45" s="8">
        <f t="shared" si="10"/>
        <v>37.150000000000091</v>
      </c>
      <c r="I45" s="8">
        <f t="shared" si="10"/>
        <v>79989.522500000196</v>
      </c>
      <c r="J45" s="8">
        <f t="shared" si="10"/>
        <v>0</v>
      </c>
      <c r="K45" s="9">
        <v>3</v>
      </c>
      <c r="L45" s="9">
        <v>5160216</v>
      </c>
      <c r="M45" s="9">
        <v>-70267</v>
      </c>
      <c r="N45" s="9">
        <f>L45+M45</f>
        <v>5089949</v>
      </c>
      <c r="O45" s="9">
        <f t="shared" si="5"/>
        <v>1696649.6666666667</v>
      </c>
      <c r="P45" s="8">
        <f t="shared" si="6"/>
        <v>0</v>
      </c>
      <c r="Q45" s="9">
        <f t="shared" si="7"/>
        <v>1696649.6666666667</v>
      </c>
      <c r="R45" s="9">
        <f t="shared" si="1"/>
        <v>5089949</v>
      </c>
      <c r="S45" s="2">
        <v>42005</v>
      </c>
      <c r="T45" s="9">
        <v>21777221</v>
      </c>
      <c r="U45" s="9">
        <v>235272</v>
      </c>
      <c r="V45" s="9">
        <f t="shared" si="8"/>
        <v>22012493</v>
      </c>
      <c r="W45" s="2">
        <v>42005</v>
      </c>
      <c r="X45" s="9">
        <f t="shared" si="9"/>
        <v>27102442</v>
      </c>
      <c r="Y45" s="9"/>
      <c r="Z45" s="9">
        <f t="shared" si="2"/>
        <v>27102442</v>
      </c>
    </row>
    <row r="46" spans="1:26">
      <c r="A46" s="2">
        <v>42036</v>
      </c>
      <c r="B46" s="55">
        <f>'WA Sch. 1-2'!B46</f>
        <v>932.76424999999995</v>
      </c>
      <c r="C46" s="55">
        <f>'WA Sch. 1-2'!C46</f>
        <v>870049.14607806236</v>
      </c>
      <c r="D46" s="55">
        <f>'WA Sch. 1-2'!D46</f>
        <v>0</v>
      </c>
      <c r="E46" s="55">
        <f>'WA Sch. 1-2'!E46</f>
        <v>724</v>
      </c>
      <c r="F46" s="55">
        <f>'WA Sch. 1-2'!F46</f>
        <v>524176</v>
      </c>
      <c r="G46" s="55">
        <f>'WA Sch. 1-2'!G46</f>
        <v>0</v>
      </c>
      <c r="H46" s="55">
        <f t="shared" si="10"/>
        <v>208.76424999999995</v>
      </c>
      <c r="I46" s="55">
        <f t="shared" si="10"/>
        <v>345873.14607806236</v>
      </c>
      <c r="J46" s="55">
        <f t="shared" si="10"/>
        <v>0</v>
      </c>
      <c r="K46" s="15">
        <f>AVERAGE(K45,K47)</f>
        <v>3</v>
      </c>
      <c r="L46" s="15">
        <f>AVERAGE(L45,L47)</f>
        <v>5019395</v>
      </c>
      <c r="M46" s="15">
        <v>-5089949</v>
      </c>
      <c r="N46" s="15">
        <f>AVERAGE(N45,N47)</f>
        <v>4984261.5</v>
      </c>
      <c r="O46" s="15">
        <f>AVERAGE(O45,O47)</f>
        <v>1661420.5</v>
      </c>
      <c r="P46" s="55">
        <f t="shared" si="6"/>
        <v>0</v>
      </c>
      <c r="Q46" s="15">
        <f>AVERAGE(Q45,Q47)</f>
        <v>1661420.5</v>
      </c>
      <c r="R46" s="15">
        <f>Q46*K46</f>
        <v>4984261.5</v>
      </c>
      <c r="S46" s="2">
        <v>42036</v>
      </c>
      <c r="T46" s="9">
        <v>22012493</v>
      </c>
      <c r="U46" s="9">
        <v>-19005127</v>
      </c>
      <c r="V46" s="9">
        <f t="shared" si="8"/>
        <v>3007366</v>
      </c>
      <c r="W46" s="2">
        <v>42036</v>
      </c>
      <c r="X46" s="9">
        <f t="shared" si="9"/>
        <v>7991627.5</v>
      </c>
      <c r="Y46" s="9"/>
      <c r="Z46" s="9">
        <f t="shared" si="2"/>
        <v>7991627.5</v>
      </c>
    </row>
    <row r="47" spans="1:26">
      <c r="A47" s="2">
        <v>42064</v>
      </c>
      <c r="B47" s="8">
        <f>'WA Sch. 1-2'!B47</f>
        <v>767.35</v>
      </c>
      <c r="C47" s="8">
        <f>'WA Sch. 1-2'!C47</f>
        <v>588826.02250000008</v>
      </c>
      <c r="D47" s="8">
        <f>'WA Sch. 1-2'!D47</f>
        <v>0</v>
      </c>
      <c r="E47" s="8">
        <f>'WA Sch. 1-2'!E47</f>
        <v>604.5</v>
      </c>
      <c r="F47" s="8">
        <f>'WA Sch. 1-2'!F47</f>
        <v>365420.25</v>
      </c>
      <c r="G47" s="8">
        <f>'WA Sch. 1-2'!G47</f>
        <v>0</v>
      </c>
      <c r="H47" s="8">
        <f t="shared" si="10"/>
        <v>162.85000000000002</v>
      </c>
      <c r="I47" s="8">
        <f t="shared" si="10"/>
        <v>223405.77250000008</v>
      </c>
      <c r="J47" s="8">
        <f t="shared" si="10"/>
        <v>0</v>
      </c>
      <c r="K47" s="9">
        <v>3</v>
      </c>
      <c r="L47" s="9">
        <v>4878574</v>
      </c>
      <c r="M47" s="9">
        <v>0</v>
      </c>
      <c r="N47" s="9">
        <f t="shared" si="4"/>
        <v>4878574</v>
      </c>
      <c r="O47" s="9">
        <f t="shared" si="5"/>
        <v>1626191.3333333333</v>
      </c>
      <c r="P47" s="8">
        <f t="shared" si="6"/>
        <v>0</v>
      </c>
      <c r="Q47" s="9">
        <f t="shared" si="7"/>
        <v>1626191.3333333333</v>
      </c>
      <c r="R47" s="9">
        <f t="shared" si="1"/>
        <v>4878574</v>
      </c>
      <c r="S47" s="2">
        <v>42064</v>
      </c>
      <c r="T47" s="9">
        <v>22638669</v>
      </c>
      <c r="U47" s="9">
        <v>-331079</v>
      </c>
      <c r="V47" s="9">
        <f t="shared" si="8"/>
        <v>22307590</v>
      </c>
      <c r="W47" s="2">
        <v>42064</v>
      </c>
      <c r="X47" s="9">
        <f t="shared" si="9"/>
        <v>27186164</v>
      </c>
      <c r="Y47" s="9"/>
      <c r="Z47" s="9">
        <f t="shared" si="2"/>
        <v>27186164</v>
      </c>
    </row>
    <row r="48" spans="1:26">
      <c r="A48" s="2">
        <v>42095</v>
      </c>
      <c r="B48" s="8">
        <f>'WA Sch. 1-2'!B48</f>
        <v>547.15</v>
      </c>
      <c r="C48" s="8">
        <f>'WA Sch. 1-2'!C48</f>
        <v>299373.1225</v>
      </c>
      <c r="D48" s="8">
        <f>'WA Sch. 1-2'!D48</f>
        <v>0.375</v>
      </c>
      <c r="E48" s="8">
        <f>'WA Sch. 1-2'!E48</f>
        <v>524.5</v>
      </c>
      <c r="F48" s="8">
        <f>'WA Sch. 1-2'!F48</f>
        <v>275100.25</v>
      </c>
      <c r="G48" s="8">
        <f>'WA Sch. 1-2'!G48</f>
        <v>0</v>
      </c>
      <c r="H48" s="8">
        <f t="shared" si="10"/>
        <v>22.649999999999977</v>
      </c>
      <c r="I48" s="8">
        <f t="shared" si="10"/>
        <v>24272.872499999998</v>
      </c>
      <c r="J48" s="8">
        <f t="shared" si="10"/>
        <v>0.375</v>
      </c>
      <c r="K48" s="9">
        <v>3</v>
      </c>
      <c r="L48" s="9">
        <v>4724999</v>
      </c>
      <c r="M48" s="9">
        <v>0</v>
      </c>
      <c r="N48" s="9">
        <f t="shared" si="4"/>
        <v>4724999</v>
      </c>
      <c r="O48" s="9">
        <f t="shared" si="5"/>
        <v>1574999.6666666667</v>
      </c>
      <c r="P48" s="8">
        <f t="shared" si="6"/>
        <v>0</v>
      </c>
      <c r="Q48" s="9">
        <f t="shared" si="7"/>
        <v>1574999.6666666667</v>
      </c>
      <c r="R48" s="9">
        <f t="shared" si="1"/>
        <v>4724999</v>
      </c>
      <c r="S48" s="2">
        <v>42095</v>
      </c>
      <c r="T48" s="9">
        <v>21873668</v>
      </c>
      <c r="U48" s="9">
        <v>3204</v>
      </c>
      <c r="V48" s="9">
        <f t="shared" si="8"/>
        <v>21876872</v>
      </c>
      <c r="W48" s="2">
        <v>42095</v>
      </c>
      <c r="X48" s="9">
        <f t="shared" si="9"/>
        <v>26601871</v>
      </c>
      <c r="Y48" s="9"/>
      <c r="Z48" s="9">
        <f t="shared" si="2"/>
        <v>26601871</v>
      </c>
    </row>
    <row r="49" spans="1:26">
      <c r="A49" s="2">
        <v>42125</v>
      </c>
      <c r="B49" s="8">
        <f>'WA Sch. 1-2'!B49</f>
        <v>290.02499999999998</v>
      </c>
      <c r="C49" s="8">
        <f>'WA Sch. 1-2'!C49</f>
        <v>84114.500624999986</v>
      </c>
      <c r="D49" s="8">
        <f>'WA Sch. 1-2'!D49</f>
        <v>14.95</v>
      </c>
      <c r="E49" s="8">
        <f>'WA Sch. 1-2'!E49</f>
        <v>162.5</v>
      </c>
      <c r="F49" s="8">
        <f>'WA Sch. 1-2'!F49</f>
        <v>26406.25</v>
      </c>
      <c r="G49" s="8">
        <f>'WA Sch. 1-2'!G49</f>
        <v>29.5</v>
      </c>
      <c r="H49" s="8">
        <f t="shared" si="10"/>
        <v>127.52499999999998</v>
      </c>
      <c r="I49" s="8">
        <f t="shared" si="10"/>
        <v>57708.250624999986</v>
      </c>
      <c r="J49" s="8">
        <f t="shared" si="10"/>
        <v>-14.55</v>
      </c>
      <c r="K49" s="9">
        <v>3</v>
      </c>
      <c r="L49" s="9">
        <v>4725607</v>
      </c>
      <c r="M49" s="9">
        <v>0</v>
      </c>
      <c r="N49" s="9">
        <f t="shared" si="4"/>
        <v>4725607</v>
      </c>
      <c r="O49" s="9">
        <f t="shared" si="5"/>
        <v>1575202.3333333333</v>
      </c>
      <c r="P49" s="8">
        <f t="shared" si="6"/>
        <v>0</v>
      </c>
      <c r="Q49" s="9">
        <f t="shared" si="7"/>
        <v>1575202.3333333333</v>
      </c>
      <c r="R49" s="9">
        <f t="shared" si="1"/>
        <v>4725607</v>
      </c>
      <c r="S49" s="2">
        <v>42125</v>
      </c>
      <c r="T49" s="9">
        <v>20574813</v>
      </c>
      <c r="U49" s="9">
        <v>-2679491</v>
      </c>
      <c r="V49" s="9">
        <f t="shared" si="8"/>
        <v>17895322</v>
      </c>
      <c r="W49" s="2">
        <v>42125</v>
      </c>
      <c r="X49" s="9">
        <f t="shared" si="9"/>
        <v>22620929</v>
      </c>
      <c r="Y49" s="9"/>
      <c r="Z49" s="9">
        <f t="shared" si="2"/>
        <v>22620929</v>
      </c>
    </row>
    <row r="50" spans="1:26">
      <c r="A50" s="2">
        <v>42156</v>
      </c>
      <c r="B50" s="8">
        <f>'WA Sch. 1-2'!B50</f>
        <v>126.95</v>
      </c>
      <c r="C50" s="8">
        <f>'WA Sch. 1-2'!C50</f>
        <v>16116.302500000002</v>
      </c>
      <c r="D50" s="8">
        <f>'WA Sch. 1-2'!D50</f>
        <v>68</v>
      </c>
      <c r="E50" s="8">
        <f>'WA Sch. 1-2'!E50</f>
        <v>25.5</v>
      </c>
      <c r="F50" s="8">
        <f>'WA Sch. 1-2'!F50</f>
        <v>650.25</v>
      </c>
      <c r="G50" s="8">
        <f>'WA Sch. 1-2'!G50</f>
        <v>218.5</v>
      </c>
      <c r="H50" s="8">
        <f t="shared" si="10"/>
        <v>101.45</v>
      </c>
      <c r="I50" s="8">
        <f t="shared" si="10"/>
        <v>15466.052500000002</v>
      </c>
      <c r="J50" s="8">
        <f t="shared" si="10"/>
        <v>-150.5</v>
      </c>
      <c r="K50" s="9">
        <v>3</v>
      </c>
      <c r="L50" s="9">
        <v>4952706</v>
      </c>
      <c r="M50" s="9">
        <v>0</v>
      </c>
      <c r="N50" s="9">
        <f t="shared" si="4"/>
        <v>4952706</v>
      </c>
      <c r="O50" s="9">
        <f t="shared" si="5"/>
        <v>1650902</v>
      </c>
      <c r="P50" s="8">
        <f t="shared" si="6"/>
        <v>0</v>
      </c>
      <c r="Q50" s="9">
        <f t="shared" si="7"/>
        <v>1650902</v>
      </c>
      <c r="R50" s="9">
        <f t="shared" si="1"/>
        <v>4952706</v>
      </c>
      <c r="S50" s="2">
        <v>42156</v>
      </c>
      <c r="T50" s="9">
        <v>21713286</v>
      </c>
      <c r="U50" s="9">
        <v>0</v>
      </c>
      <c r="V50" s="9">
        <f t="shared" si="8"/>
        <v>21713286</v>
      </c>
      <c r="W50" s="2">
        <v>42156</v>
      </c>
      <c r="X50" s="9">
        <f t="shared" si="9"/>
        <v>26665992</v>
      </c>
      <c r="Y50" s="9"/>
      <c r="Z50" s="9">
        <f t="shared" si="2"/>
        <v>26665992</v>
      </c>
    </row>
    <row r="51" spans="1:26">
      <c r="A51" s="2">
        <v>42186</v>
      </c>
      <c r="B51" s="8">
        <f>'WA Sch. 1-2'!B51</f>
        <v>14.1</v>
      </c>
      <c r="C51" s="8">
        <f>'WA Sch. 1-2'!C51</f>
        <v>198.81</v>
      </c>
      <c r="D51" s="8">
        <f>'WA Sch. 1-2'!D51</f>
        <v>240.05</v>
      </c>
      <c r="E51" s="8">
        <f>'WA Sch. 1-2'!E51</f>
        <v>6</v>
      </c>
      <c r="F51" s="8">
        <f>'WA Sch. 1-2'!F51</f>
        <v>36</v>
      </c>
      <c r="G51" s="8">
        <f>'WA Sch. 1-2'!G51</f>
        <v>289.5</v>
      </c>
      <c r="H51" s="8">
        <f t="shared" si="10"/>
        <v>8.1</v>
      </c>
      <c r="I51" s="8">
        <f t="shared" si="10"/>
        <v>162.81</v>
      </c>
      <c r="J51" s="8">
        <f t="shared" si="10"/>
        <v>-49.449999999999989</v>
      </c>
      <c r="K51" s="9">
        <v>3</v>
      </c>
      <c r="L51" s="9">
        <v>5356234</v>
      </c>
      <c r="M51" s="9">
        <v>0</v>
      </c>
      <c r="N51" s="9">
        <f t="shared" si="4"/>
        <v>5356234</v>
      </c>
      <c r="O51" s="9">
        <f t="shared" si="5"/>
        <v>1785411.3333333333</v>
      </c>
      <c r="P51" s="8">
        <f t="shared" si="6"/>
        <v>0</v>
      </c>
      <c r="Q51" s="9">
        <f t="shared" si="7"/>
        <v>1785411.3333333333</v>
      </c>
      <c r="R51" s="9">
        <f t="shared" si="1"/>
        <v>5356234</v>
      </c>
      <c r="S51" s="2">
        <v>42186</v>
      </c>
      <c r="T51" s="9">
        <v>21510232</v>
      </c>
      <c r="U51" s="9">
        <v>1957990</v>
      </c>
      <c r="V51" s="9">
        <f t="shared" si="8"/>
        <v>23468222</v>
      </c>
      <c r="W51" s="2">
        <v>42186</v>
      </c>
      <c r="X51" s="9">
        <f t="shared" si="9"/>
        <v>28824456</v>
      </c>
      <c r="Y51" s="9"/>
      <c r="Z51" s="9">
        <f t="shared" si="2"/>
        <v>28824456</v>
      </c>
    </row>
    <row r="52" spans="1:26">
      <c r="A52" s="2">
        <v>42217</v>
      </c>
      <c r="B52" s="8">
        <f>'WA Sch. 1-2'!B52</f>
        <v>19.350000000000001</v>
      </c>
      <c r="C52" s="8">
        <f>'WA Sch. 1-2'!C52</f>
        <v>374.42250000000007</v>
      </c>
      <c r="D52" s="8">
        <f>'WA Sch. 1-2'!D52</f>
        <v>204.95</v>
      </c>
      <c r="E52" s="8">
        <f>'WA Sch. 1-2'!E52</f>
        <v>11.5</v>
      </c>
      <c r="F52" s="8">
        <f>'WA Sch. 1-2'!F52</f>
        <v>132.25</v>
      </c>
      <c r="G52" s="8">
        <f>'WA Sch. 1-2'!G52</f>
        <v>241.5</v>
      </c>
      <c r="H52" s="8">
        <f t="shared" si="10"/>
        <v>7.8500000000000014</v>
      </c>
      <c r="I52" s="8">
        <f t="shared" si="10"/>
        <v>242.17250000000007</v>
      </c>
      <c r="J52" s="8">
        <f t="shared" si="10"/>
        <v>-36.550000000000011</v>
      </c>
      <c r="K52" s="9">
        <v>3</v>
      </c>
      <c r="L52" s="9">
        <v>5355895</v>
      </c>
      <c r="M52" s="9">
        <v>0</v>
      </c>
      <c r="N52" s="9">
        <f t="shared" si="4"/>
        <v>5355895</v>
      </c>
      <c r="O52" s="9">
        <f t="shared" si="5"/>
        <v>1785298.3333333333</v>
      </c>
      <c r="P52" s="8">
        <f t="shared" si="6"/>
        <v>0</v>
      </c>
      <c r="Q52" s="9">
        <f t="shared" si="7"/>
        <v>1785298.3333333333</v>
      </c>
      <c r="R52" s="9">
        <f t="shared" si="1"/>
        <v>5355895</v>
      </c>
      <c r="S52" s="2">
        <v>42217</v>
      </c>
      <c r="T52" s="9">
        <v>21376975</v>
      </c>
      <c r="U52" s="9">
        <v>373230</v>
      </c>
      <c r="V52" s="9">
        <f t="shared" si="8"/>
        <v>21750205</v>
      </c>
      <c r="W52" s="2">
        <v>42217</v>
      </c>
      <c r="X52" s="9">
        <f t="shared" si="9"/>
        <v>27106100</v>
      </c>
      <c r="Y52" s="9"/>
      <c r="Z52" s="9">
        <f t="shared" si="2"/>
        <v>27106100</v>
      </c>
    </row>
    <row r="53" spans="1:26">
      <c r="A53" s="2">
        <v>42248</v>
      </c>
      <c r="B53" s="8">
        <f>'WA Sch. 1-2'!B53</f>
        <v>152.32499999999999</v>
      </c>
      <c r="C53" s="8">
        <f>'WA Sch. 1-2'!C53</f>
        <v>23202.905624999996</v>
      </c>
      <c r="D53" s="8">
        <f>'WA Sch. 1-2'!D53</f>
        <v>43.875</v>
      </c>
      <c r="E53" s="8">
        <f>'WA Sch. 1-2'!E53</f>
        <v>200.5</v>
      </c>
      <c r="F53" s="8">
        <f>'WA Sch. 1-2'!F53</f>
        <v>40200.25</v>
      </c>
      <c r="G53" s="8">
        <f>'WA Sch. 1-2'!G53</f>
        <v>18</v>
      </c>
      <c r="H53" s="8">
        <f t="shared" si="10"/>
        <v>-48.175000000000011</v>
      </c>
      <c r="I53" s="8">
        <f t="shared" si="10"/>
        <v>-16997.344375000004</v>
      </c>
      <c r="J53" s="8">
        <f t="shared" si="10"/>
        <v>25.875</v>
      </c>
      <c r="K53" s="9">
        <v>3</v>
      </c>
      <c r="L53" s="9">
        <v>4893632</v>
      </c>
      <c r="M53" s="9">
        <v>0</v>
      </c>
      <c r="N53" s="9">
        <f t="shared" si="4"/>
        <v>4893632</v>
      </c>
      <c r="O53" s="9">
        <f t="shared" si="5"/>
        <v>1631210.6666666667</v>
      </c>
      <c r="P53" s="8">
        <f t="shared" si="6"/>
        <v>0</v>
      </c>
      <c r="Q53" s="9">
        <f t="shared" si="7"/>
        <v>1631210.6666666667</v>
      </c>
      <c r="R53" s="9">
        <f t="shared" si="1"/>
        <v>4893632</v>
      </c>
      <c r="S53" s="2">
        <v>42248</v>
      </c>
      <c r="T53" s="9">
        <v>20274546</v>
      </c>
      <c r="U53" s="9">
        <v>501129</v>
      </c>
      <c r="V53" s="9">
        <f t="shared" si="8"/>
        <v>20775675</v>
      </c>
      <c r="W53" s="2">
        <v>42248</v>
      </c>
      <c r="X53" s="9">
        <f t="shared" si="9"/>
        <v>25669307</v>
      </c>
      <c r="Y53" s="9"/>
      <c r="Z53" s="9">
        <f t="shared" si="2"/>
        <v>25669307</v>
      </c>
    </row>
    <row r="54" spans="1:26">
      <c r="A54" s="2">
        <v>42278</v>
      </c>
      <c r="B54" s="8">
        <f>'WA Sch. 1-2'!B54</f>
        <v>510.4</v>
      </c>
      <c r="C54" s="8">
        <f>'WA Sch. 1-2'!C54</f>
        <v>260508.15999999997</v>
      </c>
      <c r="D54" s="8">
        <f>'WA Sch. 1-2'!D54</f>
        <v>0.65</v>
      </c>
      <c r="E54" s="8">
        <f>'WA Sch. 1-2'!E54</f>
        <v>330</v>
      </c>
      <c r="F54" s="8">
        <f>'WA Sch. 1-2'!F54</f>
        <v>108900</v>
      </c>
      <c r="G54" s="8">
        <f>'WA Sch. 1-2'!G54</f>
        <v>0</v>
      </c>
      <c r="H54" s="8">
        <f t="shared" si="10"/>
        <v>180.39999999999998</v>
      </c>
      <c r="I54" s="8">
        <f t="shared" si="10"/>
        <v>151608.15999999997</v>
      </c>
      <c r="J54" s="8">
        <f t="shared" si="10"/>
        <v>0.65</v>
      </c>
      <c r="K54" s="9">
        <v>3</v>
      </c>
      <c r="L54" s="9">
        <v>5024347</v>
      </c>
      <c r="M54" s="9">
        <v>0</v>
      </c>
      <c r="N54" s="9">
        <f t="shared" si="4"/>
        <v>5024347</v>
      </c>
      <c r="O54" s="9">
        <f t="shared" si="5"/>
        <v>1674782.3333333333</v>
      </c>
      <c r="P54" s="8">
        <f t="shared" si="6"/>
        <v>0</v>
      </c>
      <c r="Q54" s="9">
        <f t="shared" si="7"/>
        <v>1674782.3333333333</v>
      </c>
      <c r="R54" s="9">
        <f t="shared" si="1"/>
        <v>5024347</v>
      </c>
      <c r="S54" s="2">
        <v>42278</v>
      </c>
      <c r="T54" s="9">
        <v>22982294</v>
      </c>
      <c r="U54" s="9">
        <v>-2832349</v>
      </c>
      <c r="V54" s="9">
        <f t="shared" si="8"/>
        <v>20149945</v>
      </c>
      <c r="W54" s="2">
        <v>42278</v>
      </c>
      <c r="X54" s="9">
        <f t="shared" si="9"/>
        <v>25174292</v>
      </c>
      <c r="Y54" s="9"/>
      <c r="Z54" s="9">
        <f t="shared" si="2"/>
        <v>25174292</v>
      </c>
    </row>
    <row r="55" spans="1:26">
      <c r="A55" s="2">
        <v>42309</v>
      </c>
      <c r="B55" s="8">
        <f>'WA Sch. 1-2'!B55</f>
        <v>874.97500000000002</v>
      </c>
      <c r="C55" s="8">
        <f>'WA Sch. 1-2'!C55</f>
        <v>765581.25062499999</v>
      </c>
      <c r="D55" s="8">
        <f>'WA Sch. 1-2'!D55</f>
        <v>0</v>
      </c>
      <c r="E55" s="8">
        <f>'WA Sch. 1-2'!E55</f>
        <v>910</v>
      </c>
      <c r="F55" s="8">
        <f>'WA Sch. 1-2'!F55</f>
        <v>828100</v>
      </c>
      <c r="G55" s="8">
        <f>'WA Sch. 1-2'!G55</f>
        <v>0</v>
      </c>
      <c r="H55" s="8">
        <f t="shared" si="10"/>
        <v>-35.024999999999977</v>
      </c>
      <c r="I55" s="8">
        <f t="shared" si="10"/>
        <v>-62518.749375000014</v>
      </c>
      <c r="J55" s="8">
        <f t="shared" si="10"/>
        <v>0</v>
      </c>
      <c r="K55" s="9">
        <v>3</v>
      </c>
      <c r="L55" s="9">
        <v>4830206</v>
      </c>
      <c r="M55" s="9">
        <v>0</v>
      </c>
      <c r="N55" s="9">
        <f t="shared" si="4"/>
        <v>4830206</v>
      </c>
      <c r="O55" s="9">
        <f t="shared" si="5"/>
        <v>1610068.6666666667</v>
      </c>
      <c r="P55" s="8">
        <f t="shared" si="6"/>
        <v>0</v>
      </c>
      <c r="Q55" s="9">
        <f t="shared" si="7"/>
        <v>1610068.6666666667</v>
      </c>
      <c r="R55" s="9">
        <f t="shared" si="1"/>
        <v>4830206</v>
      </c>
      <c r="S55" s="2">
        <v>42309</v>
      </c>
      <c r="T55" s="9">
        <v>21885864</v>
      </c>
      <c r="U55" s="9">
        <v>0</v>
      </c>
      <c r="V55" s="9">
        <f t="shared" si="8"/>
        <v>21885864</v>
      </c>
      <c r="W55" s="2">
        <v>42309</v>
      </c>
      <c r="X55" s="9">
        <f t="shared" si="9"/>
        <v>26716070</v>
      </c>
      <c r="Y55" s="9"/>
      <c r="Z55" s="9">
        <f t="shared" si="2"/>
        <v>26716070</v>
      </c>
    </row>
    <row r="56" spans="1:26">
      <c r="A56" s="2">
        <v>42339</v>
      </c>
      <c r="B56" s="8">
        <f>'WA Sch. 1-2'!B56</f>
        <v>1138.7249999999999</v>
      </c>
      <c r="C56" s="8">
        <f>'WA Sch. 1-2'!C56</f>
        <v>1296694.6256249999</v>
      </c>
      <c r="D56" s="8">
        <f>'WA Sch. 1-2'!D56</f>
        <v>0</v>
      </c>
      <c r="E56" s="8">
        <f>'WA Sch. 1-2'!E56</f>
        <v>1062.5</v>
      </c>
      <c r="F56" s="8">
        <f>'WA Sch. 1-2'!F56</f>
        <v>1128906.25</v>
      </c>
      <c r="G56" s="8">
        <f>'WA Sch. 1-2'!G56</f>
        <v>0</v>
      </c>
      <c r="H56" s="8">
        <f t="shared" si="10"/>
        <v>76.224999999999909</v>
      </c>
      <c r="I56" s="8">
        <f t="shared" si="10"/>
        <v>167788.37562499987</v>
      </c>
      <c r="J56" s="8">
        <f t="shared" si="10"/>
        <v>0</v>
      </c>
      <c r="K56" s="9">
        <v>3</v>
      </c>
      <c r="L56" s="9">
        <v>5007249</v>
      </c>
      <c r="M56" s="9">
        <v>0</v>
      </c>
      <c r="N56" s="9">
        <f t="shared" si="4"/>
        <v>5007249</v>
      </c>
      <c r="O56" s="9">
        <f t="shared" si="5"/>
        <v>1669083</v>
      </c>
      <c r="P56" s="8">
        <f t="shared" si="6"/>
        <v>0</v>
      </c>
      <c r="Q56" s="9">
        <f t="shared" si="7"/>
        <v>1669083</v>
      </c>
      <c r="R56" s="9">
        <f t="shared" si="1"/>
        <v>5007249</v>
      </c>
      <c r="S56" s="2">
        <v>42339</v>
      </c>
      <c r="T56" s="9">
        <v>23203075</v>
      </c>
      <c r="U56" s="9">
        <v>0</v>
      </c>
      <c r="V56" s="9">
        <f t="shared" si="8"/>
        <v>23203075</v>
      </c>
      <c r="W56" s="2">
        <v>42339</v>
      </c>
      <c r="X56" s="9">
        <f t="shared" si="9"/>
        <v>28210324</v>
      </c>
      <c r="Y56" s="9"/>
      <c r="Z56" s="9">
        <f t="shared" si="2"/>
        <v>28210324</v>
      </c>
    </row>
    <row r="57" spans="1:26">
      <c r="A57" s="2">
        <v>42370</v>
      </c>
      <c r="B57" s="8">
        <f>'WA Sch. 1-2'!B57</f>
        <v>1095.1500000000001</v>
      </c>
      <c r="C57" s="8">
        <f>'WA Sch. 1-2'!C57</f>
        <v>1199353.5225000002</v>
      </c>
      <c r="D57" s="8">
        <f>'WA Sch. 1-2'!D57</f>
        <v>0</v>
      </c>
      <c r="E57" s="8">
        <f>'WA Sch. 1-2'!E57</f>
        <v>1056</v>
      </c>
      <c r="F57" s="8">
        <f>'WA Sch. 1-2'!F57</f>
        <v>1115136</v>
      </c>
      <c r="G57" s="8">
        <f>'WA Sch. 1-2'!G57</f>
        <v>0</v>
      </c>
      <c r="H57" s="8">
        <f t="shared" si="10"/>
        <v>39.150000000000091</v>
      </c>
      <c r="I57" s="8">
        <f t="shared" si="10"/>
        <v>84217.522500000196</v>
      </c>
      <c r="J57" s="8">
        <f t="shared" si="10"/>
        <v>0</v>
      </c>
      <c r="K57" s="9">
        <v>3</v>
      </c>
      <c r="L57" s="9">
        <v>5009948</v>
      </c>
      <c r="M57" s="9">
        <v>0</v>
      </c>
      <c r="N57" s="9">
        <f t="shared" si="4"/>
        <v>5009948</v>
      </c>
      <c r="O57" s="9">
        <f t="shared" si="5"/>
        <v>1669982.6666666667</v>
      </c>
      <c r="P57" s="8">
        <f t="shared" si="6"/>
        <v>0</v>
      </c>
      <c r="Q57" s="9">
        <f t="shared" si="7"/>
        <v>1669982.6666666667</v>
      </c>
      <c r="R57" s="9">
        <f t="shared" si="1"/>
        <v>5009948</v>
      </c>
      <c r="S57" s="2">
        <v>42370</v>
      </c>
      <c r="T57" s="9">
        <v>23136051</v>
      </c>
      <c r="U57" s="9">
        <v>0</v>
      </c>
      <c r="V57" s="9">
        <f t="shared" si="8"/>
        <v>23136051</v>
      </c>
      <c r="W57" s="2">
        <v>42370</v>
      </c>
      <c r="X57" s="9">
        <f t="shared" si="9"/>
        <v>28145999</v>
      </c>
      <c r="Y57" s="9"/>
      <c r="Z57" s="9">
        <f t="shared" si="2"/>
        <v>28145999</v>
      </c>
    </row>
    <row r="58" spans="1:26">
      <c r="A58" s="2">
        <v>42401</v>
      </c>
      <c r="B58" s="8">
        <f>'WA Sch. 1-2'!B58</f>
        <v>932.76424999999995</v>
      </c>
      <c r="C58" s="8">
        <f>'WA Sch. 1-2'!C58</f>
        <v>870049.14607806236</v>
      </c>
      <c r="D58" s="8">
        <f>'WA Sch. 1-2'!D58</f>
        <v>0</v>
      </c>
      <c r="E58" s="8">
        <f>'WA Sch. 1-2'!E58</f>
        <v>758.5</v>
      </c>
      <c r="F58" s="8">
        <f>'WA Sch. 1-2'!F58</f>
        <v>575322.25</v>
      </c>
      <c r="G58" s="8">
        <f>'WA Sch. 1-2'!G58</f>
        <v>0</v>
      </c>
      <c r="H58" s="8">
        <f t="shared" si="10"/>
        <v>174.26424999999995</v>
      </c>
      <c r="I58" s="8">
        <f t="shared" si="10"/>
        <v>294726.89607806236</v>
      </c>
      <c r="J58" s="8">
        <f t="shared" si="10"/>
        <v>0</v>
      </c>
      <c r="K58" s="9">
        <v>3</v>
      </c>
      <c r="L58" s="9">
        <v>4705800</v>
      </c>
      <c r="M58" s="9">
        <v>0</v>
      </c>
      <c r="N58" s="9">
        <f t="shared" si="4"/>
        <v>4705800</v>
      </c>
      <c r="O58" s="9">
        <f t="shared" si="5"/>
        <v>1568600</v>
      </c>
      <c r="P58" s="8">
        <f t="shared" si="6"/>
        <v>0</v>
      </c>
      <c r="Q58" s="9">
        <f t="shared" si="7"/>
        <v>1568600</v>
      </c>
      <c r="R58" s="9">
        <f t="shared" si="1"/>
        <v>4705800</v>
      </c>
      <c r="S58" s="2">
        <v>42401</v>
      </c>
      <c r="T58" s="9">
        <v>21652337</v>
      </c>
      <c r="U58" s="9">
        <v>0</v>
      </c>
      <c r="V58" s="9">
        <f t="shared" si="8"/>
        <v>21652337</v>
      </c>
      <c r="W58" s="2">
        <v>42401</v>
      </c>
      <c r="X58" s="9">
        <f t="shared" si="9"/>
        <v>26358137</v>
      </c>
      <c r="Y58" s="9"/>
      <c r="Z58" s="9">
        <f t="shared" si="2"/>
        <v>26358137</v>
      </c>
    </row>
    <row r="59" spans="1:26">
      <c r="A59" s="2">
        <v>42430</v>
      </c>
      <c r="B59" s="8">
        <f>'WA Sch. 1-2'!B59</f>
        <v>767.35</v>
      </c>
      <c r="C59" s="8">
        <f>'WA Sch. 1-2'!C59</f>
        <v>588826.02250000008</v>
      </c>
      <c r="D59" s="8">
        <f>'WA Sch. 1-2'!D59</f>
        <v>0</v>
      </c>
      <c r="E59" s="8">
        <f>'WA Sch. 1-2'!E59</f>
        <v>692</v>
      </c>
      <c r="F59" s="8">
        <f>'WA Sch. 1-2'!F59</f>
        <v>478864</v>
      </c>
      <c r="G59" s="8">
        <f>'WA Sch. 1-2'!G59</f>
        <v>0</v>
      </c>
      <c r="H59" s="8">
        <f t="shared" si="10"/>
        <v>75.350000000000023</v>
      </c>
      <c r="I59" s="8">
        <f t="shared" si="10"/>
        <v>109962.02250000008</v>
      </c>
      <c r="J59" s="8">
        <f t="shared" si="10"/>
        <v>0</v>
      </c>
      <c r="K59" s="9">
        <v>3</v>
      </c>
      <c r="L59" s="9">
        <v>4903878</v>
      </c>
      <c r="M59" s="9">
        <v>0</v>
      </c>
      <c r="N59" s="9">
        <f t="shared" si="4"/>
        <v>4903878</v>
      </c>
      <c r="O59" s="9">
        <f t="shared" si="5"/>
        <v>1634626</v>
      </c>
      <c r="P59" s="8">
        <f t="shared" si="6"/>
        <v>0</v>
      </c>
      <c r="Q59" s="9">
        <f t="shared" si="7"/>
        <v>1634626</v>
      </c>
      <c r="R59" s="9">
        <f t="shared" si="1"/>
        <v>4903878</v>
      </c>
      <c r="S59" s="2">
        <v>42430</v>
      </c>
      <c r="T59" s="9">
        <v>22642098</v>
      </c>
      <c r="U59" s="9">
        <v>0</v>
      </c>
      <c r="V59" s="9">
        <f t="shared" si="8"/>
        <v>22642098</v>
      </c>
      <c r="W59" s="2">
        <v>42430</v>
      </c>
      <c r="X59" s="9">
        <f t="shared" si="9"/>
        <v>27545976</v>
      </c>
      <c r="Y59" s="9"/>
      <c r="Z59" s="9">
        <f t="shared" si="2"/>
        <v>27545976</v>
      </c>
    </row>
    <row r="60" spans="1:26">
      <c r="A60" s="2">
        <v>42461</v>
      </c>
      <c r="B60" s="8">
        <f>'WA Sch. 1-2'!B60</f>
        <v>547.15</v>
      </c>
      <c r="C60" s="8">
        <f>'WA Sch. 1-2'!C60</f>
        <v>299373.1225</v>
      </c>
      <c r="D60" s="8">
        <f>'WA Sch. 1-2'!D60</f>
        <v>0.375</v>
      </c>
      <c r="E60" s="8">
        <f>'WA Sch. 1-2'!E60</f>
        <v>314.5</v>
      </c>
      <c r="F60" s="8">
        <f>'WA Sch. 1-2'!F60</f>
        <v>98910.25</v>
      </c>
      <c r="G60" s="8">
        <f>'WA Sch. 1-2'!G60</f>
        <v>5.5</v>
      </c>
      <c r="H60" s="8">
        <f t="shared" si="10"/>
        <v>232.64999999999998</v>
      </c>
      <c r="I60" s="8">
        <f t="shared" si="10"/>
        <v>200462.8725</v>
      </c>
      <c r="J60" s="8">
        <f t="shared" si="10"/>
        <v>-5.125</v>
      </c>
      <c r="K60" s="9">
        <v>3</v>
      </c>
      <c r="L60" s="9">
        <v>4825285</v>
      </c>
      <c r="M60" s="9">
        <v>0</v>
      </c>
      <c r="N60" s="9">
        <f t="shared" si="4"/>
        <v>4825285</v>
      </c>
      <c r="O60" s="9">
        <f t="shared" si="5"/>
        <v>1608428.3333333333</v>
      </c>
      <c r="P60" s="8">
        <f t="shared" si="6"/>
        <v>0</v>
      </c>
      <c r="Q60" s="9">
        <f t="shared" si="7"/>
        <v>1608428.3333333333</v>
      </c>
      <c r="R60" s="9">
        <f t="shared" si="1"/>
        <v>4825285</v>
      </c>
      <c r="S60" s="2">
        <v>42461</v>
      </c>
      <c r="T60" s="9">
        <v>24809260</v>
      </c>
      <c r="U60" s="9">
        <v>0</v>
      </c>
      <c r="V60" s="9">
        <f t="shared" si="8"/>
        <v>24809260</v>
      </c>
      <c r="W60" s="2">
        <v>42461</v>
      </c>
      <c r="X60" s="9">
        <f t="shared" si="9"/>
        <v>29634545</v>
      </c>
      <c r="Y60" s="9"/>
      <c r="Z60" s="9">
        <f t="shared" si="2"/>
        <v>29634545</v>
      </c>
    </row>
    <row r="61" spans="1:26">
      <c r="A61" s="2">
        <v>42491</v>
      </c>
      <c r="B61" s="8">
        <f>'WA Sch. 1-2'!B61</f>
        <v>290.02499999999998</v>
      </c>
      <c r="C61" s="8">
        <f>'WA Sch. 1-2'!C61</f>
        <v>84114.500624999986</v>
      </c>
      <c r="D61" s="8">
        <f>'WA Sch. 1-2'!D61</f>
        <v>14.95</v>
      </c>
      <c r="E61" s="8">
        <f>'WA Sch. 1-2'!E61</f>
        <v>202.5</v>
      </c>
      <c r="F61" s="8">
        <f>'WA Sch. 1-2'!F61</f>
        <v>41006.25</v>
      </c>
      <c r="G61" s="8">
        <f>'WA Sch. 1-2'!G61</f>
        <v>4.5</v>
      </c>
      <c r="H61" s="8">
        <f t="shared" si="10"/>
        <v>87.524999999999977</v>
      </c>
      <c r="I61" s="8">
        <f t="shared" si="10"/>
        <v>43108.250624999986</v>
      </c>
      <c r="J61" s="8">
        <f t="shared" si="10"/>
        <v>10.45</v>
      </c>
      <c r="K61" s="9">
        <v>3</v>
      </c>
      <c r="L61" s="9">
        <v>4827600</v>
      </c>
      <c r="M61" s="9">
        <v>0</v>
      </c>
      <c r="N61" s="9">
        <f t="shared" si="4"/>
        <v>4827600</v>
      </c>
      <c r="O61" s="9">
        <f t="shared" si="5"/>
        <v>1609200</v>
      </c>
      <c r="P61" s="8">
        <f t="shared" si="6"/>
        <v>0</v>
      </c>
      <c r="Q61" s="9">
        <f t="shared" si="7"/>
        <v>1609200</v>
      </c>
      <c r="R61" s="9">
        <f t="shared" si="1"/>
        <v>4827600</v>
      </c>
      <c r="S61" s="2">
        <v>42491</v>
      </c>
      <c r="T61" s="9">
        <v>21671403</v>
      </c>
      <c r="U61" s="9">
        <v>1515658</v>
      </c>
      <c r="V61" s="9">
        <f t="shared" si="8"/>
        <v>23187061</v>
      </c>
      <c r="W61" s="2">
        <v>42491</v>
      </c>
      <c r="X61" s="9">
        <f t="shared" si="9"/>
        <v>28014661</v>
      </c>
      <c r="Y61" s="9"/>
      <c r="Z61" s="9">
        <f t="shared" si="2"/>
        <v>28014661</v>
      </c>
    </row>
    <row r="62" spans="1:26">
      <c r="A62" s="2">
        <v>42522</v>
      </c>
      <c r="B62" s="8">
        <f>'WA Sch. 1-2'!B62</f>
        <v>126.95</v>
      </c>
      <c r="C62" s="8">
        <f>'WA Sch. 1-2'!C62</f>
        <v>16116.302500000002</v>
      </c>
      <c r="D62" s="8">
        <f>'WA Sch. 1-2'!D62</f>
        <v>68</v>
      </c>
      <c r="E62" s="8">
        <f>'WA Sch. 1-2'!E62</f>
        <v>113.5</v>
      </c>
      <c r="F62" s="8">
        <f>'WA Sch. 1-2'!F62</f>
        <v>12882.25</v>
      </c>
      <c r="G62" s="8">
        <f>'WA Sch. 1-2'!G62</f>
        <v>108.5</v>
      </c>
      <c r="H62" s="8">
        <f t="shared" si="10"/>
        <v>13.450000000000003</v>
      </c>
      <c r="I62" s="8">
        <f t="shared" si="10"/>
        <v>3234.0525000000016</v>
      </c>
      <c r="J62" s="8">
        <f t="shared" si="10"/>
        <v>-40.5</v>
      </c>
      <c r="K62" s="9">
        <v>3</v>
      </c>
      <c r="L62" s="9">
        <v>4749253</v>
      </c>
      <c r="M62" s="9">
        <v>0</v>
      </c>
      <c r="N62" s="9">
        <f t="shared" si="4"/>
        <v>4749253</v>
      </c>
      <c r="O62" s="9">
        <f t="shared" si="5"/>
        <v>1583084.3333333333</v>
      </c>
      <c r="P62" s="8">
        <f t="shared" si="6"/>
        <v>0</v>
      </c>
      <c r="Q62" s="9">
        <f t="shared" si="7"/>
        <v>1583084.3333333333</v>
      </c>
      <c r="R62" s="9">
        <f t="shared" si="1"/>
        <v>4749253</v>
      </c>
      <c r="S62" s="2">
        <v>42522</v>
      </c>
      <c r="T62" s="9">
        <v>22878404</v>
      </c>
      <c r="U62" s="9">
        <v>-1515658</v>
      </c>
      <c r="V62" s="9">
        <f t="shared" si="8"/>
        <v>21362746</v>
      </c>
      <c r="W62" s="2">
        <v>42522</v>
      </c>
      <c r="X62" s="9">
        <f t="shared" si="9"/>
        <v>26111999</v>
      </c>
      <c r="Y62" s="9"/>
      <c r="Z62" s="9">
        <f t="shared" si="2"/>
        <v>26111999</v>
      </c>
    </row>
    <row r="63" spans="1:26">
      <c r="A63" s="2">
        <v>42552</v>
      </c>
      <c r="B63" s="8">
        <f>'WA Sch. 1-2'!B63</f>
        <v>14.1</v>
      </c>
      <c r="C63" s="8">
        <f>'WA Sch. 1-2'!C63</f>
        <v>198.81</v>
      </c>
      <c r="D63" s="8">
        <f>'WA Sch. 1-2'!D63</f>
        <v>240.05</v>
      </c>
      <c r="E63" s="8">
        <f>'WA Sch. 1-2'!E63</f>
        <v>23.5</v>
      </c>
      <c r="F63" s="8">
        <f>'WA Sch. 1-2'!F63</f>
        <v>552.25</v>
      </c>
      <c r="G63" s="8">
        <f>'WA Sch. 1-2'!G63</f>
        <v>146.5</v>
      </c>
      <c r="H63" s="8">
        <f t="shared" si="10"/>
        <v>-9.4</v>
      </c>
      <c r="I63" s="8">
        <f t="shared" si="10"/>
        <v>-353.44</v>
      </c>
      <c r="J63" s="8">
        <f t="shared" si="10"/>
        <v>93.550000000000011</v>
      </c>
      <c r="K63" s="9">
        <v>4</v>
      </c>
      <c r="L63" s="9">
        <v>6555432</v>
      </c>
      <c r="M63" s="9">
        <v>0</v>
      </c>
      <c r="N63" s="9">
        <f t="shared" si="4"/>
        <v>6555432</v>
      </c>
      <c r="O63" s="9">
        <f t="shared" si="5"/>
        <v>1638858</v>
      </c>
      <c r="P63" s="8">
        <f t="shared" si="6"/>
        <v>0</v>
      </c>
      <c r="Q63" s="9">
        <f t="shared" si="7"/>
        <v>1638858</v>
      </c>
      <c r="R63" s="9">
        <f t="shared" si="1"/>
        <v>6555432</v>
      </c>
      <c r="S63" s="2">
        <v>42552</v>
      </c>
      <c r="T63" s="9">
        <v>23128620</v>
      </c>
      <c r="U63" s="9">
        <v>0</v>
      </c>
      <c r="V63" s="9">
        <f t="shared" si="8"/>
        <v>23128620</v>
      </c>
      <c r="W63" s="2">
        <v>42552</v>
      </c>
      <c r="X63" s="9">
        <f t="shared" si="9"/>
        <v>29684052</v>
      </c>
      <c r="Y63" s="9"/>
      <c r="Z63" s="9">
        <f t="shared" si="2"/>
        <v>29684052</v>
      </c>
    </row>
    <row r="64" spans="1:26">
      <c r="A64" s="2">
        <v>42583</v>
      </c>
      <c r="B64" s="8">
        <f>'WA Sch. 1-2'!B64</f>
        <v>19.350000000000001</v>
      </c>
      <c r="C64" s="8">
        <f>'WA Sch. 1-2'!C64</f>
        <v>374.42250000000007</v>
      </c>
      <c r="D64" s="8">
        <f>'WA Sch. 1-2'!D64</f>
        <v>204.95</v>
      </c>
      <c r="E64" s="8">
        <f>'WA Sch. 1-2'!E64</f>
        <v>11.5</v>
      </c>
      <c r="F64" s="8">
        <f>'WA Sch. 1-2'!F64</f>
        <v>132.25</v>
      </c>
      <c r="G64" s="8">
        <f>'WA Sch. 1-2'!G64</f>
        <v>203</v>
      </c>
      <c r="H64" s="8">
        <f t="shared" si="10"/>
        <v>7.8500000000000014</v>
      </c>
      <c r="I64" s="8">
        <f t="shared" si="10"/>
        <v>242.17250000000007</v>
      </c>
      <c r="J64" s="8">
        <f t="shared" si="10"/>
        <v>1.9499999999999886</v>
      </c>
      <c r="K64" s="9">
        <v>4</v>
      </c>
      <c r="L64" s="9">
        <v>6986029</v>
      </c>
      <c r="M64" s="9">
        <v>1495700</v>
      </c>
      <c r="N64" s="9">
        <f t="shared" si="4"/>
        <v>8481729</v>
      </c>
      <c r="O64" s="9">
        <f t="shared" si="5"/>
        <v>2120432.25</v>
      </c>
      <c r="P64" s="8">
        <f t="shared" si="6"/>
        <v>0</v>
      </c>
      <c r="Q64" s="9">
        <f t="shared" si="7"/>
        <v>2120432.25</v>
      </c>
      <c r="R64" s="9">
        <f t="shared" si="1"/>
        <v>8481729</v>
      </c>
      <c r="S64" s="2">
        <v>42583</v>
      </c>
      <c r="T64" s="9">
        <v>23934774</v>
      </c>
      <c r="U64" s="9">
        <v>0</v>
      </c>
      <c r="V64" s="9">
        <f t="shared" si="8"/>
        <v>23934774</v>
      </c>
      <c r="W64" s="2">
        <v>42583</v>
      </c>
      <c r="X64" s="9">
        <f t="shared" si="9"/>
        <v>32416503</v>
      </c>
      <c r="Y64" s="9"/>
      <c r="Z64" s="9">
        <f t="shared" si="2"/>
        <v>32416503</v>
      </c>
    </row>
    <row r="65" spans="1:26">
      <c r="A65" s="2">
        <v>42614</v>
      </c>
      <c r="B65" s="8">
        <f>'WA Sch. 1-2'!B65</f>
        <v>152.32499999999999</v>
      </c>
      <c r="C65" s="8">
        <f>'WA Sch. 1-2'!C65</f>
        <v>23202.905624999996</v>
      </c>
      <c r="D65" s="8">
        <f>'WA Sch. 1-2'!D65</f>
        <v>43.875</v>
      </c>
      <c r="E65" s="8">
        <f>'WA Sch. 1-2'!E65</f>
        <v>164</v>
      </c>
      <c r="F65" s="8">
        <f>'WA Sch. 1-2'!F65</f>
        <v>26896</v>
      </c>
      <c r="G65" s="8">
        <f>'WA Sch. 1-2'!G65</f>
        <v>5.5</v>
      </c>
      <c r="H65" s="8">
        <f t="shared" si="10"/>
        <v>-11.675000000000011</v>
      </c>
      <c r="I65" s="8">
        <f t="shared" si="10"/>
        <v>-3693.0943750000042</v>
      </c>
      <c r="J65" s="8">
        <f t="shared" si="10"/>
        <v>38.375</v>
      </c>
      <c r="K65" s="9">
        <v>4</v>
      </c>
      <c r="L65" s="9">
        <v>6250652</v>
      </c>
      <c r="M65" s="9">
        <v>-178614</v>
      </c>
      <c r="N65" s="9">
        <f t="shared" si="4"/>
        <v>6072038</v>
      </c>
      <c r="O65" s="9">
        <f t="shared" si="5"/>
        <v>1518009.5</v>
      </c>
      <c r="P65" s="8">
        <f t="shared" si="6"/>
        <v>0</v>
      </c>
      <c r="Q65" s="9">
        <f t="shared" si="7"/>
        <v>1518009.5</v>
      </c>
      <c r="R65" s="9">
        <f t="shared" si="1"/>
        <v>6072038</v>
      </c>
      <c r="S65" s="2">
        <v>42614</v>
      </c>
      <c r="T65" s="9">
        <v>22882442</v>
      </c>
      <c r="U65" s="9">
        <v>0</v>
      </c>
      <c r="V65" s="9">
        <f t="shared" si="8"/>
        <v>22882442</v>
      </c>
      <c r="W65" s="2">
        <v>42614</v>
      </c>
      <c r="X65" s="9">
        <f t="shared" si="9"/>
        <v>28954480</v>
      </c>
      <c r="Y65" s="9"/>
      <c r="Z65" s="9">
        <f t="shared" si="2"/>
        <v>28954480</v>
      </c>
    </row>
    <row r="66" spans="1:26">
      <c r="A66" s="2">
        <v>42644</v>
      </c>
      <c r="B66" s="8">
        <f>'WA Sch. 1-2'!B66</f>
        <v>510.4</v>
      </c>
      <c r="C66" s="8">
        <f>'WA Sch. 1-2'!C66</f>
        <v>260508.15999999997</v>
      </c>
      <c r="D66" s="8">
        <f>'WA Sch. 1-2'!D66</f>
        <v>0.65</v>
      </c>
      <c r="E66" s="8">
        <f>'WA Sch. 1-2'!E66</f>
        <v>515</v>
      </c>
      <c r="F66" s="8">
        <f>'WA Sch. 1-2'!F66</f>
        <v>265225</v>
      </c>
      <c r="G66" s="8">
        <f>'WA Sch. 1-2'!G66</f>
        <v>0</v>
      </c>
      <c r="H66" s="8">
        <f t="shared" si="10"/>
        <v>-4.6000000000000227</v>
      </c>
      <c r="I66" s="8">
        <f t="shared" si="10"/>
        <v>-4716.8400000000256</v>
      </c>
      <c r="J66" s="8">
        <f t="shared" si="10"/>
        <v>0.65</v>
      </c>
      <c r="K66" s="9">
        <v>4</v>
      </c>
      <c r="L66" s="9">
        <v>6171047</v>
      </c>
      <c r="M66" s="9">
        <v>-18897</v>
      </c>
      <c r="N66" s="9">
        <f t="shared" si="4"/>
        <v>6152150</v>
      </c>
      <c r="O66" s="9">
        <f t="shared" si="5"/>
        <v>1538037.5</v>
      </c>
      <c r="P66" s="8">
        <f t="shared" si="6"/>
        <v>0</v>
      </c>
      <c r="Q66" s="9">
        <f t="shared" si="7"/>
        <v>1538037.5</v>
      </c>
      <c r="R66" s="9">
        <f t="shared" si="1"/>
        <v>6152150</v>
      </c>
      <c r="S66" s="2">
        <v>42644</v>
      </c>
      <c r="T66" s="9">
        <v>24009256</v>
      </c>
      <c r="U66" s="9">
        <v>1508428</v>
      </c>
      <c r="V66" s="9">
        <f t="shared" si="8"/>
        <v>25517684</v>
      </c>
      <c r="W66" s="2">
        <v>42644</v>
      </c>
      <c r="X66" s="9">
        <f t="shared" si="9"/>
        <v>31669834</v>
      </c>
      <c r="Y66" s="9"/>
      <c r="Z66" s="9">
        <f t="shared" si="2"/>
        <v>31669834</v>
      </c>
    </row>
    <row r="67" spans="1:26">
      <c r="A67" s="2">
        <v>42675</v>
      </c>
      <c r="B67" s="8">
        <f>'WA Sch. 1-2'!B67</f>
        <v>874.97500000000002</v>
      </c>
      <c r="C67" s="8">
        <f>'WA Sch. 1-2'!C67</f>
        <v>765581.25062499999</v>
      </c>
      <c r="D67" s="8">
        <f>'WA Sch. 1-2'!D67</f>
        <v>0</v>
      </c>
      <c r="E67" s="8">
        <f>'WA Sch. 1-2'!E67</f>
        <v>646.5</v>
      </c>
      <c r="F67" s="8">
        <f>'WA Sch. 1-2'!F67</f>
        <v>417962.25</v>
      </c>
      <c r="G67" s="8">
        <f>'WA Sch. 1-2'!G67</f>
        <v>0</v>
      </c>
      <c r="H67" s="8">
        <f t="shared" si="10"/>
        <v>228.47500000000002</v>
      </c>
      <c r="I67" s="8">
        <f t="shared" si="10"/>
        <v>347619.00062499999</v>
      </c>
      <c r="J67" s="8">
        <f t="shared" si="10"/>
        <v>0</v>
      </c>
      <c r="K67" s="9">
        <v>4</v>
      </c>
      <c r="L67" s="9">
        <v>6253403</v>
      </c>
      <c r="M67" s="9">
        <v>990607</v>
      </c>
      <c r="N67" s="9">
        <f t="shared" si="4"/>
        <v>7244010</v>
      </c>
      <c r="O67" s="9">
        <f t="shared" si="5"/>
        <v>1811002.5</v>
      </c>
      <c r="P67" s="8">
        <f t="shared" si="6"/>
        <v>0</v>
      </c>
      <c r="Q67" s="9">
        <f t="shared" si="7"/>
        <v>1811002.5</v>
      </c>
      <c r="R67" s="9">
        <f t="shared" si="1"/>
        <v>7244010</v>
      </c>
      <c r="S67" s="2">
        <v>42675</v>
      </c>
      <c r="T67" s="9">
        <v>23383263</v>
      </c>
      <c r="U67" s="9">
        <v>-1508428</v>
      </c>
      <c r="V67" s="9">
        <f t="shared" si="8"/>
        <v>21874835</v>
      </c>
      <c r="W67" s="2">
        <v>42675</v>
      </c>
      <c r="X67" s="9">
        <f t="shared" si="9"/>
        <v>29118845</v>
      </c>
      <c r="Y67" s="9"/>
      <c r="Z67" s="9">
        <f t="shared" si="2"/>
        <v>29118845</v>
      </c>
    </row>
    <row r="68" spans="1:26">
      <c r="A68" s="2">
        <v>42705</v>
      </c>
      <c r="B68" s="8">
        <f>'WA Sch. 1-2'!B68</f>
        <v>1138.7249999999999</v>
      </c>
      <c r="C68" s="8">
        <f>'WA Sch. 1-2'!C68</f>
        <v>1296694.6256249999</v>
      </c>
      <c r="D68" s="8">
        <f>'WA Sch. 1-2'!D68</f>
        <v>0</v>
      </c>
      <c r="E68" s="8">
        <f>'WA Sch. 1-2'!E68</f>
        <v>1299.5</v>
      </c>
      <c r="F68" s="8">
        <f>'WA Sch. 1-2'!F68</f>
        <v>1688700.25</v>
      </c>
      <c r="G68" s="8">
        <f>'WA Sch. 1-2'!G68</f>
        <v>0</v>
      </c>
      <c r="H68" s="8">
        <f t="shared" si="10"/>
        <v>-160.77500000000009</v>
      </c>
      <c r="I68" s="8">
        <f t="shared" si="10"/>
        <v>-392005.62437500013</v>
      </c>
      <c r="J68" s="8">
        <f t="shared" si="10"/>
        <v>0</v>
      </c>
      <c r="K68" s="9">
        <v>4</v>
      </c>
      <c r="L68" s="9">
        <v>6347176</v>
      </c>
      <c r="M68" s="9">
        <v>-1010036</v>
      </c>
      <c r="N68" s="9">
        <f t="shared" si="4"/>
        <v>5337140</v>
      </c>
      <c r="O68" s="9">
        <f t="shared" si="5"/>
        <v>1334285</v>
      </c>
      <c r="P68" s="8">
        <f t="shared" si="6"/>
        <v>0</v>
      </c>
      <c r="Q68" s="9">
        <f t="shared" si="7"/>
        <v>1334285</v>
      </c>
      <c r="R68" s="9">
        <f t="shared" si="1"/>
        <v>5337140</v>
      </c>
      <c r="S68" s="2">
        <v>42705</v>
      </c>
      <c r="T68" s="9">
        <v>24553608</v>
      </c>
      <c r="U68" s="9">
        <v>0</v>
      </c>
      <c r="V68" s="9">
        <f t="shared" si="8"/>
        <v>24553608</v>
      </c>
      <c r="W68" s="2">
        <v>42705</v>
      </c>
      <c r="X68" s="9">
        <f t="shared" si="9"/>
        <v>29890748</v>
      </c>
      <c r="Y68" s="9"/>
      <c r="Z68" s="9">
        <f t="shared" si="2"/>
        <v>29890748</v>
      </c>
    </row>
    <row r="69" spans="1:26">
      <c r="A69" s="2">
        <v>42736</v>
      </c>
      <c r="B69" s="8">
        <f>'WA Sch. 1-2'!B69</f>
        <v>1095.1500000000001</v>
      </c>
      <c r="C69" s="8">
        <f>'WA Sch. 1-2'!C69</f>
        <v>1199353.5225000002</v>
      </c>
      <c r="D69" s="8">
        <f>'WA Sch. 1-2'!D69</f>
        <v>0</v>
      </c>
      <c r="E69" s="8">
        <f>'WA Sch. 1-2'!E69</f>
        <v>1388.5</v>
      </c>
      <c r="F69" s="8">
        <f>'WA Sch. 1-2'!F69</f>
        <v>1927932.25</v>
      </c>
      <c r="G69" s="8">
        <f>'WA Sch. 1-2'!G69</f>
        <v>0</v>
      </c>
      <c r="H69" s="8">
        <f t="shared" si="10"/>
        <v>-293.34999999999991</v>
      </c>
      <c r="I69" s="8">
        <f t="shared" si="10"/>
        <v>-728578.7274999998</v>
      </c>
      <c r="J69" s="8">
        <f t="shared" si="10"/>
        <v>0</v>
      </c>
      <c r="K69" s="9">
        <v>4</v>
      </c>
      <c r="L69" s="9">
        <v>6461834</v>
      </c>
      <c r="M69" s="9">
        <v>-1278760</v>
      </c>
      <c r="N69" s="9">
        <f t="shared" si="4"/>
        <v>5183074</v>
      </c>
      <c r="O69" s="9">
        <f t="shared" si="5"/>
        <v>1295768.5</v>
      </c>
      <c r="P69" s="8">
        <f t="shared" si="6"/>
        <v>0</v>
      </c>
      <c r="Q69" s="9">
        <f t="shared" si="7"/>
        <v>1295768.5</v>
      </c>
      <c r="R69" s="9">
        <f t="shared" si="1"/>
        <v>5183074</v>
      </c>
      <c r="S69" s="2">
        <v>42736</v>
      </c>
      <c r="T69" s="9">
        <v>24992952</v>
      </c>
      <c r="U69" s="9">
        <v>0</v>
      </c>
      <c r="V69" s="9">
        <f t="shared" si="8"/>
        <v>24992952</v>
      </c>
      <c r="W69" s="2">
        <v>42736</v>
      </c>
      <c r="X69" s="9">
        <f t="shared" si="9"/>
        <v>30176026</v>
      </c>
      <c r="Y69" s="9"/>
      <c r="Z69" s="9">
        <f t="shared" si="2"/>
        <v>30176026</v>
      </c>
    </row>
    <row r="70" spans="1:26">
      <c r="A70" s="2">
        <v>42767</v>
      </c>
      <c r="B70" s="8">
        <f>'WA Sch. 1-2'!B70</f>
        <v>932.76424999999995</v>
      </c>
      <c r="C70" s="8">
        <f>'WA Sch. 1-2'!C70</f>
        <v>870049.14607806236</v>
      </c>
      <c r="D70" s="8">
        <f>'WA Sch. 1-2'!D70</f>
        <v>0</v>
      </c>
      <c r="E70" s="8">
        <f>'WA Sch. 1-2'!E70</f>
        <v>1000.5</v>
      </c>
      <c r="F70" s="8">
        <f>'WA Sch. 1-2'!F70</f>
        <v>1001000.25</v>
      </c>
      <c r="G70" s="8">
        <f>'WA Sch. 1-2'!G70</f>
        <v>0</v>
      </c>
      <c r="H70" s="8">
        <f t="shared" si="10"/>
        <v>-67.735750000000053</v>
      </c>
      <c r="I70" s="8">
        <f t="shared" si="10"/>
        <v>-130951.10392193764</v>
      </c>
      <c r="J70" s="8">
        <f t="shared" si="10"/>
        <v>0</v>
      </c>
      <c r="K70" s="9">
        <v>4</v>
      </c>
      <c r="L70" s="9">
        <v>5751311</v>
      </c>
      <c r="M70" s="9">
        <v>0</v>
      </c>
      <c r="N70" s="9">
        <f t="shared" si="4"/>
        <v>5751311</v>
      </c>
      <c r="O70" s="9">
        <f t="shared" si="5"/>
        <v>1437827.75</v>
      </c>
      <c r="P70" s="8">
        <f t="shared" si="6"/>
        <v>0</v>
      </c>
      <c r="Q70" s="9">
        <f t="shared" si="7"/>
        <v>1437827.75</v>
      </c>
      <c r="R70" s="9">
        <f t="shared" si="1"/>
        <v>5751311</v>
      </c>
      <c r="S70" s="2">
        <v>42767</v>
      </c>
      <c r="T70" s="9">
        <v>22638925</v>
      </c>
      <c r="U70" s="9">
        <v>0</v>
      </c>
      <c r="V70" s="9">
        <f t="shared" si="8"/>
        <v>22638925</v>
      </c>
      <c r="W70" s="2">
        <v>42767</v>
      </c>
      <c r="X70" s="9">
        <f t="shared" si="9"/>
        <v>28390236</v>
      </c>
      <c r="Y70" s="9"/>
      <c r="Z70" s="9">
        <f t="shared" si="2"/>
        <v>28390236</v>
      </c>
    </row>
    <row r="71" spans="1:26">
      <c r="A71" s="2">
        <v>42795</v>
      </c>
      <c r="B71" s="8">
        <f>'WA Sch. 1-2'!B71</f>
        <v>767.35</v>
      </c>
      <c r="C71" s="8">
        <f>'WA Sch. 1-2'!C71</f>
        <v>588826.02250000008</v>
      </c>
      <c r="D71" s="8">
        <f>'WA Sch. 1-2'!D71</f>
        <v>0</v>
      </c>
      <c r="E71" s="8">
        <f>'WA Sch. 1-2'!E71</f>
        <v>750</v>
      </c>
      <c r="F71" s="8">
        <f>'WA Sch. 1-2'!F71</f>
        <v>562500</v>
      </c>
      <c r="G71" s="8">
        <f>'WA Sch. 1-2'!G71</f>
        <v>0</v>
      </c>
      <c r="H71" s="8">
        <f t="shared" si="10"/>
        <v>17.350000000000023</v>
      </c>
      <c r="I71" s="8">
        <f t="shared" si="10"/>
        <v>26326.022500000079</v>
      </c>
      <c r="J71" s="8">
        <f t="shared" si="10"/>
        <v>0</v>
      </c>
      <c r="K71" s="9">
        <v>4</v>
      </c>
      <c r="L71" s="9">
        <v>6141742</v>
      </c>
      <c r="M71" s="9">
        <v>0</v>
      </c>
      <c r="N71" s="9">
        <f t="shared" si="4"/>
        <v>6141742</v>
      </c>
      <c r="O71" s="9">
        <f t="shared" si="5"/>
        <v>1535435.5</v>
      </c>
      <c r="P71" s="8">
        <f t="shared" si="6"/>
        <v>0</v>
      </c>
      <c r="Q71" s="9">
        <f t="shared" si="7"/>
        <v>1535435.5</v>
      </c>
      <c r="R71" s="9">
        <f t="shared" si="1"/>
        <v>6141742</v>
      </c>
      <c r="S71" s="2">
        <v>42795</v>
      </c>
      <c r="T71" s="9">
        <v>24159483</v>
      </c>
      <c r="U71" s="9">
        <v>0</v>
      </c>
      <c r="V71" s="9">
        <f t="shared" si="8"/>
        <v>24159483</v>
      </c>
      <c r="W71" s="2">
        <v>42795</v>
      </c>
      <c r="X71" s="9">
        <f t="shared" si="9"/>
        <v>30301225</v>
      </c>
      <c r="Y71" s="9"/>
      <c r="Z71" s="9">
        <f t="shared" si="2"/>
        <v>30301225</v>
      </c>
    </row>
    <row r="72" spans="1:26">
      <c r="A72" s="2">
        <v>42826</v>
      </c>
      <c r="B72" s="8">
        <f>'WA Sch. 1-2'!B72</f>
        <v>547.15</v>
      </c>
      <c r="C72" s="8">
        <f>'WA Sch. 1-2'!C72</f>
        <v>299373.1225</v>
      </c>
      <c r="D72" s="8">
        <f>'WA Sch. 1-2'!D72</f>
        <v>0.375</v>
      </c>
      <c r="E72" s="8">
        <f>'WA Sch. 1-2'!E72</f>
        <v>561.5</v>
      </c>
      <c r="F72" s="8">
        <f>'WA Sch. 1-2'!F72</f>
        <v>315282.25</v>
      </c>
      <c r="G72" s="8">
        <f>'WA Sch. 1-2'!G72</f>
        <v>0</v>
      </c>
      <c r="H72" s="8">
        <f t="shared" si="10"/>
        <v>-14.350000000000023</v>
      </c>
      <c r="I72" s="8">
        <f t="shared" si="10"/>
        <v>-15909.127500000002</v>
      </c>
      <c r="J72" s="8">
        <f t="shared" si="10"/>
        <v>0.375</v>
      </c>
      <c r="K72" s="9">
        <v>4</v>
      </c>
      <c r="L72" s="9">
        <v>5845224</v>
      </c>
      <c r="M72" s="9">
        <v>0</v>
      </c>
      <c r="N72" s="9">
        <f t="shared" si="4"/>
        <v>5845224</v>
      </c>
      <c r="O72" s="9">
        <f t="shared" si="5"/>
        <v>1461306</v>
      </c>
      <c r="P72" s="8">
        <f t="shared" si="6"/>
        <v>0</v>
      </c>
      <c r="Q72" s="9">
        <f t="shared" si="7"/>
        <v>1461306</v>
      </c>
      <c r="R72" s="9">
        <f t="shared" si="1"/>
        <v>5845224</v>
      </c>
      <c r="S72" s="2">
        <v>42826</v>
      </c>
      <c r="T72" s="9">
        <v>21546317</v>
      </c>
      <c r="U72" s="9">
        <v>0</v>
      </c>
      <c r="V72" s="9">
        <f t="shared" si="8"/>
        <v>21546317</v>
      </c>
      <c r="W72" s="2">
        <v>42826</v>
      </c>
      <c r="X72" s="9">
        <f t="shared" si="9"/>
        <v>27391541</v>
      </c>
      <c r="Y72" s="9"/>
      <c r="Z72" s="9">
        <f t="shared" si="2"/>
        <v>27391541</v>
      </c>
    </row>
    <row r="73" spans="1:26">
      <c r="A73" s="2">
        <v>42856</v>
      </c>
      <c r="B73" s="8">
        <f>'WA Sch. 1-2'!B73</f>
        <v>290.02499999999998</v>
      </c>
      <c r="C73" s="8">
        <f>'WA Sch. 1-2'!C73</f>
        <v>84114.500624999986</v>
      </c>
      <c r="D73" s="8">
        <f>'WA Sch. 1-2'!D73</f>
        <v>14.95</v>
      </c>
      <c r="E73" s="8">
        <f>'WA Sch. 1-2'!E73</f>
        <v>278.5</v>
      </c>
      <c r="F73" s="8">
        <f>'WA Sch. 1-2'!F73</f>
        <v>77562.25</v>
      </c>
      <c r="G73" s="8">
        <f>'WA Sch. 1-2'!G73</f>
        <v>29.5</v>
      </c>
      <c r="H73" s="8">
        <f t="shared" si="10"/>
        <v>11.524999999999977</v>
      </c>
      <c r="I73" s="8">
        <f t="shared" si="10"/>
        <v>6552.250624999986</v>
      </c>
      <c r="J73" s="8">
        <f t="shared" si="10"/>
        <v>-14.55</v>
      </c>
      <c r="K73" s="9">
        <v>4</v>
      </c>
      <c r="L73" s="9">
        <v>5976461</v>
      </c>
      <c r="M73" s="9">
        <v>0</v>
      </c>
      <c r="N73" s="9">
        <f t="shared" si="4"/>
        <v>5976461</v>
      </c>
      <c r="O73" s="9">
        <f t="shared" si="5"/>
        <v>1494115.25</v>
      </c>
      <c r="P73" s="8">
        <f t="shared" si="6"/>
        <v>0</v>
      </c>
      <c r="Q73" s="9">
        <f t="shared" si="7"/>
        <v>1494115.25</v>
      </c>
      <c r="R73" s="9">
        <f t="shared" ref="R73:R128" si="11">Q73*K73</f>
        <v>5976461</v>
      </c>
      <c r="S73" s="2">
        <v>42856</v>
      </c>
      <c r="T73" s="9">
        <v>21061202</v>
      </c>
      <c r="U73" s="9">
        <v>1434321</v>
      </c>
      <c r="V73" s="9">
        <f t="shared" si="8"/>
        <v>22495523</v>
      </c>
      <c r="W73" s="2">
        <v>42856</v>
      </c>
      <c r="X73" s="9">
        <f t="shared" si="9"/>
        <v>28471984</v>
      </c>
      <c r="Y73" s="9"/>
      <c r="Z73" s="9">
        <f t="shared" ref="Z73:Z116" si="12">X73+Y73</f>
        <v>28471984</v>
      </c>
    </row>
    <row r="74" spans="1:26">
      <c r="A74" s="2">
        <v>42887</v>
      </c>
      <c r="B74" s="8">
        <f>'WA Sch. 1-2'!B74</f>
        <v>126.95</v>
      </c>
      <c r="C74" s="8">
        <f>'WA Sch. 1-2'!C74</f>
        <v>16116.302500000002</v>
      </c>
      <c r="D74" s="8">
        <f>'WA Sch. 1-2'!D74</f>
        <v>68</v>
      </c>
      <c r="E74" s="8">
        <f>'WA Sch. 1-2'!E74</f>
        <v>70.5</v>
      </c>
      <c r="F74" s="8">
        <f>'WA Sch. 1-2'!F74</f>
        <v>4970.25</v>
      </c>
      <c r="G74" s="8">
        <f>'WA Sch. 1-2'!G74</f>
        <v>76.5</v>
      </c>
      <c r="H74" s="8">
        <f t="shared" ref="H74:J105" si="13">B74-E74</f>
        <v>56.45</v>
      </c>
      <c r="I74" s="8">
        <f t="shared" si="13"/>
        <v>11146.052500000002</v>
      </c>
      <c r="J74" s="8">
        <f t="shared" si="13"/>
        <v>-8.5</v>
      </c>
      <c r="K74" s="9">
        <v>4</v>
      </c>
      <c r="L74" s="9">
        <v>5965084</v>
      </c>
      <c r="M74" s="9">
        <v>0</v>
      </c>
      <c r="N74" s="9">
        <f t="shared" ref="N74:N128" si="14">L74+M74</f>
        <v>5965084</v>
      </c>
      <c r="O74" s="9">
        <f t="shared" ref="O74:O128" si="15">N74/K74</f>
        <v>1491271</v>
      </c>
      <c r="P74" s="8">
        <f t="shared" ref="P74:P128" si="16">$B$3*H74+$B$4*I74+$B$5*J74</f>
        <v>0</v>
      </c>
      <c r="Q74" s="9">
        <f t="shared" ref="Q74:Q127" si="17">P74+O74</f>
        <v>1491271</v>
      </c>
      <c r="R74" s="9">
        <f t="shared" si="11"/>
        <v>5965084</v>
      </c>
      <c r="S74" s="2">
        <v>42887</v>
      </c>
      <c r="T74" s="9">
        <v>20402890</v>
      </c>
      <c r="U74" s="9">
        <v>990737</v>
      </c>
      <c r="V74" s="9">
        <f t="shared" ref="V74:V137" si="18">T74+U74</f>
        <v>21393627</v>
      </c>
      <c r="W74" s="2">
        <v>42887</v>
      </c>
      <c r="X74" s="9">
        <f t="shared" ref="X74:X132" si="19">R74+V74</f>
        <v>27358711</v>
      </c>
      <c r="Y74" s="9"/>
      <c r="Z74" s="9">
        <f t="shared" si="12"/>
        <v>27358711</v>
      </c>
    </row>
    <row r="75" spans="1:26">
      <c r="A75" s="2">
        <v>42917</v>
      </c>
      <c r="B75" s="8">
        <f>'WA Sch. 1-2'!B75</f>
        <v>14.1</v>
      </c>
      <c r="C75" s="8">
        <f>'WA Sch. 1-2'!C75</f>
        <v>198.81</v>
      </c>
      <c r="D75" s="8">
        <f>'WA Sch. 1-2'!D75</f>
        <v>240.05</v>
      </c>
      <c r="E75" s="8">
        <f>'WA Sch. 1-2'!E75</f>
        <v>0</v>
      </c>
      <c r="F75" s="8">
        <f>'WA Sch. 1-2'!F75</f>
        <v>0</v>
      </c>
      <c r="G75" s="8">
        <f>'WA Sch. 1-2'!G75</f>
        <v>289</v>
      </c>
      <c r="H75" s="8">
        <f t="shared" si="13"/>
        <v>14.1</v>
      </c>
      <c r="I75" s="8">
        <f t="shared" si="13"/>
        <v>198.81</v>
      </c>
      <c r="J75" s="8">
        <f t="shared" si="13"/>
        <v>-48.949999999999989</v>
      </c>
      <c r="K75" s="9">
        <v>4</v>
      </c>
      <c r="L75" s="9">
        <v>6870575</v>
      </c>
      <c r="M75" s="9">
        <v>0</v>
      </c>
      <c r="N75" s="9">
        <f t="shared" si="14"/>
        <v>6870575</v>
      </c>
      <c r="O75" s="9">
        <f t="shared" si="15"/>
        <v>1717643.75</v>
      </c>
      <c r="P75" s="8">
        <f t="shared" si="16"/>
        <v>0</v>
      </c>
      <c r="Q75" s="9">
        <f t="shared" si="17"/>
        <v>1717643.75</v>
      </c>
      <c r="R75" s="9">
        <f t="shared" si="11"/>
        <v>6870575</v>
      </c>
      <c r="S75" s="2">
        <v>42917</v>
      </c>
      <c r="T75" s="9">
        <v>20226403</v>
      </c>
      <c r="U75" s="9">
        <v>-406392</v>
      </c>
      <c r="V75" s="9">
        <f t="shared" si="18"/>
        <v>19820011</v>
      </c>
      <c r="W75" s="2">
        <v>42917</v>
      </c>
      <c r="X75" s="9">
        <f t="shared" si="19"/>
        <v>26690586</v>
      </c>
      <c r="Y75" s="9"/>
      <c r="Z75" s="9">
        <f t="shared" si="12"/>
        <v>26690586</v>
      </c>
    </row>
    <row r="76" spans="1:26">
      <c r="A76" s="2">
        <v>42948</v>
      </c>
      <c r="B76" s="8">
        <f>'WA Sch. 1-2'!B76</f>
        <v>19.350000000000001</v>
      </c>
      <c r="C76" s="8">
        <f>'WA Sch. 1-2'!C76</f>
        <v>374.42250000000007</v>
      </c>
      <c r="D76" s="8">
        <f>'WA Sch. 1-2'!D76</f>
        <v>204.95</v>
      </c>
      <c r="E76" s="8">
        <f>'WA Sch. 1-2'!E76</f>
        <v>3.5</v>
      </c>
      <c r="F76" s="8">
        <f>'WA Sch. 1-2'!F76</f>
        <v>12.25</v>
      </c>
      <c r="G76" s="8">
        <f>'WA Sch. 1-2'!G76</f>
        <v>268.5</v>
      </c>
      <c r="H76" s="8">
        <f t="shared" si="13"/>
        <v>15.850000000000001</v>
      </c>
      <c r="I76" s="8">
        <f t="shared" si="13"/>
        <v>362.17250000000007</v>
      </c>
      <c r="J76" s="8">
        <f t="shared" si="13"/>
        <v>-63.550000000000011</v>
      </c>
      <c r="K76" s="9">
        <v>4</v>
      </c>
      <c r="L76" s="9">
        <v>7004362</v>
      </c>
      <c r="M76" s="9">
        <v>0</v>
      </c>
      <c r="N76" s="9">
        <f t="shared" si="14"/>
        <v>7004362</v>
      </c>
      <c r="O76" s="9">
        <f t="shared" si="15"/>
        <v>1751090.5</v>
      </c>
      <c r="P76" s="8">
        <f t="shared" si="16"/>
        <v>0</v>
      </c>
      <c r="Q76" s="9">
        <f t="shared" si="17"/>
        <v>1751090.5</v>
      </c>
      <c r="R76" s="9">
        <f t="shared" si="11"/>
        <v>7004362</v>
      </c>
      <c r="S76" s="2">
        <v>42948</v>
      </c>
      <c r="T76" s="9">
        <v>21529165</v>
      </c>
      <c r="U76" s="9">
        <v>-2018666</v>
      </c>
      <c r="V76" s="9">
        <f t="shared" si="18"/>
        <v>19510499</v>
      </c>
      <c r="W76" s="2">
        <v>42948</v>
      </c>
      <c r="X76" s="9">
        <f t="shared" si="19"/>
        <v>26514861</v>
      </c>
      <c r="Y76" s="9"/>
      <c r="Z76" s="9">
        <f t="shared" si="12"/>
        <v>26514861</v>
      </c>
    </row>
    <row r="77" spans="1:26">
      <c r="A77" s="2">
        <v>42979</v>
      </c>
      <c r="B77" s="8">
        <f>'WA Sch. 1-2'!B77</f>
        <v>152.32499999999999</v>
      </c>
      <c r="C77" s="8">
        <f>'WA Sch. 1-2'!C77</f>
        <v>23202.905624999996</v>
      </c>
      <c r="D77" s="8">
        <f>'WA Sch. 1-2'!D77</f>
        <v>43.875</v>
      </c>
      <c r="E77" s="8">
        <f>'WA Sch. 1-2'!E77</f>
        <v>171.5</v>
      </c>
      <c r="F77" s="8">
        <f>'WA Sch. 1-2'!F77</f>
        <v>29412.25</v>
      </c>
      <c r="G77" s="8">
        <f>'WA Sch. 1-2'!G77</f>
        <v>83</v>
      </c>
      <c r="H77" s="8">
        <f t="shared" si="13"/>
        <v>-19.175000000000011</v>
      </c>
      <c r="I77" s="8">
        <f t="shared" si="13"/>
        <v>-6209.3443750000042</v>
      </c>
      <c r="J77" s="8">
        <f t="shared" si="13"/>
        <v>-39.125</v>
      </c>
      <c r="K77" s="9">
        <v>4</v>
      </c>
      <c r="L77" s="9">
        <v>6300420</v>
      </c>
      <c r="M77" s="9">
        <v>0</v>
      </c>
      <c r="N77" s="9">
        <f t="shared" si="14"/>
        <v>6300420</v>
      </c>
      <c r="O77" s="9">
        <f t="shared" si="15"/>
        <v>1575105</v>
      </c>
      <c r="P77" s="8">
        <f t="shared" si="16"/>
        <v>0</v>
      </c>
      <c r="Q77" s="9">
        <f t="shared" si="17"/>
        <v>1575105</v>
      </c>
      <c r="R77" s="9">
        <f t="shared" si="11"/>
        <v>6300420</v>
      </c>
      <c r="S77" s="2">
        <v>42979</v>
      </c>
      <c r="T77" s="9">
        <v>19932222</v>
      </c>
      <c r="U77" s="9">
        <v>0</v>
      </c>
      <c r="V77" s="9">
        <f t="shared" si="18"/>
        <v>19932222</v>
      </c>
      <c r="W77" s="2">
        <v>42979</v>
      </c>
      <c r="X77" s="9">
        <f t="shared" si="19"/>
        <v>26232642</v>
      </c>
      <c r="Y77" s="9"/>
      <c r="Z77" s="9">
        <f t="shared" si="12"/>
        <v>26232642</v>
      </c>
    </row>
    <row r="78" spans="1:26">
      <c r="A78" s="2">
        <v>43009</v>
      </c>
      <c r="B78" s="8">
        <f>'WA Sch. 1-2'!B78</f>
        <v>510.4</v>
      </c>
      <c r="C78" s="8">
        <f>'WA Sch. 1-2'!C78</f>
        <v>260508.15999999997</v>
      </c>
      <c r="D78" s="8">
        <f>'WA Sch. 1-2'!D78</f>
        <v>0.65</v>
      </c>
      <c r="E78" s="8">
        <f>'WA Sch. 1-2'!E78</f>
        <v>570.5</v>
      </c>
      <c r="F78" s="8">
        <f>'WA Sch. 1-2'!F78</f>
        <v>325470.25</v>
      </c>
      <c r="G78" s="8">
        <f>'WA Sch. 1-2'!G78</f>
        <v>0</v>
      </c>
      <c r="H78" s="8">
        <f t="shared" si="13"/>
        <v>-60.100000000000023</v>
      </c>
      <c r="I78" s="8">
        <f t="shared" si="13"/>
        <v>-64962.090000000026</v>
      </c>
      <c r="J78" s="8">
        <f t="shared" si="13"/>
        <v>0.65</v>
      </c>
      <c r="K78" s="9">
        <v>4</v>
      </c>
      <c r="L78" s="9">
        <v>6001258.4000000004</v>
      </c>
      <c r="M78" s="9">
        <v>0</v>
      </c>
      <c r="N78" s="9">
        <f t="shared" si="14"/>
        <v>6001258.4000000004</v>
      </c>
      <c r="O78" s="9">
        <f t="shared" si="15"/>
        <v>1500314.6</v>
      </c>
      <c r="P78" s="8">
        <f t="shared" si="16"/>
        <v>0</v>
      </c>
      <c r="Q78" s="9">
        <f t="shared" si="17"/>
        <v>1500314.6</v>
      </c>
      <c r="R78" s="9">
        <f t="shared" si="11"/>
        <v>6001258.4000000004</v>
      </c>
      <c r="S78" s="2">
        <v>43009</v>
      </c>
      <c r="T78" s="9">
        <v>21056019.579999998</v>
      </c>
      <c r="U78" s="9">
        <v>0</v>
      </c>
      <c r="V78" s="9">
        <f t="shared" si="18"/>
        <v>21056019.579999998</v>
      </c>
      <c r="W78" s="2">
        <v>43009</v>
      </c>
      <c r="X78" s="9">
        <f t="shared" si="19"/>
        <v>27057277.979999997</v>
      </c>
      <c r="Y78" s="9"/>
      <c r="Z78" s="9">
        <f t="shared" si="12"/>
        <v>27057277.979999997</v>
      </c>
    </row>
    <row r="79" spans="1:26">
      <c r="A79" s="2">
        <v>43040</v>
      </c>
      <c r="B79" s="8">
        <f>'WA Sch. 1-2'!B79</f>
        <v>874.97500000000002</v>
      </c>
      <c r="C79" s="8">
        <f>'WA Sch. 1-2'!C79</f>
        <v>765581.25062499999</v>
      </c>
      <c r="D79" s="8">
        <f>'WA Sch. 1-2'!D79</f>
        <v>0</v>
      </c>
      <c r="E79" s="8">
        <f>'WA Sch. 1-2'!E79</f>
        <v>818.5</v>
      </c>
      <c r="F79" s="8">
        <f>'WA Sch. 1-2'!F79</f>
        <v>669942.25</v>
      </c>
      <c r="G79" s="8">
        <f>'WA Sch. 1-2'!G79</f>
        <v>0</v>
      </c>
      <c r="H79" s="8">
        <f t="shared" si="13"/>
        <v>56.475000000000023</v>
      </c>
      <c r="I79" s="8">
        <f t="shared" si="13"/>
        <v>95639.000624999986</v>
      </c>
      <c r="J79" s="8">
        <f t="shared" si="13"/>
        <v>0</v>
      </c>
      <c r="K79" s="9">
        <v>4</v>
      </c>
      <c r="L79" s="9">
        <v>5888261.2000000002</v>
      </c>
      <c r="M79" s="9">
        <v>0</v>
      </c>
      <c r="N79" s="9">
        <f t="shared" si="14"/>
        <v>5888261.2000000002</v>
      </c>
      <c r="O79" s="9">
        <f t="shared" si="15"/>
        <v>1472065.3</v>
      </c>
      <c r="P79" s="8">
        <f t="shared" si="16"/>
        <v>0</v>
      </c>
      <c r="Q79" s="9">
        <f t="shared" si="17"/>
        <v>1472065.3</v>
      </c>
      <c r="R79" s="9">
        <f t="shared" si="11"/>
        <v>5888261.2000000002</v>
      </c>
      <c r="S79" s="2">
        <v>43040</v>
      </c>
      <c r="T79" s="9">
        <v>21321939.199999999</v>
      </c>
      <c r="U79" s="9">
        <v>0</v>
      </c>
      <c r="V79" s="9">
        <f t="shared" si="18"/>
        <v>21321939.199999999</v>
      </c>
      <c r="W79" s="2">
        <v>43040</v>
      </c>
      <c r="X79" s="9">
        <f t="shared" si="19"/>
        <v>27210200.399999999</v>
      </c>
      <c r="Y79" s="9"/>
      <c r="Z79" s="9">
        <f t="shared" si="12"/>
        <v>27210200.399999999</v>
      </c>
    </row>
    <row r="80" spans="1:26">
      <c r="A80" s="2">
        <v>43070</v>
      </c>
      <c r="B80" s="8">
        <f>'WA Sch. 1-2'!B80</f>
        <v>1138.7249999999999</v>
      </c>
      <c r="C80" s="8">
        <f>'WA Sch. 1-2'!C80</f>
        <v>1296694.6256249999</v>
      </c>
      <c r="D80" s="8">
        <f>'WA Sch. 1-2'!D80</f>
        <v>0</v>
      </c>
      <c r="E80" s="8">
        <f>'WA Sch. 1-2'!E80</f>
        <v>1186.5</v>
      </c>
      <c r="F80" s="8">
        <f>'WA Sch. 1-2'!F80</f>
        <v>1407782.25</v>
      </c>
      <c r="G80" s="8">
        <f>'WA Sch. 1-2'!G80</f>
        <v>0</v>
      </c>
      <c r="H80" s="8">
        <f t="shared" si="13"/>
        <v>-47.775000000000091</v>
      </c>
      <c r="I80" s="8">
        <f t="shared" si="13"/>
        <v>-111087.62437500013</v>
      </c>
      <c r="J80" s="8">
        <f t="shared" si="13"/>
        <v>0</v>
      </c>
      <c r="K80" s="9">
        <v>4</v>
      </c>
      <c r="L80" s="9">
        <v>6137191.2000000002</v>
      </c>
      <c r="M80" s="9">
        <v>0</v>
      </c>
      <c r="N80" s="9">
        <f t="shared" si="14"/>
        <v>6137191.2000000002</v>
      </c>
      <c r="O80" s="9">
        <f t="shared" si="15"/>
        <v>1534297.8</v>
      </c>
      <c r="P80" s="8">
        <f t="shared" si="16"/>
        <v>0</v>
      </c>
      <c r="Q80" s="9">
        <f t="shared" si="17"/>
        <v>1534297.8</v>
      </c>
      <c r="R80" s="9">
        <f t="shared" si="11"/>
        <v>6137191.2000000002</v>
      </c>
      <c r="S80" s="2">
        <v>43070</v>
      </c>
      <c r="T80" s="9">
        <v>21831406.280000001</v>
      </c>
      <c r="U80" s="9">
        <v>0</v>
      </c>
      <c r="V80" s="9">
        <f t="shared" si="18"/>
        <v>21831406.280000001</v>
      </c>
      <c r="W80" s="2">
        <v>43070</v>
      </c>
      <c r="X80" s="9">
        <f t="shared" si="19"/>
        <v>27968597.48</v>
      </c>
      <c r="Y80" s="9"/>
      <c r="Z80" s="9">
        <f t="shared" si="12"/>
        <v>27968597.48</v>
      </c>
    </row>
    <row r="81" spans="1:26">
      <c r="A81" s="2">
        <v>43101</v>
      </c>
      <c r="B81" s="8">
        <f>'WA Sch. 1-2'!B81</f>
        <v>1095.1500000000001</v>
      </c>
      <c r="C81" s="8">
        <f>'WA Sch. 1-2'!C81</f>
        <v>1199353.5225000002</v>
      </c>
      <c r="D81" s="8">
        <f>'WA Sch. 1-2'!D81</f>
        <v>0</v>
      </c>
      <c r="E81" s="8">
        <f>'WA Sch. 1-2'!E81</f>
        <v>970.5</v>
      </c>
      <c r="F81" s="8">
        <f>'WA Sch. 1-2'!F81</f>
        <v>941870.25</v>
      </c>
      <c r="G81" s="8">
        <f>'WA Sch. 1-2'!G81</f>
        <v>0</v>
      </c>
      <c r="H81" s="8">
        <f t="shared" si="13"/>
        <v>124.65000000000009</v>
      </c>
      <c r="I81" s="8">
        <f t="shared" si="13"/>
        <v>257483.2725000002</v>
      </c>
      <c r="J81" s="8">
        <f t="shared" si="13"/>
        <v>0</v>
      </c>
      <c r="K81" s="9">
        <v>4</v>
      </c>
      <c r="L81" s="9">
        <v>6164020.4000000004</v>
      </c>
      <c r="M81" s="9">
        <v>0</v>
      </c>
      <c r="N81" s="9">
        <f t="shared" si="14"/>
        <v>6164020.4000000004</v>
      </c>
      <c r="O81" s="9">
        <f t="shared" si="15"/>
        <v>1541005.1</v>
      </c>
      <c r="P81" s="8">
        <f t="shared" si="16"/>
        <v>0</v>
      </c>
      <c r="Q81" s="9">
        <f t="shared" si="17"/>
        <v>1541005.1</v>
      </c>
      <c r="R81" s="9">
        <f t="shared" si="11"/>
        <v>6164020.4000000004</v>
      </c>
      <c r="S81" s="2">
        <v>43101</v>
      </c>
      <c r="T81" s="9">
        <v>22081226.399999999</v>
      </c>
      <c r="U81" s="9">
        <v>0</v>
      </c>
      <c r="V81" s="9">
        <f t="shared" si="18"/>
        <v>22081226.399999999</v>
      </c>
      <c r="W81" s="2">
        <v>43101</v>
      </c>
      <c r="X81" s="9">
        <f t="shared" si="19"/>
        <v>28245246.799999997</v>
      </c>
      <c r="Y81" s="9"/>
      <c r="Z81" s="9">
        <f t="shared" si="12"/>
        <v>28245246.799999997</v>
      </c>
    </row>
    <row r="82" spans="1:26">
      <c r="A82" s="2">
        <v>43132</v>
      </c>
      <c r="B82" s="8">
        <f>'WA Sch. 1-2'!B82</f>
        <v>932.76424999999995</v>
      </c>
      <c r="C82" s="8">
        <f>'WA Sch. 1-2'!C82</f>
        <v>870049.14607806236</v>
      </c>
      <c r="D82" s="8">
        <f>'WA Sch. 1-2'!D82</f>
        <v>0</v>
      </c>
      <c r="E82" s="8">
        <f>'WA Sch. 1-2'!E82</f>
        <v>974</v>
      </c>
      <c r="F82" s="8">
        <f>'WA Sch. 1-2'!F82</f>
        <v>948676</v>
      </c>
      <c r="G82" s="8">
        <f>'WA Sch. 1-2'!G82</f>
        <v>0</v>
      </c>
      <c r="H82" s="8">
        <f t="shared" si="13"/>
        <v>-41.235750000000053</v>
      </c>
      <c r="I82" s="8">
        <f t="shared" si="13"/>
        <v>-78626.85392193764</v>
      </c>
      <c r="J82" s="8">
        <f t="shared" si="13"/>
        <v>0</v>
      </c>
      <c r="K82" s="9">
        <v>4</v>
      </c>
      <c r="L82" s="9">
        <v>5633899.5999999996</v>
      </c>
      <c r="M82" s="9">
        <v>0</v>
      </c>
      <c r="N82" s="9">
        <f t="shared" si="14"/>
        <v>5633899.5999999996</v>
      </c>
      <c r="O82" s="9">
        <f t="shared" si="15"/>
        <v>1408474.9</v>
      </c>
      <c r="P82" s="8">
        <f t="shared" si="16"/>
        <v>0</v>
      </c>
      <c r="Q82" s="9">
        <f t="shared" si="17"/>
        <v>1408474.9</v>
      </c>
      <c r="R82" s="9">
        <f t="shared" si="11"/>
        <v>5633899.5999999996</v>
      </c>
      <c r="S82" s="2">
        <v>43132</v>
      </c>
      <c r="T82" s="9">
        <v>20473749.5</v>
      </c>
      <c r="U82" s="9">
        <v>0</v>
      </c>
      <c r="V82" s="9">
        <f t="shared" si="18"/>
        <v>20473749.5</v>
      </c>
      <c r="W82" s="2">
        <v>43132</v>
      </c>
      <c r="X82" s="9">
        <f t="shared" si="19"/>
        <v>26107649.100000001</v>
      </c>
      <c r="Y82" s="9"/>
      <c r="Z82" s="9">
        <f t="shared" si="12"/>
        <v>26107649.100000001</v>
      </c>
    </row>
    <row r="83" spans="1:26">
      <c r="A83" s="2">
        <v>43160</v>
      </c>
      <c r="B83" s="8">
        <f>'WA Sch. 1-2'!B83</f>
        <v>767.35</v>
      </c>
      <c r="C83" s="8">
        <f>'WA Sch. 1-2'!C83</f>
        <v>588826.02250000008</v>
      </c>
      <c r="D83" s="8">
        <f>'WA Sch. 1-2'!D83</f>
        <v>0</v>
      </c>
      <c r="E83" s="8">
        <f>'WA Sch. 1-2'!E83</f>
        <v>767</v>
      </c>
      <c r="F83" s="8">
        <f>'WA Sch. 1-2'!F83</f>
        <v>588289</v>
      </c>
      <c r="G83" s="8">
        <f>'WA Sch. 1-2'!G83</f>
        <v>0</v>
      </c>
      <c r="H83" s="8">
        <f t="shared" si="13"/>
        <v>0.35000000000002274</v>
      </c>
      <c r="I83" s="8">
        <f t="shared" si="13"/>
        <v>537.02250000007916</v>
      </c>
      <c r="J83" s="8">
        <f t="shared" si="13"/>
        <v>0</v>
      </c>
      <c r="K83" s="9">
        <v>4</v>
      </c>
      <c r="L83" s="9">
        <v>6011871.5999999996</v>
      </c>
      <c r="M83" s="9">
        <v>0</v>
      </c>
      <c r="N83" s="9">
        <f t="shared" si="14"/>
        <v>6011871.5999999996</v>
      </c>
      <c r="O83" s="9">
        <f t="shared" si="15"/>
        <v>1502967.9</v>
      </c>
      <c r="P83" s="8">
        <f t="shared" si="16"/>
        <v>0</v>
      </c>
      <c r="Q83" s="9">
        <f t="shared" si="17"/>
        <v>1502967.9</v>
      </c>
      <c r="R83" s="9">
        <f t="shared" si="11"/>
        <v>6011871.5999999996</v>
      </c>
      <c r="S83" s="2">
        <v>43160</v>
      </c>
      <c r="T83" s="9">
        <v>22488047.619999997</v>
      </c>
      <c r="U83" s="9">
        <v>0</v>
      </c>
      <c r="V83" s="9">
        <f t="shared" si="18"/>
        <v>22488047.619999997</v>
      </c>
      <c r="W83" s="2">
        <v>43160</v>
      </c>
      <c r="X83" s="9">
        <f t="shared" si="19"/>
        <v>28499919.219999999</v>
      </c>
      <c r="Y83" s="9"/>
      <c r="Z83" s="9">
        <f t="shared" si="12"/>
        <v>28499919.219999999</v>
      </c>
    </row>
    <row r="84" spans="1:26">
      <c r="A84" s="2">
        <v>43191</v>
      </c>
      <c r="B84" s="8">
        <f>'WA Sch. 1-2'!B84</f>
        <v>547.15</v>
      </c>
      <c r="C84" s="8">
        <f>'WA Sch. 1-2'!C84</f>
        <v>299373.1225</v>
      </c>
      <c r="D84" s="8">
        <f>'WA Sch. 1-2'!D84</f>
        <v>0.375</v>
      </c>
      <c r="E84" s="8">
        <f>'WA Sch. 1-2'!E84</f>
        <v>548.5</v>
      </c>
      <c r="F84" s="8">
        <f>'WA Sch. 1-2'!F84</f>
        <v>300852.25</v>
      </c>
      <c r="G84" s="8">
        <f>'WA Sch. 1-2'!G84</f>
        <v>0.5</v>
      </c>
      <c r="H84" s="8">
        <f t="shared" si="13"/>
        <v>-1.3500000000000227</v>
      </c>
      <c r="I84" s="8">
        <f t="shared" si="13"/>
        <v>-1479.1275000000023</v>
      </c>
      <c r="J84" s="8">
        <f t="shared" si="13"/>
        <v>-0.125</v>
      </c>
      <c r="K84" s="9">
        <v>4</v>
      </c>
      <c r="L84" s="9">
        <v>5841883.2000000002</v>
      </c>
      <c r="M84" s="9">
        <v>0</v>
      </c>
      <c r="N84" s="9">
        <f t="shared" si="14"/>
        <v>5841883.2000000002</v>
      </c>
      <c r="O84" s="9">
        <f t="shared" si="15"/>
        <v>1460470.8</v>
      </c>
      <c r="P84" s="8">
        <f t="shared" si="16"/>
        <v>0</v>
      </c>
      <c r="Q84" s="9">
        <f t="shared" si="17"/>
        <v>1460470.8</v>
      </c>
      <c r="R84" s="9">
        <f t="shared" si="11"/>
        <v>5841883.2000000002</v>
      </c>
      <c r="S84" s="2">
        <v>43191</v>
      </c>
      <c r="T84" s="9">
        <v>21055124.719999999</v>
      </c>
      <c r="U84" s="9">
        <v>5514472</v>
      </c>
      <c r="V84" s="9">
        <f t="shared" si="18"/>
        <v>26569596.719999999</v>
      </c>
      <c r="W84" s="2">
        <v>43191</v>
      </c>
      <c r="X84" s="9">
        <f t="shared" si="19"/>
        <v>32411479.919999998</v>
      </c>
      <c r="Y84" s="9"/>
      <c r="Z84" s="9">
        <f t="shared" si="12"/>
        <v>32411479.919999998</v>
      </c>
    </row>
    <row r="85" spans="1:26">
      <c r="A85" s="2">
        <v>43221</v>
      </c>
      <c r="B85" s="8">
        <f>'WA Sch. 1-2'!B85</f>
        <v>290.02499999999998</v>
      </c>
      <c r="C85" s="8">
        <f>'WA Sch. 1-2'!C85</f>
        <v>84114.500624999986</v>
      </c>
      <c r="D85" s="8">
        <f>'WA Sch. 1-2'!D85</f>
        <v>14.95</v>
      </c>
      <c r="E85" s="8">
        <f>'WA Sch. 1-2'!E85</f>
        <v>129</v>
      </c>
      <c r="F85" s="8">
        <f>'WA Sch. 1-2'!F85</f>
        <v>16641</v>
      </c>
      <c r="G85" s="8">
        <f>'WA Sch. 1-2'!G85</f>
        <v>34.5</v>
      </c>
      <c r="H85" s="8">
        <f t="shared" si="13"/>
        <v>161.02499999999998</v>
      </c>
      <c r="I85" s="8">
        <f t="shared" si="13"/>
        <v>67473.500624999986</v>
      </c>
      <c r="J85" s="8">
        <f t="shared" si="13"/>
        <v>-19.55</v>
      </c>
      <c r="K85" s="9">
        <v>4</v>
      </c>
      <c r="L85" s="15">
        <v>6100854</v>
      </c>
      <c r="M85" s="15">
        <v>5976461</v>
      </c>
      <c r="N85" s="15">
        <f>AVERAGE(N84,N86)</f>
        <v>5575347.3000000007</v>
      </c>
      <c r="O85" s="15">
        <f>AVERAGE(O84,O86)</f>
        <v>1393836.8250000002</v>
      </c>
      <c r="P85" s="8">
        <f t="shared" si="16"/>
        <v>0</v>
      </c>
      <c r="Q85" s="9">
        <f t="shared" si="17"/>
        <v>1393836.8250000002</v>
      </c>
      <c r="R85" s="9">
        <f t="shared" si="11"/>
        <v>5575347.3000000007</v>
      </c>
      <c r="S85" s="2">
        <v>43221</v>
      </c>
      <c r="T85" s="9">
        <v>21330591.850000001</v>
      </c>
      <c r="U85" s="9">
        <v>53964757</v>
      </c>
      <c r="V85" s="9">
        <f t="shared" si="18"/>
        <v>75295348.849999994</v>
      </c>
      <c r="W85" s="2">
        <v>43221</v>
      </c>
      <c r="X85" s="9">
        <f t="shared" si="19"/>
        <v>80870696.149999991</v>
      </c>
      <c r="Y85" s="9"/>
      <c r="Z85" s="9">
        <f t="shared" si="12"/>
        <v>80870696.149999991</v>
      </c>
    </row>
    <row r="86" spans="1:26">
      <c r="A86" s="2">
        <v>43252</v>
      </c>
      <c r="B86" s="8">
        <f>'WA Sch. 1-2'!B86</f>
        <v>126.95</v>
      </c>
      <c r="C86" s="8">
        <f>'WA Sch. 1-2'!C86</f>
        <v>16116.302500000002</v>
      </c>
      <c r="D86" s="8">
        <f>'WA Sch. 1-2'!D86</f>
        <v>68</v>
      </c>
      <c r="E86" s="8">
        <f>'WA Sch. 1-2'!E86</f>
        <v>108</v>
      </c>
      <c r="F86" s="8">
        <f>'WA Sch. 1-2'!F86</f>
        <v>11664</v>
      </c>
      <c r="G86" s="8">
        <f>'WA Sch. 1-2'!G86</f>
        <v>29</v>
      </c>
      <c r="H86" s="8">
        <f t="shared" si="13"/>
        <v>18.950000000000003</v>
      </c>
      <c r="I86" s="8">
        <f t="shared" si="13"/>
        <v>4452.3025000000016</v>
      </c>
      <c r="J86" s="8">
        <f t="shared" si="13"/>
        <v>39</v>
      </c>
      <c r="K86" s="9">
        <v>4</v>
      </c>
      <c r="L86" s="9">
        <v>5820188.4000000004</v>
      </c>
      <c r="M86" s="9">
        <v>-511377</v>
      </c>
      <c r="N86" s="9">
        <f t="shared" si="14"/>
        <v>5308811.4000000004</v>
      </c>
      <c r="O86" s="9">
        <f t="shared" si="15"/>
        <v>1327202.8500000001</v>
      </c>
      <c r="P86" s="8">
        <f t="shared" si="16"/>
        <v>0</v>
      </c>
      <c r="Q86" s="9">
        <f t="shared" si="17"/>
        <v>1327202.8500000001</v>
      </c>
      <c r="R86" s="9">
        <f t="shared" si="11"/>
        <v>5308811.4000000004</v>
      </c>
      <c r="S86" s="2">
        <v>43252</v>
      </c>
      <c r="T86" s="9">
        <v>19945367.199999999</v>
      </c>
      <c r="U86" s="9">
        <v>-41590526</v>
      </c>
      <c r="V86" s="9">
        <f t="shared" si="18"/>
        <v>-21645158.800000001</v>
      </c>
      <c r="W86" s="2">
        <v>43252</v>
      </c>
      <c r="X86" s="9">
        <f t="shared" si="19"/>
        <v>-16336347.4</v>
      </c>
      <c r="Y86" s="9"/>
      <c r="Z86" s="9">
        <f t="shared" si="12"/>
        <v>-16336347.4</v>
      </c>
    </row>
    <row r="87" spans="1:26">
      <c r="A87" s="2">
        <v>43282</v>
      </c>
      <c r="B87" s="8">
        <f>'WA Sch. 1-2'!B87</f>
        <v>14.1</v>
      </c>
      <c r="C87" s="8">
        <f>'WA Sch. 1-2'!C87</f>
        <v>198.81</v>
      </c>
      <c r="D87" s="8">
        <f>'WA Sch. 1-2'!D87</f>
        <v>240.05</v>
      </c>
      <c r="E87" s="8">
        <f>'WA Sch. 1-2'!E87</f>
        <v>15.5</v>
      </c>
      <c r="F87" s="8">
        <f>'WA Sch. 1-2'!F87</f>
        <v>240.25</v>
      </c>
      <c r="G87" s="8">
        <f>'WA Sch. 1-2'!G87</f>
        <v>259.5</v>
      </c>
      <c r="H87" s="8">
        <f t="shared" si="13"/>
        <v>-1.4000000000000004</v>
      </c>
      <c r="I87" s="8">
        <f t="shared" si="13"/>
        <v>-41.44</v>
      </c>
      <c r="J87" s="8">
        <f t="shared" si="13"/>
        <v>-19.449999999999989</v>
      </c>
      <c r="K87" s="9">
        <v>4</v>
      </c>
      <c r="L87" s="9">
        <v>6662364.7999999998</v>
      </c>
      <c r="M87" s="9">
        <v>1168643</v>
      </c>
      <c r="N87" s="9">
        <f t="shared" si="14"/>
        <v>7831007.7999999998</v>
      </c>
      <c r="O87" s="9">
        <f t="shared" si="15"/>
        <v>1957751.95</v>
      </c>
      <c r="P87" s="8">
        <f t="shared" si="16"/>
        <v>0</v>
      </c>
      <c r="Q87" s="9">
        <f t="shared" si="17"/>
        <v>1957751.95</v>
      </c>
      <c r="R87" s="9">
        <f t="shared" si="11"/>
        <v>7831007.7999999998</v>
      </c>
      <c r="S87" s="2">
        <v>43282</v>
      </c>
      <c r="T87" s="9">
        <v>20842646.199999996</v>
      </c>
      <c r="U87" s="9">
        <v>2864880</v>
      </c>
      <c r="V87" s="9">
        <f t="shared" si="18"/>
        <v>23707526.199999996</v>
      </c>
      <c r="W87" s="2">
        <v>43282</v>
      </c>
      <c r="X87" s="9">
        <f t="shared" si="19"/>
        <v>31538533.999999996</v>
      </c>
      <c r="Y87" s="9"/>
      <c r="Z87" s="9">
        <f t="shared" si="12"/>
        <v>31538533.999999996</v>
      </c>
    </row>
    <row r="88" spans="1:26">
      <c r="A88" s="2">
        <v>43313</v>
      </c>
      <c r="B88" s="8">
        <f>'WA Sch. 1-2'!B88</f>
        <v>19.350000000000001</v>
      </c>
      <c r="C88" s="8">
        <f>'WA Sch. 1-2'!C88</f>
        <v>374.42250000000007</v>
      </c>
      <c r="D88" s="8">
        <f>'WA Sch. 1-2'!D88</f>
        <v>204.95</v>
      </c>
      <c r="E88" s="8">
        <f>'WA Sch. 1-2'!E88</f>
        <v>25.5</v>
      </c>
      <c r="F88" s="8">
        <f>'WA Sch. 1-2'!F88</f>
        <v>650.25</v>
      </c>
      <c r="G88" s="8">
        <f>'WA Sch. 1-2'!G88</f>
        <v>186</v>
      </c>
      <c r="H88" s="8">
        <f t="shared" si="13"/>
        <v>-6.1499999999999986</v>
      </c>
      <c r="I88" s="8">
        <f t="shared" si="13"/>
        <v>-275.82749999999993</v>
      </c>
      <c r="J88" s="8">
        <f t="shared" si="13"/>
        <v>18.949999999999989</v>
      </c>
      <c r="K88" s="9">
        <v>4</v>
      </c>
      <c r="L88" s="9">
        <v>6841286.4000000004</v>
      </c>
      <c r="M88" s="9">
        <v>398935</v>
      </c>
      <c r="N88" s="9">
        <f t="shared" si="14"/>
        <v>7240221.4000000004</v>
      </c>
      <c r="O88" s="9">
        <f t="shared" si="15"/>
        <v>1810055.35</v>
      </c>
      <c r="P88" s="8">
        <f t="shared" si="16"/>
        <v>0</v>
      </c>
      <c r="Q88" s="9">
        <f t="shared" si="17"/>
        <v>1810055.35</v>
      </c>
      <c r="R88" s="9">
        <f t="shared" si="11"/>
        <v>7240221.4000000004</v>
      </c>
      <c r="S88" s="2">
        <v>43313</v>
      </c>
      <c r="T88" s="9">
        <v>21746307.140000001</v>
      </c>
      <c r="U88" s="9">
        <v>3592370</v>
      </c>
      <c r="V88" s="9">
        <f t="shared" si="18"/>
        <v>25338677.140000001</v>
      </c>
      <c r="W88" s="2">
        <v>43313</v>
      </c>
      <c r="X88" s="9">
        <f t="shared" si="19"/>
        <v>32578898.539999999</v>
      </c>
      <c r="Y88" s="9"/>
      <c r="Z88" s="9">
        <f t="shared" si="12"/>
        <v>32578898.539999999</v>
      </c>
    </row>
    <row r="89" spans="1:26">
      <c r="A89" s="2">
        <v>43344</v>
      </c>
      <c r="B89" s="8">
        <f>'WA Sch. 1-2'!B89</f>
        <v>152.32499999999999</v>
      </c>
      <c r="C89" s="8">
        <f>'WA Sch. 1-2'!C89</f>
        <v>23202.905624999996</v>
      </c>
      <c r="D89" s="8">
        <f>'WA Sch. 1-2'!D89</f>
        <v>43.875</v>
      </c>
      <c r="E89" s="8">
        <f>'WA Sch. 1-2'!E89</f>
        <v>175.5</v>
      </c>
      <c r="F89" s="8">
        <f>'WA Sch. 1-2'!F89</f>
        <v>30800.25</v>
      </c>
      <c r="G89" s="8">
        <f>'WA Sch. 1-2'!G89</f>
        <v>8.5</v>
      </c>
      <c r="H89" s="8">
        <f t="shared" si="13"/>
        <v>-23.175000000000011</v>
      </c>
      <c r="I89" s="8">
        <f t="shared" si="13"/>
        <v>-7597.3443750000042</v>
      </c>
      <c r="J89" s="8">
        <f t="shared" si="13"/>
        <v>35.375</v>
      </c>
      <c r="K89" s="9">
        <v>4</v>
      </c>
      <c r="L89" s="9">
        <v>6032478.8000000007</v>
      </c>
      <c r="M89" s="9">
        <v>-974088</v>
      </c>
      <c r="N89" s="9">
        <f t="shared" si="14"/>
        <v>5058390.8000000007</v>
      </c>
      <c r="O89" s="9">
        <f t="shared" si="15"/>
        <v>1264597.7000000002</v>
      </c>
      <c r="P89" s="8">
        <f t="shared" si="16"/>
        <v>0</v>
      </c>
      <c r="Q89" s="9">
        <f t="shared" si="17"/>
        <v>1264597.7000000002</v>
      </c>
      <c r="R89" s="9">
        <f t="shared" si="11"/>
        <v>5058390.8000000007</v>
      </c>
      <c r="S89" s="2">
        <v>43344</v>
      </c>
      <c r="T89" s="9">
        <v>20219058.73</v>
      </c>
      <c r="U89" s="9">
        <v>-3970350</v>
      </c>
      <c r="V89" s="9">
        <f t="shared" si="18"/>
        <v>16248708.73</v>
      </c>
      <c r="W89" s="2">
        <v>43344</v>
      </c>
      <c r="X89" s="9">
        <f t="shared" si="19"/>
        <v>21307099.530000001</v>
      </c>
      <c r="Y89" s="9"/>
      <c r="Z89" s="9">
        <f t="shared" si="12"/>
        <v>21307099.530000001</v>
      </c>
    </row>
    <row r="90" spans="1:26">
      <c r="A90" s="2">
        <v>43374</v>
      </c>
      <c r="B90" s="8">
        <f>'WA Sch. 1-2'!B90</f>
        <v>510.4</v>
      </c>
      <c r="C90" s="8">
        <f>'WA Sch. 1-2'!C90</f>
        <v>260508.15999999997</v>
      </c>
      <c r="D90" s="8">
        <f>'WA Sch. 1-2'!D90</f>
        <v>0.65</v>
      </c>
      <c r="E90" s="8">
        <f>'WA Sch. 1-2'!E90</f>
        <v>522.5</v>
      </c>
      <c r="F90" s="8">
        <f>'WA Sch. 1-2'!F90</f>
        <v>273006.25</v>
      </c>
      <c r="G90" s="8">
        <f>'WA Sch. 1-2'!G90</f>
        <v>0</v>
      </c>
      <c r="H90" s="8">
        <f t="shared" si="13"/>
        <v>-12.100000000000023</v>
      </c>
      <c r="I90" s="8">
        <f t="shared" si="13"/>
        <v>-12498.090000000026</v>
      </c>
      <c r="J90" s="8">
        <f t="shared" si="13"/>
        <v>0.65</v>
      </c>
      <c r="K90" s="9">
        <v>4</v>
      </c>
      <c r="L90" s="9">
        <v>6120023.2000000002</v>
      </c>
      <c r="M90" s="9">
        <v>62521</v>
      </c>
      <c r="N90" s="9">
        <f t="shared" si="14"/>
        <v>6182544.2000000002</v>
      </c>
      <c r="O90" s="9">
        <f t="shared" si="15"/>
        <v>1545636.05</v>
      </c>
      <c r="P90" s="8">
        <f t="shared" si="16"/>
        <v>0</v>
      </c>
      <c r="Q90" s="9">
        <f t="shared" si="17"/>
        <v>1545636.05</v>
      </c>
      <c r="R90" s="9">
        <f t="shared" si="11"/>
        <v>6182544.2000000002</v>
      </c>
      <c r="S90" s="2">
        <v>43374</v>
      </c>
      <c r="T90" s="9">
        <v>22213779.190000001</v>
      </c>
      <c r="U90" s="9">
        <v>1758122</v>
      </c>
      <c r="V90" s="9">
        <f t="shared" si="18"/>
        <v>23971901.190000001</v>
      </c>
      <c r="W90" s="2">
        <v>43374</v>
      </c>
      <c r="X90" s="9">
        <f t="shared" si="19"/>
        <v>30154445.390000001</v>
      </c>
      <c r="Y90" s="9"/>
      <c r="Z90" s="9">
        <f t="shared" si="12"/>
        <v>30154445.390000001</v>
      </c>
    </row>
    <row r="91" spans="1:26">
      <c r="A91" s="2">
        <v>43405</v>
      </c>
      <c r="B91" s="8">
        <f>'WA Sch. 1-2'!B91</f>
        <v>874.97500000000002</v>
      </c>
      <c r="C91" s="8">
        <f>'WA Sch. 1-2'!C91</f>
        <v>765581.25062499999</v>
      </c>
      <c r="D91" s="8">
        <f>'WA Sch. 1-2'!D91</f>
        <v>0</v>
      </c>
      <c r="E91" s="8">
        <f>'WA Sch. 1-2'!E91</f>
        <v>841.5</v>
      </c>
      <c r="F91" s="8">
        <f>'WA Sch. 1-2'!F91</f>
        <v>708122.25</v>
      </c>
      <c r="G91" s="8">
        <f>'WA Sch. 1-2'!G91</f>
        <v>0</v>
      </c>
      <c r="H91" s="8">
        <f t="shared" si="13"/>
        <v>33.475000000000023</v>
      </c>
      <c r="I91" s="8">
        <f t="shared" si="13"/>
        <v>57459.000624999986</v>
      </c>
      <c r="J91" s="8">
        <f t="shared" si="13"/>
        <v>0</v>
      </c>
      <c r="K91" s="9">
        <v>4</v>
      </c>
      <c r="L91" s="9">
        <v>5847777.5999999996</v>
      </c>
      <c r="M91" s="9">
        <v>-286882</v>
      </c>
      <c r="N91" s="9">
        <f t="shared" si="14"/>
        <v>5560895.5999999996</v>
      </c>
      <c r="O91" s="9">
        <f t="shared" si="15"/>
        <v>1390223.9</v>
      </c>
      <c r="P91" s="8">
        <f t="shared" si="16"/>
        <v>0</v>
      </c>
      <c r="Q91" s="9">
        <f t="shared" si="17"/>
        <v>1390223.9</v>
      </c>
      <c r="R91" s="9">
        <f t="shared" si="11"/>
        <v>5560895.5999999996</v>
      </c>
      <c r="S91" s="2">
        <v>43405</v>
      </c>
      <c r="T91" s="9">
        <v>20485009.330000002</v>
      </c>
      <c r="U91" s="9">
        <v>-1683824</v>
      </c>
      <c r="V91" s="9">
        <f t="shared" si="18"/>
        <v>18801185.330000002</v>
      </c>
      <c r="W91" s="2">
        <v>43405</v>
      </c>
      <c r="X91" s="9">
        <f t="shared" si="19"/>
        <v>24362080.93</v>
      </c>
      <c r="Y91" s="9"/>
      <c r="Z91" s="9">
        <f t="shared" si="12"/>
        <v>24362080.93</v>
      </c>
    </row>
    <row r="92" spans="1:26">
      <c r="A92" s="2">
        <v>43435</v>
      </c>
      <c r="B92" s="8">
        <f>'WA Sch. 1-2'!B92</f>
        <v>1138.7249999999999</v>
      </c>
      <c r="C92" s="8">
        <f>'WA Sch. 1-2'!C92</f>
        <v>1296694.6256249999</v>
      </c>
      <c r="D92" s="8">
        <f>'WA Sch. 1-2'!D92</f>
        <v>0</v>
      </c>
      <c r="E92" s="8">
        <f>'WA Sch. 1-2'!E92</f>
        <v>1029.5</v>
      </c>
      <c r="F92" s="8">
        <f>'WA Sch. 1-2'!F92</f>
        <v>1059870.25</v>
      </c>
      <c r="G92" s="8">
        <f>'WA Sch. 1-2'!G92</f>
        <v>0</v>
      </c>
      <c r="H92" s="8">
        <f t="shared" si="13"/>
        <v>109.22499999999991</v>
      </c>
      <c r="I92" s="8">
        <f t="shared" si="13"/>
        <v>236824.37562499987</v>
      </c>
      <c r="J92" s="8">
        <f t="shared" si="13"/>
        <v>0</v>
      </c>
      <c r="K92" s="9">
        <v>4</v>
      </c>
      <c r="L92" s="9">
        <v>6072103.3990000002</v>
      </c>
      <c r="M92" s="9">
        <v>246235</v>
      </c>
      <c r="N92" s="9">
        <f t="shared" si="14"/>
        <v>6318338.3990000002</v>
      </c>
      <c r="O92" s="9">
        <f t="shared" si="15"/>
        <v>1579584.5997500001</v>
      </c>
      <c r="P92" s="8">
        <f t="shared" si="16"/>
        <v>0</v>
      </c>
      <c r="Q92" s="9">
        <f t="shared" si="17"/>
        <v>1579584.5997500001</v>
      </c>
      <c r="R92" s="9">
        <f t="shared" si="11"/>
        <v>6318338.3990000002</v>
      </c>
      <c r="S92" s="2">
        <v>43435</v>
      </c>
      <c r="T92" s="9">
        <v>20919772.350000001</v>
      </c>
      <c r="U92" s="9">
        <v>535634</v>
      </c>
      <c r="V92" s="9">
        <f t="shared" si="18"/>
        <v>21455406.350000001</v>
      </c>
      <c r="W92" s="2">
        <v>43435</v>
      </c>
      <c r="X92" s="9">
        <f t="shared" si="19"/>
        <v>27773744.749000002</v>
      </c>
      <c r="Y92" s="9"/>
      <c r="Z92" s="9">
        <f t="shared" si="12"/>
        <v>27773744.749000002</v>
      </c>
    </row>
    <row r="93" spans="1:26">
      <c r="A93" s="2">
        <v>43466</v>
      </c>
      <c r="B93" s="8">
        <f>'WA Sch. 1-2'!B93</f>
        <v>1095.1500000000001</v>
      </c>
      <c r="C93" s="8">
        <f>'WA Sch. 1-2'!C93</f>
        <v>1199353.5225000002</v>
      </c>
      <c r="D93" s="8">
        <f>'WA Sch. 1-2'!D93</f>
        <v>0</v>
      </c>
      <c r="E93" s="8">
        <f>'WA Sch. 1-2'!E93</f>
        <v>1057.5</v>
      </c>
      <c r="F93" s="8">
        <f>'WA Sch. 1-2'!F93</f>
        <v>1118306.25</v>
      </c>
      <c r="G93" s="8">
        <f>'WA Sch. 1-2'!G93</f>
        <v>0</v>
      </c>
      <c r="H93" s="8">
        <f t="shared" si="13"/>
        <v>37.650000000000091</v>
      </c>
      <c r="I93" s="8">
        <f t="shared" si="13"/>
        <v>81047.272500000196</v>
      </c>
      <c r="J93" s="8">
        <f t="shared" si="13"/>
        <v>0</v>
      </c>
      <c r="K93" s="9">
        <v>3</v>
      </c>
      <c r="L93" s="9">
        <v>5365995.5999999996</v>
      </c>
      <c r="M93" s="9">
        <v>-722559</v>
      </c>
      <c r="N93" s="9">
        <f t="shared" si="14"/>
        <v>4643436.5999999996</v>
      </c>
      <c r="O93" s="9">
        <f t="shared" si="15"/>
        <v>1547812.2</v>
      </c>
      <c r="P93" s="8">
        <f t="shared" si="16"/>
        <v>0</v>
      </c>
      <c r="Q93" s="9">
        <f t="shared" si="17"/>
        <v>1547812.2</v>
      </c>
      <c r="R93" s="9">
        <f t="shared" si="11"/>
        <v>4643436.5999999996</v>
      </c>
      <c r="S93" s="2">
        <v>43466</v>
      </c>
      <c r="T93" s="9">
        <v>22373148.559999995</v>
      </c>
      <c r="U93" s="9">
        <v>1271864</v>
      </c>
      <c r="V93" s="9">
        <f t="shared" si="18"/>
        <v>23645012.559999995</v>
      </c>
      <c r="W93" s="2">
        <v>43466</v>
      </c>
      <c r="X93" s="9">
        <f t="shared" si="19"/>
        <v>28288449.159999996</v>
      </c>
      <c r="Y93" s="9"/>
      <c r="Z93" s="9">
        <f t="shared" si="12"/>
        <v>28288449.159999996</v>
      </c>
    </row>
    <row r="94" spans="1:26">
      <c r="A94" s="2">
        <v>43497</v>
      </c>
      <c r="B94" s="8">
        <f>'WA Sch. 1-2'!B94</f>
        <v>932.76424999999995</v>
      </c>
      <c r="C94" s="8">
        <f>'WA Sch. 1-2'!C94</f>
        <v>870049.14607806236</v>
      </c>
      <c r="D94" s="8">
        <f>'WA Sch. 1-2'!D94</f>
        <v>0</v>
      </c>
      <c r="E94" s="8">
        <f>'WA Sch. 1-2'!E94</f>
        <v>1224.5</v>
      </c>
      <c r="F94" s="8">
        <f>'WA Sch. 1-2'!F94</f>
        <v>1499400.25</v>
      </c>
      <c r="G94" s="8">
        <f>'WA Sch. 1-2'!G94</f>
        <v>0</v>
      </c>
      <c r="H94" s="8">
        <f t="shared" si="13"/>
        <v>-291.73575000000005</v>
      </c>
      <c r="I94" s="8">
        <f t="shared" si="13"/>
        <v>-629351.10392193764</v>
      </c>
      <c r="J94" s="8">
        <f t="shared" si="13"/>
        <v>0</v>
      </c>
      <c r="K94" s="9">
        <v>3</v>
      </c>
      <c r="L94" s="9">
        <v>5002340</v>
      </c>
      <c r="M94" s="9">
        <v>-361646</v>
      </c>
      <c r="N94" s="9">
        <f t="shared" si="14"/>
        <v>4640694</v>
      </c>
      <c r="O94" s="9">
        <f t="shared" si="15"/>
        <v>1546898</v>
      </c>
      <c r="P94" s="8">
        <f t="shared" si="16"/>
        <v>0</v>
      </c>
      <c r="Q94" s="9">
        <f t="shared" si="17"/>
        <v>1546898</v>
      </c>
      <c r="R94" s="9">
        <f t="shared" si="11"/>
        <v>4640694</v>
      </c>
      <c r="S94" s="2">
        <v>43497</v>
      </c>
      <c r="T94" s="9">
        <v>21111911.849999998</v>
      </c>
      <c r="U94" s="9">
        <v>-1242402</v>
      </c>
      <c r="V94" s="9">
        <f t="shared" si="18"/>
        <v>19869509.849999998</v>
      </c>
      <c r="W94" s="2">
        <v>43497</v>
      </c>
      <c r="X94" s="9">
        <f t="shared" si="19"/>
        <v>24510203.849999998</v>
      </c>
      <c r="Y94" s="9"/>
      <c r="Z94" s="9">
        <f t="shared" si="12"/>
        <v>24510203.849999998</v>
      </c>
    </row>
    <row r="95" spans="1:26">
      <c r="A95" s="2">
        <v>43525</v>
      </c>
      <c r="B95" s="8">
        <f>'WA Sch. 1-2'!B95</f>
        <v>767.35</v>
      </c>
      <c r="C95" s="8">
        <f>'WA Sch. 1-2'!C95</f>
        <v>588826.02250000008</v>
      </c>
      <c r="D95" s="8">
        <f>'WA Sch. 1-2'!D95</f>
        <v>0</v>
      </c>
      <c r="E95" s="8">
        <f>'WA Sch. 1-2'!E95</f>
        <v>943.5</v>
      </c>
      <c r="F95" s="8">
        <f>'WA Sch. 1-2'!F95</f>
        <v>890192.25</v>
      </c>
      <c r="G95" s="8">
        <f>'WA Sch. 1-2'!G95</f>
        <v>0</v>
      </c>
      <c r="H95" s="8">
        <f t="shared" si="13"/>
        <v>-176.14999999999998</v>
      </c>
      <c r="I95" s="8">
        <f t="shared" si="13"/>
        <v>-301366.22749999992</v>
      </c>
      <c r="J95" s="8">
        <f t="shared" si="13"/>
        <v>0</v>
      </c>
      <c r="K95" s="9">
        <v>3</v>
      </c>
      <c r="L95" s="9">
        <v>5302698.8</v>
      </c>
      <c r="M95" s="9">
        <v>324281</v>
      </c>
      <c r="N95" s="9">
        <f t="shared" si="14"/>
        <v>5626979.7999999998</v>
      </c>
      <c r="O95" s="9">
        <f t="shared" si="15"/>
        <v>1875659.9333333333</v>
      </c>
      <c r="P95" s="8">
        <f t="shared" si="16"/>
        <v>0</v>
      </c>
      <c r="Q95" s="9">
        <f t="shared" si="17"/>
        <v>1875659.9333333333</v>
      </c>
      <c r="R95" s="9">
        <f t="shared" si="11"/>
        <v>5626979.7999999998</v>
      </c>
      <c r="S95" s="2">
        <v>43525</v>
      </c>
      <c r="T95" s="9">
        <v>22331225.189999998</v>
      </c>
      <c r="U95" s="9">
        <v>1605310</v>
      </c>
      <c r="V95" s="9">
        <f t="shared" si="18"/>
        <v>23936535.189999998</v>
      </c>
      <c r="W95" s="2">
        <v>43525</v>
      </c>
      <c r="X95" s="9">
        <f t="shared" si="19"/>
        <v>29563514.989999998</v>
      </c>
      <c r="Y95" s="9"/>
      <c r="Z95" s="9">
        <f t="shared" si="12"/>
        <v>29563514.989999998</v>
      </c>
    </row>
    <row r="96" spans="1:26">
      <c r="A96" s="2">
        <v>43556</v>
      </c>
      <c r="B96" s="8">
        <f>'WA Sch. 1-2'!B96</f>
        <v>547.15</v>
      </c>
      <c r="C96" s="8">
        <f>'WA Sch. 1-2'!C96</f>
        <v>299373.1225</v>
      </c>
      <c r="D96" s="8">
        <f>'WA Sch. 1-2'!D96</f>
        <v>0.375</v>
      </c>
      <c r="E96" s="8">
        <f>'WA Sch. 1-2'!E96</f>
        <v>508</v>
      </c>
      <c r="F96" s="8">
        <f>'WA Sch. 1-2'!F96</f>
        <v>258064</v>
      </c>
      <c r="G96" s="8">
        <f>'WA Sch. 1-2'!G96</f>
        <v>0</v>
      </c>
      <c r="H96" s="8">
        <f t="shared" si="13"/>
        <v>39.149999999999977</v>
      </c>
      <c r="I96" s="8">
        <f t="shared" si="13"/>
        <v>41309.122499999998</v>
      </c>
      <c r="J96" s="8">
        <f t="shared" si="13"/>
        <v>0.375</v>
      </c>
      <c r="K96" s="9">
        <v>3</v>
      </c>
      <c r="L96" s="9">
        <v>5065421.1999999993</v>
      </c>
      <c r="M96" s="9">
        <v>-254018</v>
      </c>
      <c r="N96" s="9">
        <f t="shared" si="14"/>
        <v>4811403.1999999993</v>
      </c>
      <c r="O96" s="9">
        <f t="shared" si="15"/>
        <v>1603801.0666666664</v>
      </c>
      <c r="P96" s="8">
        <f t="shared" si="16"/>
        <v>0</v>
      </c>
      <c r="Q96" s="9">
        <f t="shared" si="17"/>
        <v>1603801.0666666664</v>
      </c>
      <c r="R96" s="9">
        <f t="shared" si="11"/>
        <v>4811403.1999999993</v>
      </c>
      <c r="S96" s="2">
        <v>43556</v>
      </c>
      <c r="T96" s="9">
        <v>20736742.890000001</v>
      </c>
      <c r="U96" s="9">
        <v>-1032406</v>
      </c>
      <c r="V96" s="9">
        <f t="shared" si="18"/>
        <v>19704336.890000001</v>
      </c>
      <c r="W96" s="2">
        <v>43556</v>
      </c>
      <c r="X96" s="9">
        <f t="shared" si="19"/>
        <v>24515740.09</v>
      </c>
      <c r="Y96" s="9"/>
      <c r="Z96" s="9">
        <f t="shared" si="12"/>
        <v>24515740.09</v>
      </c>
    </row>
    <row r="97" spans="1:26">
      <c r="A97" s="2">
        <v>43586</v>
      </c>
      <c r="B97" s="8">
        <f>'WA Sch. 1-2'!B97</f>
        <v>290.02499999999998</v>
      </c>
      <c r="C97" s="8">
        <f>'WA Sch. 1-2'!C97</f>
        <v>84114.500624999986</v>
      </c>
      <c r="D97" s="8">
        <f>'WA Sch. 1-2'!D97</f>
        <v>14.95</v>
      </c>
      <c r="E97" s="8">
        <f>'WA Sch. 1-2'!E97</f>
        <v>187</v>
      </c>
      <c r="F97" s="8">
        <f>'WA Sch. 1-2'!F97</f>
        <v>34969</v>
      </c>
      <c r="G97" s="8">
        <f>'WA Sch. 1-2'!G97</f>
        <v>13</v>
      </c>
      <c r="H97" s="8">
        <f t="shared" si="13"/>
        <v>103.02499999999998</v>
      </c>
      <c r="I97" s="8">
        <f t="shared" si="13"/>
        <v>49145.500624999986</v>
      </c>
      <c r="J97" s="8">
        <f t="shared" si="13"/>
        <v>1.9499999999999993</v>
      </c>
      <c r="K97" s="9">
        <v>3</v>
      </c>
      <c r="L97" s="9">
        <v>5062915.2</v>
      </c>
      <c r="M97" s="9">
        <v>-4684</v>
      </c>
      <c r="N97" s="9">
        <f t="shared" si="14"/>
        <v>5058231.2</v>
      </c>
      <c r="O97" s="9">
        <f t="shared" si="15"/>
        <v>1686077.0666666667</v>
      </c>
      <c r="P97" s="8">
        <f t="shared" si="16"/>
        <v>0</v>
      </c>
      <c r="Q97" s="9">
        <f t="shared" si="17"/>
        <v>1686077.0666666667</v>
      </c>
      <c r="R97" s="9">
        <f t="shared" si="11"/>
        <v>5058231.2</v>
      </c>
      <c r="S97" s="2">
        <v>43586</v>
      </c>
      <c r="T97" s="9">
        <v>20129211.439999998</v>
      </c>
      <c r="U97" s="9">
        <v>-1345263</v>
      </c>
      <c r="V97" s="9">
        <f t="shared" si="18"/>
        <v>18783948.439999998</v>
      </c>
      <c r="W97" s="2">
        <v>43586</v>
      </c>
      <c r="X97" s="9">
        <f t="shared" si="19"/>
        <v>23842179.639999997</v>
      </c>
      <c r="Y97" s="9"/>
      <c r="Z97" s="9">
        <f t="shared" si="12"/>
        <v>23842179.639999997</v>
      </c>
    </row>
    <row r="98" spans="1:26">
      <c r="A98" s="2">
        <v>43617</v>
      </c>
      <c r="B98" s="8">
        <f>'WA Sch. 1-2'!B98</f>
        <v>126.95</v>
      </c>
      <c r="C98" s="8">
        <f>'WA Sch. 1-2'!C98</f>
        <v>16116.302500000002</v>
      </c>
      <c r="D98" s="8">
        <f>'WA Sch. 1-2'!D98</f>
        <v>68</v>
      </c>
      <c r="E98" s="8">
        <f>'WA Sch. 1-2'!E98</f>
        <v>104.5</v>
      </c>
      <c r="F98" s="8">
        <f>'WA Sch. 1-2'!F98</f>
        <v>10920.25</v>
      </c>
      <c r="G98" s="8">
        <f>'WA Sch. 1-2'!G98</f>
        <v>79.5</v>
      </c>
      <c r="H98" s="8">
        <f t="shared" si="13"/>
        <v>22.450000000000003</v>
      </c>
      <c r="I98" s="8">
        <f t="shared" si="13"/>
        <v>5196.0525000000016</v>
      </c>
      <c r="J98" s="8">
        <f t="shared" si="13"/>
        <v>-11.5</v>
      </c>
      <c r="K98" s="9">
        <v>3</v>
      </c>
      <c r="L98" s="9">
        <v>4993052.4000000004</v>
      </c>
      <c r="M98" s="9">
        <v>-40862</v>
      </c>
      <c r="N98" s="9">
        <f t="shared" si="14"/>
        <v>4952190.4000000004</v>
      </c>
      <c r="O98" s="9">
        <f t="shared" si="15"/>
        <v>1650730.1333333335</v>
      </c>
      <c r="P98" s="8">
        <f t="shared" si="16"/>
        <v>0</v>
      </c>
      <c r="Q98" s="9">
        <f t="shared" si="17"/>
        <v>1650730.1333333335</v>
      </c>
      <c r="R98" s="9">
        <f t="shared" si="11"/>
        <v>4952190.4000000004</v>
      </c>
      <c r="S98" s="2">
        <v>43617</v>
      </c>
      <c r="T98" s="9">
        <v>19683940.210000001</v>
      </c>
      <c r="U98" s="9">
        <v>-169977</v>
      </c>
      <c r="V98" s="9">
        <f t="shared" si="18"/>
        <v>19513963.210000001</v>
      </c>
      <c r="W98" s="2">
        <v>43617</v>
      </c>
      <c r="X98" s="9">
        <f t="shared" si="19"/>
        <v>24466153.609999999</v>
      </c>
      <c r="Y98" s="9"/>
      <c r="Z98" s="9">
        <f t="shared" si="12"/>
        <v>24466153.609999999</v>
      </c>
    </row>
    <row r="99" spans="1:26">
      <c r="A99" s="2">
        <v>43647</v>
      </c>
      <c r="B99" s="8">
        <f>'WA Sch. 1-2'!B99</f>
        <v>14.1</v>
      </c>
      <c r="C99" s="8">
        <f>'WA Sch. 1-2'!C99</f>
        <v>198.81</v>
      </c>
      <c r="D99" s="8">
        <f>'WA Sch. 1-2'!D99</f>
        <v>240.05</v>
      </c>
      <c r="E99" s="8">
        <f>'WA Sch. 1-2'!E99</f>
        <v>9.5</v>
      </c>
      <c r="F99" s="8">
        <f>'WA Sch. 1-2'!F99</f>
        <v>90.25</v>
      </c>
      <c r="G99" s="8">
        <f>'WA Sch. 1-2'!G99</f>
        <v>136</v>
      </c>
      <c r="H99" s="8">
        <f t="shared" si="13"/>
        <v>4.5999999999999996</v>
      </c>
      <c r="I99" s="8">
        <f t="shared" si="13"/>
        <v>108.56</v>
      </c>
      <c r="J99" s="8">
        <f t="shared" si="13"/>
        <v>104.05000000000001</v>
      </c>
      <c r="K99" s="9">
        <v>3</v>
      </c>
      <c r="L99" s="9">
        <v>5442332</v>
      </c>
      <c r="M99" s="9">
        <v>409199</v>
      </c>
      <c r="N99" s="9">
        <f t="shared" si="14"/>
        <v>5851531</v>
      </c>
      <c r="O99" s="9">
        <f t="shared" si="15"/>
        <v>1950510.3333333333</v>
      </c>
      <c r="P99" s="8">
        <f t="shared" si="16"/>
        <v>0</v>
      </c>
      <c r="Q99" s="9">
        <f t="shared" si="17"/>
        <v>1950510.3333333333</v>
      </c>
      <c r="R99" s="9">
        <f t="shared" si="11"/>
        <v>5851531</v>
      </c>
      <c r="S99" s="2">
        <v>43647</v>
      </c>
      <c r="T99" s="9">
        <v>20028553.170000002</v>
      </c>
      <c r="U99" s="9">
        <v>-149797</v>
      </c>
      <c r="V99" s="9">
        <f t="shared" si="18"/>
        <v>19878756.170000002</v>
      </c>
      <c r="W99" s="2">
        <v>43647</v>
      </c>
      <c r="X99" s="9">
        <f t="shared" si="19"/>
        <v>25730287.170000002</v>
      </c>
      <c r="Y99" s="9"/>
      <c r="Z99" s="9">
        <f t="shared" si="12"/>
        <v>25730287.170000002</v>
      </c>
    </row>
    <row r="100" spans="1:26">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13"/>
        <v>15.850000000000001</v>
      </c>
      <c r="I100" s="8">
        <f t="shared" si="13"/>
        <v>362.17250000000007</v>
      </c>
      <c r="J100" s="8">
        <f t="shared" si="13"/>
        <v>3.9499999999999886</v>
      </c>
      <c r="K100" s="9">
        <v>3</v>
      </c>
      <c r="L100" s="9">
        <v>5729494.4000000004</v>
      </c>
      <c r="M100" s="9">
        <v>101249</v>
      </c>
      <c r="N100" s="9">
        <f t="shared" si="14"/>
        <v>5830743.4000000004</v>
      </c>
      <c r="O100" s="9">
        <f t="shared" si="15"/>
        <v>1943581.1333333335</v>
      </c>
      <c r="P100" s="8">
        <f t="shared" si="16"/>
        <v>0</v>
      </c>
      <c r="Q100" s="9">
        <f t="shared" si="17"/>
        <v>1943581.1333333335</v>
      </c>
      <c r="R100" s="9">
        <f t="shared" si="11"/>
        <v>5830743.4000000004</v>
      </c>
      <c r="S100" s="2">
        <v>43678</v>
      </c>
      <c r="T100" s="9">
        <v>20232413.84</v>
      </c>
      <c r="U100" s="9">
        <v>-343468</v>
      </c>
      <c r="V100" s="9">
        <f t="shared" si="18"/>
        <v>19888945.84</v>
      </c>
      <c r="W100" s="2">
        <v>43678</v>
      </c>
      <c r="X100" s="9">
        <f t="shared" si="19"/>
        <v>25719689.240000002</v>
      </c>
      <c r="Y100" s="9"/>
      <c r="Z100" s="9">
        <f t="shared" si="12"/>
        <v>25719689.240000002</v>
      </c>
    </row>
    <row r="101" spans="1:26">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13"/>
        <v>-60.675000000000011</v>
      </c>
      <c r="I101" s="8">
        <f t="shared" si="13"/>
        <v>-22166.094375000004</v>
      </c>
      <c r="J101" s="8">
        <f t="shared" si="13"/>
        <v>8.375</v>
      </c>
      <c r="K101" s="9">
        <v>3</v>
      </c>
      <c r="L101" s="9">
        <v>5248300.4000000004</v>
      </c>
      <c r="M101" s="9">
        <v>-275288</v>
      </c>
      <c r="N101" s="9">
        <f t="shared" si="14"/>
        <v>4973012.4000000004</v>
      </c>
      <c r="O101" s="9">
        <f t="shared" si="15"/>
        <v>1657670.8</v>
      </c>
      <c r="P101" s="8">
        <f t="shared" si="16"/>
        <v>0</v>
      </c>
      <c r="Q101" s="9">
        <f t="shared" si="17"/>
        <v>1657670.8</v>
      </c>
      <c r="R101" s="9">
        <f t="shared" si="11"/>
        <v>4973012.4000000004</v>
      </c>
      <c r="S101" s="2">
        <v>43709</v>
      </c>
      <c r="T101" s="9">
        <v>19038087.300000001</v>
      </c>
      <c r="U101" s="9">
        <v>163491</v>
      </c>
      <c r="V101" s="9">
        <f t="shared" si="18"/>
        <v>19201578.300000001</v>
      </c>
      <c r="W101" s="2">
        <v>43709</v>
      </c>
      <c r="X101" s="9">
        <f t="shared" si="19"/>
        <v>24174590.700000003</v>
      </c>
      <c r="Y101" s="9"/>
      <c r="Z101" s="9">
        <f t="shared" si="12"/>
        <v>24174590.700000003</v>
      </c>
    </row>
    <row r="102" spans="1:26">
      <c r="A102" s="2">
        <v>43739</v>
      </c>
      <c r="B102" s="8">
        <f>'WA Sch. 1-2'!B102</f>
        <v>510.4</v>
      </c>
      <c r="C102" s="8">
        <f>'WA Sch. 1-2'!C102</f>
        <v>260508.15999999997</v>
      </c>
      <c r="D102" s="8">
        <f>'WA Sch. 1-2'!D102</f>
        <v>0.65</v>
      </c>
      <c r="E102" s="8">
        <f>'WA Sch. 1-2'!E102</f>
        <v>706</v>
      </c>
      <c r="F102" s="8">
        <f>'WA Sch. 1-2'!F102</f>
        <v>498436</v>
      </c>
      <c r="G102" s="8">
        <f>'WA Sch. 1-2'!G102</f>
        <v>0</v>
      </c>
      <c r="H102" s="8">
        <f t="shared" si="13"/>
        <v>-195.60000000000002</v>
      </c>
      <c r="I102" s="8">
        <f t="shared" si="13"/>
        <v>-237927.84000000003</v>
      </c>
      <c r="J102" s="8">
        <f t="shared" si="13"/>
        <v>0.65</v>
      </c>
      <c r="K102" s="9">
        <v>3</v>
      </c>
      <c r="L102" s="9">
        <v>5137675.2</v>
      </c>
      <c r="M102" s="9">
        <v>-129640</v>
      </c>
      <c r="N102" s="9">
        <f t="shared" si="14"/>
        <v>5008035.2</v>
      </c>
      <c r="O102" s="9">
        <f t="shared" si="15"/>
        <v>1669345.0666666667</v>
      </c>
      <c r="P102" s="8">
        <f t="shared" si="16"/>
        <v>0</v>
      </c>
      <c r="Q102" s="9">
        <f t="shared" si="17"/>
        <v>1669345.0666666667</v>
      </c>
      <c r="R102" s="9">
        <f t="shared" si="11"/>
        <v>5008035.2</v>
      </c>
      <c r="S102" s="2">
        <v>43739</v>
      </c>
      <c r="T102" s="9">
        <v>21806217.689999998</v>
      </c>
      <c r="U102" s="9">
        <v>3042469</v>
      </c>
      <c r="V102" s="9">
        <f t="shared" si="18"/>
        <v>24848686.689999998</v>
      </c>
      <c r="W102" s="2">
        <v>43739</v>
      </c>
      <c r="X102" s="9">
        <f t="shared" si="19"/>
        <v>29856721.889999997</v>
      </c>
      <c r="Y102" s="9"/>
      <c r="Z102" s="9">
        <f t="shared" si="12"/>
        <v>29856721.889999997</v>
      </c>
    </row>
    <row r="103" spans="1:26">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13"/>
        <v>-7.0249999999999773</v>
      </c>
      <c r="I103" s="8">
        <f t="shared" si="13"/>
        <v>-12342.749375000014</v>
      </c>
      <c r="J103" s="8">
        <f t="shared" si="13"/>
        <v>0</v>
      </c>
      <c r="K103" s="9">
        <v>3</v>
      </c>
      <c r="L103" s="9">
        <v>4928649.5999999996</v>
      </c>
      <c r="M103" s="9">
        <v>-160956</v>
      </c>
      <c r="N103" s="9">
        <f t="shared" si="14"/>
        <v>4767693.5999999996</v>
      </c>
      <c r="O103" s="9">
        <f t="shared" si="15"/>
        <v>1589231.2</v>
      </c>
      <c r="P103" s="8">
        <f t="shared" si="16"/>
        <v>0</v>
      </c>
      <c r="Q103" s="9">
        <f t="shared" si="17"/>
        <v>1589231.2</v>
      </c>
      <c r="R103" s="9">
        <f t="shared" si="11"/>
        <v>4767693.5999999996</v>
      </c>
      <c r="S103" s="2">
        <v>43770</v>
      </c>
      <c r="T103" s="9">
        <v>19956429.210000001</v>
      </c>
      <c r="U103" s="9">
        <v>-447307</v>
      </c>
      <c r="V103" s="9">
        <f t="shared" si="18"/>
        <v>19509122.210000001</v>
      </c>
      <c r="W103" s="2">
        <v>43770</v>
      </c>
      <c r="X103" s="9">
        <f t="shared" si="19"/>
        <v>24276815.810000002</v>
      </c>
      <c r="Y103" s="9"/>
      <c r="Z103" s="9">
        <f t="shared" si="12"/>
        <v>24276815.810000002</v>
      </c>
    </row>
    <row r="104" spans="1:26">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13"/>
        <v>160.72499999999991</v>
      </c>
      <c r="I104" s="8">
        <f t="shared" si="13"/>
        <v>340210.62562499987</v>
      </c>
      <c r="J104" s="8">
        <f t="shared" si="13"/>
        <v>0</v>
      </c>
      <c r="K104" s="9">
        <v>3</v>
      </c>
      <c r="L104" s="9">
        <v>5109852.2226666668</v>
      </c>
      <c r="M104" s="9">
        <v>144328</v>
      </c>
      <c r="N104" s="9">
        <f t="shared" si="14"/>
        <v>5254180.2226666668</v>
      </c>
      <c r="O104" s="9">
        <f t="shared" si="15"/>
        <v>1751393.4075555557</v>
      </c>
      <c r="P104" s="8">
        <f t="shared" si="16"/>
        <v>0</v>
      </c>
      <c r="Q104" s="9">
        <f t="shared" si="17"/>
        <v>1751393.4075555557</v>
      </c>
      <c r="R104" s="9">
        <f t="shared" si="11"/>
        <v>5254180.2226666668</v>
      </c>
      <c r="S104" s="2">
        <v>43800</v>
      </c>
      <c r="T104" s="9">
        <v>21864239.074666668</v>
      </c>
      <c r="U104" s="9">
        <v>-473810</v>
      </c>
      <c r="V104" s="9">
        <f t="shared" si="18"/>
        <v>21390429.074666668</v>
      </c>
      <c r="W104" s="2">
        <v>43800</v>
      </c>
      <c r="X104" s="9">
        <f t="shared" si="19"/>
        <v>26644609.297333334</v>
      </c>
      <c r="Y104" s="9"/>
      <c r="Z104" s="9">
        <f t="shared" si="12"/>
        <v>26644609.297333334</v>
      </c>
    </row>
    <row r="105" spans="1:26">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13"/>
        <v>139.65000000000009</v>
      </c>
      <c r="I105" s="8">
        <f t="shared" si="13"/>
        <v>286373.2725000002</v>
      </c>
      <c r="J105" s="8">
        <f t="shared" si="13"/>
        <v>0</v>
      </c>
      <c r="K105" s="9">
        <v>3</v>
      </c>
      <c r="L105" s="9">
        <v>5145411.6000000006</v>
      </c>
      <c r="M105" s="9">
        <v>29261</v>
      </c>
      <c r="N105" s="9">
        <f t="shared" si="14"/>
        <v>5174672.6000000006</v>
      </c>
      <c r="O105" s="9">
        <f t="shared" si="15"/>
        <v>1724890.8666666669</v>
      </c>
      <c r="P105" s="8">
        <f t="shared" si="16"/>
        <v>0</v>
      </c>
      <c r="Q105" s="9">
        <f t="shared" si="17"/>
        <v>1724890.8666666669</v>
      </c>
      <c r="R105" s="9">
        <f t="shared" si="11"/>
        <v>5174672.6000000006</v>
      </c>
      <c r="S105" s="2">
        <v>43831</v>
      </c>
      <c r="T105" s="9">
        <v>22799579.468999997</v>
      </c>
      <c r="U105" s="9">
        <v>958496</v>
      </c>
      <c r="V105" s="9">
        <f t="shared" si="18"/>
        <v>23758075.468999997</v>
      </c>
      <c r="W105" s="2">
        <v>43831</v>
      </c>
      <c r="X105" s="9">
        <f t="shared" si="19"/>
        <v>28932748.068999998</v>
      </c>
      <c r="Y105" s="9"/>
      <c r="Z105" s="9">
        <f t="shared" si="12"/>
        <v>28932748.068999998</v>
      </c>
    </row>
    <row r="106" spans="1:26">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20">B106-E106</f>
        <v>65.764249999999947</v>
      </c>
      <c r="I106" s="8">
        <f t="shared" si="20"/>
        <v>118360.14607806236</v>
      </c>
      <c r="J106" s="8">
        <f t="shared" si="20"/>
        <v>0</v>
      </c>
      <c r="K106" s="9">
        <v>3</v>
      </c>
      <c r="L106" s="9">
        <v>4925877.6000000006</v>
      </c>
      <c r="M106" s="9">
        <v>-203260</v>
      </c>
      <c r="N106" s="9">
        <f t="shared" si="14"/>
        <v>4722617.6000000006</v>
      </c>
      <c r="O106" s="9">
        <f t="shared" si="15"/>
        <v>1574205.8666666669</v>
      </c>
      <c r="P106" s="8">
        <f t="shared" si="16"/>
        <v>0</v>
      </c>
      <c r="Q106" s="9">
        <f t="shared" si="17"/>
        <v>1574205.8666666669</v>
      </c>
      <c r="R106" s="9">
        <f t="shared" si="11"/>
        <v>4722617.6000000006</v>
      </c>
      <c r="S106" s="2">
        <v>43862</v>
      </c>
      <c r="T106" s="9">
        <v>21907150.870000001</v>
      </c>
      <c r="U106" s="9">
        <v>-798893</v>
      </c>
      <c r="V106" s="9">
        <f t="shared" si="18"/>
        <v>21108257.870000001</v>
      </c>
      <c r="W106" s="2">
        <v>43862</v>
      </c>
      <c r="X106" s="9">
        <f t="shared" si="19"/>
        <v>25830875.470000003</v>
      </c>
      <c r="Y106" s="9"/>
      <c r="Z106" s="9">
        <f t="shared" si="12"/>
        <v>25830875.470000003</v>
      </c>
    </row>
    <row r="107" spans="1:26">
      <c r="A107" s="2">
        <v>43891</v>
      </c>
      <c r="B107" s="8">
        <f>'WA Sch. 1-2'!B107</f>
        <v>767.35</v>
      </c>
      <c r="C107" s="8">
        <f>'WA Sch. 1-2'!C107</f>
        <v>588826.02250000008</v>
      </c>
      <c r="D107" s="8">
        <f>'WA Sch. 1-2'!D107</f>
        <v>0</v>
      </c>
      <c r="E107" s="8">
        <f>'WA Sch. 1-2'!E107</f>
        <v>814.5</v>
      </c>
      <c r="F107" s="8">
        <f>'WA Sch. 1-2'!F107</f>
        <v>663410.25</v>
      </c>
      <c r="G107" s="8">
        <f>'WA Sch. 1-2'!G107</f>
        <v>0</v>
      </c>
      <c r="H107" s="8">
        <f t="shared" si="20"/>
        <v>-47.149999999999977</v>
      </c>
      <c r="I107" s="8">
        <f t="shared" si="20"/>
        <v>-74584.227499999921</v>
      </c>
      <c r="J107" s="8">
        <f t="shared" si="20"/>
        <v>0</v>
      </c>
      <c r="K107" s="9">
        <v>3</v>
      </c>
      <c r="L107" s="9">
        <v>4959928.4000000004</v>
      </c>
      <c r="M107" s="9">
        <v>30690</v>
      </c>
      <c r="N107" s="9">
        <f t="shared" si="14"/>
        <v>4990618.4000000004</v>
      </c>
      <c r="O107" s="9">
        <f t="shared" si="15"/>
        <v>1663539.4666666668</v>
      </c>
      <c r="P107" s="8">
        <f t="shared" si="16"/>
        <v>0</v>
      </c>
      <c r="Q107" s="9">
        <f t="shared" si="17"/>
        <v>1663539.4666666668</v>
      </c>
      <c r="R107" s="9">
        <f t="shared" si="11"/>
        <v>4990618.4000000004</v>
      </c>
      <c r="S107" s="2">
        <v>43891</v>
      </c>
      <c r="T107" s="9">
        <v>22816896.400000002</v>
      </c>
      <c r="U107" s="9">
        <v>692595</v>
      </c>
      <c r="V107" s="9">
        <f t="shared" si="18"/>
        <v>23509491.400000002</v>
      </c>
      <c r="W107" s="2">
        <v>43891</v>
      </c>
      <c r="X107" s="9">
        <f t="shared" si="19"/>
        <v>28500109.800000004</v>
      </c>
      <c r="Y107" s="9"/>
      <c r="Z107" s="9">
        <f t="shared" si="12"/>
        <v>28500109.800000004</v>
      </c>
    </row>
    <row r="108" spans="1:26">
      <c r="A108" s="2">
        <v>43922</v>
      </c>
      <c r="B108" s="8">
        <f>'WA Sch. 1-2'!B108</f>
        <v>547.15</v>
      </c>
      <c r="C108" s="8">
        <f>'WA Sch. 1-2'!C108</f>
        <v>299373.1225</v>
      </c>
      <c r="D108" s="8">
        <f>'WA Sch. 1-2'!D108</f>
        <v>0.375</v>
      </c>
      <c r="E108" s="8">
        <f>'WA Sch. 1-2'!E108</f>
        <v>522</v>
      </c>
      <c r="F108" s="8">
        <f>'WA Sch. 1-2'!F108</f>
        <v>272484</v>
      </c>
      <c r="G108" s="8">
        <f>'WA Sch. 1-2'!G108</f>
        <v>0</v>
      </c>
      <c r="H108" s="8">
        <f t="shared" si="20"/>
        <v>25.149999999999977</v>
      </c>
      <c r="I108" s="8">
        <f t="shared" si="20"/>
        <v>26889.122499999998</v>
      </c>
      <c r="J108" s="8">
        <f t="shared" si="20"/>
        <v>0.375</v>
      </c>
      <c r="K108" s="9">
        <v>3</v>
      </c>
      <c r="L108" s="9">
        <v>4409482</v>
      </c>
      <c r="M108" s="9">
        <v>-604031</v>
      </c>
      <c r="N108" s="9">
        <f t="shared" si="14"/>
        <v>3805451</v>
      </c>
      <c r="O108" s="9">
        <f t="shared" si="15"/>
        <v>1268483.6666666667</v>
      </c>
      <c r="P108" s="8">
        <f t="shared" si="16"/>
        <v>0</v>
      </c>
      <c r="Q108" s="9">
        <f t="shared" si="17"/>
        <v>1268483.6666666667</v>
      </c>
      <c r="R108" s="9">
        <f t="shared" si="11"/>
        <v>3805451</v>
      </c>
      <c r="S108" s="2">
        <v>43922</v>
      </c>
      <c r="T108" s="9">
        <v>20979250.326000001</v>
      </c>
      <c r="U108" s="9">
        <v>-2066311</v>
      </c>
      <c r="V108" s="9">
        <f t="shared" si="18"/>
        <v>18912939.326000001</v>
      </c>
      <c r="W108" s="2">
        <v>43922</v>
      </c>
      <c r="X108" s="9">
        <f t="shared" si="19"/>
        <v>22718390.326000001</v>
      </c>
      <c r="Y108" s="9"/>
      <c r="Z108" s="9">
        <f t="shared" si="12"/>
        <v>22718390.326000001</v>
      </c>
    </row>
    <row r="109" spans="1:26">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20"/>
        <v>-9.4750000000000227</v>
      </c>
      <c r="I109" s="8">
        <f t="shared" si="20"/>
        <v>-5585.749375000014</v>
      </c>
      <c r="J109" s="8">
        <f t="shared" si="20"/>
        <v>4.9499999999999993</v>
      </c>
      <c r="K109" s="9">
        <v>3</v>
      </c>
      <c r="L109" s="9">
        <v>4561915.4000000004</v>
      </c>
      <c r="M109" s="9">
        <v>157497</v>
      </c>
      <c r="N109" s="9">
        <f t="shared" si="14"/>
        <v>4719412.4000000004</v>
      </c>
      <c r="O109" s="9">
        <f t="shared" si="15"/>
        <v>1573137.4666666668</v>
      </c>
      <c r="P109" s="8">
        <f t="shared" si="16"/>
        <v>0</v>
      </c>
      <c r="Q109" s="9">
        <f t="shared" si="17"/>
        <v>1573137.4666666668</v>
      </c>
      <c r="R109" s="9">
        <f t="shared" si="11"/>
        <v>4719412.4000000004</v>
      </c>
      <c r="S109" s="2">
        <v>43952</v>
      </c>
      <c r="T109" s="9">
        <v>21689757.240000006</v>
      </c>
      <c r="U109" s="9">
        <v>1390142</v>
      </c>
      <c r="V109" s="9">
        <f t="shared" si="18"/>
        <v>23079899.240000006</v>
      </c>
      <c r="W109" s="2">
        <v>43952</v>
      </c>
      <c r="X109" s="9">
        <f t="shared" si="19"/>
        <v>27799311.640000008</v>
      </c>
      <c r="Y109" s="9"/>
      <c r="Z109" s="9">
        <f t="shared" si="12"/>
        <v>27799311.640000008</v>
      </c>
    </row>
    <row r="110" spans="1:26">
      <c r="A110" s="2">
        <v>43983</v>
      </c>
      <c r="B110" s="8">
        <f>'WA Sch. 1-2'!B110</f>
        <v>126.95</v>
      </c>
      <c r="C110" s="8">
        <f>'WA Sch. 1-2'!C110</f>
        <v>16116.302500000002</v>
      </c>
      <c r="D110" s="8">
        <f>'WA Sch. 1-2'!D110</f>
        <v>68</v>
      </c>
      <c r="E110" s="8">
        <f>'WA Sch. 1-2'!E110</f>
        <v>145.5</v>
      </c>
      <c r="F110" s="8">
        <f>'WA Sch. 1-2'!F110</f>
        <v>21170.25</v>
      </c>
      <c r="G110" s="8">
        <f>'WA Sch. 1-2'!G110</f>
        <v>43</v>
      </c>
      <c r="H110" s="8">
        <f t="shared" si="20"/>
        <v>-18.549999999999997</v>
      </c>
      <c r="I110" s="8">
        <f t="shared" si="20"/>
        <v>-5053.9474999999984</v>
      </c>
      <c r="J110" s="8">
        <f t="shared" si="20"/>
        <v>25</v>
      </c>
      <c r="K110" s="9">
        <v>3</v>
      </c>
      <c r="L110" s="9">
        <v>4773626.2</v>
      </c>
      <c r="M110" s="9">
        <v>257531</v>
      </c>
      <c r="N110" s="9">
        <f t="shared" si="14"/>
        <v>5031157.2</v>
      </c>
      <c r="O110" s="9">
        <f t="shared" si="15"/>
        <v>1677052.4000000001</v>
      </c>
      <c r="P110" s="8">
        <f t="shared" si="16"/>
        <v>0</v>
      </c>
      <c r="Q110" s="9">
        <f t="shared" si="17"/>
        <v>1677052.4000000001</v>
      </c>
      <c r="R110" s="9">
        <f t="shared" si="11"/>
        <v>5031157.2</v>
      </c>
      <c r="S110" s="2">
        <v>43983</v>
      </c>
      <c r="T110" s="9">
        <v>21213906.180000003</v>
      </c>
      <c r="U110" s="9">
        <v>-851512</v>
      </c>
      <c r="V110" s="9">
        <f t="shared" si="18"/>
        <v>20362394.180000003</v>
      </c>
      <c r="W110" s="2">
        <v>43983</v>
      </c>
      <c r="X110" s="9">
        <f t="shared" si="19"/>
        <v>25393551.380000003</v>
      </c>
      <c r="Y110" s="9"/>
      <c r="Z110" s="9">
        <f t="shared" si="12"/>
        <v>25393551.380000003</v>
      </c>
    </row>
    <row r="111" spans="1:26">
      <c r="A111" s="2">
        <v>44013</v>
      </c>
      <c r="B111" s="8">
        <f>'WA Sch. 1-2'!B111</f>
        <v>14.1</v>
      </c>
      <c r="C111" s="8">
        <f>'WA Sch. 1-2'!C111</f>
        <v>198.81</v>
      </c>
      <c r="D111" s="8">
        <f>'WA Sch. 1-2'!D111</f>
        <v>240.05</v>
      </c>
      <c r="E111" s="8">
        <f>'WA Sch. 1-2'!E111</f>
        <v>22.5</v>
      </c>
      <c r="F111" s="8">
        <f>'WA Sch. 1-2'!F111</f>
        <v>506.25</v>
      </c>
      <c r="G111" s="8">
        <f>'WA Sch. 1-2'!G111</f>
        <v>193</v>
      </c>
      <c r="H111" s="8">
        <f t="shared" si="20"/>
        <v>-8.4</v>
      </c>
      <c r="I111" s="8">
        <f t="shared" si="20"/>
        <v>-307.44</v>
      </c>
      <c r="J111" s="8">
        <f t="shared" si="20"/>
        <v>47.050000000000011</v>
      </c>
      <c r="K111" s="9">
        <v>3</v>
      </c>
      <c r="L111" s="9">
        <v>5420433.1999999993</v>
      </c>
      <c r="M111" s="9">
        <v>605398</v>
      </c>
      <c r="N111" s="9">
        <f t="shared" si="14"/>
        <v>6025831.1999999993</v>
      </c>
      <c r="O111" s="9">
        <f t="shared" si="15"/>
        <v>2008610.3999999997</v>
      </c>
      <c r="P111" s="8">
        <f t="shared" si="16"/>
        <v>0</v>
      </c>
      <c r="Q111" s="9">
        <f t="shared" si="17"/>
        <v>2008610.3999999997</v>
      </c>
      <c r="R111" s="9">
        <f t="shared" si="11"/>
        <v>6025831.1999999993</v>
      </c>
      <c r="S111" s="2">
        <v>44013</v>
      </c>
      <c r="T111" s="9">
        <v>22638822.135000002</v>
      </c>
      <c r="U111" s="9">
        <v>1357002</v>
      </c>
      <c r="V111" s="9">
        <f t="shared" si="18"/>
        <v>23995824.135000002</v>
      </c>
      <c r="W111" s="2">
        <v>44013</v>
      </c>
      <c r="X111" s="9">
        <f t="shared" si="19"/>
        <v>30021655.335000001</v>
      </c>
      <c r="Y111" s="9"/>
      <c r="Z111" s="9">
        <f t="shared" si="12"/>
        <v>30021655.335000001</v>
      </c>
    </row>
    <row r="112" spans="1:26">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20"/>
        <v>7.8500000000000014</v>
      </c>
      <c r="I112" s="8">
        <f t="shared" si="20"/>
        <v>242.17250000000007</v>
      </c>
      <c r="J112" s="8">
        <f t="shared" si="20"/>
        <v>-11.050000000000011</v>
      </c>
      <c r="K112" s="9">
        <v>3</v>
      </c>
      <c r="L112" s="9">
        <v>5760171.2000000002</v>
      </c>
      <c r="M112" s="9">
        <v>390120</v>
      </c>
      <c r="N112" s="9">
        <f t="shared" si="14"/>
        <v>6150291.2000000002</v>
      </c>
      <c r="O112" s="9">
        <f t="shared" si="15"/>
        <v>2050097.0666666667</v>
      </c>
      <c r="P112" s="8">
        <f t="shared" si="16"/>
        <v>0</v>
      </c>
      <c r="Q112" s="9">
        <f t="shared" si="17"/>
        <v>2050097.0666666667</v>
      </c>
      <c r="R112" s="9">
        <f t="shared" si="11"/>
        <v>6150291.2000000002</v>
      </c>
      <c r="S112" s="2">
        <v>44044</v>
      </c>
      <c r="T112" s="9">
        <v>23658690.239999998</v>
      </c>
      <c r="U112" s="9">
        <v>1066218</v>
      </c>
      <c r="V112" s="9">
        <f t="shared" si="18"/>
        <v>24724908.239999998</v>
      </c>
      <c r="W112" s="2">
        <v>44044</v>
      </c>
      <c r="X112" s="9">
        <f t="shared" si="19"/>
        <v>30875199.439999998</v>
      </c>
      <c r="Y112" s="9"/>
      <c r="Z112" s="9">
        <f t="shared" si="12"/>
        <v>30875199.439999998</v>
      </c>
    </row>
    <row r="113" spans="1:27">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20"/>
        <v>61.824999999999989</v>
      </c>
      <c r="I113" s="8">
        <f t="shared" si="20"/>
        <v>15012.655624999996</v>
      </c>
      <c r="J113" s="8">
        <f t="shared" si="20"/>
        <v>-18.125</v>
      </c>
      <c r="K113" s="9">
        <v>3</v>
      </c>
      <c r="L113" s="9">
        <v>5112441.5999999996</v>
      </c>
      <c r="M113" s="9">
        <v>-671260</v>
      </c>
      <c r="N113" s="9">
        <f t="shared" si="14"/>
        <v>4441181.5999999996</v>
      </c>
      <c r="O113" s="9">
        <f t="shared" si="15"/>
        <v>1480393.8666666665</v>
      </c>
      <c r="P113" s="8">
        <f t="shared" si="16"/>
        <v>0</v>
      </c>
      <c r="Q113" s="9">
        <f t="shared" si="17"/>
        <v>1480393.8666666665</v>
      </c>
      <c r="R113" s="9">
        <f t="shared" si="11"/>
        <v>4441181.5999999996</v>
      </c>
      <c r="S113" s="2">
        <v>44075</v>
      </c>
      <c r="T113" s="9">
        <v>22264241.949999999</v>
      </c>
      <c r="U113" s="9">
        <v>-1481610</v>
      </c>
      <c r="V113" s="9">
        <f t="shared" si="18"/>
        <v>20782631.949999999</v>
      </c>
      <c r="W113" s="2">
        <v>44075</v>
      </c>
      <c r="X113" s="9">
        <f t="shared" si="19"/>
        <v>25223813.549999997</v>
      </c>
      <c r="Y113" s="9"/>
      <c r="Z113" s="9">
        <f t="shared" si="12"/>
        <v>25223813.549999997</v>
      </c>
    </row>
    <row r="114" spans="1:27">
      <c r="A114" s="2">
        <v>44105</v>
      </c>
      <c r="B114" s="8">
        <f>'WA Sch. 1-2'!B114</f>
        <v>510.4</v>
      </c>
      <c r="C114" s="8">
        <f>'WA Sch. 1-2'!C114</f>
        <v>260508.15999999997</v>
      </c>
      <c r="D114" s="8">
        <f>'WA Sch. 1-2'!D114</f>
        <v>0.65</v>
      </c>
      <c r="E114" s="8">
        <f>'WA Sch. 1-2'!E114</f>
        <v>530</v>
      </c>
      <c r="F114" s="8">
        <f>'WA Sch. 1-2'!F114</f>
        <v>280900</v>
      </c>
      <c r="G114" s="8">
        <f>'WA Sch. 1-2'!G114</f>
        <v>2.5</v>
      </c>
      <c r="H114" s="8">
        <f t="shared" si="20"/>
        <v>-19.600000000000023</v>
      </c>
      <c r="I114" s="8">
        <f t="shared" si="20"/>
        <v>-20391.840000000026</v>
      </c>
      <c r="J114" s="8">
        <f t="shared" si="20"/>
        <v>-1.85</v>
      </c>
      <c r="K114" s="9">
        <v>3</v>
      </c>
      <c r="L114" s="9">
        <v>5244835.4000000004</v>
      </c>
      <c r="M114" s="9">
        <v>161440</v>
      </c>
      <c r="N114" s="9">
        <f t="shared" si="14"/>
        <v>5406275.4000000004</v>
      </c>
      <c r="O114" s="9">
        <f t="shared" si="15"/>
        <v>1802091.8</v>
      </c>
      <c r="P114" s="8">
        <f t="shared" si="16"/>
        <v>0</v>
      </c>
      <c r="Q114" s="9">
        <f t="shared" si="17"/>
        <v>1802091.8</v>
      </c>
      <c r="R114" s="9">
        <f t="shared" si="11"/>
        <v>5406275.4000000004</v>
      </c>
      <c r="S114" s="2">
        <v>44105</v>
      </c>
      <c r="T114" s="9">
        <v>23982221.026999999</v>
      </c>
      <c r="U114" s="9">
        <v>1829878</v>
      </c>
      <c r="V114" s="9">
        <f t="shared" si="18"/>
        <v>25812099.026999999</v>
      </c>
      <c r="W114" s="2">
        <v>44105</v>
      </c>
      <c r="X114" s="9">
        <f t="shared" si="19"/>
        <v>31218374.427000001</v>
      </c>
      <c r="Y114" s="9"/>
      <c r="Z114" s="9">
        <f t="shared" si="12"/>
        <v>31218374.427000001</v>
      </c>
    </row>
    <row r="115" spans="1:27">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20"/>
        <v>38.975000000000023</v>
      </c>
      <c r="I115" s="8">
        <f t="shared" si="20"/>
        <v>66685.250624999986</v>
      </c>
      <c r="J115" s="8">
        <f t="shared" si="20"/>
        <v>0</v>
      </c>
      <c r="K115" s="9">
        <v>3</v>
      </c>
      <c r="L115" s="9">
        <v>4952226.3000000007</v>
      </c>
      <c r="M115" s="9">
        <v>-310605</v>
      </c>
      <c r="N115" s="9">
        <f t="shared" si="14"/>
        <v>4641621.3000000007</v>
      </c>
      <c r="O115" s="9">
        <f t="shared" si="15"/>
        <v>1547207.1000000003</v>
      </c>
      <c r="P115" s="8">
        <f t="shared" si="16"/>
        <v>0</v>
      </c>
      <c r="Q115" s="9">
        <f t="shared" si="17"/>
        <v>1547207.1000000003</v>
      </c>
      <c r="R115" s="9">
        <f t="shared" si="11"/>
        <v>4641621.3000000007</v>
      </c>
      <c r="S115" s="2">
        <v>44136</v>
      </c>
      <c r="T115" s="9">
        <v>22887651.98</v>
      </c>
      <c r="U115" s="9">
        <v>-1155451</v>
      </c>
      <c r="V115" s="9">
        <f t="shared" si="18"/>
        <v>21732200.98</v>
      </c>
      <c r="W115" s="2">
        <v>44136</v>
      </c>
      <c r="X115" s="9">
        <f t="shared" si="19"/>
        <v>26373822.280000001</v>
      </c>
      <c r="Y115" s="9"/>
      <c r="Z115" s="9">
        <f t="shared" si="12"/>
        <v>26373822.280000001</v>
      </c>
    </row>
    <row r="116" spans="1:27">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20"/>
        <v>109.22499999999991</v>
      </c>
      <c r="I116" s="8">
        <f t="shared" si="20"/>
        <v>236824.37562499987</v>
      </c>
      <c r="J116" s="8">
        <f t="shared" si="20"/>
        <v>0</v>
      </c>
      <c r="K116" s="9">
        <v>3</v>
      </c>
      <c r="L116" s="9">
        <v>4997619.1999999993</v>
      </c>
      <c r="M116" s="9">
        <v>47258</v>
      </c>
      <c r="N116" s="9">
        <f t="shared" si="14"/>
        <v>5044877.1999999993</v>
      </c>
      <c r="O116" s="9">
        <f t="shared" si="15"/>
        <v>1681625.7333333332</v>
      </c>
      <c r="P116" s="8">
        <f t="shared" si="16"/>
        <v>0</v>
      </c>
      <c r="Q116" s="9">
        <f t="shared" si="17"/>
        <v>1681625.7333333332</v>
      </c>
      <c r="R116" s="9">
        <f t="shared" si="11"/>
        <v>5044877.1999999993</v>
      </c>
      <c r="S116" s="2">
        <v>44166</v>
      </c>
      <c r="T116" s="9">
        <v>23854996.790000003</v>
      </c>
      <c r="U116" s="9">
        <v>1079356</v>
      </c>
      <c r="V116" s="9">
        <f t="shared" si="18"/>
        <v>24934352.790000003</v>
      </c>
      <c r="W116" s="2">
        <v>44166</v>
      </c>
      <c r="X116" s="9">
        <f t="shared" si="19"/>
        <v>29979229.990000002</v>
      </c>
      <c r="Y116" s="9"/>
      <c r="Z116" s="9">
        <f t="shared" si="12"/>
        <v>29979229.990000002</v>
      </c>
    </row>
    <row r="117" spans="1:27">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20"/>
        <v>117.65000000000009</v>
      </c>
      <c r="I117" s="8">
        <f t="shared" si="20"/>
        <v>243847.2725000002</v>
      </c>
      <c r="J117" s="8">
        <f t="shared" si="20"/>
        <v>0</v>
      </c>
      <c r="K117" s="9">
        <v>3</v>
      </c>
      <c r="L117" s="9">
        <v>5136126.8</v>
      </c>
      <c r="M117" s="9">
        <v>130265</v>
      </c>
      <c r="N117" s="9">
        <f t="shared" si="14"/>
        <v>5266391.8</v>
      </c>
      <c r="O117" s="9">
        <f t="shared" si="15"/>
        <v>1755463.9333333333</v>
      </c>
      <c r="P117" s="8">
        <f t="shared" si="16"/>
        <v>0</v>
      </c>
      <c r="Q117" s="9">
        <f t="shared" si="17"/>
        <v>1755463.9333333333</v>
      </c>
      <c r="R117" s="9">
        <f t="shared" si="11"/>
        <v>5266391.8</v>
      </c>
      <c r="S117" s="2">
        <v>44197</v>
      </c>
      <c r="T117" s="9">
        <v>24069709.899999999</v>
      </c>
      <c r="U117" s="9">
        <v>144605</v>
      </c>
      <c r="V117" s="9">
        <f t="shared" si="18"/>
        <v>24214314.899999999</v>
      </c>
      <c r="W117" s="2">
        <v>44197</v>
      </c>
      <c r="X117" s="9">
        <f t="shared" si="19"/>
        <v>29480706.699999999</v>
      </c>
      <c r="Y117" s="9">
        <v>78350.710000004619</v>
      </c>
      <c r="Z117" s="9">
        <f>X117+Y117</f>
        <v>29559057.410000004</v>
      </c>
      <c r="AA117" s="41"/>
    </row>
    <row r="118" spans="1:27">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20"/>
        <v>-70.735750000000053</v>
      </c>
      <c r="I118" s="8">
        <f t="shared" si="20"/>
        <v>-136963.10392193764</v>
      </c>
      <c r="J118" s="8">
        <f t="shared" si="20"/>
        <v>0</v>
      </c>
      <c r="K118" s="9">
        <v>3</v>
      </c>
      <c r="L118" s="9">
        <v>4783653</v>
      </c>
      <c r="M118" s="9">
        <v>-332445</v>
      </c>
      <c r="N118" s="9">
        <f t="shared" si="14"/>
        <v>4451208</v>
      </c>
      <c r="O118" s="9">
        <f t="shared" si="15"/>
        <v>1483736</v>
      </c>
      <c r="P118" s="8">
        <f t="shared" si="16"/>
        <v>0</v>
      </c>
      <c r="Q118" s="9">
        <f t="shared" si="17"/>
        <v>1483736</v>
      </c>
      <c r="R118" s="9">
        <f t="shared" si="11"/>
        <v>4451208</v>
      </c>
      <c r="S118" s="2">
        <v>44228</v>
      </c>
      <c r="T118" s="9">
        <v>23396949.799999993</v>
      </c>
      <c r="U118" s="9">
        <v>-358234</v>
      </c>
      <c r="V118" s="9">
        <f t="shared" si="18"/>
        <v>23038715.799999993</v>
      </c>
      <c r="W118" s="2">
        <v>44228</v>
      </c>
      <c r="X118" s="9">
        <f t="shared" si="19"/>
        <v>27489923.799999993</v>
      </c>
      <c r="Y118" s="9">
        <v>-334554.90000000224</v>
      </c>
      <c r="Z118" s="9">
        <f t="shared" ref="Z118:Z140" si="21">X118+Y118</f>
        <v>27155368.899999991</v>
      </c>
      <c r="AA118" s="41"/>
    </row>
    <row r="119" spans="1:27">
      <c r="A119" s="2">
        <v>44256</v>
      </c>
      <c r="B119" s="8">
        <f>'WA Sch. 1-2'!B119</f>
        <v>767.35</v>
      </c>
      <c r="C119" s="8">
        <f>'WA Sch. 1-2'!C119</f>
        <v>588826.02250000008</v>
      </c>
      <c r="D119" s="8">
        <f>'WA Sch. 1-2'!D119</f>
        <v>0</v>
      </c>
      <c r="E119" s="8">
        <f>'WA Sch. 1-2'!E119</f>
        <v>729</v>
      </c>
      <c r="F119" s="8">
        <f>'WA Sch. 1-2'!F119</f>
        <v>531441</v>
      </c>
      <c r="G119" s="8">
        <f>'WA Sch. 1-2'!G119</f>
        <v>0</v>
      </c>
      <c r="H119" s="8">
        <f t="shared" si="20"/>
        <v>38.350000000000023</v>
      </c>
      <c r="I119" s="8">
        <f t="shared" si="20"/>
        <v>57385.022500000079</v>
      </c>
      <c r="J119" s="8">
        <f t="shared" si="20"/>
        <v>0</v>
      </c>
      <c r="K119" s="9">
        <v>3</v>
      </c>
      <c r="L119" s="9">
        <v>5090260.0056666667</v>
      </c>
      <c r="M119" s="9">
        <v>292549</v>
      </c>
      <c r="N119" s="9">
        <f t="shared" si="14"/>
        <v>5382809.0056666667</v>
      </c>
      <c r="O119" s="9">
        <f t="shared" si="15"/>
        <v>1794269.6685555556</v>
      </c>
      <c r="P119" s="8">
        <f t="shared" si="16"/>
        <v>0</v>
      </c>
      <c r="Q119" s="9">
        <f t="shared" si="17"/>
        <v>1794269.6685555556</v>
      </c>
      <c r="R119" s="9">
        <f t="shared" si="11"/>
        <v>5382809.0056666667</v>
      </c>
      <c r="S119" s="2">
        <v>44256</v>
      </c>
      <c r="T119" s="9">
        <v>25373824.084333338</v>
      </c>
      <c r="U119" s="9">
        <v>1703304</v>
      </c>
      <c r="V119" s="9">
        <f t="shared" si="18"/>
        <v>27077128.084333338</v>
      </c>
      <c r="W119" s="2">
        <v>44256</v>
      </c>
      <c r="X119" s="9">
        <f t="shared" si="19"/>
        <v>32459937.090000004</v>
      </c>
      <c r="Y119" s="9">
        <v>404137.56000000238</v>
      </c>
      <c r="Z119" s="9">
        <f t="shared" si="21"/>
        <v>32864074.650000006</v>
      </c>
      <c r="AA119" s="41"/>
    </row>
    <row r="120" spans="1:27">
      <c r="A120" s="2">
        <v>44287</v>
      </c>
      <c r="B120" s="8">
        <f>'WA Sch. 1-2'!B120</f>
        <v>547.15</v>
      </c>
      <c r="C120" s="8">
        <f>'WA Sch. 1-2'!C120</f>
        <v>299373.1225</v>
      </c>
      <c r="D120" s="8">
        <f>'WA Sch. 1-2'!D120</f>
        <v>0.375</v>
      </c>
      <c r="E120" s="8">
        <f>'WA Sch. 1-2'!E120</f>
        <v>476.5</v>
      </c>
      <c r="F120" s="8">
        <f>'WA Sch. 1-2'!F120</f>
        <v>227052.25</v>
      </c>
      <c r="G120" s="8">
        <f>'WA Sch. 1-2'!G120</f>
        <v>0</v>
      </c>
      <c r="H120" s="8">
        <f t="shared" si="20"/>
        <v>70.649999999999977</v>
      </c>
      <c r="I120" s="8">
        <f t="shared" si="20"/>
        <v>72320.872499999998</v>
      </c>
      <c r="J120" s="8">
        <f t="shared" si="20"/>
        <v>0.375</v>
      </c>
      <c r="K120" s="9">
        <v>3</v>
      </c>
      <c r="L120" s="9">
        <v>4978611.4000000004</v>
      </c>
      <c r="M120" s="9">
        <v>-118370</v>
      </c>
      <c r="N120" s="9">
        <f t="shared" si="14"/>
        <v>4860241.4000000004</v>
      </c>
      <c r="O120" s="9">
        <f t="shared" si="15"/>
        <v>1620080.4666666668</v>
      </c>
      <c r="P120" s="8">
        <f t="shared" si="16"/>
        <v>0</v>
      </c>
      <c r="Q120" s="9">
        <f t="shared" si="17"/>
        <v>1620080.4666666668</v>
      </c>
      <c r="R120" s="9">
        <f t="shared" si="11"/>
        <v>4860241.4000000004</v>
      </c>
      <c r="S120" s="2">
        <v>44287</v>
      </c>
      <c r="T120" s="9">
        <v>23606893.419999998</v>
      </c>
      <c r="U120" s="9">
        <v>-1794485</v>
      </c>
      <c r="V120" s="9">
        <f t="shared" si="18"/>
        <v>21812408.419999998</v>
      </c>
      <c r="W120" s="2">
        <v>44287</v>
      </c>
      <c r="X120" s="9">
        <f t="shared" si="19"/>
        <v>26672649.82</v>
      </c>
      <c r="Y120" s="9">
        <v>-82233.539999999106</v>
      </c>
      <c r="Z120" s="9">
        <f t="shared" si="21"/>
        <v>26590416.280000001</v>
      </c>
      <c r="AA120" s="41"/>
    </row>
    <row r="121" spans="1:27">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20"/>
        <v>19.024999999999977</v>
      </c>
      <c r="I121" s="8">
        <f t="shared" si="20"/>
        <v>10673.500624999986</v>
      </c>
      <c r="J121" s="8">
        <f t="shared" si="20"/>
        <v>5.4499999999999993</v>
      </c>
      <c r="K121" s="9">
        <v>3</v>
      </c>
      <c r="L121" s="9">
        <v>5056294.5999999996</v>
      </c>
      <c r="M121" s="9">
        <v>114328</v>
      </c>
      <c r="N121" s="9">
        <f t="shared" si="14"/>
        <v>5170622.5999999996</v>
      </c>
      <c r="O121" s="9">
        <f t="shared" si="15"/>
        <v>1723540.8666666665</v>
      </c>
      <c r="P121" s="8">
        <f t="shared" si="16"/>
        <v>0</v>
      </c>
      <c r="Q121" s="9">
        <f t="shared" si="17"/>
        <v>1723540.8666666665</v>
      </c>
      <c r="R121" s="9">
        <f t="shared" si="11"/>
        <v>5170622.5999999996</v>
      </c>
      <c r="S121" s="2">
        <v>44317</v>
      </c>
      <c r="T121" s="9">
        <v>22688719.000000004</v>
      </c>
      <c r="U121" s="9">
        <v>-443439</v>
      </c>
      <c r="V121" s="9">
        <f t="shared" si="18"/>
        <v>22245280.000000004</v>
      </c>
      <c r="W121" s="2">
        <v>44317</v>
      </c>
      <c r="X121" s="9">
        <f t="shared" si="19"/>
        <v>27415902.600000001</v>
      </c>
      <c r="Y121" s="9">
        <v>-511380.21999999136</v>
      </c>
      <c r="Z121" s="9">
        <f t="shared" si="21"/>
        <v>26904522.38000001</v>
      </c>
      <c r="AA121" s="41"/>
    </row>
    <row r="122" spans="1:27">
      <c r="A122" s="2">
        <v>44348</v>
      </c>
      <c r="B122" s="8">
        <f>'WA Sch. 1-2'!B122</f>
        <v>126.95</v>
      </c>
      <c r="C122" s="8">
        <f>'WA Sch. 1-2'!C122</f>
        <v>16116.302500000002</v>
      </c>
      <c r="D122" s="8">
        <f>'WA Sch. 1-2'!D122</f>
        <v>68</v>
      </c>
      <c r="E122" s="8">
        <f>'WA Sch. 1-2'!E122</f>
        <v>74.5</v>
      </c>
      <c r="F122" s="8">
        <f>'WA Sch. 1-2'!F122</f>
        <v>5550.25</v>
      </c>
      <c r="G122" s="8">
        <f>'WA Sch. 1-2'!G122</f>
        <v>258</v>
      </c>
      <c r="H122" s="8">
        <f t="shared" si="20"/>
        <v>52.45</v>
      </c>
      <c r="I122" s="8">
        <f t="shared" si="20"/>
        <v>10566.052500000002</v>
      </c>
      <c r="J122" s="8">
        <f t="shared" si="20"/>
        <v>-190</v>
      </c>
      <c r="K122" s="9">
        <v>3</v>
      </c>
      <c r="L122" s="9">
        <v>5399608.7999999998</v>
      </c>
      <c r="M122" s="9">
        <v>276912</v>
      </c>
      <c r="N122" s="9">
        <f t="shared" si="14"/>
        <v>5676520.7999999998</v>
      </c>
      <c r="O122" s="9">
        <f t="shared" si="15"/>
        <v>1892173.5999999999</v>
      </c>
      <c r="P122" s="8">
        <f t="shared" si="16"/>
        <v>0</v>
      </c>
      <c r="Q122" s="9">
        <f t="shared" si="17"/>
        <v>1892173.5999999999</v>
      </c>
      <c r="R122" s="9">
        <f t="shared" si="11"/>
        <v>5676520.7999999998</v>
      </c>
      <c r="S122" s="2">
        <v>44348</v>
      </c>
      <c r="T122" s="9">
        <v>22724184.200000003</v>
      </c>
      <c r="U122" s="9">
        <v>-489704</v>
      </c>
      <c r="V122" s="9">
        <f t="shared" si="18"/>
        <v>22234480.200000003</v>
      </c>
      <c r="W122" s="2">
        <v>44348</v>
      </c>
      <c r="X122" s="9">
        <f t="shared" si="19"/>
        <v>27911001.000000004</v>
      </c>
      <c r="Y122" s="9">
        <v>591572.59999999776</v>
      </c>
      <c r="Z122" s="9">
        <f t="shared" si="21"/>
        <v>28502573.600000001</v>
      </c>
      <c r="AA122" s="41"/>
    </row>
    <row r="123" spans="1:27">
      <c r="A123" s="2">
        <v>44378</v>
      </c>
      <c r="B123" s="8">
        <f>'WA Sch. 1-2'!B123</f>
        <v>14.1</v>
      </c>
      <c r="C123" s="8">
        <f>'WA Sch. 1-2'!C123</f>
        <v>198.81</v>
      </c>
      <c r="D123" s="8">
        <f>'WA Sch. 1-2'!D123</f>
        <v>240.05</v>
      </c>
      <c r="E123" s="8">
        <f>'WA Sch. 1-2'!E123</f>
        <v>0</v>
      </c>
      <c r="F123" s="8">
        <f>'WA Sch. 1-2'!F123</f>
        <v>0</v>
      </c>
      <c r="G123" s="8">
        <f>'WA Sch. 1-2'!G123</f>
        <v>385.5</v>
      </c>
      <c r="H123" s="8">
        <f t="shared" si="20"/>
        <v>14.1</v>
      </c>
      <c r="I123" s="8">
        <f t="shared" si="20"/>
        <v>198.81</v>
      </c>
      <c r="J123" s="8">
        <f t="shared" si="20"/>
        <v>-145.44999999999999</v>
      </c>
      <c r="K123" s="9">
        <v>3</v>
      </c>
      <c r="L123" s="9">
        <v>5940852.4000000004</v>
      </c>
      <c r="M123" s="9">
        <v>559972</v>
      </c>
      <c r="N123" s="9">
        <f t="shared" si="14"/>
        <v>6500824.4000000004</v>
      </c>
      <c r="O123" s="9">
        <f t="shared" si="15"/>
        <v>2166941.4666666668</v>
      </c>
      <c r="P123" s="8">
        <f t="shared" si="16"/>
        <v>0</v>
      </c>
      <c r="Q123" s="9">
        <f t="shared" si="17"/>
        <v>2166941.4666666668</v>
      </c>
      <c r="R123" s="9">
        <f>Q123*K123</f>
        <v>6500824.4000000004</v>
      </c>
      <c r="S123" s="2">
        <v>44378</v>
      </c>
      <c r="T123" s="9">
        <v>22938953.880000003</v>
      </c>
      <c r="U123" s="9">
        <v>419393</v>
      </c>
      <c r="V123" s="9">
        <f t="shared" si="18"/>
        <v>23358346.880000003</v>
      </c>
      <c r="W123" s="2">
        <v>44378</v>
      </c>
      <c r="X123" s="9">
        <f t="shared" si="19"/>
        <v>29859171.280000001</v>
      </c>
      <c r="Y123" s="9">
        <v>-223352.91999999806</v>
      </c>
      <c r="Z123" s="9">
        <f t="shared" si="21"/>
        <v>29635818.360000003</v>
      </c>
      <c r="AA123" s="41"/>
    </row>
    <row r="124" spans="1:27">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20"/>
        <v>-7.6499999999999986</v>
      </c>
      <c r="I124" s="8">
        <f t="shared" si="20"/>
        <v>-354.57749999999993</v>
      </c>
      <c r="J124" s="8">
        <f t="shared" si="20"/>
        <v>1.4499999999999886</v>
      </c>
      <c r="K124" s="9">
        <v>3</v>
      </c>
      <c r="L124" s="9">
        <v>5864612.2000000002</v>
      </c>
      <c r="M124" s="9">
        <v>-48475</v>
      </c>
      <c r="N124" s="9">
        <f t="shared" si="14"/>
        <v>5816137.2000000002</v>
      </c>
      <c r="O124" s="9">
        <f t="shared" si="15"/>
        <v>1938712.4000000001</v>
      </c>
      <c r="P124" s="8">
        <f t="shared" si="16"/>
        <v>0</v>
      </c>
      <c r="Q124" s="9">
        <f t="shared" si="17"/>
        <v>1938712.4000000001</v>
      </c>
      <c r="R124" s="9">
        <f t="shared" si="11"/>
        <v>5816137.2000000002</v>
      </c>
      <c r="S124" s="2">
        <v>44409</v>
      </c>
      <c r="T124" s="9">
        <v>23375478.969999995</v>
      </c>
      <c r="U124" s="9">
        <v>200081</v>
      </c>
      <c r="V124" s="9">
        <f t="shared" si="18"/>
        <v>23575559.969999995</v>
      </c>
      <c r="W124" s="2">
        <v>44409</v>
      </c>
      <c r="X124" s="9">
        <f t="shared" si="19"/>
        <v>29391697.169999994</v>
      </c>
      <c r="Y124" s="9">
        <v>208679.28999999911</v>
      </c>
      <c r="Z124" s="9">
        <f t="shared" si="21"/>
        <v>29600376.459999993</v>
      </c>
      <c r="AA124" s="41"/>
    </row>
    <row r="125" spans="1:27">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20"/>
        <v>18.324999999999989</v>
      </c>
      <c r="I125" s="8">
        <f t="shared" si="20"/>
        <v>5246.9056249999958</v>
      </c>
      <c r="J125" s="8">
        <f t="shared" si="20"/>
        <v>5.375</v>
      </c>
      <c r="K125" s="9">
        <v>3</v>
      </c>
      <c r="L125" s="9">
        <v>5421752</v>
      </c>
      <c r="M125" s="9">
        <v>-450081</v>
      </c>
      <c r="N125" s="9">
        <f t="shared" si="14"/>
        <v>4971671</v>
      </c>
      <c r="O125" s="9">
        <f t="shared" si="15"/>
        <v>1657223.6666666667</v>
      </c>
      <c r="P125" s="8">
        <f t="shared" si="16"/>
        <v>0</v>
      </c>
      <c r="Q125" s="9">
        <f t="shared" si="17"/>
        <v>1657223.6666666667</v>
      </c>
      <c r="R125" s="9">
        <f t="shared" si="11"/>
        <v>4971671</v>
      </c>
      <c r="S125" s="2">
        <v>44440</v>
      </c>
      <c r="T125" s="9">
        <v>21984586.739999998</v>
      </c>
      <c r="U125" s="9">
        <v>-1399784</v>
      </c>
      <c r="V125" s="9">
        <f t="shared" si="18"/>
        <v>20584802.739999998</v>
      </c>
      <c r="W125" s="2">
        <v>44440</v>
      </c>
      <c r="X125" s="9">
        <f t="shared" si="19"/>
        <v>25556473.739999998</v>
      </c>
      <c r="Y125" s="9">
        <v>16112.169999998063</v>
      </c>
      <c r="Z125" s="9">
        <f t="shared" si="21"/>
        <v>25572585.909999996</v>
      </c>
      <c r="AA125" s="41"/>
    </row>
    <row r="126" spans="1:27">
      <c r="A126" s="2">
        <v>44470</v>
      </c>
      <c r="B126" s="8">
        <f>'WA Sch. 1-2'!B126</f>
        <v>510.4</v>
      </c>
      <c r="C126" s="8">
        <f>'WA Sch. 1-2'!C126</f>
        <v>260508.15999999997</v>
      </c>
      <c r="D126" s="8">
        <f>'WA Sch. 1-2'!D126</f>
        <v>0.65</v>
      </c>
      <c r="E126" s="8">
        <f>'WA Sch. 1-2'!E126</f>
        <v>510</v>
      </c>
      <c r="F126" s="8">
        <f>'WA Sch. 1-2'!F126</f>
        <v>260100</v>
      </c>
      <c r="G126" s="8">
        <f>'WA Sch. 1-2'!G126</f>
        <v>0</v>
      </c>
      <c r="H126" s="8">
        <f t="shared" si="20"/>
        <v>0.39999999999997726</v>
      </c>
      <c r="I126" s="8">
        <f t="shared" si="20"/>
        <v>408.15999999997439</v>
      </c>
      <c r="J126" s="8">
        <f t="shared" si="20"/>
        <v>0.65</v>
      </c>
      <c r="K126" s="9">
        <v>3</v>
      </c>
      <c r="L126" s="9">
        <v>5293982.4000000004</v>
      </c>
      <c r="M126" s="9">
        <v>-115276</v>
      </c>
      <c r="N126" s="9">
        <f t="shared" si="14"/>
        <v>5178706.4000000004</v>
      </c>
      <c r="O126" s="9">
        <f t="shared" si="15"/>
        <v>1726235.4666666668</v>
      </c>
      <c r="P126" s="8">
        <f t="shared" si="16"/>
        <v>0</v>
      </c>
      <c r="Q126" s="9">
        <f t="shared" si="17"/>
        <v>1726235.4666666668</v>
      </c>
      <c r="R126" s="9">
        <f t="shared" si="11"/>
        <v>5178706.4000000004</v>
      </c>
      <c r="S126" s="2">
        <v>44470</v>
      </c>
      <c r="T126" s="9">
        <v>23929084.02</v>
      </c>
      <c r="U126" s="9">
        <v>2234831</v>
      </c>
      <c r="V126" s="9">
        <f t="shared" si="18"/>
        <v>26163915.02</v>
      </c>
      <c r="W126" s="2">
        <v>44470</v>
      </c>
      <c r="X126" s="9">
        <f t="shared" si="19"/>
        <v>31342621.420000002</v>
      </c>
      <c r="Y126" s="9">
        <v>-302827.31999999657</v>
      </c>
      <c r="Z126" s="9">
        <f t="shared" si="21"/>
        <v>31039794.100000005</v>
      </c>
      <c r="AA126" s="41"/>
    </row>
    <row r="127" spans="1:27">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20"/>
        <v>129.47500000000002</v>
      </c>
      <c r="I127" s="8">
        <f t="shared" si="20"/>
        <v>209811.00062499999</v>
      </c>
      <c r="J127" s="8">
        <f t="shared" si="20"/>
        <v>0</v>
      </c>
      <c r="K127" s="9">
        <v>3</v>
      </c>
      <c r="L127" s="9">
        <v>5079836.9980000006</v>
      </c>
      <c r="M127" s="9">
        <v>-235563</v>
      </c>
      <c r="N127" s="9">
        <f t="shared" si="14"/>
        <v>4844273.9980000006</v>
      </c>
      <c r="O127" s="9">
        <f t="shared" si="15"/>
        <v>1614757.9993333335</v>
      </c>
      <c r="P127" s="8">
        <f t="shared" si="16"/>
        <v>0</v>
      </c>
      <c r="Q127" s="9">
        <f t="shared" si="17"/>
        <v>1614757.9993333335</v>
      </c>
      <c r="R127" s="9">
        <f t="shared" si="11"/>
        <v>4844273.9980000006</v>
      </c>
      <c r="S127" s="2">
        <v>44501</v>
      </c>
      <c r="T127" s="9">
        <v>22811137.585999995</v>
      </c>
      <c r="U127" s="9">
        <v>-1383590</v>
      </c>
      <c r="V127" s="9">
        <f t="shared" si="18"/>
        <v>21427547.585999995</v>
      </c>
      <c r="W127" s="2">
        <v>44501</v>
      </c>
      <c r="X127" s="9">
        <f t="shared" si="19"/>
        <v>26271821.583999995</v>
      </c>
      <c r="Y127" s="9">
        <v>287061.57899999619</v>
      </c>
      <c r="Z127" s="9">
        <f t="shared" si="21"/>
        <v>26558883.162999991</v>
      </c>
      <c r="AA127" s="41"/>
    </row>
    <row r="128" spans="1:27">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20"/>
        <v>-22.275000000000091</v>
      </c>
      <c r="I128" s="8">
        <f t="shared" si="20"/>
        <v>-51226.37437500013</v>
      </c>
      <c r="J128" s="8">
        <f t="shared" si="20"/>
        <v>0</v>
      </c>
      <c r="K128" s="9">
        <v>3</v>
      </c>
      <c r="L128" s="9">
        <v>5186552</v>
      </c>
      <c r="M128" s="9">
        <v>123268</v>
      </c>
      <c r="N128" s="9">
        <f t="shared" si="14"/>
        <v>5309820</v>
      </c>
      <c r="O128" s="9">
        <f t="shared" si="15"/>
        <v>1769940</v>
      </c>
      <c r="P128" s="8">
        <f t="shared" si="16"/>
        <v>0</v>
      </c>
      <c r="Q128" s="9">
        <f>P128+O128</f>
        <v>1769940</v>
      </c>
      <c r="R128" s="9">
        <f t="shared" si="11"/>
        <v>5309820</v>
      </c>
      <c r="S128" s="2">
        <v>44531</v>
      </c>
      <c r="T128" s="9">
        <v>24685871.719999999</v>
      </c>
      <c r="U128" s="9">
        <v>2006512</v>
      </c>
      <c r="V128" s="9">
        <f t="shared" si="18"/>
        <v>26692383.719999999</v>
      </c>
      <c r="W128" s="2">
        <v>44531</v>
      </c>
      <c r="X128" s="9">
        <f t="shared" si="19"/>
        <v>32002203.719999999</v>
      </c>
      <c r="Y128" s="9">
        <v>-148331.27900000289</v>
      </c>
      <c r="Z128" s="9">
        <f t="shared" si="21"/>
        <v>31853872.440999996</v>
      </c>
      <c r="AA128" s="41"/>
    </row>
    <row r="129" spans="1:26">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22">B129-E129</f>
        <v>-9.8499999999999091</v>
      </c>
      <c r="I129" s="8">
        <f t="shared" ref="I129:I134" si="23">C129-F129</f>
        <v>-21671.477499999804</v>
      </c>
      <c r="J129" s="8">
        <f t="shared" ref="J129:J134" si="24">D129-G129</f>
        <v>0</v>
      </c>
      <c r="K129" s="9">
        <v>3</v>
      </c>
      <c r="L129" s="9">
        <v>5246964.8</v>
      </c>
      <c r="M129" s="9">
        <v>49990</v>
      </c>
      <c r="N129" s="9">
        <f t="shared" ref="N129:N134" si="25">L129+M129</f>
        <v>5296954.8</v>
      </c>
      <c r="O129" s="9">
        <f t="shared" ref="O129:O134" si="26">N129/K129</f>
        <v>1765651.5999999999</v>
      </c>
      <c r="P129" s="8">
        <f t="shared" ref="P129:P134" si="27">$B$3*H129+$B$4*I129+$B$5*J129</f>
        <v>0</v>
      </c>
      <c r="Q129" s="9">
        <f t="shared" ref="Q129:Q134" si="28">P129+O129</f>
        <v>1765651.5999999999</v>
      </c>
      <c r="R129" s="9">
        <f t="shared" ref="R129:R134" si="29">Q129*K129</f>
        <v>5296954.8</v>
      </c>
      <c r="S129" s="2">
        <v>44562</v>
      </c>
      <c r="T129" s="9">
        <v>25059614.149999999</v>
      </c>
      <c r="U129" s="9">
        <v>335975</v>
      </c>
      <c r="V129" s="9">
        <f t="shared" si="18"/>
        <v>25395589.149999999</v>
      </c>
      <c r="W129" s="2">
        <v>44562</v>
      </c>
      <c r="X129" s="9">
        <f t="shared" si="19"/>
        <v>30692543.949999999</v>
      </c>
      <c r="Y129" s="9"/>
      <c r="Z129" s="9">
        <f t="shared" si="21"/>
        <v>30692543.949999999</v>
      </c>
    </row>
    <row r="130" spans="1:26">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22"/>
        <v>-3.2357500000000528</v>
      </c>
      <c r="I130" s="8">
        <f t="shared" si="23"/>
        <v>-6046.8539219376398</v>
      </c>
      <c r="J130" s="8">
        <f t="shared" si="24"/>
        <v>0</v>
      </c>
      <c r="K130" s="9">
        <v>3</v>
      </c>
      <c r="L130" s="9">
        <v>4837592.2</v>
      </c>
      <c r="M130" s="9">
        <v>-415333</v>
      </c>
      <c r="N130" s="9">
        <f t="shared" si="25"/>
        <v>4422259.2</v>
      </c>
      <c r="O130" s="9">
        <f t="shared" si="26"/>
        <v>1474086.4000000001</v>
      </c>
      <c r="P130" s="8">
        <f t="shared" si="27"/>
        <v>0</v>
      </c>
      <c r="Q130" s="9">
        <f t="shared" si="28"/>
        <v>1474086.4000000001</v>
      </c>
      <c r="R130" s="9">
        <f t="shared" si="29"/>
        <v>4422259.2</v>
      </c>
      <c r="S130" s="2">
        <v>44593</v>
      </c>
      <c r="T130" s="9">
        <v>23455405.449999999</v>
      </c>
      <c r="U130" s="9">
        <v>-1354621</v>
      </c>
      <c r="V130" s="9">
        <f t="shared" si="18"/>
        <v>22100784.449999999</v>
      </c>
      <c r="W130" s="2">
        <v>44593</v>
      </c>
      <c r="X130" s="9">
        <f t="shared" si="19"/>
        <v>26523043.649999999</v>
      </c>
      <c r="Y130" s="9"/>
      <c r="Z130" s="9">
        <f t="shared" si="21"/>
        <v>26523043.649999999</v>
      </c>
    </row>
    <row r="131" spans="1:26">
      <c r="A131" s="2">
        <v>44621</v>
      </c>
      <c r="B131" s="8">
        <f>'WA Sch. 1-2'!B131</f>
        <v>767.35</v>
      </c>
      <c r="C131" s="8">
        <f>'WA Sch. 1-2'!C131</f>
        <v>588826.02250000008</v>
      </c>
      <c r="D131" s="8">
        <f>'WA Sch. 1-2'!D131</f>
        <v>0</v>
      </c>
      <c r="E131" s="8">
        <f>'WA Sch. 1-2'!E131</f>
        <v>695.5</v>
      </c>
      <c r="F131" s="8">
        <f>'WA Sch. 1-2'!F131</f>
        <v>483720.25</v>
      </c>
      <c r="G131" s="8">
        <f>'WA Sch. 1-2'!G131</f>
        <v>0</v>
      </c>
      <c r="H131" s="8">
        <f t="shared" si="22"/>
        <v>71.850000000000023</v>
      </c>
      <c r="I131" s="8">
        <f t="shared" si="23"/>
        <v>105105.77250000008</v>
      </c>
      <c r="J131" s="8">
        <f t="shared" si="24"/>
        <v>0</v>
      </c>
      <c r="K131" s="9">
        <v>3</v>
      </c>
      <c r="L131" s="9">
        <v>5134073</v>
      </c>
      <c r="M131" s="9">
        <v>302386</v>
      </c>
      <c r="N131" s="9">
        <f t="shared" si="25"/>
        <v>5436459</v>
      </c>
      <c r="O131" s="9">
        <f t="shared" si="26"/>
        <v>1812153</v>
      </c>
      <c r="P131" s="8">
        <f t="shared" si="27"/>
        <v>0</v>
      </c>
      <c r="Q131" s="9">
        <f t="shared" si="28"/>
        <v>1812153</v>
      </c>
      <c r="R131" s="9">
        <f t="shared" si="29"/>
        <v>5436459</v>
      </c>
      <c r="S131" s="2">
        <v>44621</v>
      </c>
      <c r="T131" s="9">
        <v>25483280.02</v>
      </c>
      <c r="U131" s="9">
        <v>1783187</v>
      </c>
      <c r="V131" s="9">
        <f t="shared" si="18"/>
        <v>27266467.02</v>
      </c>
      <c r="W131" s="2">
        <v>44621</v>
      </c>
      <c r="X131" s="9">
        <f t="shared" si="19"/>
        <v>32702926.02</v>
      </c>
      <c r="Y131" s="9"/>
      <c r="Z131" s="9">
        <f t="shared" si="21"/>
        <v>32702926.02</v>
      </c>
    </row>
    <row r="132" spans="1:26">
      <c r="A132" s="2">
        <v>44652</v>
      </c>
      <c r="B132" s="8">
        <f>'WA Sch. 1-2'!B132</f>
        <v>547.15</v>
      </c>
      <c r="C132" s="8">
        <f>'WA Sch. 1-2'!C132</f>
        <v>299373.1225</v>
      </c>
      <c r="D132" s="8">
        <f>'WA Sch. 1-2'!D132</f>
        <v>0.375</v>
      </c>
      <c r="E132" s="8">
        <f>'WA Sch. 1-2'!E132</f>
        <v>686.5</v>
      </c>
      <c r="F132" s="8">
        <f>'WA Sch. 1-2'!F132</f>
        <v>471282.25</v>
      </c>
      <c r="G132" s="8">
        <f>'WA Sch. 1-2'!G132</f>
        <v>0</v>
      </c>
      <c r="H132" s="8">
        <f t="shared" si="22"/>
        <v>-139.35000000000002</v>
      </c>
      <c r="I132" s="8">
        <f t="shared" si="23"/>
        <v>-171909.1275</v>
      </c>
      <c r="J132" s="8">
        <f t="shared" si="24"/>
        <v>0.375</v>
      </c>
      <c r="K132" s="9">
        <v>3</v>
      </c>
      <c r="L132" s="9">
        <v>4666104.8</v>
      </c>
      <c r="M132" s="9">
        <v>-467985</v>
      </c>
      <c r="N132" s="9">
        <f t="shared" si="25"/>
        <v>4198119.8</v>
      </c>
      <c r="O132" s="9">
        <f t="shared" si="26"/>
        <v>1399373.2666666666</v>
      </c>
      <c r="P132" s="8">
        <f t="shared" si="27"/>
        <v>0</v>
      </c>
      <c r="Q132" s="9">
        <f t="shared" si="28"/>
        <v>1399373.2666666666</v>
      </c>
      <c r="R132" s="9">
        <f t="shared" si="29"/>
        <v>4198119.8</v>
      </c>
      <c r="S132" s="2">
        <v>44652</v>
      </c>
      <c r="T132" s="9">
        <v>24013862.16</v>
      </c>
      <c r="U132" s="9">
        <v>-1474385</v>
      </c>
      <c r="V132" s="9">
        <f t="shared" si="18"/>
        <v>22539477.16</v>
      </c>
      <c r="W132" s="2">
        <v>44652</v>
      </c>
      <c r="X132" s="9">
        <f t="shared" si="19"/>
        <v>26737596.960000001</v>
      </c>
      <c r="Y132" s="9"/>
      <c r="Z132" s="9">
        <f t="shared" si="21"/>
        <v>26737596.960000001</v>
      </c>
    </row>
    <row r="133" spans="1:26">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22"/>
        <v>-140.47500000000002</v>
      </c>
      <c r="I133" s="8">
        <f t="shared" si="23"/>
        <v>-101215.74937500001</v>
      </c>
      <c r="J133" s="8">
        <f t="shared" si="24"/>
        <v>14.95</v>
      </c>
      <c r="K133" s="9">
        <v>3</v>
      </c>
      <c r="L133" s="9">
        <v>4829776</v>
      </c>
      <c r="M133" s="9">
        <v>163743</v>
      </c>
      <c r="N133" s="9">
        <f t="shared" si="25"/>
        <v>4993519</v>
      </c>
      <c r="O133" s="9">
        <f t="shared" si="26"/>
        <v>1664506.3333333333</v>
      </c>
      <c r="P133" s="8">
        <f t="shared" si="27"/>
        <v>0</v>
      </c>
      <c r="Q133" s="9">
        <f t="shared" si="28"/>
        <v>1664506.3333333333</v>
      </c>
      <c r="R133" s="9">
        <f t="shared" si="29"/>
        <v>4993519</v>
      </c>
      <c r="S133" s="2">
        <v>44682</v>
      </c>
      <c r="T133" s="9">
        <v>24007075.98</v>
      </c>
      <c r="U133" s="9">
        <v>-6719</v>
      </c>
      <c r="V133" s="9">
        <f t="shared" si="18"/>
        <v>24000356.98</v>
      </c>
      <c r="W133" s="2">
        <v>44682</v>
      </c>
      <c r="X133" s="9">
        <f>R133+V133</f>
        <v>28993875.98</v>
      </c>
      <c r="Y133" s="9"/>
      <c r="Z133" s="9">
        <f t="shared" si="21"/>
        <v>28993875.98</v>
      </c>
    </row>
    <row r="134" spans="1:26">
      <c r="A134" s="2">
        <v>44713</v>
      </c>
      <c r="B134" s="8">
        <f>'WA Sch. 1-2'!B134</f>
        <v>126.95</v>
      </c>
      <c r="C134" s="8">
        <f>'WA Sch. 1-2'!C134</f>
        <v>16116.302500000002</v>
      </c>
      <c r="D134" s="8">
        <f>'WA Sch. 1-2'!D134</f>
        <v>68</v>
      </c>
      <c r="E134" s="8">
        <f>'WA Sch. 1-2'!E134</f>
        <v>129</v>
      </c>
      <c r="F134" s="8">
        <f>'WA Sch. 1-2'!F134</f>
        <v>16641</v>
      </c>
      <c r="G134" s="8">
        <f>'WA Sch. 1-2'!G134</f>
        <v>35.5</v>
      </c>
      <c r="H134" s="8">
        <f t="shared" si="22"/>
        <v>-2.0499999999999972</v>
      </c>
      <c r="I134" s="8">
        <f t="shared" si="23"/>
        <v>-524.6974999999984</v>
      </c>
      <c r="J134" s="8">
        <f t="shared" si="24"/>
        <v>32.5</v>
      </c>
      <c r="K134" s="9">
        <v>3</v>
      </c>
      <c r="L134" s="9">
        <v>4878935.5999999996</v>
      </c>
      <c r="M134" s="9">
        <v>49159</v>
      </c>
      <c r="N134" s="9">
        <f t="shared" si="25"/>
        <v>4928094.5999999996</v>
      </c>
      <c r="O134" s="9">
        <f t="shared" si="26"/>
        <v>1642698.2</v>
      </c>
      <c r="P134" s="8">
        <f t="shared" si="27"/>
        <v>0</v>
      </c>
      <c r="Q134" s="9">
        <f t="shared" si="28"/>
        <v>1642698.2</v>
      </c>
      <c r="R134" s="9">
        <f t="shared" si="29"/>
        <v>4928094.5999999996</v>
      </c>
      <c r="S134" s="2">
        <v>44713</v>
      </c>
      <c r="T134" s="9">
        <v>23744840.559999999</v>
      </c>
      <c r="U134" s="9">
        <v>-262236</v>
      </c>
      <c r="V134" s="9">
        <f t="shared" si="18"/>
        <v>23482604.559999999</v>
      </c>
      <c r="W134" s="2">
        <v>44713</v>
      </c>
      <c r="X134" s="9">
        <f t="shared" ref="X134:X140" si="30">R134+V134</f>
        <v>28410699.159999996</v>
      </c>
      <c r="Y134" s="9"/>
      <c r="Z134" s="9">
        <f t="shared" si="21"/>
        <v>28410699.159999996</v>
      </c>
    </row>
    <row r="135" spans="1:26">
      <c r="A135" s="2">
        <v>44743</v>
      </c>
      <c r="B135" s="8">
        <f>'WA Sch. 1-2'!B135</f>
        <v>14.1</v>
      </c>
      <c r="C135" s="8">
        <f>'WA Sch. 1-2'!C135</f>
        <v>198.81</v>
      </c>
      <c r="D135" s="8">
        <f>'WA Sch. 1-2'!D135</f>
        <v>240.05</v>
      </c>
      <c r="E135" s="8">
        <f>'WA Sch. 1-2'!E135</f>
        <v>6</v>
      </c>
      <c r="F135" s="8">
        <f>'WA Sch. 1-2'!F135</f>
        <v>36</v>
      </c>
      <c r="G135" s="8">
        <f>'WA Sch. 1-2'!G135</f>
        <v>287.5</v>
      </c>
      <c r="H135" s="8">
        <f t="shared" ref="H135:H140" si="31">B135-E135</f>
        <v>8.1</v>
      </c>
      <c r="I135" s="8">
        <f t="shared" ref="I135:I140" si="32">C135-F135</f>
        <v>162.81</v>
      </c>
      <c r="J135" s="8">
        <f t="shared" ref="J135:J140" si="33">D135-G135</f>
        <v>-47.449999999999989</v>
      </c>
      <c r="K135" s="9">
        <v>3</v>
      </c>
      <c r="L135" s="9">
        <v>5656974.2000000002</v>
      </c>
      <c r="M135" s="9">
        <v>778039</v>
      </c>
      <c r="N135" s="9">
        <f t="shared" ref="N135:N140" si="34">L135+M135</f>
        <v>6435013.2000000002</v>
      </c>
      <c r="O135" s="9">
        <f t="shared" ref="O135:O140" si="35">N135/K135</f>
        <v>2145004.4</v>
      </c>
      <c r="P135" s="8">
        <f t="shared" ref="P135:P140" si="36">$B$3*H135+$B$4*I135+$B$5*J135</f>
        <v>0</v>
      </c>
      <c r="Q135" s="9">
        <f t="shared" ref="Q135:Q140" si="37">P135+O135</f>
        <v>2145004.4</v>
      </c>
      <c r="R135" s="9">
        <f t="shared" ref="R135:R140" si="38">Q135*K135</f>
        <v>6435013.1999999993</v>
      </c>
      <c r="S135" s="2">
        <v>44743</v>
      </c>
      <c r="T135" s="9">
        <v>24026255.799999997</v>
      </c>
      <c r="U135" s="9">
        <v>281416</v>
      </c>
      <c r="V135" s="9">
        <f t="shared" si="18"/>
        <v>24307671.799999997</v>
      </c>
      <c r="W135" s="2">
        <v>44743</v>
      </c>
      <c r="X135" s="9">
        <f t="shared" si="30"/>
        <v>30742684.999999996</v>
      </c>
      <c r="Y135" s="9"/>
      <c r="Z135" s="9">
        <f t="shared" si="21"/>
        <v>30742684.999999996</v>
      </c>
    </row>
    <row r="136" spans="1:26">
      <c r="A136" s="2">
        <v>44774</v>
      </c>
      <c r="B136" s="8">
        <f>'WA Sch. 1-2'!B136</f>
        <v>19.350000000000001</v>
      </c>
      <c r="C136" s="8">
        <f>'WA Sch. 1-2'!C136</f>
        <v>374.42250000000007</v>
      </c>
      <c r="D136" s="8">
        <f>'WA Sch. 1-2'!D136</f>
        <v>204.95</v>
      </c>
      <c r="E136" s="8">
        <f>'WA Sch. 1-2'!E136</f>
        <v>3</v>
      </c>
      <c r="F136" s="8">
        <f>'WA Sch. 1-2'!F136</f>
        <v>9</v>
      </c>
      <c r="G136" s="8">
        <f>'WA Sch. 1-2'!G136</f>
        <v>345.5</v>
      </c>
      <c r="H136" s="8">
        <f t="shared" si="31"/>
        <v>16.350000000000001</v>
      </c>
      <c r="I136" s="8">
        <f t="shared" si="32"/>
        <v>365.42250000000007</v>
      </c>
      <c r="J136" s="8">
        <f t="shared" si="33"/>
        <v>-140.55000000000001</v>
      </c>
      <c r="K136" s="9">
        <v>3</v>
      </c>
      <c r="L136" s="9">
        <v>6007153.5999999996</v>
      </c>
      <c r="M136" s="9">
        <v>350179</v>
      </c>
      <c r="N136" s="9">
        <f t="shared" si="34"/>
        <v>6357332.5999999996</v>
      </c>
      <c r="O136" s="9">
        <f t="shared" si="35"/>
        <v>2119110.8666666667</v>
      </c>
      <c r="P136" s="8">
        <f t="shared" si="36"/>
        <v>0</v>
      </c>
      <c r="Q136" s="9">
        <f t="shared" si="37"/>
        <v>2119110.8666666667</v>
      </c>
      <c r="R136" s="9">
        <f t="shared" si="38"/>
        <v>6357332.5999999996</v>
      </c>
      <c r="S136" s="2">
        <v>44774</v>
      </c>
      <c r="T136" s="9">
        <v>24822837.82</v>
      </c>
      <c r="U136" s="9">
        <v>796582</v>
      </c>
      <c r="V136" s="9">
        <f t="shared" si="18"/>
        <v>25619419.82</v>
      </c>
      <c r="W136" s="2">
        <v>44774</v>
      </c>
      <c r="X136" s="9">
        <f t="shared" si="30"/>
        <v>31976752.420000002</v>
      </c>
      <c r="Y136" s="9"/>
      <c r="Z136" s="9">
        <f t="shared" si="21"/>
        <v>31976752.420000002</v>
      </c>
    </row>
    <row r="137" spans="1:26">
      <c r="A137" s="2">
        <v>44805</v>
      </c>
      <c r="B137" s="8">
        <f>'WA Sch. 1-2'!B137</f>
        <v>152.32499999999999</v>
      </c>
      <c r="C137" s="8">
        <f>'WA Sch. 1-2'!C137</f>
        <v>23202.905624999996</v>
      </c>
      <c r="D137" s="8">
        <f>'WA Sch. 1-2'!D137</f>
        <v>43.875</v>
      </c>
      <c r="E137" s="8">
        <f>'WA Sch. 1-2'!E137</f>
        <v>62.5</v>
      </c>
      <c r="F137" s="8">
        <f>'WA Sch. 1-2'!F137</f>
        <v>3906.25</v>
      </c>
      <c r="G137" s="8">
        <f>'WA Sch. 1-2'!G137</f>
        <v>77.5</v>
      </c>
      <c r="H137" s="8">
        <f t="shared" si="31"/>
        <v>89.824999999999989</v>
      </c>
      <c r="I137" s="8">
        <f t="shared" si="32"/>
        <v>19296.655624999996</v>
      </c>
      <c r="J137" s="8">
        <f t="shared" si="33"/>
        <v>-33.625</v>
      </c>
      <c r="K137" s="9">
        <v>3</v>
      </c>
      <c r="L137" s="9">
        <v>5287210.5999999996</v>
      </c>
      <c r="M137" s="9">
        <v>-719943</v>
      </c>
      <c r="N137" s="9">
        <f t="shared" si="34"/>
        <v>4567267.5999999996</v>
      </c>
      <c r="O137" s="9">
        <f t="shared" si="35"/>
        <v>1522422.5333333332</v>
      </c>
      <c r="P137" s="8">
        <f t="shared" si="36"/>
        <v>0</v>
      </c>
      <c r="Q137" s="9">
        <f t="shared" si="37"/>
        <v>1522422.5333333332</v>
      </c>
      <c r="R137" s="9">
        <f t="shared" si="38"/>
        <v>4567267.5999999996</v>
      </c>
      <c r="S137" s="2">
        <v>44805</v>
      </c>
      <c r="T137" s="9">
        <v>23541451.759999998</v>
      </c>
      <c r="U137" s="9">
        <v>-1281386</v>
      </c>
      <c r="V137" s="9">
        <f t="shared" si="18"/>
        <v>22260065.759999998</v>
      </c>
      <c r="W137" s="2">
        <v>44805</v>
      </c>
      <c r="X137" s="9">
        <f t="shared" si="30"/>
        <v>26827333.359999999</v>
      </c>
      <c r="Y137" s="9"/>
      <c r="Z137" s="9">
        <f t="shared" si="21"/>
        <v>26827333.359999999</v>
      </c>
    </row>
    <row r="138" spans="1:26">
      <c r="A138" s="2">
        <v>44835</v>
      </c>
      <c r="B138" s="8">
        <f>'WA Sch. 1-2'!B138</f>
        <v>510.4</v>
      </c>
      <c r="C138" s="8">
        <f>'WA Sch. 1-2'!C138</f>
        <v>260508.15999999997</v>
      </c>
      <c r="D138" s="8">
        <f>'WA Sch. 1-2'!D138</f>
        <v>0.65</v>
      </c>
      <c r="E138" s="8">
        <f>'WA Sch. 1-2'!E138</f>
        <v>308.5</v>
      </c>
      <c r="F138" s="8">
        <f>'WA Sch. 1-2'!F138</f>
        <v>95172.25</v>
      </c>
      <c r="G138" s="8">
        <f>'WA Sch. 1-2'!G138</f>
        <v>0.5</v>
      </c>
      <c r="H138" s="8">
        <f t="shared" si="31"/>
        <v>201.89999999999998</v>
      </c>
      <c r="I138" s="8">
        <f t="shared" si="32"/>
        <v>165335.90999999997</v>
      </c>
      <c r="J138" s="8">
        <f t="shared" si="33"/>
        <v>0.15000000000000002</v>
      </c>
      <c r="K138" s="9">
        <v>3</v>
      </c>
      <c r="L138" s="9">
        <v>5198214</v>
      </c>
      <c r="M138" s="9">
        <v>-88996</v>
      </c>
      <c r="N138" s="9">
        <f t="shared" si="34"/>
        <v>5109218</v>
      </c>
      <c r="O138" s="9">
        <f t="shared" si="35"/>
        <v>1703072.6666666667</v>
      </c>
      <c r="P138" s="8">
        <f t="shared" si="36"/>
        <v>0</v>
      </c>
      <c r="Q138" s="9">
        <f t="shared" si="37"/>
        <v>1703072.6666666667</v>
      </c>
      <c r="R138" s="9">
        <f t="shared" si="38"/>
        <v>5109218</v>
      </c>
      <c r="S138" s="2">
        <v>44835</v>
      </c>
      <c r="T138" s="9">
        <v>24430932.309999999</v>
      </c>
      <c r="U138" s="9">
        <v>889480</v>
      </c>
      <c r="V138" s="9">
        <f t="shared" ref="V138:V146" si="39">T138+U138</f>
        <v>25320412.309999999</v>
      </c>
      <c r="W138" s="2">
        <v>44835</v>
      </c>
      <c r="X138" s="9">
        <f t="shared" si="30"/>
        <v>30429630.309999999</v>
      </c>
      <c r="Y138" s="9"/>
      <c r="Z138" s="9">
        <f t="shared" si="21"/>
        <v>30429630.309999999</v>
      </c>
    </row>
    <row r="139" spans="1:26">
      <c r="A139" s="2">
        <v>44866</v>
      </c>
      <c r="B139" s="8">
        <f>'WA Sch. 1-2'!B139</f>
        <v>874.97500000000002</v>
      </c>
      <c r="C139" s="8">
        <f>'WA Sch. 1-2'!C139</f>
        <v>765581.25062499999</v>
      </c>
      <c r="D139" s="8">
        <f>'WA Sch. 1-2'!D139</f>
        <v>0</v>
      </c>
      <c r="E139" s="8">
        <f>'WA Sch. 1-2'!E139</f>
        <v>1095.5</v>
      </c>
      <c r="F139" s="8">
        <f>'WA Sch. 1-2'!F139</f>
        <v>1200120.25</v>
      </c>
      <c r="G139" s="8">
        <f>'WA Sch. 1-2'!G139</f>
        <v>0</v>
      </c>
      <c r="H139" s="8">
        <f t="shared" si="31"/>
        <v>-220.52499999999998</v>
      </c>
      <c r="I139" s="8">
        <f t="shared" si="32"/>
        <v>-434538.99937500001</v>
      </c>
      <c r="J139" s="8">
        <f t="shared" si="33"/>
        <v>0</v>
      </c>
      <c r="K139" s="9">
        <v>3</v>
      </c>
      <c r="L139" s="9">
        <v>4597740.6830000002</v>
      </c>
      <c r="M139" s="9">
        <v>-583837</v>
      </c>
      <c r="N139" s="9">
        <f t="shared" si="34"/>
        <v>4013903.6830000002</v>
      </c>
      <c r="O139" s="9">
        <f t="shared" si="35"/>
        <v>1337967.8943333335</v>
      </c>
      <c r="P139" s="8">
        <f t="shared" si="36"/>
        <v>0</v>
      </c>
      <c r="Q139" s="9">
        <f t="shared" si="37"/>
        <v>1337967.8943333335</v>
      </c>
      <c r="R139" s="9">
        <f t="shared" si="38"/>
        <v>4013903.6830000002</v>
      </c>
      <c r="S139" s="2">
        <v>44866</v>
      </c>
      <c r="T139" s="9">
        <v>23767821.103</v>
      </c>
      <c r="U139" s="9">
        <v>-633094</v>
      </c>
      <c r="V139" s="9">
        <f t="shared" si="39"/>
        <v>23134727.103</v>
      </c>
      <c r="W139" s="2">
        <v>44866</v>
      </c>
      <c r="X139" s="9">
        <f t="shared" si="30"/>
        <v>27148630.785999998</v>
      </c>
      <c r="Y139" s="9"/>
      <c r="Z139" s="9">
        <f t="shared" si="21"/>
        <v>27148630.785999998</v>
      </c>
    </row>
    <row r="140" spans="1:26">
      <c r="A140" s="2">
        <v>44896</v>
      </c>
      <c r="B140" s="8">
        <f>'WA Sch. 1-2'!B140</f>
        <v>1138.7249999999999</v>
      </c>
      <c r="C140" s="8">
        <f>'WA Sch. 1-2'!C140</f>
        <v>1296694.6256249999</v>
      </c>
      <c r="D140" s="8">
        <f>'WA Sch. 1-2'!D140</f>
        <v>0</v>
      </c>
      <c r="E140" s="8">
        <f>'WA Sch. 1-2'!E140</f>
        <v>1286</v>
      </c>
      <c r="F140" s="8">
        <f>'WA Sch. 1-2'!F140</f>
        <v>1653796</v>
      </c>
      <c r="G140" s="8">
        <f>'WA Sch. 1-2'!G140</f>
        <v>0</v>
      </c>
      <c r="H140" s="8">
        <f t="shared" si="31"/>
        <v>-147.27500000000009</v>
      </c>
      <c r="I140" s="8">
        <f t="shared" si="32"/>
        <v>-357101.37437500013</v>
      </c>
      <c r="J140" s="8">
        <f t="shared" si="33"/>
        <v>0</v>
      </c>
      <c r="K140" s="9">
        <v>3</v>
      </c>
      <c r="L140" s="9">
        <v>4698933.4000000004</v>
      </c>
      <c r="M140" s="9">
        <v>84556</v>
      </c>
      <c r="N140" s="9">
        <f t="shared" si="34"/>
        <v>4783489.4000000004</v>
      </c>
      <c r="O140" s="9">
        <f t="shared" si="35"/>
        <v>1594496.4666666668</v>
      </c>
      <c r="P140" s="8">
        <f t="shared" si="36"/>
        <v>0</v>
      </c>
      <c r="Q140" s="9">
        <f t="shared" si="37"/>
        <v>1594496.4666666668</v>
      </c>
      <c r="R140" s="9">
        <f t="shared" si="38"/>
        <v>4783489.4000000004</v>
      </c>
      <c r="S140" s="2">
        <v>44896</v>
      </c>
      <c r="T140" s="9">
        <v>24553828.759999994</v>
      </c>
      <c r="U140" s="9">
        <v>755991</v>
      </c>
      <c r="V140" s="9">
        <f t="shared" si="39"/>
        <v>25309819.759999994</v>
      </c>
      <c r="W140" s="2">
        <v>44896</v>
      </c>
      <c r="X140" s="9">
        <f t="shared" si="30"/>
        <v>30093309.159999996</v>
      </c>
      <c r="Y140" s="9"/>
      <c r="Z140" s="9">
        <f t="shared" si="21"/>
        <v>30093309.159999996</v>
      </c>
    </row>
    <row r="141" spans="1:26">
      <c r="A141" s="2">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40">B141-E141</f>
        <v>44.650000000000091</v>
      </c>
      <c r="I141" s="8">
        <f t="shared" ref="I141:I146" si="41">C141-F141</f>
        <v>95803.272500000196</v>
      </c>
      <c r="J141" s="8">
        <f t="shared" ref="J141:J146" si="42">D141-G141</f>
        <v>0</v>
      </c>
      <c r="K141" s="9">
        <v>3</v>
      </c>
      <c r="L141" s="9">
        <v>3359075.4</v>
      </c>
      <c r="M141" s="9">
        <v>-1298793</v>
      </c>
      <c r="N141" s="9">
        <f t="shared" ref="N141:N146" si="43">L141+M141</f>
        <v>2060282.4</v>
      </c>
      <c r="O141" s="9">
        <f t="shared" ref="O141:O146" si="44">N141/K141</f>
        <v>686760.79999999993</v>
      </c>
      <c r="P141" s="8">
        <f t="shared" ref="P141:P146" si="45">$B$3*H141+$B$4*I141+$B$5*J141</f>
        <v>0</v>
      </c>
      <c r="Q141" s="9">
        <f t="shared" ref="Q141:Q146" si="46">P141+O141</f>
        <v>686760.79999999993</v>
      </c>
      <c r="R141" s="9">
        <f t="shared" ref="R141:R146" si="47">Q141*K141</f>
        <v>2060282.4</v>
      </c>
      <c r="S141" s="2">
        <v>44927</v>
      </c>
      <c r="T141" s="9">
        <v>25136541</v>
      </c>
      <c r="U141" s="9">
        <v>-3758883</v>
      </c>
      <c r="V141" s="9">
        <f t="shared" si="39"/>
        <v>21377658</v>
      </c>
      <c r="W141" s="2">
        <v>44927</v>
      </c>
      <c r="X141" s="9">
        <f t="shared" ref="X141:X152" si="48">R141+V141</f>
        <v>23437940.399999999</v>
      </c>
      <c r="Y141" s="9"/>
      <c r="Z141" s="9">
        <f t="shared" ref="Z141:Z152" si="49">X141+Y141</f>
        <v>23437940.399999999</v>
      </c>
    </row>
    <row r="142" spans="1:26">
      <c r="A142" s="2">
        <v>44958</v>
      </c>
      <c r="B142" s="8">
        <f>'WA Sch. 1-2'!B142</f>
        <v>932.76424999999995</v>
      </c>
      <c r="C142" s="8">
        <f>'WA Sch. 1-2'!C142</f>
        <v>870049.14607806236</v>
      </c>
      <c r="D142" s="8">
        <f>'WA Sch. 1-2'!D142</f>
        <v>0</v>
      </c>
      <c r="E142" s="8">
        <f>'WA Sch. 1-2'!E142</f>
        <v>931</v>
      </c>
      <c r="F142" s="8">
        <f>'WA Sch. 1-2'!F142</f>
        <v>866761</v>
      </c>
      <c r="G142" s="8">
        <f>'WA Sch. 1-2'!G142</f>
        <v>0</v>
      </c>
      <c r="H142" s="8">
        <f t="shared" si="40"/>
        <v>1.7642499999999472</v>
      </c>
      <c r="I142" s="8">
        <f t="shared" si="41"/>
        <v>3288.1460780623602</v>
      </c>
      <c r="J142" s="8">
        <f t="shared" si="42"/>
        <v>0</v>
      </c>
      <c r="K142" s="9">
        <v>3</v>
      </c>
      <c r="L142" s="9">
        <v>4255970.5999999996</v>
      </c>
      <c r="M142" s="9">
        <v>855830</v>
      </c>
      <c r="N142" s="9">
        <f t="shared" si="43"/>
        <v>5111800.5999999996</v>
      </c>
      <c r="O142" s="9">
        <f t="shared" si="44"/>
        <v>1703933.5333333332</v>
      </c>
      <c r="P142" s="8">
        <f t="shared" si="45"/>
        <v>0</v>
      </c>
      <c r="Q142" s="9">
        <f t="shared" si="46"/>
        <v>1703933.5333333332</v>
      </c>
      <c r="R142" s="9">
        <f t="shared" si="47"/>
        <v>5111800.5999999996</v>
      </c>
      <c r="S142" s="2">
        <v>44958</v>
      </c>
      <c r="T142" s="9">
        <v>22621750.91</v>
      </c>
      <c r="U142" s="9">
        <v>1828627</v>
      </c>
      <c r="V142" s="9">
        <f t="shared" si="39"/>
        <v>24450377.91</v>
      </c>
      <c r="W142" s="2">
        <v>44958</v>
      </c>
      <c r="X142" s="9">
        <f t="shared" si="48"/>
        <v>29562178.509999998</v>
      </c>
      <c r="Y142" s="9"/>
      <c r="Z142" s="9">
        <f t="shared" si="49"/>
        <v>29562178.509999998</v>
      </c>
    </row>
    <row r="143" spans="1:26">
      <c r="A143" s="2">
        <v>44986</v>
      </c>
      <c r="B143" s="8">
        <f>'WA Sch. 1-2'!B143</f>
        <v>767.35</v>
      </c>
      <c r="C143" s="8">
        <f>'WA Sch. 1-2'!C143</f>
        <v>588826.02250000008</v>
      </c>
      <c r="D143" s="8">
        <f>'WA Sch. 1-2'!D143</f>
        <v>0</v>
      </c>
      <c r="E143" s="8">
        <f>'WA Sch. 1-2'!E143</f>
        <v>849.5</v>
      </c>
      <c r="F143" s="8">
        <f>'WA Sch. 1-2'!F143</f>
        <v>721650.25</v>
      </c>
      <c r="G143" s="8">
        <f>'WA Sch. 1-2'!G143</f>
        <v>0</v>
      </c>
      <c r="H143" s="8">
        <f t="shared" si="40"/>
        <v>-82.149999999999977</v>
      </c>
      <c r="I143" s="8">
        <f t="shared" si="41"/>
        <v>-132824.22749999992</v>
      </c>
      <c r="J143" s="8">
        <f t="shared" si="42"/>
        <v>0</v>
      </c>
      <c r="K143" s="9">
        <v>3</v>
      </c>
      <c r="L143" s="9">
        <v>2790503.8089999999</v>
      </c>
      <c r="M143" s="9">
        <v>416573</v>
      </c>
      <c r="N143" s="9">
        <f t="shared" si="43"/>
        <v>3207076.8089999999</v>
      </c>
      <c r="O143" s="9">
        <f t="shared" si="44"/>
        <v>1069025.6029999999</v>
      </c>
      <c r="P143" s="8">
        <f t="shared" si="45"/>
        <v>0</v>
      </c>
      <c r="Q143" s="9">
        <f t="shared" si="46"/>
        <v>1069025.6029999999</v>
      </c>
      <c r="R143" s="9">
        <f t="shared" si="47"/>
        <v>3207076.8089999994</v>
      </c>
      <c r="S143" s="2">
        <v>44986</v>
      </c>
      <c r="T143" s="9">
        <v>24959265.719999999</v>
      </c>
      <c r="U143" s="9">
        <v>2354817</v>
      </c>
      <c r="V143" s="9">
        <f t="shared" si="39"/>
        <v>27314082.719999999</v>
      </c>
      <c r="W143" s="2">
        <v>44986</v>
      </c>
      <c r="X143" s="9">
        <f t="shared" si="48"/>
        <v>30521159.528999999</v>
      </c>
      <c r="Y143" s="9"/>
      <c r="Z143" s="9">
        <f t="shared" si="49"/>
        <v>30521159.528999999</v>
      </c>
    </row>
    <row r="144" spans="1:26">
      <c r="A144" s="2">
        <v>45017</v>
      </c>
      <c r="B144" s="8">
        <f>'WA Sch. 1-2'!B144</f>
        <v>547.15</v>
      </c>
      <c r="C144" s="8">
        <f>'WA Sch. 1-2'!C144</f>
        <v>299373.1225</v>
      </c>
      <c r="D144" s="8">
        <f>'WA Sch. 1-2'!D144</f>
        <v>0.375</v>
      </c>
      <c r="E144" s="8">
        <f>'WA Sch. 1-2'!E144</f>
        <v>563</v>
      </c>
      <c r="F144" s="8">
        <f>'WA Sch. 1-2'!F144</f>
        <v>316969</v>
      </c>
      <c r="G144" s="8">
        <f>'WA Sch. 1-2'!G144</f>
        <v>4.5</v>
      </c>
      <c r="H144" s="8">
        <f t="shared" si="40"/>
        <v>-15.850000000000023</v>
      </c>
      <c r="I144" s="8">
        <f t="shared" si="41"/>
        <v>-17595.877500000002</v>
      </c>
      <c r="J144" s="8">
        <f t="shared" si="42"/>
        <v>-4.125</v>
      </c>
      <c r="K144" s="9">
        <v>3</v>
      </c>
      <c r="L144" s="9">
        <v>4612489</v>
      </c>
      <c r="M144" s="9">
        <v>-60054</v>
      </c>
      <c r="N144" s="9">
        <f t="shared" si="43"/>
        <v>4552435</v>
      </c>
      <c r="O144" s="9">
        <f t="shared" si="44"/>
        <v>1517478.3333333333</v>
      </c>
      <c r="P144" s="8">
        <f t="shared" si="45"/>
        <v>0</v>
      </c>
      <c r="Q144" s="9">
        <f t="shared" si="46"/>
        <v>1517478.3333333333</v>
      </c>
      <c r="R144" s="9">
        <f t="shared" si="47"/>
        <v>4552435</v>
      </c>
      <c r="S144" s="2">
        <v>45017</v>
      </c>
      <c r="T144" s="9">
        <v>23419545.600000001</v>
      </c>
      <c r="U144" s="9">
        <v>-1558845</v>
      </c>
      <c r="V144" s="9">
        <f t="shared" si="39"/>
        <v>21860700.600000001</v>
      </c>
      <c r="W144" s="2">
        <v>45017</v>
      </c>
      <c r="X144" s="9">
        <f t="shared" si="48"/>
        <v>26413135.600000001</v>
      </c>
      <c r="Y144" s="9"/>
      <c r="Z144" s="9">
        <f t="shared" si="49"/>
        <v>26413135.600000001</v>
      </c>
    </row>
    <row r="145" spans="1:26">
      <c r="A145" s="2">
        <v>45047</v>
      </c>
      <c r="B145" s="8">
        <f>'WA Sch. 1-2'!B145</f>
        <v>290.02499999999998</v>
      </c>
      <c r="C145" s="8">
        <f>'WA Sch. 1-2'!C145</f>
        <v>84114.500624999986</v>
      </c>
      <c r="D145" s="8">
        <f>'WA Sch. 1-2'!D145</f>
        <v>14.95</v>
      </c>
      <c r="E145" s="8">
        <f>'WA Sch. 1-2'!E145</f>
        <v>115.5</v>
      </c>
      <c r="F145" s="8">
        <f>'WA Sch. 1-2'!F145</f>
        <v>13340.25</v>
      </c>
      <c r="G145" s="8">
        <f>'WA Sch. 1-2'!G145</f>
        <v>68</v>
      </c>
      <c r="H145" s="8">
        <f t="shared" si="40"/>
        <v>174.52499999999998</v>
      </c>
      <c r="I145" s="8">
        <f t="shared" si="41"/>
        <v>70774.250624999986</v>
      </c>
      <c r="J145" s="8">
        <f t="shared" si="42"/>
        <v>-53.05</v>
      </c>
      <c r="K145" s="9">
        <v>3</v>
      </c>
      <c r="L145" s="9">
        <v>4902221.8000000007</v>
      </c>
      <c r="M145" s="9">
        <v>289733</v>
      </c>
      <c r="N145" s="9">
        <f t="shared" si="43"/>
        <v>5191954.8000000007</v>
      </c>
      <c r="O145" s="9">
        <f t="shared" si="44"/>
        <v>1730651.6000000003</v>
      </c>
      <c r="P145" s="8">
        <f t="shared" si="45"/>
        <v>0</v>
      </c>
      <c r="Q145" s="9">
        <f t="shared" si="46"/>
        <v>1730651.6000000003</v>
      </c>
      <c r="R145" s="9">
        <f t="shared" si="47"/>
        <v>5191954.8000000007</v>
      </c>
      <c r="S145" s="2">
        <v>45047</v>
      </c>
      <c r="T145" s="9">
        <v>23315330.639999997</v>
      </c>
      <c r="U145" s="9">
        <v>-104215</v>
      </c>
      <c r="V145" s="9">
        <f t="shared" si="39"/>
        <v>23211115.639999997</v>
      </c>
      <c r="W145" s="2">
        <v>45047</v>
      </c>
      <c r="X145" s="9">
        <f t="shared" si="48"/>
        <v>28403070.439999998</v>
      </c>
      <c r="Y145" s="9"/>
      <c r="Z145" s="9">
        <f t="shared" si="49"/>
        <v>28403070.439999998</v>
      </c>
    </row>
    <row r="146" spans="1:26">
      <c r="A146" s="2">
        <v>45078</v>
      </c>
      <c r="B146" s="8">
        <f>'WA Sch. 1-2'!B146</f>
        <v>126.95</v>
      </c>
      <c r="C146" s="8">
        <f>'WA Sch. 1-2'!C146</f>
        <v>16116.302500000002</v>
      </c>
      <c r="D146" s="8">
        <f>'WA Sch. 1-2'!D146</f>
        <v>68</v>
      </c>
      <c r="E146" s="8">
        <f>'WA Sch. 1-2'!E146</f>
        <v>64</v>
      </c>
      <c r="F146" s="8">
        <f>'WA Sch. 1-2'!F146</f>
        <v>4096</v>
      </c>
      <c r="G146" s="8">
        <f>'WA Sch. 1-2'!G146</f>
        <v>108.5</v>
      </c>
      <c r="H146" s="8">
        <f t="shared" si="40"/>
        <v>62.95</v>
      </c>
      <c r="I146" s="8">
        <f t="shared" si="41"/>
        <v>12020.302500000002</v>
      </c>
      <c r="J146" s="8">
        <f t="shared" si="42"/>
        <v>-40.5</v>
      </c>
      <c r="K146" s="9">
        <v>3</v>
      </c>
      <c r="L146" s="9">
        <v>4834789.4000000004</v>
      </c>
      <c r="M146" s="9">
        <v>-67433</v>
      </c>
      <c r="N146" s="9">
        <f t="shared" si="43"/>
        <v>4767356.4000000004</v>
      </c>
      <c r="O146" s="9">
        <f t="shared" si="44"/>
        <v>1589118.8</v>
      </c>
      <c r="P146" s="8">
        <f t="shared" si="45"/>
        <v>0</v>
      </c>
      <c r="Q146" s="9">
        <f t="shared" si="46"/>
        <v>1589118.8</v>
      </c>
      <c r="R146" s="9">
        <f t="shared" si="47"/>
        <v>4767356.4000000004</v>
      </c>
      <c r="S146" s="2">
        <v>45078</v>
      </c>
      <c r="T146" s="9">
        <v>23776263.159999996</v>
      </c>
      <c r="U146" s="9">
        <v>460933</v>
      </c>
      <c r="V146" s="9">
        <f t="shared" si="39"/>
        <v>24237196.159999996</v>
      </c>
      <c r="W146" s="2">
        <v>45078</v>
      </c>
      <c r="X146" s="9">
        <f t="shared" si="48"/>
        <v>29004552.559999995</v>
      </c>
      <c r="Y146" s="9"/>
      <c r="Z146" s="9">
        <f t="shared" si="49"/>
        <v>29004552.559999995</v>
      </c>
    </row>
    <row r="147" spans="1:26">
      <c r="A147" s="2">
        <v>45108</v>
      </c>
      <c r="B147" s="8"/>
      <c r="C147" s="8"/>
      <c r="D147" s="8"/>
      <c r="E147" s="8"/>
      <c r="F147" s="8"/>
      <c r="G147" s="8"/>
      <c r="H147" s="8"/>
      <c r="I147" s="8"/>
      <c r="J147" s="8"/>
      <c r="K147" s="9"/>
      <c r="L147" s="9"/>
      <c r="M147" s="9"/>
      <c r="N147" s="9"/>
      <c r="O147" s="9"/>
      <c r="P147" s="8"/>
      <c r="Q147" s="9"/>
      <c r="R147" s="9"/>
      <c r="S147" s="2">
        <v>45108</v>
      </c>
      <c r="T147" s="9"/>
      <c r="U147" s="9"/>
      <c r="V147" s="9"/>
      <c r="W147" s="2">
        <v>45108</v>
      </c>
      <c r="X147" s="9">
        <f t="shared" si="48"/>
        <v>0</v>
      </c>
      <c r="Y147" s="9"/>
      <c r="Z147" s="9">
        <f t="shared" si="49"/>
        <v>0</v>
      </c>
    </row>
    <row r="148" spans="1:26">
      <c r="A148" s="2">
        <v>45139</v>
      </c>
      <c r="B148" s="8"/>
      <c r="C148" s="8"/>
      <c r="D148" s="8"/>
      <c r="E148" s="8"/>
      <c r="F148" s="8"/>
      <c r="G148" s="8"/>
      <c r="H148" s="8"/>
      <c r="I148" s="8"/>
      <c r="J148" s="8"/>
      <c r="K148" s="9"/>
      <c r="L148" s="9"/>
      <c r="M148" s="9"/>
      <c r="N148" s="9"/>
      <c r="O148" s="9"/>
      <c r="P148" s="8"/>
      <c r="Q148" s="9"/>
      <c r="R148" s="9"/>
      <c r="S148" s="2">
        <v>45139</v>
      </c>
      <c r="T148" s="9"/>
      <c r="U148" s="9"/>
      <c r="V148" s="9"/>
      <c r="W148" s="2">
        <v>45139</v>
      </c>
      <c r="X148" s="9">
        <f t="shared" si="48"/>
        <v>0</v>
      </c>
      <c r="Y148" s="9"/>
      <c r="Z148" s="9">
        <f t="shared" si="49"/>
        <v>0</v>
      </c>
    </row>
    <row r="149" spans="1:26">
      <c r="A149" s="2">
        <v>45170</v>
      </c>
      <c r="B149" s="8"/>
      <c r="C149" s="8"/>
      <c r="D149" s="8"/>
      <c r="E149" s="8"/>
      <c r="F149" s="8"/>
      <c r="G149" s="8"/>
      <c r="H149" s="8"/>
      <c r="I149" s="8"/>
      <c r="J149" s="8"/>
      <c r="K149" s="9"/>
      <c r="L149" s="9"/>
      <c r="M149" s="9"/>
      <c r="N149" s="9"/>
      <c r="O149" s="9"/>
      <c r="P149" s="8"/>
      <c r="Q149" s="9"/>
      <c r="R149" s="9"/>
      <c r="S149" s="2">
        <v>45170</v>
      </c>
      <c r="T149" s="9"/>
      <c r="U149" s="9"/>
      <c r="V149" s="9"/>
      <c r="W149" s="2">
        <v>45170</v>
      </c>
      <c r="X149" s="9">
        <f t="shared" si="48"/>
        <v>0</v>
      </c>
      <c r="Y149" s="9"/>
      <c r="Z149" s="9">
        <f t="shared" si="49"/>
        <v>0</v>
      </c>
    </row>
    <row r="150" spans="1:26">
      <c r="A150" s="2">
        <v>45200</v>
      </c>
      <c r="B150" s="8"/>
      <c r="C150" s="8"/>
      <c r="D150" s="8"/>
      <c r="E150" s="8"/>
      <c r="F150" s="8"/>
      <c r="G150" s="8"/>
      <c r="H150" s="8"/>
      <c r="I150" s="8"/>
      <c r="J150" s="8"/>
      <c r="K150" s="9"/>
      <c r="L150" s="9"/>
      <c r="M150" s="9"/>
      <c r="N150" s="9"/>
      <c r="O150" s="9"/>
      <c r="P150" s="8"/>
      <c r="Q150" s="9"/>
      <c r="R150" s="9"/>
      <c r="S150" s="2">
        <v>45200</v>
      </c>
      <c r="T150" s="9"/>
      <c r="U150" s="9"/>
      <c r="V150" s="9"/>
      <c r="W150" s="2">
        <v>45200</v>
      </c>
      <c r="X150" s="9">
        <f t="shared" si="48"/>
        <v>0</v>
      </c>
      <c r="Y150" s="9"/>
      <c r="Z150" s="9">
        <f t="shared" si="49"/>
        <v>0</v>
      </c>
    </row>
    <row r="151" spans="1:26">
      <c r="A151" s="2">
        <v>45231</v>
      </c>
      <c r="B151" s="8"/>
      <c r="C151" s="8"/>
      <c r="D151" s="8"/>
      <c r="E151" s="8"/>
      <c r="F151" s="8"/>
      <c r="G151" s="8"/>
      <c r="H151" s="8"/>
      <c r="I151" s="8"/>
      <c r="J151" s="8"/>
      <c r="K151" s="9"/>
      <c r="L151" s="9"/>
      <c r="M151" s="9"/>
      <c r="N151" s="9"/>
      <c r="O151" s="9"/>
      <c r="P151" s="8"/>
      <c r="Q151" s="9"/>
      <c r="R151" s="9"/>
      <c r="S151" s="2">
        <v>45231</v>
      </c>
      <c r="T151" s="9"/>
      <c r="U151" s="9"/>
      <c r="V151" s="9"/>
      <c r="W151" s="2">
        <v>45231</v>
      </c>
      <c r="X151" s="9">
        <f t="shared" si="48"/>
        <v>0</v>
      </c>
      <c r="Y151" s="9"/>
      <c r="Z151" s="9">
        <f t="shared" si="49"/>
        <v>0</v>
      </c>
    </row>
    <row r="152" spans="1:26">
      <c r="A152" s="2">
        <v>45261</v>
      </c>
      <c r="B152" s="8"/>
      <c r="C152" s="8"/>
      <c r="D152" s="8"/>
      <c r="E152" s="8"/>
      <c r="F152" s="8"/>
      <c r="G152" s="8"/>
      <c r="H152" s="8"/>
      <c r="I152" s="8"/>
      <c r="J152" s="8"/>
      <c r="K152" s="9"/>
      <c r="L152" s="9"/>
      <c r="M152" s="9"/>
      <c r="N152" s="9"/>
      <c r="O152" s="9"/>
      <c r="P152" s="8"/>
      <c r="Q152" s="9"/>
      <c r="R152" s="9"/>
      <c r="S152" s="2">
        <v>45261</v>
      </c>
      <c r="T152" s="9"/>
      <c r="U152" s="9"/>
      <c r="V152" s="9"/>
      <c r="W152" s="2">
        <v>45261</v>
      </c>
      <c r="X152" s="9">
        <f t="shared" si="48"/>
        <v>0</v>
      </c>
      <c r="Y152" s="9"/>
      <c r="Z152" s="9">
        <f t="shared" si="49"/>
        <v>0</v>
      </c>
    </row>
    <row r="156" spans="1:26" ht="45">
      <c r="A156" s="30"/>
      <c r="B156" s="32" t="s">
        <v>86</v>
      </c>
      <c r="C156" s="32" t="s">
        <v>87</v>
      </c>
      <c r="D156" s="32" t="s">
        <v>88</v>
      </c>
      <c r="E156" s="32" t="s">
        <v>89</v>
      </c>
      <c r="F156" s="32" t="s">
        <v>90</v>
      </c>
      <c r="K156" s="10"/>
      <c r="L156" s="10"/>
      <c r="P156" s="23"/>
      <c r="Q156" s="23"/>
      <c r="U156" s="10"/>
      <c r="V156" s="10"/>
    </row>
    <row r="157" spans="1:26">
      <c r="A157" s="33">
        <v>2012</v>
      </c>
      <c r="B157" s="29">
        <f>AVERAGE(K19:K30)</f>
        <v>3</v>
      </c>
      <c r="C157" s="9">
        <f>SUM(N9:N20)</f>
        <v>62105733</v>
      </c>
      <c r="D157" s="9">
        <f>SUM(R9:R20)</f>
        <v>62105733</v>
      </c>
      <c r="E157" s="9">
        <f t="shared" ref="E157:E167" si="50">C157/B157</f>
        <v>20701911</v>
      </c>
      <c r="F157" s="9">
        <f t="shared" ref="F157:F166" si="51">D157/B157</f>
        <v>20701911</v>
      </c>
      <c r="K157" s="10"/>
      <c r="L157" s="10"/>
      <c r="U157" s="10"/>
      <c r="V157" s="10"/>
      <c r="X157" s="10"/>
      <c r="Y157" s="10"/>
    </row>
    <row r="158" spans="1:26">
      <c r="A158" s="33">
        <v>2013</v>
      </c>
      <c r="B158" s="29">
        <f>AVERAGE(K21:K32)</f>
        <v>3</v>
      </c>
      <c r="C158" s="9">
        <f>SUM(N21:N32)</f>
        <v>61380772</v>
      </c>
      <c r="D158" s="9">
        <f>SUM(R21:R32)</f>
        <v>61380772</v>
      </c>
      <c r="E158" s="9">
        <f t="shared" si="50"/>
        <v>20460257.333333332</v>
      </c>
      <c r="F158" s="9">
        <f t="shared" si="51"/>
        <v>20460257.333333332</v>
      </c>
      <c r="U158" s="10"/>
      <c r="V158" s="10"/>
    </row>
    <row r="159" spans="1:26">
      <c r="A159" s="33">
        <v>2014</v>
      </c>
      <c r="B159" s="29">
        <f>AVERAGE(K33:K44)</f>
        <v>3</v>
      </c>
      <c r="C159" s="9">
        <f>SUM(N33:N44)</f>
        <v>60759148</v>
      </c>
      <c r="D159" s="9">
        <f>SUM(R33:R44)</f>
        <v>60759148</v>
      </c>
      <c r="E159" s="9">
        <f t="shared" si="50"/>
        <v>20253049.333333332</v>
      </c>
      <c r="F159" s="9">
        <f t="shared" si="51"/>
        <v>20253049.333333332</v>
      </c>
      <c r="O159" s="24"/>
      <c r="U159" s="10"/>
      <c r="V159" s="10"/>
      <c r="X159" s="25"/>
      <c r="Y159" s="25"/>
    </row>
    <row r="160" spans="1:26">
      <c r="A160" s="33">
        <v>2015</v>
      </c>
      <c r="B160" s="29">
        <f>AVERAGE(K45:K56)</f>
        <v>3</v>
      </c>
      <c r="C160" s="9">
        <f>SUM(N45:N56)</f>
        <v>59823659.5</v>
      </c>
      <c r="D160" s="9">
        <f>SUM(R45:R56)</f>
        <v>59823659.5</v>
      </c>
      <c r="E160" s="9">
        <f t="shared" si="50"/>
        <v>19941219.833333332</v>
      </c>
      <c r="F160" s="9">
        <f t="shared" si="51"/>
        <v>19941219.833333332</v>
      </c>
      <c r="N160" s="24"/>
      <c r="U160" s="10"/>
      <c r="V160" s="10"/>
    </row>
    <row r="161" spans="1:22">
      <c r="A161" s="33">
        <v>2016</v>
      </c>
      <c r="B161" s="29">
        <f>AVERAGE(K57:K68)</f>
        <v>3.5</v>
      </c>
      <c r="C161" s="9">
        <f>SUM(N57:N68)</f>
        <v>68864263</v>
      </c>
      <c r="D161" s="9">
        <f>SUM(R57:R68)</f>
        <v>68864263</v>
      </c>
      <c r="E161" s="9">
        <f t="shared" si="50"/>
        <v>19675503.714285713</v>
      </c>
      <c r="F161" s="9">
        <f t="shared" si="51"/>
        <v>19675503.714285713</v>
      </c>
      <c r="U161" s="10"/>
      <c r="V161" s="10"/>
    </row>
    <row r="162" spans="1:22">
      <c r="A162" s="33">
        <v>2017</v>
      </c>
      <c r="B162" s="29">
        <f>AVERAGE(K69:K80)</f>
        <v>4</v>
      </c>
      <c r="C162" s="9">
        <f>SUM(N69:N80)</f>
        <v>73064963.799999997</v>
      </c>
      <c r="D162" s="9">
        <f>SUM(R69:R80)</f>
        <v>73064963.799999997</v>
      </c>
      <c r="E162" s="9">
        <f t="shared" si="50"/>
        <v>18266240.949999999</v>
      </c>
      <c r="F162" s="9">
        <f t="shared" si="51"/>
        <v>18266240.949999999</v>
      </c>
    </row>
    <row r="163" spans="1:22">
      <c r="A163" s="33">
        <v>2018</v>
      </c>
      <c r="B163" s="29">
        <f>AVERAGE(K81:K92)</f>
        <v>4</v>
      </c>
      <c r="C163" s="9">
        <f>SUM(N81:N92)</f>
        <v>72727231.699000001</v>
      </c>
      <c r="D163" s="9">
        <f>SUM(R81:R92)</f>
        <v>72727231.699000001</v>
      </c>
      <c r="E163" s="9">
        <f t="shared" si="50"/>
        <v>18181807.92475</v>
      </c>
      <c r="F163" s="9">
        <f t="shared" si="51"/>
        <v>18181807.92475</v>
      </c>
    </row>
    <row r="164" spans="1:22">
      <c r="A164" s="33">
        <v>2019</v>
      </c>
      <c r="B164" s="29">
        <f>AVERAGE(K93:K104)</f>
        <v>3</v>
      </c>
      <c r="C164" s="9">
        <f>SUM(N93:N104)</f>
        <v>61418131.022666663</v>
      </c>
      <c r="D164" s="9">
        <f>SUM(R93:R104)</f>
        <v>61418131.022666663</v>
      </c>
      <c r="E164" s="9">
        <f t="shared" si="50"/>
        <v>20472710.340888888</v>
      </c>
      <c r="F164" s="9">
        <f t="shared" si="51"/>
        <v>20472710.340888888</v>
      </c>
    </row>
    <row r="165" spans="1:22">
      <c r="A165" s="33">
        <v>2020</v>
      </c>
      <c r="B165" s="29">
        <f>AVERAGE(K105:K116)</f>
        <v>3</v>
      </c>
      <c r="C165" s="9">
        <f>SUM(N105:N116)</f>
        <v>60154007.100000009</v>
      </c>
      <c r="D165" s="9">
        <f>SUM(R105:R116)</f>
        <v>60154007.100000009</v>
      </c>
      <c r="E165" s="9">
        <f t="shared" si="50"/>
        <v>20051335.700000003</v>
      </c>
      <c r="F165" s="9">
        <f t="shared" si="51"/>
        <v>20051335.700000003</v>
      </c>
    </row>
    <row r="166" spans="1:22">
      <c r="A166" s="33">
        <v>2021</v>
      </c>
      <c r="B166" s="29">
        <f>AVERAGE(K117:K128)</f>
        <v>3</v>
      </c>
      <c r="C166" s="9">
        <f>SUM(N117:N128)</f>
        <v>63429226.603666678</v>
      </c>
      <c r="D166" s="9">
        <f>SUM(R117:R128)</f>
        <v>63429226.603666678</v>
      </c>
      <c r="E166" s="9">
        <f t="shared" si="50"/>
        <v>21143075.534555558</v>
      </c>
      <c r="F166" s="9">
        <f t="shared" si="51"/>
        <v>21143075.534555558</v>
      </c>
    </row>
    <row r="167" spans="1:22">
      <c r="A167" s="33">
        <v>2022</v>
      </c>
      <c r="B167" s="29">
        <f>AVERAGE(K129:K140)</f>
        <v>3</v>
      </c>
      <c r="C167" s="9">
        <f>SUM(N129:N140)</f>
        <v>60541630.883000001</v>
      </c>
      <c r="D167" s="9">
        <f>SUM(R129:R140)</f>
        <v>60541630.882999994</v>
      </c>
      <c r="E167" s="9">
        <f t="shared" si="50"/>
        <v>20180543.627666667</v>
      </c>
      <c r="F167" s="9">
        <f>D167/B167</f>
        <v>20180543.627666663</v>
      </c>
    </row>
    <row r="168" spans="1:22">
      <c r="A168" s="31" t="s">
        <v>91</v>
      </c>
      <c r="B168" s="7"/>
      <c r="C168" s="7"/>
      <c r="D168" s="7"/>
      <c r="E168" s="9">
        <f>AVERAGE(E157:E167)</f>
        <v>19938877.753831528</v>
      </c>
      <c r="F168" s="9">
        <f>AVERAGE(F157:F167)</f>
        <v>19938877.753831528</v>
      </c>
    </row>
    <row r="169" spans="1:22">
      <c r="A169" s="31" t="s">
        <v>92</v>
      </c>
      <c r="B169" s="7"/>
      <c r="C169" s="7"/>
      <c r="D169" s="7"/>
      <c r="E169" s="28"/>
      <c r="F169" s="28">
        <f>E168/F168-1</f>
        <v>0</v>
      </c>
    </row>
    <row r="173" spans="1:22">
      <c r="B173" s="38"/>
      <c r="C173" s="38"/>
      <c r="D173" s="38"/>
      <c r="E173" s="38"/>
      <c r="F173" s="38"/>
      <c r="G173" s="38"/>
      <c r="H173" s="38"/>
      <c r="I173" s="38"/>
      <c r="J173" s="38"/>
      <c r="K173" s="38"/>
      <c r="L173" s="38"/>
      <c r="M173" s="38"/>
      <c r="N173" s="38"/>
    </row>
    <row r="174" spans="1:22">
      <c r="B174" s="38"/>
      <c r="C174" s="38"/>
      <c r="D174" s="38"/>
      <c r="E174" s="38"/>
      <c r="F174" s="38"/>
      <c r="G174" s="38"/>
      <c r="H174" s="38"/>
      <c r="I174" s="38"/>
      <c r="J174" s="38"/>
      <c r="K174" s="38"/>
      <c r="L174" s="38"/>
      <c r="M174" s="38"/>
      <c r="N174" s="38"/>
    </row>
    <row r="175" spans="1:22">
      <c r="B175" s="38"/>
      <c r="C175" s="38"/>
      <c r="D175" s="38"/>
      <c r="E175" s="38"/>
      <c r="F175" s="38"/>
      <c r="G175" s="38"/>
      <c r="H175" s="38"/>
      <c r="I175" s="38"/>
      <c r="J175" s="38"/>
      <c r="K175" s="38"/>
      <c r="L175" s="38"/>
      <c r="M175" s="38"/>
      <c r="N175" s="38"/>
    </row>
    <row r="176" spans="1:2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row r="190" spans="2:14">
      <c r="B190" s="38"/>
      <c r="C190" s="38"/>
      <c r="D190" s="38"/>
      <c r="E190" s="38"/>
      <c r="F190" s="38"/>
      <c r="G190" s="38"/>
      <c r="H190" s="38"/>
      <c r="I190" s="38"/>
      <c r="J190" s="38"/>
      <c r="K190" s="38"/>
      <c r="L190" s="38"/>
      <c r="M190" s="38"/>
      <c r="N190" s="38"/>
    </row>
  </sheetData>
  <phoneticPr fontId="6" type="noConversion"/>
  <pageMargins left="0.7" right="0.7" top="0.75" bottom="0.75" header="0.3" footer="0.3"/>
  <pageSetup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5872C-BA65-459E-B8EC-D09F83002513}">
  <sheetPr>
    <tabColor rgb="FF002060"/>
  </sheetPr>
  <dimension ref="A1:E146"/>
  <sheetViews>
    <sheetView workbookViewId="0"/>
  </sheetViews>
  <sheetFormatPr defaultRowHeight="15"/>
  <cols>
    <col min="2" max="2" width="22" customWidth="1"/>
    <col min="3" max="3" width="19.140625" customWidth="1"/>
    <col min="4" max="4" width="16" customWidth="1"/>
    <col min="5" max="5" width="10.140625" bestFit="1" customWidth="1"/>
  </cols>
  <sheetData>
    <row r="1" spans="1:4">
      <c r="A1" s="13" t="s">
        <v>145</v>
      </c>
      <c r="B1" s="12"/>
      <c r="C1" s="12"/>
      <c r="D1" s="12"/>
    </row>
    <row r="2" spans="1:4" ht="30">
      <c r="A2" s="1"/>
      <c r="B2" s="32" t="s">
        <v>149</v>
      </c>
      <c r="C2" s="32" t="s">
        <v>148</v>
      </c>
      <c r="D2" s="4" t="s">
        <v>16</v>
      </c>
    </row>
    <row r="3" spans="1:4">
      <c r="A3" s="2">
        <v>40909</v>
      </c>
      <c r="B3" s="9">
        <v>34950670</v>
      </c>
      <c r="C3" s="9">
        <v>39257000</v>
      </c>
      <c r="D3" s="9">
        <f>B3+C3</f>
        <v>74207670</v>
      </c>
    </row>
    <row r="4" spans="1:4">
      <c r="A4" s="2">
        <v>40940</v>
      </c>
      <c r="B4" s="9">
        <v>33075750</v>
      </c>
      <c r="C4" s="9">
        <v>35848000</v>
      </c>
      <c r="D4" s="9">
        <f t="shared" ref="D4:D67" si="0">B4+C4</f>
        <v>68923750</v>
      </c>
    </row>
    <row r="5" spans="1:4">
      <c r="A5" s="2">
        <v>40969</v>
      </c>
      <c r="B5" s="9">
        <v>33398270</v>
      </c>
      <c r="C5" s="9">
        <v>26604000</v>
      </c>
      <c r="D5" s="9">
        <f t="shared" si="0"/>
        <v>60002270</v>
      </c>
    </row>
    <row r="6" spans="1:4">
      <c r="A6" s="2">
        <v>41000</v>
      </c>
      <c r="B6" s="9">
        <v>32187390</v>
      </c>
      <c r="C6" s="9">
        <v>38658000</v>
      </c>
      <c r="D6" s="9">
        <f t="shared" si="0"/>
        <v>70845390</v>
      </c>
    </row>
    <row r="7" spans="1:4">
      <c r="A7" s="2">
        <v>41030</v>
      </c>
      <c r="B7" s="9">
        <v>35209060</v>
      </c>
      <c r="C7" s="9">
        <v>38512000</v>
      </c>
      <c r="D7" s="9">
        <f t="shared" si="0"/>
        <v>73721060</v>
      </c>
    </row>
    <row r="8" spans="1:4">
      <c r="A8" s="2">
        <v>41061</v>
      </c>
      <c r="B8" s="9">
        <v>38157280</v>
      </c>
      <c r="C8" s="9">
        <v>33557000</v>
      </c>
      <c r="D8" s="9">
        <f t="shared" si="0"/>
        <v>71714280</v>
      </c>
    </row>
    <row r="9" spans="1:4">
      <c r="A9" s="2">
        <v>41091</v>
      </c>
      <c r="B9" s="9">
        <v>40839470</v>
      </c>
      <c r="C9" s="9">
        <v>33879000</v>
      </c>
      <c r="D9" s="9">
        <f t="shared" si="0"/>
        <v>74718470</v>
      </c>
    </row>
    <row r="10" spans="1:4">
      <c r="A10" s="2">
        <v>41122</v>
      </c>
      <c r="B10" s="9">
        <v>40403010</v>
      </c>
      <c r="C10" s="9">
        <v>34538000</v>
      </c>
      <c r="D10" s="9">
        <f t="shared" si="0"/>
        <v>74941010</v>
      </c>
    </row>
    <row r="11" spans="1:4">
      <c r="A11" s="2">
        <v>41153</v>
      </c>
      <c r="B11" s="9">
        <v>37630790</v>
      </c>
      <c r="C11" s="9">
        <v>34112000</v>
      </c>
      <c r="D11" s="9">
        <f t="shared" si="0"/>
        <v>71742790</v>
      </c>
    </row>
    <row r="12" spans="1:4">
      <c r="A12" s="2">
        <v>41183</v>
      </c>
      <c r="B12" s="9">
        <v>38901250</v>
      </c>
      <c r="C12" s="9">
        <v>35437000</v>
      </c>
      <c r="D12" s="9">
        <f t="shared" si="0"/>
        <v>74338250</v>
      </c>
    </row>
    <row r="13" spans="1:4">
      <c r="A13" s="2">
        <v>41214</v>
      </c>
      <c r="B13" s="9">
        <v>34850810</v>
      </c>
      <c r="C13" s="9">
        <v>34954000</v>
      </c>
      <c r="D13" s="9">
        <f t="shared" si="0"/>
        <v>69804810</v>
      </c>
    </row>
    <row r="14" spans="1:4">
      <c r="A14" s="2">
        <v>41244</v>
      </c>
      <c r="B14" s="9">
        <v>34708960</v>
      </c>
      <c r="C14" s="9">
        <v>36324000</v>
      </c>
      <c r="D14" s="9">
        <f t="shared" si="0"/>
        <v>71032960</v>
      </c>
    </row>
    <row r="15" spans="1:4">
      <c r="A15" s="2">
        <v>41275</v>
      </c>
      <c r="B15" s="9">
        <v>35283760</v>
      </c>
      <c r="C15" s="9">
        <v>38524000</v>
      </c>
      <c r="D15" s="9">
        <f t="shared" si="0"/>
        <v>73807760</v>
      </c>
    </row>
    <row r="16" spans="1:4">
      <c r="A16" s="2">
        <v>41306</v>
      </c>
      <c r="B16" s="9">
        <v>33214730</v>
      </c>
      <c r="C16" s="9">
        <v>32309000</v>
      </c>
      <c r="D16" s="9">
        <f t="shared" si="0"/>
        <v>65523730</v>
      </c>
    </row>
    <row r="17" spans="1:4">
      <c r="A17" s="2">
        <v>41334</v>
      </c>
      <c r="B17" s="9">
        <v>37349000</v>
      </c>
      <c r="C17" s="9">
        <v>35765000</v>
      </c>
      <c r="D17" s="9">
        <f t="shared" si="0"/>
        <v>73114000</v>
      </c>
    </row>
    <row r="18" spans="1:4">
      <c r="A18" s="2">
        <v>41365</v>
      </c>
      <c r="B18" s="9">
        <v>36173350</v>
      </c>
      <c r="C18" s="9">
        <v>34733000</v>
      </c>
      <c r="D18" s="9">
        <f t="shared" si="0"/>
        <v>70906350</v>
      </c>
    </row>
    <row r="19" spans="1:4">
      <c r="A19" s="2">
        <v>41395</v>
      </c>
      <c r="B19" s="9">
        <v>36599180</v>
      </c>
      <c r="C19" s="9">
        <v>37568000</v>
      </c>
      <c r="D19" s="9">
        <f t="shared" si="0"/>
        <v>74167180</v>
      </c>
    </row>
    <row r="20" spans="1:4">
      <c r="A20" s="2">
        <v>41426</v>
      </c>
      <c r="B20" s="9">
        <v>34406939</v>
      </c>
      <c r="C20" s="9">
        <v>37568001</v>
      </c>
      <c r="D20" s="9">
        <f t="shared" si="0"/>
        <v>71974940</v>
      </c>
    </row>
    <row r="21" spans="1:4">
      <c r="A21" s="2">
        <v>41456</v>
      </c>
      <c r="B21" s="9">
        <v>41470950</v>
      </c>
      <c r="C21" s="9">
        <v>33067679.99999997</v>
      </c>
      <c r="D21" s="9">
        <f t="shared" si="0"/>
        <v>74538629.99999997</v>
      </c>
    </row>
    <row r="22" spans="1:4">
      <c r="A22" s="2">
        <v>41487</v>
      </c>
      <c r="B22" s="9">
        <v>45394790</v>
      </c>
      <c r="C22" s="9">
        <v>29890044</v>
      </c>
      <c r="D22" s="9">
        <f t="shared" si="0"/>
        <v>75284834</v>
      </c>
    </row>
    <row r="23" spans="1:4">
      <c r="A23" s="2">
        <v>41518</v>
      </c>
      <c r="B23" s="9">
        <v>28436380</v>
      </c>
      <c r="C23" s="9">
        <v>27994912</v>
      </c>
      <c r="D23" s="9">
        <f t="shared" si="0"/>
        <v>56431292</v>
      </c>
    </row>
    <row r="24" spans="1:4">
      <c r="A24" s="2">
        <v>41548</v>
      </c>
      <c r="B24" s="9">
        <v>32407680</v>
      </c>
      <c r="C24" s="9">
        <v>42794452.99999997</v>
      </c>
      <c r="D24" s="9">
        <f t="shared" si="0"/>
        <v>75202132.99999997</v>
      </c>
    </row>
    <row r="25" spans="1:4">
      <c r="A25" s="2">
        <v>41579</v>
      </c>
      <c r="B25" s="9">
        <v>34931440</v>
      </c>
      <c r="C25" s="9">
        <v>37185338.000000104</v>
      </c>
      <c r="D25" s="9">
        <f t="shared" si="0"/>
        <v>72116778.000000104</v>
      </c>
    </row>
    <row r="26" spans="1:4">
      <c r="A26" s="2">
        <v>41609</v>
      </c>
      <c r="B26" s="9">
        <v>36613060</v>
      </c>
      <c r="C26" s="9">
        <v>36927369.00000006</v>
      </c>
      <c r="D26" s="9">
        <f t="shared" si="0"/>
        <v>73540429.00000006</v>
      </c>
    </row>
    <row r="27" spans="1:4">
      <c r="A27" s="2">
        <v>41640</v>
      </c>
      <c r="B27" s="9">
        <v>40331970</v>
      </c>
      <c r="C27" s="9">
        <v>33695621.000000089</v>
      </c>
      <c r="D27" s="9">
        <f t="shared" si="0"/>
        <v>74027591.000000089</v>
      </c>
    </row>
    <row r="28" spans="1:4">
      <c r="A28" s="2">
        <v>41671</v>
      </c>
      <c r="B28" s="9">
        <v>33911330</v>
      </c>
      <c r="C28" s="9">
        <v>32023558.000000007</v>
      </c>
      <c r="D28" s="9">
        <f t="shared" si="0"/>
        <v>65934888.000000007</v>
      </c>
    </row>
    <row r="29" spans="1:4">
      <c r="A29" s="2">
        <v>41699</v>
      </c>
      <c r="B29" s="9">
        <v>37547150</v>
      </c>
      <c r="C29" s="9">
        <v>34610051.27419354</v>
      </c>
      <c r="D29" s="9">
        <f t="shared" si="0"/>
        <v>72157201.27419354</v>
      </c>
    </row>
    <row r="30" spans="1:4">
      <c r="A30" s="2">
        <v>41730</v>
      </c>
      <c r="B30" s="9">
        <v>36877750</v>
      </c>
      <c r="C30" s="9">
        <v>34493233</v>
      </c>
      <c r="D30" s="9">
        <f t="shared" si="0"/>
        <v>71370983</v>
      </c>
    </row>
    <row r="31" spans="1:4">
      <c r="A31" s="2">
        <v>41760</v>
      </c>
      <c r="B31" s="9">
        <v>38462030</v>
      </c>
      <c r="C31" s="9">
        <v>35791709.000000089</v>
      </c>
      <c r="D31" s="9">
        <f t="shared" si="0"/>
        <v>74253739.000000089</v>
      </c>
    </row>
    <row r="32" spans="1:4">
      <c r="A32" s="2">
        <v>41791</v>
      </c>
      <c r="B32" s="9">
        <v>37286280</v>
      </c>
      <c r="C32" s="9">
        <v>31574091.000000015</v>
      </c>
      <c r="D32" s="9">
        <f t="shared" si="0"/>
        <v>68860371.000000015</v>
      </c>
    </row>
    <row r="33" spans="1:4">
      <c r="A33" s="2">
        <v>41821</v>
      </c>
      <c r="B33" s="9">
        <v>40419880</v>
      </c>
      <c r="C33" s="9">
        <v>34483359.000000075</v>
      </c>
      <c r="D33" s="9">
        <f t="shared" si="0"/>
        <v>74903239.000000075</v>
      </c>
    </row>
    <row r="34" spans="1:4">
      <c r="A34" s="2">
        <v>41852</v>
      </c>
      <c r="B34" s="9">
        <v>41072430</v>
      </c>
      <c r="C34" s="9">
        <v>33441753</v>
      </c>
      <c r="D34" s="9">
        <f t="shared" si="0"/>
        <v>74514183</v>
      </c>
    </row>
    <row r="35" spans="1:4">
      <c r="A35" s="2">
        <v>41883</v>
      </c>
      <c r="B35" s="9">
        <v>34776110</v>
      </c>
      <c r="C35" s="9">
        <v>36965258</v>
      </c>
      <c r="D35" s="9">
        <f t="shared" si="0"/>
        <v>71741368</v>
      </c>
    </row>
    <row r="36" spans="1:4">
      <c r="A36" s="2">
        <v>41913</v>
      </c>
      <c r="B36" s="9">
        <v>46117740</v>
      </c>
      <c r="C36" s="9">
        <v>27381728.99999997</v>
      </c>
      <c r="D36" s="9">
        <f t="shared" si="0"/>
        <v>73499468.99999997</v>
      </c>
    </row>
    <row r="37" spans="1:4">
      <c r="A37" s="2">
        <v>41944</v>
      </c>
      <c r="B37" s="9">
        <v>50947670</v>
      </c>
      <c r="C37" s="9">
        <v>19793678.999999985</v>
      </c>
      <c r="D37" s="9">
        <f t="shared" si="0"/>
        <v>70741348.999999985</v>
      </c>
    </row>
    <row r="38" spans="1:4">
      <c r="A38" s="2">
        <v>41974</v>
      </c>
      <c r="B38" s="9">
        <v>37296570</v>
      </c>
      <c r="C38" s="9">
        <v>36420035.00000003</v>
      </c>
      <c r="D38" s="9">
        <f t="shared" si="0"/>
        <v>73716605.00000003</v>
      </c>
    </row>
    <row r="39" spans="1:4">
      <c r="A39" s="2">
        <v>42005</v>
      </c>
      <c r="B39" s="9">
        <v>35501110</v>
      </c>
      <c r="C39" s="9">
        <v>36058587</v>
      </c>
      <c r="D39" s="9">
        <f t="shared" si="0"/>
        <v>71559697</v>
      </c>
    </row>
    <row r="40" spans="1:4">
      <c r="A40" s="2">
        <v>42036</v>
      </c>
      <c r="B40" s="9">
        <v>33195720</v>
      </c>
      <c r="C40" s="9">
        <v>30011613.999999985</v>
      </c>
      <c r="D40" s="9">
        <f t="shared" si="0"/>
        <v>63207333.999999985</v>
      </c>
    </row>
    <row r="41" spans="1:4">
      <c r="A41" s="2">
        <v>42064</v>
      </c>
      <c r="B41" s="9">
        <v>37077510</v>
      </c>
      <c r="C41" s="9">
        <v>20255124.897849418</v>
      </c>
      <c r="D41" s="9">
        <f t="shared" si="0"/>
        <v>57332634.897849418</v>
      </c>
    </row>
    <row r="42" spans="1:4">
      <c r="A42" s="2">
        <v>42095</v>
      </c>
      <c r="B42" s="9">
        <v>30979290</v>
      </c>
      <c r="C42" s="9">
        <v>36467670</v>
      </c>
      <c r="D42" s="9">
        <f t="shared" si="0"/>
        <v>67446960</v>
      </c>
    </row>
    <row r="43" spans="1:4">
      <c r="A43" s="2">
        <v>42125</v>
      </c>
      <c r="B43" s="9">
        <v>34657390</v>
      </c>
      <c r="C43" s="9">
        <v>37239860.000000045</v>
      </c>
      <c r="D43" s="9">
        <f t="shared" si="0"/>
        <v>71897250.000000045</v>
      </c>
    </row>
    <row r="44" spans="1:4">
      <c r="A44" s="2">
        <v>42156</v>
      </c>
      <c r="B44" s="9">
        <v>36104900</v>
      </c>
      <c r="C44" s="9">
        <v>33953890</v>
      </c>
      <c r="D44" s="9">
        <f t="shared" si="0"/>
        <v>70058790</v>
      </c>
    </row>
    <row r="45" spans="1:4">
      <c r="A45" s="2">
        <v>42186</v>
      </c>
      <c r="B45" s="9">
        <v>35819820</v>
      </c>
      <c r="C45" s="9">
        <v>34533979.99999997</v>
      </c>
      <c r="D45" s="9">
        <f t="shared" si="0"/>
        <v>70353799.99999997</v>
      </c>
    </row>
    <row r="46" spans="1:4">
      <c r="A46" s="2">
        <v>42217</v>
      </c>
      <c r="B46" s="9">
        <v>48104190</v>
      </c>
      <c r="C46" s="9">
        <v>24910010.00000003</v>
      </c>
      <c r="D46" s="9">
        <f t="shared" si="0"/>
        <v>73014200.00000003</v>
      </c>
    </row>
    <row r="47" spans="1:4">
      <c r="A47" s="2">
        <v>42248</v>
      </c>
      <c r="B47" s="9">
        <v>31354450</v>
      </c>
      <c r="C47" s="9">
        <v>37848980.000000015</v>
      </c>
      <c r="D47" s="9">
        <f t="shared" si="0"/>
        <v>69203430.000000015</v>
      </c>
    </row>
    <row r="48" spans="1:4">
      <c r="A48" s="2">
        <v>42278</v>
      </c>
      <c r="B48" s="9">
        <v>32943600</v>
      </c>
      <c r="C48" s="9">
        <v>38716429.999999955</v>
      </c>
      <c r="D48" s="9">
        <f t="shared" si="0"/>
        <v>71660029.999999955</v>
      </c>
    </row>
    <row r="49" spans="1:4">
      <c r="A49" s="2">
        <v>42309</v>
      </c>
      <c r="B49" s="9">
        <v>31243230</v>
      </c>
      <c r="C49" s="9">
        <v>37204289.999999985</v>
      </c>
      <c r="D49" s="9">
        <f t="shared" si="0"/>
        <v>68447519.999999985</v>
      </c>
    </row>
    <row r="50" spans="1:4">
      <c r="A50" s="2">
        <v>42339</v>
      </c>
      <c r="B50" s="9">
        <v>31867805</v>
      </c>
      <c r="C50" s="9">
        <v>38924565.000000015</v>
      </c>
      <c r="D50" s="9">
        <f t="shared" si="0"/>
        <v>70792370.000000015</v>
      </c>
    </row>
    <row r="51" spans="1:4">
      <c r="A51" s="2">
        <v>42370</v>
      </c>
      <c r="B51" s="9">
        <v>32157780</v>
      </c>
      <c r="C51" s="9">
        <v>39041009.999999985</v>
      </c>
      <c r="D51" s="9">
        <f t="shared" si="0"/>
        <v>71198789.999999985</v>
      </c>
    </row>
    <row r="52" spans="1:4">
      <c r="A52" s="2">
        <v>42401</v>
      </c>
      <c r="B52" s="9">
        <v>29868270</v>
      </c>
      <c r="C52" s="9">
        <v>33336039.999999993</v>
      </c>
      <c r="D52" s="9">
        <f t="shared" si="0"/>
        <v>63204309.999999993</v>
      </c>
    </row>
    <row r="53" spans="1:4">
      <c r="A53" s="2">
        <v>42430</v>
      </c>
      <c r="B53" s="9">
        <v>27238130</v>
      </c>
      <c r="C53" s="9">
        <v>43105105.389785007</v>
      </c>
      <c r="D53" s="9">
        <f t="shared" si="0"/>
        <v>70343235.389785007</v>
      </c>
    </row>
    <row r="54" spans="1:4">
      <c r="A54" s="2">
        <v>42461</v>
      </c>
      <c r="B54" s="9">
        <v>24807470</v>
      </c>
      <c r="C54" s="9">
        <v>42068930.000000037</v>
      </c>
      <c r="D54" s="9">
        <f t="shared" si="0"/>
        <v>66876400.000000037</v>
      </c>
    </row>
    <row r="55" spans="1:4">
      <c r="A55" s="2">
        <v>42491</v>
      </c>
      <c r="B55" s="9">
        <v>25993910</v>
      </c>
      <c r="C55" s="9">
        <v>43455970</v>
      </c>
      <c r="D55" s="9">
        <f t="shared" si="0"/>
        <v>69449880</v>
      </c>
    </row>
    <row r="56" spans="1:4">
      <c r="A56" s="2">
        <v>42522</v>
      </c>
      <c r="B56" s="9">
        <v>29520720</v>
      </c>
      <c r="C56" s="9">
        <v>38502929.999999925</v>
      </c>
      <c r="D56" s="9">
        <f t="shared" si="0"/>
        <v>68023649.999999925</v>
      </c>
    </row>
    <row r="57" spans="1:4">
      <c r="A57" s="2">
        <v>42552</v>
      </c>
      <c r="B57" s="9">
        <v>38128010</v>
      </c>
      <c r="C57" s="9">
        <v>23322050</v>
      </c>
      <c r="D57" s="9">
        <f t="shared" si="0"/>
        <v>61450060</v>
      </c>
    </row>
    <row r="58" spans="1:4">
      <c r="A58" s="2">
        <v>42583</v>
      </c>
      <c r="B58" s="9">
        <v>41470500</v>
      </c>
      <c r="C58" s="9">
        <v>29393980.000000075</v>
      </c>
      <c r="D58" s="9">
        <f t="shared" si="0"/>
        <v>70864480.000000075</v>
      </c>
    </row>
    <row r="59" spans="1:4">
      <c r="A59" s="2">
        <v>42614</v>
      </c>
      <c r="B59" s="9">
        <v>35046080</v>
      </c>
      <c r="C59" s="9">
        <v>21791770.000000037</v>
      </c>
      <c r="D59" s="9">
        <f t="shared" si="0"/>
        <v>56837850.000000037</v>
      </c>
    </row>
    <row r="60" spans="1:4">
      <c r="A60" s="2">
        <v>42644</v>
      </c>
      <c r="B60" s="9">
        <v>38565200</v>
      </c>
      <c r="C60" s="9">
        <v>33393239.999999985</v>
      </c>
      <c r="D60" s="9">
        <f t="shared" si="0"/>
        <v>71958439.999999985</v>
      </c>
    </row>
    <row r="61" spans="1:4">
      <c r="A61" s="2">
        <v>42675</v>
      </c>
      <c r="B61" s="9">
        <v>31453330</v>
      </c>
      <c r="C61" s="9">
        <v>36206020</v>
      </c>
      <c r="D61" s="9">
        <f t="shared" si="0"/>
        <v>67659350</v>
      </c>
    </row>
    <row r="62" spans="1:4">
      <c r="A62" s="2">
        <v>42705</v>
      </c>
      <c r="B62" s="9">
        <v>28987460</v>
      </c>
      <c r="C62" s="9">
        <v>41305250</v>
      </c>
      <c r="D62" s="9">
        <f t="shared" si="0"/>
        <v>70292710</v>
      </c>
    </row>
    <row r="63" spans="1:4">
      <c r="A63" s="2">
        <v>42736</v>
      </c>
      <c r="B63" s="9">
        <v>30746180</v>
      </c>
      <c r="C63" s="9">
        <v>40274340</v>
      </c>
      <c r="D63" s="9">
        <f t="shared" si="0"/>
        <v>71020520</v>
      </c>
    </row>
    <row r="64" spans="1:4">
      <c r="A64" s="2">
        <v>42767</v>
      </c>
      <c r="B64" s="9">
        <v>28236920</v>
      </c>
      <c r="C64" s="9">
        <v>35037024.999999985</v>
      </c>
      <c r="D64" s="9">
        <f t="shared" si="0"/>
        <v>63273944.999999985</v>
      </c>
    </row>
    <row r="65" spans="1:4">
      <c r="A65" s="2">
        <v>42795</v>
      </c>
      <c r="B65" s="9">
        <v>34548090</v>
      </c>
      <c r="C65" s="9">
        <v>33773016.962365553</v>
      </c>
      <c r="D65" s="9">
        <f t="shared" si="0"/>
        <v>68321106.962365553</v>
      </c>
    </row>
    <row r="66" spans="1:4">
      <c r="A66" s="2">
        <v>42826</v>
      </c>
      <c r="B66" s="9">
        <v>31358080</v>
      </c>
      <c r="C66" s="9">
        <v>36110170.000000045</v>
      </c>
      <c r="D66" s="9">
        <f t="shared" si="0"/>
        <v>67468250.000000045</v>
      </c>
    </row>
    <row r="67" spans="1:4">
      <c r="A67" s="2">
        <v>42856</v>
      </c>
      <c r="B67" s="9">
        <v>40503800</v>
      </c>
      <c r="C67" s="9">
        <v>29796829.999999955</v>
      </c>
      <c r="D67" s="9">
        <f t="shared" si="0"/>
        <v>70300629.999999955</v>
      </c>
    </row>
    <row r="68" spans="1:4">
      <c r="A68" s="2">
        <v>42887</v>
      </c>
      <c r="B68" s="9">
        <v>35849850</v>
      </c>
      <c r="C68" s="9">
        <v>33315089.999999985</v>
      </c>
      <c r="D68" s="9">
        <f t="shared" ref="D68:D131" si="1">B68+C68</f>
        <v>69164939.999999985</v>
      </c>
    </row>
    <row r="69" spans="1:4">
      <c r="A69" s="2">
        <v>42917</v>
      </c>
      <c r="B69" s="9">
        <v>36514220</v>
      </c>
      <c r="C69" s="9">
        <v>34329779.99999997</v>
      </c>
      <c r="D69" s="9">
        <f t="shared" si="1"/>
        <v>70843999.99999997</v>
      </c>
    </row>
    <row r="70" spans="1:4">
      <c r="A70" s="2">
        <v>42948</v>
      </c>
      <c r="B70" s="9">
        <v>36848440</v>
      </c>
      <c r="C70" s="9">
        <v>34365000.00000003</v>
      </c>
      <c r="D70" s="9">
        <f t="shared" si="1"/>
        <v>71213440.00000003</v>
      </c>
    </row>
    <row r="71" spans="1:4">
      <c r="A71" s="2">
        <v>42979</v>
      </c>
      <c r="B71" s="9">
        <v>35722940</v>
      </c>
      <c r="C71" s="9">
        <v>14078000.00000003</v>
      </c>
      <c r="D71" s="9">
        <f t="shared" si="1"/>
        <v>49800940.00000003</v>
      </c>
    </row>
    <row r="72" spans="1:4">
      <c r="A72" s="2">
        <v>43009</v>
      </c>
      <c r="B72" s="9">
        <v>48836220</v>
      </c>
      <c r="C72" s="9">
        <v>20775000.000000015</v>
      </c>
      <c r="D72" s="9">
        <f t="shared" si="1"/>
        <v>69611220.000000015</v>
      </c>
    </row>
    <row r="73" spans="1:4">
      <c r="A73" s="2">
        <v>43040</v>
      </c>
      <c r="B73" s="9">
        <v>49925160</v>
      </c>
      <c r="C73" s="9">
        <v>21500039.999999925</v>
      </c>
      <c r="D73" s="9">
        <f t="shared" si="1"/>
        <v>71425199.999999925</v>
      </c>
    </row>
    <row r="74" spans="1:4">
      <c r="A74" s="2">
        <v>43070</v>
      </c>
      <c r="B74" s="9">
        <v>39457050</v>
      </c>
      <c r="C74" s="9">
        <v>33179979.99999994</v>
      </c>
      <c r="D74" s="9">
        <f t="shared" si="1"/>
        <v>72637029.99999994</v>
      </c>
    </row>
    <row r="75" spans="1:4">
      <c r="A75" s="2">
        <v>43101</v>
      </c>
      <c r="B75" s="9">
        <v>31034360</v>
      </c>
      <c r="C75" s="9">
        <v>38964000</v>
      </c>
      <c r="D75" s="9">
        <f t="shared" si="1"/>
        <v>69998360</v>
      </c>
    </row>
    <row r="76" spans="1:4">
      <c r="A76" s="2">
        <v>43132</v>
      </c>
      <c r="B76" s="9">
        <v>29136680</v>
      </c>
      <c r="C76" s="9">
        <v>34525999.999999993</v>
      </c>
      <c r="D76" s="9">
        <f t="shared" si="1"/>
        <v>63662679.999999993</v>
      </c>
    </row>
    <row r="77" spans="1:4">
      <c r="A77" s="2">
        <v>43160</v>
      </c>
      <c r="B77" s="9">
        <v>33893450</v>
      </c>
      <c r="C77" s="9">
        <v>36363441.599462241</v>
      </c>
      <c r="D77" s="9">
        <f t="shared" si="1"/>
        <v>70256891.599462241</v>
      </c>
    </row>
    <row r="78" spans="1:4">
      <c r="A78" s="2">
        <v>43191</v>
      </c>
      <c r="B78" s="9">
        <v>34523990</v>
      </c>
      <c r="C78" s="9">
        <v>34671999.99999994</v>
      </c>
      <c r="D78" s="9">
        <f t="shared" si="1"/>
        <v>69195989.99999994</v>
      </c>
    </row>
    <row r="79" spans="1:4">
      <c r="A79" s="2">
        <v>43221</v>
      </c>
      <c r="B79" s="9">
        <v>36069729.99999997</v>
      </c>
      <c r="C79" s="9">
        <v>33924000.000000045</v>
      </c>
      <c r="D79" s="9">
        <f t="shared" si="1"/>
        <v>69993730.000000015</v>
      </c>
    </row>
    <row r="80" spans="1:4">
      <c r="A80" s="2">
        <v>43252</v>
      </c>
      <c r="B80" s="9">
        <v>33860560</v>
      </c>
      <c r="C80" s="9">
        <v>34127999.99999997</v>
      </c>
      <c r="D80" s="9">
        <f t="shared" si="1"/>
        <v>67988559.99999997</v>
      </c>
    </row>
    <row r="81" spans="1:4">
      <c r="A81" s="2">
        <v>43282</v>
      </c>
      <c r="B81" s="9">
        <v>38255069.99999997</v>
      </c>
      <c r="C81" s="9">
        <v>32751000.000000075</v>
      </c>
      <c r="D81" s="9">
        <f t="shared" si="1"/>
        <v>71006070.000000045</v>
      </c>
    </row>
    <row r="82" spans="1:4">
      <c r="A82" s="2">
        <v>43313</v>
      </c>
      <c r="B82" s="9">
        <v>62513740.000000067</v>
      </c>
      <c r="C82" s="9">
        <v>9076999.9999999329</v>
      </c>
      <c r="D82" s="9">
        <f t="shared" si="1"/>
        <v>71590740</v>
      </c>
    </row>
    <row r="83" spans="1:4">
      <c r="A83" s="2">
        <v>43344</v>
      </c>
      <c r="B83" s="9">
        <v>47085260.00000003</v>
      </c>
      <c r="C83" s="9">
        <v>19664999.999999993</v>
      </c>
      <c r="D83" s="9">
        <f t="shared" si="1"/>
        <v>66750260.000000022</v>
      </c>
    </row>
    <row r="84" spans="1:4">
      <c r="A84" s="2">
        <v>43374</v>
      </c>
      <c r="B84" s="9">
        <v>35906219.999999985</v>
      </c>
      <c r="C84" s="9">
        <v>29598000.00000003</v>
      </c>
      <c r="D84" s="9">
        <f t="shared" si="1"/>
        <v>65504220.000000015</v>
      </c>
    </row>
    <row r="85" spans="1:4">
      <c r="A85" s="2">
        <v>43405</v>
      </c>
      <c r="B85" s="9">
        <v>30360059.999999989</v>
      </c>
      <c r="C85" s="9">
        <v>35191000.000000045</v>
      </c>
      <c r="D85" s="9">
        <f t="shared" si="1"/>
        <v>65551060.00000003</v>
      </c>
    </row>
    <row r="86" spans="1:4">
      <c r="A86" s="2">
        <v>43435</v>
      </c>
      <c r="B86" s="9">
        <v>34319949.999999993</v>
      </c>
      <c r="C86" s="9">
        <v>35897000.000000007</v>
      </c>
      <c r="D86" s="9">
        <f t="shared" si="1"/>
        <v>70216950</v>
      </c>
    </row>
    <row r="87" spans="1:4">
      <c r="A87" s="2">
        <v>43466</v>
      </c>
      <c r="B87" s="9">
        <v>35209819.999999985</v>
      </c>
      <c r="C87" s="9">
        <v>34617000.00000006</v>
      </c>
      <c r="D87" s="9">
        <f t="shared" si="1"/>
        <v>69826820.000000045</v>
      </c>
    </row>
    <row r="88" spans="1:4">
      <c r="A88" s="2">
        <v>43497</v>
      </c>
      <c r="B88" s="9">
        <v>30822970</v>
      </c>
      <c r="C88" s="9">
        <v>30050999.999999963</v>
      </c>
      <c r="D88" s="9">
        <f t="shared" si="1"/>
        <v>60873969.999999963</v>
      </c>
    </row>
    <row r="89" spans="1:4">
      <c r="A89" s="2">
        <v>43525</v>
      </c>
      <c r="B89" s="9">
        <v>35740379.999999985</v>
      </c>
      <c r="C89" s="9">
        <v>35130615.080645189</v>
      </c>
      <c r="D89" s="9">
        <f t="shared" si="1"/>
        <v>70870995.080645174</v>
      </c>
    </row>
    <row r="90" spans="1:4">
      <c r="A90" s="2">
        <v>43556</v>
      </c>
      <c r="B90" s="9">
        <v>31016219.999999993</v>
      </c>
      <c r="C90" s="9">
        <v>34560000.000000037</v>
      </c>
      <c r="D90" s="9">
        <f t="shared" si="1"/>
        <v>65576220.00000003</v>
      </c>
    </row>
    <row r="91" spans="1:4">
      <c r="A91" s="2">
        <v>43586</v>
      </c>
      <c r="B91" s="9">
        <v>32291340.000000007</v>
      </c>
      <c r="C91" s="9">
        <v>38764999.999999918</v>
      </c>
      <c r="D91" s="9">
        <f t="shared" si="1"/>
        <v>71056339.999999925</v>
      </c>
    </row>
    <row r="92" spans="1:4">
      <c r="A92" s="2">
        <v>43617</v>
      </c>
      <c r="B92" s="9">
        <v>29648609.999999978</v>
      </c>
      <c r="C92" s="9">
        <v>34844999.999999993</v>
      </c>
      <c r="D92" s="9">
        <f t="shared" si="1"/>
        <v>64493609.99999997</v>
      </c>
    </row>
    <row r="93" spans="1:4">
      <c r="A93" s="2">
        <v>43647</v>
      </c>
      <c r="B93" s="9">
        <v>32657620.00000003</v>
      </c>
      <c r="C93" s="9">
        <v>37965999.99999994</v>
      </c>
      <c r="D93" s="9">
        <f t="shared" si="1"/>
        <v>70623619.99999997</v>
      </c>
    </row>
    <row r="94" spans="1:4">
      <c r="A94" s="2">
        <v>43678</v>
      </c>
      <c r="B94" s="9">
        <v>39269319.999999978</v>
      </c>
      <c r="C94" s="9">
        <v>32628000.000000067</v>
      </c>
      <c r="D94" s="9">
        <f t="shared" si="1"/>
        <v>71897320.000000045</v>
      </c>
    </row>
    <row r="95" spans="1:4">
      <c r="A95" s="2">
        <v>43709</v>
      </c>
      <c r="B95" s="9">
        <v>31549480.000000004</v>
      </c>
      <c r="C95" s="9">
        <v>25108000.000000056</v>
      </c>
      <c r="D95" s="9">
        <f t="shared" si="1"/>
        <v>56657480.00000006</v>
      </c>
    </row>
    <row r="96" spans="1:4">
      <c r="A96" s="2">
        <v>43739</v>
      </c>
      <c r="B96" s="9">
        <v>29938680.000000037</v>
      </c>
      <c r="C96" s="9">
        <v>40272000.000000022</v>
      </c>
      <c r="D96" s="9">
        <f t="shared" si="1"/>
        <v>70210680.00000006</v>
      </c>
    </row>
    <row r="97" spans="1:5">
      <c r="A97" s="2">
        <v>43770</v>
      </c>
      <c r="B97" s="9">
        <v>29757560</v>
      </c>
      <c r="C97" s="9">
        <v>38685000</v>
      </c>
      <c r="D97" s="9">
        <f t="shared" si="1"/>
        <v>68442560</v>
      </c>
    </row>
    <row r="98" spans="1:5">
      <c r="A98" s="2">
        <v>43800</v>
      </c>
      <c r="B98" s="9">
        <v>31900840.000000007</v>
      </c>
      <c r="C98" s="9">
        <v>38137000.000000067</v>
      </c>
      <c r="D98" s="9">
        <f t="shared" si="1"/>
        <v>70037840.000000075</v>
      </c>
    </row>
    <row r="99" spans="1:5">
      <c r="A99" s="2">
        <v>43831</v>
      </c>
      <c r="B99" s="9">
        <v>29545519.999999993</v>
      </c>
      <c r="C99" s="9">
        <v>38011000.000000037</v>
      </c>
      <c r="D99" s="9">
        <f t="shared" si="1"/>
        <v>67556520.00000003</v>
      </c>
    </row>
    <row r="100" spans="1:5">
      <c r="A100" s="2">
        <v>43862</v>
      </c>
      <c r="B100" s="9">
        <v>29955109.999999985</v>
      </c>
      <c r="C100" s="9">
        <v>36416000.000000015</v>
      </c>
      <c r="D100" s="9">
        <f t="shared" si="1"/>
        <v>66371110</v>
      </c>
    </row>
    <row r="101" spans="1:5">
      <c r="A101" s="2">
        <v>43891</v>
      </c>
      <c r="B101" s="9">
        <v>30919555.52419354</v>
      </c>
      <c r="C101" s="9">
        <v>38186604.838709623</v>
      </c>
      <c r="D101" s="9">
        <f t="shared" si="1"/>
        <v>69106160.362903163</v>
      </c>
    </row>
    <row r="102" spans="1:5">
      <c r="A102" s="2">
        <v>43922</v>
      </c>
      <c r="B102" s="9">
        <v>31395149.999999993</v>
      </c>
      <c r="C102" s="9">
        <v>37145000.000000112</v>
      </c>
      <c r="D102" s="9">
        <f t="shared" si="1"/>
        <v>68540150.000000104</v>
      </c>
    </row>
    <row r="103" spans="1:5">
      <c r="A103" s="2">
        <v>43952</v>
      </c>
      <c r="B103" s="9">
        <v>32463870.000000041</v>
      </c>
      <c r="C103" s="9">
        <v>35051999.999999866</v>
      </c>
      <c r="D103" s="9">
        <f t="shared" si="1"/>
        <v>67515869.999999911</v>
      </c>
    </row>
    <row r="104" spans="1:5">
      <c r="A104" s="2">
        <v>43983</v>
      </c>
      <c r="B104" s="9">
        <v>41032870.000000022</v>
      </c>
      <c r="C104" s="9">
        <v>26038999.999999985</v>
      </c>
      <c r="D104" s="9">
        <f t="shared" si="1"/>
        <v>67071870.000000007</v>
      </c>
    </row>
    <row r="105" spans="1:5">
      <c r="A105" s="2">
        <v>44013</v>
      </c>
      <c r="B105" s="9">
        <v>47239989.999999925</v>
      </c>
      <c r="C105" s="9">
        <v>18414000.000000022</v>
      </c>
      <c r="D105" s="9">
        <f t="shared" si="1"/>
        <v>65653989.999999948</v>
      </c>
    </row>
    <row r="106" spans="1:5">
      <c r="A106" s="2">
        <v>44044</v>
      </c>
      <c r="B106" s="9">
        <v>29519420.000000026</v>
      </c>
      <c r="C106" s="9">
        <v>39813000.000000045</v>
      </c>
      <c r="D106" s="9">
        <f t="shared" si="1"/>
        <v>69332420.000000075</v>
      </c>
    </row>
    <row r="107" spans="1:5">
      <c r="A107" s="2">
        <v>44075</v>
      </c>
      <c r="B107" s="9">
        <v>25921519.999999989</v>
      </c>
      <c r="C107" s="9">
        <v>41740000.000000045</v>
      </c>
      <c r="D107" s="9">
        <f t="shared" si="1"/>
        <v>67661520.00000003</v>
      </c>
    </row>
    <row r="108" spans="1:5">
      <c r="A108" s="2">
        <v>44105</v>
      </c>
      <c r="B108" s="9">
        <v>27310169.999999978</v>
      </c>
      <c r="C108" s="9">
        <v>40575999.999999993</v>
      </c>
      <c r="D108" s="9">
        <f t="shared" si="1"/>
        <v>67886169.99999997</v>
      </c>
    </row>
    <row r="109" spans="1:5">
      <c r="A109" s="2">
        <v>44136</v>
      </c>
      <c r="B109" s="9">
        <v>28690289.999999989</v>
      </c>
      <c r="C109" s="9">
        <v>36303000.000000015</v>
      </c>
      <c r="D109" s="9">
        <f t="shared" si="1"/>
        <v>64993290</v>
      </c>
    </row>
    <row r="110" spans="1:5">
      <c r="A110" s="2">
        <v>44166</v>
      </c>
      <c r="B110" s="9">
        <v>30173829.999999989</v>
      </c>
      <c r="C110" s="9">
        <v>39153999.99999997</v>
      </c>
      <c r="D110" s="9">
        <f t="shared" si="1"/>
        <v>69327829.999999955</v>
      </c>
    </row>
    <row r="111" spans="1:5">
      <c r="A111" s="2">
        <v>44197</v>
      </c>
      <c r="B111" s="9">
        <v>30830949.999999981</v>
      </c>
      <c r="C111" s="9">
        <v>39111000.00000003</v>
      </c>
      <c r="D111" s="9">
        <f t="shared" si="1"/>
        <v>69941950.000000015</v>
      </c>
      <c r="E111" s="10"/>
    </row>
    <row r="112" spans="1:5">
      <c r="A112" s="2">
        <v>44228</v>
      </c>
      <c r="B112" s="9">
        <v>28007670.000000011</v>
      </c>
      <c r="C112" s="9">
        <v>33076999.999999974</v>
      </c>
      <c r="D112" s="9">
        <f t="shared" si="1"/>
        <v>61084669.999999985</v>
      </c>
      <c r="E112" s="10"/>
    </row>
    <row r="113" spans="1:5">
      <c r="A113" s="2">
        <v>44256</v>
      </c>
      <c r="B113" s="9">
        <v>29488022.217741933</v>
      </c>
      <c r="C113" s="9">
        <v>37747196.236559197</v>
      </c>
      <c r="D113" s="9">
        <f t="shared" si="1"/>
        <v>67235218.454301134</v>
      </c>
      <c r="E113" s="10"/>
    </row>
    <row r="114" spans="1:5">
      <c r="A114" s="2">
        <v>44287</v>
      </c>
      <c r="B114" s="9">
        <v>27384949.999999974</v>
      </c>
      <c r="C114" s="9">
        <v>20037000.000000048</v>
      </c>
      <c r="D114" s="9">
        <f t="shared" si="1"/>
        <v>47421950.000000022</v>
      </c>
      <c r="E114" s="10"/>
    </row>
    <row r="115" spans="1:5">
      <c r="A115" s="2">
        <v>44317</v>
      </c>
      <c r="B115" s="9">
        <v>40731349.999999955</v>
      </c>
      <c r="C115" s="9">
        <v>24316000.000000045</v>
      </c>
      <c r="D115" s="9">
        <f t="shared" si="1"/>
        <v>65047350</v>
      </c>
      <c r="E115" s="10"/>
    </row>
    <row r="116" spans="1:5">
      <c r="A116" s="2">
        <v>44348</v>
      </c>
      <c r="B116" s="9">
        <v>29986540.000000019</v>
      </c>
      <c r="C116" s="9">
        <v>35784000.000000015</v>
      </c>
      <c r="D116" s="9">
        <f t="shared" si="1"/>
        <v>65770540.00000003</v>
      </c>
      <c r="E116" s="10"/>
    </row>
    <row r="117" spans="1:5">
      <c r="A117" s="2">
        <v>44378</v>
      </c>
      <c r="B117" s="9">
        <v>29206000</v>
      </c>
      <c r="C117" s="9">
        <v>41207000</v>
      </c>
      <c r="D117" s="9">
        <f t="shared" si="1"/>
        <v>70413000</v>
      </c>
      <c r="E117" s="10"/>
    </row>
    <row r="118" spans="1:5">
      <c r="A118" s="2">
        <v>44409</v>
      </c>
      <c r="B118" s="9">
        <v>32813000</v>
      </c>
      <c r="C118" s="9">
        <v>40319000</v>
      </c>
      <c r="D118" s="9">
        <f t="shared" si="1"/>
        <v>73132000</v>
      </c>
      <c r="E118" s="10"/>
    </row>
    <row r="119" spans="1:5">
      <c r="A119" s="2">
        <v>44440</v>
      </c>
      <c r="B119" s="9">
        <v>32908000</v>
      </c>
      <c r="C119" s="9">
        <v>34826000</v>
      </c>
      <c r="D119" s="9">
        <f t="shared" si="1"/>
        <v>67734000</v>
      </c>
      <c r="E119" s="10"/>
    </row>
    <row r="120" spans="1:5">
      <c r="A120" s="2">
        <v>44470</v>
      </c>
      <c r="B120" s="9">
        <v>29634999.999999996</v>
      </c>
      <c r="C120" s="9">
        <v>38769000</v>
      </c>
      <c r="D120" s="9">
        <f t="shared" si="1"/>
        <v>68404000</v>
      </c>
      <c r="E120" s="10"/>
    </row>
    <row r="121" spans="1:5">
      <c r="A121" s="2">
        <v>44501</v>
      </c>
      <c r="B121" s="9">
        <v>31041000.000000004</v>
      </c>
      <c r="C121" s="9">
        <v>38204000</v>
      </c>
      <c r="D121" s="9">
        <f t="shared" si="1"/>
        <v>69245000</v>
      </c>
      <c r="E121" s="10"/>
    </row>
    <row r="122" spans="1:5">
      <c r="A122" s="2">
        <v>44531</v>
      </c>
      <c r="B122" s="9">
        <v>29308000</v>
      </c>
      <c r="C122" s="9">
        <v>41316000</v>
      </c>
      <c r="D122" s="9">
        <f t="shared" si="1"/>
        <v>70624000</v>
      </c>
      <c r="E122" s="10"/>
    </row>
    <row r="123" spans="1:5">
      <c r="A123" s="2">
        <v>44562</v>
      </c>
      <c r="B123" s="9">
        <v>25995000</v>
      </c>
      <c r="C123" s="9">
        <v>37967000</v>
      </c>
      <c r="D123" s="9">
        <f t="shared" si="1"/>
        <v>63962000</v>
      </c>
    </row>
    <row r="124" spans="1:5">
      <c r="A124" s="2">
        <v>44593</v>
      </c>
      <c r="B124" s="9">
        <v>29499000</v>
      </c>
      <c r="C124" s="9">
        <v>37011000</v>
      </c>
      <c r="D124" s="9">
        <f t="shared" si="1"/>
        <v>66510000</v>
      </c>
    </row>
    <row r="125" spans="1:5">
      <c r="A125" s="2">
        <v>44621</v>
      </c>
      <c r="B125" s="9">
        <v>31983952.956989247</v>
      </c>
      <c r="C125" s="9">
        <v>39686586.021505386</v>
      </c>
      <c r="D125" s="9">
        <f t="shared" si="1"/>
        <v>71670538.978494629</v>
      </c>
    </row>
    <row r="126" spans="1:5">
      <c r="A126" s="2">
        <v>44652</v>
      </c>
      <c r="B126" s="9">
        <v>31405000</v>
      </c>
      <c r="C126" s="9">
        <v>37355000</v>
      </c>
      <c r="D126" s="9">
        <f t="shared" si="1"/>
        <v>68760000</v>
      </c>
    </row>
    <row r="127" spans="1:5">
      <c r="A127" s="2">
        <v>44682</v>
      </c>
      <c r="B127" s="9">
        <v>32464999.999999996</v>
      </c>
      <c r="C127" s="9">
        <v>37325000</v>
      </c>
      <c r="D127" s="9">
        <f t="shared" si="1"/>
        <v>69790000</v>
      </c>
    </row>
    <row r="128" spans="1:5">
      <c r="A128" s="2">
        <v>44713</v>
      </c>
      <c r="B128" s="9">
        <v>31818999.999999996</v>
      </c>
      <c r="C128" s="9">
        <v>34726000</v>
      </c>
      <c r="D128" s="9">
        <f t="shared" si="1"/>
        <v>66545000</v>
      </c>
    </row>
    <row r="129" spans="1:4">
      <c r="A129" s="2">
        <v>44743</v>
      </c>
      <c r="B129" s="9">
        <v>35882000</v>
      </c>
      <c r="C129" s="9">
        <v>36072000</v>
      </c>
      <c r="D129" s="9">
        <f t="shared" si="1"/>
        <v>71954000</v>
      </c>
    </row>
    <row r="130" spans="1:4">
      <c r="A130" s="2">
        <v>44774</v>
      </c>
      <c r="B130" s="9">
        <v>39449000</v>
      </c>
      <c r="C130" s="9">
        <v>32700000</v>
      </c>
      <c r="D130" s="9">
        <f t="shared" si="1"/>
        <v>72149000</v>
      </c>
    </row>
    <row r="131" spans="1:4">
      <c r="A131" s="2">
        <v>44805</v>
      </c>
      <c r="B131" s="9">
        <v>34382000</v>
      </c>
      <c r="C131" s="9">
        <v>35549000</v>
      </c>
      <c r="D131" s="9">
        <f t="shared" si="1"/>
        <v>69931000</v>
      </c>
    </row>
    <row r="132" spans="1:4">
      <c r="A132" s="2">
        <v>44835</v>
      </c>
      <c r="B132" s="9">
        <v>33110000</v>
      </c>
      <c r="C132" s="9">
        <v>37671000</v>
      </c>
      <c r="D132" s="9">
        <f t="shared" ref="D132:D140" si="2">B132+C132</f>
        <v>70781000</v>
      </c>
    </row>
    <row r="133" spans="1:4">
      <c r="A133" s="2">
        <v>44866</v>
      </c>
      <c r="B133" s="9">
        <v>23637000</v>
      </c>
      <c r="C133" s="9">
        <v>27396999.999999993</v>
      </c>
      <c r="D133" s="9">
        <f t="shared" si="2"/>
        <v>51033999.999999993</v>
      </c>
    </row>
    <row r="134" spans="1:4">
      <c r="A134" s="2">
        <v>44896</v>
      </c>
      <c r="B134" s="9">
        <v>30592000</v>
      </c>
      <c r="C134" s="9">
        <v>39530000</v>
      </c>
      <c r="D134" s="9">
        <f t="shared" si="2"/>
        <v>70122000</v>
      </c>
    </row>
    <row r="135" spans="1:4">
      <c r="A135" s="2">
        <v>44927</v>
      </c>
      <c r="B135" s="9">
        <v>31575000</v>
      </c>
      <c r="C135" s="9">
        <v>39743000</v>
      </c>
      <c r="D135" s="9">
        <f t="shared" si="2"/>
        <v>71318000</v>
      </c>
    </row>
    <row r="136" spans="1:4">
      <c r="A136" s="2">
        <v>44958</v>
      </c>
      <c r="B136" s="9">
        <v>29605000</v>
      </c>
      <c r="C136" s="9">
        <v>36305000</v>
      </c>
      <c r="D136" s="9">
        <f t="shared" si="2"/>
        <v>65910000</v>
      </c>
    </row>
    <row r="137" spans="1:4">
      <c r="A137" s="2">
        <v>44986</v>
      </c>
      <c r="B137" s="9">
        <v>33919348.118279569</v>
      </c>
      <c r="C137" s="9">
        <v>38267495.967741929</v>
      </c>
      <c r="D137" s="9">
        <f t="shared" si="2"/>
        <v>72186844.086021498</v>
      </c>
    </row>
    <row r="138" spans="1:4">
      <c r="A138" s="2">
        <v>45017</v>
      </c>
      <c r="B138" s="9">
        <v>33484000</v>
      </c>
      <c r="C138" s="9">
        <v>32765000</v>
      </c>
      <c r="D138" s="9">
        <f t="shared" si="2"/>
        <v>66249000</v>
      </c>
    </row>
    <row r="139" spans="1:4">
      <c r="A139" s="2">
        <v>45047</v>
      </c>
      <c r="B139" s="9">
        <v>47513000</v>
      </c>
      <c r="C139" s="9">
        <v>21879000</v>
      </c>
      <c r="D139" s="9">
        <f t="shared" si="2"/>
        <v>69392000</v>
      </c>
    </row>
    <row r="140" spans="1:4">
      <c r="A140" s="2">
        <v>45078</v>
      </c>
      <c r="B140" s="9">
        <v>35259000</v>
      </c>
      <c r="C140" s="9">
        <v>32636000</v>
      </c>
      <c r="D140" s="9">
        <f t="shared" si="2"/>
        <v>67895000</v>
      </c>
    </row>
    <row r="141" spans="1:4">
      <c r="A141" s="2">
        <v>45108</v>
      </c>
      <c r="B141" s="9"/>
      <c r="C141" s="9"/>
      <c r="D141" s="9"/>
    </row>
    <row r="142" spans="1:4">
      <c r="A142" s="2">
        <v>45139</v>
      </c>
      <c r="B142" s="9"/>
      <c r="C142" s="9"/>
      <c r="D142" s="9"/>
    </row>
    <row r="143" spans="1:4">
      <c r="A143" s="2">
        <v>45170</v>
      </c>
      <c r="B143" s="9"/>
      <c r="C143" s="9"/>
      <c r="D143" s="9"/>
    </row>
    <row r="144" spans="1:4">
      <c r="A144" s="2">
        <v>45200</v>
      </c>
      <c r="B144" s="9"/>
      <c r="C144" s="9"/>
      <c r="D144" s="9"/>
    </row>
    <row r="145" spans="1:4">
      <c r="A145" s="2">
        <v>45231</v>
      </c>
      <c r="B145" s="9"/>
      <c r="C145" s="9"/>
      <c r="D145" s="9"/>
    </row>
    <row r="146" spans="1:4">
      <c r="A146" s="2">
        <v>45261</v>
      </c>
      <c r="B146" s="9"/>
      <c r="C146" s="9"/>
      <c r="D146" s="9"/>
    </row>
  </sheetData>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485FB-915E-4DC9-A8E3-B7F1203BAFA1}">
  <sheetPr>
    <tabColor rgb="FF002060"/>
  </sheetPr>
  <dimension ref="A1:CE189"/>
  <sheetViews>
    <sheetView zoomScale="80" zoomScaleNormal="80" workbookViewId="0">
      <pane xSplit="1" ySplit="7" topLeftCell="D120" activePane="bottomRight" state="frozen"/>
      <selection pane="topRight" activeCell="B1" sqref="B1"/>
      <selection pane="bottomLeft" activeCell="A8" sqref="A8"/>
      <selection pane="bottomRight" activeCell="B8" sqref="B8"/>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71" max="83" width="16.140625" customWidth="1"/>
  </cols>
  <sheetData>
    <row r="1" spans="1:41">
      <c r="A1" s="13" t="s">
        <v>93</v>
      </c>
      <c r="B1" s="13"/>
    </row>
    <row r="2" spans="1:41" ht="30">
      <c r="A2" s="34" t="s">
        <v>54</v>
      </c>
      <c r="B2" s="35" t="s">
        <v>9</v>
      </c>
      <c r="D2" s="75" t="str">
        <f>'WA Sch. 1-2'!D2</f>
        <v>Normal Period</v>
      </c>
      <c r="E2" s="75" t="str">
        <f>'WA Sch. 1-2'!E2</f>
        <v>2003-2022</v>
      </c>
    </row>
    <row r="3" spans="1:41">
      <c r="A3" s="36" t="s">
        <v>7</v>
      </c>
      <c r="B3" s="37">
        <f>AO24</f>
        <v>7.8952831765883885E-2</v>
      </c>
    </row>
    <row r="4" spans="1:41">
      <c r="A4" s="36" t="s">
        <v>8</v>
      </c>
      <c r="B4" s="37">
        <f>AO25</f>
        <v>1.7879357239731143E-5</v>
      </c>
    </row>
    <row r="6" spans="1:41">
      <c r="A6" s="13" t="s">
        <v>154</v>
      </c>
      <c r="B6" s="12"/>
      <c r="C6" s="12"/>
      <c r="D6" s="12"/>
      <c r="E6" s="12"/>
      <c r="F6" s="12"/>
      <c r="G6" s="12"/>
      <c r="H6" s="12"/>
      <c r="I6" s="12"/>
      <c r="J6" s="12"/>
      <c r="K6" s="12"/>
      <c r="L6" s="12"/>
      <c r="M6" s="12"/>
      <c r="N6" s="12"/>
      <c r="O6" s="12"/>
      <c r="P6" s="12"/>
      <c r="Q6" s="12"/>
      <c r="R6" s="12"/>
      <c r="U6" s="13" t="s">
        <v>155</v>
      </c>
      <c r="V6" s="12"/>
      <c r="W6" s="12"/>
      <c r="X6" s="12"/>
      <c r="Y6" s="12"/>
      <c r="Z6" s="12"/>
      <c r="AA6" s="12"/>
      <c r="AB6" s="12"/>
      <c r="AC6" s="12"/>
      <c r="AD6" s="12"/>
      <c r="AE6" s="12"/>
      <c r="AF6" s="12"/>
      <c r="AG6" s="12"/>
      <c r="AH6" s="12"/>
      <c r="AI6" s="12"/>
      <c r="AJ6" s="12"/>
      <c r="AK6" s="12"/>
      <c r="AL6" s="12"/>
    </row>
    <row r="7" spans="1:41">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11" t="s">
        <v>18</v>
      </c>
      <c r="Y7" s="11" t="s">
        <v>19</v>
      </c>
      <c r="Z7" s="11" t="s">
        <v>20</v>
      </c>
      <c r="AA7" s="11" t="s">
        <v>21</v>
      </c>
      <c r="AB7" s="11" t="s">
        <v>22</v>
      </c>
      <c r="AC7" s="11" t="s">
        <v>23</v>
      </c>
      <c r="AD7" s="11" t="s">
        <v>24</v>
      </c>
      <c r="AE7" s="11" t="s">
        <v>25</v>
      </c>
      <c r="AF7" s="11" t="s">
        <v>26</v>
      </c>
      <c r="AG7" s="11" t="s">
        <v>27</v>
      </c>
      <c r="AH7" s="11" t="s">
        <v>28</v>
      </c>
      <c r="AI7" s="11" t="s">
        <v>153</v>
      </c>
      <c r="AJ7" s="11" t="s">
        <v>211</v>
      </c>
      <c r="AK7" s="11" t="s">
        <v>212</v>
      </c>
      <c r="AL7" s="4" t="str">
        <f>O7</f>
        <v>AC.UPC</v>
      </c>
      <c r="AN7" t="s">
        <v>29</v>
      </c>
    </row>
    <row r="8" spans="1:41" ht="15.75" thickBot="1">
      <c r="A8" s="2">
        <v>40909</v>
      </c>
      <c r="B8" s="16">
        <f>'WA Sch. 1-2'!B9</f>
        <v>1095.1500000000001</v>
      </c>
      <c r="C8" s="8">
        <f>'WA Sch. 1-2'!C9</f>
        <v>1199353.5225000002</v>
      </c>
      <c r="D8" s="16">
        <f>'WA Sch. 1-2'!D9</f>
        <v>0</v>
      </c>
      <c r="E8" s="74">
        <f>'WA Sch. 1-2'!E9</f>
        <v>1086</v>
      </c>
      <c r="F8" s="8">
        <f>E8^2</f>
        <v>1179396</v>
      </c>
      <c r="G8" s="8">
        <f>'WA Sch. 1-2'!G9</f>
        <v>0</v>
      </c>
      <c r="H8" s="8">
        <f>B8-E8</f>
        <v>9.1500000000000909</v>
      </c>
      <c r="I8" s="8">
        <f t="shared" ref="I8:J39" si="0">C8-F8</f>
        <v>19957.522500000196</v>
      </c>
      <c r="J8" s="8">
        <f t="shared" si="0"/>
        <v>0</v>
      </c>
      <c r="K8" s="9">
        <v>146706</v>
      </c>
      <c r="L8" s="9">
        <v>19147602</v>
      </c>
      <c r="M8" s="9">
        <v>452513</v>
      </c>
      <c r="N8" s="9">
        <f>L8+M8</f>
        <v>19600115</v>
      </c>
      <c r="O8" s="9">
        <f>N8/K8</f>
        <v>133.60131828282414</v>
      </c>
      <c r="P8" s="8">
        <f>$B$3*H8+$B$4*I8</f>
        <v>1.0792460850553205</v>
      </c>
      <c r="Q8" s="8">
        <f>P8+O8</f>
        <v>134.68056436787947</v>
      </c>
      <c r="R8" s="9">
        <f t="shared" ref="R8:R71" si="1">Q8*K8</f>
        <v>19758446.876154125</v>
      </c>
      <c r="S8" s="21"/>
      <c r="U8" s="2">
        <v>41275</v>
      </c>
      <c r="V8" s="8">
        <f>E20</f>
        <v>1249.5</v>
      </c>
      <c r="W8" s="8">
        <f>F20</f>
        <v>1561250.25</v>
      </c>
      <c r="X8" s="7">
        <v>1</v>
      </c>
      <c r="Y8" s="7">
        <v>0</v>
      </c>
      <c r="Z8" s="7">
        <v>0</v>
      </c>
      <c r="AA8" s="7">
        <v>0</v>
      </c>
      <c r="AB8" s="7">
        <v>0</v>
      </c>
      <c r="AC8" s="7">
        <v>0</v>
      </c>
      <c r="AD8" s="7">
        <v>0</v>
      </c>
      <c r="AE8" s="7">
        <v>0</v>
      </c>
      <c r="AF8" s="7">
        <v>0</v>
      </c>
      <c r="AG8" s="7">
        <v>0</v>
      </c>
      <c r="AH8" s="7">
        <v>0</v>
      </c>
      <c r="AI8" s="7">
        <v>0</v>
      </c>
      <c r="AJ8" s="7">
        <v>0</v>
      </c>
      <c r="AK8" s="7">
        <v>0</v>
      </c>
      <c r="AL8" s="8">
        <f>O20</f>
        <v>149.63641527807835</v>
      </c>
    </row>
    <row r="9" spans="1:41">
      <c r="A9" s="2">
        <v>40940</v>
      </c>
      <c r="B9" s="16">
        <f>'WA Sch. 1-2'!B10</f>
        <v>932.76424999999995</v>
      </c>
      <c r="C9" s="8">
        <f>'WA Sch. 1-2'!C10</f>
        <v>870049.14607806236</v>
      </c>
      <c r="D9" s="16">
        <f>'WA Sch. 1-2'!D10</f>
        <v>0</v>
      </c>
      <c r="E9" s="74">
        <f>'WA Sch. 1-2'!E10</f>
        <v>937.5</v>
      </c>
      <c r="F9" s="8">
        <f t="shared" ref="F9:F72" si="2">E9^2</f>
        <v>878906.25</v>
      </c>
      <c r="G9" s="8">
        <f>'WA Sch. 1-2'!G10</f>
        <v>0</v>
      </c>
      <c r="H9" s="8">
        <f t="shared" ref="H9:J40" si="3">B9-E9</f>
        <v>-4.7357500000000528</v>
      </c>
      <c r="I9" s="8">
        <f t="shared" si="0"/>
        <v>-8857.1039219376398</v>
      </c>
      <c r="J9" s="8">
        <f t="shared" si="0"/>
        <v>0</v>
      </c>
      <c r="K9" s="9">
        <v>146532</v>
      </c>
      <c r="L9" s="9">
        <v>18484370</v>
      </c>
      <c r="M9" s="9">
        <v>-1681079</v>
      </c>
      <c r="N9" s="9">
        <f t="shared" ref="N9:N72" si="4">L9+M9</f>
        <v>16803291</v>
      </c>
      <c r="O9" s="9">
        <f t="shared" ref="O9:O72" si="5">N9/K9</f>
        <v>114.67318401441324</v>
      </c>
      <c r="P9" s="8">
        <f t="shared" ref="P9:P72" si="6">$B$3*H9+$B$4*I9</f>
        <v>-0.53226019816503567</v>
      </c>
      <c r="Q9" s="8">
        <f t="shared" ref="Q9:Q72" si="7">P9+O9</f>
        <v>114.1409238162482</v>
      </c>
      <c r="R9" s="9">
        <f t="shared" si="1"/>
        <v>16725297.848642481</v>
      </c>
      <c r="S9" s="21"/>
      <c r="U9" s="2">
        <v>41306</v>
      </c>
      <c r="V9" s="8">
        <f t="shared" ref="V9:V72" si="8">E21</f>
        <v>873.5</v>
      </c>
      <c r="W9" s="8">
        <f t="shared" ref="W9:W72" si="9">F21</f>
        <v>763002.25</v>
      </c>
      <c r="X9" s="7">
        <v>0</v>
      </c>
      <c r="Y9" s="7">
        <v>1</v>
      </c>
      <c r="Z9" s="7">
        <v>0</v>
      </c>
      <c r="AA9" s="7">
        <v>0</v>
      </c>
      <c r="AB9" s="7">
        <v>0</v>
      </c>
      <c r="AC9" s="7">
        <v>0</v>
      </c>
      <c r="AD9" s="7">
        <v>0</v>
      </c>
      <c r="AE9" s="7">
        <v>0</v>
      </c>
      <c r="AF9" s="7">
        <v>0</v>
      </c>
      <c r="AG9" s="7">
        <v>0</v>
      </c>
      <c r="AH9" s="7">
        <v>0</v>
      </c>
      <c r="AI9" s="7">
        <v>0</v>
      </c>
      <c r="AJ9" s="7">
        <v>0</v>
      </c>
      <c r="AK9" s="7">
        <v>0</v>
      </c>
      <c r="AL9" s="8">
        <f t="shared" ref="AL9:AL72" si="10">O21</f>
        <v>112.03509056611428</v>
      </c>
      <c r="AN9" s="20" t="s">
        <v>30</v>
      </c>
      <c r="AO9" s="20"/>
    </row>
    <row r="10" spans="1:41">
      <c r="A10" s="2">
        <v>40969</v>
      </c>
      <c r="B10" s="16">
        <f>'WA Sch. 1-2'!B11</f>
        <v>767.35</v>
      </c>
      <c r="C10" s="8">
        <f>'WA Sch. 1-2'!C11</f>
        <v>588826.02250000008</v>
      </c>
      <c r="D10" s="16">
        <f>'WA Sch. 1-2'!D11</f>
        <v>0</v>
      </c>
      <c r="E10" s="74">
        <f>'WA Sch. 1-2'!E11</f>
        <v>817.5</v>
      </c>
      <c r="F10" s="8">
        <f t="shared" si="2"/>
        <v>668306.25</v>
      </c>
      <c r="G10" s="8">
        <f>'WA Sch. 1-2'!G11</f>
        <v>0</v>
      </c>
      <c r="H10" s="8">
        <f t="shared" si="3"/>
        <v>-50.149999999999977</v>
      </c>
      <c r="I10" s="8">
        <f t="shared" si="0"/>
        <v>-79480.227499999921</v>
      </c>
      <c r="J10" s="8">
        <f t="shared" si="0"/>
        <v>0</v>
      </c>
      <c r="K10" s="9">
        <v>146539</v>
      </c>
      <c r="L10" s="9">
        <v>16467010</v>
      </c>
      <c r="M10" s="9">
        <v>-2464967</v>
      </c>
      <c r="N10" s="9">
        <f t="shared" si="4"/>
        <v>14002043</v>
      </c>
      <c r="O10" s="9">
        <f t="shared" si="5"/>
        <v>95.551648366646418</v>
      </c>
      <c r="P10" s="8">
        <f t="shared" si="6"/>
        <v>-5.3805398940266773</v>
      </c>
      <c r="Q10" s="8">
        <f t="shared" si="7"/>
        <v>90.171108472619736</v>
      </c>
      <c r="R10" s="9">
        <f t="shared" si="1"/>
        <v>13213584.064469224</v>
      </c>
      <c r="S10" s="21"/>
      <c r="U10" s="2">
        <v>41334</v>
      </c>
      <c r="V10" s="8">
        <f t="shared" si="8"/>
        <v>738</v>
      </c>
      <c r="W10" s="8">
        <f t="shared" si="9"/>
        <v>544644</v>
      </c>
      <c r="X10" s="7">
        <v>0</v>
      </c>
      <c r="Y10" s="7">
        <v>0</v>
      </c>
      <c r="Z10" s="7">
        <v>1</v>
      </c>
      <c r="AA10" s="7">
        <v>0</v>
      </c>
      <c r="AB10" s="7">
        <v>0</v>
      </c>
      <c r="AC10" s="7">
        <v>0</v>
      </c>
      <c r="AD10" s="7">
        <v>0</v>
      </c>
      <c r="AE10" s="7">
        <v>0</v>
      </c>
      <c r="AF10" s="7">
        <v>0</v>
      </c>
      <c r="AG10" s="7">
        <v>0</v>
      </c>
      <c r="AH10" s="7">
        <v>0</v>
      </c>
      <c r="AI10" s="7">
        <v>0</v>
      </c>
      <c r="AJ10" s="7">
        <v>0</v>
      </c>
      <c r="AK10" s="7">
        <v>0</v>
      </c>
      <c r="AL10" s="8">
        <f t="shared" si="10"/>
        <v>86.362883960776614</v>
      </c>
      <c r="AN10" s="17" t="s">
        <v>31</v>
      </c>
      <c r="AO10" s="17">
        <v>0.99851070864238511</v>
      </c>
    </row>
    <row r="11" spans="1:41">
      <c r="A11" s="2">
        <v>41000</v>
      </c>
      <c r="B11" s="16">
        <f>'WA Sch. 1-2'!B12</f>
        <v>547.15</v>
      </c>
      <c r="C11" s="8">
        <f>'WA Sch. 1-2'!C12</f>
        <v>299373.1225</v>
      </c>
      <c r="D11" s="16">
        <f>'WA Sch. 1-2'!D12</f>
        <v>0.375</v>
      </c>
      <c r="E11" s="74">
        <f>'WA Sch. 1-2'!E12</f>
        <v>502.5</v>
      </c>
      <c r="F11" s="8">
        <f t="shared" si="2"/>
        <v>252506.25</v>
      </c>
      <c r="G11" s="8">
        <f>'WA Sch. 1-2'!G12</f>
        <v>1.5</v>
      </c>
      <c r="H11" s="8">
        <f t="shared" si="3"/>
        <v>44.649999999999977</v>
      </c>
      <c r="I11" s="8">
        <f t="shared" si="0"/>
        <v>46866.872499999998</v>
      </c>
      <c r="J11" s="8">
        <f t="shared" si="0"/>
        <v>-1.125</v>
      </c>
      <c r="K11" s="9">
        <v>146589</v>
      </c>
      <c r="L11" s="9">
        <v>12871801</v>
      </c>
      <c r="M11" s="9">
        <v>-4941997</v>
      </c>
      <c r="N11" s="9">
        <f t="shared" si="4"/>
        <v>7929804</v>
      </c>
      <c r="O11" s="9">
        <f t="shared" si="5"/>
        <v>54.095491476168064</v>
      </c>
      <c r="P11" s="8">
        <f t="shared" si="6"/>
        <v>4.363193494483145</v>
      </c>
      <c r="Q11" s="8">
        <f t="shared" si="7"/>
        <v>58.458684970651206</v>
      </c>
      <c r="R11" s="9">
        <f t="shared" si="1"/>
        <v>8569400.1711627897</v>
      </c>
      <c r="S11" s="21"/>
      <c r="U11" s="2">
        <v>41365</v>
      </c>
      <c r="V11" s="8">
        <f t="shared" si="8"/>
        <v>568.5</v>
      </c>
      <c r="W11" s="8">
        <f t="shared" si="9"/>
        <v>323192.25</v>
      </c>
      <c r="X11" s="7">
        <v>0</v>
      </c>
      <c r="Y11" s="7">
        <v>0</v>
      </c>
      <c r="Z11" s="7">
        <v>0</v>
      </c>
      <c r="AA11" s="7">
        <v>1</v>
      </c>
      <c r="AB11" s="7">
        <v>0</v>
      </c>
      <c r="AC11" s="7">
        <v>0</v>
      </c>
      <c r="AD11" s="7">
        <v>0</v>
      </c>
      <c r="AE11" s="7">
        <v>0</v>
      </c>
      <c r="AF11" s="7">
        <v>0</v>
      </c>
      <c r="AG11" s="7">
        <v>0</v>
      </c>
      <c r="AH11" s="7">
        <v>0</v>
      </c>
      <c r="AI11" s="7">
        <v>0</v>
      </c>
      <c r="AJ11" s="7">
        <v>0</v>
      </c>
      <c r="AK11" s="7">
        <v>0</v>
      </c>
      <c r="AL11" s="8">
        <f t="shared" si="10"/>
        <v>58.750928940297399</v>
      </c>
      <c r="AN11" s="17" t="s">
        <v>32</v>
      </c>
      <c r="AO11" s="17">
        <v>0.99702363527351801</v>
      </c>
    </row>
    <row r="12" spans="1:41">
      <c r="A12" s="2">
        <v>41030</v>
      </c>
      <c r="B12" s="16">
        <f>'WA Sch. 1-2'!B13</f>
        <v>290.02499999999998</v>
      </c>
      <c r="C12" s="8">
        <f>'WA Sch. 1-2'!C13</f>
        <v>84114.500624999986</v>
      </c>
      <c r="D12" s="16">
        <f>'WA Sch. 1-2'!D13</f>
        <v>14.95</v>
      </c>
      <c r="E12" s="74">
        <f>'WA Sch. 1-2'!E13</f>
        <v>352.5</v>
      </c>
      <c r="F12" s="8">
        <f t="shared" si="2"/>
        <v>124256.25</v>
      </c>
      <c r="G12" s="8">
        <f>'WA Sch. 1-2'!G13</f>
        <v>7.5</v>
      </c>
      <c r="H12" s="8">
        <f t="shared" si="3"/>
        <v>-62.475000000000023</v>
      </c>
      <c r="I12" s="8">
        <f t="shared" si="0"/>
        <v>-40141.749375000014</v>
      </c>
      <c r="J12" s="8">
        <f t="shared" si="0"/>
        <v>7.4499999999999993</v>
      </c>
      <c r="K12" s="9">
        <v>146473</v>
      </c>
      <c r="L12" s="9">
        <v>7057780.2689393936</v>
      </c>
      <c r="M12" s="9">
        <v>-1944428</v>
      </c>
      <c r="N12" s="9">
        <f t="shared" si="4"/>
        <v>5113352.2689393936</v>
      </c>
      <c r="O12" s="9">
        <f t="shared" si="5"/>
        <v>34.909862356471116</v>
      </c>
      <c r="P12" s="8">
        <f t="shared" si="6"/>
        <v>-5.6502868418769774</v>
      </c>
      <c r="Q12" s="8">
        <f t="shared" si="7"/>
        <v>29.25957551459414</v>
      </c>
      <c r="R12" s="9">
        <f t="shared" si="1"/>
        <v>4285737.8043491477</v>
      </c>
      <c r="S12" s="21"/>
      <c r="U12" s="2">
        <v>41395</v>
      </c>
      <c r="V12" s="8">
        <f t="shared" si="8"/>
        <v>279.5</v>
      </c>
      <c r="W12" s="8">
        <f t="shared" si="9"/>
        <v>78120.25</v>
      </c>
      <c r="X12" s="7">
        <v>0</v>
      </c>
      <c r="Y12" s="7">
        <v>0</v>
      </c>
      <c r="Z12" s="7">
        <v>0</v>
      </c>
      <c r="AA12" s="7">
        <v>0</v>
      </c>
      <c r="AB12" s="7">
        <v>1</v>
      </c>
      <c r="AC12" s="7">
        <v>0</v>
      </c>
      <c r="AD12" s="7">
        <v>0</v>
      </c>
      <c r="AE12" s="7">
        <v>0</v>
      </c>
      <c r="AF12" s="7">
        <v>0</v>
      </c>
      <c r="AG12" s="7">
        <v>0</v>
      </c>
      <c r="AH12" s="7">
        <v>0</v>
      </c>
      <c r="AI12" s="7">
        <v>0</v>
      </c>
      <c r="AJ12" s="7">
        <v>0</v>
      </c>
      <c r="AK12" s="7">
        <v>0</v>
      </c>
      <c r="AL12" s="8">
        <f t="shared" si="10"/>
        <v>28.308304467777905</v>
      </c>
      <c r="AN12" s="17" t="s">
        <v>33</v>
      </c>
      <c r="AO12" s="17">
        <v>0.99656128735484117</v>
      </c>
    </row>
    <row r="13" spans="1:41">
      <c r="A13" s="2">
        <v>41061</v>
      </c>
      <c r="B13" s="16">
        <f>'WA Sch. 1-2'!B14</f>
        <v>126.95</v>
      </c>
      <c r="C13" s="8">
        <f>'WA Sch. 1-2'!C14</f>
        <v>16116.302500000002</v>
      </c>
      <c r="D13" s="16">
        <f>'WA Sch. 1-2'!D14</f>
        <v>68</v>
      </c>
      <c r="E13" s="74">
        <f>'WA Sch. 1-2'!E14</f>
        <v>181</v>
      </c>
      <c r="F13" s="8">
        <f t="shared" si="2"/>
        <v>32761</v>
      </c>
      <c r="G13" s="8">
        <f>'WA Sch. 1-2'!G14</f>
        <v>18.5</v>
      </c>
      <c r="H13" s="8">
        <f t="shared" si="3"/>
        <v>-54.05</v>
      </c>
      <c r="I13" s="8">
        <f t="shared" si="0"/>
        <v>-16644.697499999998</v>
      </c>
      <c r="J13" s="8">
        <f t="shared" si="0"/>
        <v>49.5</v>
      </c>
      <c r="K13" s="9">
        <v>146309</v>
      </c>
      <c r="L13" s="9">
        <v>4463337</v>
      </c>
      <c r="M13" s="9">
        <v>-1029775</v>
      </c>
      <c r="N13" s="9">
        <f t="shared" si="4"/>
        <v>3433562</v>
      </c>
      <c r="O13" s="9">
        <f t="shared" si="5"/>
        <v>23.467879624630065</v>
      </c>
      <c r="P13" s="8">
        <f t="shared" si="6"/>
        <v>-4.5649970496957835</v>
      </c>
      <c r="Q13" s="8">
        <f t="shared" si="7"/>
        <v>18.902882574934281</v>
      </c>
      <c r="R13" s="9">
        <f t="shared" si="1"/>
        <v>2765661.8466560598</v>
      </c>
      <c r="S13" s="21"/>
      <c r="U13" s="2">
        <v>41426</v>
      </c>
      <c r="V13" s="8">
        <f t="shared" si="8"/>
        <v>144.5</v>
      </c>
      <c r="W13" s="8">
        <f t="shared" si="9"/>
        <v>20880.25</v>
      </c>
      <c r="X13" s="7">
        <v>0</v>
      </c>
      <c r="Y13" s="7">
        <v>0</v>
      </c>
      <c r="Z13" s="7">
        <v>0</v>
      </c>
      <c r="AA13" s="7">
        <v>0</v>
      </c>
      <c r="AB13" s="7">
        <v>0</v>
      </c>
      <c r="AC13" s="7">
        <v>1</v>
      </c>
      <c r="AD13" s="7">
        <v>0</v>
      </c>
      <c r="AE13" s="7">
        <v>0</v>
      </c>
      <c r="AF13" s="7">
        <v>0</v>
      </c>
      <c r="AG13" s="7">
        <v>0</v>
      </c>
      <c r="AH13" s="7">
        <v>0</v>
      </c>
      <c r="AI13" s="7">
        <v>0</v>
      </c>
      <c r="AJ13" s="7">
        <v>0</v>
      </c>
      <c r="AK13" s="7">
        <v>0</v>
      </c>
      <c r="AL13" s="8">
        <f t="shared" si="10"/>
        <v>18.986794758639419</v>
      </c>
      <c r="AN13" s="17" t="s">
        <v>34</v>
      </c>
      <c r="AO13" s="17">
        <v>2.8148331655917453</v>
      </c>
    </row>
    <row r="14" spans="1:41" ht="15.75" thickBot="1">
      <c r="A14" s="2">
        <v>41091</v>
      </c>
      <c r="B14" s="16">
        <f>'WA Sch. 1-2'!B15</f>
        <v>14.1</v>
      </c>
      <c r="C14" s="8">
        <f>'WA Sch. 1-2'!C15</f>
        <v>198.81</v>
      </c>
      <c r="D14" s="16">
        <f>'WA Sch. 1-2'!D15</f>
        <v>240.05</v>
      </c>
      <c r="E14" s="74">
        <f>'WA Sch. 1-2'!E15</f>
        <v>21</v>
      </c>
      <c r="F14" s="8">
        <f t="shared" si="2"/>
        <v>441</v>
      </c>
      <c r="G14" s="8">
        <f>'WA Sch. 1-2'!G15</f>
        <v>241.5</v>
      </c>
      <c r="H14" s="8">
        <f t="shared" si="3"/>
        <v>-6.9</v>
      </c>
      <c r="I14" s="8">
        <f t="shared" si="0"/>
        <v>-242.19</v>
      </c>
      <c r="J14" s="8">
        <f t="shared" si="0"/>
        <v>-1.4499999999999886</v>
      </c>
      <c r="K14" s="9">
        <v>146494</v>
      </c>
      <c r="L14" s="9">
        <v>2890744</v>
      </c>
      <c r="M14" s="9">
        <v>-741270</v>
      </c>
      <c r="N14" s="9">
        <f t="shared" si="4"/>
        <v>2149474</v>
      </c>
      <c r="O14" s="9">
        <f t="shared" si="5"/>
        <v>14.672778407306783</v>
      </c>
      <c r="P14" s="8">
        <f t="shared" si="6"/>
        <v>-0.54910474071448934</v>
      </c>
      <c r="Q14" s="8">
        <f t="shared" si="7"/>
        <v>14.123673666592294</v>
      </c>
      <c r="R14" s="9">
        <f t="shared" si="1"/>
        <v>2069033.4501137715</v>
      </c>
      <c r="S14" s="21"/>
      <c r="U14" s="2">
        <v>41456</v>
      </c>
      <c r="V14" s="8">
        <f t="shared" si="8"/>
        <v>0</v>
      </c>
      <c r="W14" s="8">
        <f t="shared" si="9"/>
        <v>0</v>
      </c>
      <c r="X14" s="7">
        <v>0</v>
      </c>
      <c r="Y14" s="7">
        <v>0</v>
      </c>
      <c r="Z14" s="7">
        <v>0</v>
      </c>
      <c r="AA14" s="7">
        <v>0</v>
      </c>
      <c r="AB14" s="7">
        <v>0</v>
      </c>
      <c r="AC14" s="7">
        <v>0</v>
      </c>
      <c r="AD14" s="7">
        <v>1</v>
      </c>
      <c r="AE14" s="7">
        <v>0</v>
      </c>
      <c r="AF14" s="7">
        <v>0</v>
      </c>
      <c r="AG14" s="7">
        <v>0</v>
      </c>
      <c r="AH14" s="7">
        <v>0</v>
      </c>
      <c r="AI14" s="7">
        <v>0</v>
      </c>
      <c r="AJ14" s="7">
        <v>0</v>
      </c>
      <c r="AK14" s="7">
        <v>0</v>
      </c>
      <c r="AL14" s="8">
        <f t="shared" si="10"/>
        <v>14.072610904165256</v>
      </c>
      <c r="AN14" s="18" t="s">
        <v>35</v>
      </c>
      <c r="AO14" s="18">
        <v>120</v>
      </c>
    </row>
    <row r="15" spans="1:41">
      <c r="A15" s="2">
        <v>41122</v>
      </c>
      <c r="B15" s="16">
        <f>'WA Sch. 1-2'!B16</f>
        <v>19.350000000000001</v>
      </c>
      <c r="C15" s="8">
        <f>'WA Sch. 1-2'!C16</f>
        <v>374.42250000000007</v>
      </c>
      <c r="D15" s="16">
        <f>'WA Sch. 1-2'!D16</f>
        <v>204.95</v>
      </c>
      <c r="E15" s="74">
        <f>'WA Sch. 1-2'!E16</f>
        <v>16</v>
      </c>
      <c r="F15" s="8">
        <f t="shared" si="2"/>
        <v>256</v>
      </c>
      <c r="G15" s="8">
        <f>'WA Sch. 1-2'!G16</f>
        <v>222</v>
      </c>
      <c r="H15" s="8">
        <f t="shared" si="3"/>
        <v>3.3500000000000014</v>
      </c>
      <c r="I15" s="8">
        <f t="shared" si="0"/>
        <v>118.42250000000007</v>
      </c>
      <c r="J15" s="8">
        <f t="shared" si="0"/>
        <v>-17.050000000000011</v>
      </c>
      <c r="K15" s="9">
        <v>146646</v>
      </c>
      <c r="L15" s="9">
        <v>2055808</v>
      </c>
      <c r="M15" s="9">
        <v>22830</v>
      </c>
      <c r="N15" s="9">
        <f t="shared" si="4"/>
        <v>2078638</v>
      </c>
      <c r="O15" s="9">
        <f t="shared" si="5"/>
        <v>14.174529138196746</v>
      </c>
      <c r="P15" s="8">
        <f t="shared" si="6"/>
        <v>0.26660930459843318</v>
      </c>
      <c r="Q15" s="8">
        <f t="shared" si="7"/>
        <v>14.441138442795179</v>
      </c>
      <c r="R15" s="9">
        <f t="shared" si="1"/>
        <v>2117735.1880821418</v>
      </c>
      <c r="S15" s="21"/>
      <c r="U15" s="2">
        <v>41487</v>
      </c>
      <c r="V15" s="8">
        <f t="shared" si="8"/>
        <v>7</v>
      </c>
      <c r="W15" s="8">
        <f t="shared" si="9"/>
        <v>49</v>
      </c>
      <c r="X15" s="7">
        <v>0</v>
      </c>
      <c r="Y15" s="7">
        <v>0</v>
      </c>
      <c r="Z15" s="7">
        <v>0</v>
      </c>
      <c r="AA15" s="7">
        <v>0</v>
      </c>
      <c r="AB15" s="7">
        <v>0</v>
      </c>
      <c r="AC15" s="7">
        <v>0</v>
      </c>
      <c r="AD15" s="7">
        <v>0</v>
      </c>
      <c r="AE15" s="7">
        <v>1</v>
      </c>
      <c r="AF15" s="7">
        <v>0</v>
      </c>
      <c r="AG15" s="7">
        <v>0</v>
      </c>
      <c r="AH15" s="7">
        <v>0</v>
      </c>
      <c r="AI15" s="7">
        <v>0</v>
      </c>
      <c r="AJ15" s="7">
        <v>0</v>
      </c>
      <c r="AK15" s="7">
        <v>0</v>
      </c>
      <c r="AL15" s="8">
        <f t="shared" si="10"/>
        <v>13.855323187472461</v>
      </c>
    </row>
    <row r="16" spans="1:41" ht="15.75" thickBot="1">
      <c r="A16" s="2">
        <v>41153</v>
      </c>
      <c r="B16" s="16">
        <f>'WA Sch. 1-2'!B17</f>
        <v>152.32499999999999</v>
      </c>
      <c r="C16" s="8">
        <f>'WA Sch. 1-2'!C17</f>
        <v>23202.905624999996</v>
      </c>
      <c r="D16" s="16">
        <f>'WA Sch. 1-2'!D17</f>
        <v>43.875</v>
      </c>
      <c r="E16" s="74">
        <f>'WA Sch. 1-2'!E17</f>
        <v>72.5</v>
      </c>
      <c r="F16" s="8">
        <f t="shared" si="2"/>
        <v>5256.25</v>
      </c>
      <c r="G16" s="8">
        <f>'WA Sch. 1-2'!G17</f>
        <v>25</v>
      </c>
      <c r="H16" s="8">
        <f t="shared" si="3"/>
        <v>79.824999999999989</v>
      </c>
      <c r="I16" s="8">
        <f t="shared" si="0"/>
        <v>17946.655624999996</v>
      </c>
      <c r="J16" s="8">
        <f t="shared" si="0"/>
        <v>18.875</v>
      </c>
      <c r="K16" s="9">
        <v>147329</v>
      </c>
      <c r="L16" s="9">
        <v>2118026</v>
      </c>
      <c r="M16" s="9">
        <v>206934</v>
      </c>
      <c r="N16" s="9">
        <f t="shared" si="4"/>
        <v>2324960</v>
      </c>
      <c r="O16" s="9">
        <f t="shared" si="5"/>
        <v>15.780735632495979</v>
      </c>
      <c r="P16" s="8">
        <f t="shared" si="6"/>
        <v>6.6232844628894858</v>
      </c>
      <c r="Q16" s="8">
        <f t="shared" si="7"/>
        <v>22.404020095385466</v>
      </c>
      <c r="R16" s="9">
        <f t="shared" si="1"/>
        <v>3300761.8766330453</v>
      </c>
      <c r="S16" s="21"/>
      <c r="U16" s="2">
        <v>41518</v>
      </c>
      <c r="V16" s="8">
        <f t="shared" si="8"/>
        <v>164.5</v>
      </c>
      <c r="W16" s="8">
        <f t="shared" si="9"/>
        <v>27060.25</v>
      </c>
      <c r="X16" s="7">
        <v>0</v>
      </c>
      <c r="Y16" s="7">
        <v>0</v>
      </c>
      <c r="Z16" s="7">
        <v>0</v>
      </c>
      <c r="AA16" s="7">
        <v>0</v>
      </c>
      <c r="AB16" s="7">
        <v>0</v>
      </c>
      <c r="AC16" s="7">
        <v>0</v>
      </c>
      <c r="AD16" s="7">
        <v>0</v>
      </c>
      <c r="AE16" s="7">
        <v>0</v>
      </c>
      <c r="AF16" s="7">
        <v>1</v>
      </c>
      <c r="AG16" s="7">
        <v>0</v>
      </c>
      <c r="AH16" s="7">
        <v>0</v>
      </c>
      <c r="AI16" s="7">
        <v>0</v>
      </c>
      <c r="AJ16" s="7">
        <v>0</v>
      </c>
      <c r="AK16" s="7">
        <v>0</v>
      </c>
      <c r="AL16" s="8">
        <f t="shared" si="10"/>
        <v>17.93009790361511</v>
      </c>
      <c r="AN16" t="s">
        <v>36</v>
      </c>
    </row>
    <row r="17" spans="1:79">
      <c r="A17" s="2">
        <v>41183</v>
      </c>
      <c r="B17" s="16">
        <f>'WA Sch. 1-2'!B18</f>
        <v>510.4</v>
      </c>
      <c r="C17" s="8">
        <f>'WA Sch. 1-2'!C18</f>
        <v>260508.15999999997</v>
      </c>
      <c r="D17" s="16">
        <f>'WA Sch. 1-2'!D18</f>
        <v>0.65</v>
      </c>
      <c r="E17" s="74">
        <f>'WA Sch. 1-2'!E18</f>
        <v>511.5</v>
      </c>
      <c r="F17" s="8">
        <f t="shared" si="2"/>
        <v>261632.25</v>
      </c>
      <c r="G17" s="8">
        <f>'WA Sch. 1-2'!G18</f>
        <v>0</v>
      </c>
      <c r="H17" s="8">
        <f t="shared" si="3"/>
        <v>-1.1000000000000227</v>
      </c>
      <c r="I17" s="8">
        <f t="shared" si="0"/>
        <v>-1124.0900000000256</v>
      </c>
      <c r="J17" s="8">
        <f t="shared" si="0"/>
        <v>0.65</v>
      </c>
      <c r="K17" s="9">
        <v>146844</v>
      </c>
      <c r="L17" s="9">
        <v>3133342</v>
      </c>
      <c r="M17" s="9">
        <v>3437687</v>
      </c>
      <c r="N17" s="9">
        <f t="shared" si="4"/>
        <v>6571029</v>
      </c>
      <c r="O17" s="9">
        <f t="shared" si="5"/>
        <v>44.748365612486722</v>
      </c>
      <c r="P17" s="8">
        <f t="shared" si="6"/>
        <v>-0.10694612162208392</v>
      </c>
      <c r="Q17" s="8">
        <f t="shared" si="7"/>
        <v>44.641419490864635</v>
      </c>
      <c r="R17" s="9">
        <f t="shared" si="1"/>
        <v>6555324.6037165262</v>
      </c>
      <c r="S17" s="21"/>
      <c r="U17" s="2">
        <v>41548</v>
      </c>
      <c r="V17" s="8">
        <f t="shared" si="8"/>
        <v>599</v>
      </c>
      <c r="W17" s="8">
        <f t="shared" si="9"/>
        <v>358801</v>
      </c>
      <c r="X17" s="7">
        <v>0</v>
      </c>
      <c r="Y17" s="7">
        <v>0</v>
      </c>
      <c r="Z17" s="7">
        <v>0</v>
      </c>
      <c r="AA17" s="7">
        <v>0</v>
      </c>
      <c r="AB17" s="7">
        <v>0</v>
      </c>
      <c r="AC17" s="7">
        <v>0</v>
      </c>
      <c r="AD17" s="7">
        <v>0</v>
      </c>
      <c r="AE17" s="7">
        <v>0</v>
      </c>
      <c r="AF17" s="7">
        <v>0</v>
      </c>
      <c r="AG17" s="7">
        <v>1</v>
      </c>
      <c r="AH17" s="7">
        <v>0</v>
      </c>
      <c r="AI17" s="7">
        <v>0</v>
      </c>
      <c r="AJ17" s="7">
        <v>0</v>
      </c>
      <c r="AK17" s="7">
        <v>0</v>
      </c>
      <c r="AL17" s="8">
        <f t="shared" si="10"/>
        <v>62.540110458395581</v>
      </c>
      <c r="AN17" s="19"/>
      <c r="AO17" s="19" t="s">
        <v>41</v>
      </c>
      <c r="AP17" s="19" t="s">
        <v>42</v>
      </c>
      <c r="AQ17" s="19" t="s">
        <v>43</v>
      </c>
      <c r="AR17" s="19" t="s">
        <v>44</v>
      </c>
      <c r="AS17" s="19" t="s">
        <v>45</v>
      </c>
    </row>
    <row r="18" spans="1:79">
      <c r="A18" s="2">
        <v>41214</v>
      </c>
      <c r="B18" s="16">
        <f>'WA Sch. 1-2'!B19</f>
        <v>874.97500000000002</v>
      </c>
      <c r="C18" s="8">
        <f>'WA Sch. 1-2'!C19</f>
        <v>765581.25062499999</v>
      </c>
      <c r="D18" s="16">
        <f>'WA Sch. 1-2'!D19</f>
        <v>0</v>
      </c>
      <c r="E18" s="74">
        <f>'WA Sch. 1-2'!E19</f>
        <v>781</v>
      </c>
      <c r="F18" s="8">
        <f t="shared" si="2"/>
        <v>609961</v>
      </c>
      <c r="G18" s="8">
        <f>'WA Sch. 1-2'!G19</f>
        <v>0</v>
      </c>
      <c r="H18" s="8">
        <f t="shared" si="3"/>
        <v>93.975000000000023</v>
      </c>
      <c r="I18" s="8">
        <f t="shared" si="0"/>
        <v>155620.25062499999</v>
      </c>
      <c r="J18" s="8">
        <f t="shared" si="0"/>
        <v>0</v>
      </c>
      <c r="K18" s="9">
        <v>147213</v>
      </c>
      <c r="L18" s="9">
        <v>8096864</v>
      </c>
      <c r="M18" s="9">
        <v>4593285</v>
      </c>
      <c r="N18" s="9">
        <f t="shared" si="4"/>
        <v>12690149</v>
      </c>
      <c r="O18" s="9">
        <f t="shared" si="5"/>
        <v>86.202638353949723</v>
      </c>
      <c r="P18" s="8">
        <f t="shared" si="6"/>
        <v>10.201982419859808</v>
      </c>
      <c r="Q18" s="8">
        <f t="shared" si="7"/>
        <v>96.404620773809526</v>
      </c>
      <c r="R18" s="9">
        <f t="shared" si="1"/>
        <v>14192013.437974822</v>
      </c>
      <c r="S18" s="21"/>
      <c r="U18" s="2">
        <v>41579</v>
      </c>
      <c r="V18" s="8">
        <f t="shared" si="8"/>
        <v>906.5</v>
      </c>
      <c r="W18" s="8">
        <f t="shared" si="9"/>
        <v>821742.25</v>
      </c>
      <c r="X18" s="7">
        <v>0</v>
      </c>
      <c r="Y18" s="7">
        <v>0</v>
      </c>
      <c r="Z18" s="7">
        <v>0</v>
      </c>
      <c r="AA18" s="7">
        <v>0</v>
      </c>
      <c r="AB18" s="7">
        <v>0</v>
      </c>
      <c r="AC18" s="7">
        <v>0</v>
      </c>
      <c r="AD18" s="7">
        <v>0</v>
      </c>
      <c r="AE18" s="7">
        <v>0</v>
      </c>
      <c r="AF18" s="7">
        <v>0</v>
      </c>
      <c r="AG18" s="7">
        <v>0</v>
      </c>
      <c r="AH18" s="7">
        <v>1</v>
      </c>
      <c r="AI18" s="7">
        <v>0</v>
      </c>
      <c r="AJ18" s="7">
        <v>0</v>
      </c>
      <c r="AK18" s="7">
        <v>0</v>
      </c>
      <c r="AL18" s="8">
        <f t="shared" si="10"/>
        <v>101.44101662727034</v>
      </c>
      <c r="AN18" s="17" t="s">
        <v>37</v>
      </c>
      <c r="AO18" s="17">
        <v>16</v>
      </c>
      <c r="AP18" s="17">
        <v>273376.92132793937</v>
      </c>
      <c r="AQ18" s="17">
        <v>17086.057582996211</v>
      </c>
      <c r="AR18" s="17">
        <v>2156.4358678781323</v>
      </c>
      <c r="AS18" s="17">
        <v>2.4637232894622354E-122</v>
      </c>
    </row>
    <row r="19" spans="1:79">
      <c r="A19" s="2">
        <v>41244</v>
      </c>
      <c r="B19" s="16">
        <f>'WA Sch. 1-2'!B20</f>
        <v>1138.7249999999999</v>
      </c>
      <c r="C19" s="8">
        <f>'WA Sch. 1-2'!C20</f>
        <v>1296694.6256249999</v>
      </c>
      <c r="D19" s="16">
        <f>'WA Sch. 1-2'!D20</f>
        <v>0</v>
      </c>
      <c r="E19" s="74">
        <f>'WA Sch. 1-2'!E20</f>
        <v>1045.5</v>
      </c>
      <c r="F19" s="8">
        <f t="shared" si="2"/>
        <v>1093070.25</v>
      </c>
      <c r="G19" s="8">
        <f>'WA Sch. 1-2'!G20</f>
        <v>0</v>
      </c>
      <c r="H19" s="8">
        <f t="shared" si="3"/>
        <v>93.224999999999909</v>
      </c>
      <c r="I19" s="8">
        <f t="shared" si="0"/>
        <v>203624.37562499987</v>
      </c>
      <c r="J19" s="8">
        <f t="shared" si="0"/>
        <v>0</v>
      </c>
      <c r="K19" s="9">
        <v>147506</v>
      </c>
      <c r="L19" s="9">
        <v>14661956</v>
      </c>
      <c r="M19" s="9">
        <v>3382473</v>
      </c>
      <c r="N19" s="9">
        <f t="shared" si="4"/>
        <v>18044429</v>
      </c>
      <c r="O19" s="9">
        <f t="shared" si="5"/>
        <v>122.33013572329261</v>
      </c>
      <c r="P19" s="8">
        <f t="shared" si="6"/>
        <v>11.001050695891093</v>
      </c>
      <c r="Q19" s="8">
        <f t="shared" si="7"/>
        <v>133.33118641918369</v>
      </c>
      <c r="R19" s="9">
        <f t="shared" si="1"/>
        <v>19667149.983948112</v>
      </c>
      <c r="S19" s="21"/>
      <c r="U19" s="2">
        <v>41609</v>
      </c>
      <c r="V19" s="8">
        <f t="shared" si="8"/>
        <v>1220</v>
      </c>
      <c r="W19" s="8">
        <f t="shared" si="9"/>
        <v>1488400</v>
      </c>
      <c r="X19" s="7">
        <v>0</v>
      </c>
      <c r="Y19" s="7">
        <v>0</v>
      </c>
      <c r="Z19" s="7">
        <v>0</v>
      </c>
      <c r="AA19" s="7">
        <v>0</v>
      </c>
      <c r="AB19" s="7">
        <v>0</v>
      </c>
      <c r="AC19" s="7">
        <v>0</v>
      </c>
      <c r="AD19" s="7">
        <v>0</v>
      </c>
      <c r="AE19" s="7">
        <v>0</v>
      </c>
      <c r="AF19" s="7">
        <v>0</v>
      </c>
      <c r="AG19" s="7">
        <v>0</v>
      </c>
      <c r="AH19" s="7">
        <v>0</v>
      </c>
      <c r="AI19" s="7">
        <v>0</v>
      </c>
      <c r="AJ19" s="7">
        <v>0</v>
      </c>
      <c r="AK19" s="7">
        <v>0</v>
      </c>
      <c r="AL19" s="8">
        <f t="shared" si="10"/>
        <v>151.82632038118248</v>
      </c>
      <c r="AN19" s="17" t="s">
        <v>38</v>
      </c>
      <c r="AO19" s="17">
        <v>103</v>
      </c>
      <c r="AP19" s="17">
        <v>816.09843226187036</v>
      </c>
      <c r="AQ19" s="17">
        <v>7.9232857501152463</v>
      </c>
      <c r="AR19" s="17"/>
      <c r="AS19" s="17"/>
    </row>
    <row r="20" spans="1:79" ht="15.75" thickBot="1">
      <c r="A20" s="2">
        <v>41275</v>
      </c>
      <c r="B20" s="8">
        <f>'WA Sch. 1-2'!B21</f>
        <v>1095.1500000000001</v>
      </c>
      <c r="C20" s="8">
        <f>'WA Sch. 1-2'!C21</f>
        <v>1199353.5225000002</v>
      </c>
      <c r="D20" s="8">
        <f>'WA Sch. 1-2'!D21</f>
        <v>0</v>
      </c>
      <c r="E20" s="74">
        <f>'WA Sch. 1-2'!E21</f>
        <v>1249.5</v>
      </c>
      <c r="F20" s="8">
        <f t="shared" si="2"/>
        <v>1561250.25</v>
      </c>
      <c r="G20" s="8">
        <f>'WA Sch. 1-2'!G21</f>
        <v>0</v>
      </c>
      <c r="H20" s="8">
        <f>B20-E20</f>
        <v>-154.34999999999991</v>
      </c>
      <c r="I20" s="8">
        <f t="shared" si="0"/>
        <v>-361896.7274999998</v>
      </c>
      <c r="J20" s="8">
        <f t="shared" si="0"/>
        <v>0</v>
      </c>
      <c r="K20" s="9">
        <v>147872</v>
      </c>
      <c r="L20" s="9">
        <v>20298353</v>
      </c>
      <c r="M20" s="9">
        <v>1828683</v>
      </c>
      <c r="N20" s="9">
        <f t="shared" si="4"/>
        <v>22127036</v>
      </c>
      <c r="O20" s="9">
        <f t="shared" si="5"/>
        <v>149.63641527807835</v>
      </c>
      <c r="P20" s="8">
        <f t="shared" si="6"/>
        <v>-18.6568504579263</v>
      </c>
      <c r="Q20" s="8">
        <f t="shared" si="7"/>
        <v>130.97956482015204</v>
      </c>
      <c r="R20" s="9">
        <f t="shared" si="1"/>
        <v>19368210.20908552</v>
      </c>
      <c r="S20" s="21"/>
      <c r="U20" s="2">
        <v>41640</v>
      </c>
      <c r="V20" s="8">
        <f t="shared" si="8"/>
        <v>1040</v>
      </c>
      <c r="W20" s="8">
        <f t="shared" si="9"/>
        <v>1081600</v>
      </c>
      <c r="X20" s="7">
        <v>1</v>
      </c>
      <c r="Y20" s="7">
        <v>0</v>
      </c>
      <c r="Z20" s="7">
        <v>0</v>
      </c>
      <c r="AA20" s="7">
        <v>0</v>
      </c>
      <c r="AB20" s="7">
        <v>0</v>
      </c>
      <c r="AC20" s="7">
        <v>0</v>
      </c>
      <c r="AD20" s="7">
        <v>0</v>
      </c>
      <c r="AE20" s="7">
        <v>0</v>
      </c>
      <c r="AF20" s="7">
        <v>0</v>
      </c>
      <c r="AG20" s="7">
        <v>0</v>
      </c>
      <c r="AH20" s="7">
        <v>0</v>
      </c>
      <c r="AI20" s="7">
        <v>1</v>
      </c>
      <c r="AJ20" s="7">
        <v>0</v>
      </c>
      <c r="AK20" s="7">
        <v>0</v>
      </c>
      <c r="AL20" s="8">
        <f t="shared" si="10"/>
        <v>138.55844338673995</v>
      </c>
      <c r="AN20" s="18" t="s">
        <v>39</v>
      </c>
      <c r="AO20" s="18">
        <v>119</v>
      </c>
      <c r="AP20" s="18">
        <v>274193.01976020122</v>
      </c>
      <c r="AQ20" s="18"/>
      <c r="AR20" s="18"/>
      <c r="AS20" s="18"/>
    </row>
    <row r="21" spans="1:79" ht="15.75" thickBot="1">
      <c r="A21" s="2">
        <v>41306</v>
      </c>
      <c r="B21" s="8">
        <f>'WA Sch. 1-2'!B22</f>
        <v>932.76424999999995</v>
      </c>
      <c r="C21" s="8">
        <f>'WA Sch. 1-2'!C22</f>
        <v>870049.14607806236</v>
      </c>
      <c r="D21" s="8">
        <f>'WA Sch. 1-2'!D22</f>
        <v>0</v>
      </c>
      <c r="E21" s="74">
        <f>'WA Sch. 1-2'!E22</f>
        <v>873.5</v>
      </c>
      <c r="F21" s="8">
        <f t="shared" si="2"/>
        <v>763002.25</v>
      </c>
      <c r="G21" s="8">
        <f>'WA Sch. 1-2'!G22</f>
        <v>0</v>
      </c>
      <c r="H21" s="8">
        <f t="shared" si="3"/>
        <v>59.264249999999947</v>
      </c>
      <c r="I21" s="8">
        <f t="shared" si="0"/>
        <v>107046.89607806236</v>
      </c>
      <c r="J21" s="8">
        <f t="shared" si="0"/>
        <v>0</v>
      </c>
      <c r="K21" s="9">
        <v>147903</v>
      </c>
      <c r="L21" s="9">
        <v>20340026</v>
      </c>
      <c r="M21" s="9">
        <v>-3769700</v>
      </c>
      <c r="N21" s="9">
        <f t="shared" si="4"/>
        <v>16570326</v>
      </c>
      <c r="O21" s="9">
        <f t="shared" si="5"/>
        <v>112.03509056611428</v>
      </c>
      <c r="P21" s="8">
        <f t="shared" si="6"/>
        <v>6.5930100563653316</v>
      </c>
      <c r="Q21" s="8">
        <f t="shared" si="7"/>
        <v>118.62810062247961</v>
      </c>
      <c r="R21" s="9">
        <f t="shared" si="1"/>
        <v>17545451.9663666</v>
      </c>
      <c r="S21" s="21"/>
      <c r="U21" s="2">
        <v>41671</v>
      </c>
      <c r="V21" s="8">
        <f t="shared" si="8"/>
        <v>1091.5</v>
      </c>
      <c r="W21" s="8">
        <f t="shared" si="9"/>
        <v>1191372.25</v>
      </c>
      <c r="X21" s="7">
        <v>0</v>
      </c>
      <c r="Y21" s="7">
        <v>1</v>
      </c>
      <c r="Z21" s="7">
        <v>0</v>
      </c>
      <c r="AA21" s="7">
        <v>0</v>
      </c>
      <c r="AB21" s="7">
        <v>0</v>
      </c>
      <c r="AC21" s="7">
        <v>0</v>
      </c>
      <c r="AD21" s="7">
        <v>0</v>
      </c>
      <c r="AE21" s="7">
        <v>0</v>
      </c>
      <c r="AF21" s="7">
        <v>0</v>
      </c>
      <c r="AG21" s="7">
        <v>0</v>
      </c>
      <c r="AH21" s="7">
        <v>0</v>
      </c>
      <c r="AI21" s="7">
        <v>0</v>
      </c>
      <c r="AJ21" s="7">
        <v>0</v>
      </c>
      <c r="AK21" s="7">
        <v>0</v>
      </c>
      <c r="AL21" s="8">
        <f t="shared" si="10"/>
        <v>135.25962802048971</v>
      </c>
    </row>
    <row r="22" spans="1:79">
      <c r="A22" s="2">
        <v>41334</v>
      </c>
      <c r="B22" s="8">
        <f>'WA Sch. 1-2'!B23</f>
        <v>767.35</v>
      </c>
      <c r="C22" s="8">
        <f>'WA Sch. 1-2'!C23</f>
        <v>588826.02250000008</v>
      </c>
      <c r="D22" s="8">
        <f>'WA Sch. 1-2'!D23</f>
        <v>0</v>
      </c>
      <c r="E22" s="74">
        <f>'WA Sch. 1-2'!E23</f>
        <v>738</v>
      </c>
      <c r="F22" s="8">
        <f t="shared" si="2"/>
        <v>544644</v>
      </c>
      <c r="G22" s="8">
        <f>'WA Sch. 1-2'!G23</f>
        <v>0</v>
      </c>
      <c r="H22" s="8">
        <f t="shared" si="3"/>
        <v>29.350000000000023</v>
      </c>
      <c r="I22" s="8">
        <f t="shared" si="0"/>
        <v>44182.022500000079</v>
      </c>
      <c r="J22" s="8">
        <f t="shared" si="0"/>
        <v>0</v>
      </c>
      <c r="K22" s="9">
        <v>147769</v>
      </c>
      <c r="L22" s="9">
        <v>15311876</v>
      </c>
      <c r="M22" s="9">
        <v>-2550119</v>
      </c>
      <c r="N22" s="9">
        <f t="shared" si="4"/>
        <v>12761757</v>
      </c>
      <c r="O22" s="9">
        <f t="shared" si="5"/>
        <v>86.362883960776614</v>
      </c>
      <c r="P22" s="8">
        <f t="shared" si="6"/>
        <v>3.1072117761800344</v>
      </c>
      <c r="Q22" s="8">
        <f t="shared" si="7"/>
        <v>89.470095736956651</v>
      </c>
      <c r="R22" s="9">
        <f t="shared" si="1"/>
        <v>13220906.576954348</v>
      </c>
      <c r="S22" s="21"/>
      <c r="U22" s="2">
        <v>41699</v>
      </c>
      <c r="V22" s="8">
        <f t="shared" si="8"/>
        <v>786.5</v>
      </c>
      <c r="W22" s="8">
        <f t="shared" si="9"/>
        <v>618582.25</v>
      </c>
      <c r="X22" s="7">
        <v>0</v>
      </c>
      <c r="Y22" s="7">
        <v>0</v>
      </c>
      <c r="Z22" s="7">
        <v>1</v>
      </c>
      <c r="AA22" s="7">
        <v>0</v>
      </c>
      <c r="AB22" s="7">
        <v>0</v>
      </c>
      <c r="AC22" s="7">
        <v>0</v>
      </c>
      <c r="AD22" s="7">
        <v>0</v>
      </c>
      <c r="AE22" s="7">
        <v>0</v>
      </c>
      <c r="AF22" s="7">
        <v>0</v>
      </c>
      <c r="AG22" s="7">
        <v>0</v>
      </c>
      <c r="AH22" s="7">
        <v>0</v>
      </c>
      <c r="AI22" s="7">
        <v>0</v>
      </c>
      <c r="AJ22" s="7">
        <v>0</v>
      </c>
      <c r="AK22" s="7">
        <v>0</v>
      </c>
      <c r="AL22" s="8">
        <f t="shared" si="10"/>
        <v>94.411556556355308</v>
      </c>
      <c r="AN22" s="19"/>
      <c r="AO22" s="19" t="s">
        <v>46</v>
      </c>
      <c r="AP22" s="19" t="s">
        <v>34</v>
      </c>
      <c r="AQ22" s="19" t="s">
        <v>47</v>
      </c>
      <c r="AR22" s="19" t="s">
        <v>48</v>
      </c>
      <c r="AS22" s="19" t="s">
        <v>49</v>
      </c>
      <c r="AT22" s="19" t="s">
        <v>50</v>
      </c>
      <c r="AU22" s="19" t="s">
        <v>51</v>
      </c>
      <c r="AV22" s="19" t="s">
        <v>52</v>
      </c>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row>
    <row r="23" spans="1:79">
      <c r="A23" s="2">
        <v>41365</v>
      </c>
      <c r="B23" s="8">
        <f>'WA Sch. 1-2'!B24</f>
        <v>547.15</v>
      </c>
      <c r="C23" s="8">
        <f>'WA Sch. 1-2'!C24</f>
        <v>299373.1225</v>
      </c>
      <c r="D23" s="8">
        <f>'WA Sch. 1-2'!D24</f>
        <v>0.375</v>
      </c>
      <c r="E23" s="74">
        <f>'WA Sch. 1-2'!E24</f>
        <v>568.5</v>
      </c>
      <c r="F23" s="8">
        <f t="shared" si="2"/>
        <v>323192.25</v>
      </c>
      <c r="G23" s="8">
        <f>'WA Sch. 1-2'!G24</f>
        <v>0</v>
      </c>
      <c r="H23" s="8">
        <f t="shared" si="3"/>
        <v>-21.350000000000023</v>
      </c>
      <c r="I23" s="8">
        <f t="shared" si="0"/>
        <v>-23819.127500000002</v>
      </c>
      <c r="J23" s="8">
        <f t="shared" si="0"/>
        <v>0.375</v>
      </c>
      <c r="K23" s="9">
        <v>147749</v>
      </c>
      <c r="L23" s="9">
        <v>11134558</v>
      </c>
      <c r="M23" s="9">
        <v>-2454167</v>
      </c>
      <c r="N23" s="9">
        <f t="shared" si="4"/>
        <v>8680391</v>
      </c>
      <c r="O23" s="9">
        <f t="shared" si="5"/>
        <v>58.750928940297399</v>
      </c>
      <c r="P23" s="8">
        <f t="shared" si="6"/>
        <v>-2.1115136479128269</v>
      </c>
      <c r="Q23" s="8">
        <f t="shared" si="7"/>
        <v>56.63941529238457</v>
      </c>
      <c r="R23" s="9">
        <f t="shared" si="1"/>
        <v>8368416.9700345276</v>
      </c>
      <c r="S23" s="21"/>
      <c r="U23" s="2">
        <v>41730</v>
      </c>
      <c r="V23" s="8">
        <f t="shared" si="8"/>
        <v>543.5</v>
      </c>
      <c r="W23" s="8">
        <f t="shared" si="9"/>
        <v>295392.25</v>
      </c>
      <c r="X23" s="7">
        <v>0</v>
      </c>
      <c r="Y23" s="7">
        <v>0</v>
      </c>
      <c r="Z23" s="7">
        <v>0</v>
      </c>
      <c r="AA23" s="7">
        <v>1</v>
      </c>
      <c r="AB23" s="7">
        <v>0</v>
      </c>
      <c r="AC23" s="7">
        <v>0</v>
      </c>
      <c r="AD23" s="7">
        <v>0</v>
      </c>
      <c r="AE23" s="7">
        <v>0</v>
      </c>
      <c r="AF23" s="7">
        <v>0</v>
      </c>
      <c r="AG23" s="7">
        <v>0</v>
      </c>
      <c r="AH23" s="7">
        <v>0</v>
      </c>
      <c r="AI23" s="7">
        <v>0</v>
      </c>
      <c r="AJ23" s="7">
        <v>0</v>
      </c>
      <c r="AK23" s="7">
        <v>0</v>
      </c>
      <c r="AL23" s="8">
        <f t="shared" si="10"/>
        <v>52.164499607311392</v>
      </c>
      <c r="AN23" s="17" t="s">
        <v>40</v>
      </c>
      <c r="AO23" s="17">
        <v>24.812018751970228</v>
      </c>
      <c r="AP23" s="17">
        <v>4.0853971619031277</v>
      </c>
      <c r="AQ23" s="17">
        <v>6.0733431215318809</v>
      </c>
      <c r="AR23" s="17">
        <v>2.1226074442841502E-8</v>
      </c>
      <c r="AS23" s="17">
        <v>16.709597043608497</v>
      </c>
      <c r="AT23" s="17">
        <v>32.91444046033196</v>
      </c>
      <c r="AU23" s="17">
        <v>16.709597043608497</v>
      </c>
      <c r="AV23" s="17">
        <v>32.91444046033196</v>
      </c>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row>
    <row r="24" spans="1:79">
      <c r="A24" s="2">
        <v>41395</v>
      </c>
      <c r="B24" s="8">
        <f>'WA Sch. 1-2'!B25</f>
        <v>290.02499999999998</v>
      </c>
      <c r="C24" s="8">
        <f>'WA Sch. 1-2'!C25</f>
        <v>84114.500624999986</v>
      </c>
      <c r="D24" s="8">
        <f>'WA Sch. 1-2'!D25</f>
        <v>14.95</v>
      </c>
      <c r="E24" s="74">
        <f>'WA Sch. 1-2'!E25</f>
        <v>279.5</v>
      </c>
      <c r="F24" s="8">
        <f t="shared" si="2"/>
        <v>78120.25</v>
      </c>
      <c r="G24" s="8">
        <f>'WA Sch. 1-2'!G25</f>
        <v>28.5</v>
      </c>
      <c r="H24" s="8">
        <f t="shared" si="3"/>
        <v>10.524999999999977</v>
      </c>
      <c r="I24" s="8">
        <f t="shared" si="0"/>
        <v>5994.250624999986</v>
      </c>
      <c r="J24" s="8">
        <f t="shared" si="0"/>
        <v>-13.55</v>
      </c>
      <c r="K24" s="9">
        <v>147523</v>
      </c>
      <c r="L24" s="9">
        <v>7225329</v>
      </c>
      <c r="M24" s="9">
        <v>-3049203</v>
      </c>
      <c r="N24" s="9">
        <f t="shared" si="4"/>
        <v>4176126</v>
      </c>
      <c r="O24" s="9">
        <f t="shared" si="5"/>
        <v>28.308304467777905</v>
      </c>
      <c r="P24" s="8">
        <f t="shared" si="6"/>
        <v>0.93815190264478243</v>
      </c>
      <c r="Q24" s="8">
        <f t="shared" si="7"/>
        <v>29.246456370422688</v>
      </c>
      <c r="R24" s="9">
        <f t="shared" si="1"/>
        <v>4314524.9831338665</v>
      </c>
      <c r="S24" s="21"/>
      <c r="U24" s="2">
        <v>41760</v>
      </c>
      <c r="V24" s="8">
        <f t="shared" si="8"/>
        <v>231.5</v>
      </c>
      <c r="W24" s="8">
        <f t="shared" si="9"/>
        <v>53592.25</v>
      </c>
      <c r="X24" s="7">
        <v>0</v>
      </c>
      <c r="Y24" s="7">
        <v>0</v>
      </c>
      <c r="Z24" s="7">
        <v>0</v>
      </c>
      <c r="AA24" s="7">
        <v>0</v>
      </c>
      <c r="AB24" s="7">
        <v>1</v>
      </c>
      <c r="AC24" s="7">
        <v>0</v>
      </c>
      <c r="AD24" s="7">
        <v>0</v>
      </c>
      <c r="AE24" s="7">
        <v>0</v>
      </c>
      <c r="AF24" s="7">
        <v>0</v>
      </c>
      <c r="AG24" s="7">
        <v>0</v>
      </c>
      <c r="AH24" s="7">
        <v>0</v>
      </c>
      <c r="AI24" s="7">
        <v>0</v>
      </c>
      <c r="AJ24" s="7">
        <v>0</v>
      </c>
      <c r="AK24" s="7">
        <v>0</v>
      </c>
      <c r="AL24" s="8">
        <f t="shared" si="10"/>
        <v>24.708290054748804</v>
      </c>
      <c r="AN24" s="17" t="s">
        <v>4</v>
      </c>
      <c r="AO24" s="17">
        <v>7.8952831765883885E-2</v>
      </c>
      <c r="AP24" s="17">
        <v>7.6753428215255498E-3</v>
      </c>
      <c r="AQ24" s="17">
        <v>10.286554438253903</v>
      </c>
      <c r="AR24" s="17">
        <v>1.7049833655303547E-17</v>
      </c>
      <c r="AS24" s="17">
        <v>6.3730599549107897E-2</v>
      </c>
      <c r="AT24" s="17">
        <v>9.4175063982659873E-2</v>
      </c>
      <c r="AU24" s="17">
        <v>6.3730599549107897E-2</v>
      </c>
      <c r="AV24" s="17">
        <v>9.4175063982659873E-2</v>
      </c>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row>
    <row r="25" spans="1:79">
      <c r="A25" s="2">
        <v>41426</v>
      </c>
      <c r="B25" s="8">
        <f>'WA Sch. 1-2'!B26</f>
        <v>126.95</v>
      </c>
      <c r="C25" s="8">
        <f>'WA Sch. 1-2'!C26</f>
        <v>16116.302500000002</v>
      </c>
      <c r="D25" s="8">
        <f>'WA Sch. 1-2'!D26</f>
        <v>68</v>
      </c>
      <c r="E25" s="74">
        <f>'WA Sch. 1-2'!E26</f>
        <v>144.5</v>
      </c>
      <c r="F25" s="8">
        <f t="shared" si="2"/>
        <v>20880.25</v>
      </c>
      <c r="G25" s="8">
        <f>'WA Sch. 1-2'!G26</f>
        <v>45.5</v>
      </c>
      <c r="H25" s="8">
        <f t="shared" si="3"/>
        <v>-17.549999999999997</v>
      </c>
      <c r="I25" s="8">
        <f t="shared" si="0"/>
        <v>-4763.9474999999984</v>
      </c>
      <c r="J25" s="8">
        <f t="shared" si="0"/>
        <v>22.5</v>
      </c>
      <c r="K25" s="9">
        <v>147290</v>
      </c>
      <c r="L25" s="9">
        <v>3932644</v>
      </c>
      <c r="M25" s="9">
        <v>-1136079</v>
      </c>
      <c r="N25" s="9">
        <f t="shared" si="4"/>
        <v>2796565</v>
      </c>
      <c r="O25" s="9">
        <f t="shared" si="5"/>
        <v>18.986794758639419</v>
      </c>
      <c r="P25" s="8">
        <f t="shared" si="6"/>
        <v>-1.4707985167150859</v>
      </c>
      <c r="Q25" s="8">
        <f t="shared" si="7"/>
        <v>17.515996241924334</v>
      </c>
      <c r="R25" s="9">
        <f t="shared" si="1"/>
        <v>2579931.0864730352</v>
      </c>
      <c r="S25" s="21"/>
      <c r="U25" s="2">
        <v>41791</v>
      </c>
      <c r="V25" s="8">
        <f t="shared" si="8"/>
        <v>112</v>
      </c>
      <c r="W25" s="8">
        <f t="shared" si="9"/>
        <v>12544</v>
      </c>
      <c r="X25" s="7">
        <v>0</v>
      </c>
      <c r="Y25" s="7">
        <v>0</v>
      </c>
      <c r="Z25" s="7">
        <v>0</v>
      </c>
      <c r="AA25" s="7">
        <v>0</v>
      </c>
      <c r="AB25" s="7">
        <v>0</v>
      </c>
      <c r="AC25" s="7">
        <v>1</v>
      </c>
      <c r="AD25" s="7">
        <v>0</v>
      </c>
      <c r="AE25" s="7">
        <v>0</v>
      </c>
      <c r="AF25" s="7">
        <v>0</v>
      </c>
      <c r="AG25" s="7">
        <v>0</v>
      </c>
      <c r="AH25" s="7">
        <v>0</v>
      </c>
      <c r="AI25" s="7">
        <v>0</v>
      </c>
      <c r="AJ25" s="7">
        <v>0</v>
      </c>
      <c r="AK25" s="7">
        <v>0</v>
      </c>
      <c r="AL25" s="8">
        <f t="shared" si="10"/>
        <v>17.081411818407609</v>
      </c>
      <c r="AN25" s="17" t="s">
        <v>5</v>
      </c>
      <c r="AO25" s="17">
        <v>1.7879357239731143E-5</v>
      </c>
      <c r="AP25" s="17">
        <v>4.3787238625987537E-6</v>
      </c>
      <c r="AQ25" s="17">
        <v>4.0832347050813622</v>
      </c>
      <c r="AR25" s="17">
        <v>8.7939834825093304E-5</v>
      </c>
      <c r="AS25" s="17">
        <v>9.1951912031750826E-6</v>
      </c>
      <c r="AT25" s="17">
        <v>2.6563523276287206E-5</v>
      </c>
      <c r="AU25" s="17">
        <v>9.1951912031750826E-6</v>
      </c>
      <c r="AV25" s="17">
        <v>2.6563523276287206E-5</v>
      </c>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row>
    <row r="26" spans="1:79">
      <c r="A26" s="2">
        <v>41456</v>
      </c>
      <c r="B26" s="8">
        <f>'WA Sch. 1-2'!B27</f>
        <v>14.1</v>
      </c>
      <c r="C26" s="8">
        <f>'WA Sch. 1-2'!C27</f>
        <v>198.81</v>
      </c>
      <c r="D26" s="8">
        <f>'WA Sch. 1-2'!D27</f>
        <v>240.05</v>
      </c>
      <c r="E26" s="74">
        <f>'WA Sch. 1-2'!E27</f>
        <v>0</v>
      </c>
      <c r="F26" s="8">
        <f t="shared" si="2"/>
        <v>0</v>
      </c>
      <c r="G26" s="8">
        <f>'WA Sch. 1-2'!G27</f>
        <v>277</v>
      </c>
      <c r="H26" s="8">
        <f t="shared" si="3"/>
        <v>14.1</v>
      </c>
      <c r="I26" s="8">
        <f t="shared" si="0"/>
        <v>198.81</v>
      </c>
      <c r="J26" s="8">
        <f t="shared" si="0"/>
        <v>-36.949999999999989</v>
      </c>
      <c r="K26" s="9">
        <v>147650</v>
      </c>
      <c r="L26" s="9">
        <v>2610693</v>
      </c>
      <c r="M26" s="9">
        <v>-532872</v>
      </c>
      <c r="N26" s="9">
        <f t="shared" si="4"/>
        <v>2077821</v>
      </c>
      <c r="O26" s="9">
        <f t="shared" si="5"/>
        <v>14.072610904165256</v>
      </c>
      <c r="P26" s="8">
        <f t="shared" si="6"/>
        <v>1.1167895229117937</v>
      </c>
      <c r="Q26" s="8">
        <f t="shared" si="7"/>
        <v>15.18940042707705</v>
      </c>
      <c r="R26" s="9">
        <f t="shared" si="1"/>
        <v>2242714.9730579266</v>
      </c>
      <c r="S26" s="21"/>
      <c r="U26" s="2">
        <v>41821</v>
      </c>
      <c r="V26" s="8">
        <f t="shared" si="8"/>
        <v>7.5</v>
      </c>
      <c r="W26" s="8">
        <f t="shared" si="9"/>
        <v>56.25</v>
      </c>
      <c r="X26" s="7">
        <v>0</v>
      </c>
      <c r="Y26" s="7">
        <v>0</v>
      </c>
      <c r="Z26" s="7">
        <v>0</v>
      </c>
      <c r="AA26" s="7">
        <v>0</v>
      </c>
      <c r="AB26" s="7">
        <v>0</v>
      </c>
      <c r="AC26" s="7">
        <v>0</v>
      </c>
      <c r="AD26" s="7">
        <v>1</v>
      </c>
      <c r="AE26" s="7">
        <v>0</v>
      </c>
      <c r="AF26" s="7">
        <v>0</v>
      </c>
      <c r="AG26" s="7">
        <v>0</v>
      </c>
      <c r="AH26" s="7">
        <v>0</v>
      </c>
      <c r="AI26" s="7">
        <v>0</v>
      </c>
      <c r="AJ26" s="7">
        <v>0</v>
      </c>
      <c r="AK26" s="7">
        <v>0</v>
      </c>
      <c r="AL26" s="8">
        <f t="shared" si="10"/>
        <v>14.052475825554788</v>
      </c>
      <c r="AN26" s="17" t="s">
        <v>18</v>
      </c>
      <c r="AO26" s="17">
        <v>3.5974590343498507</v>
      </c>
      <c r="AP26" s="17">
        <v>1.3403946492660239</v>
      </c>
      <c r="AQ26" s="17">
        <v>2.6838804797674736</v>
      </c>
      <c r="AR26" s="17">
        <v>8.4810365963930989E-3</v>
      </c>
      <c r="AS26" s="17">
        <v>0.93910238661434731</v>
      </c>
      <c r="AT26" s="17">
        <v>6.2558156820853537</v>
      </c>
      <c r="AU26" s="17">
        <v>0.93910238661434731</v>
      </c>
      <c r="AV26" s="17">
        <v>6.2558156820853537</v>
      </c>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row>
    <row r="27" spans="1:79">
      <c r="A27" s="2">
        <v>41487</v>
      </c>
      <c r="B27" s="8">
        <f>'WA Sch. 1-2'!B28</f>
        <v>19.350000000000001</v>
      </c>
      <c r="C27" s="8">
        <f>'WA Sch. 1-2'!C28</f>
        <v>374.42250000000007</v>
      </c>
      <c r="D27" s="8">
        <f>'WA Sch. 1-2'!D28</f>
        <v>204.95</v>
      </c>
      <c r="E27" s="74">
        <f>'WA Sch. 1-2'!E28</f>
        <v>7</v>
      </c>
      <c r="F27" s="8">
        <f t="shared" si="2"/>
        <v>49</v>
      </c>
      <c r="G27" s="8">
        <f>'WA Sch. 1-2'!G28</f>
        <v>230.5</v>
      </c>
      <c r="H27" s="8">
        <f t="shared" si="3"/>
        <v>12.350000000000001</v>
      </c>
      <c r="I27" s="8">
        <f t="shared" si="0"/>
        <v>325.42250000000007</v>
      </c>
      <c r="J27" s="8">
        <f t="shared" si="0"/>
        <v>-25.550000000000011</v>
      </c>
      <c r="K27" s="9">
        <v>147515</v>
      </c>
      <c r="L27" s="9">
        <v>1991426</v>
      </c>
      <c r="M27" s="9">
        <v>52442</v>
      </c>
      <c r="N27" s="9">
        <f t="shared" si="4"/>
        <v>2043868</v>
      </c>
      <c r="O27" s="9">
        <f t="shared" si="5"/>
        <v>13.855323187472461</v>
      </c>
      <c r="P27" s="8">
        <f t="shared" si="6"/>
        <v>0.98088581744001246</v>
      </c>
      <c r="Q27" s="8">
        <f t="shared" si="7"/>
        <v>14.836209004912474</v>
      </c>
      <c r="R27" s="9">
        <f t="shared" si="1"/>
        <v>2188563.3713596635</v>
      </c>
      <c r="S27" s="21"/>
      <c r="U27" s="2">
        <v>41852</v>
      </c>
      <c r="V27" s="8">
        <f t="shared" si="8"/>
        <v>6</v>
      </c>
      <c r="W27" s="8">
        <f t="shared" si="9"/>
        <v>36</v>
      </c>
      <c r="X27" s="7">
        <v>0</v>
      </c>
      <c r="Y27" s="7">
        <v>0</v>
      </c>
      <c r="Z27" s="7">
        <v>0</v>
      </c>
      <c r="AA27" s="7">
        <v>0</v>
      </c>
      <c r="AB27" s="7">
        <v>0</v>
      </c>
      <c r="AC27" s="7">
        <v>0</v>
      </c>
      <c r="AD27" s="7">
        <v>0</v>
      </c>
      <c r="AE27" s="7">
        <v>1</v>
      </c>
      <c r="AF27" s="7">
        <v>0</v>
      </c>
      <c r="AG27" s="7">
        <v>0</v>
      </c>
      <c r="AH27" s="7">
        <v>0</v>
      </c>
      <c r="AI27" s="7">
        <v>0</v>
      </c>
      <c r="AJ27" s="7">
        <v>0</v>
      </c>
      <c r="AK27" s="7">
        <v>0</v>
      </c>
      <c r="AL27" s="8">
        <f t="shared" si="10"/>
        <v>13.730206006453214</v>
      </c>
      <c r="AN27" s="17" t="s">
        <v>19</v>
      </c>
      <c r="AO27" s="17">
        <v>0.10057412189340313</v>
      </c>
      <c r="AP27" s="17">
        <v>1.4297981187952855</v>
      </c>
      <c r="AQ27" s="17">
        <v>7.0341484277615732E-2</v>
      </c>
      <c r="AR27" s="17">
        <v>0.94405825630102758</v>
      </c>
      <c r="AS27" s="17">
        <v>-2.7350932213778312</v>
      </c>
      <c r="AT27" s="17">
        <v>2.9362414651646378</v>
      </c>
      <c r="AU27" s="17">
        <v>-2.7350932213778312</v>
      </c>
      <c r="AV27" s="17">
        <v>2.9362414651646378</v>
      </c>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row>
    <row r="28" spans="1:79">
      <c r="A28" s="2">
        <v>41518</v>
      </c>
      <c r="B28" s="8">
        <f>'WA Sch. 1-2'!B29</f>
        <v>152.32499999999999</v>
      </c>
      <c r="C28" s="8">
        <f>'WA Sch. 1-2'!C29</f>
        <v>23202.905624999996</v>
      </c>
      <c r="D28" s="8">
        <f>'WA Sch. 1-2'!D29</f>
        <v>43.875</v>
      </c>
      <c r="E28" s="74">
        <f>'WA Sch. 1-2'!E29</f>
        <v>164.5</v>
      </c>
      <c r="F28" s="8">
        <f t="shared" si="2"/>
        <v>27060.25</v>
      </c>
      <c r="G28" s="8">
        <f>'WA Sch. 1-2'!G29</f>
        <v>106</v>
      </c>
      <c r="H28" s="8">
        <f t="shared" si="3"/>
        <v>-12.175000000000011</v>
      </c>
      <c r="I28" s="8">
        <f t="shared" si="0"/>
        <v>-3857.3443750000042</v>
      </c>
      <c r="J28" s="8">
        <f t="shared" si="0"/>
        <v>-62.125</v>
      </c>
      <c r="K28" s="9">
        <v>147492</v>
      </c>
      <c r="L28" s="9">
        <v>2080565</v>
      </c>
      <c r="M28" s="9">
        <v>563981</v>
      </c>
      <c r="N28" s="9">
        <f t="shared" si="4"/>
        <v>2644546</v>
      </c>
      <c r="O28" s="9">
        <f t="shared" si="5"/>
        <v>17.93009790361511</v>
      </c>
      <c r="P28" s="8">
        <f t="shared" si="6"/>
        <v>-1.0302175648269296</v>
      </c>
      <c r="Q28" s="8">
        <f t="shared" si="7"/>
        <v>16.899880338788179</v>
      </c>
      <c r="R28" s="9">
        <f t="shared" si="1"/>
        <v>2492597.1509285462</v>
      </c>
      <c r="S28" s="21"/>
      <c r="U28" s="2">
        <v>41883</v>
      </c>
      <c r="V28" s="8">
        <f t="shared" si="8"/>
        <v>100</v>
      </c>
      <c r="W28" s="8">
        <f t="shared" si="9"/>
        <v>10000</v>
      </c>
      <c r="X28" s="7">
        <v>0</v>
      </c>
      <c r="Y28" s="7">
        <v>0</v>
      </c>
      <c r="Z28" s="7">
        <v>0</v>
      </c>
      <c r="AA28" s="7">
        <v>0</v>
      </c>
      <c r="AB28" s="7">
        <v>0</v>
      </c>
      <c r="AC28" s="7">
        <v>0</v>
      </c>
      <c r="AD28" s="7">
        <v>0</v>
      </c>
      <c r="AE28" s="7">
        <v>0</v>
      </c>
      <c r="AF28" s="7">
        <v>1</v>
      </c>
      <c r="AG28" s="7">
        <v>0</v>
      </c>
      <c r="AH28" s="7">
        <v>0</v>
      </c>
      <c r="AI28" s="7">
        <v>0</v>
      </c>
      <c r="AJ28" s="7">
        <v>0</v>
      </c>
      <c r="AK28" s="7">
        <v>0</v>
      </c>
      <c r="AL28" s="8">
        <f t="shared" si="10"/>
        <v>18.253887918164594</v>
      </c>
      <c r="AN28" s="17" t="s">
        <v>20</v>
      </c>
      <c r="AO28" s="17">
        <v>-5.6388916012547625</v>
      </c>
      <c r="AP28" s="17">
        <v>1.6917111897482302</v>
      </c>
      <c r="AQ28" s="17">
        <v>-3.3332472087590634</v>
      </c>
      <c r="AR28" s="17">
        <v>1.1934096189765023E-3</v>
      </c>
      <c r="AS28" s="17">
        <v>-8.9940017471944795</v>
      </c>
      <c r="AT28" s="17">
        <v>-2.2837814553150455</v>
      </c>
      <c r="AU28" s="17">
        <v>-8.9940017471944795</v>
      </c>
      <c r="AV28" s="17">
        <v>-2.2837814553150455</v>
      </c>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row>
    <row r="29" spans="1:79">
      <c r="A29" s="2">
        <v>41548</v>
      </c>
      <c r="B29" s="8">
        <f>'WA Sch. 1-2'!B30</f>
        <v>510.4</v>
      </c>
      <c r="C29" s="8">
        <f>'WA Sch. 1-2'!C30</f>
        <v>260508.15999999997</v>
      </c>
      <c r="D29" s="8">
        <f>'WA Sch. 1-2'!D30</f>
        <v>0.65</v>
      </c>
      <c r="E29" s="74">
        <f>'WA Sch. 1-2'!E30</f>
        <v>599</v>
      </c>
      <c r="F29" s="8">
        <f t="shared" si="2"/>
        <v>358801</v>
      </c>
      <c r="G29" s="8">
        <f>'WA Sch. 1-2'!G30</f>
        <v>0</v>
      </c>
      <c r="H29" s="8">
        <f t="shared" si="3"/>
        <v>-88.600000000000023</v>
      </c>
      <c r="I29" s="8">
        <f t="shared" si="0"/>
        <v>-98292.840000000026</v>
      </c>
      <c r="J29" s="8">
        <f t="shared" si="0"/>
        <v>0.65</v>
      </c>
      <c r="K29" s="9">
        <v>147929</v>
      </c>
      <c r="L29" s="9">
        <v>5224836</v>
      </c>
      <c r="M29" s="9">
        <v>4026660</v>
      </c>
      <c r="N29" s="9">
        <f t="shared" si="4"/>
        <v>9251496</v>
      </c>
      <c r="O29" s="9">
        <f t="shared" si="5"/>
        <v>62.540110458395581</v>
      </c>
      <c r="P29" s="8">
        <f t="shared" si="6"/>
        <v>-8.7526336949250503</v>
      </c>
      <c r="Q29" s="8">
        <f t="shared" si="7"/>
        <v>53.787476763470529</v>
      </c>
      <c r="R29" s="9">
        <f t="shared" si="1"/>
        <v>7956727.6501434315</v>
      </c>
      <c r="S29" s="21"/>
      <c r="U29" s="2">
        <v>41913</v>
      </c>
      <c r="V29" s="8">
        <f t="shared" si="8"/>
        <v>363</v>
      </c>
      <c r="W29" s="8">
        <f t="shared" si="9"/>
        <v>131769</v>
      </c>
      <c r="X29" s="7">
        <v>0</v>
      </c>
      <c r="Y29" s="7">
        <v>0</v>
      </c>
      <c r="Z29" s="7">
        <v>0</v>
      </c>
      <c r="AA29" s="7">
        <v>0</v>
      </c>
      <c r="AB29" s="7">
        <v>0</v>
      </c>
      <c r="AC29" s="7">
        <v>0</v>
      </c>
      <c r="AD29" s="7">
        <v>0</v>
      </c>
      <c r="AE29" s="7">
        <v>0</v>
      </c>
      <c r="AF29" s="7">
        <v>0</v>
      </c>
      <c r="AG29" s="7">
        <v>1</v>
      </c>
      <c r="AH29" s="7">
        <v>0</v>
      </c>
      <c r="AI29" s="7">
        <v>0</v>
      </c>
      <c r="AJ29" s="7">
        <v>0</v>
      </c>
      <c r="AK29" s="7">
        <v>0</v>
      </c>
      <c r="AL29" s="8">
        <f t="shared" si="10"/>
        <v>33.028950615225583</v>
      </c>
      <c r="AN29" s="17" t="s">
        <v>21</v>
      </c>
      <c r="AO29" s="17">
        <v>-16.603496897693699</v>
      </c>
      <c r="AP29" s="17">
        <v>2.1019081152930319</v>
      </c>
      <c r="AQ29" s="17">
        <v>-7.8992496279405469</v>
      </c>
      <c r="AR29" s="17">
        <v>3.2088795366268778E-12</v>
      </c>
      <c r="AS29" s="17">
        <v>-20.77213589836273</v>
      </c>
      <c r="AT29" s="17">
        <v>-12.434857897024667</v>
      </c>
      <c r="AU29" s="17">
        <v>-20.77213589836273</v>
      </c>
      <c r="AV29" s="17">
        <v>-12.434857897024667</v>
      </c>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row>
    <row r="30" spans="1:79">
      <c r="A30" s="2">
        <v>41579</v>
      </c>
      <c r="B30" s="8">
        <f>'WA Sch. 1-2'!B31</f>
        <v>874.97500000000002</v>
      </c>
      <c r="C30" s="8">
        <f>'WA Sch. 1-2'!C31</f>
        <v>765581.25062499999</v>
      </c>
      <c r="D30" s="8">
        <f>'WA Sch. 1-2'!D31</f>
        <v>0</v>
      </c>
      <c r="E30" s="74">
        <f>'WA Sch. 1-2'!E31</f>
        <v>906.5</v>
      </c>
      <c r="F30" s="8">
        <f t="shared" si="2"/>
        <v>821742.25</v>
      </c>
      <c r="G30" s="8">
        <f>'WA Sch. 1-2'!G31</f>
        <v>0</v>
      </c>
      <c r="H30" s="8">
        <f t="shared" si="3"/>
        <v>-31.524999999999977</v>
      </c>
      <c r="I30" s="8">
        <f t="shared" si="0"/>
        <v>-56160.999375000014</v>
      </c>
      <c r="J30" s="8">
        <f t="shared" si="0"/>
        <v>0</v>
      </c>
      <c r="K30" s="9">
        <v>148491</v>
      </c>
      <c r="L30" s="9">
        <v>10198579</v>
      </c>
      <c r="M30" s="9">
        <v>4864499</v>
      </c>
      <c r="N30" s="9">
        <f t="shared" si="4"/>
        <v>15063078</v>
      </c>
      <c r="O30" s="9">
        <f t="shared" si="5"/>
        <v>101.44101662727034</v>
      </c>
      <c r="P30" s="8">
        <f t="shared" si="6"/>
        <v>-3.4931105921854302</v>
      </c>
      <c r="Q30" s="8">
        <f t="shared" si="7"/>
        <v>97.947906035084912</v>
      </c>
      <c r="R30" s="9">
        <f t="shared" si="1"/>
        <v>14544382.515055794</v>
      </c>
      <c r="S30" s="21"/>
      <c r="U30" s="2">
        <v>41944</v>
      </c>
      <c r="V30" s="8">
        <f t="shared" si="8"/>
        <v>914.5</v>
      </c>
      <c r="W30" s="8">
        <f t="shared" si="9"/>
        <v>836310.25</v>
      </c>
      <c r="X30" s="7">
        <v>0</v>
      </c>
      <c r="Y30" s="7">
        <v>0</v>
      </c>
      <c r="Z30" s="7">
        <v>0</v>
      </c>
      <c r="AA30" s="7">
        <v>0</v>
      </c>
      <c r="AB30" s="7">
        <v>0</v>
      </c>
      <c r="AC30" s="7">
        <v>0</v>
      </c>
      <c r="AD30" s="7">
        <v>0</v>
      </c>
      <c r="AE30" s="7">
        <v>0</v>
      </c>
      <c r="AF30" s="7">
        <v>0</v>
      </c>
      <c r="AG30" s="7">
        <v>0</v>
      </c>
      <c r="AH30" s="7">
        <v>1</v>
      </c>
      <c r="AI30" s="7">
        <v>0</v>
      </c>
      <c r="AJ30" s="7">
        <v>0</v>
      </c>
      <c r="AK30" s="7">
        <v>0</v>
      </c>
      <c r="AL30" s="8">
        <f t="shared" si="10"/>
        <v>105.29918660223385</v>
      </c>
      <c r="AN30" s="17" t="s">
        <v>22</v>
      </c>
      <c r="AO30" s="17">
        <v>-17.915992375041725</v>
      </c>
      <c r="AP30" s="17">
        <v>2.9297948385329993</v>
      </c>
      <c r="AQ30" s="17">
        <v>-6.1151013509234602</v>
      </c>
      <c r="AR30" s="17">
        <v>1.7522326513608808E-8</v>
      </c>
      <c r="AS30" s="17">
        <v>-23.726549429846571</v>
      </c>
      <c r="AT30" s="17">
        <v>-12.105435320236879</v>
      </c>
      <c r="AU30" s="17">
        <v>-23.726549429846571</v>
      </c>
      <c r="AV30" s="17">
        <v>-12.105435320236879</v>
      </c>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row>
    <row r="31" spans="1:79">
      <c r="A31" s="2">
        <v>41609</v>
      </c>
      <c r="B31" s="8">
        <f>'WA Sch. 1-2'!B32</f>
        <v>1138.7249999999999</v>
      </c>
      <c r="C31" s="8">
        <f>'WA Sch. 1-2'!C32</f>
        <v>1296694.6256249999</v>
      </c>
      <c r="D31" s="8">
        <f>'WA Sch. 1-2'!D32</f>
        <v>0</v>
      </c>
      <c r="E31" s="74">
        <f>'WA Sch. 1-2'!E32</f>
        <v>1220</v>
      </c>
      <c r="F31" s="8">
        <f t="shared" si="2"/>
        <v>1488400</v>
      </c>
      <c r="G31" s="8">
        <f>'WA Sch. 1-2'!G32</f>
        <v>0</v>
      </c>
      <c r="H31" s="8">
        <f t="shared" si="3"/>
        <v>-81.275000000000091</v>
      </c>
      <c r="I31" s="8">
        <f t="shared" si="0"/>
        <v>-191705.37437500013</v>
      </c>
      <c r="J31" s="8">
        <f t="shared" si="0"/>
        <v>0</v>
      </c>
      <c r="K31" s="9">
        <v>149010</v>
      </c>
      <c r="L31" s="9">
        <v>19798031</v>
      </c>
      <c r="M31" s="9">
        <v>2825609</v>
      </c>
      <c r="N31" s="9">
        <f t="shared" si="4"/>
        <v>22623640</v>
      </c>
      <c r="O31" s="9">
        <f t="shared" si="5"/>
        <v>151.82632038118248</v>
      </c>
      <c r="P31" s="8">
        <f t="shared" si="6"/>
        <v>-9.844460274999248</v>
      </c>
      <c r="Q31" s="8">
        <f t="shared" si="7"/>
        <v>141.98186010618323</v>
      </c>
      <c r="R31" s="9">
        <f t="shared" si="1"/>
        <v>21156716.974422365</v>
      </c>
      <c r="S31" s="21"/>
      <c r="U31" s="2">
        <v>41974</v>
      </c>
      <c r="V31" s="8">
        <f t="shared" si="8"/>
        <v>1001</v>
      </c>
      <c r="W31" s="8">
        <f t="shared" si="9"/>
        <v>1002001</v>
      </c>
      <c r="X31" s="7">
        <v>0</v>
      </c>
      <c r="Y31" s="7">
        <v>0</v>
      </c>
      <c r="Z31" s="7">
        <v>0</v>
      </c>
      <c r="AA31" s="7">
        <v>0</v>
      </c>
      <c r="AB31" s="7">
        <v>0</v>
      </c>
      <c r="AC31" s="7">
        <v>0</v>
      </c>
      <c r="AD31" s="7">
        <v>0</v>
      </c>
      <c r="AE31" s="7">
        <v>0</v>
      </c>
      <c r="AF31" s="7">
        <v>0</v>
      </c>
      <c r="AG31" s="7">
        <v>0</v>
      </c>
      <c r="AH31" s="7">
        <v>0</v>
      </c>
      <c r="AI31" s="7">
        <v>0</v>
      </c>
      <c r="AJ31" s="7">
        <v>0</v>
      </c>
      <c r="AK31" s="7">
        <v>0</v>
      </c>
      <c r="AL31" s="8">
        <f t="shared" si="10"/>
        <v>126.35238474295191</v>
      </c>
      <c r="AN31" s="17" t="s">
        <v>23</v>
      </c>
      <c r="AO31" s="17">
        <v>-16.024324995315968</v>
      </c>
      <c r="AP31" s="17">
        <v>3.5896164254057266</v>
      </c>
      <c r="AQ31" s="17">
        <v>-4.4640772428783313</v>
      </c>
      <c r="AR31" s="17">
        <v>2.0625309647405376E-5</v>
      </c>
      <c r="AS31" s="17">
        <v>-23.143482545313024</v>
      </c>
      <c r="AT31" s="17">
        <v>-8.9051674453189129</v>
      </c>
      <c r="AU31" s="17">
        <v>-23.143482545313024</v>
      </c>
      <c r="AV31" s="17">
        <v>-8.9051674453189129</v>
      </c>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row>
    <row r="32" spans="1:79">
      <c r="A32" s="2">
        <v>41640</v>
      </c>
      <c r="B32" s="8">
        <f>'WA Sch. 1-2'!B33</f>
        <v>1095.1500000000001</v>
      </c>
      <c r="C32" s="8">
        <f>'WA Sch. 1-2'!C33</f>
        <v>1199353.5225000002</v>
      </c>
      <c r="D32" s="8">
        <f>'WA Sch. 1-2'!D33</f>
        <v>0</v>
      </c>
      <c r="E32" s="74">
        <f>'WA Sch. 1-2'!E33</f>
        <v>1040</v>
      </c>
      <c r="F32" s="8">
        <f t="shared" si="2"/>
        <v>1081600</v>
      </c>
      <c r="G32" s="8">
        <f>'WA Sch. 1-2'!G33</f>
        <v>0</v>
      </c>
      <c r="H32" s="8">
        <f t="shared" si="3"/>
        <v>55.150000000000091</v>
      </c>
      <c r="I32" s="8">
        <f t="shared" si="0"/>
        <v>117753.5225000002</v>
      </c>
      <c r="J32" s="8">
        <f t="shared" si="0"/>
        <v>0</v>
      </c>
      <c r="K32" s="9">
        <v>149170</v>
      </c>
      <c r="L32" s="9">
        <v>21625353</v>
      </c>
      <c r="M32" s="9">
        <v>-956590</v>
      </c>
      <c r="N32" s="9">
        <f t="shared" si="4"/>
        <v>20668763</v>
      </c>
      <c r="O32" s="9">
        <f t="shared" si="5"/>
        <v>138.55844338673995</v>
      </c>
      <c r="P32" s="8">
        <f t="shared" si="6"/>
        <v>6.4596059669027257</v>
      </c>
      <c r="Q32" s="8">
        <f t="shared" si="7"/>
        <v>145.01804935364268</v>
      </c>
      <c r="R32" s="9">
        <f t="shared" si="1"/>
        <v>21632342.422082879</v>
      </c>
      <c r="S32" s="21"/>
      <c r="U32" s="2">
        <v>42005</v>
      </c>
      <c r="V32" s="8">
        <f t="shared" si="8"/>
        <v>1058</v>
      </c>
      <c r="W32" s="8">
        <f t="shared" si="9"/>
        <v>1119364</v>
      </c>
      <c r="X32" s="7">
        <v>1</v>
      </c>
      <c r="Y32" s="7">
        <v>0</v>
      </c>
      <c r="Z32" s="7">
        <v>0</v>
      </c>
      <c r="AA32" s="7">
        <v>0</v>
      </c>
      <c r="AB32" s="7">
        <v>0</v>
      </c>
      <c r="AC32" s="7">
        <v>0</v>
      </c>
      <c r="AD32" s="7">
        <v>0</v>
      </c>
      <c r="AE32" s="7">
        <v>0</v>
      </c>
      <c r="AF32" s="7">
        <v>0</v>
      </c>
      <c r="AG32" s="7">
        <v>0</v>
      </c>
      <c r="AH32" s="7">
        <v>0</v>
      </c>
      <c r="AI32" s="7">
        <v>0</v>
      </c>
      <c r="AJ32" s="7">
        <v>0</v>
      </c>
      <c r="AK32" s="7">
        <v>0</v>
      </c>
      <c r="AL32" s="8">
        <f t="shared" si="10"/>
        <v>131.98300149889241</v>
      </c>
      <c r="AN32" s="17" t="s">
        <v>24</v>
      </c>
      <c r="AO32" s="17">
        <v>-11.54447499548168</v>
      </c>
      <c r="AP32" s="17">
        <v>4.1249643593700629</v>
      </c>
      <c r="AQ32" s="17">
        <v>-2.7986847860292001</v>
      </c>
      <c r="AR32" s="17">
        <v>6.1262964052750182E-3</v>
      </c>
      <c r="AS32" s="17">
        <v>-19.725368907888754</v>
      </c>
      <c r="AT32" s="17">
        <v>-3.3635810830746067</v>
      </c>
      <c r="AU32" s="17">
        <v>-19.725368907888754</v>
      </c>
      <c r="AV32" s="17">
        <v>-3.3635810830746067</v>
      </c>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row>
    <row r="33" spans="1:83">
      <c r="A33" s="2">
        <v>41671</v>
      </c>
      <c r="B33" s="8">
        <f>'WA Sch. 1-2'!B34</f>
        <v>932.76424999999995</v>
      </c>
      <c r="C33" s="8">
        <f>'WA Sch. 1-2'!C34</f>
        <v>870049.14607806236</v>
      </c>
      <c r="D33" s="8">
        <f>'WA Sch. 1-2'!D34</f>
        <v>0</v>
      </c>
      <c r="E33" s="74">
        <f>'WA Sch. 1-2'!E34</f>
        <v>1091.5</v>
      </c>
      <c r="F33" s="8">
        <f t="shared" si="2"/>
        <v>1191372.25</v>
      </c>
      <c r="G33" s="8">
        <f>'WA Sch. 1-2'!G34</f>
        <v>0</v>
      </c>
      <c r="H33" s="8">
        <f t="shared" si="3"/>
        <v>-158.73575000000005</v>
      </c>
      <c r="I33" s="8">
        <f t="shared" si="0"/>
        <v>-321323.10392193764</v>
      </c>
      <c r="J33" s="8">
        <f t="shared" si="0"/>
        <v>0</v>
      </c>
      <c r="K33" s="9">
        <v>149148</v>
      </c>
      <c r="L33" s="9">
        <v>21108265</v>
      </c>
      <c r="M33" s="9">
        <v>-934562</v>
      </c>
      <c r="N33" s="9">
        <f t="shared" si="4"/>
        <v>20173703</v>
      </c>
      <c r="O33" s="9">
        <f t="shared" si="5"/>
        <v>135.25962802048971</v>
      </c>
      <c r="P33" s="8">
        <f t="shared" si="6"/>
        <v>-18.277687529380984</v>
      </c>
      <c r="Q33" s="8">
        <f t="shared" si="7"/>
        <v>116.98194049110873</v>
      </c>
      <c r="R33" s="9">
        <f t="shared" si="1"/>
        <v>17447622.460367884</v>
      </c>
      <c r="S33" s="21"/>
      <c r="U33" s="2">
        <v>42036</v>
      </c>
      <c r="V33" s="8">
        <f t="shared" si="8"/>
        <v>724</v>
      </c>
      <c r="W33" s="8">
        <f t="shared" si="9"/>
        <v>524176</v>
      </c>
      <c r="X33" s="7">
        <v>0</v>
      </c>
      <c r="Y33" s="7">
        <v>1</v>
      </c>
      <c r="Z33" s="7">
        <v>0</v>
      </c>
      <c r="AA33" s="7">
        <v>0</v>
      </c>
      <c r="AB33" s="7">
        <v>0</v>
      </c>
      <c r="AC33" s="7">
        <v>0</v>
      </c>
      <c r="AD33" s="7">
        <v>0</v>
      </c>
      <c r="AE33" s="7">
        <v>0</v>
      </c>
      <c r="AF33" s="7">
        <v>0</v>
      </c>
      <c r="AG33" s="7">
        <v>0</v>
      </c>
      <c r="AH33" s="7">
        <v>0</v>
      </c>
      <c r="AI33" s="7">
        <v>0</v>
      </c>
      <c r="AJ33" s="7">
        <v>0</v>
      </c>
      <c r="AK33" s="7">
        <v>0</v>
      </c>
      <c r="AL33" s="8">
        <f t="shared" si="10"/>
        <v>86.322366280961006</v>
      </c>
      <c r="AN33" s="17" t="s">
        <v>25</v>
      </c>
      <c r="AO33" s="17">
        <v>-12.212995825478107</v>
      </c>
      <c r="AP33" s="17">
        <v>4.1129005850780489</v>
      </c>
      <c r="AQ33" s="17">
        <v>-2.9694361856904319</v>
      </c>
      <c r="AR33" s="17">
        <v>3.711801084885715E-3</v>
      </c>
      <c r="AS33" s="17">
        <v>-20.36996408688119</v>
      </c>
      <c r="AT33" s="17">
        <v>-4.0560275640750252</v>
      </c>
      <c r="AU33" s="17">
        <v>-20.36996408688119</v>
      </c>
      <c r="AV33" s="17">
        <v>-4.0560275640750252</v>
      </c>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row>
    <row r="34" spans="1:83">
      <c r="A34" s="2">
        <v>41699</v>
      </c>
      <c r="B34" s="8">
        <f>'WA Sch. 1-2'!B35</f>
        <v>767.35</v>
      </c>
      <c r="C34" s="8">
        <f>'WA Sch. 1-2'!C35</f>
        <v>588826.02250000008</v>
      </c>
      <c r="D34" s="8">
        <f>'WA Sch. 1-2'!D35</f>
        <v>0</v>
      </c>
      <c r="E34" s="74">
        <f>'WA Sch. 1-2'!E35</f>
        <v>786.5</v>
      </c>
      <c r="F34" s="8">
        <f t="shared" si="2"/>
        <v>618582.25</v>
      </c>
      <c r="G34" s="8">
        <f>'WA Sch. 1-2'!G35</f>
        <v>0</v>
      </c>
      <c r="H34" s="8">
        <f t="shared" si="3"/>
        <v>-19.149999999999977</v>
      </c>
      <c r="I34" s="8">
        <f t="shared" si="0"/>
        <v>-29756.227499999921</v>
      </c>
      <c r="J34" s="8">
        <f t="shared" si="0"/>
        <v>0</v>
      </c>
      <c r="K34" s="9">
        <v>149214</v>
      </c>
      <c r="L34" s="9">
        <v>17940174</v>
      </c>
      <c r="M34" s="9">
        <v>-3852648</v>
      </c>
      <c r="N34" s="9">
        <f t="shared" si="4"/>
        <v>14087526</v>
      </c>
      <c r="O34" s="9">
        <f t="shared" si="5"/>
        <v>94.411556556355308</v>
      </c>
      <c r="P34" s="8">
        <f t="shared" si="6"/>
        <v>-2.0439689498958851</v>
      </c>
      <c r="Q34" s="8">
        <f t="shared" si="7"/>
        <v>92.367587606459423</v>
      </c>
      <c r="R34" s="9">
        <f t="shared" si="1"/>
        <v>13782537.217110237</v>
      </c>
      <c r="S34" s="21"/>
      <c r="U34" s="2">
        <v>42064</v>
      </c>
      <c r="V34" s="8">
        <f t="shared" si="8"/>
        <v>604.5</v>
      </c>
      <c r="W34" s="8">
        <f t="shared" si="9"/>
        <v>365420.25</v>
      </c>
      <c r="X34" s="7">
        <v>0</v>
      </c>
      <c r="Y34" s="7">
        <v>0</v>
      </c>
      <c r="Z34" s="7">
        <v>1</v>
      </c>
      <c r="AA34" s="7">
        <v>0</v>
      </c>
      <c r="AB34" s="7">
        <v>0</v>
      </c>
      <c r="AC34" s="7">
        <v>0</v>
      </c>
      <c r="AD34" s="7">
        <v>0</v>
      </c>
      <c r="AE34" s="7">
        <v>0</v>
      </c>
      <c r="AF34" s="7">
        <v>0</v>
      </c>
      <c r="AG34" s="7">
        <v>0</v>
      </c>
      <c r="AH34" s="7">
        <v>0</v>
      </c>
      <c r="AI34" s="7">
        <v>0</v>
      </c>
      <c r="AJ34" s="7">
        <v>0</v>
      </c>
      <c r="AK34" s="7">
        <v>0</v>
      </c>
      <c r="AL34" s="8">
        <f t="shared" si="10"/>
        <v>69.600406264951346</v>
      </c>
      <c r="AN34" s="17" t="s">
        <v>26</v>
      </c>
      <c r="AO34" s="17">
        <v>-17.937004290158718</v>
      </c>
      <c r="AP34" s="17">
        <v>3.3635776742649623</v>
      </c>
      <c r="AQ34" s="17">
        <v>-5.332715943323195</v>
      </c>
      <c r="AR34" s="17">
        <v>5.7544646561216556E-7</v>
      </c>
      <c r="AS34" s="17">
        <v>-24.607867289688926</v>
      </c>
      <c r="AT34" s="17">
        <v>-11.266141290628513</v>
      </c>
      <c r="AU34" s="17">
        <v>-24.607867289688926</v>
      </c>
      <c r="AV34" s="17">
        <v>-11.266141290628513</v>
      </c>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row>
    <row r="35" spans="1:83">
      <c r="A35" s="2">
        <v>41730</v>
      </c>
      <c r="B35" s="8">
        <f>'WA Sch. 1-2'!B36</f>
        <v>547.15</v>
      </c>
      <c r="C35" s="8">
        <f>'WA Sch. 1-2'!C36</f>
        <v>299373.1225</v>
      </c>
      <c r="D35" s="8">
        <f>'WA Sch. 1-2'!D36</f>
        <v>0.375</v>
      </c>
      <c r="E35" s="74">
        <f>'WA Sch. 1-2'!E36</f>
        <v>543.5</v>
      </c>
      <c r="F35" s="8">
        <f t="shared" si="2"/>
        <v>295392.25</v>
      </c>
      <c r="G35" s="8">
        <f>'WA Sch. 1-2'!G36</f>
        <v>0</v>
      </c>
      <c r="H35" s="8">
        <f t="shared" si="3"/>
        <v>3.6499999999999773</v>
      </c>
      <c r="I35" s="8">
        <f t="shared" si="0"/>
        <v>3980.8724999999977</v>
      </c>
      <c r="J35" s="8">
        <f t="shared" si="0"/>
        <v>0.375</v>
      </c>
      <c r="K35" s="9">
        <v>148973</v>
      </c>
      <c r="L35" s="9">
        <v>10505866</v>
      </c>
      <c r="M35" s="9">
        <v>-2734764</v>
      </c>
      <c r="N35" s="9">
        <f t="shared" si="4"/>
        <v>7771102</v>
      </c>
      <c r="O35" s="9">
        <f t="shared" si="5"/>
        <v>52.164499607311392</v>
      </c>
      <c r="P35" s="8">
        <f t="shared" si="6"/>
        <v>0.35935327749879592</v>
      </c>
      <c r="Q35" s="8">
        <f t="shared" si="7"/>
        <v>52.523852884810189</v>
      </c>
      <c r="R35" s="9">
        <f t="shared" si="1"/>
        <v>7824635.9358088281</v>
      </c>
      <c r="S35" s="21"/>
      <c r="U35" s="2">
        <v>42095</v>
      </c>
      <c r="V35" s="8">
        <f t="shared" si="8"/>
        <v>524.5</v>
      </c>
      <c r="W35" s="8">
        <f t="shared" si="9"/>
        <v>275100.25</v>
      </c>
      <c r="X35" s="7">
        <v>0</v>
      </c>
      <c r="Y35" s="7">
        <v>0</v>
      </c>
      <c r="Z35" s="7">
        <v>0</v>
      </c>
      <c r="AA35" s="7">
        <v>1</v>
      </c>
      <c r="AB35" s="7">
        <v>0</v>
      </c>
      <c r="AC35" s="7">
        <v>0</v>
      </c>
      <c r="AD35" s="7">
        <v>0</v>
      </c>
      <c r="AE35" s="7">
        <v>0</v>
      </c>
      <c r="AF35" s="7">
        <v>0</v>
      </c>
      <c r="AG35" s="7">
        <v>0</v>
      </c>
      <c r="AH35" s="7">
        <v>0</v>
      </c>
      <c r="AI35" s="7">
        <v>0</v>
      </c>
      <c r="AJ35" s="7">
        <v>0</v>
      </c>
      <c r="AK35" s="7">
        <v>0</v>
      </c>
      <c r="AL35" s="8">
        <f t="shared" si="10"/>
        <v>51.237120755124565</v>
      </c>
      <c r="AN35" s="17" t="s">
        <v>27</v>
      </c>
      <c r="AO35" s="17">
        <v>-19.456712357790984</v>
      </c>
      <c r="AP35" s="17">
        <v>2.168742718039089</v>
      </c>
      <c r="AQ35" s="17">
        <v>-8.9714248702506989</v>
      </c>
      <c r="AR35" s="17">
        <v>1.4248643712896759E-14</v>
      </c>
      <c r="AS35" s="17">
        <v>-23.757902029716448</v>
      </c>
      <c r="AT35" s="17">
        <v>-15.15552268586552</v>
      </c>
      <c r="AU35" s="17">
        <v>-23.757902029716448</v>
      </c>
      <c r="AV35" s="17">
        <v>-15.15552268586552</v>
      </c>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row>
    <row r="36" spans="1:83">
      <c r="A36" s="2">
        <v>41760</v>
      </c>
      <c r="B36" s="8">
        <f>'WA Sch. 1-2'!B37</f>
        <v>290.02499999999998</v>
      </c>
      <c r="C36" s="8">
        <f>'WA Sch. 1-2'!C37</f>
        <v>84114.500624999986</v>
      </c>
      <c r="D36" s="8">
        <f>'WA Sch. 1-2'!D37</f>
        <v>14.95</v>
      </c>
      <c r="E36" s="74">
        <f>'WA Sch. 1-2'!E37</f>
        <v>231.5</v>
      </c>
      <c r="F36" s="8">
        <f t="shared" si="2"/>
        <v>53592.25</v>
      </c>
      <c r="G36" s="8">
        <f>'WA Sch. 1-2'!G37</f>
        <v>5</v>
      </c>
      <c r="H36" s="8">
        <f t="shared" si="3"/>
        <v>58.524999999999977</v>
      </c>
      <c r="I36" s="8">
        <f t="shared" si="0"/>
        <v>30522.250624999986</v>
      </c>
      <c r="J36" s="8">
        <f t="shared" si="0"/>
        <v>9.9499999999999993</v>
      </c>
      <c r="K36" s="9">
        <v>149227</v>
      </c>
      <c r="L36" s="9">
        <v>6676604</v>
      </c>
      <c r="M36" s="9">
        <v>-2989460</v>
      </c>
      <c r="N36" s="9">
        <f t="shared" si="4"/>
        <v>3687144</v>
      </c>
      <c r="O36" s="9">
        <f t="shared" si="5"/>
        <v>24.708290054748804</v>
      </c>
      <c r="P36" s="8">
        <f t="shared" si="6"/>
        <v>5.166432701783334</v>
      </c>
      <c r="Q36" s="8">
        <f t="shared" si="7"/>
        <v>29.874722756532137</v>
      </c>
      <c r="R36" s="9">
        <f t="shared" si="1"/>
        <v>4458115.2527890215</v>
      </c>
      <c r="S36" s="21"/>
      <c r="U36" s="2">
        <v>42125</v>
      </c>
      <c r="V36" s="8">
        <f t="shared" si="8"/>
        <v>162.5</v>
      </c>
      <c r="W36" s="8">
        <f t="shared" si="9"/>
        <v>26406.25</v>
      </c>
      <c r="X36" s="7">
        <v>0</v>
      </c>
      <c r="Y36" s="7">
        <v>0</v>
      </c>
      <c r="Z36" s="7">
        <v>0</v>
      </c>
      <c r="AA36" s="7">
        <v>0</v>
      </c>
      <c r="AB36" s="7">
        <v>1</v>
      </c>
      <c r="AC36" s="7">
        <v>0</v>
      </c>
      <c r="AD36" s="7">
        <v>0</v>
      </c>
      <c r="AE36" s="7">
        <v>0</v>
      </c>
      <c r="AF36" s="7">
        <v>0</v>
      </c>
      <c r="AG36" s="7">
        <v>0</v>
      </c>
      <c r="AH36" s="7">
        <v>0</v>
      </c>
      <c r="AI36" s="7">
        <v>0</v>
      </c>
      <c r="AJ36" s="7">
        <v>0</v>
      </c>
      <c r="AK36" s="7">
        <v>0</v>
      </c>
      <c r="AL36" s="8">
        <f t="shared" si="10"/>
        <v>21.874361841843164</v>
      </c>
      <c r="AN36" s="17" t="s">
        <v>28</v>
      </c>
      <c r="AO36" s="17">
        <v>-8.0737740324702205</v>
      </c>
      <c r="AP36" s="17">
        <v>1.5198323139852785</v>
      </c>
      <c r="AQ36" s="17">
        <v>-5.3122794917416298</v>
      </c>
      <c r="AR36" s="17">
        <v>6.2843817798873826E-7</v>
      </c>
      <c r="AS36" s="17">
        <v>-11.088002966865304</v>
      </c>
      <c r="AT36" s="17">
        <v>-5.0595450980751373</v>
      </c>
      <c r="AU36" s="17">
        <v>-11.088002966865304</v>
      </c>
      <c r="AV36" s="17">
        <v>-5.0595450980751373</v>
      </c>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row>
    <row r="37" spans="1:83">
      <c r="A37" s="2">
        <v>41791</v>
      </c>
      <c r="B37" s="8">
        <f>'WA Sch. 1-2'!B38</f>
        <v>126.95</v>
      </c>
      <c r="C37" s="8">
        <f>'WA Sch. 1-2'!C38</f>
        <v>16116.302500000002</v>
      </c>
      <c r="D37" s="8">
        <f>'WA Sch. 1-2'!D38</f>
        <v>68</v>
      </c>
      <c r="E37" s="74">
        <f>'WA Sch. 1-2'!E38</f>
        <v>112</v>
      </c>
      <c r="F37" s="8">
        <f t="shared" si="2"/>
        <v>12544</v>
      </c>
      <c r="G37" s="8">
        <f>'WA Sch. 1-2'!G38</f>
        <v>13.5</v>
      </c>
      <c r="H37" s="8">
        <f t="shared" si="3"/>
        <v>14.950000000000003</v>
      </c>
      <c r="I37" s="8">
        <f t="shared" si="0"/>
        <v>3572.3025000000016</v>
      </c>
      <c r="J37" s="8">
        <f t="shared" si="0"/>
        <v>54.5</v>
      </c>
      <c r="K37" s="9">
        <v>148971</v>
      </c>
      <c r="L37" s="9">
        <v>3040528</v>
      </c>
      <c r="M37" s="9">
        <v>-495893</v>
      </c>
      <c r="N37" s="9">
        <f t="shared" si="4"/>
        <v>2544635</v>
      </c>
      <c r="O37" s="9">
        <f t="shared" si="5"/>
        <v>17.081411818407609</v>
      </c>
      <c r="P37" s="8">
        <f t="shared" si="6"/>
        <v>1.2442153074658491</v>
      </c>
      <c r="Q37" s="8">
        <f t="shared" si="7"/>
        <v>18.32562712587346</v>
      </c>
      <c r="R37" s="9">
        <f t="shared" si="1"/>
        <v>2729986.9985684953</v>
      </c>
      <c r="S37" s="21"/>
      <c r="U37" s="2">
        <v>42156</v>
      </c>
      <c r="V37" s="8">
        <f t="shared" si="8"/>
        <v>25.5</v>
      </c>
      <c r="W37" s="8">
        <f t="shared" si="9"/>
        <v>650.25</v>
      </c>
      <c r="X37" s="7">
        <v>0</v>
      </c>
      <c r="Y37" s="7">
        <v>0</v>
      </c>
      <c r="Z37" s="7">
        <v>0</v>
      </c>
      <c r="AA37" s="7">
        <v>0</v>
      </c>
      <c r="AB37" s="7">
        <v>0</v>
      </c>
      <c r="AC37" s="7">
        <v>1</v>
      </c>
      <c r="AD37" s="7">
        <v>0</v>
      </c>
      <c r="AE37" s="7">
        <v>0</v>
      </c>
      <c r="AF37" s="7">
        <v>0</v>
      </c>
      <c r="AG37" s="7">
        <v>0</v>
      </c>
      <c r="AH37" s="7">
        <v>0</v>
      </c>
      <c r="AI37" s="7">
        <v>0</v>
      </c>
      <c r="AJ37" s="7">
        <v>0</v>
      </c>
      <c r="AK37" s="7">
        <v>0</v>
      </c>
      <c r="AL37" s="8">
        <f t="shared" si="10"/>
        <v>13.076506423801009</v>
      </c>
      <c r="AN37" s="17" t="s">
        <v>153</v>
      </c>
      <c r="AO37" s="17">
        <v>8.6997077734073667</v>
      </c>
      <c r="AP37" s="17">
        <v>2.9951805519542503</v>
      </c>
      <c r="AQ37" s="17">
        <v>2.9045687304997734</v>
      </c>
      <c r="AR37" s="17">
        <v>4.5009572330604857E-3</v>
      </c>
      <c r="AS37" s="17">
        <v>2.7594735775937194</v>
      </c>
      <c r="AT37" s="17">
        <v>14.639941969221013</v>
      </c>
      <c r="AU37" s="17">
        <v>2.7594735775937194</v>
      </c>
      <c r="AV37" s="17">
        <v>14.639941969221013</v>
      </c>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row>
    <row r="38" spans="1:83">
      <c r="A38" s="2">
        <v>41821</v>
      </c>
      <c r="B38" s="8">
        <f>'WA Sch. 1-2'!B39</f>
        <v>14.1</v>
      </c>
      <c r="C38" s="8">
        <f>'WA Sch. 1-2'!C39</f>
        <v>198.81</v>
      </c>
      <c r="D38" s="8">
        <f>'WA Sch. 1-2'!D39</f>
        <v>240.05</v>
      </c>
      <c r="E38" s="74">
        <f>'WA Sch. 1-2'!E39</f>
        <v>7.5</v>
      </c>
      <c r="F38" s="8">
        <f t="shared" si="2"/>
        <v>56.25</v>
      </c>
      <c r="G38" s="8">
        <f>'WA Sch. 1-2'!G39</f>
        <v>339.5</v>
      </c>
      <c r="H38" s="8">
        <f t="shared" si="3"/>
        <v>6.6</v>
      </c>
      <c r="I38" s="8">
        <f t="shared" si="0"/>
        <v>142.56</v>
      </c>
      <c r="J38" s="8">
        <f t="shared" si="0"/>
        <v>-99.449999999999989</v>
      </c>
      <c r="K38" s="9">
        <v>149021</v>
      </c>
      <c r="L38" s="9">
        <v>2500495</v>
      </c>
      <c r="M38" s="9">
        <v>-406381</v>
      </c>
      <c r="N38" s="9">
        <f t="shared" si="4"/>
        <v>2094114</v>
      </c>
      <c r="O38" s="9">
        <f t="shared" si="5"/>
        <v>14.052475825554788</v>
      </c>
      <c r="P38" s="8">
        <f t="shared" si="6"/>
        <v>0.52363757082292961</v>
      </c>
      <c r="Q38" s="8">
        <f t="shared" si="7"/>
        <v>14.576113396377718</v>
      </c>
      <c r="R38" s="9">
        <f t="shared" si="1"/>
        <v>2172146.9944416038</v>
      </c>
      <c r="S38" s="21"/>
      <c r="U38" s="2">
        <v>42186</v>
      </c>
      <c r="V38" s="8">
        <f t="shared" si="8"/>
        <v>6</v>
      </c>
      <c r="W38" s="8">
        <f t="shared" si="9"/>
        <v>36</v>
      </c>
      <c r="X38" s="7">
        <v>0</v>
      </c>
      <c r="Y38" s="7">
        <v>0</v>
      </c>
      <c r="Z38" s="7">
        <v>0</v>
      </c>
      <c r="AA38" s="7">
        <v>0</v>
      </c>
      <c r="AB38" s="7">
        <v>0</v>
      </c>
      <c r="AC38" s="7">
        <v>0</v>
      </c>
      <c r="AD38" s="7">
        <v>1</v>
      </c>
      <c r="AE38" s="7">
        <v>0</v>
      </c>
      <c r="AF38" s="7">
        <v>0</v>
      </c>
      <c r="AG38" s="7">
        <v>0</v>
      </c>
      <c r="AH38" s="7">
        <v>0</v>
      </c>
      <c r="AI38" s="7">
        <v>0</v>
      </c>
      <c r="AJ38" s="7">
        <v>0</v>
      </c>
      <c r="AK38" s="7">
        <v>0</v>
      </c>
      <c r="AL38" s="8">
        <f t="shared" si="10"/>
        <v>14.223531733715333</v>
      </c>
      <c r="AN38" s="17" t="s">
        <v>211</v>
      </c>
      <c r="AO38" s="17">
        <v>9.8522563859811765</v>
      </c>
      <c r="AP38" s="17">
        <v>2.9726382871060131</v>
      </c>
      <c r="AQ38" s="17">
        <v>3.3143138970913135</v>
      </c>
      <c r="AR38" s="17">
        <v>1.2687867549459543E-3</v>
      </c>
      <c r="AS38" s="17">
        <v>3.9567294557830248</v>
      </c>
      <c r="AT38" s="17">
        <v>15.747783316179328</v>
      </c>
      <c r="AU38" s="17">
        <v>3.9567294557830248</v>
      </c>
      <c r="AV38" s="17">
        <v>15.747783316179328</v>
      </c>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row>
    <row r="39" spans="1:83" ht="15.75" thickBot="1">
      <c r="A39" s="2">
        <v>41852</v>
      </c>
      <c r="B39" s="8">
        <f>'WA Sch. 1-2'!B40</f>
        <v>19.350000000000001</v>
      </c>
      <c r="C39" s="8">
        <f>'WA Sch. 1-2'!C40</f>
        <v>374.42250000000007</v>
      </c>
      <c r="D39" s="8">
        <f>'WA Sch. 1-2'!D40</f>
        <v>204.95</v>
      </c>
      <c r="E39" s="74">
        <f>'WA Sch. 1-2'!E40</f>
        <v>6</v>
      </c>
      <c r="F39" s="8">
        <f t="shared" si="2"/>
        <v>36</v>
      </c>
      <c r="G39" s="8">
        <f>'WA Sch. 1-2'!G40</f>
        <v>230</v>
      </c>
      <c r="H39" s="8">
        <f t="shared" si="3"/>
        <v>13.350000000000001</v>
      </c>
      <c r="I39" s="8">
        <f t="shared" si="0"/>
        <v>338.42250000000007</v>
      </c>
      <c r="J39" s="8">
        <f t="shared" si="0"/>
        <v>-25.050000000000011</v>
      </c>
      <c r="K39" s="9">
        <v>149073</v>
      </c>
      <c r="L39" s="9">
        <v>1953448</v>
      </c>
      <c r="M39" s="9">
        <v>93355</v>
      </c>
      <c r="N39" s="9">
        <f t="shared" si="4"/>
        <v>2046803</v>
      </c>
      <c r="O39" s="9">
        <f t="shared" si="5"/>
        <v>13.730206006453214</v>
      </c>
      <c r="P39" s="8">
        <f t="shared" si="6"/>
        <v>1.0600710808500129</v>
      </c>
      <c r="Q39" s="8">
        <f t="shared" si="7"/>
        <v>14.790277087303227</v>
      </c>
      <c r="R39" s="9">
        <f t="shared" si="1"/>
        <v>2204830.9762355541</v>
      </c>
      <c r="S39" s="21"/>
      <c r="U39" s="2">
        <v>42217</v>
      </c>
      <c r="V39" s="8">
        <f t="shared" si="8"/>
        <v>11.5</v>
      </c>
      <c r="W39" s="8">
        <f t="shared" si="9"/>
        <v>132.25</v>
      </c>
      <c r="X39" s="7">
        <v>0</v>
      </c>
      <c r="Y39" s="7">
        <v>0</v>
      </c>
      <c r="Z39" s="7">
        <v>0</v>
      </c>
      <c r="AA39" s="7">
        <v>0</v>
      </c>
      <c r="AB39" s="7">
        <v>0</v>
      </c>
      <c r="AC39" s="7">
        <v>0</v>
      </c>
      <c r="AD39" s="7">
        <v>0</v>
      </c>
      <c r="AE39" s="7">
        <v>1</v>
      </c>
      <c r="AF39" s="7">
        <v>0</v>
      </c>
      <c r="AG39" s="7">
        <v>0</v>
      </c>
      <c r="AH39" s="7">
        <v>0</v>
      </c>
      <c r="AI39" s="7">
        <v>0</v>
      </c>
      <c r="AJ39" s="7">
        <v>0</v>
      </c>
      <c r="AK39" s="7">
        <v>0</v>
      </c>
      <c r="AL39" s="8">
        <f t="shared" si="10"/>
        <v>12.97562687725536</v>
      </c>
      <c r="AN39" s="18" t="s">
        <v>212</v>
      </c>
      <c r="AO39" s="18">
        <v>8.9251465123189231</v>
      </c>
      <c r="AP39" s="18">
        <v>2.9863319278539318</v>
      </c>
      <c r="AQ39" s="18">
        <v>2.9886652682753865</v>
      </c>
      <c r="AR39" s="18">
        <v>3.5036591374352946E-3</v>
      </c>
      <c r="AS39" s="18">
        <v>3.002461475414016</v>
      </c>
      <c r="AT39" s="18">
        <v>14.84783154922383</v>
      </c>
      <c r="AU39" s="18">
        <v>3.002461475414016</v>
      </c>
      <c r="AV39" s="18">
        <v>14.84783154922383</v>
      </c>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row>
    <row r="40" spans="1:83">
      <c r="A40" s="2">
        <v>41883</v>
      </c>
      <c r="B40" s="8">
        <f>'WA Sch. 1-2'!B41</f>
        <v>152.32499999999999</v>
      </c>
      <c r="C40" s="8">
        <f>'WA Sch. 1-2'!C41</f>
        <v>23202.905624999996</v>
      </c>
      <c r="D40" s="8">
        <f>'WA Sch. 1-2'!D41</f>
        <v>43.875</v>
      </c>
      <c r="E40" s="74">
        <f>'WA Sch. 1-2'!E41</f>
        <v>100</v>
      </c>
      <c r="F40" s="8">
        <f t="shared" si="2"/>
        <v>10000</v>
      </c>
      <c r="G40" s="8">
        <f>'WA Sch. 1-2'!G41</f>
        <v>42.5</v>
      </c>
      <c r="H40" s="8">
        <f t="shared" si="3"/>
        <v>52.324999999999989</v>
      </c>
      <c r="I40" s="8">
        <f t="shared" si="3"/>
        <v>13202.905624999996</v>
      </c>
      <c r="J40" s="8">
        <f t="shared" si="3"/>
        <v>1.375</v>
      </c>
      <c r="K40" s="9">
        <v>149373</v>
      </c>
      <c r="L40" s="9">
        <v>2448811</v>
      </c>
      <c r="M40" s="9">
        <v>277827</v>
      </c>
      <c r="N40" s="9">
        <f t="shared" si="4"/>
        <v>2726638</v>
      </c>
      <c r="O40" s="9">
        <f t="shared" si="5"/>
        <v>18.253887918164594</v>
      </c>
      <c r="P40" s="8">
        <f t="shared" si="6"/>
        <v>4.3672663884217044</v>
      </c>
      <c r="Q40" s="8">
        <f t="shared" si="7"/>
        <v>22.621154306586298</v>
      </c>
      <c r="R40" s="9">
        <f t="shared" si="1"/>
        <v>3378989.682237715</v>
      </c>
      <c r="S40" s="21"/>
      <c r="U40" s="2">
        <v>42248</v>
      </c>
      <c r="V40" s="8">
        <f t="shared" si="8"/>
        <v>200.5</v>
      </c>
      <c r="W40" s="8">
        <f t="shared" si="9"/>
        <v>40200.25</v>
      </c>
      <c r="X40" s="7">
        <v>0</v>
      </c>
      <c r="Y40" s="7">
        <v>0</v>
      </c>
      <c r="Z40" s="7">
        <v>0</v>
      </c>
      <c r="AA40" s="7">
        <v>0</v>
      </c>
      <c r="AB40" s="7">
        <v>0</v>
      </c>
      <c r="AC40" s="7">
        <v>0</v>
      </c>
      <c r="AD40" s="7">
        <v>0</v>
      </c>
      <c r="AE40" s="7">
        <v>0</v>
      </c>
      <c r="AF40" s="7">
        <v>1</v>
      </c>
      <c r="AG40" s="7">
        <v>0</v>
      </c>
      <c r="AH40" s="7">
        <v>0</v>
      </c>
      <c r="AI40" s="7">
        <v>0</v>
      </c>
      <c r="AJ40" s="7">
        <v>0</v>
      </c>
      <c r="AK40" s="7">
        <v>0</v>
      </c>
      <c r="AL40" s="8">
        <f t="shared" si="10"/>
        <v>21.637347980455807</v>
      </c>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row>
    <row r="41" spans="1:83">
      <c r="A41" s="2">
        <v>41913</v>
      </c>
      <c r="B41" s="8">
        <f>'WA Sch. 1-2'!B42</f>
        <v>510.4</v>
      </c>
      <c r="C41" s="8">
        <f>'WA Sch. 1-2'!C42</f>
        <v>260508.15999999997</v>
      </c>
      <c r="D41" s="8">
        <f>'WA Sch. 1-2'!D42</f>
        <v>0.65</v>
      </c>
      <c r="E41" s="74">
        <f>'WA Sch. 1-2'!E42</f>
        <v>363</v>
      </c>
      <c r="F41" s="8">
        <f t="shared" si="2"/>
        <v>131769</v>
      </c>
      <c r="G41" s="8">
        <f>'WA Sch. 1-2'!G42</f>
        <v>0.5</v>
      </c>
      <c r="H41" s="8">
        <f t="shared" ref="H41:J72" si="11">B41-E41</f>
        <v>147.39999999999998</v>
      </c>
      <c r="I41" s="8">
        <f t="shared" si="11"/>
        <v>128739.15999999997</v>
      </c>
      <c r="J41" s="8">
        <f t="shared" si="11"/>
        <v>0.15000000000000002</v>
      </c>
      <c r="K41" s="9">
        <v>149945</v>
      </c>
      <c r="L41" s="9">
        <v>3052204</v>
      </c>
      <c r="M41" s="9">
        <v>1900322</v>
      </c>
      <c r="N41" s="9">
        <f t="shared" si="4"/>
        <v>4952526</v>
      </c>
      <c r="O41" s="9">
        <f t="shared" si="5"/>
        <v>33.028950615225583</v>
      </c>
      <c r="P41" s="8">
        <f t="shared" si="6"/>
        <v>13.939420834674188</v>
      </c>
      <c r="Q41" s="8">
        <f t="shared" si="7"/>
        <v>46.96837144989977</v>
      </c>
      <c r="R41" s="9">
        <f t="shared" si="1"/>
        <v>7042672.4570552213</v>
      </c>
      <c r="S41" s="21"/>
      <c r="U41" s="2">
        <v>42278</v>
      </c>
      <c r="V41" s="8">
        <f t="shared" si="8"/>
        <v>330</v>
      </c>
      <c r="W41" s="8">
        <f t="shared" si="9"/>
        <v>108900</v>
      </c>
      <c r="X41" s="7">
        <v>0</v>
      </c>
      <c r="Y41" s="7">
        <v>0</v>
      </c>
      <c r="Z41" s="7">
        <v>0</v>
      </c>
      <c r="AA41" s="7">
        <v>0</v>
      </c>
      <c r="AB41" s="7">
        <v>0</v>
      </c>
      <c r="AC41" s="7">
        <v>0</v>
      </c>
      <c r="AD41" s="7">
        <v>0</v>
      </c>
      <c r="AE41" s="7">
        <v>0</v>
      </c>
      <c r="AF41" s="7">
        <v>0</v>
      </c>
      <c r="AG41" s="7">
        <v>1</v>
      </c>
      <c r="AH41" s="7">
        <v>0</v>
      </c>
      <c r="AI41" s="7">
        <v>0</v>
      </c>
      <c r="AJ41" s="7">
        <v>0</v>
      </c>
      <c r="AK41" s="7">
        <v>0</v>
      </c>
      <c r="AL41" s="8">
        <f t="shared" si="10"/>
        <v>31.757620804773701</v>
      </c>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row>
    <row r="42" spans="1:83">
      <c r="A42" s="2">
        <v>41944</v>
      </c>
      <c r="B42" s="8">
        <f>'WA Sch. 1-2'!B43</f>
        <v>874.97500000000002</v>
      </c>
      <c r="C42" s="8">
        <f>'WA Sch. 1-2'!C43</f>
        <v>765581.25062499999</v>
      </c>
      <c r="D42" s="8">
        <f>'WA Sch. 1-2'!D43</f>
        <v>0</v>
      </c>
      <c r="E42" s="74">
        <f>'WA Sch. 1-2'!E43</f>
        <v>914.5</v>
      </c>
      <c r="F42" s="8">
        <f t="shared" si="2"/>
        <v>836310.25</v>
      </c>
      <c r="G42" s="8">
        <f>'WA Sch. 1-2'!G43</f>
        <v>0</v>
      </c>
      <c r="H42" s="8">
        <f t="shared" si="11"/>
        <v>-39.524999999999977</v>
      </c>
      <c r="I42" s="8">
        <f t="shared" si="11"/>
        <v>-70728.999375000014</v>
      </c>
      <c r="J42" s="8">
        <f t="shared" si="11"/>
        <v>0</v>
      </c>
      <c r="K42" s="9">
        <v>150234</v>
      </c>
      <c r="L42" s="9">
        <v>8075333</v>
      </c>
      <c r="M42" s="9">
        <v>7744185</v>
      </c>
      <c r="N42" s="9">
        <f t="shared" si="4"/>
        <v>15819518</v>
      </c>
      <c r="O42" s="9">
        <f t="shared" si="5"/>
        <v>105.29918660223385</v>
      </c>
      <c r="P42" s="8">
        <f t="shared" si="6"/>
        <v>-4.3851997225809045</v>
      </c>
      <c r="Q42" s="8">
        <f t="shared" si="7"/>
        <v>100.91398687965294</v>
      </c>
      <c r="R42" s="9">
        <f t="shared" si="1"/>
        <v>15160711.90487778</v>
      </c>
      <c r="S42" s="21"/>
      <c r="U42" s="2">
        <v>42309</v>
      </c>
      <c r="V42" s="8">
        <f t="shared" si="8"/>
        <v>910</v>
      </c>
      <c r="W42" s="8">
        <f t="shared" si="9"/>
        <v>828100</v>
      </c>
      <c r="X42" s="7">
        <v>0</v>
      </c>
      <c r="Y42" s="7">
        <v>0</v>
      </c>
      <c r="Z42" s="7">
        <v>0</v>
      </c>
      <c r="AA42" s="7">
        <v>0</v>
      </c>
      <c r="AB42" s="7">
        <v>0</v>
      </c>
      <c r="AC42" s="7">
        <v>0</v>
      </c>
      <c r="AD42" s="7">
        <v>0</v>
      </c>
      <c r="AE42" s="7">
        <v>0</v>
      </c>
      <c r="AF42" s="7">
        <v>0</v>
      </c>
      <c r="AG42" s="7">
        <v>0</v>
      </c>
      <c r="AH42" s="7">
        <v>1</v>
      </c>
      <c r="AI42" s="7">
        <v>0</v>
      </c>
      <c r="AJ42" s="7">
        <v>0</v>
      </c>
      <c r="AK42" s="7">
        <v>0</v>
      </c>
      <c r="AL42" s="8">
        <f t="shared" si="10"/>
        <v>100.84843053360009</v>
      </c>
      <c r="AN42" t="s">
        <v>58</v>
      </c>
    </row>
    <row r="43" spans="1:83" ht="15.75" thickBot="1">
      <c r="A43" s="2">
        <v>41974</v>
      </c>
      <c r="B43" s="8">
        <f>'WA Sch. 1-2'!B44</f>
        <v>1138.7249999999999</v>
      </c>
      <c r="C43" s="8">
        <f>'WA Sch. 1-2'!C44</f>
        <v>1296694.6256249999</v>
      </c>
      <c r="D43" s="8">
        <f>'WA Sch. 1-2'!D44</f>
        <v>0</v>
      </c>
      <c r="E43" s="74">
        <f>'WA Sch. 1-2'!E44</f>
        <v>1001</v>
      </c>
      <c r="F43" s="8">
        <f t="shared" si="2"/>
        <v>1002001</v>
      </c>
      <c r="G43" s="8">
        <f>'WA Sch. 1-2'!G44</f>
        <v>0</v>
      </c>
      <c r="H43" s="8">
        <f t="shared" si="11"/>
        <v>137.72499999999991</v>
      </c>
      <c r="I43" s="8">
        <f t="shared" si="11"/>
        <v>294693.62562499987</v>
      </c>
      <c r="J43" s="8">
        <f t="shared" si="11"/>
        <v>0</v>
      </c>
      <c r="K43" s="9">
        <v>150750</v>
      </c>
      <c r="L43" s="9">
        <v>17978172</v>
      </c>
      <c r="M43" s="9">
        <v>1069450</v>
      </c>
      <c r="N43" s="9">
        <f t="shared" si="4"/>
        <v>19047622</v>
      </c>
      <c r="O43" s="9">
        <f t="shared" si="5"/>
        <v>126.35238474295191</v>
      </c>
      <c r="P43" s="8">
        <f t="shared" si="6"/>
        <v>16.142711363777313</v>
      </c>
      <c r="Q43" s="8">
        <f t="shared" si="7"/>
        <v>142.49509610672922</v>
      </c>
      <c r="R43" s="9">
        <f t="shared" si="1"/>
        <v>21481135.738089431</v>
      </c>
      <c r="S43" s="21"/>
      <c r="U43" s="2">
        <v>42339</v>
      </c>
      <c r="V43" s="8">
        <f t="shared" si="8"/>
        <v>1062.5</v>
      </c>
      <c r="W43" s="8">
        <f t="shared" si="9"/>
        <v>1128906.25</v>
      </c>
      <c r="X43" s="7">
        <v>0</v>
      </c>
      <c r="Y43" s="7">
        <v>0</v>
      </c>
      <c r="Z43" s="7">
        <v>0</v>
      </c>
      <c r="AA43" s="7">
        <v>0</v>
      </c>
      <c r="AB43" s="7">
        <v>0</v>
      </c>
      <c r="AC43" s="7">
        <v>0</v>
      </c>
      <c r="AD43" s="7">
        <v>0</v>
      </c>
      <c r="AE43" s="7">
        <v>0</v>
      </c>
      <c r="AF43" s="7">
        <v>0</v>
      </c>
      <c r="AG43" s="7">
        <v>0</v>
      </c>
      <c r="AH43" s="7">
        <v>0</v>
      </c>
      <c r="AI43" s="7">
        <v>0</v>
      </c>
      <c r="AJ43" s="7">
        <v>0</v>
      </c>
      <c r="AK43" s="7">
        <v>0</v>
      </c>
      <c r="AL43" s="8">
        <f t="shared" si="10"/>
        <v>127.00640962880286</v>
      </c>
      <c r="AY43" s="13" t="s">
        <v>132</v>
      </c>
      <c r="AZ43" s="12"/>
      <c r="BA43" s="12"/>
      <c r="BB43" s="12"/>
      <c r="BD43" s="13" t="s">
        <v>134</v>
      </c>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row>
    <row r="44" spans="1:83">
      <c r="A44" s="2">
        <v>42005</v>
      </c>
      <c r="B44" s="8">
        <f>'WA Sch. 1-2'!B45</f>
        <v>1095.1500000000001</v>
      </c>
      <c r="C44" s="8">
        <f>'WA Sch. 1-2'!C45</f>
        <v>1199353.5225000002</v>
      </c>
      <c r="D44" s="8">
        <f>'WA Sch. 1-2'!D45</f>
        <v>0</v>
      </c>
      <c r="E44" s="74">
        <f>'WA Sch. 1-2'!E45</f>
        <v>1058</v>
      </c>
      <c r="F44" s="8">
        <f t="shared" si="2"/>
        <v>1119364</v>
      </c>
      <c r="G44" s="8">
        <f>'WA Sch. 1-2'!G45</f>
        <v>0</v>
      </c>
      <c r="H44" s="8">
        <f t="shared" si="11"/>
        <v>37.150000000000091</v>
      </c>
      <c r="I44" s="8">
        <f t="shared" si="11"/>
        <v>79989.522500000196</v>
      </c>
      <c r="J44" s="8">
        <f t="shared" si="11"/>
        <v>0</v>
      </c>
      <c r="K44" s="9">
        <v>150778</v>
      </c>
      <c r="L44" s="9">
        <v>20075103</v>
      </c>
      <c r="M44" s="9">
        <v>-174970</v>
      </c>
      <c r="N44" s="9">
        <f t="shared" si="4"/>
        <v>19900133</v>
      </c>
      <c r="O44" s="9">
        <f t="shared" si="5"/>
        <v>131.98300149889241</v>
      </c>
      <c r="P44" s="8">
        <f t="shared" si="6"/>
        <v>4.3632589483156092</v>
      </c>
      <c r="Q44" s="8">
        <f t="shared" si="7"/>
        <v>136.34626044720801</v>
      </c>
      <c r="R44" s="9">
        <f t="shared" si="1"/>
        <v>20558016.45770913</v>
      </c>
      <c r="S44" s="21"/>
      <c r="U44" s="2">
        <v>42370</v>
      </c>
      <c r="V44" s="8">
        <f t="shared" si="8"/>
        <v>1056</v>
      </c>
      <c r="W44" s="8">
        <f t="shared" si="9"/>
        <v>1115136</v>
      </c>
      <c r="X44" s="7">
        <v>1</v>
      </c>
      <c r="Y44" s="7">
        <v>0</v>
      </c>
      <c r="Z44" s="7">
        <v>0</v>
      </c>
      <c r="AA44" s="7">
        <v>0</v>
      </c>
      <c r="AB44" s="7">
        <v>0</v>
      </c>
      <c r="AC44" s="7">
        <v>0</v>
      </c>
      <c r="AD44" s="7">
        <v>0</v>
      </c>
      <c r="AE44" s="7">
        <v>0</v>
      </c>
      <c r="AF44" s="7">
        <v>0</v>
      </c>
      <c r="AG44" s="7">
        <v>0</v>
      </c>
      <c r="AH44" s="7">
        <v>0</v>
      </c>
      <c r="AI44" s="7">
        <v>0</v>
      </c>
      <c r="AJ44" s="7">
        <v>0</v>
      </c>
      <c r="AK44" s="7">
        <v>0</v>
      </c>
      <c r="AL44" s="8">
        <f t="shared" si="10"/>
        <v>131.77307248866765</v>
      </c>
      <c r="AN44" s="19" t="s">
        <v>59</v>
      </c>
      <c r="AO44" s="19" t="s">
        <v>60</v>
      </c>
      <c r="AP44" s="19" t="s">
        <v>61</v>
      </c>
      <c r="AQ44" s="19" t="s">
        <v>62</v>
      </c>
      <c r="AY44" s="49" t="s">
        <v>128</v>
      </c>
      <c r="AZ44" s="53" t="s">
        <v>94</v>
      </c>
      <c r="BA44" s="53" t="s">
        <v>96</v>
      </c>
      <c r="BB44" s="53" t="s">
        <v>95</v>
      </c>
      <c r="BC44" s="56"/>
      <c r="BD44" s="49" t="s">
        <v>128</v>
      </c>
      <c r="BE44" s="53" t="s">
        <v>126</v>
      </c>
      <c r="BF44" s="53" t="s">
        <v>97</v>
      </c>
      <c r="BG44" s="53" t="s">
        <v>98</v>
      </c>
      <c r="BH44" s="53" t="s">
        <v>99</v>
      </c>
      <c r="BI44" s="53" t="s">
        <v>100</v>
      </c>
      <c r="BJ44" s="53" t="s">
        <v>101</v>
      </c>
      <c r="BK44" s="53" t="s">
        <v>102</v>
      </c>
      <c r="BL44" s="53" t="s">
        <v>103</v>
      </c>
      <c r="BM44" s="53" t="s">
        <v>104</v>
      </c>
      <c r="BN44" s="53" t="s">
        <v>105</v>
      </c>
      <c r="BO44" s="53" t="s">
        <v>106</v>
      </c>
      <c r="BP44" s="53" t="s">
        <v>107</v>
      </c>
      <c r="BQ44" s="53" t="s">
        <v>108</v>
      </c>
      <c r="BR44" s="47" t="s">
        <v>128</v>
      </c>
      <c r="BS44" s="53" t="s">
        <v>129</v>
      </c>
      <c r="BT44" s="53" t="s">
        <v>114</v>
      </c>
      <c r="BU44" s="53" t="s">
        <v>115</v>
      </c>
      <c r="BV44" s="53" t="s">
        <v>116</v>
      </c>
      <c r="BW44" s="53" t="s">
        <v>117</v>
      </c>
      <c r="BX44" s="53" t="s">
        <v>118</v>
      </c>
      <c r="BY44" s="53" t="s">
        <v>119</v>
      </c>
      <c r="BZ44" s="53" t="s">
        <v>120</v>
      </c>
      <c r="CA44" s="53" t="s">
        <v>121</v>
      </c>
      <c r="CB44" s="53" t="s">
        <v>122</v>
      </c>
      <c r="CC44" s="53" t="s">
        <v>123</v>
      </c>
      <c r="CD44" s="53" t="s">
        <v>124</v>
      </c>
      <c r="CE44" s="53" t="s">
        <v>125</v>
      </c>
    </row>
    <row r="45" spans="1:83">
      <c r="A45" s="2">
        <v>42036</v>
      </c>
      <c r="B45" s="55">
        <f>'WA Sch. 1-2'!B46</f>
        <v>932.76424999999995</v>
      </c>
      <c r="C45" s="55">
        <f>'WA Sch. 1-2'!C46</f>
        <v>870049.14607806236</v>
      </c>
      <c r="D45" s="55">
        <f>'WA Sch. 1-2'!D46</f>
        <v>0</v>
      </c>
      <c r="E45" s="55">
        <f>'WA Sch. 1-2'!E46</f>
        <v>724</v>
      </c>
      <c r="F45" s="55">
        <f t="shared" si="2"/>
        <v>524176</v>
      </c>
      <c r="G45" s="55">
        <f>'WA Sch. 1-2'!G46</f>
        <v>0</v>
      </c>
      <c r="H45" s="55">
        <f t="shared" si="11"/>
        <v>208.76424999999995</v>
      </c>
      <c r="I45" s="55">
        <f t="shared" si="11"/>
        <v>345873.14607806236</v>
      </c>
      <c r="J45" s="55">
        <f t="shared" si="11"/>
        <v>0</v>
      </c>
      <c r="K45" s="15">
        <v>150633</v>
      </c>
      <c r="L45" s="15">
        <v>17398361</v>
      </c>
      <c r="M45" s="15">
        <v>-4395364</v>
      </c>
      <c r="N45" s="15">
        <f t="shared" si="4"/>
        <v>13002997</v>
      </c>
      <c r="O45" s="15">
        <f t="shared" si="5"/>
        <v>86.322366280961006</v>
      </c>
      <c r="P45" s="55">
        <f t="shared" si="6"/>
        <v>22.666518247340314</v>
      </c>
      <c r="Q45" s="55">
        <f t="shared" si="7"/>
        <v>108.98888452830133</v>
      </c>
      <c r="R45" s="15">
        <f t="shared" si="1"/>
        <v>16417322.643151613</v>
      </c>
      <c r="S45" s="21"/>
      <c r="U45" s="2">
        <v>42401</v>
      </c>
      <c r="V45" s="8">
        <f t="shared" si="8"/>
        <v>758.5</v>
      </c>
      <c r="W45" s="8">
        <f t="shared" si="9"/>
        <v>575322.25</v>
      </c>
      <c r="X45" s="7">
        <v>0</v>
      </c>
      <c r="Y45" s="7">
        <v>1</v>
      </c>
      <c r="Z45" s="7">
        <v>0</v>
      </c>
      <c r="AA45" s="7">
        <v>0</v>
      </c>
      <c r="AB45" s="7">
        <v>0</v>
      </c>
      <c r="AC45" s="7">
        <v>0</v>
      </c>
      <c r="AD45" s="7">
        <v>0</v>
      </c>
      <c r="AE45" s="7">
        <v>0</v>
      </c>
      <c r="AF45" s="7">
        <v>0</v>
      </c>
      <c r="AG45" s="7">
        <v>0</v>
      </c>
      <c r="AH45" s="7">
        <v>0</v>
      </c>
      <c r="AI45" s="7">
        <v>0</v>
      </c>
      <c r="AJ45" s="7">
        <v>0</v>
      </c>
      <c r="AK45" s="7">
        <v>0</v>
      </c>
      <c r="AL45" s="8">
        <f t="shared" si="10"/>
        <v>92.947350362166233</v>
      </c>
      <c r="AN45" s="17">
        <v>1</v>
      </c>
      <c r="AO45" s="17">
        <v>154.97519203816154</v>
      </c>
      <c r="AP45" s="17">
        <v>-5.3387767600831921</v>
      </c>
      <c r="AQ45" s="17">
        <v>-2.0386560962325917</v>
      </c>
      <c r="AY45" s="1">
        <v>1</v>
      </c>
      <c r="AZ45" s="7">
        <f t="shared" ref="AZ45:AZ76" si="12">RANK(AP45,$AP$45:$AP$164,1)</f>
        <v>2</v>
      </c>
      <c r="BA45" s="52">
        <f>(AZ45-0.375)/(COUNT($AZ$45:$AZ$164)+0.25)</f>
        <v>1.3513513513513514E-2</v>
      </c>
      <c r="BB45" s="52">
        <f>_xlfn.NORM.S.INV(BA45)</f>
        <v>-2.2111272410853271</v>
      </c>
      <c r="BC45" s="43"/>
      <c r="BD45" s="1">
        <v>1</v>
      </c>
      <c r="BE45" s="46">
        <f t="shared" ref="BE45:BE76" si="13">AP45</f>
        <v>-5.3387767600831921</v>
      </c>
      <c r="BF45" s="46"/>
      <c r="BG45" s="46"/>
      <c r="BH45" s="46"/>
      <c r="BI45" s="46"/>
      <c r="BJ45" s="46"/>
      <c r="BK45" s="46"/>
      <c r="BL45" s="46"/>
      <c r="BM45" s="46"/>
      <c r="BN45" s="46"/>
      <c r="BO45" s="46"/>
      <c r="BP45" s="46"/>
      <c r="BQ45" s="46"/>
      <c r="BR45" s="1">
        <v>1</v>
      </c>
      <c r="BS45" s="60">
        <f t="shared" ref="BS45:BS76" si="14">($BE45-$BS$172)*(BE45-$BS$172)</f>
        <v>28.502537294004558</v>
      </c>
      <c r="BT45" s="60"/>
      <c r="BU45" s="60"/>
      <c r="BV45" s="60"/>
      <c r="BW45" s="60"/>
      <c r="BX45" s="60"/>
      <c r="BY45" s="60"/>
      <c r="BZ45" s="60"/>
      <c r="CA45" s="60"/>
      <c r="CB45" s="60"/>
      <c r="CC45" s="60"/>
      <c r="CD45" s="60"/>
      <c r="CE45" s="60"/>
    </row>
    <row r="46" spans="1:83">
      <c r="A46" s="2">
        <v>42064</v>
      </c>
      <c r="B46" s="8">
        <f>'WA Sch. 1-2'!B47</f>
        <v>767.35</v>
      </c>
      <c r="C46" s="8">
        <f>'WA Sch. 1-2'!C47</f>
        <v>588826.02250000008</v>
      </c>
      <c r="D46" s="8">
        <f>'WA Sch. 1-2'!D47</f>
        <v>0</v>
      </c>
      <c r="E46" s="74">
        <f>'WA Sch. 1-2'!E47</f>
        <v>604.5</v>
      </c>
      <c r="F46" s="8">
        <f t="shared" si="2"/>
        <v>365420.25</v>
      </c>
      <c r="G46" s="8">
        <f>'WA Sch. 1-2'!G47</f>
        <v>0</v>
      </c>
      <c r="H46" s="8">
        <f t="shared" si="11"/>
        <v>162.85000000000002</v>
      </c>
      <c r="I46" s="8">
        <f t="shared" si="11"/>
        <v>223405.77250000008</v>
      </c>
      <c r="J46" s="8">
        <f t="shared" si="11"/>
        <v>0</v>
      </c>
      <c r="K46" s="9">
        <v>150488</v>
      </c>
      <c r="L46" s="9">
        <v>13003123.937999999</v>
      </c>
      <c r="M46" s="9">
        <v>-2529098</v>
      </c>
      <c r="N46" s="9">
        <f t="shared" si="4"/>
        <v>10474025.937999999</v>
      </c>
      <c r="O46" s="9">
        <f t="shared" si="5"/>
        <v>69.600406264951346</v>
      </c>
      <c r="P46" s="8">
        <f t="shared" si="6"/>
        <v>16.851820269019797</v>
      </c>
      <c r="Q46" s="8">
        <f t="shared" si="7"/>
        <v>86.452226533971142</v>
      </c>
      <c r="R46" s="9">
        <f t="shared" si="1"/>
        <v>13010022.666644249</v>
      </c>
      <c r="S46" s="21"/>
      <c r="U46" s="2">
        <v>42430</v>
      </c>
      <c r="V46" s="8">
        <f t="shared" si="8"/>
        <v>692</v>
      </c>
      <c r="W46" s="8">
        <f t="shared" si="9"/>
        <v>478864</v>
      </c>
      <c r="X46" s="7">
        <v>0</v>
      </c>
      <c r="Y46" s="7">
        <v>0</v>
      </c>
      <c r="Z46" s="7">
        <v>1</v>
      </c>
      <c r="AA46" s="7">
        <v>0</v>
      </c>
      <c r="AB46" s="7">
        <v>0</v>
      </c>
      <c r="AC46" s="7">
        <v>0</v>
      </c>
      <c r="AD46" s="7">
        <v>0</v>
      </c>
      <c r="AE46" s="7">
        <v>0</v>
      </c>
      <c r="AF46" s="7">
        <v>0</v>
      </c>
      <c r="AG46" s="7">
        <v>0</v>
      </c>
      <c r="AH46" s="7">
        <v>0</v>
      </c>
      <c r="AI46" s="7">
        <v>0</v>
      </c>
      <c r="AJ46" s="7">
        <v>0</v>
      </c>
      <c r="AK46" s="7">
        <v>0</v>
      </c>
      <c r="AL46" s="8">
        <f t="shared" si="10"/>
        <v>79.802467289175851</v>
      </c>
      <c r="AN46" s="17">
        <v>2</v>
      </c>
      <c r="AO46" s="17">
        <v>107.51988122383186</v>
      </c>
      <c r="AP46" s="17">
        <v>4.515209342282418</v>
      </c>
      <c r="AQ46" s="17">
        <v>1.7241700608712032</v>
      </c>
      <c r="AY46" s="1">
        <v>2</v>
      </c>
      <c r="AZ46" s="7">
        <f t="shared" si="12"/>
        <v>115</v>
      </c>
      <c r="BA46" s="52">
        <f t="shared" ref="BA46:BA109" si="15">(AZ46-0.375)/(COUNT($AZ$45:$AZ$164)+0.25)</f>
        <v>0.95322245322245325</v>
      </c>
      <c r="BB46" s="52">
        <f t="shared" ref="BB46:BB109" si="16">_xlfn.NORM.S.INV(BA46)</f>
        <v>1.6769355088893503</v>
      </c>
      <c r="BC46" s="43"/>
      <c r="BD46" s="1">
        <v>2</v>
      </c>
      <c r="BE46" s="46">
        <f t="shared" si="13"/>
        <v>4.515209342282418</v>
      </c>
      <c r="BF46" s="46">
        <f>BE45</f>
        <v>-5.3387767600831921</v>
      </c>
      <c r="BG46" s="46"/>
      <c r="BH46" s="46"/>
      <c r="BI46" s="46"/>
      <c r="BJ46" s="46"/>
      <c r="BK46" s="46"/>
      <c r="BL46" s="46"/>
      <c r="BM46" s="46"/>
      <c r="BN46" s="46"/>
      <c r="BO46" s="46"/>
      <c r="BP46" s="46"/>
      <c r="BQ46" s="46"/>
      <c r="BR46" s="1">
        <v>2</v>
      </c>
      <c r="BS46" s="60">
        <f t="shared" si="14"/>
        <v>20.387115404634283</v>
      </c>
      <c r="BT46" s="60">
        <f t="shared" ref="BT46:BT77" si="17">($BE46-$BS$172)*(BF46-$BS$172)</f>
        <v>-24.105694703487874</v>
      </c>
      <c r="BU46" s="60"/>
      <c r="BV46" s="60"/>
      <c r="BW46" s="60"/>
      <c r="BX46" s="60"/>
      <c r="BY46" s="60"/>
      <c r="BZ46" s="60"/>
      <c r="CA46" s="60"/>
      <c r="CB46" s="60"/>
      <c r="CC46" s="60"/>
      <c r="CD46" s="60"/>
      <c r="CE46" s="60"/>
    </row>
    <row r="47" spans="1:83">
      <c r="A47" s="2">
        <v>42095</v>
      </c>
      <c r="B47" s="8">
        <f>'WA Sch. 1-2'!B48</f>
        <v>547.15</v>
      </c>
      <c r="C47" s="8">
        <f>'WA Sch. 1-2'!C48</f>
        <v>299373.1225</v>
      </c>
      <c r="D47" s="8">
        <f>'WA Sch. 1-2'!D48</f>
        <v>0.375</v>
      </c>
      <c r="E47" s="74">
        <f>'WA Sch. 1-2'!E48</f>
        <v>524.5</v>
      </c>
      <c r="F47" s="8">
        <f t="shared" si="2"/>
        <v>275100.25</v>
      </c>
      <c r="G47" s="8">
        <f>'WA Sch. 1-2'!G48</f>
        <v>0</v>
      </c>
      <c r="H47" s="8">
        <f t="shared" si="11"/>
        <v>22.649999999999977</v>
      </c>
      <c r="I47" s="8">
        <f t="shared" si="11"/>
        <v>24272.872499999998</v>
      </c>
      <c r="J47" s="8">
        <f t="shared" si="11"/>
        <v>0.375</v>
      </c>
      <c r="K47" s="9">
        <v>150452</v>
      </c>
      <c r="L47" s="9">
        <v>9008571.2918500006</v>
      </c>
      <c r="M47" s="9">
        <v>-1299844</v>
      </c>
      <c r="N47" s="9">
        <f t="shared" si="4"/>
        <v>7708727.2918500006</v>
      </c>
      <c r="O47" s="9">
        <f t="shared" si="5"/>
        <v>51.237120755124565</v>
      </c>
      <c r="P47" s="8">
        <f t="shared" si="6"/>
        <v>2.222264998159214</v>
      </c>
      <c r="Q47" s="8">
        <f t="shared" si="7"/>
        <v>53.459385753283776</v>
      </c>
      <c r="R47" s="9">
        <f t="shared" si="1"/>
        <v>8043071.5053530503</v>
      </c>
      <c r="S47" s="21"/>
      <c r="U47" s="2">
        <v>42461</v>
      </c>
      <c r="V47" s="8">
        <f t="shared" si="8"/>
        <v>314.5</v>
      </c>
      <c r="W47" s="8">
        <f t="shared" si="9"/>
        <v>98910.25</v>
      </c>
      <c r="X47" s="7">
        <v>0</v>
      </c>
      <c r="Y47" s="7">
        <v>0</v>
      </c>
      <c r="Z47" s="7">
        <v>0</v>
      </c>
      <c r="AA47" s="7">
        <v>1</v>
      </c>
      <c r="AB47" s="7">
        <v>0</v>
      </c>
      <c r="AC47" s="7">
        <v>0</v>
      </c>
      <c r="AD47" s="7">
        <v>0</v>
      </c>
      <c r="AE47" s="7">
        <v>0</v>
      </c>
      <c r="AF47" s="7">
        <v>0</v>
      </c>
      <c r="AG47" s="7">
        <v>0</v>
      </c>
      <c r="AH47" s="7">
        <v>0</v>
      </c>
      <c r="AI47" s="7">
        <v>0</v>
      </c>
      <c r="AJ47" s="7">
        <v>0</v>
      </c>
      <c r="AK47" s="7">
        <v>0</v>
      </c>
      <c r="AL47" s="8">
        <f t="shared" si="10"/>
        <v>34.926040233418114</v>
      </c>
      <c r="AN47" s="17">
        <v>3</v>
      </c>
      <c r="AO47" s="17">
        <v>87.178201638413896</v>
      </c>
      <c r="AP47" s="17">
        <v>-0.81531767763728169</v>
      </c>
      <c r="AQ47" s="17">
        <v>-0.31133580379478965</v>
      </c>
      <c r="AY47" s="1">
        <v>3</v>
      </c>
      <c r="AZ47" s="7">
        <f t="shared" si="12"/>
        <v>49</v>
      </c>
      <c r="BA47" s="52">
        <f t="shared" si="15"/>
        <v>0.40436590436590436</v>
      </c>
      <c r="BB47" s="52">
        <f t="shared" si="16"/>
        <v>-0.24206240467219475</v>
      </c>
      <c r="BC47" s="43"/>
      <c r="BD47" s="1">
        <v>3</v>
      </c>
      <c r="BE47" s="46">
        <f t="shared" si="13"/>
        <v>-0.81531767763728169</v>
      </c>
      <c r="BF47" s="46">
        <f t="shared" ref="BF47:BQ73" si="18">BE46</f>
        <v>4.515209342282418</v>
      </c>
      <c r="BG47" s="46">
        <f>BF46</f>
        <v>-5.3387767600831921</v>
      </c>
      <c r="BH47" s="46"/>
      <c r="BI47" s="46"/>
      <c r="BJ47" s="46"/>
      <c r="BK47" s="46"/>
      <c r="BL47" s="46"/>
      <c r="BM47" s="46"/>
      <c r="BN47" s="46"/>
      <c r="BO47" s="46"/>
      <c r="BP47" s="46"/>
      <c r="BQ47" s="46"/>
      <c r="BR47" s="1">
        <v>3</v>
      </c>
      <c r="BS47" s="60">
        <f t="shared" si="14"/>
        <v>0.66474291546787645</v>
      </c>
      <c r="BT47" s="60">
        <f t="shared" si="17"/>
        <v>-3.6813299949959184</v>
      </c>
      <c r="BU47" s="60">
        <f t="shared" ref="BU47:BU78" si="19">($BE47-$BS$172)*(BG47-$BS$172)</f>
        <v>4.3527990694550178</v>
      </c>
      <c r="BV47" s="60"/>
      <c r="BW47" s="60"/>
      <c r="BX47" s="60"/>
      <c r="BY47" s="60"/>
      <c r="BZ47" s="60"/>
      <c r="CA47" s="60"/>
      <c r="CB47" s="60"/>
      <c r="CC47" s="60"/>
      <c r="CD47" s="60"/>
      <c r="CE47" s="60"/>
    </row>
    <row r="48" spans="1:83">
      <c r="A48" s="2">
        <v>42125</v>
      </c>
      <c r="B48" s="8">
        <f>'WA Sch. 1-2'!B49</f>
        <v>290.02499999999998</v>
      </c>
      <c r="C48" s="8">
        <f>'WA Sch. 1-2'!C49</f>
        <v>84114.500624999986</v>
      </c>
      <c r="D48" s="8">
        <f>'WA Sch. 1-2'!D49</f>
        <v>14.95</v>
      </c>
      <c r="E48" s="74">
        <f>'WA Sch. 1-2'!E49</f>
        <v>162.5</v>
      </c>
      <c r="F48" s="8">
        <f t="shared" si="2"/>
        <v>26406.25</v>
      </c>
      <c r="G48" s="8">
        <f>'WA Sch. 1-2'!G49</f>
        <v>29.5</v>
      </c>
      <c r="H48" s="8">
        <f t="shared" si="11"/>
        <v>127.52499999999998</v>
      </c>
      <c r="I48" s="8">
        <f t="shared" si="11"/>
        <v>57708.250624999986</v>
      </c>
      <c r="J48" s="8">
        <f t="shared" si="11"/>
        <v>-14.55</v>
      </c>
      <c r="K48" s="9">
        <v>150610</v>
      </c>
      <c r="L48" s="9">
        <v>5641070.6369999992</v>
      </c>
      <c r="M48" s="9">
        <v>-2346573</v>
      </c>
      <c r="N48" s="9">
        <f t="shared" si="4"/>
        <v>3294497.6369999992</v>
      </c>
      <c r="O48" s="9">
        <f t="shared" si="5"/>
        <v>21.874361841843164</v>
      </c>
      <c r="P48" s="8">
        <f t="shared" si="6"/>
        <v>11.100246299548655</v>
      </c>
      <c r="Q48" s="8">
        <f t="shared" si="7"/>
        <v>32.974608141391819</v>
      </c>
      <c r="R48" s="9">
        <f t="shared" si="1"/>
        <v>4966305.7321750214</v>
      </c>
      <c r="S48" s="21"/>
      <c r="U48" s="2">
        <v>42491</v>
      </c>
      <c r="V48" s="8">
        <f t="shared" si="8"/>
        <v>202.5</v>
      </c>
      <c r="W48" s="8">
        <f t="shared" si="9"/>
        <v>41006.25</v>
      </c>
      <c r="X48" s="7">
        <v>0</v>
      </c>
      <c r="Y48" s="7">
        <v>0</v>
      </c>
      <c r="Z48" s="7">
        <v>0</v>
      </c>
      <c r="AA48" s="7">
        <v>0</v>
      </c>
      <c r="AB48" s="7">
        <v>1</v>
      </c>
      <c r="AC48" s="7">
        <v>0</v>
      </c>
      <c r="AD48" s="7">
        <v>0</v>
      </c>
      <c r="AE48" s="7">
        <v>0</v>
      </c>
      <c r="AF48" s="7">
        <v>0</v>
      </c>
      <c r="AG48" s="7">
        <v>0</v>
      </c>
      <c r="AH48" s="7">
        <v>0</v>
      </c>
      <c r="AI48" s="7">
        <v>0</v>
      </c>
      <c r="AJ48" s="7">
        <v>0</v>
      </c>
      <c r="AK48" s="7">
        <v>0</v>
      </c>
      <c r="AL48" s="8">
        <f t="shared" si="10"/>
        <v>22.092290599182309</v>
      </c>
      <c r="AN48" s="17">
        <v>4</v>
      </c>
      <c r="AO48" s="17">
        <v>58.87167640804401</v>
      </c>
      <c r="AP48" s="17">
        <v>-0.12074746774661094</v>
      </c>
      <c r="AQ48" s="17">
        <v>-4.610842001613133E-2</v>
      </c>
      <c r="AY48" s="1">
        <v>4</v>
      </c>
      <c r="AZ48" s="7">
        <f t="shared" si="12"/>
        <v>59</v>
      </c>
      <c r="BA48" s="52">
        <f t="shared" si="15"/>
        <v>0.48752598752598753</v>
      </c>
      <c r="BB48" s="52">
        <f t="shared" si="16"/>
        <v>-3.127280902613698E-2</v>
      </c>
      <c r="BC48" s="43"/>
      <c r="BD48" s="1">
        <v>4</v>
      </c>
      <c r="BE48" s="46">
        <f t="shared" si="13"/>
        <v>-0.12074746774661094</v>
      </c>
      <c r="BF48" s="46">
        <f t="shared" si="18"/>
        <v>-0.81531767763728169</v>
      </c>
      <c r="BG48" s="46">
        <f t="shared" si="18"/>
        <v>4.515209342282418</v>
      </c>
      <c r="BH48" s="46">
        <f>BG47</f>
        <v>-5.3387767600831921</v>
      </c>
      <c r="BI48" s="46"/>
      <c r="BJ48" s="46"/>
      <c r="BK48" s="46"/>
      <c r="BL48" s="46"/>
      <c r="BM48" s="46"/>
      <c r="BN48" s="46"/>
      <c r="BO48" s="46"/>
      <c r="BP48" s="46"/>
      <c r="BQ48" s="46"/>
      <c r="BR48" s="1">
        <v>4</v>
      </c>
      <c r="BS48" s="60">
        <f t="shared" si="14"/>
        <v>1.4579950967222713E-2</v>
      </c>
      <c r="BT48" s="60">
        <f t="shared" si="17"/>
        <v>9.8447544983764387E-2</v>
      </c>
      <c r="BU48" s="60">
        <f t="shared" si="19"/>
        <v>-0.54520009442651296</v>
      </c>
      <c r="BV48" s="60">
        <f t="shared" ref="BV48:BV79" si="20">($BE48-$BS$172)*(BH48-$BS$172)</f>
        <v>0.64464377464458866</v>
      </c>
      <c r="BW48" s="60"/>
      <c r="BX48" s="60"/>
      <c r="BY48" s="60"/>
      <c r="BZ48" s="60"/>
      <c r="CA48" s="60"/>
      <c r="CB48" s="60"/>
      <c r="CC48" s="60"/>
      <c r="CD48" s="60"/>
      <c r="CE48" s="60"/>
    </row>
    <row r="49" spans="1:83">
      <c r="A49" s="2">
        <v>42156</v>
      </c>
      <c r="B49" s="8">
        <f>'WA Sch. 1-2'!B50</f>
        <v>126.95</v>
      </c>
      <c r="C49" s="8">
        <f>'WA Sch. 1-2'!C50</f>
        <v>16116.302500000002</v>
      </c>
      <c r="D49" s="8">
        <f>'WA Sch. 1-2'!D50</f>
        <v>68</v>
      </c>
      <c r="E49" s="74">
        <f>'WA Sch. 1-2'!E50</f>
        <v>25.5</v>
      </c>
      <c r="F49" s="8">
        <f t="shared" si="2"/>
        <v>650.25</v>
      </c>
      <c r="G49" s="8">
        <f>'WA Sch. 1-2'!G50</f>
        <v>218.5</v>
      </c>
      <c r="H49" s="8">
        <f>B49-E49</f>
        <v>101.45</v>
      </c>
      <c r="I49" s="8">
        <f t="shared" si="11"/>
        <v>15466.052500000002</v>
      </c>
      <c r="J49" s="8">
        <f t="shared" si="11"/>
        <v>-150.5</v>
      </c>
      <c r="K49" s="9">
        <v>150481</v>
      </c>
      <c r="L49" s="9">
        <v>2607451.7631599996</v>
      </c>
      <c r="M49" s="9">
        <v>-639686</v>
      </c>
      <c r="N49" s="9">
        <f t="shared" si="4"/>
        <v>1967765.7631599996</v>
      </c>
      <c r="O49" s="9">
        <f t="shared" si="5"/>
        <v>13.076506423801009</v>
      </c>
      <c r="P49" s="8">
        <f t="shared" si="6"/>
        <v>8.2862878603848582</v>
      </c>
      <c r="Q49" s="8">
        <f t="shared" si="7"/>
        <v>21.362794284185867</v>
      </c>
      <c r="R49" s="9">
        <f t="shared" si="1"/>
        <v>3214694.6466785735</v>
      </c>
      <c r="S49" s="21"/>
      <c r="U49" s="2">
        <v>42522</v>
      </c>
      <c r="V49" s="8">
        <f t="shared" si="8"/>
        <v>113.5</v>
      </c>
      <c r="W49" s="8">
        <f t="shared" si="9"/>
        <v>12882.25</v>
      </c>
      <c r="X49" s="7">
        <v>0</v>
      </c>
      <c r="Y49" s="7">
        <v>0</v>
      </c>
      <c r="Z49" s="7">
        <v>0</v>
      </c>
      <c r="AA49" s="7">
        <v>0</v>
      </c>
      <c r="AB49" s="7">
        <v>0</v>
      </c>
      <c r="AC49" s="7">
        <v>1</v>
      </c>
      <c r="AD49" s="7">
        <v>0</v>
      </c>
      <c r="AE49" s="7">
        <v>0</v>
      </c>
      <c r="AF49" s="7">
        <v>0</v>
      </c>
      <c r="AG49" s="7">
        <v>0</v>
      </c>
      <c r="AH49" s="7">
        <v>0</v>
      </c>
      <c r="AI49" s="7">
        <v>0</v>
      </c>
      <c r="AJ49" s="7">
        <v>0</v>
      </c>
      <c r="AK49" s="7">
        <v>0</v>
      </c>
      <c r="AL49" s="8">
        <f t="shared" si="10"/>
        <v>18.068798249278693</v>
      </c>
      <c r="AN49" s="17">
        <v>5</v>
      </c>
      <c r="AO49" s="17">
        <v>30.360082712900159</v>
      </c>
      <c r="AP49" s="17">
        <v>-2.0517782451222537</v>
      </c>
      <c r="AQ49" s="17">
        <v>-0.78348850598329034</v>
      </c>
      <c r="AY49" s="1">
        <v>5</v>
      </c>
      <c r="AZ49" s="7">
        <f t="shared" si="12"/>
        <v>24</v>
      </c>
      <c r="BA49" s="52">
        <f t="shared" si="15"/>
        <v>0.19646569646569648</v>
      </c>
      <c r="BB49" s="52">
        <f t="shared" si="16"/>
        <v>-0.85431334867221986</v>
      </c>
      <c r="BC49" s="43"/>
      <c r="BD49" s="1">
        <v>5</v>
      </c>
      <c r="BE49" s="46">
        <f t="shared" si="13"/>
        <v>-2.0517782451222537</v>
      </c>
      <c r="BF49" s="46">
        <f t="shared" si="18"/>
        <v>-0.12074746774661094</v>
      </c>
      <c r="BG49" s="46">
        <f t="shared" si="18"/>
        <v>-0.81531767763728169</v>
      </c>
      <c r="BH49" s="46">
        <f t="shared" si="18"/>
        <v>4.515209342282418</v>
      </c>
      <c r="BI49" s="46">
        <f>BH48</f>
        <v>-5.3387767600831921</v>
      </c>
      <c r="BJ49" s="46"/>
      <c r="BK49" s="46"/>
      <c r="BL49" s="46"/>
      <c r="BM49" s="46"/>
      <c r="BN49" s="46"/>
      <c r="BO49" s="46"/>
      <c r="BP49" s="46"/>
      <c r="BQ49" s="46"/>
      <c r="BR49" s="1">
        <v>5</v>
      </c>
      <c r="BS49" s="60">
        <f t="shared" si="14"/>
        <v>4.2097939671570206</v>
      </c>
      <c r="BT49" s="60">
        <f t="shared" si="17"/>
        <v>0.24774702747613209</v>
      </c>
      <c r="BU49" s="60">
        <f t="shared" si="19"/>
        <v>1.672851073839819</v>
      </c>
      <c r="BV49" s="60">
        <f t="shared" si="20"/>
        <v>-9.2642083006678639</v>
      </c>
      <c r="BW49" s="60">
        <f t="shared" ref="BW49:BW80" si="21">($BE49-$BS$172)*(BI49-$BS$172)</f>
        <v>10.953986011903082</v>
      </c>
      <c r="BX49" s="60"/>
      <c r="BY49" s="60"/>
      <c r="BZ49" s="60"/>
      <c r="CA49" s="60"/>
      <c r="CB49" s="60"/>
      <c r="CC49" s="60"/>
      <c r="CD49" s="60"/>
      <c r="CE49" s="60"/>
    </row>
    <row r="50" spans="1:83">
      <c r="A50" s="2">
        <v>42186</v>
      </c>
      <c r="B50" s="8">
        <f>'WA Sch. 1-2'!B51</f>
        <v>14.1</v>
      </c>
      <c r="C50" s="8">
        <f>'WA Sch. 1-2'!C51</f>
        <v>198.81</v>
      </c>
      <c r="D50" s="8">
        <f>'WA Sch. 1-2'!D51</f>
        <v>240.05</v>
      </c>
      <c r="E50" s="74">
        <f>'WA Sch. 1-2'!E51</f>
        <v>6</v>
      </c>
      <c r="F50" s="8">
        <f t="shared" si="2"/>
        <v>36</v>
      </c>
      <c r="G50" s="8">
        <f>'WA Sch. 1-2'!G51</f>
        <v>289.5</v>
      </c>
      <c r="H50" s="8">
        <f t="shared" si="11"/>
        <v>8.1</v>
      </c>
      <c r="I50" s="8">
        <f t="shared" si="11"/>
        <v>162.81</v>
      </c>
      <c r="J50" s="8">
        <f t="shared" si="11"/>
        <v>-49.449999999999989</v>
      </c>
      <c r="K50" s="9">
        <v>150786</v>
      </c>
      <c r="L50" s="9">
        <v>2043350.456</v>
      </c>
      <c r="M50" s="9">
        <v>101359</v>
      </c>
      <c r="N50" s="9">
        <f t="shared" si="4"/>
        <v>2144709.4560000002</v>
      </c>
      <c r="O50" s="9">
        <f t="shared" si="5"/>
        <v>14.223531733715333</v>
      </c>
      <c r="P50" s="8">
        <f t="shared" si="6"/>
        <v>0.64242887545586014</v>
      </c>
      <c r="Q50" s="8">
        <f t="shared" si="7"/>
        <v>14.865960609171193</v>
      </c>
      <c r="R50" s="9">
        <f t="shared" si="1"/>
        <v>2241578.7364144875</v>
      </c>
      <c r="S50" s="21"/>
      <c r="U50" s="2">
        <v>42552</v>
      </c>
      <c r="V50" s="8">
        <f t="shared" si="8"/>
        <v>23.5</v>
      </c>
      <c r="W50" s="8">
        <f t="shared" si="9"/>
        <v>552.25</v>
      </c>
      <c r="X50" s="7">
        <v>0</v>
      </c>
      <c r="Y50" s="7">
        <v>0</v>
      </c>
      <c r="Z50" s="7">
        <v>0</v>
      </c>
      <c r="AA50" s="7">
        <v>0</v>
      </c>
      <c r="AB50" s="7">
        <v>0</v>
      </c>
      <c r="AC50" s="7">
        <v>0</v>
      </c>
      <c r="AD50" s="7">
        <v>1</v>
      </c>
      <c r="AE50" s="7">
        <v>0</v>
      </c>
      <c r="AF50" s="7">
        <v>0</v>
      </c>
      <c r="AG50" s="7">
        <v>0</v>
      </c>
      <c r="AH50" s="7">
        <v>0</v>
      </c>
      <c r="AI50" s="7">
        <v>0</v>
      </c>
      <c r="AJ50" s="7">
        <v>0</v>
      </c>
      <c r="AK50" s="7">
        <v>0</v>
      </c>
      <c r="AL50" s="8">
        <f t="shared" si="10"/>
        <v>14.959302061539869</v>
      </c>
      <c r="AN50" s="17">
        <v>6</v>
      </c>
      <c r="AO50" s="17">
        <v>20.569703395829375</v>
      </c>
      <c r="AP50" s="17">
        <v>-1.5829086371899557</v>
      </c>
      <c r="AQ50" s="17">
        <v>-0.60444676524295082</v>
      </c>
      <c r="AY50" s="1">
        <v>6</v>
      </c>
      <c r="AZ50" s="7">
        <f t="shared" si="12"/>
        <v>34</v>
      </c>
      <c r="BA50" s="52">
        <f t="shared" si="15"/>
        <v>0.27962577962577961</v>
      </c>
      <c r="BB50" s="52">
        <f t="shared" si="16"/>
        <v>-0.58395355652530356</v>
      </c>
      <c r="BC50" s="43"/>
      <c r="BD50" s="1">
        <v>6</v>
      </c>
      <c r="BE50" s="46">
        <f t="shared" si="13"/>
        <v>-1.5829086371899557</v>
      </c>
      <c r="BF50" s="46">
        <f t="shared" si="18"/>
        <v>-2.0517782451222537</v>
      </c>
      <c r="BG50" s="46">
        <f t="shared" si="18"/>
        <v>-0.12074746774661094</v>
      </c>
      <c r="BH50" s="46">
        <f t="shared" si="18"/>
        <v>-0.81531767763728169</v>
      </c>
      <c r="BI50" s="46">
        <f t="shared" si="18"/>
        <v>4.515209342282418</v>
      </c>
      <c r="BJ50" s="46">
        <f>BI49</f>
        <v>-5.3387767600831921</v>
      </c>
      <c r="BK50" s="46"/>
      <c r="BL50" s="46"/>
      <c r="BM50" s="46"/>
      <c r="BN50" s="46"/>
      <c r="BO50" s="46"/>
      <c r="BP50" s="46"/>
      <c r="BQ50" s="46"/>
      <c r="BR50" s="1">
        <v>6</v>
      </c>
      <c r="BS50" s="60">
        <f t="shared" si="14"/>
        <v>2.5055997536906132</v>
      </c>
      <c r="BT50" s="60">
        <f t="shared" si="17"/>
        <v>3.2477775058025236</v>
      </c>
      <c r="BU50" s="60">
        <f t="shared" si="19"/>
        <v>0.19113220961495331</v>
      </c>
      <c r="BV50" s="60">
        <f t="shared" si="20"/>
        <v>1.2905733939857476</v>
      </c>
      <c r="BW50" s="60">
        <f t="shared" si="21"/>
        <v>-7.1471638666196649</v>
      </c>
      <c r="BX50" s="60">
        <f t="shared" ref="BX50:BX81" si="22">($BE50-$BS$172)*(BJ50-$BS$172)</f>
        <v>8.4507958455648033</v>
      </c>
      <c r="BY50" s="60"/>
      <c r="BZ50" s="60"/>
      <c r="CA50" s="60"/>
      <c r="CB50" s="60"/>
      <c r="CC50" s="60"/>
      <c r="CD50" s="60"/>
      <c r="CE50" s="60"/>
    </row>
    <row r="51" spans="1:83">
      <c r="A51" s="2">
        <v>42217</v>
      </c>
      <c r="B51" s="8">
        <f>'WA Sch. 1-2'!B52</f>
        <v>19.350000000000001</v>
      </c>
      <c r="C51" s="8">
        <f>'WA Sch. 1-2'!C52</f>
        <v>374.42250000000007</v>
      </c>
      <c r="D51" s="8">
        <f>'WA Sch. 1-2'!D52</f>
        <v>204.95</v>
      </c>
      <c r="E51" s="74">
        <f>'WA Sch. 1-2'!E52</f>
        <v>11.5</v>
      </c>
      <c r="F51" s="8">
        <f t="shared" si="2"/>
        <v>132.25</v>
      </c>
      <c r="G51" s="8">
        <f>'WA Sch. 1-2'!G52</f>
        <v>241.5</v>
      </c>
      <c r="H51" s="8">
        <f t="shared" si="11"/>
        <v>7.8500000000000014</v>
      </c>
      <c r="I51" s="8">
        <f t="shared" si="11"/>
        <v>242.17250000000007</v>
      </c>
      <c r="J51" s="8">
        <f t="shared" si="11"/>
        <v>-36.550000000000011</v>
      </c>
      <c r="K51" s="9">
        <v>150752</v>
      </c>
      <c r="L51" s="9">
        <v>1967106.703</v>
      </c>
      <c r="M51" s="9">
        <v>-11005</v>
      </c>
      <c r="N51" s="9">
        <f t="shared" si="4"/>
        <v>1956101.703</v>
      </c>
      <c r="O51" s="9">
        <f t="shared" si="5"/>
        <v>12.97562687725536</v>
      </c>
      <c r="P51" s="8">
        <f t="shared" si="6"/>
        <v>0.62410961800332743</v>
      </c>
      <c r="Q51" s="8">
        <f t="shared" si="7"/>
        <v>13.599736495258687</v>
      </c>
      <c r="R51" s="9">
        <f t="shared" si="1"/>
        <v>2050187.4761332376</v>
      </c>
      <c r="S51" s="21"/>
      <c r="U51" s="2">
        <v>42583</v>
      </c>
      <c r="V51" s="8">
        <f t="shared" si="8"/>
        <v>11.5</v>
      </c>
      <c r="W51" s="8">
        <f t="shared" si="9"/>
        <v>132.25</v>
      </c>
      <c r="X51" s="7">
        <v>0</v>
      </c>
      <c r="Y51" s="7">
        <v>0</v>
      </c>
      <c r="Z51" s="7">
        <v>0</v>
      </c>
      <c r="AA51" s="7">
        <v>0</v>
      </c>
      <c r="AB51" s="7">
        <v>0</v>
      </c>
      <c r="AC51" s="7">
        <v>0</v>
      </c>
      <c r="AD51" s="7">
        <v>0</v>
      </c>
      <c r="AE51" s="7">
        <v>1</v>
      </c>
      <c r="AF51" s="7">
        <v>0</v>
      </c>
      <c r="AG51" s="7">
        <v>0</v>
      </c>
      <c r="AH51" s="7">
        <v>0</v>
      </c>
      <c r="AI51" s="7">
        <v>0</v>
      </c>
      <c r="AJ51" s="7">
        <v>0</v>
      </c>
      <c r="AK51" s="7">
        <v>0</v>
      </c>
      <c r="AL51" s="8">
        <f t="shared" si="10"/>
        <v>15.332261287684599</v>
      </c>
      <c r="AN51" s="17">
        <v>7</v>
      </c>
      <c r="AO51" s="17">
        <v>13.267543756488548</v>
      </c>
      <c r="AP51" s="17">
        <v>0.80506714767670751</v>
      </c>
      <c r="AQ51" s="17">
        <v>0.30742155408313587</v>
      </c>
      <c r="AY51" s="1">
        <v>7</v>
      </c>
      <c r="AZ51" s="7">
        <f t="shared" si="12"/>
        <v>83</v>
      </c>
      <c r="BA51" s="52">
        <f t="shared" si="15"/>
        <v>0.68711018711018712</v>
      </c>
      <c r="BB51" s="52">
        <f t="shared" si="16"/>
        <v>0.48767561631153389</v>
      </c>
      <c r="BC51" s="43"/>
      <c r="BD51" s="1">
        <v>7</v>
      </c>
      <c r="BE51" s="46">
        <f t="shared" si="13"/>
        <v>0.80506714767670751</v>
      </c>
      <c r="BF51" s="46">
        <f t="shared" si="18"/>
        <v>-1.5829086371899557</v>
      </c>
      <c r="BG51" s="46">
        <f t="shared" si="18"/>
        <v>-2.0517782451222537</v>
      </c>
      <c r="BH51" s="46">
        <f t="shared" si="18"/>
        <v>-0.12074746774661094</v>
      </c>
      <c r="BI51" s="46">
        <f t="shared" si="18"/>
        <v>-0.81531767763728169</v>
      </c>
      <c r="BJ51" s="46">
        <f t="shared" si="18"/>
        <v>4.515209342282418</v>
      </c>
      <c r="BK51" s="46">
        <f>BJ50</f>
        <v>-5.3387767600831921</v>
      </c>
      <c r="BL51" s="46"/>
      <c r="BM51" s="46"/>
      <c r="BN51" s="46"/>
      <c r="BO51" s="46"/>
      <c r="BP51" s="46"/>
      <c r="BQ51" s="46"/>
      <c r="BR51" s="1">
        <v>7</v>
      </c>
      <c r="BS51" s="60">
        <f t="shared" si="14"/>
        <v>0.64813311226828385</v>
      </c>
      <c r="BT51" s="60">
        <f t="shared" si="17"/>
        <v>-1.2743477415753295</v>
      </c>
      <c r="BU51" s="60">
        <f t="shared" si="19"/>
        <v>-1.6518192594656733</v>
      </c>
      <c r="BV51" s="60">
        <f t="shared" si="20"/>
        <v>-9.7209819447960255E-2</v>
      </c>
      <c r="BW51" s="60">
        <f t="shared" si="21"/>
        <v>-0.6563854771858435</v>
      </c>
      <c r="BX51" s="60">
        <f t="shared" si="22"/>
        <v>3.6350467063544438</v>
      </c>
      <c r="BY51" s="60">
        <f t="shared" ref="BY51:BY82" si="23">($BE51-$BS$172)*(BK51-$BS$172)</f>
        <v>-4.2980737783227969</v>
      </c>
      <c r="BZ51" s="60"/>
      <c r="CA51" s="60"/>
      <c r="CB51" s="60"/>
      <c r="CC51" s="60"/>
      <c r="CD51" s="60"/>
      <c r="CE51" s="60"/>
    </row>
    <row r="52" spans="1:83">
      <c r="A52" s="2">
        <v>42248</v>
      </c>
      <c r="B52" s="8">
        <f>'WA Sch. 1-2'!B53</f>
        <v>152.32499999999999</v>
      </c>
      <c r="C52" s="8">
        <f>'WA Sch. 1-2'!C53</f>
        <v>23202.905624999996</v>
      </c>
      <c r="D52" s="8">
        <f>'WA Sch. 1-2'!D53</f>
        <v>43.875</v>
      </c>
      <c r="E52" s="74">
        <f>'WA Sch. 1-2'!E53</f>
        <v>200.5</v>
      </c>
      <c r="F52" s="8">
        <f t="shared" si="2"/>
        <v>40200.25</v>
      </c>
      <c r="G52" s="8">
        <f>'WA Sch. 1-2'!G53</f>
        <v>18</v>
      </c>
      <c r="H52" s="8">
        <f t="shared" si="11"/>
        <v>-48.175000000000011</v>
      </c>
      <c r="I52" s="8">
        <f t="shared" si="11"/>
        <v>-16997.344375000004</v>
      </c>
      <c r="J52" s="8">
        <f t="shared" si="11"/>
        <v>25.875</v>
      </c>
      <c r="K52" s="9">
        <v>151247</v>
      </c>
      <c r="L52" s="9">
        <v>2644793.9699999997</v>
      </c>
      <c r="M52" s="9">
        <v>627790</v>
      </c>
      <c r="N52" s="9">
        <f t="shared" si="4"/>
        <v>3272583.9699999997</v>
      </c>
      <c r="O52" s="9">
        <f t="shared" si="5"/>
        <v>21.637347980455807</v>
      </c>
      <c r="P52" s="8">
        <f t="shared" si="6"/>
        <v>-4.1074542625288171</v>
      </c>
      <c r="Q52" s="8">
        <f t="shared" si="7"/>
        <v>17.529893717926988</v>
      </c>
      <c r="R52" s="9">
        <f t="shared" si="1"/>
        <v>2651343.8351553031</v>
      </c>
      <c r="S52" s="21"/>
      <c r="U52" s="2">
        <v>42614</v>
      </c>
      <c r="V52" s="8">
        <f t="shared" si="8"/>
        <v>164</v>
      </c>
      <c r="W52" s="8">
        <f t="shared" si="9"/>
        <v>26896</v>
      </c>
      <c r="X52" s="7">
        <v>0</v>
      </c>
      <c r="Y52" s="7">
        <v>0</v>
      </c>
      <c r="Z52" s="7">
        <v>0</v>
      </c>
      <c r="AA52" s="7">
        <v>0</v>
      </c>
      <c r="AB52" s="7">
        <v>0</v>
      </c>
      <c r="AC52" s="7">
        <v>0</v>
      </c>
      <c r="AD52" s="7">
        <v>0</v>
      </c>
      <c r="AE52" s="7">
        <v>0</v>
      </c>
      <c r="AF52" s="7">
        <v>1</v>
      </c>
      <c r="AG52" s="7">
        <v>0</v>
      </c>
      <c r="AH52" s="7">
        <v>0</v>
      </c>
      <c r="AI52" s="7">
        <v>0</v>
      </c>
      <c r="AJ52" s="7">
        <v>0</v>
      </c>
      <c r="AK52" s="7">
        <v>0</v>
      </c>
      <c r="AL52" s="8">
        <f t="shared" si="10"/>
        <v>19.476450583743169</v>
      </c>
      <c r="AN52" s="17">
        <v>8</v>
      </c>
      <c r="AO52" s="17">
        <v>13.152568837358057</v>
      </c>
      <c r="AP52" s="17">
        <v>0.70275435011440379</v>
      </c>
      <c r="AQ52" s="17">
        <v>0.26835256546527292</v>
      </c>
      <c r="AY52" s="1">
        <v>8</v>
      </c>
      <c r="AZ52" s="7">
        <f t="shared" si="12"/>
        <v>81</v>
      </c>
      <c r="BA52" s="52">
        <f t="shared" si="15"/>
        <v>0.67047817047817049</v>
      </c>
      <c r="BB52" s="52">
        <f t="shared" si="16"/>
        <v>0.44123392015968882</v>
      </c>
      <c r="BC52" s="43"/>
      <c r="BD52" s="1">
        <v>8</v>
      </c>
      <c r="BE52" s="46">
        <f t="shared" si="13"/>
        <v>0.70275435011440379</v>
      </c>
      <c r="BF52" s="46">
        <f t="shared" si="18"/>
        <v>0.80506714767670751</v>
      </c>
      <c r="BG52" s="46">
        <f t="shared" si="18"/>
        <v>-1.5829086371899557</v>
      </c>
      <c r="BH52" s="46">
        <f t="shared" si="18"/>
        <v>-2.0517782451222537</v>
      </c>
      <c r="BI52" s="46">
        <f t="shared" si="18"/>
        <v>-0.12074746774661094</v>
      </c>
      <c r="BJ52" s="46">
        <f t="shared" si="18"/>
        <v>-0.81531767763728169</v>
      </c>
      <c r="BK52" s="46">
        <f t="shared" si="18"/>
        <v>4.515209342282418</v>
      </c>
      <c r="BL52" s="46">
        <f>BK51</f>
        <v>-5.3387767600831921</v>
      </c>
      <c r="BM52" s="46"/>
      <c r="BN52" s="46"/>
      <c r="BO52" s="46"/>
      <c r="BP52" s="46"/>
      <c r="BQ52" s="46"/>
      <c r="BR52" s="1">
        <v>8</v>
      </c>
      <c r="BS52" s="60">
        <f t="shared" si="14"/>
        <v>0.49386367660469555</v>
      </c>
      <c r="BT52" s="60">
        <f t="shared" si="17"/>
        <v>0.5657644401639772</v>
      </c>
      <c r="BU52" s="60">
        <f t="shared" si="19"/>
        <v>-1.1123959306188898</v>
      </c>
      <c r="BV52" s="60">
        <f t="shared" si="20"/>
        <v>-1.4418960872297397</v>
      </c>
      <c r="BW52" s="60">
        <f t="shared" si="21"/>
        <v>-8.4855808224238813E-2</v>
      </c>
      <c r="BX52" s="60">
        <f t="shared" si="22"/>
        <v>-0.57296804468477103</v>
      </c>
      <c r="BY52" s="60">
        <f t="shared" si="23"/>
        <v>3.173083006966082</v>
      </c>
      <c r="BZ52" s="60">
        <f t="shared" ref="BZ52:BZ83" si="24">($BE52-$BS$172)*(BL52-$BS$172)</f>
        <v>-3.7518485924380718</v>
      </c>
      <c r="CA52" s="60"/>
      <c r="CB52" s="60"/>
      <c r="CC52" s="60"/>
      <c r="CD52" s="60"/>
      <c r="CE52" s="60"/>
    </row>
    <row r="53" spans="1:83">
      <c r="A53" s="2">
        <v>42278</v>
      </c>
      <c r="B53" s="8">
        <f>'WA Sch. 1-2'!B54</f>
        <v>510.4</v>
      </c>
      <c r="C53" s="8">
        <f>'WA Sch. 1-2'!C54</f>
        <v>260508.15999999997</v>
      </c>
      <c r="D53" s="8">
        <f>'WA Sch. 1-2'!D54</f>
        <v>0.65</v>
      </c>
      <c r="E53" s="74">
        <f>'WA Sch. 1-2'!E54</f>
        <v>330</v>
      </c>
      <c r="F53" s="8">
        <f t="shared" si="2"/>
        <v>108900</v>
      </c>
      <c r="G53" s="8">
        <f>'WA Sch. 1-2'!G54</f>
        <v>0</v>
      </c>
      <c r="H53" s="8">
        <f t="shared" si="11"/>
        <v>180.39999999999998</v>
      </c>
      <c r="I53" s="8">
        <f t="shared" si="11"/>
        <v>151608.15999999997</v>
      </c>
      <c r="J53" s="8">
        <f t="shared" si="11"/>
        <v>0.65</v>
      </c>
      <c r="K53" s="9">
        <v>152167</v>
      </c>
      <c r="L53" s="9">
        <v>3427166.8850000002</v>
      </c>
      <c r="M53" s="9">
        <v>1405295</v>
      </c>
      <c r="N53" s="9">
        <f t="shared" si="4"/>
        <v>4832461.8849999998</v>
      </c>
      <c r="O53" s="9">
        <f t="shared" si="5"/>
        <v>31.757620804773701</v>
      </c>
      <c r="P53" s="8">
        <f t="shared" si="6"/>
        <v>16.953747303663768</v>
      </c>
      <c r="Q53" s="8">
        <f t="shared" si="7"/>
        <v>48.711368108437469</v>
      </c>
      <c r="R53" s="9">
        <f t="shared" si="1"/>
        <v>7412262.7509566043</v>
      </c>
      <c r="S53" s="21"/>
      <c r="U53" s="2">
        <v>42644</v>
      </c>
      <c r="V53" s="8">
        <f t="shared" si="8"/>
        <v>515</v>
      </c>
      <c r="W53" s="8">
        <f t="shared" si="9"/>
        <v>265225</v>
      </c>
      <c r="X53" s="7">
        <v>0</v>
      </c>
      <c r="Y53" s="7">
        <v>0</v>
      </c>
      <c r="Z53" s="7">
        <v>0</v>
      </c>
      <c r="AA53" s="7">
        <v>0</v>
      </c>
      <c r="AB53" s="7">
        <v>0</v>
      </c>
      <c r="AC53" s="7">
        <v>0</v>
      </c>
      <c r="AD53" s="7">
        <v>0</v>
      </c>
      <c r="AE53" s="7">
        <v>0</v>
      </c>
      <c r="AF53" s="7">
        <v>0</v>
      </c>
      <c r="AG53" s="7">
        <v>1</v>
      </c>
      <c r="AH53" s="7">
        <v>0</v>
      </c>
      <c r="AI53" s="7">
        <v>0</v>
      </c>
      <c r="AJ53" s="7">
        <v>0</v>
      </c>
      <c r="AK53" s="7">
        <v>0</v>
      </c>
      <c r="AL53" s="8">
        <f t="shared" si="10"/>
        <v>47.026021564266038</v>
      </c>
      <c r="AN53" s="17">
        <v>9</v>
      </c>
      <c r="AO53" s="17">
        <v>20.346575164045845</v>
      </c>
      <c r="AP53" s="17">
        <v>-2.4164772604307352</v>
      </c>
      <c r="AQ53" s="17">
        <v>-0.92275184368409235</v>
      </c>
      <c r="AY53" s="1">
        <v>9</v>
      </c>
      <c r="AZ53" s="7">
        <f t="shared" si="12"/>
        <v>19</v>
      </c>
      <c r="BA53" s="52">
        <f t="shared" si="15"/>
        <v>0.15488565488565489</v>
      </c>
      <c r="BB53" s="52">
        <f t="shared" si="16"/>
        <v>-1.0157020117051774</v>
      </c>
      <c r="BC53" s="43"/>
      <c r="BD53" s="1">
        <v>9</v>
      </c>
      <c r="BE53" s="46">
        <f t="shared" si="13"/>
        <v>-2.4164772604307352</v>
      </c>
      <c r="BF53" s="46">
        <f t="shared" si="18"/>
        <v>0.70275435011440379</v>
      </c>
      <c r="BG53" s="46">
        <f t="shared" si="18"/>
        <v>0.80506714767670751</v>
      </c>
      <c r="BH53" s="46">
        <f t="shared" si="18"/>
        <v>-1.5829086371899557</v>
      </c>
      <c r="BI53" s="46">
        <f t="shared" si="18"/>
        <v>-2.0517782451222537</v>
      </c>
      <c r="BJ53" s="46">
        <f t="shared" si="18"/>
        <v>-0.12074746774661094</v>
      </c>
      <c r="BK53" s="46">
        <f t="shared" si="18"/>
        <v>-0.81531767763728169</v>
      </c>
      <c r="BL53" s="46">
        <f t="shared" si="18"/>
        <v>4.515209342282418</v>
      </c>
      <c r="BM53" s="46">
        <f>BL52</f>
        <v>-5.3387767600831921</v>
      </c>
      <c r="BN53" s="46"/>
      <c r="BO53" s="46"/>
      <c r="BP53" s="46"/>
      <c r="BQ53" s="46"/>
      <c r="BR53" s="1">
        <v>9</v>
      </c>
      <c r="BS53" s="60">
        <f t="shared" si="14"/>
        <v>5.8393623501789085</v>
      </c>
      <c r="BT53" s="60">
        <f t="shared" si="17"/>
        <v>-1.6981899067202089</v>
      </c>
      <c r="BU53" s="60">
        <f t="shared" si="19"/>
        <v>-1.9454264554805705</v>
      </c>
      <c r="BV53" s="60">
        <f t="shared" si="20"/>
        <v>3.8250627271089965</v>
      </c>
      <c r="BW53" s="60">
        <f t="shared" si="21"/>
        <v>4.9580754727844765</v>
      </c>
      <c r="BX53" s="60">
        <f t="shared" si="22"/>
        <v>0.29178351006431957</v>
      </c>
      <c r="BY53" s="60">
        <f t="shared" si="23"/>
        <v>1.9701966280377394</v>
      </c>
      <c r="BZ53" s="60">
        <f t="shared" si="24"/>
        <v>-10.910900701709913</v>
      </c>
      <c r="CA53" s="60">
        <f t="shared" ref="CA53:CA84" si="25">($BE53-$BS$172)*(BM53-$BS$172)</f>
        <v>12.901032639257233</v>
      </c>
      <c r="CB53" s="60"/>
      <c r="CC53" s="60"/>
      <c r="CD53" s="60"/>
      <c r="CE53" s="60"/>
    </row>
    <row r="54" spans="1:83">
      <c r="A54" s="2">
        <v>42309</v>
      </c>
      <c r="B54" s="8">
        <f>'WA Sch. 1-2'!B55</f>
        <v>874.97500000000002</v>
      </c>
      <c r="C54" s="8">
        <f>'WA Sch. 1-2'!C55</f>
        <v>765581.25062499999</v>
      </c>
      <c r="D54" s="8">
        <f>'WA Sch. 1-2'!D55</f>
        <v>0</v>
      </c>
      <c r="E54" s="74">
        <f>'WA Sch. 1-2'!E55</f>
        <v>910</v>
      </c>
      <c r="F54" s="8">
        <f t="shared" si="2"/>
        <v>828100</v>
      </c>
      <c r="G54" s="8">
        <f>'WA Sch. 1-2'!G55</f>
        <v>0</v>
      </c>
      <c r="H54" s="8">
        <f>B54-E54</f>
        <v>-35.024999999999977</v>
      </c>
      <c r="I54" s="8">
        <f t="shared" si="11"/>
        <v>-62518.749375000014</v>
      </c>
      <c r="J54" s="8">
        <f t="shared" si="11"/>
        <v>0</v>
      </c>
      <c r="K54" s="9">
        <v>152455</v>
      </c>
      <c r="L54" s="9">
        <v>8545507.4770000018</v>
      </c>
      <c r="M54" s="9">
        <v>6829340</v>
      </c>
      <c r="N54" s="9">
        <f t="shared" si="4"/>
        <v>15374847.477000002</v>
      </c>
      <c r="O54" s="9">
        <f t="shared" si="5"/>
        <v>100.84843053360009</v>
      </c>
      <c r="P54" s="8">
        <f t="shared" si="6"/>
        <v>-3.8831179868569246</v>
      </c>
      <c r="Q54" s="8">
        <f t="shared" si="7"/>
        <v>96.965312546743164</v>
      </c>
      <c r="R54" s="9">
        <f t="shared" si="1"/>
        <v>14782846.724313729</v>
      </c>
      <c r="S54" s="21"/>
      <c r="U54" s="2">
        <v>42675</v>
      </c>
      <c r="V54" s="8">
        <f t="shared" si="8"/>
        <v>646.5</v>
      </c>
      <c r="W54" s="8">
        <f t="shared" si="9"/>
        <v>417962.25</v>
      </c>
      <c r="X54" s="7">
        <v>0</v>
      </c>
      <c r="Y54" s="7">
        <v>0</v>
      </c>
      <c r="Z54" s="7">
        <v>0</v>
      </c>
      <c r="AA54" s="7">
        <v>0</v>
      </c>
      <c r="AB54" s="7">
        <v>0</v>
      </c>
      <c r="AC54" s="7">
        <v>0</v>
      </c>
      <c r="AD54" s="7">
        <v>0</v>
      </c>
      <c r="AE54" s="7">
        <v>0</v>
      </c>
      <c r="AF54" s="7">
        <v>0</v>
      </c>
      <c r="AG54" s="7">
        <v>0</v>
      </c>
      <c r="AH54" s="7">
        <v>1</v>
      </c>
      <c r="AI54" s="7">
        <v>0</v>
      </c>
      <c r="AJ54" s="7">
        <v>0</v>
      </c>
      <c r="AK54" s="7">
        <v>0</v>
      </c>
      <c r="AL54" s="8">
        <f t="shared" si="10"/>
        <v>73.18377495284021</v>
      </c>
      <c r="AN54" s="17">
        <v>10</v>
      </c>
      <c r="AO54" s="17">
        <v>59.063183878916469</v>
      </c>
      <c r="AP54" s="17">
        <v>3.4769265794791124</v>
      </c>
      <c r="AQ54" s="17">
        <v>1.327693193767812</v>
      </c>
      <c r="AY54" s="1">
        <v>10</v>
      </c>
      <c r="AZ54" s="7">
        <f t="shared" si="12"/>
        <v>107</v>
      </c>
      <c r="BA54" s="52">
        <f t="shared" si="15"/>
        <v>0.88669438669438672</v>
      </c>
      <c r="BB54" s="52">
        <f t="shared" si="16"/>
        <v>1.2091343701602324</v>
      </c>
      <c r="BC54" s="43"/>
      <c r="BD54" s="1">
        <v>10</v>
      </c>
      <c r="BE54" s="46">
        <f t="shared" si="13"/>
        <v>3.4769265794791124</v>
      </c>
      <c r="BF54" s="46">
        <f t="shared" si="18"/>
        <v>-2.4164772604307352</v>
      </c>
      <c r="BG54" s="46">
        <f t="shared" si="18"/>
        <v>0.70275435011440379</v>
      </c>
      <c r="BH54" s="46">
        <f t="shared" si="18"/>
        <v>0.80506714767670751</v>
      </c>
      <c r="BI54" s="46">
        <f t="shared" si="18"/>
        <v>-1.5829086371899557</v>
      </c>
      <c r="BJ54" s="46">
        <f t="shared" si="18"/>
        <v>-2.0517782451222537</v>
      </c>
      <c r="BK54" s="46">
        <f t="shared" si="18"/>
        <v>-0.12074746774661094</v>
      </c>
      <c r="BL54" s="46">
        <f t="shared" si="18"/>
        <v>-0.81531767763728169</v>
      </c>
      <c r="BM54" s="46">
        <f t="shared" si="18"/>
        <v>4.515209342282418</v>
      </c>
      <c r="BN54" s="46">
        <f>BM53</f>
        <v>-5.3387767600831921</v>
      </c>
      <c r="BO54" s="46"/>
      <c r="BP54" s="46"/>
      <c r="BQ54" s="46"/>
      <c r="BR54" s="1">
        <v>10</v>
      </c>
      <c r="BS54" s="60">
        <f t="shared" si="14"/>
        <v>12.089018439088209</v>
      </c>
      <c r="BT54" s="60">
        <f t="shared" si="17"/>
        <v>-8.4019140154985088</v>
      </c>
      <c r="BU54" s="60">
        <f t="shared" si="19"/>
        <v>2.4434252787572737</v>
      </c>
      <c r="BV54" s="60">
        <f t="shared" si="20"/>
        <v>2.7991593640225116</v>
      </c>
      <c r="BW54" s="60">
        <f t="shared" si="21"/>
        <v>-5.5036571135328458</v>
      </c>
      <c r="BX54" s="60">
        <f t="shared" si="22"/>
        <v>-7.1338823156625963</v>
      </c>
      <c r="BY54" s="60">
        <f t="shared" si="23"/>
        <v>-0.41983008001304212</v>
      </c>
      <c r="BZ54" s="60">
        <f t="shared" si="24"/>
        <v>-2.83479970409629</v>
      </c>
      <c r="CA54" s="60">
        <f t="shared" si="25"/>
        <v>15.699051374094013</v>
      </c>
      <c r="CB54" s="60">
        <f t="shared" ref="CB54:CB85" si="26">($BE54-$BS$172)*(BN54-$BS$172)</f>
        <v>-18.5625348190386</v>
      </c>
      <c r="CC54" s="60"/>
      <c r="CD54" s="60"/>
      <c r="CE54" s="60"/>
    </row>
    <row r="55" spans="1:83">
      <c r="A55" s="2">
        <v>42339</v>
      </c>
      <c r="B55" s="8">
        <f>'WA Sch. 1-2'!B56</f>
        <v>1138.7249999999999</v>
      </c>
      <c r="C55" s="8">
        <f>'WA Sch. 1-2'!C56</f>
        <v>1296694.6256249999</v>
      </c>
      <c r="D55" s="8">
        <f>'WA Sch. 1-2'!D56</f>
        <v>0</v>
      </c>
      <c r="E55" s="74">
        <f>'WA Sch. 1-2'!E56</f>
        <v>1062.5</v>
      </c>
      <c r="F55" s="8">
        <f t="shared" si="2"/>
        <v>1128906.25</v>
      </c>
      <c r="G55" s="8">
        <f>'WA Sch. 1-2'!G56</f>
        <v>0</v>
      </c>
      <c r="H55" s="8">
        <f t="shared" si="11"/>
        <v>76.224999999999909</v>
      </c>
      <c r="I55" s="8">
        <f t="shared" si="11"/>
        <v>167788.37562499987</v>
      </c>
      <c r="J55" s="8">
        <f t="shared" si="11"/>
        <v>0</v>
      </c>
      <c r="K55" s="9">
        <v>153207</v>
      </c>
      <c r="L55" s="9">
        <v>18255424</v>
      </c>
      <c r="M55" s="9">
        <v>1202847</v>
      </c>
      <c r="N55" s="9">
        <f t="shared" si="4"/>
        <v>19458271</v>
      </c>
      <c r="O55" s="9">
        <f t="shared" si="5"/>
        <v>127.00640962880286</v>
      </c>
      <c r="P55" s="8">
        <f t="shared" si="6"/>
        <v>9.0181279098280633</v>
      </c>
      <c r="Q55" s="8">
        <f t="shared" si="7"/>
        <v>136.02453753863091</v>
      </c>
      <c r="R55" s="9">
        <f t="shared" si="1"/>
        <v>20839911.322681025</v>
      </c>
      <c r="S55" s="21"/>
      <c r="U55" s="2">
        <v>42705</v>
      </c>
      <c r="V55" s="8">
        <f t="shared" si="8"/>
        <v>1299.5</v>
      </c>
      <c r="W55" s="8">
        <f t="shared" si="9"/>
        <v>1688700.25</v>
      </c>
      <c r="X55" s="7">
        <v>0</v>
      </c>
      <c r="Y55" s="7">
        <v>0</v>
      </c>
      <c r="Z55" s="7">
        <v>0</v>
      </c>
      <c r="AA55" s="7">
        <v>0</v>
      </c>
      <c r="AB55" s="7">
        <v>0</v>
      </c>
      <c r="AC55" s="7">
        <v>0</v>
      </c>
      <c r="AD55" s="7">
        <v>0</v>
      </c>
      <c r="AE55" s="7">
        <v>0</v>
      </c>
      <c r="AF55" s="7">
        <v>0</v>
      </c>
      <c r="AG55" s="7">
        <v>0</v>
      </c>
      <c r="AH55" s="7">
        <v>0</v>
      </c>
      <c r="AI55" s="7">
        <v>0</v>
      </c>
      <c r="AJ55" s="7">
        <v>0</v>
      </c>
      <c r="AK55" s="7">
        <v>0</v>
      </c>
      <c r="AL55" s="8">
        <f t="shared" si="10"/>
        <v>155.58817935054762</v>
      </c>
      <c r="AN55" s="17">
        <v>11</v>
      </c>
      <c r="AO55" s="17">
        <v>103.00120996200421</v>
      </c>
      <c r="AP55" s="17">
        <v>-1.5601933347338672</v>
      </c>
      <c r="AQ55" s="17">
        <v>-0.5957727389798354</v>
      </c>
      <c r="AY55" s="1">
        <v>11</v>
      </c>
      <c r="AZ55" s="7">
        <f t="shared" si="12"/>
        <v>35</v>
      </c>
      <c r="BA55" s="52">
        <f t="shared" si="15"/>
        <v>0.28794178794178793</v>
      </c>
      <c r="BB55" s="52">
        <f t="shared" si="16"/>
        <v>-0.55940759981342003</v>
      </c>
      <c r="BC55" s="43"/>
      <c r="BD55" s="1">
        <v>11</v>
      </c>
      <c r="BE55" s="46">
        <f t="shared" si="13"/>
        <v>-1.5601933347338672</v>
      </c>
      <c r="BF55" s="46">
        <f t="shared" si="18"/>
        <v>3.4769265794791124</v>
      </c>
      <c r="BG55" s="46">
        <f t="shared" si="18"/>
        <v>-2.4164772604307352</v>
      </c>
      <c r="BH55" s="46">
        <f t="shared" si="18"/>
        <v>0.70275435011440379</v>
      </c>
      <c r="BI55" s="46">
        <f t="shared" si="18"/>
        <v>0.80506714767670751</v>
      </c>
      <c r="BJ55" s="46">
        <f t="shared" si="18"/>
        <v>-1.5829086371899557</v>
      </c>
      <c r="BK55" s="46">
        <f t="shared" si="18"/>
        <v>-2.0517782451222537</v>
      </c>
      <c r="BL55" s="46">
        <f t="shared" si="18"/>
        <v>-0.12074746774661094</v>
      </c>
      <c r="BM55" s="46">
        <f t="shared" si="18"/>
        <v>-0.81531767763728169</v>
      </c>
      <c r="BN55" s="46">
        <f t="shared" si="18"/>
        <v>4.515209342282418</v>
      </c>
      <c r="BO55" s="46">
        <f>BN54</f>
        <v>-5.3387767600831921</v>
      </c>
      <c r="BP55" s="46"/>
      <c r="BQ55" s="46"/>
      <c r="BR55" s="1">
        <v>11</v>
      </c>
      <c r="BS55" s="60">
        <f t="shared" si="14"/>
        <v>2.434203241748035</v>
      </c>
      <c r="BT55" s="60">
        <f t="shared" si="17"/>
        <v>-5.4246776746623659</v>
      </c>
      <c r="BU55" s="60">
        <f t="shared" si="19"/>
        <v>3.770171715260052</v>
      </c>
      <c r="BV55" s="60">
        <f t="shared" si="20"/>
        <v>-1.0964326530037096</v>
      </c>
      <c r="BW55" s="60">
        <f t="shared" si="21"/>
        <v>-1.2560603978183931</v>
      </c>
      <c r="BX55" s="60">
        <f t="shared" si="22"/>
        <v>2.4696435052364882</v>
      </c>
      <c r="BY55" s="60">
        <f t="shared" si="23"/>
        <v>3.2011707423917488</v>
      </c>
      <c r="BZ55" s="60">
        <f t="shared" si="24"/>
        <v>0.1883893943642819</v>
      </c>
      <c r="CA55" s="60">
        <f t="shared" si="25"/>
        <v>1.2720532063404206</v>
      </c>
      <c r="CB55" s="60">
        <f t="shared" si="26"/>
        <v>-7.0445995207571643</v>
      </c>
      <c r="CC55" s="60">
        <f t="shared" ref="CC55:CC86" si="27">($BE55-$BS$172)*(BO55-$BS$172)</f>
        <v>8.3295239167139776</v>
      </c>
      <c r="CD55" s="60"/>
      <c r="CE55" s="60"/>
    </row>
    <row r="56" spans="1:83">
      <c r="A56" s="2">
        <v>42370</v>
      </c>
      <c r="B56" s="8">
        <f>'WA Sch. 1-2'!B57</f>
        <v>1095.1500000000001</v>
      </c>
      <c r="C56" s="8">
        <f>'WA Sch. 1-2'!C57</f>
        <v>1199353.5225000002</v>
      </c>
      <c r="D56" s="8">
        <f>'WA Sch. 1-2'!D57</f>
        <v>0</v>
      </c>
      <c r="E56" s="74">
        <f>'WA Sch. 1-2'!E57</f>
        <v>1056</v>
      </c>
      <c r="F56" s="8">
        <f t="shared" si="2"/>
        <v>1115136</v>
      </c>
      <c r="G56" s="8">
        <f>'WA Sch. 1-2'!G57</f>
        <v>0</v>
      </c>
      <c r="H56" s="8">
        <f t="shared" si="11"/>
        <v>39.150000000000091</v>
      </c>
      <c r="I56" s="8">
        <f t="shared" si="11"/>
        <v>84217.522500000196</v>
      </c>
      <c r="J56" s="8">
        <f t="shared" si="11"/>
        <v>0</v>
      </c>
      <c r="K56" s="9">
        <v>152881</v>
      </c>
      <c r="L56" s="9">
        <v>21901466.095139999</v>
      </c>
      <c r="M56" s="9">
        <v>-1755867</v>
      </c>
      <c r="N56" s="9">
        <f t="shared" si="4"/>
        <v>20145599.095139999</v>
      </c>
      <c r="O56" s="9">
        <f t="shared" si="5"/>
        <v>131.77307248866765</v>
      </c>
      <c r="P56" s="8">
        <f t="shared" si="6"/>
        <v>4.5967585342569599</v>
      </c>
      <c r="Q56" s="8">
        <f t="shared" si="7"/>
        <v>136.36983102292461</v>
      </c>
      <c r="R56" s="9">
        <f t="shared" si="1"/>
        <v>20848356.136615738</v>
      </c>
      <c r="S56" s="21"/>
      <c r="U56" s="2">
        <v>42736</v>
      </c>
      <c r="V56" s="8">
        <f t="shared" si="8"/>
        <v>1388.5</v>
      </c>
      <c r="W56" s="8">
        <f t="shared" si="9"/>
        <v>1927932.25</v>
      </c>
      <c r="X56" s="7">
        <v>1</v>
      </c>
      <c r="Y56" s="7">
        <v>0</v>
      </c>
      <c r="Z56" s="7">
        <v>0</v>
      </c>
      <c r="AA56" s="7">
        <v>0</v>
      </c>
      <c r="AB56" s="7">
        <v>0</v>
      </c>
      <c r="AC56" s="7">
        <v>0</v>
      </c>
      <c r="AD56" s="7">
        <v>0</v>
      </c>
      <c r="AE56" s="7">
        <v>0</v>
      </c>
      <c r="AF56" s="7">
        <v>0</v>
      </c>
      <c r="AG56" s="7">
        <v>0</v>
      </c>
      <c r="AH56" s="7">
        <v>0</v>
      </c>
      <c r="AI56" s="7">
        <v>0</v>
      </c>
      <c r="AJ56" s="7">
        <v>0</v>
      </c>
      <c r="AK56" s="7">
        <v>0</v>
      </c>
      <c r="AL56" s="8">
        <f t="shared" si="10"/>
        <v>174.47697470523542</v>
      </c>
      <c r="AN56" s="17">
        <v>12</v>
      </c>
      <c r="AO56" s="17">
        <v>147.74610882196441</v>
      </c>
      <c r="AP56" s="17">
        <v>4.0802115592180712</v>
      </c>
      <c r="AQ56" s="17">
        <v>1.5580625568222843</v>
      </c>
      <c r="AY56" s="1">
        <v>12</v>
      </c>
      <c r="AZ56" s="7">
        <f t="shared" si="12"/>
        <v>111</v>
      </c>
      <c r="BA56" s="52">
        <f t="shared" si="15"/>
        <v>0.91995841995841998</v>
      </c>
      <c r="BB56" s="52">
        <f t="shared" si="16"/>
        <v>1.4047919280405334</v>
      </c>
      <c r="BC56" s="43"/>
      <c r="BD56" s="1">
        <v>12</v>
      </c>
      <c r="BE56" s="46">
        <f t="shared" si="13"/>
        <v>4.0802115592180712</v>
      </c>
      <c r="BF56" s="46">
        <f t="shared" si="18"/>
        <v>-1.5601933347338672</v>
      </c>
      <c r="BG56" s="46">
        <f t="shared" si="18"/>
        <v>3.4769265794791124</v>
      </c>
      <c r="BH56" s="46">
        <f t="shared" si="18"/>
        <v>-2.4164772604307352</v>
      </c>
      <c r="BI56" s="46">
        <f t="shared" si="18"/>
        <v>0.70275435011440379</v>
      </c>
      <c r="BJ56" s="46">
        <f t="shared" si="18"/>
        <v>0.80506714767670751</v>
      </c>
      <c r="BK56" s="46">
        <f t="shared" si="18"/>
        <v>-1.5829086371899557</v>
      </c>
      <c r="BL56" s="46">
        <f t="shared" si="18"/>
        <v>-2.0517782451222537</v>
      </c>
      <c r="BM56" s="46">
        <f t="shared" si="18"/>
        <v>-0.12074746774661094</v>
      </c>
      <c r="BN56" s="46">
        <f t="shared" si="18"/>
        <v>-0.81531767763728169</v>
      </c>
      <c r="BO56" s="46">
        <f t="shared" si="18"/>
        <v>4.515209342282418</v>
      </c>
      <c r="BP56" s="46">
        <f>BO55</f>
        <v>-5.3387767600831921</v>
      </c>
      <c r="BQ56" s="46"/>
      <c r="BR56" s="1">
        <v>12</v>
      </c>
      <c r="BS56" s="60">
        <f t="shared" si="14"/>
        <v>16.648126367976634</v>
      </c>
      <c r="BT56" s="60">
        <f t="shared" si="17"/>
        <v>-6.3659188789961547</v>
      </c>
      <c r="BU56" s="60">
        <f t="shared" si="19"/>
        <v>14.186596020143103</v>
      </c>
      <c r="BV56" s="60">
        <f t="shared" si="20"/>
        <v>-9.8597384505971295</v>
      </c>
      <c r="BW56" s="60">
        <f t="shared" si="21"/>
        <v>2.8673864226274972</v>
      </c>
      <c r="BX56" s="60">
        <f t="shared" si="22"/>
        <v>3.2848442818971457</v>
      </c>
      <c r="BY56" s="60">
        <f t="shared" si="23"/>
        <v>-6.4586021186486215</v>
      </c>
      <c r="BZ56" s="60">
        <f t="shared" si="24"/>
        <v>-8.3716893127000205</v>
      </c>
      <c r="CA56" s="60">
        <f t="shared" si="25"/>
        <v>-0.49267521364609651</v>
      </c>
      <c r="CB56" s="60">
        <f t="shared" si="26"/>
        <v>-3.3266686127305221</v>
      </c>
      <c r="CC56" s="60">
        <f t="shared" si="27"/>
        <v>18.423009350670011</v>
      </c>
      <c r="CD56" s="60">
        <f t="shared" ref="CD56:CD87" si="28">($BE56-$BS$172)*(BP56-$BS$172)</f>
        <v>-21.783338648576223</v>
      </c>
      <c r="CE56" s="60"/>
    </row>
    <row r="57" spans="1:83">
      <c r="A57" s="2">
        <v>42401</v>
      </c>
      <c r="B57" s="8">
        <f>'WA Sch. 1-2'!B58</f>
        <v>932.76424999999995</v>
      </c>
      <c r="C57" s="8">
        <f>'WA Sch. 1-2'!C58</f>
        <v>870049.14607806236</v>
      </c>
      <c r="D57" s="8">
        <f>'WA Sch. 1-2'!D58</f>
        <v>0</v>
      </c>
      <c r="E57" s="74">
        <f>'WA Sch. 1-2'!E58</f>
        <v>758.5</v>
      </c>
      <c r="F57" s="8">
        <f t="shared" si="2"/>
        <v>575322.25</v>
      </c>
      <c r="G57" s="8">
        <f>'WA Sch. 1-2'!G58</f>
        <v>0</v>
      </c>
      <c r="H57" s="8">
        <f t="shared" si="11"/>
        <v>174.26424999999995</v>
      </c>
      <c r="I57" s="8">
        <f t="shared" si="11"/>
        <v>294726.89607806236</v>
      </c>
      <c r="J57" s="8">
        <f t="shared" si="11"/>
        <v>0</v>
      </c>
      <c r="K57" s="9">
        <v>153852</v>
      </c>
      <c r="L57" s="9">
        <v>16775949.747919999</v>
      </c>
      <c r="M57" s="9">
        <v>-2475814</v>
      </c>
      <c r="N57" s="9">
        <f t="shared" si="4"/>
        <v>14300135.747919999</v>
      </c>
      <c r="O57" s="9">
        <f t="shared" si="5"/>
        <v>92.947350362166233</v>
      </c>
      <c r="P57" s="8">
        <f t="shared" si="6"/>
        <v>19.02818347619472</v>
      </c>
      <c r="Q57" s="8">
        <f t="shared" si="7"/>
        <v>111.97553383836095</v>
      </c>
      <c r="R57" s="9">
        <f t="shared" si="1"/>
        <v>17227659.832099508</v>
      </c>
      <c r="S57" s="21"/>
      <c r="U57" s="2">
        <v>42767</v>
      </c>
      <c r="V57" s="8">
        <f t="shared" si="8"/>
        <v>1000.5</v>
      </c>
      <c r="W57" s="8">
        <f t="shared" si="9"/>
        <v>1001000.25</v>
      </c>
      <c r="X57" s="7">
        <v>0</v>
      </c>
      <c r="Y57" s="7">
        <v>1</v>
      </c>
      <c r="Z57" s="7">
        <v>0</v>
      </c>
      <c r="AA57" s="7">
        <v>0</v>
      </c>
      <c r="AB57" s="7">
        <v>0</v>
      </c>
      <c r="AC57" s="7">
        <v>0</v>
      </c>
      <c r="AD57" s="7">
        <v>0</v>
      </c>
      <c r="AE57" s="7">
        <v>0</v>
      </c>
      <c r="AF57" s="7">
        <v>0</v>
      </c>
      <c r="AG57" s="7">
        <v>0</v>
      </c>
      <c r="AH57" s="7">
        <v>0</v>
      </c>
      <c r="AI57" s="7">
        <v>0</v>
      </c>
      <c r="AJ57" s="7">
        <v>0</v>
      </c>
      <c r="AK57" s="7">
        <v>0</v>
      </c>
      <c r="AL57" s="8">
        <f t="shared" si="10"/>
        <v>122.45912667952386</v>
      </c>
      <c r="AN57" s="17">
        <v>13</v>
      </c>
      <c r="AO57" s="17">
        <v>138.5584433867399</v>
      </c>
      <c r="AP57" s="17">
        <v>5.6843418860808015E-14</v>
      </c>
      <c r="AQ57" s="17">
        <v>2.1706129999240345E-14</v>
      </c>
      <c r="AY57" s="1">
        <v>13</v>
      </c>
      <c r="AZ57" s="7">
        <f t="shared" si="12"/>
        <v>64</v>
      </c>
      <c r="BA57" s="52">
        <f t="shared" si="15"/>
        <v>0.52910602910602911</v>
      </c>
      <c r="BB57" s="52">
        <f t="shared" si="16"/>
        <v>7.3022840689146426E-2</v>
      </c>
      <c r="BC57" s="43"/>
      <c r="BD57" s="1">
        <v>13</v>
      </c>
      <c r="BE57" s="46">
        <f t="shared" si="13"/>
        <v>5.6843418860808015E-14</v>
      </c>
      <c r="BF57" s="46">
        <f t="shared" si="18"/>
        <v>4.0802115592180712</v>
      </c>
      <c r="BG57" s="46">
        <f t="shared" si="18"/>
        <v>-1.5601933347338672</v>
      </c>
      <c r="BH57" s="46">
        <f t="shared" si="18"/>
        <v>3.4769265794791124</v>
      </c>
      <c r="BI57" s="46">
        <f t="shared" si="18"/>
        <v>-2.4164772604307352</v>
      </c>
      <c r="BJ57" s="46">
        <f t="shared" si="18"/>
        <v>0.70275435011440379</v>
      </c>
      <c r="BK57" s="46">
        <f t="shared" si="18"/>
        <v>0.80506714767670751</v>
      </c>
      <c r="BL57" s="46">
        <f t="shared" si="18"/>
        <v>-1.5829086371899557</v>
      </c>
      <c r="BM57" s="46">
        <f t="shared" si="18"/>
        <v>-2.0517782451222537</v>
      </c>
      <c r="BN57" s="46">
        <f t="shared" si="18"/>
        <v>-0.12074746774661094</v>
      </c>
      <c r="BO57" s="46">
        <f t="shared" si="18"/>
        <v>-0.81531767763728169</v>
      </c>
      <c r="BP57" s="46">
        <f t="shared" si="18"/>
        <v>4.515209342282418</v>
      </c>
      <c r="BQ57" s="46">
        <f>BP56</f>
        <v>-5.3387767600831921</v>
      </c>
      <c r="BR57" s="1">
        <v>13</v>
      </c>
      <c r="BS57" s="60">
        <f t="shared" si="14"/>
        <v>1.6680203078543513E-27</v>
      </c>
      <c r="BT57" s="60">
        <f t="shared" si="17"/>
        <v>1.6664157005234476E-13</v>
      </c>
      <c r="BU57" s="60">
        <f t="shared" si="19"/>
        <v>-6.3720486820806837E-14</v>
      </c>
      <c r="BV57" s="60">
        <f t="shared" si="20"/>
        <v>1.4200256426707528E-13</v>
      </c>
      <c r="BW57" s="60">
        <f t="shared" si="21"/>
        <v>-9.8692324853650763E-14</v>
      </c>
      <c r="BX57" s="60">
        <f t="shared" si="22"/>
        <v>2.8701474559475969E-14</v>
      </c>
      <c r="BY57" s="60">
        <f t="shared" si="23"/>
        <v>3.2880072893111746E-14</v>
      </c>
      <c r="BZ57" s="60">
        <f t="shared" si="24"/>
        <v>-6.4648211672951977E-14</v>
      </c>
      <c r="CA57" s="60">
        <f t="shared" si="25"/>
        <v>-8.3797504909756377E-14</v>
      </c>
      <c r="CB57" s="60">
        <f t="shared" si="26"/>
        <v>-4.9314961523708178E-15</v>
      </c>
      <c r="CC57" s="60">
        <f t="shared" si="27"/>
        <v>-3.3298718931855719E-14</v>
      </c>
      <c r="CD57" s="60">
        <f t="shared" si="28"/>
        <v>1.8440749039423606E-13</v>
      </c>
      <c r="CE57" s="60">
        <f t="shared" ref="CE57:CE88" si="29">($BE57-$BS$172)*(BQ57-$BS$172)</f>
        <v>-2.1804314029974805E-13</v>
      </c>
    </row>
    <row r="58" spans="1:83">
      <c r="A58" s="2">
        <v>42430</v>
      </c>
      <c r="B58" s="8">
        <f>'WA Sch. 1-2'!B59</f>
        <v>767.35</v>
      </c>
      <c r="C58" s="8">
        <f>'WA Sch. 1-2'!C59</f>
        <v>588826.02250000008</v>
      </c>
      <c r="D58" s="8">
        <f>'WA Sch. 1-2'!D59</f>
        <v>0</v>
      </c>
      <c r="E58" s="74">
        <f>'WA Sch. 1-2'!E59</f>
        <v>692</v>
      </c>
      <c r="F58" s="8">
        <f t="shared" si="2"/>
        <v>478864</v>
      </c>
      <c r="G58" s="8">
        <f>'WA Sch. 1-2'!G59</f>
        <v>0</v>
      </c>
      <c r="H58" s="8">
        <f t="shared" si="11"/>
        <v>75.350000000000023</v>
      </c>
      <c r="I58" s="8">
        <f t="shared" si="11"/>
        <v>109962.02250000008</v>
      </c>
      <c r="J58" s="8">
        <f t="shared" si="11"/>
        <v>0</v>
      </c>
      <c r="K58" s="9">
        <v>153481</v>
      </c>
      <c r="L58" s="9">
        <v>12851110.482009999</v>
      </c>
      <c r="M58" s="9">
        <v>-602948</v>
      </c>
      <c r="N58" s="9">
        <f t="shared" si="4"/>
        <v>12248162.482009999</v>
      </c>
      <c r="O58" s="9">
        <f t="shared" si="5"/>
        <v>79.802467289175851</v>
      </c>
      <c r="P58" s="8">
        <f t="shared" si="6"/>
        <v>7.9151461566402084</v>
      </c>
      <c r="Q58" s="8">
        <f t="shared" si="7"/>
        <v>87.717613445816056</v>
      </c>
      <c r="R58" s="9">
        <f t="shared" si="1"/>
        <v>13462987.029277295</v>
      </c>
      <c r="S58" s="21"/>
      <c r="U58" s="2">
        <v>42795</v>
      </c>
      <c r="V58" s="8">
        <f t="shared" si="8"/>
        <v>750</v>
      </c>
      <c r="W58" s="8">
        <f t="shared" si="9"/>
        <v>562500</v>
      </c>
      <c r="X58" s="7">
        <v>0</v>
      </c>
      <c r="Y58" s="7">
        <v>0</v>
      </c>
      <c r="Z58" s="7">
        <v>1</v>
      </c>
      <c r="AA58" s="7">
        <v>0</v>
      </c>
      <c r="AB58" s="7">
        <v>0</v>
      </c>
      <c r="AC58" s="7">
        <v>0</v>
      </c>
      <c r="AD58" s="7">
        <v>0</v>
      </c>
      <c r="AE58" s="7">
        <v>0</v>
      </c>
      <c r="AF58" s="7">
        <v>0</v>
      </c>
      <c r="AG58" s="7">
        <v>0</v>
      </c>
      <c r="AH58" s="7">
        <v>0</v>
      </c>
      <c r="AI58" s="7">
        <v>0</v>
      </c>
      <c r="AJ58" s="7">
        <v>0</v>
      </c>
      <c r="AK58" s="7">
        <v>0</v>
      </c>
      <c r="AL58" s="8">
        <f t="shared" si="10"/>
        <v>91.341742674850678</v>
      </c>
      <c r="AN58" s="17">
        <v>14</v>
      </c>
      <c r="AO58" s="17">
        <v>132.39057880957819</v>
      </c>
      <c r="AP58" s="17">
        <v>2.8690492109115269</v>
      </c>
      <c r="AQ58" s="17">
        <v>1.0955701890267742</v>
      </c>
      <c r="AY58" s="1">
        <v>14</v>
      </c>
      <c r="AZ58" s="7">
        <f t="shared" si="12"/>
        <v>101</v>
      </c>
      <c r="BA58" s="52">
        <f t="shared" si="15"/>
        <v>0.83679833679833682</v>
      </c>
      <c r="BB58" s="52">
        <f t="shared" si="16"/>
        <v>0.98138417626213981</v>
      </c>
      <c r="BC58" s="43"/>
      <c r="BD58" s="1">
        <v>14</v>
      </c>
      <c r="BE58" s="46">
        <f t="shared" si="13"/>
        <v>2.8690492109115269</v>
      </c>
      <c r="BF58" s="46">
        <f t="shared" si="18"/>
        <v>5.6843418860808015E-14</v>
      </c>
      <c r="BG58" s="46">
        <f t="shared" si="18"/>
        <v>4.0802115592180712</v>
      </c>
      <c r="BH58" s="46">
        <f t="shared" si="18"/>
        <v>-1.5601933347338672</v>
      </c>
      <c r="BI58" s="46">
        <f t="shared" si="18"/>
        <v>3.4769265794791124</v>
      </c>
      <c r="BJ58" s="46">
        <f t="shared" si="18"/>
        <v>-2.4164772604307352</v>
      </c>
      <c r="BK58" s="46">
        <f t="shared" si="18"/>
        <v>0.70275435011440379</v>
      </c>
      <c r="BL58" s="46">
        <f t="shared" si="18"/>
        <v>0.80506714767670751</v>
      </c>
      <c r="BM58" s="46">
        <f t="shared" si="18"/>
        <v>-1.5829086371899557</v>
      </c>
      <c r="BN58" s="46">
        <f t="shared" si="18"/>
        <v>-2.0517782451222537</v>
      </c>
      <c r="BO58" s="46">
        <f t="shared" si="18"/>
        <v>-0.12074746774661094</v>
      </c>
      <c r="BP58" s="46">
        <f t="shared" si="18"/>
        <v>-0.81531767763728169</v>
      </c>
      <c r="BQ58" s="46">
        <f t="shared" si="18"/>
        <v>4.515209342282418</v>
      </c>
      <c r="BR58" s="1">
        <v>14</v>
      </c>
      <c r="BS58" s="60">
        <f t="shared" si="14"/>
        <v>8.2314433746319633</v>
      </c>
      <c r="BT58" s="60">
        <f t="shared" si="17"/>
        <v>1.1717599887280359E-13</v>
      </c>
      <c r="BU58" s="60">
        <f t="shared" si="19"/>
        <v>11.706327754326587</v>
      </c>
      <c r="BV58" s="60">
        <f t="shared" si="20"/>
        <v>-4.4762714558876464</v>
      </c>
      <c r="BW58" s="60">
        <f t="shared" si="21"/>
        <v>9.9754734592517611</v>
      </c>
      <c r="BX58" s="60">
        <f t="shared" si="22"/>
        <v>-6.932992177224456</v>
      </c>
      <c r="BY58" s="60">
        <f t="shared" si="23"/>
        <v>2.0162368136603162</v>
      </c>
      <c r="BZ58" s="60">
        <f t="shared" si="24"/>
        <v>2.3097772647725927</v>
      </c>
      <c r="CA58" s="60">
        <f t="shared" si="25"/>
        <v>-4.541442776474903</v>
      </c>
      <c r="CB58" s="60">
        <f t="shared" si="26"/>
        <v>-5.8866527551334524</v>
      </c>
      <c r="CC58" s="60">
        <f t="shared" si="27"/>
        <v>-0.34643042705802313</v>
      </c>
      <c r="CD58" s="60">
        <f t="shared" si="28"/>
        <v>-2.3391865396674945</v>
      </c>
      <c r="CE58" s="60">
        <f t="shared" si="29"/>
        <v>12.954357800575607</v>
      </c>
    </row>
    <row r="59" spans="1:83">
      <c r="A59" s="2">
        <v>42461</v>
      </c>
      <c r="B59" s="8">
        <f>'WA Sch. 1-2'!B60</f>
        <v>547.15</v>
      </c>
      <c r="C59" s="8">
        <f>'WA Sch. 1-2'!C60</f>
        <v>299373.1225</v>
      </c>
      <c r="D59" s="8">
        <f>'WA Sch. 1-2'!D60</f>
        <v>0.375</v>
      </c>
      <c r="E59" s="74">
        <f>'WA Sch. 1-2'!E60</f>
        <v>314.5</v>
      </c>
      <c r="F59" s="8">
        <f t="shared" si="2"/>
        <v>98910.25</v>
      </c>
      <c r="G59" s="8">
        <f>'WA Sch. 1-2'!G60</f>
        <v>5.5</v>
      </c>
      <c r="H59" s="8">
        <f>B59-E59</f>
        <v>232.64999999999998</v>
      </c>
      <c r="I59" s="8">
        <f t="shared" si="11"/>
        <v>200462.8725</v>
      </c>
      <c r="J59" s="8">
        <f t="shared" si="11"/>
        <v>-5.125</v>
      </c>
      <c r="K59" s="9">
        <v>153330</v>
      </c>
      <c r="L59" s="9">
        <v>9109166.7489899993</v>
      </c>
      <c r="M59" s="9">
        <v>-3753957</v>
      </c>
      <c r="N59" s="9">
        <f t="shared" si="4"/>
        <v>5355209.7489899993</v>
      </c>
      <c r="O59" s="9">
        <f t="shared" si="5"/>
        <v>34.926040233418114</v>
      </c>
      <c r="P59" s="8">
        <f t="shared" si="6"/>
        <v>21.952523621063062</v>
      </c>
      <c r="Q59" s="8">
        <f t="shared" si="7"/>
        <v>56.878563854481172</v>
      </c>
      <c r="R59" s="9">
        <f t="shared" si="1"/>
        <v>8721190.1958075985</v>
      </c>
      <c r="S59" s="21"/>
      <c r="U59" s="2">
        <v>42826</v>
      </c>
      <c r="V59" s="8">
        <f t="shared" si="8"/>
        <v>561.5</v>
      </c>
      <c r="W59" s="8">
        <f t="shared" si="9"/>
        <v>315282.25</v>
      </c>
      <c r="X59" s="7">
        <v>0</v>
      </c>
      <c r="Y59" s="7">
        <v>0</v>
      </c>
      <c r="Z59" s="7">
        <v>0</v>
      </c>
      <c r="AA59" s="7">
        <v>1</v>
      </c>
      <c r="AB59" s="7">
        <v>0</v>
      </c>
      <c r="AC59" s="7">
        <v>0</v>
      </c>
      <c r="AD59" s="7">
        <v>0</v>
      </c>
      <c r="AE59" s="7">
        <v>0</v>
      </c>
      <c r="AF59" s="7">
        <v>0</v>
      </c>
      <c r="AG59" s="7">
        <v>0</v>
      </c>
      <c r="AH59" s="7">
        <v>0</v>
      </c>
      <c r="AI59" s="7">
        <v>0</v>
      </c>
      <c r="AJ59" s="7">
        <v>0</v>
      </c>
      <c r="AK59" s="7">
        <v>0</v>
      </c>
      <c r="AL59" s="8">
        <f t="shared" si="10"/>
        <v>61.571779493100792</v>
      </c>
      <c r="AN59" s="17">
        <v>15</v>
      </c>
      <c r="AO59" s="17">
        <v>92.329382364489817</v>
      </c>
      <c r="AP59" s="17">
        <v>2.0821741918654908</v>
      </c>
      <c r="AQ59" s="17">
        <v>0.79509544984207348</v>
      </c>
      <c r="AY59" s="1">
        <v>15</v>
      </c>
      <c r="AZ59" s="7">
        <f t="shared" si="12"/>
        <v>97</v>
      </c>
      <c r="BA59" s="52">
        <f t="shared" si="15"/>
        <v>0.80353430353430355</v>
      </c>
      <c r="BB59" s="52">
        <f t="shared" si="16"/>
        <v>0.85431334867221986</v>
      </c>
      <c r="BC59" s="43"/>
      <c r="BD59" s="1">
        <v>15</v>
      </c>
      <c r="BE59" s="46">
        <f t="shared" si="13"/>
        <v>2.0821741918654908</v>
      </c>
      <c r="BF59" s="46">
        <f t="shared" si="18"/>
        <v>2.8690492109115269</v>
      </c>
      <c r="BG59" s="46">
        <f t="shared" si="18"/>
        <v>5.6843418860808015E-14</v>
      </c>
      <c r="BH59" s="46">
        <f t="shared" si="18"/>
        <v>4.0802115592180712</v>
      </c>
      <c r="BI59" s="46">
        <f t="shared" si="18"/>
        <v>-1.5601933347338672</v>
      </c>
      <c r="BJ59" s="46">
        <f t="shared" si="18"/>
        <v>3.4769265794791124</v>
      </c>
      <c r="BK59" s="46">
        <f t="shared" si="18"/>
        <v>-2.4164772604307352</v>
      </c>
      <c r="BL59" s="46">
        <f t="shared" si="18"/>
        <v>0.70275435011440379</v>
      </c>
      <c r="BM59" s="46">
        <f t="shared" si="18"/>
        <v>0.80506714767670751</v>
      </c>
      <c r="BN59" s="46">
        <f t="shared" si="18"/>
        <v>-1.5829086371899557</v>
      </c>
      <c r="BO59" s="46">
        <f t="shared" si="18"/>
        <v>-2.0517782451222537</v>
      </c>
      <c r="BP59" s="46">
        <f t="shared" si="18"/>
        <v>-0.12074746774661094</v>
      </c>
      <c r="BQ59" s="46">
        <f t="shared" si="18"/>
        <v>-0.81531767763728169</v>
      </c>
      <c r="BR59" s="1">
        <v>15</v>
      </c>
      <c r="BS59" s="60">
        <f t="shared" si="14"/>
        <v>4.3354493652706427</v>
      </c>
      <c r="BT59" s="60">
        <f t="shared" si="17"/>
        <v>5.973860222151953</v>
      </c>
      <c r="BU59" s="60">
        <f t="shared" si="19"/>
        <v>8.5038918060766096E-14</v>
      </c>
      <c r="BV59" s="60">
        <f t="shared" si="20"/>
        <v>8.4957112059550237</v>
      </c>
      <c r="BW59" s="60">
        <f t="shared" si="21"/>
        <v>-3.2485942959034233</v>
      </c>
      <c r="BX59" s="60">
        <f t="shared" si="22"/>
        <v>7.2395667908024768</v>
      </c>
      <c r="BY59" s="60">
        <f t="shared" si="23"/>
        <v>-5.0315265868986963</v>
      </c>
      <c r="BZ59" s="60">
        <f t="shared" si="24"/>
        <v>1.4632569710293724</v>
      </c>
      <c r="CA59" s="60">
        <f t="shared" si="25"/>
        <v>1.676290037611158</v>
      </c>
      <c r="CB59" s="60">
        <f t="shared" si="26"/>
        <v>-3.2958915124379091</v>
      </c>
      <c r="CC59" s="60">
        <f t="shared" si="27"/>
        <v>-4.2721597094246242</v>
      </c>
      <c r="CD59" s="60">
        <f t="shared" si="28"/>
        <v>-0.25141726107513546</v>
      </c>
      <c r="CE59" s="60">
        <f t="shared" si="29"/>
        <v>-1.6976334265480759</v>
      </c>
    </row>
    <row r="60" spans="1:83">
      <c r="A60" s="2">
        <v>42491</v>
      </c>
      <c r="B60" s="8">
        <f>'WA Sch. 1-2'!B61</f>
        <v>290.02499999999998</v>
      </c>
      <c r="C60" s="8">
        <f>'WA Sch. 1-2'!C61</f>
        <v>84114.500624999986</v>
      </c>
      <c r="D60" s="8">
        <f>'WA Sch. 1-2'!D61</f>
        <v>14.95</v>
      </c>
      <c r="E60" s="74">
        <f>'WA Sch. 1-2'!E61</f>
        <v>202.5</v>
      </c>
      <c r="F60" s="8">
        <f t="shared" si="2"/>
        <v>41006.25</v>
      </c>
      <c r="G60" s="8">
        <f>'WA Sch. 1-2'!G61</f>
        <v>4.5</v>
      </c>
      <c r="H60" s="8">
        <f t="shared" si="11"/>
        <v>87.524999999999977</v>
      </c>
      <c r="I60" s="8">
        <f t="shared" si="11"/>
        <v>43108.250624999986</v>
      </c>
      <c r="J60" s="8">
        <f t="shared" si="11"/>
        <v>10.45</v>
      </c>
      <c r="K60" s="9">
        <v>153359</v>
      </c>
      <c r="L60" s="9">
        <v>4266657.5939999996</v>
      </c>
      <c r="M60" s="9">
        <v>-878606</v>
      </c>
      <c r="N60" s="9">
        <f t="shared" si="4"/>
        <v>3388051.5939999996</v>
      </c>
      <c r="O60" s="9">
        <f t="shared" si="5"/>
        <v>22.092290599182309</v>
      </c>
      <c r="P60" s="8">
        <f t="shared" si="6"/>
        <v>7.6810944132132235</v>
      </c>
      <c r="Q60" s="8">
        <f t="shared" si="7"/>
        <v>29.773385012395533</v>
      </c>
      <c r="R60" s="9">
        <f t="shared" si="1"/>
        <v>4566016.5521159666</v>
      </c>
      <c r="S60" s="21"/>
      <c r="U60" s="2">
        <v>42856</v>
      </c>
      <c r="V60" s="8">
        <f t="shared" si="8"/>
        <v>278.5</v>
      </c>
      <c r="W60" s="8">
        <f t="shared" si="9"/>
        <v>77562.25</v>
      </c>
      <c r="X60" s="7">
        <v>0</v>
      </c>
      <c r="Y60" s="7">
        <v>0</v>
      </c>
      <c r="Z60" s="7">
        <v>0</v>
      </c>
      <c r="AA60" s="7">
        <v>0</v>
      </c>
      <c r="AB60" s="7">
        <v>1</v>
      </c>
      <c r="AC60" s="7">
        <v>0</v>
      </c>
      <c r="AD60" s="7">
        <v>0</v>
      </c>
      <c r="AE60" s="7">
        <v>0</v>
      </c>
      <c r="AF60" s="7">
        <v>0</v>
      </c>
      <c r="AG60" s="7">
        <v>0</v>
      </c>
      <c r="AH60" s="7">
        <v>0</v>
      </c>
      <c r="AI60" s="7">
        <v>0</v>
      </c>
      <c r="AJ60" s="7">
        <v>0</v>
      </c>
      <c r="AK60" s="7">
        <v>0</v>
      </c>
      <c r="AL60" s="8">
        <f t="shared" si="10"/>
        <v>31.612012180314668</v>
      </c>
      <c r="AN60" s="17">
        <v>16</v>
      </c>
      <c r="AO60" s="17">
        <v>56.400809482632383</v>
      </c>
      <c r="AP60" s="17">
        <v>-4.2363098753209911</v>
      </c>
      <c r="AQ60" s="17">
        <v>-1.6176699908911141</v>
      </c>
      <c r="AY60" s="1">
        <v>16</v>
      </c>
      <c r="AZ60" s="7">
        <f t="shared" si="12"/>
        <v>6</v>
      </c>
      <c r="BA60" s="52">
        <f t="shared" si="15"/>
        <v>4.677754677754678E-2</v>
      </c>
      <c r="BB60" s="52">
        <f t="shared" si="16"/>
        <v>-1.6769355088893503</v>
      </c>
      <c r="BC60" s="43"/>
      <c r="BD60" s="1">
        <v>16</v>
      </c>
      <c r="BE60" s="46">
        <f t="shared" si="13"/>
        <v>-4.2363098753209911</v>
      </c>
      <c r="BF60" s="46">
        <f t="shared" si="18"/>
        <v>2.0821741918654908</v>
      </c>
      <c r="BG60" s="46">
        <f t="shared" si="18"/>
        <v>2.8690492109115269</v>
      </c>
      <c r="BH60" s="46">
        <f t="shared" si="18"/>
        <v>5.6843418860808015E-14</v>
      </c>
      <c r="BI60" s="46">
        <f t="shared" si="18"/>
        <v>4.0802115592180712</v>
      </c>
      <c r="BJ60" s="46">
        <f t="shared" si="18"/>
        <v>-1.5601933347338672</v>
      </c>
      <c r="BK60" s="46">
        <f t="shared" si="18"/>
        <v>3.4769265794791124</v>
      </c>
      <c r="BL60" s="46">
        <f t="shared" si="18"/>
        <v>-2.4164772604307352</v>
      </c>
      <c r="BM60" s="46">
        <f t="shared" si="18"/>
        <v>0.70275435011440379</v>
      </c>
      <c r="BN60" s="46">
        <f t="shared" si="18"/>
        <v>0.80506714767670751</v>
      </c>
      <c r="BO60" s="46">
        <f t="shared" si="18"/>
        <v>-1.5829086371899557</v>
      </c>
      <c r="BP60" s="46">
        <f t="shared" si="18"/>
        <v>-2.0517782451222537</v>
      </c>
      <c r="BQ60" s="46">
        <f t="shared" si="18"/>
        <v>-0.12074746774661094</v>
      </c>
      <c r="BR60" s="1">
        <v>16</v>
      </c>
      <c r="BS60" s="60">
        <f t="shared" si="14"/>
        <v>17.946321359742289</v>
      </c>
      <c r="BT60" s="60">
        <f t="shared" si="17"/>
        <v>-8.8207350911382481</v>
      </c>
      <c r="BU60" s="60">
        <f t="shared" si="19"/>
        <v>-12.154181504966376</v>
      </c>
      <c r="BV60" s="60">
        <f t="shared" si="20"/>
        <v>-1.730168444959347E-13</v>
      </c>
      <c r="BW60" s="60">
        <f t="shared" si="21"/>
        <v>-17.285040521714372</v>
      </c>
      <c r="BX60" s="60">
        <f t="shared" si="22"/>
        <v>6.6094624313431627</v>
      </c>
      <c r="BY60" s="60">
        <f t="shared" si="23"/>
        <v>-14.729338404413387</v>
      </c>
      <c r="BZ60" s="60">
        <f t="shared" si="24"/>
        <v>10.236946481851444</v>
      </c>
      <c r="CA60" s="60">
        <f t="shared" si="25"/>
        <v>-2.9770851933143776</v>
      </c>
      <c r="CB60" s="60">
        <f t="shared" si="26"/>
        <v>-3.4105139079992837</v>
      </c>
      <c r="CC60" s="60">
        <f t="shared" si="27"/>
        <v>6.7056914914587944</v>
      </c>
      <c r="CD60" s="60">
        <f t="shared" si="28"/>
        <v>8.6919684417802774</v>
      </c>
      <c r="CE60" s="60">
        <f t="shared" si="29"/>
        <v>0.5115236900350405</v>
      </c>
    </row>
    <row r="61" spans="1:83">
      <c r="A61" s="2">
        <v>42522</v>
      </c>
      <c r="B61" s="8">
        <f>'WA Sch. 1-2'!B62</f>
        <v>126.95</v>
      </c>
      <c r="C61" s="8">
        <f>'WA Sch. 1-2'!C62</f>
        <v>16116.302500000002</v>
      </c>
      <c r="D61" s="8">
        <f>'WA Sch. 1-2'!D62</f>
        <v>68</v>
      </c>
      <c r="E61" s="74">
        <f>'WA Sch. 1-2'!E62</f>
        <v>113.5</v>
      </c>
      <c r="F61" s="8">
        <f t="shared" si="2"/>
        <v>12882.25</v>
      </c>
      <c r="G61" s="8">
        <f>'WA Sch. 1-2'!G62</f>
        <v>108.5</v>
      </c>
      <c r="H61" s="8">
        <f t="shared" si="11"/>
        <v>13.450000000000003</v>
      </c>
      <c r="I61" s="8">
        <f t="shared" si="11"/>
        <v>3234.0525000000016</v>
      </c>
      <c r="J61" s="8">
        <f t="shared" si="11"/>
        <v>-40.5</v>
      </c>
      <c r="K61" s="9">
        <v>153194</v>
      </c>
      <c r="L61" s="9">
        <v>3280205.4790000003</v>
      </c>
      <c r="M61" s="9">
        <v>-512174</v>
      </c>
      <c r="N61" s="9">
        <f t="shared" si="4"/>
        <v>2768031.4790000003</v>
      </c>
      <c r="O61" s="9">
        <f t="shared" si="5"/>
        <v>18.068798249278693</v>
      </c>
      <c r="P61" s="8">
        <f t="shared" si="6"/>
        <v>1.1197383672306842</v>
      </c>
      <c r="Q61" s="8">
        <f t="shared" si="7"/>
        <v>19.188536616509378</v>
      </c>
      <c r="R61" s="9">
        <f t="shared" si="1"/>
        <v>2939568.6784295375</v>
      </c>
      <c r="S61" s="21"/>
      <c r="U61" s="2">
        <v>42887</v>
      </c>
      <c r="V61" s="8">
        <f t="shared" si="8"/>
        <v>70.5</v>
      </c>
      <c r="W61" s="8">
        <f t="shared" si="9"/>
        <v>4970.25</v>
      </c>
      <c r="X61" s="7">
        <v>0</v>
      </c>
      <c r="Y61" s="7">
        <v>0</v>
      </c>
      <c r="Z61" s="7">
        <v>0</v>
      </c>
      <c r="AA61" s="7">
        <v>0</v>
      </c>
      <c r="AB61" s="7">
        <v>0</v>
      </c>
      <c r="AC61" s="7">
        <v>1</v>
      </c>
      <c r="AD61" s="7">
        <v>0</v>
      </c>
      <c r="AE61" s="7">
        <v>0</v>
      </c>
      <c r="AF61" s="7">
        <v>0</v>
      </c>
      <c r="AG61" s="7">
        <v>0</v>
      </c>
      <c r="AH61" s="7">
        <v>0</v>
      </c>
      <c r="AI61" s="7">
        <v>0</v>
      </c>
      <c r="AJ61" s="7">
        <v>0</v>
      </c>
      <c r="AK61" s="7">
        <v>0</v>
      </c>
      <c r="AL61" s="8">
        <f t="shared" si="10"/>
        <v>16.192551939622259</v>
      </c>
      <c r="AN61" s="17">
        <v>17</v>
      </c>
      <c r="AO61" s="17">
        <v>26.131801913761606</v>
      </c>
      <c r="AP61" s="17">
        <v>-1.4235118590128018</v>
      </c>
      <c r="AQ61" s="17">
        <v>-0.54357978612887659</v>
      </c>
      <c r="AY61" s="1">
        <v>17</v>
      </c>
      <c r="AZ61" s="7">
        <f t="shared" si="12"/>
        <v>38</v>
      </c>
      <c r="BA61" s="52">
        <f t="shared" si="15"/>
        <v>0.31288981288981288</v>
      </c>
      <c r="BB61" s="52">
        <f t="shared" si="16"/>
        <v>-0.48767561631153389</v>
      </c>
      <c r="BC61" s="43"/>
      <c r="BD61" s="1">
        <v>17</v>
      </c>
      <c r="BE61" s="46">
        <f t="shared" si="13"/>
        <v>-1.4235118590128018</v>
      </c>
      <c r="BF61" s="46">
        <f t="shared" si="18"/>
        <v>-4.2363098753209911</v>
      </c>
      <c r="BG61" s="46">
        <f t="shared" si="18"/>
        <v>2.0821741918654908</v>
      </c>
      <c r="BH61" s="46">
        <f t="shared" si="18"/>
        <v>2.8690492109115269</v>
      </c>
      <c r="BI61" s="46">
        <f t="shared" si="18"/>
        <v>5.6843418860808015E-14</v>
      </c>
      <c r="BJ61" s="46">
        <f t="shared" si="18"/>
        <v>4.0802115592180712</v>
      </c>
      <c r="BK61" s="46">
        <f t="shared" si="18"/>
        <v>-1.5601933347338672</v>
      </c>
      <c r="BL61" s="46">
        <f t="shared" si="18"/>
        <v>3.4769265794791124</v>
      </c>
      <c r="BM61" s="46">
        <f t="shared" si="18"/>
        <v>-2.4164772604307352</v>
      </c>
      <c r="BN61" s="46">
        <f t="shared" si="18"/>
        <v>0.70275435011440379</v>
      </c>
      <c r="BO61" s="46">
        <f t="shared" si="18"/>
        <v>0.80506714767670751</v>
      </c>
      <c r="BP61" s="46">
        <f t="shared" si="18"/>
        <v>-1.5829086371899557</v>
      </c>
      <c r="BQ61" s="46">
        <f t="shared" si="18"/>
        <v>-2.0517782451222537</v>
      </c>
      <c r="BR61" s="1">
        <v>17</v>
      </c>
      <c r="BS61" s="60">
        <f t="shared" si="14"/>
        <v>2.0263860127501281</v>
      </c>
      <c r="BT61" s="60">
        <f t="shared" si="17"/>
        <v>6.0304373459725653</v>
      </c>
      <c r="BU61" s="60">
        <f t="shared" si="19"/>
        <v>-2.9639996546509333</v>
      </c>
      <c r="BV61" s="60">
        <f t="shared" si="20"/>
        <v>-4.0841255758239026</v>
      </c>
      <c r="BW61" s="60">
        <f t="shared" si="21"/>
        <v>-5.8138223406113991E-14</v>
      </c>
      <c r="BX61" s="60">
        <f t="shared" si="22"/>
        <v>-5.8082295418280818</v>
      </c>
      <c r="BY61" s="60">
        <f t="shared" si="23"/>
        <v>2.2209537143464377</v>
      </c>
      <c r="BZ61" s="60">
        <f t="shared" si="24"/>
        <v>-4.9494462188053658</v>
      </c>
      <c r="CA61" s="60">
        <f t="shared" si="25"/>
        <v>3.4398840372579795</v>
      </c>
      <c r="CB61" s="60">
        <f t="shared" si="26"/>
        <v>-1.0003791513606768</v>
      </c>
      <c r="CC61" s="60">
        <f t="shared" si="27"/>
        <v>-1.1460226320193938</v>
      </c>
      <c r="CD61" s="60">
        <f t="shared" si="28"/>
        <v>2.2532892167737426</v>
      </c>
      <c r="CE61" s="60">
        <f t="shared" si="29"/>
        <v>2.9207306639960589</v>
      </c>
    </row>
    <row r="62" spans="1:83">
      <c r="A62" s="2">
        <v>42552</v>
      </c>
      <c r="B62" s="8">
        <f>'WA Sch. 1-2'!B63</f>
        <v>14.1</v>
      </c>
      <c r="C62" s="8">
        <f>'WA Sch. 1-2'!C63</f>
        <v>198.81</v>
      </c>
      <c r="D62" s="8">
        <f>'WA Sch. 1-2'!D63</f>
        <v>240.05</v>
      </c>
      <c r="E62" s="74">
        <f>'WA Sch. 1-2'!E63</f>
        <v>23.5</v>
      </c>
      <c r="F62" s="8">
        <f t="shared" si="2"/>
        <v>552.25</v>
      </c>
      <c r="G62" s="8">
        <f>'WA Sch. 1-2'!G63</f>
        <v>146.5</v>
      </c>
      <c r="H62" s="8">
        <f t="shared" si="11"/>
        <v>-9.4</v>
      </c>
      <c r="I62" s="8">
        <f t="shared" si="11"/>
        <v>-353.44</v>
      </c>
      <c r="J62" s="8">
        <f t="shared" si="11"/>
        <v>93.550000000000011</v>
      </c>
      <c r="K62" s="9">
        <v>153429</v>
      </c>
      <c r="L62" s="9">
        <v>2536763.7560000005</v>
      </c>
      <c r="M62" s="9">
        <v>-241573</v>
      </c>
      <c r="N62" s="9">
        <f t="shared" si="4"/>
        <v>2295190.7560000005</v>
      </c>
      <c r="O62" s="9">
        <f t="shared" si="5"/>
        <v>14.959302061539869</v>
      </c>
      <c r="P62" s="8">
        <f t="shared" si="6"/>
        <v>-0.74847589862211916</v>
      </c>
      <c r="Q62" s="8">
        <f t="shared" si="7"/>
        <v>14.210826162917749</v>
      </c>
      <c r="R62" s="9">
        <f t="shared" si="1"/>
        <v>2180352.8473503073</v>
      </c>
      <c r="S62" s="21"/>
      <c r="U62" s="2">
        <v>42917</v>
      </c>
      <c r="V62" s="8">
        <f t="shared" si="8"/>
        <v>0</v>
      </c>
      <c r="W62" s="8">
        <f t="shared" si="9"/>
        <v>0</v>
      </c>
      <c r="X62" s="7">
        <v>0</v>
      </c>
      <c r="Y62" s="7">
        <v>0</v>
      </c>
      <c r="Z62" s="7">
        <v>0</v>
      </c>
      <c r="AA62" s="7">
        <v>0</v>
      </c>
      <c r="AB62" s="7">
        <v>0</v>
      </c>
      <c r="AC62" s="7">
        <v>0</v>
      </c>
      <c r="AD62" s="7">
        <v>1</v>
      </c>
      <c r="AE62" s="7">
        <v>0</v>
      </c>
      <c r="AF62" s="7">
        <v>0</v>
      </c>
      <c r="AG62" s="7">
        <v>0</v>
      </c>
      <c r="AH62" s="7">
        <v>0</v>
      </c>
      <c r="AI62" s="7">
        <v>0</v>
      </c>
      <c r="AJ62" s="7">
        <v>0</v>
      </c>
      <c r="AK62" s="7">
        <v>0</v>
      </c>
      <c r="AL62" s="8">
        <f t="shared" si="10"/>
        <v>13.193973906897671</v>
      </c>
      <c r="AN62" s="17">
        <v>18</v>
      </c>
      <c r="AO62" s="17">
        <v>17.854689571648439</v>
      </c>
      <c r="AP62" s="17">
        <v>-0.77327775324082992</v>
      </c>
      <c r="AQ62" s="17">
        <v>-0.29528251068900185</v>
      </c>
      <c r="AY62" s="1">
        <v>18</v>
      </c>
      <c r="AZ62" s="7">
        <f t="shared" si="12"/>
        <v>51</v>
      </c>
      <c r="BA62" s="52">
        <f t="shared" si="15"/>
        <v>0.42099792099792099</v>
      </c>
      <c r="BB62" s="52">
        <f t="shared" si="16"/>
        <v>-0.19934121391943735</v>
      </c>
      <c r="BC62" s="43"/>
      <c r="BD62" s="1">
        <v>18</v>
      </c>
      <c r="BE62" s="46">
        <f t="shared" si="13"/>
        <v>-0.77327775324082992</v>
      </c>
      <c r="BF62" s="46">
        <f t="shared" si="18"/>
        <v>-1.4235118590128018</v>
      </c>
      <c r="BG62" s="46">
        <f t="shared" si="18"/>
        <v>-4.2363098753209911</v>
      </c>
      <c r="BH62" s="46">
        <f t="shared" si="18"/>
        <v>2.0821741918654908</v>
      </c>
      <c r="BI62" s="46">
        <f t="shared" si="18"/>
        <v>2.8690492109115269</v>
      </c>
      <c r="BJ62" s="46">
        <f t="shared" si="18"/>
        <v>5.6843418860808015E-14</v>
      </c>
      <c r="BK62" s="46">
        <f t="shared" si="18"/>
        <v>4.0802115592180712</v>
      </c>
      <c r="BL62" s="46">
        <f t="shared" si="18"/>
        <v>-1.5601933347338672</v>
      </c>
      <c r="BM62" s="46">
        <f t="shared" si="18"/>
        <v>3.4769265794791124</v>
      </c>
      <c r="BN62" s="46">
        <f t="shared" si="18"/>
        <v>-2.4164772604307352</v>
      </c>
      <c r="BO62" s="46">
        <f t="shared" si="18"/>
        <v>0.70275435011440379</v>
      </c>
      <c r="BP62" s="46">
        <f t="shared" si="18"/>
        <v>0.80506714767670751</v>
      </c>
      <c r="BQ62" s="46">
        <f t="shared" si="18"/>
        <v>-1.5829086371899557</v>
      </c>
      <c r="BR62" s="1">
        <v>18</v>
      </c>
      <c r="BS62" s="60">
        <f t="shared" si="14"/>
        <v>0.5979584836572106</v>
      </c>
      <c r="BT62" s="60">
        <f t="shared" si="17"/>
        <v>1.1007700520491315</v>
      </c>
      <c r="BU62" s="60">
        <f t="shared" si="19"/>
        <v>3.2758441824202365</v>
      </c>
      <c r="BV62" s="60">
        <f t="shared" si="20"/>
        <v>-1.6100989809418085</v>
      </c>
      <c r="BW62" s="60">
        <f t="shared" si="21"/>
        <v>-2.2185719277510749</v>
      </c>
      <c r="BX62" s="60">
        <f t="shared" si="22"/>
        <v>-3.1581749381470645E-14</v>
      </c>
      <c r="BY62" s="60">
        <f t="shared" si="23"/>
        <v>-3.1551368272594664</v>
      </c>
      <c r="BZ62" s="60">
        <f t="shared" si="24"/>
        <v>1.2064627965043602</v>
      </c>
      <c r="CA62" s="60">
        <f t="shared" si="25"/>
        <v>-2.6886299735629753</v>
      </c>
      <c r="CB62" s="60">
        <f t="shared" si="26"/>
        <v>1.8686081067034856</v>
      </c>
      <c r="CC62" s="60">
        <f t="shared" si="27"/>
        <v>-0.54342430493668459</v>
      </c>
      <c r="CD62" s="60">
        <f t="shared" si="28"/>
        <v>-0.62254051516344833</v>
      </c>
      <c r="CE62" s="60">
        <f t="shared" si="29"/>
        <v>1.2240280345517907</v>
      </c>
    </row>
    <row r="63" spans="1:83">
      <c r="A63" s="2">
        <v>42583</v>
      </c>
      <c r="B63" s="8">
        <f>'WA Sch. 1-2'!B64</f>
        <v>19.350000000000001</v>
      </c>
      <c r="C63" s="8">
        <f>'WA Sch. 1-2'!C64</f>
        <v>374.42250000000007</v>
      </c>
      <c r="D63" s="8">
        <f>'WA Sch. 1-2'!D64</f>
        <v>204.95</v>
      </c>
      <c r="E63" s="74">
        <f>'WA Sch. 1-2'!E64</f>
        <v>11.5</v>
      </c>
      <c r="F63" s="8">
        <f t="shared" si="2"/>
        <v>132.25</v>
      </c>
      <c r="G63" s="8">
        <f>'WA Sch. 1-2'!G64</f>
        <v>203</v>
      </c>
      <c r="H63" s="8">
        <f t="shared" si="11"/>
        <v>7.8500000000000014</v>
      </c>
      <c r="I63" s="8">
        <f t="shared" si="11"/>
        <v>242.17250000000007</v>
      </c>
      <c r="J63" s="8">
        <f t="shared" si="11"/>
        <v>1.9499999999999886</v>
      </c>
      <c r="K63" s="9">
        <v>153710</v>
      </c>
      <c r="L63" s="9">
        <v>2129829.8825299996</v>
      </c>
      <c r="M63" s="9">
        <v>226892</v>
      </c>
      <c r="N63" s="9">
        <f t="shared" si="4"/>
        <v>2356721.8825299996</v>
      </c>
      <c r="O63" s="9">
        <f t="shared" si="5"/>
        <v>15.332261287684599</v>
      </c>
      <c r="P63" s="8">
        <f t="shared" si="6"/>
        <v>0.62410961800332743</v>
      </c>
      <c r="Q63" s="8">
        <f t="shared" si="7"/>
        <v>15.956370905687926</v>
      </c>
      <c r="R63" s="9">
        <f t="shared" si="1"/>
        <v>2452653.771913291</v>
      </c>
      <c r="S63" s="21"/>
      <c r="U63" s="2">
        <v>42948</v>
      </c>
      <c r="V63" s="8">
        <f t="shared" si="8"/>
        <v>3.5</v>
      </c>
      <c r="W63" s="8">
        <f t="shared" si="9"/>
        <v>12.25</v>
      </c>
      <c r="X63" s="7">
        <v>0</v>
      </c>
      <c r="Y63" s="7">
        <v>0</v>
      </c>
      <c r="Z63" s="7">
        <v>0</v>
      </c>
      <c r="AA63" s="7">
        <v>0</v>
      </c>
      <c r="AB63" s="7">
        <v>0</v>
      </c>
      <c r="AC63" s="7">
        <v>0</v>
      </c>
      <c r="AD63" s="7">
        <v>0</v>
      </c>
      <c r="AE63" s="7">
        <v>1</v>
      </c>
      <c r="AF63" s="7">
        <v>0</v>
      </c>
      <c r="AG63" s="7">
        <v>0</v>
      </c>
      <c r="AH63" s="7">
        <v>0</v>
      </c>
      <c r="AI63" s="7">
        <v>0</v>
      </c>
      <c r="AJ63" s="7">
        <v>0</v>
      </c>
      <c r="AK63" s="7">
        <v>0</v>
      </c>
      <c r="AL63" s="8">
        <f t="shared" si="10"/>
        <v>13.217105329965349</v>
      </c>
      <c r="AN63" s="17">
        <v>19</v>
      </c>
      <c r="AO63" s="17">
        <v>13.860695708577412</v>
      </c>
      <c r="AP63" s="17">
        <v>0.19178011697737674</v>
      </c>
      <c r="AQ63" s="17">
        <v>7.3232825079960123E-2</v>
      </c>
      <c r="AY63" s="1">
        <v>19</v>
      </c>
      <c r="AZ63" s="7">
        <f t="shared" si="12"/>
        <v>71</v>
      </c>
      <c r="BA63" s="52">
        <f t="shared" si="15"/>
        <v>0.58731808731808732</v>
      </c>
      <c r="BB63" s="52">
        <f t="shared" si="16"/>
        <v>0.22065146486235332</v>
      </c>
      <c r="BC63" s="43"/>
      <c r="BD63" s="1">
        <v>19</v>
      </c>
      <c r="BE63" s="46">
        <f t="shared" si="13"/>
        <v>0.19178011697737674</v>
      </c>
      <c r="BF63" s="46">
        <f t="shared" si="18"/>
        <v>-0.77327775324082992</v>
      </c>
      <c r="BG63" s="46">
        <f t="shared" si="18"/>
        <v>-1.4235118590128018</v>
      </c>
      <c r="BH63" s="46">
        <f t="shared" si="18"/>
        <v>-4.2363098753209911</v>
      </c>
      <c r="BI63" s="46">
        <f t="shared" si="18"/>
        <v>2.0821741918654908</v>
      </c>
      <c r="BJ63" s="46">
        <f t="shared" si="18"/>
        <v>2.8690492109115269</v>
      </c>
      <c r="BK63" s="46">
        <f t="shared" si="18"/>
        <v>5.6843418860808015E-14</v>
      </c>
      <c r="BL63" s="46">
        <f t="shared" si="18"/>
        <v>4.0802115592180712</v>
      </c>
      <c r="BM63" s="46">
        <f t="shared" si="18"/>
        <v>-1.5601933347338672</v>
      </c>
      <c r="BN63" s="46">
        <f t="shared" si="18"/>
        <v>3.4769265794791124</v>
      </c>
      <c r="BO63" s="46">
        <f t="shared" si="18"/>
        <v>-2.4164772604307352</v>
      </c>
      <c r="BP63" s="46">
        <f t="shared" si="18"/>
        <v>0.70275435011440379</v>
      </c>
      <c r="BQ63" s="46">
        <f t="shared" si="18"/>
        <v>0.80506714767670751</v>
      </c>
      <c r="BR63" s="1">
        <v>19</v>
      </c>
      <c r="BS63" s="60">
        <f t="shared" si="14"/>
        <v>3.6779613267850161E-2</v>
      </c>
      <c r="BT63" s="60">
        <f t="shared" si="17"/>
        <v>-0.14829929797252012</v>
      </c>
      <c r="BU63" s="60">
        <f t="shared" si="19"/>
        <v>-0.27300127084013842</v>
      </c>
      <c r="BV63" s="60">
        <f t="shared" si="20"/>
        <v>-0.81244000344141121</v>
      </c>
      <c r="BW63" s="60">
        <f t="shared" si="21"/>
        <v>0.39931961008320227</v>
      </c>
      <c r="BX63" s="60">
        <f t="shared" si="22"/>
        <v>0.55022659328241408</v>
      </c>
      <c r="BY63" s="60">
        <f t="shared" si="23"/>
        <v>7.8325693004149924E-15</v>
      </c>
      <c r="BZ63" s="60">
        <f t="shared" si="24"/>
        <v>0.78250345011921796</v>
      </c>
      <c r="CA63" s="60">
        <f t="shared" si="25"/>
        <v>-0.29921406024256264</v>
      </c>
      <c r="CB63" s="60">
        <f t="shared" si="26"/>
        <v>0.66680538613419582</v>
      </c>
      <c r="CC63" s="60">
        <f t="shared" si="27"/>
        <v>-0.46343229167854161</v>
      </c>
      <c r="CD63" s="60">
        <f t="shared" si="28"/>
        <v>0.13477431147128641</v>
      </c>
      <c r="CE63" s="60">
        <f t="shared" si="29"/>
        <v>0.15439587175606603</v>
      </c>
    </row>
    <row r="64" spans="1:83">
      <c r="A64" s="2">
        <v>42614</v>
      </c>
      <c r="B64" s="8">
        <f>'WA Sch. 1-2'!B65</f>
        <v>152.32499999999999</v>
      </c>
      <c r="C64" s="8">
        <f>'WA Sch. 1-2'!C65</f>
        <v>23202.905624999996</v>
      </c>
      <c r="D64" s="8">
        <f>'WA Sch. 1-2'!D65</f>
        <v>43.875</v>
      </c>
      <c r="E64" s="74">
        <f>'WA Sch. 1-2'!E65</f>
        <v>164</v>
      </c>
      <c r="F64" s="8">
        <f t="shared" si="2"/>
        <v>26896</v>
      </c>
      <c r="G64" s="8">
        <f>'WA Sch. 1-2'!G65</f>
        <v>5.5</v>
      </c>
      <c r="H64" s="8">
        <f t="shared" si="11"/>
        <v>-11.675000000000011</v>
      </c>
      <c r="I64" s="8">
        <f t="shared" si="11"/>
        <v>-3693.0943750000042</v>
      </c>
      <c r="J64" s="8">
        <f t="shared" si="11"/>
        <v>38.375</v>
      </c>
      <c r="K64" s="9">
        <v>154126</v>
      </c>
      <c r="L64" s="9">
        <v>2603777.4226699998</v>
      </c>
      <c r="M64" s="9">
        <v>398050</v>
      </c>
      <c r="N64" s="9">
        <f t="shared" si="4"/>
        <v>3001827.4226699998</v>
      </c>
      <c r="O64" s="9">
        <f t="shared" si="5"/>
        <v>19.476450583743169</v>
      </c>
      <c r="P64" s="8">
        <f t="shared" si="6"/>
        <v>-0.98780446451736192</v>
      </c>
      <c r="Q64" s="8">
        <f t="shared" si="7"/>
        <v>18.488646119225809</v>
      </c>
      <c r="R64" s="9">
        <f t="shared" si="1"/>
        <v>2849581.0717717968</v>
      </c>
      <c r="S64" s="21"/>
      <c r="U64" s="2">
        <v>42979</v>
      </c>
      <c r="V64" s="8">
        <f t="shared" si="8"/>
        <v>171.5</v>
      </c>
      <c r="W64" s="8">
        <f t="shared" si="9"/>
        <v>29412.25</v>
      </c>
      <c r="X64" s="7">
        <v>0</v>
      </c>
      <c r="Y64" s="7">
        <v>0</v>
      </c>
      <c r="Z64" s="7">
        <v>0</v>
      </c>
      <c r="AA64" s="7">
        <v>0</v>
      </c>
      <c r="AB64" s="7">
        <v>0</v>
      </c>
      <c r="AC64" s="7">
        <v>0</v>
      </c>
      <c r="AD64" s="7">
        <v>0</v>
      </c>
      <c r="AE64" s="7">
        <v>0</v>
      </c>
      <c r="AF64" s="7">
        <v>1</v>
      </c>
      <c r="AG64" s="7">
        <v>0</v>
      </c>
      <c r="AH64" s="7">
        <v>0</v>
      </c>
      <c r="AI64" s="7">
        <v>0</v>
      </c>
      <c r="AJ64" s="7">
        <v>0</v>
      </c>
      <c r="AK64" s="7">
        <v>0</v>
      </c>
      <c r="AL64" s="8">
        <f t="shared" si="10"/>
        <v>19.945325431948689</v>
      </c>
      <c r="AN64" s="17">
        <v>20</v>
      </c>
      <c r="AO64" s="17">
        <v>13.073383573948057</v>
      </c>
      <c r="AP64" s="17">
        <v>0.65682243250515704</v>
      </c>
      <c r="AQ64" s="17">
        <v>0.25081308253617496</v>
      </c>
      <c r="AY64" s="1">
        <v>20</v>
      </c>
      <c r="AZ64" s="7">
        <f t="shared" si="12"/>
        <v>79</v>
      </c>
      <c r="BA64" s="52">
        <f t="shared" si="15"/>
        <v>0.65384615384615385</v>
      </c>
      <c r="BB64" s="52">
        <f t="shared" si="16"/>
        <v>0.39572529581448734</v>
      </c>
      <c r="BC64" s="43"/>
      <c r="BD64" s="1">
        <v>20</v>
      </c>
      <c r="BE64" s="46">
        <f t="shared" si="13"/>
        <v>0.65682243250515704</v>
      </c>
      <c r="BF64" s="46">
        <f t="shared" si="18"/>
        <v>0.19178011697737674</v>
      </c>
      <c r="BG64" s="46">
        <f t="shared" si="18"/>
        <v>-0.77327775324082992</v>
      </c>
      <c r="BH64" s="46">
        <f t="shared" si="18"/>
        <v>-1.4235118590128018</v>
      </c>
      <c r="BI64" s="46">
        <f t="shared" si="18"/>
        <v>-4.2363098753209911</v>
      </c>
      <c r="BJ64" s="46">
        <f t="shared" si="18"/>
        <v>2.0821741918654908</v>
      </c>
      <c r="BK64" s="46">
        <f t="shared" si="18"/>
        <v>2.8690492109115269</v>
      </c>
      <c r="BL64" s="46">
        <f t="shared" si="18"/>
        <v>5.6843418860808015E-14</v>
      </c>
      <c r="BM64" s="46">
        <f t="shared" si="18"/>
        <v>4.0802115592180712</v>
      </c>
      <c r="BN64" s="46">
        <f t="shared" si="18"/>
        <v>-1.5601933347338672</v>
      </c>
      <c r="BO64" s="46">
        <f t="shared" si="18"/>
        <v>3.4769265794791124</v>
      </c>
      <c r="BP64" s="46">
        <f t="shared" si="18"/>
        <v>-2.4164772604307352</v>
      </c>
      <c r="BQ64" s="46">
        <f t="shared" si="18"/>
        <v>0.70275435011440379</v>
      </c>
      <c r="BR64" s="1">
        <v>20</v>
      </c>
      <c r="BS64" s="60">
        <f t="shared" si="14"/>
        <v>0.43141570784197059</v>
      </c>
      <c r="BT64" s="60">
        <f t="shared" si="17"/>
        <v>0.12596548293919058</v>
      </c>
      <c r="BU64" s="60">
        <f t="shared" si="19"/>
        <v>-0.50790617488576262</v>
      </c>
      <c r="BV64" s="60">
        <f t="shared" si="20"/>
        <v>-0.9349945219367144</v>
      </c>
      <c r="BW64" s="60">
        <f t="shared" si="21"/>
        <v>-2.7825033571538946</v>
      </c>
      <c r="BX64" s="60">
        <f t="shared" si="22"/>
        <v>1.3676187176005075</v>
      </c>
      <c r="BY64" s="60">
        <f t="shared" si="23"/>
        <v>1.8844558816878541</v>
      </c>
      <c r="BZ64" s="60">
        <f t="shared" si="24"/>
        <v>2.6825550540627618E-14</v>
      </c>
      <c r="CA64" s="60">
        <f t="shared" si="25"/>
        <v>2.6799744814611972</v>
      </c>
      <c r="CB64" s="60">
        <f t="shared" si="26"/>
        <v>-1.0247699812982169</v>
      </c>
      <c r="CC64" s="60">
        <f t="shared" si="27"/>
        <v>2.2837233735752398</v>
      </c>
      <c r="CD64" s="60">
        <f t="shared" si="28"/>
        <v>-1.5871964722894851</v>
      </c>
      <c r="CE64" s="60">
        <f t="shared" si="29"/>
        <v>0.46158482169570175</v>
      </c>
    </row>
    <row r="65" spans="1:83">
      <c r="A65" s="2">
        <v>42644</v>
      </c>
      <c r="B65" s="8">
        <f>'WA Sch. 1-2'!B66</f>
        <v>510.4</v>
      </c>
      <c r="C65" s="8">
        <f>'WA Sch. 1-2'!C66</f>
        <v>260508.15999999997</v>
      </c>
      <c r="D65" s="8">
        <f>'WA Sch. 1-2'!D66</f>
        <v>0.65</v>
      </c>
      <c r="E65" s="74">
        <f>'WA Sch. 1-2'!E66</f>
        <v>515</v>
      </c>
      <c r="F65" s="8">
        <f t="shared" si="2"/>
        <v>265225</v>
      </c>
      <c r="G65" s="8">
        <f>'WA Sch. 1-2'!G66</f>
        <v>0</v>
      </c>
      <c r="H65" s="8">
        <f t="shared" si="11"/>
        <v>-4.6000000000000227</v>
      </c>
      <c r="I65" s="8">
        <f t="shared" si="11"/>
        <v>-4716.8400000000256</v>
      </c>
      <c r="J65" s="8">
        <f t="shared" si="11"/>
        <v>0.65</v>
      </c>
      <c r="K65" s="9">
        <v>154654</v>
      </c>
      <c r="L65" s="9">
        <v>4451120.3389999997</v>
      </c>
      <c r="M65" s="9">
        <v>2821642</v>
      </c>
      <c r="N65" s="9">
        <f t="shared" si="4"/>
        <v>7272762.3389999997</v>
      </c>
      <c r="O65" s="9">
        <f t="shared" si="5"/>
        <v>47.026021564266038</v>
      </c>
      <c r="P65" s="8">
        <f t="shared" si="6"/>
        <v>-0.44751709352572161</v>
      </c>
      <c r="Q65" s="8">
        <f t="shared" si="7"/>
        <v>46.57850447074032</v>
      </c>
      <c r="R65" s="9">
        <f t="shared" si="1"/>
        <v>7203552.0304178735</v>
      </c>
      <c r="S65" s="21"/>
      <c r="U65" s="2">
        <v>43009</v>
      </c>
      <c r="V65" s="8">
        <f t="shared" si="8"/>
        <v>570.5</v>
      </c>
      <c r="W65" s="8">
        <f t="shared" si="9"/>
        <v>325470.25</v>
      </c>
      <c r="X65" s="7">
        <v>0</v>
      </c>
      <c r="Y65" s="7">
        <v>0</v>
      </c>
      <c r="Z65" s="7">
        <v>0</v>
      </c>
      <c r="AA65" s="7">
        <v>0</v>
      </c>
      <c r="AB65" s="7">
        <v>0</v>
      </c>
      <c r="AC65" s="7">
        <v>0</v>
      </c>
      <c r="AD65" s="7">
        <v>0</v>
      </c>
      <c r="AE65" s="7">
        <v>0</v>
      </c>
      <c r="AF65" s="7">
        <v>0</v>
      </c>
      <c r="AG65" s="7">
        <v>1</v>
      </c>
      <c r="AH65" s="7">
        <v>0</v>
      </c>
      <c r="AI65" s="7">
        <v>0</v>
      </c>
      <c r="AJ65" s="7">
        <v>0</v>
      </c>
      <c r="AK65" s="7">
        <v>0</v>
      </c>
      <c r="AL65" s="8">
        <f t="shared" si="10"/>
        <v>55.75747068620408</v>
      </c>
      <c r="AN65" s="17">
        <v>21</v>
      </c>
      <c r="AO65" s="17">
        <v>14.949091210797206</v>
      </c>
      <c r="AP65" s="17">
        <v>3.3047967073673874</v>
      </c>
      <c r="AQ65" s="17">
        <v>1.2619639773398084</v>
      </c>
      <c r="AY65" s="1">
        <v>21</v>
      </c>
      <c r="AZ65" s="7">
        <f t="shared" si="12"/>
        <v>105</v>
      </c>
      <c r="BA65" s="52">
        <f t="shared" si="15"/>
        <v>0.87006237006237008</v>
      </c>
      <c r="BB65" s="52">
        <f t="shared" si="16"/>
        <v>1.1266860090395716</v>
      </c>
      <c r="BC65" s="43"/>
      <c r="BD65" s="1">
        <v>21</v>
      </c>
      <c r="BE65" s="46">
        <f t="shared" si="13"/>
        <v>3.3047967073673874</v>
      </c>
      <c r="BF65" s="46">
        <f t="shared" si="18"/>
        <v>0.65682243250515704</v>
      </c>
      <c r="BG65" s="46">
        <f t="shared" si="18"/>
        <v>0.19178011697737674</v>
      </c>
      <c r="BH65" s="46">
        <f t="shared" si="18"/>
        <v>-0.77327775324082992</v>
      </c>
      <c r="BI65" s="46">
        <f t="shared" si="18"/>
        <v>-1.4235118590128018</v>
      </c>
      <c r="BJ65" s="46">
        <f t="shared" si="18"/>
        <v>-4.2363098753209911</v>
      </c>
      <c r="BK65" s="46">
        <f t="shared" si="18"/>
        <v>2.0821741918654908</v>
      </c>
      <c r="BL65" s="46">
        <f t="shared" si="18"/>
        <v>2.8690492109115269</v>
      </c>
      <c r="BM65" s="46">
        <f t="shared" si="18"/>
        <v>5.6843418860808015E-14</v>
      </c>
      <c r="BN65" s="46">
        <f t="shared" si="18"/>
        <v>4.0802115592180712</v>
      </c>
      <c r="BO65" s="46">
        <f t="shared" si="18"/>
        <v>-1.5601933347338672</v>
      </c>
      <c r="BP65" s="46">
        <f t="shared" si="18"/>
        <v>3.4769265794791124</v>
      </c>
      <c r="BQ65" s="46">
        <f t="shared" si="18"/>
        <v>-2.4164772604307352</v>
      </c>
      <c r="BR65" s="1">
        <v>21</v>
      </c>
      <c r="BS65" s="60">
        <f t="shared" si="14"/>
        <v>10.92168127702622</v>
      </c>
      <c r="BT65" s="60">
        <f t="shared" si="17"/>
        <v>2.1706646122680175</v>
      </c>
      <c r="BU65" s="60">
        <f t="shared" si="19"/>
        <v>0.63379429912531104</v>
      </c>
      <c r="BV65" s="60">
        <f t="shared" si="20"/>
        <v>-2.5555257727907863</v>
      </c>
      <c r="BW65" s="60">
        <f t="shared" si="21"/>
        <v>-4.7044173045639655</v>
      </c>
      <c r="BX65" s="60">
        <f t="shared" si="22"/>
        <v>-14.000142927348744</v>
      </c>
      <c r="BY65" s="60">
        <f t="shared" si="23"/>
        <v>6.8811624134423388</v>
      </c>
      <c r="BZ65" s="60">
        <f t="shared" si="24"/>
        <v>9.4816243854953157</v>
      </c>
      <c r="CA65" s="60">
        <f t="shared" si="25"/>
        <v>1.3497253856245123E-13</v>
      </c>
      <c r="CB65" s="60">
        <f t="shared" si="26"/>
        <v>13.484269726266117</v>
      </c>
      <c r="CC65" s="60">
        <f t="shared" si="27"/>
        <v>-5.1561217954850562</v>
      </c>
      <c r="CD65" s="60">
        <f t="shared" si="28"/>
        <v>11.490535511620616</v>
      </c>
      <c r="CE65" s="60">
        <f t="shared" si="29"/>
        <v>-7.9859660936996724</v>
      </c>
    </row>
    <row r="66" spans="1:83">
      <c r="A66" s="2">
        <v>42675</v>
      </c>
      <c r="B66" s="8">
        <f>'WA Sch. 1-2'!B67</f>
        <v>874.97500000000002</v>
      </c>
      <c r="C66" s="8">
        <f>'WA Sch. 1-2'!C67</f>
        <v>765581.25062499999</v>
      </c>
      <c r="D66" s="8">
        <f>'WA Sch. 1-2'!D67</f>
        <v>0</v>
      </c>
      <c r="E66" s="74">
        <f>'WA Sch. 1-2'!E67</f>
        <v>646.5</v>
      </c>
      <c r="F66" s="8">
        <f t="shared" si="2"/>
        <v>417962.25</v>
      </c>
      <c r="G66" s="8">
        <f>'WA Sch. 1-2'!G67</f>
        <v>0</v>
      </c>
      <c r="H66" s="8">
        <f t="shared" si="11"/>
        <v>228.47500000000002</v>
      </c>
      <c r="I66" s="8">
        <f t="shared" si="11"/>
        <v>347619.00062499999</v>
      </c>
      <c r="J66" s="8">
        <f t="shared" si="11"/>
        <v>0</v>
      </c>
      <c r="K66" s="9">
        <v>155323</v>
      </c>
      <c r="L66" s="9">
        <v>8305530.477</v>
      </c>
      <c r="M66" s="9">
        <v>3061593</v>
      </c>
      <c r="N66" s="9">
        <f t="shared" si="4"/>
        <v>11367123.477</v>
      </c>
      <c r="O66" s="9">
        <f t="shared" si="5"/>
        <v>73.18377495284021</v>
      </c>
      <c r="P66" s="8">
        <f t="shared" si="6"/>
        <v>24.253952533203019</v>
      </c>
      <c r="Q66" s="8">
        <f t="shared" si="7"/>
        <v>97.437727486043229</v>
      </c>
      <c r="R66" s="9">
        <f t="shared" si="1"/>
        <v>15134320.146314692</v>
      </c>
      <c r="S66" s="21"/>
      <c r="U66" s="2">
        <v>43040</v>
      </c>
      <c r="V66" s="8">
        <f t="shared" si="8"/>
        <v>818.5</v>
      </c>
      <c r="W66" s="8">
        <f t="shared" si="9"/>
        <v>669942.25</v>
      </c>
      <c r="X66" s="7">
        <v>0</v>
      </c>
      <c r="Y66" s="7">
        <v>0</v>
      </c>
      <c r="Z66" s="7">
        <v>0</v>
      </c>
      <c r="AA66" s="7">
        <v>0</v>
      </c>
      <c r="AB66" s="7">
        <v>0</v>
      </c>
      <c r="AC66" s="7">
        <v>0</v>
      </c>
      <c r="AD66" s="7">
        <v>0</v>
      </c>
      <c r="AE66" s="7">
        <v>0</v>
      </c>
      <c r="AF66" s="7">
        <v>0</v>
      </c>
      <c r="AG66" s="7">
        <v>0</v>
      </c>
      <c r="AH66" s="7">
        <v>1</v>
      </c>
      <c r="AI66" s="7">
        <v>0</v>
      </c>
      <c r="AJ66" s="7">
        <v>0</v>
      </c>
      <c r="AK66" s="7">
        <v>0</v>
      </c>
      <c r="AL66" s="8">
        <f t="shared" si="10"/>
        <v>93.286374291429325</v>
      </c>
      <c r="AN66" s="17">
        <v>22</v>
      </c>
      <c r="AO66" s="17">
        <v>36.371129349317229</v>
      </c>
      <c r="AP66" s="17">
        <v>-3.3421787340916467</v>
      </c>
      <c r="AQ66" s="17">
        <v>-1.2762386136648818</v>
      </c>
      <c r="AY66" s="1">
        <v>22</v>
      </c>
      <c r="AZ66" s="7">
        <f t="shared" si="12"/>
        <v>12</v>
      </c>
      <c r="BA66" s="52">
        <f t="shared" si="15"/>
        <v>9.6673596673596679E-2</v>
      </c>
      <c r="BB66" s="52">
        <f t="shared" si="16"/>
        <v>-1.3007407952098116</v>
      </c>
      <c r="BC66" s="43"/>
      <c r="BD66" s="1">
        <v>22</v>
      </c>
      <c r="BE66" s="46">
        <f t="shared" si="13"/>
        <v>-3.3421787340916467</v>
      </c>
      <c r="BF66" s="46">
        <f t="shared" si="18"/>
        <v>3.3047967073673874</v>
      </c>
      <c r="BG66" s="46">
        <f t="shared" si="18"/>
        <v>0.65682243250515704</v>
      </c>
      <c r="BH66" s="46">
        <f t="shared" si="18"/>
        <v>0.19178011697737674</v>
      </c>
      <c r="BI66" s="46">
        <f t="shared" si="18"/>
        <v>-0.77327775324082992</v>
      </c>
      <c r="BJ66" s="46">
        <f t="shared" si="18"/>
        <v>-1.4235118590128018</v>
      </c>
      <c r="BK66" s="46">
        <f t="shared" si="18"/>
        <v>-4.2363098753209911</v>
      </c>
      <c r="BL66" s="46">
        <f t="shared" si="18"/>
        <v>2.0821741918654908</v>
      </c>
      <c r="BM66" s="46">
        <f t="shared" si="18"/>
        <v>2.8690492109115269</v>
      </c>
      <c r="BN66" s="46">
        <f t="shared" si="18"/>
        <v>5.6843418860808015E-14</v>
      </c>
      <c r="BO66" s="46">
        <f t="shared" si="18"/>
        <v>4.0802115592180712</v>
      </c>
      <c r="BP66" s="46">
        <f t="shared" si="18"/>
        <v>-1.5601933347338672</v>
      </c>
      <c r="BQ66" s="46">
        <f t="shared" si="18"/>
        <v>3.4769265794791124</v>
      </c>
      <c r="BR66" s="1">
        <v>22</v>
      </c>
      <c r="BS66" s="60">
        <f t="shared" si="14"/>
        <v>11.170158690614549</v>
      </c>
      <c r="BT66" s="60">
        <f t="shared" si="17"/>
        <v>-11.045221275859376</v>
      </c>
      <c r="BU66" s="60">
        <f t="shared" si="19"/>
        <v>-2.1952179659930389</v>
      </c>
      <c r="BV66" s="60">
        <f t="shared" si="20"/>
        <v>-0.64096342858334643</v>
      </c>
      <c r="BW66" s="60">
        <f t="shared" si="21"/>
        <v>2.5844324624277353</v>
      </c>
      <c r="BX66" s="60">
        <f t="shared" si="22"/>
        <v>4.7576310629199288</v>
      </c>
      <c r="BY66" s="60">
        <f t="shared" si="23"/>
        <v>14.158504776320372</v>
      </c>
      <c r="BZ66" s="60">
        <f t="shared" si="24"/>
        <v>-6.9589983047272836</v>
      </c>
      <c r="CA66" s="60">
        <f t="shared" si="25"/>
        <v>-9.5888752597709175</v>
      </c>
      <c r="CB66" s="60">
        <f t="shared" si="26"/>
        <v>-1.3649927303066796E-13</v>
      </c>
      <c r="CC66" s="60">
        <f t="shared" si="27"/>
        <v>-13.636796303813568</v>
      </c>
      <c r="CD66" s="60">
        <f t="shared" si="28"/>
        <v>5.2144449844191394</v>
      </c>
      <c r="CE66" s="60">
        <f t="shared" si="29"/>
        <v>-11.620510073933101</v>
      </c>
    </row>
    <row r="67" spans="1:83">
      <c r="A67" s="2">
        <v>42705</v>
      </c>
      <c r="B67" s="8">
        <f>'WA Sch. 1-2'!B68</f>
        <v>1138.7249999999999</v>
      </c>
      <c r="C67" s="8">
        <f>'WA Sch. 1-2'!C68</f>
        <v>1296694.6256249999</v>
      </c>
      <c r="D67" s="8">
        <f>'WA Sch. 1-2'!D68</f>
        <v>0</v>
      </c>
      <c r="E67" s="74">
        <f>'WA Sch. 1-2'!E68</f>
        <v>1299.5</v>
      </c>
      <c r="F67" s="8">
        <f t="shared" si="2"/>
        <v>1688700.25</v>
      </c>
      <c r="G67" s="8">
        <f>'WA Sch. 1-2'!G68</f>
        <v>0</v>
      </c>
      <c r="H67" s="8">
        <f>B67-E67</f>
        <v>-160.77500000000009</v>
      </c>
      <c r="I67" s="8">
        <f t="shared" si="11"/>
        <v>-392005.62437500013</v>
      </c>
      <c r="J67" s="8">
        <f t="shared" si="11"/>
        <v>0</v>
      </c>
      <c r="K67" s="9">
        <v>155762</v>
      </c>
      <c r="L67" s="9">
        <v>17641048.991999999</v>
      </c>
      <c r="M67" s="9">
        <v>6593677</v>
      </c>
      <c r="N67" s="9">
        <f t="shared" si="4"/>
        <v>24234725.991999999</v>
      </c>
      <c r="O67" s="9">
        <f t="shared" si="5"/>
        <v>155.58817935054762</v>
      </c>
      <c r="P67" s="8">
        <f t="shared" si="6"/>
        <v>-19.702450125344473</v>
      </c>
      <c r="Q67" s="8">
        <f t="shared" si="7"/>
        <v>135.88572922520314</v>
      </c>
      <c r="R67" s="9">
        <f t="shared" si="1"/>
        <v>21165832.955576092</v>
      </c>
      <c r="S67" s="21"/>
      <c r="U67" s="2">
        <v>43070</v>
      </c>
      <c r="V67" s="8">
        <f t="shared" si="8"/>
        <v>1186.5</v>
      </c>
      <c r="W67" s="8">
        <f t="shared" si="9"/>
        <v>1407782.25</v>
      </c>
      <c r="X67" s="7">
        <v>0</v>
      </c>
      <c r="Y67" s="7">
        <v>0</v>
      </c>
      <c r="Z67" s="7">
        <v>0</v>
      </c>
      <c r="AA67" s="7">
        <v>0</v>
      </c>
      <c r="AB67" s="7">
        <v>0</v>
      </c>
      <c r="AC67" s="7">
        <v>0</v>
      </c>
      <c r="AD67" s="7">
        <v>0</v>
      </c>
      <c r="AE67" s="7">
        <v>0</v>
      </c>
      <c r="AF67" s="7">
        <v>0</v>
      </c>
      <c r="AG67" s="7">
        <v>0</v>
      </c>
      <c r="AH67" s="7">
        <v>0</v>
      </c>
      <c r="AI67" s="7">
        <v>0</v>
      </c>
      <c r="AJ67" s="7">
        <v>0</v>
      </c>
      <c r="AK67" s="7">
        <v>0</v>
      </c>
      <c r="AL67" s="8">
        <f t="shared" si="10"/>
        <v>142.63188827432052</v>
      </c>
      <c r="AN67" s="17">
        <v>23</v>
      </c>
      <c r="AO67" s="17">
        <v>103.89329909239967</v>
      </c>
      <c r="AP67" s="17">
        <v>1.405887509834173</v>
      </c>
      <c r="AQ67" s="17">
        <v>0.53684978251385673</v>
      </c>
      <c r="AY67" s="1">
        <v>23</v>
      </c>
      <c r="AZ67" s="7">
        <f t="shared" si="12"/>
        <v>89</v>
      </c>
      <c r="BA67" s="52">
        <f t="shared" si="15"/>
        <v>0.73700623700623702</v>
      </c>
      <c r="BB67" s="52">
        <f t="shared" si="16"/>
        <v>0.63414296405799342</v>
      </c>
      <c r="BC67" s="43"/>
      <c r="BD67" s="1">
        <v>23</v>
      </c>
      <c r="BE67" s="46">
        <f t="shared" si="13"/>
        <v>1.405887509834173</v>
      </c>
      <c r="BF67" s="46">
        <f t="shared" si="18"/>
        <v>-3.3421787340916467</v>
      </c>
      <c r="BG67" s="46">
        <f t="shared" si="18"/>
        <v>3.3047967073673874</v>
      </c>
      <c r="BH67" s="46">
        <f t="shared" si="18"/>
        <v>0.65682243250515704</v>
      </c>
      <c r="BI67" s="46">
        <f t="shared" si="18"/>
        <v>0.19178011697737674</v>
      </c>
      <c r="BJ67" s="46">
        <f t="shared" si="18"/>
        <v>-0.77327775324082992</v>
      </c>
      <c r="BK67" s="46">
        <f t="shared" si="18"/>
        <v>-1.4235118590128018</v>
      </c>
      <c r="BL67" s="46">
        <f t="shared" si="18"/>
        <v>-4.2363098753209911</v>
      </c>
      <c r="BM67" s="46">
        <f t="shared" si="18"/>
        <v>2.0821741918654908</v>
      </c>
      <c r="BN67" s="46">
        <f t="shared" si="18"/>
        <v>2.8690492109115269</v>
      </c>
      <c r="BO67" s="46">
        <f t="shared" si="18"/>
        <v>5.6843418860808015E-14</v>
      </c>
      <c r="BP67" s="46">
        <f t="shared" si="18"/>
        <v>4.0802115592180712</v>
      </c>
      <c r="BQ67" s="46">
        <f t="shared" si="18"/>
        <v>-1.5601933347338672</v>
      </c>
      <c r="BR67" s="1">
        <v>23</v>
      </c>
      <c r="BS67" s="60">
        <f t="shared" si="14"/>
        <v>1.9765196903076869</v>
      </c>
      <c r="BT67" s="60">
        <f t="shared" si="17"/>
        <v>-4.6987273378928025</v>
      </c>
      <c r="BU67" s="60">
        <f t="shared" si="19"/>
        <v>4.6461724134288351</v>
      </c>
      <c r="BV67" s="60">
        <f t="shared" si="20"/>
        <v>0.92341845403786638</v>
      </c>
      <c r="BW67" s="60">
        <f t="shared" si="21"/>
        <v>0.26962127109300499</v>
      </c>
      <c r="BX67" s="60">
        <f t="shared" si="22"/>
        <v>-1.0871415349139246</v>
      </c>
      <c r="BY67" s="60">
        <f t="shared" si="23"/>
        <v>-2.0012975426869217</v>
      </c>
      <c r="BZ67" s="60">
        <f t="shared" si="24"/>
        <v>-5.955775141500899</v>
      </c>
      <c r="CA67" s="60">
        <f t="shared" si="25"/>
        <v>2.9273026896427008</v>
      </c>
      <c r="CB67" s="60">
        <f t="shared" si="26"/>
        <v>4.0335604507200369</v>
      </c>
      <c r="CC67" s="60">
        <f t="shared" si="27"/>
        <v>5.7418420235210368E-14</v>
      </c>
      <c r="CD67" s="60">
        <f t="shared" si="28"/>
        <v>5.7363184685856146</v>
      </c>
      <c r="CE67" s="60">
        <f t="shared" si="29"/>
        <v>-2.1934563222288683</v>
      </c>
    </row>
    <row r="68" spans="1:83">
      <c r="A68" s="2">
        <v>42736</v>
      </c>
      <c r="B68" s="8">
        <f>'WA Sch. 1-2'!B69</f>
        <v>1095.1500000000001</v>
      </c>
      <c r="C68" s="8">
        <f>'WA Sch. 1-2'!C69</f>
        <v>1199353.5225000002</v>
      </c>
      <c r="D68" s="8">
        <f>'WA Sch. 1-2'!D69</f>
        <v>0</v>
      </c>
      <c r="E68" s="74">
        <f>'WA Sch. 1-2'!E69</f>
        <v>1388.5</v>
      </c>
      <c r="F68" s="8">
        <f t="shared" si="2"/>
        <v>1927932.25</v>
      </c>
      <c r="G68" s="8">
        <f>'WA Sch. 1-2'!G69</f>
        <v>0</v>
      </c>
      <c r="H68" s="8">
        <f t="shared" si="11"/>
        <v>-293.34999999999991</v>
      </c>
      <c r="I68" s="8">
        <f t="shared" si="11"/>
        <v>-728578.7274999998</v>
      </c>
      <c r="J68" s="8">
        <f t="shared" si="11"/>
        <v>0</v>
      </c>
      <c r="K68" s="9">
        <v>156396</v>
      </c>
      <c r="L68" s="9">
        <v>28085233.936000001</v>
      </c>
      <c r="M68" s="9">
        <v>-797733</v>
      </c>
      <c r="N68" s="9">
        <f t="shared" si="4"/>
        <v>27287500.936000001</v>
      </c>
      <c r="O68" s="9">
        <f t="shared" si="5"/>
        <v>174.47697470523542</v>
      </c>
      <c r="P68" s="8">
        <f t="shared" si="6"/>
        <v>-36.187332544763258</v>
      </c>
      <c r="Q68" s="8">
        <f t="shared" si="7"/>
        <v>138.28964216047217</v>
      </c>
      <c r="R68" s="9">
        <f t="shared" si="1"/>
        <v>21627946.875329204</v>
      </c>
      <c r="S68" s="21"/>
      <c r="U68" s="2">
        <v>43101</v>
      </c>
      <c r="V68" s="8">
        <f t="shared" si="8"/>
        <v>970.5</v>
      </c>
      <c r="W68" s="8">
        <f t="shared" si="9"/>
        <v>941870.25</v>
      </c>
      <c r="X68" s="7">
        <v>1</v>
      </c>
      <c r="Y68" s="7">
        <v>0</v>
      </c>
      <c r="Z68" s="7">
        <v>0</v>
      </c>
      <c r="AA68" s="7">
        <v>0</v>
      </c>
      <c r="AB68" s="7">
        <v>0</v>
      </c>
      <c r="AC68" s="7">
        <v>0</v>
      </c>
      <c r="AD68" s="7">
        <v>0</v>
      </c>
      <c r="AE68" s="7">
        <v>0</v>
      </c>
      <c r="AF68" s="7">
        <v>0</v>
      </c>
      <c r="AG68" s="7">
        <v>0</v>
      </c>
      <c r="AH68" s="7">
        <v>0</v>
      </c>
      <c r="AI68" s="7">
        <v>0</v>
      </c>
      <c r="AJ68" s="7">
        <v>0</v>
      </c>
      <c r="AK68" s="7">
        <v>0</v>
      </c>
      <c r="AL68" s="8">
        <f t="shared" si="10"/>
        <v>126.20368128406318</v>
      </c>
      <c r="AN68" s="17">
        <v>24</v>
      </c>
      <c r="AO68" s="17">
        <v>121.75893718318785</v>
      </c>
      <c r="AP68" s="17">
        <v>4.5934475597640585</v>
      </c>
      <c r="AQ68" s="17">
        <v>1.754045971813925</v>
      </c>
      <c r="AY68" s="1">
        <v>24</v>
      </c>
      <c r="AZ68" s="7">
        <f t="shared" si="12"/>
        <v>116</v>
      </c>
      <c r="BA68" s="52">
        <f t="shared" si="15"/>
        <v>0.96153846153846156</v>
      </c>
      <c r="BB68" s="52">
        <f t="shared" si="16"/>
        <v>1.7688250385187059</v>
      </c>
      <c r="BC68" s="43"/>
      <c r="BD68" s="1">
        <v>24</v>
      </c>
      <c r="BE68" s="46">
        <f t="shared" si="13"/>
        <v>4.5934475597640585</v>
      </c>
      <c r="BF68" s="46">
        <f t="shared" si="18"/>
        <v>1.405887509834173</v>
      </c>
      <c r="BG68" s="46">
        <f t="shared" si="18"/>
        <v>-3.3421787340916467</v>
      </c>
      <c r="BH68" s="46">
        <f t="shared" si="18"/>
        <v>3.3047967073673874</v>
      </c>
      <c r="BI68" s="46">
        <f t="shared" si="18"/>
        <v>0.65682243250515704</v>
      </c>
      <c r="BJ68" s="46">
        <f t="shared" si="18"/>
        <v>0.19178011697737674</v>
      </c>
      <c r="BK68" s="46">
        <f t="shared" si="18"/>
        <v>-0.77327775324082992</v>
      </c>
      <c r="BL68" s="46">
        <f t="shared" si="18"/>
        <v>-1.4235118590128018</v>
      </c>
      <c r="BM68" s="46">
        <f t="shared" si="18"/>
        <v>-4.2363098753209911</v>
      </c>
      <c r="BN68" s="46">
        <f t="shared" si="18"/>
        <v>2.0821741918654908</v>
      </c>
      <c r="BO68" s="46">
        <f t="shared" si="18"/>
        <v>2.8690492109115269</v>
      </c>
      <c r="BP68" s="46">
        <f t="shared" si="18"/>
        <v>5.6843418860808015E-14</v>
      </c>
      <c r="BQ68" s="46">
        <f t="shared" si="18"/>
        <v>4.0802115592180712</v>
      </c>
      <c r="BR68" s="1">
        <v>24</v>
      </c>
      <c r="BS68" s="60">
        <f t="shared" si="14"/>
        <v>21.099760484302237</v>
      </c>
      <c r="BT68" s="60">
        <f t="shared" si="17"/>
        <v>6.4578705513504548</v>
      </c>
      <c r="BU68" s="60">
        <f t="shared" si="19"/>
        <v>-15.352122750408624</v>
      </c>
      <c r="BV68" s="60">
        <f t="shared" si="20"/>
        <v>15.180410370972895</v>
      </c>
      <c r="BW68" s="60">
        <f t="shared" si="21"/>
        <v>3.0170793997890226</v>
      </c>
      <c r="BX68" s="60">
        <f t="shared" si="22"/>
        <v>0.88093191034092022</v>
      </c>
      <c r="BY68" s="60">
        <f t="shared" si="23"/>
        <v>-3.5520108086439852</v>
      </c>
      <c r="BZ68" s="60">
        <f t="shared" si="24"/>
        <v>-6.5388270750776032</v>
      </c>
      <c r="CA68" s="60">
        <f t="shared" si="25"/>
        <v>-19.459267259197595</v>
      </c>
      <c r="CB68" s="60">
        <f t="shared" si="26"/>
        <v>9.5643579606281328</v>
      </c>
      <c r="CC68" s="60">
        <f t="shared" si="27"/>
        <v>13.178827096704431</v>
      </c>
      <c r="CD68" s="60">
        <f t="shared" si="28"/>
        <v>1.8760284906866126E-13</v>
      </c>
      <c r="CE68" s="60">
        <f t="shared" si="29"/>
        <v>18.742237830011216</v>
      </c>
    </row>
    <row r="69" spans="1:83">
      <c r="A69" s="2">
        <v>42767</v>
      </c>
      <c r="B69" s="8">
        <f>'WA Sch. 1-2'!B70</f>
        <v>932.76424999999995</v>
      </c>
      <c r="C69" s="8">
        <f>'WA Sch. 1-2'!C70</f>
        <v>870049.14607806236</v>
      </c>
      <c r="D69" s="8">
        <f>'WA Sch. 1-2'!D70</f>
        <v>0</v>
      </c>
      <c r="E69" s="74">
        <f>'WA Sch. 1-2'!E70</f>
        <v>1000.5</v>
      </c>
      <c r="F69" s="8">
        <f t="shared" si="2"/>
        <v>1001000.25</v>
      </c>
      <c r="G69" s="8">
        <f>'WA Sch. 1-2'!G70</f>
        <v>0</v>
      </c>
      <c r="H69" s="8">
        <f t="shared" si="11"/>
        <v>-67.735750000000053</v>
      </c>
      <c r="I69" s="8">
        <f t="shared" si="11"/>
        <v>-130951.10392193764</v>
      </c>
      <c r="J69" s="8">
        <f t="shared" si="11"/>
        <v>0</v>
      </c>
      <c r="K69" s="9">
        <v>156592</v>
      </c>
      <c r="L69" s="9">
        <v>22814236.565000001</v>
      </c>
      <c r="M69" s="9">
        <v>-3638117</v>
      </c>
      <c r="N69" s="9">
        <f t="shared" si="4"/>
        <v>19176119.565000001</v>
      </c>
      <c r="O69" s="9">
        <f t="shared" si="5"/>
        <v>122.45912667952386</v>
      </c>
      <c r="P69" s="8">
        <f t="shared" si="6"/>
        <v>-7.6892508422434549</v>
      </c>
      <c r="Q69" s="8">
        <f t="shared" si="7"/>
        <v>114.76987583728041</v>
      </c>
      <c r="R69" s="9">
        <f t="shared" si="1"/>
        <v>17972044.397111412</v>
      </c>
      <c r="S69" s="21"/>
      <c r="U69" s="2">
        <v>43132</v>
      </c>
      <c r="V69" s="8">
        <f t="shared" si="8"/>
        <v>974</v>
      </c>
      <c r="W69" s="8">
        <f t="shared" si="9"/>
        <v>948676</v>
      </c>
      <c r="X69" s="7">
        <v>0</v>
      </c>
      <c r="Y69" s="7">
        <v>1</v>
      </c>
      <c r="Z69" s="7">
        <v>0</v>
      </c>
      <c r="AA69" s="7">
        <v>0</v>
      </c>
      <c r="AB69" s="7">
        <v>0</v>
      </c>
      <c r="AC69" s="7">
        <v>0</v>
      </c>
      <c r="AD69" s="7">
        <v>0</v>
      </c>
      <c r="AE69" s="7">
        <v>0</v>
      </c>
      <c r="AF69" s="7">
        <v>0</v>
      </c>
      <c r="AG69" s="7">
        <v>0</v>
      </c>
      <c r="AH69" s="7">
        <v>0</v>
      </c>
      <c r="AI69" s="7">
        <v>0</v>
      </c>
      <c r="AJ69" s="7">
        <v>0</v>
      </c>
      <c r="AK69" s="7">
        <v>0</v>
      </c>
      <c r="AL69" s="8">
        <f t="shared" si="10"/>
        <v>113.44396147612751</v>
      </c>
      <c r="AN69" s="17">
        <v>25</v>
      </c>
      <c r="AO69" s="17">
        <v>131.95508263191962</v>
      </c>
      <c r="AP69" s="17">
        <v>2.7918866972783007E-2</v>
      </c>
      <c r="AQ69" s="17">
        <v>1.0661050445024401E-2</v>
      </c>
      <c r="AY69" s="1">
        <v>25</v>
      </c>
      <c r="AZ69" s="7">
        <f t="shared" si="12"/>
        <v>67</v>
      </c>
      <c r="BA69" s="52">
        <f t="shared" si="15"/>
        <v>0.55405405405405406</v>
      </c>
      <c r="BB69" s="52">
        <f t="shared" si="16"/>
        <v>0.13591068064648049</v>
      </c>
      <c r="BC69" s="43"/>
      <c r="BD69" s="1">
        <v>25</v>
      </c>
      <c r="BE69" s="46">
        <f t="shared" si="13"/>
        <v>2.7918866972783007E-2</v>
      </c>
      <c r="BF69" s="46">
        <f t="shared" si="18"/>
        <v>4.5934475597640585</v>
      </c>
      <c r="BG69" s="46">
        <f t="shared" si="18"/>
        <v>1.405887509834173</v>
      </c>
      <c r="BH69" s="46">
        <f t="shared" si="18"/>
        <v>-3.3421787340916467</v>
      </c>
      <c r="BI69" s="46">
        <f t="shared" si="18"/>
        <v>3.3047967073673874</v>
      </c>
      <c r="BJ69" s="46">
        <f t="shared" si="18"/>
        <v>0.65682243250515704</v>
      </c>
      <c r="BK69" s="46">
        <f t="shared" si="18"/>
        <v>0.19178011697737674</v>
      </c>
      <c r="BL69" s="46">
        <f t="shared" si="18"/>
        <v>-0.77327775324082992</v>
      </c>
      <c r="BM69" s="46">
        <f t="shared" si="18"/>
        <v>-1.4235118590128018</v>
      </c>
      <c r="BN69" s="46">
        <f t="shared" si="18"/>
        <v>-4.2363098753209911</v>
      </c>
      <c r="BO69" s="46">
        <f t="shared" si="18"/>
        <v>2.0821741918654908</v>
      </c>
      <c r="BP69" s="46">
        <f t="shared" si="18"/>
        <v>2.8690492109115269</v>
      </c>
      <c r="BQ69" s="46">
        <f t="shared" si="18"/>
        <v>5.6843418860808015E-14</v>
      </c>
      <c r="BR69" s="1">
        <v>25</v>
      </c>
      <c r="BS69" s="60">
        <f t="shared" si="14"/>
        <v>7.7946313304306039E-4</v>
      </c>
      <c r="BT69" s="60">
        <f t="shared" si="17"/>
        <v>0.12824385136743352</v>
      </c>
      <c r="BU69" s="60">
        <f t="shared" si="19"/>
        <v>3.9250786365734494E-2</v>
      </c>
      <c r="BV69" s="60">
        <f t="shared" si="20"/>
        <v>-9.3309843476315962E-2</v>
      </c>
      <c r="BW69" s="60">
        <f t="shared" si="21"/>
        <v>9.2266179645028049E-2</v>
      </c>
      <c r="BX69" s="60">
        <f t="shared" si="22"/>
        <v>1.8337738117840268E-2</v>
      </c>
      <c r="BY69" s="60">
        <f t="shared" si="23"/>
        <v>5.3542835739126288E-3</v>
      </c>
      <c r="BZ69" s="60">
        <f t="shared" si="24"/>
        <v>-2.1589038725731327E-2</v>
      </c>
      <c r="CA69" s="60">
        <f t="shared" si="25"/>
        <v>-3.974283822593512E-2</v>
      </c>
      <c r="CB69" s="60">
        <f t="shared" si="26"/>
        <v>-0.11827297186450637</v>
      </c>
      <c r="CC69" s="60">
        <f t="shared" si="27"/>
        <v>5.8131944276820835E-2</v>
      </c>
      <c r="CD69" s="60">
        <f t="shared" si="28"/>
        <v>8.0100603257760625E-2</v>
      </c>
      <c r="CE69" s="60">
        <f t="shared" si="29"/>
        <v>1.1402457345412885E-15</v>
      </c>
    </row>
    <row r="70" spans="1:83">
      <c r="A70" s="2">
        <v>42795</v>
      </c>
      <c r="B70" s="8">
        <f>'WA Sch. 1-2'!B71</f>
        <v>767.35</v>
      </c>
      <c r="C70" s="8">
        <f>'WA Sch. 1-2'!C71</f>
        <v>588826.02250000008</v>
      </c>
      <c r="D70" s="8">
        <f>'WA Sch. 1-2'!D71</f>
        <v>0</v>
      </c>
      <c r="E70" s="74">
        <f>'WA Sch. 1-2'!E71</f>
        <v>750</v>
      </c>
      <c r="F70" s="8">
        <f t="shared" si="2"/>
        <v>562500</v>
      </c>
      <c r="G70" s="8">
        <f>'WA Sch. 1-2'!G71</f>
        <v>0</v>
      </c>
      <c r="H70" s="8">
        <f t="shared" si="11"/>
        <v>17.350000000000023</v>
      </c>
      <c r="I70" s="8">
        <f t="shared" si="11"/>
        <v>26326.022500000079</v>
      </c>
      <c r="J70" s="8">
        <f t="shared" si="11"/>
        <v>0</v>
      </c>
      <c r="K70" s="9">
        <v>156891</v>
      </c>
      <c r="L70" s="9">
        <v>17098977.349999998</v>
      </c>
      <c r="M70" s="9">
        <v>-2768280</v>
      </c>
      <c r="N70" s="9">
        <f t="shared" si="4"/>
        <v>14330697.349999998</v>
      </c>
      <c r="O70" s="9">
        <f t="shared" si="5"/>
        <v>91.341742674850678</v>
      </c>
      <c r="P70" s="8">
        <f t="shared" si="6"/>
        <v>1.8405239921167884</v>
      </c>
      <c r="Q70" s="8">
        <f t="shared" si="7"/>
        <v>93.182266666967465</v>
      </c>
      <c r="R70" s="9">
        <f t="shared" si="1"/>
        <v>14619458.999647193</v>
      </c>
      <c r="S70" s="21"/>
      <c r="U70" s="2">
        <v>43160</v>
      </c>
      <c r="V70" s="8">
        <f t="shared" si="8"/>
        <v>767</v>
      </c>
      <c r="W70" s="8">
        <f t="shared" si="9"/>
        <v>588289</v>
      </c>
      <c r="X70" s="7">
        <v>0</v>
      </c>
      <c r="Y70" s="7">
        <v>0</v>
      </c>
      <c r="Z70" s="7">
        <v>1</v>
      </c>
      <c r="AA70" s="7">
        <v>0</v>
      </c>
      <c r="AB70" s="7">
        <v>0</v>
      </c>
      <c r="AC70" s="7">
        <v>0</v>
      </c>
      <c r="AD70" s="7">
        <v>0</v>
      </c>
      <c r="AE70" s="7">
        <v>0</v>
      </c>
      <c r="AF70" s="7">
        <v>0</v>
      </c>
      <c r="AG70" s="7">
        <v>0</v>
      </c>
      <c r="AH70" s="7">
        <v>0</v>
      </c>
      <c r="AI70" s="7">
        <v>0</v>
      </c>
      <c r="AJ70" s="7">
        <v>0</v>
      </c>
      <c r="AK70" s="7">
        <v>0</v>
      </c>
      <c r="AL70" s="8">
        <f t="shared" si="10"/>
        <v>97.865164021935328</v>
      </c>
      <c r="AN70" s="17">
        <v>26</v>
      </c>
      <c r="AO70" s="17">
        <v>91.446373032856883</v>
      </c>
      <c r="AP70" s="17">
        <v>-5.1240067518958767</v>
      </c>
      <c r="AQ70" s="17">
        <v>-1.9566443909010185</v>
      </c>
      <c r="AY70" s="1">
        <v>26</v>
      </c>
      <c r="AZ70" s="7">
        <f t="shared" si="12"/>
        <v>4</v>
      </c>
      <c r="BA70" s="52">
        <f t="shared" si="15"/>
        <v>3.0145530145530147E-2</v>
      </c>
      <c r="BB70" s="52">
        <f t="shared" si="16"/>
        <v>-1.8786590672766057</v>
      </c>
      <c r="BC70" s="43"/>
      <c r="BD70" s="1">
        <v>26</v>
      </c>
      <c r="BE70" s="46">
        <f t="shared" si="13"/>
        <v>-5.1240067518958767</v>
      </c>
      <c r="BF70" s="46">
        <f t="shared" si="18"/>
        <v>2.7918866972783007E-2</v>
      </c>
      <c r="BG70" s="46">
        <f t="shared" si="18"/>
        <v>4.5934475597640585</v>
      </c>
      <c r="BH70" s="46">
        <f t="shared" si="18"/>
        <v>1.405887509834173</v>
      </c>
      <c r="BI70" s="46">
        <f t="shared" si="18"/>
        <v>-3.3421787340916467</v>
      </c>
      <c r="BJ70" s="46">
        <f t="shared" si="18"/>
        <v>3.3047967073673874</v>
      </c>
      <c r="BK70" s="46">
        <f t="shared" si="18"/>
        <v>0.65682243250515704</v>
      </c>
      <c r="BL70" s="46">
        <f t="shared" si="18"/>
        <v>0.19178011697737674</v>
      </c>
      <c r="BM70" s="46">
        <f t="shared" si="18"/>
        <v>-0.77327775324082992</v>
      </c>
      <c r="BN70" s="46">
        <f t="shared" si="18"/>
        <v>-1.4235118590128018</v>
      </c>
      <c r="BO70" s="46">
        <f t="shared" si="18"/>
        <v>-4.2363098753209911</v>
      </c>
      <c r="BP70" s="46">
        <f t="shared" si="18"/>
        <v>2.0821741918654908</v>
      </c>
      <c r="BQ70" s="46">
        <f t="shared" si="18"/>
        <v>2.8690492109115269</v>
      </c>
      <c r="BR70" s="1">
        <v>26</v>
      </c>
      <c r="BS70" s="60">
        <f t="shared" si="14"/>
        <v>26.255445193474696</v>
      </c>
      <c r="BT70" s="60">
        <f t="shared" si="17"/>
        <v>-0.14305646287374138</v>
      </c>
      <c r="BU70" s="60">
        <f t="shared" si="19"/>
        <v>-23.536856310710665</v>
      </c>
      <c r="BV70" s="60">
        <f t="shared" si="20"/>
        <v>-7.2037770927963241</v>
      </c>
      <c r="BW70" s="60">
        <f t="shared" si="21"/>
        <v>17.125346399528546</v>
      </c>
      <c r="BX70" s="60">
        <f t="shared" si="22"/>
        <v>-16.933800642193727</v>
      </c>
      <c r="BY70" s="60">
        <f t="shared" si="23"/>
        <v>-3.365562578953027</v>
      </c>
      <c r="BZ70" s="60">
        <f t="shared" si="24"/>
        <v>-0.98268261427138048</v>
      </c>
      <c r="CA70" s="60">
        <f t="shared" si="25"/>
        <v>3.9622804286969804</v>
      </c>
      <c r="CB70" s="60">
        <f t="shared" si="26"/>
        <v>7.2940843769855519</v>
      </c>
      <c r="CC70" s="60">
        <f t="shared" si="27"/>
        <v>21.706880404268087</v>
      </c>
      <c r="CD70" s="60">
        <f t="shared" si="28"/>
        <v>-10.669074617742067</v>
      </c>
      <c r="CE70" s="60">
        <f t="shared" si="29"/>
        <v>-14.701027528232165</v>
      </c>
    </row>
    <row r="71" spans="1:83">
      <c r="A71" s="2">
        <v>42826</v>
      </c>
      <c r="B71" s="8">
        <f>'WA Sch. 1-2'!B72</f>
        <v>547.15</v>
      </c>
      <c r="C71" s="8">
        <f>'WA Sch. 1-2'!C72</f>
        <v>299373.1225</v>
      </c>
      <c r="D71" s="8">
        <f>'WA Sch. 1-2'!D72</f>
        <v>0.375</v>
      </c>
      <c r="E71" s="74">
        <f>'WA Sch. 1-2'!E72</f>
        <v>561.5</v>
      </c>
      <c r="F71" s="8">
        <f t="shared" si="2"/>
        <v>315282.25</v>
      </c>
      <c r="G71" s="8">
        <f>'WA Sch. 1-2'!G72</f>
        <v>0</v>
      </c>
      <c r="H71" s="8">
        <f t="shared" si="11"/>
        <v>-14.350000000000023</v>
      </c>
      <c r="I71" s="8">
        <f t="shared" si="11"/>
        <v>-15909.127500000002</v>
      </c>
      <c r="J71" s="8">
        <f t="shared" si="11"/>
        <v>0.375</v>
      </c>
      <c r="K71" s="9">
        <v>156757</v>
      </c>
      <c r="L71" s="9">
        <v>11658528.438000001</v>
      </c>
      <c r="M71" s="9">
        <v>-2006721</v>
      </c>
      <c r="N71" s="9">
        <f t="shared" si="4"/>
        <v>9651807.438000001</v>
      </c>
      <c r="O71" s="9">
        <f t="shared" si="5"/>
        <v>61.571779493100792</v>
      </c>
      <c r="P71" s="8">
        <f t="shared" si="6"/>
        <v>-1.4174181097853664</v>
      </c>
      <c r="Q71" s="8">
        <f t="shared" si="7"/>
        <v>60.154361383315425</v>
      </c>
      <c r="R71" s="9">
        <f t="shared" si="1"/>
        <v>9429617.2273643762</v>
      </c>
      <c r="S71" s="21"/>
      <c r="U71" s="2">
        <v>43191</v>
      </c>
      <c r="V71" s="8">
        <f t="shared" si="8"/>
        <v>548.5</v>
      </c>
      <c r="W71" s="8">
        <f t="shared" si="9"/>
        <v>300852.25</v>
      </c>
      <c r="X71" s="7">
        <v>0</v>
      </c>
      <c r="Y71" s="7">
        <v>0</v>
      </c>
      <c r="Z71" s="7">
        <v>0</v>
      </c>
      <c r="AA71" s="7">
        <v>1</v>
      </c>
      <c r="AB71" s="7">
        <v>0</v>
      </c>
      <c r="AC71" s="7">
        <v>0</v>
      </c>
      <c r="AD71" s="7">
        <v>0</v>
      </c>
      <c r="AE71" s="7">
        <v>0</v>
      </c>
      <c r="AF71" s="7">
        <v>0</v>
      </c>
      <c r="AG71" s="7">
        <v>0</v>
      </c>
      <c r="AH71" s="7">
        <v>0</v>
      </c>
      <c r="AI71" s="7">
        <v>0</v>
      </c>
      <c r="AJ71" s="7">
        <v>0</v>
      </c>
      <c r="AK71" s="7">
        <v>0</v>
      </c>
      <c r="AL71" s="8">
        <f t="shared" si="10"/>
        <v>60.683537231292235</v>
      </c>
      <c r="AN71" s="17">
        <v>27</v>
      </c>
      <c r="AO71" s="17">
        <v>73.43359314557415</v>
      </c>
      <c r="AP71" s="17">
        <v>-3.8331868806228044</v>
      </c>
      <c r="AQ71" s="17">
        <v>-1.4637341386154348</v>
      </c>
      <c r="AY71" s="1">
        <v>27</v>
      </c>
      <c r="AZ71" s="7">
        <f t="shared" si="12"/>
        <v>7</v>
      </c>
      <c r="BA71" s="52">
        <f t="shared" si="15"/>
        <v>5.5093555093555097E-2</v>
      </c>
      <c r="BB71" s="52">
        <f t="shared" si="16"/>
        <v>-1.5973526977611858</v>
      </c>
      <c r="BC71" s="43"/>
      <c r="BD71" s="1">
        <v>27</v>
      </c>
      <c r="BE71" s="46">
        <f t="shared" si="13"/>
        <v>-3.8331868806228044</v>
      </c>
      <c r="BF71" s="46">
        <f t="shared" si="18"/>
        <v>-5.1240067518958767</v>
      </c>
      <c r="BG71" s="46">
        <f t="shared" si="18"/>
        <v>2.7918866972783007E-2</v>
      </c>
      <c r="BH71" s="46">
        <f t="shared" si="18"/>
        <v>4.5934475597640585</v>
      </c>
      <c r="BI71" s="46">
        <f t="shared" si="18"/>
        <v>1.405887509834173</v>
      </c>
      <c r="BJ71" s="46">
        <f t="shared" si="18"/>
        <v>-3.3421787340916467</v>
      </c>
      <c r="BK71" s="46">
        <f t="shared" si="18"/>
        <v>3.3047967073673874</v>
      </c>
      <c r="BL71" s="46">
        <f t="shared" si="18"/>
        <v>0.65682243250515704</v>
      </c>
      <c r="BM71" s="46">
        <f t="shared" si="18"/>
        <v>0.19178011697737674</v>
      </c>
      <c r="BN71" s="46">
        <f t="shared" si="18"/>
        <v>-0.77327775324082992</v>
      </c>
      <c r="BO71" s="46">
        <f t="shared" si="18"/>
        <v>-1.4235118590128018</v>
      </c>
      <c r="BP71" s="46">
        <f t="shared" si="18"/>
        <v>-4.2363098753209911</v>
      </c>
      <c r="BQ71" s="46">
        <f t="shared" si="18"/>
        <v>2.0821741918654908</v>
      </c>
      <c r="BR71" s="1">
        <v>27</v>
      </c>
      <c r="BS71" s="60">
        <f t="shared" si="14"/>
        <v>14.693321661778908</v>
      </c>
      <c r="BT71" s="60">
        <f t="shared" si="17"/>
        <v>19.641275457590087</v>
      </c>
      <c r="BU71" s="60">
        <f t="shared" si="19"/>
        <v>-0.10701823460186424</v>
      </c>
      <c r="BV71" s="60">
        <f t="shared" si="20"/>
        <v>-17.607542922916437</v>
      </c>
      <c r="BW71" s="60">
        <f t="shared" si="21"/>
        <v>-5.3890295583277767</v>
      </c>
      <c r="BX71" s="60">
        <f t="shared" si="22"/>
        <v>12.811195676216748</v>
      </c>
      <c r="BY71" s="60">
        <f t="shared" si="23"/>
        <v>-12.667903381806102</v>
      </c>
      <c r="BZ71" s="60">
        <f t="shared" si="24"/>
        <v>-2.5177231311774748</v>
      </c>
      <c r="CA71" s="60">
        <f t="shared" si="25"/>
        <v>-0.73512902836192895</v>
      </c>
      <c r="CB71" s="60">
        <f t="shared" si="26"/>
        <v>2.9641181388003011</v>
      </c>
      <c r="CC71" s="60">
        <f t="shared" si="27"/>
        <v>5.4565869823789352</v>
      </c>
      <c r="CD71" s="60">
        <f t="shared" si="28"/>
        <v>16.23856743633338</v>
      </c>
      <c r="CE71" s="60">
        <f t="shared" si="29"/>
        <v>-7.9813627954301616</v>
      </c>
    </row>
    <row r="72" spans="1:83">
      <c r="A72" s="2">
        <v>42856</v>
      </c>
      <c r="B72" s="8">
        <f>'WA Sch. 1-2'!B73</f>
        <v>290.02499999999998</v>
      </c>
      <c r="C72" s="8">
        <f>'WA Sch. 1-2'!C73</f>
        <v>84114.500624999986</v>
      </c>
      <c r="D72" s="8">
        <f>'WA Sch. 1-2'!D73</f>
        <v>14.95</v>
      </c>
      <c r="E72" s="74">
        <f>'WA Sch. 1-2'!E73</f>
        <v>278.5</v>
      </c>
      <c r="F72" s="8">
        <f t="shared" si="2"/>
        <v>77562.25</v>
      </c>
      <c r="G72" s="8">
        <f>'WA Sch. 1-2'!G73</f>
        <v>29.5</v>
      </c>
      <c r="H72" s="8">
        <f t="shared" si="11"/>
        <v>11.524999999999977</v>
      </c>
      <c r="I72" s="8">
        <f t="shared" si="11"/>
        <v>6552.250624999986</v>
      </c>
      <c r="J72" s="8">
        <f t="shared" si="11"/>
        <v>-14.55</v>
      </c>
      <c r="K72" s="9">
        <v>156482</v>
      </c>
      <c r="L72" s="9">
        <v>7582162.8899999997</v>
      </c>
      <c r="M72" s="9">
        <v>-2635452</v>
      </c>
      <c r="N72" s="9">
        <f t="shared" si="4"/>
        <v>4946710.8899999997</v>
      </c>
      <c r="O72" s="9">
        <f t="shared" si="5"/>
        <v>31.612012180314668</v>
      </c>
      <c r="P72" s="8">
        <f t="shared" si="6"/>
        <v>1.0270814157504364</v>
      </c>
      <c r="Q72" s="8">
        <f t="shared" si="7"/>
        <v>32.639093596065102</v>
      </c>
      <c r="R72" s="9">
        <f t="shared" ref="R72:R133" si="30">Q72*K72</f>
        <v>5107430.6440994591</v>
      </c>
      <c r="S72" s="21"/>
      <c r="U72" s="2">
        <v>43221</v>
      </c>
      <c r="V72" s="8">
        <f t="shared" si="8"/>
        <v>129</v>
      </c>
      <c r="W72" s="8">
        <f t="shared" si="9"/>
        <v>16641</v>
      </c>
      <c r="X72" s="7">
        <v>0</v>
      </c>
      <c r="Y72" s="7">
        <v>0</v>
      </c>
      <c r="Z72" s="7">
        <v>0</v>
      </c>
      <c r="AA72" s="7">
        <v>0</v>
      </c>
      <c r="AB72" s="7">
        <v>1</v>
      </c>
      <c r="AC72" s="7">
        <v>0</v>
      </c>
      <c r="AD72" s="7">
        <v>0</v>
      </c>
      <c r="AE72" s="7">
        <v>0</v>
      </c>
      <c r="AF72" s="7">
        <v>0</v>
      </c>
      <c r="AG72" s="7">
        <v>0</v>
      </c>
      <c r="AH72" s="7">
        <v>0</v>
      </c>
      <c r="AI72" s="7">
        <v>0</v>
      </c>
      <c r="AJ72" s="7">
        <v>0</v>
      </c>
      <c r="AK72" s="7">
        <v>0</v>
      </c>
      <c r="AL72" s="8">
        <f t="shared" si="10"/>
        <v>20.376240181597325</v>
      </c>
      <c r="AN72" s="17">
        <v>28</v>
      </c>
      <c r="AO72" s="17">
        <v>54.537897761971976</v>
      </c>
      <c r="AP72" s="17">
        <v>-3.3007770068474116</v>
      </c>
      <c r="AQ72" s="17">
        <v>-1.2604290214241858</v>
      </c>
      <c r="AY72" s="1">
        <v>28</v>
      </c>
      <c r="AZ72" s="7">
        <f t="shared" si="12"/>
        <v>13</v>
      </c>
      <c r="BA72" s="52">
        <f t="shared" si="15"/>
        <v>0.104989604989605</v>
      </c>
      <c r="BB72" s="52">
        <f t="shared" si="16"/>
        <v>-1.2536226075646817</v>
      </c>
      <c r="BC72" s="43"/>
      <c r="BD72" s="1">
        <v>28</v>
      </c>
      <c r="BE72" s="46">
        <f t="shared" si="13"/>
        <v>-3.3007770068474116</v>
      </c>
      <c r="BF72" s="46">
        <f t="shared" si="18"/>
        <v>-3.8331868806228044</v>
      </c>
      <c r="BG72" s="46">
        <f t="shared" si="18"/>
        <v>-5.1240067518958767</v>
      </c>
      <c r="BH72" s="46">
        <f t="shared" si="18"/>
        <v>2.7918866972783007E-2</v>
      </c>
      <c r="BI72" s="46">
        <f t="shared" si="18"/>
        <v>4.5934475597640585</v>
      </c>
      <c r="BJ72" s="46">
        <f t="shared" si="18"/>
        <v>1.405887509834173</v>
      </c>
      <c r="BK72" s="46">
        <f t="shared" si="18"/>
        <v>-3.3421787340916467</v>
      </c>
      <c r="BL72" s="46">
        <f t="shared" si="18"/>
        <v>3.3047967073673874</v>
      </c>
      <c r="BM72" s="46">
        <f t="shared" si="18"/>
        <v>0.65682243250515704</v>
      </c>
      <c r="BN72" s="46">
        <f t="shared" si="18"/>
        <v>0.19178011697737674</v>
      </c>
      <c r="BO72" s="46">
        <f t="shared" si="18"/>
        <v>-0.77327775324082992</v>
      </c>
      <c r="BP72" s="46">
        <f t="shared" si="18"/>
        <v>-1.4235118590128018</v>
      </c>
      <c r="BQ72" s="46">
        <f t="shared" si="18"/>
        <v>-4.2363098753209911</v>
      </c>
      <c r="BR72" s="1">
        <v>28</v>
      </c>
      <c r="BS72" s="60">
        <f t="shared" si="14"/>
        <v>10.895128848932663</v>
      </c>
      <c r="BT72" s="60">
        <f t="shared" si="17"/>
        <v>12.652495118509021</v>
      </c>
      <c r="BU72" s="60">
        <f t="shared" si="19"/>
        <v>16.913203669588935</v>
      </c>
      <c r="BV72" s="60">
        <f t="shared" si="20"/>
        <v>-9.2153954160941381E-2</v>
      </c>
      <c r="BW72" s="60">
        <f t="shared" si="21"/>
        <v>-15.161946087428577</v>
      </c>
      <c r="BX72" s="60">
        <f t="shared" si="22"/>
        <v>-4.6405211666745725</v>
      </c>
      <c r="BY72" s="60">
        <f t="shared" si="23"/>
        <v>11.031786718264202</v>
      </c>
      <c r="BZ72" s="60">
        <f t="shared" si="24"/>
        <v>-10.908396983983307</v>
      </c>
      <c r="CA72" s="60">
        <f t="shared" si="25"/>
        <v>-2.1680243827945662</v>
      </c>
      <c r="CB72" s="60">
        <f t="shared" si="26"/>
        <v>-0.63302340048938222</v>
      </c>
      <c r="CC72" s="60">
        <f t="shared" si="27"/>
        <v>2.552417427804023</v>
      </c>
      <c r="CD72" s="60">
        <f t="shared" si="28"/>
        <v>4.6986952132041457</v>
      </c>
      <c r="CE72" s="60">
        <f t="shared" si="29"/>
        <v>13.983114230340274</v>
      </c>
    </row>
    <row r="73" spans="1:83">
      <c r="A73" s="2">
        <v>42887</v>
      </c>
      <c r="B73" s="8">
        <f>'WA Sch. 1-2'!B74</f>
        <v>126.95</v>
      </c>
      <c r="C73" s="8">
        <f>'WA Sch. 1-2'!C74</f>
        <v>16116.302500000002</v>
      </c>
      <c r="D73" s="8">
        <f>'WA Sch. 1-2'!D74</f>
        <v>68</v>
      </c>
      <c r="E73" s="74">
        <f>'WA Sch. 1-2'!E74</f>
        <v>70.5</v>
      </c>
      <c r="F73" s="8">
        <f t="shared" ref="F73:F127" si="31">E73^2</f>
        <v>4970.25</v>
      </c>
      <c r="G73" s="8">
        <f>'WA Sch. 1-2'!G74</f>
        <v>76.5</v>
      </c>
      <c r="H73" s="8">
        <f t="shared" ref="H73:J104" si="32">B73-E73</f>
        <v>56.45</v>
      </c>
      <c r="I73" s="8">
        <f t="shared" si="32"/>
        <v>11146.052500000002</v>
      </c>
      <c r="J73" s="8">
        <f t="shared" si="32"/>
        <v>-8.5</v>
      </c>
      <c r="K73" s="9">
        <v>157144</v>
      </c>
      <c r="L73" s="9">
        <v>3623013.3820000002</v>
      </c>
      <c r="M73" s="9">
        <v>-1078451</v>
      </c>
      <c r="N73" s="9">
        <f t="shared" ref="N73:N127" si="33">L73+M73</f>
        <v>2544562.3820000002</v>
      </c>
      <c r="O73" s="9">
        <f t="shared" ref="O73:O127" si="34">N73/K73</f>
        <v>16.192551939622259</v>
      </c>
      <c r="P73" s="8">
        <f t="shared" ref="P73:P127" si="35">$B$3*H73+$B$4*I73</f>
        <v>4.6561716076444446</v>
      </c>
      <c r="Q73" s="8">
        <f t="shared" ref="Q73:Q127" si="36">P73+O73</f>
        <v>20.848723547266705</v>
      </c>
      <c r="R73" s="9">
        <f t="shared" si="30"/>
        <v>3276251.8131116792</v>
      </c>
      <c r="S73" s="21"/>
      <c r="U73" s="2">
        <v>43252</v>
      </c>
      <c r="V73" s="8">
        <f t="shared" ref="V73:V127" si="37">E85</f>
        <v>108</v>
      </c>
      <c r="W73" s="8">
        <f t="shared" ref="W73:W127" si="38">F85</f>
        <v>11664</v>
      </c>
      <c r="X73" s="7">
        <v>0</v>
      </c>
      <c r="Y73" s="7">
        <v>0</v>
      </c>
      <c r="Z73" s="7">
        <v>0</v>
      </c>
      <c r="AA73" s="7">
        <v>0</v>
      </c>
      <c r="AB73" s="7">
        <v>0</v>
      </c>
      <c r="AC73" s="7">
        <v>1</v>
      </c>
      <c r="AD73" s="7">
        <v>0</v>
      </c>
      <c r="AE73" s="7">
        <v>0</v>
      </c>
      <c r="AF73" s="7">
        <v>0</v>
      </c>
      <c r="AG73" s="7">
        <v>0</v>
      </c>
      <c r="AH73" s="7">
        <v>0</v>
      </c>
      <c r="AI73" s="7">
        <v>0</v>
      </c>
      <c r="AJ73" s="7">
        <v>0</v>
      </c>
      <c r="AK73" s="7">
        <v>0</v>
      </c>
      <c r="AL73" s="8">
        <f t="shared" ref="AL73:AL120" si="39">O85</f>
        <v>16.327817074158617</v>
      </c>
      <c r="AN73" s="17">
        <v>29</v>
      </c>
      <c r="AO73" s="17">
        <v>20.197988315996284</v>
      </c>
      <c r="AP73" s="17">
        <v>1.6763735258468806</v>
      </c>
      <c r="AQ73" s="17">
        <v>0.64013710660893286</v>
      </c>
      <c r="AY73" s="1">
        <v>29</v>
      </c>
      <c r="AZ73" s="7">
        <f t="shared" si="12"/>
        <v>92</v>
      </c>
      <c r="BA73" s="52">
        <f t="shared" si="15"/>
        <v>0.76195426195426197</v>
      </c>
      <c r="BB73" s="52">
        <f t="shared" si="16"/>
        <v>0.71260296566742809</v>
      </c>
      <c r="BC73" s="43"/>
      <c r="BD73" s="1">
        <v>29</v>
      </c>
      <c r="BE73" s="46">
        <f t="shared" si="13"/>
        <v>1.6763735258468806</v>
      </c>
      <c r="BF73" s="46">
        <f t="shared" si="18"/>
        <v>-3.3007770068474116</v>
      </c>
      <c r="BG73" s="46">
        <f t="shared" si="18"/>
        <v>-3.8331868806228044</v>
      </c>
      <c r="BH73" s="46">
        <f t="shared" si="18"/>
        <v>-5.1240067518958767</v>
      </c>
      <c r="BI73" s="46">
        <f t="shared" si="18"/>
        <v>2.7918866972783007E-2</v>
      </c>
      <c r="BJ73" s="46">
        <f t="shared" si="18"/>
        <v>4.5934475597640585</v>
      </c>
      <c r="BK73" s="46">
        <f t="shared" si="18"/>
        <v>1.405887509834173</v>
      </c>
      <c r="BL73" s="46">
        <f t="shared" si="18"/>
        <v>-3.3421787340916467</v>
      </c>
      <c r="BM73" s="46">
        <f t="shared" si="18"/>
        <v>3.3047967073673874</v>
      </c>
      <c r="BN73" s="46">
        <f t="shared" si="18"/>
        <v>0.65682243250515704</v>
      </c>
      <c r="BO73" s="46">
        <f t="shared" ref="BO73:BQ136" si="40">BN72</f>
        <v>0.19178011697737674</v>
      </c>
      <c r="BP73" s="46">
        <f t="shared" si="40"/>
        <v>-0.77327775324082992</v>
      </c>
      <c r="BQ73" s="46">
        <f t="shared" si="40"/>
        <v>-1.4235118590128018</v>
      </c>
      <c r="BR73" s="1">
        <v>29</v>
      </c>
      <c r="BS73" s="60">
        <f t="shared" si="14"/>
        <v>2.8102281981602486</v>
      </c>
      <c r="BT73" s="60">
        <f t="shared" si="17"/>
        <v>-5.5333351890030826</v>
      </c>
      <c r="BU73" s="60">
        <f t="shared" si="19"/>
        <v>-6.4258530062996222</v>
      </c>
      <c r="BV73" s="60">
        <f t="shared" si="20"/>
        <v>-8.5897492651388578</v>
      </c>
      <c r="BW73" s="60">
        <f t="shared" si="21"/>
        <v>4.6802449464787003E-2</v>
      </c>
      <c r="BX73" s="60">
        <f t="shared" si="22"/>
        <v>7.7003338815543243</v>
      </c>
      <c r="BY73" s="60">
        <f t="shared" si="23"/>
        <v>2.3567926018047545</v>
      </c>
      <c r="BZ73" s="60">
        <f t="shared" si="24"/>
        <v>-5.602739948479651</v>
      </c>
      <c r="CA73" s="60">
        <f t="shared" si="25"/>
        <v>5.540073708536549</v>
      </c>
      <c r="CB73" s="60">
        <f t="shared" si="26"/>
        <v>1.1010797370339576</v>
      </c>
      <c r="CC73" s="60">
        <f t="shared" si="27"/>
        <v>0.32149511088466232</v>
      </c>
      <c r="CD73" s="60">
        <f t="shared" si="28"/>
        <v>-1.2963023536592986</v>
      </c>
      <c r="CE73" s="60">
        <f t="shared" si="29"/>
        <v>-2.386337594178142</v>
      </c>
    </row>
    <row r="74" spans="1:83">
      <c r="A74" s="2">
        <v>42917</v>
      </c>
      <c r="B74" s="8">
        <f>'WA Sch. 1-2'!B75</f>
        <v>14.1</v>
      </c>
      <c r="C74" s="8">
        <f>'WA Sch. 1-2'!C75</f>
        <v>198.81</v>
      </c>
      <c r="D74" s="8">
        <f>'WA Sch. 1-2'!D75</f>
        <v>240.05</v>
      </c>
      <c r="E74" s="74">
        <f>'WA Sch. 1-2'!E75</f>
        <v>0</v>
      </c>
      <c r="F74" s="8">
        <f t="shared" si="31"/>
        <v>0</v>
      </c>
      <c r="G74" s="8">
        <f>'WA Sch. 1-2'!G75</f>
        <v>289</v>
      </c>
      <c r="H74" s="8">
        <f t="shared" si="32"/>
        <v>14.1</v>
      </c>
      <c r="I74" s="8">
        <f t="shared" si="32"/>
        <v>198.81</v>
      </c>
      <c r="J74" s="8">
        <f t="shared" si="32"/>
        <v>-48.949999999999989</v>
      </c>
      <c r="K74" s="9">
        <v>157053</v>
      </c>
      <c r="L74" s="9">
        <v>2244001.1839999999</v>
      </c>
      <c r="M74" s="9">
        <v>-171848</v>
      </c>
      <c r="N74" s="9">
        <f t="shared" si="33"/>
        <v>2072153.1839999999</v>
      </c>
      <c r="O74" s="9">
        <f t="shared" si="34"/>
        <v>13.193973906897671</v>
      </c>
      <c r="P74" s="8">
        <f t="shared" si="35"/>
        <v>1.1167895229117937</v>
      </c>
      <c r="Q74" s="8">
        <f t="shared" si="36"/>
        <v>14.310763429809466</v>
      </c>
      <c r="R74" s="9">
        <f t="shared" si="30"/>
        <v>2247548.3289418658</v>
      </c>
      <c r="S74" s="21"/>
      <c r="U74" s="2">
        <v>43282</v>
      </c>
      <c r="V74" s="8">
        <f t="shared" si="37"/>
        <v>15.5</v>
      </c>
      <c r="W74" s="8">
        <f t="shared" si="38"/>
        <v>240.25</v>
      </c>
      <c r="X74" s="7">
        <v>0</v>
      </c>
      <c r="Y74" s="7">
        <v>0</v>
      </c>
      <c r="Z74" s="7">
        <v>0</v>
      </c>
      <c r="AA74" s="7">
        <v>0</v>
      </c>
      <c r="AB74" s="7">
        <v>0</v>
      </c>
      <c r="AC74" s="7">
        <v>0</v>
      </c>
      <c r="AD74" s="7">
        <v>1</v>
      </c>
      <c r="AE74" s="7">
        <v>0</v>
      </c>
      <c r="AF74" s="7">
        <v>0</v>
      </c>
      <c r="AG74" s="7">
        <v>0</v>
      </c>
      <c r="AH74" s="7">
        <v>0</v>
      </c>
      <c r="AI74" s="7">
        <v>0</v>
      </c>
      <c r="AJ74" s="7">
        <v>0</v>
      </c>
      <c r="AK74" s="7">
        <v>0</v>
      </c>
      <c r="AL74" s="8">
        <f t="shared" si="39"/>
        <v>14.209661059834245</v>
      </c>
      <c r="AN74" s="17">
        <v>30</v>
      </c>
      <c r="AO74" s="17">
        <v>10.812617018729433</v>
      </c>
      <c r="AP74" s="17">
        <v>2.2638894050715752</v>
      </c>
      <c r="AQ74" s="17">
        <v>0.86448490810723166</v>
      </c>
      <c r="AY74" s="1">
        <v>30</v>
      </c>
      <c r="AZ74" s="7">
        <f t="shared" si="12"/>
        <v>98</v>
      </c>
      <c r="BA74" s="52">
        <f t="shared" si="15"/>
        <v>0.81185031185031187</v>
      </c>
      <c r="BB74" s="52">
        <f t="shared" si="16"/>
        <v>0.88473536642075068</v>
      </c>
      <c r="BC74" s="43"/>
      <c r="BD74" s="1">
        <v>30</v>
      </c>
      <c r="BE74" s="46">
        <f t="shared" si="13"/>
        <v>2.2638894050715752</v>
      </c>
      <c r="BF74" s="46">
        <f t="shared" ref="BF74:BN102" si="41">BE73</f>
        <v>1.6763735258468806</v>
      </c>
      <c r="BG74" s="46">
        <f t="shared" si="41"/>
        <v>-3.3007770068474116</v>
      </c>
      <c r="BH74" s="46">
        <f t="shared" si="41"/>
        <v>-3.8331868806228044</v>
      </c>
      <c r="BI74" s="46">
        <f t="shared" si="41"/>
        <v>-5.1240067518958767</v>
      </c>
      <c r="BJ74" s="46">
        <f t="shared" si="41"/>
        <v>2.7918866972783007E-2</v>
      </c>
      <c r="BK74" s="46">
        <f t="shared" si="41"/>
        <v>4.5934475597640585</v>
      </c>
      <c r="BL74" s="46">
        <f t="shared" si="41"/>
        <v>1.405887509834173</v>
      </c>
      <c r="BM74" s="46">
        <f t="shared" si="41"/>
        <v>-3.3421787340916467</v>
      </c>
      <c r="BN74" s="46">
        <f t="shared" si="41"/>
        <v>3.3047967073673874</v>
      </c>
      <c r="BO74" s="46">
        <f t="shared" si="40"/>
        <v>0.65682243250515704</v>
      </c>
      <c r="BP74" s="46">
        <f t="shared" si="40"/>
        <v>0.19178011697737674</v>
      </c>
      <c r="BQ74" s="46">
        <f t="shared" si="40"/>
        <v>-0.77327775324082992</v>
      </c>
      <c r="BR74" s="1">
        <v>30</v>
      </c>
      <c r="BS74" s="60">
        <f t="shared" si="14"/>
        <v>5.1251952383952579</v>
      </c>
      <c r="BT74" s="60">
        <f t="shared" si="17"/>
        <v>3.7951242641071703</v>
      </c>
      <c r="BU74" s="60">
        <f t="shared" si="19"/>
        <v>-7.4725940943057045</v>
      </c>
      <c r="BV74" s="60">
        <f t="shared" si="20"/>
        <v>-8.6779111667013034</v>
      </c>
      <c r="BW74" s="60">
        <f t="shared" si="21"/>
        <v>-11.600184597132245</v>
      </c>
      <c r="BX74" s="60">
        <f t="shared" si="22"/>
        <v>6.3205227141249501E-2</v>
      </c>
      <c r="BY74" s="60">
        <f t="shared" si="23"/>
        <v>10.399057263301623</v>
      </c>
      <c r="BZ74" s="60">
        <f t="shared" si="24"/>
        <v>3.1827738382359856</v>
      </c>
      <c r="CA74" s="60">
        <f t="shared" si="25"/>
        <v>-7.5663230259655911</v>
      </c>
      <c r="CB74" s="60">
        <f t="shared" si="26"/>
        <v>7.4816942517243659</v>
      </c>
      <c r="CC74" s="60">
        <f t="shared" si="27"/>
        <v>1.486973345961718</v>
      </c>
      <c r="CD74" s="60">
        <f t="shared" si="28"/>
        <v>0.43416897492843121</v>
      </c>
      <c r="CE74" s="60">
        <f t="shared" si="29"/>
        <v>-1.7506153127394906</v>
      </c>
    </row>
    <row r="75" spans="1:83">
      <c r="A75" s="2">
        <v>42948</v>
      </c>
      <c r="B75" s="8">
        <f>'WA Sch. 1-2'!B76</f>
        <v>19.350000000000001</v>
      </c>
      <c r="C75" s="8">
        <f>'WA Sch. 1-2'!C76</f>
        <v>374.42250000000007</v>
      </c>
      <c r="D75" s="8">
        <f>'WA Sch. 1-2'!D76</f>
        <v>204.95</v>
      </c>
      <c r="E75" s="74">
        <f>'WA Sch. 1-2'!E76</f>
        <v>3.5</v>
      </c>
      <c r="F75" s="8">
        <f t="shared" si="31"/>
        <v>12.25</v>
      </c>
      <c r="G75" s="8">
        <f>'WA Sch. 1-2'!G76</f>
        <v>268.5</v>
      </c>
      <c r="H75" s="8">
        <f t="shared" si="32"/>
        <v>15.850000000000001</v>
      </c>
      <c r="I75" s="8">
        <f t="shared" si="32"/>
        <v>362.17250000000007</v>
      </c>
      <c r="J75" s="8">
        <f t="shared" si="32"/>
        <v>-63.550000000000011</v>
      </c>
      <c r="K75" s="9">
        <v>157562</v>
      </c>
      <c r="L75" s="9">
        <v>1944903.5500000003</v>
      </c>
      <c r="M75" s="9">
        <v>137610</v>
      </c>
      <c r="N75" s="9">
        <f t="shared" si="33"/>
        <v>2082513.5500000003</v>
      </c>
      <c r="O75" s="9">
        <f t="shared" si="34"/>
        <v>13.217105329965349</v>
      </c>
      <c r="P75" s="8">
        <f t="shared" si="35"/>
        <v>1.2578777949991662</v>
      </c>
      <c r="Q75" s="8">
        <f t="shared" si="36"/>
        <v>14.474983124964515</v>
      </c>
      <c r="R75" s="9">
        <f t="shared" si="30"/>
        <v>2280707.291135659</v>
      </c>
      <c r="S75" s="21"/>
      <c r="U75" s="2">
        <v>43313</v>
      </c>
      <c r="V75" s="8">
        <f t="shared" si="37"/>
        <v>25.5</v>
      </c>
      <c r="W75" s="8">
        <f t="shared" si="38"/>
        <v>650.25</v>
      </c>
      <c r="X75" s="7">
        <v>0</v>
      </c>
      <c r="Y75" s="7">
        <v>0</v>
      </c>
      <c r="Z75" s="7">
        <v>0</v>
      </c>
      <c r="AA75" s="7">
        <v>0</v>
      </c>
      <c r="AB75" s="7">
        <v>0</v>
      </c>
      <c r="AC75" s="7">
        <v>0</v>
      </c>
      <c r="AD75" s="7">
        <v>0</v>
      </c>
      <c r="AE75" s="7">
        <v>1</v>
      </c>
      <c r="AF75" s="7">
        <v>0</v>
      </c>
      <c r="AG75" s="7">
        <v>0</v>
      </c>
      <c r="AH75" s="7">
        <v>0</v>
      </c>
      <c r="AI75" s="7">
        <v>0</v>
      </c>
      <c r="AJ75" s="7">
        <v>0</v>
      </c>
      <c r="AK75" s="7">
        <v>0</v>
      </c>
      <c r="AL75" s="8">
        <f t="shared" si="39"/>
        <v>13.686238822032223</v>
      </c>
      <c r="AN75" s="17">
        <v>31</v>
      </c>
      <c r="AO75" s="17">
        <v>13.741904403944483</v>
      </c>
      <c r="AP75" s="17">
        <v>0.48162732977085021</v>
      </c>
      <c r="AQ75" s="17">
        <v>0.18391338242325542</v>
      </c>
      <c r="AY75" s="1">
        <v>31</v>
      </c>
      <c r="AZ75" s="7">
        <f t="shared" si="12"/>
        <v>75</v>
      </c>
      <c r="BA75" s="52">
        <f t="shared" si="15"/>
        <v>0.62058212058212059</v>
      </c>
      <c r="BB75" s="52">
        <f t="shared" si="16"/>
        <v>0.30701000240174037</v>
      </c>
      <c r="BC75" s="43"/>
      <c r="BD75" s="1">
        <v>31</v>
      </c>
      <c r="BE75" s="46">
        <f t="shared" si="13"/>
        <v>0.48162732977085021</v>
      </c>
      <c r="BF75" s="46">
        <f t="shared" si="41"/>
        <v>2.2638894050715752</v>
      </c>
      <c r="BG75" s="46">
        <f t="shared" si="41"/>
        <v>1.6763735258468806</v>
      </c>
      <c r="BH75" s="46">
        <f t="shared" si="41"/>
        <v>-3.3007770068474116</v>
      </c>
      <c r="BI75" s="46">
        <f t="shared" si="41"/>
        <v>-3.8331868806228044</v>
      </c>
      <c r="BJ75" s="46">
        <f t="shared" si="41"/>
        <v>-5.1240067518958767</v>
      </c>
      <c r="BK75" s="46">
        <f t="shared" si="41"/>
        <v>2.7918866972783007E-2</v>
      </c>
      <c r="BL75" s="46">
        <f t="shared" si="41"/>
        <v>4.5934475597640585</v>
      </c>
      <c r="BM75" s="46">
        <f t="shared" si="41"/>
        <v>1.405887509834173</v>
      </c>
      <c r="BN75" s="46">
        <f t="shared" si="41"/>
        <v>-3.3421787340916467</v>
      </c>
      <c r="BO75" s="46">
        <f t="shared" si="40"/>
        <v>3.3047967073673874</v>
      </c>
      <c r="BP75" s="46">
        <f t="shared" si="40"/>
        <v>0.65682243250515704</v>
      </c>
      <c r="BQ75" s="46">
        <f t="shared" si="40"/>
        <v>0.19178011697737674</v>
      </c>
      <c r="BR75" s="1">
        <v>31</v>
      </c>
      <c r="BS75" s="60">
        <f t="shared" si="14"/>
        <v>0.23196488478218388</v>
      </c>
      <c r="BT75" s="60">
        <f t="shared" si="17"/>
        <v>1.0903510090610975</v>
      </c>
      <c r="BU75" s="60">
        <f t="shared" si="19"/>
        <v>0.80738730495214395</v>
      </c>
      <c r="BV75" s="60">
        <f t="shared" si="20"/>
        <v>-1.5897444159768932</v>
      </c>
      <c r="BW75" s="60">
        <f t="shared" si="21"/>
        <v>-1.8461675618269624</v>
      </c>
      <c r="BX75" s="60">
        <f t="shared" si="22"/>
        <v>-2.4678616896433443</v>
      </c>
      <c r="BY75" s="60">
        <f t="shared" si="23"/>
        <v>1.3446489350320907E-2</v>
      </c>
      <c r="BZ75" s="60">
        <f t="shared" si="24"/>
        <v>2.2123298826515101</v>
      </c>
      <c r="CA75" s="60">
        <f t="shared" si="25"/>
        <v>0.67711384731959245</v>
      </c>
      <c r="CB75" s="60">
        <f t="shared" si="26"/>
        <v>-1.6096846193174346</v>
      </c>
      <c r="CC75" s="60">
        <f t="shared" si="27"/>
        <v>1.5916804136047922</v>
      </c>
      <c r="CD75" s="60">
        <f t="shared" si="28"/>
        <v>0.31634363430103507</v>
      </c>
      <c r="CE75" s="60">
        <f t="shared" si="29"/>
        <v>9.236654564294447E-2</v>
      </c>
    </row>
    <row r="76" spans="1:83">
      <c r="A76" s="2">
        <v>42979</v>
      </c>
      <c r="B76" s="8">
        <f>'WA Sch. 1-2'!B77</f>
        <v>152.32499999999999</v>
      </c>
      <c r="C76" s="8">
        <f>'WA Sch. 1-2'!C77</f>
        <v>23202.905624999996</v>
      </c>
      <c r="D76" s="8">
        <f>'WA Sch. 1-2'!D77</f>
        <v>43.875</v>
      </c>
      <c r="E76" s="74">
        <f>'WA Sch. 1-2'!E77</f>
        <v>171.5</v>
      </c>
      <c r="F76" s="8">
        <f t="shared" si="31"/>
        <v>29412.25</v>
      </c>
      <c r="G76" s="8">
        <f>'WA Sch. 1-2'!G77</f>
        <v>83</v>
      </c>
      <c r="H76" s="8">
        <f t="shared" si="32"/>
        <v>-19.175000000000011</v>
      </c>
      <c r="I76" s="8">
        <f t="shared" si="32"/>
        <v>-6209.3443750000042</v>
      </c>
      <c r="J76" s="8">
        <f t="shared" si="32"/>
        <v>-39.125</v>
      </c>
      <c r="K76" s="9">
        <v>157947</v>
      </c>
      <c r="L76" s="9">
        <v>2350434.3159999996</v>
      </c>
      <c r="M76" s="9">
        <v>799870</v>
      </c>
      <c r="N76" s="9">
        <f t="shared" si="33"/>
        <v>3150304.3159999996</v>
      </c>
      <c r="O76" s="9">
        <f t="shared" si="34"/>
        <v>19.945325431948689</v>
      </c>
      <c r="P76" s="8">
        <f t="shared" si="35"/>
        <v>-1.6249396354159644</v>
      </c>
      <c r="Q76" s="8">
        <f t="shared" si="36"/>
        <v>18.320385796532726</v>
      </c>
      <c r="R76" s="9">
        <f t="shared" si="30"/>
        <v>2893649.9754049545</v>
      </c>
      <c r="S76" s="21"/>
      <c r="U76" s="2">
        <v>43344</v>
      </c>
      <c r="V76" s="8">
        <f t="shared" si="37"/>
        <v>175.5</v>
      </c>
      <c r="W76" s="8">
        <f t="shared" si="38"/>
        <v>30800.25</v>
      </c>
      <c r="X76" s="7">
        <v>0</v>
      </c>
      <c r="Y76" s="7">
        <v>0</v>
      </c>
      <c r="Z76" s="7">
        <v>0</v>
      </c>
      <c r="AA76" s="7">
        <v>0</v>
      </c>
      <c r="AB76" s="7">
        <v>0</v>
      </c>
      <c r="AC76" s="7">
        <v>0</v>
      </c>
      <c r="AD76" s="7">
        <v>0</v>
      </c>
      <c r="AE76" s="7">
        <v>0</v>
      </c>
      <c r="AF76" s="7">
        <v>1</v>
      </c>
      <c r="AG76" s="7">
        <v>0</v>
      </c>
      <c r="AH76" s="7">
        <v>0</v>
      </c>
      <c r="AI76" s="7">
        <v>0</v>
      </c>
      <c r="AJ76" s="7">
        <v>0</v>
      </c>
      <c r="AK76" s="7">
        <v>0</v>
      </c>
      <c r="AL76" s="8">
        <f t="shared" si="39"/>
        <v>19.199995815036758</v>
      </c>
      <c r="AN76" s="17">
        <v>32</v>
      </c>
      <c r="AO76" s="17">
        <v>13.509345036794741</v>
      </c>
      <c r="AP76" s="17">
        <v>-0.53371815953938118</v>
      </c>
      <c r="AQ76" s="17">
        <v>-0.20380469693923736</v>
      </c>
      <c r="AY76" s="1">
        <v>32</v>
      </c>
      <c r="AZ76" s="7">
        <f t="shared" si="12"/>
        <v>53</v>
      </c>
      <c r="BA76" s="52">
        <f t="shared" si="15"/>
        <v>0.43762993762993763</v>
      </c>
      <c r="BB76" s="52">
        <f t="shared" si="16"/>
        <v>-0.15698093272589608</v>
      </c>
      <c r="BC76" s="43"/>
      <c r="BD76" s="1">
        <v>32</v>
      </c>
      <c r="BE76" s="46">
        <f t="shared" si="13"/>
        <v>-0.53371815953938118</v>
      </c>
      <c r="BF76" s="46">
        <f t="shared" si="41"/>
        <v>0.48162732977085021</v>
      </c>
      <c r="BG76" s="46">
        <f t="shared" si="41"/>
        <v>2.2638894050715752</v>
      </c>
      <c r="BH76" s="46">
        <f t="shared" si="41"/>
        <v>1.6763735258468806</v>
      </c>
      <c r="BI76" s="46">
        <f t="shared" si="41"/>
        <v>-3.3007770068474116</v>
      </c>
      <c r="BJ76" s="46">
        <f t="shared" si="41"/>
        <v>-3.8331868806228044</v>
      </c>
      <c r="BK76" s="46">
        <f t="shared" si="41"/>
        <v>-5.1240067518958767</v>
      </c>
      <c r="BL76" s="46">
        <f t="shared" si="41"/>
        <v>2.7918866972783007E-2</v>
      </c>
      <c r="BM76" s="46">
        <f t="shared" si="41"/>
        <v>4.5934475597640585</v>
      </c>
      <c r="BN76" s="46">
        <f t="shared" si="41"/>
        <v>1.405887509834173</v>
      </c>
      <c r="BO76" s="46">
        <f t="shared" si="40"/>
        <v>-3.3421787340916467</v>
      </c>
      <c r="BP76" s="46">
        <f t="shared" si="40"/>
        <v>3.3047967073673874</v>
      </c>
      <c r="BQ76" s="46">
        <f t="shared" si="40"/>
        <v>0.65682243250515704</v>
      </c>
      <c r="BR76" s="1">
        <v>32</v>
      </c>
      <c r="BS76" s="60">
        <f t="shared" si="14"/>
        <v>0.28485507382212139</v>
      </c>
      <c r="BT76" s="60">
        <f t="shared" si="17"/>
        <v>-0.25705325202916396</v>
      </c>
      <c r="BU76" s="60">
        <f t="shared" si="19"/>
        <v>-1.2082788866755334</v>
      </c>
      <c r="BV76" s="60">
        <f t="shared" si="20"/>
        <v>-0.89471099291555867</v>
      </c>
      <c r="BW76" s="60">
        <f t="shared" si="21"/>
        <v>1.7616846291445691</v>
      </c>
      <c r="BX76" s="60">
        <f t="shared" si="22"/>
        <v>2.0458414470965747</v>
      </c>
      <c r="BY76" s="60">
        <f t="shared" si="23"/>
        <v>2.7347754530893202</v>
      </c>
      <c r="BZ76" s="60">
        <f t="shared" si="24"/>
        <v>-1.4900806297130467E-2</v>
      </c>
      <c r="CA76" s="60">
        <f t="shared" si="25"/>
        <v>-2.4516063775379999</v>
      </c>
      <c r="CB76" s="60">
        <f t="shared" si="26"/>
        <v>-0.75034769426811243</v>
      </c>
      <c r="CC76" s="60">
        <f t="shared" si="27"/>
        <v>1.7837814828111145</v>
      </c>
      <c r="CD76" s="60">
        <f t="shared" si="28"/>
        <v>-1.7638300163079732</v>
      </c>
      <c r="CE76" s="60">
        <f t="shared" si="29"/>
        <v>-0.35055805982083382</v>
      </c>
    </row>
    <row r="77" spans="1:83">
      <c r="A77" s="2">
        <v>43009</v>
      </c>
      <c r="B77" s="8">
        <f>'WA Sch. 1-2'!B78</f>
        <v>510.4</v>
      </c>
      <c r="C77" s="8">
        <f>'WA Sch. 1-2'!C78</f>
        <v>260508.15999999997</v>
      </c>
      <c r="D77" s="8">
        <f>'WA Sch. 1-2'!D78</f>
        <v>0.65</v>
      </c>
      <c r="E77" s="74">
        <f>'WA Sch. 1-2'!E78</f>
        <v>570.5</v>
      </c>
      <c r="F77" s="8">
        <f t="shared" si="31"/>
        <v>325470.25</v>
      </c>
      <c r="G77" s="8">
        <f>'WA Sch. 1-2'!G78</f>
        <v>0</v>
      </c>
      <c r="H77" s="8">
        <f t="shared" si="32"/>
        <v>-60.100000000000023</v>
      </c>
      <c r="I77" s="8">
        <f t="shared" si="32"/>
        <v>-64962.090000000026</v>
      </c>
      <c r="J77" s="8">
        <f t="shared" si="32"/>
        <v>0.65</v>
      </c>
      <c r="K77" s="9">
        <v>158670</v>
      </c>
      <c r="L77" s="9">
        <v>5274271.87378</v>
      </c>
      <c r="M77" s="9">
        <v>3572766</v>
      </c>
      <c r="N77" s="9">
        <f t="shared" si="33"/>
        <v>8847037.873780001</v>
      </c>
      <c r="O77" s="9">
        <f t="shared" si="34"/>
        <v>55.75747068620408</v>
      </c>
      <c r="P77" s="8">
        <f t="shared" si="35"/>
        <v>-5.9065456032791896</v>
      </c>
      <c r="Q77" s="8">
        <f t="shared" si="36"/>
        <v>49.850925082924888</v>
      </c>
      <c r="R77" s="9">
        <f t="shared" si="30"/>
        <v>7909846.2829076918</v>
      </c>
      <c r="S77" s="21"/>
      <c r="U77" s="2">
        <v>43374</v>
      </c>
      <c r="V77" s="8">
        <f t="shared" si="37"/>
        <v>522.5</v>
      </c>
      <c r="W77" s="8">
        <f t="shared" si="38"/>
        <v>273006.25</v>
      </c>
      <c r="X77" s="7">
        <v>0</v>
      </c>
      <c r="Y77" s="7">
        <v>0</v>
      </c>
      <c r="Z77" s="7">
        <v>0</v>
      </c>
      <c r="AA77" s="7">
        <v>0</v>
      </c>
      <c r="AB77" s="7">
        <v>0</v>
      </c>
      <c r="AC77" s="7">
        <v>0</v>
      </c>
      <c r="AD77" s="7">
        <v>0</v>
      </c>
      <c r="AE77" s="7">
        <v>0</v>
      </c>
      <c r="AF77" s="7">
        <v>0</v>
      </c>
      <c r="AG77" s="7">
        <v>1</v>
      </c>
      <c r="AH77" s="7">
        <v>0</v>
      </c>
      <c r="AI77" s="7">
        <v>0</v>
      </c>
      <c r="AJ77" s="7">
        <v>0</v>
      </c>
      <c r="AK77" s="7">
        <v>0</v>
      </c>
      <c r="AL77" s="8">
        <f t="shared" si="39"/>
        <v>51.011089311147295</v>
      </c>
      <c r="AN77" s="17">
        <v>33</v>
      </c>
      <c r="AO77" s="17">
        <v>23.42381186174773</v>
      </c>
      <c r="AP77" s="17">
        <v>-1.7864638812919225</v>
      </c>
      <c r="AQ77" s="17">
        <v>-0.68217602008111744</v>
      </c>
      <c r="AY77" s="1">
        <v>33</v>
      </c>
      <c r="AZ77" s="7">
        <f t="shared" ref="AZ77:AZ108" si="42">RANK(AP77,$AP$45:$AP$164,1)</f>
        <v>30</v>
      </c>
      <c r="BA77" s="52">
        <f t="shared" si="15"/>
        <v>0.24636174636174638</v>
      </c>
      <c r="BB77" s="52">
        <f t="shared" si="16"/>
        <v>-0.68598353263417977</v>
      </c>
      <c r="BC77" s="43"/>
      <c r="BD77" s="1">
        <v>33</v>
      </c>
      <c r="BE77" s="46">
        <f t="shared" ref="BE77:BE108" si="43">AP77</f>
        <v>-1.7864638812919225</v>
      </c>
      <c r="BF77" s="46">
        <f t="shared" si="41"/>
        <v>-0.53371815953938118</v>
      </c>
      <c r="BG77" s="46">
        <f t="shared" si="41"/>
        <v>0.48162732977085021</v>
      </c>
      <c r="BH77" s="46">
        <f t="shared" si="41"/>
        <v>2.2638894050715752</v>
      </c>
      <c r="BI77" s="46">
        <f t="shared" si="41"/>
        <v>1.6763735258468806</v>
      </c>
      <c r="BJ77" s="46">
        <f t="shared" si="41"/>
        <v>-3.3007770068474116</v>
      </c>
      <c r="BK77" s="46">
        <f t="shared" si="41"/>
        <v>-3.8331868806228044</v>
      </c>
      <c r="BL77" s="46">
        <f t="shared" si="41"/>
        <v>-5.1240067518958767</v>
      </c>
      <c r="BM77" s="46">
        <f t="shared" si="41"/>
        <v>2.7918866972783007E-2</v>
      </c>
      <c r="BN77" s="46">
        <f t="shared" si="41"/>
        <v>4.5934475597640585</v>
      </c>
      <c r="BO77" s="46">
        <f t="shared" si="40"/>
        <v>1.405887509834173</v>
      </c>
      <c r="BP77" s="46">
        <f t="shared" si="40"/>
        <v>-3.3421787340916467</v>
      </c>
      <c r="BQ77" s="46">
        <f t="shared" si="40"/>
        <v>3.3047967073673874</v>
      </c>
      <c r="BR77" s="1">
        <v>33</v>
      </c>
      <c r="BS77" s="60">
        <f t="shared" ref="BS77:BS108" si="44">($BE77-$BS$172)*(BE77-$BS$172)</f>
        <v>3.191453199160657</v>
      </c>
      <c r="BT77" s="60">
        <f t="shared" si="17"/>
        <v>0.95346821480674149</v>
      </c>
      <c r="BU77" s="60">
        <f t="shared" si="19"/>
        <v>-0.8604098288786769</v>
      </c>
      <c r="BV77" s="60">
        <f t="shared" si="20"/>
        <v>-4.0443566533998352</v>
      </c>
      <c r="BW77" s="60">
        <f t="shared" si="21"/>
        <v>-2.9947807554794417</v>
      </c>
      <c r="BX77" s="60">
        <f t="shared" si="22"/>
        <v>5.896718902931843</v>
      </c>
      <c r="BY77" s="60">
        <f t="shared" si="23"/>
        <v>6.847849912474782</v>
      </c>
      <c r="BZ77" s="60">
        <f t="shared" si="24"/>
        <v>9.1538529897580361</v>
      </c>
      <c r="CA77" s="60">
        <f t="shared" si="25"/>
        <v>-4.9876047453442658E-2</v>
      </c>
      <c r="CB77" s="60">
        <f t="shared" si="26"/>
        <v>-8.2060281561270543</v>
      </c>
      <c r="CC77" s="60">
        <f t="shared" si="27"/>
        <v>-2.5115672574781862</v>
      </c>
      <c r="CD77" s="60">
        <f t="shared" si="28"/>
        <v>5.970681593276769</v>
      </c>
      <c r="CE77" s="60">
        <f t="shared" si="29"/>
        <v>-5.9038999527243332</v>
      </c>
    </row>
    <row r="78" spans="1:83">
      <c r="A78" s="2">
        <v>43040</v>
      </c>
      <c r="B78" s="8">
        <f>'WA Sch. 1-2'!B79</f>
        <v>874.97500000000002</v>
      </c>
      <c r="C78" s="8">
        <f>'WA Sch. 1-2'!C79</f>
        <v>765581.25062499999</v>
      </c>
      <c r="D78" s="8">
        <f>'WA Sch. 1-2'!D79</f>
        <v>0</v>
      </c>
      <c r="E78" s="74">
        <f>'WA Sch. 1-2'!E79</f>
        <v>818.5</v>
      </c>
      <c r="F78" s="8">
        <f t="shared" si="31"/>
        <v>669942.25</v>
      </c>
      <c r="G78" s="8">
        <f>'WA Sch. 1-2'!G79</f>
        <v>0</v>
      </c>
      <c r="H78" s="8">
        <f t="shared" si="32"/>
        <v>56.475000000000023</v>
      </c>
      <c r="I78" s="8">
        <f t="shared" si="32"/>
        <v>95639.000624999986</v>
      </c>
      <c r="J78" s="8">
        <f t="shared" si="32"/>
        <v>0</v>
      </c>
      <c r="K78" s="9">
        <v>159229</v>
      </c>
      <c r="L78" s="9">
        <v>11800424.092050001</v>
      </c>
      <c r="M78" s="9">
        <v>3053472</v>
      </c>
      <c r="N78" s="9">
        <f t="shared" si="33"/>
        <v>14853896.092050001</v>
      </c>
      <c r="O78" s="9">
        <f t="shared" si="34"/>
        <v>93.286374291429325</v>
      </c>
      <c r="P78" s="8">
        <f t="shared" si="35"/>
        <v>6.1688250322035394</v>
      </c>
      <c r="Q78" s="8">
        <f t="shared" si="36"/>
        <v>99.455199323632868</v>
      </c>
      <c r="R78" s="9">
        <f t="shared" si="30"/>
        <v>15836151.933102738</v>
      </c>
      <c r="S78" s="21"/>
      <c r="U78" s="2">
        <v>43405</v>
      </c>
      <c r="V78" s="8">
        <f t="shared" si="37"/>
        <v>841.5</v>
      </c>
      <c r="W78" s="8">
        <f t="shared" si="38"/>
        <v>708122.25</v>
      </c>
      <c r="X78" s="7">
        <v>0</v>
      </c>
      <c r="Y78" s="7">
        <v>0</v>
      </c>
      <c r="Z78" s="7">
        <v>0</v>
      </c>
      <c r="AA78" s="7">
        <v>0</v>
      </c>
      <c r="AB78" s="7">
        <v>0</v>
      </c>
      <c r="AC78" s="7">
        <v>0</v>
      </c>
      <c r="AD78" s="7">
        <v>0</v>
      </c>
      <c r="AE78" s="7">
        <v>0</v>
      </c>
      <c r="AF78" s="7">
        <v>0</v>
      </c>
      <c r="AG78" s="7">
        <v>0</v>
      </c>
      <c r="AH78" s="7">
        <v>1</v>
      </c>
      <c r="AI78" s="7">
        <v>0</v>
      </c>
      <c r="AJ78" s="7">
        <v>0</v>
      </c>
      <c r="AK78" s="7">
        <v>0</v>
      </c>
      <c r="AL78" s="8">
        <f t="shared" si="39"/>
        <v>95.198171595622767</v>
      </c>
      <c r="AN78" s="17">
        <v>34</v>
      </c>
      <c r="AO78" s="17">
        <v>33.356802880327649</v>
      </c>
      <c r="AP78" s="17">
        <v>-1.5991820755539479</v>
      </c>
      <c r="AQ78" s="17">
        <v>-0.61066091238157383</v>
      </c>
      <c r="AY78" s="1">
        <v>34</v>
      </c>
      <c r="AZ78" s="7">
        <f t="shared" si="42"/>
        <v>33</v>
      </c>
      <c r="BA78" s="52">
        <f t="shared" si="15"/>
        <v>0.2713097713097713</v>
      </c>
      <c r="BB78" s="52">
        <f t="shared" si="16"/>
        <v>-0.60885652565055048</v>
      </c>
      <c r="BC78" s="43"/>
      <c r="BD78" s="1">
        <v>34</v>
      </c>
      <c r="BE78" s="46">
        <f t="shared" si="43"/>
        <v>-1.5991820755539479</v>
      </c>
      <c r="BF78" s="46">
        <f t="shared" si="41"/>
        <v>-1.7864638812919225</v>
      </c>
      <c r="BG78" s="46">
        <f t="shared" si="41"/>
        <v>-0.53371815953938118</v>
      </c>
      <c r="BH78" s="46">
        <f t="shared" si="41"/>
        <v>0.48162732977085021</v>
      </c>
      <c r="BI78" s="46">
        <f t="shared" si="41"/>
        <v>2.2638894050715752</v>
      </c>
      <c r="BJ78" s="46">
        <f t="shared" si="41"/>
        <v>1.6763735258468806</v>
      </c>
      <c r="BK78" s="46">
        <f t="shared" si="41"/>
        <v>-3.3007770068474116</v>
      </c>
      <c r="BL78" s="46">
        <f t="shared" si="41"/>
        <v>-3.8331868806228044</v>
      </c>
      <c r="BM78" s="46">
        <f t="shared" si="41"/>
        <v>-5.1240067518958767</v>
      </c>
      <c r="BN78" s="46">
        <f t="shared" si="41"/>
        <v>2.7918866972783007E-2</v>
      </c>
      <c r="BO78" s="46">
        <f t="shared" si="40"/>
        <v>4.5934475597640585</v>
      </c>
      <c r="BP78" s="46">
        <f t="shared" si="40"/>
        <v>1.405887509834173</v>
      </c>
      <c r="BQ78" s="46">
        <f t="shared" si="40"/>
        <v>-3.3421787340916467</v>
      </c>
      <c r="BR78" s="1">
        <v>34</v>
      </c>
      <c r="BS78" s="60">
        <f t="shared" si="44"/>
        <v>2.5573833107730839</v>
      </c>
      <c r="BT78" s="60">
        <f t="shared" ref="BT78:BT109" si="45">($BE78-$BS$172)*(BF78-$BS$172)</f>
        <v>2.8568810175866322</v>
      </c>
      <c r="BU78" s="60">
        <f t="shared" si="19"/>
        <v>0.85351251413305473</v>
      </c>
      <c r="BV78" s="60">
        <f t="shared" si="20"/>
        <v>-0.77020979286643609</v>
      </c>
      <c r="BW78" s="60">
        <f t="shared" si="21"/>
        <v>-3.6203713576269645</v>
      </c>
      <c r="BX78" s="60">
        <f t="shared" si="22"/>
        <v>-2.6808264944675053</v>
      </c>
      <c r="BY78" s="60">
        <f t="shared" si="23"/>
        <v>5.2785434247510699</v>
      </c>
      <c r="BZ78" s="60">
        <f t="shared" si="24"/>
        <v>6.1299637517406262</v>
      </c>
      <c r="CA78" s="60">
        <f t="shared" si="25"/>
        <v>8.1942197526493992</v>
      </c>
      <c r="CB78" s="60">
        <f t="shared" si="26"/>
        <v>-4.4647351632624552E-2</v>
      </c>
      <c r="CC78" s="60">
        <f t="shared" si="27"/>
        <v>-7.3457590025717519</v>
      </c>
      <c r="CD78" s="60">
        <f t="shared" si="28"/>
        <v>-2.2482701059719812</v>
      </c>
      <c r="CE78" s="60">
        <f t="shared" si="29"/>
        <v>5.3447523248570246</v>
      </c>
    </row>
    <row r="79" spans="1:83">
      <c r="A79" s="2">
        <v>43070</v>
      </c>
      <c r="B79" s="8">
        <f>'WA Sch. 1-2'!B80</f>
        <v>1138.7249999999999</v>
      </c>
      <c r="C79" s="8">
        <f>'WA Sch. 1-2'!C80</f>
        <v>1296694.6256249999</v>
      </c>
      <c r="D79" s="8">
        <f>'WA Sch. 1-2'!D80</f>
        <v>0</v>
      </c>
      <c r="E79" s="74">
        <f>'WA Sch. 1-2'!E80</f>
        <v>1186.5</v>
      </c>
      <c r="F79" s="8">
        <f t="shared" si="31"/>
        <v>1407782.25</v>
      </c>
      <c r="G79" s="8">
        <f>'WA Sch. 1-2'!G80</f>
        <v>0</v>
      </c>
      <c r="H79" s="8">
        <f t="shared" si="32"/>
        <v>-47.775000000000091</v>
      </c>
      <c r="I79" s="8">
        <f t="shared" si="32"/>
        <v>-111087.62437500013</v>
      </c>
      <c r="J79" s="8">
        <f t="shared" si="32"/>
        <v>0</v>
      </c>
      <c r="K79" s="9">
        <v>159711</v>
      </c>
      <c r="L79" s="9">
        <v>18224810.508180004</v>
      </c>
      <c r="M79" s="9">
        <v>4555071</v>
      </c>
      <c r="N79" s="9">
        <f t="shared" si="33"/>
        <v>22779881.508180004</v>
      </c>
      <c r="O79" s="9">
        <f t="shared" si="34"/>
        <v>142.63188827432052</v>
      </c>
      <c r="P79" s="8">
        <f t="shared" si="35"/>
        <v>-5.7581468587288018</v>
      </c>
      <c r="Q79" s="8">
        <f t="shared" si="36"/>
        <v>136.87374141559172</v>
      </c>
      <c r="R79" s="9">
        <f t="shared" si="30"/>
        <v>21860242.115225568</v>
      </c>
      <c r="S79" s="21"/>
      <c r="U79" s="2">
        <v>43435</v>
      </c>
      <c r="V79" s="8">
        <f t="shared" si="37"/>
        <v>1029.5</v>
      </c>
      <c r="W79" s="8">
        <f t="shared" si="38"/>
        <v>1059870.25</v>
      </c>
      <c r="X79" s="7">
        <v>0</v>
      </c>
      <c r="Y79" s="7">
        <v>0</v>
      </c>
      <c r="Z79" s="7">
        <v>0</v>
      </c>
      <c r="AA79" s="7">
        <v>0</v>
      </c>
      <c r="AB79" s="7">
        <v>0</v>
      </c>
      <c r="AC79" s="7">
        <v>0</v>
      </c>
      <c r="AD79" s="7">
        <v>0</v>
      </c>
      <c r="AE79" s="7">
        <v>0</v>
      </c>
      <c r="AF79" s="7">
        <v>0</v>
      </c>
      <c r="AG79" s="7">
        <v>0</v>
      </c>
      <c r="AH79" s="7">
        <v>0</v>
      </c>
      <c r="AI79" s="7">
        <v>0</v>
      </c>
      <c r="AJ79" s="7">
        <v>0</v>
      </c>
      <c r="AK79" s="7">
        <v>0</v>
      </c>
      <c r="AL79" s="8">
        <f t="shared" si="39"/>
        <v>125.64011159707979</v>
      </c>
      <c r="AN79" s="17">
        <v>35</v>
      </c>
      <c r="AO79" s="17">
        <v>103.39121735667571</v>
      </c>
      <c r="AP79" s="17">
        <v>-2.5427868230756161</v>
      </c>
      <c r="AQ79" s="17">
        <v>-0.97098419567598315</v>
      </c>
      <c r="AY79" s="1">
        <v>35</v>
      </c>
      <c r="AZ79" s="7">
        <f t="shared" si="42"/>
        <v>16</v>
      </c>
      <c r="BA79" s="52">
        <f t="shared" si="15"/>
        <v>0.12993762993762994</v>
      </c>
      <c r="BB79" s="52">
        <f t="shared" si="16"/>
        <v>-1.1266860090395716</v>
      </c>
      <c r="BC79" s="43"/>
      <c r="BD79" s="1">
        <v>35</v>
      </c>
      <c r="BE79" s="46">
        <f t="shared" si="43"/>
        <v>-2.5427868230756161</v>
      </c>
      <c r="BF79" s="46">
        <f t="shared" si="41"/>
        <v>-1.5991820755539479</v>
      </c>
      <c r="BG79" s="46">
        <f t="shared" si="41"/>
        <v>-1.7864638812919225</v>
      </c>
      <c r="BH79" s="46">
        <f t="shared" si="41"/>
        <v>-0.53371815953938118</v>
      </c>
      <c r="BI79" s="46">
        <f t="shared" si="41"/>
        <v>0.48162732977085021</v>
      </c>
      <c r="BJ79" s="46">
        <f t="shared" si="41"/>
        <v>2.2638894050715752</v>
      </c>
      <c r="BK79" s="46">
        <f t="shared" si="41"/>
        <v>1.6763735258468806</v>
      </c>
      <c r="BL79" s="46">
        <f t="shared" si="41"/>
        <v>-3.3007770068474116</v>
      </c>
      <c r="BM79" s="46">
        <f t="shared" si="41"/>
        <v>-3.8331868806228044</v>
      </c>
      <c r="BN79" s="46">
        <f t="shared" si="41"/>
        <v>-5.1240067518958767</v>
      </c>
      <c r="BO79" s="46">
        <f t="shared" si="40"/>
        <v>2.7918866972783007E-2</v>
      </c>
      <c r="BP79" s="46">
        <f t="shared" si="40"/>
        <v>4.5934475597640585</v>
      </c>
      <c r="BQ79" s="46">
        <f t="shared" si="40"/>
        <v>1.405887509834173</v>
      </c>
      <c r="BR79" s="1">
        <v>35</v>
      </c>
      <c r="BS79" s="60">
        <f t="shared" si="44"/>
        <v>6.4657648276070656</v>
      </c>
      <c r="BT79" s="60">
        <f t="shared" si="45"/>
        <v>4.0663791094173591</v>
      </c>
      <c r="BU79" s="60">
        <f t="shared" ref="BU79:BU110" si="46">($BE79-$BS$172)*(BG79-$BS$172)</f>
        <v>4.5425968172496916</v>
      </c>
      <c r="BV79" s="60">
        <f t="shared" si="20"/>
        <v>1.3571315033129572</v>
      </c>
      <c r="BW79" s="60">
        <f t="shared" si="21"/>
        <v>-1.2246756277743793</v>
      </c>
      <c r="BX79" s="60">
        <f t="shared" si="22"/>
        <v>-5.7565881481164931</v>
      </c>
      <c r="BY79" s="60">
        <f t="shared" si="23"/>
        <v>-4.2626605120762449</v>
      </c>
      <c r="BZ79" s="60">
        <f t="shared" si="24"/>
        <v>8.3931722789226644</v>
      </c>
      <c r="CA79" s="60">
        <f t="shared" si="25"/>
        <v>9.7469770904340933</v>
      </c>
      <c r="CB79" s="60">
        <f t="shared" si="26"/>
        <v>13.029256850071446</v>
      </c>
      <c r="CC79" s="60">
        <f t="shared" si="27"/>
        <v>-7.0991727053553402E-2</v>
      </c>
      <c r="CD79" s="60">
        <f t="shared" si="28"/>
        <v>-11.680157927456925</v>
      </c>
      <c r="CE79" s="60">
        <f t="shared" si="29"/>
        <v>-3.5748722347329074</v>
      </c>
    </row>
    <row r="80" spans="1:83">
      <c r="A80" s="2">
        <v>43101</v>
      </c>
      <c r="B80" s="8">
        <f>'WA Sch. 1-2'!B81</f>
        <v>1095.1500000000001</v>
      </c>
      <c r="C80" s="8">
        <f>'WA Sch. 1-2'!C81</f>
        <v>1199353.5225000002</v>
      </c>
      <c r="D80" s="8">
        <f>'WA Sch. 1-2'!D81</f>
        <v>0</v>
      </c>
      <c r="E80" s="74">
        <f>'WA Sch. 1-2'!E81</f>
        <v>970.5</v>
      </c>
      <c r="F80" s="8">
        <f t="shared" si="31"/>
        <v>941870.25</v>
      </c>
      <c r="G80" s="8">
        <f>'WA Sch. 1-2'!G81</f>
        <v>0</v>
      </c>
      <c r="H80" s="8">
        <f t="shared" si="32"/>
        <v>124.65000000000009</v>
      </c>
      <c r="I80" s="8">
        <f t="shared" si="32"/>
        <v>257483.2725000002</v>
      </c>
      <c r="J80" s="8">
        <f t="shared" si="32"/>
        <v>0</v>
      </c>
      <c r="K80" s="9">
        <v>160584</v>
      </c>
      <c r="L80" s="9">
        <v>23893508.955320001</v>
      </c>
      <c r="M80" s="9">
        <v>-3627217</v>
      </c>
      <c r="N80" s="9">
        <f t="shared" si="33"/>
        <v>20266291.955320001</v>
      </c>
      <c r="O80" s="9">
        <f t="shared" si="34"/>
        <v>126.20368128406318</v>
      </c>
      <c r="P80" s="8">
        <f t="shared" si="35"/>
        <v>14.445105891899978</v>
      </c>
      <c r="Q80" s="8">
        <f t="shared" si="36"/>
        <v>140.64878717596315</v>
      </c>
      <c r="R80" s="9">
        <f t="shared" si="30"/>
        <v>22585944.839864865</v>
      </c>
      <c r="S80" s="21"/>
      <c r="U80" s="2">
        <v>43466</v>
      </c>
      <c r="V80" s="8">
        <f t="shared" si="37"/>
        <v>1057.5</v>
      </c>
      <c r="W80" s="8">
        <f t="shared" si="38"/>
        <v>1118306.25</v>
      </c>
      <c r="X80" s="7">
        <v>1</v>
      </c>
      <c r="Y80" s="7">
        <v>0</v>
      </c>
      <c r="Z80" s="7">
        <v>0</v>
      </c>
      <c r="AA80" s="7">
        <v>0</v>
      </c>
      <c r="AB80" s="7">
        <v>0</v>
      </c>
      <c r="AC80" s="7">
        <v>0</v>
      </c>
      <c r="AD80" s="7">
        <v>0</v>
      </c>
      <c r="AE80" s="7">
        <v>0</v>
      </c>
      <c r="AF80" s="7">
        <v>0</v>
      </c>
      <c r="AG80" s="7">
        <v>0</v>
      </c>
      <c r="AH80" s="7">
        <v>0</v>
      </c>
      <c r="AI80" s="7">
        <v>0</v>
      </c>
      <c r="AJ80" s="7">
        <v>0</v>
      </c>
      <c r="AK80" s="7">
        <v>0</v>
      </c>
      <c r="AL80" s="8">
        <f t="shared" si="39"/>
        <v>128.25243374749888</v>
      </c>
      <c r="AN80" s="17">
        <v>36</v>
      </c>
      <c r="AO80" s="17">
        <v>128.88352063713711</v>
      </c>
      <c r="AP80" s="17">
        <v>-1.8771110083342535</v>
      </c>
      <c r="AQ80" s="17">
        <v>-0.71679037585124683</v>
      </c>
      <c r="AY80" s="1">
        <v>36</v>
      </c>
      <c r="AZ80" s="7">
        <f t="shared" si="42"/>
        <v>29</v>
      </c>
      <c r="BA80" s="52">
        <f t="shared" si="15"/>
        <v>0.23804573804573806</v>
      </c>
      <c r="BB80" s="52">
        <f t="shared" si="16"/>
        <v>-0.71260296566742809</v>
      </c>
      <c r="BC80" s="43"/>
      <c r="BD80" s="1">
        <v>36</v>
      </c>
      <c r="BE80" s="46">
        <f t="shared" si="43"/>
        <v>-1.8771110083342535</v>
      </c>
      <c r="BF80" s="46">
        <f t="shared" si="41"/>
        <v>-2.5427868230756161</v>
      </c>
      <c r="BG80" s="46">
        <f t="shared" si="41"/>
        <v>-1.5991820755539479</v>
      </c>
      <c r="BH80" s="46">
        <f t="shared" si="41"/>
        <v>-1.7864638812919225</v>
      </c>
      <c r="BI80" s="46">
        <f t="shared" si="41"/>
        <v>-0.53371815953938118</v>
      </c>
      <c r="BJ80" s="46">
        <f t="shared" si="41"/>
        <v>0.48162732977085021</v>
      </c>
      <c r="BK80" s="46">
        <f t="shared" si="41"/>
        <v>2.2638894050715752</v>
      </c>
      <c r="BL80" s="46">
        <f t="shared" si="41"/>
        <v>1.6763735258468806</v>
      </c>
      <c r="BM80" s="46">
        <f t="shared" si="41"/>
        <v>-3.3007770068474116</v>
      </c>
      <c r="BN80" s="46">
        <f t="shared" si="41"/>
        <v>-3.8331868806228044</v>
      </c>
      <c r="BO80" s="46">
        <f t="shared" si="40"/>
        <v>-5.1240067518958767</v>
      </c>
      <c r="BP80" s="46">
        <f t="shared" si="40"/>
        <v>2.7918866972783007E-2</v>
      </c>
      <c r="BQ80" s="46">
        <f t="shared" si="40"/>
        <v>4.5934475597640585</v>
      </c>
      <c r="BR80" s="1">
        <v>36</v>
      </c>
      <c r="BS80" s="60">
        <f t="shared" si="44"/>
        <v>3.5235457376096977</v>
      </c>
      <c r="BT80" s="60">
        <f t="shared" si="45"/>
        <v>4.7730931374425936</v>
      </c>
      <c r="BU80" s="60">
        <f t="shared" si="46"/>
        <v>3.0018422783531911</v>
      </c>
      <c r="BV80" s="60">
        <f t="shared" ref="BV80:BV111" si="47">($BE80-$BS$172)*(BH80-$BS$172)</f>
        <v>3.3533910175646633</v>
      </c>
      <c r="BW80" s="60">
        <f t="shared" si="21"/>
        <v>1.0018482326193083</v>
      </c>
      <c r="BX80" s="60">
        <f t="shared" si="22"/>
        <v>-0.90406796262747235</v>
      </c>
      <c r="BY80" s="60">
        <f t="shared" si="23"/>
        <v>-4.2495717239111439</v>
      </c>
      <c r="BZ80" s="60">
        <f t="shared" si="24"/>
        <v>-3.1467391994472824</v>
      </c>
      <c r="CA80" s="60">
        <f t="shared" si="25"/>
        <v>6.1959248556099471</v>
      </c>
      <c r="CB80" s="60">
        <f t="shared" si="26"/>
        <v>7.1953172906195952</v>
      </c>
      <c r="CC80" s="60">
        <f t="shared" si="27"/>
        <v>9.6183294807629043</v>
      </c>
      <c r="CD80" s="60">
        <f t="shared" si="28"/>
        <v>-5.2406812534801006E-2</v>
      </c>
      <c r="CE80" s="60">
        <f t="shared" si="29"/>
        <v>-8.6224109806392715</v>
      </c>
    </row>
    <row r="81" spans="1:83">
      <c r="A81" s="2">
        <v>43132</v>
      </c>
      <c r="B81" s="8">
        <f>'WA Sch. 1-2'!B82</f>
        <v>932.76424999999995</v>
      </c>
      <c r="C81" s="8">
        <f>'WA Sch. 1-2'!C82</f>
        <v>870049.14607806236</v>
      </c>
      <c r="D81" s="8">
        <f>'WA Sch. 1-2'!D82</f>
        <v>0</v>
      </c>
      <c r="E81" s="74">
        <f>'WA Sch. 1-2'!E82</f>
        <v>974</v>
      </c>
      <c r="F81" s="8">
        <f t="shared" si="31"/>
        <v>948676</v>
      </c>
      <c r="G81" s="8">
        <f>'WA Sch. 1-2'!G82</f>
        <v>0</v>
      </c>
      <c r="H81" s="8">
        <f t="shared" si="32"/>
        <v>-41.235750000000053</v>
      </c>
      <c r="I81" s="8">
        <f t="shared" si="32"/>
        <v>-78626.85392193764</v>
      </c>
      <c r="J81" s="8">
        <f t="shared" si="32"/>
        <v>0</v>
      </c>
      <c r="K81" s="9">
        <v>160352</v>
      </c>
      <c r="L81" s="9">
        <v>17398554.110619999</v>
      </c>
      <c r="M81" s="9">
        <v>792412</v>
      </c>
      <c r="N81" s="9">
        <f t="shared" si="33"/>
        <v>18190966.110619999</v>
      </c>
      <c r="O81" s="9">
        <f t="shared" si="34"/>
        <v>113.44396147612751</v>
      </c>
      <c r="P81" s="8">
        <f t="shared" si="35"/>
        <v>-4.6614768423965298</v>
      </c>
      <c r="Q81" s="8">
        <f t="shared" si="36"/>
        <v>108.78248463373099</v>
      </c>
      <c r="R81" s="9">
        <f t="shared" si="30"/>
        <v>17443488.97598803</v>
      </c>
      <c r="S81" s="21"/>
      <c r="U81" s="2">
        <v>43497</v>
      </c>
      <c r="V81" s="8">
        <f t="shared" si="37"/>
        <v>1224.5</v>
      </c>
      <c r="W81" s="8">
        <f t="shared" si="38"/>
        <v>1499400.25</v>
      </c>
      <c r="X81" s="7">
        <v>0</v>
      </c>
      <c r="Y81" s="7">
        <v>1</v>
      </c>
      <c r="Z81" s="7">
        <v>0</v>
      </c>
      <c r="AA81" s="7">
        <v>0</v>
      </c>
      <c r="AB81" s="7">
        <v>0</v>
      </c>
      <c r="AC81" s="7">
        <v>0</v>
      </c>
      <c r="AD81" s="7">
        <v>0</v>
      </c>
      <c r="AE81" s="7">
        <v>0</v>
      </c>
      <c r="AF81" s="7">
        <v>0</v>
      </c>
      <c r="AG81" s="7">
        <v>0</v>
      </c>
      <c r="AH81" s="7">
        <v>0</v>
      </c>
      <c r="AI81" s="7">
        <v>0</v>
      </c>
      <c r="AJ81" s="7">
        <v>0</v>
      </c>
      <c r="AK81" s="7">
        <v>0</v>
      </c>
      <c r="AL81" s="8">
        <f t="shared" si="39"/>
        <v>144.91524470226267</v>
      </c>
      <c r="AN81" s="17">
        <v>37</v>
      </c>
      <c r="AO81" s="17">
        <v>131.72158304597829</v>
      </c>
      <c r="AP81" s="17">
        <v>5.1489442689359066E-2</v>
      </c>
      <c r="AQ81" s="17">
        <v>1.9661669881968397E-2</v>
      </c>
      <c r="AY81" s="1">
        <v>37</v>
      </c>
      <c r="AZ81" s="7">
        <f t="shared" si="42"/>
        <v>68</v>
      </c>
      <c r="BA81" s="52">
        <f t="shared" si="15"/>
        <v>0.56237006237006237</v>
      </c>
      <c r="BB81" s="52">
        <f t="shared" si="16"/>
        <v>0.15698093272589608</v>
      </c>
      <c r="BC81" s="43"/>
      <c r="BD81" s="1">
        <v>37</v>
      </c>
      <c r="BE81" s="46">
        <f t="shared" si="43"/>
        <v>5.1489442689359066E-2</v>
      </c>
      <c r="BF81" s="46">
        <f t="shared" si="41"/>
        <v>-1.8771110083342535</v>
      </c>
      <c r="BG81" s="46">
        <f t="shared" si="41"/>
        <v>-2.5427868230756161</v>
      </c>
      <c r="BH81" s="46">
        <f t="shared" si="41"/>
        <v>-1.5991820755539479</v>
      </c>
      <c r="BI81" s="46">
        <f t="shared" si="41"/>
        <v>-1.7864638812919225</v>
      </c>
      <c r="BJ81" s="46">
        <f t="shared" si="41"/>
        <v>-0.53371815953938118</v>
      </c>
      <c r="BK81" s="46">
        <f t="shared" si="41"/>
        <v>0.48162732977085021</v>
      </c>
      <c r="BL81" s="46">
        <f t="shared" si="41"/>
        <v>2.2638894050715752</v>
      </c>
      <c r="BM81" s="46">
        <f t="shared" si="41"/>
        <v>1.6763735258468806</v>
      </c>
      <c r="BN81" s="46">
        <f t="shared" si="41"/>
        <v>-3.3007770068474116</v>
      </c>
      <c r="BO81" s="46">
        <f t="shared" si="40"/>
        <v>-3.8331868806228044</v>
      </c>
      <c r="BP81" s="46">
        <f t="shared" si="40"/>
        <v>-5.1240067518958767</v>
      </c>
      <c r="BQ81" s="46">
        <f t="shared" si="40"/>
        <v>2.7918866972783007E-2</v>
      </c>
      <c r="BR81" s="1">
        <v>37</v>
      </c>
      <c r="BS81" s="60">
        <f t="shared" si="44"/>
        <v>2.6511627084591441E-3</v>
      </c>
      <c r="BT81" s="60">
        <f t="shared" si="45"/>
        <v>-9.6651399685162342E-2</v>
      </c>
      <c r="BU81" s="60">
        <f t="shared" si="46"/>
        <v>-0.13092667639796948</v>
      </c>
      <c r="BV81" s="60">
        <f t="shared" si="47"/>
        <v>-8.2340993829060516E-2</v>
      </c>
      <c r="BW81" s="60">
        <f t="shared" ref="BW81:BW112" si="48">($BE81-$BS$172)*(BI81-$BS$172)</f>
        <v>-9.1984029632362643E-2</v>
      </c>
      <c r="BX81" s="60">
        <f t="shared" si="22"/>
        <v>-2.7480850587865448E-2</v>
      </c>
      <c r="BY81" s="60">
        <f t="shared" si="23"/>
        <v>2.4798722793856701E-2</v>
      </c>
      <c r="BZ81" s="60">
        <f t="shared" si="24"/>
        <v>0.11656640377744301</v>
      </c>
      <c r="CA81" s="60">
        <f t="shared" si="25"/>
        <v>8.6315538585024096E-2</v>
      </c>
      <c r="CB81" s="60">
        <f t="shared" si="26"/>
        <v>-0.16995516852437195</v>
      </c>
      <c r="CC81" s="60">
        <f t="shared" si="27"/>
        <v>-0.19736865620737043</v>
      </c>
      <c r="CD81" s="60">
        <f t="shared" si="28"/>
        <v>-0.26383225199155047</v>
      </c>
      <c r="CE81" s="60">
        <f t="shared" si="29"/>
        <v>1.4375269009456798E-3</v>
      </c>
    </row>
    <row r="82" spans="1:83">
      <c r="A82" s="2">
        <v>43160</v>
      </c>
      <c r="B82" s="8">
        <f>'WA Sch. 1-2'!B83</f>
        <v>767.35</v>
      </c>
      <c r="C82" s="8">
        <f>'WA Sch. 1-2'!C83</f>
        <v>588826.02250000008</v>
      </c>
      <c r="D82" s="8">
        <f>'WA Sch. 1-2'!D83</f>
        <v>0</v>
      </c>
      <c r="E82" s="74">
        <f>'WA Sch. 1-2'!E83</f>
        <v>767</v>
      </c>
      <c r="F82" s="8">
        <f t="shared" si="31"/>
        <v>588289</v>
      </c>
      <c r="G82" s="8">
        <f>'WA Sch. 1-2'!G83</f>
        <v>0</v>
      </c>
      <c r="H82" s="8">
        <f t="shared" si="32"/>
        <v>0.35000000000002274</v>
      </c>
      <c r="I82" s="8">
        <f t="shared" si="32"/>
        <v>537.02250000007916</v>
      </c>
      <c r="J82" s="8">
        <f t="shared" si="32"/>
        <v>0</v>
      </c>
      <c r="K82" s="9">
        <v>161201</v>
      </c>
      <c r="L82" s="9">
        <v>18758129.305499997</v>
      </c>
      <c r="M82" s="9">
        <v>-2982167</v>
      </c>
      <c r="N82" s="9">
        <f t="shared" si="33"/>
        <v>15775962.305499997</v>
      </c>
      <c r="O82" s="9">
        <f t="shared" si="34"/>
        <v>97.865164021935328</v>
      </c>
      <c r="P82" s="8">
        <f t="shared" si="35"/>
        <v>3.7235108241336086E-2</v>
      </c>
      <c r="Q82" s="8">
        <f t="shared" si="36"/>
        <v>97.902399130176661</v>
      </c>
      <c r="R82" s="9">
        <f t="shared" si="30"/>
        <v>15781964.642183607</v>
      </c>
      <c r="S82" s="21"/>
      <c r="U82" s="2">
        <v>43525</v>
      </c>
      <c r="V82" s="8">
        <f t="shared" si="37"/>
        <v>943.5</v>
      </c>
      <c r="W82" s="8">
        <f t="shared" si="38"/>
        <v>890192.25</v>
      </c>
      <c r="X82" s="7">
        <v>0</v>
      </c>
      <c r="Y82" s="7">
        <v>0</v>
      </c>
      <c r="Z82" s="7">
        <v>1</v>
      </c>
      <c r="AA82" s="7">
        <v>0</v>
      </c>
      <c r="AB82" s="7">
        <v>0</v>
      </c>
      <c r="AC82" s="7">
        <v>0</v>
      </c>
      <c r="AD82" s="7">
        <v>0</v>
      </c>
      <c r="AE82" s="7">
        <v>0</v>
      </c>
      <c r="AF82" s="7">
        <v>0</v>
      </c>
      <c r="AG82" s="7">
        <v>0</v>
      </c>
      <c r="AH82" s="7">
        <v>0</v>
      </c>
      <c r="AI82" s="7">
        <v>0</v>
      </c>
      <c r="AJ82" s="7">
        <v>0</v>
      </c>
      <c r="AK82" s="7">
        <v>0</v>
      </c>
      <c r="AL82" s="8">
        <f t="shared" si="39"/>
        <v>110.64140291610052</v>
      </c>
      <c r="AN82" s="17">
        <v>38</v>
      </c>
      <c r="AO82" s="17">
        <v>95.084707804002463</v>
      </c>
      <c r="AP82" s="17">
        <v>-2.1373574418362296</v>
      </c>
      <c r="AQ82" s="17">
        <v>-0.81616763060900643</v>
      </c>
      <c r="AY82" s="1">
        <v>38</v>
      </c>
      <c r="AZ82" s="7">
        <f t="shared" si="42"/>
        <v>20</v>
      </c>
      <c r="BA82" s="52">
        <f t="shared" si="15"/>
        <v>0.16320166320166321</v>
      </c>
      <c r="BB82" s="52">
        <f t="shared" si="16"/>
        <v>-0.98138417626213981</v>
      </c>
      <c r="BC82" s="43"/>
      <c r="BD82" s="1">
        <v>38</v>
      </c>
      <c r="BE82" s="46">
        <f t="shared" si="43"/>
        <v>-2.1373574418362296</v>
      </c>
      <c r="BF82" s="46">
        <f t="shared" si="41"/>
        <v>5.1489442689359066E-2</v>
      </c>
      <c r="BG82" s="46">
        <f t="shared" si="41"/>
        <v>-1.8771110083342535</v>
      </c>
      <c r="BH82" s="46">
        <f t="shared" si="41"/>
        <v>-2.5427868230756161</v>
      </c>
      <c r="BI82" s="46">
        <f t="shared" si="41"/>
        <v>-1.5991820755539479</v>
      </c>
      <c r="BJ82" s="46">
        <f t="shared" si="41"/>
        <v>-1.7864638812919225</v>
      </c>
      <c r="BK82" s="46">
        <f t="shared" si="41"/>
        <v>-0.53371815953938118</v>
      </c>
      <c r="BL82" s="46">
        <f t="shared" si="41"/>
        <v>0.48162732977085021</v>
      </c>
      <c r="BM82" s="46">
        <f t="shared" si="41"/>
        <v>2.2638894050715752</v>
      </c>
      <c r="BN82" s="46">
        <f t="shared" si="41"/>
        <v>1.6763735258468806</v>
      </c>
      <c r="BO82" s="46">
        <f t="shared" si="40"/>
        <v>-3.3007770068474116</v>
      </c>
      <c r="BP82" s="46">
        <f t="shared" si="40"/>
        <v>-3.8331868806228044</v>
      </c>
      <c r="BQ82" s="46">
        <f t="shared" si="40"/>
        <v>-5.1240067518958767</v>
      </c>
      <c r="BR82" s="1">
        <v>38</v>
      </c>
      <c r="BS82" s="60">
        <f t="shared" si="44"/>
        <v>4.5682968341727799</v>
      </c>
      <c r="BT82" s="60">
        <f t="shared" si="45"/>
        <v>-0.11005134350806826</v>
      </c>
      <c r="BU82" s="60">
        <f t="shared" si="46"/>
        <v>4.0120571828159894</v>
      </c>
      <c r="BV82" s="60">
        <f t="shared" si="47"/>
        <v>5.4348443393038472</v>
      </c>
      <c r="BW82" s="60">
        <f t="shared" si="48"/>
        <v>3.4180237100363979</v>
      </c>
      <c r="BX82" s="60">
        <f t="shared" ref="BX82:BX113" si="49">($BE82-$BS$172)*(BJ82-$BS$172)</f>
        <v>3.8183118712509878</v>
      </c>
      <c r="BY82" s="60">
        <f t="shared" si="23"/>
        <v>1.1407464801346752</v>
      </c>
      <c r="BZ82" s="60">
        <f t="shared" si="24"/>
        <v>-1.0294097574774121</v>
      </c>
      <c r="CA82" s="60">
        <f t="shared" si="25"/>
        <v>-4.8387408674239278</v>
      </c>
      <c r="CB82" s="60">
        <f t="shared" si="26"/>
        <v>-3.5830094307660616</v>
      </c>
      <c r="CC82" s="60">
        <f t="shared" si="27"/>
        <v>7.0549402994273169</v>
      </c>
      <c r="CD82" s="60">
        <f t="shared" si="28"/>
        <v>8.1928905052482488</v>
      </c>
      <c r="CE82" s="60">
        <f t="shared" si="29"/>
        <v>10.951833963183855</v>
      </c>
    </row>
    <row r="83" spans="1:83">
      <c r="A83" s="2">
        <v>43191</v>
      </c>
      <c r="B83" s="8">
        <f>'WA Sch. 1-2'!B84</f>
        <v>547.15</v>
      </c>
      <c r="C83" s="8">
        <f>'WA Sch. 1-2'!C84</f>
        <v>299373.1225</v>
      </c>
      <c r="D83" s="8">
        <f>'WA Sch. 1-2'!D84</f>
        <v>0.375</v>
      </c>
      <c r="E83" s="74">
        <f>'WA Sch. 1-2'!E84</f>
        <v>548.5</v>
      </c>
      <c r="F83" s="8">
        <f t="shared" si="31"/>
        <v>300852.25</v>
      </c>
      <c r="G83" s="8">
        <f>'WA Sch. 1-2'!G84</f>
        <v>0.5</v>
      </c>
      <c r="H83" s="8">
        <f t="shared" si="32"/>
        <v>-1.3500000000000227</v>
      </c>
      <c r="I83" s="8">
        <f t="shared" si="32"/>
        <v>-1479.1275000000023</v>
      </c>
      <c r="J83" s="8">
        <f t="shared" si="32"/>
        <v>-0.125</v>
      </c>
      <c r="K83" s="9">
        <v>160909</v>
      </c>
      <c r="L83" s="9">
        <v>12806908.292350002</v>
      </c>
      <c r="M83" s="9">
        <v>-3042381</v>
      </c>
      <c r="N83" s="9">
        <f t="shared" si="33"/>
        <v>9764527.2923500016</v>
      </c>
      <c r="O83" s="9">
        <f t="shared" si="34"/>
        <v>60.683537231292235</v>
      </c>
      <c r="P83" s="8">
        <f t="shared" si="35"/>
        <v>-0.13303217185955551</v>
      </c>
      <c r="Q83" s="8">
        <f t="shared" si="36"/>
        <v>60.55050505943268</v>
      </c>
      <c r="R83" s="9">
        <f t="shared" si="30"/>
        <v>9743121.2186082527</v>
      </c>
      <c r="S83" s="21"/>
      <c r="U83" s="2">
        <v>43556</v>
      </c>
      <c r="V83" s="8">
        <f t="shared" si="37"/>
        <v>508</v>
      </c>
      <c r="W83" s="8">
        <f t="shared" si="38"/>
        <v>258064</v>
      </c>
      <c r="X83" s="7">
        <v>0</v>
      </c>
      <c r="Y83" s="7">
        <v>0</v>
      </c>
      <c r="Z83" s="7">
        <v>0</v>
      </c>
      <c r="AA83" s="7">
        <v>1</v>
      </c>
      <c r="AB83" s="7">
        <v>0</v>
      </c>
      <c r="AC83" s="7">
        <v>0</v>
      </c>
      <c r="AD83" s="7">
        <v>0</v>
      </c>
      <c r="AE83" s="7">
        <v>0</v>
      </c>
      <c r="AF83" s="7">
        <v>0</v>
      </c>
      <c r="AG83" s="7">
        <v>0</v>
      </c>
      <c r="AH83" s="7">
        <v>0</v>
      </c>
      <c r="AI83" s="7">
        <v>0</v>
      </c>
      <c r="AJ83" s="7">
        <v>0</v>
      </c>
      <c r="AK83" s="7">
        <v>0</v>
      </c>
      <c r="AL83" s="8">
        <f t="shared" si="39"/>
        <v>53.240528484547454</v>
      </c>
      <c r="AN83" s="17">
        <v>39</v>
      </c>
      <c r="AO83" s="17">
        <v>82.370267257953742</v>
      </c>
      <c r="AP83" s="17">
        <v>-2.5677999687778907</v>
      </c>
      <c r="AQ83" s="17">
        <v>-0.98053567240247985</v>
      </c>
      <c r="AY83" s="1">
        <v>39</v>
      </c>
      <c r="AZ83" s="7">
        <f t="shared" si="42"/>
        <v>15</v>
      </c>
      <c r="BA83" s="52">
        <f t="shared" si="15"/>
        <v>0.12162162162162163</v>
      </c>
      <c r="BB83" s="52">
        <f t="shared" si="16"/>
        <v>-1.1669186011353176</v>
      </c>
      <c r="BC83" s="43"/>
      <c r="BD83" s="1">
        <v>39</v>
      </c>
      <c r="BE83" s="46">
        <f t="shared" si="43"/>
        <v>-2.5677999687778907</v>
      </c>
      <c r="BF83" s="46">
        <f t="shared" si="41"/>
        <v>-2.1373574418362296</v>
      </c>
      <c r="BG83" s="46">
        <f t="shared" si="41"/>
        <v>5.1489442689359066E-2</v>
      </c>
      <c r="BH83" s="46">
        <f t="shared" si="41"/>
        <v>-1.8771110083342535</v>
      </c>
      <c r="BI83" s="46">
        <f t="shared" si="41"/>
        <v>-2.5427868230756161</v>
      </c>
      <c r="BJ83" s="46">
        <f t="shared" si="41"/>
        <v>-1.5991820755539479</v>
      </c>
      <c r="BK83" s="46">
        <f t="shared" si="41"/>
        <v>-1.7864638812919225</v>
      </c>
      <c r="BL83" s="46">
        <f t="shared" si="41"/>
        <v>-0.53371815953938118</v>
      </c>
      <c r="BM83" s="46">
        <f t="shared" si="41"/>
        <v>0.48162732977085021</v>
      </c>
      <c r="BN83" s="46">
        <f t="shared" si="41"/>
        <v>2.2638894050715752</v>
      </c>
      <c r="BO83" s="46">
        <f t="shared" si="40"/>
        <v>1.6763735258468806</v>
      </c>
      <c r="BP83" s="46">
        <f t="shared" si="40"/>
        <v>-3.3007770068474116</v>
      </c>
      <c r="BQ83" s="46">
        <f t="shared" si="40"/>
        <v>-3.8331868806228044</v>
      </c>
      <c r="BR83" s="1">
        <v>39</v>
      </c>
      <c r="BS83" s="60">
        <f t="shared" si="44"/>
        <v>6.5935966796558185</v>
      </c>
      <c r="BT83" s="60">
        <f t="shared" si="45"/>
        <v>5.4883063724143382</v>
      </c>
      <c r="BU83" s="60">
        <f t="shared" si="46"/>
        <v>-0.13221458933008695</v>
      </c>
      <c r="BV83" s="60">
        <f t="shared" si="47"/>
        <v>4.8200455885934019</v>
      </c>
      <c r="BW83" s="60">
        <f t="shared" si="48"/>
        <v>6.5293679249024805</v>
      </c>
      <c r="BX83" s="60">
        <f t="shared" si="49"/>
        <v>4.1063796836776563</v>
      </c>
      <c r="BY83" s="60">
        <f t="shared" ref="BY83:BY114" si="50">($BE83-$BS$172)*(BK83-$BS$172)</f>
        <v>4.5872818986042976</v>
      </c>
      <c r="BZ83" s="60">
        <f t="shared" si="24"/>
        <v>1.3704814734014659</v>
      </c>
      <c r="CA83" s="60">
        <f t="shared" si="25"/>
        <v>-1.2367226423481348</v>
      </c>
      <c r="CB83" s="60">
        <f t="shared" si="26"/>
        <v>-5.8132151436593835</v>
      </c>
      <c r="CC83" s="60">
        <f t="shared" si="27"/>
        <v>-4.3045918873296882</v>
      </c>
      <c r="CD83" s="60">
        <f t="shared" si="28"/>
        <v>8.4757350951256569</v>
      </c>
      <c r="CE83" s="60">
        <f t="shared" si="29"/>
        <v>9.8428571523831607</v>
      </c>
    </row>
    <row r="84" spans="1:83">
      <c r="A84" s="2">
        <v>43221</v>
      </c>
      <c r="B84" s="8">
        <f>'WA Sch. 1-2'!B85</f>
        <v>290.02499999999998</v>
      </c>
      <c r="C84" s="8">
        <f>'WA Sch. 1-2'!C85</f>
        <v>84114.500624999986</v>
      </c>
      <c r="D84" s="8">
        <f>'WA Sch. 1-2'!D85</f>
        <v>14.95</v>
      </c>
      <c r="E84" s="74">
        <f>'WA Sch. 1-2'!E85</f>
        <v>129</v>
      </c>
      <c r="F84" s="8">
        <f t="shared" si="31"/>
        <v>16641</v>
      </c>
      <c r="G84" s="8">
        <f>'WA Sch. 1-2'!G85</f>
        <v>34.5</v>
      </c>
      <c r="H84" s="8">
        <f t="shared" si="32"/>
        <v>161.02499999999998</v>
      </c>
      <c r="I84" s="8">
        <f t="shared" si="32"/>
        <v>67473.500624999986</v>
      </c>
      <c r="J84" s="8">
        <f t="shared" si="32"/>
        <v>-19.55</v>
      </c>
      <c r="K84" s="9">
        <v>161346</v>
      </c>
      <c r="L84" s="9">
        <v>6117816.8483400019</v>
      </c>
      <c r="M84" s="9">
        <v>-2830192</v>
      </c>
      <c r="N84" s="9">
        <f t="shared" si="33"/>
        <v>3287624.8483400019</v>
      </c>
      <c r="O84" s="9">
        <f t="shared" si="34"/>
        <v>20.376240181597325</v>
      </c>
      <c r="P84" s="8">
        <f t="shared" si="35"/>
        <v>13.919762556991049</v>
      </c>
      <c r="Q84" s="8">
        <f t="shared" si="36"/>
        <v>34.296002738588371</v>
      </c>
      <c r="R84" s="9">
        <f t="shared" si="30"/>
        <v>5533522.8578602793</v>
      </c>
      <c r="S84" s="21"/>
      <c r="U84" s="2">
        <v>43586</v>
      </c>
      <c r="V84" s="8">
        <f t="shared" si="37"/>
        <v>187</v>
      </c>
      <c r="W84" s="8">
        <f t="shared" si="38"/>
        <v>34969</v>
      </c>
      <c r="X84" s="7">
        <v>0</v>
      </c>
      <c r="Y84" s="7">
        <v>0</v>
      </c>
      <c r="Z84" s="7">
        <v>0</v>
      </c>
      <c r="AA84" s="7">
        <v>0</v>
      </c>
      <c r="AB84" s="7">
        <v>1</v>
      </c>
      <c r="AC84" s="7">
        <v>0</v>
      </c>
      <c r="AD84" s="7">
        <v>0</v>
      </c>
      <c r="AE84" s="7">
        <v>0</v>
      </c>
      <c r="AF84" s="7">
        <v>0</v>
      </c>
      <c r="AG84" s="7">
        <v>0</v>
      </c>
      <c r="AH84" s="7">
        <v>0</v>
      </c>
      <c r="AI84" s="7">
        <v>0</v>
      </c>
      <c r="AJ84" s="7">
        <v>0</v>
      </c>
      <c r="AK84" s="7">
        <v>0</v>
      </c>
      <c r="AL84" s="8">
        <f t="shared" si="39"/>
        <v>25.854947610226468</v>
      </c>
      <c r="AN84" s="17">
        <v>40</v>
      </c>
      <c r="AO84" s="17">
        <v>34.807639139068129</v>
      </c>
      <c r="AP84" s="17">
        <v>0.11840109434998425</v>
      </c>
      <c r="AQ84" s="17">
        <v>4.5212437913108083E-2</v>
      </c>
      <c r="AY84" s="1">
        <v>40</v>
      </c>
      <c r="AZ84" s="7">
        <f t="shared" si="42"/>
        <v>70</v>
      </c>
      <c r="BA84" s="52">
        <f t="shared" si="15"/>
        <v>0.57900207900207901</v>
      </c>
      <c r="BB84" s="52">
        <f t="shared" si="16"/>
        <v>0.19934121391943735</v>
      </c>
      <c r="BC84" s="43"/>
      <c r="BD84" s="1">
        <v>40</v>
      </c>
      <c r="BE84" s="46">
        <f t="shared" si="43"/>
        <v>0.11840109434998425</v>
      </c>
      <c r="BF84" s="46">
        <f t="shared" si="41"/>
        <v>-2.5677999687778907</v>
      </c>
      <c r="BG84" s="46">
        <f t="shared" si="41"/>
        <v>-2.1373574418362296</v>
      </c>
      <c r="BH84" s="46">
        <f t="shared" si="41"/>
        <v>5.1489442689359066E-2</v>
      </c>
      <c r="BI84" s="46">
        <f t="shared" si="41"/>
        <v>-1.8771110083342535</v>
      </c>
      <c r="BJ84" s="46">
        <f t="shared" si="41"/>
        <v>-2.5427868230756161</v>
      </c>
      <c r="BK84" s="46">
        <f t="shared" si="41"/>
        <v>-1.5991820755539479</v>
      </c>
      <c r="BL84" s="46">
        <f t="shared" si="41"/>
        <v>-1.7864638812919225</v>
      </c>
      <c r="BM84" s="46">
        <f t="shared" si="41"/>
        <v>-0.53371815953938118</v>
      </c>
      <c r="BN84" s="46">
        <f t="shared" si="41"/>
        <v>0.48162732977085021</v>
      </c>
      <c r="BO84" s="46">
        <f t="shared" si="40"/>
        <v>2.2638894050715752</v>
      </c>
      <c r="BP84" s="46">
        <f t="shared" si="40"/>
        <v>1.6763735258468806</v>
      </c>
      <c r="BQ84" s="46">
        <f t="shared" si="40"/>
        <v>-3.3007770068474116</v>
      </c>
      <c r="BR84" s="1">
        <v>40</v>
      </c>
      <c r="BS84" s="60">
        <f t="shared" si="44"/>
        <v>1.4018819143270083E-2</v>
      </c>
      <c r="BT84" s="60">
        <f t="shared" si="45"/>
        <v>-0.30403032637511845</v>
      </c>
      <c r="BU84" s="60">
        <f t="shared" si="46"/>
        <v>-0.25306546013046005</v>
      </c>
      <c r="BV84" s="60">
        <f t="shared" si="47"/>
        <v>6.0964063618881908E-3</v>
      </c>
      <c r="BW84" s="60">
        <f t="shared" si="48"/>
        <v>-0.22225199760314987</v>
      </c>
      <c r="BX84" s="60">
        <f t="shared" si="49"/>
        <v>-0.30106874255083393</v>
      </c>
      <c r="BY84" s="60">
        <f t="shared" si="50"/>
        <v>-0.18934490781044291</v>
      </c>
      <c r="BZ84" s="60">
        <f t="shared" ref="BZ84:BZ120" si="51">($BE84-$BS$172)*(BL84-$BS$172)</f>
        <v>-0.21151927856165728</v>
      </c>
      <c r="CA84" s="60">
        <f t="shared" si="25"/>
        <v>-6.3192814163915575E-2</v>
      </c>
      <c r="CB84" s="60">
        <f t="shared" si="26"/>
        <v>5.7025202913719812E-2</v>
      </c>
      <c r="CC84" s="60">
        <f t="shared" si="27"/>
        <v>0.26804698304777119</v>
      </c>
      <c r="CD84" s="60">
        <f t="shared" si="28"/>
        <v>0.19848445999958356</v>
      </c>
      <c r="CE84" s="60">
        <f t="shared" si="29"/>
        <v>-0.39081560981594804</v>
      </c>
    </row>
    <row r="85" spans="1:83">
      <c r="A85" s="2">
        <v>43252</v>
      </c>
      <c r="B85" s="8">
        <f>'WA Sch. 1-2'!B86</f>
        <v>126.95</v>
      </c>
      <c r="C85" s="8">
        <f>'WA Sch. 1-2'!C86</f>
        <v>16116.302500000002</v>
      </c>
      <c r="D85" s="8">
        <f>'WA Sch. 1-2'!D86</f>
        <v>68</v>
      </c>
      <c r="E85" s="74">
        <f>'WA Sch. 1-2'!E86</f>
        <v>108</v>
      </c>
      <c r="F85" s="8">
        <f t="shared" si="31"/>
        <v>11664</v>
      </c>
      <c r="G85" s="8">
        <f>'WA Sch. 1-2'!G86</f>
        <v>29</v>
      </c>
      <c r="H85" s="8">
        <f t="shared" si="32"/>
        <v>18.950000000000003</v>
      </c>
      <c r="I85" s="8">
        <f t="shared" si="32"/>
        <v>4452.3025000000016</v>
      </c>
      <c r="J85" s="8">
        <f t="shared" si="32"/>
        <v>39</v>
      </c>
      <c r="K85" s="9">
        <v>161222</v>
      </c>
      <c r="L85" s="9">
        <v>2887663.3243300002</v>
      </c>
      <c r="M85" s="9">
        <v>-255260</v>
      </c>
      <c r="N85" s="9">
        <f t="shared" si="33"/>
        <v>2632403.3243300002</v>
      </c>
      <c r="O85" s="9">
        <f t="shared" si="34"/>
        <v>16.327817074158617</v>
      </c>
      <c r="P85" s="8">
        <f t="shared" si="35"/>
        <v>1.5757604689003479</v>
      </c>
      <c r="Q85" s="8">
        <f t="shared" si="36"/>
        <v>17.903577543058965</v>
      </c>
      <c r="R85" s="9">
        <f t="shared" si="30"/>
        <v>2886450.5786470524</v>
      </c>
      <c r="S85" s="21"/>
      <c r="U85" s="2">
        <v>43617</v>
      </c>
      <c r="V85" s="8">
        <f t="shared" si="37"/>
        <v>104.5</v>
      </c>
      <c r="W85" s="8">
        <f t="shared" si="38"/>
        <v>10920.25</v>
      </c>
      <c r="X85" s="7">
        <v>0</v>
      </c>
      <c r="Y85" s="7">
        <v>0</v>
      </c>
      <c r="Z85" s="7">
        <v>0</v>
      </c>
      <c r="AA85" s="7">
        <v>0</v>
      </c>
      <c r="AB85" s="7">
        <v>0</v>
      </c>
      <c r="AC85" s="7">
        <v>1</v>
      </c>
      <c r="AD85" s="7">
        <v>0</v>
      </c>
      <c r="AE85" s="7">
        <v>0</v>
      </c>
      <c r="AF85" s="7">
        <v>0</v>
      </c>
      <c r="AG85" s="7">
        <v>0</v>
      </c>
      <c r="AH85" s="7">
        <v>0</v>
      </c>
      <c r="AI85" s="7">
        <v>0</v>
      </c>
      <c r="AJ85" s="7">
        <v>0</v>
      </c>
      <c r="AK85" s="7">
        <v>0</v>
      </c>
      <c r="AL85" s="8">
        <f t="shared" si="39"/>
        <v>15.186818558971334</v>
      </c>
      <c r="AN85" s="17">
        <v>41</v>
      </c>
      <c r="AO85" s="17">
        <v>23.617140202331719</v>
      </c>
      <c r="AP85" s="17">
        <v>-1.5248496031494092</v>
      </c>
      <c r="AQ85" s="17">
        <v>-0.58227644252537558</v>
      </c>
      <c r="AY85" s="1">
        <v>41</v>
      </c>
      <c r="AZ85" s="7">
        <f t="shared" si="42"/>
        <v>37</v>
      </c>
      <c r="BA85" s="52">
        <f t="shared" si="15"/>
        <v>0.30457380457380456</v>
      </c>
      <c r="BB85" s="52">
        <f t="shared" si="16"/>
        <v>-0.51129056715173082</v>
      </c>
      <c r="BC85" s="43"/>
      <c r="BD85" s="1">
        <v>41</v>
      </c>
      <c r="BE85" s="46">
        <f t="shared" si="43"/>
        <v>-1.5248496031494092</v>
      </c>
      <c r="BF85" s="46">
        <f t="shared" si="41"/>
        <v>0.11840109434998425</v>
      </c>
      <c r="BG85" s="46">
        <f t="shared" si="41"/>
        <v>-2.5677999687778907</v>
      </c>
      <c r="BH85" s="46">
        <f t="shared" si="41"/>
        <v>-2.1373574418362296</v>
      </c>
      <c r="BI85" s="46">
        <f t="shared" si="41"/>
        <v>5.1489442689359066E-2</v>
      </c>
      <c r="BJ85" s="46">
        <f t="shared" si="41"/>
        <v>-1.8771110083342535</v>
      </c>
      <c r="BK85" s="46">
        <f t="shared" si="41"/>
        <v>-2.5427868230756161</v>
      </c>
      <c r="BL85" s="46">
        <f t="shared" si="41"/>
        <v>-1.5991820755539479</v>
      </c>
      <c r="BM85" s="46">
        <f t="shared" si="41"/>
        <v>-1.7864638812919225</v>
      </c>
      <c r="BN85" s="46">
        <f t="shared" si="41"/>
        <v>-0.53371815953938118</v>
      </c>
      <c r="BO85" s="46">
        <f t="shared" si="40"/>
        <v>0.48162732977085021</v>
      </c>
      <c r="BP85" s="46">
        <f t="shared" si="40"/>
        <v>2.2638894050715752</v>
      </c>
      <c r="BQ85" s="46">
        <f t="shared" si="40"/>
        <v>1.6763735258468806</v>
      </c>
      <c r="BR85" s="1">
        <v>41</v>
      </c>
      <c r="BS85" s="60">
        <f t="shared" si="44"/>
        <v>2.3251663122249595</v>
      </c>
      <c r="BT85" s="60">
        <f t="shared" si="45"/>
        <v>-0.18054386173200673</v>
      </c>
      <c r="BU85" s="60">
        <f t="shared" si="46"/>
        <v>3.9155087633580976</v>
      </c>
      <c r="BV85" s="60">
        <f t="shared" si="47"/>
        <v>3.2591486469724695</v>
      </c>
      <c r="BW85" s="60">
        <f t="shared" si="48"/>
        <v>-7.8513656251229844E-2</v>
      </c>
      <c r="BX85" s="60">
        <f t="shared" si="49"/>
        <v>2.8623119761259281</v>
      </c>
      <c r="BY85" s="60">
        <f t="shared" si="50"/>
        <v>3.8773674780604654</v>
      </c>
      <c r="BZ85" s="60">
        <f t="shared" si="51"/>
        <v>2.4385121532721357</v>
      </c>
      <c r="CA85" s="60">
        <f t="shared" ref="CA85:CA120" si="52">($BE85-$BS$172)*(BM85-$BS$172)</f>
        <v>2.7240887404287943</v>
      </c>
      <c r="CB85" s="60">
        <f t="shared" si="26"/>
        <v>0.81383992376729142</v>
      </c>
      <c r="CC85" s="60">
        <f t="shared" si="27"/>
        <v>-0.73440924266697394</v>
      </c>
      <c r="CD85" s="60">
        <f t="shared" si="28"/>
        <v>-3.4520908608975556</v>
      </c>
      <c r="CE85" s="60">
        <f t="shared" si="29"/>
        <v>-2.556217505617794</v>
      </c>
    </row>
    <row r="86" spans="1:83">
      <c r="A86" s="2">
        <v>43282</v>
      </c>
      <c r="B86" s="8">
        <f>'WA Sch. 1-2'!B87</f>
        <v>14.1</v>
      </c>
      <c r="C86" s="8">
        <f>'WA Sch. 1-2'!C87</f>
        <v>198.81</v>
      </c>
      <c r="D86" s="8">
        <f>'WA Sch. 1-2'!D87</f>
        <v>240.05</v>
      </c>
      <c r="E86" s="74">
        <f>'WA Sch. 1-2'!E87</f>
        <v>15.5</v>
      </c>
      <c r="F86" s="8">
        <f t="shared" si="31"/>
        <v>240.25</v>
      </c>
      <c r="G86" s="8">
        <f>'WA Sch. 1-2'!G87</f>
        <v>259.5</v>
      </c>
      <c r="H86" s="8">
        <f t="shared" si="32"/>
        <v>-1.4000000000000004</v>
      </c>
      <c r="I86" s="8">
        <f t="shared" si="32"/>
        <v>-41.44</v>
      </c>
      <c r="J86" s="8">
        <f t="shared" si="32"/>
        <v>-19.449999999999989</v>
      </c>
      <c r="K86" s="9">
        <v>161563</v>
      </c>
      <c r="L86" s="9">
        <v>2443057.4698100002</v>
      </c>
      <c r="M86" s="9">
        <v>-147302</v>
      </c>
      <c r="N86" s="9">
        <f t="shared" si="33"/>
        <v>2295755.4698100002</v>
      </c>
      <c r="O86" s="9">
        <f t="shared" si="34"/>
        <v>14.209661059834245</v>
      </c>
      <c r="P86" s="8">
        <f t="shared" si="35"/>
        <v>-0.11127488503625192</v>
      </c>
      <c r="Q86" s="8">
        <f t="shared" si="36"/>
        <v>14.098386174797993</v>
      </c>
      <c r="R86" s="9">
        <f t="shared" si="30"/>
        <v>2277777.565558888</v>
      </c>
      <c r="S86" s="21"/>
      <c r="U86" s="2">
        <v>43647</v>
      </c>
      <c r="V86" s="8">
        <f t="shared" si="37"/>
        <v>9.5</v>
      </c>
      <c r="W86" s="8">
        <f t="shared" si="38"/>
        <v>90.25</v>
      </c>
      <c r="X86" s="7">
        <v>0</v>
      </c>
      <c r="Y86" s="7">
        <v>0</v>
      </c>
      <c r="Z86" s="7">
        <v>0</v>
      </c>
      <c r="AA86" s="7">
        <v>0</v>
      </c>
      <c r="AB86" s="7">
        <v>0</v>
      </c>
      <c r="AC86" s="7">
        <v>0</v>
      </c>
      <c r="AD86" s="7">
        <v>1</v>
      </c>
      <c r="AE86" s="7">
        <v>0</v>
      </c>
      <c r="AF86" s="7">
        <v>0</v>
      </c>
      <c r="AG86" s="7">
        <v>0</v>
      </c>
      <c r="AH86" s="7">
        <v>0</v>
      </c>
      <c r="AI86" s="7">
        <v>0</v>
      </c>
      <c r="AJ86" s="7">
        <v>0</v>
      </c>
      <c r="AK86" s="7">
        <v>0</v>
      </c>
      <c r="AL86" s="8">
        <f t="shared" si="39"/>
        <v>14.484043574344799</v>
      </c>
      <c r="AN86" s="17">
        <v>42</v>
      </c>
      <c r="AO86" s="17">
        <v>17.979166511883609</v>
      </c>
      <c r="AP86" s="17">
        <v>8.9631737395084343E-2</v>
      </c>
      <c r="AQ86" s="17">
        <v>3.4226620828693363E-2</v>
      </c>
      <c r="AY86" s="1">
        <v>42</v>
      </c>
      <c r="AZ86" s="7">
        <f t="shared" si="42"/>
        <v>69</v>
      </c>
      <c r="BA86" s="52">
        <f t="shared" si="15"/>
        <v>0.57068607068607069</v>
      </c>
      <c r="BB86" s="52">
        <f t="shared" si="16"/>
        <v>0.17812111651651327</v>
      </c>
      <c r="BC86" s="43"/>
      <c r="BD86" s="1">
        <v>42</v>
      </c>
      <c r="BE86" s="46">
        <f t="shared" si="43"/>
        <v>8.9631737395084343E-2</v>
      </c>
      <c r="BF86" s="46">
        <f t="shared" si="41"/>
        <v>-1.5248496031494092</v>
      </c>
      <c r="BG86" s="46">
        <f t="shared" si="41"/>
        <v>0.11840109434998425</v>
      </c>
      <c r="BH86" s="46">
        <f t="shared" si="41"/>
        <v>-2.5677999687778907</v>
      </c>
      <c r="BI86" s="46">
        <f t="shared" si="41"/>
        <v>-2.1373574418362296</v>
      </c>
      <c r="BJ86" s="46">
        <f t="shared" si="41"/>
        <v>5.1489442689359066E-2</v>
      </c>
      <c r="BK86" s="46">
        <f t="shared" si="41"/>
        <v>-1.8771110083342535</v>
      </c>
      <c r="BL86" s="46">
        <f t="shared" si="41"/>
        <v>-2.5427868230756161</v>
      </c>
      <c r="BM86" s="46">
        <f t="shared" si="41"/>
        <v>-1.5991820755539479</v>
      </c>
      <c r="BN86" s="46">
        <f t="shared" si="41"/>
        <v>-1.7864638812919225</v>
      </c>
      <c r="BO86" s="46">
        <f t="shared" si="40"/>
        <v>-0.53371815953938118</v>
      </c>
      <c r="BP86" s="46">
        <f t="shared" si="40"/>
        <v>0.48162732977085021</v>
      </c>
      <c r="BQ86" s="46">
        <f t="shared" si="40"/>
        <v>2.2638894050715752</v>
      </c>
      <c r="BR86" s="1">
        <v>42</v>
      </c>
      <c r="BS86" s="60">
        <f t="shared" si="44"/>
        <v>8.0338483484584926E-3</v>
      </c>
      <c r="BT86" s="60">
        <f t="shared" si="45"/>
        <v>-0.13667491919646346</v>
      </c>
      <c r="BU86" s="60">
        <f t="shared" si="46"/>
        <v>1.0612495796065064E-2</v>
      </c>
      <c r="BV86" s="60">
        <f t="shared" si="47"/>
        <v>-0.23015637248456602</v>
      </c>
      <c r="BW86" s="60">
        <f t="shared" si="48"/>
        <v>-0.19157506094606142</v>
      </c>
      <c r="BX86" s="60">
        <f t="shared" si="49"/>
        <v>4.6150882057496194E-3</v>
      </c>
      <c r="BY86" s="60">
        <f t="shared" si="50"/>
        <v>-0.16824872096040919</v>
      </c>
      <c r="BZ86" s="60">
        <f t="shared" si="51"/>
        <v>-0.22791440077755515</v>
      </c>
      <c r="CA86" s="60">
        <f t="shared" si="52"/>
        <v>-0.14333746784295323</v>
      </c>
      <c r="CB86" s="60">
        <f t="shared" ref="CB86:CB120" si="53">($BE86-$BS$172)*(BN86-$BS$172)</f>
        <v>-0.16012386147373356</v>
      </c>
      <c r="CC86" s="60">
        <f t="shared" si="27"/>
        <v>-4.7838085918814437E-2</v>
      </c>
      <c r="CD86" s="60">
        <f t="shared" si="28"/>
        <v>4.3169094344307393E-2</v>
      </c>
      <c r="CE86" s="60">
        <f t="shared" si="29"/>
        <v>0.20291634064685149</v>
      </c>
    </row>
    <row r="87" spans="1:83">
      <c r="A87" s="2">
        <v>43313</v>
      </c>
      <c r="B87" s="8">
        <f>'WA Sch. 1-2'!B88</f>
        <v>19.350000000000001</v>
      </c>
      <c r="C87" s="8">
        <f>'WA Sch. 1-2'!C88</f>
        <v>374.42250000000007</v>
      </c>
      <c r="D87" s="8">
        <f>'WA Sch. 1-2'!D88</f>
        <v>204.95</v>
      </c>
      <c r="E87" s="74">
        <f>'WA Sch. 1-2'!E88</f>
        <v>25.5</v>
      </c>
      <c r="F87" s="8">
        <f t="shared" si="31"/>
        <v>650.25</v>
      </c>
      <c r="G87" s="8">
        <f>'WA Sch. 1-2'!G88</f>
        <v>186</v>
      </c>
      <c r="H87" s="8">
        <f t="shared" si="32"/>
        <v>-6.1499999999999986</v>
      </c>
      <c r="I87" s="8">
        <f t="shared" si="32"/>
        <v>-275.82749999999993</v>
      </c>
      <c r="J87" s="8">
        <f t="shared" si="32"/>
        <v>18.949999999999989</v>
      </c>
      <c r="K87" s="9">
        <v>161872</v>
      </c>
      <c r="L87" s="9">
        <v>2085152.8506</v>
      </c>
      <c r="M87" s="9">
        <v>130266</v>
      </c>
      <c r="N87" s="9">
        <f t="shared" si="33"/>
        <v>2215418.8506</v>
      </c>
      <c r="O87" s="9">
        <f t="shared" si="34"/>
        <v>13.686238822032223</v>
      </c>
      <c r="P87" s="8">
        <f t="shared" si="35"/>
        <v>-0.49049153376922772</v>
      </c>
      <c r="Q87" s="8">
        <f t="shared" si="36"/>
        <v>13.195747288262995</v>
      </c>
      <c r="R87" s="9">
        <f t="shared" si="30"/>
        <v>2136022.0050457073</v>
      </c>
      <c r="S87" s="21"/>
      <c r="U87" s="2">
        <v>43678</v>
      </c>
      <c r="V87" s="8">
        <f t="shared" si="37"/>
        <v>3.5</v>
      </c>
      <c r="W87" s="8">
        <f t="shared" si="38"/>
        <v>12.25</v>
      </c>
      <c r="X87" s="7">
        <v>0</v>
      </c>
      <c r="Y87" s="7">
        <v>0</v>
      </c>
      <c r="Z87" s="7">
        <v>0</v>
      </c>
      <c r="AA87" s="7">
        <v>0</v>
      </c>
      <c r="AB87" s="7">
        <v>0</v>
      </c>
      <c r="AC87" s="7">
        <v>0</v>
      </c>
      <c r="AD87" s="7">
        <v>0</v>
      </c>
      <c r="AE87" s="7">
        <v>1</v>
      </c>
      <c r="AF87" s="7">
        <v>0</v>
      </c>
      <c r="AG87" s="7">
        <v>0</v>
      </c>
      <c r="AH87" s="7">
        <v>0</v>
      </c>
      <c r="AI87" s="7">
        <v>0</v>
      </c>
      <c r="AJ87" s="7">
        <v>0</v>
      </c>
      <c r="AK87" s="7">
        <v>0</v>
      </c>
      <c r="AL87" s="8">
        <f t="shared" si="39"/>
        <v>13.393181719030114</v>
      </c>
      <c r="AN87" s="17">
        <v>43</v>
      </c>
      <c r="AO87" s="17">
        <v>15.132809178022461</v>
      </c>
      <c r="AP87" s="17">
        <v>-0.17350711648259143</v>
      </c>
      <c r="AQ87" s="17">
        <v>-6.6255128590816281E-2</v>
      </c>
      <c r="AY87" s="1">
        <v>43</v>
      </c>
      <c r="AZ87" s="7">
        <f t="shared" si="42"/>
        <v>57</v>
      </c>
      <c r="BA87" s="52">
        <f t="shared" si="15"/>
        <v>0.47089397089397089</v>
      </c>
      <c r="BB87" s="52">
        <f t="shared" si="16"/>
        <v>-7.3022840689146426E-2</v>
      </c>
      <c r="BC87" s="43"/>
      <c r="BD87" s="1">
        <v>43</v>
      </c>
      <c r="BE87" s="46">
        <f t="shared" si="43"/>
        <v>-0.17350711648259143</v>
      </c>
      <c r="BF87" s="46">
        <f t="shared" si="41"/>
        <v>8.9631737395084343E-2</v>
      </c>
      <c r="BG87" s="46">
        <f t="shared" si="41"/>
        <v>-1.5248496031494092</v>
      </c>
      <c r="BH87" s="46">
        <f t="shared" si="41"/>
        <v>0.11840109434998425</v>
      </c>
      <c r="BI87" s="46">
        <f t="shared" si="41"/>
        <v>-2.5677999687778907</v>
      </c>
      <c r="BJ87" s="46">
        <f t="shared" si="41"/>
        <v>-2.1373574418362296</v>
      </c>
      <c r="BK87" s="46">
        <f t="shared" si="41"/>
        <v>5.1489442689359066E-2</v>
      </c>
      <c r="BL87" s="46">
        <f t="shared" si="41"/>
        <v>-1.8771110083342535</v>
      </c>
      <c r="BM87" s="46">
        <f t="shared" si="41"/>
        <v>-2.5427868230756161</v>
      </c>
      <c r="BN87" s="46">
        <f t="shared" si="41"/>
        <v>-1.5991820755539479</v>
      </c>
      <c r="BO87" s="46">
        <f t="shared" si="40"/>
        <v>-1.7864638812919225</v>
      </c>
      <c r="BP87" s="46">
        <f t="shared" si="40"/>
        <v>-0.53371815953938118</v>
      </c>
      <c r="BQ87" s="46">
        <f t="shared" si="40"/>
        <v>0.48162732977085021</v>
      </c>
      <c r="BR87" s="1">
        <v>43</v>
      </c>
      <c r="BS87" s="60">
        <f t="shared" si="44"/>
        <v>3.0104719470109106E-2</v>
      </c>
      <c r="BT87" s="60">
        <f t="shared" si="45"/>
        <v>-1.5551744300744604E-2</v>
      </c>
      <c r="BU87" s="60">
        <f t="shared" si="46"/>
        <v>0.26457225771210507</v>
      </c>
      <c r="BV87" s="60">
        <f t="shared" si="47"/>
        <v>-2.0543432469048134E-2</v>
      </c>
      <c r="BW87" s="60">
        <f t="shared" si="48"/>
        <v>0.44553156828678403</v>
      </c>
      <c r="BX87" s="60">
        <f t="shared" si="49"/>
        <v>0.37084672662564933</v>
      </c>
      <c r="BY87" s="60">
        <f t="shared" si="50"/>
        <v>-8.9337847303243879E-3</v>
      </c>
      <c r="BZ87" s="60">
        <f t="shared" si="51"/>
        <v>0.32569211837383882</v>
      </c>
      <c r="CA87" s="60">
        <f t="shared" si="52"/>
        <v>0.44119160950182301</v>
      </c>
      <c r="CB87" s="60">
        <f t="shared" si="53"/>
        <v>0.27746947066003952</v>
      </c>
      <c r="CC87" s="60">
        <f t="shared" ref="CC87:CC120" si="54">($BE87-$BS$172)*(BO87-$BS$172)</f>
        <v>0.30996419674329134</v>
      </c>
      <c r="CD87" s="60">
        <f t="shared" si="28"/>
        <v>9.2603898876085042E-2</v>
      </c>
      <c r="CE87" s="60">
        <f t="shared" si="29"/>
        <v>-8.3565769207755325E-2</v>
      </c>
    </row>
    <row r="88" spans="1:83">
      <c r="A88" s="2">
        <v>43344</v>
      </c>
      <c r="B88" s="8">
        <f>'WA Sch. 1-2'!B89</f>
        <v>152.32499999999999</v>
      </c>
      <c r="C88" s="8">
        <f>'WA Sch. 1-2'!C89</f>
        <v>23202.905624999996</v>
      </c>
      <c r="D88" s="8">
        <f>'WA Sch. 1-2'!D89</f>
        <v>43.875</v>
      </c>
      <c r="E88" s="74">
        <f>'WA Sch. 1-2'!E89</f>
        <v>175.5</v>
      </c>
      <c r="F88" s="8">
        <f t="shared" si="31"/>
        <v>30800.25</v>
      </c>
      <c r="G88" s="8">
        <f>'WA Sch. 1-2'!G89</f>
        <v>8.5</v>
      </c>
      <c r="H88" s="8">
        <f t="shared" si="32"/>
        <v>-23.175000000000011</v>
      </c>
      <c r="I88" s="8">
        <f t="shared" si="32"/>
        <v>-7597.3443750000042</v>
      </c>
      <c r="J88" s="8">
        <f t="shared" si="32"/>
        <v>35.375</v>
      </c>
      <c r="K88" s="9">
        <v>160367</v>
      </c>
      <c r="L88" s="9">
        <v>2440945.7288699998</v>
      </c>
      <c r="M88" s="9">
        <v>638100</v>
      </c>
      <c r="N88" s="9">
        <f t="shared" si="33"/>
        <v>3079045.7288699998</v>
      </c>
      <c r="O88" s="9">
        <f t="shared" si="34"/>
        <v>19.199995815036758</v>
      </c>
      <c r="P88" s="8">
        <f t="shared" si="35"/>
        <v>-1.9655675103282468</v>
      </c>
      <c r="Q88" s="8">
        <f t="shared" si="36"/>
        <v>17.234428304708512</v>
      </c>
      <c r="R88" s="9">
        <f t="shared" si="30"/>
        <v>2763833.56394119</v>
      </c>
      <c r="S88" s="21"/>
      <c r="U88" s="2">
        <v>43709</v>
      </c>
      <c r="V88" s="8">
        <f t="shared" si="37"/>
        <v>213</v>
      </c>
      <c r="W88" s="8">
        <f t="shared" si="38"/>
        <v>45369</v>
      </c>
      <c r="X88" s="7">
        <v>0</v>
      </c>
      <c r="Y88" s="7">
        <v>0</v>
      </c>
      <c r="Z88" s="7">
        <v>0</v>
      </c>
      <c r="AA88" s="7">
        <v>0</v>
      </c>
      <c r="AB88" s="7">
        <v>0</v>
      </c>
      <c r="AC88" s="7">
        <v>0</v>
      </c>
      <c r="AD88" s="7">
        <v>0</v>
      </c>
      <c r="AE88" s="7">
        <v>0</v>
      </c>
      <c r="AF88" s="7">
        <v>1</v>
      </c>
      <c r="AG88" s="7">
        <v>0</v>
      </c>
      <c r="AH88" s="7">
        <v>0</v>
      </c>
      <c r="AI88" s="7">
        <v>0</v>
      </c>
      <c r="AJ88" s="7">
        <v>0</v>
      </c>
      <c r="AK88" s="7">
        <v>0</v>
      </c>
      <c r="AL88" s="8">
        <f t="shared" si="39"/>
        <v>22.624928817125465</v>
      </c>
      <c r="AN88" s="17">
        <v>44</v>
      </c>
      <c r="AO88" s="17">
        <v>13.509345036794741</v>
      </c>
      <c r="AP88" s="17">
        <v>1.8229162508898575</v>
      </c>
      <c r="AQ88" s="17">
        <v>0.6960956591374986</v>
      </c>
      <c r="AY88" s="1">
        <v>44</v>
      </c>
      <c r="AZ88" s="7">
        <f t="shared" si="42"/>
        <v>94</v>
      </c>
      <c r="BA88" s="52">
        <f t="shared" si="15"/>
        <v>0.7785862785862786</v>
      </c>
      <c r="BB88" s="52">
        <f t="shared" si="16"/>
        <v>0.76742739995147802</v>
      </c>
      <c r="BC88" s="43"/>
      <c r="BD88" s="1">
        <v>44</v>
      </c>
      <c r="BE88" s="46">
        <f t="shared" si="43"/>
        <v>1.8229162508898575</v>
      </c>
      <c r="BF88" s="46">
        <f t="shared" si="41"/>
        <v>-0.17350711648259143</v>
      </c>
      <c r="BG88" s="46">
        <f t="shared" si="41"/>
        <v>8.9631737395084343E-2</v>
      </c>
      <c r="BH88" s="46">
        <f t="shared" si="41"/>
        <v>-1.5248496031494092</v>
      </c>
      <c r="BI88" s="46">
        <f t="shared" si="41"/>
        <v>0.11840109434998425</v>
      </c>
      <c r="BJ88" s="46">
        <f t="shared" si="41"/>
        <v>-2.5677999687778907</v>
      </c>
      <c r="BK88" s="46">
        <f t="shared" si="41"/>
        <v>-2.1373574418362296</v>
      </c>
      <c r="BL88" s="46">
        <f t="shared" si="41"/>
        <v>5.1489442689359066E-2</v>
      </c>
      <c r="BM88" s="46">
        <f t="shared" si="41"/>
        <v>-1.8771110083342535</v>
      </c>
      <c r="BN88" s="46">
        <f t="shared" si="41"/>
        <v>-2.5427868230756161</v>
      </c>
      <c r="BO88" s="46">
        <f t="shared" si="40"/>
        <v>-1.5991820755539479</v>
      </c>
      <c r="BP88" s="46">
        <f t="shared" si="40"/>
        <v>-1.7864638812919225</v>
      </c>
      <c r="BQ88" s="46">
        <f t="shared" si="40"/>
        <v>-0.53371815953938118</v>
      </c>
      <c r="BR88" s="1">
        <v>44</v>
      </c>
      <c r="BS88" s="60">
        <f t="shared" si="44"/>
        <v>3.3230236577582759</v>
      </c>
      <c r="BT88" s="60">
        <f t="shared" si="45"/>
        <v>-0.31628894228118182</v>
      </c>
      <c r="BU88" s="60">
        <f t="shared" si="46"/>
        <v>0.16339115069296078</v>
      </c>
      <c r="BV88" s="60">
        <f t="shared" si="47"/>
        <v>-2.7796731217440129</v>
      </c>
      <c r="BW88" s="60">
        <f t="shared" si="48"/>
        <v>0.21583527901369851</v>
      </c>
      <c r="BX88" s="60">
        <f t="shared" si="49"/>
        <v>-4.6808842921196741</v>
      </c>
      <c r="BY88" s="60">
        <f t="shared" si="50"/>
        <v>-3.8962236146836311</v>
      </c>
      <c r="BZ88" s="60">
        <f t="shared" si="51"/>
        <v>9.3860941827664621E-2</v>
      </c>
      <c r="CA88" s="60">
        <f t="shared" si="52"/>
        <v>-3.4218161618167566</v>
      </c>
      <c r="CB88" s="60">
        <f t="shared" si="53"/>
        <v>-4.6352874223331222</v>
      </c>
      <c r="CC88" s="60">
        <f t="shared" si="54"/>
        <v>-2.915174993659067</v>
      </c>
      <c r="CD88" s="60">
        <f t="shared" ref="CD88:CD120" si="55">($BE88-$BS$172)*(BP88-$BS$172)</f>
        <v>-3.2565740408348152</v>
      </c>
      <c r="CE88" s="60">
        <f t="shared" si="29"/>
        <v>-0.97292350641938419</v>
      </c>
    </row>
    <row r="89" spans="1:83">
      <c r="A89" s="2">
        <v>43374</v>
      </c>
      <c r="B89" s="8">
        <f>'WA Sch. 1-2'!B90</f>
        <v>510.4</v>
      </c>
      <c r="C89" s="8">
        <f>'WA Sch. 1-2'!C90</f>
        <v>260508.15999999997</v>
      </c>
      <c r="D89" s="8">
        <f>'WA Sch. 1-2'!D90</f>
        <v>0.65</v>
      </c>
      <c r="E89" s="74">
        <f>'WA Sch. 1-2'!E90</f>
        <v>522.5</v>
      </c>
      <c r="F89" s="8">
        <f t="shared" si="31"/>
        <v>273006.25</v>
      </c>
      <c r="G89" s="8">
        <f>'WA Sch. 1-2'!G90</f>
        <v>0</v>
      </c>
      <c r="H89" s="8">
        <f t="shared" si="32"/>
        <v>-12.100000000000023</v>
      </c>
      <c r="I89" s="8">
        <f t="shared" si="32"/>
        <v>-12498.090000000026</v>
      </c>
      <c r="J89" s="8">
        <f t="shared" si="32"/>
        <v>0.65</v>
      </c>
      <c r="K89" s="9">
        <v>164578</v>
      </c>
      <c r="L89" s="9">
        <v>5289935.0566499997</v>
      </c>
      <c r="M89" s="9">
        <v>3105368</v>
      </c>
      <c r="N89" s="9">
        <f t="shared" si="33"/>
        <v>8395303.0566499997</v>
      </c>
      <c r="O89" s="9">
        <f t="shared" si="34"/>
        <v>51.011089311147295</v>
      </c>
      <c r="P89" s="8">
        <f t="shared" si="35"/>
        <v>-1.1787870802915086</v>
      </c>
      <c r="Q89" s="8">
        <f t="shared" si="36"/>
        <v>49.832302230855788</v>
      </c>
      <c r="R89" s="9">
        <f t="shared" si="30"/>
        <v>8201300.6365497839</v>
      </c>
      <c r="S89" s="21"/>
      <c r="U89" s="2">
        <v>43739</v>
      </c>
      <c r="V89" s="8">
        <f t="shared" si="37"/>
        <v>706</v>
      </c>
      <c r="W89" s="8">
        <f t="shared" si="38"/>
        <v>498436</v>
      </c>
      <c r="X89" s="7">
        <v>0</v>
      </c>
      <c r="Y89" s="7">
        <v>0</v>
      </c>
      <c r="Z89" s="7">
        <v>0</v>
      </c>
      <c r="AA89" s="7">
        <v>0</v>
      </c>
      <c r="AB89" s="7">
        <v>0</v>
      </c>
      <c r="AC89" s="7">
        <v>0</v>
      </c>
      <c r="AD89" s="7">
        <v>0</v>
      </c>
      <c r="AE89" s="7">
        <v>0</v>
      </c>
      <c r="AF89" s="7">
        <v>0</v>
      </c>
      <c r="AG89" s="7">
        <v>1</v>
      </c>
      <c r="AH89" s="7">
        <v>0</v>
      </c>
      <c r="AI89" s="7">
        <v>0</v>
      </c>
      <c r="AJ89" s="7">
        <v>0</v>
      </c>
      <c r="AK89" s="7">
        <v>0</v>
      </c>
      <c r="AL89" s="8">
        <f t="shared" si="39"/>
        <v>75.315262198862015</v>
      </c>
      <c r="AN89" s="17">
        <v>45</v>
      </c>
      <c r="AO89" s="17">
        <v>20.304162063736278</v>
      </c>
      <c r="AP89" s="17">
        <v>-0.82771147999310912</v>
      </c>
      <c r="AQ89" s="17">
        <v>-0.31606847981097425</v>
      </c>
      <c r="AY89" s="1">
        <v>45</v>
      </c>
      <c r="AZ89" s="7">
        <f t="shared" si="42"/>
        <v>48</v>
      </c>
      <c r="BA89" s="52">
        <f t="shared" si="15"/>
        <v>0.39604989604989604</v>
      </c>
      <c r="BB89" s="52">
        <f t="shared" si="16"/>
        <v>-0.26358490404097262</v>
      </c>
      <c r="BC89" s="43"/>
      <c r="BD89" s="1">
        <v>45</v>
      </c>
      <c r="BE89" s="46">
        <f t="shared" si="43"/>
        <v>-0.82771147999310912</v>
      </c>
      <c r="BF89" s="46">
        <f t="shared" si="41"/>
        <v>1.8229162508898575</v>
      </c>
      <c r="BG89" s="46">
        <f t="shared" si="41"/>
        <v>-0.17350711648259143</v>
      </c>
      <c r="BH89" s="46">
        <f t="shared" si="41"/>
        <v>8.9631737395084343E-2</v>
      </c>
      <c r="BI89" s="46">
        <f t="shared" si="41"/>
        <v>-1.5248496031494092</v>
      </c>
      <c r="BJ89" s="46">
        <f t="shared" si="41"/>
        <v>0.11840109434998425</v>
      </c>
      <c r="BK89" s="46">
        <f t="shared" si="41"/>
        <v>-2.5677999687778907</v>
      </c>
      <c r="BL89" s="46">
        <f t="shared" si="41"/>
        <v>-2.1373574418362296</v>
      </c>
      <c r="BM89" s="46">
        <f t="shared" si="41"/>
        <v>5.1489442689359066E-2</v>
      </c>
      <c r="BN89" s="46">
        <f t="shared" si="41"/>
        <v>-1.8771110083342535</v>
      </c>
      <c r="BO89" s="46">
        <f t="shared" si="40"/>
        <v>-2.5427868230756161</v>
      </c>
      <c r="BP89" s="46">
        <f t="shared" si="40"/>
        <v>-1.5991820755539479</v>
      </c>
      <c r="BQ89" s="46">
        <f t="shared" si="40"/>
        <v>-1.7864638812919225</v>
      </c>
      <c r="BR89" s="1">
        <v>45</v>
      </c>
      <c r="BS89" s="60">
        <f t="shared" si="44"/>
        <v>0.68510629411240953</v>
      </c>
      <c r="BT89" s="60">
        <f t="shared" si="45"/>
        <v>-1.5088487079275497</v>
      </c>
      <c r="BU89" s="60">
        <f t="shared" si="46"/>
        <v>0.14361383217315857</v>
      </c>
      <c r="BV89" s="60">
        <f t="shared" si="47"/>
        <v>-7.4189218013627156E-2</v>
      </c>
      <c r="BW89" s="60">
        <f t="shared" si="48"/>
        <v>1.2621355217897403</v>
      </c>
      <c r="BX89" s="60">
        <f t="shared" si="49"/>
        <v>-9.8001945037217861E-2</v>
      </c>
      <c r="BY89" s="60">
        <f t="shared" si="50"/>
        <v>2.1253975124834614</v>
      </c>
      <c r="BZ89" s="60">
        <f t="shared" si="51"/>
        <v>1.7691152914565986</v>
      </c>
      <c r="CA89" s="60">
        <f t="shared" si="52"/>
        <v>-4.2618402812417341E-2</v>
      </c>
      <c r="CB89" s="60">
        <f t="shared" si="53"/>
        <v>1.5537063308197456</v>
      </c>
      <c r="CC89" s="60">
        <f t="shared" si="54"/>
        <v>2.1046938446349484</v>
      </c>
      <c r="CD89" s="60">
        <f t="shared" si="55"/>
        <v>1.3236613625352491</v>
      </c>
      <c r="CE89" s="60">
        <f t="shared" ref="CE89:CE120" si="56">($BE89-$BS$172)*(BQ89-$BS$172)</f>
        <v>1.478676663138413</v>
      </c>
    </row>
    <row r="90" spans="1:83">
      <c r="A90" s="2">
        <v>43405</v>
      </c>
      <c r="B90" s="8">
        <f>'WA Sch. 1-2'!B91</f>
        <v>874.97500000000002</v>
      </c>
      <c r="C90" s="8">
        <f>'WA Sch. 1-2'!C91</f>
        <v>765581.25062499999</v>
      </c>
      <c r="D90" s="8">
        <f>'WA Sch. 1-2'!D91</f>
        <v>0</v>
      </c>
      <c r="E90" s="74">
        <f>'WA Sch. 1-2'!E91</f>
        <v>841.5</v>
      </c>
      <c r="F90" s="8">
        <f t="shared" si="31"/>
        <v>708122.25</v>
      </c>
      <c r="G90" s="8">
        <f>'WA Sch. 1-2'!G91</f>
        <v>0</v>
      </c>
      <c r="H90" s="8">
        <f t="shared" si="32"/>
        <v>33.475000000000023</v>
      </c>
      <c r="I90" s="8">
        <f t="shared" si="32"/>
        <v>57459.000624999986</v>
      </c>
      <c r="J90" s="8">
        <f t="shared" si="32"/>
        <v>0</v>
      </c>
      <c r="K90" s="9">
        <v>162294</v>
      </c>
      <c r="L90" s="9">
        <v>10716923.060940001</v>
      </c>
      <c r="M90" s="9">
        <v>4733169</v>
      </c>
      <c r="N90" s="9">
        <f t="shared" si="33"/>
        <v>15450092.060940001</v>
      </c>
      <c r="O90" s="9">
        <f t="shared" si="34"/>
        <v>95.198171595622767</v>
      </c>
      <c r="P90" s="8">
        <f t="shared" si="35"/>
        <v>3.6702760421752747</v>
      </c>
      <c r="Q90" s="8">
        <f t="shared" si="36"/>
        <v>98.868447637798042</v>
      </c>
      <c r="R90" s="9">
        <f t="shared" si="30"/>
        <v>16045755.840928795</v>
      </c>
      <c r="S90" s="21"/>
      <c r="U90" s="2">
        <v>43770</v>
      </c>
      <c r="V90" s="8">
        <f t="shared" si="37"/>
        <v>882</v>
      </c>
      <c r="W90" s="8">
        <f t="shared" si="38"/>
        <v>777924</v>
      </c>
      <c r="X90" s="7">
        <v>0</v>
      </c>
      <c r="Y90" s="7">
        <v>0</v>
      </c>
      <c r="Z90" s="7">
        <v>0</v>
      </c>
      <c r="AA90" s="7">
        <v>0</v>
      </c>
      <c r="AB90" s="7">
        <v>0</v>
      </c>
      <c r="AC90" s="7">
        <v>0</v>
      </c>
      <c r="AD90" s="7">
        <v>0</v>
      </c>
      <c r="AE90" s="7">
        <v>0</v>
      </c>
      <c r="AF90" s="7">
        <v>0</v>
      </c>
      <c r="AG90" s="7">
        <v>0</v>
      </c>
      <c r="AH90" s="7">
        <v>1</v>
      </c>
      <c r="AI90" s="7">
        <v>0</v>
      </c>
      <c r="AJ90" s="7">
        <v>0</v>
      </c>
      <c r="AK90" s="7">
        <v>0</v>
      </c>
      <c r="AL90" s="8">
        <f t="shared" si="39"/>
        <v>103.92605366872209</v>
      </c>
      <c r="AN90" s="17">
        <v>46</v>
      </c>
      <c r="AO90" s="17">
        <v>50.758067277517135</v>
      </c>
      <c r="AP90" s="17">
        <v>-3.7320457132510967</v>
      </c>
      <c r="AQ90" s="17">
        <v>-1.4251125466837278</v>
      </c>
      <c r="AY90" s="1">
        <v>46</v>
      </c>
      <c r="AZ90" s="7">
        <f t="shared" si="42"/>
        <v>8</v>
      </c>
      <c r="BA90" s="52">
        <f t="shared" si="15"/>
        <v>6.3409563409563413E-2</v>
      </c>
      <c r="BB90" s="52">
        <f t="shared" si="16"/>
        <v>-1.5267663302113335</v>
      </c>
      <c r="BC90" s="43"/>
      <c r="BD90" s="1">
        <v>46</v>
      </c>
      <c r="BE90" s="46">
        <f t="shared" si="43"/>
        <v>-3.7320457132510967</v>
      </c>
      <c r="BF90" s="46">
        <f t="shared" si="41"/>
        <v>-0.82771147999310912</v>
      </c>
      <c r="BG90" s="46">
        <f t="shared" si="41"/>
        <v>1.8229162508898575</v>
      </c>
      <c r="BH90" s="46">
        <f t="shared" si="41"/>
        <v>-0.17350711648259143</v>
      </c>
      <c r="BI90" s="46">
        <f t="shared" si="41"/>
        <v>8.9631737395084343E-2</v>
      </c>
      <c r="BJ90" s="46">
        <f t="shared" si="41"/>
        <v>-1.5248496031494092</v>
      </c>
      <c r="BK90" s="46">
        <f t="shared" si="41"/>
        <v>0.11840109434998425</v>
      </c>
      <c r="BL90" s="46">
        <f t="shared" si="41"/>
        <v>-2.5677999687778907</v>
      </c>
      <c r="BM90" s="46">
        <f t="shared" si="41"/>
        <v>-2.1373574418362296</v>
      </c>
      <c r="BN90" s="46">
        <f t="shared" si="41"/>
        <v>5.1489442689359066E-2</v>
      </c>
      <c r="BO90" s="46">
        <f t="shared" si="40"/>
        <v>-1.8771110083342535</v>
      </c>
      <c r="BP90" s="46">
        <f t="shared" si="40"/>
        <v>-2.5427868230756161</v>
      </c>
      <c r="BQ90" s="46">
        <f t="shared" si="40"/>
        <v>-1.5991820755539479</v>
      </c>
      <c r="BR90" s="1">
        <v>46</v>
      </c>
      <c r="BS90" s="60">
        <f t="shared" si="44"/>
        <v>13.928165205796006</v>
      </c>
      <c r="BT90" s="60">
        <f t="shared" si="45"/>
        <v>3.0890570807170765</v>
      </c>
      <c r="BU90" s="60">
        <f t="shared" si="46"/>
        <v>-6.8032067797492228</v>
      </c>
      <c r="BV90" s="60">
        <f t="shared" si="47"/>
        <v>0.64753649028747662</v>
      </c>
      <c r="BW90" s="60">
        <f t="shared" si="48"/>
        <v>-0.33450974131651429</v>
      </c>
      <c r="BX90" s="60">
        <f t="shared" si="49"/>
        <v>5.6908084247864723</v>
      </c>
      <c r="BY90" s="60">
        <f t="shared" si="50"/>
        <v>-0.44187829661303951</v>
      </c>
      <c r="BZ90" s="60">
        <f t="shared" si="51"/>
        <v>9.5831468659639274</v>
      </c>
      <c r="CA90" s="60">
        <f t="shared" si="52"/>
        <v>7.9767156784903248</v>
      </c>
      <c r="CB90" s="60">
        <f t="shared" si="53"/>
        <v>-0.19216095386645163</v>
      </c>
      <c r="CC90" s="60">
        <f t="shared" si="54"/>
        <v>7.0054640919503841</v>
      </c>
      <c r="CD90" s="60">
        <f t="shared" si="55"/>
        <v>9.4897966627708286</v>
      </c>
      <c r="CE90" s="60">
        <f t="shared" si="56"/>
        <v>5.9682206097791877</v>
      </c>
    </row>
    <row r="91" spans="1:83">
      <c r="A91" s="2">
        <v>43435</v>
      </c>
      <c r="B91" s="8">
        <f>'WA Sch. 1-2'!B92</f>
        <v>1138.7249999999999</v>
      </c>
      <c r="C91" s="8">
        <f>'WA Sch. 1-2'!C92</f>
        <v>1296694.6256249999</v>
      </c>
      <c r="D91" s="8">
        <f>'WA Sch. 1-2'!D92</f>
        <v>0</v>
      </c>
      <c r="E91" s="74">
        <f>'WA Sch. 1-2'!E92</f>
        <v>1029.5</v>
      </c>
      <c r="F91" s="8">
        <f t="shared" si="31"/>
        <v>1059870.25</v>
      </c>
      <c r="G91" s="8">
        <f>'WA Sch. 1-2'!G92</f>
        <v>0</v>
      </c>
      <c r="H91" s="8">
        <f t="shared" si="32"/>
        <v>109.22499999999991</v>
      </c>
      <c r="I91" s="8">
        <f t="shared" si="32"/>
        <v>236824.37562499987</v>
      </c>
      <c r="J91" s="8">
        <f t="shared" si="32"/>
        <v>0</v>
      </c>
      <c r="K91" s="9">
        <v>163824</v>
      </c>
      <c r="L91" s="9">
        <v>18937002.642280001</v>
      </c>
      <c r="M91" s="9">
        <v>1645863</v>
      </c>
      <c r="N91" s="9">
        <f t="shared" si="33"/>
        <v>20582865.642280001</v>
      </c>
      <c r="O91" s="9">
        <f t="shared" si="34"/>
        <v>125.64011159707979</v>
      </c>
      <c r="P91" s="8">
        <f t="shared" si="35"/>
        <v>12.857890664504311</v>
      </c>
      <c r="Q91" s="8">
        <f t="shared" si="36"/>
        <v>138.49800226158411</v>
      </c>
      <c r="R91" s="9">
        <f t="shared" si="30"/>
        <v>22689296.722501755</v>
      </c>
      <c r="S91" s="21"/>
      <c r="U91" s="2">
        <v>43800</v>
      </c>
      <c r="V91" s="8">
        <f t="shared" si="37"/>
        <v>978</v>
      </c>
      <c r="W91" s="8">
        <f t="shared" si="38"/>
        <v>956484</v>
      </c>
      <c r="X91" s="7">
        <v>0</v>
      </c>
      <c r="Y91" s="7">
        <v>0</v>
      </c>
      <c r="Z91" s="7">
        <v>0</v>
      </c>
      <c r="AA91" s="7">
        <v>0</v>
      </c>
      <c r="AB91" s="7">
        <v>0</v>
      </c>
      <c r="AC91" s="7">
        <v>0</v>
      </c>
      <c r="AD91" s="7">
        <v>0</v>
      </c>
      <c r="AE91" s="7">
        <v>0</v>
      </c>
      <c r="AF91" s="7">
        <v>0</v>
      </c>
      <c r="AG91" s="7">
        <v>0</v>
      </c>
      <c r="AH91" s="7">
        <v>0</v>
      </c>
      <c r="AI91" s="7">
        <v>0</v>
      </c>
      <c r="AJ91" s="7">
        <v>0</v>
      </c>
      <c r="AK91" s="7">
        <v>0</v>
      </c>
      <c r="AL91" s="8">
        <f t="shared" si="39"/>
        <v>117.43666015496684</v>
      </c>
      <c r="AN91" s="17">
        <v>47</v>
      </c>
      <c r="AO91" s="17">
        <v>75.25414683661576</v>
      </c>
      <c r="AP91" s="17">
        <v>-2.0703718837755503</v>
      </c>
      <c r="AQ91" s="17">
        <v>-0.79058864080726421</v>
      </c>
      <c r="AY91" s="1">
        <v>47</v>
      </c>
      <c r="AZ91" s="7">
        <f t="shared" si="42"/>
        <v>22</v>
      </c>
      <c r="BA91" s="52">
        <f t="shared" si="15"/>
        <v>0.17983367983367984</v>
      </c>
      <c r="BB91" s="52">
        <f t="shared" si="16"/>
        <v>-0.91599911388803534</v>
      </c>
      <c r="BC91" s="43"/>
      <c r="BD91" s="1">
        <v>47</v>
      </c>
      <c r="BE91" s="46">
        <f t="shared" si="43"/>
        <v>-2.0703718837755503</v>
      </c>
      <c r="BF91" s="46">
        <f t="shared" si="41"/>
        <v>-3.7320457132510967</v>
      </c>
      <c r="BG91" s="46">
        <f t="shared" si="41"/>
        <v>-0.82771147999310912</v>
      </c>
      <c r="BH91" s="46">
        <f t="shared" si="41"/>
        <v>1.8229162508898575</v>
      </c>
      <c r="BI91" s="46">
        <f t="shared" si="41"/>
        <v>-0.17350711648259143</v>
      </c>
      <c r="BJ91" s="46">
        <f t="shared" si="41"/>
        <v>8.9631737395084343E-2</v>
      </c>
      <c r="BK91" s="46">
        <f t="shared" si="41"/>
        <v>-1.5248496031494092</v>
      </c>
      <c r="BL91" s="46">
        <f t="shared" si="41"/>
        <v>0.11840109434998425</v>
      </c>
      <c r="BM91" s="46">
        <f t="shared" si="41"/>
        <v>-2.5677999687778907</v>
      </c>
      <c r="BN91" s="46">
        <f t="shared" si="41"/>
        <v>-2.1373574418362296</v>
      </c>
      <c r="BO91" s="46">
        <f t="shared" si="40"/>
        <v>5.1489442689359066E-2</v>
      </c>
      <c r="BP91" s="46">
        <f t="shared" si="40"/>
        <v>-1.8771110083342535</v>
      </c>
      <c r="BQ91" s="46">
        <f t="shared" si="40"/>
        <v>-2.5427868230756161</v>
      </c>
      <c r="BR91" s="1">
        <v>47</v>
      </c>
      <c r="BS91" s="60">
        <f t="shared" si="44"/>
        <v>4.2864397371283864</v>
      </c>
      <c r="BT91" s="60">
        <f t="shared" si="45"/>
        <v>7.7267225136802331</v>
      </c>
      <c r="BU91" s="60">
        <f t="shared" si="46"/>
        <v>1.7136705760560282</v>
      </c>
      <c r="BV91" s="60">
        <f t="shared" si="47"/>
        <v>-3.7741145523198938</v>
      </c>
      <c r="BW91" s="60">
        <f t="shared" si="48"/>
        <v>0.35922425560056259</v>
      </c>
      <c r="BX91" s="60">
        <f t="shared" si="49"/>
        <v>-0.1855710289967045</v>
      </c>
      <c r="BY91" s="60">
        <f t="shared" si="50"/>
        <v>3.1570057453469</v>
      </c>
      <c r="BZ91" s="60">
        <f t="shared" si="51"/>
        <v>-0.2451342967504323</v>
      </c>
      <c r="CA91" s="60">
        <f t="shared" si="52"/>
        <v>5.3163008585175549</v>
      </c>
      <c r="CB91" s="60">
        <f t="shared" si="53"/>
        <v>4.4251247531562328</v>
      </c>
      <c r="CC91" s="60">
        <f t="shared" si="54"/>
        <v>-0.10660229445528926</v>
      </c>
      <c r="CD91" s="60">
        <f t="shared" si="55"/>
        <v>3.8863178543808741</v>
      </c>
      <c r="CE91" s="60">
        <f t="shared" si="56"/>
        <v>5.2645143449307836</v>
      </c>
    </row>
    <row r="92" spans="1:83">
      <c r="A92" s="2">
        <v>43466</v>
      </c>
      <c r="B92" s="8">
        <f>'WA Sch. 1-2'!B93</f>
        <v>1095.1500000000001</v>
      </c>
      <c r="C92" s="8">
        <f>'WA Sch. 1-2'!C93</f>
        <v>1199353.5225000002</v>
      </c>
      <c r="D92" s="8">
        <f>'WA Sch. 1-2'!D93</f>
        <v>0</v>
      </c>
      <c r="E92" s="74">
        <f>'WA Sch. 1-2'!E93</f>
        <v>1057.5</v>
      </c>
      <c r="F92" s="8">
        <f t="shared" si="31"/>
        <v>1118306.25</v>
      </c>
      <c r="G92" s="8">
        <f>'WA Sch. 1-2'!G93</f>
        <v>0</v>
      </c>
      <c r="H92" s="8">
        <f t="shared" si="32"/>
        <v>37.650000000000091</v>
      </c>
      <c r="I92" s="8">
        <f t="shared" si="32"/>
        <v>81047.272500000196</v>
      </c>
      <c r="J92" s="8">
        <f t="shared" si="32"/>
        <v>0</v>
      </c>
      <c r="K92" s="9">
        <v>164427</v>
      </c>
      <c r="L92" s="9">
        <v>21181403.923799999</v>
      </c>
      <c r="M92" s="9">
        <v>-93241</v>
      </c>
      <c r="N92" s="9">
        <f t="shared" si="33"/>
        <v>21088162.923799999</v>
      </c>
      <c r="O92" s="9">
        <f t="shared" si="34"/>
        <v>128.25243374749888</v>
      </c>
      <c r="P92" s="8">
        <f t="shared" si="35"/>
        <v>4.4216472543188772</v>
      </c>
      <c r="Q92" s="8">
        <f t="shared" si="36"/>
        <v>132.67408100181777</v>
      </c>
      <c r="R92" s="9">
        <f t="shared" si="30"/>
        <v>21815201.116885889</v>
      </c>
      <c r="S92" s="21"/>
      <c r="U92" s="2">
        <v>43831</v>
      </c>
      <c r="V92" s="8">
        <f t="shared" si="37"/>
        <v>955.5</v>
      </c>
      <c r="W92" s="8">
        <f t="shared" si="38"/>
        <v>912980.25</v>
      </c>
      <c r="X92" s="7">
        <v>1</v>
      </c>
      <c r="Y92" s="7">
        <v>0</v>
      </c>
      <c r="Z92" s="7">
        <v>0</v>
      </c>
      <c r="AA92" s="7">
        <v>0</v>
      </c>
      <c r="AB92" s="7">
        <v>0</v>
      </c>
      <c r="AC92" s="7">
        <v>0</v>
      </c>
      <c r="AD92" s="7">
        <v>0</v>
      </c>
      <c r="AE92" s="7">
        <v>0</v>
      </c>
      <c r="AF92" s="7">
        <v>0</v>
      </c>
      <c r="AG92" s="7">
        <v>0</v>
      </c>
      <c r="AH92" s="7">
        <v>0</v>
      </c>
      <c r="AI92" s="7">
        <v>0</v>
      </c>
      <c r="AJ92" s="7">
        <v>0</v>
      </c>
      <c r="AK92" s="7">
        <v>0</v>
      </c>
      <c r="AL92" s="8">
        <f t="shared" si="39"/>
        <v>118.61378921589316</v>
      </c>
      <c r="AN92" s="17">
        <v>48</v>
      </c>
      <c r="AO92" s="17">
        <v>157.60409867230962</v>
      </c>
      <c r="AP92" s="17">
        <v>-2.0159193217619986</v>
      </c>
      <c r="AQ92" s="17">
        <v>-0.7697954792848708</v>
      </c>
      <c r="AY92" s="1">
        <v>48</v>
      </c>
      <c r="AZ92" s="7">
        <f t="shared" si="42"/>
        <v>26</v>
      </c>
      <c r="BA92" s="52">
        <f t="shared" si="15"/>
        <v>0.21309771309771311</v>
      </c>
      <c r="BB92" s="52">
        <f t="shared" si="16"/>
        <v>-0.79571892196992056</v>
      </c>
      <c r="BC92" s="43"/>
      <c r="BD92" s="1">
        <v>48</v>
      </c>
      <c r="BE92" s="46">
        <f t="shared" si="43"/>
        <v>-2.0159193217619986</v>
      </c>
      <c r="BF92" s="46">
        <f t="shared" si="41"/>
        <v>-2.0703718837755503</v>
      </c>
      <c r="BG92" s="46">
        <f t="shared" si="41"/>
        <v>-3.7320457132510967</v>
      </c>
      <c r="BH92" s="46">
        <f t="shared" si="41"/>
        <v>-0.82771147999310912</v>
      </c>
      <c r="BI92" s="46">
        <f t="shared" si="41"/>
        <v>1.8229162508898575</v>
      </c>
      <c r="BJ92" s="46">
        <f t="shared" si="41"/>
        <v>-0.17350711648259143</v>
      </c>
      <c r="BK92" s="46">
        <f t="shared" si="41"/>
        <v>8.9631737395084343E-2</v>
      </c>
      <c r="BL92" s="46">
        <f t="shared" si="41"/>
        <v>-1.5248496031494092</v>
      </c>
      <c r="BM92" s="46">
        <f t="shared" si="41"/>
        <v>0.11840109434998425</v>
      </c>
      <c r="BN92" s="46">
        <f t="shared" si="41"/>
        <v>-2.5677999687778907</v>
      </c>
      <c r="BO92" s="46">
        <f t="shared" si="40"/>
        <v>-2.1373574418362296</v>
      </c>
      <c r="BP92" s="46">
        <f t="shared" si="40"/>
        <v>5.1489442689359066E-2</v>
      </c>
      <c r="BQ92" s="46">
        <f t="shared" si="40"/>
        <v>-1.8771110083342535</v>
      </c>
      <c r="BR92" s="1">
        <v>48</v>
      </c>
      <c r="BS92" s="60">
        <f t="shared" si="44"/>
        <v>4.0639307118534207</v>
      </c>
      <c r="BT92" s="60">
        <f t="shared" si="45"/>
        <v>4.1737026837359839</v>
      </c>
      <c r="BU92" s="60">
        <f t="shared" si="46"/>
        <v>7.5235030630420168</v>
      </c>
      <c r="BV92" s="60">
        <f t="shared" si="47"/>
        <v>1.6685995653623742</v>
      </c>
      <c r="BW92" s="60">
        <f t="shared" si="48"/>
        <v>-3.6748520921228036</v>
      </c>
      <c r="BX92" s="60">
        <f t="shared" si="49"/>
        <v>0.34977634858050088</v>
      </c>
      <c r="BY92" s="60">
        <f t="shared" si="50"/>
        <v>-0.18069035125781718</v>
      </c>
      <c r="BZ92" s="60">
        <f t="shared" si="51"/>
        <v>3.0739737777700662</v>
      </c>
      <c r="CA92" s="60">
        <f t="shared" si="52"/>
        <v>-0.23868705381786828</v>
      </c>
      <c r="CB92" s="60">
        <f t="shared" si="53"/>
        <v>5.1764775714792801</v>
      </c>
      <c r="CC92" s="60">
        <f t="shared" si="54"/>
        <v>4.3087401645095191</v>
      </c>
      <c r="CD92" s="60">
        <f t="shared" si="55"/>
        <v>-0.1037985623842046</v>
      </c>
      <c r="CE92" s="60">
        <f t="shared" si="56"/>
        <v>3.7841043507932319</v>
      </c>
    </row>
    <row r="93" spans="1:83">
      <c r="A93" s="2">
        <v>43497</v>
      </c>
      <c r="B93" s="8">
        <f>'WA Sch. 1-2'!B94</f>
        <v>932.76424999999995</v>
      </c>
      <c r="C93" s="8">
        <f>'WA Sch. 1-2'!C94</f>
        <v>870049.14607806236</v>
      </c>
      <c r="D93" s="8">
        <f>'WA Sch. 1-2'!D94</f>
        <v>0</v>
      </c>
      <c r="E93" s="74">
        <f>'WA Sch. 1-2'!E94</f>
        <v>1224.5</v>
      </c>
      <c r="F93" s="8">
        <f t="shared" si="31"/>
        <v>1499400.25</v>
      </c>
      <c r="G93" s="8">
        <f>'WA Sch. 1-2'!G94</f>
        <v>0</v>
      </c>
      <c r="H93" s="8">
        <f t="shared" si="32"/>
        <v>-291.73575000000005</v>
      </c>
      <c r="I93" s="8">
        <f t="shared" si="32"/>
        <v>-629351.10392193764</v>
      </c>
      <c r="J93" s="8">
        <f t="shared" si="32"/>
        <v>0</v>
      </c>
      <c r="K93" s="9">
        <v>161535</v>
      </c>
      <c r="L93" s="9">
        <v>21922653.052980002</v>
      </c>
      <c r="M93" s="9">
        <v>1486231</v>
      </c>
      <c r="N93" s="9">
        <f t="shared" si="33"/>
        <v>23408884.052980002</v>
      </c>
      <c r="O93" s="9">
        <f t="shared" si="34"/>
        <v>144.91524470226267</v>
      </c>
      <c r="P93" s="8">
        <f t="shared" si="35"/>
        <v>-34.285756806083448</v>
      </c>
      <c r="Q93" s="8">
        <f t="shared" si="36"/>
        <v>110.62948789617923</v>
      </c>
      <c r="R93" s="9">
        <f t="shared" si="30"/>
        <v>17870534.32730931</v>
      </c>
      <c r="S93" s="21"/>
      <c r="U93" s="2">
        <v>43862</v>
      </c>
      <c r="V93" s="8">
        <f t="shared" si="37"/>
        <v>867</v>
      </c>
      <c r="W93" s="8">
        <f t="shared" si="38"/>
        <v>751689</v>
      </c>
      <c r="X93" s="7">
        <v>0</v>
      </c>
      <c r="Y93" s="7">
        <v>1</v>
      </c>
      <c r="Z93" s="7">
        <v>0</v>
      </c>
      <c r="AA93" s="7">
        <v>0</v>
      </c>
      <c r="AB93" s="7">
        <v>0</v>
      </c>
      <c r="AC93" s="7">
        <v>0</v>
      </c>
      <c r="AD93" s="7">
        <v>0</v>
      </c>
      <c r="AE93" s="7">
        <v>0</v>
      </c>
      <c r="AF93" s="7">
        <v>0</v>
      </c>
      <c r="AG93" s="7">
        <v>0</v>
      </c>
      <c r="AH93" s="7">
        <v>0</v>
      </c>
      <c r="AI93" s="7">
        <v>0</v>
      </c>
      <c r="AJ93" s="7">
        <v>0</v>
      </c>
      <c r="AK93" s="7">
        <v>0</v>
      </c>
      <c r="AL93" s="8">
        <f t="shared" si="39"/>
        <v>108.40640067719374</v>
      </c>
      <c r="AN93" s="17">
        <v>49</v>
      </c>
      <c r="AO93" s="17">
        <v>172.50567412499851</v>
      </c>
      <c r="AP93" s="17">
        <v>1.9713005802369139</v>
      </c>
      <c r="AQ93" s="17">
        <v>0.752757443512998</v>
      </c>
      <c r="AY93" s="1">
        <v>49</v>
      </c>
      <c r="AZ93" s="7">
        <f t="shared" si="42"/>
        <v>96</v>
      </c>
      <c r="BA93" s="52">
        <f t="shared" si="15"/>
        <v>0.79521829521829523</v>
      </c>
      <c r="BB93" s="52">
        <f t="shared" si="16"/>
        <v>0.82466217903935268</v>
      </c>
      <c r="BC93" s="43"/>
      <c r="BD93" s="1">
        <v>49</v>
      </c>
      <c r="BE93" s="46">
        <f t="shared" si="43"/>
        <v>1.9713005802369139</v>
      </c>
      <c r="BF93" s="46">
        <f t="shared" si="41"/>
        <v>-2.0159193217619986</v>
      </c>
      <c r="BG93" s="46">
        <f t="shared" si="41"/>
        <v>-2.0703718837755503</v>
      </c>
      <c r="BH93" s="46">
        <f t="shared" si="41"/>
        <v>-3.7320457132510967</v>
      </c>
      <c r="BI93" s="46">
        <f t="shared" si="41"/>
        <v>-0.82771147999310912</v>
      </c>
      <c r="BJ93" s="46">
        <f t="shared" si="41"/>
        <v>1.8229162508898575</v>
      </c>
      <c r="BK93" s="46">
        <f t="shared" si="41"/>
        <v>-0.17350711648259143</v>
      </c>
      <c r="BL93" s="46">
        <f t="shared" si="41"/>
        <v>8.9631737395084343E-2</v>
      </c>
      <c r="BM93" s="46">
        <f t="shared" si="41"/>
        <v>-1.5248496031494092</v>
      </c>
      <c r="BN93" s="46">
        <f t="shared" si="41"/>
        <v>0.11840109434998425</v>
      </c>
      <c r="BO93" s="46">
        <f t="shared" si="40"/>
        <v>-2.5677999687778907</v>
      </c>
      <c r="BP93" s="46">
        <f t="shared" si="40"/>
        <v>-2.1373574418362296</v>
      </c>
      <c r="BQ93" s="46">
        <f t="shared" si="40"/>
        <v>5.1489442689359066E-2</v>
      </c>
      <c r="BR93" s="1">
        <v>49</v>
      </c>
      <c r="BS93" s="60">
        <f t="shared" si="44"/>
        <v>3.8860259776423303</v>
      </c>
      <c r="BT93" s="60">
        <f t="shared" si="45"/>
        <v>-3.9739829287002331</v>
      </c>
      <c r="BU93" s="60">
        <f t="shared" si="46"/>
        <v>-4.0813252957929329</v>
      </c>
      <c r="BV93" s="60">
        <f t="shared" si="47"/>
        <v>-7.356983880002546</v>
      </c>
      <c r="BW93" s="60">
        <f t="shared" si="48"/>
        <v>-1.631668120779189</v>
      </c>
      <c r="BX93" s="60">
        <f t="shared" si="49"/>
        <v>3.5935158631024153</v>
      </c>
      <c r="BY93" s="60">
        <f t="shared" si="50"/>
        <v>-0.34203467939739507</v>
      </c>
      <c r="BZ93" s="60">
        <f t="shared" si="51"/>
        <v>0.17669109593453949</v>
      </c>
      <c r="CA93" s="60">
        <f t="shared" si="52"/>
        <v>-3.0059369074624653</v>
      </c>
      <c r="CB93" s="60">
        <f t="shared" si="53"/>
        <v>0.23340414599277609</v>
      </c>
      <c r="CC93" s="60">
        <f t="shared" si="54"/>
        <v>-5.0619055683841756</v>
      </c>
      <c r="CD93" s="60">
        <f t="shared" si="55"/>
        <v>-4.2133739652654425</v>
      </c>
      <c r="CE93" s="60">
        <f t="shared" si="56"/>
        <v>0.10150116824957649</v>
      </c>
    </row>
    <row r="94" spans="1:83">
      <c r="A94" s="2">
        <v>43525</v>
      </c>
      <c r="B94" s="8">
        <f>'WA Sch. 1-2'!B95</f>
        <v>767.35</v>
      </c>
      <c r="C94" s="8">
        <f>'WA Sch. 1-2'!C95</f>
        <v>588826.02250000008</v>
      </c>
      <c r="D94" s="8">
        <f>'WA Sch. 1-2'!D95</f>
        <v>0</v>
      </c>
      <c r="E94" s="74">
        <f>'WA Sch. 1-2'!E95</f>
        <v>943.5</v>
      </c>
      <c r="F94" s="8">
        <f t="shared" si="31"/>
        <v>890192.25</v>
      </c>
      <c r="G94" s="8">
        <f>'WA Sch. 1-2'!G95</f>
        <v>0</v>
      </c>
      <c r="H94" s="8">
        <f t="shared" si="32"/>
        <v>-176.14999999999998</v>
      </c>
      <c r="I94" s="8">
        <f t="shared" si="32"/>
        <v>-301366.22749999992</v>
      </c>
      <c r="J94" s="8">
        <f t="shared" si="32"/>
        <v>0</v>
      </c>
      <c r="K94" s="9">
        <v>167069</v>
      </c>
      <c r="L94" s="9">
        <v>23930803.543789998</v>
      </c>
      <c r="M94" s="9">
        <v>-5446055</v>
      </c>
      <c r="N94" s="9">
        <f t="shared" si="33"/>
        <v>18484748.543789998</v>
      </c>
      <c r="O94" s="9">
        <f t="shared" si="34"/>
        <v>110.64140291610052</v>
      </c>
      <c r="P94" s="8">
        <f t="shared" si="35"/>
        <v>-19.29577575702303</v>
      </c>
      <c r="Q94" s="8">
        <f t="shared" si="36"/>
        <v>91.34562715907748</v>
      </c>
      <c r="R94" s="9">
        <f t="shared" si="30"/>
        <v>15261022.583839916</v>
      </c>
      <c r="S94" s="21"/>
      <c r="U94" s="2">
        <v>43891</v>
      </c>
      <c r="V94" s="8">
        <f t="shared" si="37"/>
        <v>814.5</v>
      </c>
      <c r="W94" s="8">
        <f t="shared" si="38"/>
        <v>663410.25</v>
      </c>
      <c r="X94" s="7">
        <v>0</v>
      </c>
      <c r="Y94" s="7">
        <v>0</v>
      </c>
      <c r="Z94" s="7">
        <v>1</v>
      </c>
      <c r="AA94" s="7">
        <v>0</v>
      </c>
      <c r="AB94" s="7">
        <v>0</v>
      </c>
      <c r="AC94" s="7">
        <v>0</v>
      </c>
      <c r="AD94" s="7">
        <v>0</v>
      </c>
      <c r="AE94" s="7">
        <v>0</v>
      </c>
      <c r="AF94" s="7">
        <v>0</v>
      </c>
      <c r="AG94" s="7">
        <v>0</v>
      </c>
      <c r="AH94" s="7">
        <v>0</v>
      </c>
      <c r="AI94" s="7">
        <v>0</v>
      </c>
      <c r="AJ94" s="7">
        <v>0</v>
      </c>
      <c r="AK94" s="7">
        <v>0</v>
      </c>
      <c r="AL94" s="8">
        <f t="shared" si="39"/>
        <v>99.765568311252352</v>
      </c>
      <c r="AN94" s="17">
        <v>50</v>
      </c>
      <c r="AO94" s="17">
        <v>121.80214212244064</v>
      </c>
      <c r="AP94" s="17">
        <v>0.65698455708322001</v>
      </c>
      <c r="AQ94" s="17">
        <v>0.25087499114825412</v>
      </c>
      <c r="AY94" s="1">
        <v>50</v>
      </c>
      <c r="AZ94" s="7">
        <f t="shared" si="42"/>
        <v>80</v>
      </c>
      <c r="BA94" s="52">
        <f t="shared" si="15"/>
        <v>0.66216216216216217</v>
      </c>
      <c r="BB94" s="52">
        <f t="shared" si="16"/>
        <v>0.41837128791165434</v>
      </c>
      <c r="BC94" s="43"/>
      <c r="BD94" s="1">
        <v>50</v>
      </c>
      <c r="BE94" s="46">
        <f t="shared" si="43"/>
        <v>0.65698455708322001</v>
      </c>
      <c r="BF94" s="46">
        <f t="shared" si="41"/>
        <v>1.9713005802369139</v>
      </c>
      <c r="BG94" s="46">
        <f t="shared" si="41"/>
        <v>-2.0159193217619986</v>
      </c>
      <c r="BH94" s="46">
        <f t="shared" si="41"/>
        <v>-2.0703718837755503</v>
      </c>
      <c r="BI94" s="46">
        <f t="shared" si="41"/>
        <v>-3.7320457132510967</v>
      </c>
      <c r="BJ94" s="46">
        <f t="shared" si="41"/>
        <v>-0.82771147999310912</v>
      </c>
      <c r="BK94" s="46">
        <f t="shared" si="41"/>
        <v>1.8229162508898575</v>
      </c>
      <c r="BL94" s="46">
        <f t="shared" si="41"/>
        <v>-0.17350711648259143</v>
      </c>
      <c r="BM94" s="46">
        <f t="shared" si="41"/>
        <v>8.9631737395084343E-2</v>
      </c>
      <c r="BN94" s="46">
        <f t="shared" si="41"/>
        <v>-1.5248496031494092</v>
      </c>
      <c r="BO94" s="46">
        <f t="shared" si="40"/>
        <v>0.11840109434998425</v>
      </c>
      <c r="BP94" s="46">
        <f t="shared" si="40"/>
        <v>-2.5677999687778907</v>
      </c>
      <c r="BQ94" s="46">
        <f t="shared" si="40"/>
        <v>-2.1373574418362296</v>
      </c>
      <c r="BR94" s="1">
        <v>50</v>
      </c>
      <c r="BS94" s="60">
        <f t="shared" si="44"/>
        <v>0.43162870824581379</v>
      </c>
      <c r="BT94" s="60">
        <f t="shared" si="45"/>
        <v>1.2951140385848015</v>
      </c>
      <c r="BU94" s="60">
        <f t="shared" si="46"/>
        <v>-1.3244278627232902</v>
      </c>
      <c r="BV94" s="60">
        <f t="shared" si="47"/>
        <v>-1.3602023550598092</v>
      </c>
      <c r="BW94" s="60">
        <f t="shared" si="48"/>
        <v>-2.4518963999345527</v>
      </c>
      <c r="BX94" s="60">
        <f t="shared" si="49"/>
        <v>-0.54379366007596663</v>
      </c>
      <c r="BY94" s="60">
        <f t="shared" si="50"/>
        <v>1.1976278256906374</v>
      </c>
      <c r="BZ94" s="60">
        <f t="shared" si="51"/>
        <v>-0.11399149607310974</v>
      </c>
      <c r="CA94" s="60">
        <f t="shared" si="52"/>
        <v>5.8886667293097029E-2</v>
      </c>
      <c r="CB94" s="60">
        <f t="shared" si="53"/>
        <v>-1.0018026411436245</v>
      </c>
      <c r="CC94" s="60">
        <f t="shared" si="54"/>
        <v>7.7787690529680542E-2</v>
      </c>
      <c r="CD94" s="60">
        <f t="shared" si="55"/>
        <v>-1.6870049251658181</v>
      </c>
      <c r="CE94" s="60">
        <f t="shared" si="56"/>
        <v>-1.4042108322532758</v>
      </c>
    </row>
    <row r="95" spans="1:83">
      <c r="A95" s="2">
        <v>43556</v>
      </c>
      <c r="B95" s="8">
        <f>'WA Sch. 1-2'!B96</f>
        <v>547.15</v>
      </c>
      <c r="C95" s="8">
        <f>'WA Sch. 1-2'!C96</f>
        <v>299373.1225</v>
      </c>
      <c r="D95" s="8">
        <f>'WA Sch. 1-2'!D96</f>
        <v>0.375</v>
      </c>
      <c r="E95" s="74">
        <f>'WA Sch. 1-2'!E96</f>
        <v>508</v>
      </c>
      <c r="F95" s="8">
        <f t="shared" si="31"/>
        <v>258064</v>
      </c>
      <c r="G95" s="8">
        <f>'WA Sch. 1-2'!G96</f>
        <v>0</v>
      </c>
      <c r="H95" s="8">
        <f t="shared" si="32"/>
        <v>39.149999999999977</v>
      </c>
      <c r="I95" s="8">
        <f t="shared" si="32"/>
        <v>41309.122499999998</v>
      </c>
      <c r="J95" s="8">
        <f t="shared" si="32"/>
        <v>0.375</v>
      </c>
      <c r="K95" s="9">
        <v>163080</v>
      </c>
      <c r="L95" s="9">
        <v>11874830.385259999</v>
      </c>
      <c r="M95" s="9">
        <v>-3192365</v>
      </c>
      <c r="N95" s="9">
        <f t="shared" si="33"/>
        <v>8682465.385259999</v>
      </c>
      <c r="O95" s="9">
        <f t="shared" si="34"/>
        <v>53.240528484547454</v>
      </c>
      <c r="P95" s="8">
        <f t="shared" si="35"/>
        <v>3.8295839220716679</v>
      </c>
      <c r="Q95" s="8">
        <f t="shared" si="36"/>
        <v>57.070112406619124</v>
      </c>
      <c r="R95" s="9">
        <f t="shared" si="30"/>
        <v>9306993.9312714469</v>
      </c>
      <c r="S95" s="21"/>
      <c r="U95" s="2">
        <v>43922</v>
      </c>
      <c r="V95" s="8">
        <f t="shared" si="37"/>
        <v>522</v>
      </c>
      <c r="W95" s="8">
        <f t="shared" si="38"/>
        <v>272484</v>
      </c>
      <c r="X95" s="7">
        <v>0</v>
      </c>
      <c r="Y95" s="7">
        <v>0</v>
      </c>
      <c r="Z95" s="7">
        <v>0</v>
      </c>
      <c r="AA95" s="7">
        <v>1</v>
      </c>
      <c r="AB95" s="7">
        <v>0</v>
      </c>
      <c r="AC95" s="7">
        <v>0</v>
      </c>
      <c r="AD95" s="7">
        <v>0</v>
      </c>
      <c r="AE95" s="7">
        <v>0</v>
      </c>
      <c r="AF95" s="7">
        <v>0</v>
      </c>
      <c r="AG95" s="7">
        <v>0</v>
      </c>
      <c r="AH95" s="7">
        <v>0</v>
      </c>
      <c r="AI95" s="7">
        <v>0</v>
      </c>
      <c r="AJ95" s="7">
        <v>0</v>
      </c>
      <c r="AK95" s="7">
        <v>0</v>
      </c>
      <c r="AL95" s="8">
        <f t="shared" si="39"/>
        <v>51.693375746669695</v>
      </c>
      <c r="AN95" s="17">
        <v>51</v>
      </c>
      <c r="AO95" s="17">
        <v>88.444889422477132</v>
      </c>
      <c r="AP95" s="17">
        <v>2.8968532523735462</v>
      </c>
      <c r="AQ95" s="17">
        <v>1.1061873924000738</v>
      </c>
      <c r="AY95" s="1">
        <v>51</v>
      </c>
      <c r="AZ95" s="7">
        <f t="shared" si="42"/>
        <v>102</v>
      </c>
      <c r="BA95" s="52">
        <f t="shared" si="15"/>
        <v>0.84511434511434513</v>
      </c>
      <c r="BB95" s="52">
        <f t="shared" si="16"/>
        <v>1.0157020117051774</v>
      </c>
      <c r="BC95" s="43"/>
      <c r="BD95" s="1">
        <v>51</v>
      </c>
      <c r="BE95" s="46">
        <f t="shared" si="43"/>
        <v>2.8968532523735462</v>
      </c>
      <c r="BF95" s="46">
        <f t="shared" si="41"/>
        <v>0.65698455708322001</v>
      </c>
      <c r="BG95" s="46">
        <f t="shared" si="41"/>
        <v>1.9713005802369139</v>
      </c>
      <c r="BH95" s="46">
        <f t="shared" si="41"/>
        <v>-2.0159193217619986</v>
      </c>
      <c r="BI95" s="46">
        <f t="shared" si="41"/>
        <v>-2.0703718837755503</v>
      </c>
      <c r="BJ95" s="46">
        <f t="shared" si="41"/>
        <v>-3.7320457132510967</v>
      </c>
      <c r="BK95" s="46">
        <f t="shared" si="41"/>
        <v>-0.82771147999310912</v>
      </c>
      <c r="BL95" s="46">
        <f t="shared" si="41"/>
        <v>1.8229162508898575</v>
      </c>
      <c r="BM95" s="46">
        <f t="shared" si="41"/>
        <v>-0.17350711648259143</v>
      </c>
      <c r="BN95" s="46">
        <f t="shared" si="41"/>
        <v>8.9631737395084343E-2</v>
      </c>
      <c r="BO95" s="46">
        <f t="shared" si="40"/>
        <v>-1.5248496031494092</v>
      </c>
      <c r="BP95" s="46">
        <f t="shared" si="40"/>
        <v>0.11840109434998425</v>
      </c>
      <c r="BQ95" s="46">
        <f t="shared" si="40"/>
        <v>-2.5677999687778907</v>
      </c>
      <c r="BR95" s="1">
        <v>51</v>
      </c>
      <c r="BS95" s="60">
        <f t="shared" si="44"/>
        <v>8.3917587657871007</v>
      </c>
      <c r="BT95" s="60">
        <f t="shared" si="45"/>
        <v>1.9031878509456628</v>
      </c>
      <c r="BU95" s="60">
        <f t="shared" si="46"/>
        <v>5.7105684972650845</v>
      </c>
      <c r="BV95" s="60">
        <f t="shared" si="47"/>
        <v>-5.8398224437689334</v>
      </c>
      <c r="BW95" s="60">
        <f t="shared" si="48"/>
        <v>-5.9975635251379611</v>
      </c>
      <c r="BX95" s="60">
        <f t="shared" si="49"/>
        <v>-10.811188762438176</v>
      </c>
      <c r="BY95" s="60">
        <f t="shared" si="50"/>
        <v>-2.3977586928449925</v>
      </c>
      <c r="BZ95" s="60">
        <f t="shared" si="51"/>
        <v>5.2807208701947994</v>
      </c>
      <c r="CA95" s="60">
        <f t="shared" si="52"/>
        <v>-0.50262465469259432</v>
      </c>
      <c r="CB95" s="60">
        <f t="shared" si="53"/>
        <v>0.25964998998879391</v>
      </c>
      <c r="CC95" s="60">
        <f t="shared" si="54"/>
        <v>-4.4172655322638992</v>
      </c>
      <c r="CD95" s="60">
        <f t="shared" si="55"/>
        <v>0.34299059525229075</v>
      </c>
      <c r="CE95" s="60">
        <f t="shared" si="56"/>
        <v>-7.4385396909989288</v>
      </c>
    </row>
    <row r="96" spans="1:83">
      <c r="A96" s="2">
        <v>43586</v>
      </c>
      <c r="B96" s="8">
        <f>'WA Sch. 1-2'!B97</f>
        <v>290.02499999999998</v>
      </c>
      <c r="C96" s="8">
        <f>'WA Sch. 1-2'!C97</f>
        <v>84114.500624999986</v>
      </c>
      <c r="D96" s="8">
        <f>'WA Sch. 1-2'!D97</f>
        <v>14.95</v>
      </c>
      <c r="E96" s="74">
        <f>'WA Sch. 1-2'!E97</f>
        <v>187</v>
      </c>
      <c r="F96" s="8">
        <f t="shared" si="31"/>
        <v>34969</v>
      </c>
      <c r="G96" s="8">
        <f>'WA Sch. 1-2'!G97</f>
        <v>13</v>
      </c>
      <c r="H96" s="8">
        <f t="shared" si="32"/>
        <v>103.02499999999998</v>
      </c>
      <c r="I96" s="8">
        <f t="shared" si="32"/>
        <v>49145.500624999986</v>
      </c>
      <c r="J96" s="8">
        <f t="shared" si="32"/>
        <v>1.9499999999999993</v>
      </c>
      <c r="K96" s="9">
        <v>166861</v>
      </c>
      <c r="L96" s="9">
        <v>6584521.4131899988</v>
      </c>
      <c r="M96" s="9">
        <v>-2270339</v>
      </c>
      <c r="N96" s="9">
        <f t="shared" si="33"/>
        <v>4314182.4131899988</v>
      </c>
      <c r="O96" s="9">
        <f t="shared" si="34"/>
        <v>25.854947610226468</v>
      </c>
      <c r="P96" s="8">
        <f t="shared" si="35"/>
        <v>9.0128054550799916</v>
      </c>
      <c r="Q96" s="8">
        <f t="shared" si="36"/>
        <v>34.867753065306459</v>
      </c>
      <c r="R96" s="9">
        <f t="shared" si="30"/>
        <v>5818068.1442301013</v>
      </c>
      <c r="S96" s="21"/>
      <c r="U96" s="2">
        <v>43952</v>
      </c>
      <c r="V96" s="8">
        <f t="shared" si="37"/>
        <v>299.5</v>
      </c>
      <c r="W96" s="8">
        <f t="shared" si="38"/>
        <v>89700.25</v>
      </c>
      <c r="X96" s="7">
        <v>0</v>
      </c>
      <c r="Y96" s="7">
        <v>0</v>
      </c>
      <c r="Z96" s="7">
        <v>0</v>
      </c>
      <c r="AA96" s="7">
        <v>0</v>
      </c>
      <c r="AB96" s="7">
        <v>1</v>
      </c>
      <c r="AC96" s="7">
        <v>0</v>
      </c>
      <c r="AD96" s="7">
        <v>0</v>
      </c>
      <c r="AE96" s="7">
        <v>0</v>
      </c>
      <c r="AF96" s="7">
        <v>0</v>
      </c>
      <c r="AG96" s="7">
        <v>0</v>
      </c>
      <c r="AH96" s="7">
        <v>0</v>
      </c>
      <c r="AI96" s="7">
        <v>0</v>
      </c>
      <c r="AJ96" s="7">
        <v>0</v>
      </c>
      <c r="AK96" s="7">
        <v>0</v>
      </c>
      <c r="AL96" s="8">
        <f t="shared" si="39"/>
        <v>30.952867556519141</v>
      </c>
      <c r="AN96" s="17">
        <v>52</v>
      </c>
      <c r="AO96" s="17">
        <v>58.177580869916554</v>
      </c>
      <c r="AP96" s="17">
        <v>3.3941986231842378</v>
      </c>
      <c r="AQ96" s="17">
        <v>1.2961028388965623</v>
      </c>
      <c r="AY96" s="1">
        <v>52</v>
      </c>
      <c r="AZ96" s="7">
        <f t="shared" si="42"/>
        <v>106</v>
      </c>
      <c r="BA96" s="52">
        <f t="shared" si="15"/>
        <v>0.8783783783783784</v>
      </c>
      <c r="BB96" s="52">
        <f t="shared" si="16"/>
        <v>1.1669186011353176</v>
      </c>
      <c r="BC96" s="43"/>
      <c r="BD96" s="1">
        <v>52</v>
      </c>
      <c r="BE96" s="46">
        <f t="shared" si="43"/>
        <v>3.3941986231842378</v>
      </c>
      <c r="BF96" s="46">
        <f t="shared" si="41"/>
        <v>2.8968532523735462</v>
      </c>
      <c r="BG96" s="46">
        <f t="shared" si="41"/>
        <v>0.65698455708322001</v>
      </c>
      <c r="BH96" s="46">
        <f t="shared" si="41"/>
        <v>1.9713005802369139</v>
      </c>
      <c r="BI96" s="46">
        <f t="shared" si="41"/>
        <v>-2.0159193217619986</v>
      </c>
      <c r="BJ96" s="46">
        <f t="shared" si="41"/>
        <v>-2.0703718837755503</v>
      </c>
      <c r="BK96" s="46">
        <f t="shared" si="41"/>
        <v>-3.7320457132510967</v>
      </c>
      <c r="BL96" s="46">
        <f t="shared" si="41"/>
        <v>-0.82771147999310912</v>
      </c>
      <c r="BM96" s="46">
        <f t="shared" si="41"/>
        <v>1.8229162508898575</v>
      </c>
      <c r="BN96" s="46">
        <f t="shared" si="41"/>
        <v>-0.17350711648259143</v>
      </c>
      <c r="BO96" s="46">
        <f t="shared" si="40"/>
        <v>8.9631737395084343E-2</v>
      </c>
      <c r="BP96" s="46">
        <f t="shared" si="40"/>
        <v>-1.5248496031494092</v>
      </c>
      <c r="BQ96" s="46">
        <f t="shared" si="40"/>
        <v>0.11840109434998425</v>
      </c>
      <c r="BR96" s="1">
        <v>52</v>
      </c>
      <c r="BS96" s="60">
        <f t="shared" si="44"/>
        <v>11.520584293625667</v>
      </c>
      <c r="BT96" s="60">
        <f t="shared" si="45"/>
        <v>9.8324953207729706</v>
      </c>
      <c r="BU96" s="60">
        <f t="shared" si="46"/>
        <v>2.2299360791051068</v>
      </c>
      <c r="BV96" s="60">
        <f t="shared" si="47"/>
        <v>6.6909857153223369</v>
      </c>
      <c r="BW96" s="60">
        <f t="shared" si="48"/>
        <v>-6.8424305863750998</v>
      </c>
      <c r="BX96" s="60">
        <f t="shared" si="49"/>
        <v>-7.0272533973903508</v>
      </c>
      <c r="BY96" s="60">
        <f t="shared" si="50"/>
        <v>-12.667304421577503</v>
      </c>
      <c r="BZ96" s="60">
        <f t="shared" si="51"/>
        <v>-2.80941716578644</v>
      </c>
      <c r="CA96" s="60">
        <f t="shared" si="52"/>
        <v>6.187339828950444</v>
      </c>
      <c r="CB96" s="60">
        <f t="shared" si="53"/>
        <v>-0.58891761587793057</v>
      </c>
      <c r="CC96" s="60">
        <f t="shared" si="54"/>
        <v>0.30422791965995072</v>
      </c>
      <c r="CD96" s="60">
        <f t="shared" si="55"/>
        <v>-5.1756424235727865</v>
      </c>
      <c r="CE96" s="60">
        <f t="shared" si="56"/>
        <v>0.40187683142616737</v>
      </c>
    </row>
    <row r="97" spans="1:83">
      <c r="A97" s="2">
        <v>43617</v>
      </c>
      <c r="B97" s="8">
        <f>'WA Sch. 1-2'!B98</f>
        <v>126.95</v>
      </c>
      <c r="C97" s="8">
        <f>'WA Sch. 1-2'!C98</f>
        <v>16116.302500000002</v>
      </c>
      <c r="D97" s="8">
        <f>'WA Sch. 1-2'!D98</f>
        <v>68</v>
      </c>
      <c r="E97" s="74">
        <f>'WA Sch. 1-2'!E98</f>
        <v>104.5</v>
      </c>
      <c r="F97" s="8">
        <f t="shared" si="31"/>
        <v>10920.25</v>
      </c>
      <c r="G97" s="8">
        <f>'WA Sch. 1-2'!G98</f>
        <v>79.5</v>
      </c>
      <c r="H97" s="8">
        <f t="shared" si="32"/>
        <v>22.450000000000003</v>
      </c>
      <c r="I97" s="8">
        <f t="shared" si="32"/>
        <v>5196.0525000000016</v>
      </c>
      <c r="J97" s="8">
        <f t="shared" si="32"/>
        <v>-11.5</v>
      </c>
      <c r="K97" s="9">
        <v>164563</v>
      </c>
      <c r="L97" s="9">
        <v>3079802.4225199996</v>
      </c>
      <c r="M97" s="9">
        <v>-580614</v>
      </c>
      <c r="N97" s="9">
        <f t="shared" si="33"/>
        <v>2499188.4225199996</v>
      </c>
      <c r="O97" s="9">
        <f t="shared" si="34"/>
        <v>15.186818558971334</v>
      </c>
      <c r="P97" s="8">
        <f t="shared" si="35"/>
        <v>1.8653931520279916</v>
      </c>
      <c r="Q97" s="8">
        <f t="shared" si="36"/>
        <v>17.052211710999327</v>
      </c>
      <c r="R97" s="9">
        <f t="shared" si="30"/>
        <v>2806163.1157971821</v>
      </c>
      <c r="S97" s="21"/>
      <c r="U97" s="2">
        <v>43983</v>
      </c>
      <c r="V97" s="8">
        <f t="shared" si="37"/>
        <v>145.5</v>
      </c>
      <c r="W97" s="8">
        <f t="shared" si="38"/>
        <v>21170.25</v>
      </c>
      <c r="X97" s="7">
        <v>0</v>
      </c>
      <c r="Y97" s="7">
        <v>0</v>
      </c>
      <c r="Z97" s="7">
        <v>0</v>
      </c>
      <c r="AA97" s="7">
        <v>0</v>
      </c>
      <c r="AB97" s="7">
        <v>0</v>
      </c>
      <c r="AC97" s="7">
        <v>1</v>
      </c>
      <c r="AD97" s="7">
        <v>0</v>
      </c>
      <c r="AE97" s="7">
        <v>0</v>
      </c>
      <c r="AF97" s="7">
        <v>0</v>
      </c>
      <c r="AG97" s="7">
        <v>0</v>
      </c>
      <c r="AH97" s="7">
        <v>0</v>
      </c>
      <c r="AI97" s="7">
        <v>0</v>
      </c>
      <c r="AJ97" s="7">
        <v>0</v>
      </c>
      <c r="AK97" s="7">
        <v>0</v>
      </c>
      <c r="AL97" s="8">
        <f t="shared" si="39"/>
        <v>19.76627680495282</v>
      </c>
      <c r="AN97" s="17">
        <v>53</v>
      </c>
      <c r="AO97" s="17">
        <v>30.271153199794497</v>
      </c>
      <c r="AP97" s="17">
        <v>1.3408589805201707</v>
      </c>
      <c r="AQ97" s="17">
        <v>0.51201810033785122</v>
      </c>
      <c r="AY97" s="1">
        <v>53</v>
      </c>
      <c r="AZ97" s="7">
        <f t="shared" si="42"/>
        <v>87</v>
      </c>
      <c r="BA97" s="52">
        <f t="shared" si="15"/>
        <v>0.72037422037422039</v>
      </c>
      <c r="BB97" s="52">
        <f t="shared" si="16"/>
        <v>0.58395355652530356</v>
      </c>
      <c r="BC97" s="43"/>
      <c r="BD97" s="1">
        <v>53</v>
      </c>
      <c r="BE97" s="46">
        <f t="shared" si="43"/>
        <v>1.3408589805201707</v>
      </c>
      <c r="BF97" s="46">
        <f t="shared" si="41"/>
        <v>3.3941986231842378</v>
      </c>
      <c r="BG97" s="46">
        <f t="shared" si="41"/>
        <v>2.8968532523735462</v>
      </c>
      <c r="BH97" s="46">
        <f t="shared" si="41"/>
        <v>0.65698455708322001</v>
      </c>
      <c r="BI97" s="46">
        <f t="shared" si="41"/>
        <v>1.9713005802369139</v>
      </c>
      <c r="BJ97" s="46">
        <f t="shared" si="41"/>
        <v>-2.0159193217619986</v>
      </c>
      <c r="BK97" s="46">
        <f t="shared" si="41"/>
        <v>-2.0703718837755503</v>
      </c>
      <c r="BL97" s="46">
        <f t="shared" si="41"/>
        <v>-3.7320457132510967</v>
      </c>
      <c r="BM97" s="46">
        <f t="shared" si="41"/>
        <v>-0.82771147999310912</v>
      </c>
      <c r="BN97" s="46">
        <f t="shared" si="41"/>
        <v>1.8229162508898575</v>
      </c>
      <c r="BO97" s="46">
        <f t="shared" si="40"/>
        <v>-0.17350711648259143</v>
      </c>
      <c r="BP97" s="46">
        <f t="shared" si="40"/>
        <v>8.9631737395084343E-2</v>
      </c>
      <c r="BQ97" s="46">
        <f t="shared" si="40"/>
        <v>-1.5248496031494092</v>
      </c>
      <c r="BR97" s="1">
        <v>53</v>
      </c>
      <c r="BS97" s="60">
        <f t="shared" si="44"/>
        <v>1.7979028056415487</v>
      </c>
      <c r="BT97" s="60">
        <f t="shared" si="45"/>
        <v>4.5511417055657084</v>
      </c>
      <c r="BU97" s="60">
        <f t="shared" si="46"/>
        <v>3.8842716986940662</v>
      </c>
      <c r="BV97" s="60">
        <f t="shared" si="47"/>
        <v>0.88092364342807039</v>
      </c>
      <c r="BW97" s="60">
        <f t="shared" si="48"/>
        <v>2.6432360863152362</v>
      </c>
      <c r="BX97" s="60">
        <f t="shared" si="49"/>
        <v>-2.7030635265886969</v>
      </c>
      <c r="BY97" s="60">
        <f t="shared" si="50"/>
        <v>-2.7760767333768981</v>
      </c>
      <c r="BZ97" s="60">
        <f t="shared" si="51"/>
        <v>-5.0041470103245009</v>
      </c>
      <c r="CA97" s="60">
        <f t="shared" si="52"/>
        <v>-1.1098443712284103</v>
      </c>
      <c r="CB97" s="60">
        <f t="shared" si="53"/>
        <v>2.4442736257417756</v>
      </c>
      <c r="CC97" s="60">
        <f t="shared" si="54"/>
        <v>-0.23264857531986075</v>
      </c>
      <c r="CD97" s="60">
        <f t="shared" si="55"/>
        <v>0.12018352002580157</v>
      </c>
      <c r="CE97" s="60">
        <f t="shared" si="56"/>
        <v>-2.0446082843255007</v>
      </c>
    </row>
    <row r="98" spans="1:83">
      <c r="A98" s="2">
        <v>43647</v>
      </c>
      <c r="B98" s="8">
        <f>'WA Sch. 1-2'!B99</f>
        <v>14.1</v>
      </c>
      <c r="C98" s="8">
        <f>'WA Sch. 1-2'!C99</f>
        <v>198.81</v>
      </c>
      <c r="D98" s="8">
        <f>'WA Sch. 1-2'!D99</f>
        <v>240.05</v>
      </c>
      <c r="E98" s="74">
        <f>'WA Sch. 1-2'!E99</f>
        <v>9.5</v>
      </c>
      <c r="F98" s="8">
        <f t="shared" si="31"/>
        <v>90.25</v>
      </c>
      <c r="G98" s="8">
        <f>'WA Sch. 1-2'!G99</f>
        <v>136</v>
      </c>
      <c r="H98" s="8">
        <f t="shared" si="32"/>
        <v>4.5999999999999996</v>
      </c>
      <c r="I98" s="8">
        <f t="shared" si="32"/>
        <v>108.56</v>
      </c>
      <c r="J98" s="8">
        <f t="shared" si="32"/>
        <v>104.05000000000001</v>
      </c>
      <c r="K98" s="9">
        <v>165331</v>
      </c>
      <c r="L98" s="9">
        <v>2535157.4081899999</v>
      </c>
      <c r="M98" s="9">
        <v>-140496</v>
      </c>
      <c r="N98" s="9">
        <f t="shared" si="33"/>
        <v>2394661.4081899999</v>
      </c>
      <c r="O98" s="9">
        <f t="shared" si="34"/>
        <v>14.484043574344799</v>
      </c>
      <c r="P98" s="8">
        <f t="shared" si="35"/>
        <v>0.36512400914501109</v>
      </c>
      <c r="Q98" s="8">
        <f t="shared" si="36"/>
        <v>14.849167583489811</v>
      </c>
      <c r="R98" s="9">
        <f t="shared" si="30"/>
        <v>2455027.7257459541</v>
      </c>
      <c r="S98" s="21"/>
      <c r="U98" s="2">
        <v>44013</v>
      </c>
      <c r="V98" s="8">
        <f t="shared" si="37"/>
        <v>22.5</v>
      </c>
      <c r="W98" s="8">
        <f t="shared" si="38"/>
        <v>506.25</v>
      </c>
      <c r="X98" s="7">
        <v>0</v>
      </c>
      <c r="Y98" s="7">
        <v>0</v>
      </c>
      <c r="Z98" s="7">
        <v>0</v>
      </c>
      <c r="AA98" s="7">
        <v>0</v>
      </c>
      <c r="AB98" s="7">
        <v>0</v>
      </c>
      <c r="AC98" s="7">
        <v>0</v>
      </c>
      <c r="AD98" s="7">
        <v>1</v>
      </c>
      <c r="AE98" s="7">
        <v>0</v>
      </c>
      <c r="AF98" s="7">
        <v>0</v>
      </c>
      <c r="AG98" s="7">
        <v>0</v>
      </c>
      <c r="AH98" s="7">
        <v>0</v>
      </c>
      <c r="AI98" s="7">
        <v>0</v>
      </c>
      <c r="AJ98" s="7">
        <v>0</v>
      </c>
      <c r="AK98" s="7">
        <v>0</v>
      </c>
      <c r="AL98" s="8">
        <f t="shared" si="39"/>
        <v>15.667924246322546</v>
      </c>
      <c r="AN98" s="17">
        <v>54</v>
      </c>
      <c r="AO98" s="17">
        <v>14.442733271469848</v>
      </c>
      <c r="AP98" s="17">
        <v>1.749818668152411</v>
      </c>
      <c r="AQ98" s="17">
        <v>0.66818274212217099</v>
      </c>
      <c r="AY98" s="1">
        <v>54</v>
      </c>
      <c r="AZ98" s="7">
        <f t="shared" si="42"/>
        <v>93</v>
      </c>
      <c r="BA98" s="52">
        <f t="shared" si="15"/>
        <v>0.77027027027027029</v>
      </c>
      <c r="BB98" s="52">
        <f t="shared" si="16"/>
        <v>0.73973721941388981</v>
      </c>
      <c r="BC98" s="43"/>
      <c r="BD98" s="1">
        <v>54</v>
      </c>
      <c r="BE98" s="46">
        <f t="shared" si="43"/>
        <v>1.749818668152411</v>
      </c>
      <c r="BF98" s="46">
        <f t="shared" si="41"/>
        <v>1.3408589805201707</v>
      </c>
      <c r="BG98" s="46">
        <f t="shared" si="41"/>
        <v>3.3941986231842378</v>
      </c>
      <c r="BH98" s="46">
        <f t="shared" si="41"/>
        <v>2.8968532523735462</v>
      </c>
      <c r="BI98" s="46">
        <f t="shared" si="41"/>
        <v>0.65698455708322001</v>
      </c>
      <c r="BJ98" s="46">
        <f t="shared" si="41"/>
        <v>1.9713005802369139</v>
      </c>
      <c r="BK98" s="46">
        <f t="shared" si="41"/>
        <v>-2.0159193217619986</v>
      </c>
      <c r="BL98" s="46">
        <f t="shared" si="41"/>
        <v>-2.0703718837755503</v>
      </c>
      <c r="BM98" s="46">
        <f t="shared" si="41"/>
        <v>-3.7320457132510967</v>
      </c>
      <c r="BN98" s="46">
        <f t="shared" si="41"/>
        <v>-0.82771147999310912</v>
      </c>
      <c r="BO98" s="46">
        <f t="shared" si="40"/>
        <v>1.8229162508898575</v>
      </c>
      <c r="BP98" s="46">
        <f t="shared" si="40"/>
        <v>-0.17350711648259143</v>
      </c>
      <c r="BQ98" s="46">
        <f t="shared" si="40"/>
        <v>8.9631737395084343E-2</v>
      </c>
      <c r="BR98" s="1">
        <v>54</v>
      </c>
      <c r="BS98" s="60">
        <f t="shared" si="44"/>
        <v>3.0618653714146218</v>
      </c>
      <c r="BT98" s="60">
        <f t="shared" si="45"/>
        <v>2.3462600754739555</v>
      </c>
      <c r="BU98" s="60">
        <f t="shared" si="46"/>
        <v>5.9392321142649083</v>
      </c>
      <c r="BV98" s="60">
        <f t="shared" si="47"/>
        <v>5.0689678999011845</v>
      </c>
      <c r="BW98" s="60">
        <f t="shared" si="48"/>
        <v>1.1496038426720232</v>
      </c>
      <c r="BX98" s="60">
        <f t="shared" si="49"/>
        <v>3.4494185558381725</v>
      </c>
      <c r="BY98" s="60">
        <f t="shared" si="50"/>
        <v>-3.5274932627082878</v>
      </c>
      <c r="BZ98" s="60">
        <f t="shared" si="51"/>
        <v>-3.6227753722483267</v>
      </c>
      <c r="CA98" s="60">
        <f t="shared" si="52"/>
        <v>-6.5304032594449168</v>
      </c>
      <c r="CB98" s="60">
        <f t="shared" si="53"/>
        <v>-1.448344999536018</v>
      </c>
      <c r="CC98" s="60">
        <f t="shared" si="54"/>
        <v>3.1897728862854198</v>
      </c>
      <c r="CD98" s="60">
        <f t="shared" si="55"/>
        <v>-0.30360599147855866</v>
      </c>
      <c r="CE98" s="60">
        <f t="shared" si="56"/>
        <v>0.15683928735282371</v>
      </c>
    </row>
    <row r="99" spans="1:83">
      <c r="A99" s="2">
        <v>43678</v>
      </c>
      <c r="B99" s="8">
        <f>'WA Sch. 1-2'!B100</f>
        <v>19.350000000000001</v>
      </c>
      <c r="C99" s="8">
        <f>'WA Sch. 1-2'!C100</f>
        <v>374.42250000000007</v>
      </c>
      <c r="D99" s="8">
        <f>'WA Sch. 1-2'!D100</f>
        <v>204.95</v>
      </c>
      <c r="E99" s="74">
        <f>'WA Sch. 1-2'!E100</f>
        <v>3.5</v>
      </c>
      <c r="F99" s="8">
        <f t="shared" si="31"/>
        <v>12.25</v>
      </c>
      <c r="G99" s="8">
        <f>'WA Sch. 1-2'!G100</f>
        <v>201</v>
      </c>
      <c r="H99" s="8">
        <f t="shared" si="32"/>
        <v>15.850000000000001</v>
      </c>
      <c r="I99" s="8">
        <f t="shared" si="32"/>
        <v>362.17250000000007</v>
      </c>
      <c r="J99" s="8">
        <f t="shared" si="32"/>
        <v>3.9499999999999886</v>
      </c>
      <c r="K99" s="9">
        <v>165669</v>
      </c>
      <c r="L99" s="9">
        <v>2142196.0222100001</v>
      </c>
      <c r="M99" s="9">
        <v>76639</v>
      </c>
      <c r="N99" s="9">
        <f t="shared" si="33"/>
        <v>2218835.0222100001</v>
      </c>
      <c r="O99" s="9">
        <f t="shared" si="34"/>
        <v>13.393181719030114</v>
      </c>
      <c r="P99" s="8">
        <f t="shared" si="35"/>
        <v>1.2578777949991662</v>
      </c>
      <c r="Q99" s="8">
        <f t="shared" si="36"/>
        <v>14.65105951402928</v>
      </c>
      <c r="R99" s="9">
        <f t="shared" si="30"/>
        <v>2427226.3786297166</v>
      </c>
      <c r="S99" s="21"/>
      <c r="U99" s="2">
        <v>44044</v>
      </c>
      <c r="V99" s="8">
        <f t="shared" si="37"/>
        <v>11.5</v>
      </c>
      <c r="W99" s="8">
        <f t="shared" si="38"/>
        <v>132.25</v>
      </c>
      <c r="X99" s="7">
        <v>0</v>
      </c>
      <c r="Y99" s="7">
        <v>0</v>
      </c>
      <c r="Z99" s="7">
        <v>0</v>
      </c>
      <c r="AA99" s="7">
        <v>0</v>
      </c>
      <c r="AB99" s="7">
        <v>0</v>
      </c>
      <c r="AC99" s="7">
        <v>0</v>
      </c>
      <c r="AD99" s="7">
        <v>0</v>
      </c>
      <c r="AE99" s="7">
        <v>1</v>
      </c>
      <c r="AF99" s="7">
        <v>0</v>
      </c>
      <c r="AG99" s="7">
        <v>0</v>
      </c>
      <c r="AH99" s="7">
        <v>0</v>
      </c>
      <c r="AI99" s="7">
        <v>0</v>
      </c>
      <c r="AJ99" s="7">
        <v>0</v>
      </c>
      <c r="AK99" s="7">
        <v>0</v>
      </c>
      <c r="AL99" s="8">
        <f t="shared" si="39"/>
        <v>13.338709601112953</v>
      </c>
      <c r="AN99" s="17">
        <v>55</v>
      </c>
      <c r="AO99" s="17">
        <v>13.267543756488548</v>
      </c>
      <c r="AP99" s="17">
        <v>-7.3569849590876757E-2</v>
      </c>
      <c r="AQ99" s="17">
        <v>-2.8093256022381167E-2</v>
      </c>
      <c r="AY99" s="1">
        <v>55</v>
      </c>
      <c r="AZ99" s="7">
        <f t="shared" si="42"/>
        <v>61</v>
      </c>
      <c r="BA99" s="52">
        <f t="shared" si="15"/>
        <v>0.50415800415800416</v>
      </c>
      <c r="BB99" s="52">
        <f t="shared" si="16"/>
        <v>1.0422759496273899E-2</v>
      </c>
      <c r="BC99" s="43"/>
      <c r="BD99" s="1">
        <v>55</v>
      </c>
      <c r="BE99" s="46">
        <f t="shared" si="43"/>
        <v>-7.3569849590876757E-2</v>
      </c>
      <c r="BF99" s="46">
        <f t="shared" si="41"/>
        <v>1.749818668152411</v>
      </c>
      <c r="BG99" s="46">
        <f t="shared" si="41"/>
        <v>1.3408589805201707</v>
      </c>
      <c r="BH99" s="46">
        <f t="shared" si="41"/>
        <v>3.3941986231842378</v>
      </c>
      <c r="BI99" s="46">
        <f t="shared" si="41"/>
        <v>2.8968532523735462</v>
      </c>
      <c r="BJ99" s="46">
        <f t="shared" si="41"/>
        <v>0.65698455708322001</v>
      </c>
      <c r="BK99" s="46">
        <f t="shared" si="41"/>
        <v>1.9713005802369139</v>
      </c>
      <c r="BL99" s="46">
        <f t="shared" si="41"/>
        <v>-2.0159193217619986</v>
      </c>
      <c r="BM99" s="46">
        <f t="shared" si="41"/>
        <v>-2.0703718837755503</v>
      </c>
      <c r="BN99" s="46">
        <f t="shared" si="41"/>
        <v>-3.7320457132510967</v>
      </c>
      <c r="BO99" s="46">
        <f t="shared" si="40"/>
        <v>-0.82771147999310912</v>
      </c>
      <c r="BP99" s="46">
        <f t="shared" si="40"/>
        <v>1.8229162508898575</v>
      </c>
      <c r="BQ99" s="46">
        <f t="shared" si="40"/>
        <v>-0.17350711648259143</v>
      </c>
      <c r="BR99" s="1">
        <v>55</v>
      </c>
      <c r="BS99" s="60">
        <f t="shared" si="44"/>
        <v>5.4125227688265835E-3</v>
      </c>
      <c r="BT99" s="60">
        <f t="shared" si="45"/>
        <v>-0.12873389622730799</v>
      </c>
      <c r="BU99" s="60">
        <f t="shared" si="46"/>
        <v>-9.8646793519465592E-2</v>
      </c>
      <c r="BV99" s="60">
        <f t="shared" si="47"/>
        <v>-0.24971068218927847</v>
      </c>
      <c r="BW99" s="60">
        <f t="shared" si="48"/>
        <v>-0.21312105806400911</v>
      </c>
      <c r="BX99" s="60">
        <f t="shared" si="49"/>
        <v>-4.8334255048150615E-2</v>
      </c>
      <c r="BY99" s="60">
        <f t="shared" si="50"/>
        <v>-0.14502828718646821</v>
      </c>
      <c r="BZ99" s="60">
        <f t="shared" si="51"/>
        <v>0.14831088128940595</v>
      </c>
      <c r="CA99" s="60">
        <f t="shared" si="52"/>
        <v>0.15231694808658172</v>
      </c>
      <c r="CB99" s="60">
        <f t="shared" si="53"/>
        <v>0.27456604179022043</v>
      </c>
      <c r="CC99" s="60">
        <f t="shared" si="54"/>
        <v>6.0894609087749456E-2</v>
      </c>
      <c r="CD99" s="60">
        <f t="shared" si="55"/>
        <v>-0.13411167439475977</v>
      </c>
      <c r="CE99" s="60">
        <f t="shared" si="56"/>
        <v>1.276489246257494E-2</v>
      </c>
    </row>
    <row r="100" spans="1:83">
      <c r="A100" s="2">
        <v>43709</v>
      </c>
      <c r="B100" s="8">
        <f>'WA Sch. 1-2'!B101</f>
        <v>152.32499999999999</v>
      </c>
      <c r="C100" s="8">
        <f>'WA Sch. 1-2'!C101</f>
        <v>23202.905624999996</v>
      </c>
      <c r="D100" s="8">
        <f>'WA Sch. 1-2'!D101</f>
        <v>43.875</v>
      </c>
      <c r="E100" s="74">
        <f>'WA Sch. 1-2'!E101</f>
        <v>213</v>
      </c>
      <c r="F100" s="8">
        <f t="shared" si="31"/>
        <v>45369</v>
      </c>
      <c r="G100" s="8">
        <f>'WA Sch. 1-2'!G101</f>
        <v>35.5</v>
      </c>
      <c r="H100" s="8">
        <f t="shared" si="32"/>
        <v>-60.675000000000011</v>
      </c>
      <c r="I100" s="8">
        <f t="shared" si="32"/>
        <v>-22166.094375000004</v>
      </c>
      <c r="J100" s="8">
        <f t="shared" si="32"/>
        <v>8.375</v>
      </c>
      <c r="K100" s="9">
        <v>162308</v>
      </c>
      <c r="L100" s="9">
        <v>2443202.9464500002</v>
      </c>
      <c r="M100" s="9">
        <v>1229004</v>
      </c>
      <c r="N100" s="9">
        <f t="shared" si="33"/>
        <v>3672206.9464500002</v>
      </c>
      <c r="O100" s="9">
        <f t="shared" si="34"/>
        <v>22.624928817125465</v>
      </c>
      <c r="P100" s="8">
        <f t="shared" si="35"/>
        <v>-5.1867785873352261</v>
      </c>
      <c r="Q100" s="8">
        <f t="shared" si="36"/>
        <v>17.438150229790239</v>
      </c>
      <c r="R100" s="9">
        <f t="shared" si="30"/>
        <v>2830351.287496794</v>
      </c>
      <c r="S100" s="21"/>
      <c r="U100" s="2">
        <v>44075</v>
      </c>
      <c r="V100" s="8">
        <f t="shared" si="37"/>
        <v>90.5</v>
      </c>
      <c r="W100" s="8">
        <f t="shared" si="38"/>
        <v>8190.25</v>
      </c>
      <c r="X100" s="7">
        <v>0</v>
      </c>
      <c r="Y100" s="7">
        <v>0</v>
      </c>
      <c r="Z100" s="7">
        <v>0</v>
      </c>
      <c r="AA100" s="7">
        <v>0</v>
      </c>
      <c r="AB100" s="7">
        <v>0</v>
      </c>
      <c r="AC100" s="7">
        <v>0</v>
      </c>
      <c r="AD100" s="7">
        <v>0</v>
      </c>
      <c r="AE100" s="7">
        <v>0</v>
      </c>
      <c r="AF100" s="7">
        <v>1</v>
      </c>
      <c r="AG100" s="7">
        <v>0</v>
      </c>
      <c r="AH100" s="7">
        <v>0</v>
      </c>
      <c r="AI100" s="7">
        <v>0</v>
      </c>
      <c r="AJ100" s="7">
        <v>0</v>
      </c>
      <c r="AK100" s="7">
        <v>0</v>
      </c>
      <c r="AL100" s="8">
        <f t="shared" si="39"/>
        <v>16.865375696217527</v>
      </c>
      <c r="AN100" s="17">
        <v>56</v>
      </c>
      <c r="AO100" s="17">
        <v>12.875576859798905</v>
      </c>
      <c r="AP100" s="17">
        <v>0.34152847016644472</v>
      </c>
      <c r="AQ100" s="17">
        <v>0.13041547324989927</v>
      </c>
      <c r="AY100" s="1">
        <v>56</v>
      </c>
      <c r="AZ100" s="7">
        <f t="shared" si="42"/>
        <v>73</v>
      </c>
      <c r="BA100" s="52">
        <f t="shared" si="15"/>
        <v>0.60395010395010396</v>
      </c>
      <c r="BB100" s="52">
        <f t="shared" si="16"/>
        <v>0.26358490404097262</v>
      </c>
      <c r="BC100" s="43"/>
      <c r="BD100" s="1">
        <v>56</v>
      </c>
      <c r="BE100" s="46">
        <f t="shared" si="43"/>
        <v>0.34152847016644472</v>
      </c>
      <c r="BF100" s="46">
        <f t="shared" si="41"/>
        <v>-7.3569849590876757E-2</v>
      </c>
      <c r="BG100" s="46">
        <f t="shared" si="41"/>
        <v>1.749818668152411</v>
      </c>
      <c r="BH100" s="46">
        <f t="shared" si="41"/>
        <v>1.3408589805201707</v>
      </c>
      <c r="BI100" s="46">
        <f t="shared" si="41"/>
        <v>3.3941986231842378</v>
      </c>
      <c r="BJ100" s="46">
        <f t="shared" si="41"/>
        <v>2.8968532523735462</v>
      </c>
      <c r="BK100" s="46">
        <f t="shared" si="41"/>
        <v>0.65698455708322001</v>
      </c>
      <c r="BL100" s="46">
        <f t="shared" si="41"/>
        <v>1.9713005802369139</v>
      </c>
      <c r="BM100" s="46">
        <f t="shared" si="41"/>
        <v>-2.0159193217619986</v>
      </c>
      <c r="BN100" s="46">
        <f t="shared" si="41"/>
        <v>-2.0703718837755503</v>
      </c>
      <c r="BO100" s="46">
        <f t="shared" si="40"/>
        <v>-3.7320457132510967</v>
      </c>
      <c r="BP100" s="46">
        <f t="shared" si="40"/>
        <v>-0.82771147999310912</v>
      </c>
      <c r="BQ100" s="46">
        <f t="shared" si="40"/>
        <v>1.8229162508898575</v>
      </c>
      <c r="BR100" s="1">
        <v>56</v>
      </c>
      <c r="BS100" s="60">
        <f t="shared" si="44"/>
        <v>0.1166416959342212</v>
      </c>
      <c r="BT100" s="60">
        <f t="shared" si="45"/>
        <v>-2.5126198181151867E-2</v>
      </c>
      <c r="BU100" s="60">
        <f t="shared" si="46"/>
        <v>0.59761289280274532</v>
      </c>
      <c r="BV100" s="60">
        <f t="shared" si="47"/>
        <v>0.45794151632596569</v>
      </c>
      <c r="BW100" s="60">
        <f t="shared" si="48"/>
        <v>1.1592154632171059</v>
      </c>
      <c r="BX100" s="60">
        <f t="shared" si="49"/>
        <v>0.98935785957977529</v>
      </c>
      <c r="BY100" s="60">
        <f t="shared" si="50"/>
        <v>0.22437893070359544</v>
      </c>
      <c r="BZ100" s="60">
        <f t="shared" si="51"/>
        <v>0.67325527140650099</v>
      </c>
      <c r="CA100" s="60">
        <f t="shared" si="52"/>
        <v>-0.68849384194032548</v>
      </c>
      <c r="CB100" s="60">
        <f t="shared" si="53"/>
        <v>-0.70709094214145629</v>
      </c>
      <c r="CC100" s="60">
        <f t="shared" si="54"/>
        <v>-1.2745998630378308</v>
      </c>
      <c r="CD100" s="60">
        <f t="shared" si="55"/>
        <v>-0.28268703550124258</v>
      </c>
      <c r="CE100" s="60">
        <f t="shared" si="56"/>
        <v>0.62257779840792937</v>
      </c>
    </row>
    <row r="101" spans="1:83">
      <c r="A101" s="2">
        <v>43739</v>
      </c>
      <c r="B101" s="8">
        <f>'WA Sch. 1-2'!B102</f>
        <v>510.4</v>
      </c>
      <c r="C101" s="8">
        <f>'WA Sch. 1-2'!C102</f>
        <v>260508.15999999997</v>
      </c>
      <c r="D101" s="8">
        <f>'WA Sch. 1-2'!D102</f>
        <v>0.65</v>
      </c>
      <c r="E101" s="74">
        <f>'WA Sch. 1-2'!E102</f>
        <v>706</v>
      </c>
      <c r="F101" s="8">
        <f t="shared" si="31"/>
        <v>498436</v>
      </c>
      <c r="G101" s="8">
        <f>'WA Sch. 1-2'!G102</f>
        <v>0</v>
      </c>
      <c r="H101" s="8">
        <f t="shared" si="32"/>
        <v>-195.60000000000002</v>
      </c>
      <c r="I101" s="8">
        <f t="shared" si="32"/>
        <v>-237927.84000000003</v>
      </c>
      <c r="J101" s="8">
        <f t="shared" si="32"/>
        <v>0.65</v>
      </c>
      <c r="K101" s="9">
        <v>169424</v>
      </c>
      <c r="L101" s="9">
        <v>7604865.9827799993</v>
      </c>
      <c r="M101" s="9">
        <v>5155347</v>
      </c>
      <c r="N101" s="9">
        <f t="shared" si="33"/>
        <v>12760212.982779998</v>
      </c>
      <c r="O101" s="9">
        <f t="shared" si="34"/>
        <v>75.315262198862015</v>
      </c>
      <c r="P101" s="8">
        <f t="shared" si="35"/>
        <v>-19.697170742044484</v>
      </c>
      <c r="Q101" s="8">
        <f t="shared" si="36"/>
        <v>55.618091456817531</v>
      </c>
      <c r="R101" s="9">
        <f t="shared" si="30"/>
        <v>9423039.5269798525</v>
      </c>
      <c r="S101" s="21"/>
      <c r="U101" s="2">
        <v>44105</v>
      </c>
      <c r="V101" s="8">
        <f t="shared" si="37"/>
        <v>530</v>
      </c>
      <c r="W101" s="8">
        <f t="shared" si="38"/>
        <v>280900</v>
      </c>
      <c r="X101" s="7">
        <v>0</v>
      </c>
      <c r="Y101" s="7">
        <v>0</v>
      </c>
      <c r="Z101" s="7">
        <v>0</v>
      </c>
      <c r="AA101" s="7">
        <v>0</v>
      </c>
      <c r="AB101" s="7">
        <v>0</v>
      </c>
      <c r="AC101" s="7">
        <v>0</v>
      </c>
      <c r="AD101" s="7">
        <v>0</v>
      </c>
      <c r="AE101" s="7">
        <v>0</v>
      </c>
      <c r="AF101" s="7">
        <v>0</v>
      </c>
      <c r="AG101" s="7">
        <v>1</v>
      </c>
      <c r="AH101" s="7">
        <v>0</v>
      </c>
      <c r="AI101" s="7">
        <v>0</v>
      </c>
      <c r="AJ101" s="7">
        <v>0</v>
      </c>
      <c r="AK101" s="7">
        <v>0</v>
      </c>
      <c r="AL101" s="8">
        <f t="shared" si="39"/>
        <v>53.16828485150743</v>
      </c>
      <c r="AN101" s="17">
        <v>57</v>
      </c>
      <c r="AO101" s="17">
        <v>20.941297234634881</v>
      </c>
      <c r="AP101" s="17">
        <v>-0.99597180268619212</v>
      </c>
      <c r="AQ101" s="17">
        <v>-0.38032007676423801</v>
      </c>
      <c r="AY101" s="1">
        <v>57</v>
      </c>
      <c r="AZ101" s="7">
        <f t="shared" si="42"/>
        <v>45</v>
      </c>
      <c r="BA101" s="52">
        <f t="shared" si="15"/>
        <v>0.37110187110187109</v>
      </c>
      <c r="BB101" s="52">
        <f t="shared" si="16"/>
        <v>-0.32893642436422554</v>
      </c>
      <c r="BC101" s="43"/>
      <c r="BD101" s="1">
        <v>57</v>
      </c>
      <c r="BE101" s="46">
        <f t="shared" si="43"/>
        <v>-0.99597180268619212</v>
      </c>
      <c r="BF101" s="46">
        <f t="shared" si="41"/>
        <v>0.34152847016644472</v>
      </c>
      <c r="BG101" s="46">
        <f t="shared" si="41"/>
        <v>-7.3569849590876757E-2</v>
      </c>
      <c r="BH101" s="46">
        <f t="shared" si="41"/>
        <v>1.749818668152411</v>
      </c>
      <c r="BI101" s="46">
        <f t="shared" si="41"/>
        <v>1.3408589805201707</v>
      </c>
      <c r="BJ101" s="46">
        <f t="shared" si="41"/>
        <v>3.3941986231842378</v>
      </c>
      <c r="BK101" s="46">
        <f t="shared" si="41"/>
        <v>2.8968532523735462</v>
      </c>
      <c r="BL101" s="46">
        <f t="shared" si="41"/>
        <v>0.65698455708322001</v>
      </c>
      <c r="BM101" s="46">
        <f t="shared" si="41"/>
        <v>1.9713005802369139</v>
      </c>
      <c r="BN101" s="46">
        <f t="shared" si="41"/>
        <v>-2.0159193217619986</v>
      </c>
      <c r="BO101" s="46">
        <f t="shared" si="40"/>
        <v>-2.0703718837755503</v>
      </c>
      <c r="BP101" s="46">
        <f t="shared" si="40"/>
        <v>-3.7320457132510967</v>
      </c>
      <c r="BQ101" s="46">
        <f t="shared" si="40"/>
        <v>-0.82771147999310912</v>
      </c>
      <c r="BR101" s="1">
        <v>57</v>
      </c>
      <c r="BS101" s="60">
        <f t="shared" si="44"/>
        <v>0.9919598317460151</v>
      </c>
      <c r="BT101" s="60">
        <f t="shared" si="45"/>
        <v>-0.34015272610032088</v>
      </c>
      <c r="BU101" s="60">
        <f t="shared" si="46"/>
        <v>7.3273495720394655E-2</v>
      </c>
      <c r="BV101" s="60">
        <f t="shared" si="47"/>
        <v>-1.7427700532937207</v>
      </c>
      <c r="BW101" s="60">
        <f t="shared" si="48"/>
        <v>-1.3354577359766497</v>
      </c>
      <c r="BX101" s="60">
        <f t="shared" si="49"/>
        <v>-3.380526121407835</v>
      </c>
      <c r="BY101" s="60">
        <f t="shared" si="50"/>
        <v>-2.88518415588387</v>
      </c>
      <c r="BZ101" s="60">
        <f t="shared" si="51"/>
        <v>-0.65433809365515871</v>
      </c>
      <c r="CA101" s="60">
        <f t="shared" si="52"/>
        <v>-1.9633597925349113</v>
      </c>
      <c r="CB101" s="60">
        <f t="shared" si="53"/>
        <v>2.0077988009652716</v>
      </c>
      <c r="CC101" s="60">
        <f t="shared" si="54"/>
        <v>2.0620320173147912</v>
      </c>
      <c r="CD101" s="60">
        <f t="shared" si="55"/>
        <v>3.7170122967340462</v>
      </c>
      <c r="CE101" s="60">
        <f t="shared" si="56"/>
        <v>0.82437729483282207</v>
      </c>
    </row>
    <row r="102" spans="1:83">
      <c r="A102" s="2">
        <v>43770</v>
      </c>
      <c r="B102" s="8">
        <f>'WA Sch. 1-2'!B103</f>
        <v>874.97500000000002</v>
      </c>
      <c r="C102" s="8">
        <f>'WA Sch. 1-2'!C103</f>
        <v>765581.25062499999</v>
      </c>
      <c r="D102" s="8">
        <f>'WA Sch. 1-2'!D103</f>
        <v>0</v>
      </c>
      <c r="E102" s="74">
        <f>'WA Sch. 1-2'!E103</f>
        <v>882</v>
      </c>
      <c r="F102" s="8">
        <f t="shared" si="31"/>
        <v>777924</v>
      </c>
      <c r="G102" s="8">
        <f>'WA Sch. 1-2'!G103</f>
        <v>0</v>
      </c>
      <c r="H102" s="8">
        <f t="shared" si="32"/>
        <v>-7.0249999999999773</v>
      </c>
      <c r="I102" s="8">
        <f t="shared" si="32"/>
        <v>-12342.749375000014</v>
      </c>
      <c r="J102" s="8">
        <f t="shared" si="32"/>
        <v>0</v>
      </c>
      <c r="K102" s="9">
        <v>166712</v>
      </c>
      <c r="L102" s="9">
        <v>13941632.259219998</v>
      </c>
      <c r="M102" s="9">
        <v>3384088</v>
      </c>
      <c r="N102" s="9">
        <f t="shared" si="33"/>
        <v>17325720.259219997</v>
      </c>
      <c r="O102" s="9">
        <f t="shared" si="34"/>
        <v>103.92605366872209</v>
      </c>
      <c r="P102" s="8">
        <f t="shared" si="35"/>
        <v>-0.7753240685514261</v>
      </c>
      <c r="Q102" s="8">
        <f t="shared" si="36"/>
        <v>103.15072960017066</v>
      </c>
      <c r="R102" s="9">
        <f t="shared" si="30"/>
        <v>17196464.433103651</v>
      </c>
      <c r="S102" s="21"/>
      <c r="U102" s="2">
        <v>44136</v>
      </c>
      <c r="V102" s="8">
        <f t="shared" si="37"/>
        <v>836</v>
      </c>
      <c r="W102" s="8">
        <f t="shared" si="38"/>
        <v>698896</v>
      </c>
      <c r="X102" s="7">
        <v>0</v>
      </c>
      <c r="Y102" s="7">
        <v>0</v>
      </c>
      <c r="Z102" s="7">
        <v>0</v>
      </c>
      <c r="AA102" s="7">
        <v>0</v>
      </c>
      <c r="AB102" s="7">
        <v>0</v>
      </c>
      <c r="AC102" s="7">
        <v>0</v>
      </c>
      <c r="AD102" s="7">
        <v>0</v>
      </c>
      <c r="AE102" s="7">
        <v>0</v>
      </c>
      <c r="AF102" s="7">
        <v>0</v>
      </c>
      <c r="AG102" s="7">
        <v>0</v>
      </c>
      <c r="AH102" s="7">
        <v>1</v>
      </c>
      <c r="AI102" s="7">
        <v>0</v>
      </c>
      <c r="AJ102" s="7">
        <v>0</v>
      </c>
      <c r="AK102" s="7">
        <v>0</v>
      </c>
      <c r="AL102" s="8">
        <f t="shared" si="39"/>
        <v>101.52622386717802</v>
      </c>
      <c r="AN102" s="17">
        <v>58</v>
      </c>
      <c r="AO102" s="17">
        <v>56.217095787270601</v>
      </c>
      <c r="AP102" s="17">
        <v>-0.45962510106652132</v>
      </c>
      <c r="AQ102" s="17">
        <v>-0.17551164927453974</v>
      </c>
      <c r="AY102" s="1">
        <v>58</v>
      </c>
      <c r="AZ102" s="7">
        <f t="shared" si="42"/>
        <v>55</v>
      </c>
      <c r="BA102" s="52">
        <f t="shared" si="15"/>
        <v>0.45426195426195426</v>
      </c>
      <c r="BB102" s="52">
        <f t="shared" si="16"/>
        <v>-0.11490060124967313</v>
      </c>
      <c r="BC102" s="43"/>
      <c r="BD102" s="1">
        <v>58</v>
      </c>
      <c r="BE102" s="46">
        <f t="shared" si="43"/>
        <v>-0.45962510106652132</v>
      </c>
      <c r="BF102" s="46">
        <f t="shared" si="41"/>
        <v>-0.99597180268619212</v>
      </c>
      <c r="BG102" s="46">
        <f t="shared" si="41"/>
        <v>0.34152847016644472</v>
      </c>
      <c r="BH102" s="46">
        <f t="shared" si="41"/>
        <v>-7.3569849590876757E-2</v>
      </c>
      <c r="BI102" s="46">
        <f t="shared" ref="BF102:BP129" si="57">BH101</f>
        <v>1.749818668152411</v>
      </c>
      <c r="BJ102" s="46">
        <f t="shared" si="57"/>
        <v>1.3408589805201707</v>
      </c>
      <c r="BK102" s="46">
        <f t="shared" si="57"/>
        <v>3.3941986231842378</v>
      </c>
      <c r="BL102" s="46">
        <f t="shared" si="57"/>
        <v>2.8968532523735462</v>
      </c>
      <c r="BM102" s="46">
        <f t="shared" si="57"/>
        <v>0.65698455708322001</v>
      </c>
      <c r="BN102" s="46">
        <f t="shared" si="57"/>
        <v>1.9713005802369139</v>
      </c>
      <c r="BO102" s="46">
        <f t="shared" si="40"/>
        <v>-2.0159193217619986</v>
      </c>
      <c r="BP102" s="46">
        <f t="shared" si="40"/>
        <v>-2.0703718837755503</v>
      </c>
      <c r="BQ102" s="46">
        <f t="shared" si="40"/>
        <v>-3.7320457132510967</v>
      </c>
      <c r="BR102" s="1">
        <v>58</v>
      </c>
      <c r="BS102" s="60">
        <f t="shared" si="44"/>
        <v>0.21125523353042464</v>
      </c>
      <c r="BT102" s="60">
        <f t="shared" si="45"/>
        <v>0.45777364046906976</v>
      </c>
      <c r="BU102" s="60">
        <f t="shared" si="46"/>
        <v>-0.15697505761734468</v>
      </c>
      <c r="BV102" s="60">
        <f t="shared" si="47"/>
        <v>3.3814549553664031E-2</v>
      </c>
      <c r="BW102" s="60">
        <f t="shared" si="48"/>
        <v>-0.80426058219765828</v>
      </c>
      <c r="BX102" s="60">
        <f t="shared" si="49"/>
        <v>-0.61629244443755027</v>
      </c>
      <c r="BY102" s="60">
        <f t="shared" si="50"/>
        <v>-1.5600588852209498</v>
      </c>
      <c r="BZ102" s="60">
        <f t="shared" si="51"/>
        <v>-1.3314664688971112</v>
      </c>
      <c r="CA102" s="60">
        <f t="shared" si="52"/>
        <v>-0.30196659344852189</v>
      </c>
      <c r="CB102" s="60">
        <f t="shared" si="53"/>
        <v>-0.90605922842390785</v>
      </c>
      <c r="CC102" s="60">
        <f t="shared" si="54"/>
        <v>0.92656712200685132</v>
      </c>
      <c r="CD102" s="60">
        <f t="shared" si="55"/>
        <v>0.95159488632566192</v>
      </c>
      <c r="CE102" s="60">
        <f t="shared" si="56"/>
        <v>1.7153418881379801</v>
      </c>
    </row>
    <row r="103" spans="1:83">
      <c r="A103" s="2">
        <v>43800</v>
      </c>
      <c r="B103" s="8">
        <f>'WA Sch. 1-2'!B104</f>
        <v>1138.7249999999999</v>
      </c>
      <c r="C103" s="8">
        <f>'WA Sch. 1-2'!C104</f>
        <v>1296694.6256249999</v>
      </c>
      <c r="D103" s="8">
        <f>'WA Sch. 1-2'!D104</f>
        <v>0</v>
      </c>
      <c r="E103" s="74">
        <f>'WA Sch. 1-2'!E104</f>
        <v>978</v>
      </c>
      <c r="F103" s="8">
        <f t="shared" si="31"/>
        <v>956484</v>
      </c>
      <c r="G103" s="8">
        <f>'WA Sch. 1-2'!G104</f>
        <v>0</v>
      </c>
      <c r="H103" s="8">
        <f t="shared" si="32"/>
        <v>160.72499999999991</v>
      </c>
      <c r="I103" s="8">
        <f t="shared" si="32"/>
        <v>340210.62562499987</v>
      </c>
      <c r="J103" s="8">
        <f t="shared" si="32"/>
        <v>0</v>
      </c>
      <c r="K103" s="9">
        <v>167068</v>
      </c>
      <c r="L103" s="9">
        <v>20270617.93877</v>
      </c>
      <c r="M103" s="9">
        <v>-650710</v>
      </c>
      <c r="N103" s="9">
        <f t="shared" si="33"/>
        <v>19619907.93877</v>
      </c>
      <c r="O103" s="9">
        <f t="shared" si="34"/>
        <v>117.43666015496684</v>
      </c>
      <c r="P103" s="8">
        <f t="shared" si="35"/>
        <v>18.772441197873484</v>
      </c>
      <c r="Q103" s="8">
        <f t="shared" si="36"/>
        <v>136.20910135284032</v>
      </c>
      <c r="R103" s="9">
        <f t="shared" si="30"/>
        <v>22756182.144816328</v>
      </c>
      <c r="S103" s="21"/>
      <c r="U103" s="2">
        <v>44166</v>
      </c>
      <c r="V103" s="8">
        <f t="shared" si="37"/>
        <v>1029.5</v>
      </c>
      <c r="W103" s="8">
        <f t="shared" si="38"/>
        <v>1059870.25</v>
      </c>
      <c r="X103" s="7">
        <v>0</v>
      </c>
      <c r="Y103" s="7">
        <v>0</v>
      </c>
      <c r="Z103" s="7">
        <v>0</v>
      </c>
      <c r="AA103" s="7">
        <v>0</v>
      </c>
      <c r="AB103" s="7">
        <v>0</v>
      </c>
      <c r="AC103" s="7">
        <v>0</v>
      </c>
      <c r="AD103" s="7">
        <v>0</v>
      </c>
      <c r="AE103" s="7">
        <v>0</v>
      </c>
      <c r="AF103" s="7">
        <v>0</v>
      </c>
      <c r="AG103" s="7">
        <v>0</v>
      </c>
      <c r="AH103" s="7">
        <v>0</v>
      </c>
      <c r="AI103" s="7">
        <v>0</v>
      </c>
      <c r="AJ103" s="7">
        <v>0</v>
      </c>
      <c r="AK103" s="7">
        <v>0</v>
      </c>
      <c r="AL103" s="8">
        <f t="shared" si="39"/>
        <v>126.91528371128548</v>
      </c>
      <c r="AN103" s="17">
        <v>59</v>
      </c>
      <c r="AO103" s="17">
        <v>93.339274337615237</v>
      </c>
      <c r="AP103" s="17">
        <v>-5.2900046185911265E-2</v>
      </c>
      <c r="AQ103" s="17">
        <v>-2.0200320503045936E-2</v>
      </c>
      <c r="AY103" s="1">
        <v>59</v>
      </c>
      <c r="AZ103" s="7">
        <f t="shared" si="42"/>
        <v>62</v>
      </c>
      <c r="BA103" s="52">
        <f t="shared" si="15"/>
        <v>0.51247401247401247</v>
      </c>
      <c r="BB103" s="52">
        <f t="shared" si="16"/>
        <v>3.127280902613698E-2</v>
      </c>
      <c r="BC103" s="43"/>
      <c r="BD103" s="1">
        <v>59</v>
      </c>
      <c r="BE103" s="46">
        <f t="shared" si="43"/>
        <v>-5.2900046185911265E-2</v>
      </c>
      <c r="BF103" s="46">
        <f t="shared" si="57"/>
        <v>-0.45962510106652132</v>
      </c>
      <c r="BG103" s="46">
        <f t="shared" si="57"/>
        <v>-0.99597180268619212</v>
      </c>
      <c r="BH103" s="46">
        <f t="shared" si="57"/>
        <v>0.34152847016644472</v>
      </c>
      <c r="BI103" s="46">
        <f t="shared" si="57"/>
        <v>-7.3569849590876757E-2</v>
      </c>
      <c r="BJ103" s="46">
        <f t="shared" si="57"/>
        <v>1.749818668152411</v>
      </c>
      <c r="BK103" s="46">
        <f t="shared" si="57"/>
        <v>1.3408589805201707</v>
      </c>
      <c r="BL103" s="46">
        <f t="shared" si="57"/>
        <v>3.3941986231842378</v>
      </c>
      <c r="BM103" s="46">
        <f t="shared" si="57"/>
        <v>2.8968532523735462</v>
      </c>
      <c r="BN103" s="46">
        <f t="shared" si="57"/>
        <v>0.65698455708322001</v>
      </c>
      <c r="BO103" s="46">
        <f t="shared" si="40"/>
        <v>1.9713005802369139</v>
      </c>
      <c r="BP103" s="46">
        <f t="shared" si="40"/>
        <v>-2.0159193217619986</v>
      </c>
      <c r="BQ103" s="46">
        <f t="shared" si="40"/>
        <v>-2.0703718837755503</v>
      </c>
      <c r="BR103" s="1">
        <v>59</v>
      </c>
      <c r="BS103" s="60">
        <f t="shared" si="44"/>
        <v>2.7984148864732381E-3</v>
      </c>
      <c r="BT103" s="60">
        <f t="shared" si="45"/>
        <v>2.4314189074631311E-2</v>
      </c>
      <c r="BU103" s="60">
        <f t="shared" si="46"/>
        <v>5.2686954361981647E-2</v>
      </c>
      <c r="BV103" s="60">
        <f t="shared" si="47"/>
        <v>-1.8066871845613161E-2</v>
      </c>
      <c r="BW103" s="60">
        <f t="shared" si="48"/>
        <v>3.8918484412499492E-3</v>
      </c>
      <c r="BX103" s="60">
        <f t="shared" si="49"/>
        <v>-9.2565488362259432E-2</v>
      </c>
      <c r="BY103" s="60">
        <f t="shared" si="50"/>
        <v>-7.0931501998331536E-2</v>
      </c>
      <c r="BZ103" s="60">
        <f t="shared" si="51"/>
        <v>-0.17955326393065607</v>
      </c>
      <c r="CA103" s="60">
        <f t="shared" si="52"/>
        <v>-0.15324367084441337</v>
      </c>
      <c r="CB103" s="60">
        <f t="shared" si="53"/>
        <v>-3.4754513413142459E-2</v>
      </c>
      <c r="CC103" s="60">
        <f t="shared" si="54"/>
        <v>-0.10428189174087711</v>
      </c>
      <c r="CD103" s="60">
        <f t="shared" si="55"/>
        <v>0.10664222522831374</v>
      </c>
      <c r="CE103" s="60">
        <f t="shared" si="56"/>
        <v>0.10952276827377269</v>
      </c>
    </row>
    <row r="104" spans="1:83">
      <c r="A104" s="2">
        <v>43831</v>
      </c>
      <c r="B104" s="8">
        <f>'WA Sch. 1-2'!B105</f>
        <v>1095.1500000000001</v>
      </c>
      <c r="C104" s="8">
        <f>'WA Sch. 1-2'!C105</f>
        <v>1199353.5225000002</v>
      </c>
      <c r="D104" s="8">
        <f>'WA Sch. 1-2'!D105</f>
        <v>0</v>
      </c>
      <c r="E104" s="74">
        <f>'WA Sch. 1-2'!E105</f>
        <v>955.5</v>
      </c>
      <c r="F104" s="8">
        <f t="shared" si="31"/>
        <v>912980.25</v>
      </c>
      <c r="G104" s="8">
        <f>'WA Sch. 1-2'!G105</f>
        <v>0</v>
      </c>
      <c r="H104" s="8">
        <f t="shared" si="32"/>
        <v>139.65000000000009</v>
      </c>
      <c r="I104" s="8">
        <f t="shared" si="32"/>
        <v>286373.2725000002</v>
      </c>
      <c r="J104" s="8">
        <f t="shared" si="32"/>
        <v>0</v>
      </c>
      <c r="K104" s="9">
        <v>167745</v>
      </c>
      <c r="L104" s="9">
        <v>20685784.072019998</v>
      </c>
      <c r="M104" s="9">
        <v>-788914</v>
      </c>
      <c r="N104" s="9">
        <f t="shared" si="33"/>
        <v>19896870.072019998</v>
      </c>
      <c r="O104" s="9">
        <f t="shared" si="34"/>
        <v>118.61378921589316</v>
      </c>
      <c r="P104" s="8">
        <f t="shared" si="35"/>
        <v>16.145932999044071</v>
      </c>
      <c r="Q104" s="8">
        <f t="shared" si="36"/>
        <v>134.75972221493723</v>
      </c>
      <c r="R104" s="9">
        <f t="shared" si="30"/>
        <v>22605269.602944646</v>
      </c>
      <c r="S104" s="21"/>
      <c r="U104" s="2">
        <v>44197</v>
      </c>
      <c r="V104" s="8">
        <f t="shared" si="37"/>
        <v>977.5</v>
      </c>
      <c r="W104" s="8">
        <f t="shared" si="38"/>
        <v>955506.25</v>
      </c>
      <c r="X104" s="7">
        <v>1</v>
      </c>
      <c r="Y104" s="7">
        <v>0</v>
      </c>
      <c r="Z104" s="7">
        <v>0</v>
      </c>
      <c r="AA104" s="7">
        <v>0</v>
      </c>
      <c r="AB104" s="7">
        <v>0</v>
      </c>
      <c r="AC104" s="7">
        <v>0</v>
      </c>
      <c r="AD104" s="7">
        <v>0</v>
      </c>
      <c r="AE104" s="7">
        <v>0</v>
      </c>
      <c r="AF104" s="7">
        <v>0</v>
      </c>
      <c r="AG104" s="7">
        <v>0</v>
      </c>
      <c r="AH104" s="7">
        <v>0</v>
      </c>
      <c r="AI104" s="7">
        <v>0</v>
      </c>
      <c r="AJ104" s="7">
        <v>0</v>
      </c>
      <c r="AK104" s="7">
        <v>0</v>
      </c>
      <c r="AL104" s="8">
        <f t="shared" si="39"/>
        <v>126.83021064418952</v>
      </c>
      <c r="AN104" s="17">
        <v>60</v>
      </c>
      <c r="AO104" s="17">
        <v>143.65979540569396</v>
      </c>
      <c r="AP104" s="17">
        <v>-1.0279071313734391</v>
      </c>
      <c r="AQ104" s="17">
        <v>-0.3925148463601919</v>
      </c>
      <c r="AY104" s="1">
        <v>60</v>
      </c>
      <c r="AZ104" s="7">
        <f t="shared" si="42"/>
        <v>44</v>
      </c>
      <c r="BA104" s="52">
        <f t="shared" si="15"/>
        <v>0.36278586278586278</v>
      </c>
      <c r="BB104" s="52">
        <f t="shared" si="16"/>
        <v>-0.35102215742413223</v>
      </c>
      <c r="BC104" s="43"/>
      <c r="BD104" s="1">
        <v>60</v>
      </c>
      <c r="BE104" s="46">
        <f t="shared" si="43"/>
        <v>-1.0279071313734391</v>
      </c>
      <c r="BF104" s="46">
        <f t="shared" si="57"/>
        <v>-5.2900046185911265E-2</v>
      </c>
      <c r="BG104" s="46">
        <f t="shared" si="57"/>
        <v>-0.45962510106652132</v>
      </c>
      <c r="BH104" s="46">
        <f t="shared" si="57"/>
        <v>-0.99597180268619212</v>
      </c>
      <c r="BI104" s="46">
        <f t="shared" si="57"/>
        <v>0.34152847016644472</v>
      </c>
      <c r="BJ104" s="46">
        <f t="shared" si="57"/>
        <v>-7.3569849590876757E-2</v>
      </c>
      <c r="BK104" s="46">
        <f t="shared" si="57"/>
        <v>1.749818668152411</v>
      </c>
      <c r="BL104" s="46">
        <f t="shared" si="57"/>
        <v>1.3408589805201707</v>
      </c>
      <c r="BM104" s="46">
        <f t="shared" si="57"/>
        <v>3.3941986231842378</v>
      </c>
      <c r="BN104" s="46">
        <f t="shared" si="57"/>
        <v>2.8968532523735462</v>
      </c>
      <c r="BO104" s="46">
        <f t="shared" si="40"/>
        <v>0.65698455708322001</v>
      </c>
      <c r="BP104" s="46">
        <f t="shared" si="40"/>
        <v>1.9713005802369139</v>
      </c>
      <c r="BQ104" s="46">
        <f t="shared" si="40"/>
        <v>-2.0159193217619986</v>
      </c>
      <c r="BR104" s="1">
        <v>60</v>
      </c>
      <c r="BS104" s="60">
        <f t="shared" si="44"/>
        <v>1.0565930707284055</v>
      </c>
      <c r="BT104" s="60">
        <f t="shared" si="45"/>
        <v>5.4376334724499785E-2</v>
      </c>
      <c r="BU104" s="60">
        <f t="shared" si="46"/>
        <v>0.47245191914453877</v>
      </c>
      <c r="BV104" s="60">
        <f t="shared" si="47"/>
        <v>1.0237665186280291</v>
      </c>
      <c r="BW104" s="60">
        <f t="shared" si="48"/>
        <v>-0.35105955005113842</v>
      </c>
      <c r="BX104" s="60">
        <f t="shared" si="49"/>
        <v>7.5622973048551131E-2</v>
      </c>
      <c r="BY104" s="60">
        <f t="shared" si="50"/>
        <v>-1.7986510876042483</v>
      </c>
      <c r="BZ104" s="60">
        <f t="shared" si="51"/>
        <v>-1.3782785082428077</v>
      </c>
      <c r="CA104" s="60">
        <f t="shared" si="52"/>
        <v>-3.4889209700690245</v>
      </c>
      <c r="CB104" s="60">
        <f t="shared" si="53"/>
        <v>-2.977696116657139</v>
      </c>
      <c r="CC104" s="60">
        <f t="shared" si="54"/>
        <v>-0.67531911142805623</v>
      </c>
      <c r="CD104" s="60">
        <f t="shared" si="55"/>
        <v>-2.0263139245061375</v>
      </c>
      <c r="CE104" s="60">
        <f t="shared" si="56"/>
        <v>2.0721778471127137</v>
      </c>
    </row>
    <row r="105" spans="1:83">
      <c r="A105" s="2">
        <v>43862</v>
      </c>
      <c r="B105" s="8">
        <f>'WA Sch. 1-2'!B106</f>
        <v>932.76424999999995</v>
      </c>
      <c r="C105" s="8">
        <f>'WA Sch. 1-2'!C106</f>
        <v>870049.14607806236</v>
      </c>
      <c r="D105" s="8">
        <f>'WA Sch. 1-2'!D106</f>
        <v>0</v>
      </c>
      <c r="E105" s="74">
        <f>'WA Sch. 1-2'!E106</f>
        <v>867</v>
      </c>
      <c r="F105" s="8">
        <f t="shared" si="31"/>
        <v>751689</v>
      </c>
      <c r="G105" s="8">
        <f>'WA Sch. 1-2'!G106</f>
        <v>0</v>
      </c>
      <c r="H105" s="8">
        <f t="shared" ref="H105:J127" si="58">B105-E105</f>
        <v>65.764249999999947</v>
      </c>
      <c r="I105" s="8">
        <f t="shared" si="58"/>
        <v>118360.14607806236</v>
      </c>
      <c r="J105" s="8">
        <f t="shared" si="58"/>
        <v>0</v>
      </c>
      <c r="K105" s="9">
        <v>167441</v>
      </c>
      <c r="L105" s="9">
        <v>19001229.135789998</v>
      </c>
      <c r="M105" s="9">
        <v>-849553</v>
      </c>
      <c r="N105" s="9">
        <f t="shared" si="33"/>
        <v>18151676.135789998</v>
      </c>
      <c r="O105" s="9">
        <f t="shared" si="34"/>
        <v>108.40640067719374</v>
      </c>
      <c r="P105" s="8">
        <f t="shared" si="35"/>
        <v>7.3084771011359653</v>
      </c>
      <c r="Q105" s="8">
        <f t="shared" si="36"/>
        <v>115.71487777832971</v>
      </c>
      <c r="R105" s="9">
        <f t="shared" si="30"/>
        <v>19375414.850081306</v>
      </c>
      <c r="S105" s="21"/>
      <c r="U105" s="2">
        <v>44228</v>
      </c>
      <c r="V105" s="8">
        <f t="shared" si="37"/>
        <v>1003.5</v>
      </c>
      <c r="W105" s="8">
        <f t="shared" si="38"/>
        <v>1007012.25</v>
      </c>
      <c r="X105" s="7">
        <v>0</v>
      </c>
      <c r="Y105" s="7">
        <v>1</v>
      </c>
      <c r="Z105" s="7">
        <v>0</v>
      </c>
      <c r="AA105" s="7">
        <v>0</v>
      </c>
      <c r="AB105" s="7">
        <v>0</v>
      </c>
      <c r="AC105" s="7">
        <v>0</v>
      </c>
      <c r="AD105" s="7">
        <v>0</v>
      </c>
      <c r="AE105" s="7">
        <v>0</v>
      </c>
      <c r="AF105" s="7">
        <v>0</v>
      </c>
      <c r="AG105" s="7">
        <v>0</v>
      </c>
      <c r="AH105" s="7">
        <v>0</v>
      </c>
      <c r="AI105" s="7">
        <v>0</v>
      </c>
      <c r="AJ105" s="7">
        <v>1</v>
      </c>
      <c r="AK105" s="7">
        <v>0</v>
      </c>
      <c r="AL105" s="8">
        <f t="shared" si="39"/>
        <v>131.99874769944481</v>
      </c>
      <c r="AN105" s="17">
        <v>61</v>
      </c>
      <c r="AO105" s="17">
        <v>121.87323568833527</v>
      </c>
      <c r="AP105" s="17">
        <v>4.3304455957279089</v>
      </c>
      <c r="AQ105" s="17">
        <v>1.6536164949134737</v>
      </c>
      <c r="AY105" s="1">
        <v>61</v>
      </c>
      <c r="AZ105" s="7">
        <f t="shared" si="42"/>
        <v>113</v>
      </c>
      <c r="BA105" s="52">
        <f t="shared" si="15"/>
        <v>0.93659043659043661</v>
      </c>
      <c r="BB105" s="52">
        <f t="shared" si="16"/>
        <v>1.5267663302113343</v>
      </c>
      <c r="BC105" s="43"/>
      <c r="BD105" s="1">
        <v>61</v>
      </c>
      <c r="BE105" s="46">
        <f t="shared" si="43"/>
        <v>4.3304455957279089</v>
      </c>
      <c r="BF105" s="46">
        <f t="shared" si="57"/>
        <v>-1.0279071313734391</v>
      </c>
      <c r="BG105" s="46">
        <f t="shared" si="57"/>
        <v>-5.2900046185911265E-2</v>
      </c>
      <c r="BH105" s="46">
        <f t="shared" si="57"/>
        <v>-0.45962510106652132</v>
      </c>
      <c r="BI105" s="46">
        <f t="shared" si="57"/>
        <v>-0.99597180268619212</v>
      </c>
      <c r="BJ105" s="46">
        <f t="shared" si="57"/>
        <v>0.34152847016644472</v>
      </c>
      <c r="BK105" s="46">
        <f t="shared" si="57"/>
        <v>-7.3569849590876757E-2</v>
      </c>
      <c r="BL105" s="46">
        <f t="shared" si="57"/>
        <v>1.749818668152411</v>
      </c>
      <c r="BM105" s="46">
        <f t="shared" si="57"/>
        <v>1.3408589805201707</v>
      </c>
      <c r="BN105" s="46">
        <f t="shared" si="57"/>
        <v>3.3941986231842378</v>
      </c>
      <c r="BO105" s="46">
        <f t="shared" si="40"/>
        <v>2.8968532523735462</v>
      </c>
      <c r="BP105" s="46">
        <f t="shared" si="40"/>
        <v>0.65698455708322001</v>
      </c>
      <c r="BQ105" s="46">
        <f t="shared" si="40"/>
        <v>1.9713005802369139</v>
      </c>
      <c r="BR105" s="1">
        <v>61</v>
      </c>
      <c r="BS105" s="60">
        <f t="shared" si="44"/>
        <v>18.752759057559103</v>
      </c>
      <c r="BT105" s="60">
        <f t="shared" si="45"/>
        <v>-4.4512959098734717</v>
      </c>
      <c r="BU105" s="60">
        <f t="shared" si="46"/>
        <v>-0.22908077201965085</v>
      </c>
      <c r="BV105" s="60">
        <f t="shared" si="47"/>
        <v>-1.9903814945995741</v>
      </c>
      <c r="BW105" s="60">
        <f t="shared" si="48"/>
        <v>-4.3130017064116597</v>
      </c>
      <c r="BX105" s="60">
        <f t="shared" si="49"/>
        <v>1.4789704594478963</v>
      </c>
      <c r="BY105" s="60">
        <f t="shared" si="50"/>
        <v>-0.31859023113924506</v>
      </c>
      <c r="BZ105" s="60">
        <f t="shared" si="51"/>
        <v>7.5774945448229865</v>
      </c>
      <c r="CA105" s="60">
        <f t="shared" si="52"/>
        <v>5.8065168666856968</v>
      </c>
      <c r="CB105" s="60">
        <f t="shared" si="53"/>
        <v>14.698392478793791</v>
      </c>
      <c r="CC105" s="60">
        <f t="shared" si="54"/>
        <v>12.544665408210976</v>
      </c>
      <c r="CD105" s="60">
        <f t="shared" si="55"/>
        <v>2.8450358816822012</v>
      </c>
      <c r="CE105" s="60">
        <f t="shared" si="56"/>
        <v>8.536609915542714</v>
      </c>
    </row>
    <row r="106" spans="1:83">
      <c r="A106" s="2">
        <v>43891</v>
      </c>
      <c r="B106" s="8">
        <f>'WA Sch. 1-2'!B107</f>
        <v>767.35</v>
      </c>
      <c r="C106" s="8">
        <f>'WA Sch. 1-2'!C107</f>
        <v>588826.02250000008</v>
      </c>
      <c r="D106" s="8">
        <f>'WA Sch. 1-2'!D107</f>
        <v>0</v>
      </c>
      <c r="E106" s="74">
        <f>'WA Sch. 1-2'!E107</f>
        <v>814.5</v>
      </c>
      <c r="F106" s="8">
        <f t="shared" si="31"/>
        <v>663410.25</v>
      </c>
      <c r="G106" s="8">
        <f>'WA Sch. 1-2'!G107</f>
        <v>0</v>
      </c>
      <c r="H106" s="8">
        <f t="shared" si="58"/>
        <v>-47.149999999999977</v>
      </c>
      <c r="I106" s="8">
        <f t="shared" si="58"/>
        <v>-74584.227499999921</v>
      </c>
      <c r="J106" s="8">
        <f t="shared" si="58"/>
        <v>0</v>
      </c>
      <c r="K106" s="9">
        <v>167716</v>
      </c>
      <c r="L106" s="9">
        <v>17340623.054889999</v>
      </c>
      <c r="M106" s="9">
        <v>-608341</v>
      </c>
      <c r="N106" s="9">
        <f t="shared" si="33"/>
        <v>16732282.054889999</v>
      </c>
      <c r="O106" s="9">
        <f t="shared" si="34"/>
        <v>99.765568311252352</v>
      </c>
      <c r="P106" s="8">
        <f t="shared" si="35"/>
        <v>-5.0561440656833021</v>
      </c>
      <c r="Q106" s="8">
        <f t="shared" si="36"/>
        <v>94.709424245569053</v>
      </c>
      <c r="R106" s="9">
        <f t="shared" si="30"/>
        <v>15884285.796769859</v>
      </c>
      <c r="S106" s="21"/>
      <c r="U106" s="2">
        <v>44256</v>
      </c>
      <c r="V106" s="8">
        <f t="shared" si="37"/>
        <v>729</v>
      </c>
      <c r="W106" s="8">
        <f t="shared" si="38"/>
        <v>531441</v>
      </c>
      <c r="X106" s="7">
        <v>0</v>
      </c>
      <c r="Y106" s="7">
        <v>0</v>
      </c>
      <c r="Z106" s="7">
        <v>1</v>
      </c>
      <c r="AA106" s="7">
        <v>0</v>
      </c>
      <c r="AB106" s="7">
        <v>0</v>
      </c>
      <c r="AC106" s="7">
        <v>0</v>
      </c>
      <c r="AD106" s="7">
        <v>0</v>
      </c>
      <c r="AE106" s="7">
        <v>0</v>
      </c>
      <c r="AF106" s="7">
        <v>0</v>
      </c>
      <c r="AG106" s="7">
        <v>0</v>
      </c>
      <c r="AH106" s="7">
        <v>0</v>
      </c>
      <c r="AI106" s="7">
        <v>0</v>
      </c>
      <c r="AJ106" s="7">
        <v>0</v>
      </c>
      <c r="AK106" s="7">
        <v>0</v>
      </c>
      <c r="AL106" s="8">
        <f t="shared" si="39"/>
        <v>80.13520803255642</v>
      </c>
      <c r="AN106" s="17">
        <v>62</v>
      </c>
      <c r="AO106" s="17">
        <v>118.77436812259373</v>
      </c>
      <c r="AP106" s="17">
        <v>-5.3304066464662156</v>
      </c>
      <c r="AQ106" s="17">
        <v>-2.0354598990664186</v>
      </c>
      <c r="AY106" s="1">
        <v>62</v>
      </c>
      <c r="AZ106" s="7">
        <f t="shared" si="42"/>
        <v>3</v>
      </c>
      <c r="BA106" s="52">
        <f t="shared" si="15"/>
        <v>2.1829521829521831E-2</v>
      </c>
      <c r="BB106" s="52">
        <f t="shared" si="16"/>
        <v>-2.0173495927674461</v>
      </c>
      <c r="BC106" s="43"/>
      <c r="BD106" s="1">
        <v>62</v>
      </c>
      <c r="BE106" s="46">
        <f t="shared" si="43"/>
        <v>-5.3304066464662156</v>
      </c>
      <c r="BF106" s="46">
        <f t="shared" si="57"/>
        <v>4.3304455957279089</v>
      </c>
      <c r="BG106" s="46">
        <f t="shared" si="57"/>
        <v>-1.0279071313734391</v>
      </c>
      <c r="BH106" s="46">
        <f t="shared" si="57"/>
        <v>-5.2900046185911265E-2</v>
      </c>
      <c r="BI106" s="46">
        <f t="shared" si="57"/>
        <v>-0.45962510106652132</v>
      </c>
      <c r="BJ106" s="46">
        <f t="shared" si="57"/>
        <v>-0.99597180268619212</v>
      </c>
      <c r="BK106" s="46">
        <f t="shared" si="57"/>
        <v>0.34152847016644472</v>
      </c>
      <c r="BL106" s="46">
        <f t="shared" si="57"/>
        <v>-7.3569849590876757E-2</v>
      </c>
      <c r="BM106" s="46">
        <f t="shared" si="57"/>
        <v>1.749818668152411</v>
      </c>
      <c r="BN106" s="46">
        <f t="shared" si="57"/>
        <v>1.3408589805201707</v>
      </c>
      <c r="BO106" s="46">
        <f t="shared" si="40"/>
        <v>3.3941986231842378</v>
      </c>
      <c r="BP106" s="46">
        <f t="shared" si="40"/>
        <v>2.8968532523735462</v>
      </c>
      <c r="BQ106" s="46">
        <f t="shared" si="40"/>
        <v>0.65698455708322001</v>
      </c>
      <c r="BR106" s="1">
        <v>62</v>
      </c>
      <c r="BS106" s="60">
        <f t="shared" si="44"/>
        <v>28.413235016691377</v>
      </c>
      <c r="BT106" s="60">
        <f t="shared" si="45"/>
        <v>-23.083035985628381</v>
      </c>
      <c r="BU106" s="60">
        <f t="shared" si="46"/>
        <v>5.4791630050231035</v>
      </c>
      <c r="BV106" s="60">
        <f t="shared" si="47"/>
        <v>0.28197875778783732</v>
      </c>
      <c r="BW106" s="60">
        <f t="shared" si="48"/>
        <v>2.4499886936077839</v>
      </c>
      <c r="BX106" s="60">
        <f t="shared" si="49"/>
        <v>5.3089347167315175</v>
      </c>
      <c r="BY106" s="60">
        <f t="shared" si="50"/>
        <v>-1.8204856273325758</v>
      </c>
      <c r="BZ106" s="60">
        <f t="shared" si="51"/>
        <v>0.39215721523881575</v>
      </c>
      <c r="CA106" s="60">
        <f t="shared" si="52"/>
        <v>-9.3272450588302167</v>
      </c>
      <c r="CB106" s="60">
        <f t="shared" si="53"/>
        <v>-7.1473236217385683</v>
      </c>
      <c r="CC106" s="60">
        <f t="shared" si="54"/>
        <v>-18.09245890044771</v>
      </c>
      <c r="CD106" s="60">
        <f t="shared" si="55"/>
        <v>-15.441405830289185</v>
      </c>
      <c r="CE106" s="60">
        <f t="shared" si="56"/>
        <v>-3.5019948497019842</v>
      </c>
    </row>
    <row r="107" spans="1:83">
      <c r="A107" s="2">
        <v>43922</v>
      </c>
      <c r="B107" s="8">
        <f>'WA Sch. 1-2'!B108</f>
        <v>547.15</v>
      </c>
      <c r="C107" s="8">
        <f>'WA Sch. 1-2'!C108</f>
        <v>299373.1225</v>
      </c>
      <c r="D107" s="8">
        <f>'WA Sch. 1-2'!D108</f>
        <v>0.375</v>
      </c>
      <c r="E107" s="74">
        <f>'WA Sch. 1-2'!E108</f>
        <v>522</v>
      </c>
      <c r="F107" s="8">
        <f t="shared" si="31"/>
        <v>272484</v>
      </c>
      <c r="G107" s="8">
        <f>'WA Sch. 1-2'!G108</f>
        <v>0</v>
      </c>
      <c r="H107" s="8">
        <f t="shared" si="58"/>
        <v>25.149999999999977</v>
      </c>
      <c r="I107" s="8">
        <f t="shared" si="58"/>
        <v>26889.122499999998</v>
      </c>
      <c r="J107" s="8">
        <f t="shared" si="58"/>
        <v>0.375</v>
      </c>
      <c r="K107" s="9">
        <v>167852</v>
      </c>
      <c r="L107" s="9">
        <v>12811729.505830001</v>
      </c>
      <c r="M107" s="9">
        <v>-4134893</v>
      </c>
      <c r="N107" s="9">
        <f t="shared" si="33"/>
        <v>8676836.5058300011</v>
      </c>
      <c r="O107" s="9">
        <f t="shared" si="34"/>
        <v>51.693375746669695</v>
      </c>
      <c r="P107" s="8">
        <f t="shared" si="35"/>
        <v>2.4664239459523705</v>
      </c>
      <c r="Q107" s="8">
        <f t="shared" si="36"/>
        <v>54.159799692622066</v>
      </c>
      <c r="R107" s="9">
        <f t="shared" si="30"/>
        <v>9090830.6980059985</v>
      </c>
      <c r="S107" s="21"/>
      <c r="U107" s="2">
        <v>44287</v>
      </c>
      <c r="V107" s="8">
        <f t="shared" si="37"/>
        <v>476.5</v>
      </c>
      <c r="W107" s="8">
        <f t="shared" si="38"/>
        <v>227052.25</v>
      </c>
      <c r="X107" s="7">
        <v>0</v>
      </c>
      <c r="Y107" s="7">
        <v>0</v>
      </c>
      <c r="Z107" s="7">
        <v>0</v>
      </c>
      <c r="AA107" s="7">
        <v>1</v>
      </c>
      <c r="AB107" s="7">
        <v>0</v>
      </c>
      <c r="AC107" s="7">
        <v>0</v>
      </c>
      <c r="AD107" s="7">
        <v>0</v>
      </c>
      <c r="AE107" s="7">
        <v>0</v>
      </c>
      <c r="AF107" s="7">
        <v>0</v>
      </c>
      <c r="AG107" s="7">
        <v>0</v>
      </c>
      <c r="AH107" s="7">
        <v>0</v>
      </c>
      <c r="AI107" s="7">
        <v>0</v>
      </c>
      <c r="AJ107" s="7">
        <v>0</v>
      </c>
      <c r="AK107" s="7">
        <v>0</v>
      </c>
      <c r="AL107" s="8">
        <f t="shared" si="39"/>
        <v>52.612201114458706</v>
      </c>
      <c r="AN107" s="17">
        <v>63</v>
      </c>
      <c r="AO107" s="17">
        <v>90.2481783063526</v>
      </c>
      <c r="AP107" s="17">
        <v>7.6169857155827287</v>
      </c>
      <c r="AQ107" s="17">
        <v>2.9086090431972522</v>
      </c>
      <c r="AY107" s="1">
        <v>63</v>
      </c>
      <c r="AZ107" s="7">
        <f t="shared" si="42"/>
        <v>120</v>
      </c>
      <c r="BA107" s="52">
        <f t="shared" si="15"/>
        <v>0.99480249480249483</v>
      </c>
      <c r="BB107" s="52">
        <f t="shared" si="16"/>
        <v>2.562404725380119</v>
      </c>
      <c r="BC107" s="43"/>
      <c r="BD107" s="1">
        <v>63</v>
      </c>
      <c r="BE107" s="46">
        <f t="shared" si="43"/>
        <v>7.6169857155827287</v>
      </c>
      <c r="BF107" s="46">
        <f t="shared" si="57"/>
        <v>-5.3304066464662156</v>
      </c>
      <c r="BG107" s="46">
        <f t="shared" si="57"/>
        <v>4.3304455957279089</v>
      </c>
      <c r="BH107" s="46">
        <f t="shared" si="57"/>
        <v>-1.0279071313734391</v>
      </c>
      <c r="BI107" s="46">
        <f t="shared" si="57"/>
        <v>-5.2900046185911265E-2</v>
      </c>
      <c r="BJ107" s="46">
        <f t="shared" si="57"/>
        <v>-0.45962510106652132</v>
      </c>
      <c r="BK107" s="46">
        <f t="shared" si="57"/>
        <v>-0.99597180268619212</v>
      </c>
      <c r="BL107" s="46">
        <f t="shared" si="57"/>
        <v>0.34152847016644472</v>
      </c>
      <c r="BM107" s="46">
        <f t="shared" si="57"/>
        <v>-7.3569849590876757E-2</v>
      </c>
      <c r="BN107" s="46">
        <f t="shared" si="57"/>
        <v>1.749818668152411</v>
      </c>
      <c r="BO107" s="46">
        <f t="shared" si="40"/>
        <v>1.3408589805201707</v>
      </c>
      <c r="BP107" s="46">
        <f t="shared" si="40"/>
        <v>3.3941986231842378</v>
      </c>
      <c r="BQ107" s="46">
        <f t="shared" si="40"/>
        <v>2.8968532523735462</v>
      </c>
      <c r="BR107" s="1">
        <v>63</v>
      </c>
      <c r="BS107" s="60">
        <f t="shared" si="44"/>
        <v>58.018471391391088</v>
      </c>
      <c r="BT107" s="60">
        <f t="shared" si="45"/>
        <v>-40.601631284380439</v>
      </c>
      <c r="BU107" s="60">
        <f t="shared" si="46"/>
        <v>32.984942244767431</v>
      </c>
      <c r="BV107" s="60">
        <f t="shared" si="47"/>
        <v>-7.8295539366172102</v>
      </c>
      <c r="BW107" s="60">
        <f t="shared" si="48"/>
        <v>-0.40293889615187373</v>
      </c>
      <c r="BX107" s="60">
        <f t="shared" si="49"/>
        <v>-3.5009578293470756</v>
      </c>
      <c r="BY107" s="60">
        <f t="shared" si="50"/>
        <v>-7.5863029941840114</v>
      </c>
      <c r="BZ107" s="60">
        <f t="shared" si="51"/>
        <v>2.6014174787225044</v>
      </c>
      <c r="CA107" s="60">
        <f t="shared" si="52"/>
        <v>-0.56038049343139884</v>
      </c>
      <c r="CB107" s="60">
        <f t="shared" si="53"/>
        <v>13.328343800176761</v>
      </c>
      <c r="CC107" s="60">
        <f t="shared" si="54"/>
        <v>10.213303701232817</v>
      </c>
      <c r="CD107" s="60">
        <f t="shared" si="55"/>
        <v>25.853562428644729</v>
      </c>
      <c r="CE107" s="60">
        <f t="shared" si="56"/>
        <v>22.065289843468502</v>
      </c>
    </row>
    <row r="108" spans="1:83">
      <c r="A108" s="2">
        <v>43952</v>
      </c>
      <c r="B108" s="8">
        <f>'WA Sch. 1-2'!B109</f>
        <v>290.02499999999998</v>
      </c>
      <c r="C108" s="8">
        <f>'WA Sch. 1-2'!C109</f>
        <v>84114.500624999986</v>
      </c>
      <c r="D108" s="8">
        <f>'WA Sch. 1-2'!D109</f>
        <v>14.95</v>
      </c>
      <c r="E108" s="74">
        <f>'WA Sch. 1-2'!E109</f>
        <v>299.5</v>
      </c>
      <c r="F108" s="8">
        <f t="shared" si="31"/>
        <v>89700.25</v>
      </c>
      <c r="G108" s="8">
        <f>'WA Sch. 1-2'!G109</f>
        <v>10</v>
      </c>
      <c r="H108" s="8">
        <f t="shared" si="58"/>
        <v>-9.4750000000000227</v>
      </c>
      <c r="I108" s="8">
        <f t="shared" si="58"/>
        <v>-5585.749375000014</v>
      </c>
      <c r="J108" s="8">
        <f t="shared" si="58"/>
        <v>4.9499999999999993</v>
      </c>
      <c r="K108" s="9">
        <v>167200</v>
      </c>
      <c r="L108" s="9">
        <v>6488772.4554500002</v>
      </c>
      <c r="M108" s="9">
        <v>-1313453</v>
      </c>
      <c r="N108" s="9">
        <f t="shared" si="33"/>
        <v>5175319.4554500002</v>
      </c>
      <c r="O108" s="9">
        <f t="shared" si="34"/>
        <v>30.952867556519141</v>
      </c>
      <c r="P108" s="8">
        <f t="shared" si="35"/>
        <v>-0.84794768950898192</v>
      </c>
      <c r="Q108" s="8">
        <f t="shared" si="36"/>
        <v>30.10491986701016</v>
      </c>
      <c r="R108" s="9">
        <f t="shared" si="30"/>
        <v>5033542.6017640987</v>
      </c>
      <c r="S108" s="21"/>
      <c r="U108" s="2">
        <v>44317</v>
      </c>
      <c r="V108" s="8">
        <f t="shared" si="37"/>
        <v>271</v>
      </c>
      <c r="W108" s="8">
        <f t="shared" si="38"/>
        <v>73441</v>
      </c>
      <c r="X108" s="7">
        <v>0</v>
      </c>
      <c r="Y108" s="7">
        <v>0</v>
      </c>
      <c r="Z108" s="7">
        <v>0</v>
      </c>
      <c r="AA108" s="7">
        <v>0</v>
      </c>
      <c r="AB108" s="7">
        <v>1</v>
      </c>
      <c r="AC108" s="7">
        <v>0</v>
      </c>
      <c r="AD108" s="7">
        <v>0</v>
      </c>
      <c r="AE108" s="7">
        <v>0</v>
      </c>
      <c r="AF108" s="7">
        <v>0</v>
      </c>
      <c r="AG108" s="7">
        <v>0</v>
      </c>
      <c r="AH108" s="7">
        <v>0</v>
      </c>
      <c r="AI108" s="7">
        <v>0</v>
      </c>
      <c r="AJ108" s="7">
        <v>0</v>
      </c>
      <c r="AK108" s="7">
        <v>0</v>
      </c>
      <c r="AL108" s="8">
        <f t="shared" si="39"/>
        <v>26.223729903723584</v>
      </c>
      <c r="AN108" s="17">
        <v>64</v>
      </c>
      <c r="AO108" s="17">
        <v>56.893194931990735</v>
      </c>
      <c r="AP108" s="17">
        <v>3.7903422993014999</v>
      </c>
      <c r="AQ108" s="17">
        <v>1.4473735806025445</v>
      </c>
      <c r="AY108" s="1">
        <v>64</v>
      </c>
      <c r="AZ108" s="7">
        <f t="shared" si="42"/>
        <v>110</v>
      </c>
      <c r="BA108" s="52">
        <f t="shared" si="15"/>
        <v>0.91164241164241167</v>
      </c>
      <c r="BB108" s="52">
        <f t="shared" si="16"/>
        <v>1.3509383667831778</v>
      </c>
      <c r="BC108" s="43"/>
      <c r="BD108" s="1">
        <v>64</v>
      </c>
      <c r="BE108" s="46">
        <f t="shared" si="43"/>
        <v>3.7903422993014999</v>
      </c>
      <c r="BF108" s="46">
        <f t="shared" si="57"/>
        <v>7.6169857155827287</v>
      </c>
      <c r="BG108" s="46">
        <f t="shared" si="57"/>
        <v>-5.3304066464662156</v>
      </c>
      <c r="BH108" s="46">
        <f t="shared" si="57"/>
        <v>4.3304455957279089</v>
      </c>
      <c r="BI108" s="46">
        <f t="shared" si="57"/>
        <v>-1.0279071313734391</v>
      </c>
      <c r="BJ108" s="46">
        <f t="shared" si="57"/>
        <v>-5.2900046185911265E-2</v>
      </c>
      <c r="BK108" s="46">
        <f t="shared" si="57"/>
        <v>-0.45962510106652132</v>
      </c>
      <c r="BL108" s="46">
        <f t="shared" si="57"/>
        <v>-0.99597180268619212</v>
      </c>
      <c r="BM108" s="46">
        <f t="shared" si="57"/>
        <v>0.34152847016644472</v>
      </c>
      <c r="BN108" s="46">
        <f t="shared" si="57"/>
        <v>-7.3569849590876757E-2</v>
      </c>
      <c r="BO108" s="46">
        <f t="shared" si="40"/>
        <v>1.749818668152411</v>
      </c>
      <c r="BP108" s="46">
        <f t="shared" si="40"/>
        <v>1.3408589805201707</v>
      </c>
      <c r="BQ108" s="46">
        <f t="shared" si="40"/>
        <v>3.3941986231842378</v>
      </c>
      <c r="BR108" s="1">
        <v>64</v>
      </c>
      <c r="BS108" s="60">
        <f t="shared" si="44"/>
        <v>14.36669474587406</v>
      </c>
      <c r="BT108" s="60">
        <f t="shared" si="45"/>
        <v>28.870983150948337</v>
      </c>
      <c r="BU108" s="60">
        <f t="shared" si="46"/>
        <v>-20.204065784578727</v>
      </c>
      <c r="BV108" s="60">
        <f t="shared" si="47"/>
        <v>16.413871116311245</v>
      </c>
      <c r="BW108" s="60">
        <f t="shared" si="48"/>
        <v>-3.8961198797984542</v>
      </c>
      <c r="BX108" s="60">
        <f t="shared" si="49"/>
        <v>-0.20050928269352225</v>
      </c>
      <c r="BY108" s="60">
        <f t="shared" si="50"/>
        <v>-1.7421364623932161</v>
      </c>
      <c r="BZ108" s="60">
        <f t="shared" si="51"/>
        <v>-3.7750740526330859</v>
      </c>
      <c r="CA108" s="60">
        <f t="shared" si="52"/>
        <v>1.2945098068875398</v>
      </c>
      <c r="CB108" s="60">
        <f t="shared" si="53"/>
        <v>-0.27885491285760877</v>
      </c>
      <c r="CC108" s="60">
        <f t="shared" si="54"/>
        <v>6.6324117140054097</v>
      </c>
      <c r="CD108" s="60">
        <f t="shared" si="55"/>
        <v>5.0823145112638066</v>
      </c>
      <c r="CE108" s="60">
        <f t="shared" si="56"/>
        <v>12.865174613686014</v>
      </c>
    </row>
    <row r="109" spans="1:83">
      <c r="A109" s="2">
        <v>43983</v>
      </c>
      <c r="B109" s="8">
        <f>'WA Sch. 1-2'!B110</f>
        <v>126.95</v>
      </c>
      <c r="C109" s="8">
        <f>'WA Sch. 1-2'!C110</f>
        <v>16116.302500000002</v>
      </c>
      <c r="D109" s="8">
        <f>'WA Sch. 1-2'!D110</f>
        <v>68</v>
      </c>
      <c r="E109" s="74">
        <f>'WA Sch. 1-2'!E110</f>
        <v>145.5</v>
      </c>
      <c r="F109" s="8">
        <f t="shared" si="31"/>
        <v>21170.25</v>
      </c>
      <c r="G109" s="8">
        <f>'WA Sch. 1-2'!G110</f>
        <v>43</v>
      </c>
      <c r="H109" s="8">
        <f t="shared" si="58"/>
        <v>-18.549999999999997</v>
      </c>
      <c r="I109" s="8">
        <f t="shared" si="58"/>
        <v>-5053.9474999999984</v>
      </c>
      <c r="J109" s="8">
        <f t="shared" si="58"/>
        <v>25</v>
      </c>
      <c r="K109" s="9">
        <v>167985</v>
      </c>
      <c r="L109" s="9">
        <v>4383524.0090799993</v>
      </c>
      <c r="M109" s="9">
        <v>-1063086</v>
      </c>
      <c r="N109" s="9">
        <f t="shared" si="33"/>
        <v>3320438.0090799993</v>
      </c>
      <c r="O109" s="9">
        <f t="shared" si="34"/>
        <v>19.76627680495282</v>
      </c>
      <c r="P109" s="8">
        <f t="shared" si="35"/>
        <v>-1.5549363620804919</v>
      </c>
      <c r="Q109" s="8">
        <f t="shared" si="36"/>
        <v>18.211340442872327</v>
      </c>
      <c r="R109" s="9">
        <f t="shared" si="30"/>
        <v>3059232.0242959079</v>
      </c>
      <c r="S109" s="21"/>
      <c r="U109" s="2">
        <v>44348</v>
      </c>
      <c r="V109" s="8">
        <f t="shared" si="37"/>
        <v>74.5</v>
      </c>
      <c r="W109" s="8">
        <f t="shared" si="38"/>
        <v>5550.25</v>
      </c>
      <c r="X109" s="7">
        <v>0</v>
      </c>
      <c r="Y109" s="7">
        <v>0</v>
      </c>
      <c r="Z109" s="7">
        <v>0</v>
      </c>
      <c r="AA109" s="7">
        <v>0</v>
      </c>
      <c r="AB109" s="7">
        <v>0</v>
      </c>
      <c r="AC109" s="7">
        <v>1</v>
      </c>
      <c r="AD109" s="7">
        <v>0</v>
      </c>
      <c r="AE109" s="7">
        <v>0</v>
      </c>
      <c r="AF109" s="7">
        <v>0</v>
      </c>
      <c r="AG109" s="7">
        <v>0</v>
      </c>
      <c r="AH109" s="7">
        <v>0</v>
      </c>
      <c r="AI109" s="7">
        <v>0</v>
      </c>
      <c r="AJ109" s="7">
        <v>0</v>
      </c>
      <c r="AK109" s="7">
        <v>0</v>
      </c>
      <c r="AL109" s="8">
        <f t="shared" si="39"/>
        <v>16.110448944251402</v>
      </c>
      <c r="AN109" s="17">
        <v>65</v>
      </c>
      <c r="AO109" s="17">
        <v>17.378472058553889</v>
      </c>
      <c r="AP109" s="17">
        <v>2.9977681230434357</v>
      </c>
      <c r="AQ109" s="17">
        <v>1.1447225710630768</v>
      </c>
      <c r="AY109" s="1">
        <v>65</v>
      </c>
      <c r="AZ109" s="7">
        <f t="shared" ref="AZ109:AZ140" si="59">RANK(AP109,$AP$45:$AP$164,1)</f>
        <v>103</v>
      </c>
      <c r="BA109" s="52">
        <f t="shared" si="15"/>
        <v>0.85343035343035345</v>
      </c>
      <c r="BB109" s="52">
        <f t="shared" si="16"/>
        <v>1.0512597817977336</v>
      </c>
      <c r="BC109" s="43"/>
      <c r="BD109" s="1">
        <v>65</v>
      </c>
      <c r="BE109" s="46">
        <f t="shared" ref="BE109:BE140" si="60">AP109</f>
        <v>2.9977681230434357</v>
      </c>
      <c r="BF109" s="46">
        <f t="shared" si="57"/>
        <v>3.7903422993014999</v>
      </c>
      <c r="BG109" s="46">
        <f t="shared" si="57"/>
        <v>7.6169857155827287</v>
      </c>
      <c r="BH109" s="46">
        <f t="shared" si="57"/>
        <v>-5.3304066464662156</v>
      </c>
      <c r="BI109" s="46">
        <f t="shared" si="57"/>
        <v>4.3304455957279089</v>
      </c>
      <c r="BJ109" s="46">
        <f t="shared" si="57"/>
        <v>-1.0279071313734391</v>
      </c>
      <c r="BK109" s="46">
        <f t="shared" si="57"/>
        <v>-5.2900046185911265E-2</v>
      </c>
      <c r="BL109" s="46">
        <f t="shared" si="57"/>
        <v>-0.45962510106652132</v>
      </c>
      <c r="BM109" s="46">
        <f t="shared" si="57"/>
        <v>-0.99597180268619212</v>
      </c>
      <c r="BN109" s="46">
        <f t="shared" si="57"/>
        <v>0.34152847016644472</v>
      </c>
      <c r="BO109" s="46">
        <f t="shared" si="40"/>
        <v>-7.3569849590876757E-2</v>
      </c>
      <c r="BP109" s="46">
        <f t="shared" si="40"/>
        <v>1.749818668152411</v>
      </c>
      <c r="BQ109" s="46">
        <f t="shared" si="40"/>
        <v>1.3408589805201707</v>
      </c>
      <c r="BR109" s="1">
        <v>65</v>
      </c>
      <c r="BS109" s="60">
        <f t="shared" ref="BS109:BS120" si="61">($BE109-$BS$172)*(BE109-$BS$172)</f>
        <v>8.9866137195352671</v>
      </c>
      <c r="BT109" s="60">
        <f t="shared" si="45"/>
        <v>11.36256732026909</v>
      </c>
      <c r="BU109" s="60">
        <f t="shared" si="46"/>
        <v>22.833956971850927</v>
      </c>
      <c r="BV109" s="60">
        <f t="shared" si="47"/>
        <v>-15.979323127635244</v>
      </c>
      <c r="BW109" s="60">
        <f t="shared" si="48"/>
        <v>12.981671765446849</v>
      </c>
      <c r="BX109" s="60">
        <f t="shared" si="49"/>
        <v>-3.0814272318803484</v>
      </c>
      <c r="BY109" s="60">
        <f t="shared" si="50"/>
        <v>-0.15858207216369738</v>
      </c>
      <c r="BZ109" s="60">
        <f t="shared" si="51"/>
        <v>-1.3778494765278757</v>
      </c>
      <c r="CA109" s="60">
        <f t="shared" si="52"/>
        <v>-2.9856925215428052</v>
      </c>
      <c r="CB109" s="60">
        <f t="shared" si="53"/>
        <v>1.0238231609767057</v>
      </c>
      <c r="CC109" s="60">
        <f t="shared" si="54"/>
        <v>-0.22054534992067729</v>
      </c>
      <c r="CD109" s="60">
        <f t="shared" si="55"/>
        <v>5.2455506244935419</v>
      </c>
      <c r="CE109" s="60">
        <f t="shared" si="56"/>
        <v>4.0195843092998178</v>
      </c>
    </row>
    <row r="110" spans="1:83">
      <c r="A110" s="2">
        <v>44013</v>
      </c>
      <c r="B110" s="8">
        <f>'WA Sch. 1-2'!B111</f>
        <v>14.1</v>
      </c>
      <c r="C110" s="8">
        <f>'WA Sch. 1-2'!C111</f>
        <v>198.81</v>
      </c>
      <c r="D110" s="8">
        <f>'WA Sch. 1-2'!D111</f>
        <v>240.05</v>
      </c>
      <c r="E110" s="74">
        <f>'WA Sch. 1-2'!E111</f>
        <v>22.5</v>
      </c>
      <c r="F110" s="8">
        <f t="shared" si="31"/>
        <v>506.25</v>
      </c>
      <c r="G110" s="8">
        <f>'WA Sch. 1-2'!G111</f>
        <v>193</v>
      </c>
      <c r="H110" s="8">
        <f t="shared" si="58"/>
        <v>-8.4</v>
      </c>
      <c r="I110" s="8">
        <f t="shared" si="58"/>
        <v>-307.44</v>
      </c>
      <c r="J110" s="8">
        <f t="shared" si="58"/>
        <v>47.050000000000011</v>
      </c>
      <c r="K110" s="9">
        <v>167983</v>
      </c>
      <c r="L110" s="9">
        <v>2913230.91867</v>
      </c>
      <c r="M110" s="9">
        <v>-281286</v>
      </c>
      <c r="N110" s="9">
        <f t="shared" si="33"/>
        <v>2631944.91867</v>
      </c>
      <c r="O110" s="9">
        <f t="shared" si="34"/>
        <v>15.667924246322546</v>
      </c>
      <c r="P110" s="8">
        <f t="shared" si="35"/>
        <v>-0.66870061642320755</v>
      </c>
      <c r="Q110" s="8">
        <f t="shared" si="36"/>
        <v>14.999223629899339</v>
      </c>
      <c r="R110" s="9">
        <f t="shared" si="30"/>
        <v>2519614.5830213805</v>
      </c>
      <c r="S110" s="21"/>
      <c r="U110" s="2">
        <v>44378</v>
      </c>
      <c r="V110" s="8">
        <f t="shared" si="37"/>
        <v>0</v>
      </c>
      <c r="W110" s="8">
        <f t="shared" si="38"/>
        <v>0</v>
      </c>
      <c r="X110" s="7">
        <v>0</v>
      </c>
      <c r="Y110" s="7">
        <v>0</v>
      </c>
      <c r="Z110" s="7">
        <v>0</v>
      </c>
      <c r="AA110" s="7">
        <v>0</v>
      </c>
      <c r="AB110" s="7">
        <v>0</v>
      </c>
      <c r="AC110" s="7">
        <v>0</v>
      </c>
      <c r="AD110" s="7">
        <v>1</v>
      </c>
      <c r="AE110" s="7">
        <v>0</v>
      </c>
      <c r="AF110" s="7">
        <v>0</v>
      </c>
      <c r="AG110" s="7">
        <v>0</v>
      </c>
      <c r="AH110" s="7">
        <v>0</v>
      </c>
      <c r="AI110" s="7">
        <v>0</v>
      </c>
      <c r="AJ110" s="7">
        <v>0</v>
      </c>
      <c r="AK110" s="7">
        <v>0</v>
      </c>
      <c r="AL110" s="8">
        <f t="shared" si="39"/>
        <v>12.017136071904284</v>
      </c>
      <c r="AN110" s="17">
        <v>66</v>
      </c>
      <c r="AO110" s="17">
        <v>17.523144410213948</v>
      </c>
      <c r="AP110" s="17">
        <v>-1.1953273360553318</v>
      </c>
      <c r="AQ110" s="17">
        <v>-0.45644563729701509</v>
      </c>
      <c r="AY110" s="1">
        <v>66</v>
      </c>
      <c r="AZ110" s="7">
        <f t="shared" si="59"/>
        <v>41</v>
      </c>
      <c r="BA110" s="52">
        <f t="shared" ref="BA110:BA164" si="62">(AZ110-0.375)/(COUNT($AZ$45:$AZ$164)+0.25)</f>
        <v>0.33783783783783783</v>
      </c>
      <c r="BB110" s="52">
        <f t="shared" ref="BB110:BB164" si="63">_xlfn.NORM.S.INV(BA110)</f>
        <v>-0.41837128791165434</v>
      </c>
      <c r="BC110" s="43"/>
      <c r="BD110" s="1">
        <v>66</v>
      </c>
      <c r="BE110" s="46">
        <f t="shared" si="60"/>
        <v>-1.1953273360553318</v>
      </c>
      <c r="BF110" s="46">
        <f t="shared" si="57"/>
        <v>2.9977681230434357</v>
      </c>
      <c r="BG110" s="46">
        <f t="shared" si="57"/>
        <v>3.7903422993014999</v>
      </c>
      <c r="BH110" s="46">
        <f t="shared" si="57"/>
        <v>7.6169857155827287</v>
      </c>
      <c r="BI110" s="46">
        <f t="shared" si="57"/>
        <v>-5.3304066464662156</v>
      </c>
      <c r="BJ110" s="46">
        <f t="shared" si="57"/>
        <v>4.3304455957279089</v>
      </c>
      <c r="BK110" s="46">
        <f t="shared" si="57"/>
        <v>-1.0279071313734391</v>
      </c>
      <c r="BL110" s="46">
        <f t="shared" si="57"/>
        <v>-5.2900046185911265E-2</v>
      </c>
      <c r="BM110" s="46">
        <f t="shared" si="57"/>
        <v>-0.45962510106652132</v>
      </c>
      <c r="BN110" s="46">
        <f t="shared" si="57"/>
        <v>-0.99597180268619212</v>
      </c>
      <c r="BO110" s="46">
        <f t="shared" si="40"/>
        <v>0.34152847016644472</v>
      </c>
      <c r="BP110" s="46">
        <f t="shared" si="40"/>
        <v>-7.3569849590876757E-2</v>
      </c>
      <c r="BQ110" s="46">
        <f t="shared" si="40"/>
        <v>1.749818668152411</v>
      </c>
      <c r="BR110" s="1">
        <v>66</v>
      </c>
      <c r="BS110" s="60">
        <f t="shared" si="61"/>
        <v>1.4288074403211743</v>
      </c>
      <c r="BT110" s="60">
        <f t="shared" ref="BT110:BT120" si="64">($BE110-$BS$172)*(BF110-$BS$172)</f>
        <v>-3.5833141846291308</v>
      </c>
      <c r="BU110" s="60">
        <f t="shared" si="46"/>
        <v>-4.5306997633619446</v>
      </c>
      <c r="BV110" s="60">
        <f t="shared" si="47"/>
        <v>-9.1047912441791219</v>
      </c>
      <c r="BW110" s="60">
        <f t="shared" si="48"/>
        <v>6.371580776812201</v>
      </c>
      <c r="BX110" s="60">
        <f t="shared" si="49"/>
        <v>-5.1762999978740361</v>
      </c>
      <c r="BY110" s="60">
        <f t="shared" si="50"/>
        <v>1.2286854930569266</v>
      </c>
      <c r="BZ110" s="60">
        <f t="shared" si="51"/>
        <v>6.3232871284629302E-2</v>
      </c>
      <c r="CA110" s="60">
        <f t="shared" si="52"/>
        <v>0.54940244764203405</v>
      </c>
      <c r="CB110" s="60">
        <f t="shared" si="53"/>
        <v>1.1905123216911477</v>
      </c>
      <c r="CC110" s="60">
        <f t="shared" si="54"/>
        <v>-0.40823831643109559</v>
      </c>
      <c r="CD110" s="60">
        <f t="shared" si="55"/>
        <v>8.7940052325474458E-2</v>
      </c>
      <c r="CE110" s="60">
        <f t="shared" si="56"/>
        <v>-2.0916060871825191</v>
      </c>
    </row>
    <row r="111" spans="1:83">
      <c r="A111" s="2">
        <v>44044</v>
      </c>
      <c r="B111" s="8">
        <f>'WA Sch. 1-2'!B112</f>
        <v>19.350000000000001</v>
      </c>
      <c r="C111" s="8">
        <f>'WA Sch. 1-2'!C112</f>
        <v>374.42250000000007</v>
      </c>
      <c r="D111" s="8">
        <f>'WA Sch. 1-2'!D112</f>
        <v>204.95</v>
      </c>
      <c r="E111" s="74">
        <f>'WA Sch. 1-2'!E112</f>
        <v>11.5</v>
      </c>
      <c r="F111" s="8">
        <f t="shared" si="31"/>
        <v>132.25</v>
      </c>
      <c r="G111" s="8">
        <f>'WA Sch. 1-2'!G112</f>
        <v>216</v>
      </c>
      <c r="H111" s="8">
        <f t="shared" si="58"/>
        <v>7.8500000000000014</v>
      </c>
      <c r="I111" s="8">
        <f t="shared" si="58"/>
        <v>242.17250000000007</v>
      </c>
      <c r="J111" s="8">
        <f t="shared" si="58"/>
        <v>-11.050000000000011</v>
      </c>
      <c r="K111" s="9">
        <v>167842</v>
      </c>
      <c r="L111" s="9">
        <v>2218847.6968700001</v>
      </c>
      <c r="M111" s="9">
        <v>19948</v>
      </c>
      <c r="N111" s="9">
        <f t="shared" si="33"/>
        <v>2238795.6968700001</v>
      </c>
      <c r="O111" s="9">
        <f t="shared" si="34"/>
        <v>13.338709601112953</v>
      </c>
      <c r="P111" s="8">
        <f t="shared" si="35"/>
        <v>0.62410961800332743</v>
      </c>
      <c r="Q111" s="8">
        <f t="shared" si="36"/>
        <v>13.96281921911628</v>
      </c>
      <c r="R111" s="9">
        <f t="shared" si="30"/>
        <v>2343547.5033749146</v>
      </c>
      <c r="S111" s="21"/>
      <c r="U111" s="2">
        <v>44409</v>
      </c>
      <c r="V111" s="8">
        <f t="shared" si="37"/>
        <v>27</v>
      </c>
      <c r="W111" s="8">
        <f t="shared" si="38"/>
        <v>729</v>
      </c>
      <c r="X111" s="7">
        <v>0</v>
      </c>
      <c r="Y111" s="7">
        <v>0</v>
      </c>
      <c r="Z111" s="7">
        <v>0</v>
      </c>
      <c r="AA111" s="7">
        <v>0</v>
      </c>
      <c r="AB111" s="7">
        <v>0</v>
      </c>
      <c r="AC111" s="7">
        <v>0</v>
      </c>
      <c r="AD111" s="7">
        <v>0</v>
      </c>
      <c r="AE111" s="7">
        <v>1</v>
      </c>
      <c r="AF111" s="7">
        <v>0</v>
      </c>
      <c r="AG111" s="7">
        <v>0</v>
      </c>
      <c r="AH111" s="7">
        <v>0</v>
      </c>
      <c r="AI111" s="7">
        <v>0</v>
      </c>
      <c r="AJ111" s="7">
        <v>0</v>
      </c>
      <c r="AK111" s="7">
        <v>0</v>
      </c>
      <c r="AL111" s="8">
        <f t="shared" si="39"/>
        <v>13.653226345885715</v>
      </c>
      <c r="AN111" s="17">
        <v>67</v>
      </c>
      <c r="AO111" s="17">
        <v>14.495608164436595</v>
      </c>
      <c r="AP111" s="17">
        <v>-0.28594710460235007</v>
      </c>
      <c r="AQ111" s="17">
        <v>-0.10919126874834072</v>
      </c>
      <c r="AY111" s="1">
        <v>67</v>
      </c>
      <c r="AZ111" s="7">
        <f t="shared" si="59"/>
        <v>56</v>
      </c>
      <c r="BA111" s="52">
        <f t="shared" si="62"/>
        <v>0.46257796257796258</v>
      </c>
      <c r="BB111" s="52">
        <f t="shared" si="63"/>
        <v>-9.3941125106491899E-2</v>
      </c>
      <c r="BC111" s="43"/>
      <c r="BD111" s="1">
        <v>67</v>
      </c>
      <c r="BE111" s="46">
        <f t="shared" si="60"/>
        <v>-0.28594710460235007</v>
      </c>
      <c r="BF111" s="46">
        <f t="shared" si="57"/>
        <v>-1.1953273360553318</v>
      </c>
      <c r="BG111" s="46">
        <f t="shared" si="57"/>
        <v>2.9977681230434357</v>
      </c>
      <c r="BH111" s="46">
        <f t="shared" si="57"/>
        <v>3.7903422993014999</v>
      </c>
      <c r="BI111" s="46">
        <f t="shared" si="57"/>
        <v>7.6169857155827287</v>
      </c>
      <c r="BJ111" s="46">
        <f t="shared" si="57"/>
        <v>-5.3304066464662156</v>
      </c>
      <c r="BK111" s="46">
        <f t="shared" si="57"/>
        <v>4.3304455957279089</v>
      </c>
      <c r="BL111" s="46">
        <f t="shared" si="57"/>
        <v>-1.0279071313734391</v>
      </c>
      <c r="BM111" s="46">
        <f t="shared" si="57"/>
        <v>-5.2900046185911265E-2</v>
      </c>
      <c r="BN111" s="46">
        <f t="shared" si="57"/>
        <v>-0.45962510106652132</v>
      </c>
      <c r="BO111" s="46">
        <f t="shared" si="40"/>
        <v>-0.99597180268619212</v>
      </c>
      <c r="BP111" s="46">
        <f t="shared" si="40"/>
        <v>0.34152847016644472</v>
      </c>
      <c r="BQ111" s="46">
        <f t="shared" si="40"/>
        <v>-7.3569849590876757E-2</v>
      </c>
      <c r="BR111" s="1">
        <v>67</v>
      </c>
      <c r="BS111" s="60">
        <f t="shared" si="61"/>
        <v>8.1765746630476477E-2</v>
      </c>
      <c r="BT111" s="60">
        <f t="shared" si="64"/>
        <v>0.34180039079708607</v>
      </c>
      <c r="BU111" s="60">
        <f t="shared" ref="BU111:BU120" si="65">($BE111-$BS$172)*(BG111-$BS$172)</f>
        <v>-0.8572031150535353</v>
      </c>
      <c r="BV111" s="60">
        <f t="shared" si="47"/>
        <v>-1.0838374059371341</v>
      </c>
      <c r="BW111" s="60">
        <f t="shared" si="48"/>
        <v>-2.1780550111684578</v>
      </c>
      <c r="BX111" s="60">
        <f t="shared" si="49"/>
        <v>1.5242143469102267</v>
      </c>
      <c r="BY111" s="60">
        <f t="shared" si="50"/>
        <v>-1.2382783797364592</v>
      </c>
      <c r="BZ111" s="60">
        <f t="shared" si="51"/>
        <v>0.29392706801636342</v>
      </c>
      <c r="CA111" s="60">
        <f t="shared" si="52"/>
        <v>1.512661504019734E-2</v>
      </c>
      <c r="CB111" s="60">
        <f t="shared" si="53"/>
        <v>0.13142846685254622</v>
      </c>
      <c r="CC111" s="60">
        <f t="shared" si="54"/>
        <v>0.28479525324372024</v>
      </c>
      <c r="CD111" s="60">
        <f t="shared" si="55"/>
        <v>-9.7659077183365847E-2</v>
      </c>
      <c r="CE111" s="60">
        <f t="shared" si="56"/>
        <v>2.1037085476547347E-2</v>
      </c>
    </row>
    <row r="112" spans="1:83">
      <c r="A112" s="2">
        <v>44075</v>
      </c>
      <c r="B112" s="8">
        <f>'WA Sch. 1-2'!B113</f>
        <v>152.32499999999999</v>
      </c>
      <c r="C112" s="8">
        <f>'WA Sch. 1-2'!C113</f>
        <v>23202.905624999996</v>
      </c>
      <c r="D112" s="8">
        <f>'WA Sch. 1-2'!D113</f>
        <v>43.875</v>
      </c>
      <c r="E112" s="74">
        <f>'WA Sch. 1-2'!E113</f>
        <v>90.5</v>
      </c>
      <c r="F112" s="8">
        <f t="shared" si="31"/>
        <v>8190.25</v>
      </c>
      <c r="G112" s="8">
        <f>'WA Sch. 1-2'!G113</f>
        <v>62</v>
      </c>
      <c r="H112" s="8">
        <f t="shared" si="58"/>
        <v>61.824999999999989</v>
      </c>
      <c r="I112" s="8">
        <f t="shared" si="58"/>
        <v>15012.655624999996</v>
      </c>
      <c r="J112" s="8">
        <f t="shared" si="58"/>
        <v>-18.125</v>
      </c>
      <c r="K112" s="9">
        <v>168805</v>
      </c>
      <c r="L112" s="9">
        <v>2459102.7443999997</v>
      </c>
      <c r="M112" s="9">
        <v>387857</v>
      </c>
      <c r="N112" s="9">
        <f t="shared" si="33"/>
        <v>2846959.7443999997</v>
      </c>
      <c r="O112" s="9">
        <f t="shared" si="34"/>
        <v>16.865375696217527</v>
      </c>
      <c r="P112" s="8">
        <f t="shared" si="35"/>
        <v>5.1496754569622043</v>
      </c>
      <c r="Q112" s="8">
        <f t="shared" si="36"/>
        <v>22.01505115317973</v>
      </c>
      <c r="R112" s="9">
        <f t="shared" si="30"/>
        <v>3716250.7099125045</v>
      </c>
      <c r="S112" s="21"/>
      <c r="U112" s="2">
        <v>44440</v>
      </c>
      <c r="V112" s="8">
        <f t="shared" si="37"/>
        <v>134</v>
      </c>
      <c r="W112" s="8">
        <f t="shared" si="38"/>
        <v>17956</v>
      </c>
      <c r="X112" s="7">
        <v>0</v>
      </c>
      <c r="Y112" s="7">
        <v>0</v>
      </c>
      <c r="Z112" s="7">
        <v>0</v>
      </c>
      <c r="AA112" s="7">
        <v>0</v>
      </c>
      <c r="AB112" s="7">
        <v>0</v>
      </c>
      <c r="AC112" s="7">
        <v>0</v>
      </c>
      <c r="AD112" s="7">
        <v>0</v>
      </c>
      <c r="AE112" s="7">
        <v>0</v>
      </c>
      <c r="AF112" s="7">
        <v>1</v>
      </c>
      <c r="AG112" s="7">
        <v>0</v>
      </c>
      <c r="AH112" s="7">
        <v>0</v>
      </c>
      <c r="AI112" s="7">
        <v>0</v>
      </c>
      <c r="AJ112" s="7">
        <v>0</v>
      </c>
      <c r="AK112" s="7">
        <v>0</v>
      </c>
      <c r="AL112" s="8">
        <f t="shared" si="39"/>
        <v>18.493400269460555</v>
      </c>
      <c r="AN112" s="17">
        <v>68</v>
      </c>
      <c r="AO112" s="17">
        <v>14.623946188567295</v>
      </c>
      <c r="AP112" s="17">
        <v>-0.93770736653507214</v>
      </c>
      <c r="AQ112" s="17">
        <v>-0.35807131955057542</v>
      </c>
      <c r="AY112" s="1">
        <v>68</v>
      </c>
      <c r="AZ112" s="7">
        <f t="shared" si="59"/>
        <v>46</v>
      </c>
      <c r="BA112" s="52">
        <f t="shared" si="62"/>
        <v>0.37941787941787941</v>
      </c>
      <c r="BB112" s="52">
        <f t="shared" si="63"/>
        <v>-0.30701000240174037</v>
      </c>
      <c r="BC112" s="43"/>
      <c r="BD112" s="1">
        <v>68</v>
      </c>
      <c r="BE112" s="46">
        <f t="shared" si="60"/>
        <v>-0.93770736653507214</v>
      </c>
      <c r="BF112" s="46">
        <f t="shared" si="57"/>
        <v>-0.28594710460235007</v>
      </c>
      <c r="BG112" s="46">
        <f t="shared" si="57"/>
        <v>-1.1953273360553318</v>
      </c>
      <c r="BH112" s="46">
        <f t="shared" si="57"/>
        <v>2.9977681230434357</v>
      </c>
      <c r="BI112" s="46">
        <f t="shared" si="57"/>
        <v>3.7903422993014999</v>
      </c>
      <c r="BJ112" s="46">
        <f t="shared" si="57"/>
        <v>7.6169857155827287</v>
      </c>
      <c r="BK112" s="46">
        <f t="shared" si="57"/>
        <v>-5.3304066464662156</v>
      </c>
      <c r="BL112" s="46">
        <f t="shared" si="57"/>
        <v>4.3304455957279089</v>
      </c>
      <c r="BM112" s="46">
        <f t="shared" si="57"/>
        <v>-1.0279071313734391</v>
      </c>
      <c r="BN112" s="46">
        <f t="shared" si="57"/>
        <v>-5.2900046185911265E-2</v>
      </c>
      <c r="BO112" s="46">
        <f t="shared" si="40"/>
        <v>-0.45962510106652132</v>
      </c>
      <c r="BP112" s="46">
        <f t="shared" si="40"/>
        <v>-0.99597180268619212</v>
      </c>
      <c r="BQ112" s="46">
        <f t="shared" si="40"/>
        <v>0.34152847016644472</v>
      </c>
      <c r="BR112" s="1">
        <v>68</v>
      </c>
      <c r="BS112" s="60">
        <f t="shared" si="61"/>
        <v>0.8792951052541701</v>
      </c>
      <c r="BT112" s="60">
        <f t="shared" si="64"/>
        <v>0.26813470642501808</v>
      </c>
      <c r="BU112" s="60">
        <f t="shared" si="65"/>
        <v>1.1208672484398625</v>
      </c>
      <c r="BV112" s="60">
        <f t="shared" ref="BV112:BV120" si="66">($BE112-$BS$172)*(BH112-$BS$172)</f>
        <v>-2.8110292521418789</v>
      </c>
      <c r="BW112" s="60">
        <f t="shared" si="48"/>
        <v>-3.5542318957445453</v>
      </c>
      <c r="BX112" s="60">
        <f t="shared" si="49"/>
        <v>-7.1425036162944497</v>
      </c>
      <c r="BY112" s="60">
        <f t="shared" si="50"/>
        <v>4.9983615790189804</v>
      </c>
      <c r="BZ112" s="60">
        <f t="shared" si="51"/>
        <v>-4.0606907354934734</v>
      </c>
      <c r="CA112" s="60">
        <f t="shared" si="52"/>
        <v>0.96387608920283951</v>
      </c>
      <c r="CB112" s="60">
        <f t="shared" si="53"/>
        <v>4.9604762998590388E-2</v>
      </c>
      <c r="CC112" s="60">
        <f t="shared" si="54"/>
        <v>0.43099384311452643</v>
      </c>
      <c r="CD112" s="60">
        <f t="shared" si="55"/>
        <v>0.9339300962400886</v>
      </c>
      <c r="CE112" s="60">
        <f t="shared" si="56"/>
        <v>-0.32025376235651931</v>
      </c>
    </row>
    <row r="113" spans="1:83">
      <c r="A113" s="2">
        <v>44105</v>
      </c>
      <c r="B113" s="8">
        <f>'WA Sch. 1-2'!B114</f>
        <v>510.4</v>
      </c>
      <c r="C113" s="8">
        <f>'WA Sch. 1-2'!C114</f>
        <v>260508.15999999997</v>
      </c>
      <c r="D113" s="8">
        <f>'WA Sch. 1-2'!D114</f>
        <v>0.65</v>
      </c>
      <c r="E113" s="74">
        <f>'WA Sch. 1-2'!E114</f>
        <v>530</v>
      </c>
      <c r="F113" s="8">
        <f t="shared" si="31"/>
        <v>280900</v>
      </c>
      <c r="G113" s="8">
        <f>'WA Sch. 1-2'!G114</f>
        <v>2.5</v>
      </c>
      <c r="H113" s="8">
        <f t="shared" si="58"/>
        <v>-19.600000000000023</v>
      </c>
      <c r="I113" s="8">
        <f t="shared" si="58"/>
        <v>-20391.840000000026</v>
      </c>
      <c r="J113" s="8">
        <f t="shared" si="58"/>
        <v>-1.85</v>
      </c>
      <c r="K113" s="9">
        <v>168830</v>
      </c>
      <c r="L113" s="9">
        <v>4188045.5314800004</v>
      </c>
      <c r="M113" s="9">
        <v>4788356</v>
      </c>
      <c r="N113" s="9">
        <f t="shared" si="33"/>
        <v>8976401.5314799994</v>
      </c>
      <c r="O113" s="9">
        <f t="shared" si="34"/>
        <v>53.16828485150743</v>
      </c>
      <c r="P113" s="8">
        <f t="shared" si="35"/>
        <v>-1.9120684947467657</v>
      </c>
      <c r="Q113" s="8">
        <f t="shared" si="36"/>
        <v>51.256216356760667</v>
      </c>
      <c r="R113" s="9">
        <f t="shared" si="30"/>
        <v>8653587.0075119026</v>
      </c>
      <c r="S113" s="21"/>
      <c r="U113" s="2">
        <v>44470</v>
      </c>
      <c r="V113" s="8">
        <f t="shared" si="37"/>
        <v>510</v>
      </c>
      <c r="W113" s="8">
        <f t="shared" si="38"/>
        <v>260100</v>
      </c>
      <c r="X113" s="7">
        <v>0</v>
      </c>
      <c r="Y113" s="7">
        <v>0</v>
      </c>
      <c r="Z113" s="7">
        <v>0</v>
      </c>
      <c r="AA113" s="7">
        <v>0</v>
      </c>
      <c r="AB113" s="7">
        <v>0</v>
      </c>
      <c r="AC113" s="7">
        <v>0</v>
      </c>
      <c r="AD113" s="7">
        <v>0</v>
      </c>
      <c r="AE113" s="7">
        <v>0</v>
      </c>
      <c r="AF113" s="7">
        <v>0</v>
      </c>
      <c r="AG113" s="7">
        <v>1</v>
      </c>
      <c r="AH113" s="7">
        <v>0</v>
      </c>
      <c r="AI113" s="7">
        <v>0</v>
      </c>
      <c r="AJ113" s="7">
        <v>0</v>
      </c>
      <c r="AK113" s="7">
        <v>0</v>
      </c>
      <c r="AL113" s="8">
        <f t="shared" si="39"/>
        <v>48.599710579004579</v>
      </c>
      <c r="AN113" s="17">
        <v>69</v>
      </c>
      <c r="AO113" s="17">
        <v>21.28192510954716</v>
      </c>
      <c r="AP113" s="17">
        <v>-2.0819292945104024</v>
      </c>
      <c r="AQ113" s="17">
        <v>-0.79500193375995609</v>
      </c>
      <c r="AY113" s="1">
        <v>69</v>
      </c>
      <c r="AZ113" s="7">
        <f t="shared" si="59"/>
        <v>21</v>
      </c>
      <c r="BA113" s="52">
        <f t="shared" si="62"/>
        <v>0.17151767151767153</v>
      </c>
      <c r="BB113" s="52">
        <f t="shared" si="63"/>
        <v>-0.94818488013239854</v>
      </c>
      <c r="BC113" s="43"/>
      <c r="BD113" s="1">
        <v>69</v>
      </c>
      <c r="BE113" s="46">
        <f t="shared" si="60"/>
        <v>-2.0819292945104024</v>
      </c>
      <c r="BF113" s="46">
        <f t="shared" si="57"/>
        <v>-0.93770736653507214</v>
      </c>
      <c r="BG113" s="46">
        <f t="shared" si="57"/>
        <v>-0.28594710460235007</v>
      </c>
      <c r="BH113" s="46">
        <f t="shared" si="57"/>
        <v>-1.1953273360553318</v>
      </c>
      <c r="BI113" s="46">
        <f t="shared" si="57"/>
        <v>2.9977681230434357</v>
      </c>
      <c r="BJ113" s="46">
        <f t="shared" si="57"/>
        <v>3.7903422993014999</v>
      </c>
      <c r="BK113" s="46">
        <f t="shared" si="57"/>
        <v>7.6169857155827287</v>
      </c>
      <c r="BL113" s="46">
        <f t="shared" si="57"/>
        <v>-5.3304066464662156</v>
      </c>
      <c r="BM113" s="46">
        <f t="shared" si="57"/>
        <v>4.3304455957279089</v>
      </c>
      <c r="BN113" s="46">
        <f t="shared" si="57"/>
        <v>-1.0279071313734391</v>
      </c>
      <c r="BO113" s="46">
        <f t="shared" si="40"/>
        <v>-5.2900046185911265E-2</v>
      </c>
      <c r="BP113" s="46">
        <f t="shared" si="40"/>
        <v>-0.45962510106652132</v>
      </c>
      <c r="BQ113" s="46">
        <f t="shared" si="40"/>
        <v>-0.99597180268619212</v>
      </c>
      <c r="BR113" s="1">
        <v>69</v>
      </c>
      <c r="BS113" s="60">
        <f t="shared" si="61"/>
        <v>4.3344295873406482</v>
      </c>
      <c r="BT113" s="60">
        <f t="shared" si="64"/>
        <v>1.9522404360676184</v>
      </c>
      <c r="BU113" s="60">
        <f t="shared" si="65"/>
        <v>0.59532165375210078</v>
      </c>
      <c r="BV113" s="60">
        <f t="shared" si="66"/>
        <v>2.4885869974627282</v>
      </c>
      <c r="BW113" s="60">
        <f t="shared" ref="BW113:BW120" si="67">($BE113-$BS$172)*(BI113-$BS$172)</f>
        <v>-6.241141273513608</v>
      </c>
      <c r="BX113" s="60">
        <f t="shared" si="49"/>
        <v>-7.8912246691377357</v>
      </c>
      <c r="BY113" s="60">
        <f t="shared" si="50"/>
        <v>-15.858025697139052</v>
      </c>
      <c r="BZ113" s="60">
        <f t="shared" si="51"/>
        <v>11.097529748931088</v>
      </c>
      <c r="CA113" s="60">
        <f t="shared" si="52"/>
        <v>-9.0156815440295208</v>
      </c>
      <c r="CB113" s="60">
        <f t="shared" si="53"/>
        <v>2.1400299688425655</v>
      </c>
      <c r="CC113" s="60">
        <f t="shared" si="54"/>
        <v>0.11013415583543611</v>
      </c>
      <c r="CD113" s="60">
        <f t="shared" si="55"/>
        <v>0.95690696240273576</v>
      </c>
      <c r="CE113" s="60">
        <f t="shared" si="56"/>
        <v>2.0735428725187668</v>
      </c>
    </row>
    <row r="114" spans="1:83">
      <c r="A114" s="2">
        <v>44136</v>
      </c>
      <c r="B114" s="8">
        <f>'WA Sch. 1-2'!B115</f>
        <v>874.97500000000002</v>
      </c>
      <c r="C114" s="8">
        <f>'WA Sch. 1-2'!C115</f>
        <v>765581.25062499999</v>
      </c>
      <c r="D114" s="8">
        <f>'WA Sch. 1-2'!D115</f>
        <v>0</v>
      </c>
      <c r="E114" s="74">
        <f>'WA Sch. 1-2'!E115</f>
        <v>836</v>
      </c>
      <c r="F114" s="8">
        <f t="shared" si="31"/>
        <v>698896</v>
      </c>
      <c r="G114" s="8">
        <f>'WA Sch. 1-2'!G115</f>
        <v>0</v>
      </c>
      <c r="H114" s="8">
        <f t="shared" si="58"/>
        <v>38.975000000000023</v>
      </c>
      <c r="I114" s="8">
        <f t="shared" si="58"/>
        <v>66685.250624999986</v>
      </c>
      <c r="J114" s="8">
        <f t="shared" si="58"/>
        <v>0</v>
      </c>
      <c r="K114" s="9">
        <v>168963</v>
      </c>
      <c r="L114" s="9">
        <v>13136278.363269998</v>
      </c>
      <c r="M114" s="9">
        <v>4017897</v>
      </c>
      <c r="N114" s="9">
        <f t="shared" si="33"/>
        <v>17154175.36327</v>
      </c>
      <c r="O114" s="9">
        <f t="shared" si="34"/>
        <v>101.52622386717802</v>
      </c>
      <c r="P114" s="8">
        <f t="shared" si="35"/>
        <v>4.2694760366207056</v>
      </c>
      <c r="Q114" s="8">
        <f t="shared" si="36"/>
        <v>105.79569990379872</v>
      </c>
      <c r="R114" s="9">
        <f t="shared" si="30"/>
        <v>17875558.842845544</v>
      </c>
      <c r="U114" s="2">
        <v>44501</v>
      </c>
      <c r="V114" s="8">
        <f t="shared" si="37"/>
        <v>745.5</v>
      </c>
      <c r="W114" s="8">
        <f t="shared" si="38"/>
        <v>555770.25</v>
      </c>
      <c r="X114" s="7">
        <v>0</v>
      </c>
      <c r="Y114" s="7">
        <v>0</v>
      </c>
      <c r="Z114" s="7">
        <v>0</v>
      </c>
      <c r="AA114" s="7">
        <v>0</v>
      </c>
      <c r="AB114" s="7">
        <v>0</v>
      </c>
      <c r="AC114" s="7">
        <v>0</v>
      </c>
      <c r="AD114" s="7">
        <v>0</v>
      </c>
      <c r="AE114" s="7">
        <v>0</v>
      </c>
      <c r="AF114" s="7">
        <v>0</v>
      </c>
      <c r="AG114" s="7">
        <v>0</v>
      </c>
      <c r="AH114" s="7">
        <v>1</v>
      </c>
      <c r="AI114" s="7">
        <v>0</v>
      </c>
      <c r="AJ114" s="7">
        <v>0</v>
      </c>
      <c r="AK114" s="7">
        <v>0</v>
      </c>
      <c r="AL114" s="8">
        <f t="shared" si="39"/>
        <v>83.022476799918238</v>
      </c>
      <c r="AN114" s="17">
        <v>70</v>
      </c>
      <c r="AO114" s="17">
        <v>51.489337264282916</v>
      </c>
      <c r="AP114" s="17">
        <v>-0.47824795313562163</v>
      </c>
      <c r="AQ114" s="17">
        <v>-0.18262293948314504</v>
      </c>
      <c r="AY114" s="1">
        <v>70</v>
      </c>
      <c r="AZ114" s="7">
        <f t="shared" si="59"/>
        <v>54</v>
      </c>
      <c r="BA114" s="52">
        <f t="shared" si="62"/>
        <v>0.44594594594594594</v>
      </c>
      <c r="BB114" s="52">
        <f t="shared" si="63"/>
        <v>-0.13591068064648049</v>
      </c>
      <c r="BC114" s="43"/>
      <c r="BD114" s="1">
        <v>70</v>
      </c>
      <c r="BE114" s="46">
        <f t="shared" si="60"/>
        <v>-0.47824795313562163</v>
      </c>
      <c r="BF114" s="46">
        <f t="shared" si="57"/>
        <v>-2.0819292945104024</v>
      </c>
      <c r="BG114" s="46">
        <f t="shared" si="57"/>
        <v>-0.93770736653507214</v>
      </c>
      <c r="BH114" s="46">
        <f t="shared" si="57"/>
        <v>-0.28594710460235007</v>
      </c>
      <c r="BI114" s="46">
        <f t="shared" si="57"/>
        <v>-1.1953273360553318</v>
      </c>
      <c r="BJ114" s="46">
        <f t="shared" si="57"/>
        <v>2.9977681230434357</v>
      </c>
      <c r="BK114" s="46">
        <f t="shared" si="57"/>
        <v>3.7903422993014999</v>
      </c>
      <c r="BL114" s="46">
        <f t="shared" si="57"/>
        <v>7.6169857155827287</v>
      </c>
      <c r="BM114" s="46">
        <f t="shared" si="57"/>
        <v>-5.3304066464662156</v>
      </c>
      <c r="BN114" s="46">
        <f t="shared" si="57"/>
        <v>4.3304455957279089</v>
      </c>
      <c r="BO114" s="46">
        <f t="shared" si="40"/>
        <v>-1.0279071313734391</v>
      </c>
      <c r="BP114" s="46">
        <f t="shared" si="40"/>
        <v>-5.2900046185911265E-2</v>
      </c>
      <c r="BQ114" s="46">
        <f t="shared" si="40"/>
        <v>-0.45962510106652132</v>
      </c>
      <c r="BR114" s="1">
        <v>70</v>
      </c>
      <c r="BS114" s="60">
        <f t="shared" si="61"/>
        <v>0.22872110467842705</v>
      </c>
      <c r="BT114" s="60">
        <f t="shared" si="64"/>
        <v>0.99567842367272963</v>
      </c>
      <c r="BU114" s="60">
        <f t="shared" si="65"/>
        <v>0.44845662868561498</v>
      </c>
      <c r="BV114" s="60">
        <f t="shared" si="66"/>
        <v>0.13675361748114362</v>
      </c>
      <c r="BW114" s="60">
        <f t="shared" si="67"/>
        <v>0.57166285179554455</v>
      </c>
      <c r="BX114" s="60">
        <f t="shared" ref="BX114:BX120" si="68">($BE114-$BS$172)*(BJ114-$BS$172)</f>
        <v>-1.4336764688207777</v>
      </c>
      <c r="BY114" s="60">
        <f t="shared" si="50"/>
        <v>-1.8127234463243611</v>
      </c>
      <c r="BZ114" s="60">
        <f t="shared" si="51"/>
        <v>-3.6428078275408224</v>
      </c>
      <c r="CA114" s="60">
        <f t="shared" si="52"/>
        <v>2.5492560680530736</v>
      </c>
      <c r="CB114" s="60">
        <f t="shared" si="53"/>
        <v>-2.0710267423221018</v>
      </c>
      <c r="CC114" s="60">
        <f t="shared" si="54"/>
        <v>0.49159448159287988</v>
      </c>
      <c r="CD114" s="60">
        <f t="shared" si="55"/>
        <v>2.5299338809200409E-2</v>
      </c>
      <c r="CE114" s="60">
        <f t="shared" si="56"/>
        <v>0.21981476379483203</v>
      </c>
    </row>
    <row r="115" spans="1:83">
      <c r="A115" s="2">
        <v>44166</v>
      </c>
      <c r="B115" s="8">
        <f>'WA Sch. 1-2'!B116</f>
        <v>1138.7249999999999</v>
      </c>
      <c r="C115" s="8">
        <f>'WA Sch. 1-2'!C116</f>
        <v>1296694.6256249999</v>
      </c>
      <c r="D115" s="8">
        <f>'WA Sch. 1-2'!D116</f>
        <v>0</v>
      </c>
      <c r="E115" s="74">
        <f>'WA Sch. 1-2'!E116</f>
        <v>1029.5</v>
      </c>
      <c r="F115" s="8">
        <f t="shared" si="31"/>
        <v>1059870.25</v>
      </c>
      <c r="G115" s="8">
        <f>'WA Sch. 1-2'!G116</f>
        <v>0</v>
      </c>
      <c r="H115" s="8">
        <f t="shared" si="58"/>
        <v>109.22499999999991</v>
      </c>
      <c r="I115" s="8">
        <f t="shared" si="58"/>
        <v>236824.37562499987</v>
      </c>
      <c r="J115" s="8">
        <f t="shared" si="58"/>
        <v>0</v>
      </c>
      <c r="K115" s="9">
        <v>169607</v>
      </c>
      <c r="L115" s="9">
        <v>20131834.524419997</v>
      </c>
      <c r="M115" s="9">
        <v>1393886</v>
      </c>
      <c r="N115" s="9">
        <f t="shared" si="33"/>
        <v>21525720.524419997</v>
      </c>
      <c r="O115" s="9">
        <f t="shared" si="34"/>
        <v>126.91528371128548</v>
      </c>
      <c r="P115" s="8">
        <f t="shared" si="35"/>
        <v>12.857890664504311</v>
      </c>
      <c r="Q115" s="8">
        <f t="shared" si="36"/>
        <v>139.77317437578978</v>
      </c>
      <c r="R115" s="9">
        <f t="shared" si="30"/>
        <v>23706508.786354575</v>
      </c>
      <c r="U115" s="2">
        <v>44531</v>
      </c>
      <c r="V115" s="8">
        <f t="shared" si="37"/>
        <v>1161</v>
      </c>
      <c r="W115" s="8">
        <f t="shared" si="38"/>
        <v>1347921</v>
      </c>
      <c r="X115" s="7">
        <v>0</v>
      </c>
      <c r="Y115" s="7">
        <v>0</v>
      </c>
      <c r="Z115" s="7">
        <v>0</v>
      </c>
      <c r="AA115" s="7">
        <v>0</v>
      </c>
      <c r="AB115" s="7">
        <v>0</v>
      </c>
      <c r="AC115" s="7">
        <v>0</v>
      </c>
      <c r="AD115" s="7">
        <v>0</v>
      </c>
      <c r="AE115" s="7">
        <v>0</v>
      </c>
      <c r="AF115" s="7">
        <v>0</v>
      </c>
      <c r="AG115" s="7">
        <v>0</v>
      </c>
      <c r="AH115" s="7">
        <v>0</v>
      </c>
      <c r="AI115" s="7">
        <v>0</v>
      </c>
      <c r="AJ115" s="7">
        <v>0</v>
      </c>
      <c r="AK115" s="7">
        <v>0</v>
      </c>
      <c r="AL115" s="8">
        <f t="shared" si="39"/>
        <v>138.52049177464528</v>
      </c>
      <c r="AN115" s="17">
        <v>71</v>
      </c>
      <c r="AO115" s="17">
        <v>95.837823327643491</v>
      </c>
      <c r="AP115" s="17">
        <v>-0.63965173202072378</v>
      </c>
      <c r="AQ115" s="17">
        <v>-0.24425630842999782</v>
      </c>
      <c r="AY115" s="1">
        <v>71</v>
      </c>
      <c r="AZ115" s="7">
        <f t="shared" si="59"/>
        <v>52</v>
      </c>
      <c r="BA115" s="52">
        <f t="shared" si="62"/>
        <v>0.42931392931392931</v>
      </c>
      <c r="BB115" s="52">
        <f t="shared" si="63"/>
        <v>-0.17812111651651327</v>
      </c>
      <c r="BC115" s="43"/>
      <c r="BD115" s="1">
        <v>71</v>
      </c>
      <c r="BE115" s="46">
        <f t="shared" si="60"/>
        <v>-0.63965173202072378</v>
      </c>
      <c r="BF115" s="46">
        <f t="shared" si="57"/>
        <v>-0.47824795313562163</v>
      </c>
      <c r="BG115" s="46">
        <f t="shared" si="57"/>
        <v>-2.0819292945104024</v>
      </c>
      <c r="BH115" s="46">
        <f t="shared" si="57"/>
        <v>-0.93770736653507214</v>
      </c>
      <c r="BI115" s="46">
        <f t="shared" si="57"/>
        <v>-0.28594710460235007</v>
      </c>
      <c r="BJ115" s="46">
        <f t="shared" si="57"/>
        <v>-1.1953273360553318</v>
      </c>
      <c r="BK115" s="46">
        <f t="shared" si="57"/>
        <v>2.9977681230434357</v>
      </c>
      <c r="BL115" s="46">
        <f t="shared" si="57"/>
        <v>3.7903422993014999</v>
      </c>
      <c r="BM115" s="46">
        <f t="shared" si="57"/>
        <v>7.6169857155827287</v>
      </c>
      <c r="BN115" s="46">
        <f t="shared" si="57"/>
        <v>-5.3304066464662156</v>
      </c>
      <c r="BO115" s="46">
        <f t="shared" si="40"/>
        <v>4.3304455957279089</v>
      </c>
      <c r="BP115" s="46">
        <f t="shared" si="40"/>
        <v>-1.0279071313734391</v>
      </c>
      <c r="BQ115" s="46">
        <f t="shared" si="40"/>
        <v>-5.2900046185911265E-2</v>
      </c>
      <c r="BR115" s="1">
        <v>71</v>
      </c>
      <c r="BS115" s="60">
        <f t="shared" si="61"/>
        <v>0.40915433827713227</v>
      </c>
      <c r="BT115" s="60">
        <f t="shared" si="64"/>
        <v>0.30591213155858421</v>
      </c>
      <c r="BU115" s="60">
        <f t="shared" si="65"/>
        <v>1.3317096791783061</v>
      </c>
      <c r="BV115" s="60">
        <f t="shared" si="66"/>
        <v>0.59980614113277575</v>
      </c>
      <c r="BW115" s="60">
        <f t="shared" si="67"/>
        <v>0.1829065607252191</v>
      </c>
      <c r="BX115" s="60">
        <f t="shared" si="68"/>
        <v>0.76459320083954008</v>
      </c>
      <c r="BY115" s="60">
        <f t="shared" ref="BY115:BY120" si="69">($BE115-$BS$172)*(BK115-$BS$172)</f>
        <v>-1.9175275721012854</v>
      </c>
      <c r="BZ115" s="60">
        <f t="shared" si="51"/>
        <v>-2.4244990166996674</v>
      </c>
      <c r="CA115" s="60">
        <f t="shared" si="52"/>
        <v>-4.8722181057497158</v>
      </c>
      <c r="CB115" s="60">
        <f t="shared" si="53"/>
        <v>3.409603843786988</v>
      </c>
      <c r="CC115" s="60">
        <f t="shared" si="54"/>
        <v>-2.7699770257289309</v>
      </c>
      <c r="CD115" s="60">
        <f t="shared" si="55"/>
        <v>0.65750257693950065</v>
      </c>
      <c r="CE115" s="60">
        <f t="shared" si="56"/>
        <v>3.3837606166805506E-2</v>
      </c>
    </row>
    <row r="116" spans="1:83">
      <c r="A116" s="2">
        <v>44197</v>
      </c>
      <c r="B116" s="8">
        <f>'WA Sch. 1-2'!B117</f>
        <v>1095.1500000000001</v>
      </c>
      <c r="C116" s="8">
        <f>'WA Sch. 1-2'!C117</f>
        <v>1199353.5225000002</v>
      </c>
      <c r="D116" s="8">
        <f>'WA Sch. 1-2'!D117</f>
        <v>0</v>
      </c>
      <c r="E116" s="74">
        <f>'WA Sch. 1-2'!E117</f>
        <v>977.5</v>
      </c>
      <c r="F116" s="8">
        <f t="shared" si="31"/>
        <v>955506.25</v>
      </c>
      <c r="G116" s="8">
        <f>'WA Sch. 1-2'!G117</f>
        <v>0</v>
      </c>
      <c r="H116" s="8">
        <f t="shared" si="58"/>
        <v>117.65000000000009</v>
      </c>
      <c r="I116" s="8">
        <f t="shared" si="58"/>
        <v>243847.2725000002</v>
      </c>
      <c r="J116" s="8">
        <f t="shared" si="58"/>
        <v>0</v>
      </c>
      <c r="K116" s="9">
        <v>163046</v>
      </c>
      <c r="L116" s="9">
        <v>20868027.524692524</v>
      </c>
      <c r="M116" s="9">
        <v>-188869</v>
      </c>
      <c r="N116" s="9">
        <f t="shared" si="33"/>
        <v>20679158.524692524</v>
      </c>
      <c r="O116" s="9">
        <f t="shared" si="34"/>
        <v>126.83021064418952</v>
      </c>
      <c r="P116" s="8">
        <f t="shared" si="35"/>
        <v>13.648633154217817</v>
      </c>
      <c r="Q116" s="8">
        <f t="shared" si="36"/>
        <v>140.47884379840733</v>
      </c>
      <c r="R116" s="9">
        <f t="shared" si="30"/>
        <v>22904513.565955121</v>
      </c>
      <c r="U116" s="2">
        <v>44562</v>
      </c>
      <c r="V116" s="8">
        <f t="shared" si="37"/>
        <v>1105</v>
      </c>
      <c r="W116" s="8">
        <f t="shared" si="38"/>
        <v>1221025</v>
      </c>
      <c r="X116" s="9">
        <v>1</v>
      </c>
      <c r="Y116" s="7">
        <v>0</v>
      </c>
      <c r="Z116" s="9">
        <v>0</v>
      </c>
      <c r="AA116" s="7">
        <v>0</v>
      </c>
      <c r="AB116" s="7">
        <v>0</v>
      </c>
      <c r="AC116" s="7">
        <v>0</v>
      </c>
      <c r="AD116" s="7">
        <v>0</v>
      </c>
      <c r="AE116" s="7">
        <v>0</v>
      </c>
      <c r="AF116" s="7">
        <v>0</v>
      </c>
      <c r="AG116" s="7">
        <v>0</v>
      </c>
      <c r="AH116" s="7">
        <v>0</v>
      </c>
      <c r="AI116" s="7">
        <v>0</v>
      </c>
      <c r="AJ116" s="7">
        <v>0</v>
      </c>
      <c r="AK116" s="7">
        <v>1</v>
      </c>
      <c r="AL116" s="8">
        <f t="shared" si="39"/>
        <v>146.4086455735835</v>
      </c>
      <c r="AN116" s="17">
        <v>72</v>
      </c>
      <c r="AO116" s="17">
        <v>125.04375788246085</v>
      </c>
      <c r="AP116" s="17">
        <v>0.59635371461894238</v>
      </c>
      <c r="AQ116" s="17">
        <v>0.22772260209657341</v>
      </c>
      <c r="AY116" s="1">
        <v>72</v>
      </c>
      <c r="AZ116" s="7">
        <f t="shared" si="59"/>
        <v>77</v>
      </c>
      <c r="BA116" s="52">
        <f t="shared" si="62"/>
        <v>0.63721413721413722</v>
      </c>
      <c r="BB116" s="52">
        <f t="shared" si="63"/>
        <v>0.35102215742413223</v>
      </c>
      <c r="BC116" s="43"/>
      <c r="BD116" s="1">
        <v>72</v>
      </c>
      <c r="BE116" s="46">
        <f t="shared" si="60"/>
        <v>0.59635371461894238</v>
      </c>
      <c r="BF116" s="46">
        <f t="shared" si="57"/>
        <v>-0.63965173202072378</v>
      </c>
      <c r="BG116" s="46">
        <f t="shared" si="57"/>
        <v>-0.47824795313562163</v>
      </c>
      <c r="BH116" s="46">
        <f t="shared" si="57"/>
        <v>-2.0819292945104024</v>
      </c>
      <c r="BI116" s="46">
        <f t="shared" si="57"/>
        <v>-0.93770736653507214</v>
      </c>
      <c r="BJ116" s="46">
        <f t="shared" si="57"/>
        <v>-0.28594710460235007</v>
      </c>
      <c r="BK116" s="46">
        <f t="shared" si="57"/>
        <v>-1.1953273360553318</v>
      </c>
      <c r="BL116" s="46">
        <f t="shared" si="57"/>
        <v>2.9977681230434357</v>
      </c>
      <c r="BM116" s="46">
        <f t="shared" si="57"/>
        <v>3.7903422993014999</v>
      </c>
      <c r="BN116" s="46">
        <f t="shared" si="57"/>
        <v>7.6169857155827287</v>
      </c>
      <c r="BO116" s="46">
        <f t="shared" si="40"/>
        <v>-5.3304066464662156</v>
      </c>
      <c r="BP116" s="46">
        <f t="shared" si="40"/>
        <v>4.3304455957279089</v>
      </c>
      <c r="BQ116" s="46">
        <f t="shared" si="40"/>
        <v>-1.0279071313734391</v>
      </c>
      <c r="BR116" s="1">
        <v>72</v>
      </c>
      <c r="BS116" s="60">
        <f t="shared" si="61"/>
        <v>0.35563775293979188</v>
      </c>
      <c r="BT116" s="60">
        <f t="shared" si="64"/>
        <v>-0.38145868645299824</v>
      </c>
      <c r="BU116" s="60">
        <f t="shared" si="65"/>
        <v>-0.28520494336133573</v>
      </c>
      <c r="BV116" s="60">
        <f t="shared" si="66"/>
        <v>-1.2415662683552489</v>
      </c>
      <c r="BW116" s="60">
        <f t="shared" si="67"/>
        <v>-0.55920527125873098</v>
      </c>
      <c r="BX116" s="60">
        <f t="shared" si="68"/>
        <v>-0.1705256180141477</v>
      </c>
      <c r="BY116" s="60">
        <f t="shared" si="69"/>
        <v>-0.71283789704215239</v>
      </c>
      <c r="BZ116" s="60">
        <f t="shared" si="51"/>
        <v>1.7877301557431502</v>
      </c>
      <c r="CA116" s="60">
        <f t="shared" si="52"/>
        <v>2.2603847098656824</v>
      </c>
      <c r="CB116" s="60">
        <f t="shared" si="53"/>
        <v>4.5424177256870522</v>
      </c>
      <c r="CC116" s="60">
        <f t="shared" si="54"/>
        <v>-3.1788078040495518</v>
      </c>
      <c r="CD116" s="60">
        <f t="shared" si="55"/>
        <v>2.5824773169674984</v>
      </c>
      <c r="CE116" s="60">
        <f t="shared" si="56"/>
        <v>-0.6129962360778447</v>
      </c>
    </row>
    <row r="117" spans="1:83">
      <c r="A117" s="2">
        <v>44228</v>
      </c>
      <c r="B117" s="8">
        <f>'WA Sch. 1-2'!B118</f>
        <v>932.76424999999995</v>
      </c>
      <c r="C117" s="8">
        <f>'WA Sch. 1-2'!C118</f>
        <v>870049.14607806236</v>
      </c>
      <c r="D117" s="8">
        <f>'WA Sch. 1-2'!D118</f>
        <v>0</v>
      </c>
      <c r="E117" s="74">
        <f>'WA Sch. 1-2'!E118</f>
        <v>1003.5</v>
      </c>
      <c r="F117" s="8">
        <f t="shared" si="31"/>
        <v>1007012.25</v>
      </c>
      <c r="G117" s="8">
        <f>'WA Sch. 1-2'!G118</f>
        <v>0</v>
      </c>
      <c r="H117" s="8">
        <f t="shared" si="58"/>
        <v>-70.735750000000053</v>
      </c>
      <c r="I117" s="8">
        <f t="shared" si="58"/>
        <v>-136963.10392193764</v>
      </c>
      <c r="J117" s="8">
        <f t="shared" si="58"/>
        <v>0</v>
      </c>
      <c r="K117" s="9">
        <v>162842</v>
      </c>
      <c r="L117" s="9">
        <v>21227695.072872993</v>
      </c>
      <c r="M117" s="9">
        <v>267245</v>
      </c>
      <c r="N117" s="9">
        <f t="shared" si="33"/>
        <v>21494940.072872993</v>
      </c>
      <c r="O117" s="9">
        <f t="shared" si="34"/>
        <v>131.99874769944481</v>
      </c>
      <c r="P117" s="8">
        <f t="shared" si="35"/>
        <v>-8.0336000332663691</v>
      </c>
      <c r="Q117" s="8">
        <f t="shared" si="36"/>
        <v>123.96514766617844</v>
      </c>
      <c r="R117" s="9">
        <f t="shared" si="30"/>
        <v>20186732.576255828</v>
      </c>
      <c r="U117" s="2">
        <v>44593</v>
      </c>
      <c r="V117" s="8">
        <f t="shared" si="37"/>
        <v>936</v>
      </c>
      <c r="W117" s="8">
        <f t="shared" si="38"/>
        <v>876096</v>
      </c>
      <c r="X117" s="9">
        <v>0</v>
      </c>
      <c r="Y117" s="7">
        <v>1</v>
      </c>
      <c r="Z117" s="9">
        <v>0</v>
      </c>
      <c r="AA117" s="7">
        <v>0</v>
      </c>
      <c r="AB117" s="7">
        <v>0</v>
      </c>
      <c r="AC117" s="7">
        <v>0</v>
      </c>
      <c r="AD117" s="7">
        <v>0</v>
      </c>
      <c r="AE117" s="7">
        <v>0</v>
      </c>
      <c r="AF117" s="7">
        <v>0</v>
      </c>
      <c r="AG117" s="7">
        <v>0</v>
      </c>
      <c r="AH117" s="7">
        <v>0</v>
      </c>
      <c r="AI117" s="7">
        <v>0</v>
      </c>
      <c r="AJ117" s="7">
        <v>0</v>
      </c>
      <c r="AK117" s="7">
        <v>0</v>
      </c>
      <c r="AL117" s="8">
        <f t="shared" si="39"/>
        <v>120.908421382838</v>
      </c>
      <c r="AN117" s="17">
        <v>73</v>
      </c>
      <c r="AO117" s="17">
        <v>131.89669432591637</v>
      </c>
      <c r="AP117" s="17">
        <v>-3.6442605784174873</v>
      </c>
      <c r="AQ117" s="17">
        <v>-1.3915910663279265</v>
      </c>
      <c r="AY117" s="1">
        <v>73</v>
      </c>
      <c r="AZ117" s="7">
        <f t="shared" si="59"/>
        <v>9</v>
      </c>
      <c r="BA117" s="52">
        <f t="shared" si="62"/>
        <v>7.172557172557173E-2</v>
      </c>
      <c r="BB117" s="52">
        <f t="shared" si="63"/>
        <v>-1.4630593361844002</v>
      </c>
      <c r="BC117" s="43"/>
      <c r="BD117" s="1">
        <v>73</v>
      </c>
      <c r="BE117" s="46">
        <f t="shared" si="60"/>
        <v>-3.6442605784174873</v>
      </c>
      <c r="BF117" s="46">
        <f t="shared" si="57"/>
        <v>0.59635371461894238</v>
      </c>
      <c r="BG117" s="46">
        <f t="shared" si="57"/>
        <v>-0.63965173202072378</v>
      </c>
      <c r="BH117" s="46">
        <f t="shared" si="57"/>
        <v>-0.47824795313562163</v>
      </c>
      <c r="BI117" s="46">
        <f t="shared" si="57"/>
        <v>-2.0819292945104024</v>
      </c>
      <c r="BJ117" s="46">
        <f t="shared" si="57"/>
        <v>-0.93770736653507214</v>
      </c>
      <c r="BK117" s="46">
        <f t="shared" si="57"/>
        <v>-0.28594710460235007</v>
      </c>
      <c r="BL117" s="46">
        <f t="shared" si="57"/>
        <v>-1.1953273360553318</v>
      </c>
      <c r="BM117" s="46">
        <f t="shared" si="57"/>
        <v>2.9977681230434357</v>
      </c>
      <c r="BN117" s="46">
        <f t="shared" si="57"/>
        <v>3.7903422993014999</v>
      </c>
      <c r="BO117" s="46">
        <f t="shared" si="40"/>
        <v>7.6169857155827287</v>
      </c>
      <c r="BP117" s="46">
        <f t="shared" si="40"/>
        <v>-5.3304066464662156</v>
      </c>
      <c r="BQ117" s="46">
        <f t="shared" si="40"/>
        <v>4.3304455957279089</v>
      </c>
      <c r="BR117" s="1">
        <v>73</v>
      </c>
      <c r="BS117" s="60">
        <f t="shared" si="61"/>
        <v>13.280635163407876</v>
      </c>
      <c r="BT117" s="60">
        <f t="shared" si="64"/>
        <v>-2.1732683329785956</v>
      </c>
      <c r="BU117" s="60">
        <f t="shared" si="65"/>
        <v>2.3310575909196589</v>
      </c>
      <c r="BV117" s="60">
        <f t="shared" si="66"/>
        <v>1.7428601623210658</v>
      </c>
      <c r="BW117" s="60">
        <f t="shared" si="67"/>
        <v>7.5870928550368824</v>
      </c>
      <c r="BX117" s="60">
        <f t="shared" si="68"/>
        <v>3.417249989955514</v>
      </c>
      <c r="BY117" s="60">
        <f t="shared" si="69"/>
        <v>1.0420657608150288</v>
      </c>
      <c r="BZ117" s="60">
        <f t="shared" si="51"/>
        <v>4.3560842890913154</v>
      </c>
      <c r="CA117" s="60">
        <f t="shared" si="52"/>
        <v>-10.924648194043765</v>
      </c>
      <c r="CB117" s="60">
        <f t="shared" si="53"/>
        <v>-13.812995020052755</v>
      </c>
      <c r="CC117" s="60">
        <f t="shared" si="54"/>
        <v>-27.758280769667316</v>
      </c>
      <c r="CD117" s="60">
        <f t="shared" si="55"/>
        <v>19.425390808651532</v>
      </c>
      <c r="CE117" s="60">
        <f t="shared" si="56"/>
        <v>-15.78127217149286</v>
      </c>
    </row>
    <row r="118" spans="1:83">
      <c r="A118" s="2">
        <v>44256</v>
      </c>
      <c r="B118" s="8">
        <f>'WA Sch. 1-2'!B119</f>
        <v>767.35</v>
      </c>
      <c r="C118" s="8">
        <f>'WA Sch. 1-2'!C119</f>
        <v>588826.02250000008</v>
      </c>
      <c r="D118" s="8">
        <f>'WA Sch. 1-2'!D119</f>
        <v>0</v>
      </c>
      <c r="E118" s="74">
        <f>'WA Sch. 1-2'!E119</f>
        <v>729</v>
      </c>
      <c r="F118" s="8">
        <f t="shared" si="31"/>
        <v>531441</v>
      </c>
      <c r="G118" s="8">
        <f>'WA Sch. 1-2'!G119</f>
        <v>0</v>
      </c>
      <c r="H118" s="8">
        <f t="shared" si="58"/>
        <v>38.350000000000023</v>
      </c>
      <c r="I118" s="8">
        <f t="shared" si="58"/>
        <v>57385.022500000079</v>
      </c>
      <c r="J118" s="8">
        <f t="shared" si="58"/>
        <v>0</v>
      </c>
      <c r="K118" s="9">
        <v>184155</v>
      </c>
      <c r="L118" s="9">
        <v>19966234.235235427</v>
      </c>
      <c r="M118" s="9">
        <v>-5208935</v>
      </c>
      <c r="N118" s="9">
        <f t="shared" si="33"/>
        <v>14757299.235235427</v>
      </c>
      <c r="O118" s="9">
        <f t="shared" si="34"/>
        <v>80.13520803255642</v>
      </c>
      <c r="P118" s="8">
        <f t="shared" si="35"/>
        <v>4.0538484157091599</v>
      </c>
      <c r="Q118" s="8">
        <f t="shared" si="36"/>
        <v>84.189056448265575</v>
      </c>
      <c r="R118" s="9">
        <f t="shared" si="30"/>
        <v>15503835.690230347</v>
      </c>
      <c r="U118" s="2">
        <v>44621</v>
      </c>
      <c r="V118" s="8">
        <f t="shared" si="37"/>
        <v>695.5</v>
      </c>
      <c r="W118" s="8">
        <f t="shared" si="38"/>
        <v>483720.25</v>
      </c>
      <c r="X118" s="9">
        <v>0</v>
      </c>
      <c r="Y118" s="7">
        <v>0</v>
      </c>
      <c r="Z118" s="9">
        <v>1</v>
      </c>
      <c r="AA118" s="7">
        <v>0</v>
      </c>
      <c r="AB118" s="7">
        <v>0</v>
      </c>
      <c r="AC118" s="7">
        <v>0</v>
      </c>
      <c r="AD118" s="7">
        <v>0</v>
      </c>
      <c r="AE118" s="7">
        <v>0</v>
      </c>
      <c r="AF118" s="7">
        <v>0</v>
      </c>
      <c r="AG118" s="7">
        <v>0</v>
      </c>
      <c r="AH118" s="7">
        <v>0</v>
      </c>
      <c r="AI118" s="7">
        <v>0</v>
      </c>
      <c r="AJ118" s="7">
        <v>0</v>
      </c>
      <c r="AK118" s="7">
        <v>0</v>
      </c>
      <c r="AL118" s="8">
        <f t="shared" si="39"/>
        <v>77.965852555816056</v>
      </c>
      <c r="AN118" s="17">
        <v>74</v>
      </c>
      <c r="AO118" s="17">
        <v>148.39864808628064</v>
      </c>
      <c r="AP118" s="17">
        <v>-3.4834033840179757</v>
      </c>
      <c r="AQ118" s="17">
        <v>-1.3301664151911132</v>
      </c>
      <c r="AY118" s="1">
        <v>74</v>
      </c>
      <c r="AZ118" s="7">
        <f t="shared" si="59"/>
        <v>10</v>
      </c>
      <c r="BA118" s="52">
        <f t="shared" si="62"/>
        <v>8.0041580041580046E-2</v>
      </c>
      <c r="BB118" s="52">
        <f t="shared" si="63"/>
        <v>-1.4047919280405334</v>
      </c>
      <c r="BC118" s="43"/>
      <c r="BD118" s="1">
        <v>74</v>
      </c>
      <c r="BE118" s="46">
        <f t="shared" si="60"/>
        <v>-3.4834033840179757</v>
      </c>
      <c r="BF118" s="46">
        <f t="shared" si="57"/>
        <v>-3.6442605784174873</v>
      </c>
      <c r="BG118" s="46">
        <f t="shared" si="57"/>
        <v>0.59635371461894238</v>
      </c>
      <c r="BH118" s="46">
        <f t="shared" si="57"/>
        <v>-0.63965173202072378</v>
      </c>
      <c r="BI118" s="46">
        <f t="shared" si="57"/>
        <v>-0.47824795313562163</v>
      </c>
      <c r="BJ118" s="46">
        <f t="shared" si="57"/>
        <v>-2.0819292945104024</v>
      </c>
      <c r="BK118" s="46">
        <f t="shared" si="57"/>
        <v>-0.93770736653507214</v>
      </c>
      <c r="BL118" s="46">
        <f t="shared" si="57"/>
        <v>-0.28594710460235007</v>
      </c>
      <c r="BM118" s="46">
        <f t="shared" si="57"/>
        <v>-1.1953273360553318</v>
      </c>
      <c r="BN118" s="46">
        <f t="shared" si="57"/>
        <v>2.9977681230434357</v>
      </c>
      <c r="BO118" s="46">
        <f t="shared" si="40"/>
        <v>3.7903422993014999</v>
      </c>
      <c r="BP118" s="46">
        <f t="shared" si="40"/>
        <v>7.6169857155827287</v>
      </c>
      <c r="BQ118" s="46">
        <f t="shared" si="40"/>
        <v>-5.3304066464662156</v>
      </c>
      <c r="BR118" s="1">
        <v>74</v>
      </c>
      <c r="BS118" s="60">
        <f t="shared" si="61"/>
        <v>12.134099135787995</v>
      </c>
      <c r="BT118" s="60">
        <f t="shared" si="64"/>
        <v>12.694429631102894</v>
      </c>
      <c r="BU118" s="60">
        <f t="shared" si="65"/>
        <v>-2.0773405475752678</v>
      </c>
      <c r="BV118" s="60">
        <f t="shared" si="66"/>
        <v>2.2281650079140145</v>
      </c>
      <c r="BW118" s="60">
        <f t="shared" si="67"/>
        <v>1.6659305383523579</v>
      </c>
      <c r="BX118" s="60">
        <f t="shared" si="68"/>
        <v>7.2521995497837812</v>
      </c>
      <c r="BY118" s="60">
        <f t="shared" si="69"/>
        <v>3.2664130138069254</v>
      </c>
      <c r="BZ118" s="60">
        <f t="shared" si="51"/>
        <v>0.99606911182202851</v>
      </c>
      <c r="CA118" s="60">
        <f t="shared" si="52"/>
        <v>4.1638072874244099</v>
      </c>
      <c r="CB118" s="60">
        <f t="shared" si="53"/>
        <v>-10.442435624310711</v>
      </c>
      <c r="CC118" s="60">
        <f t="shared" si="54"/>
        <v>-13.203291191973324</v>
      </c>
      <c r="CD118" s="60">
        <f t="shared" si="55"/>
        <v>-26.533033817677524</v>
      </c>
      <c r="CE118" s="60">
        <f t="shared" si="56"/>
        <v>18.567956550492465</v>
      </c>
    </row>
    <row r="119" spans="1:83">
      <c r="A119" s="2">
        <v>44287</v>
      </c>
      <c r="B119" s="8">
        <f>'WA Sch. 1-2'!B120</f>
        <v>547.15</v>
      </c>
      <c r="C119" s="8">
        <f>'WA Sch. 1-2'!C120</f>
        <v>299373.1225</v>
      </c>
      <c r="D119" s="8">
        <f>'WA Sch. 1-2'!D120</f>
        <v>0.375</v>
      </c>
      <c r="E119" s="74">
        <f>'WA Sch. 1-2'!E120</f>
        <v>476.5</v>
      </c>
      <c r="F119" s="8">
        <f t="shared" si="31"/>
        <v>227052.25</v>
      </c>
      <c r="G119" s="8">
        <f>'WA Sch. 1-2'!G120</f>
        <v>0</v>
      </c>
      <c r="H119" s="8">
        <f t="shared" si="58"/>
        <v>70.649999999999977</v>
      </c>
      <c r="I119" s="8">
        <f t="shared" si="58"/>
        <v>72320.872499999998</v>
      </c>
      <c r="J119" s="8">
        <f t="shared" si="58"/>
        <v>0.375</v>
      </c>
      <c r="K119" s="9">
        <v>170271</v>
      </c>
      <c r="L119" s="9">
        <v>11971976.095959999</v>
      </c>
      <c r="M119" s="9">
        <v>-3013644</v>
      </c>
      <c r="N119" s="9">
        <f t="shared" si="33"/>
        <v>8958332.0959599987</v>
      </c>
      <c r="O119" s="9">
        <f t="shared" si="34"/>
        <v>52.612201114458706</v>
      </c>
      <c r="P119" s="8">
        <f t="shared" si="35"/>
        <v>6.8710682795762432</v>
      </c>
      <c r="Q119" s="8">
        <f t="shared" si="36"/>
        <v>59.483269394034949</v>
      </c>
      <c r="R119" s="9">
        <f t="shared" si="30"/>
        <v>10128275.762991725</v>
      </c>
      <c r="U119" s="2">
        <v>44652</v>
      </c>
      <c r="V119" s="8">
        <f t="shared" si="37"/>
        <v>686.5</v>
      </c>
      <c r="W119" s="8">
        <f t="shared" si="38"/>
        <v>471282.25</v>
      </c>
      <c r="X119" s="9">
        <v>0</v>
      </c>
      <c r="Y119" s="7">
        <v>0</v>
      </c>
      <c r="Z119" s="9">
        <v>0</v>
      </c>
      <c r="AA119" s="7">
        <v>1</v>
      </c>
      <c r="AB119" s="7">
        <v>0</v>
      </c>
      <c r="AC119" s="7">
        <v>0</v>
      </c>
      <c r="AD119" s="7">
        <v>0</v>
      </c>
      <c r="AE119" s="7">
        <v>0</v>
      </c>
      <c r="AF119" s="7">
        <v>0</v>
      </c>
      <c r="AG119" s="7">
        <v>0</v>
      </c>
      <c r="AH119" s="7">
        <v>0</v>
      </c>
      <c r="AI119" s="7">
        <v>0</v>
      </c>
      <c r="AJ119" s="7">
        <v>0</v>
      </c>
      <c r="AK119" s="7">
        <v>0</v>
      </c>
      <c r="AL119" s="8">
        <f t="shared" si="39"/>
        <v>70.7580636902469</v>
      </c>
      <c r="AN119" s="17">
        <v>75</v>
      </c>
      <c r="AO119" s="17">
        <v>109.58118917161696</v>
      </c>
      <c r="AP119" s="17">
        <v>1.060213744483562</v>
      </c>
      <c r="AQ119" s="17">
        <v>0.40485139398623526</v>
      </c>
      <c r="AY119" s="1">
        <v>75</v>
      </c>
      <c r="AZ119" s="7">
        <f t="shared" si="59"/>
        <v>86</v>
      </c>
      <c r="BA119" s="52">
        <f t="shared" si="62"/>
        <v>0.71205821205821207</v>
      </c>
      <c r="BB119" s="52">
        <f t="shared" si="63"/>
        <v>0.55940759981342003</v>
      </c>
      <c r="BC119" s="43"/>
      <c r="BD119" s="1">
        <v>75</v>
      </c>
      <c r="BE119" s="46">
        <f t="shared" si="60"/>
        <v>1.060213744483562</v>
      </c>
      <c r="BF119" s="46">
        <f t="shared" si="57"/>
        <v>-3.4834033840179757</v>
      </c>
      <c r="BG119" s="46">
        <f t="shared" si="57"/>
        <v>-3.6442605784174873</v>
      </c>
      <c r="BH119" s="46">
        <f t="shared" si="57"/>
        <v>0.59635371461894238</v>
      </c>
      <c r="BI119" s="46">
        <f t="shared" si="57"/>
        <v>-0.63965173202072378</v>
      </c>
      <c r="BJ119" s="46">
        <f t="shared" si="57"/>
        <v>-0.47824795313562163</v>
      </c>
      <c r="BK119" s="46">
        <f t="shared" si="57"/>
        <v>-2.0819292945104024</v>
      </c>
      <c r="BL119" s="46">
        <f t="shared" si="57"/>
        <v>-0.93770736653507214</v>
      </c>
      <c r="BM119" s="46">
        <f t="shared" si="57"/>
        <v>-0.28594710460235007</v>
      </c>
      <c r="BN119" s="46">
        <f t="shared" si="57"/>
        <v>-1.1953273360553318</v>
      </c>
      <c r="BO119" s="46">
        <f t="shared" si="40"/>
        <v>2.9977681230434357</v>
      </c>
      <c r="BP119" s="46">
        <f t="shared" si="40"/>
        <v>3.7903422993014999</v>
      </c>
      <c r="BQ119" s="46">
        <f t="shared" si="40"/>
        <v>7.6169857155827287</v>
      </c>
      <c r="BR119" s="1">
        <v>75</v>
      </c>
      <c r="BS119" s="60">
        <f t="shared" si="61"/>
        <v>1.1240531839918217</v>
      </c>
      <c r="BT119" s="60">
        <f t="shared" si="64"/>
        <v>-3.6931521453163705</v>
      </c>
      <c r="BU119" s="60">
        <f t="shared" si="65"/>
        <v>-3.8636951537177944</v>
      </c>
      <c r="BV119" s="60">
        <f t="shared" si="66"/>
        <v>0.63226240481280394</v>
      </c>
      <c r="BW119" s="60">
        <f t="shared" si="67"/>
        <v>-0.67816755797109418</v>
      </c>
      <c r="BX119" s="60">
        <f t="shared" si="68"/>
        <v>-0.50704505318552573</v>
      </c>
      <c r="BY119" s="60">
        <f t="shared" si="69"/>
        <v>-2.2072900530828781</v>
      </c>
      <c r="BZ119" s="60">
        <f t="shared" si="51"/>
        <v>-0.99417023830397078</v>
      </c>
      <c r="CA119" s="60">
        <f t="shared" si="52"/>
        <v>-0.30316505049470271</v>
      </c>
      <c r="CB119" s="60">
        <f t="shared" si="53"/>
        <v>-1.2673024708427822</v>
      </c>
      <c r="CC119" s="60">
        <f t="shared" si="54"/>
        <v>3.1782749668252754</v>
      </c>
      <c r="CD119" s="60">
        <f t="shared" si="55"/>
        <v>4.0185730020168</v>
      </c>
      <c r="CE119" s="60">
        <f t="shared" si="56"/>
        <v>8.0756329471956292</v>
      </c>
    </row>
    <row r="120" spans="1:83">
      <c r="A120" s="2">
        <v>44317</v>
      </c>
      <c r="B120" s="8">
        <f>'WA Sch. 1-2'!B121</f>
        <v>290.02499999999998</v>
      </c>
      <c r="C120" s="8">
        <f>'WA Sch. 1-2'!C121</f>
        <v>84114.500624999986</v>
      </c>
      <c r="D120" s="8">
        <f>'WA Sch. 1-2'!D121</f>
        <v>14.95</v>
      </c>
      <c r="E120" s="74">
        <f>'WA Sch. 1-2'!E121</f>
        <v>271</v>
      </c>
      <c r="F120" s="8">
        <f t="shared" si="31"/>
        <v>73441</v>
      </c>
      <c r="G120" s="8">
        <f>'WA Sch. 1-2'!G121</f>
        <v>9.5</v>
      </c>
      <c r="H120" s="8">
        <f t="shared" si="58"/>
        <v>19.024999999999977</v>
      </c>
      <c r="I120" s="8">
        <f t="shared" si="58"/>
        <v>10673.500624999986</v>
      </c>
      <c r="J120" s="8">
        <f t="shared" si="58"/>
        <v>5.4499999999999993</v>
      </c>
      <c r="K120" s="9">
        <v>170239</v>
      </c>
      <c r="L120" s="9">
        <v>5993150.5550799994</v>
      </c>
      <c r="M120" s="9">
        <v>-1528849</v>
      </c>
      <c r="N120" s="9">
        <f t="shared" si="33"/>
        <v>4464301.5550799994</v>
      </c>
      <c r="O120" s="9">
        <f t="shared" si="34"/>
        <v>26.223729903723584</v>
      </c>
      <c r="P120" s="8">
        <f t="shared" si="35"/>
        <v>1.6929129550188073</v>
      </c>
      <c r="Q120" s="8">
        <f t="shared" si="36"/>
        <v>27.916642858742392</v>
      </c>
      <c r="R120" s="9">
        <f t="shared" si="30"/>
        <v>4752501.3636294464</v>
      </c>
      <c r="U120" s="2">
        <v>44682</v>
      </c>
      <c r="V120" s="8">
        <f t="shared" si="37"/>
        <v>430.5</v>
      </c>
      <c r="W120" s="8">
        <f t="shared" si="38"/>
        <v>185330.25</v>
      </c>
      <c r="X120" s="9">
        <v>0</v>
      </c>
      <c r="Y120" s="7">
        <v>0</v>
      </c>
      <c r="Z120" s="9">
        <v>0</v>
      </c>
      <c r="AA120" s="7">
        <v>0</v>
      </c>
      <c r="AB120" s="7">
        <v>1</v>
      </c>
      <c r="AC120" s="7">
        <v>0</v>
      </c>
      <c r="AD120" s="7">
        <v>0</v>
      </c>
      <c r="AE120" s="7">
        <v>0</v>
      </c>
      <c r="AF120" s="7">
        <v>0</v>
      </c>
      <c r="AG120" s="7">
        <v>0</v>
      </c>
      <c r="AH120" s="7">
        <v>0</v>
      </c>
      <c r="AI120" s="7">
        <v>0</v>
      </c>
      <c r="AJ120" s="7">
        <v>0</v>
      </c>
      <c r="AK120" s="7">
        <v>0</v>
      </c>
      <c r="AL120" s="8">
        <f t="shared" si="39"/>
        <v>44.18933333266979</v>
      </c>
      <c r="AN120" s="17">
        <v>76</v>
      </c>
      <c r="AO120" s="17">
        <v>52.930578838059517</v>
      </c>
      <c r="AP120" s="17">
        <v>0.30994964648793655</v>
      </c>
      <c r="AQ120" s="17">
        <v>0.11835683804241372</v>
      </c>
      <c r="AY120" s="1">
        <v>76</v>
      </c>
      <c r="AZ120" s="7">
        <f t="shared" si="59"/>
        <v>72</v>
      </c>
      <c r="BA120" s="52">
        <f t="shared" si="62"/>
        <v>0.59563409563409564</v>
      </c>
      <c r="BB120" s="52">
        <f t="shared" si="63"/>
        <v>0.24206240467219475</v>
      </c>
      <c r="BC120" s="43"/>
      <c r="BD120" s="1">
        <v>76</v>
      </c>
      <c r="BE120" s="46">
        <f t="shared" si="60"/>
        <v>0.30994964648793655</v>
      </c>
      <c r="BF120" s="46">
        <f t="shared" si="57"/>
        <v>1.060213744483562</v>
      </c>
      <c r="BG120" s="46">
        <f t="shared" si="57"/>
        <v>-3.4834033840179757</v>
      </c>
      <c r="BH120" s="46">
        <f t="shared" si="57"/>
        <v>-3.6442605784174873</v>
      </c>
      <c r="BI120" s="46">
        <f t="shared" si="57"/>
        <v>0.59635371461894238</v>
      </c>
      <c r="BJ120" s="46">
        <f t="shared" si="57"/>
        <v>-0.63965173202072378</v>
      </c>
      <c r="BK120" s="46">
        <f t="shared" si="57"/>
        <v>-0.47824795313562163</v>
      </c>
      <c r="BL120" s="46">
        <f t="shared" si="57"/>
        <v>-2.0819292945104024</v>
      </c>
      <c r="BM120" s="46">
        <f t="shared" si="57"/>
        <v>-0.93770736653507214</v>
      </c>
      <c r="BN120" s="46">
        <f t="shared" si="57"/>
        <v>-0.28594710460235007</v>
      </c>
      <c r="BO120" s="46">
        <f t="shared" si="40"/>
        <v>-1.1953273360553318</v>
      </c>
      <c r="BP120" s="46">
        <f t="shared" si="40"/>
        <v>2.9977681230434357</v>
      </c>
      <c r="BQ120" s="46">
        <f t="shared" si="40"/>
        <v>3.7903422993014999</v>
      </c>
      <c r="BR120" s="1">
        <v>76</v>
      </c>
      <c r="BS120" s="60">
        <f t="shared" si="61"/>
        <v>9.6068783357986923E-2</v>
      </c>
      <c r="BT120" s="60">
        <f t="shared" si="64"/>
        <v>0.3286128753043096</v>
      </c>
      <c r="BU120" s="60">
        <f t="shared" si="65"/>
        <v>-1.0796796474512027</v>
      </c>
      <c r="BV120" s="60">
        <f t="shared" si="66"/>
        <v>-1.1295372779903701</v>
      </c>
      <c r="BW120" s="60">
        <f t="shared" si="67"/>
        <v>0.1848396230278945</v>
      </c>
      <c r="BX120" s="60">
        <f t="shared" si="68"/>
        <v>-0.1982598282152144</v>
      </c>
      <c r="BY120" s="60">
        <f t="shared" si="69"/>
        <v>-0.14823278400796247</v>
      </c>
      <c r="BZ120" s="60">
        <f t="shared" si="51"/>
        <v>-0.64529324884635009</v>
      </c>
      <c r="CA120" s="60">
        <f t="shared" si="52"/>
        <v>-0.29064206676666954</v>
      </c>
      <c r="CB120" s="60">
        <f t="shared" si="53"/>
        <v>-8.8629203985747806E-2</v>
      </c>
      <c r="CC120" s="60">
        <f t="shared" si="54"/>
        <v>-0.37049128524770286</v>
      </c>
      <c r="CD120" s="60">
        <f t="shared" si="55"/>
        <v>0.92915716999006503</v>
      </c>
      <c r="CE120" s="60">
        <f t="shared" si="56"/>
        <v>1.1748152557367069</v>
      </c>
    </row>
    <row r="121" spans="1:83">
      <c r="A121" s="2">
        <v>44348</v>
      </c>
      <c r="B121" s="8">
        <f>'WA Sch. 1-2'!B122</f>
        <v>126.95</v>
      </c>
      <c r="C121" s="8">
        <f>'WA Sch. 1-2'!C122</f>
        <v>16116.302500000002</v>
      </c>
      <c r="D121" s="8">
        <f>'WA Sch. 1-2'!D122</f>
        <v>68</v>
      </c>
      <c r="E121" s="74">
        <f>'WA Sch. 1-2'!E122</f>
        <v>74.5</v>
      </c>
      <c r="F121" s="8">
        <f t="shared" si="31"/>
        <v>5550.25</v>
      </c>
      <c r="G121" s="8">
        <f>'WA Sch. 1-2'!G122</f>
        <v>258</v>
      </c>
      <c r="H121" s="8">
        <f>B121-E121</f>
        <v>52.45</v>
      </c>
      <c r="I121" s="8">
        <f t="shared" si="58"/>
        <v>10566.052500000002</v>
      </c>
      <c r="J121" s="8">
        <f t="shared" si="58"/>
        <v>-190</v>
      </c>
      <c r="K121" s="9">
        <v>170372</v>
      </c>
      <c r="L121" s="9">
        <v>3756732.40753</v>
      </c>
      <c r="M121" s="9">
        <v>-1011963</v>
      </c>
      <c r="N121" s="9">
        <f t="shared" si="33"/>
        <v>2744769.40753</v>
      </c>
      <c r="O121" s="9">
        <f t="shared" si="34"/>
        <v>16.110448944251402</v>
      </c>
      <c r="P121" s="8">
        <f t="shared" si="35"/>
        <v>4.3299902533818644</v>
      </c>
      <c r="Q121" s="8">
        <f t="shared" si="36"/>
        <v>20.440439197633268</v>
      </c>
      <c r="R121" s="9">
        <f t="shared" si="30"/>
        <v>3482478.5069791749</v>
      </c>
      <c r="U121" s="2">
        <v>44713</v>
      </c>
      <c r="V121" s="8">
        <f t="shared" si="37"/>
        <v>129</v>
      </c>
      <c r="W121" s="8">
        <f t="shared" si="38"/>
        <v>16641</v>
      </c>
      <c r="X121" s="9">
        <v>0</v>
      </c>
      <c r="Y121" s="7">
        <v>0</v>
      </c>
      <c r="Z121" s="9">
        <v>0</v>
      </c>
      <c r="AA121" s="7">
        <v>0</v>
      </c>
      <c r="AB121" s="7">
        <v>0</v>
      </c>
      <c r="AC121" s="7">
        <v>1</v>
      </c>
      <c r="AD121" s="7">
        <v>0</v>
      </c>
      <c r="AE121" s="7">
        <v>0</v>
      </c>
      <c r="AF121" s="7">
        <v>0</v>
      </c>
      <c r="AG121" s="7">
        <v>0</v>
      </c>
      <c r="AH121" s="7">
        <v>0</v>
      </c>
      <c r="AI121" s="7">
        <v>0</v>
      </c>
      <c r="AJ121" s="7">
        <v>0</v>
      </c>
      <c r="AK121" s="7">
        <v>0</v>
      </c>
      <c r="AL121" s="8">
        <f t="shared" ref="AL121:AL127" si="70">O133</f>
        <v>20.311036639984316</v>
      </c>
      <c r="AN121" s="17">
        <v>77</v>
      </c>
      <c r="AO121" s="17">
        <v>22.285429160464943</v>
      </c>
      <c r="AP121" s="17">
        <v>3.5695184497615244</v>
      </c>
      <c r="AQ121" s="17">
        <v>1.3630501658412941</v>
      </c>
      <c r="AY121" s="1">
        <v>77</v>
      </c>
      <c r="AZ121" s="7">
        <f t="shared" si="59"/>
        <v>108</v>
      </c>
      <c r="BA121" s="52">
        <f t="shared" si="62"/>
        <v>0.89501039501039503</v>
      </c>
      <c r="BB121" s="52">
        <f t="shared" si="63"/>
        <v>1.2536226075646817</v>
      </c>
      <c r="BC121" s="43"/>
      <c r="BD121" s="1">
        <v>77</v>
      </c>
      <c r="BE121" s="46">
        <f t="shared" si="60"/>
        <v>3.5695184497615244</v>
      </c>
      <c r="BF121" s="46">
        <f t="shared" ref="BF121:BQ121" si="71">BE120</f>
        <v>0.30994964648793655</v>
      </c>
      <c r="BG121" s="46">
        <f t="shared" si="71"/>
        <v>1.060213744483562</v>
      </c>
      <c r="BH121" s="46">
        <f t="shared" si="71"/>
        <v>-3.4834033840179757</v>
      </c>
      <c r="BI121" s="46">
        <f t="shared" si="71"/>
        <v>-3.6442605784174873</v>
      </c>
      <c r="BJ121" s="46">
        <f t="shared" si="71"/>
        <v>0.59635371461894238</v>
      </c>
      <c r="BK121" s="46">
        <f t="shared" si="71"/>
        <v>-0.63965173202072378</v>
      </c>
      <c r="BL121" s="46">
        <f t="shared" si="71"/>
        <v>-0.47824795313562163</v>
      </c>
      <c r="BM121" s="46">
        <f t="shared" si="71"/>
        <v>-2.0819292945104024</v>
      </c>
      <c r="BN121" s="46">
        <f t="shared" si="71"/>
        <v>-0.93770736653507214</v>
      </c>
      <c r="BO121" s="46">
        <f t="shared" si="71"/>
        <v>-0.28594710460235007</v>
      </c>
      <c r="BP121" s="46">
        <f t="shared" si="71"/>
        <v>-1.1953273360553318</v>
      </c>
      <c r="BQ121" s="46">
        <f t="shared" si="71"/>
        <v>2.9977681230434357</v>
      </c>
      <c r="BR121" s="1">
        <v>77</v>
      </c>
      <c r="BS121" s="60">
        <f t="shared" ref="BS121:CD150" si="72">($BE121-$BS$172)*(BE121-$BS$172)</f>
        <v>12.741461963187803</v>
      </c>
      <c r="BT121" s="60">
        <f t="shared" si="72"/>
        <v>1.1063709816356897</v>
      </c>
      <c r="BU121" s="60">
        <f t="shared" si="72"/>
        <v>3.7844525216247513</v>
      </c>
      <c r="BV121" s="60">
        <f t="shared" ref="BV121:CE138" si="73">($BE121-$BS$172)*(BH121-$BS$172)</f>
        <v>-12.434072647213894</v>
      </c>
      <c r="BW121" s="60">
        <f t="shared" si="73"/>
        <v>-13.008255370399825</v>
      </c>
      <c r="BX121" s="60">
        <f t="shared" si="73"/>
        <v>2.1286955869160673</v>
      </c>
      <c r="BY121" s="60">
        <f t="shared" si="73"/>
        <v>-2.283248658869935</v>
      </c>
      <c r="BZ121" s="60">
        <f t="shared" si="73"/>
        <v>-1.7071148922783357</v>
      </c>
      <c r="CA121" s="60">
        <f t="shared" si="73"/>
        <v>-7.4314850278539</v>
      </c>
      <c r="CB121" s="60">
        <f t="shared" ref="CB121:CE133" si="74">($BE121-$BS$172)*(BN121-$BS$172)</f>
        <v>-3.3471637453242744</v>
      </c>
      <c r="CC121" s="60">
        <f t="shared" si="74"/>
        <v>-1.0206934655340296</v>
      </c>
      <c r="CD121" s="60">
        <f t="shared" si="74"/>
        <v>-4.2667429795538387</v>
      </c>
      <c r="CE121" s="60">
        <f t="shared" si="74"/>
        <v>10.700588623310415</v>
      </c>
    </row>
    <row r="122" spans="1:83">
      <c r="A122" s="2">
        <v>44378</v>
      </c>
      <c r="B122" s="8">
        <f>'WA Sch. 1-2'!B123</f>
        <v>14.1</v>
      </c>
      <c r="C122" s="8">
        <f>'WA Sch. 1-2'!C123</f>
        <v>198.81</v>
      </c>
      <c r="D122" s="8">
        <f>'WA Sch. 1-2'!D123</f>
        <v>240.05</v>
      </c>
      <c r="E122" s="74">
        <f>'WA Sch. 1-2'!E123</f>
        <v>0</v>
      </c>
      <c r="F122" s="8">
        <f t="shared" si="31"/>
        <v>0</v>
      </c>
      <c r="G122" s="8">
        <f>'WA Sch. 1-2'!G123</f>
        <v>385.5</v>
      </c>
      <c r="H122" s="8">
        <f t="shared" si="58"/>
        <v>14.1</v>
      </c>
      <c r="I122" s="8">
        <f t="shared" si="58"/>
        <v>198.81</v>
      </c>
      <c r="J122" s="8">
        <f t="shared" si="58"/>
        <v>-145.44999999999999</v>
      </c>
      <c r="K122" s="9">
        <v>170421</v>
      </c>
      <c r="L122" s="9">
        <v>2208026.3465100001</v>
      </c>
      <c r="M122" s="9">
        <v>-160054</v>
      </c>
      <c r="N122" s="9">
        <f t="shared" si="33"/>
        <v>2047972.3465100001</v>
      </c>
      <c r="O122" s="9">
        <f t="shared" si="34"/>
        <v>12.017136071904284</v>
      </c>
      <c r="P122" s="8">
        <f t="shared" si="35"/>
        <v>1.1167895229117937</v>
      </c>
      <c r="Q122" s="8">
        <f t="shared" si="36"/>
        <v>13.133925594816077</v>
      </c>
      <c r="R122" s="9">
        <f>Q122*K122</f>
        <v>2238296.7337941509</v>
      </c>
      <c r="U122" s="2">
        <v>44743</v>
      </c>
      <c r="V122" s="8">
        <f t="shared" si="37"/>
        <v>6</v>
      </c>
      <c r="W122" s="8">
        <f t="shared" si="38"/>
        <v>36</v>
      </c>
      <c r="X122" s="9">
        <v>0</v>
      </c>
      <c r="Y122" s="7">
        <v>0</v>
      </c>
      <c r="Z122" s="9">
        <v>0</v>
      </c>
      <c r="AA122" s="7">
        <v>0</v>
      </c>
      <c r="AB122" s="7">
        <v>0</v>
      </c>
      <c r="AC122" s="7">
        <v>0</v>
      </c>
      <c r="AD122" s="7">
        <v>1</v>
      </c>
      <c r="AE122" s="7">
        <v>0</v>
      </c>
      <c r="AF122" s="7">
        <v>0</v>
      </c>
      <c r="AG122" s="7">
        <v>0</v>
      </c>
      <c r="AH122" s="7">
        <v>0</v>
      </c>
      <c r="AI122" s="7">
        <v>0</v>
      </c>
      <c r="AJ122" s="7">
        <v>0</v>
      </c>
      <c r="AK122" s="7">
        <v>0</v>
      </c>
      <c r="AL122" s="8">
        <f t="shared" si="70"/>
        <v>12.96532695296143</v>
      </c>
      <c r="AN122" s="17">
        <v>78</v>
      </c>
      <c r="AO122" s="17">
        <v>17.233511727086299</v>
      </c>
      <c r="AP122" s="17">
        <v>-2.0466931681149649</v>
      </c>
      <c r="AQ122" s="17">
        <v>-0.78154672723759888</v>
      </c>
      <c r="AY122" s="1">
        <v>78</v>
      </c>
      <c r="AZ122" s="7">
        <f t="shared" si="59"/>
        <v>25</v>
      </c>
      <c r="BA122" s="52">
        <f t="shared" si="62"/>
        <v>0.20478170478170479</v>
      </c>
      <c r="BB122" s="52">
        <f t="shared" si="63"/>
        <v>-0.82466217903935268</v>
      </c>
      <c r="BC122" s="43"/>
      <c r="BD122" s="1">
        <v>78</v>
      </c>
      <c r="BE122" s="46">
        <f t="shared" si="60"/>
        <v>-2.0466931681149649</v>
      </c>
      <c r="BF122" s="46">
        <f t="shared" si="57"/>
        <v>3.5695184497615244</v>
      </c>
      <c r="BG122" s="46">
        <f t="shared" si="57"/>
        <v>0.30994964648793655</v>
      </c>
      <c r="BH122" s="46">
        <f t="shared" si="57"/>
        <v>1.060213744483562</v>
      </c>
      <c r="BI122" s="46">
        <f t="shared" si="57"/>
        <v>-3.4834033840179757</v>
      </c>
      <c r="BJ122" s="46">
        <f t="shared" si="57"/>
        <v>-3.6442605784174873</v>
      </c>
      <c r="BK122" s="46">
        <f t="shared" si="57"/>
        <v>0.59635371461894238</v>
      </c>
      <c r="BL122" s="46">
        <f t="shared" si="57"/>
        <v>-0.63965173202072378</v>
      </c>
      <c r="BM122" s="46">
        <f t="shared" si="57"/>
        <v>-0.47824795313562163</v>
      </c>
      <c r="BN122" s="46">
        <f t="shared" si="57"/>
        <v>-2.0819292945104024</v>
      </c>
      <c r="BO122" s="46">
        <f t="shared" si="40"/>
        <v>-0.93770736653507214</v>
      </c>
      <c r="BP122" s="46">
        <f t="shared" si="40"/>
        <v>-0.28594710460235007</v>
      </c>
      <c r="BQ122" s="46">
        <f t="shared" si="40"/>
        <v>-1.1953273360553318</v>
      </c>
      <c r="BR122" s="1">
        <v>78</v>
      </c>
      <c r="BS122" s="60">
        <f t="shared" si="72"/>
        <v>4.1889529244085377</v>
      </c>
      <c r="BT122" s="60">
        <f t="shared" si="72"/>
        <v>-7.3057090245872569</v>
      </c>
      <c r="BU122" s="60">
        <f t="shared" si="72"/>
        <v>-0.6343718239264805</v>
      </c>
      <c r="BV122" s="60">
        <f t="shared" si="73"/>
        <v>-2.1699322275760755</v>
      </c>
      <c r="BW122" s="60">
        <f t="shared" si="73"/>
        <v>7.129457907858229</v>
      </c>
      <c r="BX122" s="60">
        <f t="shared" si="73"/>
        <v>7.4586832286778524</v>
      </c>
      <c r="BY122" s="60">
        <f t="shared" si="73"/>
        <v>-1.2205530734905476</v>
      </c>
      <c r="BZ122" s="60">
        <f t="shared" si="73"/>
        <v>1.3091708298997626</v>
      </c>
      <c r="CA122" s="60">
        <f t="shared" si="73"/>
        <v>0.97882681834768304</v>
      </c>
      <c r="CB122" s="60">
        <f t="shared" si="74"/>
        <v>4.2610704635729153</v>
      </c>
      <c r="CC122" s="60">
        <f t="shared" si="74"/>
        <v>1.9191992607784552</v>
      </c>
      <c r="CD122" s="60">
        <f t="shared" si="74"/>
        <v>0.58524598543192241</v>
      </c>
      <c r="CE122" s="60">
        <f t="shared" si="74"/>
        <v>2.4464682923655601</v>
      </c>
    </row>
    <row r="123" spans="1:83">
      <c r="A123" s="2">
        <v>44409</v>
      </c>
      <c r="B123" s="8">
        <f>'WA Sch. 1-2'!B124</f>
        <v>19.350000000000001</v>
      </c>
      <c r="C123" s="8">
        <f>'WA Sch. 1-2'!C124</f>
        <v>374.42250000000007</v>
      </c>
      <c r="D123" s="8">
        <f>'WA Sch. 1-2'!D124</f>
        <v>204.95</v>
      </c>
      <c r="E123" s="74">
        <f>'WA Sch. 1-2'!E124</f>
        <v>27</v>
      </c>
      <c r="F123" s="8">
        <f t="shared" si="31"/>
        <v>729</v>
      </c>
      <c r="G123" s="8">
        <f>'WA Sch. 1-2'!G124</f>
        <v>203.5</v>
      </c>
      <c r="H123" s="8">
        <f t="shared" si="58"/>
        <v>-7.6499999999999986</v>
      </c>
      <c r="I123" s="8">
        <f t="shared" si="58"/>
        <v>-354.57749999999993</v>
      </c>
      <c r="J123" s="8">
        <f t="shared" si="58"/>
        <v>1.4499999999999886</v>
      </c>
      <c r="K123" s="9">
        <v>170698</v>
      </c>
      <c r="L123" s="9">
        <v>2051438.4307899997</v>
      </c>
      <c r="M123" s="9">
        <v>279140</v>
      </c>
      <c r="N123" s="9">
        <f t="shared" si="33"/>
        <v>2330578.4307899997</v>
      </c>
      <c r="O123" s="9">
        <f t="shared" si="34"/>
        <v>13.653226345885715</v>
      </c>
      <c r="P123" s="8">
        <f t="shared" si="35"/>
        <v>-0.61032878080068242</v>
      </c>
      <c r="Q123" s="8">
        <f t="shared" si="36"/>
        <v>13.042897565085033</v>
      </c>
      <c r="R123" s="9">
        <f t="shared" si="30"/>
        <v>2226396.5285648848</v>
      </c>
      <c r="U123" s="2">
        <v>44774</v>
      </c>
      <c r="V123" s="8">
        <f t="shared" si="37"/>
        <v>3</v>
      </c>
      <c r="W123" s="8">
        <f t="shared" si="38"/>
        <v>9</v>
      </c>
      <c r="X123" s="9">
        <v>0</v>
      </c>
      <c r="Y123" s="7">
        <v>0</v>
      </c>
      <c r="Z123" s="9">
        <v>0</v>
      </c>
      <c r="AA123" s="7">
        <v>0</v>
      </c>
      <c r="AB123" s="7">
        <v>0</v>
      </c>
      <c r="AC123" s="7">
        <v>0</v>
      </c>
      <c r="AD123" s="7">
        <v>0</v>
      </c>
      <c r="AE123" s="7">
        <v>1</v>
      </c>
      <c r="AF123" s="7">
        <v>0</v>
      </c>
      <c r="AG123" s="7">
        <v>0</v>
      </c>
      <c r="AH123" s="7">
        <v>0</v>
      </c>
      <c r="AI123" s="7">
        <v>0</v>
      </c>
      <c r="AJ123" s="7">
        <v>0</v>
      </c>
      <c r="AK123" s="7">
        <v>0</v>
      </c>
      <c r="AL123" s="8">
        <f t="shared" si="70"/>
        <v>11.525365345605309</v>
      </c>
      <c r="AN123" s="17">
        <v>79</v>
      </c>
      <c r="AO123" s="17">
        <v>14.019209270255333</v>
      </c>
      <c r="AP123" s="17">
        <v>0.46483430408946624</v>
      </c>
      <c r="AQ123" s="17">
        <v>0.17750082656673175</v>
      </c>
      <c r="AY123" s="1">
        <v>79</v>
      </c>
      <c r="AZ123" s="7">
        <f t="shared" si="59"/>
        <v>74</v>
      </c>
      <c r="BA123" s="52">
        <f t="shared" si="62"/>
        <v>0.61226611226611227</v>
      </c>
      <c r="BB123" s="52">
        <f t="shared" si="63"/>
        <v>0.28523021200384785</v>
      </c>
      <c r="BC123" s="43"/>
      <c r="BD123" s="1">
        <v>79</v>
      </c>
      <c r="BE123" s="46">
        <f t="shared" si="60"/>
        <v>0.46483430408946624</v>
      </c>
      <c r="BF123" s="46">
        <f t="shared" si="57"/>
        <v>-2.0466931681149649</v>
      </c>
      <c r="BG123" s="46">
        <f t="shared" si="57"/>
        <v>3.5695184497615244</v>
      </c>
      <c r="BH123" s="46">
        <f t="shared" si="57"/>
        <v>0.30994964648793655</v>
      </c>
      <c r="BI123" s="46">
        <f t="shared" si="57"/>
        <v>1.060213744483562</v>
      </c>
      <c r="BJ123" s="46">
        <f t="shared" si="57"/>
        <v>-3.4834033840179757</v>
      </c>
      <c r="BK123" s="46">
        <f t="shared" si="57"/>
        <v>-3.6442605784174873</v>
      </c>
      <c r="BL123" s="46">
        <f t="shared" si="57"/>
        <v>0.59635371461894238</v>
      </c>
      <c r="BM123" s="46">
        <f t="shared" si="57"/>
        <v>-0.63965173202072378</v>
      </c>
      <c r="BN123" s="46">
        <f t="shared" si="57"/>
        <v>-0.47824795313562163</v>
      </c>
      <c r="BO123" s="46">
        <f t="shared" si="40"/>
        <v>-2.0819292945104024</v>
      </c>
      <c r="BP123" s="46">
        <f t="shared" si="40"/>
        <v>-0.93770736653507214</v>
      </c>
      <c r="BQ123" s="46">
        <f t="shared" si="40"/>
        <v>-0.28594710460235007</v>
      </c>
      <c r="BR123" s="1">
        <v>79</v>
      </c>
      <c r="BS123" s="60">
        <f t="shared" si="72"/>
        <v>0.21607093025832352</v>
      </c>
      <c r="BT123" s="60">
        <f t="shared" si="72"/>
        <v>-0.9513731944853594</v>
      </c>
      <c r="BU123" s="60">
        <f t="shared" si="72"/>
        <v>1.6592346245293441</v>
      </c>
      <c r="BV123" s="60">
        <f t="shared" si="73"/>
        <v>0.14407522822798369</v>
      </c>
      <c r="BW123" s="60">
        <f t="shared" si="73"/>
        <v>0.49282371810307934</v>
      </c>
      <c r="BX123" s="60">
        <f t="shared" si="73"/>
        <v>-1.6192053878728392</v>
      </c>
      <c r="BY123" s="60">
        <f t="shared" si="73"/>
        <v>-1.6939773298893177</v>
      </c>
      <c r="BZ123" s="60">
        <f t="shared" si="73"/>
        <v>0.27720566392604729</v>
      </c>
      <c r="CA123" s="60">
        <f t="shared" si="73"/>
        <v>-0.29733206771347209</v>
      </c>
      <c r="CB123" s="60">
        <f t="shared" si="74"/>
        <v>-0.22230605447800814</v>
      </c>
      <c r="CC123" s="60">
        <f t="shared" si="74"/>
        <v>-0.96775215477719045</v>
      </c>
      <c r="CD123" s="60">
        <f t="shared" si="74"/>
        <v>-0.43587855116288876</v>
      </c>
      <c r="CE123" s="60">
        <f t="shared" si="74"/>
        <v>-0.13291802337423406</v>
      </c>
    </row>
    <row r="124" spans="1:83">
      <c r="A124" s="2">
        <v>44440</v>
      </c>
      <c r="B124" s="8">
        <f>'WA Sch. 1-2'!B125</f>
        <v>152.32499999999999</v>
      </c>
      <c r="C124" s="8">
        <f>'WA Sch. 1-2'!C125</f>
        <v>23202.905624999996</v>
      </c>
      <c r="D124" s="8">
        <f>'WA Sch. 1-2'!D125</f>
        <v>43.875</v>
      </c>
      <c r="E124" s="74">
        <f>'WA Sch. 1-2'!E125</f>
        <v>134</v>
      </c>
      <c r="F124" s="8">
        <f t="shared" si="31"/>
        <v>17956</v>
      </c>
      <c r="G124" s="8">
        <f>'WA Sch. 1-2'!G125</f>
        <v>38.5</v>
      </c>
      <c r="H124" s="8">
        <f t="shared" si="58"/>
        <v>18.324999999999989</v>
      </c>
      <c r="I124" s="8">
        <f t="shared" si="58"/>
        <v>5246.9056249999958</v>
      </c>
      <c r="J124" s="8">
        <f t="shared" si="58"/>
        <v>5.375</v>
      </c>
      <c r="K124" s="9">
        <v>170563</v>
      </c>
      <c r="L124" s="9">
        <v>2514590.8301600004</v>
      </c>
      <c r="M124" s="9">
        <v>639699</v>
      </c>
      <c r="N124" s="9">
        <f t="shared" si="33"/>
        <v>3154289.8301600004</v>
      </c>
      <c r="O124" s="9">
        <f t="shared" si="34"/>
        <v>18.493400269460555</v>
      </c>
      <c r="P124" s="8">
        <f t="shared" si="35"/>
        <v>1.540621942182351</v>
      </c>
      <c r="Q124" s="8">
        <f t="shared" si="36"/>
        <v>20.034022211642906</v>
      </c>
      <c r="R124" s="9">
        <f t="shared" si="30"/>
        <v>3417062.930484449</v>
      </c>
      <c r="U124" s="2">
        <v>44805</v>
      </c>
      <c r="V124" s="8">
        <f t="shared" si="37"/>
        <v>62.5</v>
      </c>
      <c r="W124" s="8">
        <f t="shared" si="38"/>
        <v>3906.25</v>
      </c>
      <c r="X124" s="9">
        <v>0</v>
      </c>
      <c r="Y124" s="7">
        <v>0</v>
      </c>
      <c r="Z124" s="9">
        <v>0</v>
      </c>
      <c r="AA124" s="7">
        <v>0</v>
      </c>
      <c r="AB124" s="7">
        <v>0</v>
      </c>
      <c r="AC124" s="7">
        <v>0</v>
      </c>
      <c r="AD124" s="7">
        <v>0</v>
      </c>
      <c r="AE124" s="7">
        <v>0</v>
      </c>
      <c r="AF124" s="7">
        <v>1</v>
      </c>
      <c r="AG124" s="7">
        <v>0</v>
      </c>
      <c r="AH124" s="7">
        <v>0</v>
      </c>
      <c r="AI124" s="7">
        <v>0</v>
      </c>
      <c r="AJ124" s="7">
        <v>0</v>
      </c>
      <c r="AK124" s="7">
        <v>0</v>
      </c>
      <c r="AL124" s="8">
        <f t="shared" si="70"/>
        <v>15.142819289494275</v>
      </c>
      <c r="AN124" s="17">
        <v>80</v>
      </c>
      <c r="AO124" s="17">
        <v>12.875576859798905</v>
      </c>
      <c r="AP124" s="17">
        <v>0.51760485923120925</v>
      </c>
      <c r="AQ124" s="17">
        <v>0.19765169984273218</v>
      </c>
      <c r="AY124" s="1">
        <v>80</v>
      </c>
      <c r="AZ124" s="7">
        <f t="shared" si="59"/>
        <v>76</v>
      </c>
      <c r="BA124" s="52">
        <f t="shared" si="62"/>
        <v>0.62889812889812891</v>
      </c>
      <c r="BB124" s="52">
        <f t="shared" si="63"/>
        <v>0.32893642436422554</v>
      </c>
      <c r="BC124" s="43"/>
      <c r="BD124" s="1">
        <v>80</v>
      </c>
      <c r="BE124" s="46">
        <f t="shared" si="60"/>
        <v>0.51760485923120925</v>
      </c>
      <c r="BF124" s="46">
        <f t="shared" si="57"/>
        <v>0.46483430408946624</v>
      </c>
      <c r="BG124" s="46">
        <f t="shared" si="57"/>
        <v>-2.0466931681149649</v>
      </c>
      <c r="BH124" s="46">
        <f t="shared" si="57"/>
        <v>3.5695184497615244</v>
      </c>
      <c r="BI124" s="46">
        <f t="shared" si="57"/>
        <v>0.30994964648793655</v>
      </c>
      <c r="BJ124" s="46">
        <f t="shared" si="57"/>
        <v>1.060213744483562</v>
      </c>
      <c r="BK124" s="46">
        <f t="shared" si="57"/>
        <v>-3.4834033840179757</v>
      </c>
      <c r="BL124" s="46">
        <f t="shared" si="57"/>
        <v>-3.6442605784174873</v>
      </c>
      <c r="BM124" s="46">
        <f t="shared" si="57"/>
        <v>0.59635371461894238</v>
      </c>
      <c r="BN124" s="46">
        <f t="shared" si="57"/>
        <v>-0.63965173202072378</v>
      </c>
      <c r="BO124" s="46">
        <f t="shared" si="40"/>
        <v>-0.47824795313562163</v>
      </c>
      <c r="BP124" s="46">
        <f t="shared" si="40"/>
        <v>-2.0819292945104024</v>
      </c>
      <c r="BQ124" s="46">
        <f t="shared" si="40"/>
        <v>-0.93770736653507214</v>
      </c>
      <c r="BR124" s="1">
        <v>80</v>
      </c>
      <c r="BS124" s="60">
        <f t="shared" si="72"/>
        <v>0.26791479029974341</v>
      </c>
      <c r="BT124" s="60">
        <f t="shared" si="72"/>
        <v>0.24060049453404958</v>
      </c>
      <c r="BU124" s="60">
        <f t="shared" si="72"/>
        <v>-1.0593783291715997</v>
      </c>
      <c r="BV124" s="60">
        <f t="shared" si="73"/>
        <v>1.8476000947119529</v>
      </c>
      <c r="BW124" s="60">
        <f t="shared" si="73"/>
        <v>0.16043144313913824</v>
      </c>
      <c r="BX124" s="60">
        <f t="shared" si="73"/>
        <v>0.54877178596838216</v>
      </c>
      <c r="BY124" s="60">
        <f t="shared" si="73"/>
        <v>-1.8030265182300949</v>
      </c>
      <c r="BZ124" s="60">
        <f t="shared" si="73"/>
        <v>-1.8862869836935787</v>
      </c>
      <c r="CA124" s="60">
        <f t="shared" si="73"/>
        <v>0.30867558050732857</v>
      </c>
      <c r="CB124" s="60">
        <f t="shared" si="74"/>
        <v>-0.33108684470958394</v>
      </c>
      <c r="CC124" s="60">
        <f t="shared" si="74"/>
        <v>-0.24754346446037803</v>
      </c>
      <c r="CD124" s="60">
        <f t="shared" si="74"/>
        <v>-1.0776167194143627</v>
      </c>
      <c r="CE124" s="60">
        <f t="shared" si="74"/>
        <v>-0.48536188945544723</v>
      </c>
    </row>
    <row r="125" spans="1:83">
      <c r="A125" s="2">
        <v>44470</v>
      </c>
      <c r="B125" s="8">
        <f>'WA Sch. 1-2'!B126</f>
        <v>510.4</v>
      </c>
      <c r="C125" s="8">
        <f>'WA Sch. 1-2'!C126</f>
        <v>260508.15999999997</v>
      </c>
      <c r="D125" s="8">
        <f>'WA Sch. 1-2'!D126</f>
        <v>0.65</v>
      </c>
      <c r="E125" s="74">
        <f>'WA Sch. 1-2'!E126</f>
        <v>510</v>
      </c>
      <c r="F125" s="8">
        <f t="shared" si="31"/>
        <v>260100</v>
      </c>
      <c r="G125" s="8">
        <f>'WA Sch. 1-2'!G126</f>
        <v>0</v>
      </c>
      <c r="H125" s="8">
        <f t="shared" si="58"/>
        <v>0.39999999999997726</v>
      </c>
      <c r="I125" s="8">
        <f t="shared" si="58"/>
        <v>408.15999999997439</v>
      </c>
      <c r="J125" s="8">
        <f t="shared" si="58"/>
        <v>0.65</v>
      </c>
      <c r="K125" s="9">
        <v>171104</v>
      </c>
      <c r="L125" s="9">
        <v>5156536.8789099995</v>
      </c>
      <c r="M125" s="9">
        <v>3159068</v>
      </c>
      <c r="N125" s="9">
        <f t="shared" si="33"/>
        <v>8315604.8789099995</v>
      </c>
      <c r="O125" s="9">
        <f t="shared" si="34"/>
        <v>48.599710579004579</v>
      </c>
      <c r="P125" s="8">
        <f t="shared" si="35"/>
        <v>3.8878771157319969E-2</v>
      </c>
      <c r="Q125" s="8">
        <f t="shared" si="36"/>
        <v>48.638589350161901</v>
      </c>
      <c r="R125" s="9">
        <f t="shared" si="30"/>
        <v>8322257.1921701021</v>
      </c>
      <c r="U125" s="2">
        <v>44835</v>
      </c>
      <c r="V125" s="8">
        <f t="shared" si="37"/>
        <v>308.5</v>
      </c>
      <c r="W125" s="8">
        <f t="shared" si="38"/>
        <v>95172.25</v>
      </c>
      <c r="X125" s="9">
        <v>0</v>
      </c>
      <c r="Y125" s="7">
        <v>0</v>
      </c>
      <c r="Z125" s="9">
        <v>0</v>
      </c>
      <c r="AA125" s="7">
        <v>0</v>
      </c>
      <c r="AB125" s="7">
        <v>0</v>
      </c>
      <c r="AC125" s="7">
        <v>0</v>
      </c>
      <c r="AD125" s="7">
        <v>0</v>
      </c>
      <c r="AE125" s="7">
        <v>0</v>
      </c>
      <c r="AF125" s="7">
        <v>0</v>
      </c>
      <c r="AG125" s="7">
        <v>1</v>
      </c>
      <c r="AH125" s="7">
        <v>0</v>
      </c>
      <c r="AI125" s="7">
        <v>0</v>
      </c>
      <c r="AJ125" s="7">
        <v>0</v>
      </c>
      <c r="AK125" s="7">
        <v>0</v>
      </c>
      <c r="AL125" s="8">
        <f t="shared" si="70"/>
        <v>32.962218169380286</v>
      </c>
      <c r="AN125" s="17">
        <v>81</v>
      </c>
      <c r="AO125" s="17">
        <v>24.503136186554137</v>
      </c>
      <c r="AP125" s="17">
        <v>-1.8782073694286723</v>
      </c>
      <c r="AQ125" s="17">
        <v>-0.71720903041000661</v>
      </c>
      <c r="AY125" s="1">
        <v>81</v>
      </c>
      <c r="AZ125" s="7">
        <f t="shared" si="59"/>
        <v>28</v>
      </c>
      <c r="BA125" s="52">
        <f t="shared" si="62"/>
        <v>0.22972972972972974</v>
      </c>
      <c r="BB125" s="52">
        <f t="shared" si="63"/>
        <v>-0.73973721941388981</v>
      </c>
      <c r="BC125" s="43"/>
      <c r="BD125" s="1">
        <v>81</v>
      </c>
      <c r="BE125" s="46">
        <f t="shared" si="60"/>
        <v>-1.8782073694286723</v>
      </c>
      <c r="BF125" s="46">
        <f t="shared" si="57"/>
        <v>0.51760485923120925</v>
      </c>
      <c r="BG125" s="46">
        <f t="shared" si="57"/>
        <v>0.46483430408946624</v>
      </c>
      <c r="BH125" s="46">
        <f t="shared" si="57"/>
        <v>-2.0466931681149649</v>
      </c>
      <c r="BI125" s="46">
        <f t="shared" si="57"/>
        <v>3.5695184497615244</v>
      </c>
      <c r="BJ125" s="46">
        <f t="shared" si="57"/>
        <v>0.30994964648793655</v>
      </c>
      <c r="BK125" s="46">
        <f t="shared" si="57"/>
        <v>1.060213744483562</v>
      </c>
      <c r="BL125" s="46">
        <f t="shared" si="57"/>
        <v>-3.4834033840179757</v>
      </c>
      <c r="BM125" s="46">
        <f t="shared" si="57"/>
        <v>-3.6442605784174873</v>
      </c>
      <c r="BN125" s="46">
        <f t="shared" si="57"/>
        <v>0.59635371461894238</v>
      </c>
      <c r="BO125" s="46">
        <f t="shared" si="57"/>
        <v>-0.63965173202072378</v>
      </c>
      <c r="BP125" s="46">
        <f t="shared" si="57"/>
        <v>-0.47824795313562163</v>
      </c>
      <c r="BQ125" s="46">
        <f t="shared" si="40"/>
        <v>-2.0819292945104024</v>
      </c>
      <c r="BR125" s="1">
        <v>81</v>
      </c>
      <c r="BS125" s="60">
        <f t="shared" si="72"/>
        <v>3.527662922576233</v>
      </c>
      <c r="BT125" s="60">
        <f t="shared" si="72"/>
        <v>-0.97216926106012602</v>
      </c>
      <c r="BU125" s="60">
        <f t="shared" si="72"/>
        <v>-0.87305521550406129</v>
      </c>
      <c r="BV125" s="60">
        <f t="shared" si="73"/>
        <v>3.8441141913129062</v>
      </c>
      <c r="BW125" s="60">
        <f t="shared" si="73"/>
        <v>-6.7042958576537321</v>
      </c>
      <c r="BX125" s="60">
        <f t="shared" si="73"/>
        <v>-0.58214971018542916</v>
      </c>
      <c r="BY125" s="60">
        <f t="shared" si="73"/>
        <v>-1.9913012680585804</v>
      </c>
      <c r="BZ125" s="60">
        <f t="shared" si="73"/>
        <v>6.5425539065554226</v>
      </c>
      <c r="CA125" s="60">
        <f t="shared" si="73"/>
        <v>6.8446770745022087</v>
      </c>
      <c r="CB125" s="60">
        <f t="shared" si="74"/>
        <v>-1.1200759415834405</v>
      </c>
      <c r="CC125" s="60">
        <f t="shared" si="74"/>
        <v>1.2013985969491778</v>
      </c>
      <c r="CD125" s="60">
        <f t="shared" si="74"/>
        <v>0.8982488299935405</v>
      </c>
      <c r="CE125" s="60">
        <f t="shared" si="74"/>
        <v>3.9102949435789376</v>
      </c>
    </row>
    <row r="126" spans="1:83">
      <c r="A126" s="2">
        <v>44501</v>
      </c>
      <c r="B126" s="8">
        <f>'WA Sch. 1-2'!B127</f>
        <v>874.97500000000002</v>
      </c>
      <c r="C126" s="8">
        <f>'WA Sch. 1-2'!C127</f>
        <v>765581.25062499999</v>
      </c>
      <c r="D126" s="8">
        <f>'WA Sch. 1-2'!D127</f>
        <v>0</v>
      </c>
      <c r="E126" s="74">
        <f>'WA Sch. 1-2'!E127</f>
        <v>745.5</v>
      </c>
      <c r="F126" s="8">
        <f t="shared" si="31"/>
        <v>555770.25</v>
      </c>
      <c r="G126" s="8">
        <f>'WA Sch. 1-2'!G127</f>
        <v>0</v>
      </c>
      <c r="H126" s="8">
        <f t="shared" si="58"/>
        <v>129.47500000000002</v>
      </c>
      <c r="I126" s="8">
        <f t="shared" si="58"/>
        <v>209811.00062499999</v>
      </c>
      <c r="J126" s="8">
        <f t="shared" si="58"/>
        <v>0</v>
      </c>
      <c r="K126" s="9">
        <v>171230</v>
      </c>
      <c r="L126" s="9">
        <v>10961796.70245</v>
      </c>
      <c r="M126" s="9">
        <v>3254142</v>
      </c>
      <c r="N126" s="9">
        <f t="shared" si="33"/>
        <v>14215938.70245</v>
      </c>
      <c r="O126" s="9">
        <f t="shared" si="34"/>
        <v>83.022476799918238</v>
      </c>
      <c r="P126" s="8">
        <f t="shared" si="35"/>
        <v>13.973703725887646</v>
      </c>
      <c r="Q126" s="8">
        <f t="shared" si="36"/>
        <v>96.996180525805883</v>
      </c>
      <c r="R126" s="9">
        <f t="shared" si="30"/>
        <v>16608655.991433742</v>
      </c>
      <c r="U126" s="2">
        <v>44866</v>
      </c>
      <c r="V126" s="8">
        <f t="shared" si="37"/>
        <v>1095.5</v>
      </c>
      <c r="W126" s="8">
        <f t="shared" si="38"/>
        <v>1200120.25</v>
      </c>
      <c r="X126" s="9">
        <v>0</v>
      </c>
      <c r="Y126" s="7">
        <v>0</v>
      </c>
      <c r="Z126" s="9">
        <v>0</v>
      </c>
      <c r="AA126" s="7">
        <v>0</v>
      </c>
      <c r="AB126" s="7">
        <v>0</v>
      </c>
      <c r="AC126" s="7">
        <v>0</v>
      </c>
      <c r="AD126" s="7">
        <v>0</v>
      </c>
      <c r="AE126" s="7">
        <v>0</v>
      </c>
      <c r="AF126" s="7">
        <v>0</v>
      </c>
      <c r="AG126" s="7">
        <v>0</v>
      </c>
      <c r="AH126" s="7">
        <v>1</v>
      </c>
      <c r="AI126" s="7">
        <v>0</v>
      </c>
      <c r="AJ126" s="7">
        <v>0</v>
      </c>
      <c r="AK126" s="7">
        <v>0</v>
      </c>
      <c r="AL126" s="8">
        <f t="shared" si="70"/>
        <v>122.4067777952087</v>
      </c>
      <c r="AN126" s="17">
        <v>82</v>
      </c>
      <c r="AO126" s="17">
        <v>70.007720926035915</v>
      </c>
      <c r="AP126" s="17">
        <v>5.3075412728261</v>
      </c>
      <c r="AQ126" s="17">
        <v>2.0267285668795059</v>
      </c>
      <c r="AY126" s="1">
        <v>82</v>
      </c>
      <c r="AZ126" s="7">
        <f t="shared" si="59"/>
        <v>117</v>
      </c>
      <c r="BA126" s="52">
        <f t="shared" si="62"/>
        <v>0.96985446985446988</v>
      </c>
      <c r="BB126" s="52">
        <f t="shared" si="63"/>
        <v>1.8786590672766061</v>
      </c>
      <c r="BC126" s="43"/>
      <c r="BD126" s="1">
        <v>82</v>
      </c>
      <c r="BE126" s="46">
        <f t="shared" si="60"/>
        <v>5.3075412728261</v>
      </c>
      <c r="BF126" s="46">
        <f t="shared" si="57"/>
        <v>-1.8782073694286723</v>
      </c>
      <c r="BG126" s="46">
        <f t="shared" si="57"/>
        <v>0.51760485923120925</v>
      </c>
      <c r="BH126" s="46">
        <f t="shared" si="57"/>
        <v>0.46483430408946624</v>
      </c>
      <c r="BI126" s="46">
        <f t="shared" si="57"/>
        <v>-2.0466931681149649</v>
      </c>
      <c r="BJ126" s="46">
        <f t="shared" si="57"/>
        <v>3.5695184497615244</v>
      </c>
      <c r="BK126" s="46">
        <f t="shared" si="57"/>
        <v>0.30994964648793655</v>
      </c>
      <c r="BL126" s="46">
        <f t="shared" si="57"/>
        <v>1.060213744483562</v>
      </c>
      <c r="BM126" s="46">
        <f t="shared" si="57"/>
        <v>-3.4834033840179757</v>
      </c>
      <c r="BN126" s="46">
        <f t="shared" si="57"/>
        <v>-3.6442605784174873</v>
      </c>
      <c r="BO126" s="46">
        <f t="shared" si="57"/>
        <v>0.59635371461894238</v>
      </c>
      <c r="BP126" s="46">
        <f t="shared" si="57"/>
        <v>-0.63965173202072378</v>
      </c>
      <c r="BQ126" s="46">
        <f t="shared" si="40"/>
        <v>-0.47824795313562163</v>
      </c>
      <c r="BR126" s="1">
        <v>82</v>
      </c>
      <c r="BS126" s="60">
        <f t="shared" si="72"/>
        <v>28.169994362752327</v>
      </c>
      <c r="BT126" s="60">
        <f t="shared" si="72"/>
        <v>-9.9686631321688708</v>
      </c>
      <c r="BU126" s="60">
        <f t="shared" si="72"/>
        <v>2.7472091533848935</v>
      </c>
      <c r="BV126" s="60">
        <f t="shared" si="73"/>
        <v>2.4671272539801476</v>
      </c>
      <c r="BW126" s="60">
        <f t="shared" si="73"/>
        <v>-10.862908462581435</v>
      </c>
      <c r="BX126" s="60">
        <f t="shared" si="73"/>
        <v>18.945366496223386</v>
      </c>
      <c r="BY126" s="60">
        <f t="shared" si="73"/>
        <v>1.6450705412324926</v>
      </c>
      <c r="BZ126" s="60">
        <f t="shared" si="73"/>
        <v>5.6271282068639081</v>
      </c>
      <c r="CA126" s="60">
        <f t="shared" si="73"/>
        <v>-18.48830723057754</v>
      </c>
      <c r="CB126" s="60">
        <f t="shared" si="74"/>
        <v>-19.342063428883957</v>
      </c>
      <c r="CC126" s="60">
        <f t="shared" si="74"/>
        <v>3.1651719535431</v>
      </c>
      <c r="CD126" s="60">
        <f t="shared" si="74"/>
        <v>-3.3949779679347665</v>
      </c>
      <c r="CE126" s="60">
        <f t="shared" si="74"/>
        <v>-2.5383207499119913</v>
      </c>
    </row>
    <row r="127" spans="1:83">
      <c r="A127" s="2">
        <v>44531</v>
      </c>
      <c r="B127" s="8">
        <f>'WA Sch. 1-2'!B128</f>
        <v>1138.7249999999999</v>
      </c>
      <c r="C127" s="8">
        <f>'WA Sch. 1-2'!C128</f>
        <v>1296694.6256249999</v>
      </c>
      <c r="D127" s="8">
        <f>'WA Sch. 1-2'!D128</f>
        <v>0</v>
      </c>
      <c r="E127" s="74">
        <f>'WA Sch. 1-2'!E128</f>
        <v>1161</v>
      </c>
      <c r="F127" s="8">
        <f t="shared" si="31"/>
        <v>1347921</v>
      </c>
      <c r="G127" s="8">
        <f>'WA Sch. 1-2'!G128</f>
        <v>0</v>
      </c>
      <c r="H127" s="8">
        <f t="shared" si="58"/>
        <v>-22.275000000000091</v>
      </c>
      <c r="I127" s="8">
        <f t="shared" si="58"/>
        <v>-51226.37437500013</v>
      </c>
      <c r="J127" s="8">
        <f t="shared" si="58"/>
        <v>0</v>
      </c>
      <c r="K127" s="9">
        <v>171747</v>
      </c>
      <c r="L127" s="9">
        <v>18601122.900820002</v>
      </c>
      <c r="M127" s="9">
        <v>5189356</v>
      </c>
      <c r="N127" s="9">
        <f t="shared" si="33"/>
        <v>23790478.900820002</v>
      </c>
      <c r="O127" s="9">
        <f t="shared" si="34"/>
        <v>138.52049177464528</v>
      </c>
      <c r="P127" s="8">
        <f t="shared" si="35"/>
        <v>-2.6745689751319071</v>
      </c>
      <c r="Q127" s="8">
        <f t="shared" si="36"/>
        <v>135.84592279951337</v>
      </c>
      <c r="R127" s="9">
        <f t="shared" si="30"/>
        <v>23331129.703048024</v>
      </c>
      <c r="U127" s="2">
        <v>44896</v>
      </c>
      <c r="V127" s="8">
        <f t="shared" si="37"/>
        <v>1286</v>
      </c>
      <c r="W127" s="8">
        <f t="shared" si="38"/>
        <v>1653796</v>
      </c>
      <c r="X127" s="9">
        <v>0</v>
      </c>
      <c r="Y127" s="7">
        <v>0</v>
      </c>
      <c r="Z127" s="9">
        <v>0</v>
      </c>
      <c r="AA127" s="7">
        <v>0</v>
      </c>
      <c r="AB127" s="7">
        <v>0</v>
      </c>
      <c r="AC127" s="7">
        <v>0</v>
      </c>
      <c r="AD127" s="7">
        <v>0</v>
      </c>
      <c r="AE127" s="7">
        <v>0</v>
      </c>
      <c r="AF127" s="7">
        <v>0</v>
      </c>
      <c r="AG127" s="7">
        <v>0</v>
      </c>
      <c r="AH127" s="7">
        <v>0</v>
      </c>
      <c r="AI127" s="7">
        <v>0</v>
      </c>
      <c r="AJ127" s="7">
        <v>0</v>
      </c>
      <c r="AK127" s="7">
        <v>0</v>
      </c>
      <c r="AL127" s="8">
        <f t="shared" si="70"/>
        <v>153.72698202865931</v>
      </c>
      <c r="AN127" s="17">
        <v>83</v>
      </c>
      <c r="AO127" s="17">
        <v>100.28342343837019</v>
      </c>
      <c r="AP127" s="17">
        <v>3.642630230351898</v>
      </c>
      <c r="AQ127" s="17">
        <v>1.3909685044242812</v>
      </c>
      <c r="AY127" s="1">
        <v>83</v>
      </c>
      <c r="AZ127" s="7">
        <f t="shared" si="59"/>
        <v>109</v>
      </c>
      <c r="BA127" s="52">
        <f t="shared" si="62"/>
        <v>0.90332640332640335</v>
      </c>
      <c r="BB127" s="52">
        <f t="shared" si="63"/>
        <v>1.3007407952098116</v>
      </c>
      <c r="BC127" s="43"/>
      <c r="BD127" s="1">
        <v>83</v>
      </c>
      <c r="BE127" s="46">
        <f t="shared" si="60"/>
        <v>3.642630230351898</v>
      </c>
      <c r="BF127" s="46">
        <f t="shared" si="57"/>
        <v>5.3075412728261</v>
      </c>
      <c r="BG127" s="46">
        <f t="shared" si="57"/>
        <v>-1.8782073694286723</v>
      </c>
      <c r="BH127" s="46">
        <f t="shared" si="57"/>
        <v>0.51760485923120925</v>
      </c>
      <c r="BI127" s="46">
        <f t="shared" si="57"/>
        <v>0.46483430408946624</v>
      </c>
      <c r="BJ127" s="46">
        <f t="shared" si="57"/>
        <v>-2.0466931681149649</v>
      </c>
      <c r="BK127" s="46">
        <f t="shared" si="57"/>
        <v>3.5695184497615244</v>
      </c>
      <c r="BL127" s="46">
        <f t="shared" si="57"/>
        <v>0.30994964648793655</v>
      </c>
      <c r="BM127" s="46">
        <f t="shared" si="57"/>
        <v>1.060213744483562</v>
      </c>
      <c r="BN127" s="46">
        <f t="shared" si="57"/>
        <v>-3.4834033840179757</v>
      </c>
      <c r="BO127" s="46">
        <f t="shared" si="57"/>
        <v>-3.6442605784174873</v>
      </c>
      <c r="BP127" s="46">
        <f t="shared" si="57"/>
        <v>0.59635371461894238</v>
      </c>
      <c r="BQ127" s="46">
        <f t="shared" si="40"/>
        <v>-0.63965173202072378</v>
      </c>
      <c r="BR127" s="1">
        <v>83</v>
      </c>
      <c r="BS127" s="60">
        <f t="shared" si="72"/>
        <v>13.268754995073405</v>
      </c>
      <c r="BT127" s="60">
        <f t="shared" si="72"/>
        <v>19.3334102892366</v>
      </c>
      <c r="BU127" s="60">
        <f t="shared" si="72"/>
        <v>-6.841614942750625</v>
      </c>
      <c r="BV127" s="60">
        <f t="shared" si="73"/>
        <v>1.8854431076125751</v>
      </c>
      <c r="BW127" s="60">
        <f t="shared" si="73"/>
        <v>1.6932194881808109</v>
      </c>
      <c r="BX127" s="60">
        <f t="shared" si="73"/>
        <v>-7.4553464064302961</v>
      </c>
      <c r="BY127" s="60">
        <f t="shared" si="73"/>
        <v>13.002435812900057</v>
      </c>
      <c r="BZ127" s="60">
        <f t="shared" si="73"/>
        <v>1.1290319521837784</v>
      </c>
      <c r="CA127" s="60">
        <f t="shared" si="73"/>
        <v>3.8619666362903304</v>
      </c>
      <c r="CB127" s="60">
        <f t="shared" si="74"/>
        <v>-12.688750471133982</v>
      </c>
      <c r="CC127" s="60">
        <f t="shared" si="74"/>
        <v>-13.274693750223232</v>
      </c>
      <c r="CD127" s="60">
        <f t="shared" si="74"/>
        <v>2.1722960688535404</v>
      </c>
      <c r="CE127" s="60">
        <f t="shared" si="74"/>
        <v>-2.3300147359556878</v>
      </c>
    </row>
    <row r="128" spans="1:83">
      <c r="A128" s="2">
        <v>44562</v>
      </c>
      <c r="B128" s="8">
        <f>'WA Sch. 1-2'!B129</f>
        <v>1095.1500000000001</v>
      </c>
      <c r="C128" s="8">
        <f>'WA Sch. 1-2'!C129</f>
        <v>1199353.5225000002</v>
      </c>
      <c r="D128" s="8">
        <f>'WA Sch. 1-2'!D129</f>
        <v>0</v>
      </c>
      <c r="E128" s="74">
        <f>'WA Sch. 1-2'!E129</f>
        <v>1105</v>
      </c>
      <c r="F128" s="8">
        <f t="shared" ref="F128:F133" si="75">E128^2</f>
        <v>1221025</v>
      </c>
      <c r="G128" s="8">
        <f>'WA Sch. 1-2'!G129</f>
        <v>0</v>
      </c>
      <c r="H128" s="8">
        <f t="shared" ref="H128:H133" si="76">B128-E128</f>
        <v>-9.8499999999999091</v>
      </c>
      <c r="I128" s="8">
        <f t="shared" ref="I128:I133" si="77">C128-F128</f>
        <v>-21671.477499999804</v>
      </c>
      <c r="J128" s="8">
        <f t="shared" ref="J128:J133" si="78">D128-G128</f>
        <v>0</v>
      </c>
      <c r="K128" s="9">
        <v>164806</v>
      </c>
      <c r="L128" s="9">
        <v>25570012.242400002</v>
      </c>
      <c r="M128" s="78">
        <v>-1440989</v>
      </c>
      <c r="N128" s="9">
        <f t="shared" ref="N128:N133" si="79">L128+M128</f>
        <v>24129023.242400002</v>
      </c>
      <c r="O128" s="9">
        <f>N128/K128</f>
        <v>146.4086455735835</v>
      </c>
      <c r="P128" s="8">
        <f t="shared" ref="P128:P133" si="80">$B$3*H128+$B$4*I128</f>
        <v>-1.1651574810292411</v>
      </c>
      <c r="Q128" s="8">
        <f t="shared" ref="Q128:Q133" si="81">P128+O128</f>
        <v>145.24348809255426</v>
      </c>
      <c r="R128" s="9">
        <f t="shared" si="30"/>
        <v>23936998.298581496</v>
      </c>
      <c r="AN128" s="17">
        <v>84</v>
      </c>
      <c r="AO128" s="17">
        <v>119.12920734909167</v>
      </c>
      <c r="AP128" s="17">
        <v>-1.6925471941248276</v>
      </c>
      <c r="AQ128" s="17">
        <v>-0.64631315571437742</v>
      </c>
      <c r="AY128" s="1">
        <v>84</v>
      </c>
      <c r="AZ128" s="7">
        <f t="shared" si="59"/>
        <v>31</v>
      </c>
      <c r="BA128" s="52">
        <f t="shared" si="62"/>
        <v>0.25467775467775466</v>
      </c>
      <c r="BB128" s="52">
        <f t="shared" si="63"/>
        <v>-0.65984156097410673</v>
      </c>
      <c r="BC128" s="43"/>
      <c r="BD128" s="1">
        <v>84</v>
      </c>
      <c r="BE128" s="46">
        <f t="shared" si="60"/>
        <v>-1.6925471941248276</v>
      </c>
      <c r="BF128" s="46">
        <f t="shared" si="57"/>
        <v>3.642630230351898</v>
      </c>
      <c r="BG128" s="46">
        <f t="shared" si="57"/>
        <v>5.3075412728261</v>
      </c>
      <c r="BH128" s="46">
        <f t="shared" si="57"/>
        <v>-1.8782073694286723</v>
      </c>
      <c r="BI128" s="46">
        <f t="shared" si="57"/>
        <v>0.51760485923120925</v>
      </c>
      <c r="BJ128" s="46">
        <f t="shared" si="57"/>
        <v>0.46483430408946624</v>
      </c>
      <c r="BK128" s="46">
        <f t="shared" si="57"/>
        <v>-2.0466931681149649</v>
      </c>
      <c r="BL128" s="46">
        <f t="shared" si="57"/>
        <v>3.5695184497615244</v>
      </c>
      <c r="BM128" s="46">
        <f t="shared" si="57"/>
        <v>0.30994964648793655</v>
      </c>
      <c r="BN128" s="46">
        <f t="shared" si="57"/>
        <v>1.060213744483562</v>
      </c>
      <c r="BO128" s="46">
        <f t="shared" si="57"/>
        <v>-3.4834033840179757</v>
      </c>
      <c r="BP128" s="46">
        <f t="shared" si="57"/>
        <v>-3.6442605784174873</v>
      </c>
      <c r="BQ128" s="46">
        <f t="shared" si="40"/>
        <v>0.59635371461894238</v>
      </c>
      <c r="BR128" s="1">
        <v>84</v>
      </c>
      <c r="BS128" s="60">
        <f t="shared" si="72"/>
        <v>2.8647160043398809</v>
      </c>
      <c r="BT128" s="60">
        <f t="shared" si="72"/>
        <v>-6.1653235756164104</v>
      </c>
      <c r="BU128" s="60">
        <f t="shared" si="72"/>
        <v>-8.9832640890235886</v>
      </c>
      <c r="BV128" s="60">
        <f t="shared" si="73"/>
        <v>3.1789546131111299</v>
      </c>
      <c r="BW128" s="60">
        <f t="shared" si="73"/>
        <v>-0.87607065215714075</v>
      </c>
      <c r="BX128" s="60">
        <f t="shared" si="73"/>
        <v>-0.78675399711957328</v>
      </c>
      <c r="BY128" s="60">
        <f t="shared" si="73"/>
        <v>3.4641247789274976</v>
      </c>
      <c r="BZ128" s="60">
        <f t="shared" si="73"/>
        <v>-6.0415784365207026</v>
      </c>
      <c r="CA128" s="60">
        <f t="shared" si="73"/>
        <v>-0.52460440448311707</v>
      </c>
      <c r="CB128" s="60">
        <f t="shared" si="74"/>
        <v>-1.7944617983982196</v>
      </c>
      <c r="CC128" s="60">
        <f t="shared" si="74"/>
        <v>5.8958246236246366</v>
      </c>
      <c r="CD128" s="60">
        <f t="shared" si="74"/>
        <v>6.1680830166603249</v>
      </c>
      <c r="CE128" s="60">
        <f t="shared" si="74"/>
        <v>-1.0093568063841916</v>
      </c>
    </row>
    <row r="129" spans="1:83">
      <c r="A129" s="2">
        <v>44593</v>
      </c>
      <c r="B129" s="8">
        <f>'WA Sch. 1-2'!B130</f>
        <v>932.76424999999995</v>
      </c>
      <c r="C129" s="8">
        <f>'WA Sch. 1-2'!C130</f>
        <v>870049.14607806236</v>
      </c>
      <c r="D129" s="8">
        <f>'WA Sch. 1-2'!D130</f>
        <v>0</v>
      </c>
      <c r="E129" s="74">
        <f>'WA Sch. 1-2'!E130</f>
        <v>936</v>
      </c>
      <c r="F129" s="8">
        <f t="shared" si="75"/>
        <v>876096</v>
      </c>
      <c r="G129" s="8">
        <f>'WA Sch. 1-2'!G130</f>
        <v>0</v>
      </c>
      <c r="H129" s="8">
        <f t="shared" si="76"/>
        <v>-3.2357500000000528</v>
      </c>
      <c r="I129" s="8">
        <f t="shared" si="77"/>
        <v>-6046.8539219376398</v>
      </c>
      <c r="J129" s="8">
        <f t="shared" si="78"/>
        <v>0</v>
      </c>
      <c r="K129" s="9">
        <v>164806</v>
      </c>
      <c r="L129" s="9">
        <v>21405260.29442</v>
      </c>
      <c r="M129" s="78">
        <v>-1478827</v>
      </c>
      <c r="N129" s="9">
        <f t="shared" si="79"/>
        <v>19926433.29442</v>
      </c>
      <c r="O129" s="9">
        <f t="shared" ref="O129:O133" si="82">N129/K129</f>
        <v>120.908421382838</v>
      </c>
      <c r="P129" s="8">
        <f t="shared" si="80"/>
        <v>-0.36358548683325537</v>
      </c>
      <c r="Q129" s="8">
        <f t="shared" si="81"/>
        <v>120.54483589600474</v>
      </c>
      <c r="R129" s="9">
        <f t="shared" si="30"/>
        <v>19866512.224676959</v>
      </c>
      <c r="U129" s="38"/>
      <c r="V129" s="38"/>
      <c r="W129" s="38"/>
      <c r="X129" s="38"/>
      <c r="Y129" s="38"/>
      <c r="Z129" s="38"/>
      <c r="AA129" s="38"/>
      <c r="AB129" s="38"/>
      <c r="AC129" s="38"/>
      <c r="AD129" s="38"/>
      <c r="AE129" s="38"/>
      <c r="AF129" s="38"/>
      <c r="AG129" s="38"/>
      <c r="AH129" s="38"/>
      <c r="AI129" s="38"/>
      <c r="AJ129" s="38"/>
      <c r="AK129" s="38"/>
      <c r="AL129" s="38"/>
      <c r="AN129" s="17">
        <v>85</v>
      </c>
      <c r="AO129" s="17">
        <v>120.17240858119119</v>
      </c>
      <c r="AP129" s="17">
        <v>-1.5586193652980285</v>
      </c>
      <c r="AQ129" s="17">
        <v>-0.59517170572262046</v>
      </c>
      <c r="AY129" s="1">
        <v>85</v>
      </c>
      <c r="AZ129" s="7">
        <f t="shared" si="59"/>
        <v>36</v>
      </c>
      <c r="BA129" s="52">
        <f t="shared" si="62"/>
        <v>0.29625779625779625</v>
      </c>
      <c r="BB129" s="52">
        <f t="shared" si="63"/>
        <v>-0.53519417688850079</v>
      </c>
      <c r="BC129" s="43"/>
      <c r="BD129" s="1">
        <v>85</v>
      </c>
      <c r="BE129" s="46">
        <f t="shared" si="60"/>
        <v>-1.5586193652980285</v>
      </c>
      <c r="BF129" s="46">
        <f t="shared" si="57"/>
        <v>-1.6925471941248276</v>
      </c>
      <c r="BG129" s="46">
        <f t="shared" si="57"/>
        <v>3.642630230351898</v>
      </c>
      <c r="BH129" s="46">
        <f t="shared" si="57"/>
        <v>5.3075412728261</v>
      </c>
      <c r="BI129" s="46">
        <f t="shared" si="57"/>
        <v>-1.8782073694286723</v>
      </c>
      <c r="BJ129" s="46">
        <f t="shared" si="57"/>
        <v>0.51760485923120925</v>
      </c>
      <c r="BK129" s="46">
        <f t="shared" si="57"/>
        <v>0.46483430408946624</v>
      </c>
      <c r="BL129" s="46">
        <f t="shared" si="57"/>
        <v>-2.0466931681149649</v>
      </c>
      <c r="BM129" s="46">
        <f t="shared" ref="BK129:BQ164" si="83">BL128</f>
        <v>3.5695184497615244</v>
      </c>
      <c r="BN129" s="46">
        <f t="shared" si="83"/>
        <v>0.30994964648793655</v>
      </c>
      <c r="BO129" s="46">
        <f t="shared" si="83"/>
        <v>1.060213744483562</v>
      </c>
      <c r="BP129" s="46">
        <f t="shared" si="83"/>
        <v>-3.4834033840179757</v>
      </c>
      <c r="BQ129" s="46">
        <f t="shared" si="40"/>
        <v>-3.6442605784174873</v>
      </c>
      <c r="BR129" s="1">
        <v>85</v>
      </c>
      <c r="BS129" s="60">
        <f t="shared" si="72"/>
        <v>2.4292943258820792</v>
      </c>
      <c r="BT129" s="60">
        <f t="shared" si="72"/>
        <v>2.6380368334438495</v>
      </c>
      <c r="BU129" s="60">
        <f t="shared" si="72"/>
        <v>-5.6774740176465199</v>
      </c>
      <c r="BV129" s="60">
        <f t="shared" si="73"/>
        <v>-8.2724366099453661</v>
      </c>
      <c r="BW129" s="60">
        <f t="shared" si="73"/>
        <v>2.927410378037052</v>
      </c>
      <c r="BX129" s="60">
        <f t="shared" si="73"/>
        <v>-0.80674895717010608</v>
      </c>
      <c r="BY129" s="60">
        <f t="shared" si="73"/>
        <v>-0.72449974800865713</v>
      </c>
      <c r="BZ129" s="60">
        <f t="shared" si="73"/>
        <v>3.1900156066472154</v>
      </c>
      <c r="CA129" s="60">
        <f t="shared" si="73"/>
        <v>-5.5635205805869417</v>
      </c>
      <c r="CB129" s="60">
        <f t="shared" si="74"/>
        <v>-0.48309352128335598</v>
      </c>
      <c r="CC129" s="60">
        <f t="shared" si="74"/>
        <v>-1.6524696735072075</v>
      </c>
      <c r="CD129" s="60">
        <f t="shared" si="74"/>
        <v>5.4292999714751824</v>
      </c>
      <c r="CE129" s="60">
        <f t="shared" si="74"/>
        <v>5.6800151097137732</v>
      </c>
    </row>
    <row r="130" spans="1:83">
      <c r="A130" s="2">
        <v>44621</v>
      </c>
      <c r="B130" s="8">
        <f>'WA Sch. 1-2'!B131</f>
        <v>767.35</v>
      </c>
      <c r="C130" s="8">
        <f>'WA Sch. 1-2'!C131</f>
        <v>588826.02250000008</v>
      </c>
      <c r="D130" s="8">
        <f>'WA Sch. 1-2'!D131</f>
        <v>0</v>
      </c>
      <c r="E130" s="74">
        <f>'WA Sch. 1-2'!E131</f>
        <v>695.5</v>
      </c>
      <c r="F130" s="8">
        <f t="shared" si="75"/>
        <v>483720.25</v>
      </c>
      <c r="G130" s="8">
        <f>'WA Sch. 1-2'!G131</f>
        <v>0</v>
      </c>
      <c r="H130" s="8">
        <f t="shared" si="76"/>
        <v>71.850000000000023</v>
      </c>
      <c r="I130" s="8">
        <f t="shared" si="77"/>
        <v>105105.77250000008</v>
      </c>
      <c r="J130" s="8">
        <f t="shared" si="78"/>
        <v>0</v>
      </c>
      <c r="K130" s="9">
        <v>185968</v>
      </c>
      <c r="L130" s="9">
        <v>19561795.668099999</v>
      </c>
      <c r="M130" s="78">
        <v>-5062642</v>
      </c>
      <c r="N130" s="9">
        <f t="shared" si="79"/>
        <v>14499153.668099999</v>
      </c>
      <c r="O130" s="9">
        <f t="shared" si="82"/>
        <v>77.965852555816056</v>
      </c>
      <c r="P130" s="8">
        <f t="shared" si="80"/>
        <v>7.5519846168641696</v>
      </c>
      <c r="Q130" s="8">
        <f t="shared" si="81"/>
        <v>85.517837172680231</v>
      </c>
      <c r="R130" s="9">
        <f t="shared" si="30"/>
        <v>15903581.143328996</v>
      </c>
      <c r="U130" s="38"/>
      <c r="V130" s="38"/>
      <c r="W130" s="38"/>
      <c r="X130" s="38"/>
      <c r="Y130" s="38"/>
      <c r="Z130" s="38"/>
      <c r="AA130" s="38"/>
      <c r="AB130" s="38"/>
      <c r="AC130" s="38"/>
      <c r="AD130" s="38"/>
      <c r="AE130" s="38"/>
      <c r="AF130" s="38"/>
      <c r="AG130" s="38"/>
      <c r="AH130" s="38"/>
      <c r="AI130" s="38"/>
      <c r="AJ130" s="38"/>
      <c r="AK130" s="38"/>
      <c r="AL130" s="38"/>
      <c r="AN130" s="17">
        <v>86</v>
      </c>
      <c r="AO130" s="17">
        <v>106.80441417906123</v>
      </c>
      <c r="AP130" s="17">
        <v>1.6019864981325185</v>
      </c>
      <c r="AQ130" s="17">
        <v>0.61173180435611041</v>
      </c>
      <c r="AY130" s="1">
        <v>86</v>
      </c>
      <c r="AZ130" s="7">
        <f t="shared" si="59"/>
        <v>91</v>
      </c>
      <c r="BA130" s="52">
        <f t="shared" si="62"/>
        <v>0.75363825363825365</v>
      </c>
      <c r="BB130" s="52">
        <f t="shared" si="63"/>
        <v>0.68598353263417977</v>
      </c>
      <c r="BC130" s="43"/>
      <c r="BD130" s="1">
        <v>86</v>
      </c>
      <c r="BE130" s="46">
        <f t="shared" si="60"/>
        <v>1.6019864981325185</v>
      </c>
      <c r="BF130" s="46">
        <f t="shared" ref="BF130:BJ164" si="84">BE129</f>
        <v>-1.5586193652980285</v>
      </c>
      <c r="BG130" s="46">
        <f t="shared" si="84"/>
        <v>-1.6925471941248276</v>
      </c>
      <c r="BH130" s="46">
        <f t="shared" si="84"/>
        <v>3.642630230351898</v>
      </c>
      <c r="BI130" s="46">
        <f t="shared" si="84"/>
        <v>5.3075412728261</v>
      </c>
      <c r="BJ130" s="46">
        <f t="shared" si="84"/>
        <v>-1.8782073694286723</v>
      </c>
      <c r="BK130" s="46">
        <f t="shared" si="83"/>
        <v>0.51760485923120925</v>
      </c>
      <c r="BL130" s="46">
        <f t="shared" si="83"/>
        <v>0.46483430408946624</v>
      </c>
      <c r="BM130" s="46">
        <f t="shared" si="83"/>
        <v>-2.0466931681149649</v>
      </c>
      <c r="BN130" s="46">
        <f t="shared" si="83"/>
        <v>3.5695184497615244</v>
      </c>
      <c r="BO130" s="46">
        <f t="shared" si="83"/>
        <v>0.30994964648793655</v>
      </c>
      <c r="BP130" s="46">
        <f t="shared" si="83"/>
        <v>1.060213744483562</v>
      </c>
      <c r="BQ130" s="46">
        <f t="shared" si="40"/>
        <v>-3.4834033840179757</v>
      </c>
      <c r="BR130" s="1">
        <v>86</v>
      </c>
      <c r="BS130" s="60">
        <f t="shared" si="72"/>
        <v>2.5663607401988382</v>
      </c>
      <c r="BT130" s="60">
        <f t="shared" si="72"/>
        <v>-2.4968871789353178</v>
      </c>
      <c r="BU130" s="60">
        <f t="shared" si="72"/>
        <v>-2.7114377524400508</v>
      </c>
      <c r="BV130" s="60">
        <f t="shared" si="73"/>
        <v>5.8354444467130024</v>
      </c>
      <c r="BW130" s="60">
        <f t="shared" si="73"/>
        <v>8.5026094573483828</v>
      </c>
      <c r="BX130" s="60">
        <f t="shared" si="73"/>
        <v>-3.0088628465177236</v>
      </c>
      <c r="BY130" s="60">
        <f t="shared" si="73"/>
        <v>0.82919599585614623</v>
      </c>
      <c r="BZ130" s="60">
        <f t="shared" si="73"/>
        <v>0.74465827902011716</v>
      </c>
      <c r="CA130" s="60">
        <f t="shared" si="73"/>
        <v>-3.2787748211402357</v>
      </c>
      <c r="CB130" s="60">
        <f t="shared" si="74"/>
        <v>5.7183203613527978</v>
      </c>
      <c r="CC130" s="60">
        <f t="shared" si="74"/>
        <v>0.49653514877459098</v>
      </c>
      <c r="CD130" s="60">
        <f t="shared" si="74"/>
        <v>1.6984481037971437</v>
      </c>
      <c r="CE130" s="60">
        <f t="shared" si="74"/>
        <v>-5.5803651887458914</v>
      </c>
    </row>
    <row r="131" spans="1:83">
      <c r="A131" s="2">
        <v>44652</v>
      </c>
      <c r="B131" s="8">
        <f>'WA Sch. 1-2'!B132</f>
        <v>547.15</v>
      </c>
      <c r="C131" s="8">
        <f>'WA Sch. 1-2'!C132</f>
        <v>299373.1225</v>
      </c>
      <c r="D131" s="8">
        <f>'WA Sch. 1-2'!D132</f>
        <v>0.375</v>
      </c>
      <c r="E131" s="74">
        <f>'WA Sch. 1-2'!E132</f>
        <v>686.5</v>
      </c>
      <c r="F131" s="8">
        <f t="shared" si="75"/>
        <v>471282.25</v>
      </c>
      <c r="G131" s="8">
        <f>'WA Sch. 1-2'!G132</f>
        <v>0</v>
      </c>
      <c r="H131" s="8">
        <f t="shared" si="76"/>
        <v>-139.35000000000002</v>
      </c>
      <c r="I131" s="8">
        <f t="shared" si="77"/>
        <v>-171909.1275</v>
      </c>
      <c r="J131" s="8">
        <f t="shared" si="78"/>
        <v>0.375</v>
      </c>
      <c r="K131" s="9">
        <v>171853</v>
      </c>
      <c r="L131" s="9">
        <v>12448568.51936</v>
      </c>
      <c r="M131" s="78">
        <v>-288583</v>
      </c>
      <c r="N131" s="9">
        <f t="shared" si="79"/>
        <v>12159985.51936</v>
      </c>
      <c r="O131" s="9">
        <f t="shared" si="82"/>
        <v>70.7580636902469</v>
      </c>
      <c r="P131" s="8">
        <f t="shared" si="80"/>
        <v>-14.075701809918911</v>
      </c>
      <c r="Q131" s="8">
        <f t="shared" si="81"/>
        <v>56.682361880327989</v>
      </c>
      <c r="R131" s="9">
        <f t="shared" si="30"/>
        <v>9741033.9362200052</v>
      </c>
      <c r="U131" s="38"/>
      <c r="V131" s="38"/>
      <c r="W131" s="38"/>
      <c r="X131" s="38"/>
      <c r="Y131" s="38"/>
      <c r="Z131" s="38"/>
      <c r="AA131" s="38"/>
      <c r="AB131" s="38"/>
      <c r="AC131" s="38"/>
      <c r="AD131" s="38"/>
      <c r="AE131" s="38"/>
      <c r="AF131" s="38"/>
      <c r="AG131" s="38"/>
      <c r="AH131" s="38"/>
      <c r="AI131" s="38"/>
      <c r="AJ131" s="38"/>
      <c r="AK131" s="38"/>
      <c r="AL131" s="38"/>
      <c r="AN131" s="17">
        <v>87</v>
      </c>
      <c r="AO131" s="17">
        <v>95.341557480277231</v>
      </c>
      <c r="AP131" s="17">
        <v>4.4240108309751207</v>
      </c>
      <c r="AQ131" s="17">
        <v>1.6893451544555507</v>
      </c>
      <c r="AY131" s="1">
        <v>87</v>
      </c>
      <c r="AZ131" s="7">
        <f t="shared" si="59"/>
        <v>114</v>
      </c>
      <c r="BA131" s="52">
        <f t="shared" si="62"/>
        <v>0.94490644490644493</v>
      </c>
      <c r="BB131" s="52">
        <f t="shared" si="63"/>
        <v>1.5973526977611863</v>
      </c>
      <c r="BC131" s="43"/>
      <c r="BD131" s="1">
        <v>87</v>
      </c>
      <c r="BE131" s="46">
        <f t="shared" si="60"/>
        <v>4.4240108309751207</v>
      </c>
      <c r="BF131" s="46">
        <f t="shared" si="84"/>
        <v>1.6019864981325185</v>
      </c>
      <c r="BG131" s="46">
        <f t="shared" si="84"/>
        <v>-1.5586193652980285</v>
      </c>
      <c r="BH131" s="46">
        <f t="shared" si="84"/>
        <v>-1.6925471941248276</v>
      </c>
      <c r="BI131" s="46">
        <f t="shared" si="84"/>
        <v>3.642630230351898</v>
      </c>
      <c r="BJ131" s="46">
        <f t="shared" si="84"/>
        <v>5.3075412728261</v>
      </c>
      <c r="BK131" s="46">
        <f t="shared" si="83"/>
        <v>-1.8782073694286723</v>
      </c>
      <c r="BL131" s="46">
        <f t="shared" si="83"/>
        <v>0.51760485923120925</v>
      </c>
      <c r="BM131" s="46">
        <f t="shared" si="83"/>
        <v>0.46483430408946624</v>
      </c>
      <c r="BN131" s="46">
        <f t="shared" si="83"/>
        <v>-2.0466931681149649</v>
      </c>
      <c r="BO131" s="46">
        <f t="shared" si="83"/>
        <v>3.5695184497615244</v>
      </c>
      <c r="BP131" s="46">
        <f t="shared" si="83"/>
        <v>0.30994964648793655</v>
      </c>
      <c r="BQ131" s="46">
        <f t="shared" si="40"/>
        <v>1.060213744483562</v>
      </c>
      <c r="BR131" s="1">
        <v>87</v>
      </c>
      <c r="BS131" s="60">
        <f t="shared" si="72"/>
        <v>19.571871832585035</v>
      </c>
      <c r="BT131" s="60">
        <f t="shared" si="72"/>
        <v>7.0872056188140702</v>
      </c>
      <c r="BU131" s="60">
        <f t="shared" si="72"/>
        <v>-6.8953489534460921</v>
      </c>
      <c r="BV131" s="60">
        <f t="shared" si="73"/>
        <v>-7.4878471187448312</v>
      </c>
      <c r="BW131" s="60">
        <f t="shared" si="73"/>
        <v>16.115035592314065</v>
      </c>
      <c r="BX131" s="60">
        <f t="shared" si="73"/>
        <v>23.48062007682999</v>
      </c>
      <c r="BY131" s="60">
        <f t="shared" si="73"/>
        <v>-8.3092097451697775</v>
      </c>
      <c r="BZ131" s="60">
        <f t="shared" si="73"/>
        <v>2.2898895034041433</v>
      </c>
      <c r="CA131" s="60">
        <f t="shared" si="73"/>
        <v>2.0564319959005033</v>
      </c>
      <c r="CB131" s="60">
        <f t="shared" si="74"/>
        <v>-9.0545927434234272</v>
      </c>
      <c r="CC131" s="60">
        <f t="shared" si="74"/>
        <v>15.791588283110379</v>
      </c>
      <c r="CD131" s="60">
        <f t="shared" si="74"/>
        <v>1.3712205931194654</v>
      </c>
      <c r="CE131" s="60">
        <f t="shared" si="74"/>
        <v>4.6903970887438797</v>
      </c>
    </row>
    <row r="132" spans="1:83">
      <c r="A132" s="2">
        <v>44682</v>
      </c>
      <c r="B132" s="8">
        <f>'WA Sch. 1-2'!B133</f>
        <v>290.02499999999998</v>
      </c>
      <c r="C132" s="8">
        <f>'WA Sch. 1-2'!C133</f>
        <v>84114.500624999986</v>
      </c>
      <c r="D132" s="8">
        <f>'WA Sch. 1-2'!D133</f>
        <v>14.95</v>
      </c>
      <c r="E132" s="74">
        <f>'WA Sch. 1-2'!E133</f>
        <v>430.5</v>
      </c>
      <c r="F132" s="8">
        <f t="shared" si="75"/>
        <v>185330.25</v>
      </c>
      <c r="G132" s="8">
        <f>'WA Sch. 1-2'!G133</f>
        <v>0</v>
      </c>
      <c r="H132" s="8">
        <f t="shared" si="76"/>
        <v>-140.47500000000002</v>
      </c>
      <c r="I132" s="8">
        <f t="shared" si="77"/>
        <v>-101215.74937500001</v>
      </c>
      <c r="J132" s="8">
        <f t="shared" si="78"/>
        <v>14.95</v>
      </c>
      <c r="K132" s="9">
        <v>170800</v>
      </c>
      <c r="L132" s="9">
        <v>9664540.1332200002</v>
      </c>
      <c r="M132" s="78">
        <v>-2117002</v>
      </c>
      <c r="N132" s="9">
        <f t="shared" si="79"/>
        <v>7547538.1332200002</v>
      </c>
      <c r="O132" s="9">
        <f>N132/K132</f>
        <v>44.18933333266979</v>
      </c>
      <c r="P132" s="8">
        <f t="shared" si="80"/>
        <v>-12.90057158367526</v>
      </c>
      <c r="Q132" s="8">
        <f t="shared" si="81"/>
        <v>31.288761748994531</v>
      </c>
      <c r="R132" s="9">
        <f t="shared" si="30"/>
        <v>5344120.5067282664</v>
      </c>
      <c r="U132" s="38"/>
      <c r="V132" s="38"/>
      <c r="W132" s="38"/>
      <c r="X132" s="38"/>
      <c r="Y132" s="38"/>
      <c r="Z132" s="38"/>
      <c r="AA132" s="38"/>
      <c r="AB132" s="38"/>
      <c r="AC132" s="38"/>
      <c r="AD132" s="38"/>
      <c r="AE132" s="38"/>
      <c r="AF132" s="38"/>
      <c r="AG132" s="38"/>
      <c r="AH132" s="38"/>
      <c r="AI132" s="38"/>
      <c r="AJ132" s="38"/>
      <c r="AK132" s="38"/>
      <c r="AL132" s="38"/>
      <c r="AN132" s="17">
        <v>88</v>
      </c>
      <c r="AO132" s="17">
        <v>54.293738814178809</v>
      </c>
      <c r="AP132" s="17">
        <v>-2.6003630675091145</v>
      </c>
      <c r="AQ132" s="17">
        <v>-0.99297016118593651</v>
      </c>
      <c r="AY132" s="1">
        <v>88</v>
      </c>
      <c r="AZ132" s="7">
        <f t="shared" si="59"/>
        <v>14</v>
      </c>
      <c r="BA132" s="52">
        <f t="shared" si="62"/>
        <v>0.11330561330561331</v>
      </c>
      <c r="BB132" s="52">
        <f t="shared" si="63"/>
        <v>-1.2091343701602324</v>
      </c>
      <c r="BC132" s="43"/>
      <c r="BD132" s="1">
        <v>88</v>
      </c>
      <c r="BE132" s="46">
        <f t="shared" si="60"/>
        <v>-2.6003630675091145</v>
      </c>
      <c r="BF132" s="46">
        <f t="shared" si="84"/>
        <v>4.4240108309751207</v>
      </c>
      <c r="BG132" s="46">
        <f t="shared" si="84"/>
        <v>1.6019864981325185</v>
      </c>
      <c r="BH132" s="46">
        <f t="shared" si="84"/>
        <v>-1.5586193652980285</v>
      </c>
      <c r="BI132" s="46">
        <f t="shared" si="84"/>
        <v>-1.6925471941248276</v>
      </c>
      <c r="BJ132" s="46">
        <f t="shared" si="84"/>
        <v>3.642630230351898</v>
      </c>
      <c r="BK132" s="46">
        <f t="shared" si="83"/>
        <v>5.3075412728261</v>
      </c>
      <c r="BL132" s="46">
        <f t="shared" si="83"/>
        <v>-1.8782073694286723</v>
      </c>
      <c r="BM132" s="46">
        <f t="shared" si="83"/>
        <v>0.51760485923120925</v>
      </c>
      <c r="BN132" s="46">
        <f t="shared" si="83"/>
        <v>0.46483430408946624</v>
      </c>
      <c r="BO132" s="46">
        <f t="shared" si="83"/>
        <v>-2.0466931681149649</v>
      </c>
      <c r="BP132" s="46">
        <f t="shared" si="83"/>
        <v>3.5695184497615244</v>
      </c>
      <c r="BQ132" s="46">
        <f t="shared" si="40"/>
        <v>0.30994964648793655</v>
      </c>
      <c r="BR132" s="1">
        <v>88</v>
      </c>
      <c r="BS132" s="60">
        <f t="shared" si="72"/>
        <v>6.7618880828654948</v>
      </c>
      <c r="BT132" s="60">
        <f t="shared" si="72"/>
        <v>-11.504034375128041</v>
      </c>
      <c r="BU132" s="60">
        <f t="shared" si="72"/>
        <v>-4.165746524392044</v>
      </c>
      <c r="BV132" s="60">
        <f t="shared" si="73"/>
        <v>4.0529762338255573</v>
      </c>
      <c r="BW132" s="60">
        <f t="shared" si="73"/>
        <v>4.4012372136184501</v>
      </c>
      <c r="BX132" s="60">
        <f t="shared" si="73"/>
        <v>-9.4721611195993098</v>
      </c>
      <c r="BY132" s="60">
        <f t="shared" si="73"/>
        <v>-13.80153430513735</v>
      </c>
      <c r="BZ132" s="60">
        <f t="shared" si="73"/>
        <v>4.8840210765858387</v>
      </c>
      <c r="CA132" s="60">
        <f t="shared" si="73"/>
        <v>-1.3459605595080575</v>
      </c>
      <c r="CB132" s="60">
        <f t="shared" si="74"/>
        <v>-1.2087379568655148</v>
      </c>
      <c r="CC132" s="60">
        <f t="shared" si="74"/>
        <v>5.3221453248894521</v>
      </c>
      <c r="CD132" s="60">
        <f t="shared" si="74"/>
        <v>-9.2820439455522727</v>
      </c>
      <c r="CE132" s="60">
        <f t="shared" si="74"/>
        <v>-0.80598161351469966</v>
      </c>
    </row>
    <row r="133" spans="1:83" ht="15.75" thickBot="1">
      <c r="A133" s="2">
        <v>44713</v>
      </c>
      <c r="B133" s="84">
        <f>'WA Sch. 1-2'!B134</f>
        <v>126.95</v>
      </c>
      <c r="C133" s="84">
        <f>'WA Sch. 1-2'!C134</f>
        <v>16116.302500000002</v>
      </c>
      <c r="D133" s="84">
        <f>'WA Sch. 1-2'!D134</f>
        <v>68</v>
      </c>
      <c r="E133" s="85">
        <f>'WA Sch. 1-2'!E134</f>
        <v>129</v>
      </c>
      <c r="F133" s="84">
        <f t="shared" si="75"/>
        <v>16641</v>
      </c>
      <c r="G133" s="84">
        <f>'WA Sch. 1-2'!G134</f>
        <v>35.5</v>
      </c>
      <c r="H133" s="84">
        <f t="shared" si="76"/>
        <v>-2.0499999999999972</v>
      </c>
      <c r="I133" s="84">
        <f t="shared" si="77"/>
        <v>-524.6974999999984</v>
      </c>
      <c r="J133" s="84">
        <f t="shared" si="78"/>
        <v>32.5</v>
      </c>
      <c r="K133" s="86">
        <v>173398</v>
      </c>
      <c r="L133" s="86">
        <v>5322390.1313000005</v>
      </c>
      <c r="M133" s="87">
        <v>-1800497</v>
      </c>
      <c r="N133" s="86">
        <f t="shared" si="79"/>
        <v>3521893.1313000005</v>
      </c>
      <c r="O133" s="86">
        <f t="shared" si="82"/>
        <v>20.311036639984316</v>
      </c>
      <c r="P133" s="84">
        <f t="shared" si="80"/>
        <v>-0.17123455916535554</v>
      </c>
      <c r="Q133" s="84">
        <f t="shared" si="81"/>
        <v>20.13980208081896</v>
      </c>
      <c r="R133" s="86">
        <f t="shared" si="30"/>
        <v>3492201.4012098461</v>
      </c>
      <c r="U133" s="38"/>
      <c r="V133" s="38"/>
      <c r="W133" s="38"/>
      <c r="X133" s="38"/>
      <c r="Y133" s="38"/>
      <c r="Z133" s="38"/>
      <c r="AA133" s="38"/>
      <c r="AB133" s="38"/>
      <c r="AC133" s="38"/>
      <c r="AD133" s="38"/>
      <c r="AE133" s="38"/>
      <c r="AF133" s="38"/>
      <c r="AG133" s="38"/>
      <c r="AH133" s="38"/>
      <c r="AI133" s="38"/>
      <c r="AJ133" s="38"/>
      <c r="AK133" s="38"/>
      <c r="AL133" s="38"/>
      <c r="AN133" s="17">
        <v>89</v>
      </c>
      <c r="AO133" s="17">
        <v>32.146182305053919</v>
      </c>
      <c r="AP133" s="17">
        <v>-1.1933147485347781</v>
      </c>
      <c r="AQ133" s="17">
        <v>-0.45567711409359979</v>
      </c>
      <c r="AY133" s="1">
        <v>89</v>
      </c>
      <c r="AZ133" s="7">
        <f t="shared" si="59"/>
        <v>42</v>
      </c>
      <c r="BA133" s="52">
        <f t="shared" si="62"/>
        <v>0.34615384615384615</v>
      </c>
      <c r="BB133" s="52">
        <f t="shared" si="63"/>
        <v>-0.39572529581448734</v>
      </c>
      <c r="BC133" s="43"/>
      <c r="BD133" s="1">
        <v>89</v>
      </c>
      <c r="BE133" s="46">
        <f t="shared" si="60"/>
        <v>-1.1933147485347781</v>
      </c>
      <c r="BF133" s="46">
        <f t="shared" si="84"/>
        <v>-2.6003630675091145</v>
      </c>
      <c r="BG133" s="46">
        <f t="shared" si="84"/>
        <v>4.4240108309751207</v>
      </c>
      <c r="BH133" s="46">
        <f t="shared" si="84"/>
        <v>1.6019864981325185</v>
      </c>
      <c r="BI133" s="46">
        <f t="shared" si="84"/>
        <v>-1.5586193652980285</v>
      </c>
      <c r="BJ133" s="46">
        <f t="shared" si="84"/>
        <v>-1.6925471941248276</v>
      </c>
      <c r="BK133" s="46">
        <f t="shared" si="83"/>
        <v>3.642630230351898</v>
      </c>
      <c r="BL133" s="46">
        <f t="shared" si="83"/>
        <v>5.3075412728261</v>
      </c>
      <c r="BM133" s="46">
        <f t="shared" si="83"/>
        <v>-1.8782073694286723</v>
      </c>
      <c r="BN133" s="46">
        <f t="shared" si="83"/>
        <v>0.51760485923120925</v>
      </c>
      <c r="BO133" s="46">
        <f t="shared" si="83"/>
        <v>0.46483430408946624</v>
      </c>
      <c r="BP133" s="46">
        <f t="shared" si="83"/>
        <v>-2.0466931681149649</v>
      </c>
      <c r="BQ133" s="46">
        <f t="shared" si="40"/>
        <v>3.5695184497615244</v>
      </c>
      <c r="BR133" s="1">
        <v>89</v>
      </c>
      <c r="BS133" s="60">
        <f t="shared" si="72"/>
        <v>1.424000089070659</v>
      </c>
      <c r="BT133" s="60">
        <f t="shared" si="72"/>
        <v>3.1030516000038237</v>
      </c>
      <c r="BU133" s="60">
        <f t="shared" si="72"/>
        <v>-5.2792373722802628</v>
      </c>
      <c r="BV133" s="60">
        <f t="shared" si="73"/>
        <v>-1.9116741151751226</v>
      </c>
      <c r="BW133" s="60">
        <f t="shared" si="73"/>
        <v>1.8599234759620964</v>
      </c>
      <c r="BX133" s="60">
        <f t="shared" si="73"/>
        <v>2.0197415293403589</v>
      </c>
      <c r="BY133" s="60">
        <f t="shared" si="73"/>
        <v>-4.3468043773375955</v>
      </c>
      <c r="BZ133" s="60">
        <f t="shared" si="73"/>
        <v>-6.3335672793204996</v>
      </c>
      <c r="CA133" s="60">
        <f t="shared" si="73"/>
        <v>2.2412925547459923</v>
      </c>
      <c r="CB133" s="60">
        <f t="shared" si="74"/>
        <v>-0.61766551243385892</v>
      </c>
      <c r="CC133" s="60">
        <f t="shared" si="74"/>
        <v>-0.55469363069484834</v>
      </c>
      <c r="CD133" s="60">
        <f t="shared" si="74"/>
        <v>2.4423491432370095</v>
      </c>
      <c r="CE133" s="60">
        <f t="shared" si="74"/>
        <v>-4.2595590112674628</v>
      </c>
    </row>
    <row r="134" spans="1:83">
      <c r="A134" s="92">
        <v>44743</v>
      </c>
      <c r="B134" s="93">
        <f>'WA Sch. 1-2'!B135</f>
        <v>14.1</v>
      </c>
      <c r="C134" s="93">
        <f>'WA Sch. 1-2'!C135</f>
        <v>198.81</v>
      </c>
      <c r="D134" s="93">
        <f>'WA Sch. 1-2'!D135</f>
        <v>240.05</v>
      </c>
      <c r="E134" s="94">
        <f>'WA Sch. 1-2'!E135</f>
        <v>6</v>
      </c>
      <c r="F134" s="93">
        <f t="shared" ref="F134:F139" si="85">E134^2</f>
        <v>36</v>
      </c>
      <c r="G134" s="93">
        <f>'WA Sch. 1-2'!G135</f>
        <v>287.5</v>
      </c>
      <c r="H134" s="93">
        <f t="shared" ref="H134:H139" si="86">B134-E134</f>
        <v>8.1</v>
      </c>
      <c r="I134" s="93">
        <f t="shared" ref="I134:I139" si="87">C134-F134</f>
        <v>162.81</v>
      </c>
      <c r="J134" s="93">
        <f t="shared" ref="J134:J139" si="88">D134-G134</f>
        <v>-47.449999999999989</v>
      </c>
      <c r="K134" s="81">
        <v>171944</v>
      </c>
      <c r="L134" s="95">
        <v>2728916.1776000001</v>
      </c>
      <c r="M134" s="96">
        <v>-499606</v>
      </c>
      <c r="N134" s="95">
        <f t="shared" ref="N134:N145" si="89">L134+M134</f>
        <v>2229310.1776000001</v>
      </c>
      <c r="O134" s="95">
        <f t="shared" ref="O134:O139" si="90">N134/K134</f>
        <v>12.96532695296143</v>
      </c>
      <c r="P134" s="93">
        <f t="shared" ref="P134:P139" si="91">$B$3*H134+$B$4*I134</f>
        <v>0.64242887545586014</v>
      </c>
      <c r="Q134" s="93">
        <f t="shared" ref="Q134:Q139" si="92">P134+O134</f>
        <v>13.607755828417289</v>
      </c>
      <c r="R134" s="97">
        <f t="shared" ref="R134:R139" si="93">Q134*K134</f>
        <v>2339771.9681613822</v>
      </c>
      <c r="S134" s="108">
        <f>P134*K134</f>
        <v>110461.79056138241</v>
      </c>
      <c r="U134" s="38"/>
      <c r="V134" s="38"/>
      <c r="W134" s="38"/>
      <c r="X134" s="38"/>
      <c r="Y134" s="38"/>
      <c r="Z134" s="38"/>
      <c r="AA134" s="38"/>
      <c r="AB134" s="38"/>
      <c r="AC134" s="38"/>
      <c r="AD134" s="38"/>
      <c r="AE134" s="38"/>
      <c r="AF134" s="38"/>
      <c r="AG134" s="38"/>
      <c r="AH134" s="38"/>
      <c r="AI134" s="38"/>
      <c r="AJ134" s="38"/>
      <c r="AK134" s="38"/>
      <c r="AL134" s="38"/>
      <c r="AN134" s="17">
        <v>90</v>
      </c>
      <c r="AO134" s="17">
        <v>20.653841241194787</v>
      </c>
      <c r="AP134" s="17">
        <v>-0.88756443624196635</v>
      </c>
      <c r="AQ134" s="17">
        <v>-0.33892382657253728</v>
      </c>
      <c r="AY134" s="1">
        <v>90</v>
      </c>
      <c r="AZ134" s="7">
        <f t="shared" si="59"/>
        <v>47</v>
      </c>
      <c r="BA134" s="52">
        <f t="shared" si="62"/>
        <v>0.38773388773388773</v>
      </c>
      <c r="BB134" s="52">
        <f t="shared" si="63"/>
        <v>-0.28523021200384785</v>
      </c>
      <c r="BC134" s="43"/>
      <c r="BD134" s="1">
        <v>90</v>
      </c>
      <c r="BE134" s="46">
        <f t="shared" si="60"/>
        <v>-0.88756443624196635</v>
      </c>
      <c r="BF134" s="46">
        <f t="shared" si="84"/>
        <v>-1.1933147485347781</v>
      </c>
      <c r="BG134" s="46">
        <f t="shared" si="84"/>
        <v>-2.6003630675091145</v>
      </c>
      <c r="BH134" s="46">
        <f t="shared" si="84"/>
        <v>4.4240108309751207</v>
      </c>
      <c r="BI134" s="46">
        <f t="shared" si="84"/>
        <v>1.6019864981325185</v>
      </c>
      <c r="BJ134" s="46">
        <f t="shared" si="84"/>
        <v>-1.5586193652980285</v>
      </c>
      <c r="BK134" s="46">
        <f t="shared" si="83"/>
        <v>-1.6925471941248276</v>
      </c>
      <c r="BL134" s="46">
        <f t="shared" si="83"/>
        <v>3.642630230351898</v>
      </c>
      <c r="BM134" s="46">
        <f t="shared" si="83"/>
        <v>5.3075412728261</v>
      </c>
      <c r="BN134" s="46">
        <f t="shared" si="83"/>
        <v>-1.8782073694286723</v>
      </c>
      <c r="BO134" s="46">
        <f t="shared" si="83"/>
        <v>0.51760485923120925</v>
      </c>
      <c r="BP134" s="46">
        <f t="shared" si="83"/>
        <v>0.46483430408946624</v>
      </c>
      <c r="BQ134" s="46">
        <f t="shared" si="40"/>
        <v>-2.0466931681149649</v>
      </c>
      <c r="BR134" s="1">
        <v>90</v>
      </c>
      <c r="BS134" s="60">
        <f t="shared" si="72"/>
        <v>0.78777062848154789</v>
      </c>
      <c r="BT134" s="60">
        <f t="shared" si="72"/>
        <v>1.0591437320425274</v>
      </c>
      <c r="BU134" s="60">
        <f t="shared" si="72"/>
        <v>2.3079897800382132</v>
      </c>
      <c r="BV134" s="60">
        <f t="shared" si="73"/>
        <v>-3.9265946791228425</v>
      </c>
      <c r="BW134" s="60">
        <f t="shared" si="73"/>
        <v>-1.421866243082242</v>
      </c>
      <c r="BX134" s="60">
        <f t="shared" si="73"/>
        <v>1.3833751182765952</v>
      </c>
      <c r="BY134" s="60">
        <f t="shared" si="73"/>
        <v>1.5022446961663658</v>
      </c>
      <c r="BZ134" s="60">
        <f t="shared" si="73"/>
        <v>-3.2330690468402703</v>
      </c>
      <c r="CA134" s="60">
        <f t="shared" si="73"/>
        <v>-4.7107848776469368</v>
      </c>
      <c r="CB134" s="60">
        <f t="shared" si="73"/>
        <v>1.6670300649925103</v>
      </c>
      <c r="CC134" s="60">
        <f t="shared" si="73"/>
        <v>-0.45940766507964464</v>
      </c>
      <c r="CD134" s="60">
        <f t="shared" si="73"/>
        <v>-0.41257039705508708</v>
      </c>
      <c r="CE134" s="60">
        <f t="shared" si="73"/>
        <v>1.8165720679182897</v>
      </c>
    </row>
    <row r="135" spans="1:83">
      <c r="A135" s="98">
        <v>44774</v>
      </c>
      <c r="B135" s="8">
        <f>'WA Sch. 1-2'!B136</f>
        <v>19.350000000000001</v>
      </c>
      <c r="C135" s="8">
        <f>'WA Sch. 1-2'!C136</f>
        <v>374.42250000000007</v>
      </c>
      <c r="D135" s="8">
        <f>'WA Sch. 1-2'!D136</f>
        <v>204.95</v>
      </c>
      <c r="E135" s="74">
        <f>'WA Sch. 1-2'!E136</f>
        <v>3</v>
      </c>
      <c r="F135" s="8">
        <f t="shared" si="85"/>
        <v>9</v>
      </c>
      <c r="G135" s="8">
        <f>'WA Sch. 1-2'!G136</f>
        <v>345.5</v>
      </c>
      <c r="H135" s="8">
        <f t="shared" si="86"/>
        <v>16.350000000000001</v>
      </c>
      <c r="I135" s="8">
        <f t="shared" si="87"/>
        <v>365.42250000000007</v>
      </c>
      <c r="J135" s="8">
        <f t="shared" si="88"/>
        <v>-140.55000000000001</v>
      </c>
      <c r="K135" s="82">
        <v>172697</v>
      </c>
      <c r="L135" s="9">
        <v>2067980.0190900001</v>
      </c>
      <c r="M135" s="78">
        <v>-77584</v>
      </c>
      <c r="N135" s="9">
        <f t="shared" si="89"/>
        <v>1990396.0190900001</v>
      </c>
      <c r="O135" s="9">
        <f t="shared" si="90"/>
        <v>11.525365345605309</v>
      </c>
      <c r="P135" s="8">
        <f t="shared" si="91"/>
        <v>1.2974123187931375</v>
      </c>
      <c r="Q135" s="8">
        <f t="shared" si="92"/>
        <v>12.822777664398446</v>
      </c>
      <c r="R135" s="99">
        <f t="shared" si="93"/>
        <v>2214455.2343086186</v>
      </c>
      <c r="S135" s="109">
        <f t="shared" ref="S135:S145" si="94">P135*K135</f>
        <v>224059.21521861845</v>
      </c>
      <c r="U135" s="38"/>
      <c r="V135" s="38"/>
      <c r="W135" s="38"/>
      <c r="X135" s="38"/>
      <c r="Y135" s="38"/>
      <c r="Z135" s="38"/>
      <c r="AA135" s="38"/>
      <c r="AB135" s="38"/>
      <c r="AC135" s="38"/>
      <c r="AD135" s="38"/>
      <c r="AE135" s="38"/>
      <c r="AF135" s="38"/>
      <c r="AG135" s="38"/>
      <c r="AH135" s="38"/>
      <c r="AI135" s="38"/>
      <c r="AJ135" s="38"/>
      <c r="AK135" s="38"/>
      <c r="AL135" s="38"/>
      <c r="AN135" s="17">
        <v>91</v>
      </c>
      <c r="AO135" s="17">
        <v>15.053033895823548</v>
      </c>
      <c r="AP135" s="17">
        <v>0.61489035049899776</v>
      </c>
      <c r="AQ135" s="17">
        <v>0.23480096993975888</v>
      </c>
      <c r="AY135" s="1">
        <v>91</v>
      </c>
      <c r="AZ135" s="7">
        <f t="shared" si="59"/>
        <v>78</v>
      </c>
      <c r="BA135" s="52">
        <f t="shared" si="62"/>
        <v>0.64553014553014554</v>
      </c>
      <c r="BB135" s="52">
        <f t="shared" si="63"/>
        <v>0.3732804719655104</v>
      </c>
      <c r="BC135" s="43"/>
      <c r="BD135" s="1">
        <v>91</v>
      </c>
      <c r="BE135" s="46">
        <f t="shared" si="60"/>
        <v>0.61489035049899776</v>
      </c>
      <c r="BF135" s="46">
        <f t="shared" si="84"/>
        <v>-0.88756443624196635</v>
      </c>
      <c r="BG135" s="46">
        <f t="shared" si="84"/>
        <v>-1.1933147485347781</v>
      </c>
      <c r="BH135" s="46">
        <f t="shared" si="84"/>
        <v>-2.6003630675091145</v>
      </c>
      <c r="BI135" s="46">
        <f t="shared" si="84"/>
        <v>4.4240108309751207</v>
      </c>
      <c r="BJ135" s="46">
        <f t="shared" si="84"/>
        <v>1.6019864981325185</v>
      </c>
      <c r="BK135" s="46">
        <f t="shared" si="83"/>
        <v>-1.5586193652980285</v>
      </c>
      <c r="BL135" s="46">
        <f t="shared" si="83"/>
        <v>-1.6925471941248276</v>
      </c>
      <c r="BM135" s="46">
        <f t="shared" si="83"/>
        <v>3.642630230351898</v>
      </c>
      <c r="BN135" s="46">
        <f t="shared" si="83"/>
        <v>5.3075412728261</v>
      </c>
      <c r="BO135" s="46">
        <f t="shared" si="83"/>
        <v>-1.8782073694286723</v>
      </c>
      <c r="BP135" s="46">
        <f t="shared" si="83"/>
        <v>0.51760485923120925</v>
      </c>
      <c r="BQ135" s="46">
        <f t="shared" si="40"/>
        <v>0.46483430408946624</v>
      </c>
      <c r="BR135" s="1">
        <v>91</v>
      </c>
      <c r="BS135" s="60">
        <f t="shared" si="72"/>
        <v>0.37809014313676065</v>
      </c>
      <c r="BT135" s="60">
        <f t="shared" si="72"/>
        <v>-0.54575480729126369</v>
      </c>
      <c r="BU135" s="60">
        <f t="shared" si="72"/>
        <v>-0.73375772398216388</v>
      </c>
      <c r="BV135" s="60">
        <f t="shared" si="73"/>
        <v>-1.5989381580052966</v>
      </c>
      <c r="BW135" s="60">
        <f t="shared" si="73"/>
        <v>2.7202815704695738</v>
      </c>
      <c r="BX135" s="60">
        <f t="shared" si="73"/>
        <v>0.98504603933133084</v>
      </c>
      <c r="BY135" s="60">
        <f t="shared" si="73"/>
        <v>-0.95838000782261512</v>
      </c>
      <c r="BZ135" s="60">
        <f t="shared" si="73"/>
        <v>-1.0407309374314933</v>
      </c>
      <c r="CA135" s="60">
        <f t="shared" si="73"/>
        <v>2.2398181790792555</v>
      </c>
      <c r="CB135" s="60">
        <f t="shared" si="73"/>
        <v>3.2635559135358427</v>
      </c>
      <c r="CC135" s="60">
        <f t="shared" si="73"/>
        <v>-1.1548915876977768</v>
      </c>
      <c r="CD135" s="60">
        <f t="shared" si="73"/>
        <v>0.31827023331264453</v>
      </c>
      <c r="CE135" s="60">
        <f t="shared" si="73"/>
        <v>0.28582212816551233</v>
      </c>
    </row>
    <row r="136" spans="1:83">
      <c r="A136" s="98">
        <v>44805</v>
      </c>
      <c r="B136" s="8">
        <f>'WA Sch. 1-2'!B137</f>
        <v>152.32499999999999</v>
      </c>
      <c r="C136" s="8">
        <f>'WA Sch. 1-2'!C137</f>
        <v>23202.905624999996</v>
      </c>
      <c r="D136" s="8">
        <f>'WA Sch. 1-2'!D137</f>
        <v>43.875</v>
      </c>
      <c r="E136" s="74">
        <f>'WA Sch. 1-2'!E137</f>
        <v>62.5</v>
      </c>
      <c r="F136" s="8">
        <f t="shared" si="85"/>
        <v>3906.25</v>
      </c>
      <c r="G136" s="8">
        <f>'WA Sch. 1-2'!G137</f>
        <v>77.5</v>
      </c>
      <c r="H136" s="8">
        <f t="shared" si="86"/>
        <v>89.824999999999989</v>
      </c>
      <c r="I136" s="8">
        <f t="shared" si="87"/>
        <v>19296.655624999996</v>
      </c>
      <c r="J136" s="8">
        <f t="shared" si="88"/>
        <v>-33.625</v>
      </c>
      <c r="K136" s="82">
        <v>172525</v>
      </c>
      <c r="L136" s="9">
        <v>2218106.8979199999</v>
      </c>
      <c r="M136" s="78">
        <v>394408</v>
      </c>
      <c r="N136" s="9">
        <f t="shared" si="89"/>
        <v>2612514.8979199999</v>
      </c>
      <c r="O136" s="9">
        <f t="shared" si="90"/>
        <v>15.142819289494275</v>
      </c>
      <c r="P136" s="8">
        <f t="shared" si="91"/>
        <v>7.4369499128219614</v>
      </c>
      <c r="Q136" s="8">
        <f t="shared" si="92"/>
        <v>22.579769202316236</v>
      </c>
      <c r="R136" s="99">
        <f t="shared" si="93"/>
        <v>3895574.6816296084</v>
      </c>
      <c r="S136" s="109">
        <f t="shared" si="94"/>
        <v>1283059.7837096089</v>
      </c>
      <c r="U136" s="38"/>
      <c r="V136" s="38"/>
      <c r="W136" s="38"/>
      <c r="X136" s="38"/>
      <c r="Y136" s="38"/>
      <c r="Z136" s="38"/>
      <c r="AA136" s="38"/>
      <c r="AB136" s="38"/>
      <c r="AC136" s="38"/>
      <c r="AD136" s="38"/>
      <c r="AE136" s="38"/>
      <c r="AF136" s="38"/>
      <c r="AG136" s="38"/>
      <c r="AH136" s="38"/>
      <c r="AI136" s="38"/>
      <c r="AJ136" s="38"/>
      <c r="AK136" s="38"/>
      <c r="AL136" s="38"/>
      <c r="AN136" s="17">
        <v>92</v>
      </c>
      <c r="AO136" s="17">
        <v>13.509345036794741</v>
      </c>
      <c r="AP136" s="17">
        <v>-0.17063543568178829</v>
      </c>
      <c r="AQ136" s="17">
        <v>-6.5158553507407069E-2</v>
      </c>
      <c r="AY136" s="1">
        <v>92</v>
      </c>
      <c r="AZ136" s="7">
        <f t="shared" si="59"/>
        <v>58</v>
      </c>
      <c r="BA136" s="52">
        <f t="shared" si="62"/>
        <v>0.47920997920997921</v>
      </c>
      <c r="BB136" s="52">
        <f t="shared" si="63"/>
        <v>-5.213646396562386E-2</v>
      </c>
      <c r="BC136" s="43"/>
      <c r="BD136" s="1">
        <v>92</v>
      </c>
      <c r="BE136" s="46">
        <f t="shared" si="60"/>
        <v>-0.17063543568178829</v>
      </c>
      <c r="BF136" s="46">
        <f t="shared" si="84"/>
        <v>0.61489035049899776</v>
      </c>
      <c r="BG136" s="46">
        <f t="shared" si="84"/>
        <v>-0.88756443624196635</v>
      </c>
      <c r="BH136" s="46">
        <f t="shared" si="84"/>
        <v>-1.1933147485347781</v>
      </c>
      <c r="BI136" s="46">
        <f t="shared" si="84"/>
        <v>-2.6003630675091145</v>
      </c>
      <c r="BJ136" s="46">
        <f t="shared" si="84"/>
        <v>4.4240108309751207</v>
      </c>
      <c r="BK136" s="46">
        <f t="shared" si="83"/>
        <v>1.6019864981325185</v>
      </c>
      <c r="BL136" s="46">
        <f t="shared" si="83"/>
        <v>-1.5586193652980285</v>
      </c>
      <c r="BM136" s="46">
        <f t="shared" si="83"/>
        <v>-1.6925471941248276</v>
      </c>
      <c r="BN136" s="46">
        <f t="shared" si="83"/>
        <v>3.642630230351898</v>
      </c>
      <c r="BO136" s="46">
        <f t="shared" si="83"/>
        <v>5.3075412728261</v>
      </c>
      <c r="BP136" s="46">
        <f t="shared" si="83"/>
        <v>-1.8782073694286723</v>
      </c>
      <c r="BQ136" s="46">
        <f t="shared" si="40"/>
        <v>0.51760485923120925</v>
      </c>
      <c r="BR136" s="1">
        <v>92</v>
      </c>
      <c r="BS136" s="60">
        <f t="shared" si="72"/>
        <v>2.9116451910319176E-2</v>
      </c>
      <c r="BT136" s="60">
        <f t="shared" si="72"/>
        <v>-0.10492208285393111</v>
      </c>
      <c r="BU136" s="60">
        <f t="shared" si="72"/>
        <v>0.15144994427382569</v>
      </c>
      <c r="BV136" s="60">
        <f t="shared" si="73"/>
        <v>0.20362178202175735</v>
      </c>
      <c r="BW136" s="60">
        <f t="shared" si="73"/>
        <v>0.44371408495529358</v>
      </c>
      <c r="BX136" s="60">
        <f t="shared" si="73"/>
        <v>-0.7548930156044581</v>
      </c>
      <c r="BY136" s="60">
        <f t="shared" si="73"/>
        <v>-0.27335566406520756</v>
      </c>
      <c r="BZ136" s="60">
        <f t="shared" si="73"/>
        <v>0.26595569445972911</v>
      </c>
      <c r="CA136" s="60">
        <f t="shared" si="73"/>
        <v>0.28880852788150807</v>
      </c>
      <c r="CB136" s="60">
        <f t="shared" si="73"/>
        <v>-0.6215617963838046</v>
      </c>
      <c r="CC136" s="60">
        <f t="shared" si="73"/>
        <v>-0.90565461748783704</v>
      </c>
      <c r="CD136" s="60">
        <f t="shared" si="73"/>
        <v>0.3204887327832398</v>
      </c>
      <c r="CE136" s="60">
        <f t="shared" si="73"/>
        <v>-8.8321730665933657E-2</v>
      </c>
    </row>
    <row r="137" spans="1:83">
      <c r="A137" s="98">
        <v>44835</v>
      </c>
      <c r="B137" s="8">
        <f>'WA Sch. 1-2'!B138</f>
        <v>510.4</v>
      </c>
      <c r="C137" s="8">
        <f>'WA Sch. 1-2'!C138</f>
        <v>260508.15999999997</v>
      </c>
      <c r="D137" s="8">
        <f>'WA Sch. 1-2'!D138</f>
        <v>0.65</v>
      </c>
      <c r="E137" s="74">
        <f>'WA Sch. 1-2'!E138</f>
        <v>308.5</v>
      </c>
      <c r="F137" s="8">
        <f t="shared" si="85"/>
        <v>95172.25</v>
      </c>
      <c r="G137" s="8">
        <f>'WA Sch. 1-2'!G138</f>
        <v>0.5</v>
      </c>
      <c r="H137" s="8">
        <f t="shared" si="86"/>
        <v>201.89999999999998</v>
      </c>
      <c r="I137" s="8">
        <f t="shared" si="87"/>
        <v>165335.90999999997</v>
      </c>
      <c r="J137" s="8">
        <f t="shared" si="88"/>
        <v>0.15000000000000002</v>
      </c>
      <c r="K137" s="82">
        <v>173078</v>
      </c>
      <c r="L137" s="9">
        <v>3174938.7963200002</v>
      </c>
      <c r="M137" s="78">
        <v>2530096</v>
      </c>
      <c r="N137" s="9">
        <f t="shared" si="89"/>
        <v>5705034.7963200007</v>
      </c>
      <c r="O137" s="9">
        <f t="shared" si="90"/>
        <v>32.962218169380286</v>
      </c>
      <c r="P137" s="8">
        <f t="shared" si="91"/>
        <v>18.896676532977992</v>
      </c>
      <c r="Q137" s="8">
        <f t="shared" si="92"/>
        <v>51.858894702358278</v>
      </c>
      <c r="R137" s="99">
        <f t="shared" si="93"/>
        <v>8975633.7772947662</v>
      </c>
      <c r="S137" s="109">
        <f t="shared" si="94"/>
        <v>3270598.980974765</v>
      </c>
      <c r="U137" s="38"/>
      <c r="V137" s="38"/>
      <c r="W137" s="38"/>
      <c r="X137" s="38"/>
      <c r="Y137" s="38"/>
      <c r="Z137" s="38"/>
      <c r="AA137" s="38"/>
      <c r="AB137" s="38"/>
      <c r="AC137" s="38"/>
      <c r="AD137" s="38"/>
      <c r="AE137" s="38"/>
      <c r="AF137" s="38"/>
      <c r="AG137" s="38"/>
      <c r="AH137" s="38"/>
      <c r="AI137" s="38"/>
      <c r="AJ137" s="38"/>
      <c r="AK137" s="38"/>
      <c r="AL137" s="38"/>
      <c r="AN137" s="17">
        <v>93</v>
      </c>
      <c r="AO137" s="17">
        <v>14.166682142256711</v>
      </c>
      <c r="AP137" s="17">
        <v>2.6986935539608154</v>
      </c>
      <c r="AQ137" s="17">
        <v>1.0305184713436275</v>
      </c>
      <c r="AY137" s="1">
        <v>93</v>
      </c>
      <c r="AZ137" s="7">
        <f t="shared" si="59"/>
        <v>99</v>
      </c>
      <c r="BA137" s="52">
        <f t="shared" si="62"/>
        <v>0.82016632016632018</v>
      </c>
      <c r="BB137" s="52">
        <f t="shared" si="63"/>
        <v>0.91599911388803534</v>
      </c>
      <c r="BC137" s="43"/>
      <c r="BD137" s="1">
        <v>93</v>
      </c>
      <c r="BE137" s="46">
        <f t="shared" si="60"/>
        <v>2.6986935539608154</v>
      </c>
      <c r="BF137" s="46">
        <f t="shared" si="84"/>
        <v>-0.17063543568178829</v>
      </c>
      <c r="BG137" s="46">
        <f t="shared" si="84"/>
        <v>0.61489035049899776</v>
      </c>
      <c r="BH137" s="46">
        <f t="shared" si="84"/>
        <v>-0.88756443624196635</v>
      </c>
      <c r="BI137" s="46">
        <f t="shared" si="84"/>
        <v>-1.1933147485347781</v>
      </c>
      <c r="BJ137" s="46">
        <f t="shared" si="84"/>
        <v>-2.6003630675091145</v>
      </c>
      <c r="BK137" s="46">
        <f t="shared" si="83"/>
        <v>4.4240108309751207</v>
      </c>
      <c r="BL137" s="46">
        <f t="shared" si="83"/>
        <v>1.6019864981325185</v>
      </c>
      <c r="BM137" s="46">
        <f t="shared" si="83"/>
        <v>-1.5586193652980285</v>
      </c>
      <c r="BN137" s="46">
        <f t="shared" si="83"/>
        <v>-1.6925471941248276</v>
      </c>
      <c r="BO137" s="46">
        <f t="shared" si="83"/>
        <v>3.642630230351898</v>
      </c>
      <c r="BP137" s="46">
        <f t="shared" si="83"/>
        <v>5.3075412728261</v>
      </c>
      <c r="BQ137" s="46">
        <f t="shared" si="83"/>
        <v>-1.8782073694286723</v>
      </c>
      <c r="BR137" s="1">
        <v>93</v>
      </c>
      <c r="BS137" s="60">
        <f t="shared" si="72"/>
        <v>7.2829468981895706</v>
      </c>
      <c r="BT137" s="60">
        <f t="shared" si="72"/>
        <v>-0.46049275035177789</v>
      </c>
      <c r="BU137" s="60">
        <f t="shared" si="72"/>
        <v>1.6594006252842988</v>
      </c>
      <c r="BV137" s="60">
        <f t="shared" si="73"/>
        <v>-2.3952644228110889</v>
      </c>
      <c r="BW137" s="60">
        <f t="shared" si="73"/>
        <v>-3.2203908197172013</v>
      </c>
      <c r="BX137" s="60">
        <f t="shared" si="73"/>
        <v>-7.0175830482446218</v>
      </c>
      <c r="BY137" s="60">
        <f t="shared" si="73"/>
        <v>11.939049512205274</v>
      </c>
      <c r="BZ137" s="60">
        <f t="shared" si="73"/>
        <v>4.3232706360424187</v>
      </c>
      <c r="CA137" s="60">
        <f t="shared" si="73"/>
        <v>-4.2062360342083052</v>
      </c>
      <c r="CB137" s="60">
        <f t="shared" si="73"/>
        <v>-4.5676662025591535</v>
      </c>
      <c r="CC137" s="60">
        <f t="shared" si="73"/>
        <v>9.8303427221133663</v>
      </c>
      <c r="CD137" s="60">
        <f t="shared" si="73"/>
        <v>14.32342742035665</v>
      </c>
      <c r="CE137" s="60">
        <f t="shared" si="73"/>
        <v>-5.0687061208788711</v>
      </c>
    </row>
    <row r="138" spans="1:83">
      <c r="A138" s="98">
        <v>44866</v>
      </c>
      <c r="B138" s="8">
        <f>'WA Sch. 1-2'!B139</f>
        <v>874.97500000000002</v>
      </c>
      <c r="C138" s="8">
        <f>'WA Sch. 1-2'!C139</f>
        <v>765581.25062499999</v>
      </c>
      <c r="D138" s="8">
        <f>'WA Sch. 1-2'!D139</f>
        <v>0</v>
      </c>
      <c r="E138" s="74">
        <f>'WA Sch. 1-2'!E139</f>
        <v>1095.5</v>
      </c>
      <c r="F138" s="8">
        <f t="shared" si="85"/>
        <v>1200120.25</v>
      </c>
      <c r="G138" s="8">
        <f>'WA Sch. 1-2'!G139</f>
        <v>0</v>
      </c>
      <c r="H138" s="8">
        <f t="shared" si="86"/>
        <v>-220.52499999999998</v>
      </c>
      <c r="I138" s="8">
        <f t="shared" si="87"/>
        <v>-434538.99937500001</v>
      </c>
      <c r="J138" s="8">
        <f t="shared" si="88"/>
        <v>0</v>
      </c>
      <c r="K138" s="82">
        <v>173064</v>
      </c>
      <c r="L138" s="9">
        <v>12569128.592349999</v>
      </c>
      <c r="M138" s="78">
        <v>8615078</v>
      </c>
      <c r="N138" s="9">
        <f t="shared" si="89"/>
        <v>21184206.592349999</v>
      </c>
      <c r="O138" s="9">
        <f t="shared" si="90"/>
        <v>122.4067777952087</v>
      </c>
      <c r="P138" s="8">
        <f t="shared" si="91"/>
        <v>-25.180351229592475</v>
      </c>
      <c r="Q138" s="8">
        <f t="shared" si="92"/>
        <v>97.226426565616222</v>
      </c>
      <c r="R138" s="99">
        <f t="shared" si="93"/>
        <v>16826394.287151806</v>
      </c>
      <c r="S138" s="109">
        <f t="shared" si="94"/>
        <v>-4357812.3051981917</v>
      </c>
      <c r="U138" s="38"/>
      <c r="V138" s="38"/>
      <c r="W138" s="38"/>
      <c r="X138" s="38"/>
      <c r="Y138" s="38"/>
      <c r="Z138" s="38"/>
      <c r="AA138" s="38"/>
      <c r="AB138" s="38"/>
      <c r="AC138" s="38"/>
      <c r="AD138" s="38"/>
      <c r="AE138" s="38"/>
      <c r="AF138" s="38"/>
      <c r="AG138" s="38"/>
      <c r="AH138" s="38"/>
      <c r="AI138" s="38"/>
      <c r="AJ138" s="38"/>
      <c r="AK138" s="38"/>
      <c r="AL138" s="38"/>
      <c r="AN138" s="17">
        <v>94</v>
      </c>
      <c r="AO138" s="17">
        <v>52.222618678738193</v>
      </c>
      <c r="AP138" s="17">
        <v>0.94566617276923637</v>
      </c>
      <c r="AQ138" s="17">
        <v>0.36111045558812721</v>
      </c>
      <c r="AY138" s="1">
        <v>94</v>
      </c>
      <c r="AZ138" s="7">
        <f t="shared" si="59"/>
        <v>84</v>
      </c>
      <c r="BA138" s="52">
        <f t="shared" si="62"/>
        <v>0.69542619542619544</v>
      </c>
      <c r="BB138" s="52">
        <f t="shared" si="63"/>
        <v>0.51129056715173082</v>
      </c>
      <c r="BC138" s="43"/>
      <c r="BD138" s="1">
        <v>94</v>
      </c>
      <c r="BE138" s="46">
        <f t="shared" si="60"/>
        <v>0.94566617276923637</v>
      </c>
      <c r="BF138" s="46">
        <f t="shared" si="84"/>
        <v>2.6986935539608154</v>
      </c>
      <c r="BG138" s="46">
        <f t="shared" si="84"/>
        <v>-0.17063543568178829</v>
      </c>
      <c r="BH138" s="46">
        <f t="shared" si="84"/>
        <v>0.61489035049899776</v>
      </c>
      <c r="BI138" s="46">
        <f t="shared" si="84"/>
        <v>-0.88756443624196635</v>
      </c>
      <c r="BJ138" s="46">
        <f t="shared" si="84"/>
        <v>-1.1933147485347781</v>
      </c>
      <c r="BK138" s="46">
        <f t="shared" si="83"/>
        <v>-2.6003630675091145</v>
      </c>
      <c r="BL138" s="46">
        <f t="shared" si="83"/>
        <v>4.4240108309751207</v>
      </c>
      <c r="BM138" s="46">
        <f t="shared" si="83"/>
        <v>1.6019864981325185</v>
      </c>
      <c r="BN138" s="46">
        <f t="shared" si="83"/>
        <v>-1.5586193652980285</v>
      </c>
      <c r="BO138" s="46">
        <f t="shared" si="83"/>
        <v>-1.6925471941248276</v>
      </c>
      <c r="BP138" s="46">
        <f t="shared" si="83"/>
        <v>3.642630230351898</v>
      </c>
      <c r="BQ138" s="46">
        <f t="shared" si="83"/>
        <v>5.3075412728261</v>
      </c>
      <c r="BR138" s="1">
        <v>94</v>
      </c>
      <c r="BS138" s="60">
        <f t="shared" si="72"/>
        <v>0.89428451031998502</v>
      </c>
      <c r="BT138" s="60">
        <f t="shared" si="72"/>
        <v>2.5520632046510747</v>
      </c>
      <c r="BU138" s="60">
        <f t="shared" si="72"/>
        <v>-0.16136415940002036</v>
      </c>
      <c r="BV138" s="60">
        <f t="shared" si="73"/>
        <v>0.58148100442909656</v>
      </c>
      <c r="BW138" s="60">
        <f t="shared" si="73"/>
        <v>-0.83933966350702616</v>
      </c>
      <c r="BX138" s="60">
        <f t="shared" si="73"/>
        <v>-1.1284773911559633</v>
      </c>
      <c r="BY138" s="60">
        <f t="shared" si="73"/>
        <v>-2.4590753898617894</v>
      </c>
      <c r="BZ138" s="60">
        <f t="shared" si="73"/>
        <v>4.1836373908178057</v>
      </c>
      <c r="CA138" s="60">
        <f t="shared" ref="CA138:CE164" si="95">($BE138-$BS$172)*(BM138-$BS$172)</f>
        <v>1.5149444405169294</v>
      </c>
      <c r="CB138" s="60">
        <f t="shared" si="95"/>
        <v>-1.473933609985393</v>
      </c>
      <c r="CC138" s="60">
        <f t="shared" si="95"/>
        <v>-1.6005846272993236</v>
      </c>
      <c r="CD138" s="60">
        <f t="shared" si="95"/>
        <v>3.4447121887503278</v>
      </c>
      <c r="CE138" s="60">
        <f t="shared" si="95"/>
        <v>5.019162242288119</v>
      </c>
    </row>
    <row r="139" spans="1:83">
      <c r="A139" s="98">
        <v>44896</v>
      </c>
      <c r="B139" s="8">
        <f>'WA Sch. 1-2'!B140</f>
        <v>1138.7249999999999</v>
      </c>
      <c r="C139" s="8">
        <f>'WA Sch. 1-2'!C140</f>
        <v>1296694.6256249999</v>
      </c>
      <c r="D139" s="8">
        <f>'WA Sch. 1-2'!D140</f>
        <v>0</v>
      </c>
      <c r="E139" s="74">
        <f>'WA Sch. 1-2'!E140</f>
        <v>1286</v>
      </c>
      <c r="F139" s="8">
        <f t="shared" si="85"/>
        <v>1653796</v>
      </c>
      <c r="G139" s="8">
        <f>'WA Sch. 1-2'!G140</f>
        <v>0</v>
      </c>
      <c r="H139" s="8">
        <f t="shared" si="86"/>
        <v>-147.27500000000009</v>
      </c>
      <c r="I139" s="8">
        <f t="shared" si="87"/>
        <v>-357101.37437500013</v>
      </c>
      <c r="J139" s="8">
        <f t="shared" si="88"/>
        <v>0</v>
      </c>
      <c r="K139" s="82">
        <v>173277</v>
      </c>
      <c r="L139" s="9">
        <v>24974977.26498</v>
      </c>
      <c r="M139" s="78">
        <v>1662373</v>
      </c>
      <c r="N139" s="9">
        <f t="shared" si="89"/>
        <v>26637350.26498</v>
      </c>
      <c r="O139" s="9">
        <f t="shared" si="90"/>
        <v>153.72698202865931</v>
      </c>
      <c r="P139" s="8">
        <f t="shared" si="91"/>
        <v>-18.012521341570157</v>
      </c>
      <c r="Q139" s="8">
        <f t="shared" si="92"/>
        <v>135.71446068708914</v>
      </c>
      <c r="R139" s="99">
        <f t="shared" si="93"/>
        <v>23516194.604476746</v>
      </c>
      <c r="S139" s="109">
        <f t="shared" si="94"/>
        <v>-3121155.6605032519</v>
      </c>
      <c r="U139" s="38"/>
      <c r="V139" s="38"/>
      <c r="W139" s="38"/>
      <c r="X139" s="38"/>
      <c r="Y139" s="38"/>
      <c r="Z139" s="38"/>
      <c r="AA139" s="38"/>
      <c r="AB139" s="38"/>
      <c r="AC139" s="38"/>
      <c r="AD139" s="38"/>
      <c r="AE139" s="38"/>
      <c r="AF139" s="38"/>
      <c r="AG139" s="38"/>
      <c r="AH139" s="38"/>
      <c r="AI139" s="38"/>
      <c r="AJ139" s="38"/>
      <c r="AK139" s="38"/>
      <c r="AL139" s="38"/>
      <c r="AN139" s="17">
        <v>95</v>
      </c>
      <c r="AO139" s="17">
        <v>95.238623333198063</v>
      </c>
      <c r="AP139" s="17">
        <v>6.2876005339799548</v>
      </c>
      <c r="AQ139" s="17">
        <v>2.4009723079475216</v>
      </c>
      <c r="AY139" s="1">
        <v>95</v>
      </c>
      <c r="AZ139" s="7">
        <f t="shared" si="59"/>
        <v>118</v>
      </c>
      <c r="BA139" s="52">
        <f t="shared" si="62"/>
        <v>0.9781704781704782</v>
      </c>
      <c r="BB139" s="52">
        <f t="shared" si="63"/>
        <v>2.017349592767447</v>
      </c>
      <c r="BC139" s="43"/>
      <c r="BD139" s="1">
        <v>95</v>
      </c>
      <c r="BE139" s="46">
        <f t="shared" si="60"/>
        <v>6.2876005339799548</v>
      </c>
      <c r="BF139" s="46">
        <f t="shared" si="84"/>
        <v>0.94566617276923637</v>
      </c>
      <c r="BG139" s="46">
        <f t="shared" si="84"/>
        <v>2.6986935539608154</v>
      </c>
      <c r="BH139" s="46">
        <f t="shared" si="84"/>
        <v>-0.17063543568178829</v>
      </c>
      <c r="BI139" s="46">
        <f t="shared" si="84"/>
        <v>0.61489035049899776</v>
      </c>
      <c r="BJ139" s="46">
        <f t="shared" si="84"/>
        <v>-0.88756443624196635</v>
      </c>
      <c r="BK139" s="46">
        <f t="shared" si="83"/>
        <v>-1.1933147485347781</v>
      </c>
      <c r="BL139" s="46">
        <f t="shared" si="83"/>
        <v>-2.6003630675091145</v>
      </c>
      <c r="BM139" s="46">
        <f t="shared" si="83"/>
        <v>4.4240108309751207</v>
      </c>
      <c r="BN139" s="46">
        <f t="shared" si="83"/>
        <v>1.6019864981325185</v>
      </c>
      <c r="BO139" s="46">
        <f t="shared" si="83"/>
        <v>-1.5586193652980285</v>
      </c>
      <c r="BP139" s="46">
        <f t="shared" si="83"/>
        <v>-1.6925471941248276</v>
      </c>
      <c r="BQ139" s="46">
        <f t="shared" si="83"/>
        <v>3.642630230351898</v>
      </c>
      <c r="BR139" s="1">
        <v>95</v>
      </c>
      <c r="BS139" s="60">
        <f t="shared" si="72"/>
        <v>39.533920474904811</v>
      </c>
      <c r="BT139" s="60">
        <f t="shared" si="72"/>
        <v>5.9459711328705147</v>
      </c>
      <c r="BU139" s="60">
        <f t="shared" si="72"/>
        <v>16.968307030932142</v>
      </c>
      <c r="BV139" s="60">
        <f t="shared" si="72"/>
        <v>-1.0728874565088122</v>
      </c>
      <c r="BW139" s="60">
        <f t="shared" si="72"/>
        <v>3.8661848961365095</v>
      </c>
      <c r="BX139" s="60">
        <f t="shared" si="72"/>
        <v>-5.580650623256691</v>
      </c>
      <c r="BY139" s="60">
        <f t="shared" si="72"/>
        <v>-7.5030864500935079</v>
      </c>
      <c r="BZ139" s="60">
        <f t="shared" si="72"/>
        <v>-16.350044211812122</v>
      </c>
      <c r="CA139" s="60">
        <f t="shared" si="72"/>
        <v>27.816412863172101</v>
      </c>
      <c r="CB139" s="60">
        <f t="shared" si="72"/>
        <v>10.072651161086576</v>
      </c>
      <c r="CC139" s="60">
        <f t="shared" si="72"/>
        <v>-9.7999759535194571</v>
      </c>
      <c r="CD139" s="60">
        <f t="shared" si="72"/>
        <v>-10.642060641565614</v>
      </c>
      <c r="CE139" s="60">
        <f t="shared" si="95"/>
        <v>22.90340378145196</v>
      </c>
    </row>
    <row r="140" spans="1:83">
      <c r="A140" s="98">
        <v>44927</v>
      </c>
      <c r="B140" s="8">
        <f>'WA Sch. 1-2'!B141</f>
        <v>1095.1500000000001</v>
      </c>
      <c r="C140" s="8">
        <f>'WA Sch. 1-2'!C141</f>
        <v>1199353.5225000002</v>
      </c>
      <c r="D140" s="8">
        <f>'WA Sch. 1-2'!D141</f>
        <v>0</v>
      </c>
      <c r="E140" s="74">
        <f>'WA Sch. 1-2'!E141</f>
        <v>1050.5</v>
      </c>
      <c r="F140" s="8">
        <f t="shared" ref="F140:F145" si="96">E140^2</f>
        <v>1103550.25</v>
      </c>
      <c r="G140" s="8">
        <f>'WA Sch. 1-2'!G141</f>
        <v>0</v>
      </c>
      <c r="H140" s="8">
        <f t="shared" ref="H140:H145" si="97">B140-E140</f>
        <v>44.650000000000091</v>
      </c>
      <c r="I140" s="8">
        <f t="shared" ref="I140:I145" si="98">C140-F140</f>
        <v>95803.272500000196</v>
      </c>
      <c r="J140" s="8">
        <f t="shared" ref="J140:J145" si="99">D140-G140</f>
        <v>0</v>
      </c>
      <c r="K140" s="82">
        <v>173633</v>
      </c>
      <c r="L140" s="9">
        <v>25289776.66993</v>
      </c>
      <c r="M140" s="78">
        <v>-2694989</v>
      </c>
      <c r="N140" s="9">
        <f t="shared" si="89"/>
        <v>22594787.66993</v>
      </c>
      <c r="O140" s="9">
        <f t="shared" ref="O140:O145" si="100">N140/K140</f>
        <v>130.12957024258063</v>
      </c>
      <c r="P140" s="8">
        <f t="shared" ref="P140:P145" si="101">$B$3*H140+$B$4*I140</f>
        <v>5.2381448721095367</v>
      </c>
      <c r="Q140" s="8">
        <f t="shared" ref="Q140:Q145" si="102">P140+O140</f>
        <v>135.36771511469016</v>
      </c>
      <c r="R140" s="99">
        <f t="shared" ref="R140:R145" si="103">Q140*K140</f>
        <v>23504302.478508998</v>
      </c>
      <c r="S140" s="109">
        <f t="shared" si="94"/>
        <v>909514.80857899517</v>
      </c>
      <c r="U140" s="38"/>
      <c r="V140" s="38"/>
      <c r="W140" s="38"/>
      <c r="X140" s="38"/>
      <c r="Y140" s="38"/>
      <c r="Z140" s="38"/>
      <c r="AA140" s="38"/>
      <c r="AB140" s="38"/>
      <c r="AC140" s="38"/>
      <c r="AD140" s="38"/>
      <c r="AE140" s="38"/>
      <c r="AF140" s="38"/>
      <c r="AG140" s="38"/>
      <c r="AH140" s="38"/>
      <c r="AI140" s="38"/>
      <c r="AJ140" s="38"/>
      <c r="AK140" s="38"/>
      <c r="AL140" s="38"/>
      <c r="AN140" s="17">
        <v>96</v>
      </c>
      <c r="AO140" s="17">
        <v>125.04375788246085</v>
      </c>
      <c r="AP140" s="17">
        <v>1.8715258288246304</v>
      </c>
      <c r="AQ140" s="17">
        <v>0.71465762882556505</v>
      </c>
      <c r="AY140" s="1">
        <v>96</v>
      </c>
      <c r="AZ140" s="7">
        <f t="shared" si="59"/>
        <v>95</v>
      </c>
      <c r="BA140" s="52">
        <f t="shared" si="62"/>
        <v>0.78690228690228692</v>
      </c>
      <c r="BB140" s="52">
        <f t="shared" si="63"/>
        <v>0.79571892196992056</v>
      </c>
      <c r="BC140" s="43"/>
      <c r="BD140" s="1">
        <v>96</v>
      </c>
      <c r="BE140" s="46">
        <f t="shared" si="60"/>
        <v>1.8715258288246304</v>
      </c>
      <c r="BF140" s="46">
        <f t="shared" si="84"/>
        <v>6.2876005339799548</v>
      </c>
      <c r="BG140" s="46">
        <f t="shared" si="84"/>
        <v>0.94566617276923637</v>
      </c>
      <c r="BH140" s="46">
        <f t="shared" si="84"/>
        <v>2.6986935539608154</v>
      </c>
      <c r="BI140" s="46">
        <f t="shared" si="84"/>
        <v>-0.17063543568178829</v>
      </c>
      <c r="BJ140" s="46">
        <f t="shared" si="84"/>
        <v>0.61489035049899776</v>
      </c>
      <c r="BK140" s="46">
        <f t="shared" si="83"/>
        <v>-0.88756443624196635</v>
      </c>
      <c r="BL140" s="46">
        <f t="shared" si="83"/>
        <v>-1.1933147485347781</v>
      </c>
      <c r="BM140" s="46">
        <f t="shared" si="83"/>
        <v>-2.6003630675091145</v>
      </c>
      <c r="BN140" s="46">
        <f t="shared" si="83"/>
        <v>4.4240108309751207</v>
      </c>
      <c r="BO140" s="46">
        <f t="shared" si="83"/>
        <v>1.6019864981325185</v>
      </c>
      <c r="BP140" s="46">
        <f t="shared" si="83"/>
        <v>-1.5586193652980285</v>
      </c>
      <c r="BQ140" s="46">
        <f t="shared" si="83"/>
        <v>-1.6925471941248276</v>
      </c>
      <c r="BR140" s="1">
        <v>96</v>
      </c>
      <c r="BS140" s="60">
        <f t="shared" si="72"/>
        <v>3.50260892795766</v>
      </c>
      <c r="BT140" s="60">
        <f t="shared" si="72"/>
        <v>11.767406800674893</v>
      </c>
      <c r="BU140" s="60">
        <f t="shared" si="72"/>
        <v>1.7698386677833162</v>
      </c>
      <c r="BV140" s="60">
        <f t="shared" si="72"/>
        <v>5.0506746903201298</v>
      </c>
      <c r="BW140" s="60">
        <f t="shared" si="72"/>
        <v>-0.31934862519123797</v>
      </c>
      <c r="BX140" s="60">
        <f t="shared" si="72"/>
        <v>1.1507831728538644</v>
      </c>
      <c r="BY140" s="60">
        <f t="shared" si="72"/>
        <v>-1.6610997671730277</v>
      </c>
      <c r="BZ140" s="60">
        <f t="shared" si="72"/>
        <v>-2.2333193738002168</v>
      </c>
      <c r="CA140" s="60">
        <f t="shared" si="72"/>
        <v>-4.8666466451649422</v>
      </c>
      <c r="CB140" s="60">
        <f t="shared" si="72"/>
        <v>8.2796505371697542</v>
      </c>
      <c r="CC140" s="60">
        <f t="shared" si="72"/>
        <v>2.9981591086832733</v>
      </c>
      <c r="CD140" s="60">
        <f t="shared" si="72"/>
        <v>-2.9169963994615169</v>
      </c>
      <c r="CE140" s="60">
        <f t="shared" si="95"/>
        <v>-3.1676457903092734</v>
      </c>
    </row>
    <row r="141" spans="1:83">
      <c r="A141" s="98">
        <v>44958</v>
      </c>
      <c r="B141" s="8">
        <f>'WA Sch. 1-2'!B142</f>
        <v>932.76424999999995</v>
      </c>
      <c r="C141" s="8">
        <f>'WA Sch. 1-2'!C142</f>
        <v>870049.14607806236</v>
      </c>
      <c r="D141" s="8">
        <f>'WA Sch. 1-2'!D142</f>
        <v>0</v>
      </c>
      <c r="E141" s="74">
        <f>'WA Sch. 1-2'!E142</f>
        <v>931</v>
      </c>
      <c r="F141" s="8">
        <f t="shared" si="96"/>
        <v>866761</v>
      </c>
      <c r="G141" s="8">
        <f>'WA Sch. 1-2'!G142</f>
        <v>0</v>
      </c>
      <c r="H141" s="8">
        <f t="shared" si="97"/>
        <v>1.7642499999999472</v>
      </c>
      <c r="I141" s="8">
        <f t="shared" si="98"/>
        <v>3288.1460780623602</v>
      </c>
      <c r="J141" s="8">
        <f t="shared" si="99"/>
        <v>0</v>
      </c>
      <c r="K141" s="82">
        <v>172712</v>
      </c>
      <c r="L141" s="9">
        <v>19573821.511620004</v>
      </c>
      <c r="M141" s="78">
        <v>409695</v>
      </c>
      <c r="N141" s="9">
        <f t="shared" si="89"/>
        <v>19983516.511620004</v>
      </c>
      <c r="O141" s="9">
        <f t="shared" si="100"/>
        <v>115.70427365568115</v>
      </c>
      <c r="P141" s="8">
        <f t="shared" si="101"/>
        <v>0.19808247182905431</v>
      </c>
      <c r="Q141" s="8">
        <f t="shared" si="102"/>
        <v>115.9023561275102</v>
      </c>
      <c r="R141" s="99">
        <f t="shared" si="103"/>
        <v>20017727.731494542</v>
      </c>
      <c r="S141" s="109">
        <f t="shared" si="94"/>
        <v>34211.219874539631</v>
      </c>
      <c r="U141" s="38"/>
      <c r="V141" s="38"/>
      <c r="W141" s="38"/>
      <c r="X141" s="38"/>
      <c r="Y141" s="38"/>
      <c r="Z141" s="38"/>
      <c r="AA141" s="38"/>
      <c r="AB141" s="38"/>
      <c r="AC141" s="38"/>
      <c r="AD141" s="38"/>
      <c r="AE141" s="38"/>
      <c r="AF141" s="38"/>
      <c r="AG141" s="38"/>
      <c r="AH141" s="38"/>
      <c r="AI141" s="38"/>
      <c r="AJ141" s="38"/>
      <c r="AK141" s="38"/>
      <c r="AL141" s="38"/>
      <c r="AN141" s="17">
        <v>97</v>
      </c>
      <c r="AO141" s="17">
        <v>122.66970842601744</v>
      </c>
      <c r="AP141" s="17">
        <v>4.1605022181720841</v>
      </c>
      <c r="AQ141" s="17">
        <v>1.5887222095298046</v>
      </c>
      <c r="AY141" s="1">
        <v>97</v>
      </c>
      <c r="AZ141" s="7">
        <f t="shared" ref="AZ141:AZ164" si="104">RANK(AP141,$AP$45:$AP$164,1)</f>
        <v>112</v>
      </c>
      <c r="BA141" s="52">
        <f t="shared" si="62"/>
        <v>0.9282744282744283</v>
      </c>
      <c r="BB141" s="52">
        <f t="shared" si="63"/>
        <v>1.4630593361844004</v>
      </c>
      <c r="BC141" s="43"/>
      <c r="BD141" s="1">
        <v>97</v>
      </c>
      <c r="BE141" s="46">
        <f t="shared" ref="BE141:BE164" si="105">AP141</f>
        <v>4.1605022181720841</v>
      </c>
      <c r="BF141" s="46">
        <f t="shared" si="84"/>
        <v>1.8715258288246304</v>
      </c>
      <c r="BG141" s="46">
        <f t="shared" si="84"/>
        <v>6.2876005339799548</v>
      </c>
      <c r="BH141" s="46">
        <f t="shared" si="84"/>
        <v>0.94566617276923637</v>
      </c>
      <c r="BI141" s="46">
        <f t="shared" si="84"/>
        <v>2.6986935539608154</v>
      </c>
      <c r="BJ141" s="46">
        <f t="shared" si="84"/>
        <v>-0.17063543568178829</v>
      </c>
      <c r="BK141" s="46">
        <f t="shared" si="83"/>
        <v>0.61489035049899776</v>
      </c>
      <c r="BL141" s="46">
        <f t="shared" si="83"/>
        <v>-0.88756443624196635</v>
      </c>
      <c r="BM141" s="46">
        <f t="shared" si="83"/>
        <v>-1.1933147485347781</v>
      </c>
      <c r="BN141" s="46">
        <f t="shared" si="83"/>
        <v>-2.6003630675091145</v>
      </c>
      <c r="BO141" s="46">
        <f t="shared" si="83"/>
        <v>4.4240108309751207</v>
      </c>
      <c r="BP141" s="46">
        <f t="shared" si="83"/>
        <v>1.6019864981325185</v>
      </c>
      <c r="BQ141" s="46">
        <f t="shared" si="83"/>
        <v>-1.5586193652980285</v>
      </c>
      <c r="BR141" s="1">
        <v>97</v>
      </c>
      <c r="BS141" s="60">
        <f t="shared" si="72"/>
        <v>17.309778707414701</v>
      </c>
      <c r="BT141" s="60">
        <f t="shared" si="72"/>
        <v>7.7864873621911261</v>
      </c>
      <c r="BU141" s="60">
        <f t="shared" si="72"/>
        <v>26.159575968603416</v>
      </c>
      <c r="BV141" s="60">
        <f t="shared" si="72"/>
        <v>3.9344462094566315</v>
      </c>
      <c r="BW141" s="60">
        <f t="shared" si="72"/>
        <v>11.227920517420568</v>
      </c>
      <c r="BX141" s="60">
        <f t="shared" si="72"/>
        <v>-0.70992910865290404</v>
      </c>
      <c r="BY141" s="60">
        <f t="shared" si="72"/>
        <v>2.5582526671836141</v>
      </c>
      <c r="BZ141" s="60">
        <f t="shared" si="72"/>
        <v>-3.6927138057554085</v>
      </c>
      <c r="CA141" s="60">
        <f t="shared" si="72"/>
        <v>-4.9647886582564551</v>
      </c>
      <c r="CB141" s="60">
        <f t="shared" si="72"/>
        <v>-10.818816310424461</v>
      </c>
      <c r="CC141" s="60">
        <f t="shared" si="72"/>
        <v>18.406106875489179</v>
      </c>
      <c r="CD141" s="60">
        <f t="shared" si="72"/>
        <v>6.6650683789619807</v>
      </c>
      <c r="CE141" s="60">
        <f t="shared" si="95"/>
        <v>-6.4846393266084545</v>
      </c>
    </row>
    <row r="142" spans="1:83">
      <c r="A142" s="98">
        <v>44986</v>
      </c>
      <c r="B142" s="8">
        <f>'WA Sch. 1-2'!B143</f>
        <v>767.35</v>
      </c>
      <c r="C142" s="8">
        <f>'WA Sch. 1-2'!C143</f>
        <v>588826.02250000008</v>
      </c>
      <c r="D142" s="8">
        <f>'WA Sch. 1-2'!D143</f>
        <v>0</v>
      </c>
      <c r="E142" s="74">
        <f>'WA Sch. 1-2'!E143</f>
        <v>849.5</v>
      </c>
      <c r="F142" s="8">
        <f t="shared" si="96"/>
        <v>721650.25</v>
      </c>
      <c r="G142" s="8">
        <f>'WA Sch. 1-2'!G143</f>
        <v>0</v>
      </c>
      <c r="H142" s="8">
        <f t="shared" si="97"/>
        <v>-82.149999999999977</v>
      </c>
      <c r="I142" s="8">
        <f t="shared" si="98"/>
        <v>-132824.22749999992</v>
      </c>
      <c r="J142" s="8">
        <f t="shared" si="99"/>
        <v>0</v>
      </c>
      <c r="K142" s="82">
        <v>173942</v>
      </c>
      <c r="L142" s="9">
        <v>21307019.174759999</v>
      </c>
      <c r="M142" s="78">
        <v>-4793017</v>
      </c>
      <c r="N142" s="9">
        <f t="shared" si="89"/>
        <v>16514002.174759999</v>
      </c>
      <c r="O142" s="9">
        <f t="shared" si="100"/>
        <v>94.939705043980169</v>
      </c>
      <c r="P142" s="8">
        <f t="shared" si="101"/>
        <v>-8.8607869431311794</v>
      </c>
      <c r="Q142" s="8">
        <f t="shared" si="102"/>
        <v>86.078918100848995</v>
      </c>
      <c r="R142" s="99">
        <f t="shared" si="103"/>
        <v>14972739.172297876</v>
      </c>
      <c r="S142" s="109">
        <f t="shared" si="94"/>
        <v>-1541263.0024621235</v>
      </c>
      <c r="U142" s="38"/>
      <c r="V142" s="38"/>
      <c r="W142" s="38"/>
      <c r="X142" s="38"/>
      <c r="Y142" s="38"/>
      <c r="Z142" s="38"/>
      <c r="AA142" s="38"/>
      <c r="AB142" s="38"/>
      <c r="AC142" s="38"/>
      <c r="AD142" s="38"/>
      <c r="AE142" s="38"/>
      <c r="AF142" s="38"/>
      <c r="AG142" s="38"/>
      <c r="AH142" s="38"/>
      <c r="AI142" s="38"/>
      <c r="AJ142" s="38"/>
      <c r="AK142" s="38"/>
      <c r="AL142" s="38"/>
      <c r="AN142" s="17">
        <v>98</v>
      </c>
      <c r="AO142" s="17">
        <v>131.99874769944475</v>
      </c>
      <c r="AP142" s="17">
        <v>5.6843418860808015E-14</v>
      </c>
      <c r="AQ142" s="17">
        <v>2.1706129999240345E-14</v>
      </c>
      <c r="AY142" s="1">
        <v>98</v>
      </c>
      <c r="AZ142" s="7">
        <f t="shared" si="104"/>
        <v>64</v>
      </c>
      <c r="BA142" s="52">
        <f t="shared" si="62"/>
        <v>0.52910602910602911</v>
      </c>
      <c r="BB142" s="52">
        <f t="shared" si="63"/>
        <v>7.3022840689146426E-2</v>
      </c>
      <c r="BC142" s="43"/>
      <c r="BD142" s="1">
        <v>98</v>
      </c>
      <c r="BE142" s="46">
        <f t="shared" si="105"/>
        <v>5.6843418860808015E-14</v>
      </c>
      <c r="BF142" s="46">
        <f t="shared" si="84"/>
        <v>4.1605022181720841</v>
      </c>
      <c r="BG142" s="46">
        <f t="shared" si="84"/>
        <v>1.8715258288246304</v>
      </c>
      <c r="BH142" s="46">
        <f t="shared" si="84"/>
        <v>6.2876005339799548</v>
      </c>
      <c r="BI142" s="46">
        <f t="shared" si="84"/>
        <v>0.94566617276923637</v>
      </c>
      <c r="BJ142" s="46">
        <f t="shared" si="84"/>
        <v>2.6986935539608154</v>
      </c>
      <c r="BK142" s="46">
        <f t="shared" si="83"/>
        <v>-0.17063543568178829</v>
      </c>
      <c r="BL142" s="46">
        <f t="shared" si="83"/>
        <v>0.61489035049899776</v>
      </c>
      <c r="BM142" s="46">
        <f t="shared" si="83"/>
        <v>-0.88756443624196635</v>
      </c>
      <c r="BN142" s="46">
        <f t="shared" si="83"/>
        <v>-1.1933147485347781</v>
      </c>
      <c r="BO142" s="46">
        <f t="shared" si="83"/>
        <v>-2.6003630675091145</v>
      </c>
      <c r="BP142" s="46">
        <f t="shared" si="83"/>
        <v>4.4240108309751207</v>
      </c>
      <c r="BQ142" s="46">
        <f t="shared" si="83"/>
        <v>1.6019864981325185</v>
      </c>
      <c r="BR142" s="1">
        <v>98</v>
      </c>
      <c r="BS142" s="60">
        <f t="shared" si="72"/>
        <v>1.6680203078543513E-27</v>
      </c>
      <c r="BT142" s="60">
        <f t="shared" si="72"/>
        <v>1.6992075331881202E-13</v>
      </c>
      <c r="BU142" s="60">
        <f t="shared" si="72"/>
        <v>7.6435743093825781E-14</v>
      </c>
      <c r="BV142" s="60">
        <f t="shared" si="72"/>
        <v>2.5679443568979484E-13</v>
      </c>
      <c r="BW142" s="60">
        <f t="shared" si="72"/>
        <v>3.862233452567723E-14</v>
      </c>
      <c r="BX142" s="60">
        <f t="shared" si="72"/>
        <v>1.1021843460694341E-13</v>
      </c>
      <c r="BY142" s="60">
        <f t="shared" si="72"/>
        <v>-6.9689908221403914E-15</v>
      </c>
      <c r="BZ142" s="60">
        <f t="shared" si="72"/>
        <v>2.511298542490867E-14</v>
      </c>
      <c r="CA142" s="60">
        <f t="shared" si="72"/>
        <v>-3.6249378011745352E-14</v>
      </c>
      <c r="CB142" s="60">
        <f t="shared" si="72"/>
        <v>-4.8736650140897708E-14</v>
      </c>
      <c r="CC142" s="60">
        <f t="shared" si="72"/>
        <v>-1.0620247945155504E-13</v>
      </c>
      <c r="CD142" s="60">
        <f t="shared" si="72"/>
        <v>1.8068281511940862E-13</v>
      </c>
      <c r="CE142" s="60">
        <f t="shared" si="95"/>
        <v>6.5427378305505921E-14</v>
      </c>
    </row>
    <row r="143" spans="1:83">
      <c r="A143" s="98">
        <v>45017</v>
      </c>
      <c r="B143" s="8">
        <f>'WA Sch. 1-2'!B144</f>
        <v>547.15</v>
      </c>
      <c r="C143" s="8">
        <f>'WA Sch. 1-2'!C144</f>
        <v>299373.1225</v>
      </c>
      <c r="D143" s="8">
        <f>'WA Sch. 1-2'!D144</f>
        <v>0.375</v>
      </c>
      <c r="E143" s="74">
        <f>'WA Sch. 1-2'!E144</f>
        <v>563</v>
      </c>
      <c r="F143" s="8">
        <f t="shared" si="96"/>
        <v>316969</v>
      </c>
      <c r="G143" s="8">
        <f>'WA Sch. 1-2'!G144</f>
        <v>4.5</v>
      </c>
      <c r="H143" s="8">
        <f t="shared" si="97"/>
        <v>-15.850000000000023</v>
      </c>
      <c r="I143" s="8">
        <f t="shared" si="98"/>
        <v>-17595.877500000002</v>
      </c>
      <c r="J143" s="8">
        <f t="shared" si="99"/>
        <v>-4.125</v>
      </c>
      <c r="K143" s="82">
        <v>173889</v>
      </c>
      <c r="L143" s="9">
        <v>13173274.158219999</v>
      </c>
      <c r="M143" s="78">
        <v>-2312814</v>
      </c>
      <c r="N143" s="9">
        <f t="shared" si="89"/>
        <v>10860460.158219999</v>
      </c>
      <c r="O143" s="9">
        <f t="shared" si="100"/>
        <v>62.45628049054281</v>
      </c>
      <c r="P143" s="8">
        <f t="shared" si="101"/>
        <v>-1.5660053632583089</v>
      </c>
      <c r="Q143" s="8">
        <f t="shared" si="102"/>
        <v>60.890275127284504</v>
      </c>
      <c r="R143" s="99">
        <f t="shared" si="103"/>
        <v>10588149.051608374</v>
      </c>
      <c r="S143" s="109">
        <f t="shared" si="94"/>
        <v>-272311.10661162407</v>
      </c>
      <c r="U143" s="38"/>
      <c r="V143" s="38"/>
      <c r="W143" s="38"/>
      <c r="X143" s="38"/>
      <c r="Y143" s="38"/>
      <c r="Z143" s="38"/>
      <c r="AA143" s="38"/>
      <c r="AB143" s="38"/>
      <c r="AC143" s="38"/>
      <c r="AD143" s="38"/>
      <c r="AE143" s="38"/>
      <c r="AF143" s="38"/>
      <c r="AG143" s="38"/>
      <c r="AH143" s="38"/>
      <c r="AI143" s="38"/>
      <c r="AJ143" s="38"/>
      <c r="AK143" s="38"/>
      <c r="AL143" s="38"/>
      <c r="AN143" s="17">
        <v>99</v>
      </c>
      <c r="AO143" s="17">
        <v>86.231564998884778</v>
      </c>
      <c r="AP143" s="17">
        <v>-6.0963569663283579</v>
      </c>
      <c r="AQ143" s="17">
        <v>-2.327944368668764</v>
      </c>
      <c r="AY143" s="1">
        <v>99</v>
      </c>
      <c r="AZ143" s="7">
        <f t="shared" si="104"/>
        <v>1</v>
      </c>
      <c r="BA143" s="52">
        <f t="shared" si="62"/>
        <v>5.1975051975051978E-3</v>
      </c>
      <c r="BB143" s="52">
        <f t="shared" si="63"/>
        <v>-2.5624047253801172</v>
      </c>
      <c r="BC143" s="43"/>
      <c r="BD143" s="1">
        <v>99</v>
      </c>
      <c r="BE143" s="46">
        <f t="shared" si="105"/>
        <v>-6.0963569663283579</v>
      </c>
      <c r="BF143" s="46">
        <f t="shared" si="84"/>
        <v>5.6843418860808015E-14</v>
      </c>
      <c r="BG143" s="46">
        <f t="shared" si="84"/>
        <v>4.1605022181720841</v>
      </c>
      <c r="BH143" s="46">
        <f t="shared" si="84"/>
        <v>1.8715258288246304</v>
      </c>
      <c r="BI143" s="46">
        <f t="shared" si="84"/>
        <v>6.2876005339799548</v>
      </c>
      <c r="BJ143" s="46">
        <f t="shared" si="84"/>
        <v>0.94566617276923637</v>
      </c>
      <c r="BK143" s="46">
        <f t="shared" si="83"/>
        <v>2.6986935539608154</v>
      </c>
      <c r="BL143" s="46">
        <f t="shared" si="83"/>
        <v>-0.17063543568178829</v>
      </c>
      <c r="BM143" s="46">
        <f t="shared" si="83"/>
        <v>0.61489035049899776</v>
      </c>
      <c r="BN143" s="46">
        <f t="shared" si="83"/>
        <v>-0.88756443624196635</v>
      </c>
      <c r="BO143" s="46">
        <f t="shared" si="83"/>
        <v>-1.1933147485347781</v>
      </c>
      <c r="BP143" s="46">
        <f t="shared" si="83"/>
        <v>-2.6003630675091145</v>
      </c>
      <c r="BQ143" s="46">
        <f t="shared" si="83"/>
        <v>4.4240108309751207</v>
      </c>
      <c r="BR143" s="1">
        <v>99</v>
      </c>
      <c r="BS143" s="60">
        <f t="shared" si="72"/>
        <v>37.165568260900493</v>
      </c>
      <c r="BT143" s="60">
        <f t="shared" si="72"/>
        <v>-2.4898377981733901E-13</v>
      </c>
      <c r="BU143" s="60">
        <f t="shared" si="72"/>
        <v>-25.363906681177941</v>
      </c>
      <c r="BV143" s="60">
        <f t="shared" si="72"/>
        <v>-11.409489524218422</v>
      </c>
      <c r="BW143" s="60">
        <f t="shared" si="72"/>
        <v>-38.3314573168186</v>
      </c>
      <c r="BX143" s="60">
        <f t="shared" si="72"/>
        <v>-5.7651185601827279</v>
      </c>
      <c r="BY143" s="60">
        <f t="shared" si="72"/>
        <v>-16.452199247674397</v>
      </c>
      <c r="BZ143" s="60">
        <f t="shared" si="72"/>
        <v>1.0402545270212449</v>
      </c>
      <c r="CA143" s="60">
        <f t="shared" si="72"/>
        <v>-3.7485910717925632</v>
      </c>
      <c r="CB143" s="60">
        <f t="shared" si="72"/>
        <v>5.4109096339491245</v>
      </c>
      <c r="CC143" s="60">
        <f t="shared" si="72"/>
        <v>7.2748726802524839</v>
      </c>
      <c r="CD143" s="60">
        <f t="shared" si="72"/>
        <v>15.852741501592307</v>
      </c>
      <c r="CE143" s="60">
        <f t="shared" si="95"/>
        <v>-26.970349248527256</v>
      </c>
    </row>
    <row r="144" spans="1:83">
      <c r="A144" s="98">
        <v>45047</v>
      </c>
      <c r="B144" s="8">
        <f>'WA Sch. 1-2'!B145</f>
        <v>290.02499999999998</v>
      </c>
      <c r="C144" s="8">
        <f>'WA Sch. 1-2'!C145</f>
        <v>84114.500624999986</v>
      </c>
      <c r="D144" s="8">
        <f>'WA Sch. 1-2'!D145</f>
        <v>14.95</v>
      </c>
      <c r="E144" s="74">
        <f>'WA Sch. 1-2'!E145</f>
        <v>115.5</v>
      </c>
      <c r="F144" s="8">
        <f t="shared" si="96"/>
        <v>13340.25</v>
      </c>
      <c r="G144" s="8">
        <f>'WA Sch. 1-2'!G145</f>
        <v>68</v>
      </c>
      <c r="H144" s="8">
        <f t="shared" si="97"/>
        <v>174.52499999999998</v>
      </c>
      <c r="I144" s="8">
        <f t="shared" si="98"/>
        <v>70774.250624999986</v>
      </c>
      <c r="J144" s="8">
        <f t="shared" si="99"/>
        <v>-53.05</v>
      </c>
      <c r="K144" s="82">
        <v>173225</v>
      </c>
      <c r="L144" s="9">
        <v>6749154.9395500002</v>
      </c>
      <c r="M144" s="78">
        <v>-3403893</v>
      </c>
      <c r="N144" s="9">
        <f t="shared" si="89"/>
        <v>3345261.9395500002</v>
      </c>
      <c r="O144" s="9">
        <f t="shared" si="100"/>
        <v>19.311657898975323</v>
      </c>
      <c r="P144" s="8">
        <f t="shared" si="101"/>
        <v>15.044641074239522</v>
      </c>
      <c r="Q144" s="8">
        <f t="shared" si="102"/>
        <v>34.356298973214848</v>
      </c>
      <c r="R144" s="99">
        <f t="shared" si="103"/>
        <v>5951369.8896351419</v>
      </c>
      <c r="S144" s="109">
        <f t="shared" si="94"/>
        <v>2606107.9500851412</v>
      </c>
      <c r="U144" s="38"/>
      <c r="V144" s="38"/>
      <c r="W144" s="38"/>
      <c r="X144" s="38"/>
      <c r="Y144" s="38"/>
      <c r="Z144" s="38"/>
      <c r="AA144" s="38"/>
      <c r="AB144" s="38"/>
      <c r="AC144" s="38"/>
      <c r="AD144" s="38"/>
      <c r="AE144" s="38"/>
      <c r="AF144" s="38"/>
      <c r="AG144" s="38"/>
      <c r="AH144" s="38"/>
      <c r="AI144" s="38"/>
      <c r="AJ144" s="38"/>
      <c r="AK144" s="38"/>
      <c r="AL144" s="38"/>
      <c r="AN144" s="17">
        <v>100</v>
      </c>
      <c r="AO144" s="17">
        <v>49.889094480554945</v>
      </c>
      <c r="AP144" s="17">
        <v>2.7231066339037611</v>
      </c>
      <c r="AQ144" s="17">
        <v>1.0398408079930295</v>
      </c>
      <c r="AY144" s="1">
        <v>100</v>
      </c>
      <c r="AZ144" s="7">
        <f t="shared" si="104"/>
        <v>100</v>
      </c>
      <c r="BA144" s="52">
        <f t="shared" si="62"/>
        <v>0.8284823284823285</v>
      </c>
      <c r="BB144" s="52">
        <f t="shared" si="63"/>
        <v>0.94818488013239854</v>
      </c>
      <c r="BC144" s="43"/>
      <c r="BD144" s="1">
        <v>100</v>
      </c>
      <c r="BE144" s="46">
        <f t="shared" si="105"/>
        <v>2.7231066339037611</v>
      </c>
      <c r="BF144" s="46">
        <f t="shared" si="84"/>
        <v>-6.0963569663283579</v>
      </c>
      <c r="BG144" s="46">
        <f t="shared" si="84"/>
        <v>5.6843418860808015E-14</v>
      </c>
      <c r="BH144" s="46">
        <f t="shared" si="84"/>
        <v>4.1605022181720841</v>
      </c>
      <c r="BI144" s="46">
        <f t="shared" si="84"/>
        <v>1.8715258288246304</v>
      </c>
      <c r="BJ144" s="46">
        <f t="shared" si="84"/>
        <v>6.2876005339799548</v>
      </c>
      <c r="BK144" s="46">
        <f t="shared" si="83"/>
        <v>0.94566617276923637</v>
      </c>
      <c r="BL144" s="46">
        <f t="shared" si="83"/>
        <v>2.6986935539608154</v>
      </c>
      <c r="BM144" s="46">
        <f t="shared" si="83"/>
        <v>-0.17063543568178829</v>
      </c>
      <c r="BN144" s="46">
        <f t="shared" si="83"/>
        <v>0.61489035049899776</v>
      </c>
      <c r="BO144" s="46">
        <f t="shared" si="83"/>
        <v>-0.88756443624196635</v>
      </c>
      <c r="BP144" s="46">
        <f t="shared" si="83"/>
        <v>-1.1933147485347781</v>
      </c>
      <c r="BQ144" s="46">
        <f t="shared" si="83"/>
        <v>-2.6003630675091145</v>
      </c>
      <c r="BR144" s="1">
        <v>100</v>
      </c>
      <c r="BS144" s="60">
        <f t="shared" si="72"/>
        <v>7.4153097396105849</v>
      </c>
      <c r="BT144" s="60">
        <f t="shared" si="72"/>
        <v>-16.601030097654107</v>
      </c>
      <c r="BU144" s="60">
        <f t="shared" si="72"/>
        <v>1.1121549907589598E-13</v>
      </c>
      <c r="BV144" s="60">
        <f t="shared" si="72"/>
        <v>11.329491190675606</v>
      </c>
      <c r="BW144" s="60">
        <f t="shared" si="72"/>
        <v>5.0963643999945125</v>
      </c>
      <c r="BX144" s="60">
        <f t="shared" si="72"/>
        <v>17.1218067254175</v>
      </c>
      <c r="BY144" s="60">
        <f t="shared" si="72"/>
        <v>2.5751498285262291</v>
      </c>
      <c r="BZ144" s="60">
        <f t="shared" si="72"/>
        <v>7.3488303196639277</v>
      </c>
      <c r="CA144" s="60">
        <f t="shared" si="72"/>
        <v>-0.4646584868841771</v>
      </c>
      <c r="CB144" s="60">
        <f t="shared" si="72"/>
        <v>1.6744119925671763</v>
      </c>
      <c r="CC144" s="60">
        <f t="shared" si="72"/>
        <v>-2.4169326043475796</v>
      </c>
      <c r="CD144" s="60">
        <f t="shared" si="72"/>
        <v>-3.2495233080702772</v>
      </c>
      <c r="CE144" s="60">
        <f t="shared" si="95"/>
        <v>-7.0810659196924055</v>
      </c>
    </row>
    <row r="145" spans="1:83" ht="15.75" thickBot="1">
      <c r="A145" s="100">
        <v>45078</v>
      </c>
      <c r="B145" s="101">
        <f>'WA Sch. 1-2'!B146</f>
        <v>126.95</v>
      </c>
      <c r="C145" s="101">
        <f>'WA Sch. 1-2'!C146</f>
        <v>16116.302500000002</v>
      </c>
      <c r="D145" s="101">
        <f>'WA Sch. 1-2'!D146</f>
        <v>68</v>
      </c>
      <c r="E145" s="102">
        <f>'WA Sch. 1-2'!E146</f>
        <v>64</v>
      </c>
      <c r="F145" s="101">
        <f t="shared" si="96"/>
        <v>4096</v>
      </c>
      <c r="G145" s="101">
        <f>'WA Sch. 1-2'!G146</f>
        <v>108.5</v>
      </c>
      <c r="H145" s="101">
        <f t="shared" si="97"/>
        <v>62.95</v>
      </c>
      <c r="I145" s="101">
        <f t="shared" si="98"/>
        <v>12020.302500000002</v>
      </c>
      <c r="J145" s="101">
        <f t="shared" si="99"/>
        <v>-40.5</v>
      </c>
      <c r="K145" s="83">
        <v>173320</v>
      </c>
      <c r="L145" s="103">
        <v>2676658.70597</v>
      </c>
      <c r="M145" s="104">
        <v>-310423</v>
      </c>
      <c r="N145" s="103">
        <f t="shared" si="89"/>
        <v>2366235.70597</v>
      </c>
      <c r="O145" s="103">
        <f t="shared" si="100"/>
        <v>13.652410027521348</v>
      </c>
      <c r="P145" s="101">
        <f t="shared" si="101"/>
        <v>5.1849960421895247</v>
      </c>
      <c r="Q145" s="101">
        <f t="shared" si="102"/>
        <v>18.837406069710873</v>
      </c>
      <c r="R145" s="105">
        <f t="shared" si="103"/>
        <v>3264899.2200022885</v>
      </c>
      <c r="S145" s="110">
        <f t="shared" si="94"/>
        <v>898663.51403228845</v>
      </c>
      <c r="U145" s="38"/>
      <c r="V145" s="38"/>
      <c r="W145" s="38"/>
      <c r="X145" s="38"/>
      <c r="Y145" s="38"/>
      <c r="Z145" s="38"/>
      <c r="AA145" s="38"/>
      <c r="AB145" s="38"/>
      <c r="AC145" s="38"/>
      <c r="AD145" s="38"/>
      <c r="AE145" s="38"/>
      <c r="AF145" s="38"/>
      <c r="AG145" s="38"/>
      <c r="AH145" s="38"/>
      <c r="AI145" s="38"/>
      <c r="AJ145" s="38"/>
      <c r="AK145" s="38"/>
      <c r="AL145" s="38"/>
      <c r="AN145" s="17">
        <v>101</v>
      </c>
      <c r="AO145" s="17">
        <v>29.60532166052613</v>
      </c>
      <c r="AP145" s="17">
        <v>-3.3815917568025462</v>
      </c>
      <c r="AQ145" s="17">
        <v>-1.291288802618517</v>
      </c>
      <c r="AY145" s="1">
        <v>101</v>
      </c>
      <c r="AZ145" s="7">
        <f t="shared" si="104"/>
        <v>11</v>
      </c>
      <c r="BA145" s="52">
        <f t="shared" si="62"/>
        <v>8.8357588357588362E-2</v>
      </c>
      <c r="BB145" s="52">
        <f t="shared" si="63"/>
        <v>-1.3509383667831778</v>
      </c>
      <c r="BC145" s="43"/>
      <c r="BD145" s="1">
        <v>101</v>
      </c>
      <c r="BE145" s="46">
        <f t="shared" si="105"/>
        <v>-3.3815917568025462</v>
      </c>
      <c r="BF145" s="46">
        <f t="shared" si="84"/>
        <v>2.7231066339037611</v>
      </c>
      <c r="BG145" s="46">
        <f t="shared" si="84"/>
        <v>-6.0963569663283579</v>
      </c>
      <c r="BH145" s="46">
        <f t="shared" si="84"/>
        <v>5.6843418860808015E-14</v>
      </c>
      <c r="BI145" s="46">
        <f t="shared" si="84"/>
        <v>4.1605022181720841</v>
      </c>
      <c r="BJ145" s="46">
        <f t="shared" si="84"/>
        <v>1.8715258288246304</v>
      </c>
      <c r="BK145" s="46">
        <f t="shared" si="83"/>
        <v>6.2876005339799548</v>
      </c>
      <c r="BL145" s="46">
        <f t="shared" si="83"/>
        <v>0.94566617276923637</v>
      </c>
      <c r="BM145" s="46">
        <f t="shared" si="83"/>
        <v>2.6986935539608154</v>
      </c>
      <c r="BN145" s="46">
        <f t="shared" si="83"/>
        <v>-0.17063543568178829</v>
      </c>
      <c r="BO145" s="46">
        <f t="shared" si="83"/>
        <v>0.61489035049899776</v>
      </c>
      <c r="BP145" s="46">
        <f t="shared" si="83"/>
        <v>-0.88756443624196635</v>
      </c>
      <c r="BQ145" s="46">
        <f t="shared" si="83"/>
        <v>-1.1933147485347781</v>
      </c>
      <c r="BR145" s="1">
        <v>101</v>
      </c>
      <c r="BS145" s="60">
        <f t="shared" si="72"/>
        <v>11.435162809675038</v>
      </c>
      <c r="BT145" s="60">
        <f t="shared" si="72"/>
        <v>-9.2084349461032762</v>
      </c>
      <c r="BU145" s="60">
        <f t="shared" si="72"/>
        <v>20.615390463861903</v>
      </c>
      <c r="BV145" s="60">
        <f t="shared" si="72"/>
        <v>-1.3810895622717156E-13</v>
      </c>
      <c r="BW145" s="60">
        <f t="shared" si="72"/>
        <v>-14.06912000512944</v>
      </c>
      <c r="BX145" s="60">
        <f t="shared" si="72"/>
        <v>-6.3287363153963989</v>
      </c>
      <c r="BY145" s="60">
        <f t="shared" si="72"/>
        <v>-21.26209813577395</v>
      </c>
      <c r="BZ145" s="60">
        <f t="shared" si="72"/>
        <v>-3.1978569345234233</v>
      </c>
      <c r="CA145" s="60">
        <f t="shared" si="72"/>
        <v>-9.1258798762100497</v>
      </c>
      <c r="CB145" s="60">
        <f t="shared" si="72"/>
        <v>0.57701938272000319</v>
      </c>
      <c r="CC145" s="60">
        <f t="shared" si="72"/>
        <v>-2.0793081405847951</v>
      </c>
      <c r="CD145" s="60">
        <f t="shared" si="72"/>
        <v>3.0013805812270009</v>
      </c>
      <c r="CE145" s="60">
        <f t="shared" si="95"/>
        <v>4.035303316916182</v>
      </c>
    </row>
    <row r="146" spans="1:83">
      <c r="A146" s="2">
        <v>45108</v>
      </c>
      <c r="B146" s="88"/>
      <c r="C146" s="88"/>
      <c r="D146" s="88"/>
      <c r="E146" s="89"/>
      <c r="F146" s="88"/>
      <c r="G146" s="88"/>
      <c r="H146" s="88"/>
      <c r="I146" s="88"/>
      <c r="J146" s="88"/>
      <c r="K146" s="90"/>
      <c r="L146" s="90"/>
      <c r="M146" s="91"/>
      <c r="N146" s="90"/>
      <c r="O146" s="90"/>
      <c r="P146" s="88"/>
      <c r="Q146" s="88"/>
      <c r="R146" s="90"/>
      <c r="U146" s="38"/>
      <c r="V146" s="38"/>
      <c r="W146" s="38"/>
      <c r="X146" s="38"/>
      <c r="Y146" s="38"/>
      <c r="Z146" s="38"/>
      <c r="AA146" s="38"/>
      <c r="AB146" s="38"/>
      <c r="AC146" s="38"/>
      <c r="AD146" s="38"/>
      <c r="AE146" s="38"/>
      <c r="AF146" s="38"/>
      <c r="AG146" s="38"/>
      <c r="AH146" s="38"/>
      <c r="AI146" s="38"/>
      <c r="AJ146" s="38"/>
      <c r="AK146" s="38"/>
      <c r="AL146" s="38"/>
      <c r="AN146" s="17">
        <v>102</v>
      </c>
      <c r="AO146" s="17">
        <v>14.768914625732428</v>
      </c>
      <c r="AP146" s="17">
        <v>1.3415343185189741</v>
      </c>
      <c r="AQ146" s="17">
        <v>0.51227598374263639</v>
      </c>
      <c r="AY146" s="1">
        <v>102</v>
      </c>
      <c r="AZ146" s="7">
        <f t="shared" si="104"/>
        <v>88</v>
      </c>
      <c r="BA146" s="52">
        <f t="shared" si="62"/>
        <v>0.7286902286902287</v>
      </c>
      <c r="BB146" s="52">
        <f t="shared" si="63"/>
        <v>0.60885652565055048</v>
      </c>
      <c r="BC146" s="43"/>
      <c r="BD146" s="1">
        <v>102</v>
      </c>
      <c r="BE146" s="46">
        <f t="shared" si="105"/>
        <v>1.3415343185189741</v>
      </c>
      <c r="BF146" s="46">
        <f t="shared" si="84"/>
        <v>-3.3815917568025462</v>
      </c>
      <c r="BG146" s="46">
        <f t="shared" si="84"/>
        <v>2.7231066339037611</v>
      </c>
      <c r="BH146" s="46">
        <f t="shared" si="84"/>
        <v>-6.0963569663283579</v>
      </c>
      <c r="BI146" s="46">
        <f t="shared" si="84"/>
        <v>5.6843418860808015E-14</v>
      </c>
      <c r="BJ146" s="46">
        <f t="shared" si="84"/>
        <v>4.1605022181720841</v>
      </c>
      <c r="BK146" s="46">
        <f t="shared" si="83"/>
        <v>1.8715258288246304</v>
      </c>
      <c r="BL146" s="46">
        <f t="shared" si="83"/>
        <v>6.2876005339799548</v>
      </c>
      <c r="BM146" s="46">
        <f t="shared" si="83"/>
        <v>0.94566617276923637</v>
      </c>
      <c r="BN146" s="46">
        <f t="shared" si="83"/>
        <v>2.6986935539608154</v>
      </c>
      <c r="BO146" s="46">
        <f t="shared" si="83"/>
        <v>-0.17063543568178829</v>
      </c>
      <c r="BP146" s="46">
        <f t="shared" si="83"/>
        <v>0.61489035049899776</v>
      </c>
      <c r="BQ146" s="46">
        <f t="shared" si="83"/>
        <v>-0.88756443624196635</v>
      </c>
      <c r="BR146" s="1">
        <v>102</v>
      </c>
      <c r="BS146" s="60">
        <f t="shared" si="72"/>
        <v>1.7997143277641254</v>
      </c>
      <c r="BT146" s="60">
        <f t="shared" si="72"/>
        <v>-4.5365213929714514</v>
      </c>
      <c r="BU146" s="60">
        <f t="shared" si="72"/>
        <v>3.6531410023685145</v>
      </c>
      <c r="BV146" s="60">
        <f t="shared" si="72"/>
        <v>-8.1784720882716382</v>
      </c>
      <c r="BW146" s="60">
        <f t="shared" si="72"/>
        <v>5.4790145528616764E-14</v>
      </c>
      <c r="BX146" s="60">
        <f t="shared" si="72"/>
        <v>5.5814565079520788</v>
      </c>
      <c r="BY146" s="60">
        <f t="shared" si="72"/>
        <v>2.5107161273628571</v>
      </c>
      <c r="BZ146" s="60">
        <f t="shared" si="72"/>
        <v>8.4350318974722143</v>
      </c>
      <c r="CA146" s="60">
        <f t="shared" si="72"/>
        <v>1.2686436246323873</v>
      </c>
      <c r="CB146" s="60">
        <f t="shared" si="72"/>
        <v>3.620390017804306</v>
      </c>
      <c r="CC146" s="60">
        <f t="shared" si="72"/>
        <v>-0.22891329292257484</v>
      </c>
      <c r="CD146" s="60">
        <f t="shared" si="72"/>
        <v>0.82489650732053477</v>
      </c>
      <c r="CE146" s="60">
        <f t="shared" si="95"/>
        <v>-1.190698151115551</v>
      </c>
    </row>
    <row r="147" spans="1:83">
      <c r="A147" s="2">
        <v>45139</v>
      </c>
      <c r="B147" s="8"/>
      <c r="C147" s="8"/>
      <c r="D147" s="8"/>
      <c r="E147" s="74"/>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F147" s="38"/>
      <c r="AG147" s="38"/>
      <c r="AH147" s="38"/>
      <c r="AI147" s="38"/>
      <c r="AJ147" s="38"/>
      <c r="AK147" s="38"/>
      <c r="AL147" s="38"/>
      <c r="AN147" s="17">
        <v>103</v>
      </c>
      <c r="AO147" s="17">
        <v>13.267543756488548</v>
      </c>
      <c r="AP147" s="17">
        <v>-1.250407684584264</v>
      </c>
      <c r="AQ147" s="17">
        <v>-0.47747852429665316</v>
      </c>
      <c r="AY147" s="1">
        <v>103</v>
      </c>
      <c r="AZ147" s="7">
        <f t="shared" si="104"/>
        <v>40</v>
      </c>
      <c r="BA147" s="52">
        <f t="shared" si="62"/>
        <v>0.32952182952182951</v>
      </c>
      <c r="BB147" s="52">
        <f t="shared" si="63"/>
        <v>-0.44123392015968882</v>
      </c>
      <c r="BC147" s="43"/>
      <c r="BD147" s="1">
        <v>103</v>
      </c>
      <c r="BE147" s="46">
        <f t="shared" si="105"/>
        <v>-1.250407684584264</v>
      </c>
      <c r="BF147" s="46">
        <f t="shared" si="84"/>
        <v>1.3415343185189741</v>
      </c>
      <c r="BG147" s="46">
        <f t="shared" si="84"/>
        <v>-3.3815917568025462</v>
      </c>
      <c r="BH147" s="46">
        <f t="shared" si="84"/>
        <v>2.7231066339037611</v>
      </c>
      <c r="BI147" s="46">
        <f t="shared" si="84"/>
        <v>-6.0963569663283579</v>
      </c>
      <c r="BJ147" s="46">
        <f t="shared" si="84"/>
        <v>5.6843418860808015E-14</v>
      </c>
      <c r="BK147" s="46">
        <f t="shared" si="83"/>
        <v>4.1605022181720841</v>
      </c>
      <c r="BL147" s="46">
        <f t="shared" si="83"/>
        <v>1.8715258288246304</v>
      </c>
      <c r="BM147" s="46">
        <f t="shared" si="83"/>
        <v>6.2876005339799548</v>
      </c>
      <c r="BN147" s="46">
        <f t="shared" si="83"/>
        <v>0.94566617276923637</v>
      </c>
      <c r="BO147" s="46">
        <f t="shared" si="83"/>
        <v>2.6986935539608154</v>
      </c>
      <c r="BP147" s="46">
        <f t="shared" si="83"/>
        <v>-0.17063543568178829</v>
      </c>
      <c r="BQ147" s="46">
        <f t="shared" si="83"/>
        <v>0.61489035049899776</v>
      </c>
      <c r="BR147" s="1">
        <v>103</v>
      </c>
      <c r="BS147" s="60">
        <f t="shared" si="72"/>
        <v>1.5635193776674201</v>
      </c>
      <c r="BT147" s="60">
        <f t="shared" si="72"/>
        <v>-1.6774648210096403</v>
      </c>
      <c r="BU147" s="60">
        <f t="shared" si="72"/>
        <v>4.2283683188327794</v>
      </c>
      <c r="BV147" s="60">
        <f t="shared" si="72"/>
        <v>-3.4049934609756742</v>
      </c>
      <c r="BW147" s="60">
        <f t="shared" si="72"/>
        <v>7.6229315986659074</v>
      </c>
      <c r="BX147" s="60">
        <f t="shared" si="72"/>
        <v>-5.1068405826626839E-14</v>
      </c>
      <c r="BY147" s="60">
        <f t="shared" si="72"/>
        <v>-5.2023239453322967</v>
      </c>
      <c r="BZ147" s="60">
        <f t="shared" si="72"/>
        <v>-2.3401702782602616</v>
      </c>
      <c r="CA147" s="60">
        <f t="shared" si="72"/>
        <v>-7.862064025284738</v>
      </c>
      <c r="CB147" s="60">
        <f t="shared" si="72"/>
        <v>-1.1824682494820384</v>
      </c>
      <c r="CC147" s="60">
        <f t="shared" si="72"/>
        <v>-3.3744671582106447</v>
      </c>
      <c r="CD147" s="60">
        <f t="shared" si="72"/>
        <v>0.21336386003891475</v>
      </c>
      <c r="CE147" s="60">
        <f t="shared" si="95"/>
        <v>-0.76886361944064818</v>
      </c>
    </row>
    <row r="148" spans="1:83">
      <c r="A148" s="2">
        <v>45170</v>
      </c>
      <c r="B148" s="8"/>
      <c r="C148" s="8"/>
      <c r="D148" s="8"/>
      <c r="E148" s="74"/>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I148" s="38"/>
      <c r="AJ148" s="38"/>
      <c r="AK148" s="38"/>
      <c r="AL148" s="38"/>
      <c r="AN148" s="17">
        <v>104</v>
      </c>
      <c r="AO148" s="17">
        <v>14.74378343559875</v>
      </c>
      <c r="AP148" s="17">
        <v>-1.0905570897130357</v>
      </c>
      <c r="AQ148" s="17">
        <v>-0.41643825152159186</v>
      </c>
      <c r="AY148" s="1">
        <v>104</v>
      </c>
      <c r="AZ148" s="7">
        <f t="shared" si="104"/>
        <v>43</v>
      </c>
      <c r="BA148" s="52">
        <f t="shared" si="62"/>
        <v>0.35446985446985446</v>
      </c>
      <c r="BB148" s="52">
        <f t="shared" si="63"/>
        <v>-0.3732804719655104</v>
      </c>
      <c r="BC148" s="43"/>
      <c r="BD148" s="1">
        <v>104</v>
      </c>
      <c r="BE148" s="46">
        <f t="shared" si="105"/>
        <v>-1.0905570897130357</v>
      </c>
      <c r="BF148" s="46">
        <f t="shared" si="84"/>
        <v>-1.250407684584264</v>
      </c>
      <c r="BG148" s="46">
        <f t="shared" si="84"/>
        <v>1.3415343185189741</v>
      </c>
      <c r="BH148" s="46">
        <f t="shared" si="84"/>
        <v>-3.3815917568025462</v>
      </c>
      <c r="BI148" s="46">
        <f t="shared" si="84"/>
        <v>2.7231066339037611</v>
      </c>
      <c r="BJ148" s="46">
        <f t="shared" si="84"/>
        <v>-6.0963569663283579</v>
      </c>
      <c r="BK148" s="46">
        <f t="shared" si="83"/>
        <v>5.6843418860808015E-14</v>
      </c>
      <c r="BL148" s="46">
        <f t="shared" si="83"/>
        <v>4.1605022181720841</v>
      </c>
      <c r="BM148" s="46">
        <f t="shared" si="83"/>
        <v>1.8715258288246304</v>
      </c>
      <c r="BN148" s="46">
        <f t="shared" si="83"/>
        <v>6.2876005339799548</v>
      </c>
      <c r="BO148" s="46">
        <f t="shared" si="83"/>
        <v>0.94566617276923637</v>
      </c>
      <c r="BP148" s="46">
        <f t="shared" si="83"/>
        <v>2.6986935539608154</v>
      </c>
      <c r="BQ148" s="46">
        <f t="shared" si="83"/>
        <v>-0.17063543568178829</v>
      </c>
      <c r="BR148" s="1">
        <v>104</v>
      </c>
      <c r="BS148" s="60">
        <f t="shared" si="72"/>
        <v>1.1893147659234009</v>
      </c>
      <c r="BT148" s="60">
        <f t="shared" si="72"/>
        <v>1.3636409654550679</v>
      </c>
      <c r="BU148" s="60">
        <f t="shared" si="72"/>
        <v>-1.4630197621542169</v>
      </c>
      <c r="BV148" s="60">
        <f t="shared" si="72"/>
        <v>3.6878188648962476</v>
      </c>
      <c r="BW148" s="60">
        <f t="shared" si="72"/>
        <v>-2.9697032456483727</v>
      </c>
      <c r="BX148" s="60">
        <f t="shared" si="72"/>
        <v>6.6484253110509597</v>
      </c>
      <c r="BY148" s="60">
        <f t="shared" si="72"/>
        <v>-4.4539883048693305E-14</v>
      </c>
      <c r="BZ148" s="60">
        <f t="shared" si="72"/>
        <v>-4.5372651907944261</v>
      </c>
      <c r="CA148" s="60">
        <f t="shared" si="72"/>
        <v>-2.0410057612057781</v>
      </c>
      <c r="CB148" s="60">
        <f t="shared" si="72"/>
        <v>-6.856987339615392</v>
      </c>
      <c r="CC148" s="60">
        <f t="shared" si="72"/>
        <v>-1.031302949215281</v>
      </c>
      <c r="CD148" s="60">
        <f t="shared" si="72"/>
        <v>-2.9430793882348616</v>
      </c>
      <c r="CE148" s="60">
        <f t="shared" si="95"/>
        <v>0.18608768413906712</v>
      </c>
    </row>
    <row r="149" spans="1:83">
      <c r="A149" s="2">
        <v>45200</v>
      </c>
      <c r="B149" s="8"/>
      <c r="C149" s="8"/>
      <c r="D149" s="8"/>
      <c r="E149" s="74"/>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I149" s="38"/>
      <c r="AJ149" s="38"/>
      <c r="AK149" s="38"/>
      <c r="AL149" s="38"/>
      <c r="AN149" s="17">
        <v>105</v>
      </c>
      <c r="AO149" s="17">
        <v>17.775735657036563</v>
      </c>
      <c r="AP149" s="17">
        <v>0.7176646124239916</v>
      </c>
      <c r="AQ149" s="17">
        <v>0.27404617254417141</v>
      </c>
      <c r="AY149" s="1">
        <v>105</v>
      </c>
      <c r="AZ149" s="7">
        <f t="shared" si="104"/>
        <v>82</v>
      </c>
      <c r="BA149" s="52">
        <f t="shared" si="62"/>
        <v>0.6787941787941788</v>
      </c>
      <c r="BB149" s="52">
        <f t="shared" si="63"/>
        <v>0.46432956872668901</v>
      </c>
      <c r="BC149" s="43"/>
      <c r="BD149" s="1">
        <v>105</v>
      </c>
      <c r="BE149" s="46">
        <f t="shared" si="105"/>
        <v>0.7176646124239916</v>
      </c>
      <c r="BF149" s="46">
        <f t="shared" si="84"/>
        <v>-1.0905570897130357</v>
      </c>
      <c r="BG149" s="46">
        <f t="shared" si="84"/>
        <v>-1.250407684584264</v>
      </c>
      <c r="BH149" s="46">
        <f t="shared" si="84"/>
        <v>1.3415343185189741</v>
      </c>
      <c r="BI149" s="46">
        <f t="shared" si="84"/>
        <v>-3.3815917568025462</v>
      </c>
      <c r="BJ149" s="46">
        <f t="shared" si="84"/>
        <v>2.7231066339037611</v>
      </c>
      <c r="BK149" s="46">
        <f t="shared" si="83"/>
        <v>-6.0963569663283579</v>
      </c>
      <c r="BL149" s="46">
        <f t="shared" si="83"/>
        <v>5.6843418860808015E-14</v>
      </c>
      <c r="BM149" s="46">
        <f t="shared" si="83"/>
        <v>4.1605022181720841</v>
      </c>
      <c r="BN149" s="46">
        <f t="shared" si="83"/>
        <v>1.8715258288246304</v>
      </c>
      <c r="BO149" s="46">
        <f t="shared" si="83"/>
        <v>6.2876005339799548</v>
      </c>
      <c r="BP149" s="46">
        <f t="shared" si="83"/>
        <v>0.94566617276923637</v>
      </c>
      <c r="BQ149" s="46">
        <f t="shared" si="83"/>
        <v>2.6986935539608154</v>
      </c>
      <c r="BR149" s="1">
        <v>105</v>
      </c>
      <c r="BS149" s="60">
        <f t="shared" si="72"/>
        <v>0.5150424959256551</v>
      </c>
      <c r="BT149" s="60">
        <f t="shared" si="72"/>
        <v>-0.78265423111513599</v>
      </c>
      <c r="BU149" s="60">
        <f t="shared" si="72"/>
        <v>-0.89737334632913801</v>
      </c>
      <c r="BV149" s="60">
        <f t="shared" si="72"/>
        <v>0.96277170675337032</v>
      </c>
      <c r="BW149" s="60">
        <f t="shared" si="72"/>
        <v>-2.4268487375218215</v>
      </c>
      <c r="BX149" s="60">
        <f t="shared" si="72"/>
        <v>1.954277267009688</v>
      </c>
      <c r="BY149" s="60">
        <f t="shared" si="72"/>
        <v>-4.3751396594382559</v>
      </c>
      <c r="BZ149" s="60">
        <f t="shared" si="72"/>
        <v>2.9310430611166132E-14</v>
      </c>
      <c r="CA149" s="60">
        <f t="shared" si="72"/>
        <v>2.9858452118935479</v>
      </c>
      <c r="CB149" s="60">
        <f t="shared" si="72"/>
        <v>1.3431278585848767</v>
      </c>
      <c r="CC149" s="60">
        <f t="shared" si="72"/>
        <v>4.512388400295495</v>
      </c>
      <c r="CD149" s="60">
        <f t="shared" si="72"/>
        <v>0.67867114736288692</v>
      </c>
      <c r="CE149" s="60">
        <f t="shared" si="95"/>
        <v>1.9367568634543584</v>
      </c>
    </row>
    <row r="150" spans="1:83">
      <c r="A150" s="2">
        <v>45231</v>
      </c>
      <c r="B150" s="8"/>
      <c r="C150" s="8"/>
      <c r="D150" s="8"/>
      <c r="E150" s="74"/>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I150" s="38"/>
      <c r="AJ150" s="38"/>
      <c r="AK150" s="38"/>
      <c r="AL150" s="38"/>
      <c r="AN150" s="17">
        <v>106</v>
      </c>
      <c r="AO150" s="17">
        <v>50.271671412834088</v>
      </c>
      <c r="AP150" s="17">
        <v>-1.6719608338295089</v>
      </c>
      <c r="AQ150" s="17">
        <v>-0.63845208363714046</v>
      </c>
      <c r="AY150" s="1">
        <v>106</v>
      </c>
      <c r="AZ150" s="7">
        <f t="shared" si="104"/>
        <v>32</v>
      </c>
      <c r="BA150" s="52">
        <f t="shared" si="62"/>
        <v>0.26299376299376298</v>
      </c>
      <c r="BB150" s="52">
        <f t="shared" si="63"/>
        <v>-0.63414296405799342</v>
      </c>
      <c r="BC150" s="43"/>
      <c r="BD150" s="1">
        <v>106</v>
      </c>
      <c r="BE150" s="46">
        <f t="shared" si="105"/>
        <v>-1.6719608338295089</v>
      </c>
      <c r="BF150" s="46">
        <f t="shared" si="84"/>
        <v>0.7176646124239916</v>
      </c>
      <c r="BG150" s="46">
        <f t="shared" si="84"/>
        <v>-1.0905570897130357</v>
      </c>
      <c r="BH150" s="46">
        <f t="shared" si="84"/>
        <v>-1.250407684584264</v>
      </c>
      <c r="BI150" s="46">
        <f t="shared" si="84"/>
        <v>1.3415343185189741</v>
      </c>
      <c r="BJ150" s="46">
        <f t="shared" si="84"/>
        <v>-3.3815917568025462</v>
      </c>
      <c r="BK150" s="46">
        <f t="shared" si="83"/>
        <v>2.7231066339037611</v>
      </c>
      <c r="BL150" s="46">
        <f t="shared" si="83"/>
        <v>-6.0963569663283579</v>
      </c>
      <c r="BM150" s="46">
        <f t="shared" si="83"/>
        <v>5.6843418860808015E-14</v>
      </c>
      <c r="BN150" s="46">
        <f t="shared" si="83"/>
        <v>4.1605022181720841</v>
      </c>
      <c r="BO150" s="46">
        <f t="shared" si="83"/>
        <v>1.8715258288246304</v>
      </c>
      <c r="BP150" s="46">
        <f t="shared" si="83"/>
        <v>6.2876005339799548</v>
      </c>
      <c r="BQ150" s="46">
        <f t="shared" si="83"/>
        <v>0.94566617276923637</v>
      </c>
      <c r="BR150" s="1">
        <v>106</v>
      </c>
      <c r="BS150" s="60">
        <f t="shared" si="72"/>
        <v>2.7954530298599201</v>
      </c>
      <c r="BT150" s="60">
        <f t="shared" si="72"/>
        <v>-1.199907123798333</v>
      </c>
      <c r="BU150" s="60">
        <f t="shared" si="72"/>
        <v>1.8233687410553339</v>
      </c>
      <c r="BV150" s="60">
        <f t="shared" si="72"/>
        <v>2.0906326749443784</v>
      </c>
      <c r="BW150" s="60">
        <f t="shared" si="72"/>
        <v>-2.2429928378018804</v>
      </c>
      <c r="BX150" s="60">
        <f t="shared" si="72"/>
        <v>5.6538889733746593</v>
      </c>
      <c r="BY150" s="60">
        <f t="shared" ref="BY150:CD164" si="106">($BE150-$BS$172)*(BK150-$BS$172)</f>
        <v>-4.5529276382284163</v>
      </c>
      <c r="BZ150" s="60">
        <f t="shared" si="106"/>
        <v>10.192870076744821</v>
      </c>
      <c r="CA150" s="60">
        <f t="shared" si="106"/>
        <v>-6.8285228442609185E-14</v>
      </c>
      <c r="CB150" s="60">
        <f t="shared" si="106"/>
        <v>-6.9561967578445589</v>
      </c>
      <c r="CC150" s="60">
        <f t="shared" si="106"/>
        <v>-3.1291178852950949</v>
      </c>
      <c r="CD150" s="60">
        <f t="shared" si="106"/>
        <v>-10.512621831580065</v>
      </c>
      <c r="CE150" s="60">
        <f t="shared" si="95"/>
        <v>-1.5811168027476012</v>
      </c>
    </row>
    <row r="151" spans="1:83">
      <c r="A151" s="2">
        <v>45261</v>
      </c>
      <c r="B151" s="8"/>
      <c r="C151" s="8"/>
      <c r="D151" s="8"/>
      <c r="E151" s="74"/>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I151" s="38"/>
      <c r="AJ151" s="38"/>
      <c r="AK151" s="38"/>
      <c r="AL151" s="38"/>
      <c r="AN151" s="17">
        <v>107</v>
      </c>
      <c r="AO151" s="17">
        <v>85.534395643931134</v>
      </c>
      <c r="AP151" s="17">
        <v>-2.5119188440128966</v>
      </c>
      <c r="AQ151" s="17">
        <v>-0.95919700236887573</v>
      </c>
      <c r="AY151" s="1">
        <v>107</v>
      </c>
      <c r="AZ151" s="7">
        <f t="shared" si="104"/>
        <v>17</v>
      </c>
      <c r="BA151" s="52">
        <f t="shared" si="62"/>
        <v>0.13825363825363826</v>
      </c>
      <c r="BB151" s="52">
        <f t="shared" si="63"/>
        <v>-1.0881989764386006</v>
      </c>
      <c r="BC151" s="43"/>
      <c r="BD151" s="1">
        <v>107</v>
      </c>
      <c r="BE151" s="46">
        <f t="shared" si="105"/>
        <v>-2.5119188440128966</v>
      </c>
      <c r="BF151" s="46">
        <f t="shared" si="84"/>
        <v>-1.6719608338295089</v>
      </c>
      <c r="BG151" s="46">
        <f t="shared" si="84"/>
        <v>0.7176646124239916</v>
      </c>
      <c r="BH151" s="46">
        <f t="shared" si="84"/>
        <v>-1.0905570897130357</v>
      </c>
      <c r="BI151" s="46">
        <f t="shared" si="84"/>
        <v>-1.250407684584264</v>
      </c>
      <c r="BJ151" s="46">
        <f t="shared" si="84"/>
        <v>1.3415343185189741</v>
      </c>
      <c r="BK151" s="46">
        <f t="shared" si="83"/>
        <v>-3.3815917568025462</v>
      </c>
      <c r="BL151" s="46">
        <f t="shared" si="83"/>
        <v>2.7231066339037611</v>
      </c>
      <c r="BM151" s="46">
        <f t="shared" si="83"/>
        <v>-6.0963569663283579</v>
      </c>
      <c r="BN151" s="46">
        <f t="shared" si="83"/>
        <v>5.6843418860808015E-14</v>
      </c>
      <c r="BO151" s="46">
        <f t="shared" si="83"/>
        <v>4.1605022181720841</v>
      </c>
      <c r="BP151" s="46">
        <f t="shared" si="83"/>
        <v>1.8715258288246304</v>
      </c>
      <c r="BQ151" s="46">
        <f t="shared" si="83"/>
        <v>6.2876005339799548</v>
      </c>
      <c r="BR151" s="1">
        <v>107</v>
      </c>
      <c r="BS151" s="60">
        <f t="shared" ref="BS151:BX164" si="107">($BE151-$BS$172)*(BE151-$BS$172)</f>
        <v>6.3097362789071667</v>
      </c>
      <c r="BT151" s="60">
        <f t="shared" si="107"/>
        <v>4.1998299249479256</v>
      </c>
      <c r="BU151" s="60">
        <f t="shared" si="107"/>
        <v>-1.8027152636290078</v>
      </c>
      <c r="BV151" s="60">
        <f t="shared" si="107"/>
        <v>2.7393909041220947</v>
      </c>
      <c r="BW151" s="60">
        <f t="shared" si="107"/>
        <v>3.1409226256058069</v>
      </c>
      <c r="BX151" s="60">
        <f t="shared" si="107"/>
        <v>-3.3698253345777918</v>
      </c>
      <c r="BY151" s="60">
        <f t="shared" si="106"/>
        <v>8.494284056671086</v>
      </c>
      <c r="BZ151" s="60">
        <f t="shared" si="106"/>
        <v>-6.8402228679593886</v>
      </c>
      <c r="CA151" s="60">
        <f t="shared" si="106"/>
        <v>15.313553943549636</v>
      </c>
      <c r="CB151" s="60">
        <f t="shared" si="106"/>
        <v>-1.0259029315886812E-13</v>
      </c>
      <c r="CC151" s="60">
        <f t="shared" si="106"/>
        <v>-10.450843922383941</v>
      </c>
      <c r="CD151" s="60">
        <f t="shared" si="106"/>
        <v>-4.7011209964814338</v>
      </c>
      <c r="CE151" s="60">
        <f t="shared" si="95"/>
        <v>-15.793942264929859</v>
      </c>
    </row>
    <row r="152" spans="1:83">
      <c r="U152" s="38"/>
      <c r="V152" s="38"/>
      <c r="W152" s="38"/>
      <c r="X152" s="38"/>
      <c r="Y152" s="38"/>
      <c r="Z152" s="38"/>
      <c r="AA152" s="38"/>
      <c r="AB152" s="38"/>
      <c r="AC152" s="38"/>
      <c r="AD152" s="38"/>
      <c r="AE152" s="38"/>
      <c r="AF152" s="38"/>
      <c r="AG152" s="38"/>
      <c r="AH152" s="38"/>
      <c r="AI152" s="38"/>
      <c r="AJ152" s="38"/>
      <c r="AK152" s="38"/>
      <c r="AL152" s="38"/>
      <c r="AN152" s="17">
        <v>108</v>
      </c>
      <c r="AO152" s="17">
        <v>140.57621752209707</v>
      </c>
      <c r="AP152" s="17">
        <v>-2.0557257474517883</v>
      </c>
      <c r="AQ152" s="17">
        <v>-0.7849958924222904</v>
      </c>
      <c r="AY152" s="1">
        <v>108</v>
      </c>
      <c r="AZ152" s="7">
        <f t="shared" si="104"/>
        <v>23</v>
      </c>
      <c r="BA152" s="52">
        <f t="shared" si="62"/>
        <v>0.18814968814968816</v>
      </c>
      <c r="BB152" s="52">
        <f t="shared" si="63"/>
        <v>-0.88473536642075068</v>
      </c>
      <c r="BC152" s="43"/>
      <c r="BD152" s="1">
        <v>108</v>
      </c>
      <c r="BE152" s="46">
        <f t="shared" si="105"/>
        <v>-2.0557257474517883</v>
      </c>
      <c r="BF152" s="46">
        <f t="shared" si="84"/>
        <v>-2.5119188440128966</v>
      </c>
      <c r="BG152" s="46">
        <f t="shared" si="84"/>
        <v>-1.6719608338295089</v>
      </c>
      <c r="BH152" s="46">
        <f t="shared" si="84"/>
        <v>0.7176646124239916</v>
      </c>
      <c r="BI152" s="46">
        <f t="shared" si="84"/>
        <v>-1.0905570897130357</v>
      </c>
      <c r="BJ152" s="46">
        <f t="shared" si="84"/>
        <v>-1.250407684584264</v>
      </c>
      <c r="BK152" s="46">
        <f t="shared" si="83"/>
        <v>1.3415343185189741</v>
      </c>
      <c r="BL152" s="46">
        <f t="shared" si="83"/>
        <v>-3.3815917568025462</v>
      </c>
      <c r="BM152" s="46">
        <f t="shared" si="83"/>
        <v>2.7231066339037611</v>
      </c>
      <c r="BN152" s="46">
        <f t="shared" si="83"/>
        <v>-6.0963569663283579</v>
      </c>
      <c r="BO152" s="46">
        <f t="shared" si="83"/>
        <v>5.6843418860808015E-14</v>
      </c>
      <c r="BP152" s="46">
        <f t="shared" si="83"/>
        <v>4.1605022181720841</v>
      </c>
      <c r="BQ152" s="46">
        <f t="shared" si="83"/>
        <v>1.8715258288246304</v>
      </c>
      <c r="BR152" s="1">
        <v>108</v>
      </c>
      <c r="BS152" s="60">
        <f t="shared" si="107"/>
        <v>4.2260083487362792</v>
      </c>
      <c r="BT152" s="60">
        <f t="shared" si="107"/>
        <v>5.1638162431467167</v>
      </c>
      <c r="BU152" s="60">
        <f t="shared" si="107"/>
        <v>3.4370929348343418</v>
      </c>
      <c r="BV152" s="60">
        <f t="shared" si="107"/>
        <v>-1.4753216217949867</v>
      </c>
      <c r="BW152" s="60">
        <f t="shared" si="107"/>
        <v>2.2418862883892277</v>
      </c>
      <c r="BX152" s="60">
        <f t="shared" si="107"/>
        <v>2.5704952720114989</v>
      </c>
      <c r="BY152" s="60">
        <f t="shared" si="106"/>
        <v>-2.757826639669632</v>
      </c>
      <c r="BZ152" s="60">
        <f t="shared" si="106"/>
        <v>6.9516252418298068</v>
      </c>
      <c r="CA152" s="60">
        <f t="shared" si="106"/>
        <v>-5.5979604203727433</v>
      </c>
      <c r="CB152" s="60">
        <f t="shared" si="106"/>
        <v>12.532437981338409</v>
      </c>
      <c r="CC152" s="60">
        <f t="shared" si="106"/>
        <v>-8.3958726448500562E-14</v>
      </c>
      <c r="CD152" s="60">
        <f t="shared" si="106"/>
        <v>-8.5528515322266649</v>
      </c>
      <c r="CE152" s="60">
        <f t="shared" si="95"/>
        <v>-3.8473438333358381</v>
      </c>
    </row>
    <row r="153" spans="1:83">
      <c r="U153" s="38"/>
      <c r="V153" s="38"/>
      <c r="W153" s="38"/>
      <c r="X153" s="38"/>
      <c r="Y153" s="38"/>
      <c r="Z153" s="38"/>
      <c r="AA153" s="38"/>
      <c r="AB153" s="38"/>
      <c r="AC153" s="38"/>
      <c r="AD153" s="38"/>
      <c r="AE153" s="38"/>
      <c r="AF153" s="38"/>
      <c r="AG153" s="38"/>
      <c r="AH153" s="38"/>
      <c r="AI153" s="38"/>
      <c r="AJ153" s="38"/>
      <c r="AK153" s="38"/>
      <c r="AL153" s="38"/>
      <c r="AN153" s="17">
        <v>109</v>
      </c>
      <c r="AO153" s="17">
        <v>146.40864557358341</v>
      </c>
      <c r="AP153" s="17">
        <v>8.5265128291212022E-14</v>
      </c>
      <c r="AQ153" s="17">
        <v>3.2559194998860514E-14</v>
      </c>
      <c r="AY153" s="1">
        <v>109</v>
      </c>
      <c r="AZ153" s="7">
        <f t="shared" si="104"/>
        <v>66</v>
      </c>
      <c r="BA153" s="52">
        <f t="shared" si="62"/>
        <v>0.54573804573804574</v>
      </c>
      <c r="BB153" s="52">
        <f t="shared" si="63"/>
        <v>0.11490060124967313</v>
      </c>
      <c r="BC153" s="43"/>
      <c r="BD153" s="1">
        <v>109</v>
      </c>
      <c r="BE153" s="46">
        <f t="shared" si="105"/>
        <v>8.5265128291212022E-14</v>
      </c>
      <c r="BF153" s="46">
        <f t="shared" si="84"/>
        <v>-2.0557257474517883</v>
      </c>
      <c r="BG153" s="46">
        <f t="shared" si="84"/>
        <v>-2.5119188440128966</v>
      </c>
      <c r="BH153" s="46">
        <f t="shared" si="84"/>
        <v>-1.6719608338295089</v>
      </c>
      <c r="BI153" s="46">
        <f t="shared" si="84"/>
        <v>0.7176646124239916</v>
      </c>
      <c r="BJ153" s="46">
        <f t="shared" si="84"/>
        <v>-1.0905570897130357</v>
      </c>
      <c r="BK153" s="46">
        <f t="shared" si="83"/>
        <v>-1.250407684584264</v>
      </c>
      <c r="BL153" s="46">
        <f t="shared" si="83"/>
        <v>1.3415343185189741</v>
      </c>
      <c r="BM153" s="46">
        <f t="shared" si="83"/>
        <v>-3.3815917568025462</v>
      </c>
      <c r="BN153" s="46">
        <f t="shared" si="83"/>
        <v>2.7231066339037611</v>
      </c>
      <c r="BO153" s="46">
        <f t="shared" si="83"/>
        <v>-6.0963569663283579</v>
      </c>
      <c r="BP153" s="46">
        <f t="shared" si="83"/>
        <v>5.6843418860808015E-14</v>
      </c>
      <c r="BQ153" s="46">
        <f t="shared" si="83"/>
        <v>4.1605022181720841</v>
      </c>
      <c r="BR153" s="1">
        <v>109</v>
      </c>
      <c r="BS153" s="60">
        <f t="shared" si="107"/>
        <v>4.7973789281390904E-27</v>
      </c>
      <c r="BT153" s="60">
        <f t="shared" si="107"/>
        <v>-1.4238596631117583E-13</v>
      </c>
      <c r="BU153" s="60">
        <f t="shared" si="107"/>
        <v>-1.7398332065615945E-13</v>
      </c>
      <c r="BV153" s="60">
        <f t="shared" si="107"/>
        <v>-1.1580521344072794E-13</v>
      </c>
      <c r="BW153" s="60">
        <f t="shared" si="107"/>
        <v>4.9707685693963877E-14</v>
      </c>
      <c r="BX153" s="60">
        <f t="shared" si="107"/>
        <v>-7.5535379769784688E-14</v>
      </c>
      <c r="BY153" s="60">
        <f t="shared" si="106"/>
        <v>-8.6607129707425509E-14</v>
      </c>
      <c r="BZ153" s="60">
        <f t="shared" si="106"/>
        <v>9.2918844120477643E-14</v>
      </c>
      <c r="CA153" s="60">
        <f t="shared" si="106"/>
        <v>-2.342195745512634E-13</v>
      </c>
      <c r="CB153" s="60">
        <f t="shared" si="106"/>
        <v>1.8861084457271376E-13</v>
      </c>
      <c r="CC153" s="60">
        <f t="shared" si="106"/>
        <v>-4.2225266609834332E-13</v>
      </c>
      <c r="CD153" s="60">
        <f t="shared" si="106"/>
        <v>2.8288028345235628E-27</v>
      </c>
      <c r="CE153" s="60">
        <f t="shared" si="95"/>
        <v>2.8816933844824988E-13</v>
      </c>
    </row>
    <row r="154" spans="1:83">
      <c r="U154" s="38"/>
      <c r="V154" s="38"/>
      <c r="W154" s="38"/>
      <c r="X154" s="38"/>
      <c r="Y154" s="38"/>
      <c r="Z154" s="38"/>
      <c r="AA154" s="38"/>
      <c r="AB154" s="38"/>
      <c r="AC154" s="38"/>
      <c r="AD154" s="38"/>
      <c r="AE154" s="38"/>
      <c r="AF154" s="38"/>
      <c r="AG154" s="38"/>
      <c r="AH154" s="38"/>
      <c r="AI154" s="38"/>
      <c r="AJ154" s="38"/>
      <c r="AK154" s="38"/>
      <c r="AL154" s="38"/>
      <c r="AN154" s="17">
        <v>110</v>
      </c>
      <c r="AO154" s="17">
        <v>114.47647676703045</v>
      </c>
      <c r="AP154" s="17">
        <v>6.4319446158075522</v>
      </c>
      <c r="AQ154" s="17">
        <v>2.4560912903655732</v>
      </c>
      <c r="AY154" s="1">
        <v>110</v>
      </c>
      <c r="AZ154" s="7">
        <f t="shared" si="104"/>
        <v>119</v>
      </c>
      <c r="BA154" s="52">
        <f t="shared" si="62"/>
        <v>0.98648648648648651</v>
      </c>
      <c r="BB154" s="52">
        <f t="shared" si="63"/>
        <v>2.2111272410853289</v>
      </c>
      <c r="BC154" s="43"/>
      <c r="BD154" s="1">
        <v>110</v>
      </c>
      <c r="BE154" s="46">
        <f t="shared" si="105"/>
        <v>6.4319446158075522</v>
      </c>
      <c r="BF154" s="46">
        <f t="shared" si="84"/>
        <v>8.5265128291212022E-14</v>
      </c>
      <c r="BG154" s="46">
        <f t="shared" si="84"/>
        <v>-2.0557257474517883</v>
      </c>
      <c r="BH154" s="46">
        <f t="shared" si="84"/>
        <v>-2.5119188440128966</v>
      </c>
      <c r="BI154" s="46">
        <f t="shared" si="84"/>
        <v>-1.6719608338295089</v>
      </c>
      <c r="BJ154" s="46">
        <f t="shared" si="84"/>
        <v>0.7176646124239916</v>
      </c>
      <c r="BK154" s="46">
        <f t="shared" si="83"/>
        <v>-1.0905570897130357</v>
      </c>
      <c r="BL154" s="46">
        <f t="shared" si="83"/>
        <v>-1.250407684584264</v>
      </c>
      <c r="BM154" s="46">
        <f t="shared" si="83"/>
        <v>1.3415343185189741</v>
      </c>
      <c r="BN154" s="46">
        <f t="shared" si="83"/>
        <v>-3.3815917568025462</v>
      </c>
      <c r="BO154" s="46">
        <f t="shared" si="83"/>
        <v>2.7231066339037611</v>
      </c>
      <c r="BP154" s="46">
        <f t="shared" si="83"/>
        <v>-6.0963569663283579</v>
      </c>
      <c r="BQ154" s="46">
        <f t="shared" si="83"/>
        <v>5.6843418860808015E-14</v>
      </c>
      <c r="BR154" s="1">
        <v>110</v>
      </c>
      <c r="BS154" s="60">
        <f t="shared" si="107"/>
        <v>41.369911540815551</v>
      </c>
      <c r="BT154" s="60">
        <f t="shared" si="107"/>
        <v>4.4549651164165888E-13</v>
      </c>
      <c r="BU154" s="60">
        <f t="shared" si="107"/>
        <v>-13.222314152899555</v>
      </c>
      <c r="BV154" s="60">
        <f t="shared" si="107"/>
        <v>-16.156522884094343</v>
      </c>
      <c r="BW154" s="60">
        <f t="shared" si="107"/>
        <v>-10.753959482990892</v>
      </c>
      <c r="BX154" s="60">
        <f t="shared" si="107"/>
        <v>4.6159790398359926</v>
      </c>
      <c r="BY154" s="60">
        <f t="shared" si="106"/>
        <v>-7.0144028014105988</v>
      </c>
      <c r="BZ154" s="60">
        <f t="shared" si="106"/>
        <v>-8.0425529744262274</v>
      </c>
      <c r="CA154" s="60">
        <f t="shared" si="106"/>
        <v>8.6286744369190451</v>
      </c>
      <c r="CB154" s="60">
        <f t="shared" si="106"/>
        <v>-21.750210893025386</v>
      </c>
      <c r="CC154" s="60">
        <f t="shared" si="106"/>
        <v>17.514871052206978</v>
      </c>
      <c r="CD154" s="60">
        <f t="shared" si="106"/>
        <v>-39.21143036561655</v>
      </c>
      <c r="CE154" s="60">
        <f t="shared" si="95"/>
        <v>2.6268965069872555E-13</v>
      </c>
    </row>
    <row r="155" spans="1:83">
      <c r="U155" s="38"/>
      <c r="V155" s="38"/>
      <c r="W155" s="38"/>
      <c r="X155" s="38"/>
      <c r="Y155" s="38"/>
      <c r="Z155" s="38"/>
      <c r="AA155" s="38"/>
      <c r="AB155" s="38"/>
      <c r="AC155" s="38"/>
      <c r="AD155" s="38"/>
      <c r="AE155" s="38"/>
      <c r="AF155" s="38"/>
      <c r="AG155" s="38"/>
      <c r="AH155" s="38"/>
      <c r="AI155" s="38"/>
      <c r="AJ155" s="38"/>
      <c r="AK155" s="38"/>
      <c r="AL155" s="38"/>
      <c r="AN155" s="17">
        <v>111</v>
      </c>
      <c r="AO155" s="17">
        <v>82.733428797729772</v>
      </c>
      <c r="AP155" s="17">
        <v>-4.7675762419137158</v>
      </c>
      <c r="AQ155" s="17">
        <v>-1.8205384503995654</v>
      </c>
      <c r="AY155" s="1">
        <v>111</v>
      </c>
      <c r="AZ155" s="7">
        <f t="shared" si="104"/>
        <v>5</v>
      </c>
      <c r="BA155" s="52">
        <f t="shared" si="62"/>
        <v>3.8461538461538464E-2</v>
      </c>
      <c r="BB155" s="52">
        <f t="shared" si="63"/>
        <v>-1.7688250385187059</v>
      </c>
      <c r="BC155" s="43"/>
      <c r="BD155" s="1">
        <v>111</v>
      </c>
      <c r="BE155" s="46">
        <f t="shared" si="105"/>
        <v>-4.7675762419137158</v>
      </c>
      <c r="BF155" s="46">
        <f t="shared" si="84"/>
        <v>6.4319446158075522</v>
      </c>
      <c r="BG155" s="46">
        <f t="shared" si="84"/>
        <v>8.5265128291212022E-14</v>
      </c>
      <c r="BH155" s="46">
        <f t="shared" si="84"/>
        <v>-2.0557257474517883</v>
      </c>
      <c r="BI155" s="46">
        <f t="shared" si="84"/>
        <v>-2.5119188440128966</v>
      </c>
      <c r="BJ155" s="46">
        <f t="shared" si="84"/>
        <v>-1.6719608338295089</v>
      </c>
      <c r="BK155" s="46">
        <f t="shared" si="83"/>
        <v>0.7176646124239916</v>
      </c>
      <c r="BL155" s="46">
        <f t="shared" si="83"/>
        <v>-1.0905570897130357</v>
      </c>
      <c r="BM155" s="46">
        <f t="shared" si="83"/>
        <v>-1.250407684584264</v>
      </c>
      <c r="BN155" s="46">
        <f t="shared" si="83"/>
        <v>1.3415343185189741</v>
      </c>
      <c r="BO155" s="46">
        <f t="shared" si="83"/>
        <v>-3.3815917568025462</v>
      </c>
      <c r="BP155" s="46">
        <f t="shared" si="83"/>
        <v>2.7231066339037611</v>
      </c>
      <c r="BQ155" s="46">
        <f t="shared" si="83"/>
        <v>-6.0963569663283579</v>
      </c>
      <c r="BR155" s="1">
        <v>111</v>
      </c>
      <c r="BS155" s="60">
        <f t="shared" si="107"/>
        <v>22.729783222460263</v>
      </c>
      <c r="BT155" s="60">
        <f t="shared" si="107"/>
        <v>-30.664786339628954</v>
      </c>
      <c r="BU155" s="60">
        <f t="shared" si="107"/>
        <v>-3.3021717561719939E-13</v>
      </c>
      <c r="BV155" s="60">
        <f t="shared" si="107"/>
        <v>9.8008292334415703</v>
      </c>
      <c r="BW155" s="60">
        <f t="shared" si="107"/>
        <v>11.975764602331367</v>
      </c>
      <c r="BX155" s="60">
        <f t="shared" si="107"/>
        <v>7.9712007487759156</v>
      </c>
      <c r="BY155" s="60">
        <f t="shared" si="106"/>
        <v>-3.4215207558547727</v>
      </c>
      <c r="BZ155" s="60">
        <f t="shared" si="106"/>
        <v>5.1993140713665271</v>
      </c>
      <c r="CA155" s="60">
        <f t="shared" si="106"/>
        <v>5.9614139697303727</v>
      </c>
      <c r="CB155" s="60">
        <f t="shared" si="106"/>
        <v>-6.3958671446829136</v>
      </c>
      <c r="CC155" s="60">
        <f t="shared" si="106"/>
        <v>16.121996519583213</v>
      </c>
      <c r="CD155" s="60">
        <f t="shared" si="106"/>
        <v>-12.982618491997169</v>
      </c>
      <c r="CE155" s="60">
        <f t="shared" si="95"/>
        <v>29.064846634892426</v>
      </c>
    </row>
    <row r="156" spans="1:83" ht="45">
      <c r="A156" s="57"/>
      <c r="B156" s="32" t="s">
        <v>86</v>
      </c>
      <c r="C156" s="32" t="s">
        <v>156</v>
      </c>
      <c r="D156" s="32" t="s">
        <v>157</v>
      </c>
      <c r="E156" s="32" t="s">
        <v>89</v>
      </c>
      <c r="F156" s="32" t="s">
        <v>90</v>
      </c>
      <c r="N156" s="10"/>
      <c r="O156" s="10"/>
      <c r="P156" s="10"/>
      <c r="Q156" s="10"/>
      <c r="R156" s="10"/>
      <c r="U156" s="38"/>
      <c r="V156" s="38"/>
      <c r="W156" s="38"/>
      <c r="X156" s="38"/>
      <c r="Y156" s="38"/>
      <c r="Z156" s="38"/>
      <c r="AA156" s="38"/>
      <c r="AB156" s="38"/>
      <c r="AC156" s="38"/>
      <c r="AD156" s="38"/>
      <c r="AE156" s="38"/>
      <c r="AF156" s="38"/>
      <c r="AG156" s="38"/>
      <c r="AH156" s="38"/>
      <c r="AI156" s="38"/>
      <c r="AJ156" s="38"/>
      <c r="AK156" s="38"/>
      <c r="AL156" s="38"/>
      <c r="AN156" s="17">
        <v>112</v>
      </c>
      <c r="AO156" s="17">
        <v>70.835864570050092</v>
      </c>
      <c r="AP156" s="17">
        <v>-7.7800879803191947E-2</v>
      </c>
      <c r="AQ156" s="17">
        <v>-2.9708909930252419E-2</v>
      </c>
      <c r="AY156" s="1">
        <v>112</v>
      </c>
      <c r="AZ156" s="7">
        <f t="shared" si="104"/>
        <v>60</v>
      </c>
      <c r="BA156" s="52">
        <f t="shared" si="62"/>
        <v>0.49584199584199584</v>
      </c>
      <c r="BB156" s="52">
        <f t="shared" si="63"/>
        <v>-1.0422759496273899E-2</v>
      </c>
      <c r="BC156" s="43"/>
      <c r="BD156" s="1">
        <v>112</v>
      </c>
      <c r="BE156" s="46">
        <f t="shared" si="105"/>
        <v>-7.7800879803191947E-2</v>
      </c>
      <c r="BF156" s="46">
        <f t="shared" si="84"/>
        <v>-4.7675762419137158</v>
      </c>
      <c r="BG156" s="46">
        <f t="shared" si="84"/>
        <v>6.4319446158075522</v>
      </c>
      <c r="BH156" s="46">
        <f t="shared" si="84"/>
        <v>8.5265128291212022E-14</v>
      </c>
      <c r="BI156" s="46">
        <f t="shared" si="84"/>
        <v>-2.0557257474517883</v>
      </c>
      <c r="BJ156" s="46">
        <f t="shared" si="84"/>
        <v>-2.5119188440128966</v>
      </c>
      <c r="BK156" s="46">
        <f t="shared" si="83"/>
        <v>-1.6719608338295089</v>
      </c>
      <c r="BL156" s="46">
        <f t="shared" si="83"/>
        <v>0.7176646124239916</v>
      </c>
      <c r="BM156" s="46">
        <f t="shared" si="83"/>
        <v>-1.0905570897130357</v>
      </c>
      <c r="BN156" s="46">
        <f t="shared" si="83"/>
        <v>-1.250407684584264</v>
      </c>
      <c r="BO156" s="46">
        <f t="shared" si="83"/>
        <v>1.3415343185189741</v>
      </c>
      <c r="BP156" s="46">
        <f t="shared" si="83"/>
        <v>-3.3815917568025462</v>
      </c>
      <c r="BQ156" s="46">
        <f t="shared" si="83"/>
        <v>2.7231066339037611</v>
      </c>
      <c r="BR156" s="1">
        <v>112</v>
      </c>
      <c r="BS156" s="60">
        <f t="shared" si="107"/>
        <v>6.0529768981532105E-3</v>
      </c>
      <c r="BT156" s="60">
        <f t="shared" si="107"/>
        <v>0.3709216261497601</v>
      </c>
      <c r="BU156" s="60">
        <f t="shared" si="107"/>
        <v>-0.50041094995533264</v>
      </c>
      <c r="BV156" s="60">
        <f t="shared" si="107"/>
        <v>-5.3887311886670437E-15</v>
      </c>
      <c r="BW156" s="60">
        <f t="shared" si="107"/>
        <v>0.15993727178585765</v>
      </c>
      <c r="BX156" s="60">
        <f t="shared" si="107"/>
        <v>0.19542949605846166</v>
      </c>
      <c r="BY156" s="60">
        <f t="shared" si="106"/>
        <v>0.1300800238684422</v>
      </c>
      <c r="BZ156" s="60">
        <f t="shared" si="106"/>
        <v>-5.5834938250213545E-2</v>
      </c>
      <c r="CA156" s="60">
        <f t="shared" si="106"/>
        <v>8.4846301055301401E-2</v>
      </c>
      <c r="CB156" s="60">
        <f t="shared" si="106"/>
        <v>9.7282817973349117E-2</v>
      </c>
      <c r="CC156" s="60">
        <f t="shared" si="106"/>
        <v>-0.10437255026697194</v>
      </c>
      <c r="CD156" s="60">
        <f t="shared" si="106"/>
        <v>0.26309081381451493</v>
      </c>
      <c r="CE156" s="60">
        <f t="shared" si="95"/>
        <v>-0.21186009191566346</v>
      </c>
    </row>
    <row r="157" spans="1:83">
      <c r="A157" s="58">
        <v>2012</v>
      </c>
      <c r="B157" s="29">
        <f>AVERAGE(K18:K29)</f>
        <v>147617.58333333334</v>
      </c>
      <c r="C157" s="9">
        <f>SUM(N8:N19)</f>
        <v>110740846.26893939</v>
      </c>
      <c r="D157" s="9">
        <f>SUM(R8:R19)</f>
        <v>113220147.15190226</v>
      </c>
      <c r="E157" s="9">
        <f t="shared" ref="E157:E166" si="108">C157/B157</f>
        <v>750.18736771267231</v>
      </c>
      <c r="F157" s="9">
        <f t="shared" ref="F157:F165" si="109">D157/B157</f>
        <v>766.98279835838605</v>
      </c>
      <c r="N157" s="10"/>
      <c r="O157" s="10"/>
      <c r="P157" s="10"/>
      <c r="Q157" s="10"/>
      <c r="R157" s="10"/>
      <c r="U157" s="38"/>
      <c r="V157" s="38"/>
      <c r="W157" s="38"/>
      <c r="X157" s="38"/>
      <c r="Y157" s="38"/>
      <c r="Z157" s="38"/>
      <c r="AA157" s="38"/>
      <c r="AB157" s="38"/>
      <c r="AC157" s="38"/>
      <c r="AD157" s="38"/>
      <c r="AE157" s="38"/>
      <c r="AF157" s="38"/>
      <c r="AG157" s="38"/>
      <c r="AH157" s="38"/>
      <c r="AI157" s="38"/>
      <c r="AJ157" s="38"/>
      <c r="AK157" s="38"/>
      <c r="AL157" s="38"/>
      <c r="AN157" s="17">
        <v>113</v>
      </c>
      <c r="AO157" s="17">
        <v>44.198806199220201</v>
      </c>
      <c r="AP157" s="17">
        <v>-9.4728665504106857E-3</v>
      </c>
      <c r="AQ157" s="17">
        <v>-3.617292501567647E-3</v>
      </c>
      <c r="AY157" s="1">
        <v>113</v>
      </c>
      <c r="AZ157" s="7">
        <f t="shared" si="104"/>
        <v>63</v>
      </c>
      <c r="BA157" s="52">
        <f t="shared" si="62"/>
        <v>0.52079002079002079</v>
      </c>
      <c r="BB157" s="52">
        <f t="shared" si="63"/>
        <v>5.213646396562386E-2</v>
      </c>
      <c r="BC157" s="43"/>
      <c r="BD157" s="1">
        <v>113</v>
      </c>
      <c r="BE157" s="46">
        <f t="shared" si="105"/>
        <v>-9.4728665504106857E-3</v>
      </c>
      <c r="BF157" s="46">
        <f t="shared" si="84"/>
        <v>-7.7800879803191947E-2</v>
      </c>
      <c r="BG157" s="46">
        <f t="shared" si="84"/>
        <v>-4.7675762419137158</v>
      </c>
      <c r="BH157" s="46">
        <f t="shared" si="84"/>
        <v>6.4319446158075522</v>
      </c>
      <c r="BI157" s="46">
        <f t="shared" si="84"/>
        <v>8.5265128291212022E-14</v>
      </c>
      <c r="BJ157" s="46">
        <f t="shared" si="84"/>
        <v>-2.0557257474517883</v>
      </c>
      <c r="BK157" s="46">
        <f t="shared" si="83"/>
        <v>-2.5119188440128966</v>
      </c>
      <c r="BL157" s="46">
        <f t="shared" si="83"/>
        <v>-1.6719608338295089</v>
      </c>
      <c r="BM157" s="46">
        <f t="shared" si="83"/>
        <v>0.7176646124239916</v>
      </c>
      <c r="BN157" s="46">
        <f t="shared" si="83"/>
        <v>-1.0905570897130357</v>
      </c>
      <c r="BO157" s="46">
        <f t="shared" si="83"/>
        <v>-1.250407684584264</v>
      </c>
      <c r="BP157" s="46">
        <f t="shared" si="83"/>
        <v>1.3415343185189741</v>
      </c>
      <c r="BQ157" s="46">
        <f t="shared" si="83"/>
        <v>-3.3815917568025462</v>
      </c>
      <c r="BR157" s="1">
        <v>113</v>
      </c>
      <c r="BS157" s="60">
        <f t="shared" si="107"/>
        <v>8.9735200682192835E-5</v>
      </c>
      <c r="BT157" s="60">
        <f t="shared" si="107"/>
        <v>7.3699735188157594E-4</v>
      </c>
      <c r="BU157" s="60">
        <f t="shared" si="107"/>
        <v>4.516261350863357E-2</v>
      </c>
      <c r="BV157" s="60">
        <f t="shared" si="107"/>
        <v>-6.0928953005280249E-2</v>
      </c>
      <c r="BW157" s="60">
        <f t="shared" si="107"/>
        <v>-6.5612023354342943E-16</v>
      </c>
      <c r="BX157" s="60">
        <f t="shared" si="107"/>
        <v>1.94736156698871E-2</v>
      </c>
      <c r="BY157" s="60">
        <f t="shared" si="106"/>
        <v>2.3795071994836395E-2</v>
      </c>
      <c r="BZ157" s="60">
        <f t="shared" si="106"/>
        <v>1.5838261856407222E-2</v>
      </c>
      <c r="CA157" s="60">
        <f t="shared" si="106"/>
        <v>-6.7983411014560123E-3</v>
      </c>
      <c r="CB157" s="60">
        <f t="shared" si="106"/>
        <v>1.0330701776473444E-2</v>
      </c>
      <c r="CC157" s="60">
        <f t="shared" si="106"/>
        <v>1.1844945129694912E-2</v>
      </c>
      <c r="CD157" s="60">
        <f t="shared" si="106"/>
        <v>-1.2708175572147701E-2</v>
      </c>
      <c r="CE157" s="60">
        <f t="shared" si="95"/>
        <v>3.2033367440213616E-2</v>
      </c>
    </row>
    <row r="158" spans="1:83">
      <c r="A158" s="58">
        <v>2013</v>
      </c>
      <c r="B158" s="29">
        <f>AVERAGE(K20:K31)</f>
        <v>147849.41666666666</v>
      </c>
      <c r="C158" s="9">
        <f>SUM(N20:N31)</f>
        <v>120816650</v>
      </c>
      <c r="D158" s="9">
        <f>SUM(R20:R31)</f>
        <v>115979144.42701562</v>
      </c>
      <c r="E158" s="9">
        <f t="shared" si="108"/>
        <v>817.1601398494978</v>
      </c>
      <c r="F158" s="9">
        <f t="shared" si="109"/>
        <v>784.44100113357877</v>
      </c>
      <c r="N158" s="10"/>
      <c r="Q158" s="10"/>
      <c r="R158" s="10"/>
      <c r="U158" s="38"/>
      <c r="V158" s="38"/>
      <c r="W158" s="38"/>
      <c r="X158" s="38"/>
      <c r="Y158" s="38"/>
      <c r="Z158" s="38"/>
      <c r="AA158" s="38"/>
      <c r="AB158" s="38"/>
      <c r="AC158" s="38"/>
      <c r="AD158" s="38"/>
      <c r="AE158" s="38"/>
      <c r="AF158" s="38"/>
      <c r="AG158" s="38"/>
      <c r="AH158" s="38"/>
      <c r="AI158" s="38"/>
      <c r="AJ158" s="38"/>
      <c r="AK158" s="38"/>
      <c r="AL158" s="38"/>
      <c r="AN158" s="17">
        <v>114</v>
      </c>
      <c r="AO158" s="17">
        <v>19.270139438279646</v>
      </c>
      <c r="AP158" s="17">
        <v>1.04089720170467</v>
      </c>
      <c r="AQ158" s="17">
        <v>0.397475212238244</v>
      </c>
      <c r="AY158" s="1">
        <v>114</v>
      </c>
      <c r="AZ158" s="7">
        <f t="shared" si="104"/>
        <v>85</v>
      </c>
      <c r="BA158" s="52">
        <f t="shared" si="62"/>
        <v>0.70374220374220375</v>
      </c>
      <c r="BB158" s="52">
        <f t="shared" si="63"/>
        <v>0.53519417688850079</v>
      </c>
      <c r="BC158" s="43"/>
      <c r="BD158" s="1">
        <v>114</v>
      </c>
      <c r="BE158" s="46">
        <f t="shared" si="105"/>
        <v>1.04089720170467</v>
      </c>
      <c r="BF158" s="46">
        <f t="shared" si="84"/>
        <v>-9.4728665504106857E-3</v>
      </c>
      <c r="BG158" s="46">
        <f t="shared" si="84"/>
        <v>-7.7800879803191947E-2</v>
      </c>
      <c r="BH158" s="46">
        <f t="shared" si="84"/>
        <v>-4.7675762419137158</v>
      </c>
      <c r="BI158" s="46">
        <f t="shared" si="84"/>
        <v>6.4319446158075522</v>
      </c>
      <c r="BJ158" s="46">
        <f t="shared" si="84"/>
        <v>8.5265128291212022E-14</v>
      </c>
      <c r="BK158" s="46">
        <f t="shared" si="83"/>
        <v>-2.0557257474517883</v>
      </c>
      <c r="BL158" s="46">
        <f t="shared" si="83"/>
        <v>-2.5119188440128966</v>
      </c>
      <c r="BM158" s="46">
        <f t="shared" si="83"/>
        <v>-1.6719608338295089</v>
      </c>
      <c r="BN158" s="46">
        <f t="shared" si="83"/>
        <v>0.7176646124239916</v>
      </c>
      <c r="BO158" s="46">
        <f t="shared" si="83"/>
        <v>-1.0905570897130357</v>
      </c>
      <c r="BP158" s="46">
        <f t="shared" si="83"/>
        <v>-1.250407684584264</v>
      </c>
      <c r="BQ158" s="46">
        <f t="shared" si="83"/>
        <v>1.3415343185189741</v>
      </c>
      <c r="BR158" s="1">
        <v>114</v>
      </c>
      <c r="BS158" s="60">
        <f t="shared" si="107"/>
        <v>1.0834669845165792</v>
      </c>
      <c r="BT158" s="60">
        <f t="shared" si="107"/>
        <v>-9.8602802844607595E-3</v>
      </c>
      <c r="BU158" s="60">
        <f t="shared" si="107"/>
        <v>-8.0982718077319285E-2</v>
      </c>
      <c r="BV158" s="60">
        <f t="shared" si="107"/>
        <v>-4.9625567691215942</v>
      </c>
      <c r="BW158" s="60">
        <f t="shared" si="107"/>
        <v>6.6949931521133808</v>
      </c>
      <c r="BX158" s="60">
        <f t="shared" si="107"/>
        <v>7.2095781297203787E-14</v>
      </c>
      <c r="BY158" s="60">
        <f t="shared" si="106"/>
        <v>-2.1397991779947914</v>
      </c>
      <c r="BZ158" s="60">
        <f t="shared" si="106"/>
        <v>-2.6146492956422303</v>
      </c>
      <c r="CA158" s="60">
        <f t="shared" si="106"/>
        <v>-1.7403393532929325</v>
      </c>
      <c r="CB158" s="60">
        <f t="shared" si="106"/>
        <v>0.7470150868345713</v>
      </c>
      <c r="CC158" s="60">
        <f t="shared" si="106"/>
        <v>-1.1351578229814869</v>
      </c>
      <c r="CD158" s="60">
        <f t="shared" si="106"/>
        <v>-1.3015458598737728</v>
      </c>
      <c r="CE158" s="60">
        <f t="shared" si="95"/>
        <v>1.3963993181371435</v>
      </c>
    </row>
    <row r="159" spans="1:83">
      <c r="A159" s="58">
        <v>2014</v>
      </c>
      <c r="B159" s="29">
        <f>AVERAGE(K32:K43)</f>
        <v>149424.91666666666</v>
      </c>
      <c r="C159" s="9">
        <f>SUM(N32:N43)</f>
        <v>115620094</v>
      </c>
      <c r="D159" s="9">
        <f>SUM(R32:R43)</f>
        <v>119315728.03966464</v>
      </c>
      <c r="E159" s="9">
        <f t="shared" si="108"/>
        <v>773.7671639993107</v>
      </c>
      <c r="F159" s="9">
        <f t="shared" si="109"/>
        <v>798.49954546624349</v>
      </c>
      <c r="Q159" s="10"/>
      <c r="R159" s="10"/>
      <c r="U159" s="38"/>
      <c r="V159" s="38"/>
      <c r="W159" s="38"/>
      <c r="X159" s="38"/>
      <c r="Y159" s="38"/>
      <c r="Z159" s="38"/>
      <c r="AA159" s="38"/>
      <c r="AB159" s="38"/>
      <c r="AC159" s="38"/>
      <c r="AD159" s="38"/>
      <c r="AE159" s="38"/>
      <c r="AF159" s="38"/>
      <c r="AG159" s="38"/>
      <c r="AH159" s="38"/>
      <c r="AI159" s="38"/>
      <c r="AJ159" s="38"/>
      <c r="AK159" s="38"/>
      <c r="AL159" s="38"/>
      <c r="AN159" s="17">
        <v>115</v>
      </c>
      <c r="AO159" s="17">
        <v>13.741904403944483</v>
      </c>
      <c r="AP159" s="17">
        <v>-0.77476749375369636</v>
      </c>
      <c r="AQ159" s="17">
        <v>-0.29585138043479592</v>
      </c>
      <c r="AY159" s="1">
        <v>115</v>
      </c>
      <c r="AZ159" s="7">
        <f t="shared" si="104"/>
        <v>50</v>
      </c>
      <c r="BA159" s="52">
        <f t="shared" si="62"/>
        <v>0.41268191268191268</v>
      </c>
      <c r="BB159" s="52">
        <f t="shared" si="63"/>
        <v>-0.22065146486235332</v>
      </c>
      <c r="BC159" s="43"/>
      <c r="BD159" s="1">
        <v>115</v>
      </c>
      <c r="BE159" s="46">
        <f t="shared" si="105"/>
        <v>-0.77476749375369636</v>
      </c>
      <c r="BF159" s="46">
        <f t="shared" si="84"/>
        <v>1.04089720170467</v>
      </c>
      <c r="BG159" s="46">
        <f t="shared" si="84"/>
        <v>-9.4728665504106857E-3</v>
      </c>
      <c r="BH159" s="46">
        <f t="shared" si="84"/>
        <v>-7.7800879803191947E-2</v>
      </c>
      <c r="BI159" s="46">
        <f t="shared" si="84"/>
        <v>-4.7675762419137158</v>
      </c>
      <c r="BJ159" s="46">
        <f t="shared" si="84"/>
        <v>6.4319446158075522</v>
      </c>
      <c r="BK159" s="46">
        <f t="shared" si="83"/>
        <v>8.5265128291212022E-14</v>
      </c>
      <c r="BL159" s="46">
        <f t="shared" si="83"/>
        <v>-2.0557257474517883</v>
      </c>
      <c r="BM159" s="46">
        <f t="shared" si="83"/>
        <v>-2.5119188440128966</v>
      </c>
      <c r="BN159" s="46">
        <f t="shared" si="83"/>
        <v>-1.6719608338295089</v>
      </c>
      <c r="BO159" s="46">
        <f t="shared" si="83"/>
        <v>0.7176646124239916</v>
      </c>
      <c r="BP159" s="46">
        <f t="shared" si="83"/>
        <v>-1.0905570897130357</v>
      </c>
      <c r="BQ159" s="46">
        <f t="shared" si="83"/>
        <v>-1.250407684584264</v>
      </c>
      <c r="BR159" s="1">
        <v>115</v>
      </c>
      <c r="BS159" s="60">
        <f t="shared" si="107"/>
        <v>0.60026466937740874</v>
      </c>
      <c r="BT159" s="60">
        <f t="shared" si="107"/>
        <v>-0.80645331621996719</v>
      </c>
      <c r="BU159" s="60">
        <f t="shared" si="107"/>
        <v>7.3392690759374601E-3</v>
      </c>
      <c r="BV159" s="60">
        <f t="shared" si="107"/>
        <v>6.0277592656965237E-2</v>
      </c>
      <c r="BW159" s="60">
        <f t="shared" si="107"/>
        <v>3.6937630962272445</v>
      </c>
      <c r="BX159" s="60">
        <f t="shared" si="107"/>
        <v>-4.9832616099518887</v>
      </c>
      <c r="BY159" s="60">
        <f t="shared" si="106"/>
        <v>-5.3662809059697561E-14</v>
      </c>
      <c r="BZ159" s="60">
        <f t="shared" si="106"/>
        <v>1.5927094851982113</v>
      </c>
      <c r="CA159" s="60">
        <f t="shared" si="106"/>
        <v>1.9461530672886065</v>
      </c>
      <c r="CB159" s="60">
        <f t="shared" si="106"/>
        <v>1.2953809048804681</v>
      </c>
      <c r="CC159" s="60">
        <f t="shared" si="106"/>
        <v>-0.55602321312345293</v>
      </c>
      <c r="CD159" s="60">
        <f t="shared" si="106"/>
        <v>0.84492818319232343</v>
      </c>
      <c r="CE159" s="60">
        <f t="shared" si="95"/>
        <v>0.968775227955745</v>
      </c>
    </row>
    <row r="160" spans="1:83">
      <c r="A160" s="58">
        <v>2015</v>
      </c>
      <c r="B160" s="29">
        <f>AVERAGE(K44:K55)</f>
        <v>151171.33333333334</v>
      </c>
      <c r="C160" s="9">
        <f>SUM(N44:N55)</f>
        <v>103387122.12101001</v>
      </c>
      <c r="D160" s="9">
        <f>SUM(R44:R55)</f>
        <v>116187564.49736603</v>
      </c>
      <c r="E160" s="9">
        <f t="shared" si="108"/>
        <v>683.90692759877311</v>
      </c>
      <c r="F160" s="9">
        <f t="shared" si="109"/>
        <v>768.58199193872304</v>
      </c>
      <c r="Q160" s="10"/>
      <c r="R160" s="10"/>
      <c r="U160" s="38"/>
      <c r="V160" s="38"/>
      <c r="W160" s="38"/>
      <c r="X160" s="38"/>
      <c r="Y160" s="38"/>
      <c r="Z160" s="38"/>
      <c r="AA160" s="38"/>
      <c r="AB160" s="38"/>
      <c r="AC160" s="38"/>
      <c r="AD160" s="38"/>
      <c r="AE160" s="38"/>
      <c r="AF160" s="38"/>
      <c r="AG160" s="38"/>
      <c r="AH160" s="38"/>
      <c r="AI160" s="38"/>
      <c r="AJ160" s="38"/>
      <c r="AK160" s="38"/>
      <c r="AL160" s="38"/>
      <c r="AN160" s="17">
        <v>116</v>
      </c>
      <c r="AO160" s="17">
        <v>12.836042336004933</v>
      </c>
      <c r="AP160" s="17">
        <v>-1.3090083114381237</v>
      </c>
      <c r="AQ160" s="17">
        <v>-0.49985565871289173</v>
      </c>
      <c r="AY160" s="1">
        <v>116</v>
      </c>
      <c r="AZ160" s="7">
        <f t="shared" si="104"/>
        <v>39</v>
      </c>
      <c r="BA160" s="52">
        <f t="shared" si="62"/>
        <v>0.3212058212058212</v>
      </c>
      <c r="BB160" s="52">
        <f t="shared" si="63"/>
        <v>-0.46432956872668901</v>
      </c>
      <c r="BC160" s="43"/>
      <c r="BD160" s="1">
        <v>116</v>
      </c>
      <c r="BE160" s="46">
        <f t="shared" si="105"/>
        <v>-1.3090083114381237</v>
      </c>
      <c r="BF160" s="46">
        <f t="shared" si="84"/>
        <v>-0.77476749375369636</v>
      </c>
      <c r="BG160" s="46">
        <f t="shared" si="84"/>
        <v>1.04089720170467</v>
      </c>
      <c r="BH160" s="46">
        <f t="shared" si="84"/>
        <v>-9.4728665504106857E-3</v>
      </c>
      <c r="BI160" s="46">
        <f t="shared" si="84"/>
        <v>-7.7800879803191947E-2</v>
      </c>
      <c r="BJ160" s="46">
        <f t="shared" si="84"/>
        <v>-4.7675762419137158</v>
      </c>
      <c r="BK160" s="46">
        <f t="shared" si="83"/>
        <v>6.4319446158075522</v>
      </c>
      <c r="BL160" s="46">
        <f t="shared" si="83"/>
        <v>8.5265128291212022E-14</v>
      </c>
      <c r="BM160" s="46">
        <f t="shared" si="83"/>
        <v>-2.0557257474517883</v>
      </c>
      <c r="BN160" s="46">
        <f t="shared" si="83"/>
        <v>-2.5119188440128966</v>
      </c>
      <c r="BO160" s="46">
        <f t="shared" si="83"/>
        <v>-1.6719608338295089</v>
      </c>
      <c r="BP160" s="46">
        <f t="shared" si="83"/>
        <v>0.7176646124239916</v>
      </c>
      <c r="BQ160" s="46">
        <f t="shared" si="83"/>
        <v>-1.0905570897130357</v>
      </c>
      <c r="BR160" s="1">
        <v>116</v>
      </c>
      <c r="BS160" s="60">
        <f t="shared" si="107"/>
        <v>1.7135027594141297</v>
      </c>
      <c r="BT160" s="60">
        <f t="shared" si="107"/>
        <v>1.0141770887557064</v>
      </c>
      <c r="BU160" s="60">
        <f t="shared" si="107"/>
        <v>-1.3625430883840939</v>
      </c>
      <c r="BV160" s="60">
        <f t="shared" si="107"/>
        <v>1.2400061047652875E-2</v>
      </c>
      <c r="BW160" s="60">
        <f t="shared" si="107"/>
        <v>0.1018419982995989</v>
      </c>
      <c r="BX160" s="60">
        <f t="shared" si="107"/>
        <v>6.240796926080086</v>
      </c>
      <c r="BY160" s="60">
        <f t="shared" si="106"/>
        <v>-8.4194689608018578</v>
      </c>
      <c r="BZ160" s="60">
        <f t="shared" si="106"/>
        <v>-9.066599159178447E-14</v>
      </c>
      <c r="CA160" s="60">
        <f t="shared" si="106"/>
        <v>2.6909620894517938</v>
      </c>
      <c r="CB160" s="60">
        <f t="shared" si="106"/>
        <v>3.2881226444709863</v>
      </c>
      <c r="CC160" s="60">
        <f t="shared" si="106"/>
        <v>2.1886106278818902</v>
      </c>
      <c r="CD160" s="60">
        <f t="shared" si="106"/>
        <v>-0.93942894248801523</v>
      </c>
      <c r="CE160" s="60">
        <f t="shared" si="95"/>
        <v>1.4275482945321736</v>
      </c>
    </row>
    <row r="161" spans="1:83">
      <c r="A161" s="58">
        <v>2016</v>
      </c>
      <c r="B161" s="29">
        <f>AVERAGE(K56:K67)</f>
        <v>153925.08333333334</v>
      </c>
      <c r="C161" s="9">
        <f>SUM(N56:N67)</f>
        <v>108733542.01625998</v>
      </c>
      <c r="D161" s="9">
        <f>SUM(R56:R67)</f>
        <v>118752071.24768972</v>
      </c>
      <c r="E161" s="9">
        <f t="shared" si="108"/>
        <v>706.40560759542643</v>
      </c>
      <c r="F161" s="9">
        <f t="shared" si="109"/>
        <v>771.49265523232168</v>
      </c>
      <c r="Q161" s="10"/>
      <c r="R161" s="10"/>
      <c r="U161" s="38"/>
      <c r="V161" s="38"/>
      <c r="W161" s="38"/>
      <c r="X161" s="38"/>
      <c r="Y161" s="38"/>
      <c r="Z161" s="38"/>
      <c r="AA161" s="38"/>
      <c r="AB161" s="38"/>
      <c r="AC161" s="38"/>
      <c r="AD161" s="38"/>
      <c r="AE161" s="38"/>
      <c r="AF161" s="38"/>
      <c r="AG161" s="38"/>
      <c r="AH161" s="38"/>
      <c r="AI161" s="38"/>
      <c r="AJ161" s="38"/>
      <c r="AK161" s="38"/>
      <c r="AL161" s="38"/>
      <c r="AN161" s="17">
        <v>117</v>
      </c>
      <c r="AO161" s="17">
        <v>11.879407686396952</v>
      </c>
      <c r="AP161" s="17">
        <v>3.2656062145885549</v>
      </c>
      <c r="AQ161" s="17">
        <v>1.2469987632826689</v>
      </c>
      <c r="AY161" s="1">
        <v>117</v>
      </c>
      <c r="AZ161" s="7">
        <f t="shared" si="104"/>
        <v>104</v>
      </c>
      <c r="BA161" s="52">
        <f t="shared" si="62"/>
        <v>0.86174636174636177</v>
      </c>
      <c r="BB161" s="52">
        <f t="shared" si="63"/>
        <v>1.0881989764386006</v>
      </c>
      <c r="BC161" s="43"/>
      <c r="BD161" s="1">
        <v>117</v>
      </c>
      <c r="BE161" s="46">
        <f t="shared" si="105"/>
        <v>3.2656062145885549</v>
      </c>
      <c r="BF161" s="46">
        <f t="shared" si="84"/>
        <v>-1.3090083114381237</v>
      </c>
      <c r="BG161" s="46">
        <f t="shared" si="84"/>
        <v>-0.77476749375369636</v>
      </c>
      <c r="BH161" s="46">
        <f t="shared" si="84"/>
        <v>1.04089720170467</v>
      </c>
      <c r="BI161" s="46">
        <f t="shared" si="84"/>
        <v>-9.4728665504106857E-3</v>
      </c>
      <c r="BJ161" s="46">
        <f t="shared" si="84"/>
        <v>-7.7800879803191947E-2</v>
      </c>
      <c r="BK161" s="46">
        <f t="shared" si="83"/>
        <v>-4.7675762419137158</v>
      </c>
      <c r="BL161" s="46">
        <f t="shared" si="83"/>
        <v>6.4319446158075522</v>
      </c>
      <c r="BM161" s="46">
        <f t="shared" si="83"/>
        <v>8.5265128291212022E-14</v>
      </c>
      <c r="BN161" s="46">
        <f t="shared" si="83"/>
        <v>-2.0557257474517883</v>
      </c>
      <c r="BO161" s="46">
        <f t="shared" si="83"/>
        <v>-2.5119188440128966</v>
      </c>
      <c r="BP161" s="46">
        <f t="shared" si="83"/>
        <v>-1.6719608338295089</v>
      </c>
      <c r="BQ161" s="46">
        <f t="shared" si="83"/>
        <v>0.7176646124239916</v>
      </c>
      <c r="BR161" s="1">
        <v>117</v>
      </c>
      <c r="BS161" s="60">
        <f t="shared" si="107"/>
        <v>10.664183948759288</v>
      </c>
      <c r="BT161" s="60">
        <f t="shared" si="107"/>
        <v>-4.2747056767804388</v>
      </c>
      <c r="BU161" s="60">
        <f t="shared" si="107"/>
        <v>-2.53008554246331</v>
      </c>
      <c r="BV161" s="60">
        <f t="shared" si="107"/>
        <v>3.3991603706345384</v>
      </c>
      <c r="BW161" s="60">
        <f t="shared" si="107"/>
        <v>-3.0934651877041291E-2</v>
      </c>
      <c r="BX161" s="60">
        <f t="shared" si="107"/>
        <v>-0.25406703658581181</v>
      </c>
      <c r="BY161" s="60">
        <f t="shared" si="106"/>
        <v>-15.569026604118154</v>
      </c>
      <c r="BZ161" s="60">
        <f t="shared" si="106"/>
        <v>21.004198309270382</v>
      </c>
      <c r="CA161" s="60">
        <f t="shared" si="106"/>
        <v>2.2618605474603627E-13</v>
      </c>
      <c r="CB161" s="60">
        <f t="shared" si="106"/>
        <v>-6.7131907763682817</v>
      </c>
      <c r="CC161" s="60">
        <f t="shared" si="106"/>
        <v>-8.202937787550626</v>
      </c>
      <c r="CD161" s="60">
        <f t="shared" si="106"/>
        <v>-5.4599656895023321</v>
      </c>
      <c r="CE161" s="60">
        <f t="shared" si="95"/>
        <v>2.3436100183220101</v>
      </c>
    </row>
    <row r="162" spans="1:83">
      <c r="A162" s="58">
        <v>2017</v>
      </c>
      <c r="B162" s="29">
        <f>AVERAGE(K68:K79)</f>
        <v>157536.16666666666</v>
      </c>
      <c r="C162" s="9">
        <f>SUM(N68:N79)</f>
        <v>131723185.08501001</v>
      </c>
      <c r="D162" s="9">
        <f>SUM(R68:R79)</f>
        <v>125060895.8833818</v>
      </c>
      <c r="E162" s="9">
        <f t="shared" si="108"/>
        <v>836.14567925678455</v>
      </c>
      <c r="F162" s="9">
        <f t="shared" si="109"/>
        <v>793.85514151807558</v>
      </c>
      <c r="Q162" s="10"/>
      <c r="R162" s="10"/>
      <c r="U162" s="38"/>
      <c r="V162" s="38"/>
      <c r="W162" s="38"/>
      <c r="X162" s="38"/>
      <c r="Y162" s="38"/>
      <c r="Z162" s="38"/>
      <c r="AA162" s="38"/>
      <c r="AB162" s="38"/>
      <c r="AC162" s="38"/>
      <c r="AD162" s="38"/>
      <c r="AE162" s="38"/>
      <c r="AF162" s="38"/>
      <c r="AG162" s="38"/>
      <c r="AH162" s="38"/>
      <c r="AI162" s="38"/>
      <c r="AJ162" s="38"/>
      <c r="AK162" s="38"/>
      <c r="AL162" s="38"/>
      <c r="AN162" s="17">
        <v>118</v>
      </c>
      <c r="AO162" s="17">
        <v>31.413873651013425</v>
      </c>
      <c r="AP162" s="17">
        <v>1.5531063858538943</v>
      </c>
      <c r="AQ162" s="17">
        <v>0.59306652888956368</v>
      </c>
      <c r="AY162" s="1">
        <v>118</v>
      </c>
      <c r="AZ162" s="7">
        <f t="shared" si="104"/>
        <v>90</v>
      </c>
      <c r="BA162" s="52">
        <f t="shared" si="62"/>
        <v>0.74532224532224534</v>
      </c>
      <c r="BB162" s="52">
        <f t="shared" si="63"/>
        <v>0.65984156097410673</v>
      </c>
      <c r="BC162" s="43"/>
      <c r="BD162" s="1">
        <v>118</v>
      </c>
      <c r="BE162" s="46">
        <f t="shared" si="105"/>
        <v>1.5531063858538943</v>
      </c>
      <c r="BF162" s="46">
        <f t="shared" si="84"/>
        <v>3.2656062145885549</v>
      </c>
      <c r="BG162" s="46">
        <f t="shared" si="84"/>
        <v>-1.3090083114381237</v>
      </c>
      <c r="BH162" s="46">
        <f t="shared" si="84"/>
        <v>-0.77476749375369636</v>
      </c>
      <c r="BI162" s="46">
        <f t="shared" si="84"/>
        <v>1.04089720170467</v>
      </c>
      <c r="BJ162" s="46">
        <f t="shared" si="84"/>
        <v>-9.4728665504106857E-3</v>
      </c>
      <c r="BK162" s="46">
        <f t="shared" si="83"/>
        <v>-7.7800879803191947E-2</v>
      </c>
      <c r="BL162" s="46">
        <f t="shared" si="83"/>
        <v>-4.7675762419137158</v>
      </c>
      <c r="BM162" s="46">
        <f t="shared" si="83"/>
        <v>6.4319446158075522</v>
      </c>
      <c r="BN162" s="46">
        <f t="shared" si="83"/>
        <v>8.5265128291212022E-14</v>
      </c>
      <c r="BO162" s="46">
        <f t="shared" si="83"/>
        <v>-2.0557257474517883</v>
      </c>
      <c r="BP162" s="46">
        <f t="shared" si="83"/>
        <v>-2.5119188440128966</v>
      </c>
      <c r="BQ162" s="46">
        <f t="shared" si="83"/>
        <v>-1.6719608338295089</v>
      </c>
      <c r="BR162" s="1">
        <v>118</v>
      </c>
      <c r="BS162" s="60">
        <f t="shared" si="107"/>
        <v>2.4121394457800958</v>
      </c>
      <c r="BT162" s="60">
        <f t="shared" si="107"/>
        <v>5.0718338655615698</v>
      </c>
      <c r="BU162" s="60">
        <f t="shared" si="107"/>
        <v>-2.0330291676303771</v>
      </c>
      <c r="BV162" s="60">
        <f t="shared" si="107"/>
        <v>-1.2032963421008953</v>
      </c>
      <c r="BW162" s="60">
        <f t="shared" si="107"/>
        <v>1.6166240909849305</v>
      </c>
      <c r="BX162" s="60">
        <f t="shared" si="107"/>
        <v>-1.4712369531809289E-2</v>
      </c>
      <c r="BY162" s="60">
        <f t="shared" si="106"/>
        <v>-0.12083304324741229</v>
      </c>
      <c r="BZ162" s="60">
        <f t="shared" si="106"/>
        <v>-7.4045531063614511</v>
      </c>
      <c r="CA162" s="60">
        <f t="shared" si="106"/>
        <v>9.989494256269154</v>
      </c>
      <c r="CB162" s="60">
        <f t="shared" si="106"/>
        <v>1.0757298428935834E-13</v>
      </c>
      <c r="CC162" s="60">
        <f t="shared" si="106"/>
        <v>-3.1927607859316343</v>
      </c>
      <c r="CD162" s="60">
        <f t="shared" si="106"/>
        <v>-3.9012771973831466</v>
      </c>
      <c r="CE162" s="60">
        <f t="shared" si="95"/>
        <v>-2.5967330479182102</v>
      </c>
    </row>
    <row r="163" spans="1:83">
      <c r="A163" s="58">
        <v>2018</v>
      </c>
      <c r="B163" s="29">
        <f>AVERAGE(K80:K91)</f>
        <v>161676</v>
      </c>
      <c r="C163" s="9">
        <f>SUM(N80:N91)</f>
        <v>121936256.64560999</v>
      </c>
      <c r="D163" s="9">
        <f>SUM(R80:R91)</f>
        <v>128088479.44767821</v>
      </c>
      <c r="E163" s="9">
        <f t="shared" si="108"/>
        <v>754.20134494674528</v>
      </c>
      <c r="F163" s="9">
        <f t="shared" si="109"/>
        <v>792.25413448921427</v>
      </c>
      <c r="Q163" s="10"/>
      <c r="R163" s="10"/>
      <c r="U163" s="38"/>
      <c r="V163" s="38"/>
      <c r="W163" s="38"/>
      <c r="X163" s="38"/>
      <c r="Y163" s="38"/>
      <c r="Z163" s="38"/>
      <c r="AA163" s="38"/>
      <c r="AB163" s="38"/>
      <c r="AC163" s="38"/>
      <c r="AD163" s="38"/>
      <c r="AE163" s="38"/>
      <c r="AF163" s="38"/>
      <c r="AG163" s="38"/>
      <c r="AH163" s="38"/>
      <c r="AI163" s="38"/>
      <c r="AJ163" s="38"/>
      <c r="AK163" s="38"/>
      <c r="AL163" s="38"/>
      <c r="AN163" s="17">
        <v>119</v>
      </c>
      <c r="AO163" s="17">
        <v>124.68845059941125</v>
      </c>
      <c r="AP163" s="17">
        <v>-1.9582956103609348</v>
      </c>
      <c r="AQ163" s="17">
        <v>-0.74779138812045653</v>
      </c>
      <c r="AY163" s="1">
        <v>119</v>
      </c>
      <c r="AZ163" s="7">
        <f t="shared" si="104"/>
        <v>27</v>
      </c>
      <c r="BA163" s="52">
        <f t="shared" si="62"/>
        <v>0.22141372141372143</v>
      </c>
      <c r="BB163" s="52">
        <f t="shared" si="63"/>
        <v>-0.76742739995147802</v>
      </c>
      <c r="BC163" s="43"/>
      <c r="BD163" s="1">
        <v>119</v>
      </c>
      <c r="BE163" s="46">
        <f t="shared" si="105"/>
        <v>-1.9582956103609348</v>
      </c>
      <c r="BF163" s="46">
        <f t="shared" si="84"/>
        <v>1.5531063858538943</v>
      </c>
      <c r="BG163" s="46">
        <f t="shared" si="84"/>
        <v>3.2656062145885549</v>
      </c>
      <c r="BH163" s="46">
        <f t="shared" si="84"/>
        <v>-1.3090083114381237</v>
      </c>
      <c r="BI163" s="46">
        <f t="shared" si="84"/>
        <v>-0.77476749375369636</v>
      </c>
      <c r="BJ163" s="46">
        <f t="shared" si="84"/>
        <v>1.04089720170467</v>
      </c>
      <c r="BK163" s="46">
        <f t="shared" si="83"/>
        <v>-9.4728665504106857E-3</v>
      </c>
      <c r="BL163" s="46">
        <f t="shared" si="83"/>
        <v>-7.7800879803191947E-2</v>
      </c>
      <c r="BM163" s="46">
        <f t="shared" si="83"/>
        <v>-4.7675762419137158</v>
      </c>
      <c r="BN163" s="46">
        <f t="shared" si="83"/>
        <v>6.4319446158075522</v>
      </c>
      <c r="BO163" s="46">
        <f t="shared" si="83"/>
        <v>8.5265128291212022E-14</v>
      </c>
      <c r="BP163" s="46">
        <f t="shared" si="83"/>
        <v>-2.0557257474517883</v>
      </c>
      <c r="BQ163" s="46">
        <f t="shared" si="83"/>
        <v>-2.5119188440128966</v>
      </c>
      <c r="BR163" s="1">
        <v>119</v>
      </c>
      <c r="BS163" s="60">
        <f t="shared" si="107"/>
        <v>3.8349216975589688</v>
      </c>
      <c r="BT163" s="60">
        <f t="shared" si="107"/>
        <v>-3.0414414178412108</v>
      </c>
      <c r="BU163" s="60">
        <f t="shared" si="107"/>
        <v>-6.3950223151961767</v>
      </c>
      <c r="BV163" s="60">
        <f t="shared" si="107"/>
        <v>2.5634252302153091</v>
      </c>
      <c r="BW163" s="60">
        <f t="shared" si="107"/>
        <v>1.5172237820682501</v>
      </c>
      <c r="BX163" s="60">
        <f t="shared" si="107"/>
        <v>-2.0383844209352211</v>
      </c>
      <c r="BY163" s="60">
        <f t="shared" si="106"/>
        <v>1.8550672983235667E-2</v>
      </c>
      <c r="BZ163" s="60">
        <f t="shared" si="106"/>
        <v>0.15235712140084207</v>
      </c>
      <c r="CA163" s="60">
        <f t="shared" si="106"/>
        <v>9.3363236266008194</v>
      </c>
      <c r="CB163" s="60">
        <f t="shared" si="106"/>
        <v>-12.595648907220649</v>
      </c>
      <c r="CC163" s="60">
        <f t="shared" si="106"/>
        <v>-1.3563765164191242E-13</v>
      </c>
      <c r="CD163" s="60">
        <f t="shared" si="106"/>
        <v>4.0257187073408529</v>
      </c>
      <c r="CE163" s="60">
        <f t="shared" si="95"/>
        <v>4.9190796458134409</v>
      </c>
    </row>
    <row r="164" spans="1:83" ht="15.75" thickBot="1">
      <c r="A164" s="58">
        <v>2019</v>
      </c>
      <c r="B164" s="29">
        <f>AVERAGE(K92:K103)</f>
        <v>165337.25</v>
      </c>
      <c r="C164" s="9">
        <f>SUM(N92:N103)</f>
        <v>136469176.29915997</v>
      </c>
      <c r="D164" s="9">
        <f>SUM(R92:R103)</f>
        <v>129966274.71610613</v>
      </c>
      <c r="E164" s="9">
        <f t="shared" si="108"/>
        <v>825.3988517358307</v>
      </c>
      <c r="F164" s="9">
        <f t="shared" si="109"/>
        <v>786.06771744483547</v>
      </c>
      <c r="Q164" s="10"/>
      <c r="R164" s="10"/>
      <c r="U164" s="38"/>
      <c r="V164" s="38"/>
      <c r="W164" s="38"/>
      <c r="X164" s="38"/>
      <c r="Y164" s="38"/>
      <c r="Z164" s="38"/>
      <c r="AA164" s="38"/>
      <c r="AB164" s="38"/>
      <c r="AC164" s="38"/>
      <c r="AD164" s="38"/>
      <c r="AE164" s="38"/>
      <c r="AF164" s="38"/>
      <c r="AG164" s="38"/>
      <c r="AH164" s="38"/>
      <c r="AI164" s="38"/>
      <c r="AJ164" s="38"/>
      <c r="AK164" s="38"/>
      <c r="AL164" s="38"/>
      <c r="AN164" s="18">
        <v>120</v>
      </c>
      <c r="AO164" s="18">
        <v>155.9141698885353</v>
      </c>
      <c r="AP164" s="18">
        <v>-2.4723282593784575</v>
      </c>
      <c r="AQ164" s="18">
        <v>-0.94407900992501226</v>
      </c>
      <c r="AY164" s="1">
        <v>120</v>
      </c>
      <c r="AZ164" s="7">
        <f t="shared" si="104"/>
        <v>18</v>
      </c>
      <c r="BA164" s="52">
        <f t="shared" si="62"/>
        <v>0.14656964656964658</v>
      </c>
      <c r="BB164" s="52">
        <f t="shared" si="63"/>
        <v>-1.0512597817977336</v>
      </c>
      <c r="BC164" s="43"/>
      <c r="BD164" s="1">
        <v>120</v>
      </c>
      <c r="BE164" s="46">
        <f t="shared" si="105"/>
        <v>-2.4723282593784575</v>
      </c>
      <c r="BF164" s="46">
        <f t="shared" si="84"/>
        <v>-1.9582956103609348</v>
      </c>
      <c r="BG164" s="46">
        <f t="shared" si="84"/>
        <v>1.5531063858538943</v>
      </c>
      <c r="BH164" s="46">
        <f t="shared" si="84"/>
        <v>3.2656062145885549</v>
      </c>
      <c r="BI164" s="46">
        <f t="shared" si="84"/>
        <v>-1.3090083114381237</v>
      </c>
      <c r="BJ164" s="46">
        <f t="shared" si="84"/>
        <v>-0.77476749375369636</v>
      </c>
      <c r="BK164" s="46">
        <f t="shared" si="83"/>
        <v>1.04089720170467</v>
      </c>
      <c r="BL164" s="46">
        <f t="shared" si="83"/>
        <v>-9.4728665504106857E-3</v>
      </c>
      <c r="BM164" s="46">
        <f t="shared" si="83"/>
        <v>-7.7800879803191947E-2</v>
      </c>
      <c r="BN164" s="46">
        <f t="shared" si="83"/>
        <v>-4.7675762419137158</v>
      </c>
      <c r="BO164" s="46">
        <f t="shared" si="83"/>
        <v>6.4319446158075522</v>
      </c>
      <c r="BP164" s="46">
        <f t="shared" si="83"/>
        <v>8.5265128291212022E-14</v>
      </c>
      <c r="BQ164" s="46">
        <f t="shared" si="83"/>
        <v>-2.0557257474517883</v>
      </c>
      <c r="BR164" s="1">
        <v>120</v>
      </c>
      <c r="BS164" s="60">
        <f t="shared" si="107"/>
        <v>6.112407022121392</v>
      </c>
      <c r="BT164" s="60">
        <f t="shared" si="107"/>
        <v>4.8415495777121951</v>
      </c>
      <c r="BU164" s="60">
        <f t="shared" si="107"/>
        <v>-3.8397888075677105</v>
      </c>
      <c r="BV164" s="60">
        <f t="shared" si="107"/>
        <v>-8.0736505283292086</v>
      </c>
      <c r="BW164" s="60">
        <f t="shared" si="107"/>
        <v>3.2362982401298104</v>
      </c>
      <c r="BX164" s="60">
        <f t="shared" si="107"/>
        <v>1.9154795692551378</v>
      </c>
      <c r="BY164" s="60">
        <f t="shared" si="106"/>
        <v>-2.5734395668823913</v>
      </c>
      <c r="BZ164" s="60">
        <f t="shared" si="106"/>
        <v>2.342003566994098E-2</v>
      </c>
      <c r="CA164" s="60">
        <f t="shared" si="106"/>
        <v>0.19234931374197894</v>
      </c>
      <c r="CB164" s="60">
        <f t="shared" si="106"/>
        <v>11.787013471624741</v>
      </c>
      <c r="CC164" s="60">
        <f t="shared" si="106"/>
        <v>-15.90187843641819</v>
      </c>
      <c r="CD164" s="60">
        <f t="shared" si="106"/>
        <v>-1.7124115348868267E-13</v>
      </c>
      <c r="CE164" s="60">
        <f t="shared" si="95"/>
        <v>5.0824288589570301</v>
      </c>
    </row>
    <row r="165" spans="1:83">
      <c r="A165" s="58">
        <v>2020</v>
      </c>
      <c r="B165" s="29">
        <f>AVERAGE(K104:K115)</f>
        <v>168164.08333333334</v>
      </c>
      <c r="C165" s="9">
        <f>SUM(N104:N115)</f>
        <v>127327420.01216997</v>
      </c>
      <c r="D165" s="9">
        <f>SUM(R104:R115)</f>
        <v>133863643.00688265</v>
      </c>
      <c r="E165" s="9">
        <f t="shared" si="108"/>
        <v>757.16179988198019</v>
      </c>
      <c r="F165" s="9">
        <f t="shared" si="109"/>
        <v>796.02992716072038</v>
      </c>
      <c r="Q165" s="10"/>
      <c r="R165" s="10"/>
      <c r="U165" s="38"/>
      <c r="V165" s="38"/>
      <c r="W165" s="38"/>
      <c r="X165" s="38"/>
      <c r="Y165" s="38"/>
      <c r="Z165" s="38"/>
      <c r="AA165" s="38"/>
      <c r="AB165" s="38"/>
      <c r="AC165" s="38"/>
      <c r="AD165" s="38"/>
      <c r="AE165" s="38"/>
      <c r="AF165" s="38"/>
      <c r="AG165" s="38"/>
      <c r="AH165" s="38"/>
      <c r="AI165" s="38"/>
      <c r="AJ165" s="38"/>
      <c r="AK165" s="38"/>
      <c r="AL165" s="38"/>
    </row>
    <row r="166" spans="1:83">
      <c r="A166" s="58">
        <v>2021</v>
      </c>
      <c r="B166" s="29">
        <f>AVERAGE(K116:K127)</f>
        <v>170557.33333333334</v>
      </c>
      <c r="C166" s="9">
        <f>SUM(N116:N127)</f>
        <v>126953663.98101093</v>
      </c>
      <c r="D166" s="9">
        <f>SUM(R116:R127)</f>
        <v>133102136.54553697</v>
      </c>
      <c r="E166" s="9">
        <f t="shared" si="108"/>
        <v>744.34597152674519</v>
      </c>
      <c r="F166" s="9">
        <f>D166/B166</f>
        <v>780.39527204265789</v>
      </c>
      <c r="Q166" s="10"/>
      <c r="R166" s="10"/>
      <c r="BR166" s="53" t="s">
        <v>130</v>
      </c>
      <c r="BS166" s="53" t="s">
        <v>126</v>
      </c>
      <c r="BT166" s="53" t="s">
        <v>97</v>
      </c>
      <c r="BU166" s="53" t="s">
        <v>98</v>
      </c>
      <c r="BV166" s="53" t="s">
        <v>99</v>
      </c>
      <c r="BW166" s="53" t="s">
        <v>100</v>
      </c>
      <c r="BX166" s="53" t="s">
        <v>101</v>
      </c>
      <c r="BY166" s="53" t="s">
        <v>102</v>
      </c>
      <c r="BZ166" s="53" t="s">
        <v>103</v>
      </c>
      <c r="CA166" s="53" t="s">
        <v>104</v>
      </c>
      <c r="CB166" s="53" t="s">
        <v>105</v>
      </c>
      <c r="CC166" s="53" t="s">
        <v>106</v>
      </c>
      <c r="CD166" s="53" t="s">
        <v>107</v>
      </c>
      <c r="CE166" s="53" t="s">
        <v>108</v>
      </c>
    </row>
    <row r="167" spans="1:83">
      <c r="A167" s="58">
        <v>2022</v>
      </c>
      <c r="B167" s="29">
        <f>AVERAGE(K128:K139)</f>
        <v>172351.33333333334</v>
      </c>
      <c r="C167" s="9">
        <f>SUM(N128:N139)</f>
        <v>142142839.73705998</v>
      </c>
      <c r="D167" s="9">
        <f>SUM(R128:R139)</f>
        <v>136052472.06376851</v>
      </c>
      <c r="E167" s="9">
        <f t="shared" ref="E167" si="110">C167/B167</f>
        <v>824.7272416636946</v>
      </c>
      <c r="F167" s="9">
        <f>D167/B167</f>
        <v>789.39030776535037</v>
      </c>
      <c r="Q167" s="10"/>
      <c r="R167" s="10"/>
      <c r="BR167" s="7" t="s">
        <v>113</v>
      </c>
      <c r="BS167" s="7">
        <v>120</v>
      </c>
      <c r="BT167" s="7">
        <f t="shared" ref="BT167:CE167" si="111">COUNT(BT45:BT164)</f>
        <v>119</v>
      </c>
      <c r="BU167" s="7">
        <f t="shared" si="111"/>
        <v>118</v>
      </c>
      <c r="BV167" s="7">
        <f t="shared" si="111"/>
        <v>117</v>
      </c>
      <c r="BW167" s="7">
        <f t="shared" si="111"/>
        <v>116</v>
      </c>
      <c r="BX167" s="7">
        <f t="shared" si="111"/>
        <v>115</v>
      </c>
      <c r="BY167" s="7">
        <f t="shared" si="111"/>
        <v>114</v>
      </c>
      <c r="BZ167" s="7">
        <f t="shared" si="111"/>
        <v>113</v>
      </c>
      <c r="CA167" s="7">
        <f t="shared" si="111"/>
        <v>112</v>
      </c>
      <c r="CB167" s="7">
        <f t="shared" si="111"/>
        <v>111</v>
      </c>
      <c r="CC167" s="7">
        <f t="shared" si="111"/>
        <v>110</v>
      </c>
      <c r="CD167" s="7">
        <f t="shared" si="111"/>
        <v>109</v>
      </c>
      <c r="CE167" s="7">
        <f t="shared" si="111"/>
        <v>108</v>
      </c>
    </row>
    <row r="168" spans="1:83">
      <c r="A168" s="31" t="s">
        <v>91</v>
      </c>
      <c r="B168" s="7"/>
      <c r="C168" s="7"/>
      <c r="D168" s="7"/>
      <c r="E168" s="9">
        <f>AVERAGE(E157:E167)</f>
        <v>770.30982688795109</v>
      </c>
      <c r="F168" s="9">
        <f>AVERAGE(F157:F167)</f>
        <v>784.36277205000977</v>
      </c>
      <c r="Q168" s="10"/>
      <c r="R168" s="10"/>
      <c r="BE168" s="44"/>
      <c r="BR168" s="7" t="s">
        <v>110</v>
      </c>
      <c r="BS168" s="60">
        <f>SUM(BS45:BS164)/BS167</f>
        <v>6.8008202688489776</v>
      </c>
      <c r="BT168" s="60">
        <f t="shared" ref="BT168:CE168" si="112">SUM(BT46:BT164)</f>
        <v>-21.295202195535332</v>
      </c>
      <c r="BU168" s="60">
        <f t="shared" si="112"/>
        <v>39.959384677611027</v>
      </c>
      <c r="BV168" s="60">
        <f t="shared" si="112"/>
        <v>-85.272231160212016</v>
      </c>
      <c r="BW168" s="60">
        <f t="shared" si="112"/>
        <v>-27.972041160967589</v>
      </c>
      <c r="BX168" s="60">
        <f t="shared" si="112"/>
        <v>41.30576033500391</v>
      </c>
      <c r="BY168" s="60">
        <f t="shared" si="112"/>
        <v>-125.92207707391323</v>
      </c>
      <c r="BZ168" s="60">
        <f t="shared" si="112"/>
        <v>20.933094171809142</v>
      </c>
      <c r="CA168" s="60">
        <f t="shared" si="112"/>
        <v>16.675116235029204</v>
      </c>
      <c r="CB168" s="60">
        <f t="shared" si="112"/>
        <v>-40.017180435487852</v>
      </c>
      <c r="CC168" s="60">
        <f t="shared" si="112"/>
        <v>62.698234357528065</v>
      </c>
      <c r="CD168" s="60">
        <f t="shared" si="112"/>
        <v>-5.0753534464655736</v>
      </c>
      <c r="CE168" s="60">
        <f t="shared" si="112"/>
        <v>88.438703165897437</v>
      </c>
    </row>
    <row r="169" spans="1:83">
      <c r="A169" s="31" t="s">
        <v>92</v>
      </c>
      <c r="B169" s="7"/>
      <c r="C169" s="7"/>
      <c r="D169" s="7"/>
      <c r="E169" s="28"/>
      <c r="F169" s="28">
        <f>E168/F168-1</f>
        <v>-1.791638469190715E-2</v>
      </c>
      <c r="BR169" s="7" t="s">
        <v>111</v>
      </c>
      <c r="BS169" s="45">
        <f>BS168/BS168</f>
        <v>1</v>
      </c>
      <c r="BT169" s="45">
        <f>(BT168/$BS$167)/$BS$168</f>
        <v>-2.6093913863446717E-2</v>
      </c>
      <c r="BU169" s="45">
        <f>(BU168/$BS$167)/$BS$168</f>
        <v>4.8963927754230127E-2</v>
      </c>
      <c r="BV169" s="45">
        <f t="shared" ref="BV169:CE169" si="113">(BV168/$BS$167)/$BS$168</f>
        <v>-0.10448767916864354</v>
      </c>
      <c r="BW169" s="45">
        <f t="shared" si="113"/>
        <v>-3.4275327650662192E-2</v>
      </c>
      <c r="BX169" s="45">
        <f t="shared" si="113"/>
        <v>5.0613698914384546E-2</v>
      </c>
      <c r="BY169" s="45">
        <f t="shared" si="113"/>
        <v>-0.15429765834117687</v>
      </c>
      <c r="BZ169" s="45">
        <f t="shared" si="113"/>
        <v>2.5650207553752451E-2</v>
      </c>
      <c r="CA169" s="45">
        <f t="shared" si="113"/>
        <v>2.0432726710199509E-2</v>
      </c>
      <c r="CB169" s="45">
        <f t="shared" si="113"/>
        <v>-4.9034747346073528E-2</v>
      </c>
      <c r="CC169" s="45">
        <f t="shared" si="113"/>
        <v>7.6826804070380644E-2</v>
      </c>
      <c r="CD169" s="45">
        <f t="shared" si="113"/>
        <v>-6.2190457006501719E-3</v>
      </c>
      <c r="CE169" s="45">
        <f t="shared" si="113"/>
        <v>0.10836769153052166</v>
      </c>
    </row>
    <row r="170" spans="1:83">
      <c r="BR170" s="7" t="s">
        <v>109</v>
      </c>
      <c r="BS170" s="45"/>
      <c r="BT170" s="45">
        <f>(BT169^2/(BT167))*($BS$167*($BS$167+2))</f>
        <v>8.3766923260823356E-2</v>
      </c>
      <c r="BU170" s="45">
        <f>((BU169^2/BU167)+(BT169^2/BT167))*($BS$167*($BS$167+2))</f>
        <v>0.3812152747626732</v>
      </c>
      <c r="BV170" s="45">
        <f>((BV169^2/BV167)+(BU169^2/BU167)+(BT169^2/BT167))*($BS$167*($BS$167+2))</f>
        <v>1.7473243639544938</v>
      </c>
      <c r="BW170" s="45">
        <f>((BW169^2/BW167)+(BV169^2/BV167)+(BU169^2/BU167)+(BT169^2/BT167))*($BS$167*($BS$167+2))</f>
        <v>1.8955919844079601</v>
      </c>
      <c r="BX170" s="45">
        <f>((BX169^2/BX167)+(BW169^2/BW167)+(BV169^2/BV167)+(BU169^2/BU167)+(BT169^2/BT167))*($BS$167*($BS$167+2))</f>
        <v>2.2217134541517254</v>
      </c>
      <c r="BY170" s="45">
        <f>((BY169^2/BY167)+(BX169^2/BX167)+(BW169^2/BW167)+(BV169^2/BV167)+(BU169^2/BU167)+(BT169^2/BT167))*($BS$167*($BS$167+2))</f>
        <v>5.2791320005597315</v>
      </c>
      <c r="BZ170" s="45">
        <f>((BZ169^2/BZ167)+(BY169^2/BY167)+(BX169^2/BX167)+(BW169^2/BW167)+(BV169^2/BV167)+(BU169^2/BU167)+(BT169^2/BT167))*($BS$167*($BS$167+2))</f>
        <v>5.3643721888795595</v>
      </c>
      <c r="CA170" s="45">
        <f>((CA169^2/CA167)+(BZ169^2/BZ167)+(BY169^2/BY167)+(BX169^2/BX167)+(BW169^2/BW167)+(BV169^2/BV167)+(BU169^2/BU167)+(BT169^2/BT167))*($BS$167*($BS$167+2))</f>
        <v>5.4189449222430639</v>
      </c>
      <c r="CB170" s="45">
        <f>((CB169^2/CB167)+(CA169^2/CA167)+(BZ169^2/BZ167)+(BY169^2/BY167)+(BX169^2/BX167)+(BW169^2/BW167)+(BV169^2/BV167)+(BU169^2/BU167)+(BT169^2/BT167))*($BS$167*($BS$167+2))</f>
        <v>5.7360666374536358</v>
      </c>
      <c r="CC170" s="45">
        <f>((CC169^2/CC167)+(CB169^2/CB167)+(CA169^2/CA167)+(BZ169^2/BZ167)+(BY169^2/BY167)+(BX169^2/BX167)+(BW169^2/BW167)+(BV169^2/BV167)+(BU169^2/BU167)+(BT169^2/BT167))*($BS$167*($BS$167+2))</f>
        <v>6.5216168059855359</v>
      </c>
      <c r="CD170" s="45">
        <f>((CD169^2/CD167)+(CC169^2/CC167)+(CB169^2/CB167)+(CA169^2/CA167)+(BZ169^2/BZ167)+(BY169^2/BY167)+(BX169^2/BX167)+(BW169^2/BW167)+(BV169^2/BV167)+(BU169^2/BU167)+(BT169^2/BT167))*($BS$167*($BS$167+2))</f>
        <v>6.5268115251672612</v>
      </c>
      <c r="CE170" s="45">
        <f>((CE169^2/CE167)+(CD169^2/CD167)+(CC169^2/CC167)+(CB169^2/CB167)+(CA169^2/CA167)+(BZ169^2/BZ167)+(BY169^2/BY167)+(BX169^2/BX167)+(BW169^2/BW167)+(BV169^2/BV167)+(BU169^2/BU167)+(BT169^2/BT167))*($BS$167*($BS$167+2))</f>
        <v>8.118715859893733</v>
      </c>
    </row>
    <row r="171" spans="1:83">
      <c r="BR171" s="7" t="s">
        <v>112</v>
      </c>
      <c r="BS171" s="45"/>
      <c r="BT171" s="45">
        <f>_xlfn.CHISQ.DIST.RT(BT170,BT173)</f>
        <v>0.77225604356105659</v>
      </c>
      <c r="BU171" s="45">
        <f>_xlfn.CHISQ.DIST.RT(BU170,BU173)</f>
        <v>0.82645679529606697</v>
      </c>
      <c r="BV171" s="45">
        <f t="shared" ref="BV171:CE171" si="114">_xlfn.CHISQ.DIST.RT(BV170,BV173)</f>
        <v>0.62646426034512359</v>
      </c>
      <c r="BW171" s="45">
        <f t="shared" si="114"/>
        <v>0.75495470926377939</v>
      </c>
      <c r="BX171" s="45">
        <f t="shared" si="114"/>
        <v>0.81769347243491652</v>
      </c>
      <c r="BY171" s="45">
        <f t="shared" si="114"/>
        <v>0.50854270595500983</v>
      </c>
      <c r="BZ171" s="45">
        <f t="shared" si="114"/>
        <v>0.61558947603243896</v>
      </c>
      <c r="CA171" s="45">
        <f t="shared" si="114"/>
        <v>0.71200271749884725</v>
      </c>
      <c r="CB171" s="45">
        <f t="shared" si="114"/>
        <v>0.7660155824620889</v>
      </c>
      <c r="CC171" s="45">
        <f t="shared" si="114"/>
        <v>0.76970285013167283</v>
      </c>
      <c r="CD171" s="45">
        <f t="shared" si="114"/>
        <v>0.83600797589404241</v>
      </c>
      <c r="CE171" s="45">
        <f t="shared" si="114"/>
        <v>0.77578566323530374</v>
      </c>
    </row>
    <row r="172" spans="1:83">
      <c r="B172" s="38"/>
      <c r="C172" s="38"/>
      <c r="D172" s="38"/>
      <c r="E172" s="38"/>
      <c r="F172" s="38"/>
      <c r="G172" s="38"/>
      <c r="H172" s="38"/>
      <c r="I172" s="38"/>
      <c r="J172" s="38"/>
      <c r="K172" s="38"/>
      <c r="L172" s="38"/>
      <c r="M172" s="38"/>
      <c r="N172" s="38"/>
      <c r="BR172" s="7" t="s">
        <v>127</v>
      </c>
      <c r="BS172" s="46">
        <f>AVERAGE(BE45:BE164)</f>
        <v>1.6002014528263922E-14</v>
      </c>
      <c r="BT172" s="7"/>
      <c r="BU172" s="7"/>
      <c r="BV172" s="7"/>
      <c r="BW172" s="7"/>
      <c r="BX172" s="7"/>
      <c r="BY172" s="7"/>
      <c r="BZ172" s="7"/>
      <c r="CA172" s="7"/>
      <c r="CB172" s="7"/>
      <c r="CC172" s="7"/>
      <c r="CD172" s="7"/>
      <c r="CE172" s="7"/>
    </row>
    <row r="173" spans="1:83">
      <c r="B173" s="38"/>
      <c r="C173" s="38"/>
      <c r="D173" s="38"/>
      <c r="E173" s="38"/>
      <c r="F173" s="38"/>
      <c r="G173" s="38"/>
      <c r="H173" s="38"/>
      <c r="I173" s="38"/>
      <c r="J173" s="38"/>
      <c r="K173" s="38"/>
      <c r="L173" s="38"/>
      <c r="M173" s="38"/>
      <c r="N173" s="38"/>
      <c r="BR173" s="7" t="s">
        <v>131</v>
      </c>
      <c r="BS173" s="7">
        <v>0</v>
      </c>
      <c r="BT173" s="7">
        <v>1</v>
      </c>
      <c r="BU173" s="7">
        <v>2</v>
      </c>
      <c r="BV173" s="7">
        <v>3</v>
      </c>
      <c r="BW173" s="7">
        <v>4</v>
      </c>
      <c r="BX173" s="7">
        <v>5</v>
      </c>
      <c r="BY173" s="7">
        <v>6</v>
      </c>
      <c r="BZ173" s="7">
        <v>7</v>
      </c>
      <c r="CA173" s="7">
        <v>8</v>
      </c>
      <c r="CB173" s="7">
        <v>9</v>
      </c>
      <c r="CC173" s="7">
        <v>10</v>
      </c>
      <c r="CD173" s="7">
        <v>11</v>
      </c>
      <c r="CE173" s="7">
        <v>12</v>
      </c>
    </row>
    <row r="174" spans="1:83">
      <c r="B174" s="38"/>
      <c r="C174" s="38"/>
      <c r="D174" s="38"/>
      <c r="E174" s="38"/>
      <c r="F174" s="38"/>
      <c r="G174" s="38"/>
      <c r="H174" s="38"/>
      <c r="I174" s="38"/>
      <c r="J174" s="38"/>
      <c r="K174" s="38"/>
      <c r="L174" s="38"/>
      <c r="M174" s="38"/>
      <c r="N174" s="38"/>
    </row>
    <row r="175" spans="1:83">
      <c r="B175" s="38"/>
      <c r="C175" s="38"/>
      <c r="D175" s="38"/>
      <c r="E175" s="38"/>
      <c r="F175" s="38"/>
      <c r="G175" s="38"/>
      <c r="H175" s="38"/>
      <c r="I175" s="38"/>
      <c r="J175" s="38"/>
      <c r="K175" s="38"/>
      <c r="L175" s="38"/>
      <c r="M175" s="38"/>
      <c r="N175" s="38"/>
    </row>
    <row r="176" spans="1:83">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T171:CE171">
    <cfRule type="cellIs" dxfId="6" priority="1" operator="lessThan">
      <formula>0.05</formula>
    </cfRule>
  </conditionalFormatting>
  <pageMargins left="0.7" right="0.7" top="0.75" bottom="0.75" header="0.3" footer="0.3"/>
  <pageSetup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1C032-DD5B-4C76-BE9F-D5F7DD6702CF}">
  <sheetPr>
    <tabColor rgb="FF002060"/>
  </sheetPr>
  <dimension ref="A1:BY189"/>
  <sheetViews>
    <sheetView zoomScale="80" zoomScaleNormal="80" workbookViewId="0">
      <pane xSplit="1" ySplit="7" topLeftCell="D120" activePane="bottomRight" state="frozen"/>
      <selection pane="topRight" activeCell="B1" sqref="B1"/>
      <selection pane="bottomLeft" activeCell="A8" sqref="A8"/>
      <selection pane="bottomRight" activeCell="B8" sqref="B8"/>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27" max="27" width="11.42578125" customWidth="1"/>
    <col min="47" max="47" width="11" customWidth="1"/>
    <col min="48" max="48" width="11.28515625" customWidth="1"/>
    <col min="65" max="77" width="16.140625" customWidth="1"/>
  </cols>
  <sheetData>
    <row r="1" spans="1:35">
      <c r="A1" s="13" t="s">
        <v>93</v>
      </c>
      <c r="B1" s="13"/>
    </row>
    <row r="2" spans="1:35" ht="30">
      <c r="A2" s="34" t="s">
        <v>54</v>
      </c>
      <c r="B2" s="35" t="s">
        <v>9</v>
      </c>
      <c r="D2" s="75" t="str">
        <f>'WA Sch. 1-2'!D2</f>
        <v>Normal Period</v>
      </c>
      <c r="E2" s="75" t="str">
        <f>'WA Sch. 1-2'!E2</f>
        <v>2003-2022</v>
      </c>
    </row>
    <row r="3" spans="1:35">
      <c r="A3" s="36" t="s">
        <v>7</v>
      </c>
      <c r="B3" s="37">
        <f>AI24</f>
        <v>1.5504424067171885</v>
      </c>
    </row>
    <row r="4" spans="1:35">
      <c r="A4" s="36" t="s">
        <v>8</v>
      </c>
      <c r="B4" s="37">
        <f>AI25</f>
        <v>2.8208827692146568E-4</v>
      </c>
    </row>
    <row r="6" spans="1:35">
      <c r="A6" s="13" t="s">
        <v>160</v>
      </c>
      <c r="B6" s="12"/>
      <c r="C6" s="12"/>
      <c r="D6" s="12"/>
      <c r="E6" s="12"/>
      <c r="F6" s="12"/>
      <c r="G6" s="12"/>
      <c r="H6" s="12"/>
      <c r="I6" s="12"/>
      <c r="J6" s="12"/>
      <c r="K6" s="12"/>
      <c r="L6" s="12"/>
      <c r="M6" s="12"/>
      <c r="N6" s="12"/>
      <c r="O6" s="12"/>
      <c r="P6" s="12"/>
      <c r="Q6" s="12"/>
      <c r="R6" s="12"/>
      <c r="U6" s="13" t="s">
        <v>161</v>
      </c>
      <c r="V6" s="12"/>
      <c r="W6" s="12"/>
      <c r="X6" s="12"/>
      <c r="Y6" s="12"/>
      <c r="Z6" s="12"/>
      <c r="AA6" s="12"/>
      <c r="AB6" s="12"/>
      <c r="AC6" s="12"/>
      <c r="AD6" s="12"/>
      <c r="AE6" s="12"/>
      <c r="AF6" s="12"/>
    </row>
    <row r="7" spans="1:35">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11" t="s">
        <v>18</v>
      </c>
      <c r="Y7" s="11" t="s">
        <v>19</v>
      </c>
      <c r="Z7" s="11" t="s">
        <v>21</v>
      </c>
      <c r="AA7" s="61" t="s">
        <v>166</v>
      </c>
      <c r="AB7" s="11" t="s">
        <v>165</v>
      </c>
      <c r="AC7" s="11" t="s">
        <v>164</v>
      </c>
      <c r="AD7" s="11" t="s">
        <v>213</v>
      </c>
      <c r="AE7" s="11" t="s">
        <v>214</v>
      </c>
      <c r="AF7" s="4" t="str">
        <f t="shared" ref="AF7" si="0">O7</f>
        <v>AC.UPC</v>
      </c>
      <c r="AH7" t="s">
        <v>29</v>
      </c>
    </row>
    <row r="8" spans="1:35" ht="15.75" thickBot="1">
      <c r="A8" s="2">
        <v>40909</v>
      </c>
      <c r="B8" s="16">
        <f>'WA Sch. 1-2'!B9</f>
        <v>1095.1500000000001</v>
      </c>
      <c r="C8" s="8">
        <f>'WA Sch. 1-2'!C9</f>
        <v>1199353.5225000002</v>
      </c>
      <c r="D8" s="16">
        <f>'WA Sch. 1-2'!D9</f>
        <v>0</v>
      </c>
      <c r="E8" s="8">
        <f>'WA Sch. 1-2'!E9</f>
        <v>1086</v>
      </c>
      <c r="F8" s="8">
        <f>E8^2</f>
        <v>1179396</v>
      </c>
      <c r="G8" s="8">
        <f>'WA Sch. 1-2'!G9</f>
        <v>0</v>
      </c>
      <c r="H8" s="8">
        <f>B8-E8</f>
        <v>9.1500000000000909</v>
      </c>
      <c r="I8" s="8">
        <f t="shared" ref="I8:J39" si="1">C8-F8</f>
        <v>19957.522500000196</v>
      </c>
      <c r="J8" s="8">
        <f t="shared" si="1"/>
        <v>0</v>
      </c>
      <c r="K8" s="9">
        <v>2476</v>
      </c>
      <c r="L8" s="9">
        <v>6857059</v>
      </c>
      <c r="M8" s="9">
        <v>199312</v>
      </c>
      <c r="N8" s="9">
        <f>L8+M8</f>
        <v>7056371</v>
      </c>
      <c r="O8" s="9">
        <f>N8/K8</f>
        <v>2849.9075121163169</v>
      </c>
      <c r="P8" s="8">
        <f>$B$3*H8+$B$4*I8</f>
        <v>19.816331155108855</v>
      </c>
      <c r="Q8" s="8">
        <f>P8+O8</f>
        <v>2869.7238432714257</v>
      </c>
      <c r="R8" s="9">
        <f t="shared" ref="R8:R71" si="2">Q8*K8</f>
        <v>7105436.2359400503</v>
      </c>
      <c r="S8" s="21"/>
      <c r="U8" s="2">
        <v>41275</v>
      </c>
      <c r="V8" s="8">
        <f>E20</f>
        <v>1249.5</v>
      </c>
      <c r="W8" s="8">
        <f>F20</f>
        <v>1561250.25</v>
      </c>
      <c r="X8" s="7">
        <v>1</v>
      </c>
      <c r="Y8" s="7">
        <v>0</v>
      </c>
      <c r="Z8" s="7">
        <v>0</v>
      </c>
      <c r="AA8" s="62">
        <v>0</v>
      </c>
      <c r="AB8" s="7">
        <v>0</v>
      </c>
      <c r="AC8" s="7">
        <v>0</v>
      </c>
      <c r="AD8" s="7">
        <v>0</v>
      </c>
      <c r="AE8" s="7">
        <v>0</v>
      </c>
      <c r="AF8" s="8">
        <f>O20</f>
        <v>3010.5090616190091</v>
      </c>
    </row>
    <row r="9" spans="1:35">
      <c r="A9" s="2">
        <v>40940</v>
      </c>
      <c r="B9" s="16">
        <f>'WA Sch. 1-2'!B10</f>
        <v>932.76424999999995</v>
      </c>
      <c r="C9" s="8">
        <f>'WA Sch. 1-2'!C10</f>
        <v>870049.14607806236</v>
      </c>
      <c r="D9" s="16">
        <f>'WA Sch. 1-2'!D10</f>
        <v>0</v>
      </c>
      <c r="E9" s="8">
        <f>'WA Sch. 1-2'!E10</f>
        <v>937.5</v>
      </c>
      <c r="F9" s="8">
        <f t="shared" ref="F9:F72" si="3">E9^2</f>
        <v>878906.25</v>
      </c>
      <c r="G9" s="8">
        <f>'WA Sch. 1-2'!G10</f>
        <v>0</v>
      </c>
      <c r="H9" s="8">
        <f t="shared" ref="H9:J40" si="4">B9-E9</f>
        <v>-4.7357500000000528</v>
      </c>
      <c r="I9" s="8">
        <f t="shared" si="1"/>
        <v>-8857.1039219376398</v>
      </c>
      <c r="J9" s="8">
        <f t="shared" si="1"/>
        <v>0</v>
      </c>
      <c r="K9" s="9">
        <v>2473</v>
      </c>
      <c r="L9" s="9">
        <v>6532175</v>
      </c>
      <c r="M9" s="9">
        <v>-651877</v>
      </c>
      <c r="N9" s="9">
        <f t="shared" ref="N9:N72" si="5">L9+M9</f>
        <v>5880298</v>
      </c>
      <c r="O9" s="9">
        <f t="shared" ref="O9:O72" si="6">N9/K9</f>
        <v>2377.7994338859685</v>
      </c>
      <c r="P9" s="8">
        <f t="shared" ref="P9:P72" si="7">$B$3*H9+$B$4*I9</f>
        <v>-9.8409928114647514</v>
      </c>
      <c r="Q9" s="8">
        <f t="shared" ref="Q9:Q72" si="8">P9+O9</f>
        <v>2367.9584410745038</v>
      </c>
      <c r="R9" s="9">
        <f t="shared" si="2"/>
        <v>5855961.2247772478</v>
      </c>
      <c r="S9" s="21"/>
      <c r="U9" s="2">
        <v>41306</v>
      </c>
      <c r="V9" s="8">
        <f t="shared" ref="V9:W9" si="9">E21</f>
        <v>873.5</v>
      </c>
      <c r="W9" s="8">
        <f t="shared" si="9"/>
        <v>763002.25</v>
      </c>
      <c r="X9" s="7">
        <v>0</v>
      </c>
      <c r="Y9" s="7">
        <v>1</v>
      </c>
      <c r="Z9" s="7">
        <v>0</v>
      </c>
      <c r="AA9" s="62">
        <v>0</v>
      </c>
      <c r="AB9" s="7">
        <v>0</v>
      </c>
      <c r="AC9" s="7">
        <v>0</v>
      </c>
      <c r="AD9" s="7">
        <v>0</v>
      </c>
      <c r="AE9" s="7">
        <v>0</v>
      </c>
      <c r="AF9" s="8">
        <f t="shared" ref="AF9:AF72" si="10">O21</f>
        <v>2271.2803850782188</v>
      </c>
      <c r="AH9" s="20" t="s">
        <v>30</v>
      </c>
      <c r="AI9" s="20"/>
    </row>
    <row r="10" spans="1:35">
      <c r="A10" s="2">
        <v>40969</v>
      </c>
      <c r="B10" s="16">
        <f>'WA Sch. 1-2'!B11</f>
        <v>767.35</v>
      </c>
      <c r="C10" s="8">
        <f>'WA Sch. 1-2'!C11</f>
        <v>588826.02250000008</v>
      </c>
      <c r="D10" s="16">
        <f>'WA Sch. 1-2'!D11</f>
        <v>0</v>
      </c>
      <c r="E10" s="8">
        <f>'WA Sch. 1-2'!E11</f>
        <v>817.5</v>
      </c>
      <c r="F10" s="8">
        <f t="shared" si="3"/>
        <v>668306.25</v>
      </c>
      <c r="G10" s="8">
        <f>'WA Sch. 1-2'!G11</f>
        <v>0</v>
      </c>
      <c r="H10" s="8">
        <f t="shared" si="4"/>
        <v>-50.149999999999977</v>
      </c>
      <c r="I10" s="8">
        <f t="shared" si="1"/>
        <v>-79480.227499999921</v>
      </c>
      <c r="J10" s="8">
        <f t="shared" si="1"/>
        <v>0</v>
      </c>
      <c r="K10" s="9">
        <v>2479</v>
      </c>
      <c r="L10" s="9">
        <v>6121825.9999999991</v>
      </c>
      <c r="M10" s="9">
        <v>-670097</v>
      </c>
      <c r="N10" s="9">
        <f t="shared" si="5"/>
        <v>5451728.9999999991</v>
      </c>
      <c r="O10" s="9">
        <f t="shared" si="6"/>
        <v>2199.1645824929401</v>
      </c>
      <c r="P10" s="8">
        <f t="shared" si="7"/>
        <v>-100.17512712166804</v>
      </c>
      <c r="Q10" s="8">
        <f t="shared" si="8"/>
        <v>2098.989455371272</v>
      </c>
      <c r="R10" s="9">
        <f t="shared" si="2"/>
        <v>5203394.8598653832</v>
      </c>
      <c r="S10" s="21"/>
      <c r="U10" s="2">
        <v>41334</v>
      </c>
      <c r="V10" s="8">
        <f t="shared" ref="V10:W10" si="11">E22</f>
        <v>738</v>
      </c>
      <c r="W10" s="8">
        <f t="shared" si="11"/>
        <v>544644</v>
      </c>
      <c r="X10" s="7">
        <v>0</v>
      </c>
      <c r="Y10" s="7">
        <v>0</v>
      </c>
      <c r="Z10" s="7">
        <v>0</v>
      </c>
      <c r="AA10" s="62">
        <v>0</v>
      </c>
      <c r="AB10" s="7">
        <v>0</v>
      </c>
      <c r="AC10" s="7">
        <v>0</v>
      </c>
      <c r="AD10" s="7">
        <v>0</v>
      </c>
      <c r="AE10" s="7">
        <v>0</v>
      </c>
      <c r="AF10" s="8">
        <f t="shared" si="10"/>
        <v>1941.8968</v>
      </c>
      <c r="AH10" s="17" t="s">
        <v>31</v>
      </c>
      <c r="AI10" s="17">
        <v>0.9938348366644828</v>
      </c>
    </row>
    <row r="11" spans="1:35">
      <c r="A11" s="2">
        <v>41000</v>
      </c>
      <c r="B11" s="16">
        <f>'WA Sch. 1-2'!B12</f>
        <v>547.15</v>
      </c>
      <c r="C11" s="8">
        <f>'WA Sch. 1-2'!C12</f>
        <v>299373.1225</v>
      </c>
      <c r="D11" s="16">
        <f>'WA Sch. 1-2'!D12</f>
        <v>0.375</v>
      </c>
      <c r="E11" s="8">
        <f>'WA Sch. 1-2'!E12</f>
        <v>502.5</v>
      </c>
      <c r="F11" s="8">
        <f t="shared" si="3"/>
        <v>252506.25</v>
      </c>
      <c r="G11" s="8">
        <f>'WA Sch. 1-2'!G12</f>
        <v>1.5</v>
      </c>
      <c r="H11" s="8">
        <f t="shared" si="4"/>
        <v>44.649999999999977</v>
      </c>
      <c r="I11" s="8">
        <f t="shared" si="1"/>
        <v>46866.872499999998</v>
      </c>
      <c r="J11" s="8">
        <f t="shared" si="1"/>
        <v>-1.125</v>
      </c>
      <c r="K11" s="9">
        <v>2469</v>
      </c>
      <c r="L11" s="9">
        <v>4815247</v>
      </c>
      <c r="M11" s="9">
        <v>-1720336</v>
      </c>
      <c r="N11" s="9">
        <f t="shared" si="5"/>
        <v>3094911</v>
      </c>
      <c r="O11" s="9">
        <f t="shared" si="6"/>
        <v>1253.5078979343864</v>
      </c>
      <c r="P11" s="8">
        <f t="shared" si="7"/>
        <v>82.447848768145448</v>
      </c>
      <c r="Q11" s="8">
        <f t="shared" si="8"/>
        <v>1335.9557467025318</v>
      </c>
      <c r="R11" s="9">
        <f t="shared" si="2"/>
        <v>3298474.7386085507</v>
      </c>
      <c r="S11" s="21"/>
      <c r="U11" s="2">
        <v>41365</v>
      </c>
      <c r="V11" s="8">
        <f t="shared" ref="V11:W11" si="12">E23</f>
        <v>568.5</v>
      </c>
      <c r="W11" s="8">
        <f t="shared" si="12"/>
        <v>323192.25</v>
      </c>
      <c r="X11" s="7">
        <v>0</v>
      </c>
      <c r="Y11" s="7">
        <v>0</v>
      </c>
      <c r="Z11" s="7">
        <v>1</v>
      </c>
      <c r="AA11" s="62">
        <v>0</v>
      </c>
      <c r="AB11" s="7">
        <v>0</v>
      </c>
      <c r="AC11" s="7">
        <v>0</v>
      </c>
      <c r="AD11" s="7">
        <v>0</v>
      </c>
      <c r="AE11" s="7">
        <v>0</v>
      </c>
      <c r="AF11" s="8">
        <f t="shared" si="10"/>
        <v>1464.3687173301166</v>
      </c>
      <c r="AH11" s="17" t="s">
        <v>32</v>
      </c>
      <c r="AI11" s="17">
        <v>0.9877076825679193</v>
      </c>
    </row>
    <row r="12" spans="1:35">
      <c r="A12" s="2">
        <v>41030</v>
      </c>
      <c r="B12" s="16">
        <f>'WA Sch. 1-2'!B13</f>
        <v>290.02499999999998</v>
      </c>
      <c r="C12" s="8">
        <f>'WA Sch. 1-2'!C13</f>
        <v>84114.500624999986</v>
      </c>
      <c r="D12" s="16">
        <f>'WA Sch. 1-2'!D13</f>
        <v>14.95</v>
      </c>
      <c r="E12" s="8">
        <f>'WA Sch. 1-2'!E13</f>
        <v>352.5</v>
      </c>
      <c r="F12" s="8">
        <f t="shared" si="3"/>
        <v>124256.25</v>
      </c>
      <c r="G12" s="8">
        <f>'WA Sch. 1-2'!G13</f>
        <v>7.5</v>
      </c>
      <c r="H12" s="8">
        <f t="shared" si="4"/>
        <v>-62.475000000000023</v>
      </c>
      <c r="I12" s="8">
        <f t="shared" si="1"/>
        <v>-40141.749375000014</v>
      </c>
      <c r="J12" s="8">
        <f t="shared" si="1"/>
        <v>7.4499999999999993</v>
      </c>
      <c r="K12" s="9">
        <v>2468</v>
      </c>
      <c r="L12" s="9">
        <v>3120884</v>
      </c>
      <c r="M12" s="9">
        <v>-541230</v>
      </c>
      <c r="N12" s="9">
        <f t="shared" si="5"/>
        <v>2579654</v>
      </c>
      <c r="O12" s="9">
        <f t="shared" si="6"/>
        <v>1045.2406807131281</v>
      </c>
      <c r="P12" s="8">
        <f t="shared" si="7"/>
        <v>-108.18740627346347</v>
      </c>
      <c r="Q12" s="8">
        <f t="shared" si="8"/>
        <v>937.05327443966462</v>
      </c>
      <c r="R12" s="9">
        <f t="shared" si="2"/>
        <v>2312647.4813170922</v>
      </c>
      <c r="S12" s="21"/>
      <c r="U12" s="2">
        <v>41395</v>
      </c>
      <c r="V12" s="8">
        <f t="shared" ref="V12:W12" si="13">E24</f>
        <v>279.5</v>
      </c>
      <c r="W12" s="8">
        <f t="shared" si="13"/>
        <v>78120.25</v>
      </c>
      <c r="X12" s="7">
        <v>0</v>
      </c>
      <c r="Y12" s="7">
        <v>0</v>
      </c>
      <c r="Z12" s="7">
        <v>0</v>
      </c>
      <c r="AA12" s="62">
        <v>0</v>
      </c>
      <c r="AB12" s="7">
        <v>0</v>
      </c>
      <c r="AC12" s="7">
        <v>0</v>
      </c>
      <c r="AD12" s="7">
        <v>0</v>
      </c>
      <c r="AE12" s="7">
        <v>0</v>
      </c>
      <c r="AF12" s="8">
        <f t="shared" si="10"/>
        <v>789.02459677419358</v>
      </c>
      <c r="AH12" s="17" t="s">
        <v>33</v>
      </c>
      <c r="AI12" s="17">
        <v>0.98682174978002168</v>
      </c>
    </row>
    <row r="13" spans="1:35">
      <c r="A13" s="2">
        <v>41061</v>
      </c>
      <c r="B13" s="16">
        <f>'WA Sch. 1-2'!B14</f>
        <v>126.95</v>
      </c>
      <c r="C13" s="8">
        <f>'WA Sch. 1-2'!C14</f>
        <v>16116.302500000002</v>
      </c>
      <c r="D13" s="16">
        <f>'WA Sch. 1-2'!D14</f>
        <v>68</v>
      </c>
      <c r="E13" s="8">
        <f>'WA Sch. 1-2'!E14</f>
        <v>181</v>
      </c>
      <c r="F13" s="8">
        <f t="shared" si="3"/>
        <v>32761</v>
      </c>
      <c r="G13" s="8">
        <f>'WA Sch. 1-2'!G14</f>
        <v>18.5</v>
      </c>
      <c r="H13" s="8">
        <f t="shared" si="4"/>
        <v>-54.05</v>
      </c>
      <c r="I13" s="8">
        <f t="shared" si="1"/>
        <v>-16644.697499999998</v>
      </c>
      <c r="J13" s="8">
        <f t="shared" si="1"/>
        <v>49.5</v>
      </c>
      <c r="K13" s="9">
        <v>2474</v>
      </c>
      <c r="L13" s="9">
        <v>2171784</v>
      </c>
      <c r="M13" s="9">
        <v>-351875</v>
      </c>
      <c r="N13" s="9">
        <f t="shared" si="5"/>
        <v>1819909</v>
      </c>
      <c r="O13" s="9">
        <f t="shared" si="6"/>
        <v>735.61398544866609</v>
      </c>
      <c r="P13" s="8">
        <f t="shared" si="7"/>
        <v>-88.496686120718067</v>
      </c>
      <c r="Q13" s="8">
        <f t="shared" si="8"/>
        <v>647.11729932794799</v>
      </c>
      <c r="R13" s="9">
        <f t="shared" si="2"/>
        <v>1600968.1985373434</v>
      </c>
      <c r="S13" s="21"/>
      <c r="U13" s="2">
        <v>41426</v>
      </c>
      <c r="V13" s="8">
        <f t="shared" ref="V13:W13" si="14">E25</f>
        <v>144.5</v>
      </c>
      <c r="W13" s="8">
        <f t="shared" si="14"/>
        <v>20880.25</v>
      </c>
      <c r="X13" s="7">
        <v>0</v>
      </c>
      <c r="Y13" s="7">
        <v>0</v>
      </c>
      <c r="Z13" s="7">
        <v>0</v>
      </c>
      <c r="AA13" s="62">
        <v>0</v>
      </c>
      <c r="AB13" s="7">
        <v>0</v>
      </c>
      <c r="AC13" s="7">
        <v>0</v>
      </c>
      <c r="AD13" s="7">
        <v>0</v>
      </c>
      <c r="AE13" s="7">
        <v>0</v>
      </c>
      <c r="AF13" s="8">
        <f t="shared" si="10"/>
        <v>678.07505070993909</v>
      </c>
      <c r="AH13" s="17" t="s">
        <v>34</v>
      </c>
      <c r="AI13" s="17">
        <v>94.567384772225623</v>
      </c>
    </row>
    <row r="14" spans="1:35" ht="15.75" thickBot="1">
      <c r="A14" s="2">
        <v>41091</v>
      </c>
      <c r="B14" s="16">
        <f>'WA Sch. 1-2'!B15</f>
        <v>14.1</v>
      </c>
      <c r="C14" s="8">
        <f>'WA Sch. 1-2'!C15</f>
        <v>198.81</v>
      </c>
      <c r="D14" s="16">
        <f>'WA Sch. 1-2'!D15</f>
        <v>240.05</v>
      </c>
      <c r="E14" s="8">
        <f>'WA Sch. 1-2'!E15</f>
        <v>21</v>
      </c>
      <c r="F14" s="8">
        <f t="shared" si="3"/>
        <v>441</v>
      </c>
      <c r="G14" s="8">
        <f>'WA Sch. 1-2'!G15</f>
        <v>241.5</v>
      </c>
      <c r="H14" s="8">
        <f t="shared" si="4"/>
        <v>-6.9</v>
      </c>
      <c r="I14" s="8">
        <f t="shared" si="1"/>
        <v>-242.19</v>
      </c>
      <c r="J14" s="8">
        <f t="shared" si="1"/>
        <v>-1.4499999999999886</v>
      </c>
      <c r="K14" s="9">
        <v>2461</v>
      </c>
      <c r="L14" s="9">
        <v>1547905</v>
      </c>
      <c r="M14" s="9">
        <v>-273406</v>
      </c>
      <c r="N14" s="9">
        <f t="shared" si="5"/>
        <v>1274499</v>
      </c>
      <c r="O14" s="9">
        <f t="shared" si="6"/>
        <v>517.87850467289718</v>
      </c>
      <c r="P14" s="8">
        <f t="shared" si="7"/>
        <v>-10.766371566136209</v>
      </c>
      <c r="Q14" s="8">
        <f t="shared" si="8"/>
        <v>507.11213310676095</v>
      </c>
      <c r="R14" s="9">
        <f t="shared" si="2"/>
        <v>1248002.9595757388</v>
      </c>
      <c r="S14" s="21"/>
      <c r="U14" s="2">
        <v>41456</v>
      </c>
      <c r="V14" s="8">
        <f t="shared" ref="V14:W14" si="15">E26</f>
        <v>0</v>
      </c>
      <c r="W14" s="8">
        <f t="shared" si="15"/>
        <v>0</v>
      </c>
      <c r="X14" s="7">
        <v>0</v>
      </c>
      <c r="Y14" s="7">
        <v>0</v>
      </c>
      <c r="Z14" s="7">
        <v>0</v>
      </c>
      <c r="AA14" s="62">
        <v>0</v>
      </c>
      <c r="AB14" s="7">
        <v>0</v>
      </c>
      <c r="AC14" s="7">
        <v>0</v>
      </c>
      <c r="AD14" s="7">
        <v>0</v>
      </c>
      <c r="AE14" s="7">
        <v>0</v>
      </c>
      <c r="AF14" s="8">
        <f t="shared" si="10"/>
        <v>460.60494327390609</v>
      </c>
      <c r="AH14" s="18" t="s">
        <v>35</v>
      </c>
      <c r="AI14" s="18">
        <v>120</v>
      </c>
    </row>
    <row r="15" spans="1:35">
      <c r="A15" s="2">
        <v>41122</v>
      </c>
      <c r="B15" s="16">
        <f>'WA Sch. 1-2'!B16</f>
        <v>19.350000000000001</v>
      </c>
      <c r="C15" s="8">
        <f>'WA Sch. 1-2'!C16</f>
        <v>374.42250000000007</v>
      </c>
      <c r="D15" s="16">
        <f>'WA Sch. 1-2'!D16</f>
        <v>204.95</v>
      </c>
      <c r="E15" s="8">
        <f>'WA Sch. 1-2'!E16</f>
        <v>16</v>
      </c>
      <c r="F15" s="8">
        <f t="shared" si="3"/>
        <v>256</v>
      </c>
      <c r="G15" s="8">
        <f>'WA Sch. 1-2'!G16</f>
        <v>222</v>
      </c>
      <c r="H15" s="8">
        <f t="shared" si="4"/>
        <v>3.3500000000000014</v>
      </c>
      <c r="I15" s="8">
        <f t="shared" si="1"/>
        <v>118.42250000000007</v>
      </c>
      <c r="J15" s="8">
        <f t="shared" si="1"/>
        <v>-17.050000000000011</v>
      </c>
      <c r="K15" s="9">
        <v>2442</v>
      </c>
      <c r="L15" s="9">
        <v>1215231</v>
      </c>
      <c r="M15" s="9">
        <v>110619</v>
      </c>
      <c r="N15" s="9">
        <f t="shared" si="5"/>
        <v>1325850</v>
      </c>
      <c r="O15" s="9">
        <f t="shared" si="6"/>
        <v>542.93611793611797</v>
      </c>
      <c r="P15" s="8">
        <f t="shared" si="7"/>
        <v>5.2273876614763157</v>
      </c>
      <c r="Q15" s="8">
        <f t="shared" si="8"/>
        <v>548.16350559759428</v>
      </c>
      <c r="R15" s="9">
        <f t="shared" si="2"/>
        <v>1338615.2806693253</v>
      </c>
      <c r="S15" s="21"/>
      <c r="U15" s="2">
        <v>41487</v>
      </c>
      <c r="V15" s="8">
        <f t="shared" ref="V15:W15" si="16">E27</f>
        <v>7</v>
      </c>
      <c r="W15" s="8">
        <f t="shared" si="16"/>
        <v>49</v>
      </c>
      <c r="X15" s="7">
        <v>0</v>
      </c>
      <c r="Y15" s="7">
        <v>0</v>
      </c>
      <c r="Z15" s="7">
        <v>0</v>
      </c>
      <c r="AA15" s="62">
        <v>0</v>
      </c>
      <c r="AB15" s="7">
        <v>0</v>
      </c>
      <c r="AC15" s="7">
        <v>0</v>
      </c>
      <c r="AD15" s="7">
        <v>0</v>
      </c>
      <c r="AE15" s="7">
        <v>0</v>
      </c>
      <c r="AF15" s="8">
        <f t="shared" si="10"/>
        <v>523.5417175417175</v>
      </c>
    </row>
    <row r="16" spans="1:35" ht="15.75" thickBot="1">
      <c r="A16" s="2">
        <v>41153</v>
      </c>
      <c r="B16" s="16">
        <f>'WA Sch. 1-2'!B17</f>
        <v>152.32499999999999</v>
      </c>
      <c r="C16" s="8">
        <f>'WA Sch. 1-2'!C17</f>
        <v>23202.905624999996</v>
      </c>
      <c r="D16" s="16">
        <f>'WA Sch. 1-2'!D17</f>
        <v>43.875</v>
      </c>
      <c r="E16" s="8">
        <f>'WA Sch. 1-2'!E17</f>
        <v>72.5</v>
      </c>
      <c r="F16" s="8">
        <f t="shared" si="3"/>
        <v>5256.25</v>
      </c>
      <c r="G16" s="8">
        <f>'WA Sch. 1-2'!G17</f>
        <v>25</v>
      </c>
      <c r="H16" s="8">
        <f t="shared" si="4"/>
        <v>79.824999999999989</v>
      </c>
      <c r="I16" s="8">
        <f t="shared" si="1"/>
        <v>17946.655624999996</v>
      </c>
      <c r="J16" s="8">
        <f t="shared" si="1"/>
        <v>18.875</v>
      </c>
      <c r="K16" s="9">
        <v>2450</v>
      </c>
      <c r="L16" s="9">
        <v>1296989</v>
      </c>
      <c r="M16" s="9">
        <v>115127</v>
      </c>
      <c r="N16" s="9">
        <f t="shared" si="5"/>
        <v>1412116</v>
      </c>
      <c r="O16" s="9">
        <f t="shared" si="6"/>
        <v>576.37387755102043</v>
      </c>
      <c r="P16" s="8">
        <f t="shared" si="7"/>
        <v>128.82660627795872</v>
      </c>
      <c r="Q16" s="8">
        <f t="shared" si="8"/>
        <v>705.20048382897915</v>
      </c>
      <c r="R16" s="9">
        <f t="shared" si="2"/>
        <v>1727741.185380999</v>
      </c>
      <c r="S16" s="21"/>
      <c r="U16" s="2">
        <v>41518</v>
      </c>
      <c r="V16" s="8">
        <f t="shared" ref="V16:W16" si="17">E28</f>
        <v>164.5</v>
      </c>
      <c r="W16" s="8">
        <f t="shared" si="17"/>
        <v>27060.25</v>
      </c>
      <c r="X16" s="7">
        <v>0</v>
      </c>
      <c r="Y16" s="7">
        <v>0</v>
      </c>
      <c r="Z16" s="7">
        <v>0</v>
      </c>
      <c r="AA16" s="62">
        <v>0</v>
      </c>
      <c r="AB16" s="7">
        <v>0</v>
      </c>
      <c r="AC16" s="7">
        <v>0</v>
      </c>
      <c r="AD16" s="7">
        <v>0</v>
      </c>
      <c r="AE16" s="7">
        <v>0</v>
      </c>
      <c r="AF16" s="8">
        <f t="shared" si="10"/>
        <v>654.64660114660114</v>
      </c>
      <c r="AH16" t="s">
        <v>36</v>
      </c>
    </row>
    <row r="17" spans="1:73">
      <c r="A17" s="2">
        <v>41183</v>
      </c>
      <c r="B17" s="16">
        <f>'WA Sch. 1-2'!B18</f>
        <v>510.4</v>
      </c>
      <c r="C17" s="8">
        <f>'WA Sch. 1-2'!C18</f>
        <v>260508.15999999997</v>
      </c>
      <c r="D17" s="16">
        <f>'WA Sch. 1-2'!D18</f>
        <v>0.65</v>
      </c>
      <c r="E17" s="8">
        <f>'WA Sch. 1-2'!E18</f>
        <v>511.5</v>
      </c>
      <c r="F17" s="8">
        <f t="shared" si="3"/>
        <v>261632.25</v>
      </c>
      <c r="G17" s="8">
        <f>'WA Sch. 1-2'!G18</f>
        <v>0</v>
      </c>
      <c r="H17" s="8">
        <f t="shared" si="4"/>
        <v>-1.1000000000000227</v>
      </c>
      <c r="I17" s="8">
        <f t="shared" si="1"/>
        <v>-1124.0900000000256</v>
      </c>
      <c r="J17" s="8">
        <f t="shared" si="1"/>
        <v>0.65</v>
      </c>
      <c r="K17" s="9">
        <v>2466</v>
      </c>
      <c r="L17" s="9">
        <v>1808243</v>
      </c>
      <c r="M17" s="9">
        <v>1786026</v>
      </c>
      <c r="N17" s="9">
        <f t="shared" si="5"/>
        <v>3594269</v>
      </c>
      <c r="O17" s="9">
        <f t="shared" si="6"/>
        <v>1457.5300081103001</v>
      </c>
      <c r="P17" s="8">
        <f t="shared" si="7"/>
        <v>-2.0225792585936002</v>
      </c>
      <c r="Q17" s="8">
        <f t="shared" si="8"/>
        <v>1455.5074288517064</v>
      </c>
      <c r="R17" s="9">
        <f t="shared" si="2"/>
        <v>3589281.3195483079</v>
      </c>
      <c r="S17" s="21"/>
      <c r="U17" s="2">
        <v>41548</v>
      </c>
      <c r="V17" s="8">
        <f t="shared" ref="V17:W17" si="18">E29</f>
        <v>599</v>
      </c>
      <c r="W17" s="8">
        <f t="shared" si="18"/>
        <v>358801</v>
      </c>
      <c r="X17" s="7">
        <v>0</v>
      </c>
      <c r="Y17" s="7">
        <v>0</v>
      </c>
      <c r="Z17" s="7">
        <v>0</v>
      </c>
      <c r="AA17" s="62">
        <v>0</v>
      </c>
      <c r="AB17" s="7">
        <v>0</v>
      </c>
      <c r="AC17" s="7">
        <v>0</v>
      </c>
      <c r="AD17" s="7">
        <v>0</v>
      </c>
      <c r="AE17" s="7">
        <v>0</v>
      </c>
      <c r="AF17" s="8">
        <f t="shared" si="10"/>
        <v>1543.5993602558976</v>
      </c>
      <c r="AH17" s="19"/>
      <c r="AI17" s="19" t="s">
        <v>41</v>
      </c>
      <c r="AJ17" s="19" t="s">
        <v>42</v>
      </c>
      <c r="AK17" s="19" t="s">
        <v>43</v>
      </c>
      <c r="AL17" s="19" t="s">
        <v>44</v>
      </c>
      <c r="AM17" s="19" t="s">
        <v>45</v>
      </c>
    </row>
    <row r="18" spans="1:73">
      <c r="A18" s="2">
        <v>41214</v>
      </c>
      <c r="B18" s="16">
        <f>'WA Sch. 1-2'!B19</f>
        <v>874.97500000000002</v>
      </c>
      <c r="C18" s="8">
        <f>'WA Sch. 1-2'!C19</f>
        <v>765581.25062499999</v>
      </c>
      <c r="D18" s="16">
        <f>'WA Sch. 1-2'!D19</f>
        <v>0</v>
      </c>
      <c r="E18" s="8">
        <f>'WA Sch. 1-2'!E19</f>
        <v>781</v>
      </c>
      <c r="F18" s="8">
        <f t="shared" si="3"/>
        <v>609961</v>
      </c>
      <c r="G18" s="8">
        <f>'WA Sch. 1-2'!G19</f>
        <v>0</v>
      </c>
      <c r="H18" s="8">
        <f t="shared" si="4"/>
        <v>93.975000000000023</v>
      </c>
      <c r="I18" s="8">
        <f t="shared" si="1"/>
        <v>155620.25062499999</v>
      </c>
      <c r="J18" s="8">
        <f t="shared" si="1"/>
        <v>0</v>
      </c>
      <c r="K18" s="9">
        <v>2469</v>
      </c>
      <c r="L18" s="9">
        <v>3449867</v>
      </c>
      <c r="M18" s="9">
        <v>1162561</v>
      </c>
      <c r="N18" s="9">
        <f t="shared" si="5"/>
        <v>4612428</v>
      </c>
      <c r="O18" s="9">
        <f t="shared" si="6"/>
        <v>1868.1360874848117</v>
      </c>
      <c r="P18" s="8">
        <f t="shared" si="7"/>
        <v>189.60147352414072</v>
      </c>
      <c r="Q18" s="8">
        <f t="shared" si="8"/>
        <v>2057.7375610089525</v>
      </c>
      <c r="R18" s="9">
        <f t="shared" si="2"/>
        <v>5080554.0381311039</v>
      </c>
      <c r="S18" s="21"/>
      <c r="U18" s="2">
        <v>41579</v>
      </c>
      <c r="V18" s="8">
        <f t="shared" ref="V18:W18" si="19">E30</f>
        <v>906.5</v>
      </c>
      <c r="W18" s="8">
        <f t="shared" si="19"/>
        <v>821742.25</v>
      </c>
      <c r="X18" s="7">
        <v>0</v>
      </c>
      <c r="Y18" s="7">
        <v>0</v>
      </c>
      <c r="Z18" s="7">
        <v>0</v>
      </c>
      <c r="AA18" s="62">
        <v>0</v>
      </c>
      <c r="AB18" s="7">
        <v>0</v>
      </c>
      <c r="AC18" s="7">
        <v>0</v>
      </c>
      <c r="AD18" s="7">
        <v>0</v>
      </c>
      <c r="AE18" s="7">
        <v>0</v>
      </c>
      <c r="AF18" s="8">
        <f t="shared" si="10"/>
        <v>2222.8300395256915</v>
      </c>
      <c r="AH18" s="17" t="s">
        <v>37</v>
      </c>
      <c r="AI18" s="17">
        <v>8</v>
      </c>
      <c r="AJ18" s="17">
        <v>79762801.948153898</v>
      </c>
      <c r="AK18" s="17">
        <v>9970350.2435192373</v>
      </c>
      <c r="AL18" s="17">
        <v>1114.8787990020353</v>
      </c>
      <c r="AM18" s="17">
        <v>2.8811593359616063E-102</v>
      </c>
    </row>
    <row r="19" spans="1:73">
      <c r="A19" s="2">
        <v>41244</v>
      </c>
      <c r="B19" s="16">
        <f>'WA Sch. 1-2'!B20</f>
        <v>1138.7249999999999</v>
      </c>
      <c r="C19" s="8">
        <f>'WA Sch. 1-2'!C20</f>
        <v>1296694.6256249999</v>
      </c>
      <c r="D19" s="16">
        <f>'WA Sch. 1-2'!D20</f>
        <v>0</v>
      </c>
      <c r="E19" s="8">
        <f>'WA Sch. 1-2'!E20</f>
        <v>1045.5</v>
      </c>
      <c r="F19" s="8">
        <f t="shared" si="3"/>
        <v>1093070.25</v>
      </c>
      <c r="G19" s="8">
        <f>'WA Sch. 1-2'!G20</f>
        <v>0</v>
      </c>
      <c r="H19" s="8">
        <f t="shared" si="4"/>
        <v>93.224999999999909</v>
      </c>
      <c r="I19" s="8">
        <f t="shared" si="1"/>
        <v>203624.37562499987</v>
      </c>
      <c r="J19" s="8">
        <f t="shared" si="1"/>
        <v>0</v>
      </c>
      <c r="K19" s="9">
        <v>2476</v>
      </c>
      <c r="L19" s="9">
        <v>5394011</v>
      </c>
      <c r="M19" s="9">
        <v>720411</v>
      </c>
      <c r="N19" s="9">
        <f t="shared" si="5"/>
        <v>6114422</v>
      </c>
      <c r="O19" s="9">
        <f t="shared" si="6"/>
        <v>2469.4757673667204</v>
      </c>
      <c r="P19" s="8">
        <f t="shared" si="7"/>
        <v>201.98004262547528</v>
      </c>
      <c r="Q19" s="8">
        <f t="shared" si="8"/>
        <v>2671.4558099921956</v>
      </c>
      <c r="R19" s="9">
        <f t="shared" si="2"/>
        <v>6614524.5855406765</v>
      </c>
      <c r="S19" s="21"/>
      <c r="U19" s="2">
        <v>41609</v>
      </c>
      <c r="V19" s="8">
        <f t="shared" ref="V19:W19" si="20">E31</f>
        <v>1220</v>
      </c>
      <c r="W19" s="8">
        <f t="shared" si="20"/>
        <v>1488400</v>
      </c>
      <c r="X19" s="7">
        <v>0</v>
      </c>
      <c r="Y19" s="7">
        <v>0</v>
      </c>
      <c r="Z19" s="7">
        <v>0</v>
      </c>
      <c r="AA19" s="62">
        <v>0</v>
      </c>
      <c r="AB19" s="7">
        <v>0</v>
      </c>
      <c r="AC19" s="7">
        <v>0</v>
      </c>
      <c r="AD19" s="7">
        <v>0</v>
      </c>
      <c r="AE19" s="7">
        <v>0</v>
      </c>
      <c r="AF19" s="8">
        <f t="shared" si="10"/>
        <v>2945.9542947202522</v>
      </c>
      <c r="AH19" s="17" t="s">
        <v>38</v>
      </c>
      <c r="AI19" s="17">
        <v>111</v>
      </c>
      <c r="AJ19" s="17">
        <v>992671.91915505694</v>
      </c>
      <c r="AK19" s="17">
        <v>8942.9902626581697</v>
      </c>
      <c r="AL19" s="17"/>
      <c r="AM19" s="17"/>
    </row>
    <row r="20" spans="1:73" ht="15.75" thickBot="1">
      <c r="A20" s="2">
        <v>41275</v>
      </c>
      <c r="B20" s="8">
        <f>'WA Sch. 1-2'!B21</f>
        <v>1095.1500000000001</v>
      </c>
      <c r="C20" s="8">
        <f>'WA Sch. 1-2'!C21</f>
        <v>1199353.5225000002</v>
      </c>
      <c r="D20" s="8">
        <f>'WA Sch. 1-2'!D21</f>
        <v>0</v>
      </c>
      <c r="E20" s="8">
        <f>'WA Sch. 1-2'!E21</f>
        <v>1249.5</v>
      </c>
      <c r="F20" s="8">
        <f t="shared" si="3"/>
        <v>1561250.25</v>
      </c>
      <c r="G20" s="8">
        <f>'WA Sch. 1-2'!G21</f>
        <v>0</v>
      </c>
      <c r="H20" s="8">
        <f>B20-E20</f>
        <v>-154.34999999999991</v>
      </c>
      <c r="I20" s="8">
        <f t="shared" si="1"/>
        <v>-361896.7274999998</v>
      </c>
      <c r="J20" s="8">
        <f t="shared" si="1"/>
        <v>0</v>
      </c>
      <c r="K20" s="9">
        <v>2483</v>
      </c>
      <c r="L20" s="9">
        <v>7079248</v>
      </c>
      <c r="M20" s="9">
        <v>395846</v>
      </c>
      <c r="N20" s="9">
        <f t="shared" si="5"/>
        <v>7475094</v>
      </c>
      <c r="O20" s="9">
        <f t="shared" si="6"/>
        <v>3010.5090616190091</v>
      </c>
      <c r="P20" s="8">
        <f t="shared" si="7"/>
        <v>-341.39760976079003</v>
      </c>
      <c r="Q20" s="8">
        <f t="shared" si="8"/>
        <v>2669.111451858219</v>
      </c>
      <c r="R20" s="9">
        <f t="shared" si="2"/>
        <v>6627403.7349639582</v>
      </c>
      <c r="S20" s="21"/>
      <c r="U20" s="2">
        <v>41640</v>
      </c>
      <c r="V20" s="8">
        <f t="shared" ref="V20:W20" si="21">E32</f>
        <v>1040</v>
      </c>
      <c r="W20" s="8">
        <f t="shared" si="21"/>
        <v>1081600</v>
      </c>
      <c r="X20" s="7">
        <v>1</v>
      </c>
      <c r="Y20" s="7">
        <v>0</v>
      </c>
      <c r="Z20" s="7">
        <v>0</v>
      </c>
      <c r="AA20" s="62">
        <v>0</v>
      </c>
      <c r="AB20" s="7">
        <v>0</v>
      </c>
      <c r="AC20" s="7">
        <v>0</v>
      </c>
      <c r="AD20" s="7">
        <v>0</v>
      </c>
      <c r="AE20" s="7">
        <v>0</v>
      </c>
      <c r="AF20" s="8">
        <f t="shared" si="10"/>
        <v>2755.6486166007903</v>
      </c>
      <c r="AH20" s="18" t="s">
        <v>39</v>
      </c>
      <c r="AI20" s="18">
        <v>119</v>
      </c>
      <c r="AJ20" s="18">
        <v>80755473.867308959</v>
      </c>
      <c r="AK20" s="18"/>
      <c r="AL20" s="18"/>
      <c r="AM20" s="18"/>
    </row>
    <row r="21" spans="1:73" ht="15.75" thickBot="1">
      <c r="A21" s="2">
        <v>41306</v>
      </c>
      <c r="B21" s="8">
        <f>'WA Sch. 1-2'!B22</f>
        <v>932.76424999999995</v>
      </c>
      <c r="C21" s="8">
        <f>'WA Sch. 1-2'!C22</f>
        <v>870049.14607806236</v>
      </c>
      <c r="D21" s="8">
        <f>'WA Sch. 1-2'!D22</f>
        <v>0</v>
      </c>
      <c r="E21" s="8">
        <f>'WA Sch. 1-2'!E22</f>
        <v>873.5</v>
      </c>
      <c r="F21" s="8">
        <f t="shared" si="3"/>
        <v>763002.25</v>
      </c>
      <c r="G21" s="8">
        <f>'WA Sch. 1-2'!G22</f>
        <v>0</v>
      </c>
      <c r="H21" s="8">
        <f t="shared" si="4"/>
        <v>59.264249999999947</v>
      </c>
      <c r="I21" s="8">
        <f t="shared" si="1"/>
        <v>107046.89607806236</v>
      </c>
      <c r="J21" s="8">
        <f t="shared" si="1"/>
        <v>0</v>
      </c>
      <c r="K21" s="9">
        <v>2493</v>
      </c>
      <c r="L21" s="9">
        <v>6992496</v>
      </c>
      <c r="M21" s="9">
        <v>-1330194</v>
      </c>
      <c r="N21" s="9">
        <f t="shared" si="5"/>
        <v>5662302</v>
      </c>
      <c r="O21" s="9">
        <f t="shared" si="6"/>
        <v>2271.2803850782188</v>
      </c>
      <c r="P21" s="8">
        <f t="shared" si="7"/>
        <v>122.08248086674087</v>
      </c>
      <c r="Q21" s="8">
        <f t="shared" si="8"/>
        <v>2393.3628659449596</v>
      </c>
      <c r="R21" s="9">
        <f t="shared" si="2"/>
        <v>5966653.6248007845</v>
      </c>
      <c r="S21" s="21"/>
      <c r="U21" s="2">
        <v>41671</v>
      </c>
      <c r="V21" s="8">
        <f t="shared" ref="V21:W21" si="22">E33</f>
        <v>1091.5</v>
      </c>
      <c r="W21" s="8">
        <f t="shared" si="22"/>
        <v>1191372.25</v>
      </c>
      <c r="X21" s="7">
        <v>0</v>
      </c>
      <c r="Y21" s="7">
        <v>1</v>
      </c>
      <c r="Z21" s="7">
        <v>0</v>
      </c>
      <c r="AA21" s="62">
        <v>0</v>
      </c>
      <c r="AB21" s="7">
        <v>0</v>
      </c>
      <c r="AC21" s="7">
        <v>0</v>
      </c>
      <c r="AD21" s="7">
        <v>0</v>
      </c>
      <c r="AE21" s="7">
        <v>0</v>
      </c>
      <c r="AF21" s="8">
        <f t="shared" si="10"/>
        <v>2700.8699251083958</v>
      </c>
    </row>
    <row r="22" spans="1:73">
      <c r="A22" s="2">
        <v>41334</v>
      </c>
      <c r="B22" s="8">
        <f>'WA Sch. 1-2'!B23</f>
        <v>767.35</v>
      </c>
      <c r="C22" s="8">
        <f>'WA Sch. 1-2'!C23</f>
        <v>588826.02250000008</v>
      </c>
      <c r="D22" s="8">
        <f>'WA Sch. 1-2'!D23</f>
        <v>0</v>
      </c>
      <c r="E22" s="8">
        <f>'WA Sch. 1-2'!E23</f>
        <v>738</v>
      </c>
      <c r="F22" s="8">
        <f t="shared" si="3"/>
        <v>544644</v>
      </c>
      <c r="G22" s="8">
        <f>'WA Sch. 1-2'!G23</f>
        <v>0</v>
      </c>
      <c r="H22" s="8">
        <f t="shared" si="4"/>
        <v>29.350000000000023</v>
      </c>
      <c r="I22" s="8">
        <f t="shared" si="1"/>
        <v>44182.022500000079</v>
      </c>
      <c r="J22" s="8">
        <f t="shared" si="1"/>
        <v>0</v>
      </c>
      <c r="K22" s="9">
        <v>2500</v>
      </c>
      <c r="L22" s="9">
        <v>5551768</v>
      </c>
      <c r="M22" s="9">
        <v>-697026</v>
      </c>
      <c r="N22" s="9">
        <f t="shared" si="5"/>
        <v>4854742</v>
      </c>
      <c r="O22" s="9">
        <f t="shared" si="6"/>
        <v>1941.8968</v>
      </c>
      <c r="P22" s="8">
        <f t="shared" si="7"/>
        <v>57.968715235079962</v>
      </c>
      <c r="Q22" s="8">
        <f t="shared" si="8"/>
        <v>1999.86551523508</v>
      </c>
      <c r="R22" s="9">
        <f t="shared" si="2"/>
        <v>4999663.7880876996</v>
      </c>
      <c r="S22" s="21"/>
      <c r="U22" s="2">
        <v>41699</v>
      </c>
      <c r="V22" s="8">
        <f t="shared" ref="V22:W22" si="23">E34</f>
        <v>786.5</v>
      </c>
      <c r="W22" s="8">
        <f t="shared" si="23"/>
        <v>618582.25</v>
      </c>
      <c r="X22" s="7">
        <v>0</v>
      </c>
      <c r="Y22" s="7">
        <v>0</v>
      </c>
      <c r="Z22" s="7">
        <v>0</v>
      </c>
      <c r="AA22" s="62">
        <v>0</v>
      </c>
      <c r="AB22" s="7">
        <v>0</v>
      </c>
      <c r="AC22" s="7">
        <v>0</v>
      </c>
      <c r="AD22" s="7">
        <v>0</v>
      </c>
      <c r="AE22" s="7">
        <v>0</v>
      </c>
      <c r="AF22" s="8">
        <f t="shared" si="10"/>
        <v>2062.6707173657387</v>
      </c>
      <c r="AH22" s="19"/>
      <c r="AI22" s="19" t="s">
        <v>46</v>
      </c>
      <c r="AJ22" s="19" t="s">
        <v>34</v>
      </c>
      <c r="AK22" s="19" t="s">
        <v>47</v>
      </c>
      <c r="AL22" s="19" t="s">
        <v>48</v>
      </c>
      <c r="AM22" s="19" t="s">
        <v>49</v>
      </c>
      <c r="AN22" s="19" t="s">
        <v>50</v>
      </c>
      <c r="AO22" s="19" t="s">
        <v>51</v>
      </c>
      <c r="AP22" s="19" t="s">
        <v>52</v>
      </c>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row>
    <row r="23" spans="1:73">
      <c r="A23" s="2">
        <v>41365</v>
      </c>
      <c r="B23" s="8">
        <f>'WA Sch. 1-2'!B24</f>
        <v>547.15</v>
      </c>
      <c r="C23" s="8">
        <f>'WA Sch. 1-2'!C24</f>
        <v>299373.1225</v>
      </c>
      <c r="D23" s="8">
        <f>'WA Sch. 1-2'!D24</f>
        <v>0.375</v>
      </c>
      <c r="E23" s="8">
        <f>'WA Sch. 1-2'!E24</f>
        <v>568.5</v>
      </c>
      <c r="F23" s="8">
        <f t="shared" si="3"/>
        <v>323192.25</v>
      </c>
      <c r="G23" s="8">
        <f>'WA Sch. 1-2'!G24</f>
        <v>0</v>
      </c>
      <c r="H23" s="8">
        <f t="shared" si="4"/>
        <v>-21.350000000000023</v>
      </c>
      <c r="I23" s="8">
        <f t="shared" si="1"/>
        <v>-23819.127500000002</v>
      </c>
      <c r="J23" s="8">
        <f t="shared" si="1"/>
        <v>0.375</v>
      </c>
      <c r="K23" s="9">
        <v>2487</v>
      </c>
      <c r="L23" s="9">
        <v>4340854</v>
      </c>
      <c r="M23" s="9">
        <v>-698969</v>
      </c>
      <c r="N23" s="9">
        <f t="shared" si="5"/>
        <v>3641885</v>
      </c>
      <c r="O23" s="9">
        <f t="shared" si="6"/>
        <v>1464.3687173301166</v>
      </c>
      <c r="P23" s="8">
        <f t="shared" si="7"/>
        <v>-39.821042017659707</v>
      </c>
      <c r="Q23" s="8">
        <f t="shared" si="8"/>
        <v>1424.5476753124569</v>
      </c>
      <c r="R23" s="9">
        <f t="shared" si="2"/>
        <v>3542850.0685020802</v>
      </c>
      <c r="S23" s="21"/>
      <c r="U23" s="2">
        <v>41730</v>
      </c>
      <c r="V23" s="8">
        <f t="shared" ref="V23:W23" si="24">E35</f>
        <v>543.5</v>
      </c>
      <c r="W23" s="8">
        <f t="shared" si="24"/>
        <v>295392.25</v>
      </c>
      <c r="X23" s="7">
        <v>0</v>
      </c>
      <c r="Y23" s="7">
        <v>0</v>
      </c>
      <c r="Z23" s="7">
        <v>1</v>
      </c>
      <c r="AA23" s="62">
        <v>0</v>
      </c>
      <c r="AB23" s="7">
        <v>0</v>
      </c>
      <c r="AC23" s="7">
        <v>0</v>
      </c>
      <c r="AD23" s="7">
        <v>0</v>
      </c>
      <c r="AE23" s="7">
        <v>0</v>
      </c>
      <c r="AF23" s="8">
        <f t="shared" si="10"/>
        <v>1317.4396551724137</v>
      </c>
      <c r="AH23" s="17" t="s">
        <v>40</v>
      </c>
      <c r="AI23" s="17">
        <v>525.19272988815885</v>
      </c>
      <c r="AJ23" s="17">
        <v>17.996235236631922</v>
      </c>
      <c r="AK23" s="17">
        <v>29.183477709777431</v>
      </c>
      <c r="AL23" s="17">
        <v>6.8658903599015176E-54</v>
      </c>
      <c r="AM23" s="17">
        <v>489.53198839074906</v>
      </c>
      <c r="AN23" s="17">
        <v>560.85347138556858</v>
      </c>
      <c r="AO23" s="17">
        <v>489.53198839074906</v>
      </c>
      <c r="AP23" s="17">
        <v>560.85347138556858</v>
      </c>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row>
    <row r="24" spans="1:73">
      <c r="A24" s="2">
        <v>41395</v>
      </c>
      <c r="B24" s="8">
        <f>'WA Sch. 1-2'!B25</f>
        <v>290.02499999999998</v>
      </c>
      <c r="C24" s="8">
        <f>'WA Sch. 1-2'!C25</f>
        <v>84114.500624999986</v>
      </c>
      <c r="D24" s="8">
        <f>'WA Sch. 1-2'!D25</f>
        <v>14.95</v>
      </c>
      <c r="E24" s="8">
        <f>'WA Sch. 1-2'!E25</f>
        <v>279.5</v>
      </c>
      <c r="F24" s="8">
        <f t="shared" si="3"/>
        <v>78120.25</v>
      </c>
      <c r="G24" s="8">
        <f>'WA Sch. 1-2'!G25</f>
        <v>28.5</v>
      </c>
      <c r="H24" s="8">
        <f t="shared" si="4"/>
        <v>10.524999999999977</v>
      </c>
      <c r="I24" s="8">
        <f t="shared" si="1"/>
        <v>5994.250624999986</v>
      </c>
      <c r="J24" s="8">
        <f t="shared" si="1"/>
        <v>-13.55</v>
      </c>
      <c r="K24" s="9">
        <v>2480</v>
      </c>
      <c r="L24" s="9">
        <v>3025426</v>
      </c>
      <c r="M24" s="9">
        <v>-1068645</v>
      </c>
      <c r="N24" s="9">
        <f t="shared" si="5"/>
        <v>1956781</v>
      </c>
      <c r="O24" s="9">
        <f t="shared" si="6"/>
        <v>789.02459677419358</v>
      </c>
      <c r="P24" s="8">
        <f t="shared" si="7"/>
        <v>18.009314160940036</v>
      </c>
      <c r="Q24" s="8">
        <f t="shared" si="8"/>
        <v>807.03391093513358</v>
      </c>
      <c r="R24" s="9">
        <f t="shared" si="2"/>
        <v>2001444.0991191312</v>
      </c>
      <c r="S24" s="21"/>
      <c r="U24" s="2">
        <v>41760</v>
      </c>
      <c r="V24" s="8">
        <f t="shared" ref="V24:W24" si="25">E36</f>
        <v>231.5</v>
      </c>
      <c r="W24" s="8">
        <f t="shared" si="25"/>
        <v>53592.25</v>
      </c>
      <c r="X24" s="7">
        <v>0</v>
      </c>
      <c r="Y24" s="7">
        <v>0</v>
      </c>
      <c r="Z24" s="7">
        <v>0</v>
      </c>
      <c r="AA24" s="62">
        <v>0</v>
      </c>
      <c r="AB24" s="7">
        <v>0</v>
      </c>
      <c r="AC24" s="7">
        <v>0</v>
      </c>
      <c r="AD24" s="7">
        <v>0</v>
      </c>
      <c r="AE24" s="7">
        <v>0</v>
      </c>
      <c r="AF24" s="8">
        <f t="shared" si="10"/>
        <v>850.90377062058133</v>
      </c>
      <c r="AH24" s="17" t="s">
        <v>4</v>
      </c>
      <c r="AI24" s="17">
        <v>1.5504424067171885</v>
      </c>
      <c r="AJ24" s="17">
        <v>8.1926846964461841E-2</v>
      </c>
      <c r="AK24" s="17">
        <v>18.924717161271179</v>
      </c>
      <c r="AL24" s="17">
        <v>1.561806156455889E-36</v>
      </c>
      <c r="AM24" s="17">
        <v>1.3880988902604481</v>
      </c>
      <c r="AN24" s="17">
        <v>1.7127859231739289</v>
      </c>
      <c r="AO24" s="17">
        <v>1.3880988902604481</v>
      </c>
      <c r="AP24" s="17">
        <v>1.7127859231739289</v>
      </c>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row>
    <row r="25" spans="1:73">
      <c r="A25" s="2">
        <v>41426</v>
      </c>
      <c r="B25" s="8">
        <f>'WA Sch. 1-2'!B26</f>
        <v>126.95</v>
      </c>
      <c r="C25" s="8">
        <f>'WA Sch. 1-2'!C26</f>
        <v>16116.302500000002</v>
      </c>
      <c r="D25" s="8">
        <f>'WA Sch. 1-2'!D26</f>
        <v>68</v>
      </c>
      <c r="E25" s="8">
        <f>'WA Sch. 1-2'!E26</f>
        <v>144.5</v>
      </c>
      <c r="F25" s="8">
        <f t="shared" si="3"/>
        <v>20880.25</v>
      </c>
      <c r="G25" s="8">
        <f>'WA Sch. 1-2'!G26</f>
        <v>45.5</v>
      </c>
      <c r="H25" s="8">
        <f t="shared" si="4"/>
        <v>-17.549999999999997</v>
      </c>
      <c r="I25" s="8">
        <f t="shared" si="1"/>
        <v>-4763.9474999999984</v>
      </c>
      <c r="J25" s="8">
        <f t="shared" si="1"/>
        <v>22.5</v>
      </c>
      <c r="K25" s="9">
        <v>2465</v>
      </c>
      <c r="L25" s="9">
        <v>1977966</v>
      </c>
      <c r="M25" s="9">
        <v>-306511</v>
      </c>
      <c r="N25" s="9">
        <f t="shared" si="5"/>
        <v>1671455</v>
      </c>
      <c r="O25" s="9">
        <f t="shared" si="6"/>
        <v>678.07505070993909</v>
      </c>
      <c r="P25" s="8">
        <f t="shared" si="7"/>
        <v>-28.554117979505978</v>
      </c>
      <c r="Q25" s="8">
        <f t="shared" si="8"/>
        <v>649.52093273043306</v>
      </c>
      <c r="R25" s="9">
        <f t="shared" si="2"/>
        <v>1601069.0991805175</v>
      </c>
      <c r="S25" s="21"/>
      <c r="U25" s="2">
        <v>41791</v>
      </c>
      <c r="V25" s="8">
        <f t="shared" ref="V25:W25" si="26">E37</f>
        <v>112</v>
      </c>
      <c r="W25" s="8">
        <f t="shared" si="26"/>
        <v>12544</v>
      </c>
      <c r="X25" s="7">
        <v>0</v>
      </c>
      <c r="Y25" s="7">
        <v>0</v>
      </c>
      <c r="Z25" s="7">
        <v>0</v>
      </c>
      <c r="AA25" s="62">
        <v>0</v>
      </c>
      <c r="AB25" s="7">
        <v>0</v>
      </c>
      <c r="AC25" s="7">
        <v>0</v>
      </c>
      <c r="AD25" s="7">
        <v>0</v>
      </c>
      <c r="AE25" s="7">
        <v>0</v>
      </c>
      <c r="AF25" s="8">
        <f t="shared" si="10"/>
        <v>680.25107885445277</v>
      </c>
      <c r="AH25" s="17" t="s">
        <v>5</v>
      </c>
      <c r="AI25" s="17">
        <v>2.8208827692146568E-4</v>
      </c>
      <c r="AJ25" s="17">
        <v>7.09361542632207E-5</v>
      </c>
      <c r="AK25" s="17">
        <v>3.9766502688421621</v>
      </c>
      <c r="AL25" s="17">
        <v>1.2482868006639386E-4</v>
      </c>
      <c r="AM25" s="17">
        <v>1.4152355175873054E-4</v>
      </c>
      <c r="AN25" s="17">
        <v>4.2265300208420081E-4</v>
      </c>
      <c r="AO25" s="17">
        <v>1.4152355175873054E-4</v>
      </c>
      <c r="AP25" s="17">
        <v>4.2265300208420081E-4</v>
      </c>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row>
    <row r="26" spans="1:73">
      <c r="A26" s="2">
        <v>41456</v>
      </c>
      <c r="B26" s="8">
        <f>'WA Sch. 1-2'!B27</f>
        <v>14.1</v>
      </c>
      <c r="C26" s="8">
        <f>'WA Sch. 1-2'!C27</f>
        <v>198.81</v>
      </c>
      <c r="D26" s="8">
        <f>'WA Sch. 1-2'!D27</f>
        <v>240.05</v>
      </c>
      <c r="E26" s="8">
        <f>'WA Sch. 1-2'!E27</f>
        <v>0</v>
      </c>
      <c r="F26" s="8">
        <f t="shared" si="3"/>
        <v>0</v>
      </c>
      <c r="G26" s="8">
        <f>'WA Sch. 1-2'!G27</f>
        <v>277</v>
      </c>
      <c r="H26" s="8">
        <f t="shared" si="4"/>
        <v>14.1</v>
      </c>
      <c r="I26" s="8">
        <f t="shared" si="1"/>
        <v>198.81</v>
      </c>
      <c r="J26" s="8">
        <f t="shared" si="1"/>
        <v>-36.949999999999989</v>
      </c>
      <c r="K26" s="9">
        <v>2468</v>
      </c>
      <c r="L26" s="9">
        <v>1365324.0000000002</v>
      </c>
      <c r="M26" s="9">
        <v>-228551</v>
      </c>
      <c r="N26" s="9">
        <f t="shared" si="5"/>
        <v>1136773.0000000002</v>
      </c>
      <c r="O26" s="9">
        <f t="shared" si="6"/>
        <v>460.60494327390609</v>
      </c>
      <c r="P26" s="8">
        <f t="shared" si="7"/>
        <v>21.917319905047112</v>
      </c>
      <c r="Q26" s="8">
        <f t="shared" si="8"/>
        <v>482.52226317895321</v>
      </c>
      <c r="R26" s="9">
        <f t="shared" si="2"/>
        <v>1190864.9455256565</v>
      </c>
      <c r="S26" s="21"/>
      <c r="U26" s="2">
        <v>41821</v>
      </c>
      <c r="V26" s="8">
        <f t="shared" ref="V26:W26" si="27">E38</f>
        <v>7.5</v>
      </c>
      <c r="W26" s="8">
        <f t="shared" si="27"/>
        <v>56.25</v>
      </c>
      <c r="X26" s="7">
        <v>0</v>
      </c>
      <c r="Y26" s="7">
        <v>0</v>
      </c>
      <c r="Z26" s="7">
        <v>0</v>
      </c>
      <c r="AA26" s="62">
        <v>0</v>
      </c>
      <c r="AB26" s="7">
        <v>0</v>
      </c>
      <c r="AC26" s="7">
        <v>0</v>
      </c>
      <c r="AD26" s="7">
        <v>0</v>
      </c>
      <c r="AE26" s="7">
        <v>0</v>
      </c>
      <c r="AF26" s="8">
        <f t="shared" si="10"/>
        <v>573.92865497076025</v>
      </c>
      <c r="AH26" s="17" t="s">
        <v>18</v>
      </c>
      <c r="AI26" s="17">
        <v>100.58187323940707</v>
      </c>
      <c r="AJ26" s="17">
        <v>38.46948154493348</v>
      </c>
      <c r="AK26" s="17">
        <v>2.6145887389182643</v>
      </c>
      <c r="AL26" s="17">
        <v>1.0174040377249746E-2</v>
      </c>
      <c r="AM26" s="17">
        <v>24.352027448060483</v>
      </c>
      <c r="AN26" s="17">
        <v>176.81171903075366</v>
      </c>
      <c r="AO26" s="17">
        <v>24.352027448060483</v>
      </c>
      <c r="AP26" s="17">
        <v>176.81171903075366</v>
      </c>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row>
    <row r="27" spans="1:73">
      <c r="A27" s="2">
        <v>41487</v>
      </c>
      <c r="B27" s="8">
        <f>'WA Sch. 1-2'!B28</f>
        <v>19.350000000000001</v>
      </c>
      <c r="C27" s="8">
        <f>'WA Sch. 1-2'!C28</f>
        <v>374.42250000000007</v>
      </c>
      <c r="D27" s="8">
        <f>'WA Sch. 1-2'!D28</f>
        <v>204.95</v>
      </c>
      <c r="E27" s="8">
        <f>'WA Sch. 1-2'!E28</f>
        <v>7</v>
      </c>
      <c r="F27" s="8">
        <f t="shared" si="3"/>
        <v>49</v>
      </c>
      <c r="G27" s="8">
        <f>'WA Sch. 1-2'!G28</f>
        <v>230.5</v>
      </c>
      <c r="H27" s="8">
        <f t="shared" si="4"/>
        <v>12.350000000000001</v>
      </c>
      <c r="I27" s="8">
        <f t="shared" si="1"/>
        <v>325.42250000000007</v>
      </c>
      <c r="J27" s="8">
        <f t="shared" si="1"/>
        <v>-25.550000000000011</v>
      </c>
      <c r="K27" s="9">
        <v>2457</v>
      </c>
      <c r="L27" s="9">
        <v>1167639</v>
      </c>
      <c r="M27" s="9">
        <v>118703</v>
      </c>
      <c r="N27" s="9">
        <f t="shared" si="5"/>
        <v>1286342</v>
      </c>
      <c r="O27" s="9">
        <f t="shared" si="6"/>
        <v>523.5417175417175</v>
      </c>
      <c r="P27" s="8">
        <f t="shared" si="7"/>
        <v>19.239761595253754</v>
      </c>
      <c r="Q27" s="8">
        <f t="shared" si="8"/>
        <v>542.78147913697126</v>
      </c>
      <c r="R27" s="9">
        <f t="shared" si="2"/>
        <v>1333614.0942395383</v>
      </c>
      <c r="S27" s="21"/>
      <c r="U27" s="2">
        <v>41852</v>
      </c>
      <c r="V27" s="8">
        <f t="shared" ref="V27:W27" si="28">E39</f>
        <v>6</v>
      </c>
      <c r="W27" s="8">
        <f t="shared" si="28"/>
        <v>36</v>
      </c>
      <c r="X27" s="7">
        <v>0</v>
      </c>
      <c r="Y27" s="7">
        <v>0</v>
      </c>
      <c r="Z27" s="7">
        <v>0</v>
      </c>
      <c r="AA27" s="62">
        <v>0</v>
      </c>
      <c r="AB27" s="7">
        <v>0</v>
      </c>
      <c r="AC27" s="7">
        <v>0</v>
      </c>
      <c r="AD27" s="7">
        <v>0</v>
      </c>
      <c r="AE27" s="7">
        <v>0</v>
      </c>
      <c r="AF27" s="8">
        <f t="shared" si="10"/>
        <v>531.265625</v>
      </c>
      <c r="AH27" s="17" t="s">
        <v>19</v>
      </c>
      <c r="AI27" s="17">
        <v>212.51573150084678</v>
      </c>
      <c r="AJ27" s="17">
        <v>34.310583861686538</v>
      </c>
      <c r="AK27" s="17">
        <v>6.1938826910537035</v>
      </c>
      <c r="AL27" s="17">
        <v>1.0179149643880038E-8</v>
      </c>
      <c r="AM27" s="17">
        <v>144.52701910469816</v>
      </c>
      <c r="AN27" s="17">
        <v>280.50444389699544</v>
      </c>
      <c r="AO27" s="17">
        <v>144.52701910469816</v>
      </c>
      <c r="AP27" s="17">
        <v>280.50444389699544</v>
      </c>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row>
    <row r="28" spans="1:73">
      <c r="A28" s="2">
        <v>41518</v>
      </c>
      <c r="B28" s="8">
        <f>'WA Sch. 1-2'!B29</f>
        <v>152.32499999999999</v>
      </c>
      <c r="C28" s="8">
        <f>'WA Sch. 1-2'!C29</f>
        <v>23202.905624999996</v>
      </c>
      <c r="D28" s="8">
        <f>'WA Sch. 1-2'!D29</f>
        <v>43.875</v>
      </c>
      <c r="E28" s="8">
        <f>'WA Sch. 1-2'!E29</f>
        <v>164.5</v>
      </c>
      <c r="F28" s="8">
        <f t="shared" si="3"/>
        <v>27060.25</v>
      </c>
      <c r="G28" s="8">
        <f>'WA Sch. 1-2'!G29</f>
        <v>106</v>
      </c>
      <c r="H28" s="8">
        <f t="shared" si="4"/>
        <v>-12.175000000000011</v>
      </c>
      <c r="I28" s="8">
        <f t="shared" si="1"/>
        <v>-3857.3443750000042</v>
      </c>
      <c r="J28" s="8">
        <f t="shared" si="1"/>
        <v>-62.125</v>
      </c>
      <c r="K28" s="9">
        <v>2442</v>
      </c>
      <c r="L28" s="9">
        <v>1273461</v>
      </c>
      <c r="M28" s="9">
        <v>325186</v>
      </c>
      <c r="N28" s="9">
        <f t="shared" si="5"/>
        <v>1598647</v>
      </c>
      <c r="O28" s="9">
        <f t="shared" si="6"/>
        <v>654.64660114660114</v>
      </c>
      <c r="P28" s="8">
        <f t="shared" si="7"/>
        <v>-19.964747930018245</v>
      </c>
      <c r="Q28" s="8">
        <f t="shared" si="8"/>
        <v>634.68185321658291</v>
      </c>
      <c r="R28" s="9">
        <f t="shared" si="2"/>
        <v>1549893.0855548955</v>
      </c>
      <c r="S28" s="21"/>
      <c r="U28" s="2">
        <v>41883</v>
      </c>
      <c r="V28" s="8">
        <f t="shared" ref="V28:W28" si="29">E40</f>
        <v>100</v>
      </c>
      <c r="W28" s="8">
        <f t="shared" si="29"/>
        <v>10000</v>
      </c>
      <c r="X28" s="7">
        <v>0</v>
      </c>
      <c r="Y28" s="7">
        <v>0</v>
      </c>
      <c r="Z28" s="7">
        <v>0</v>
      </c>
      <c r="AA28" s="62">
        <v>0</v>
      </c>
      <c r="AB28" s="7">
        <v>0</v>
      </c>
      <c r="AC28" s="7">
        <v>0</v>
      </c>
      <c r="AD28" s="7">
        <v>0</v>
      </c>
      <c r="AE28" s="7">
        <v>0</v>
      </c>
      <c r="AF28" s="8">
        <f t="shared" si="10"/>
        <v>675.0945157526254</v>
      </c>
      <c r="AH28" s="17" t="s">
        <v>21</v>
      </c>
      <c r="AI28" s="17">
        <v>-62.593611265161861</v>
      </c>
      <c r="AJ28" s="17">
        <v>33.767811045679998</v>
      </c>
      <c r="AK28" s="17">
        <v>-1.8536472849983452</v>
      </c>
      <c r="AL28" s="17">
        <v>6.6444941095735427E-2</v>
      </c>
      <c r="AM28" s="17">
        <v>-129.506783092468</v>
      </c>
      <c r="AN28" s="17">
        <v>4.3195605621442681</v>
      </c>
      <c r="AO28" s="17">
        <v>-129.506783092468</v>
      </c>
      <c r="AP28" s="17">
        <v>4.3195605621442681</v>
      </c>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row>
    <row r="29" spans="1:73">
      <c r="A29" s="2">
        <v>41548</v>
      </c>
      <c r="B29" s="8">
        <f>'WA Sch. 1-2'!B30</f>
        <v>510.4</v>
      </c>
      <c r="C29" s="8">
        <f>'WA Sch. 1-2'!C30</f>
        <v>260508.15999999997</v>
      </c>
      <c r="D29" s="8">
        <f>'WA Sch. 1-2'!D30</f>
        <v>0.65</v>
      </c>
      <c r="E29" s="8">
        <f>'WA Sch. 1-2'!E30</f>
        <v>599</v>
      </c>
      <c r="F29" s="8">
        <f t="shared" si="3"/>
        <v>358801</v>
      </c>
      <c r="G29" s="8">
        <f>'WA Sch. 1-2'!G30</f>
        <v>0</v>
      </c>
      <c r="H29" s="8">
        <f t="shared" si="4"/>
        <v>-88.600000000000023</v>
      </c>
      <c r="I29" s="8">
        <f t="shared" si="1"/>
        <v>-98292.840000000026</v>
      </c>
      <c r="J29" s="8">
        <f t="shared" si="1"/>
        <v>0.65</v>
      </c>
      <c r="K29" s="9">
        <v>2501</v>
      </c>
      <c r="L29" s="9">
        <v>2379281</v>
      </c>
      <c r="M29" s="9">
        <v>1481261</v>
      </c>
      <c r="N29" s="9">
        <f t="shared" si="5"/>
        <v>3860542</v>
      </c>
      <c r="O29" s="9">
        <f t="shared" si="6"/>
        <v>1543.5993602558976</v>
      </c>
      <c r="P29" s="8">
        <f t="shared" si="7"/>
        <v>-165.09645510446026</v>
      </c>
      <c r="Q29" s="8">
        <f t="shared" si="8"/>
        <v>1378.5029051514373</v>
      </c>
      <c r="R29" s="9">
        <f t="shared" si="2"/>
        <v>3447635.7657837449</v>
      </c>
      <c r="S29" s="21"/>
      <c r="U29" s="2">
        <v>41913</v>
      </c>
      <c r="V29" s="8">
        <f t="shared" ref="V29:W29" si="30">E41</f>
        <v>363</v>
      </c>
      <c r="W29" s="8">
        <f t="shared" si="30"/>
        <v>131769</v>
      </c>
      <c r="X29" s="7">
        <v>0</v>
      </c>
      <c r="Y29" s="7">
        <v>0</v>
      </c>
      <c r="Z29" s="7">
        <v>0</v>
      </c>
      <c r="AA29" s="62">
        <v>0</v>
      </c>
      <c r="AB29" s="7">
        <v>0</v>
      </c>
      <c r="AC29" s="7">
        <v>0</v>
      </c>
      <c r="AD29" s="7">
        <v>0</v>
      </c>
      <c r="AE29" s="7">
        <v>0</v>
      </c>
      <c r="AF29" s="8">
        <f t="shared" si="10"/>
        <v>1076.1767676767677</v>
      </c>
      <c r="AH29" s="17" t="s">
        <v>166</v>
      </c>
      <c r="AI29" s="17">
        <v>-78.547906671094822</v>
      </c>
      <c r="AJ29" s="17">
        <v>18.640768635590515</v>
      </c>
      <c r="AK29" s="17">
        <v>-4.2137697327096584</v>
      </c>
      <c r="AL29" s="17">
        <v>5.1341032685097273E-5</v>
      </c>
      <c r="AM29" s="17">
        <v>-115.48583412570545</v>
      </c>
      <c r="AN29" s="17">
        <v>-41.609979216484199</v>
      </c>
      <c r="AO29" s="17">
        <v>-115.48583412570545</v>
      </c>
      <c r="AP29" s="17">
        <v>-41.609979216484199</v>
      </c>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row>
    <row r="30" spans="1:73">
      <c r="A30" s="2">
        <v>41579</v>
      </c>
      <c r="B30" s="8">
        <f>'WA Sch. 1-2'!B31</f>
        <v>874.97500000000002</v>
      </c>
      <c r="C30" s="8">
        <f>'WA Sch. 1-2'!C31</f>
        <v>765581.25062499999</v>
      </c>
      <c r="D30" s="8">
        <f>'WA Sch. 1-2'!D31</f>
        <v>0</v>
      </c>
      <c r="E30" s="8">
        <f>'WA Sch. 1-2'!E31</f>
        <v>906.5</v>
      </c>
      <c r="F30" s="8">
        <f t="shared" si="3"/>
        <v>821742.25</v>
      </c>
      <c r="G30" s="8">
        <f>'WA Sch. 1-2'!G31</f>
        <v>0</v>
      </c>
      <c r="H30" s="8">
        <f t="shared" si="4"/>
        <v>-31.524999999999977</v>
      </c>
      <c r="I30" s="8">
        <f t="shared" si="1"/>
        <v>-56160.999375000014</v>
      </c>
      <c r="J30" s="8">
        <f t="shared" si="1"/>
        <v>0</v>
      </c>
      <c r="K30" s="9">
        <v>2530</v>
      </c>
      <c r="L30" s="9">
        <v>4077447</v>
      </c>
      <c r="M30" s="9">
        <v>1546313</v>
      </c>
      <c r="N30" s="9">
        <f t="shared" si="5"/>
        <v>5623760</v>
      </c>
      <c r="O30" s="9">
        <f t="shared" si="6"/>
        <v>2222.8300395256915</v>
      </c>
      <c r="P30" s="8">
        <f t="shared" si="7"/>
        <v>-64.720056415640599</v>
      </c>
      <c r="Q30" s="8">
        <f t="shared" si="8"/>
        <v>2158.109983110051</v>
      </c>
      <c r="R30" s="9">
        <f t="shared" si="2"/>
        <v>5460018.2572684288</v>
      </c>
      <c r="S30" s="21"/>
      <c r="U30" s="2">
        <v>41944</v>
      </c>
      <c r="V30" s="8">
        <f t="shared" ref="V30:W30" si="31">E42</f>
        <v>914.5</v>
      </c>
      <c r="W30" s="8">
        <f t="shared" si="31"/>
        <v>836310.25</v>
      </c>
      <c r="X30" s="7">
        <v>0</v>
      </c>
      <c r="Y30" s="7">
        <v>0</v>
      </c>
      <c r="Z30" s="7">
        <v>0</v>
      </c>
      <c r="AA30" s="62">
        <v>0</v>
      </c>
      <c r="AB30" s="7">
        <v>0</v>
      </c>
      <c r="AC30" s="7">
        <v>0</v>
      </c>
      <c r="AD30" s="7">
        <v>0</v>
      </c>
      <c r="AE30" s="7">
        <v>0</v>
      </c>
      <c r="AF30" s="8">
        <f t="shared" si="10"/>
        <v>2361.2658179012346</v>
      </c>
      <c r="AH30" s="17" t="s">
        <v>165</v>
      </c>
      <c r="AI30" s="17">
        <v>1006.0049344462137</v>
      </c>
      <c r="AJ30" s="17">
        <v>96.665200566947902</v>
      </c>
      <c r="AK30" s="17">
        <v>10.407105437592092</v>
      </c>
      <c r="AL30" s="17">
        <v>4.1168193456590604E-18</v>
      </c>
      <c r="AM30" s="17">
        <v>814.45638643677194</v>
      </c>
      <c r="AN30" s="17">
        <v>1197.5534824556555</v>
      </c>
      <c r="AO30" s="17">
        <v>814.45638643677194</v>
      </c>
      <c r="AP30" s="17">
        <v>1197.5534824556555</v>
      </c>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row>
    <row r="31" spans="1:73" ht="15.75" thickBot="1">
      <c r="A31" s="2">
        <v>41609</v>
      </c>
      <c r="B31" s="8">
        <f>'WA Sch. 1-2'!B32</f>
        <v>1138.7249999999999</v>
      </c>
      <c r="C31" s="8">
        <f>'WA Sch. 1-2'!C32</f>
        <v>1296694.6256249999</v>
      </c>
      <c r="D31" s="8">
        <f>'WA Sch. 1-2'!D32</f>
        <v>0</v>
      </c>
      <c r="E31" s="8">
        <f>'WA Sch. 1-2'!E32</f>
        <v>1220</v>
      </c>
      <c r="F31" s="8">
        <f t="shared" si="3"/>
        <v>1488400</v>
      </c>
      <c r="G31" s="8">
        <f>'WA Sch. 1-2'!G32</f>
        <v>0</v>
      </c>
      <c r="H31" s="8">
        <f t="shared" si="4"/>
        <v>-81.275000000000091</v>
      </c>
      <c r="I31" s="8">
        <f t="shared" si="1"/>
        <v>-191705.37437500013</v>
      </c>
      <c r="J31" s="8">
        <f t="shared" si="1"/>
        <v>0</v>
      </c>
      <c r="K31" s="9">
        <v>2538</v>
      </c>
      <c r="L31" s="9">
        <v>6973906</v>
      </c>
      <c r="M31" s="9">
        <v>502926</v>
      </c>
      <c r="N31" s="9">
        <f t="shared" si="5"/>
        <v>7476832</v>
      </c>
      <c r="O31" s="9">
        <f t="shared" si="6"/>
        <v>2945.9542947202522</v>
      </c>
      <c r="P31" s="8">
        <f t="shared" si="7"/>
        <v>-180.09004533996793</v>
      </c>
      <c r="Q31" s="8">
        <f t="shared" si="8"/>
        <v>2765.864249380284</v>
      </c>
      <c r="R31" s="9">
        <f t="shared" si="2"/>
        <v>7019763.4649271611</v>
      </c>
      <c r="S31" s="21"/>
      <c r="U31" s="2">
        <v>41974</v>
      </c>
      <c r="V31" s="8">
        <f t="shared" ref="V31:W31" si="32">E43</f>
        <v>1001</v>
      </c>
      <c r="W31" s="8">
        <f t="shared" si="32"/>
        <v>1002001</v>
      </c>
      <c r="X31" s="7">
        <v>0</v>
      </c>
      <c r="Y31" s="7">
        <v>0</v>
      </c>
      <c r="Z31" s="7">
        <v>0</v>
      </c>
      <c r="AA31" s="62">
        <v>0</v>
      </c>
      <c r="AB31" s="7">
        <v>0</v>
      </c>
      <c r="AC31" s="7">
        <v>0</v>
      </c>
      <c r="AD31" s="7">
        <v>0</v>
      </c>
      <c r="AE31" s="7">
        <v>0</v>
      </c>
      <c r="AF31" s="8">
        <f t="shared" si="10"/>
        <v>2313.1359784283513</v>
      </c>
      <c r="AH31" s="18" t="s">
        <v>164</v>
      </c>
      <c r="AI31" s="18">
        <v>-1186.2478431978202</v>
      </c>
      <c r="AJ31" s="18">
        <v>99.946112343936946</v>
      </c>
      <c r="AK31" s="18">
        <v>-11.868874290134226</v>
      </c>
      <c r="AL31" s="18">
        <v>1.7849120457048354E-21</v>
      </c>
      <c r="AM31" s="18">
        <v>-1384.2977369174391</v>
      </c>
      <c r="AN31" s="18">
        <v>-988.19794947820128</v>
      </c>
      <c r="AO31" s="18">
        <v>-1384.2977369174391</v>
      </c>
      <c r="AP31" s="18">
        <v>-988.19794947820128</v>
      </c>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row>
    <row r="32" spans="1:73">
      <c r="A32" s="2">
        <v>41640</v>
      </c>
      <c r="B32" s="8">
        <f>'WA Sch. 1-2'!B33</f>
        <v>1095.1500000000001</v>
      </c>
      <c r="C32" s="8">
        <f>'WA Sch. 1-2'!C33</f>
        <v>1199353.5225000002</v>
      </c>
      <c r="D32" s="8">
        <f>'WA Sch. 1-2'!D33</f>
        <v>0</v>
      </c>
      <c r="E32" s="8">
        <f>'WA Sch. 1-2'!E33</f>
        <v>1040</v>
      </c>
      <c r="F32" s="8">
        <f t="shared" si="3"/>
        <v>1081600</v>
      </c>
      <c r="G32" s="8">
        <f>'WA Sch. 1-2'!G33</f>
        <v>0</v>
      </c>
      <c r="H32" s="8">
        <f t="shared" si="4"/>
        <v>55.150000000000091</v>
      </c>
      <c r="I32" s="8">
        <f t="shared" si="1"/>
        <v>117753.5225000002</v>
      </c>
      <c r="J32" s="8">
        <f t="shared" si="1"/>
        <v>0</v>
      </c>
      <c r="K32" s="9">
        <v>2530</v>
      </c>
      <c r="L32" s="9">
        <v>7414087</v>
      </c>
      <c r="M32" s="9">
        <v>-442296</v>
      </c>
      <c r="N32" s="9">
        <f t="shared" si="5"/>
        <v>6971791</v>
      </c>
      <c r="O32" s="9">
        <f t="shared" si="6"/>
        <v>2755.6486166007903</v>
      </c>
      <c r="P32" s="8">
        <f t="shared" si="7"/>
        <v>118.72378699391118</v>
      </c>
      <c r="Q32" s="8">
        <f t="shared" si="8"/>
        <v>2874.3724035947016</v>
      </c>
      <c r="R32" s="9">
        <f t="shared" si="2"/>
        <v>7272162.1810945952</v>
      </c>
      <c r="S32" s="21"/>
      <c r="U32" s="2">
        <v>42005</v>
      </c>
      <c r="V32" s="8">
        <f t="shared" ref="V32:W32" si="33">E44</f>
        <v>1058</v>
      </c>
      <c r="W32" s="8">
        <f t="shared" si="33"/>
        <v>1119364</v>
      </c>
      <c r="X32" s="7">
        <v>1</v>
      </c>
      <c r="Y32" s="7">
        <v>0</v>
      </c>
      <c r="Z32" s="7">
        <v>0</v>
      </c>
      <c r="AA32" s="62">
        <v>0</v>
      </c>
      <c r="AB32" s="7">
        <v>0</v>
      </c>
      <c r="AC32" s="7">
        <v>0</v>
      </c>
      <c r="AD32" s="7">
        <v>0</v>
      </c>
      <c r="AE32" s="7">
        <v>0</v>
      </c>
      <c r="AF32" s="8">
        <f t="shared" si="10"/>
        <v>2376.3748062015502</v>
      </c>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row>
    <row r="33" spans="1:77">
      <c r="A33" s="2">
        <v>41671</v>
      </c>
      <c r="B33" s="8">
        <f>'WA Sch. 1-2'!B34</f>
        <v>932.76424999999995</v>
      </c>
      <c r="C33" s="8">
        <f>'WA Sch. 1-2'!C34</f>
        <v>870049.14607806236</v>
      </c>
      <c r="D33" s="8">
        <f>'WA Sch. 1-2'!D34</f>
        <v>0</v>
      </c>
      <c r="E33" s="8">
        <f>'WA Sch. 1-2'!E34</f>
        <v>1091.5</v>
      </c>
      <c r="F33" s="8">
        <f t="shared" si="3"/>
        <v>1191372.25</v>
      </c>
      <c r="G33" s="8">
        <f>'WA Sch. 1-2'!G34</f>
        <v>0</v>
      </c>
      <c r="H33" s="8">
        <f t="shared" si="4"/>
        <v>-158.73575000000005</v>
      </c>
      <c r="I33" s="8">
        <f t="shared" si="1"/>
        <v>-321323.10392193764</v>
      </c>
      <c r="J33" s="8">
        <f t="shared" si="1"/>
        <v>0</v>
      </c>
      <c r="K33" s="9">
        <v>2537</v>
      </c>
      <c r="L33" s="9">
        <v>7189244</v>
      </c>
      <c r="M33" s="9">
        <v>-337137</v>
      </c>
      <c r="N33" s="9">
        <f t="shared" si="5"/>
        <v>6852107</v>
      </c>
      <c r="O33" s="9">
        <f t="shared" si="6"/>
        <v>2700.8699251083958</v>
      </c>
      <c r="P33" s="8">
        <f t="shared" si="7"/>
        <v>-336.75211898245448</v>
      </c>
      <c r="Q33" s="8">
        <f t="shared" si="8"/>
        <v>2364.1178061259416</v>
      </c>
      <c r="R33" s="9">
        <f t="shared" si="2"/>
        <v>5997766.8741415134</v>
      </c>
      <c r="S33" s="21"/>
      <c r="U33" s="2">
        <v>42036</v>
      </c>
      <c r="V33" s="8">
        <f t="shared" ref="V33:W33" si="34">E45</f>
        <v>724</v>
      </c>
      <c r="W33" s="8">
        <f t="shared" si="34"/>
        <v>524176</v>
      </c>
      <c r="X33" s="7">
        <v>0</v>
      </c>
      <c r="Y33" s="7">
        <v>1</v>
      </c>
      <c r="Z33" s="7">
        <v>0</v>
      </c>
      <c r="AA33" s="62">
        <v>0</v>
      </c>
      <c r="AB33" s="7">
        <v>0</v>
      </c>
      <c r="AC33" s="7">
        <v>0</v>
      </c>
      <c r="AD33" s="7">
        <v>0</v>
      </c>
      <c r="AE33" s="7">
        <v>0</v>
      </c>
      <c r="AF33" s="8">
        <f t="shared" si="10"/>
        <v>2139.4646692175238</v>
      </c>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row>
    <row r="34" spans="1:77">
      <c r="A34" s="2">
        <v>41699</v>
      </c>
      <c r="B34" s="8">
        <f>'WA Sch. 1-2'!B35</f>
        <v>767.35</v>
      </c>
      <c r="C34" s="8">
        <f>'WA Sch. 1-2'!C35</f>
        <v>588826.02250000008</v>
      </c>
      <c r="D34" s="8">
        <f>'WA Sch. 1-2'!D35</f>
        <v>0</v>
      </c>
      <c r="E34" s="8">
        <f>'WA Sch. 1-2'!E35</f>
        <v>786.5</v>
      </c>
      <c r="F34" s="8">
        <f t="shared" si="3"/>
        <v>618582.25</v>
      </c>
      <c r="G34" s="8">
        <f>'WA Sch. 1-2'!G35</f>
        <v>0</v>
      </c>
      <c r="H34" s="8">
        <f t="shared" si="4"/>
        <v>-19.149999999999977</v>
      </c>
      <c r="I34" s="8">
        <f t="shared" si="1"/>
        <v>-29756.227499999921</v>
      </c>
      <c r="J34" s="8">
        <f t="shared" si="1"/>
        <v>0</v>
      </c>
      <c r="K34" s="9">
        <v>2551</v>
      </c>
      <c r="L34" s="9">
        <v>6404080</v>
      </c>
      <c r="M34" s="9">
        <v>-1142207</v>
      </c>
      <c r="N34" s="9">
        <f t="shared" si="5"/>
        <v>5261873</v>
      </c>
      <c r="O34" s="9">
        <f t="shared" si="6"/>
        <v>2062.6707173657387</v>
      </c>
      <c r="P34" s="8">
        <f t="shared" si="7"/>
        <v>-38.08485503179223</v>
      </c>
      <c r="Q34" s="8">
        <f t="shared" si="8"/>
        <v>2024.5858623339466</v>
      </c>
      <c r="R34" s="9">
        <f t="shared" si="2"/>
        <v>5164718.5348138977</v>
      </c>
      <c r="S34" s="21"/>
      <c r="U34" s="2">
        <v>42064</v>
      </c>
      <c r="V34" s="8">
        <f t="shared" ref="V34:W34" si="35">E46</f>
        <v>604.5</v>
      </c>
      <c r="W34" s="8">
        <f t="shared" si="35"/>
        <v>365420.25</v>
      </c>
      <c r="X34" s="7">
        <v>0</v>
      </c>
      <c r="Y34" s="7">
        <v>0</v>
      </c>
      <c r="Z34" s="7">
        <v>0</v>
      </c>
      <c r="AA34" s="62">
        <v>0</v>
      </c>
      <c r="AB34" s="7">
        <v>0</v>
      </c>
      <c r="AC34" s="7">
        <v>0</v>
      </c>
      <c r="AD34" s="7">
        <v>0</v>
      </c>
      <c r="AE34" s="7">
        <v>0</v>
      </c>
      <c r="AF34" s="8">
        <f t="shared" si="10"/>
        <v>1511.0122927842838</v>
      </c>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row>
    <row r="35" spans="1:77">
      <c r="A35" s="2">
        <v>41730</v>
      </c>
      <c r="B35" s="8">
        <f>'WA Sch. 1-2'!B36</f>
        <v>547.15</v>
      </c>
      <c r="C35" s="8">
        <f>'WA Sch. 1-2'!C36</f>
        <v>299373.1225</v>
      </c>
      <c r="D35" s="8">
        <f>'WA Sch. 1-2'!D36</f>
        <v>0.375</v>
      </c>
      <c r="E35" s="8">
        <f>'WA Sch. 1-2'!E36</f>
        <v>543.5</v>
      </c>
      <c r="F35" s="8">
        <f t="shared" si="3"/>
        <v>295392.25</v>
      </c>
      <c r="G35" s="8">
        <f>'WA Sch. 1-2'!G36</f>
        <v>0</v>
      </c>
      <c r="H35" s="8">
        <f t="shared" si="4"/>
        <v>3.6499999999999773</v>
      </c>
      <c r="I35" s="8">
        <f t="shared" si="1"/>
        <v>3980.8724999999977</v>
      </c>
      <c r="J35" s="8">
        <f t="shared" si="1"/>
        <v>0.375</v>
      </c>
      <c r="K35" s="9">
        <v>2552</v>
      </c>
      <c r="L35" s="9">
        <v>4126668</v>
      </c>
      <c r="M35" s="9">
        <v>-764562</v>
      </c>
      <c r="N35" s="9">
        <f t="shared" si="5"/>
        <v>3362106</v>
      </c>
      <c r="O35" s="9">
        <f t="shared" si="6"/>
        <v>1317.4396551724137</v>
      </c>
      <c r="P35" s="8">
        <f t="shared" si="7"/>
        <v>6.7820722486867497</v>
      </c>
      <c r="Q35" s="8">
        <f t="shared" si="8"/>
        <v>1324.2217274211005</v>
      </c>
      <c r="R35" s="9">
        <f t="shared" si="2"/>
        <v>3379413.8483786485</v>
      </c>
      <c r="S35" s="21"/>
      <c r="U35" s="2">
        <v>42095</v>
      </c>
      <c r="V35" s="8">
        <f t="shared" ref="V35:W35" si="36">E47</f>
        <v>524.5</v>
      </c>
      <c r="W35" s="8">
        <f t="shared" si="36"/>
        <v>275100.25</v>
      </c>
      <c r="X35" s="7">
        <v>0</v>
      </c>
      <c r="Y35" s="7">
        <v>0</v>
      </c>
      <c r="Z35" s="7">
        <v>1</v>
      </c>
      <c r="AA35" s="62">
        <v>0</v>
      </c>
      <c r="AB35" s="7">
        <v>0</v>
      </c>
      <c r="AC35" s="7">
        <v>0</v>
      </c>
      <c r="AD35" s="7">
        <v>0</v>
      </c>
      <c r="AE35" s="7">
        <v>0</v>
      </c>
      <c r="AF35" s="8">
        <f t="shared" si="10"/>
        <v>1319.0341254328589</v>
      </c>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row>
    <row r="36" spans="1:77">
      <c r="A36" s="2">
        <v>41760</v>
      </c>
      <c r="B36" s="8">
        <f>'WA Sch. 1-2'!B37</f>
        <v>290.02499999999998</v>
      </c>
      <c r="C36" s="8">
        <f>'WA Sch. 1-2'!C37</f>
        <v>84114.500624999986</v>
      </c>
      <c r="D36" s="8">
        <f>'WA Sch. 1-2'!D37</f>
        <v>14.95</v>
      </c>
      <c r="E36" s="8">
        <f>'WA Sch. 1-2'!E37</f>
        <v>231.5</v>
      </c>
      <c r="F36" s="8">
        <f t="shared" si="3"/>
        <v>53592.25</v>
      </c>
      <c r="G36" s="8">
        <f>'WA Sch. 1-2'!G37</f>
        <v>5</v>
      </c>
      <c r="H36" s="8">
        <f t="shared" si="4"/>
        <v>58.524999999999977</v>
      </c>
      <c r="I36" s="8">
        <f t="shared" si="1"/>
        <v>30522.250624999986</v>
      </c>
      <c r="J36" s="8">
        <f t="shared" si="1"/>
        <v>9.9499999999999993</v>
      </c>
      <c r="K36" s="9">
        <v>2546</v>
      </c>
      <c r="L36" s="9">
        <v>3129745</v>
      </c>
      <c r="M36" s="9">
        <v>-963344</v>
      </c>
      <c r="N36" s="9">
        <f t="shared" si="5"/>
        <v>2166401</v>
      </c>
      <c r="O36" s="9">
        <f t="shared" si="6"/>
        <v>850.90377062058133</v>
      </c>
      <c r="P36" s="8">
        <f t="shared" si="7"/>
        <v>99.349610939694799</v>
      </c>
      <c r="Q36" s="8">
        <f t="shared" si="8"/>
        <v>950.25338156027613</v>
      </c>
      <c r="R36" s="9">
        <f t="shared" si="2"/>
        <v>2419345.1094524632</v>
      </c>
      <c r="S36" s="21"/>
      <c r="U36" s="2">
        <v>42125</v>
      </c>
      <c r="V36" s="8">
        <f t="shared" ref="V36:W36" si="37">E48</f>
        <v>162.5</v>
      </c>
      <c r="W36" s="8">
        <f t="shared" si="37"/>
        <v>26406.25</v>
      </c>
      <c r="X36" s="7">
        <v>0</v>
      </c>
      <c r="Y36" s="7">
        <v>0</v>
      </c>
      <c r="Z36" s="7">
        <v>0</v>
      </c>
      <c r="AA36" s="62">
        <v>0</v>
      </c>
      <c r="AB36" s="7">
        <v>0</v>
      </c>
      <c r="AC36" s="7">
        <v>0</v>
      </c>
      <c r="AD36" s="7">
        <v>0</v>
      </c>
      <c r="AE36" s="7">
        <v>0</v>
      </c>
      <c r="AF36" s="8">
        <f t="shared" si="10"/>
        <v>721.71667674062746</v>
      </c>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row>
    <row r="37" spans="1:77">
      <c r="A37" s="2">
        <v>41791</v>
      </c>
      <c r="B37" s="8">
        <f>'WA Sch. 1-2'!B38</f>
        <v>126.95</v>
      </c>
      <c r="C37" s="8">
        <f>'WA Sch. 1-2'!C38</f>
        <v>16116.302500000002</v>
      </c>
      <c r="D37" s="8">
        <f>'WA Sch. 1-2'!D38</f>
        <v>68</v>
      </c>
      <c r="E37" s="8">
        <f>'WA Sch. 1-2'!E38</f>
        <v>112</v>
      </c>
      <c r="F37" s="8">
        <f t="shared" si="3"/>
        <v>12544</v>
      </c>
      <c r="G37" s="8">
        <f>'WA Sch. 1-2'!G38</f>
        <v>13.5</v>
      </c>
      <c r="H37" s="8">
        <f t="shared" si="4"/>
        <v>14.950000000000003</v>
      </c>
      <c r="I37" s="8">
        <f t="shared" si="1"/>
        <v>3572.3025000000016</v>
      </c>
      <c r="J37" s="8">
        <f t="shared" si="1"/>
        <v>54.5</v>
      </c>
      <c r="K37" s="9">
        <v>2549</v>
      </c>
      <c r="L37" s="9">
        <v>1774818</v>
      </c>
      <c r="M37" s="9">
        <v>-40858</v>
      </c>
      <c r="N37" s="9">
        <f t="shared" si="5"/>
        <v>1733960</v>
      </c>
      <c r="O37" s="9">
        <f t="shared" si="6"/>
        <v>680.25107885445277</v>
      </c>
      <c r="P37" s="8">
        <f t="shared" si="7"/>
        <v>24.186818637289214</v>
      </c>
      <c r="Q37" s="8">
        <f t="shared" si="8"/>
        <v>704.43789749174198</v>
      </c>
      <c r="R37" s="9">
        <f t="shared" si="2"/>
        <v>1795612.2007064503</v>
      </c>
      <c r="S37" s="21"/>
      <c r="U37" s="2">
        <v>42156</v>
      </c>
      <c r="V37" s="8">
        <f t="shared" ref="V37:W37" si="38">E49</f>
        <v>25.5</v>
      </c>
      <c r="W37" s="8">
        <f t="shared" si="38"/>
        <v>650.25</v>
      </c>
      <c r="X37" s="7">
        <v>0</v>
      </c>
      <c r="Y37" s="7">
        <v>0</v>
      </c>
      <c r="Z37" s="7">
        <v>0</v>
      </c>
      <c r="AA37" s="62">
        <v>0</v>
      </c>
      <c r="AB37" s="7">
        <v>0</v>
      </c>
      <c r="AC37" s="7">
        <v>0</v>
      </c>
      <c r="AD37" s="7">
        <v>0</v>
      </c>
      <c r="AE37" s="7">
        <v>0</v>
      </c>
      <c r="AF37" s="8">
        <f t="shared" si="10"/>
        <v>596.22123475258923</v>
      </c>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row>
    <row r="38" spans="1:77">
      <c r="A38" s="2">
        <v>41821</v>
      </c>
      <c r="B38" s="8">
        <f>'WA Sch. 1-2'!B39</f>
        <v>14.1</v>
      </c>
      <c r="C38" s="8">
        <f>'WA Sch. 1-2'!C39</f>
        <v>198.81</v>
      </c>
      <c r="D38" s="8">
        <f>'WA Sch. 1-2'!D39</f>
        <v>240.05</v>
      </c>
      <c r="E38" s="8">
        <f>'WA Sch. 1-2'!E39</f>
        <v>7.5</v>
      </c>
      <c r="F38" s="8">
        <f t="shared" si="3"/>
        <v>56.25</v>
      </c>
      <c r="G38" s="8">
        <f>'WA Sch. 1-2'!G39</f>
        <v>339.5</v>
      </c>
      <c r="H38" s="8">
        <f t="shared" si="4"/>
        <v>6.6</v>
      </c>
      <c r="I38" s="8">
        <f t="shared" si="1"/>
        <v>142.56</v>
      </c>
      <c r="J38" s="8">
        <f t="shared" si="1"/>
        <v>-99.449999999999989</v>
      </c>
      <c r="K38" s="9">
        <v>2565</v>
      </c>
      <c r="L38" s="9">
        <v>1609531</v>
      </c>
      <c r="M38" s="9">
        <v>-137404</v>
      </c>
      <c r="N38" s="9">
        <f t="shared" si="5"/>
        <v>1472127</v>
      </c>
      <c r="O38" s="9">
        <f t="shared" si="6"/>
        <v>573.92865497076025</v>
      </c>
      <c r="P38" s="8">
        <f t="shared" si="7"/>
        <v>10.273134389091368</v>
      </c>
      <c r="Q38" s="8">
        <f t="shared" si="8"/>
        <v>584.20178935985166</v>
      </c>
      <c r="R38" s="9">
        <f t="shared" si="2"/>
        <v>1498477.5897080195</v>
      </c>
      <c r="S38" s="21"/>
      <c r="U38" s="2">
        <v>42186</v>
      </c>
      <c r="V38" s="8">
        <f t="shared" ref="V38:W38" si="39">E50</f>
        <v>6</v>
      </c>
      <c r="W38" s="8">
        <f t="shared" si="39"/>
        <v>36</v>
      </c>
      <c r="X38" s="7">
        <v>0</v>
      </c>
      <c r="Y38" s="7">
        <v>0</v>
      </c>
      <c r="Z38" s="7">
        <v>0</v>
      </c>
      <c r="AA38" s="62">
        <v>0</v>
      </c>
      <c r="AB38" s="7">
        <v>0</v>
      </c>
      <c r="AC38" s="7">
        <v>0</v>
      </c>
      <c r="AD38" s="7">
        <v>0</v>
      </c>
      <c r="AE38" s="7">
        <v>0</v>
      </c>
      <c r="AF38" s="8">
        <f t="shared" si="10"/>
        <v>506.16821634062131</v>
      </c>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row>
    <row r="39" spans="1:77">
      <c r="A39" s="2">
        <v>41852</v>
      </c>
      <c r="B39" s="8">
        <f>'WA Sch. 1-2'!B40</f>
        <v>19.350000000000001</v>
      </c>
      <c r="C39" s="8">
        <f>'WA Sch. 1-2'!C40</f>
        <v>374.42250000000007</v>
      </c>
      <c r="D39" s="8">
        <f>'WA Sch. 1-2'!D40</f>
        <v>204.95</v>
      </c>
      <c r="E39" s="8">
        <f>'WA Sch. 1-2'!E40</f>
        <v>6</v>
      </c>
      <c r="F39" s="8">
        <f t="shared" si="3"/>
        <v>36</v>
      </c>
      <c r="G39" s="8">
        <f>'WA Sch. 1-2'!G40</f>
        <v>230</v>
      </c>
      <c r="H39" s="8">
        <f t="shared" si="4"/>
        <v>13.350000000000001</v>
      </c>
      <c r="I39" s="8">
        <f t="shared" si="1"/>
        <v>338.42250000000007</v>
      </c>
      <c r="J39" s="8">
        <f t="shared" si="1"/>
        <v>-25.050000000000011</v>
      </c>
      <c r="K39" s="9">
        <v>2560</v>
      </c>
      <c r="L39" s="9">
        <v>1282622</v>
      </c>
      <c r="M39" s="9">
        <v>77418</v>
      </c>
      <c r="N39" s="9">
        <f t="shared" si="5"/>
        <v>1360040</v>
      </c>
      <c r="O39" s="9">
        <f t="shared" si="6"/>
        <v>531.265625</v>
      </c>
      <c r="P39" s="8">
        <f t="shared" si="7"/>
        <v>20.793871149570922</v>
      </c>
      <c r="Q39" s="8">
        <f t="shared" si="8"/>
        <v>552.05949614957092</v>
      </c>
      <c r="R39" s="9">
        <f t="shared" si="2"/>
        <v>1413272.3101429015</v>
      </c>
      <c r="S39" s="21"/>
      <c r="U39" s="2">
        <v>42217</v>
      </c>
      <c r="V39" s="8">
        <f t="shared" ref="V39:W39" si="40">E51</f>
        <v>11.5</v>
      </c>
      <c r="W39" s="8">
        <f t="shared" si="40"/>
        <v>132.25</v>
      </c>
      <c r="X39" s="7">
        <v>0</v>
      </c>
      <c r="Y39" s="7">
        <v>0</v>
      </c>
      <c r="Z39" s="7">
        <v>0</v>
      </c>
      <c r="AA39" s="62">
        <v>0</v>
      </c>
      <c r="AB39" s="7">
        <v>0</v>
      </c>
      <c r="AC39" s="7">
        <v>0</v>
      </c>
      <c r="AD39" s="7">
        <v>0</v>
      </c>
      <c r="AE39" s="7">
        <v>0</v>
      </c>
      <c r="AF39" s="8">
        <f t="shared" si="10"/>
        <v>491.29826018447352</v>
      </c>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row>
    <row r="40" spans="1:77">
      <c r="A40" s="2">
        <v>41883</v>
      </c>
      <c r="B40" s="8">
        <f>'WA Sch. 1-2'!B41</f>
        <v>152.32499999999999</v>
      </c>
      <c r="C40" s="8">
        <f>'WA Sch. 1-2'!C41</f>
        <v>23202.905624999996</v>
      </c>
      <c r="D40" s="8">
        <f>'WA Sch. 1-2'!D41</f>
        <v>43.875</v>
      </c>
      <c r="E40" s="8">
        <f>'WA Sch. 1-2'!E41</f>
        <v>100</v>
      </c>
      <c r="F40" s="8">
        <f t="shared" si="3"/>
        <v>10000</v>
      </c>
      <c r="G40" s="8">
        <f>'WA Sch. 1-2'!G41</f>
        <v>42.5</v>
      </c>
      <c r="H40" s="8">
        <f t="shared" si="4"/>
        <v>52.324999999999989</v>
      </c>
      <c r="I40" s="8">
        <f t="shared" si="4"/>
        <v>13202.905624999996</v>
      </c>
      <c r="J40" s="8">
        <f t="shared" si="4"/>
        <v>1.375</v>
      </c>
      <c r="K40" s="9">
        <v>2571</v>
      </c>
      <c r="L40" s="9">
        <v>1586699</v>
      </c>
      <c r="M40" s="9">
        <v>148969</v>
      </c>
      <c r="N40" s="9">
        <f t="shared" si="5"/>
        <v>1735668</v>
      </c>
      <c r="O40" s="9">
        <f t="shared" si="6"/>
        <v>675.0945157526254</v>
      </c>
      <c r="P40" s="8">
        <f t="shared" si="7"/>
        <v>84.851283829589846</v>
      </c>
      <c r="Q40" s="8">
        <f t="shared" si="8"/>
        <v>759.94579958221527</v>
      </c>
      <c r="R40" s="9">
        <f t="shared" si="2"/>
        <v>1953820.6507258755</v>
      </c>
      <c r="S40" s="21"/>
      <c r="U40" s="2">
        <v>42248</v>
      </c>
      <c r="V40" s="8">
        <f t="shared" ref="V40:W40" si="41">E52</f>
        <v>200.5</v>
      </c>
      <c r="W40" s="8">
        <f t="shared" si="41"/>
        <v>40200.25</v>
      </c>
      <c r="X40" s="7">
        <v>0</v>
      </c>
      <c r="Y40" s="7">
        <v>0</v>
      </c>
      <c r="Z40" s="7">
        <v>0</v>
      </c>
      <c r="AA40" s="62">
        <v>0</v>
      </c>
      <c r="AB40" s="7">
        <v>0</v>
      </c>
      <c r="AC40" s="7">
        <v>0</v>
      </c>
      <c r="AD40" s="7">
        <v>0</v>
      </c>
      <c r="AE40" s="7">
        <v>0</v>
      </c>
      <c r="AF40" s="8">
        <f t="shared" si="10"/>
        <v>708.23408955223874</v>
      </c>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row>
    <row r="41" spans="1:77">
      <c r="A41" s="2">
        <v>41913</v>
      </c>
      <c r="B41" s="8">
        <f>'WA Sch. 1-2'!B42</f>
        <v>510.4</v>
      </c>
      <c r="C41" s="8">
        <f>'WA Sch. 1-2'!C42</f>
        <v>260508.15999999997</v>
      </c>
      <c r="D41" s="8">
        <f>'WA Sch. 1-2'!D42</f>
        <v>0.65</v>
      </c>
      <c r="E41" s="8">
        <f>'WA Sch. 1-2'!E42</f>
        <v>363</v>
      </c>
      <c r="F41" s="8">
        <f t="shared" si="3"/>
        <v>131769</v>
      </c>
      <c r="G41" s="8">
        <f>'WA Sch. 1-2'!G42</f>
        <v>0.5</v>
      </c>
      <c r="H41" s="8">
        <f t="shared" ref="H41:J72" si="42">B41-E41</f>
        <v>147.39999999999998</v>
      </c>
      <c r="I41" s="8">
        <f t="shared" si="42"/>
        <v>128739.15999999997</v>
      </c>
      <c r="J41" s="8">
        <f t="shared" si="42"/>
        <v>0.15000000000000002</v>
      </c>
      <c r="K41" s="9">
        <v>2574</v>
      </c>
      <c r="L41" s="9">
        <v>1816663</v>
      </c>
      <c r="M41" s="9">
        <v>953416</v>
      </c>
      <c r="N41" s="9">
        <f t="shared" si="5"/>
        <v>2770079</v>
      </c>
      <c r="O41" s="9">
        <f t="shared" si="6"/>
        <v>1076.1767676767677</v>
      </c>
      <c r="P41" s="8">
        <f t="shared" si="7"/>
        <v>264.85101856683042</v>
      </c>
      <c r="Q41" s="8">
        <f t="shared" si="8"/>
        <v>1341.027786243598</v>
      </c>
      <c r="R41" s="9">
        <f t="shared" si="2"/>
        <v>3451805.5217910213</v>
      </c>
      <c r="S41" s="21"/>
      <c r="U41" s="2">
        <v>42278</v>
      </c>
      <c r="V41" s="8">
        <f t="shared" ref="V41:W41" si="43">E53</f>
        <v>330</v>
      </c>
      <c r="W41" s="8">
        <f t="shared" si="43"/>
        <v>108900</v>
      </c>
      <c r="X41" s="7">
        <v>0</v>
      </c>
      <c r="Y41" s="7">
        <v>0</v>
      </c>
      <c r="Z41" s="7">
        <v>0</v>
      </c>
      <c r="AA41" s="62">
        <v>1</v>
      </c>
      <c r="AB41" s="7">
        <v>0</v>
      </c>
      <c r="AC41" s="7">
        <v>0</v>
      </c>
      <c r="AD41" s="7">
        <v>0</v>
      </c>
      <c r="AE41" s="7">
        <v>0</v>
      </c>
      <c r="AF41" s="8">
        <f t="shared" si="10"/>
        <v>1003.1941088122604</v>
      </c>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row>
    <row r="42" spans="1:77">
      <c r="A42" s="2">
        <v>41944</v>
      </c>
      <c r="B42" s="8">
        <f>'WA Sch. 1-2'!B43</f>
        <v>874.97500000000002</v>
      </c>
      <c r="C42" s="8">
        <f>'WA Sch. 1-2'!C43</f>
        <v>765581.25062499999</v>
      </c>
      <c r="D42" s="8">
        <f>'WA Sch. 1-2'!D43</f>
        <v>0</v>
      </c>
      <c r="E42" s="8">
        <f>'WA Sch. 1-2'!E43</f>
        <v>914.5</v>
      </c>
      <c r="F42" s="8">
        <f t="shared" si="3"/>
        <v>836310.25</v>
      </c>
      <c r="G42" s="8">
        <f>'WA Sch. 1-2'!G43</f>
        <v>0</v>
      </c>
      <c r="H42" s="8">
        <f t="shared" si="42"/>
        <v>-39.524999999999977</v>
      </c>
      <c r="I42" s="8">
        <f t="shared" si="42"/>
        <v>-70728.999375000014</v>
      </c>
      <c r="J42" s="8">
        <f t="shared" si="42"/>
        <v>0</v>
      </c>
      <c r="K42" s="9">
        <v>2592</v>
      </c>
      <c r="L42" s="9">
        <v>3481390</v>
      </c>
      <c r="M42" s="9">
        <v>2639011</v>
      </c>
      <c r="N42" s="9">
        <f t="shared" si="5"/>
        <v>6120401</v>
      </c>
      <c r="O42" s="9">
        <f t="shared" si="6"/>
        <v>2361.2658179012346</v>
      </c>
      <c r="P42" s="8">
        <f t="shared" si="7"/>
        <v>-81.23305768757001</v>
      </c>
      <c r="Q42" s="8">
        <f t="shared" si="8"/>
        <v>2280.0327602136645</v>
      </c>
      <c r="R42" s="9">
        <f t="shared" si="2"/>
        <v>5909844.9144738186</v>
      </c>
      <c r="S42" s="21"/>
      <c r="U42" s="2">
        <v>42309</v>
      </c>
      <c r="V42" s="8">
        <f t="shared" ref="V42:W42" si="44">E54</f>
        <v>910</v>
      </c>
      <c r="W42" s="8">
        <f t="shared" si="44"/>
        <v>828100</v>
      </c>
      <c r="X42" s="7">
        <v>0</v>
      </c>
      <c r="Y42" s="7">
        <v>0</v>
      </c>
      <c r="Z42" s="7">
        <v>0</v>
      </c>
      <c r="AA42" s="62">
        <v>1</v>
      </c>
      <c r="AB42" s="7">
        <v>0</v>
      </c>
      <c r="AC42" s="7">
        <v>0</v>
      </c>
      <c r="AD42" s="7">
        <v>0</v>
      </c>
      <c r="AE42" s="7">
        <v>0</v>
      </c>
      <c r="AF42" s="8">
        <f t="shared" si="10"/>
        <v>2107.961464848252</v>
      </c>
      <c r="AH42" t="s">
        <v>58</v>
      </c>
    </row>
    <row r="43" spans="1:77" ht="15.75" thickBot="1">
      <c r="A43" s="2">
        <v>41974</v>
      </c>
      <c r="B43" s="8">
        <f>'WA Sch. 1-2'!B44</f>
        <v>1138.7249999999999</v>
      </c>
      <c r="C43" s="8">
        <f>'WA Sch. 1-2'!C44</f>
        <v>1296694.6256249999</v>
      </c>
      <c r="D43" s="8">
        <f>'WA Sch. 1-2'!D44</f>
        <v>0</v>
      </c>
      <c r="E43" s="8">
        <f>'WA Sch. 1-2'!E44</f>
        <v>1001</v>
      </c>
      <c r="F43" s="8">
        <f t="shared" si="3"/>
        <v>1002001</v>
      </c>
      <c r="G43" s="8">
        <f>'WA Sch. 1-2'!G44</f>
        <v>0</v>
      </c>
      <c r="H43" s="8">
        <f t="shared" si="42"/>
        <v>137.72499999999991</v>
      </c>
      <c r="I43" s="8">
        <f t="shared" si="42"/>
        <v>294693.62562499987</v>
      </c>
      <c r="J43" s="8">
        <f t="shared" si="42"/>
        <v>0</v>
      </c>
      <c r="K43" s="9">
        <v>2596</v>
      </c>
      <c r="L43" s="9">
        <v>6410118</v>
      </c>
      <c r="M43" s="9">
        <v>-405217</v>
      </c>
      <c r="N43" s="9">
        <f t="shared" si="5"/>
        <v>6004901</v>
      </c>
      <c r="O43" s="9">
        <f t="shared" si="6"/>
        <v>2313.1359784283513</v>
      </c>
      <c r="P43" s="8">
        <f t="shared" si="7"/>
        <v>296.66429753742034</v>
      </c>
      <c r="Q43" s="8">
        <f t="shared" si="8"/>
        <v>2609.8002759657716</v>
      </c>
      <c r="R43" s="9">
        <f t="shared" si="2"/>
        <v>6775041.5164071433</v>
      </c>
      <c r="S43" s="21"/>
      <c r="U43" s="2">
        <v>42339</v>
      </c>
      <c r="V43" s="8">
        <f t="shared" ref="V43:W43" si="45">E55</f>
        <v>1062.5</v>
      </c>
      <c r="W43" s="8">
        <f t="shared" si="45"/>
        <v>1128906.25</v>
      </c>
      <c r="X43" s="7">
        <v>0</v>
      </c>
      <c r="Y43" s="7">
        <v>0</v>
      </c>
      <c r="Z43" s="7">
        <v>0</v>
      </c>
      <c r="AA43" s="62">
        <v>1</v>
      </c>
      <c r="AB43" s="7">
        <v>0</v>
      </c>
      <c r="AC43" s="7">
        <v>0</v>
      </c>
      <c r="AD43" s="7">
        <v>0</v>
      </c>
      <c r="AE43" s="7">
        <v>0</v>
      </c>
      <c r="AF43" s="8">
        <f t="shared" si="10"/>
        <v>2315.7097505668935</v>
      </c>
      <c r="AS43" s="13" t="s">
        <v>132</v>
      </c>
      <c r="AT43" s="12"/>
      <c r="AU43" s="12"/>
      <c r="AV43" s="12"/>
      <c r="AX43" s="13" t="s">
        <v>134</v>
      </c>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row>
    <row r="44" spans="1:77">
      <c r="A44" s="2">
        <v>42005</v>
      </c>
      <c r="B44" s="8">
        <f>'WA Sch. 1-2'!B45</f>
        <v>1095.1500000000001</v>
      </c>
      <c r="C44" s="8">
        <f>'WA Sch. 1-2'!C45</f>
        <v>1199353.5225000002</v>
      </c>
      <c r="D44" s="8">
        <f>'WA Sch. 1-2'!D45</f>
        <v>0</v>
      </c>
      <c r="E44" s="8">
        <f>'WA Sch. 1-2'!E45</f>
        <v>1058</v>
      </c>
      <c r="F44" s="8">
        <f t="shared" si="3"/>
        <v>1119364</v>
      </c>
      <c r="G44" s="8">
        <f>'WA Sch. 1-2'!G45</f>
        <v>0</v>
      </c>
      <c r="H44" s="8">
        <f t="shared" si="42"/>
        <v>37.150000000000091</v>
      </c>
      <c r="I44" s="8">
        <f t="shared" si="42"/>
        <v>79989.522500000196</v>
      </c>
      <c r="J44" s="8">
        <f t="shared" si="42"/>
        <v>0</v>
      </c>
      <c r="K44" s="9">
        <v>2580</v>
      </c>
      <c r="L44" s="9">
        <v>6546091</v>
      </c>
      <c r="M44" s="9">
        <v>-415044</v>
      </c>
      <c r="N44" s="9">
        <f t="shared" si="5"/>
        <v>6131047</v>
      </c>
      <c r="O44" s="9">
        <f t="shared" si="6"/>
        <v>2376.3748062015502</v>
      </c>
      <c r="P44" s="8">
        <f t="shared" si="7"/>
        <v>80.163041983339554</v>
      </c>
      <c r="Q44" s="8">
        <f t="shared" si="8"/>
        <v>2456.5378481848898</v>
      </c>
      <c r="R44" s="9">
        <f t="shared" si="2"/>
        <v>6337867.6483170157</v>
      </c>
      <c r="S44" s="21"/>
      <c r="U44" s="2">
        <v>42370</v>
      </c>
      <c r="V44" s="8">
        <f t="shared" ref="V44:W44" si="46">E56</f>
        <v>1056</v>
      </c>
      <c r="W44" s="8">
        <f t="shared" si="46"/>
        <v>1115136</v>
      </c>
      <c r="X44" s="7">
        <v>1</v>
      </c>
      <c r="Y44" s="7">
        <v>0</v>
      </c>
      <c r="Z44" s="7">
        <v>0</v>
      </c>
      <c r="AA44" s="62">
        <v>1</v>
      </c>
      <c r="AB44" s="7">
        <v>0</v>
      </c>
      <c r="AC44" s="7">
        <v>0</v>
      </c>
      <c r="AD44" s="7">
        <v>0</v>
      </c>
      <c r="AE44" s="7">
        <v>0</v>
      </c>
      <c r="AF44" s="8">
        <f t="shared" si="10"/>
        <v>2479.7245520289307</v>
      </c>
      <c r="AH44" s="19" t="s">
        <v>59</v>
      </c>
      <c r="AI44" s="19" t="s">
        <v>60</v>
      </c>
      <c r="AJ44" s="19" t="s">
        <v>61</v>
      </c>
      <c r="AK44" s="19" t="s">
        <v>62</v>
      </c>
      <c r="AS44" s="49" t="s">
        <v>128</v>
      </c>
      <c r="AT44" s="53" t="s">
        <v>94</v>
      </c>
      <c r="AU44" s="53" t="s">
        <v>96</v>
      </c>
      <c r="AV44" s="53" t="s">
        <v>95</v>
      </c>
      <c r="AW44" s="56"/>
      <c r="AX44" s="49" t="s">
        <v>128</v>
      </c>
      <c r="AY44" s="53" t="s">
        <v>126</v>
      </c>
      <c r="AZ44" s="53" t="s">
        <v>97</v>
      </c>
      <c r="BA44" s="53" t="s">
        <v>98</v>
      </c>
      <c r="BB44" s="53" t="s">
        <v>99</v>
      </c>
      <c r="BC44" s="53" t="s">
        <v>100</v>
      </c>
      <c r="BD44" s="53" t="s">
        <v>101</v>
      </c>
      <c r="BE44" s="53" t="s">
        <v>102</v>
      </c>
      <c r="BF44" s="53" t="s">
        <v>103</v>
      </c>
      <c r="BG44" s="53" t="s">
        <v>104</v>
      </c>
      <c r="BH44" s="53" t="s">
        <v>105</v>
      </c>
      <c r="BI44" s="53" t="s">
        <v>106</v>
      </c>
      <c r="BJ44" s="53" t="s">
        <v>107</v>
      </c>
      <c r="BK44" s="53" t="s">
        <v>108</v>
      </c>
      <c r="BL44" s="47" t="s">
        <v>128</v>
      </c>
      <c r="BM44" s="53" t="s">
        <v>129</v>
      </c>
      <c r="BN44" s="53" t="s">
        <v>114</v>
      </c>
      <c r="BO44" s="53" t="s">
        <v>115</v>
      </c>
      <c r="BP44" s="53" t="s">
        <v>116</v>
      </c>
      <c r="BQ44" s="53" t="s">
        <v>117</v>
      </c>
      <c r="BR44" s="53" t="s">
        <v>118</v>
      </c>
      <c r="BS44" s="53" t="s">
        <v>119</v>
      </c>
      <c r="BT44" s="53" t="s">
        <v>120</v>
      </c>
      <c r="BU44" s="53" t="s">
        <v>121</v>
      </c>
      <c r="BV44" s="53" t="s">
        <v>122</v>
      </c>
      <c r="BW44" s="53" t="s">
        <v>123</v>
      </c>
      <c r="BX44" s="53" t="s">
        <v>124</v>
      </c>
      <c r="BY44" s="53" t="s">
        <v>125</v>
      </c>
    </row>
    <row r="45" spans="1:77">
      <c r="A45" s="2">
        <v>42036</v>
      </c>
      <c r="B45" s="55">
        <f>'WA Sch. 1-2'!B46</f>
        <v>932.76424999999995</v>
      </c>
      <c r="C45" s="55">
        <f>'WA Sch. 1-2'!C46</f>
        <v>870049.14607806236</v>
      </c>
      <c r="D45" s="55">
        <f>'WA Sch. 1-2'!D46</f>
        <v>0</v>
      </c>
      <c r="E45" s="55">
        <f>'WA Sch. 1-2'!E46</f>
        <v>724</v>
      </c>
      <c r="F45" s="55">
        <f t="shared" si="3"/>
        <v>524176</v>
      </c>
      <c r="G45" s="55">
        <f>'WA Sch. 1-2'!G46</f>
        <v>0</v>
      </c>
      <c r="H45" s="55">
        <f>B45-E45</f>
        <v>208.76424999999995</v>
      </c>
      <c r="I45" s="55">
        <f t="shared" si="42"/>
        <v>345873.14607806236</v>
      </c>
      <c r="J45" s="55">
        <f t="shared" si="42"/>
        <v>0</v>
      </c>
      <c r="K45" s="15">
        <v>2613.5</v>
      </c>
      <c r="L45" s="15">
        <v>6568743.9129999988</v>
      </c>
      <c r="M45" s="15">
        <v>-977253</v>
      </c>
      <c r="N45" s="15">
        <f t="shared" si="5"/>
        <v>5591490.9129999988</v>
      </c>
      <c r="O45" s="15">
        <f t="shared" si="6"/>
        <v>2139.4646692175238</v>
      </c>
      <c r="P45" s="55">
        <f t="shared" si="7"/>
        <v>421.24370601707574</v>
      </c>
      <c r="Q45" s="55">
        <f t="shared" si="8"/>
        <v>2560.7083752345998</v>
      </c>
      <c r="R45" s="15">
        <f t="shared" si="2"/>
        <v>6692411.3386756266</v>
      </c>
      <c r="S45" s="21"/>
      <c r="U45" s="2">
        <v>42401</v>
      </c>
      <c r="V45" s="8">
        <f t="shared" ref="V45:W45" si="47">E57</f>
        <v>758.5</v>
      </c>
      <c r="W45" s="8">
        <f t="shared" si="47"/>
        <v>575322.25</v>
      </c>
      <c r="X45" s="7">
        <v>0</v>
      </c>
      <c r="Y45" s="7">
        <v>1</v>
      </c>
      <c r="Z45" s="7">
        <v>0</v>
      </c>
      <c r="AA45" s="62">
        <v>1</v>
      </c>
      <c r="AB45" s="7">
        <v>0</v>
      </c>
      <c r="AC45" s="7">
        <v>0</v>
      </c>
      <c r="AD45" s="7">
        <v>0</v>
      </c>
      <c r="AE45" s="7">
        <v>0</v>
      </c>
      <c r="AF45" s="8">
        <f t="shared" si="10"/>
        <v>1938.1914825816134</v>
      </c>
      <c r="AH45" s="17">
        <v>1</v>
      </c>
      <c r="AI45" s="17">
        <v>3003.4627831864009</v>
      </c>
      <c r="AJ45" s="17">
        <v>7.0462784326082328</v>
      </c>
      <c r="AK45" s="17">
        <v>7.7149019804450325E-2</v>
      </c>
      <c r="AS45" s="1">
        <v>1</v>
      </c>
      <c r="AT45" s="7">
        <f>RANK(AJ45,$AJ$45:$AJ$164,1)</f>
        <v>62</v>
      </c>
      <c r="AU45" s="52">
        <f>(AT45-0.375)/(COUNT($AT$45:$AT$164)+0.25)</f>
        <v>0.51247401247401247</v>
      </c>
      <c r="AV45" s="52">
        <f>_xlfn.NORM.S.INV(AU45)</f>
        <v>3.127280902613698E-2</v>
      </c>
      <c r="AW45" s="43"/>
      <c r="AX45" s="1">
        <v>1</v>
      </c>
      <c r="AY45" s="46">
        <f>AJ45</f>
        <v>7.0462784326082328</v>
      </c>
      <c r="AZ45" s="46"/>
      <c r="BA45" s="46"/>
      <c r="BB45" s="46"/>
      <c r="BC45" s="46"/>
      <c r="BD45" s="46"/>
      <c r="BE45" s="46"/>
      <c r="BF45" s="46"/>
      <c r="BG45" s="46"/>
      <c r="BH45" s="46"/>
      <c r="BI45" s="46"/>
      <c r="BJ45" s="46"/>
      <c r="BK45" s="46"/>
      <c r="BL45" s="1">
        <v>1</v>
      </c>
      <c r="BM45" s="60">
        <f>($AY45-$BM$172)*(AY45-$BM$172)</f>
        <v>49.650039749841923</v>
      </c>
      <c r="BN45" s="60"/>
      <c r="BO45" s="60"/>
      <c r="BP45" s="60"/>
      <c r="BQ45" s="60"/>
      <c r="BR45" s="60"/>
      <c r="BS45" s="60"/>
      <c r="BT45" s="60"/>
      <c r="BU45" s="60"/>
      <c r="BV45" s="60"/>
      <c r="BW45" s="60"/>
      <c r="BX45" s="60"/>
      <c r="BY45" s="60"/>
    </row>
    <row r="46" spans="1:77">
      <c r="A46" s="2">
        <v>42064</v>
      </c>
      <c r="B46" s="8">
        <f>'WA Sch. 1-2'!B47</f>
        <v>767.35</v>
      </c>
      <c r="C46" s="8">
        <f>'WA Sch. 1-2'!C47</f>
        <v>588826.02250000008</v>
      </c>
      <c r="D46" s="8">
        <f>'WA Sch. 1-2'!D47</f>
        <v>0</v>
      </c>
      <c r="E46" s="8">
        <f>'WA Sch. 1-2'!E47</f>
        <v>604.5</v>
      </c>
      <c r="F46" s="8">
        <f t="shared" si="3"/>
        <v>365420.25</v>
      </c>
      <c r="G46" s="8">
        <f>'WA Sch. 1-2'!G47</f>
        <v>0</v>
      </c>
      <c r="H46" s="8">
        <f t="shared" si="42"/>
        <v>162.85000000000002</v>
      </c>
      <c r="I46" s="8">
        <f t="shared" si="42"/>
        <v>223405.77250000008</v>
      </c>
      <c r="J46" s="8">
        <f t="shared" si="42"/>
        <v>0</v>
      </c>
      <c r="K46" s="9">
        <v>2647</v>
      </c>
      <c r="L46" s="9">
        <v>4918788.5389999989</v>
      </c>
      <c r="M46" s="9">
        <v>-919139</v>
      </c>
      <c r="N46" s="9">
        <f t="shared" si="5"/>
        <v>3999649.5389999989</v>
      </c>
      <c r="O46" s="9">
        <f t="shared" si="6"/>
        <v>1511.0122927842838</v>
      </c>
      <c r="P46" s="8">
        <f t="shared" si="7"/>
        <v>315.50969535272816</v>
      </c>
      <c r="Q46" s="8">
        <f t="shared" si="8"/>
        <v>1826.5219881370119</v>
      </c>
      <c r="R46" s="9">
        <f t="shared" si="2"/>
        <v>4834803.7025986705</v>
      </c>
      <c r="S46" s="21"/>
      <c r="U46" s="2">
        <v>42430</v>
      </c>
      <c r="V46" s="8">
        <f t="shared" ref="V46:W46" si="48">E58</f>
        <v>692</v>
      </c>
      <c r="W46" s="8">
        <f t="shared" si="48"/>
        <v>478864</v>
      </c>
      <c r="X46" s="7">
        <v>0</v>
      </c>
      <c r="Y46" s="7">
        <v>0</v>
      </c>
      <c r="Z46" s="7">
        <v>0</v>
      </c>
      <c r="AA46" s="62">
        <v>1</v>
      </c>
      <c r="AB46" s="7">
        <v>0</v>
      </c>
      <c r="AC46" s="7">
        <v>0</v>
      </c>
      <c r="AD46" s="7">
        <v>0</v>
      </c>
      <c r="AE46" s="7">
        <v>0</v>
      </c>
      <c r="AF46" s="8">
        <f t="shared" si="10"/>
        <v>1785.1802038216558</v>
      </c>
      <c r="AH46" s="17">
        <v>2</v>
      </c>
      <c r="AI46" s="17">
        <v>2307.2538936461715</v>
      </c>
      <c r="AJ46" s="17">
        <v>-35.973508567952649</v>
      </c>
      <c r="AK46" s="17">
        <v>-0.39387045963172884</v>
      </c>
      <c r="AS46" s="1">
        <v>2</v>
      </c>
      <c r="AT46" s="7">
        <f t="shared" ref="AT46:AT109" si="49">RANK(AJ46,$AJ$45:$AJ$164,1)</f>
        <v>42</v>
      </c>
      <c r="AU46" s="52">
        <f t="shared" ref="AU46:AU109" si="50">(AT46-0.375)/(COUNT($AT$45:$AT$164)+0.25)</f>
        <v>0.34615384615384615</v>
      </c>
      <c r="AV46" s="52">
        <f t="shared" ref="AV46:AV109" si="51">_xlfn.NORM.S.INV(AU46)</f>
        <v>-0.39572529581448734</v>
      </c>
      <c r="AW46" s="43"/>
      <c r="AX46" s="1">
        <v>2</v>
      </c>
      <c r="AY46" s="46">
        <f t="shared" ref="AY46:AY109" si="52">AJ46</f>
        <v>-35.973508567952649</v>
      </c>
      <c r="AZ46" s="46">
        <f>AY45</f>
        <v>7.0462784326082328</v>
      </c>
      <c r="BA46" s="46"/>
      <c r="BB46" s="46"/>
      <c r="BC46" s="46"/>
      <c r="BD46" s="46"/>
      <c r="BE46" s="46"/>
      <c r="BF46" s="46"/>
      <c r="BG46" s="46"/>
      <c r="BH46" s="46"/>
      <c r="BI46" s="46"/>
      <c r="BJ46" s="46"/>
      <c r="BK46" s="46"/>
      <c r="BL46" s="1">
        <v>2</v>
      </c>
      <c r="BM46" s="60">
        <f t="shared" ref="BM46:BY70" si="53">($AY46-$BM$172)*(AY46-$BM$172)</f>
        <v>1294.0933186885525</v>
      </c>
      <c r="BN46" s="60">
        <f t="shared" si="53"/>
        <v>-253.47935756761632</v>
      </c>
      <c r="BO46" s="60"/>
      <c r="BP46" s="60"/>
      <c r="BQ46" s="60"/>
      <c r="BR46" s="60"/>
      <c r="BS46" s="60"/>
      <c r="BT46" s="60"/>
      <c r="BU46" s="60"/>
      <c r="BV46" s="60"/>
      <c r="BW46" s="60"/>
      <c r="BX46" s="60"/>
      <c r="BY46" s="60"/>
    </row>
    <row r="47" spans="1:77">
      <c r="A47" s="2">
        <v>42095</v>
      </c>
      <c r="B47" s="8">
        <f>'WA Sch. 1-2'!B48</f>
        <v>547.15</v>
      </c>
      <c r="C47" s="8">
        <f>'WA Sch. 1-2'!C48</f>
        <v>299373.1225</v>
      </c>
      <c r="D47" s="8">
        <f>'WA Sch. 1-2'!D48</f>
        <v>0.375</v>
      </c>
      <c r="E47" s="8">
        <f>'WA Sch. 1-2'!E48</f>
        <v>524.5</v>
      </c>
      <c r="F47" s="8">
        <f t="shared" si="3"/>
        <v>275100.25</v>
      </c>
      <c r="G47" s="8">
        <f>'WA Sch. 1-2'!G48</f>
        <v>0</v>
      </c>
      <c r="H47" s="8">
        <f t="shared" si="42"/>
        <v>22.649999999999977</v>
      </c>
      <c r="I47" s="8">
        <f t="shared" si="42"/>
        <v>24272.872499999998</v>
      </c>
      <c r="J47" s="8">
        <f t="shared" si="42"/>
        <v>0.375</v>
      </c>
      <c r="K47" s="9">
        <v>2599</v>
      </c>
      <c r="L47" s="9">
        <v>3755818.6920000003</v>
      </c>
      <c r="M47" s="9">
        <v>-327649</v>
      </c>
      <c r="N47" s="9">
        <f t="shared" si="5"/>
        <v>3428169.6920000003</v>
      </c>
      <c r="O47" s="9">
        <f t="shared" si="6"/>
        <v>1319.0341254328589</v>
      </c>
      <c r="P47" s="8">
        <f t="shared" si="7"/>
        <v>41.964613291603712</v>
      </c>
      <c r="Q47" s="8">
        <f t="shared" si="8"/>
        <v>1360.9987387244626</v>
      </c>
      <c r="R47" s="9">
        <f t="shared" si="2"/>
        <v>3537235.7219448783</v>
      </c>
      <c r="S47" s="21"/>
      <c r="U47" s="2">
        <v>42461</v>
      </c>
      <c r="V47" s="8">
        <f t="shared" ref="V47:W47" si="54">E59</f>
        <v>314.5</v>
      </c>
      <c r="W47" s="8">
        <f t="shared" si="54"/>
        <v>98910.25</v>
      </c>
      <c r="X47" s="7">
        <v>0</v>
      </c>
      <c r="Y47" s="7">
        <v>0</v>
      </c>
      <c r="Z47" s="7">
        <v>1</v>
      </c>
      <c r="AA47" s="62">
        <v>1</v>
      </c>
      <c r="AB47" s="7">
        <v>0</v>
      </c>
      <c r="AC47" s="7">
        <v>0</v>
      </c>
      <c r="AD47" s="7">
        <v>0</v>
      </c>
      <c r="AE47" s="7">
        <v>0</v>
      </c>
      <c r="AF47" s="8">
        <f t="shared" si="10"/>
        <v>957.49904718693301</v>
      </c>
      <c r="AH47" s="17">
        <v>3</v>
      </c>
      <c r="AI47" s="17">
        <v>1823.0569135410585</v>
      </c>
      <c r="AJ47" s="17">
        <v>118.83988645894146</v>
      </c>
      <c r="AK47" s="17">
        <v>1.3011664017633431</v>
      </c>
      <c r="AS47" s="1">
        <v>3</v>
      </c>
      <c r="AT47" s="7">
        <f t="shared" si="49"/>
        <v>107</v>
      </c>
      <c r="AU47" s="52">
        <f t="shared" si="50"/>
        <v>0.88669438669438672</v>
      </c>
      <c r="AV47" s="52">
        <f t="shared" si="51"/>
        <v>1.2091343701602324</v>
      </c>
      <c r="AW47" s="43"/>
      <c r="AX47" s="1">
        <v>3</v>
      </c>
      <c r="AY47" s="46">
        <f t="shared" si="52"/>
        <v>118.83988645894146</v>
      </c>
      <c r="AZ47" s="46">
        <f t="shared" ref="AZ47:BK73" si="55">AY46</f>
        <v>-35.973508567952649</v>
      </c>
      <c r="BA47" s="46">
        <f>AZ46</f>
        <v>7.0462784326082328</v>
      </c>
      <c r="BB47" s="46"/>
      <c r="BC47" s="46"/>
      <c r="BD47" s="46"/>
      <c r="BE47" s="46"/>
      <c r="BF47" s="46"/>
      <c r="BG47" s="46"/>
      <c r="BH47" s="46"/>
      <c r="BI47" s="46"/>
      <c r="BJ47" s="46"/>
      <c r="BK47" s="46"/>
      <c r="BL47" s="1">
        <v>3</v>
      </c>
      <c r="BM47" s="60">
        <f t="shared" si="53"/>
        <v>14122.918613574133</v>
      </c>
      <c r="BN47" s="60">
        <f>($AY47-$BM$172)*(AZ47-$BM$172)</f>
        <v>-4275.087673745239</v>
      </c>
      <c r="BO47" s="60">
        <f t="shared" si="53"/>
        <v>837.3789288892682</v>
      </c>
      <c r="BP47" s="60"/>
      <c r="BQ47" s="60"/>
      <c r="BR47" s="60"/>
      <c r="BS47" s="60"/>
      <c r="BT47" s="60"/>
      <c r="BU47" s="60"/>
      <c r="BV47" s="60"/>
      <c r="BW47" s="60"/>
      <c r="BX47" s="60"/>
      <c r="BY47" s="60"/>
    </row>
    <row r="48" spans="1:77">
      <c r="A48" s="2">
        <v>42125</v>
      </c>
      <c r="B48" s="8">
        <f>'WA Sch. 1-2'!B49</f>
        <v>290.02499999999998</v>
      </c>
      <c r="C48" s="8">
        <f>'WA Sch. 1-2'!C49</f>
        <v>84114.500624999986</v>
      </c>
      <c r="D48" s="8">
        <f>'WA Sch. 1-2'!D49</f>
        <v>14.95</v>
      </c>
      <c r="E48" s="8">
        <f>'WA Sch. 1-2'!E49</f>
        <v>162.5</v>
      </c>
      <c r="F48" s="8">
        <f t="shared" si="3"/>
        <v>26406.25</v>
      </c>
      <c r="G48" s="8">
        <f>'WA Sch. 1-2'!G49</f>
        <v>29.5</v>
      </c>
      <c r="H48" s="8">
        <f t="shared" si="42"/>
        <v>127.52499999999998</v>
      </c>
      <c r="I48" s="8">
        <f t="shared" si="42"/>
        <v>57708.250624999986</v>
      </c>
      <c r="J48" s="8">
        <f t="shared" si="42"/>
        <v>-14.55</v>
      </c>
      <c r="K48" s="9">
        <v>2614</v>
      </c>
      <c r="L48" s="9">
        <v>2715570.3930000002</v>
      </c>
      <c r="M48" s="9">
        <v>-829003</v>
      </c>
      <c r="N48" s="9">
        <f t="shared" si="5"/>
        <v>1886567.3930000002</v>
      </c>
      <c r="O48" s="9">
        <f t="shared" si="6"/>
        <v>721.71667674062746</v>
      </c>
      <c r="P48" s="8">
        <f t="shared" si="7"/>
        <v>213.99898889956776</v>
      </c>
      <c r="Q48" s="8">
        <f t="shared" si="8"/>
        <v>935.7156656401952</v>
      </c>
      <c r="R48" s="9">
        <f t="shared" si="2"/>
        <v>2445960.7499834704</v>
      </c>
      <c r="S48" s="21"/>
      <c r="U48" s="2">
        <v>42491</v>
      </c>
      <c r="V48" s="8">
        <f t="shared" ref="V48:W48" si="56">E60</f>
        <v>202.5</v>
      </c>
      <c r="W48" s="8">
        <f t="shared" si="56"/>
        <v>41006.25</v>
      </c>
      <c r="X48" s="7">
        <v>0</v>
      </c>
      <c r="Y48" s="7">
        <v>0</v>
      </c>
      <c r="Z48" s="7">
        <v>0</v>
      </c>
      <c r="AA48" s="62">
        <v>1</v>
      </c>
      <c r="AB48" s="7">
        <v>0</v>
      </c>
      <c r="AC48" s="7">
        <v>0</v>
      </c>
      <c r="AD48" s="7">
        <v>0</v>
      </c>
      <c r="AE48" s="7">
        <v>0</v>
      </c>
      <c r="AF48" s="8">
        <f t="shared" si="10"/>
        <v>810.01782740930742</v>
      </c>
      <c r="AH48" s="17">
        <v>4</v>
      </c>
      <c r="AI48" s="17">
        <v>1435.1943717585903</v>
      </c>
      <c r="AJ48" s="17">
        <v>29.174345571526374</v>
      </c>
      <c r="AK48" s="17">
        <v>0.31942708279360821</v>
      </c>
      <c r="AS48" s="1">
        <v>4</v>
      </c>
      <c r="AT48" s="7">
        <f t="shared" si="49"/>
        <v>79</v>
      </c>
      <c r="AU48" s="52">
        <f t="shared" si="50"/>
        <v>0.65384615384615385</v>
      </c>
      <c r="AV48" s="52">
        <f t="shared" si="51"/>
        <v>0.39572529581448734</v>
      </c>
      <c r="AW48" s="43"/>
      <c r="AX48" s="1">
        <v>4</v>
      </c>
      <c r="AY48" s="46">
        <f t="shared" si="52"/>
        <v>29.174345571526374</v>
      </c>
      <c r="AZ48" s="46">
        <f t="shared" si="55"/>
        <v>118.83988645894146</v>
      </c>
      <c r="BA48" s="46">
        <f t="shared" si="55"/>
        <v>-35.973508567952649</v>
      </c>
      <c r="BB48" s="46">
        <f>BA47</f>
        <v>7.0462784326082328</v>
      </c>
      <c r="BC48" s="46"/>
      <c r="BD48" s="46"/>
      <c r="BE48" s="46"/>
      <c r="BF48" s="46"/>
      <c r="BG48" s="46"/>
      <c r="BH48" s="46"/>
      <c r="BI48" s="46"/>
      <c r="BJ48" s="46"/>
      <c r="BK48" s="46"/>
      <c r="BL48" s="1">
        <v>4</v>
      </c>
      <c r="BM48" s="60">
        <f t="shared" si="53"/>
        <v>851.14243952684876</v>
      </c>
      <c r="BN48" s="60">
        <f t="shared" si="53"/>
        <v>3467.075915234137</v>
      </c>
      <c r="BO48" s="60">
        <f t="shared" si="53"/>
        <v>-1049.5035703817164</v>
      </c>
      <c r="BP48" s="60">
        <f t="shared" si="53"/>
        <v>205.5705619861109</v>
      </c>
      <c r="BQ48" s="60"/>
      <c r="BR48" s="60"/>
      <c r="BS48" s="60"/>
      <c r="BT48" s="60"/>
      <c r="BU48" s="60"/>
      <c r="BV48" s="60"/>
      <c r="BW48" s="60"/>
      <c r="BX48" s="60"/>
      <c r="BY48" s="60"/>
    </row>
    <row r="49" spans="1:77">
      <c r="A49" s="2">
        <v>42156</v>
      </c>
      <c r="B49" s="8">
        <f>'WA Sch. 1-2'!B50</f>
        <v>126.95</v>
      </c>
      <c r="C49" s="8">
        <f>'WA Sch. 1-2'!C50</f>
        <v>16116.302500000002</v>
      </c>
      <c r="D49" s="8">
        <f>'WA Sch. 1-2'!D50</f>
        <v>68</v>
      </c>
      <c r="E49" s="8">
        <f>'WA Sch. 1-2'!E50</f>
        <v>25.5</v>
      </c>
      <c r="F49" s="8">
        <f t="shared" si="3"/>
        <v>650.25</v>
      </c>
      <c r="G49" s="8">
        <f>'WA Sch. 1-2'!G50</f>
        <v>218.5</v>
      </c>
      <c r="H49" s="8">
        <f>B49-E49</f>
        <v>101.45</v>
      </c>
      <c r="I49" s="8">
        <f t="shared" si="42"/>
        <v>15466.052500000002</v>
      </c>
      <c r="J49" s="8">
        <f t="shared" si="42"/>
        <v>-150.5</v>
      </c>
      <c r="K49" s="9">
        <v>2607</v>
      </c>
      <c r="L49" s="9">
        <v>1685971.7590000001</v>
      </c>
      <c r="M49" s="9">
        <v>-131623</v>
      </c>
      <c r="N49" s="9">
        <f t="shared" si="5"/>
        <v>1554348.7590000001</v>
      </c>
      <c r="O49" s="9">
        <f t="shared" si="6"/>
        <v>596.22123475258923</v>
      </c>
      <c r="P49" s="8">
        <f t="shared" si="7"/>
        <v>161.6551742619607</v>
      </c>
      <c r="Q49" s="8">
        <f t="shared" si="8"/>
        <v>757.87640901454995</v>
      </c>
      <c r="R49" s="9">
        <f t="shared" si="2"/>
        <v>1975783.7983009317</v>
      </c>
      <c r="S49" s="21"/>
      <c r="U49" s="2">
        <v>42522</v>
      </c>
      <c r="V49" s="8">
        <f t="shared" ref="V49:W49" si="57">E61</f>
        <v>113.5</v>
      </c>
      <c r="W49" s="8">
        <f t="shared" si="57"/>
        <v>12882.25</v>
      </c>
      <c r="X49" s="7">
        <v>0</v>
      </c>
      <c r="Y49" s="7">
        <v>0</v>
      </c>
      <c r="Z49" s="7">
        <v>0</v>
      </c>
      <c r="AA49" s="62">
        <v>1</v>
      </c>
      <c r="AB49" s="7">
        <v>0</v>
      </c>
      <c r="AC49" s="7">
        <v>0</v>
      </c>
      <c r="AD49" s="7">
        <v>0</v>
      </c>
      <c r="AE49" s="7">
        <v>0</v>
      </c>
      <c r="AF49" s="8">
        <f t="shared" si="10"/>
        <v>605.76360116236833</v>
      </c>
      <c r="AH49" s="17">
        <v>5</v>
      </c>
      <c r="AI49" s="17">
        <v>980.57818928078723</v>
      </c>
      <c r="AJ49" s="17">
        <v>-191.55359250659365</v>
      </c>
      <c r="AK49" s="17">
        <v>-2.0973017236326483</v>
      </c>
      <c r="AS49" s="1">
        <v>5</v>
      </c>
      <c r="AT49" s="7">
        <f t="shared" si="49"/>
        <v>4</v>
      </c>
      <c r="AU49" s="52">
        <f t="shared" si="50"/>
        <v>3.0145530145530147E-2</v>
      </c>
      <c r="AV49" s="52">
        <f t="shared" si="51"/>
        <v>-1.8786590672766057</v>
      </c>
      <c r="AW49" s="43"/>
      <c r="AX49" s="1">
        <v>5</v>
      </c>
      <c r="AY49" s="46">
        <f t="shared" si="52"/>
        <v>-191.55359250659365</v>
      </c>
      <c r="AZ49" s="46">
        <f t="shared" si="55"/>
        <v>29.174345571526374</v>
      </c>
      <c r="BA49" s="46">
        <f t="shared" si="55"/>
        <v>118.83988645894146</v>
      </c>
      <c r="BB49" s="46">
        <f t="shared" si="55"/>
        <v>-35.973508567952649</v>
      </c>
      <c r="BC49" s="46">
        <f>BB48</f>
        <v>7.0462784326082328</v>
      </c>
      <c r="BD49" s="46"/>
      <c r="BE49" s="46"/>
      <c r="BF49" s="46"/>
      <c r="BG49" s="46"/>
      <c r="BH49" s="46"/>
      <c r="BI49" s="46"/>
      <c r="BJ49" s="46"/>
      <c r="BK49" s="46"/>
      <c r="BL49" s="1">
        <v>5</v>
      </c>
      <c r="BM49" s="60">
        <f t="shared" si="53"/>
        <v>36692.778802182074</v>
      </c>
      <c r="BN49" s="60">
        <f t="shared" si="53"/>
        <v>-5588.4507032547308</v>
      </c>
      <c r="BO49" s="60">
        <f t="shared" si="53"/>
        <v>-22764.20718428594</v>
      </c>
      <c r="BP49" s="60">
        <f t="shared" si="53"/>
        <v>6890.854801258025</v>
      </c>
      <c r="BQ49" s="60">
        <f t="shared" si="53"/>
        <v>-1349.7399475678628</v>
      </c>
      <c r="BR49" s="60"/>
      <c r="BS49" s="60"/>
      <c r="BT49" s="60"/>
      <c r="BU49" s="60"/>
      <c r="BV49" s="60"/>
      <c r="BW49" s="60"/>
      <c r="BX49" s="60"/>
      <c r="BY49" s="60"/>
    </row>
    <row r="50" spans="1:77">
      <c r="A50" s="2">
        <v>42186</v>
      </c>
      <c r="B50" s="8">
        <f>'WA Sch. 1-2'!B51</f>
        <v>14.1</v>
      </c>
      <c r="C50" s="8">
        <f>'WA Sch. 1-2'!C51</f>
        <v>198.81</v>
      </c>
      <c r="D50" s="8">
        <f>'WA Sch. 1-2'!D51</f>
        <v>240.05</v>
      </c>
      <c r="E50" s="8">
        <f>'WA Sch. 1-2'!E51</f>
        <v>6</v>
      </c>
      <c r="F50" s="8">
        <f t="shared" si="3"/>
        <v>36</v>
      </c>
      <c r="G50" s="8">
        <f>'WA Sch. 1-2'!G51</f>
        <v>289.5</v>
      </c>
      <c r="H50" s="8">
        <f t="shared" si="42"/>
        <v>8.1</v>
      </c>
      <c r="I50" s="8">
        <f t="shared" si="42"/>
        <v>162.81</v>
      </c>
      <c r="J50" s="8">
        <f t="shared" si="42"/>
        <v>-49.449999999999989</v>
      </c>
      <c r="K50" s="9">
        <v>2607</v>
      </c>
      <c r="L50" s="9">
        <v>1276866.5399999998</v>
      </c>
      <c r="M50" s="9">
        <v>42714</v>
      </c>
      <c r="N50" s="9">
        <f t="shared" si="5"/>
        <v>1319580.5399999998</v>
      </c>
      <c r="O50" s="9">
        <f t="shared" si="6"/>
        <v>506.16821634062131</v>
      </c>
      <c r="P50" s="8">
        <f t="shared" si="7"/>
        <v>12.604510286774811</v>
      </c>
      <c r="Q50" s="8">
        <f t="shared" si="8"/>
        <v>518.77272662739608</v>
      </c>
      <c r="R50" s="9">
        <f t="shared" si="2"/>
        <v>1352440.4983176216</v>
      </c>
      <c r="S50" s="21"/>
      <c r="U50" s="2">
        <v>42552</v>
      </c>
      <c r="V50" s="8">
        <f t="shared" ref="V50:W50" si="58">E62</f>
        <v>23.5</v>
      </c>
      <c r="W50" s="8">
        <f t="shared" si="58"/>
        <v>552.25</v>
      </c>
      <c r="X50" s="7">
        <v>0</v>
      </c>
      <c r="Y50" s="7">
        <v>0</v>
      </c>
      <c r="Z50" s="7">
        <v>0</v>
      </c>
      <c r="AA50" s="62">
        <v>1</v>
      </c>
      <c r="AB50" s="7">
        <v>0</v>
      </c>
      <c r="AC50" s="7">
        <v>0</v>
      </c>
      <c r="AD50" s="7">
        <v>0</v>
      </c>
      <c r="AE50" s="7">
        <v>0</v>
      </c>
      <c r="AF50" s="8">
        <f t="shared" si="10"/>
        <v>546.62552069716776</v>
      </c>
      <c r="AH50" s="17">
        <v>6</v>
      </c>
      <c r="AI50" s="17">
        <v>755.12173140298194</v>
      </c>
      <c r="AJ50" s="17">
        <v>-77.046680693042845</v>
      </c>
      <c r="AK50" s="17">
        <v>-0.84357664141501698</v>
      </c>
      <c r="AS50" s="1">
        <v>6</v>
      </c>
      <c r="AT50" s="7">
        <f t="shared" si="49"/>
        <v>19</v>
      </c>
      <c r="AU50" s="52">
        <f t="shared" si="50"/>
        <v>0.15488565488565489</v>
      </c>
      <c r="AV50" s="52">
        <f t="shared" si="51"/>
        <v>-1.0157020117051774</v>
      </c>
      <c r="AW50" s="43"/>
      <c r="AX50" s="1">
        <v>6</v>
      </c>
      <c r="AY50" s="46">
        <f t="shared" si="52"/>
        <v>-77.046680693042845</v>
      </c>
      <c r="AZ50" s="46">
        <f t="shared" si="55"/>
        <v>-191.55359250659365</v>
      </c>
      <c r="BA50" s="46">
        <f t="shared" si="55"/>
        <v>29.174345571526374</v>
      </c>
      <c r="BB50" s="46">
        <f t="shared" si="55"/>
        <v>118.83988645894146</v>
      </c>
      <c r="BC50" s="46">
        <f t="shared" si="55"/>
        <v>-35.973508567952649</v>
      </c>
      <c r="BD50" s="46">
        <f>BC49</f>
        <v>7.0462784326082328</v>
      </c>
      <c r="BE50" s="46"/>
      <c r="BF50" s="46"/>
      <c r="BG50" s="46"/>
      <c r="BH50" s="46"/>
      <c r="BI50" s="46"/>
      <c r="BJ50" s="46"/>
      <c r="BK50" s="46"/>
      <c r="BL50" s="1">
        <v>6</v>
      </c>
      <c r="BM50" s="60">
        <f t="shared" si="53"/>
        <v>5936.1910058156791</v>
      </c>
      <c r="BN50" s="60">
        <f t="shared" si="53"/>
        <v>14758.568477460727</v>
      </c>
      <c r="BO50" s="60">
        <f t="shared" si="53"/>
        <v>-2247.7864876778881</v>
      </c>
      <c r="BP50" s="60">
        <f t="shared" si="53"/>
        <v>-9156.2187855995235</v>
      </c>
      <c r="BQ50" s="60">
        <f t="shared" si="53"/>
        <v>2771.6394280434729</v>
      </c>
      <c r="BR50" s="60">
        <f t="shared" si="53"/>
        <v>-542.89236447145083</v>
      </c>
      <c r="BS50" s="60"/>
      <c r="BT50" s="60"/>
      <c r="BU50" s="60"/>
      <c r="BV50" s="60"/>
      <c r="BW50" s="60"/>
      <c r="BX50" s="60"/>
      <c r="BY50" s="60"/>
    </row>
    <row r="51" spans="1:77">
      <c r="A51" s="2">
        <v>42217</v>
      </c>
      <c r="B51" s="8">
        <f>'WA Sch. 1-2'!B52</f>
        <v>19.350000000000001</v>
      </c>
      <c r="C51" s="8">
        <f>'WA Sch. 1-2'!C52</f>
        <v>374.42250000000007</v>
      </c>
      <c r="D51" s="8">
        <f>'WA Sch. 1-2'!D52</f>
        <v>204.95</v>
      </c>
      <c r="E51" s="8">
        <f>'WA Sch. 1-2'!E52</f>
        <v>11.5</v>
      </c>
      <c r="F51" s="8">
        <f t="shared" si="3"/>
        <v>132.25</v>
      </c>
      <c r="G51" s="8">
        <f>'WA Sch. 1-2'!G52</f>
        <v>241.5</v>
      </c>
      <c r="H51" s="8">
        <f t="shared" si="42"/>
        <v>7.8500000000000014</v>
      </c>
      <c r="I51" s="8">
        <f t="shared" si="42"/>
        <v>242.17250000000007</v>
      </c>
      <c r="J51" s="8">
        <f t="shared" si="42"/>
        <v>-36.550000000000011</v>
      </c>
      <c r="K51" s="9">
        <v>2602</v>
      </c>
      <c r="L51" s="9">
        <v>1264798.0730000001</v>
      </c>
      <c r="M51" s="9">
        <v>13560</v>
      </c>
      <c r="N51" s="9">
        <f t="shared" si="5"/>
        <v>1278358.0730000001</v>
      </c>
      <c r="O51" s="9">
        <f t="shared" si="6"/>
        <v>491.29826018447352</v>
      </c>
      <c r="P51" s="8">
        <f t="shared" si="7"/>
        <v>12.239286915972695</v>
      </c>
      <c r="Q51" s="8">
        <f t="shared" si="8"/>
        <v>503.5375471004462</v>
      </c>
      <c r="R51" s="9">
        <f t="shared" si="2"/>
        <v>1310204.6975553611</v>
      </c>
      <c r="S51" s="21"/>
      <c r="U51" s="2">
        <v>42583</v>
      </c>
      <c r="V51" s="8">
        <f t="shared" ref="V51:W51" si="59">E63</f>
        <v>11.5</v>
      </c>
      <c r="W51" s="8">
        <f t="shared" si="59"/>
        <v>132.25</v>
      </c>
      <c r="X51" s="7">
        <v>0</v>
      </c>
      <c r="Y51" s="7">
        <v>0</v>
      </c>
      <c r="Z51" s="7">
        <v>0</v>
      </c>
      <c r="AA51" s="62">
        <v>1</v>
      </c>
      <c r="AB51" s="7">
        <v>0</v>
      </c>
      <c r="AC51" s="7">
        <v>0</v>
      </c>
      <c r="AD51" s="7">
        <v>0</v>
      </c>
      <c r="AE51" s="7">
        <v>0</v>
      </c>
      <c r="AF51" s="8">
        <f t="shared" si="10"/>
        <v>577.66021718464344</v>
      </c>
      <c r="AH51" s="17">
        <v>7</v>
      </c>
      <c r="AI51" s="17">
        <v>525.19272988815885</v>
      </c>
      <c r="AJ51" s="17">
        <v>-64.587786614252764</v>
      </c>
      <c r="AK51" s="17">
        <v>-0.70716541735977723</v>
      </c>
      <c r="AS51" s="1">
        <v>7</v>
      </c>
      <c r="AT51" s="7">
        <f t="shared" si="49"/>
        <v>27</v>
      </c>
      <c r="AU51" s="52">
        <f t="shared" si="50"/>
        <v>0.22141372141372143</v>
      </c>
      <c r="AV51" s="52">
        <f t="shared" si="51"/>
        <v>-0.76742739995147802</v>
      </c>
      <c r="AW51" s="43"/>
      <c r="AX51" s="1">
        <v>7</v>
      </c>
      <c r="AY51" s="46">
        <f t="shared" si="52"/>
        <v>-64.587786614252764</v>
      </c>
      <c r="AZ51" s="46">
        <f t="shared" si="55"/>
        <v>-77.046680693042845</v>
      </c>
      <c r="BA51" s="46">
        <f t="shared" si="55"/>
        <v>-191.55359250659365</v>
      </c>
      <c r="BB51" s="46">
        <f t="shared" si="55"/>
        <v>29.174345571526374</v>
      </c>
      <c r="BC51" s="46">
        <f t="shared" si="55"/>
        <v>118.83988645894146</v>
      </c>
      <c r="BD51" s="46">
        <f t="shared" si="55"/>
        <v>-35.973508567952649</v>
      </c>
      <c r="BE51" s="46">
        <f>BD50</f>
        <v>7.0462784326082328</v>
      </c>
      <c r="BF51" s="46"/>
      <c r="BG51" s="46"/>
      <c r="BH51" s="46"/>
      <c r="BI51" s="46"/>
      <c r="BJ51" s="46"/>
      <c r="BK51" s="46"/>
      <c r="BL51" s="1">
        <v>7</v>
      </c>
      <c r="BM51" s="60">
        <f t="shared" si="53"/>
        <v>4171.5821797282297</v>
      </c>
      <c r="BN51" s="60">
        <f t="shared" si="53"/>
        <v>4976.2745719386994</v>
      </c>
      <c r="BO51" s="60">
        <f t="shared" si="53"/>
        <v>12372.022558009361</v>
      </c>
      <c r="BP51" s="60">
        <f t="shared" si="53"/>
        <v>-1884.3064063842205</v>
      </c>
      <c r="BQ51" s="60">
        <f t="shared" si="53"/>
        <v>-7675.6052278721299</v>
      </c>
      <c r="BR51" s="60">
        <f t="shared" si="53"/>
        <v>2323.4492951529051</v>
      </c>
      <c r="BS51" s="60">
        <f t="shared" si="53"/>
        <v>-455.1035278299201</v>
      </c>
      <c r="BT51" s="60"/>
      <c r="BU51" s="60"/>
      <c r="BV51" s="60"/>
      <c r="BW51" s="60"/>
      <c r="BX51" s="60"/>
      <c r="BY51" s="60"/>
    </row>
    <row r="52" spans="1:77">
      <c r="A52" s="2">
        <v>42248</v>
      </c>
      <c r="B52" s="8">
        <f>'WA Sch. 1-2'!B53</f>
        <v>152.32499999999999</v>
      </c>
      <c r="C52" s="8">
        <f>'WA Sch. 1-2'!C53</f>
        <v>23202.905624999996</v>
      </c>
      <c r="D52" s="8">
        <f>'WA Sch. 1-2'!D53</f>
        <v>43.875</v>
      </c>
      <c r="E52" s="8">
        <f>'WA Sch. 1-2'!E53</f>
        <v>200.5</v>
      </c>
      <c r="F52" s="8">
        <f t="shared" si="3"/>
        <v>40200.25</v>
      </c>
      <c r="G52" s="8">
        <f>'WA Sch. 1-2'!G53</f>
        <v>18</v>
      </c>
      <c r="H52" s="8">
        <f t="shared" si="42"/>
        <v>-48.175000000000011</v>
      </c>
      <c r="I52" s="8">
        <f t="shared" si="42"/>
        <v>-16997.344375000004</v>
      </c>
      <c r="J52" s="8">
        <f t="shared" si="42"/>
        <v>25.875</v>
      </c>
      <c r="K52" s="9">
        <v>2613</v>
      </c>
      <c r="L52" s="9">
        <v>1555773.676</v>
      </c>
      <c r="M52" s="9">
        <v>294842</v>
      </c>
      <c r="N52" s="9">
        <f t="shared" si="5"/>
        <v>1850615.676</v>
      </c>
      <c r="O52" s="9">
        <f t="shared" si="6"/>
        <v>708.23408955223874</v>
      </c>
      <c r="P52" s="8">
        <f t="shared" si="7"/>
        <v>-79.487314530585095</v>
      </c>
      <c r="Q52" s="8">
        <f t="shared" si="8"/>
        <v>628.74677502165366</v>
      </c>
      <c r="R52" s="9">
        <f t="shared" si="2"/>
        <v>1642915.3231315811</v>
      </c>
      <c r="S52" s="21"/>
      <c r="U52" s="2">
        <v>42614</v>
      </c>
      <c r="V52" s="8">
        <f t="shared" ref="V52:W52" si="60">E64</f>
        <v>164</v>
      </c>
      <c r="W52" s="8">
        <f t="shared" si="60"/>
        <v>26896</v>
      </c>
      <c r="X52" s="7">
        <v>0</v>
      </c>
      <c r="Y52" s="7">
        <v>0</v>
      </c>
      <c r="Z52" s="7">
        <v>0</v>
      </c>
      <c r="AA52" s="62">
        <v>1</v>
      </c>
      <c r="AB52" s="7">
        <v>0</v>
      </c>
      <c r="AC52" s="7">
        <v>0</v>
      </c>
      <c r="AD52" s="7">
        <v>0</v>
      </c>
      <c r="AE52" s="7">
        <v>0</v>
      </c>
      <c r="AF52" s="8">
        <f t="shared" si="10"/>
        <v>717.53617356572249</v>
      </c>
      <c r="AH52" s="17">
        <v>8</v>
      </c>
      <c r="AI52" s="17">
        <v>536.05964906074837</v>
      </c>
      <c r="AJ52" s="17">
        <v>-12.517931519030867</v>
      </c>
      <c r="AK52" s="17">
        <v>-0.13705761926796117</v>
      </c>
      <c r="AS52" s="1">
        <v>8</v>
      </c>
      <c r="AT52" s="7">
        <f t="shared" si="49"/>
        <v>50</v>
      </c>
      <c r="AU52" s="52">
        <f t="shared" si="50"/>
        <v>0.41268191268191268</v>
      </c>
      <c r="AV52" s="52">
        <f t="shared" si="51"/>
        <v>-0.22065146486235332</v>
      </c>
      <c r="AW52" s="43"/>
      <c r="AX52" s="1">
        <v>8</v>
      </c>
      <c r="AY52" s="46">
        <f t="shared" si="52"/>
        <v>-12.517931519030867</v>
      </c>
      <c r="AZ52" s="46">
        <f t="shared" si="55"/>
        <v>-64.587786614252764</v>
      </c>
      <c r="BA52" s="46">
        <f t="shared" si="55"/>
        <v>-77.046680693042845</v>
      </c>
      <c r="BB52" s="46">
        <f t="shared" si="55"/>
        <v>-191.55359250659365</v>
      </c>
      <c r="BC52" s="46">
        <f t="shared" si="55"/>
        <v>29.174345571526374</v>
      </c>
      <c r="BD52" s="46">
        <f t="shared" si="55"/>
        <v>118.83988645894146</v>
      </c>
      <c r="BE52" s="46">
        <f t="shared" si="55"/>
        <v>-35.973508567952649</v>
      </c>
      <c r="BF52" s="46">
        <f>BE51</f>
        <v>7.0462784326082328</v>
      </c>
      <c r="BG52" s="46"/>
      <c r="BH52" s="46"/>
      <c r="BI52" s="46"/>
      <c r="BJ52" s="46"/>
      <c r="BK52" s="46"/>
      <c r="BL52" s="1">
        <v>8</v>
      </c>
      <c r="BM52" s="60">
        <f t="shared" si="53"/>
        <v>156.69860951514292</v>
      </c>
      <c r="BN52" s="60">
        <f t="shared" si="53"/>
        <v>808.50548980298379</v>
      </c>
      <c r="BO52" s="60">
        <f t="shared" si="53"/>
        <v>964.46507268413541</v>
      </c>
      <c r="BP52" s="60">
        <f t="shared" si="53"/>
        <v>2397.8547532218549</v>
      </c>
      <c r="BQ52" s="60">
        <f t="shared" si="53"/>
        <v>-365.20245997690625</v>
      </c>
      <c r="BR52" s="60">
        <f t="shared" si="53"/>
        <v>-1487.6295604224181</v>
      </c>
      <c r="BS52" s="60">
        <f t="shared" si="53"/>
        <v>450.31391675289461</v>
      </c>
      <c r="BT52" s="60">
        <f t="shared" si="53"/>
        <v>-88.204830883414786</v>
      </c>
      <c r="BU52" s="60"/>
      <c r="BV52" s="60"/>
      <c r="BW52" s="60"/>
      <c r="BX52" s="60"/>
      <c r="BY52" s="60"/>
    </row>
    <row r="53" spans="1:77">
      <c r="A53" s="2">
        <v>42278</v>
      </c>
      <c r="B53" s="8">
        <f>'WA Sch. 1-2'!B54</f>
        <v>510.4</v>
      </c>
      <c r="C53" s="8">
        <f>'WA Sch. 1-2'!C54</f>
        <v>260508.15999999997</v>
      </c>
      <c r="D53" s="8">
        <f>'WA Sch. 1-2'!D54</f>
        <v>0.65</v>
      </c>
      <c r="E53" s="8">
        <f>'WA Sch. 1-2'!E54</f>
        <v>330</v>
      </c>
      <c r="F53" s="8">
        <f t="shared" si="3"/>
        <v>108900</v>
      </c>
      <c r="G53" s="8">
        <f>'WA Sch. 1-2'!G54</f>
        <v>0</v>
      </c>
      <c r="H53" s="8">
        <f t="shared" si="42"/>
        <v>180.39999999999998</v>
      </c>
      <c r="I53" s="8">
        <f t="shared" si="42"/>
        <v>151608.15999999997</v>
      </c>
      <c r="J53" s="8">
        <f t="shared" si="42"/>
        <v>0.65</v>
      </c>
      <c r="K53" s="9">
        <v>2610</v>
      </c>
      <c r="L53" s="9">
        <v>1944380.6239999998</v>
      </c>
      <c r="M53" s="9">
        <v>673956</v>
      </c>
      <c r="N53" s="9">
        <f t="shared" si="5"/>
        <v>2618336.6239999998</v>
      </c>
      <c r="O53" s="9">
        <f t="shared" si="6"/>
        <v>1003.1941088122604</v>
      </c>
      <c r="P53" s="8">
        <f t="shared" si="7"/>
        <v>322.46669479341466</v>
      </c>
      <c r="Q53" s="8">
        <f t="shared" si="8"/>
        <v>1325.660803605675</v>
      </c>
      <c r="R53" s="9">
        <f t="shared" si="2"/>
        <v>3459974.6974108117</v>
      </c>
      <c r="S53" s="21"/>
      <c r="U53" s="2">
        <v>42644</v>
      </c>
      <c r="V53" s="8">
        <f t="shared" ref="V53:W53" si="61">E65</f>
        <v>515</v>
      </c>
      <c r="W53" s="8">
        <f t="shared" si="61"/>
        <v>265225</v>
      </c>
      <c r="X53" s="7">
        <v>0</v>
      </c>
      <c r="Y53" s="7">
        <v>0</v>
      </c>
      <c r="Z53" s="7">
        <v>0</v>
      </c>
      <c r="AA53" s="62">
        <v>1</v>
      </c>
      <c r="AB53" s="7">
        <v>0</v>
      </c>
      <c r="AC53" s="7">
        <v>0</v>
      </c>
      <c r="AD53" s="7">
        <v>0</v>
      </c>
      <c r="AE53" s="7">
        <v>0</v>
      </c>
      <c r="AF53" s="8">
        <f t="shared" si="10"/>
        <v>1323.5703968829287</v>
      </c>
      <c r="AH53" s="17">
        <v>9</v>
      </c>
      <c r="AI53" s="17">
        <v>787.87388508870038</v>
      </c>
      <c r="AJ53" s="17">
        <v>-133.22728394209923</v>
      </c>
      <c r="AK53" s="17">
        <v>-1.4586926227292909</v>
      </c>
      <c r="AS53" s="1">
        <v>9</v>
      </c>
      <c r="AT53" s="7">
        <f t="shared" si="49"/>
        <v>10</v>
      </c>
      <c r="AU53" s="52">
        <f t="shared" si="50"/>
        <v>8.0041580041580046E-2</v>
      </c>
      <c r="AV53" s="52">
        <f t="shared" si="51"/>
        <v>-1.4047919280405334</v>
      </c>
      <c r="AW53" s="43"/>
      <c r="AX53" s="1">
        <v>9</v>
      </c>
      <c r="AY53" s="46">
        <f t="shared" si="52"/>
        <v>-133.22728394209923</v>
      </c>
      <c r="AZ53" s="46">
        <f t="shared" si="55"/>
        <v>-12.517931519030867</v>
      </c>
      <c r="BA53" s="46">
        <f t="shared" si="55"/>
        <v>-64.587786614252764</v>
      </c>
      <c r="BB53" s="46">
        <f t="shared" si="55"/>
        <v>-77.046680693042845</v>
      </c>
      <c r="BC53" s="46">
        <f t="shared" si="55"/>
        <v>-191.55359250659365</v>
      </c>
      <c r="BD53" s="46">
        <f t="shared" si="55"/>
        <v>29.174345571526374</v>
      </c>
      <c r="BE53" s="46">
        <f t="shared" si="55"/>
        <v>118.83988645894146</v>
      </c>
      <c r="BF53" s="46">
        <f t="shared" si="55"/>
        <v>-35.973508567952649</v>
      </c>
      <c r="BG53" s="46">
        <f>BF52</f>
        <v>7.0462784326082328</v>
      </c>
      <c r="BH53" s="46"/>
      <c r="BI53" s="46"/>
      <c r="BJ53" s="46"/>
      <c r="BK53" s="46"/>
      <c r="BL53" s="1">
        <v>9</v>
      </c>
      <c r="BM53" s="60">
        <f t="shared" si="53"/>
        <v>17749.509186588693</v>
      </c>
      <c r="BN53" s="60">
        <f t="shared" si="53"/>
        <v>1667.7300168536585</v>
      </c>
      <c r="BO53" s="60">
        <f t="shared" si="53"/>
        <v>8604.8553864487403</v>
      </c>
      <c r="BP53" s="60">
        <f t="shared" si="53"/>
        <v>10264.720005488245</v>
      </c>
      <c r="BQ53" s="60">
        <f t="shared" si="53"/>
        <v>25520.164859005079</v>
      </c>
      <c r="BR53" s="60">
        <f t="shared" si="53"/>
        <v>-3886.8188212826844</v>
      </c>
      <c r="BS53" s="60">
        <f t="shared" si="53"/>
        <v>-15832.715296912231</v>
      </c>
      <c r="BT53" s="60">
        <f t="shared" si="53"/>
        <v>4792.6528403761431</v>
      </c>
      <c r="BU53" s="60">
        <f t="shared" si="53"/>
        <v>-938.75653747620481</v>
      </c>
      <c r="BV53" s="60"/>
      <c r="BW53" s="60"/>
      <c r="BX53" s="60"/>
      <c r="BY53" s="60"/>
    </row>
    <row r="54" spans="1:77">
      <c r="A54" s="2">
        <v>42309</v>
      </c>
      <c r="B54" s="8">
        <f>'WA Sch. 1-2'!B55</f>
        <v>874.97500000000002</v>
      </c>
      <c r="C54" s="8">
        <f>'WA Sch. 1-2'!C55</f>
        <v>765581.25062499999</v>
      </c>
      <c r="D54" s="8">
        <f>'WA Sch. 1-2'!D55</f>
        <v>0</v>
      </c>
      <c r="E54" s="8">
        <f>'WA Sch. 1-2'!E55</f>
        <v>910</v>
      </c>
      <c r="F54" s="8">
        <f t="shared" si="3"/>
        <v>828100</v>
      </c>
      <c r="G54" s="8">
        <f>'WA Sch. 1-2'!G55</f>
        <v>0</v>
      </c>
      <c r="H54" s="8">
        <f>B54-E54</f>
        <v>-35.024999999999977</v>
      </c>
      <c r="I54" s="8">
        <f t="shared" si="42"/>
        <v>-62518.749375000014</v>
      </c>
      <c r="J54" s="8">
        <f t="shared" si="42"/>
        <v>0</v>
      </c>
      <c r="K54" s="9">
        <v>2603</v>
      </c>
      <c r="L54" s="9">
        <v>3386723.6930000004</v>
      </c>
      <c r="M54" s="9">
        <v>2100300</v>
      </c>
      <c r="N54" s="9">
        <f t="shared" si="5"/>
        <v>5487023.693</v>
      </c>
      <c r="O54" s="9">
        <f t="shared" si="6"/>
        <v>2107.961464848252</v>
      </c>
      <c r="P54" s="8">
        <f t="shared" si="7"/>
        <v>-71.940051581748207</v>
      </c>
      <c r="Q54" s="8">
        <f t="shared" si="8"/>
        <v>2036.0214132665037</v>
      </c>
      <c r="R54" s="9">
        <f t="shared" si="2"/>
        <v>5299763.7387327095</v>
      </c>
      <c r="S54" s="21"/>
      <c r="U54" s="2">
        <v>42675</v>
      </c>
      <c r="V54" s="8">
        <f t="shared" ref="V54:W54" si="62">E66</f>
        <v>646.5</v>
      </c>
      <c r="W54" s="8">
        <f t="shared" si="62"/>
        <v>417962.25</v>
      </c>
      <c r="X54" s="7">
        <v>0</v>
      </c>
      <c r="Y54" s="7">
        <v>0</v>
      </c>
      <c r="Z54" s="7">
        <v>0</v>
      </c>
      <c r="AA54" s="62">
        <v>1</v>
      </c>
      <c r="AB54" s="7">
        <v>0</v>
      </c>
      <c r="AC54" s="7">
        <v>0</v>
      </c>
      <c r="AD54" s="7">
        <v>0</v>
      </c>
      <c r="AE54" s="7">
        <v>0</v>
      </c>
      <c r="AF54" s="8">
        <f t="shared" si="10"/>
        <v>1477.1924359899026</v>
      </c>
      <c r="AH54" s="17">
        <v>10</v>
      </c>
      <c r="AI54" s="17">
        <v>1555.1212873594536</v>
      </c>
      <c r="AJ54" s="17">
        <v>-11.521927103555981</v>
      </c>
      <c r="AK54" s="17">
        <v>-0.12615246343148526</v>
      </c>
      <c r="AS54" s="1">
        <v>10</v>
      </c>
      <c r="AT54" s="7">
        <f t="shared" si="49"/>
        <v>51</v>
      </c>
      <c r="AU54" s="52">
        <f t="shared" si="50"/>
        <v>0.42099792099792099</v>
      </c>
      <c r="AV54" s="52">
        <f t="shared" si="51"/>
        <v>-0.19934121391943735</v>
      </c>
      <c r="AW54" s="43"/>
      <c r="AX54" s="1">
        <v>10</v>
      </c>
      <c r="AY54" s="46">
        <f t="shared" si="52"/>
        <v>-11.521927103555981</v>
      </c>
      <c r="AZ54" s="46">
        <f t="shared" si="55"/>
        <v>-133.22728394209923</v>
      </c>
      <c r="BA54" s="46">
        <f t="shared" si="55"/>
        <v>-12.517931519030867</v>
      </c>
      <c r="BB54" s="46">
        <f t="shared" si="55"/>
        <v>-64.587786614252764</v>
      </c>
      <c r="BC54" s="46">
        <f t="shared" si="55"/>
        <v>-77.046680693042845</v>
      </c>
      <c r="BD54" s="46">
        <f t="shared" si="55"/>
        <v>-191.55359250659365</v>
      </c>
      <c r="BE54" s="46">
        <f t="shared" si="55"/>
        <v>29.174345571526374</v>
      </c>
      <c r="BF54" s="46">
        <f t="shared" si="55"/>
        <v>118.83988645894146</v>
      </c>
      <c r="BG54" s="46">
        <f t="shared" si="55"/>
        <v>-35.973508567952649</v>
      </c>
      <c r="BH54" s="46">
        <f>BG53</f>
        <v>7.0462784326082328</v>
      </c>
      <c r="BI54" s="46"/>
      <c r="BJ54" s="46"/>
      <c r="BK54" s="46"/>
      <c r="BL54" s="1">
        <v>10</v>
      </c>
      <c r="BM54" s="60">
        <f t="shared" si="53"/>
        <v>132.75480417965468</v>
      </c>
      <c r="BN54" s="60">
        <f t="shared" si="53"/>
        <v>1535.0350537856013</v>
      </c>
      <c r="BO54" s="60">
        <f t="shared" si="53"/>
        <v>144.23069444957608</v>
      </c>
      <c r="BP54" s="60">
        <f t="shared" si="53"/>
        <v>744.17576914943845</v>
      </c>
      <c r="BQ54" s="60">
        <f t="shared" si="53"/>
        <v>887.7262385161813</v>
      </c>
      <c r="BR54" s="60">
        <f t="shared" si="53"/>
        <v>2207.0665292852109</v>
      </c>
      <c r="BS54" s="60">
        <f t="shared" si="53"/>
        <v>-336.14468296907569</v>
      </c>
      <c r="BT54" s="60">
        <f t="shared" si="53"/>
        <v>-1369.2645087747781</v>
      </c>
      <c r="BU54" s="60">
        <f t="shared" si="53"/>
        <v>414.48414337909026</v>
      </c>
      <c r="BV54" s="60">
        <f t="shared" si="53"/>
        <v>-81.186706451871402</v>
      </c>
      <c r="BW54" s="60"/>
      <c r="BX54" s="60"/>
      <c r="BY54" s="60"/>
    </row>
    <row r="55" spans="1:77">
      <c r="A55" s="2">
        <v>42339</v>
      </c>
      <c r="B55" s="8">
        <f>'WA Sch. 1-2'!B56</f>
        <v>1138.7249999999999</v>
      </c>
      <c r="C55" s="8">
        <f>'WA Sch. 1-2'!C56</f>
        <v>1296694.6256249999</v>
      </c>
      <c r="D55" s="8">
        <f>'WA Sch. 1-2'!D56</f>
        <v>0</v>
      </c>
      <c r="E55" s="8">
        <f>'WA Sch. 1-2'!E56</f>
        <v>1062.5</v>
      </c>
      <c r="F55" s="8">
        <f t="shared" si="3"/>
        <v>1128906.25</v>
      </c>
      <c r="G55" s="8">
        <f>'WA Sch. 1-2'!G56</f>
        <v>0</v>
      </c>
      <c r="H55" s="8">
        <f t="shared" si="42"/>
        <v>76.224999999999909</v>
      </c>
      <c r="I55" s="8">
        <f t="shared" si="42"/>
        <v>167788.37562499987</v>
      </c>
      <c r="J55" s="8">
        <f t="shared" si="42"/>
        <v>0</v>
      </c>
      <c r="K55" s="9">
        <v>2646</v>
      </c>
      <c r="L55" s="9">
        <v>6229892</v>
      </c>
      <c r="M55" s="9">
        <v>-102524</v>
      </c>
      <c r="N55" s="9">
        <f t="shared" si="5"/>
        <v>6127368</v>
      </c>
      <c r="O55" s="9">
        <f t="shared" si="6"/>
        <v>2315.7097505668935</v>
      </c>
      <c r="P55" s="8">
        <f t="shared" si="7"/>
        <v>165.5136062195254</v>
      </c>
      <c r="Q55" s="8">
        <f t="shared" si="8"/>
        <v>2481.2233567864187</v>
      </c>
      <c r="R55" s="9">
        <f t="shared" si="2"/>
        <v>6565317.0020568641</v>
      </c>
      <c r="S55" s="21"/>
      <c r="U55" s="2">
        <v>42705</v>
      </c>
      <c r="V55" s="8">
        <f t="shared" ref="V55:W55" si="63">E67</f>
        <v>1299.5</v>
      </c>
      <c r="W55" s="8">
        <f t="shared" si="63"/>
        <v>1688700.25</v>
      </c>
      <c r="X55" s="7">
        <v>0</v>
      </c>
      <c r="Y55" s="7">
        <v>0</v>
      </c>
      <c r="Z55" s="7">
        <v>0</v>
      </c>
      <c r="AA55" s="62">
        <v>1</v>
      </c>
      <c r="AB55" s="7">
        <v>0</v>
      </c>
      <c r="AC55" s="7">
        <v>0</v>
      </c>
      <c r="AD55" s="7">
        <v>0</v>
      </c>
      <c r="AE55" s="7">
        <v>0</v>
      </c>
      <c r="AF55" s="8">
        <f t="shared" si="10"/>
        <v>3025.0147155019508</v>
      </c>
      <c r="AH55" s="17">
        <v>11</v>
      </c>
      <c r="AI55" s="17">
        <v>2162.4726269533585</v>
      </c>
      <c r="AJ55" s="17">
        <v>60.357412572333033</v>
      </c>
      <c r="AK55" s="17">
        <v>0.66084746187990984</v>
      </c>
      <c r="AS55" s="1">
        <v>11</v>
      </c>
      <c r="AT55" s="7">
        <f t="shared" si="49"/>
        <v>94</v>
      </c>
      <c r="AU55" s="52">
        <f t="shared" si="50"/>
        <v>0.7785862785862786</v>
      </c>
      <c r="AV55" s="52">
        <f t="shared" si="51"/>
        <v>0.76742739995147802</v>
      </c>
      <c r="AW55" s="43"/>
      <c r="AX55" s="1">
        <v>11</v>
      </c>
      <c r="AY55" s="46">
        <f t="shared" si="52"/>
        <v>60.357412572333033</v>
      </c>
      <c r="AZ55" s="46">
        <f t="shared" si="55"/>
        <v>-11.521927103555981</v>
      </c>
      <c r="BA55" s="46">
        <f t="shared" si="55"/>
        <v>-133.22728394209923</v>
      </c>
      <c r="BB55" s="46">
        <f t="shared" si="55"/>
        <v>-12.517931519030867</v>
      </c>
      <c r="BC55" s="46">
        <f t="shared" si="55"/>
        <v>-64.587786614252764</v>
      </c>
      <c r="BD55" s="46">
        <f t="shared" si="55"/>
        <v>-77.046680693042845</v>
      </c>
      <c r="BE55" s="46">
        <f t="shared" si="55"/>
        <v>-191.55359250659365</v>
      </c>
      <c r="BF55" s="46">
        <f t="shared" si="55"/>
        <v>29.174345571526374</v>
      </c>
      <c r="BG55" s="46">
        <f t="shared" si="55"/>
        <v>118.83988645894146</v>
      </c>
      <c r="BH55" s="46">
        <f t="shared" si="55"/>
        <v>-35.973508567952649</v>
      </c>
      <c r="BI55" s="46">
        <f>BH54</f>
        <v>7.0462784326082328</v>
      </c>
      <c r="BJ55" s="46"/>
      <c r="BK55" s="46"/>
      <c r="BL55" s="1">
        <v>11</v>
      </c>
      <c r="BM55" s="60">
        <f t="shared" si="53"/>
        <v>3643.0172524268428</v>
      </c>
      <c r="BN55" s="60">
        <f t="shared" si="53"/>
        <v>-695.43370781766771</v>
      </c>
      <c r="BO55" s="60">
        <f t="shared" si="53"/>
        <v>-8041.2541427846536</v>
      </c>
      <c r="BP55" s="60">
        <f t="shared" si="53"/>
        <v>-755.54995724635091</v>
      </c>
      <c r="BQ55" s="60">
        <f t="shared" si="53"/>
        <v>-3898.3516838102637</v>
      </c>
      <c r="BR55" s="60">
        <f t="shared" si="53"/>
        <v>-4650.338293918795</v>
      </c>
      <c r="BS55" s="60">
        <f t="shared" si="53"/>
        <v>-11561.679212633053</v>
      </c>
      <c r="BT55" s="60">
        <f t="shared" si="53"/>
        <v>1760.8880121884472</v>
      </c>
      <c r="BU55" s="60">
        <f t="shared" si="53"/>
        <v>7172.8680570515689</v>
      </c>
      <c r="BV55" s="60">
        <f t="shared" si="53"/>
        <v>-2171.2678983102719</v>
      </c>
      <c r="BW55" s="60">
        <f t="shared" si="53"/>
        <v>425.29513445647677</v>
      </c>
      <c r="BX55" s="60"/>
      <c r="BY55" s="60"/>
    </row>
    <row r="56" spans="1:77">
      <c r="A56" s="2">
        <v>42370</v>
      </c>
      <c r="B56" s="8">
        <f>'WA Sch. 1-2'!B57</f>
        <v>1095.1500000000001</v>
      </c>
      <c r="C56" s="8">
        <f>'WA Sch. 1-2'!C57</f>
        <v>1199353.5225000002</v>
      </c>
      <c r="D56" s="8">
        <f>'WA Sch. 1-2'!D57</f>
        <v>0</v>
      </c>
      <c r="E56" s="8">
        <f>'WA Sch. 1-2'!E57</f>
        <v>1056</v>
      </c>
      <c r="F56" s="8">
        <f t="shared" si="3"/>
        <v>1115136</v>
      </c>
      <c r="G56" s="8">
        <f>'WA Sch. 1-2'!G57</f>
        <v>0</v>
      </c>
      <c r="H56" s="8">
        <f t="shared" si="42"/>
        <v>39.150000000000091</v>
      </c>
      <c r="I56" s="8">
        <f t="shared" si="42"/>
        <v>84217.522500000196</v>
      </c>
      <c r="J56" s="8">
        <f t="shared" si="42"/>
        <v>0</v>
      </c>
      <c r="K56" s="9">
        <v>2627</v>
      </c>
      <c r="L56" s="9">
        <v>7196417.3981800005</v>
      </c>
      <c r="M56" s="9">
        <v>-682181</v>
      </c>
      <c r="N56" s="9">
        <f t="shared" si="5"/>
        <v>6514236.3981800005</v>
      </c>
      <c r="O56" s="9">
        <f t="shared" si="6"/>
        <v>2479.7245520289307</v>
      </c>
      <c r="P56" s="8">
        <f t="shared" si="7"/>
        <v>84.456596031597883</v>
      </c>
      <c r="Q56" s="8">
        <f t="shared" si="8"/>
        <v>2564.1811480605284</v>
      </c>
      <c r="R56" s="9">
        <f t="shared" si="2"/>
        <v>6736103.875955008</v>
      </c>
      <c r="S56" s="21"/>
      <c r="U56" s="2">
        <v>42736</v>
      </c>
      <c r="V56" s="8">
        <f t="shared" ref="V56:W56" si="64">E68</f>
        <v>1388.5</v>
      </c>
      <c r="W56" s="8">
        <f t="shared" si="64"/>
        <v>1927932.25</v>
      </c>
      <c r="X56" s="7">
        <v>1</v>
      </c>
      <c r="Y56" s="7">
        <v>0</v>
      </c>
      <c r="Z56" s="7">
        <v>0</v>
      </c>
      <c r="AA56" s="62">
        <v>1</v>
      </c>
      <c r="AB56" s="7">
        <v>0</v>
      </c>
      <c r="AC56" s="7">
        <v>0</v>
      </c>
      <c r="AD56" s="7">
        <v>0</v>
      </c>
      <c r="AE56" s="7">
        <v>0</v>
      </c>
      <c r="AF56" s="8">
        <f t="shared" si="10"/>
        <v>3066.3523466572342</v>
      </c>
      <c r="AH56" s="17">
        <v>12</v>
      </c>
      <c r="AI56" s="17">
        <v>2836.5926574530381</v>
      </c>
      <c r="AJ56" s="17">
        <v>109.36163726721406</v>
      </c>
      <c r="AK56" s="17">
        <v>1.1973899697648394</v>
      </c>
      <c r="AS56" s="1">
        <v>12</v>
      </c>
      <c r="AT56" s="7">
        <f t="shared" si="49"/>
        <v>104</v>
      </c>
      <c r="AU56" s="52">
        <f t="shared" si="50"/>
        <v>0.86174636174636177</v>
      </c>
      <c r="AV56" s="52">
        <f t="shared" si="51"/>
        <v>1.0881989764386006</v>
      </c>
      <c r="AW56" s="43"/>
      <c r="AX56" s="1">
        <v>12</v>
      </c>
      <c r="AY56" s="46">
        <f t="shared" si="52"/>
        <v>109.36163726721406</v>
      </c>
      <c r="AZ56" s="46">
        <f t="shared" si="55"/>
        <v>60.357412572333033</v>
      </c>
      <c r="BA56" s="46">
        <f t="shared" si="55"/>
        <v>-11.521927103555981</v>
      </c>
      <c r="BB56" s="46">
        <f t="shared" si="55"/>
        <v>-133.22728394209923</v>
      </c>
      <c r="BC56" s="46">
        <f t="shared" si="55"/>
        <v>-12.517931519030867</v>
      </c>
      <c r="BD56" s="46">
        <f t="shared" si="55"/>
        <v>-64.587786614252764</v>
      </c>
      <c r="BE56" s="46">
        <f t="shared" si="55"/>
        <v>-77.046680693042845</v>
      </c>
      <c r="BF56" s="46">
        <f t="shared" si="55"/>
        <v>-191.55359250659365</v>
      </c>
      <c r="BG56" s="46">
        <f t="shared" si="55"/>
        <v>29.174345571526374</v>
      </c>
      <c r="BH56" s="46">
        <f t="shared" si="55"/>
        <v>118.83988645894146</v>
      </c>
      <c r="BI56" s="46">
        <f t="shared" si="55"/>
        <v>-35.973508567952649</v>
      </c>
      <c r="BJ56" s="46">
        <f>BI55</f>
        <v>7.0462784326082328</v>
      </c>
      <c r="BK56" s="46"/>
      <c r="BL56" s="1">
        <v>12</v>
      </c>
      <c r="BM56" s="60">
        <f t="shared" si="53"/>
        <v>11959.967705765735</v>
      </c>
      <c r="BN56" s="60">
        <f t="shared" si="53"/>
        <v>6600.7854601230947</v>
      </c>
      <c r="BO56" s="60">
        <f t="shared" si="53"/>
        <v>-1260.0568125183579</v>
      </c>
      <c r="BP56" s="60">
        <f t="shared" si="53"/>
        <v>-14569.953900571993</v>
      </c>
      <c r="BQ56" s="60">
        <f t="shared" si="53"/>
        <v>-1368.9814861200662</v>
      </c>
      <c r="BR56" s="60">
        <f t="shared" si="53"/>
        <v>-7063.4260916001285</v>
      </c>
      <c r="BS56" s="60">
        <f t="shared" si="53"/>
        <v>-8425.9511465954129</v>
      </c>
      <c r="BT56" s="60">
        <f t="shared" si="53"/>
        <v>-20948.614500937842</v>
      </c>
      <c r="BU56" s="60">
        <f t="shared" si="53"/>
        <v>3190.5541979016398</v>
      </c>
      <c r="BV56" s="60">
        <f t="shared" si="53"/>
        <v>12996.524555799693</v>
      </c>
      <c r="BW56" s="60">
        <f t="shared" si="53"/>
        <v>-3934.1217952374445</v>
      </c>
      <c r="BX56" s="60">
        <f t="shared" si="53"/>
        <v>770.59254603071167</v>
      </c>
      <c r="BY56" s="60"/>
    </row>
    <row r="57" spans="1:77">
      <c r="A57" s="2">
        <v>42401</v>
      </c>
      <c r="B57" s="8">
        <f>'WA Sch. 1-2'!B58</f>
        <v>932.76424999999995</v>
      </c>
      <c r="C57" s="8">
        <f>'WA Sch. 1-2'!C58</f>
        <v>870049.14607806236</v>
      </c>
      <c r="D57" s="8">
        <f>'WA Sch. 1-2'!D58</f>
        <v>0</v>
      </c>
      <c r="E57" s="8">
        <f>'WA Sch. 1-2'!E58</f>
        <v>758.5</v>
      </c>
      <c r="F57" s="8">
        <f t="shared" si="3"/>
        <v>575322.25</v>
      </c>
      <c r="G57" s="8">
        <f>'WA Sch. 1-2'!G58</f>
        <v>0</v>
      </c>
      <c r="H57" s="8">
        <f>B57-E57</f>
        <v>174.26424999999995</v>
      </c>
      <c r="I57" s="8">
        <f t="shared" si="42"/>
        <v>294726.89607806236</v>
      </c>
      <c r="J57" s="8">
        <f t="shared" si="42"/>
        <v>0</v>
      </c>
      <c r="K57" s="9">
        <v>2665</v>
      </c>
      <c r="L57" s="9">
        <v>5828307.3010799997</v>
      </c>
      <c r="M57" s="9">
        <v>-663027</v>
      </c>
      <c r="N57" s="9">
        <f t="shared" si="5"/>
        <v>5165280.3010799997</v>
      </c>
      <c r="O57" s="9">
        <f t="shared" si="6"/>
        <v>1938.1914825816134</v>
      </c>
      <c r="P57" s="8">
        <f t="shared" si="7"/>
        <v>353.32568545183824</v>
      </c>
      <c r="Q57" s="8">
        <f t="shared" si="8"/>
        <v>2291.5171680334515</v>
      </c>
      <c r="R57" s="9">
        <f t="shared" si="2"/>
        <v>6106893.2528091483</v>
      </c>
      <c r="S57" s="21"/>
      <c r="U57" s="2">
        <v>42767</v>
      </c>
      <c r="V57" s="8">
        <f t="shared" ref="V57:W57" si="65">E69</f>
        <v>1000.5</v>
      </c>
      <c r="W57" s="8">
        <f t="shared" si="65"/>
        <v>1001000.25</v>
      </c>
      <c r="X57" s="7">
        <v>0</v>
      </c>
      <c r="Y57" s="7">
        <v>1</v>
      </c>
      <c r="Z57" s="7">
        <v>0</v>
      </c>
      <c r="AA57" s="62">
        <v>1</v>
      </c>
      <c r="AB57" s="7">
        <v>0</v>
      </c>
      <c r="AC57" s="7">
        <v>0</v>
      </c>
      <c r="AD57" s="7">
        <v>0</v>
      </c>
      <c r="AE57" s="7">
        <v>0</v>
      </c>
      <c r="AF57" s="8">
        <f t="shared" si="10"/>
        <v>2513.8225312609152</v>
      </c>
      <c r="AH57" s="17">
        <v>13</v>
      </c>
      <c r="AI57" s="17">
        <v>2543.3413864316999</v>
      </c>
      <c r="AJ57" s="17">
        <v>212.30723016909042</v>
      </c>
      <c r="AK57" s="17">
        <v>2.3245312914607936</v>
      </c>
      <c r="AS57" s="1">
        <v>13</v>
      </c>
      <c r="AT57" s="7">
        <f t="shared" si="49"/>
        <v>119</v>
      </c>
      <c r="AU57" s="52">
        <f t="shared" si="50"/>
        <v>0.98648648648648651</v>
      </c>
      <c r="AV57" s="52">
        <f t="shared" si="51"/>
        <v>2.2111272410853289</v>
      </c>
      <c r="AW57" s="43"/>
      <c r="AX57" s="1">
        <v>13</v>
      </c>
      <c r="AY57" s="46">
        <f t="shared" si="52"/>
        <v>212.30723016909042</v>
      </c>
      <c r="AZ57" s="46">
        <f t="shared" si="55"/>
        <v>109.36163726721406</v>
      </c>
      <c r="BA57" s="46">
        <f t="shared" si="55"/>
        <v>60.357412572333033</v>
      </c>
      <c r="BB57" s="46">
        <f t="shared" si="55"/>
        <v>-11.521927103555981</v>
      </c>
      <c r="BC57" s="46">
        <f t="shared" si="55"/>
        <v>-133.22728394209923</v>
      </c>
      <c r="BD57" s="46">
        <f t="shared" si="55"/>
        <v>-12.517931519030867</v>
      </c>
      <c r="BE57" s="46">
        <f t="shared" si="55"/>
        <v>-64.587786614252764</v>
      </c>
      <c r="BF57" s="46">
        <f t="shared" si="55"/>
        <v>-77.046680693042845</v>
      </c>
      <c r="BG57" s="46">
        <f t="shared" si="55"/>
        <v>-191.55359250659365</v>
      </c>
      <c r="BH57" s="46">
        <f t="shared" si="55"/>
        <v>29.174345571526374</v>
      </c>
      <c r="BI57" s="46">
        <f t="shared" si="55"/>
        <v>118.83988645894146</v>
      </c>
      <c r="BJ57" s="46">
        <f t="shared" si="55"/>
        <v>-35.973508567952649</v>
      </c>
      <c r="BK57" s="46">
        <f>BJ56</f>
        <v>7.0462784326082328</v>
      </c>
      <c r="BL57" s="1">
        <v>13</v>
      </c>
      <c r="BM57" s="60">
        <f t="shared" si="53"/>
        <v>45074.359982071197</v>
      </c>
      <c r="BN57" s="60">
        <f t="shared" si="53"/>
        <v>23218.266294959038</v>
      </c>
      <c r="BO57" s="60">
        <f t="shared" si="53"/>
        <v>12814.315083405099</v>
      </c>
      <c r="BP57" s="60">
        <f t="shared" si="53"/>
        <v>-2446.188429566113</v>
      </c>
      <c r="BQ57" s="60">
        <f t="shared" si="53"/>
        <v>-28285.115636698014</v>
      </c>
      <c r="BR57" s="60">
        <f t="shared" si="53"/>
        <v>-2657.6473682517699</v>
      </c>
      <c r="BS57" s="60">
        <f t="shared" si="53"/>
        <v>-13712.454078824238</v>
      </c>
      <c r="BT57" s="60">
        <f t="shared" si="53"/>
        <v>-16357.567371662242</v>
      </c>
      <c r="BU57" s="60">
        <f t="shared" si="53"/>
        <v>-40668.212654013529</v>
      </c>
      <c r="BV57" s="60">
        <f t="shared" si="53"/>
        <v>6193.9245002866683</v>
      </c>
      <c r="BW57" s="60">
        <f t="shared" si="53"/>
        <v>25230.567127707105</v>
      </c>
      <c r="BX57" s="60">
        <f t="shared" si="53"/>
        <v>-7637.4359635260444</v>
      </c>
      <c r="BY57" s="60">
        <f t="shared" si="53"/>
        <v>1495.9758570272847</v>
      </c>
    </row>
    <row r="58" spans="1:77">
      <c r="A58" s="2">
        <v>42430</v>
      </c>
      <c r="B58" s="8">
        <f>'WA Sch. 1-2'!B59</f>
        <v>767.35</v>
      </c>
      <c r="C58" s="8">
        <f>'WA Sch. 1-2'!C59</f>
        <v>588826.02250000008</v>
      </c>
      <c r="D58" s="8">
        <f>'WA Sch. 1-2'!D59</f>
        <v>0</v>
      </c>
      <c r="E58" s="8">
        <f>'WA Sch. 1-2'!E59</f>
        <v>692</v>
      </c>
      <c r="F58" s="8">
        <f t="shared" si="3"/>
        <v>478864</v>
      </c>
      <c r="G58" s="8">
        <f>'WA Sch. 1-2'!G59</f>
        <v>0</v>
      </c>
      <c r="H58" s="8">
        <f t="shared" si="42"/>
        <v>75.350000000000023</v>
      </c>
      <c r="I58" s="8">
        <f t="shared" si="42"/>
        <v>109962.02250000008</v>
      </c>
      <c r="J58" s="8">
        <f t="shared" si="42"/>
        <v>0</v>
      </c>
      <c r="K58" s="9">
        <v>2669</v>
      </c>
      <c r="L58" s="9">
        <v>4803802.9639999997</v>
      </c>
      <c r="M58" s="9">
        <v>-39157</v>
      </c>
      <c r="N58" s="9">
        <f t="shared" si="5"/>
        <v>4764645.9639999997</v>
      </c>
      <c r="O58" s="9">
        <f t="shared" si="6"/>
        <v>1785.1802038216558</v>
      </c>
      <c r="P58" s="8">
        <f t="shared" si="7"/>
        <v>147.84483279996465</v>
      </c>
      <c r="Q58" s="8">
        <f t="shared" si="8"/>
        <v>1933.0250366216205</v>
      </c>
      <c r="R58" s="9">
        <f t="shared" si="2"/>
        <v>5159243.8227431048</v>
      </c>
      <c r="S58" s="21"/>
      <c r="U58" s="2">
        <v>42795</v>
      </c>
      <c r="V58" s="8">
        <f t="shared" ref="V58:W58" si="66">E70</f>
        <v>750</v>
      </c>
      <c r="W58" s="8">
        <f t="shared" si="66"/>
        <v>562500</v>
      </c>
      <c r="X58" s="7">
        <v>0</v>
      </c>
      <c r="Y58" s="7">
        <v>0</v>
      </c>
      <c r="Z58" s="7">
        <v>0</v>
      </c>
      <c r="AA58" s="62">
        <v>1</v>
      </c>
      <c r="AB58" s="7">
        <v>0</v>
      </c>
      <c r="AC58" s="7">
        <v>0</v>
      </c>
      <c r="AD58" s="7">
        <v>0</v>
      </c>
      <c r="AE58" s="7">
        <v>0</v>
      </c>
      <c r="AF58" s="8">
        <f t="shared" si="10"/>
        <v>1932.6116965589158</v>
      </c>
      <c r="AH58" s="17">
        <v>14</v>
      </c>
      <c r="AI58" s="17">
        <v>2766.0884934953669</v>
      </c>
      <c r="AJ58" s="17">
        <v>-65.218568386971128</v>
      </c>
      <c r="AK58" s="17">
        <v>-0.7140717858692206</v>
      </c>
      <c r="AS58" s="1">
        <v>14</v>
      </c>
      <c r="AT58" s="7">
        <f t="shared" si="49"/>
        <v>26</v>
      </c>
      <c r="AU58" s="52">
        <f t="shared" si="50"/>
        <v>0.21309771309771311</v>
      </c>
      <c r="AV58" s="52">
        <f t="shared" si="51"/>
        <v>-0.79571892196992056</v>
      </c>
      <c r="AW58" s="43"/>
      <c r="AX58" s="1">
        <v>14</v>
      </c>
      <c r="AY58" s="46">
        <f t="shared" si="52"/>
        <v>-65.218568386971128</v>
      </c>
      <c r="AZ58" s="46">
        <f t="shared" si="55"/>
        <v>212.30723016909042</v>
      </c>
      <c r="BA58" s="46">
        <f t="shared" si="55"/>
        <v>109.36163726721406</v>
      </c>
      <c r="BB58" s="46">
        <f t="shared" si="55"/>
        <v>60.357412572333033</v>
      </c>
      <c r="BC58" s="46">
        <f t="shared" si="55"/>
        <v>-11.521927103555981</v>
      </c>
      <c r="BD58" s="46">
        <f t="shared" si="55"/>
        <v>-133.22728394209923</v>
      </c>
      <c r="BE58" s="46">
        <f t="shared" si="55"/>
        <v>-12.517931519030867</v>
      </c>
      <c r="BF58" s="46">
        <f t="shared" si="55"/>
        <v>-64.587786614252764</v>
      </c>
      <c r="BG58" s="46">
        <f t="shared" si="55"/>
        <v>-77.046680693042845</v>
      </c>
      <c r="BH58" s="46">
        <f t="shared" si="55"/>
        <v>-191.55359250659365</v>
      </c>
      <c r="BI58" s="46">
        <f t="shared" si="55"/>
        <v>29.174345571526374</v>
      </c>
      <c r="BJ58" s="46">
        <f t="shared" si="55"/>
        <v>118.83988645894146</v>
      </c>
      <c r="BK58" s="46">
        <f t="shared" si="55"/>
        <v>-35.973508567952649</v>
      </c>
      <c r="BL58" s="1">
        <v>14</v>
      </c>
      <c r="BM58" s="60">
        <f t="shared" si="53"/>
        <v>4253.4616624460114</v>
      </c>
      <c r="BN58" s="60">
        <f t="shared" si="53"/>
        <v>-13846.373609831222</v>
      </c>
      <c r="BO58" s="60">
        <f t="shared" si="53"/>
        <v>-7132.4094190229243</v>
      </c>
      <c r="BP58" s="60">
        <f t="shared" si="53"/>
        <v>-3936.4240395093334</v>
      </c>
      <c r="BQ58" s="60">
        <f t="shared" si="53"/>
        <v>751.4435907529512</v>
      </c>
      <c r="BR58" s="60">
        <f t="shared" si="53"/>
        <v>8688.8927287881907</v>
      </c>
      <c r="BS58" s="60">
        <f t="shared" si="53"/>
        <v>816.40157283732503</v>
      </c>
      <c r="BT58" s="60">
        <f t="shared" si="53"/>
        <v>4212.322978264724</v>
      </c>
      <c r="BU58" s="60">
        <f t="shared" si="53"/>
        <v>5024.874213768323</v>
      </c>
      <c r="BV58" s="60">
        <f t="shared" si="53"/>
        <v>12492.851072661242</v>
      </c>
      <c r="BW58" s="60">
        <f t="shared" si="53"/>
        <v>-1902.7090518017262</v>
      </c>
      <c r="BX58" s="60">
        <f t="shared" si="53"/>
        <v>-7750.5672621223503</v>
      </c>
      <c r="BY58" s="60">
        <f t="shared" si="53"/>
        <v>2346.1407286582971</v>
      </c>
    </row>
    <row r="59" spans="1:77">
      <c r="A59" s="2">
        <v>42461</v>
      </c>
      <c r="B59" s="8">
        <f>'WA Sch. 1-2'!B60</f>
        <v>547.15</v>
      </c>
      <c r="C59" s="8">
        <f>'WA Sch. 1-2'!C60</f>
        <v>299373.1225</v>
      </c>
      <c r="D59" s="8">
        <f>'WA Sch. 1-2'!D60</f>
        <v>0.375</v>
      </c>
      <c r="E59" s="8">
        <f>'WA Sch. 1-2'!E60</f>
        <v>314.5</v>
      </c>
      <c r="F59" s="8">
        <f t="shared" si="3"/>
        <v>98910.25</v>
      </c>
      <c r="G59" s="8">
        <f>'WA Sch. 1-2'!G60</f>
        <v>5.5</v>
      </c>
      <c r="H59" s="8">
        <f>B59-E59</f>
        <v>232.64999999999998</v>
      </c>
      <c r="I59" s="8">
        <f t="shared" si="42"/>
        <v>200462.8725</v>
      </c>
      <c r="J59" s="8">
        <f t="shared" si="42"/>
        <v>-5.125</v>
      </c>
      <c r="K59" s="9">
        <v>2755</v>
      </c>
      <c r="L59" s="9">
        <v>3872528.8750000005</v>
      </c>
      <c r="M59" s="9">
        <v>-1234619</v>
      </c>
      <c r="N59" s="9">
        <f t="shared" si="5"/>
        <v>2637909.8750000005</v>
      </c>
      <c r="O59" s="9">
        <f t="shared" si="6"/>
        <v>957.49904718693301</v>
      </c>
      <c r="P59" s="8">
        <f t="shared" si="7"/>
        <v>417.25865221300631</v>
      </c>
      <c r="Q59" s="8">
        <f t="shared" si="8"/>
        <v>1374.7576993999394</v>
      </c>
      <c r="R59" s="9">
        <f t="shared" si="2"/>
        <v>3787457.4618468331</v>
      </c>
      <c r="S59" s="21"/>
      <c r="U59" s="2">
        <v>42826</v>
      </c>
      <c r="V59" s="8">
        <f t="shared" ref="V59:W59" si="67">E71</f>
        <v>561.5</v>
      </c>
      <c r="W59" s="8">
        <f t="shared" si="67"/>
        <v>315282.25</v>
      </c>
      <c r="X59" s="7">
        <v>0</v>
      </c>
      <c r="Y59" s="7">
        <v>0</v>
      </c>
      <c r="Z59" s="7">
        <v>1</v>
      </c>
      <c r="AA59" s="62">
        <v>1</v>
      </c>
      <c r="AB59" s="7">
        <v>0</v>
      </c>
      <c r="AC59" s="7">
        <v>0</v>
      </c>
      <c r="AD59" s="7">
        <v>0</v>
      </c>
      <c r="AE59" s="7">
        <v>0</v>
      </c>
      <c r="AF59" s="8">
        <f t="shared" si="10"/>
        <v>1392.4859797697943</v>
      </c>
      <c r="AH59" s="17">
        <v>15</v>
      </c>
      <c r="AI59" s="17">
        <v>1919.1104838079309</v>
      </c>
      <c r="AJ59" s="17">
        <v>143.56023355780781</v>
      </c>
      <c r="AK59" s="17">
        <v>1.5718270868531572</v>
      </c>
      <c r="AS59" s="1">
        <v>15</v>
      </c>
      <c r="AT59" s="7">
        <f t="shared" si="49"/>
        <v>114</v>
      </c>
      <c r="AU59" s="52">
        <f t="shared" si="50"/>
        <v>0.94490644490644493</v>
      </c>
      <c r="AV59" s="52">
        <f t="shared" si="51"/>
        <v>1.5973526977611863</v>
      </c>
      <c r="AW59" s="43"/>
      <c r="AX59" s="1">
        <v>15</v>
      </c>
      <c r="AY59" s="46">
        <f t="shared" si="52"/>
        <v>143.56023355780781</v>
      </c>
      <c r="AZ59" s="46">
        <f t="shared" si="55"/>
        <v>-65.218568386971128</v>
      </c>
      <c r="BA59" s="46">
        <f t="shared" si="55"/>
        <v>212.30723016909042</v>
      </c>
      <c r="BB59" s="46">
        <f t="shared" si="55"/>
        <v>109.36163726721406</v>
      </c>
      <c r="BC59" s="46">
        <f t="shared" si="55"/>
        <v>60.357412572333033</v>
      </c>
      <c r="BD59" s="46">
        <f t="shared" si="55"/>
        <v>-11.521927103555981</v>
      </c>
      <c r="BE59" s="46">
        <f t="shared" si="55"/>
        <v>-133.22728394209923</v>
      </c>
      <c r="BF59" s="46">
        <f t="shared" si="55"/>
        <v>-12.517931519030867</v>
      </c>
      <c r="BG59" s="46">
        <f t="shared" si="55"/>
        <v>-64.587786614252764</v>
      </c>
      <c r="BH59" s="46">
        <f t="shared" si="55"/>
        <v>-77.046680693042845</v>
      </c>
      <c r="BI59" s="46">
        <f t="shared" si="55"/>
        <v>-191.55359250659365</v>
      </c>
      <c r="BJ59" s="46">
        <f t="shared" si="55"/>
        <v>29.174345571526374</v>
      </c>
      <c r="BK59" s="46">
        <f t="shared" si="55"/>
        <v>118.83988645894146</v>
      </c>
      <c r="BL59" s="1">
        <v>15</v>
      </c>
      <c r="BM59" s="60">
        <f t="shared" si="53"/>
        <v>20609.540659172366</v>
      </c>
      <c r="BN59" s="60">
        <f t="shared" si="53"/>
        <v>-9362.7929099394241</v>
      </c>
      <c r="BO59" s="60">
        <f t="shared" si="53"/>
        <v>30478.875549085929</v>
      </c>
      <c r="BP59" s="60">
        <f t="shared" si="53"/>
        <v>15699.982188345544</v>
      </c>
      <c r="BQ59" s="60">
        <f t="shared" si="53"/>
        <v>8664.9242458291246</v>
      </c>
      <c r="BR59" s="60">
        <f t="shared" si="53"/>
        <v>-1654.0905460225142</v>
      </c>
      <c r="BS59" s="60">
        <f t="shared" si="53"/>
        <v>-19126.139999000141</v>
      </c>
      <c r="BT59" s="60">
        <f t="shared" si="53"/>
        <v>-1797.0771725326967</v>
      </c>
      <c r="BU59" s="60">
        <f t="shared" si="53"/>
        <v>-9272.2377313239685</v>
      </c>
      <c r="BV59" s="60">
        <f t="shared" si="53"/>
        <v>-11060.839475147062</v>
      </c>
      <c r="BW59" s="60">
        <f t="shared" si="53"/>
        <v>-27499.478479083733</v>
      </c>
      <c r="BX59" s="60">
        <f t="shared" si="53"/>
        <v>4188.2758641445462</v>
      </c>
      <c r="BY59" s="60">
        <f t="shared" si="53"/>
        <v>17060.681856029034</v>
      </c>
    </row>
    <row r="60" spans="1:77">
      <c r="A60" s="2">
        <v>42491</v>
      </c>
      <c r="B60" s="8">
        <f>'WA Sch. 1-2'!B61</f>
        <v>290.02499999999998</v>
      </c>
      <c r="C60" s="8">
        <f>'WA Sch. 1-2'!C61</f>
        <v>84114.500624999986</v>
      </c>
      <c r="D60" s="8">
        <f>'WA Sch. 1-2'!D61</f>
        <v>14.95</v>
      </c>
      <c r="E60" s="8">
        <f>'WA Sch. 1-2'!E61</f>
        <v>202.5</v>
      </c>
      <c r="F60" s="8">
        <f t="shared" si="3"/>
        <v>41006.25</v>
      </c>
      <c r="G60" s="8">
        <f>'WA Sch. 1-2'!G61</f>
        <v>4.5</v>
      </c>
      <c r="H60" s="8">
        <f t="shared" si="42"/>
        <v>87.524999999999977</v>
      </c>
      <c r="I60" s="8">
        <f t="shared" si="42"/>
        <v>43108.250624999986</v>
      </c>
      <c r="J60" s="8">
        <f t="shared" si="42"/>
        <v>10.45</v>
      </c>
      <c r="K60" s="9">
        <v>2729</v>
      </c>
      <c r="L60" s="9">
        <v>2347417.6510000001</v>
      </c>
      <c r="M60" s="9">
        <v>-136879</v>
      </c>
      <c r="N60" s="9">
        <f t="shared" si="5"/>
        <v>2210538.6510000001</v>
      </c>
      <c r="O60" s="9">
        <f t="shared" si="6"/>
        <v>810.01782740930742</v>
      </c>
      <c r="P60" s="8">
        <f t="shared" si="7"/>
        <v>147.86280378782683</v>
      </c>
      <c r="Q60" s="8">
        <f t="shared" si="8"/>
        <v>957.88063119713422</v>
      </c>
      <c r="R60" s="9">
        <f t="shared" si="2"/>
        <v>2614056.2425369793</v>
      </c>
      <c r="S60" s="21"/>
      <c r="U60" s="2">
        <v>42856</v>
      </c>
      <c r="V60" s="8">
        <f t="shared" ref="V60:W60" si="68">E72</f>
        <v>278.5</v>
      </c>
      <c r="W60" s="8">
        <f t="shared" si="68"/>
        <v>77562.25</v>
      </c>
      <c r="X60" s="7">
        <v>0</v>
      </c>
      <c r="Y60" s="7">
        <v>0</v>
      </c>
      <c r="Z60" s="7">
        <v>0</v>
      </c>
      <c r="AA60" s="62">
        <v>1</v>
      </c>
      <c r="AB60" s="7">
        <v>0</v>
      </c>
      <c r="AC60" s="7">
        <v>0</v>
      </c>
      <c r="AD60" s="7">
        <v>0</v>
      </c>
      <c r="AE60" s="7">
        <v>0</v>
      </c>
      <c r="AF60" s="8">
        <f t="shared" si="10"/>
        <v>843.4404856341979</v>
      </c>
      <c r="AH60" s="17">
        <v>16</v>
      </c>
      <c r="AI60" s="17">
        <v>1388.5912574922438</v>
      </c>
      <c r="AJ60" s="17">
        <v>-71.15160231983009</v>
      </c>
      <c r="AK60" s="17">
        <v>-0.7790319995145365</v>
      </c>
      <c r="AS60" s="1">
        <v>16</v>
      </c>
      <c r="AT60" s="7">
        <f t="shared" si="49"/>
        <v>21</v>
      </c>
      <c r="AU60" s="52">
        <f t="shared" si="50"/>
        <v>0.17151767151767153</v>
      </c>
      <c r="AV60" s="52">
        <f t="shared" si="51"/>
        <v>-0.94818488013239854</v>
      </c>
      <c r="AW60" s="43"/>
      <c r="AX60" s="1">
        <v>16</v>
      </c>
      <c r="AY60" s="46">
        <f t="shared" si="52"/>
        <v>-71.15160231983009</v>
      </c>
      <c r="AZ60" s="46">
        <f t="shared" si="55"/>
        <v>143.56023355780781</v>
      </c>
      <c r="BA60" s="46">
        <f t="shared" si="55"/>
        <v>-65.218568386971128</v>
      </c>
      <c r="BB60" s="46">
        <f t="shared" si="55"/>
        <v>212.30723016909042</v>
      </c>
      <c r="BC60" s="46">
        <f t="shared" si="55"/>
        <v>109.36163726721406</v>
      </c>
      <c r="BD60" s="46">
        <f t="shared" si="55"/>
        <v>60.357412572333033</v>
      </c>
      <c r="BE60" s="46">
        <f t="shared" si="55"/>
        <v>-11.521927103555981</v>
      </c>
      <c r="BF60" s="46">
        <f t="shared" si="55"/>
        <v>-133.22728394209923</v>
      </c>
      <c r="BG60" s="46">
        <f t="shared" si="55"/>
        <v>-12.517931519030867</v>
      </c>
      <c r="BH60" s="46">
        <f t="shared" si="55"/>
        <v>-64.587786614252764</v>
      </c>
      <c r="BI60" s="46">
        <f t="shared" si="55"/>
        <v>-77.046680693042845</v>
      </c>
      <c r="BJ60" s="46">
        <f t="shared" si="55"/>
        <v>-191.55359250659365</v>
      </c>
      <c r="BK60" s="46">
        <f t="shared" si="55"/>
        <v>29.174345571526374</v>
      </c>
      <c r="BL60" s="1">
        <v>16</v>
      </c>
      <c r="BM60" s="60">
        <f t="shared" si="53"/>
        <v>5062.5505126792305</v>
      </c>
      <c r="BN60" s="60">
        <f t="shared" si="53"/>
        <v>-10214.540647047057</v>
      </c>
      <c r="BO60" s="60">
        <f t="shared" si="53"/>
        <v>4640.4056417383927</v>
      </c>
      <c r="BP60" s="60">
        <f t="shared" si="53"/>
        <v>-15105.999610615734</v>
      </c>
      <c r="BQ60" s="60">
        <f t="shared" si="53"/>
        <v>-7781.2557238823192</v>
      </c>
      <c r="BR60" s="60">
        <f t="shared" si="53"/>
        <v>-4294.5266164005543</v>
      </c>
      <c r="BS60" s="60">
        <f t="shared" si="53"/>
        <v>819.80357523027533</v>
      </c>
      <c r="BT60" s="60">
        <f t="shared" si="53"/>
        <v>9479.3347251993</v>
      </c>
      <c r="BU60" s="60">
        <f t="shared" si="53"/>
        <v>890.67088530893909</v>
      </c>
      <c r="BV60" s="60">
        <f t="shared" si="53"/>
        <v>4595.5245078953385</v>
      </c>
      <c r="BW60" s="60">
        <f t="shared" si="53"/>
        <v>5481.9947847342946</v>
      </c>
      <c r="BX60" s="60">
        <f t="shared" si="53"/>
        <v>13629.345036963899</v>
      </c>
      <c r="BY60" s="60">
        <f t="shared" si="53"/>
        <v>-2075.8014340465465</v>
      </c>
    </row>
    <row r="61" spans="1:77">
      <c r="A61" s="2">
        <v>42522</v>
      </c>
      <c r="B61" s="8">
        <f>'WA Sch. 1-2'!B62</f>
        <v>126.95</v>
      </c>
      <c r="C61" s="8">
        <f>'WA Sch. 1-2'!C62</f>
        <v>16116.302500000002</v>
      </c>
      <c r="D61" s="8">
        <f>'WA Sch. 1-2'!D62</f>
        <v>68</v>
      </c>
      <c r="E61" s="8">
        <f>'WA Sch. 1-2'!E62</f>
        <v>113.5</v>
      </c>
      <c r="F61" s="8">
        <f t="shared" si="3"/>
        <v>12882.25</v>
      </c>
      <c r="G61" s="8">
        <f>'WA Sch. 1-2'!G62</f>
        <v>108.5</v>
      </c>
      <c r="H61" s="8">
        <f t="shared" si="42"/>
        <v>13.450000000000003</v>
      </c>
      <c r="I61" s="8">
        <f t="shared" si="42"/>
        <v>3234.0525000000016</v>
      </c>
      <c r="J61" s="8">
        <f t="shared" si="42"/>
        <v>-40.5</v>
      </c>
      <c r="K61" s="9">
        <v>2753</v>
      </c>
      <c r="L61" s="9">
        <v>1903779.1939999999</v>
      </c>
      <c r="M61" s="9">
        <v>-236112</v>
      </c>
      <c r="N61" s="9">
        <f t="shared" si="5"/>
        <v>1667667.1939999999</v>
      </c>
      <c r="O61" s="9">
        <f t="shared" si="6"/>
        <v>605.76360116236833</v>
      </c>
      <c r="P61" s="8">
        <f t="shared" si="7"/>
        <v>21.765738667544746</v>
      </c>
      <c r="Q61" s="8">
        <f t="shared" si="8"/>
        <v>627.52933982991306</v>
      </c>
      <c r="R61" s="9">
        <f t="shared" si="2"/>
        <v>1727588.2725517505</v>
      </c>
      <c r="S61" s="21"/>
      <c r="U61" s="2">
        <v>42887</v>
      </c>
      <c r="V61" s="8">
        <f t="shared" ref="V61:W61" si="69">E73</f>
        <v>70.5</v>
      </c>
      <c r="W61" s="8">
        <f t="shared" si="69"/>
        <v>4970.25</v>
      </c>
      <c r="X61" s="7">
        <v>0</v>
      </c>
      <c r="Y61" s="7">
        <v>0</v>
      </c>
      <c r="Z61" s="7">
        <v>0</v>
      </c>
      <c r="AA61" s="62">
        <v>1</v>
      </c>
      <c r="AB61" s="7">
        <v>0</v>
      </c>
      <c r="AC61" s="7">
        <v>0</v>
      </c>
      <c r="AD61" s="7">
        <v>0</v>
      </c>
      <c r="AE61" s="7">
        <v>0</v>
      </c>
      <c r="AF61" s="8">
        <f t="shared" si="10"/>
        <v>644.16998829201088</v>
      </c>
      <c r="AH61" s="17">
        <v>17</v>
      </c>
      <c r="AI61" s="17">
        <v>899.23789250203231</v>
      </c>
      <c r="AJ61" s="17">
        <v>-48.334121881450983</v>
      </c>
      <c r="AK61" s="17">
        <v>-0.52920561711077407</v>
      </c>
      <c r="AS61" s="1">
        <v>17</v>
      </c>
      <c r="AT61" s="7">
        <f t="shared" si="49"/>
        <v>37</v>
      </c>
      <c r="AU61" s="52">
        <f t="shared" si="50"/>
        <v>0.30457380457380456</v>
      </c>
      <c r="AV61" s="52">
        <f t="shared" si="51"/>
        <v>-0.51129056715173082</v>
      </c>
      <c r="AW61" s="43"/>
      <c r="AX61" s="1">
        <v>17</v>
      </c>
      <c r="AY61" s="46">
        <f t="shared" si="52"/>
        <v>-48.334121881450983</v>
      </c>
      <c r="AZ61" s="46">
        <f t="shared" si="55"/>
        <v>-71.15160231983009</v>
      </c>
      <c r="BA61" s="46">
        <f t="shared" si="55"/>
        <v>143.56023355780781</v>
      </c>
      <c r="BB61" s="46">
        <f t="shared" si="55"/>
        <v>-65.218568386971128</v>
      </c>
      <c r="BC61" s="46">
        <f t="shared" si="55"/>
        <v>212.30723016909042</v>
      </c>
      <c r="BD61" s="46">
        <f t="shared" si="55"/>
        <v>109.36163726721406</v>
      </c>
      <c r="BE61" s="46">
        <f t="shared" si="55"/>
        <v>60.357412572333033</v>
      </c>
      <c r="BF61" s="46">
        <f t="shared" si="55"/>
        <v>-11.521927103555981</v>
      </c>
      <c r="BG61" s="46">
        <f t="shared" si="55"/>
        <v>-133.22728394209923</v>
      </c>
      <c r="BH61" s="46">
        <f t="shared" si="55"/>
        <v>-12.517931519030867</v>
      </c>
      <c r="BI61" s="46">
        <f t="shared" si="55"/>
        <v>-64.587786614252764</v>
      </c>
      <c r="BJ61" s="46">
        <f t="shared" si="55"/>
        <v>-77.046680693042845</v>
      </c>
      <c r="BK61" s="46">
        <f t="shared" si="55"/>
        <v>-191.55359250659365</v>
      </c>
      <c r="BL61" s="1">
        <v>17</v>
      </c>
      <c r="BM61" s="60">
        <f t="shared" si="53"/>
        <v>2336.1873380509451</v>
      </c>
      <c r="BN61" s="60">
        <f t="shared" si="53"/>
        <v>3439.050218587181</v>
      </c>
      <c r="BO61" s="60">
        <f t="shared" si="53"/>
        <v>-6938.8578261126386</v>
      </c>
      <c r="BP61" s="60">
        <f t="shared" si="53"/>
        <v>3152.2822333495924</v>
      </c>
      <c r="BQ61" s="60">
        <f t="shared" si="53"/>
        <v>-10261.683539306061</v>
      </c>
      <c r="BR61" s="60">
        <f t="shared" si="53"/>
        <v>-5285.898704828548</v>
      </c>
      <c r="BS61" s="60">
        <f t="shared" si="53"/>
        <v>-2917.322535720165</v>
      </c>
      <c r="BT61" s="60">
        <f t="shared" si="53"/>
        <v>556.90222893245993</v>
      </c>
      <c r="BU61" s="60">
        <f t="shared" si="53"/>
        <v>6439.4237799920757</v>
      </c>
      <c r="BV61" s="60">
        <f t="shared" si="53"/>
        <v>605.04322774448622</v>
      </c>
      <c r="BW61" s="60">
        <f t="shared" si="53"/>
        <v>3121.7939502664253</v>
      </c>
      <c r="BX61" s="60">
        <f t="shared" si="53"/>
        <v>3723.9836551787512</v>
      </c>
      <c r="BY61" s="60">
        <f t="shared" si="53"/>
        <v>9258.5746870434596</v>
      </c>
    </row>
    <row r="62" spans="1:77">
      <c r="A62" s="2">
        <v>42552</v>
      </c>
      <c r="B62" s="8">
        <f>'WA Sch. 1-2'!B63</f>
        <v>14.1</v>
      </c>
      <c r="C62" s="8">
        <f>'WA Sch. 1-2'!C63</f>
        <v>198.81</v>
      </c>
      <c r="D62" s="8">
        <f>'WA Sch. 1-2'!D63</f>
        <v>240.05</v>
      </c>
      <c r="E62" s="8">
        <f>'WA Sch. 1-2'!E63</f>
        <v>23.5</v>
      </c>
      <c r="F62" s="8">
        <f t="shared" si="3"/>
        <v>552.25</v>
      </c>
      <c r="G62" s="8">
        <f>'WA Sch. 1-2'!G63</f>
        <v>146.5</v>
      </c>
      <c r="H62" s="8">
        <f t="shared" si="42"/>
        <v>-9.4</v>
      </c>
      <c r="I62" s="8">
        <f t="shared" si="42"/>
        <v>-353.44</v>
      </c>
      <c r="J62" s="8">
        <f t="shared" si="42"/>
        <v>93.550000000000011</v>
      </c>
      <c r="K62" s="9">
        <v>2754</v>
      </c>
      <c r="L62" s="9">
        <v>1582924.6840000001</v>
      </c>
      <c r="M62" s="9">
        <v>-77518</v>
      </c>
      <c r="N62" s="9">
        <f t="shared" si="5"/>
        <v>1505406.6840000001</v>
      </c>
      <c r="O62" s="9">
        <f t="shared" si="6"/>
        <v>546.62552069716776</v>
      </c>
      <c r="P62" s="8">
        <f t="shared" si="7"/>
        <v>-14.673859903736696</v>
      </c>
      <c r="Q62" s="8">
        <f t="shared" si="8"/>
        <v>531.95166079343107</v>
      </c>
      <c r="R62" s="9">
        <f t="shared" si="2"/>
        <v>1464994.8738251091</v>
      </c>
      <c r="S62" s="21"/>
      <c r="U62" s="2">
        <v>42917</v>
      </c>
      <c r="V62" s="8">
        <f t="shared" ref="V62:W62" si="70">E74</f>
        <v>0</v>
      </c>
      <c r="W62" s="8">
        <f t="shared" si="70"/>
        <v>0</v>
      </c>
      <c r="X62" s="7">
        <v>0</v>
      </c>
      <c r="Y62" s="7">
        <v>0</v>
      </c>
      <c r="Z62" s="7">
        <v>0</v>
      </c>
      <c r="AA62" s="62">
        <v>1</v>
      </c>
      <c r="AB62" s="7">
        <v>0</v>
      </c>
      <c r="AC62" s="7">
        <v>0</v>
      </c>
      <c r="AD62" s="7">
        <v>0</v>
      </c>
      <c r="AE62" s="7">
        <v>0</v>
      </c>
      <c r="AF62" s="8">
        <f t="shared" si="10"/>
        <v>502.49968094740501</v>
      </c>
      <c r="AH62" s="17">
        <v>18</v>
      </c>
      <c r="AI62" s="17">
        <v>702.38079478618681</v>
      </c>
      <c r="AJ62" s="17">
        <v>-22.12971593173404</v>
      </c>
      <c r="AK62" s="17">
        <v>-0.24229611546193822</v>
      </c>
      <c r="AS62" s="1">
        <v>18</v>
      </c>
      <c r="AT62" s="7">
        <f t="shared" si="49"/>
        <v>47</v>
      </c>
      <c r="AU62" s="52">
        <f t="shared" si="50"/>
        <v>0.38773388773388773</v>
      </c>
      <c r="AV62" s="52">
        <f t="shared" si="51"/>
        <v>-0.28523021200384785</v>
      </c>
      <c r="AW62" s="43"/>
      <c r="AX62" s="1">
        <v>18</v>
      </c>
      <c r="AY62" s="46">
        <f t="shared" si="52"/>
        <v>-22.12971593173404</v>
      </c>
      <c r="AZ62" s="46">
        <f t="shared" si="55"/>
        <v>-48.334121881450983</v>
      </c>
      <c r="BA62" s="46">
        <f t="shared" si="55"/>
        <v>-71.15160231983009</v>
      </c>
      <c r="BB62" s="46">
        <f t="shared" si="55"/>
        <v>143.56023355780781</v>
      </c>
      <c r="BC62" s="46">
        <f t="shared" si="55"/>
        <v>-65.218568386971128</v>
      </c>
      <c r="BD62" s="46">
        <f t="shared" si="55"/>
        <v>212.30723016909042</v>
      </c>
      <c r="BE62" s="46">
        <f t="shared" si="55"/>
        <v>109.36163726721406</v>
      </c>
      <c r="BF62" s="46">
        <f t="shared" si="55"/>
        <v>60.357412572333033</v>
      </c>
      <c r="BG62" s="46">
        <f t="shared" si="55"/>
        <v>-11.521927103555981</v>
      </c>
      <c r="BH62" s="46">
        <f t="shared" si="55"/>
        <v>-133.22728394209923</v>
      </c>
      <c r="BI62" s="46">
        <f t="shared" si="55"/>
        <v>-12.517931519030867</v>
      </c>
      <c r="BJ62" s="46">
        <f t="shared" si="55"/>
        <v>-64.587786614252764</v>
      </c>
      <c r="BK62" s="46">
        <f t="shared" si="55"/>
        <v>-77.046680693042845</v>
      </c>
      <c r="BL62" s="1">
        <v>18</v>
      </c>
      <c r="BM62" s="60">
        <f t="shared" si="53"/>
        <v>489.72432721923713</v>
      </c>
      <c r="BN62" s="60">
        <f t="shared" si="53"/>
        <v>1069.6203870463107</v>
      </c>
      <c r="BO62" s="60">
        <f t="shared" si="53"/>
        <v>1574.5647474255354</v>
      </c>
      <c r="BP62" s="60">
        <f t="shared" si="53"/>
        <v>-3176.9471877276619</v>
      </c>
      <c r="BQ62" s="60">
        <f t="shared" si="53"/>
        <v>1443.2683918780285</v>
      </c>
      <c r="BR62" s="60">
        <f t="shared" si="53"/>
        <v>-4698.298693895219</v>
      </c>
      <c r="BS62" s="60">
        <f t="shared" si="53"/>
        <v>-2420.1419665527737</v>
      </c>
      <c r="BT62" s="60">
        <f t="shared" si="53"/>
        <v>-1335.6923946001973</v>
      </c>
      <c r="BU62" s="60">
        <f t="shared" si="53"/>
        <v>254.9769737878363</v>
      </c>
      <c r="BV62" s="60">
        <f t="shared" si="53"/>
        <v>2948.2819479951058</v>
      </c>
      <c r="BW62" s="60">
        <f t="shared" si="53"/>
        <v>277.01826856904819</v>
      </c>
      <c r="BX62" s="60">
        <f t="shared" si="53"/>
        <v>1429.3093704328555</v>
      </c>
      <c r="BY62" s="60">
        <f t="shared" si="53"/>
        <v>1705.0211572200417</v>
      </c>
    </row>
    <row r="63" spans="1:77">
      <c r="A63" s="2">
        <v>42583</v>
      </c>
      <c r="B63" s="8">
        <f>'WA Sch. 1-2'!B64</f>
        <v>19.350000000000001</v>
      </c>
      <c r="C63" s="8">
        <f>'WA Sch. 1-2'!C64</f>
        <v>374.42250000000007</v>
      </c>
      <c r="D63" s="8">
        <f>'WA Sch. 1-2'!D64</f>
        <v>204.95</v>
      </c>
      <c r="E63" s="8">
        <f>'WA Sch. 1-2'!E64</f>
        <v>11.5</v>
      </c>
      <c r="F63" s="8">
        <f t="shared" si="3"/>
        <v>132.25</v>
      </c>
      <c r="G63" s="8">
        <f>'WA Sch. 1-2'!G64</f>
        <v>203</v>
      </c>
      <c r="H63" s="8">
        <f t="shared" si="42"/>
        <v>7.8500000000000014</v>
      </c>
      <c r="I63" s="8">
        <f t="shared" si="42"/>
        <v>242.17250000000007</v>
      </c>
      <c r="J63" s="8">
        <f t="shared" si="42"/>
        <v>1.9499999999999886</v>
      </c>
      <c r="K63" s="9">
        <v>2735</v>
      </c>
      <c r="L63" s="9">
        <v>1410917.6939999999</v>
      </c>
      <c r="M63" s="9">
        <v>168983</v>
      </c>
      <c r="N63" s="9">
        <f t="shared" si="5"/>
        <v>1579900.6939999999</v>
      </c>
      <c r="O63" s="9">
        <f t="shared" si="6"/>
        <v>577.66021718464344</v>
      </c>
      <c r="P63" s="8">
        <f t="shared" si="7"/>
        <v>12.239286915972695</v>
      </c>
      <c r="Q63" s="8">
        <f t="shared" si="8"/>
        <v>589.89950410061613</v>
      </c>
      <c r="R63" s="9">
        <f t="shared" si="2"/>
        <v>1613375.1437151851</v>
      </c>
      <c r="S63" s="21"/>
      <c r="U63" s="2">
        <v>42948</v>
      </c>
      <c r="V63" s="8">
        <f t="shared" ref="V63:W63" si="71">E75</f>
        <v>3.5</v>
      </c>
      <c r="W63" s="8">
        <f t="shared" si="71"/>
        <v>12.25</v>
      </c>
      <c r="X63" s="7">
        <v>0</v>
      </c>
      <c r="Y63" s="7">
        <v>0</v>
      </c>
      <c r="Z63" s="7">
        <v>0</v>
      </c>
      <c r="AA63" s="62">
        <v>1</v>
      </c>
      <c r="AB63" s="7">
        <v>0</v>
      </c>
      <c r="AC63" s="7">
        <v>0</v>
      </c>
      <c r="AD63" s="7">
        <v>0</v>
      </c>
      <c r="AE63" s="7">
        <v>0</v>
      </c>
      <c r="AF63" s="8">
        <f t="shared" si="10"/>
        <v>504.44995440414499</v>
      </c>
      <c r="AH63" s="17">
        <v>19</v>
      </c>
      <c r="AI63" s="17">
        <v>536.83691540411462</v>
      </c>
      <c r="AJ63" s="17">
        <v>37.091739566645629</v>
      </c>
      <c r="AK63" s="17">
        <v>0.40611386248462761</v>
      </c>
      <c r="AS63" s="1">
        <v>19</v>
      </c>
      <c r="AT63" s="7">
        <f t="shared" si="49"/>
        <v>82</v>
      </c>
      <c r="AU63" s="52">
        <f t="shared" si="50"/>
        <v>0.6787941787941788</v>
      </c>
      <c r="AV63" s="52">
        <f t="shared" si="51"/>
        <v>0.46432956872668901</v>
      </c>
      <c r="AW63" s="43"/>
      <c r="AX63" s="1">
        <v>19</v>
      </c>
      <c r="AY63" s="46">
        <f t="shared" si="52"/>
        <v>37.091739566645629</v>
      </c>
      <c r="AZ63" s="46">
        <f t="shared" si="55"/>
        <v>-22.12971593173404</v>
      </c>
      <c r="BA63" s="46">
        <f t="shared" si="55"/>
        <v>-48.334121881450983</v>
      </c>
      <c r="BB63" s="46">
        <f t="shared" si="55"/>
        <v>-71.15160231983009</v>
      </c>
      <c r="BC63" s="46">
        <f t="shared" si="55"/>
        <v>143.56023355780781</v>
      </c>
      <c r="BD63" s="46">
        <f t="shared" si="55"/>
        <v>-65.218568386971128</v>
      </c>
      <c r="BE63" s="46">
        <f t="shared" si="55"/>
        <v>212.30723016909042</v>
      </c>
      <c r="BF63" s="46">
        <f t="shared" si="55"/>
        <v>109.36163726721406</v>
      </c>
      <c r="BG63" s="46">
        <f t="shared" si="55"/>
        <v>60.357412572333033</v>
      </c>
      <c r="BH63" s="46">
        <f t="shared" si="55"/>
        <v>-11.521927103555981</v>
      </c>
      <c r="BI63" s="46">
        <f t="shared" si="55"/>
        <v>-133.22728394209923</v>
      </c>
      <c r="BJ63" s="46">
        <f t="shared" si="55"/>
        <v>-12.517931519030867</v>
      </c>
      <c r="BK63" s="46">
        <f t="shared" si="55"/>
        <v>-64.587786614252764</v>
      </c>
      <c r="BL63" s="1">
        <v>19</v>
      </c>
      <c r="BM63" s="60">
        <f t="shared" si="53"/>
        <v>1375.7971440798754</v>
      </c>
      <c r="BN63" s="60">
        <f t="shared" si="53"/>
        <v>-820.82966002372552</v>
      </c>
      <c r="BO63" s="60">
        <f t="shared" si="53"/>
        <v>-1792.7966610092892</v>
      </c>
      <c r="BP63" s="60">
        <f t="shared" si="53"/>
        <v>-2639.1367029966814</v>
      </c>
      <c r="BQ63" s="60">
        <f t="shared" si="53"/>
        <v>5324.8987952530533</v>
      </c>
      <c r="BR63" s="60">
        <f t="shared" si="53"/>
        <v>-2419.0701535190046</v>
      </c>
      <c r="BS63" s="60">
        <f t="shared" si="53"/>
        <v>7874.8444895478269</v>
      </c>
      <c r="BT63" s="60">
        <f t="shared" si="53"/>
        <v>4056.4133680974919</v>
      </c>
      <c r="BU63" s="60">
        <f t="shared" si="53"/>
        <v>2238.7614280495732</v>
      </c>
      <c r="BV63" s="60">
        <f t="shared" si="53"/>
        <v>-427.36831943097047</v>
      </c>
      <c r="BW63" s="60">
        <f t="shared" si="53"/>
        <v>-4941.6317191519074</v>
      </c>
      <c r="BX63" s="60">
        <f t="shared" si="53"/>
        <v>-464.31185581699418</v>
      </c>
      <c r="BY63" s="60">
        <f t="shared" si="53"/>
        <v>-2395.6733602819481</v>
      </c>
    </row>
    <row r="64" spans="1:77">
      <c r="A64" s="2">
        <v>42614</v>
      </c>
      <c r="B64" s="8">
        <f>'WA Sch. 1-2'!B65</f>
        <v>152.32499999999999</v>
      </c>
      <c r="C64" s="8">
        <f>'WA Sch. 1-2'!C65</f>
        <v>23202.905624999996</v>
      </c>
      <c r="D64" s="8">
        <f>'WA Sch. 1-2'!D65</f>
        <v>43.875</v>
      </c>
      <c r="E64" s="8">
        <f>'WA Sch. 1-2'!E65</f>
        <v>164</v>
      </c>
      <c r="F64" s="8">
        <f t="shared" si="3"/>
        <v>26896</v>
      </c>
      <c r="G64" s="8">
        <f>'WA Sch. 1-2'!G65</f>
        <v>5.5</v>
      </c>
      <c r="H64" s="8">
        <f t="shared" si="42"/>
        <v>-11.675000000000011</v>
      </c>
      <c r="I64" s="8">
        <f t="shared" si="42"/>
        <v>-3693.0943750000042</v>
      </c>
      <c r="J64" s="8">
        <f t="shared" si="42"/>
        <v>38.375</v>
      </c>
      <c r="K64" s="9">
        <v>2754</v>
      </c>
      <c r="L64" s="9">
        <v>1743458.6219999997</v>
      </c>
      <c r="M64" s="9">
        <v>232636</v>
      </c>
      <c r="N64" s="9">
        <f t="shared" si="5"/>
        <v>1976094.6219999997</v>
      </c>
      <c r="O64" s="9">
        <f t="shared" si="6"/>
        <v>717.53617356572249</v>
      </c>
      <c r="P64" s="8">
        <f t="shared" si="7"/>
        <v>-19.143193727175301</v>
      </c>
      <c r="Q64" s="8">
        <f t="shared" si="8"/>
        <v>698.39297983854715</v>
      </c>
      <c r="R64" s="9">
        <f t="shared" si="2"/>
        <v>1923374.2664753587</v>
      </c>
      <c r="S64" s="21"/>
      <c r="U64" s="2">
        <v>42979</v>
      </c>
      <c r="V64" s="8">
        <f t="shared" ref="V64:W64" si="72">E76</f>
        <v>171.5</v>
      </c>
      <c r="W64" s="8">
        <f t="shared" si="72"/>
        <v>29412.25</v>
      </c>
      <c r="X64" s="7">
        <v>0</v>
      </c>
      <c r="Y64" s="7">
        <v>0</v>
      </c>
      <c r="Z64" s="7">
        <v>0</v>
      </c>
      <c r="AA64" s="62">
        <v>1</v>
      </c>
      <c r="AB64" s="7">
        <v>0</v>
      </c>
      <c r="AC64" s="7">
        <v>0</v>
      </c>
      <c r="AD64" s="7">
        <v>0</v>
      </c>
      <c r="AE64" s="7">
        <v>0</v>
      </c>
      <c r="AF64" s="8">
        <f t="shared" si="10"/>
        <v>750.99212122264669</v>
      </c>
      <c r="AH64" s="17">
        <v>20</v>
      </c>
      <c r="AI64" s="17">
        <v>534.50553950643121</v>
      </c>
      <c r="AJ64" s="17">
        <v>-3.2399145064312052</v>
      </c>
      <c r="AK64" s="17">
        <v>-3.5473509997087038E-2</v>
      </c>
      <c r="AS64" s="1">
        <v>20</v>
      </c>
      <c r="AT64" s="7">
        <f t="shared" si="49"/>
        <v>56</v>
      </c>
      <c r="AU64" s="52">
        <f t="shared" si="50"/>
        <v>0.46257796257796258</v>
      </c>
      <c r="AV64" s="52">
        <f t="shared" si="51"/>
        <v>-9.3941125106491899E-2</v>
      </c>
      <c r="AW64" s="43"/>
      <c r="AX64" s="1">
        <v>20</v>
      </c>
      <c r="AY64" s="46">
        <f t="shared" si="52"/>
        <v>-3.2399145064312052</v>
      </c>
      <c r="AZ64" s="46">
        <f t="shared" si="55"/>
        <v>37.091739566645629</v>
      </c>
      <c r="BA64" s="46">
        <f t="shared" si="55"/>
        <v>-22.12971593173404</v>
      </c>
      <c r="BB64" s="46">
        <f t="shared" si="55"/>
        <v>-48.334121881450983</v>
      </c>
      <c r="BC64" s="46">
        <f t="shared" si="55"/>
        <v>-71.15160231983009</v>
      </c>
      <c r="BD64" s="46">
        <f t="shared" si="55"/>
        <v>143.56023355780781</v>
      </c>
      <c r="BE64" s="46">
        <f t="shared" si="55"/>
        <v>-65.218568386971128</v>
      </c>
      <c r="BF64" s="46">
        <f t="shared" si="55"/>
        <v>212.30723016909042</v>
      </c>
      <c r="BG64" s="46">
        <f t="shared" si="55"/>
        <v>109.36163726721406</v>
      </c>
      <c r="BH64" s="46">
        <f t="shared" si="55"/>
        <v>60.357412572333033</v>
      </c>
      <c r="BI64" s="46">
        <f t="shared" si="55"/>
        <v>-11.521927103555981</v>
      </c>
      <c r="BJ64" s="46">
        <f t="shared" si="55"/>
        <v>-133.22728394209923</v>
      </c>
      <c r="BK64" s="46">
        <f t="shared" si="55"/>
        <v>-12.517931519030867</v>
      </c>
      <c r="BL64" s="1">
        <v>20</v>
      </c>
      <c r="BM64" s="60">
        <f t="shared" si="53"/>
        <v>10.497046008982444</v>
      </c>
      <c r="BN64" s="60">
        <f t="shared" si="53"/>
        <v>-120.17406509073869</v>
      </c>
      <c r="BO64" s="60">
        <f t="shared" si="53"/>
        <v>71.698387670423287</v>
      </c>
      <c r="BP64" s="60">
        <f t="shared" si="53"/>
        <v>156.59842263931969</v>
      </c>
      <c r="BQ64" s="60">
        <f t="shared" si="53"/>
        <v>230.52510851183118</v>
      </c>
      <c r="BR64" s="60">
        <f t="shared" si="53"/>
        <v>-465.12288325057358</v>
      </c>
      <c r="BS64" s="60">
        <f t="shared" si="53"/>
        <v>211.30258580561369</v>
      </c>
      <c r="BT64" s="60">
        <f t="shared" si="53"/>
        <v>-687.85727484503536</v>
      </c>
      <c r="BU64" s="60">
        <f t="shared" si="53"/>
        <v>-354.32235502909936</v>
      </c>
      <c r="BV64" s="60">
        <f t="shared" si="53"/>
        <v>-195.55285656374693</v>
      </c>
      <c r="BW64" s="60">
        <f t="shared" si="53"/>
        <v>37.33005876485182</v>
      </c>
      <c r="BX64" s="60">
        <f t="shared" si="53"/>
        <v>431.64500989641721</v>
      </c>
      <c r="BY64" s="60">
        <f t="shared" si="53"/>
        <v>40.557027919018296</v>
      </c>
    </row>
    <row r="65" spans="1:77">
      <c r="A65" s="2">
        <v>42644</v>
      </c>
      <c r="B65" s="8">
        <f>'WA Sch. 1-2'!B66</f>
        <v>510.4</v>
      </c>
      <c r="C65" s="8">
        <f>'WA Sch. 1-2'!C66</f>
        <v>260508.15999999997</v>
      </c>
      <c r="D65" s="8">
        <f>'WA Sch. 1-2'!D66</f>
        <v>0.65</v>
      </c>
      <c r="E65" s="8">
        <f>'WA Sch. 1-2'!E66</f>
        <v>515</v>
      </c>
      <c r="F65" s="8">
        <f t="shared" si="3"/>
        <v>265225</v>
      </c>
      <c r="G65" s="8">
        <f>'WA Sch. 1-2'!G66</f>
        <v>0</v>
      </c>
      <c r="H65" s="8">
        <f t="shared" si="42"/>
        <v>-4.6000000000000227</v>
      </c>
      <c r="I65" s="8">
        <f t="shared" si="42"/>
        <v>-4716.8400000000256</v>
      </c>
      <c r="J65" s="8">
        <f t="shared" si="42"/>
        <v>0.65</v>
      </c>
      <c r="K65" s="9">
        <v>2759</v>
      </c>
      <c r="L65" s="9">
        <v>2395454.7250000001</v>
      </c>
      <c r="M65" s="9">
        <v>1256276</v>
      </c>
      <c r="N65" s="9">
        <f t="shared" si="5"/>
        <v>3651730.7250000001</v>
      </c>
      <c r="O65" s="9">
        <f t="shared" si="6"/>
        <v>1323.5703968829287</v>
      </c>
      <c r="P65" s="8">
        <f t="shared" si="7"/>
        <v>-8.4626003390133562</v>
      </c>
      <c r="Q65" s="8">
        <f t="shared" si="8"/>
        <v>1315.1077965439154</v>
      </c>
      <c r="R65" s="9">
        <f t="shared" si="2"/>
        <v>3628382.4106646623</v>
      </c>
      <c r="S65" s="21"/>
      <c r="U65" s="2">
        <v>43009</v>
      </c>
      <c r="V65" s="8">
        <f t="shared" ref="V65:W65" si="73">E77</f>
        <v>570.5</v>
      </c>
      <c r="W65" s="8">
        <f t="shared" si="73"/>
        <v>325470.25</v>
      </c>
      <c r="X65" s="7">
        <v>0</v>
      </c>
      <c r="Y65" s="7">
        <v>0</v>
      </c>
      <c r="Z65" s="7">
        <v>0</v>
      </c>
      <c r="AA65" s="62">
        <v>1</v>
      </c>
      <c r="AB65" s="7">
        <v>0</v>
      </c>
      <c r="AC65" s="7">
        <v>0</v>
      </c>
      <c r="AD65" s="7">
        <v>0</v>
      </c>
      <c r="AE65" s="7">
        <v>0</v>
      </c>
      <c r="AF65" s="8">
        <f t="shared" si="10"/>
        <v>1254.0338851351351</v>
      </c>
      <c r="AH65" s="17">
        <v>21</v>
      </c>
      <c r="AI65" s="17">
        <v>683.05785332909238</v>
      </c>
      <c r="AJ65" s="17">
        <v>-7.9633375764669836</v>
      </c>
      <c r="AK65" s="17">
        <v>-8.7189811511459603E-2</v>
      </c>
      <c r="AS65" s="1">
        <v>21</v>
      </c>
      <c r="AT65" s="7">
        <f t="shared" si="49"/>
        <v>53</v>
      </c>
      <c r="AU65" s="52">
        <f t="shared" si="50"/>
        <v>0.43762993762993763</v>
      </c>
      <c r="AV65" s="52">
        <f t="shared" si="51"/>
        <v>-0.15698093272589608</v>
      </c>
      <c r="AW65" s="43"/>
      <c r="AX65" s="1">
        <v>21</v>
      </c>
      <c r="AY65" s="46">
        <f t="shared" si="52"/>
        <v>-7.9633375764669836</v>
      </c>
      <c r="AZ65" s="46">
        <f t="shared" si="55"/>
        <v>-3.2399145064312052</v>
      </c>
      <c r="BA65" s="46">
        <f t="shared" si="55"/>
        <v>37.091739566645629</v>
      </c>
      <c r="BB65" s="46">
        <f t="shared" si="55"/>
        <v>-22.12971593173404</v>
      </c>
      <c r="BC65" s="46">
        <f t="shared" si="55"/>
        <v>-48.334121881450983</v>
      </c>
      <c r="BD65" s="46">
        <f t="shared" si="55"/>
        <v>-71.15160231983009</v>
      </c>
      <c r="BE65" s="46">
        <f t="shared" si="55"/>
        <v>143.56023355780781</v>
      </c>
      <c r="BF65" s="46">
        <f t="shared" si="55"/>
        <v>-65.218568386971128</v>
      </c>
      <c r="BG65" s="46">
        <f t="shared" si="55"/>
        <v>212.30723016909042</v>
      </c>
      <c r="BH65" s="46">
        <f t="shared" si="55"/>
        <v>109.36163726721406</v>
      </c>
      <c r="BI65" s="46">
        <f t="shared" si="55"/>
        <v>60.357412572333033</v>
      </c>
      <c r="BJ65" s="46">
        <f t="shared" si="55"/>
        <v>-11.521927103555981</v>
      </c>
      <c r="BK65" s="46">
        <f t="shared" si="55"/>
        <v>-133.22728394209923</v>
      </c>
      <c r="BL65" s="1">
        <v>21</v>
      </c>
      <c r="BM65" s="60">
        <f t="shared" si="53"/>
        <v>63.414745356768805</v>
      </c>
      <c r="BN65" s="60">
        <f t="shared" si="53"/>
        <v>25.800532933602515</v>
      </c>
      <c r="BO65" s="60">
        <f t="shared" si="53"/>
        <v>-295.37404346759223</v>
      </c>
      <c r="BP65" s="60">
        <f t="shared" si="53"/>
        <v>176.22639843571349</v>
      </c>
      <c r="BQ65" s="60">
        <f t="shared" si="53"/>
        <v>384.9009290040857</v>
      </c>
      <c r="BR65" s="60">
        <f t="shared" si="53"/>
        <v>566.6042283793272</v>
      </c>
      <c r="BS65" s="60">
        <f t="shared" si="53"/>
        <v>-1143.2186023772481</v>
      </c>
      <c r="BT65" s="60">
        <f t="shared" si="53"/>
        <v>519.3574763193385</v>
      </c>
      <c r="BU65" s="60">
        <f t="shared" si="53"/>
        <v>-1690.6741437611138</v>
      </c>
      <c r="BV65" s="60">
        <f t="shared" si="53"/>
        <v>-870.88363547394351</v>
      </c>
      <c r="BW65" s="60">
        <f t="shared" si="53"/>
        <v>-480.64645155557298</v>
      </c>
      <c r="BX65" s="60">
        <f t="shared" si="53"/>
        <v>91.752995057058001</v>
      </c>
      <c r="BY65" s="60">
        <f t="shared" si="53"/>
        <v>1060.9338364267353</v>
      </c>
    </row>
    <row r="66" spans="1:77">
      <c r="A66" s="2">
        <v>42675</v>
      </c>
      <c r="B66" s="8">
        <f>'WA Sch. 1-2'!B67</f>
        <v>874.97500000000002</v>
      </c>
      <c r="C66" s="8">
        <f>'WA Sch. 1-2'!C67</f>
        <v>765581.25062499999</v>
      </c>
      <c r="D66" s="8">
        <f>'WA Sch. 1-2'!D67</f>
        <v>0</v>
      </c>
      <c r="E66" s="8">
        <f>'WA Sch. 1-2'!E67</f>
        <v>646.5</v>
      </c>
      <c r="F66" s="8">
        <f t="shared" si="3"/>
        <v>417962.25</v>
      </c>
      <c r="G66" s="8">
        <f>'WA Sch. 1-2'!G67</f>
        <v>0</v>
      </c>
      <c r="H66" s="8">
        <f t="shared" si="42"/>
        <v>228.47500000000002</v>
      </c>
      <c r="I66" s="8">
        <f t="shared" si="42"/>
        <v>347619.00062499999</v>
      </c>
      <c r="J66" s="8">
        <f t="shared" si="42"/>
        <v>0</v>
      </c>
      <c r="K66" s="9">
        <v>2773</v>
      </c>
      <c r="L66" s="9">
        <v>3418193.625</v>
      </c>
      <c r="M66" s="9">
        <v>678061</v>
      </c>
      <c r="N66" s="9">
        <f t="shared" si="5"/>
        <v>4096254.625</v>
      </c>
      <c r="O66" s="9">
        <f t="shared" si="6"/>
        <v>1477.1924359899026</v>
      </c>
      <c r="P66" s="8">
        <f t="shared" si="7"/>
        <v>452.29657378617782</v>
      </c>
      <c r="Q66" s="8">
        <f t="shared" si="8"/>
        <v>1929.4890097760804</v>
      </c>
      <c r="R66" s="9">
        <f t="shared" si="2"/>
        <v>5350473.0241090711</v>
      </c>
      <c r="S66" s="21"/>
      <c r="U66" s="2">
        <v>43040</v>
      </c>
      <c r="V66" s="8">
        <f t="shared" ref="V66:W66" si="74">E78</f>
        <v>818.5</v>
      </c>
      <c r="W66" s="8">
        <f t="shared" si="74"/>
        <v>669942.25</v>
      </c>
      <c r="X66" s="7">
        <v>0</v>
      </c>
      <c r="Y66" s="7">
        <v>0</v>
      </c>
      <c r="Z66" s="7">
        <v>0</v>
      </c>
      <c r="AA66" s="62">
        <v>1</v>
      </c>
      <c r="AB66" s="7">
        <v>0</v>
      </c>
      <c r="AC66" s="7">
        <v>0</v>
      </c>
      <c r="AD66" s="7">
        <v>0</v>
      </c>
      <c r="AE66" s="7">
        <v>0</v>
      </c>
      <c r="AF66" s="8">
        <f t="shared" si="10"/>
        <v>1834.1615153575131</v>
      </c>
      <c r="AH66" s="17">
        <v>22</v>
      </c>
      <c r="AI66" s="17">
        <v>1125.1738136881629</v>
      </c>
      <c r="AJ66" s="17">
        <v>-48.997046011395241</v>
      </c>
      <c r="AK66" s="17">
        <v>-0.53646390917502706</v>
      </c>
      <c r="AS66" s="1">
        <v>22</v>
      </c>
      <c r="AT66" s="7">
        <f t="shared" si="49"/>
        <v>36</v>
      </c>
      <c r="AU66" s="52">
        <f t="shared" si="50"/>
        <v>0.29625779625779625</v>
      </c>
      <c r="AV66" s="52">
        <f t="shared" si="51"/>
        <v>-0.53519417688850079</v>
      </c>
      <c r="AW66" s="43"/>
      <c r="AX66" s="1">
        <v>22</v>
      </c>
      <c r="AY66" s="46">
        <f t="shared" si="52"/>
        <v>-48.997046011395241</v>
      </c>
      <c r="AZ66" s="46">
        <f t="shared" si="55"/>
        <v>-7.9633375764669836</v>
      </c>
      <c r="BA66" s="46">
        <f t="shared" si="55"/>
        <v>-3.2399145064312052</v>
      </c>
      <c r="BB66" s="46">
        <f t="shared" si="55"/>
        <v>37.091739566645629</v>
      </c>
      <c r="BC66" s="46">
        <f t="shared" si="55"/>
        <v>-22.12971593173404</v>
      </c>
      <c r="BD66" s="46">
        <f t="shared" si="55"/>
        <v>-48.334121881450983</v>
      </c>
      <c r="BE66" s="46">
        <f t="shared" si="55"/>
        <v>-71.15160231983009</v>
      </c>
      <c r="BF66" s="46">
        <f t="shared" si="55"/>
        <v>143.56023355780781</v>
      </c>
      <c r="BG66" s="46">
        <f t="shared" si="55"/>
        <v>-65.218568386971128</v>
      </c>
      <c r="BH66" s="46">
        <f t="shared" si="55"/>
        <v>212.30723016909042</v>
      </c>
      <c r="BI66" s="46">
        <f t="shared" si="55"/>
        <v>109.36163726721406</v>
      </c>
      <c r="BJ66" s="46">
        <f t="shared" si="55"/>
        <v>60.357412572333033</v>
      </c>
      <c r="BK66" s="46">
        <f t="shared" si="55"/>
        <v>-11.521927103555981</v>
      </c>
      <c r="BL66" s="1">
        <v>22</v>
      </c>
      <c r="BM66" s="60">
        <f t="shared" si="53"/>
        <v>2400.7105178427682</v>
      </c>
      <c r="BN66" s="60">
        <f t="shared" si="53"/>
        <v>390.18001763841744</v>
      </c>
      <c r="BO66" s="60">
        <f t="shared" si="53"/>
        <v>158.74624014458928</v>
      </c>
      <c r="BP66" s="60">
        <f t="shared" si="53"/>
        <v>-1817.385670189627</v>
      </c>
      <c r="BQ66" s="60">
        <f t="shared" si="53"/>
        <v>1084.2907097262689</v>
      </c>
      <c r="BR66" s="60">
        <f t="shared" si="53"/>
        <v>2368.2291937458253</v>
      </c>
      <c r="BS66" s="60">
        <f t="shared" si="53"/>
        <v>3486.2183326491941</v>
      </c>
      <c r="BT66" s="60">
        <f t="shared" si="53"/>
        <v>-7034.0273690385429</v>
      </c>
      <c r="BU66" s="60">
        <f t="shared" si="53"/>
        <v>3195.5171960537355</v>
      </c>
      <c r="BV66" s="60">
        <f t="shared" si="53"/>
        <v>-10402.42712514678</v>
      </c>
      <c r="BW66" s="60">
        <f t="shared" si="53"/>
        <v>-5358.3971730631956</v>
      </c>
      <c r="BX66" s="60">
        <f t="shared" si="53"/>
        <v>-2957.3349209353655</v>
      </c>
      <c r="BY66" s="60">
        <f t="shared" si="53"/>
        <v>564.54039243286581</v>
      </c>
    </row>
    <row r="67" spans="1:77">
      <c r="A67" s="2">
        <v>42705</v>
      </c>
      <c r="B67" s="8">
        <f>'WA Sch. 1-2'!B68</f>
        <v>1138.7249999999999</v>
      </c>
      <c r="C67" s="8">
        <f>'WA Sch. 1-2'!C68</f>
        <v>1296694.6256249999</v>
      </c>
      <c r="D67" s="8">
        <f>'WA Sch. 1-2'!D68</f>
        <v>0</v>
      </c>
      <c r="E67" s="8">
        <f>'WA Sch. 1-2'!E68</f>
        <v>1299.5</v>
      </c>
      <c r="F67" s="8">
        <f t="shared" si="3"/>
        <v>1688700.25</v>
      </c>
      <c r="G67" s="8">
        <f>'WA Sch. 1-2'!G68</f>
        <v>0</v>
      </c>
      <c r="H67" s="8">
        <f>B67-E67</f>
        <v>-160.77500000000009</v>
      </c>
      <c r="I67" s="8">
        <f t="shared" si="42"/>
        <v>-392005.62437500013</v>
      </c>
      <c r="J67" s="8">
        <f t="shared" si="42"/>
        <v>0</v>
      </c>
      <c r="K67" s="9">
        <v>2819</v>
      </c>
      <c r="L67" s="9">
        <v>6490737.4829999991</v>
      </c>
      <c r="M67" s="9">
        <v>2036779</v>
      </c>
      <c r="N67" s="9">
        <f t="shared" si="5"/>
        <v>8527516.4829999991</v>
      </c>
      <c r="O67" s="9">
        <f t="shared" si="6"/>
        <v>3025.0147155019508</v>
      </c>
      <c r="P67" s="8">
        <f t="shared" si="7"/>
        <v>-359.85256906342323</v>
      </c>
      <c r="Q67" s="8">
        <f t="shared" si="8"/>
        <v>2665.1621464385275</v>
      </c>
      <c r="R67" s="9">
        <f t="shared" si="2"/>
        <v>7513092.0908102095</v>
      </c>
      <c r="S67" s="21"/>
      <c r="U67" s="2">
        <v>43070</v>
      </c>
      <c r="V67" s="8">
        <f t="shared" ref="V67:W67" si="75">E79</f>
        <v>1186.5</v>
      </c>
      <c r="W67" s="8">
        <f t="shared" si="75"/>
        <v>1407782.25</v>
      </c>
      <c r="X67" s="7">
        <v>0</v>
      </c>
      <c r="Y67" s="7">
        <v>0</v>
      </c>
      <c r="Z67" s="7">
        <v>0</v>
      </c>
      <c r="AA67" s="62">
        <v>1</v>
      </c>
      <c r="AB67" s="7">
        <v>0</v>
      </c>
      <c r="AC67" s="7">
        <v>0</v>
      </c>
      <c r="AD67" s="7">
        <v>0</v>
      </c>
      <c r="AE67" s="7">
        <v>0</v>
      </c>
      <c r="AF67" s="8">
        <f t="shared" si="10"/>
        <v>2643.4338014928426</v>
      </c>
      <c r="AH67" s="17">
        <v>23</v>
      </c>
      <c r="AI67" s="17">
        <v>2178.9856282252877</v>
      </c>
      <c r="AJ67" s="17">
        <v>182.28018967594699</v>
      </c>
      <c r="AK67" s="17">
        <v>1.995768134592883</v>
      </c>
      <c r="AS67" s="1">
        <v>23</v>
      </c>
      <c r="AT67" s="7">
        <f t="shared" si="49"/>
        <v>118</v>
      </c>
      <c r="AU67" s="52">
        <f t="shared" si="50"/>
        <v>0.9781704781704782</v>
      </c>
      <c r="AV67" s="52">
        <f t="shared" si="51"/>
        <v>2.017349592767447</v>
      </c>
      <c r="AW67" s="43"/>
      <c r="AX67" s="1">
        <v>23</v>
      </c>
      <c r="AY67" s="46">
        <f t="shared" si="52"/>
        <v>182.28018967594699</v>
      </c>
      <c r="AZ67" s="46">
        <f t="shared" si="55"/>
        <v>-48.997046011395241</v>
      </c>
      <c r="BA67" s="46">
        <f t="shared" si="55"/>
        <v>-7.9633375764669836</v>
      </c>
      <c r="BB67" s="46">
        <f t="shared" si="55"/>
        <v>-3.2399145064312052</v>
      </c>
      <c r="BC67" s="46">
        <f t="shared" si="55"/>
        <v>37.091739566645629</v>
      </c>
      <c r="BD67" s="46">
        <f t="shared" si="55"/>
        <v>-22.12971593173404</v>
      </c>
      <c r="BE67" s="46">
        <f t="shared" si="55"/>
        <v>-48.334121881450983</v>
      </c>
      <c r="BF67" s="46">
        <f t="shared" si="55"/>
        <v>-71.15160231983009</v>
      </c>
      <c r="BG67" s="46">
        <f t="shared" si="55"/>
        <v>143.56023355780781</v>
      </c>
      <c r="BH67" s="46">
        <f t="shared" si="55"/>
        <v>-65.218568386971128</v>
      </c>
      <c r="BI67" s="46">
        <f t="shared" si="55"/>
        <v>212.30723016909042</v>
      </c>
      <c r="BJ67" s="46">
        <f t="shared" si="55"/>
        <v>109.36163726721406</v>
      </c>
      <c r="BK67" s="46">
        <f t="shared" si="55"/>
        <v>60.357412572333033</v>
      </c>
      <c r="BL67" s="1">
        <v>23</v>
      </c>
      <c r="BM67" s="60">
        <f t="shared" si="53"/>
        <v>33226.067548299259</v>
      </c>
      <c r="BN67" s="60">
        <f t="shared" si="53"/>
        <v>-8931.1908405182076</v>
      </c>
      <c r="BO67" s="60">
        <f t="shared" si="53"/>
        <v>-1451.558683891973</v>
      </c>
      <c r="BP67" s="60">
        <f t="shared" si="53"/>
        <v>-590.57223076610694</v>
      </c>
      <c r="BQ67" s="60">
        <f t="shared" si="53"/>
        <v>6761.0893236190241</v>
      </c>
      <c r="BR67" s="60">
        <f t="shared" si="53"/>
        <v>-4033.8088175112839</v>
      </c>
      <c r="BS67" s="60">
        <f t="shared" si="53"/>
        <v>-8810.352904371206</v>
      </c>
      <c r="BT67" s="60">
        <f t="shared" si="53"/>
        <v>-12969.527566606163</v>
      </c>
      <c r="BU67" s="60">
        <f t="shared" si="53"/>
        <v>26168.186602840502</v>
      </c>
      <c r="BV67" s="60">
        <f t="shared" si="53"/>
        <v>-11888.0530159708</v>
      </c>
      <c r="BW67" s="60">
        <f t="shared" si="53"/>
        <v>38699.402184796789</v>
      </c>
      <c r="BX67" s="60">
        <f t="shared" si="53"/>
        <v>19934.459984339934</v>
      </c>
      <c r="BY67" s="60">
        <f t="shared" si="53"/>
        <v>11001.960612034287</v>
      </c>
    </row>
    <row r="68" spans="1:77">
      <c r="A68" s="2">
        <v>42736</v>
      </c>
      <c r="B68" s="8">
        <f>'WA Sch. 1-2'!B69</f>
        <v>1095.1500000000001</v>
      </c>
      <c r="C68" s="8">
        <f>'WA Sch. 1-2'!C69</f>
        <v>1199353.5225000002</v>
      </c>
      <c r="D68" s="8">
        <f>'WA Sch. 1-2'!D69</f>
        <v>0</v>
      </c>
      <c r="E68" s="8">
        <f>'WA Sch. 1-2'!E69</f>
        <v>1388.5</v>
      </c>
      <c r="F68" s="8">
        <f t="shared" si="3"/>
        <v>1927932.25</v>
      </c>
      <c r="G68" s="8">
        <f>'WA Sch. 1-2'!G69</f>
        <v>0</v>
      </c>
      <c r="H68" s="8">
        <f t="shared" si="42"/>
        <v>-293.34999999999991</v>
      </c>
      <c r="I68" s="8">
        <f t="shared" si="42"/>
        <v>-728578.7274999998</v>
      </c>
      <c r="J68" s="8">
        <f t="shared" si="42"/>
        <v>0</v>
      </c>
      <c r="K68" s="9">
        <v>2827</v>
      </c>
      <c r="L68" s="9">
        <v>9374708.0840000007</v>
      </c>
      <c r="M68" s="9">
        <v>-706130</v>
      </c>
      <c r="N68" s="9">
        <f t="shared" si="5"/>
        <v>8668578.0840000007</v>
      </c>
      <c r="O68" s="9">
        <f t="shared" si="6"/>
        <v>3066.3523466572342</v>
      </c>
      <c r="P68" s="8">
        <f t="shared" si="7"/>
        <v>-660.34579785259609</v>
      </c>
      <c r="Q68" s="8">
        <f t="shared" si="8"/>
        <v>2406.006548804638</v>
      </c>
      <c r="R68" s="9">
        <f t="shared" si="2"/>
        <v>6801780.5134707112</v>
      </c>
      <c r="S68" s="21"/>
      <c r="U68" s="2">
        <v>43101</v>
      </c>
      <c r="V68" s="8">
        <f t="shared" ref="V68:W68" si="76">E80</f>
        <v>970.5</v>
      </c>
      <c r="W68" s="8">
        <f t="shared" si="76"/>
        <v>941870.25</v>
      </c>
      <c r="X68" s="7">
        <v>1</v>
      </c>
      <c r="Y68" s="7">
        <v>0</v>
      </c>
      <c r="Z68" s="7">
        <v>0</v>
      </c>
      <c r="AA68" s="62">
        <v>1</v>
      </c>
      <c r="AB68" s="7">
        <v>0</v>
      </c>
      <c r="AC68" s="7">
        <v>0</v>
      </c>
      <c r="AD68" s="7">
        <v>0</v>
      </c>
      <c r="AE68" s="7">
        <v>0</v>
      </c>
      <c r="AF68" s="8">
        <f t="shared" si="10"/>
        <v>2200.4578959235669</v>
      </c>
      <c r="AH68" s="17">
        <v>24</v>
      </c>
      <c r="AI68" s="17">
        <v>2359.8383145756497</v>
      </c>
      <c r="AJ68" s="17">
        <v>-46.702336147298411</v>
      </c>
      <c r="AK68" s="17">
        <v>-0.51133935322058077</v>
      </c>
      <c r="AS68" s="1">
        <v>24</v>
      </c>
      <c r="AT68" s="7">
        <f t="shared" si="49"/>
        <v>38</v>
      </c>
      <c r="AU68" s="52">
        <f t="shared" si="50"/>
        <v>0.31288981288981288</v>
      </c>
      <c r="AV68" s="52">
        <f t="shared" si="51"/>
        <v>-0.48767561631153389</v>
      </c>
      <c r="AW68" s="43"/>
      <c r="AX68" s="1">
        <v>24</v>
      </c>
      <c r="AY68" s="46">
        <f t="shared" si="52"/>
        <v>-46.702336147298411</v>
      </c>
      <c r="AZ68" s="46">
        <f t="shared" si="55"/>
        <v>182.28018967594699</v>
      </c>
      <c r="BA68" s="46">
        <f t="shared" si="55"/>
        <v>-48.997046011395241</v>
      </c>
      <c r="BB68" s="46">
        <f t="shared" si="55"/>
        <v>-7.9633375764669836</v>
      </c>
      <c r="BC68" s="46">
        <f t="shared" si="55"/>
        <v>-3.2399145064312052</v>
      </c>
      <c r="BD68" s="46">
        <f t="shared" si="55"/>
        <v>37.091739566645629</v>
      </c>
      <c r="BE68" s="46">
        <f t="shared" si="55"/>
        <v>-22.12971593173404</v>
      </c>
      <c r="BF68" s="46">
        <f t="shared" si="55"/>
        <v>-48.334121881450983</v>
      </c>
      <c r="BG68" s="46">
        <f t="shared" si="55"/>
        <v>-71.15160231983009</v>
      </c>
      <c r="BH68" s="46">
        <f t="shared" si="55"/>
        <v>143.56023355780781</v>
      </c>
      <c r="BI68" s="46">
        <f t="shared" si="55"/>
        <v>-65.218568386971128</v>
      </c>
      <c r="BJ68" s="46">
        <f t="shared" si="55"/>
        <v>212.30723016909042</v>
      </c>
      <c r="BK68" s="46">
        <f t="shared" si="55"/>
        <v>109.36163726721406</v>
      </c>
      <c r="BL68" s="1">
        <v>24</v>
      </c>
      <c r="BM68" s="60">
        <f t="shared" si="53"/>
        <v>2181.1082016152427</v>
      </c>
      <c r="BN68" s="60">
        <f t="shared" si="53"/>
        <v>-8512.9106912393709</v>
      </c>
      <c r="BO68" s="60">
        <f t="shared" si="53"/>
        <v>2288.2765130488137</v>
      </c>
      <c r="BP68" s="60">
        <f t="shared" si="53"/>
        <v>371.906468350566</v>
      </c>
      <c r="BQ68" s="60">
        <f t="shared" si="53"/>
        <v>151.3115763678515</v>
      </c>
      <c r="BR68" s="60">
        <f t="shared" si="53"/>
        <v>-1732.2708895295341</v>
      </c>
      <c r="BS68" s="60">
        <f t="shared" si="53"/>
        <v>1033.5094322880584</v>
      </c>
      <c r="BT68" s="60">
        <f t="shared" si="53"/>
        <v>2257.3164074920019</v>
      </c>
      <c r="BU68" s="60">
        <f t="shared" si="53"/>
        <v>3322.9460489595854</v>
      </c>
      <c r="BV68" s="60">
        <f t="shared" si="53"/>
        <v>-6704.5982850013961</v>
      </c>
      <c r="BW68" s="60">
        <f t="shared" si="53"/>
        <v>3045.8595038538792</v>
      </c>
      <c r="BX68" s="60">
        <f t="shared" si="53"/>
        <v>-9915.2436298586908</v>
      </c>
      <c r="BY68" s="60">
        <f t="shared" si="53"/>
        <v>-5107.4439452723391</v>
      </c>
    </row>
    <row r="69" spans="1:77">
      <c r="A69" s="2">
        <v>42767</v>
      </c>
      <c r="B69" s="8">
        <f>'WA Sch. 1-2'!B70</f>
        <v>932.76424999999995</v>
      </c>
      <c r="C69" s="8">
        <f>'WA Sch. 1-2'!C70</f>
        <v>870049.14607806236</v>
      </c>
      <c r="D69" s="8">
        <f>'WA Sch. 1-2'!D70</f>
        <v>0</v>
      </c>
      <c r="E69" s="8">
        <f>'WA Sch. 1-2'!E70</f>
        <v>1000.5</v>
      </c>
      <c r="F69" s="8">
        <f t="shared" si="3"/>
        <v>1001000.25</v>
      </c>
      <c r="G69" s="8">
        <f>'WA Sch. 1-2'!G70</f>
        <v>0</v>
      </c>
      <c r="H69" s="8">
        <f t="shared" si="42"/>
        <v>-67.735750000000053</v>
      </c>
      <c r="I69" s="8">
        <f t="shared" si="42"/>
        <v>-130951.10392193764</v>
      </c>
      <c r="J69" s="8">
        <f t="shared" si="42"/>
        <v>0</v>
      </c>
      <c r="K69" s="9">
        <v>2863</v>
      </c>
      <c r="L69" s="9">
        <v>8146853.9069999997</v>
      </c>
      <c r="M69" s="9">
        <v>-949780</v>
      </c>
      <c r="N69" s="9">
        <f t="shared" si="5"/>
        <v>7197073.9069999997</v>
      </c>
      <c r="O69" s="9">
        <f t="shared" si="6"/>
        <v>2513.8225312609152</v>
      </c>
      <c r="P69" s="8">
        <f t="shared" si="7"/>
        <v>-141.96015051709705</v>
      </c>
      <c r="Q69" s="8">
        <f t="shared" si="8"/>
        <v>2371.862380743818</v>
      </c>
      <c r="R69" s="9">
        <f t="shared" si="2"/>
        <v>6790641.9960695505</v>
      </c>
      <c r="S69" s="21"/>
      <c r="U69" s="2">
        <v>43132</v>
      </c>
      <c r="V69" s="8">
        <f t="shared" ref="V69:W69" si="77">E81</f>
        <v>974</v>
      </c>
      <c r="W69" s="8">
        <f t="shared" si="77"/>
        <v>948676</v>
      </c>
      <c r="X69" s="7">
        <v>0</v>
      </c>
      <c r="Y69" s="7">
        <v>1</v>
      </c>
      <c r="Z69" s="7">
        <v>0</v>
      </c>
      <c r="AA69" s="62">
        <v>1</v>
      </c>
      <c r="AB69" s="7">
        <v>0</v>
      </c>
      <c r="AC69" s="7">
        <v>0</v>
      </c>
      <c r="AD69" s="7">
        <v>0</v>
      </c>
      <c r="AE69" s="7">
        <v>0</v>
      </c>
      <c r="AF69" s="8">
        <f t="shared" si="10"/>
        <v>2396.6040196429767</v>
      </c>
      <c r="AH69" s="17">
        <v>25</v>
      </c>
      <c r="AI69" s="17">
        <v>2581.9021314422707</v>
      </c>
      <c r="AJ69" s="17">
        <v>-205.52732524072053</v>
      </c>
      <c r="AK69" s="17">
        <v>-2.2502987693437979</v>
      </c>
      <c r="AS69" s="1">
        <v>25</v>
      </c>
      <c r="AT69" s="7">
        <f t="shared" si="49"/>
        <v>3</v>
      </c>
      <c r="AU69" s="52">
        <f t="shared" si="50"/>
        <v>2.1829521829521831E-2</v>
      </c>
      <c r="AV69" s="52">
        <f t="shared" si="51"/>
        <v>-2.0173495927674461</v>
      </c>
      <c r="AW69" s="43"/>
      <c r="AX69" s="1">
        <v>25</v>
      </c>
      <c r="AY69" s="46">
        <f t="shared" si="52"/>
        <v>-205.52732524072053</v>
      </c>
      <c r="AZ69" s="46">
        <f t="shared" si="55"/>
        <v>-46.702336147298411</v>
      </c>
      <c r="BA69" s="46">
        <f t="shared" si="55"/>
        <v>182.28018967594699</v>
      </c>
      <c r="BB69" s="46">
        <f t="shared" si="55"/>
        <v>-48.997046011395241</v>
      </c>
      <c r="BC69" s="46">
        <f t="shared" si="55"/>
        <v>-7.9633375764669836</v>
      </c>
      <c r="BD69" s="46">
        <f t="shared" si="55"/>
        <v>-3.2399145064312052</v>
      </c>
      <c r="BE69" s="46">
        <f t="shared" si="55"/>
        <v>37.091739566645629</v>
      </c>
      <c r="BF69" s="46">
        <f t="shared" si="55"/>
        <v>-22.12971593173404</v>
      </c>
      <c r="BG69" s="46">
        <f t="shared" si="55"/>
        <v>-48.334121881450983</v>
      </c>
      <c r="BH69" s="46">
        <f t="shared" si="55"/>
        <v>-71.15160231983009</v>
      </c>
      <c r="BI69" s="46">
        <f t="shared" si="55"/>
        <v>143.56023355780781</v>
      </c>
      <c r="BJ69" s="46">
        <f t="shared" si="55"/>
        <v>-65.218568386971128</v>
      </c>
      <c r="BK69" s="46">
        <f t="shared" si="55"/>
        <v>212.30723016909042</v>
      </c>
      <c r="BL69" s="1">
        <v>25</v>
      </c>
      <c r="BM69" s="60">
        <f t="shared" si="53"/>
        <v>42241.481420604861</v>
      </c>
      <c r="BN69" s="60">
        <f t="shared" si="53"/>
        <v>9598.6062308472228</v>
      </c>
      <c r="BO69" s="60">
        <f t="shared" si="53"/>
        <v>-37463.559828468591</v>
      </c>
      <c r="BP69" s="60">
        <f t="shared" si="53"/>
        <v>10070.231811418542</v>
      </c>
      <c r="BQ69" s="60">
        <f t="shared" si="53"/>
        <v>1636.6834720801508</v>
      </c>
      <c r="BR69" s="60">
        <f t="shared" si="53"/>
        <v>665.89096251538535</v>
      </c>
      <c r="BS69" s="60">
        <f t="shared" si="53"/>
        <v>-7623.366021658102</v>
      </c>
      <c r="BT69" s="60">
        <f t="shared" si="53"/>
        <v>4548.2613237862242</v>
      </c>
      <c r="BU69" s="60">
        <f t="shared" si="53"/>
        <v>9933.9827881535675</v>
      </c>
      <c r="BV69" s="60">
        <f t="shared" si="53"/>
        <v>14623.598511386084</v>
      </c>
      <c r="BW69" s="60">
        <f t="shared" si="53"/>
        <v>-29505.550814069375</v>
      </c>
      <c r="BX69" s="60">
        <f t="shared" si="53"/>
        <v>13404.197916603151</v>
      </c>
      <c r="BY69" s="60">
        <f t="shared" si="53"/>
        <v>-43634.937145919161</v>
      </c>
    </row>
    <row r="70" spans="1:77">
      <c r="A70" s="2">
        <v>42795</v>
      </c>
      <c r="B70" s="8">
        <f>'WA Sch. 1-2'!B71</f>
        <v>767.35</v>
      </c>
      <c r="C70" s="8">
        <f>'WA Sch. 1-2'!C71</f>
        <v>588826.02250000008</v>
      </c>
      <c r="D70" s="8">
        <f>'WA Sch. 1-2'!D71</f>
        <v>0</v>
      </c>
      <c r="E70" s="8">
        <f>'WA Sch. 1-2'!E71</f>
        <v>750</v>
      </c>
      <c r="F70" s="8">
        <f t="shared" si="3"/>
        <v>562500</v>
      </c>
      <c r="G70" s="8">
        <f>'WA Sch. 1-2'!G71</f>
        <v>0</v>
      </c>
      <c r="H70" s="8">
        <f t="shared" si="42"/>
        <v>17.350000000000023</v>
      </c>
      <c r="I70" s="8">
        <f t="shared" si="42"/>
        <v>26326.022500000079</v>
      </c>
      <c r="J70" s="8">
        <f t="shared" si="42"/>
        <v>0</v>
      </c>
      <c r="K70" s="9">
        <v>2877</v>
      </c>
      <c r="L70" s="9">
        <v>6401652.8510000007</v>
      </c>
      <c r="M70" s="9">
        <v>-841529</v>
      </c>
      <c r="N70" s="9">
        <f t="shared" si="5"/>
        <v>5560123.8510000007</v>
      </c>
      <c r="O70" s="9">
        <f t="shared" si="6"/>
        <v>1932.6116965589158</v>
      </c>
      <c r="P70" s="8">
        <f t="shared" si="7"/>
        <v>34.32643808176401</v>
      </c>
      <c r="Q70" s="8">
        <f t="shared" si="8"/>
        <v>1966.9381346406799</v>
      </c>
      <c r="R70" s="9">
        <f t="shared" si="2"/>
        <v>5658881.0133612361</v>
      </c>
      <c r="S70" s="21"/>
      <c r="U70" s="2">
        <v>43160</v>
      </c>
      <c r="V70" s="8">
        <f t="shared" ref="V70:W70" si="78">E82</f>
        <v>767</v>
      </c>
      <c r="W70" s="8">
        <f t="shared" si="78"/>
        <v>588289</v>
      </c>
      <c r="X70" s="7">
        <v>0</v>
      </c>
      <c r="Y70" s="7">
        <v>0</v>
      </c>
      <c r="Z70" s="7">
        <v>0</v>
      </c>
      <c r="AA70" s="62">
        <v>1</v>
      </c>
      <c r="AB70" s="7">
        <v>0</v>
      </c>
      <c r="AC70" s="7">
        <v>0</v>
      </c>
      <c r="AD70" s="7">
        <v>0</v>
      </c>
      <c r="AE70" s="7">
        <v>0</v>
      </c>
      <c r="AF70" s="8">
        <f t="shared" si="10"/>
        <v>1822.9546681315444</v>
      </c>
      <c r="AH70" s="17">
        <v>26</v>
      </c>
      <c r="AI70" s="17">
        <v>2008.0926684958365</v>
      </c>
      <c r="AJ70" s="17">
        <v>131.3720007216873</v>
      </c>
      <c r="AK70" s="17">
        <v>1.4383793065179924</v>
      </c>
      <c r="AS70" s="1">
        <v>26</v>
      </c>
      <c r="AT70" s="7">
        <f t="shared" si="49"/>
        <v>110</v>
      </c>
      <c r="AU70" s="52">
        <f t="shared" si="50"/>
        <v>0.91164241164241167</v>
      </c>
      <c r="AV70" s="52">
        <f t="shared" si="51"/>
        <v>1.3509383667831778</v>
      </c>
      <c r="AW70" s="43"/>
      <c r="AX70" s="1">
        <v>26</v>
      </c>
      <c r="AY70" s="46">
        <f t="shared" si="52"/>
        <v>131.3720007216873</v>
      </c>
      <c r="AZ70" s="46">
        <f t="shared" si="55"/>
        <v>-205.52732524072053</v>
      </c>
      <c r="BA70" s="46">
        <f t="shared" si="55"/>
        <v>-46.702336147298411</v>
      </c>
      <c r="BB70" s="46">
        <f t="shared" si="55"/>
        <v>182.28018967594699</v>
      </c>
      <c r="BC70" s="46">
        <f t="shared" si="55"/>
        <v>-48.997046011395241</v>
      </c>
      <c r="BD70" s="46">
        <f t="shared" si="55"/>
        <v>-7.9633375764669836</v>
      </c>
      <c r="BE70" s="46">
        <f t="shared" si="55"/>
        <v>-3.2399145064312052</v>
      </c>
      <c r="BF70" s="46">
        <f t="shared" si="55"/>
        <v>37.091739566645629</v>
      </c>
      <c r="BG70" s="46">
        <f t="shared" si="55"/>
        <v>-22.12971593173404</v>
      </c>
      <c r="BH70" s="46">
        <f t="shared" si="55"/>
        <v>-48.334121881450983</v>
      </c>
      <c r="BI70" s="46">
        <f t="shared" si="55"/>
        <v>-71.15160231983009</v>
      </c>
      <c r="BJ70" s="46">
        <f t="shared" si="55"/>
        <v>143.56023355780781</v>
      </c>
      <c r="BK70" s="46">
        <f t="shared" si="55"/>
        <v>-65.218568386971128</v>
      </c>
      <c r="BL70" s="1">
        <v>26</v>
      </c>
      <c r="BM70" s="60">
        <f t="shared" si="53"/>
        <v>17258.602573619046</v>
      </c>
      <c r="BN70" s="60">
        <f t="shared" si="53"/>
        <v>-27000.535919850408</v>
      </c>
      <c r="BO70" s="60">
        <f t="shared" si="53"/>
        <v>-6135.379338047358</v>
      </c>
      <c r="BP70" s="60">
        <f t="shared" si="53"/>
        <v>23946.513209657849</v>
      </c>
      <c r="BQ70" s="60">
        <f t="shared" si="53"/>
        <v>-6436.8399639695499</v>
      </c>
      <c r="BR70" s="60">
        <f t="shared" si="53"/>
        <v>-1046.1595898426428</v>
      </c>
      <c r="BS70" s="60">
        <f t="shared" si="53"/>
        <v>-425.63405087706735</v>
      </c>
      <c r="BT70" s="60">
        <f t="shared" si="53"/>
        <v>4872.8160371180311</v>
      </c>
      <c r="BU70" s="60">
        <f t="shared" si="53"/>
        <v>-2907.2250573544839</v>
      </c>
      <c r="BV70" s="60">
        <f t="shared" si="53"/>
        <v>-6349.7502946920886</v>
      </c>
      <c r="BW70" s="60">
        <f t="shared" ref="BV70:BY133" si="79">($AY70-$BM$172)*(BI70-$BM$172)</f>
        <v>-9347.3283513099177</v>
      </c>
      <c r="BX70" s="60">
        <f t="shared" si="79"/>
        <v>18859.795106561964</v>
      </c>
      <c r="BY70" s="60">
        <f t="shared" si="79"/>
        <v>-8567.8938132005751</v>
      </c>
    </row>
    <row r="71" spans="1:77">
      <c r="A71" s="2">
        <v>42826</v>
      </c>
      <c r="B71" s="8">
        <f>'WA Sch. 1-2'!B72</f>
        <v>547.15</v>
      </c>
      <c r="C71" s="8">
        <f>'WA Sch. 1-2'!C72</f>
        <v>299373.1225</v>
      </c>
      <c r="D71" s="8">
        <f>'WA Sch. 1-2'!D72</f>
        <v>0.375</v>
      </c>
      <c r="E71" s="8">
        <f>'WA Sch. 1-2'!E72</f>
        <v>561.5</v>
      </c>
      <c r="F71" s="8">
        <f t="shared" si="3"/>
        <v>315282.25</v>
      </c>
      <c r="G71" s="8">
        <f>'WA Sch. 1-2'!G72</f>
        <v>0</v>
      </c>
      <c r="H71" s="8">
        <f t="shared" si="42"/>
        <v>-14.350000000000023</v>
      </c>
      <c r="I71" s="8">
        <f t="shared" si="42"/>
        <v>-15909.127500000002</v>
      </c>
      <c r="J71" s="8">
        <f t="shared" si="42"/>
        <v>0.375</v>
      </c>
      <c r="K71" s="9">
        <v>2867</v>
      </c>
      <c r="L71" s="9">
        <v>4621726.3040000005</v>
      </c>
      <c r="M71" s="9">
        <v>-629469</v>
      </c>
      <c r="N71" s="9">
        <f t="shared" si="5"/>
        <v>3992257.3040000005</v>
      </c>
      <c r="O71" s="9">
        <f t="shared" si="6"/>
        <v>1392.4859797697943</v>
      </c>
      <c r="P71" s="8">
        <f t="shared" si="7"/>
        <v>-26.736626900190597</v>
      </c>
      <c r="Q71" s="8">
        <f t="shared" si="8"/>
        <v>1365.7493528696036</v>
      </c>
      <c r="R71" s="9">
        <f t="shared" si="2"/>
        <v>3915603.3946771538</v>
      </c>
      <c r="S71" s="21"/>
      <c r="U71" s="2">
        <v>43191</v>
      </c>
      <c r="V71" s="8">
        <f t="shared" ref="V71:W71" si="80">E83</f>
        <v>548.5</v>
      </c>
      <c r="W71" s="8">
        <f t="shared" si="80"/>
        <v>300852.25</v>
      </c>
      <c r="X71" s="7">
        <v>0</v>
      </c>
      <c r="Y71" s="7">
        <v>0</v>
      </c>
      <c r="Z71" s="7">
        <v>1</v>
      </c>
      <c r="AA71" s="62">
        <v>1</v>
      </c>
      <c r="AB71" s="7">
        <v>0</v>
      </c>
      <c r="AC71" s="7">
        <v>0</v>
      </c>
      <c r="AD71" s="7">
        <v>0</v>
      </c>
      <c r="AE71" s="7">
        <v>0</v>
      </c>
      <c r="AF71" s="8">
        <f t="shared" si="10"/>
        <v>1394.7861206865966</v>
      </c>
      <c r="AH71" s="17">
        <v>27</v>
      </c>
      <c r="AI71" s="17">
        <v>1565.5159334234104</v>
      </c>
      <c r="AJ71" s="17">
        <v>-54.503640639126615</v>
      </c>
      <c r="AK71" s="17">
        <v>-0.59675508018864176</v>
      </c>
      <c r="AS71" s="1">
        <v>27</v>
      </c>
      <c r="AT71" s="7">
        <f t="shared" si="49"/>
        <v>33</v>
      </c>
      <c r="AU71" s="52">
        <f t="shared" si="50"/>
        <v>0.2713097713097713</v>
      </c>
      <c r="AV71" s="52">
        <f t="shared" si="51"/>
        <v>-0.60885652565055048</v>
      </c>
      <c r="AW71" s="43"/>
      <c r="AX71" s="1">
        <v>27</v>
      </c>
      <c r="AY71" s="46">
        <f t="shared" si="52"/>
        <v>-54.503640639126615</v>
      </c>
      <c r="AZ71" s="46">
        <f t="shared" si="55"/>
        <v>131.3720007216873</v>
      </c>
      <c r="BA71" s="46">
        <f t="shared" si="55"/>
        <v>-205.52732524072053</v>
      </c>
      <c r="BB71" s="46">
        <f t="shared" si="55"/>
        <v>-46.702336147298411</v>
      </c>
      <c r="BC71" s="46">
        <f t="shared" si="55"/>
        <v>182.28018967594699</v>
      </c>
      <c r="BD71" s="46">
        <f t="shared" si="55"/>
        <v>-48.997046011395241</v>
      </c>
      <c r="BE71" s="46">
        <f t="shared" si="55"/>
        <v>-7.9633375764669836</v>
      </c>
      <c r="BF71" s="46">
        <f t="shared" si="55"/>
        <v>-3.2399145064312052</v>
      </c>
      <c r="BG71" s="46">
        <f t="shared" si="55"/>
        <v>37.091739566645629</v>
      </c>
      <c r="BH71" s="46">
        <f t="shared" si="55"/>
        <v>-22.12971593173404</v>
      </c>
      <c r="BI71" s="46">
        <f t="shared" si="55"/>
        <v>-48.334121881450983</v>
      </c>
      <c r="BJ71" s="46">
        <f t="shared" si="55"/>
        <v>-71.15160231983009</v>
      </c>
      <c r="BK71" s="46">
        <f t="shared" si="55"/>
        <v>143.56023355780781</v>
      </c>
      <c r="BL71" s="1">
        <v>27</v>
      </c>
      <c r="BM71" s="60">
        <f t="shared" ref="BM71:BU99" si="81">($AY71-$BM$172)*(AY71-$BM$172)</f>
        <v>2970.646842919039</v>
      </c>
      <c r="BN71" s="60">
        <f t="shared" si="81"/>
        <v>-7160.2523173779164</v>
      </c>
      <c r="BO71" s="60">
        <f t="shared" si="81"/>
        <v>11201.987476441092</v>
      </c>
      <c r="BP71" s="60">
        <f t="shared" si="81"/>
        <v>2545.4473463800314</v>
      </c>
      <c r="BQ71" s="60">
        <f t="shared" si="81"/>
        <v>-9934.9339537296346</v>
      </c>
      <c r="BR71" s="60">
        <f t="shared" si="81"/>
        <v>2670.5173881838236</v>
      </c>
      <c r="BS71" s="60">
        <f t="shared" si="81"/>
        <v>434.03088955580108</v>
      </c>
      <c r="BT71" s="60">
        <f t="shared" si="81"/>
        <v>176.58713596001152</v>
      </c>
      <c r="BU71" s="60">
        <f t="shared" si="81"/>
        <v>-2021.6348440205297</v>
      </c>
      <c r="BV71" s="60">
        <f t="shared" si="79"/>
        <v>1206.1500845891762</v>
      </c>
      <c r="BW71" s="60">
        <f t="shared" si="79"/>
        <v>2634.3856096343361</v>
      </c>
      <c r="BX71" s="60">
        <f t="shared" si="79"/>
        <v>3878.0213637380489</v>
      </c>
      <c r="BY71" s="60">
        <f t="shared" si="79"/>
        <v>-7824.5553799038289</v>
      </c>
    </row>
    <row r="72" spans="1:77">
      <c r="A72" s="2">
        <v>42856</v>
      </c>
      <c r="B72" s="8">
        <f>'WA Sch. 1-2'!B73</f>
        <v>290.02499999999998</v>
      </c>
      <c r="C72" s="8">
        <f>'WA Sch. 1-2'!C73</f>
        <v>84114.500624999986</v>
      </c>
      <c r="D72" s="8">
        <f>'WA Sch. 1-2'!D73</f>
        <v>14.95</v>
      </c>
      <c r="E72" s="8">
        <f>'WA Sch. 1-2'!E73</f>
        <v>278.5</v>
      </c>
      <c r="F72" s="8">
        <f t="shared" si="3"/>
        <v>77562.25</v>
      </c>
      <c r="G72" s="8">
        <f>'WA Sch. 1-2'!G73</f>
        <v>29.5</v>
      </c>
      <c r="H72" s="8">
        <f t="shared" si="42"/>
        <v>11.524999999999977</v>
      </c>
      <c r="I72" s="8">
        <f t="shared" si="42"/>
        <v>6552.250624999986</v>
      </c>
      <c r="J72" s="8">
        <f t="shared" si="42"/>
        <v>-14.55</v>
      </c>
      <c r="K72" s="9">
        <v>2854</v>
      </c>
      <c r="L72" s="9">
        <v>3311806.1460000006</v>
      </c>
      <c r="M72" s="9">
        <v>-904627</v>
      </c>
      <c r="N72" s="9">
        <f t="shared" si="5"/>
        <v>2407179.1460000006</v>
      </c>
      <c r="O72" s="9">
        <f t="shared" si="6"/>
        <v>843.4404856341979</v>
      </c>
      <c r="P72" s="8">
        <f t="shared" si="7"/>
        <v>19.717161826179403</v>
      </c>
      <c r="Q72" s="8">
        <f t="shared" si="8"/>
        <v>863.15764746037735</v>
      </c>
      <c r="R72" s="9">
        <f t="shared" ref="R72:R127" si="82">Q72*K72</f>
        <v>2463451.9258519169</v>
      </c>
      <c r="S72" s="21"/>
      <c r="U72" s="2">
        <v>43221</v>
      </c>
      <c r="V72" s="8">
        <f t="shared" ref="V72:W72" si="83">E84</f>
        <v>129</v>
      </c>
      <c r="W72" s="8">
        <f t="shared" si="83"/>
        <v>16641</v>
      </c>
      <c r="X72" s="7">
        <v>0</v>
      </c>
      <c r="Y72" s="7">
        <v>0</v>
      </c>
      <c r="Z72" s="7">
        <v>0</v>
      </c>
      <c r="AA72" s="62">
        <v>1</v>
      </c>
      <c r="AB72" s="7">
        <v>0</v>
      </c>
      <c r="AC72" s="7">
        <v>0</v>
      </c>
      <c r="AD72" s="7">
        <v>0</v>
      </c>
      <c r="AE72" s="7">
        <v>0</v>
      </c>
      <c r="AF72" s="8">
        <f t="shared" si="10"/>
        <v>726.82674303341048</v>
      </c>
      <c r="AH72" s="17">
        <v>28</v>
      </c>
      <c r="AI72" s="17">
        <v>1353.4087164493267</v>
      </c>
      <c r="AJ72" s="17">
        <v>-34.374591016467775</v>
      </c>
      <c r="AK72" s="17">
        <v>-0.37636406628877817</v>
      </c>
      <c r="AS72" s="1">
        <v>28</v>
      </c>
      <c r="AT72" s="7">
        <f t="shared" si="49"/>
        <v>43</v>
      </c>
      <c r="AU72" s="52">
        <f t="shared" si="50"/>
        <v>0.35446985446985446</v>
      </c>
      <c r="AV72" s="52">
        <f t="shared" si="51"/>
        <v>-0.3732804719655104</v>
      </c>
      <c r="AW72" s="43"/>
      <c r="AX72" s="1">
        <v>28</v>
      </c>
      <c r="AY72" s="46">
        <f t="shared" si="52"/>
        <v>-34.374591016467775</v>
      </c>
      <c r="AZ72" s="46">
        <f t="shared" si="55"/>
        <v>-54.503640639126615</v>
      </c>
      <c r="BA72" s="46">
        <f t="shared" si="55"/>
        <v>131.3720007216873</v>
      </c>
      <c r="BB72" s="46">
        <f t="shared" si="55"/>
        <v>-205.52732524072053</v>
      </c>
      <c r="BC72" s="46">
        <f t="shared" si="55"/>
        <v>-46.702336147298411</v>
      </c>
      <c r="BD72" s="46">
        <f t="shared" si="55"/>
        <v>182.28018967594699</v>
      </c>
      <c r="BE72" s="46">
        <f t="shared" si="55"/>
        <v>-48.997046011395241</v>
      </c>
      <c r="BF72" s="46">
        <f t="shared" si="55"/>
        <v>-7.9633375764669836</v>
      </c>
      <c r="BG72" s="46">
        <f t="shared" si="55"/>
        <v>-3.2399145064312052</v>
      </c>
      <c r="BH72" s="46">
        <f t="shared" si="55"/>
        <v>37.091739566645629</v>
      </c>
      <c r="BI72" s="46">
        <f t="shared" si="55"/>
        <v>-22.12971593173404</v>
      </c>
      <c r="BJ72" s="46">
        <f t="shared" si="55"/>
        <v>-48.334121881450983</v>
      </c>
      <c r="BK72" s="46">
        <f t="shared" si="55"/>
        <v>-71.15160231983009</v>
      </c>
      <c r="BL72" s="1">
        <v>28</v>
      </c>
      <c r="BM72" s="60">
        <f t="shared" si="81"/>
        <v>1181.6125075494174</v>
      </c>
      <c r="BN72" s="60">
        <f t="shared" si="81"/>
        <v>1873.5403558784972</v>
      </c>
      <c r="BO72" s="60">
        <f t="shared" si="81"/>
        <v>-4515.8587958230964</v>
      </c>
      <c r="BP72" s="60">
        <f t="shared" si="81"/>
        <v>7064.9177478582887</v>
      </c>
      <c r="BQ72" s="60">
        <f t="shared" si="81"/>
        <v>1605.3737045769706</v>
      </c>
      <c r="BR72" s="60">
        <f t="shared" si="81"/>
        <v>-6265.8069705148282</v>
      </c>
      <c r="BS72" s="60">
        <f t="shared" si="81"/>
        <v>1684.2534176567533</v>
      </c>
      <c r="BT72" s="60">
        <f t="shared" si="81"/>
        <v>273.73647231711624</v>
      </c>
      <c r="BU72" s="60">
        <f t="shared" si="81"/>
        <v>111.37073608688841</v>
      </c>
      <c r="BV72" s="60">
        <f t="shared" si="79"/>
        <v>-1275.0133776927787</v>
      </c>
      <c r="BW72" s="60">
        <f t="shared" si="79"/>
        <v>760.69993446396074</v>
      </c>
      <c r="BX72" s="60">
        <f t="shared" si="79"/>
        <v>1661.4656718149718</v>
      </c>
      <c r="BY72" s="60">
        <f t="shared" si="79"/>
        <v>2445.8072299105042</v>
      </c>
    </row>
    <row r="73" spans="1:77">
      <c r="A73" s="2">
        <v>42887</v>
      </c>
      <c r="B73" s="8">
        <f>'WA Sch. 1-2'!B74</f>
        <v>126.95</v>
      </c>
      <c r="C73" s="8">
        <f>'WA Sch. 1-2'!C74</f>
        <v>16116.302500000002</v>
      </c>
      <c r="D73" s="8">
        <f>'WA Sch. 1-2'!D74</f>
        <v>68</v>
      </c>
      <c r="E73" s="8">
        <f>'WA Sch. 1-2'!E74</f>
        <v>70.5</v>
      </c>
      <c r="F73" s="8">
        <f t="shared" ref="F73:F127" si="84">E73^2</f>
        <v>4970.25</v>
      </c>
      <c r="G73" s="8">
        <f>'WA Sch. 1-2'!G74</f>
        <v>76.5</v>
      </c>
      <c r="H73" s="8">
        <f t="shared" ref="H73:J104" si="85">B73-E73</f>
        <v>56.45</v>
      </c>
      <c r="I73" s="8">
        <f t="shared" si="85"/>
        <v>11146.052500000002</v>
      </c>
      <c r="J73" s="8">
        <f t="shared" si="85"/>
        <v>-8.5</v>
      </c>
      <c r="K73" s="9">
        <v>2904</v>
      </c>
      <c r="L73" s="9">
        <v>2137892.6459999997</v>
      </c>
      <c r="M73" s="9">
        <v>-267223</v>
      </c>
      <c r="N73" s="9">
        <f t="shared" ref="N73:N127" si="86">L73+M73</f>
        <v>1870669.6459999997</v>
      </c>
      <c r="O73" s="9">
        <f t="shared" ref="O73:O127" si="87">N73/K73</f>
        <v>644.16998829201088</v>
      </c>
      <c r="P73" s="8">
        <f t="shared" ref="P73:P127" si="88">$B$3*H73+$B$4*I73</f>
        <v>90.666644603386487</v>
      </c>
      <c r="Q73" s="8">
        <f t="shared" ref="Q73:Q127" si="89">P73+O73</f>
        <v>734.83663289539732</v>
      </c>
      <c r="R73" s="9">
        <f t="shared" si="82"/>
        <v>2133965.5819282336</v>
      </c>
      <c r="S73" s="21"/>
      <c r="U73" s="2">
        <v>43252</v>
      </c>
      <c r="V73" s="8">
        <f t="shared" ref="V73:W73" si="90">E85</f>
        <v>108</v>
      </c>
      <c r="W73" s="8">
        <f t="shared" si="90"/>
        <v>11664</v>
      </c>
      <c r="X73" s="7">
        <v>0</v>
      </c>
      <c r="Y73" s="7">
        <v>0</v>
      </c>
      <c r="Z73" s="7">
        <v>0</v>
      </c>
      <c r="AA73" s="62">
        <v>1</v>
      </c>
      <c r="AB73" s="7">
        <v>0</v>
      </c>
      <c r="AC73" s="7">
        <v>0</v>
      </c>
      <c r="AD73" s="7">
        <v>0</v>
      </c>
      <c r="AE73" s="7">
        <v>0</v>
      </c>
      <c r="AF73" s="8">
        <f t="shared" ref="AF73:AF127" si="91">O85</f>
        <v>631.73752931385422</v>
      </c>
      <c r="AH73" s="17">
        <v>29</v>
      </c>
      <c r="AI73" s="17">
        <v>784.58851454215937</v>
      </c>
      <c r="AJ73" s="17">
        <v>-62.87183780153191</v>
      </c>
      <c r="AK73" s="17">
        <v>-0.68837766007738144</v>
      </c>
      <c r="AS73" s="1">
        <v>29</v>
      </c>
      <c r="AT73" s="7">
        <f t="shared" si="49"/>
        <v>28</v>
      </c>
      <c r="AU73" s="52">
        <f t="shared" si="50"/>
        <v>0.22972972972972974</v>
      </c>
      <c r="AV73" s="52">
        <f t="shared" si="51"/>
        <v>-0.73973721941388981</v>
      </c>
      <c r="AW73" s="43"/>
      <c r="AX73" s="1">
        <v>29</v>
      </c>
      <c r="AY73" s="46">
        <f t="shared" si="52"/>
        <v>-62.87183780153191</v>
      </c>
      <c r="AZ73" s="46">
        <f t="shared" si="55"/>
        <v>-34.374591016467775</v>
      </c>
      <c r="BA73" s="46">
        <f t="shared" si="55"/>
        <v>-54.503640639126615</v>
      </c>
      <c r="BB73" s="46">
        <f t="shared" si="55"/>
        <v>131.3720007216873</v>
      </c>
      <c r="BC73" s="46">
        <f t="shared" si="55"/>
        <v>-205.52732524072053</v>
      </c>
      <c r="BD73" s="46">
        <f t="shared" si="55"/>
        <v>-46.702336147298411</v>
      </c>
      <c r="BE73" s="46">
        <f t="shared" si="55"/>
        <v>182.28018967594699</v>
      </c>
      <c r="BF73" s="46">
        <f t="shared" si="55"/>
        <v>-48.997046011395241</v>
      </c>
      <c r="BG73" s="46">
        <f t="shared" si="55"/>
        <v>-7.9633375764669836</v>
      </c>
      <c r="BH73" s="46">
        <f t="shared" si="55"/>
        <v>-3.2399145064312052</v>
      </c>
      <c r="BI73" s="46">
        <f t="shared" ref="BI73:BK136" si="92">BH72</f>
        <v>37.091739566645629</v>
      </c>
      <c r="BJ73" s="46">
        <f t="shared" si="92"/>
        <v>-22.12971593173404</v>
      </c>
      <c r="BK73" s="46">
        <f t="shared" si="92"/>
        <v>-48.334121881450983</v>
      </c>
      <c r="BL73" s="1">
        <v>29</v>
      </c>
      <c r="BM73" s="60">
        <f t="shared" si="81"/>
        <v>3952.8679885421188</v>
      </c>
      <c r="BN73" s="60">
        <f t="shared" si="81"/>
        <v>2161.193710881344</v>
      </c>
      <c r="BO73" s="60">
        <f t="shared" si="81"/>
        <v>3426.744053856135</v>
      </c>
      <c r="BP73" s="60">
        <f t="shared" si="81"/>
        <v>-8259.5991210366465</v>
      </c>
      <c r="BQ73" s="60">
        <f t="shared" si="81"/>
        <v>12921.880656317238</v>
      </c>
      <c r="BR73" s="60">
        <f t="shared" si="81"/>
        <v>2936.2617032055509</v>
      </c>
      <c r="BS73" s="60">
        <f t="shared" si="81"/>
        <v>-11460.290519738594</v>
      </c>
      <c r="BT73" s="60">
        <f t="shared" si="81"/>
        <v>3080.5343295826219</v>
      </c>
      <c r="BU73" s="60">
        <f t="shared" si="81"/>
        <v>500.66966846646642</v>
      </c>
      <c r="BV73" s="60">
        <f t="shared" si="79"/>
        <v>203.6993793391637</v>
      </c>
      <c r="BW73" s="60">
        <f t="shared" si="79"/>
        <v>-2332.025833810811</v>
      </c>
      <c r="BX73" s="60">
        <f t="shared" si="79"/>
        <v>1391.3359106539472</v>
      </c>
      <c r="BY73" s="60">
        <f t="shared" si="79"/>
        <v>3038.8550712100446</v>
      </c>
    </row>
    <row r="74" spans="1:77">
      <c r="A74" s="2">
        <v>42917</v>
      </c>
      <c r="B74" s="8">
        <f>'WA Sch. 1-2'!B75</f>
        <v>14.1</v>
      </c>
      <c r="C74" s="8">
        <f>'WA Sch. 1-2'!C75</f>
        <v>198.81</v>
      </c>
      <c r="D74" s="8">
        <f>'WA Sch. 1-2'!D75</f>
        <v>240.05</v>
      </c>
      <c r="E74" s="8">
        <f>'WA Sch. 1-2'!E75</f>
        <v>0</v>
      </c>
      <c r="F74" s="8">
        <f t="shared" si="84"/>
        <v>0</v>
      </c>
      <c r="G74" s="8">
        <f>'WA Sch. 1-2'!G75</f>
        <v>289</v>
      </c>
      <c r="H74" s="8">
        <f t="shared" si="85"/>
        <v>14.1</v>
      </c>
      <c r="I74" s="8">
        <f t="shared" si="85"/>
        <v>198.81</v>
      </c>
      <c r="J74" s="8">
        <f t="shared" si="85"/>
        <v>-48.949999999999989</v>
      </c>
      <c r="K74" s="9">
        <v>2871</v>
      </c>
      <c r="L74" s="9">
        <v>1476985.5839999998</v>
      </c>
      <c r="M74" s="9">
        <v>-34309</v>
      </c>
      <c r="N74" s="9">
        <f t="shared" si="86"/>
        <v>1442676.5839999998</v>
      </c>
      <c r="O74" s="9">
        <f t="shared" si="87"/>
        <v>502.49968094740501</v>
      </c>
      <c r="P74" s="8">
        <f t="shared" si="88"/>
        <v>21.917319905047112</v>
      </c>
      <c r="Q74" s="8">
        <f t="shared" si="89"/>
        <v>524.41700085245213</v>
      </c>
      <c r="R74" s="9">
        <f t="shared" si="82"/>
        <v>1505601.2094473902</v>
      </c>
      <c r="S74" s="21"/>
      <c r="U74" s="2">
        <v>43282</v>
      </c>
      <c r="V74" s="8">
        <f t="shared" ref="V74:W74" si="93">E86</f>
        <v>15.5</v>
      </c>
      <c r="W74" s="8">
        <f t="shared" si="93"/>
        <v>240.25</v>
      </c>
      <c r="X74" s="7">
        <v>0</v>
      </c>
      <c r="Y74" s="7">
        <v>0</v>
      </c>
      <c r="Z74" s="7">
        <v>0</v>
      </c>
      <c r="AA74" s="62">
        <v>1</v>
      </c>
      <c r="AB74" s="7">
        <v>0</v>
      </c>
      <c r="AC74" s="7">
        <v>0</v>
      </c>
      <c r="AD74" s="7">
        <v>0</v>
      </c>
      <c r="AE74" s="7">
        <v>0</v>
      </c>
      <c r="AF74" s="8">
        <f t="shared" si="91"/>
        <v>486.26140099769515</v>
      </c>
      <c r="AH74" s="17">
        <v>30</v>
      </c>
      <c r="AI74" s="17">
        <v>564.91243916151529</v>
      </c>
      <c r="AJ74" s="17">
        <v>31.308795591073931</v>
      </c>
      <c r="AK74" s="17">
        <v>0.34279696923857655</v>
      </c>
      <c r="AS74" s="1">
        <v>30</v>
      </c>
      <c r="AT74" s="7">
        <f t="shared" si="49"/>
        <v>81</v>
      </c>
      <c r="AU74" s="52">
        <f t="shared" si="50"/>
        <v>0.67047817047817049</v>
      </c>
      <c r="AV74" s="52">
        <f t="shared" si="51"/>
        <v>0.44123392015968882</v>
      </c>
      <c r="AW74" s="43"/>
      <c r="AX74" s="1">
        <v>30</v>
      </c>
      <c r="AY74" s="46">
        <f t="shared" si="52"/>
        <v>31.308795591073931</v>
      </c>
      <c r="AZ74" s="46">
        <f t="shared" ref="AZ74:BH102" si="94">AY73</f>
        <v>-62.87183780153191</v>
      </c>
      <c r="BA74" s="46">
        <f t="shared" si="94"/>
        <v>-34.374591016467775</v>
      </c>
      <c r="BB74" s="46">
        <f t="shared" si="94"/>
        <v>-54.503640639126615</v>
      </c>
      <c r="BC74" s="46">
        <f t="shared" si="94"/>
        <v>131.3720007216873</v>
      </c>
      <c r="BD74" s="46">
        <f t="shared" si="94"/>
        <v>-205.52732524072053</v>
      </c>
      <c r="BE74" s="46">
        <f t="shared" si="94"/>
        <v>-46.702336147298411</v>
      </c>
      <c r="BF74" s="46">
        <f t="shared" si="94"/>
        <v>182.28018967594699</v>
      </c>
      <c r="BG74" s="46">
        <f t="shared" si="94"/>
        <v>-48.997046011395241</v>
      </c>
      <c r="BH74" s="46">
        <f t="shared" si="94"/>
        <v>-7.9633375764669836</v>
      </c>
      <c r="BI74" s="46">
        <f t="shared" si="92"/>
        <v>-3.2399145064312052</v>
      </c>
      <c r="BJ74" s="46">
        <f t="shared" si="92"/>
        <v>37.091739566645629</v>
      </c>
      <c r="BK74" s="46">
        <f t="shared" si="92"/>
        <v>-22.12971593173404</v>
      </c>
      <c r="BL74" s="1">
        <v>30</v>
      </c>
      <c r="BM74" s="60">
        <f t="shared" si="81"/>
        <v>980.24068136365929</v>
      </c>
      <c r="BN74" s="60">
        <f t="shared" si="81"/>
        <v>-1968.4415181633221</v>
      </c>
      <c r="BO74" s="60">
        <f t="shared" si="81"/>
        <v>-1076.2270436613562</v>
      </c>
      <c r="BP74" s="60">
        <f t="shared" si="81"/>
        <v>-1706.4433437397686</v>
      </c>
      <c r="BQ74" s="60">
        <f t="shared" si="81"/>
        <v>4113.099116985748</v>
      </c>
      <c r="BR74" s="60">
        <f t="shared" si="81"/>
        <v>-6434.8130143419139</v>
      </c>
      <c r="BS74" s="60">
        <f t="shared" si="81"/>
        <v>-1462.1938960613913</v>
      </c>
      <c r="BT74" s="60">
        <f t="shared" si="81"/>
        <v>5706.9731988664389</v>
      </c>
      <c r="BU74" s="60">
        <f t="shared" si="81"/>
        <v>-1534.0384981372204</v>
      </c>
      <c r="BV74" s="60">
        <f t="shared" si="79"/>
        <v>-249.32250840431956</v>
      </c>
      <c r="BW74" s="60">
        <f t="shared" si="79"/>
        <v>-101.43782101440583</v>
      </c>
      <c r="BX74" s="60">
        <f t="shared" si="79"/>
        <v>1161.297692209467</v>
      </c>
      <c r="BY74" s="60">
        <f t="shared" si="79"/>
        <v>-692.85475259519194</v>
      </c>
    </row>
    <row r="75" spans="1:77">
      <c r="A75" s="2">
        <v>42948</v>
      </c>
      <c r="B75" s="8">
        <f>'WA Sch. 1-2'!B76</f>
        <v>19.350000000000001</v>
      </c>
      <c r="C75" s="8">
        <f>'WA Sch. 1-2'!C76</f>
        <v>374.42250000000007</v>
      </c>
      <c r="D75" s="8">
        <f>'WA Sch. 1-2'!D76</f>
        <v>204.95</v>
      </c>
      <c r="E75" s="8">
        <f>'WA Sch. 1-2'!E76</f>
        <v>3.5</v>
      </c>
      <c r="F75" s="8">
        <f t="shared" si="84"/>
        <v>12.25</v>
      </c>
      <c r="G75" s="8">
        <f>'WA Sch. 1-2'!G76</f>
        <v>268.5</v>
      </c>
      <c r="H75" s="8">
        <f t="shared" si="85"/>
        <v>15.850000000000001</v>
      </c>
      <c r="I75" s="8">
        <f t="shared" si="85"/>
        <v>362.17250000000007</v>
      </c>
      <c r="J75" s="8">
        <f t="shared" si="85"/>
        <v>-63.550000000000011</v>
      </c>
      <c r="K75" s="9">
        <v>2895</v>
      </c>
      <c r="L75" s="9">
        <v>1338827.6179999998</v>
      </c>
      <c r="M75" s="9">
        <v>121555</v>
      </c>
      <c r="N75" s="9">
        <f t="shared" si="86"/>
        <v>1460382.6179999998</v>
      </c>
      <c r="O75" s="9">
        <f t="shared" si="87"/>
        <v>504.44995440414499</v>
      </c>
      <c r="P75" s="8">
        <f t="shared" si="88"/>
        <v>24.676676762940779</v>
      </c>
      <c r="Q75" s="8">
        <f t="shared" si="89"/>
        <v>529.12663116708575</v>
      </c>
      <c r="R75" s="9">
        <f t="shared" si="82"/>
        <v>1531821.5972287133</v>
      </c>
      <c r="S75" s="21"/>
      <c r="U75" s="2">
        <v>43313</v>
      </c>
      <c r="V75" s="8">
        <f t="shared" ref="V75:W75" si="95">E87</f>
        <v>25.5</v>
      </c>
      <c r="W75" s="8">
        <f t="shared" si="95"/>
        <v>650.25</v>
      </c>
      <c r="X75" s="7">
        <v>0</v>
      </c>
      <c r="Y75" s="7">
        <v>0</v>
      </c>
      <c r="Z75" s="7">
        <v>0</v>
      </c>
      <c r="AA75" s="62">
        <v>1</v>
      </c>
      <c r="AB75" s="7">
        <v>0</v>
      </c>
      <c r="AC75" s="7">
        <v>0</v>
      </c>
      <c r="AD75" s="7">
        <v>0</v>
      </c>
      <c r="AE75" s="7">
        <v>0</v>
      </c>
      <c r="AF75" s="8">
        <f t="shared" si="91"/>
        <v>525.00610494059401</v>
      </c>
      <c r="AH75" s="17">
        <v>31</v>
      </c>
      <c r="AI75" s="17">
        <v>534.50553950643121</v>
      </c>
      <c r="AJ75" s="17">
        <v>-28.337323165809892</v>
      </c>
      <c r="AK75" s="17">
        <v>-0.31026260557730179</v>
      </c>
      <c r="AS75" s="1">
        <v>31</v>
      </c>
      <c r="AT75" s="7">
        <f t="shared" si="49"/>
        <v>44</v>
      </c>
      <c r="AU75" s="52">
        <f t="shared" si="50"/>
        <v>0.36278586278586278</v>
      </c>
      <c r="AV75" s="52">
        <f t="shared" si="51"/>
        <v>-0.35102215742413223</v>
      </c>
      <c r="AW75" s="43"/>
      <c r="AX75" s="1">
        <v>31</v>
      </c>
      <c r="AY75" s="46">
        <f t="shared" si="52"/>
        <v>-28.337323165809892</v>
      </c>
      <c r="AZ75" s="46">
        <f t="shared" si="94"/>
        <v>31.308795591073931</v>
      </c>
      <c r="BA75" s="46">
        <f t="shared" si="94"/>
        <v>-62.87183780153191</v>
      </c>
      <c r="BB75" s="46">
        <f t="shared" si="94"/>
        <v>-34.374591016467775</v>
      </c>
      <c r="BC75" s="46">
        <f t="shared" si="94"/>
        <v>-54.503640639126615</v>
      </c>
      <c r="BD75" s="46">
        <f t="shared" si="94"/>
        <v>131.3720007216873</v>
      </c>
      <c r="BE75" s="46">
        <f t="shared" si="94"/>
        <v>-205.52732524072053</v>
      </c>
      <c r="BF75" s="46">
        <f t="shared" si="94"/>
        <v>-46.702336147298411</v>
      </c>
      <c r="BG75" s="46">
        <f t="shared" si="94"/>
        <v>182.28018967594699</v>
      </c>
      <c r="BH75" s="46">
        <f t="shared" si="94"/>
        <v>-48.997046011395241</v>
      </c>
      <c r="BI75" s="46">
        <f t="shared" si="92"/>
        <v>-7.9633375764669836</v>
      </c>
      <c r="BJ75" s="46">
        <f t="shared" si="92"/>
        <v>-3.2399145064312052</v>
      </c>
      <c r="BK75" s="46">
        <f t="shared" si="92"/>
        <v>37.091739566645629</v>
      </c>
      <c r="BL75" s="1">
        <v>31</v>
      </c>
      <c r="BM75" s="60">
        <f t="shared" si="81"/>
        <v>803.00388420353784</v>
      </c>
      <c r="BN75" s="60">
        <f t="shared" si="81"/>
        <v>-887.20745859654551</v>
      </c>
      <c r="BO75" s="60">
        <f t="shared" si="81"/>
        <v>1781.6195858103792</v>
      </c>
      <c r="BP75" s="60">
        <f t="shared" si="81"/>
        <v>974.08389432618401</v>
      </c>
      <c r="BQ75" s="60">
        <f t="shared" si="81"/>
        <v>1544.4872785040884</v>
      </c>
      <c r="BR75" s="60">
        <f t="shared" si="81"/>
        <v>-3722.7308393894486</v>
      </c>
      <c r="BS75" s="60">
        <f t="shared" si="81"/>
        <v>5824.0942347507807</v>
      </c>
      <c r="BT75" s="60">
        <f t="shared" si="81"/>
        <v>1323.4191920042692</v>
      </c>
      <c r="BU75" s="60">
        <f t="shared" si="81"/>
        <v>-5165.3326415724114</v>
      </c>
      <c r="BV75" s="60">
        <f t="shared" si="79"/>
        <v>1388.4451269949525</v>
      </c>
      <c r="BW75" s="60">
        <f t="shared" si="79"/>
        <v>225.65967038277711</v>
      </c>
      <c r="BX75" s="60">
        <f t="shared" si="79"/>
        <v>91.810504398332043</v>
      </c>
      <c r="BY75" s="60">
        <f t="shared" si="79"/>
        <v>-1051.0806108820932</v>
      </c>
    </row>
    <row r="76" spans="1:77">
      <c r="A76" s="2">
        <v>42979</v>
      </c>
      <c r="B76" s="8">
        <f>'WA Sch. 1-2'!B77</f>
        <v>152.32499999999999</v>
      </c>
      <c r="C76" s="8">
        <f>'WA Sch. 1-2'!C77</f>
        <v>23202.905624999996</v>
      </c>
      <c r="D76" s="8">
        <f>'WA Sch. 1-2'!D77</f>
        <v>43.875</v>
      </c>
      <c r="E76" s="8">
        <f>'WA Sch. 1-2'!E77</f>
        <v>171.5</v>
      </c>
      <c r="F76" s="8">
        <f t="shared" si="84"/>
        <v>29412.25</v>
      </c>
      <c r="G76" s="8">
        <f>'WA Sch. 1-2'!G77</f>
        <v>83</v>
      </c>
      <c r="H76" s="8">
        <f t="shared" si="85"/>
        <v>-19.175000000000011</v>
      </c>
      <c r="I76" s="8">
        <f t="shared" si="85"/>
        <v>-6209.3443750000042</v>
      </c>
      <c r="J76" s="8">
        <f t="shared" si="85"/>
        <v>-39.125</v>
      </c>
      <c r="K76" s="9">
        <v>2879</v>
      </c>
      <c r="L76" s="9">
        <v>1682494.317</v>
      </c>
      <c r="M76" s="9">
        <v>479612</v>
      </c>
      <c r="N76" s="9">
        <f t="shared" si="86"/>
        <v>2162106.3169999998</v>
      </c>
      <c r="O76" s="9">
        <f t="shared" si="87"/>
        <v>750.99212122264669</v>
      </c>
      <c r="P76" s="8">
        <f t="shared" si="88"/>
        <v>-31.481316404357855</v>
      </c>
      <c r="Q76" s="8">
        <f t="shared" si="89"/>
        <v>719.51080481828888</v>
      </c>
      <c r="R76" s="9">
        <f t="shared" si="82"/>
        <v>2071471.6070718537</v>
      </c>
      <c r="S76" s="21"/>
      <c r="U76" s="2">
        <v>43344</v>
      </c>
      <c r="V76" s="8">
        <f t="shared" ref="V76:W76" si="96">E88</f>
        <v>175.5</v>
      </c>
      <c r="W76" s="8">
        <f t="shared" si="96"/>
        <v>30800.25</v>
      </c>
      <c r="X76" s="7">
        <v>0</v>
      </c>
      <c r="Y76" s="7">
        <v>0</v>
      </c>
      <c r="Z76" s="7">
        <v>0</v>
      </c>
      <c r="AA76" s="62">
        <v>1</v>
      </c>
      <c r="AB76" s="7">
        <v>0</v>
      </c>
      <c r="AC76" s="7">
        <v>0</v>
      </c>
      <c r="AD76" s="7">
        <v>0</v>
      </c>
      <c r="AE76" s="7">
        <v>0</v>
      </c>
      <c r="AF76" s="8">
        <f t="shared" si="91"/>
        <v>660.41319110810821</v>
      </c>
      <c r="AH76" s="17">
        <v>32</v>
      </c>
      <c r="AI76" s="17">
        <v>543.06012374002933</v>
      </c>
      <c r="AJ76" s="17">
        <v>-51.761863555555806</v>
      </c>
      <c r="AK76" s="17">
        <v>-0.56673562856707216</v>
      </c>
      <c r="AS76" s="1">
        <v>32</v>
      </c>
      <c r="AT76" s="7">
        <f t="shared" si="49"/>
        <v>34</v>
      </c>
      <c r="AU76" s="52">
        <f t="shared" si="50"/>
        <v>0.27962577962577961</v>
      </c>
      <c r="AV76" s="52">
        <f t="shared" si="51"/>
        <v>-0.58395355652530356</v>
      </c>
      <c r="AW76" s="43"/>
      <c r="AX76" s="1">
        <v>32</v>
      </c>
      <c r="AY76" s="46">
        <f t="shared" si="52"/>
        <v>-51.761863555555806</v>
      </c>
      <c r="AZ76" s="46">
        <f t="shared" si="94"/>
        <v>-28.337323165809892</v>
      </c>
      <c r="BA76" s="46">
        <f t="shared" si="94"/>
        <v>31.308795591073931</v>
      </c>
      <c r="BB76" s="46">
        <f t="shared" si="94"/>
        <v>-62.87183780153191</v>
      </c>
      <c r="BC76" s="46">
        <f t="shared" si="94"/>
        <v>-34.374591016467775</v>
      </c>
      <c r="BD76" s="46">
        <f t="shared" si="94"/>
        <v>-54.503640639126615</v>
      </c>
      <c r="BE76" s="46">
        <f t="shared" si="94"/>
        <v>131.3720007216873</v>
      </c>
      <c r="BF76" s="46">
        <f t="shared" si="94"/>
        <v>-205.52732524072053</v>
      </c>
      <c r="BG76" s="46">
        <f t="shared" si="94"/>
        <v>-46.702336147298411</v>
      </c>
      <c r="BH76" s="46">
        <f t="shared" si="94"/>
        <v>182.28018967594699</v>
      </c>
      <c r="BI76" s="46">
        <f t="shared" si="92"/>
        <v>-48.997046011395241</v>
      </c>
      <c r="BJ76" s="46">
        <f t="shared" si="92"/>
        <v>-7.9633375764669836</v>
      </c>
      <c r="BK76" s="46">
        <f t="shared" si="92"/>
        <v>-3.2399145064312052</v>
      </c>
      <c r="BL76" s="1">
        <v>32</v>
      </c>
      <c r="BM76" s="60">
        <f t="shared" si="81"/>
        <v>2679.2905187439615</v>
      </c>
      <c r="BN76" s="60">
        <f t="shared" si="81"/>
        <v>1466.792655238331</v>
      </c>
      <c r="BO76" s="60">
        <f t="shared" si="81"/>
        <v>-1620.6016054739589</v>
      </c>
      <c r="BP76" s="60">
        <f t="shared" si="81"/>
        <v>3254.3634897699139</v>
      </c>
      <c r="BQ76" s="60">
        <f t="shared" si="81"/>
        <v>1779.292889972427</v>
      </c>
      <c r="BR76" s="60">
        <f t="shared" si="81"/>
        <v>2821.2100100435032</v>
      </c>
      <c r="BS76" s="60">
        <f t="shared" si="81"/>
        <v>-6800.0595763763458</v>
      </c>
      <c r="BT76" s="60">
        <f t="shared" si="81"/>
        <v>10638.477366048481</v>
      </c>
      <c r="BU76" s="60">
        <f t="shared" si="81"/>
        <v>2417.3999513821482</v>
      </c>
      <c r="BV76" s="60">
        <f t="shared" si="79"/>
        <v>-9435.1623068871813</v>
      </c>
      <c r="BW76" s="60">
        <f t="shared" si="79"/>
        <v>2536.1784102671159</v>
      </c>
      <c r="BX76" s="60">
        <f t="shared" si="79"/>
        <v>412.19719307990601</v>
      </c>
      <c r="BY76" s="60">
        <f t="shared" si="79"/>
        <v>167.70401261355019</v>
      </c>
    </row>
    <row r="77" spans="1:77">
      <c r="A77" s="2">
        <v>43009</v>
      </c>
      <c r="B77" s="8">
        <f>'WA Sch. 1-2'!B78</f>
        <v>510.4</v>
      </c>
      <c r="C77" s="8">
        <f>'WA Sch. 1-2'!C78</f>
        <v>260508.15999999997</v>
      </c>
      <c r="D77" s="8">
        <f>'WA Sch. 1-2'!D78</f>
        <v>0.65</v>
      </c>
      <c r="E77" s="8">
        <f>'WA Sch. 1-2'!E78</f>
        <v>570.5</v>
      </c>
      <c r="F77" s="8">
        <f t="shared" si="84"/>
        <v>325470.25</v>
      </c>
      <c r="G77" s="8">
        <f>'WA Sch. 1-2'!G78</f>
        <v>0</v>
      </c>
      <c r="H77" s="8">
        <f t="shared" si="85"/>
        <v>-60.100000000000023</v>
      </c>
      <c r="I77" s="8">
        <f t="shared" si="85"/>
        <v>-64962.090000000026</v>
      </c>
      <c r="J77" s="8">
        <f t="shared" si="85"/>
        <v>0.65</v>
      </c>
      <c r="K77" s="9">
        <v>2886</v>
      </c>
      <c r="L77" s="9">
        <v>2450869.7924999995</v>
      </c>
      <c r="M77" s="9">
        <v>1168272</v>
      </c>
      <c r="N77" s="9">
        <f t="shared" si="86"/>
        <v>3619141.7924999995</v>
      </c>
      <c r="O77" s="9">
        <f t="shared" si="87"/>
        <v>1254.0338851351351</v>
      </c>
      <c r="P77" s="8">
        <f t="shared" si="88"/>
        <v>-111.50663267702025</v>
      </c>
      <c r="Q77" s="8">
        <f t="shared" si="89"/>
        <v>1142.5272524581148</v>
      </c>
      <c r="R77" s="9">
        <f t="shared" si="82"/>
        <v>3297333.6505941194</v>
      </c>
      <c r="S77" s="21"/>
      <c r="U77" s="2">
        <v>43374</v>
      </c>
      <c r="V77" s="8">
        <f t="shared" ref="V77:W77" si="97">E89</f>
        <v>522.5</v>
      </c>
      <c r="W77" s="8">
        <f t="shared" si="97"/>
        <v>273006.25</v>
      </c>
      <c r="X77" s="7">
        <v>0</v>
      </c>
      <c r="Y77" s="7">
        <v>0</v>
      </c>
      <c r="Z77" s="7">
        <v>0</v>
      </c>
      <c r="AA77" s="62">
        <v>1</v>
      </c>
      <c r="AB77" s="7">
        <v>0</v>
      </c>
      <c r="AC77" s="7">
        <v>0</v>
      </c>
      <c r="AD77" s="7">
        <v>0</v>
      </c>
      <c r="AE77" s="7">
        <v>0</v>
      </c>
      <c r="AF77" s="8">
        <f t="shared" si="91"/>
        <v>1184.4800774114617</v>
      </c>
      <c r="AH77" s="17">
        <v>33</v>
      </c>
      <c r="AI77" s="17">
        <v>847.39645168926722</v>
      </c>
      <c r="AJ77" s="17">
        <v>-139.16236213702848</v>
      </c>
      <c r="AK77" s="17">
        <v>-1.5236752188019342</v>
      </c>
      <c r="AS77" s="1">
        <v>33</v>
      </c>
      <c r="AT77" s="7">
        <f t="shared" si="49"/>
        <v>9</v>
      </c>
      <c r="AU77" s="52">
        <f t="shared" si="50"/>
        <v>7.172557172557173E-2</v>
      </c>
      <c r="AV77" s="52">
        <f t="shared" si="51"/>
        <v>-1.4630593361844002</v>
      </c>
      <c r="AW77" s="43"/>
      <c r="AX77" s="1">
        <v>33</v>
      </c>
      <c r="AY77" s="46">
        <f t="shared" si="52"/>
        <v>-139.16236213702848</v>
      </c>
      <c r="AZ77" s="46">
        <f t="shared" si="94"/>
        <v>-51.761863555555806</v>
      </c>
      <c r="BA77" s="46">
        <f t="shared" si="94"/>
        <v>-28.337323165809892</v>
      </c>
      <c r="BB77" s="46">
        <f t="shared" si="94"/>
        <v>31.308795591073931</v>
      </c>
      <c r="BC77" s="46">
        <f t="shared" si="94"/>
        <v>-62.87183780153191</v>
      </c>
      <c r="BD77" s="46">
        <f t="shared" si="94"/>
        <v>-34.374591016467775</v>
      </c>
      <c r="BE77" s="46">
        <f t="shared" si="94"/>
        <v>-54.503640639126615</v>
      </c>
      <c r="BF77" s="46">
        <f t="shared" si="94"/>
        <v>131.3720007216873</v>
      </c>
      <c r="BG77" s="46">
        <f t="shared" si="94"/>
        <v>-205.52732524072053</v>
      </c>
      <c r="BH77" s="46">
        <f t="shared" si="94"/>
        <v>-46.702336147298411</v>
      </c>
      <c r="BI77" s="46">
        <f t="shared" si="92"/>
        <v>182.28018967594699</v>
      </c>
      <c r="BJ77" s="46">
        <f t="shared" si="92"/>
        <v>-48.997046011395241</v>
      </c>
      <c r="BK77" s="46">
        <f t="shared" si="92"/>
        <v>-7.9633375764669836</v>
      </c>
      <c r="BL77" s="1">
        <v>33</v>
      </c>
      <c r="BM77" s="60">
        <f t="shared" si="81"/>
        <v>19366.16303555742</v>
      </c>
      <c r="BN77" s="60">
        <f t="shared" si="81"/>
        <v>7203.3032010056868</v>
      </c>
      <c r="BO77" s="60">
        <f t="shared" si="81"/>
        <v>3943.4888283944188</v>
      </c>
      <c r="BP77" s="60">
        <f t="shared" si="81"/>
        <v>-4357.0059501192463</v>
      </c>
      <c r="BQ77" s="60">
        <f t="shared" si="81"/>
        <v>8749.3934603572725</v>
      </c>
      <c r="BR77" s="60">
        <f t="shared" si="81"/>
        <v>4783.6492833459097</v>
      </c>
      <c r="BS77" s="60">
        <f t="shared" si="81"/>
        <v>7584.8553764085727</v>
      </c>
      <c r="BT77" s="60">
        <f t="shared" si="81"/>
        <v>-18282.037939097416</v>
      </c>
      <c r="BU77" s="60">
        <f t="shared" si="81"/>
        <v>28601.668064203936</v>
      </c>
      <c r="BV77" s="60">
        <f t="shared" si="79"/>
        <v>6499.2074155755508</v>
      </c>
      <c r="BW77" s="60">
        <f t="shared" si="79"/>
        <v>-25366.541766090369</v>
      </c>
      <c r="BX77" s="60">
        <f t="shared" si="79"/>
        <v>6818.5446606824044</v>
      </c>
      <c r="BY77" s="60">
        <f t="shared" si="79"/>
        <v>1108.1968676356844</v>
      </c>
    </row>
    <row r="78" spans="1:77">
      <c r="A78" s="2">
        <v>43040</v>
      </c>
      <c r="B78" s="8">
        <f>'WA Sch. 1-2'!B79</f>
        <v>874.97500000000002</v>
      </c>
      <c r="C78" s="8">
        <f>'WA Sch. 1-2'!C79</f>
        <v>765581.25062499999</v>
      </c>
      <c r="D78" s="8">
        <f>'WA Sch. 1-2'!D79</f>
        <v>0</v>
      </c>
      <c r="E78" s="8">
        <f>'WA Sch. 1-2'!E79</f>
        <v>818.5</v>
      </c>
      <c r="F78" s="8">
        <f t="shared" si="84"/>
        <v>669942.25</v>
      </c>
      <c r="G78" s="8">
        <f>'WA Sch. 1-2'!G79</f>
        <v>0</v>
      </c>
      <c r="H78" s="8">
        <f t="shared" si="85"/>
        <v>56.475000000000023</v>
      </c>
      <c r="I78" s="8">
        <f t="shared" si="85"/>
        <v>95639.000624999986</v>
      </c>
      <c r="J78" s="8">
        <f t="shared" si="85"/>
        <v>0</v>
      </c>
      <c r="K78" s="9">
        <v>2895</v>
      </c>
      <c r="L78" s="9">
        <v>4565228.58696</v>
      </c>
      <c r="M78" s="9">
        <v>744669</v>
      </c>
      <c r="N78" s="9">
        <f t="shared" si="86"/>
        <v>5309897.58696</v>
      </c>
      <c r="O78" s="9">
        <f t="shared" si="87"/>
        <v>1834.1615153575131</v>
      </c>
      <c r="P78" s="8">
        <f t="shared" si="88"/>
        <v>114.53987581215048</v>
      </c>
      <c r="Q78" s="8">
        <f t="shared" si="89"/>
        <v>1948.7013911696636</v>
      </c>
      <c r="R78" s="9">
        <f t="shared" si="82"/>
        <v>5641490.5274361763</v>
      </c>
      <c r="S78" s="21"/>
      <c r="U78" s="2">
        <v>43405</v>
      </c>
      <c r="V78" s="8">
        <f t="shared" ref="V78:W78" si="98">E90</f>
        <v>841.5</v>
      </c>
      <c r="W78" s="8">
        <f t="shared" si="98"/>
        <v>708122.25</v>
      </c>
      <c r="X78" s="7">
        <v>0</v>
      </c>
      <c r="Y78" s="7">
        <v>0</v>
      </c>
      <c r="Z78" s="7">
        <v>0</v>
      </c>
      <c r="AA78" s="62">
        <v>1</v>
      </c>
      <c r="AB78" s="7">
        <v>0</v>
      </c>
      <c r="AC78" s="7">
        <v>0</v>
      </c>
      <c r="AD78" s="7">
        <v>0</v>
      </c>
      <c r="AE78" s="7">
        <v>0</v>
      </c>
      <c r="AF78" s="8">
        <f t="shared" si="91"/>
        <v>1890.1834560963455</v>
      </c>
      <c r="AH78" s="17">
        <v>34</v>
      </c>
      <c r="AI78" s="17">
        <v>989.01023079048377</v>
      </c>
      <c r="AJ78" s="17">
        <v>14.18387802177665</v>
      </c>
      <c r="AK78" s="17">
        <v>0.15529790610344948</v>
      </c>
      <c r="AS78" s="1">
        <v>34</v>
      </c>
      <c r="AT78" s="7">
        <f t="shared" si="49"/>
        <v>71</v>
      </c>
      <c r="AU78" s="52">
        <f t="shared" si="50"/>
        <v>0.58731808731808732</v>
      </c>
      <c r="AV78" s="52">
        <f t="shared" si="51"/>
        <v>0.22065146486235332</v>
      </c>
      <c r="AW78" s="43"/>
      <c r="AX78" s="1">
        <v>34</v>
      </c>
      <c r="AY78" s="46">
        <f t="shared" si="52"/>
        <v>14.18387802177665</v>
      </c>
      <c r="AZ78" s="46">
        <f t="shared" si="94"/>
        <v>-139.16236213702848</v>
      </c>
      <c r="BA78" s="46">
        <f t="shared" si="94"/>
        <v>-51.761863555555806</v>
      </c>
      <c r="BB78" s="46">
        <f t="shared" si="94"/>
        <v>-28.337323165809892</v>
      </c>
      <c r="BC78" s="46">
        <f t="shared" si="94"/>
        <v>31.308795591073931</v>
      </c>
      <c r="BD78" s="46">
        <f t="shared" si="94"/>
        <v>-62.87183780153191</v>
      </c>
      <c r="BE78" s="46">
        <f t="shared" si="94"/>
        <v>-34.374591016467775</v>
      </c>
      <c r="BF78" s="46">
        <f t="shared" si="94"/>
        <v>-54.503640639126615</v>
      </c>
      <c r="BG78" s="46">
        <f t="shared" si="94"/>
        <v>131.3720007216873</v>
      </c>
      <c r="BH78" s="46">
        <f t="shared" si="94"/>
        <v>-205.52732524072053</v>
      </c>
      <c r="BI78" s="46">
        <f t="shared" si="92"/>
        <v>-46.702336147298411</v>
      </c>
      <c r="BJ78" s="46">
        <f t="shared" si="92"/>
        <v>182.28018967594699</v>
      </c>
      <c r="BK78" s="46">
        <f t="shared" si="92"/>
        <v>-48.997046011395241</v>
      </c>
      <c r="BL78" s="1">
        <v>34</v>
      </c>
      <c r="BM78" s="60">
        <f t="shared" si="81"/>
        <v>201.18239573664266</v>
      </c>
      <c r="BN78" s="60">
        <f t="shared" si="81"/>
        <v>-1973.8619697739389</v>
      </c>
      <c r="BO78" s="60">
        <f t="shared" si="81"/>
        <v>-734.18395885185498</v>
      </c>
      <c r="BP78" s="60">
        <f t="shared" si="81"/>
        <v>-401.93313524751522</v>
      </c>
      <c r="BQ78" s="60">
        <f t="shared" si="81"/>
        <v>444.0801376725376</v>
      </c>
      <c r="BR78" s="60">
        <f t="shared" si="81"/>
        <v>-891.76647838186159</v>
      </c>
      <c r="BS78" s="60">
        <f t="shared" si="81"/>
        <v>-487.56500602604115</v>
      </c>
      <c r="BT78" s="60">
        <f t="shared" si="81"/>
        <v>-773.07299056812622</v>
      </c>
      <c r="BU78" s="60">
        <f t="shared" si="81"/>
        <v>1863.3644337131871</v>
      </c>
      <c r="BV78" s="60">
        <f t="shared" si="79"/>
        <v>-2915.1745113564239</v>
      </c>
      <c r="BW78" s="60">
        <f t="shared" si="79"/>
        <v>-662.42023924529565</v>
      </c>
      <c r="BX78" s="60">
        <f t="shared" si="79"/>
        <v>2585.4399761499712</v>
      </c>
      <c r="BY78" s="60">
        <f t="shared" si="79"/>
        <v>-694.96812405301307</v>
      </c>
    </row>
    <row r="79" spans="1:77">
      <c r="A79" s="2">
        <v>43070</v>
      </c>
      <c r="B79" s="8">
        <f>'WA Sch. 1-2'!B80</f>
        <v>1138.7249999999999</v>
      </c>
      <c r="C79" s="8">
        <f>'WA Sch. 1-2'!C80</f>
        <v>1296694.6256249999</v>
      </c>
      <c r="D79" s="8">
        <f>'WA Sch. 1-2'!D80</f>
        <v>0</v>
      </c>
      <c r="E79" s="8">
        <f>'WA Sch. 1-2'!E80</f>
        <v>1186.5</v>
      </c>
      <c r="F79" s="8">
        <f t="shared" si="84"/>
        <v>1407782.25</v>
      </c>
      <c r="G79" s="8">
        <f>'WA Sch. 1-2'!G80</f>
        <v>0</v>
      </c>
      <c r="H79" s="8">
        <f t="shared" si="85"/>
        <v>-47.775000000000091</v>
      </c>
      <c r="I79" s="8">
        <f t="shared" si="85"/>
        <v>-111087.62437500013</v>
      </c>
      <c r="J79" s="8">
        <f t="shared" si="85"/>
        <v>0</v>
      </c>
      <c r="K79" s="9">
        <v>2934</v>
      </c>
      <c r="L79" s="9">
        <v>6475510.7735800007</v>
      </c>
      <c r="M79" s="9">
        <v>1280324</v>
      </c>
      <c r="N79" s="9">
        <f t="shared" si="86"/>
        <v>7755834.7735800007</v>
      </c>
      <c r="O79" s="9">
        <f t="shared" si="87"/>
        <v>2643.4338014928426</v>
      </c>
      <c r="P79" s="8">
        <f t="shared" si="88"/>
        <v>-105.40890252815662</v>
      </c>
      <c r="Q79" s="8">
        <f t="shared" si="89"/>
        <v>2538.0248989646861</v>
      </c>
      <c r="R79" s="9">
        <f t="shared" si="82"/>
        <v>7446565.0535623888</v>
      </c>
      <c r="S79" s="21"/>
      <c r="U79" s="2">
        <v>43435</v>
      </c>
      <c r="V79" s="8">
        <f t="shared" ref="V79:W79" si="99">E91</f>
        <v>1029.5</v>
      </c>
      <c r="W79" s="8">
        <f t="shared" si="99"/>
        <v>1059870.25</v>
      </c>
      <c r="X79" s="7">
        <v>0</v>
      </c>
      <c r="Y79" s="7">
        <v>0</v>
      </c>
      <c r="Z79" s="7">
        <v>0</v>
      </c>
      <c r="AA79" s="62">
        <v>0</v>
      </c>
      <c r="AB79" s="7">
        <v>1</v>
      </c>
      <c r="AC79" s="7">
        <v>0</v>
      </c>
      <c r="AD79" s="7">
        <v>0</v>
      </c>
      <c r="AE79" s="7">
        <v>0</v>
      </c>
      <c r="AF79" s="8">
        <f t="shared" si="91"/>
        <v>3426.3550946325417</v>
      </c>
      <c r="AH79" s="17">
        <v>35</v>
      </c>
      <c r="AI79" s="17">
        <v>2091.1447154483708</v>
      </c>
      <c r="AJ79" s="17">
        <v>16.816749399881246</v>
      </c>
      <c r="AK79" s="17">
        <v>0.18412495970836559</v>
      </c>
      <c r="AS79" s="1">
        <v>35</v>
      </c>
      <c r="AT79" s="7">
        <f t="shared" si="49"/>
        <v>75</v>
      </c>
      <c r="AU79" s="52">
        <f t="shared" si="50"/>
        <v>0.62058212058212059</v>
      </c>
      <c r="AV79" s="52">
        <f t="shared" si="51"/>
        <v>0.30701000240174037</v>
      </c>
      <c r="AW79" s="43"/>
      <c r="AX79" s="1">
        <v>35</v>
      </c>
      <c r="AY79" s="46">
        <f t="shared" si="52"/>
        <v>16.816749399881246</v>
      </c>
      <c r="AZ79" s="46">
        <f t="shared" si="94"/>
        <v>14.18387802177665</v>
      </c>
      <c r="BA79" s="46">
        <f t="shared" si="94"/>
        <v>-139.16236213702848</v>
      </c>
      <c r="BB79" s="46">
        <f t="shared" si="94"/>
        <v>-51.761863555555806</v>
      </c>
      <c r="BC79" s="46">
        <f t="shared" si="94"/>
        <v>-28.337323165809892</v>
      </c>
      <c r="BD79" s="46">
        <f t="shared" si="94"/>
        <v>31.308795591073931</v>
      </c>
      <c r="BE79" s="46">
        <f t="shared" si="94"/>
        <v>-62.87183780153191</v>
      </c>
      <c r="BF79" s="46">
        <f t="shared" si="94"/>
        <v>-34.374591016467775</v>
      </c>
      <c r="BG79" s="46">
        <f t="shared" si="94"/>
        <v>-54.503640639126615</v>
      </c>
      <c r="BH79" s="46">
        <f t="shared" si="94"/>
        <v>131.3720007216873</v>
      </c>
      <c r="BI79" s="46">
        <f t="shared" si="92"/>
        <v>-205.52732524072053</v>
      </c>
      <c r="BJ79" s="46">
        <f t="shared" si="92"/>
        <v>-46.702336147298411</v>
      </c>
      <c r="BK79" s="46">
        <f t="shared" si="92"/>
        <v>182.28018967594699</v>
      </c>
      <c r="BL79" s="1">
        <v>35</v>
      </c>
      <c r="BM79" s="60">
        <f t="shared" si="81"/>
        <v>282.80306037841103</v>
      </c>
      <c r="BN79" s="60">
        <f t="shared" si="81"/>
        <v>238.52672221070566</v>
      </c>
      <c r="BO79" s="60">
        <f t="shared" si="81"/>
        <v>-2340.2585699539477</v>
      </c>
      <c r="BP79" s="60">
        <f t="shared" si="81"/>
        <v>-870.46628788463295</v>
      </c>
      <c r="BQ79" s="60">
        <f t="shared" si="81"/>
        <v>-476.54166234287607</v>
      </c>
      <c r="BR79" s="60">
        <f t="shared" si="81"/>
        <v>526.51216946720399</v>
      </c>
      <c r="BS79" s="60">
        <f t="shared" si="81"/>
        <v>-1057.2999406183494</v>
      </c>
      <c r="BT79" s="60">
        <f t="shared" si="81"/>
        <v>-578.06888284735021</v>
      </c>
      <c r="BU79" s="60">
        <f t="shared" si="81"/>
        <v>-916.574066009381</v>
      </c>
      <c r="BV79" s="60">
        <f t="shared" si="79"/>
        <v>2209.2500142976546</v>
      </c>
      <c r="BW79" s="60">
        <f t="shared" si="79"/>
        <v>-3456.3015234011114</v>
      </c>
      <c r="BX79" s="60">
        <f t="shared" si="79"/>
        <v>-785.38148337813698</v>
      </c>
      <c r="BY79" s="60">
        <f t="shared" si="79"/>
        <v>3065.3602703432493</v>
      </c>
    </row>
    <row r="80" spans="1:77">
      <c r="A80" s="2">
        <v>43101</v>
      </c>
      <c r="B80" s="8">
        <f>'WA Sch. 1-2'!B81</f>
        <v>1095.1500000000001</v>
      </c>
      <c r="C80" s="8">
        <f>'WA Sch. 1-2'!C81</f>
        <v>1199353.5225000002</v>
      </c>
      <c r="D80" s="8">
        <f>'WA Sch. 1-2'!D81</f>
        <v>0</v>
      </c>
      <c r="E80" s="8">
        <f>'WA Sch. 1-2'!E81</f>
        <v>970.5</v>
      </c>
      <c r="F80" s="8">
        <f t="shared" si="84"/>
        <v>941870.25</v>
      </c>
      <c r="G80" s="8">
        <f>'WA Sch. 1-2'!G81</f>
        <v>0</v>
      </c>
      <c r="H80" s="8">
        <f t="shared" si="85"/>
        <v>124.65000000000009</v>
      </c>
      <c r="I80" s="8">
        <f t="shared" si="85"/>
        <v>257483.2725000002</v>
      </c>
      <c r="J80" s="8">
        <f t="shared" si="85"/>
        <v>0</v>
      </c>
      <c r="K80" s="9">
        <v>2983</v>
      </c>
      <c r="L80" s="9">
        <v>7962724.9035399994</v>
      </c>
      <c r="M80" s="9">
        <v>-1398759</v>
      </c>
      <c r="N80" s="9">
        <f t="shared" si="86"/>
        <v>6563965.9035399994</v>
      </c>
      <c r="O80" s="9">
        <f t="shared" si="87"/>
        <v>2200.4578959235669</v>
      </c>
      <c r="P80" s="8">
        <f t="shared" si="88"/>
        <v>265.89565867292293</v>
      </c>
      <c r="Q80" s="8">
        <f t="shared" si="89"/>
        <v>2466.3535545964896</v>
      </c>
      <c r="R80" s="9">
        <f t="shared" si="82"/>
        <v>7357132.6533613289</v>
      </c>
      <c r="S80" s="21"/>
      <c r="U80" s="2">
        <v>43466</v>
      </c>
      <c r="V80" s="8">
        <f t="shared" ref="V80:W80" si="100">E92</f>
        <v>1057.5</v>
      </c>
      <c r="W80" s="8">
        <f t="shared" si="100"/>
        <v>1118306.25</v>
      </c>
      <c r="X80" s="7">
        <v>1</v>
      </c>
      <c r="Y80" s="7">
        <v>0</v>
      </c>
      <c r="Z80" s="7">
        <v>0</v>
      </c>
      <c r="AA80" s="62">
        <v>0</v>
      </c>
      <c r="AB80" s="7">
        <v>0</v>
      </c>
      <c r="AC80" s="7">
        <v>1</v>
      </c>
      <c r="AD80" s="7">
        <v>0</v>
      </c>
      <c r="AE80" s="7">
        <v>0</v>
      </c>
      <c r="AF80" s="8">
        <f t="shared" si="91"/>
        <v>1394.5806881661797</v>
      </c>
      <c r="AH80" s="17">
        <v>36</v>
      </c>
      <c r="AI80" s="17">
        <v>2412.4410992224498</v>
      </c>
      <c r="AJ80" s="17">
        <v>-96.731348655556303</v>
      </c>
      <c r="AK80" s="17">
        <v>-1.0591021635766269</v>
      </c>
      <c r="AS80" s="1">
        <v>36</v>
      </c>
      <c r="AT80" s="7">
        <f t="shared" si="49"/>
        <v>14</v>
      </c>
      <c r="AU80" s="52">
        <f t="shared" si="50"/>
        <v>0.11330561330561331</v>
      </c>
      <c r="AV80" s="52">
        <f t="shared" si="51"/>
        <v>-1.2091343701602324</v>
      </c>
      <c r="AW80" s="43"/>
      <c r="AX80" s="1">
        <v>36</v>
      </c>
      <c r="AY80" s="46">
        <f t="shared" si="52"/>
        <v>-96.731348655556303</v>
      </c>
      <c r="AZ80" s="46">
        <f t="shared" si="94"/>
        <v>16.816749399881246</v>
      </c>
      <c r="BA80" s="46">
        <f t="shared" si="94"/>
        <v>14.18387802177665</v>
      </c>
      <c r="BB80" s="46">
        <f t="shared" si="94"/>
        <v>-139.16236213702848</v>
      </c>
      <c r="BC80" s="46">
        <f t="shared" si="94"/>
        <v>-51.761863555555806</v>
      </c>
      <c r="BD80" s="46">
        <f t="shared" si="94"/>
        <v>-28.337323165809892</v>
      </c>
      <c r="BE80" s="46">
        <f t="shared" si="94"/>
        <v>31.308795591073931</v>
      </c>
      <c r="BF80" s="46">
        <f t="shared" si="94"/>
        <v>-62.87183780153191</v>
      </c>
      <c r="BG80" s="46">
        <f t="shared" si="94"/>
        <v>-34.374591016467775</v>
      </c>
      <c r="BH80" s="46">
        <f t="shared" si="94"/>
        <v>-54.503640639126615</v>
      </c>
      <c r="BI80" s="46">
        <f t="shared" si="92"/>
        <v>131.3720007216873</v>
      </c>
      <c r="BJ80" s="46">
        <f t="shared" si="92"/>
        <v>-205.52732524072053</v>
      </c>
      <c r="BK80" s="46">
        <f t="shared" si="92"/>
        <v>-46.702336147298411</v>
      </c>
      <c r="BL80" s="1">
        <v>36</v>
      </c>
      <c r="BM80" s="60">
        <f t="shared" si="81"/>
        <v>9356.9538127227661</v>
      </c>
      <c r="BN80" s="60">
        <f t="shared" si="81"/>
        <v>-1626.7068494530413</v>
      </c>
      <c r="BO80" s="60">
        <f t="shared" si="81"/>
        <v>-1372.0256502123709</v>
      </c>
      <c r="BP80" s="60">
        <f t="shared" si="81"/>
        <v>13461.362971607656</v>
      </c>
      <c r="BQ80" s="60">
        <f t="shared" si="81"/>
        <v>5006.9948706537807</v>
      </c>
      <c r="BR80" s="60">
        <f t="shared" si="81"/>
        <v>2741.1074871171113</v>
      </c>
      <c r="BS80" s="60">
        <f t="shared" si="81"/>
        <v>-3028.5420223057258</v>
      </c>
      <c r="BT80" s="60">
        <f t="shared" si="81"/>
        <v>6081.6776629955448</v>
      </c>
      <c r="BU80" s="60">
        <f t="shared" si="81"/>
        <v>3325.1005485060791</v>
      </c>
      <c r="BV80" s="60">
        <f t="shared" si="79"/>
        <v>5272.2106656604828</v>
      </c>
      <c r="BW80" s="60">
        <f t="shared" si="79"/>
        <v>-12707.790805387524</v>
      </c>
      <c r="BX80" s="60">
        <f t="shared" si="79"/>
        <v>19880.935356104012</v>
      </c>
      <c r="BY80" s="60">
        <f t="shared" si="79"/>
        <v>4517.5799608932921</v>
      </c>
    </row>
    <row r="81" spans="1:77">
      <c r="A81" s="2">
        <v>43132</v>
      </c>
      <c r="B81" s="8">
        <f>'WA Sch. 1-2'!B82</f>
        <v>932.76424999999995</v>
      </c>
      <c r="C81" s="8">
        <f>'WA Sch. 1-2'!C82</f>
        <v>870049.14607806236</v>
      </c>
      <c r="D81" s="8">
        <f>'WA Sch. 1-2'!D82</f>
        <v>0</v>
      </c>
      <c r="E81" s="8">
        <f>'WA Sch. 1-2'!E82</f>
        <v>974</v>
      </c>
      <c r="F81" s="8">
        <f t="shared" si="84"/>
        <v>948676</v>
      </c>
      <c r="G81" s="8">
        <f>'WA Sch. 1-2'!G82</f>
        <v>0</v>
      </c>
      <c r="H81" s="8">
        <f t="shared" si="85"/>
        <v>-41.235750000000053</v>
      </c>
      <c r="I81" s="8">
        <f t="shared" si="85"/>
        <v>-78626.85392193764</v>
      </c>
      <c r="J81" s="8">
        <f t="shared" si="85"/>
        <v>0</v>
      </c>
      <c r="K81" s="9">
        <v>2997</v>
      </c>
      <c r="L81" s="9">
        <v>6519449.2468700008</v>
      </c>
      <c r="M81" s="9">
        <v>663173</v>
      </c>
      <c r="N81" s="9">
        <f t="shared" si="86"/>
        <v>7182622.2468700008</v>
      </c>
      <c r="O81" s="9">
        <f t="shared" si="87"/>
        <v>2396.6040196429767</v>
      </c>
      <c r="P81" s="8">
        <f t="shared" si="88"/>
        <v>-86.113369215383557</v>
      </c>
      <c r="Q81" s="8">
        <f t="shared" si="89"/>
        <v>2310.4906504275932</v>
      </c>
      <c r="R81" s="9">
        <f t="shared" si="82"/>
        <v>6924540.4793314971</v>
      </c>
      <c r="S81" s="21"/>
      <c r="U81" s="2">
        <v>43497</v>
      </c>
      <c r="V81" s="8">
        <f t="shared" ref="V81:W81" si="101">E93</f>
        <v>1224.5</v>
      </c>
      <c r="W81" s="8">
        <f t="shared" si="101"/>
        <v>1499400.25</v>
      </c>
      <c r="X81" s="7">
        <v>0</v>
      </c>
      <c r="Y81" s="7">
        <v>1</v>
      </c>
      <c r="Z81" s="7">
        <v>0</v>
      </c>
      <c r="AA81" s="62">
        <v>0</v>
      </c>
      <c r="AB81" s="7">
        <v>0</v>
      </c>
      <c r="AC81" s="7">
        <v>0</v>
      </c>
      <c r="AD81" s="7">
        <v>0</v>
      </c>
      <c r="AE81" s="7">
        <v>0</v>
      </c>
      <c r="AF81" s="8">
        <f t="shared" si="91"/>
        <v>2956.2055175000005</v>
      </c>
      <c r="AH81" s="17">
        <v>37</v>
      </c>
      <c r="AI81" s="17">
        <v>2499.0606707229176</v>
      </c>
      <c r="AJ81" s="17">
        <v>-19.336118693986919</v>
      </c>
      <c r="AK81" s="17">
        <v>-0.21170928999344293</v>
      </c>
      <c r="AS81" s="1">
        <v>37</v>
      </c>
      <c r="AT81" s="7">
        <f t="shared" si="49"/>
        <v>49</v>
      </c>
      <c r="AU81" s="52">
        <f t="shared" si="50"/>
        <v>0.40436590436590436</v>
      </c>
      <c r="AV81" s="52">
        <f t="shared" si="51"/>
        <v>-0.24206240467219475</v>
      </c>
      <c r="AW81" s="43"/>
      <c r="AX81" s="1">
        <v>37</v>
      </c>
      <c r="AY81" s="46">
        <f t="shared" si="52"/>
        <v>-19.336118693986919</v>
      </c>
      <c r="AZ81" s="46">
        <f t="shared" si="94"/>
        <v>-96.731348655556303</v>
      </c>
      <c r="BA81" s="46">
        <f t="shared" si="94"/>
        <v>16.816749399881246</v>
      </c>
      <c r="BB81" s="46">
        <f t="shared" si="94"/>
        <v>14.18387802177665</v>
      </c>
      <c r="BC81" s="46">
        <f t="shared" si="94"/>
        <v>-139.16236213702848</v>
      </c>
      <c r="BD81" s="46">
        <f t="shared" si="94"/>
        <v>-51.761863555555806</v>
      </c>
      <c r="BE81" s="46">
        <f t="shared" si="94"/>
        <v>-28.337323165809892</v>
      </c>
      <c r="BF81" s="46">
        <f t="shared" si="94"/>
        <v>31.308795591073931</v>
      </c>
      <c r="BG81" s="46">
        <f t="shared" si="94"/>
        <v>-62.87183780153191</v>
      </c>
      <c r="BH81" s="46">
        <f t="shared" si="94"/>
        <v>-34.374591016467775</v>
      </c>
      <c r="BI81" s="46">
        <f t="shared" si="92"/>
        <v>-54.503640639126615</v>
      </c>
      <c r="BJ81" s="46">
        <f t="shared" si="92"/>
        <v>131.3720007216873</v>
      </c>
      <c r="BK81" s="46">
        <f t="shared" si="92"/>
        <v>-205.52732524072053</v>
      </c>
      <c r="BL81" s="1">
        <v>37</v>
      </c>
      <c r="BM81" s="60">
        <f t="shared" si="81"/>
        <v>373.8854861479449</v>
      </c>
      <c r="BN81" s="60">
        <f t="shared" si="81"/>
        <v>1870.4088390332522</v>
      </c>
      <c r="BO81" s="60">
        <f t="shared" si="81"/>
        <v>-325.17066244313742</v>
      </c>
      <c r="BP81" s="60">
        <f t="shared" si="81"/>
        <v>-274.26114897010638</v>
      </c>
      <c r="BQ81" s="60">
        <f t="shared" si="81"/>
        <v>2690.859952017151</v>
      </c>
      <c r="BR81" s="60">
        <f t="shared" si="81"/>
        <v>1000.8735375321727</v>
      </c>
      <c r="BS81" s="60">
        <f t="shared" si="81"/>
        <v>547.93384420395842</v>
      </c>
      <c r="BT81" s="60">
        <f t="shared" si="81"/>
        <v>-605.39058771477812</v>
      </c>
      <c r="BU81" s="60">
        <f t="shared" si="81"/>
        <v>1215.6973182395029</v>
      </c>
      <c r="BV81" s="60">
        <f t="shared" si="79"/>
        <v>664.67117195166975</v>
      </c>
      <c r="BW81" s="60">
        <f t="shared" si="79"/>
        <v>1053.8888646525509</v>
      </c>
      <c r="BX81" s="60">
        <f t="shared" si="79"/>
        <v>-2540.2245990210649</v>
      </c>
      <c r="BY81" s="60">
        <f t="shared" si="79"/>
        <v>3974.1007557121939</v>
      </c>
    </row>
    <row r="82" spans="1:77">
      <c r="A82" s="2">
        <v>43160</v>
      </c>
      <c r="B82" s="8">
        <f>'WA Sch. 1-2'!B83</f>
        <v>767.35</v>
      </c>
      <c r="C82" s="8">
        <f>'WA Sch. 1-2'!C83</f>
        <v>588826.02250000008</v>
      </c>
      <c r="D82" s="8">
        <f>'WA Sch. 1-2'!D83</f>
        <v>0</v>
      </c>
      <c r="E82" s="8">
        <f>'WA Sch. 1-2'!E83</f>
        <v>767</v>
      </c>
      <c r="F82" s="8">
        <f t="shared" si="84"/>
        <v>588289</v>
      </c>
      <c r="G82" s="8">
        <f>'WA Sch. 1-2'!G83</f>
        <v>0</v>
      </c>
      <c r="H82" s="8">
        <f t="shared" si="85"/>
        <v>0.35000000000002274</v>
      </c>
      <c r="I82" s="8">
        <f t="shared" si="85"/>
        <v>537.02250000007916</v>
      </c>
      <c r="J82" s="8">
        <f t="shared" si="85"/>
        <v>0</v>
      </c>
      <c r="K82" s="9">
        <v>3056</v>
      </c>
      <c r="L82" s="9">
        <v>6753985.46581</v>
      </c>
      <c r="M82" s="9">
        <v>-1183036</v>
      </c>
      <c r="N82" s="9">
        <f t="shared" si="86"/>
        <v>5570949.46581</v>
      </c>
      <c r="O82" s="9">
        <f t="shared" si="87"/>
        <v>1822.9546681315444</v>
      </c>
      <c r="P82" s="8">
        <f t="shared" si="88"/>
        <v>0.69414259404413137</v>
      </c>
      <c r="Q82" s="8">
        <f t="shared" si="89"/>
        <v>1823.6488107255884</v>
      </c>
      <c r="R82" s="9">
        <f t="shared" si="82"/>
        <v>5573070.7655773982</v>
      </c>
      <c r="S82" s="21"/>
      <c r="U82" s="2">
        <v>43525</v>
      </c>
      <c r="V82" s="8">
        <f t="shared" ref="V82:W82" si="102">E94</f>
        <v>943.5</v>
      </c>
      <c r="W82" s="8">
        <f t="shared" si="102"/>
        <v>890192.25</v>
      </c>
      <c r="X82" s="7">
        <v>0</v>
      </c>
      <c r="Y82" s="7">
        <v>0</v>
      </c>
      <c r="Z82" s="7">
        <v>0</v>
      </c>
      <c r="AA82" s="62">
        <v>0</v>
      </c>
      <c r="AB82" s="7">
        <v>0</v>
      </c>
      <c r="AC82" s="7">
        <v>0</v>
      </c>
      <c r="AD82" s="7">
        <v>0</v>
      </c>
      <c r="AE82" s="7">
        <v>0</v>
      </c>
      <c r="AF82" s="8">
        <f t="shared" si="91"/>
        <v>2165.8794438026816</v>
      </c>
      <c r="AH82" s="17">
        <v>38</v>
      </c>
      <c r="AI82" s="17">
        <v>1997.4627823899789</v>
      </c>
      <c r="AJ82" s="17">
        <v>-59.271299808365484</v>
      </c>
      <c r="AK82" s="17">
        <v>-0.64895571846690059</v>
      </c>
      <c r="AS82" s="1">
        <v>38</v>
      </c>
      <c r="AT82" s="7">
        <f t="shared" si="49"/>
        <v>30</v>
      </c>
      <c r="AU82" s="52">
        <f t="shared" si="50"/>
        <v>0.24636174636174638</v>
      </c>
      <c r="AV82" s="52">
        <f t="shared" si="51"/>
        <v>-0.68598353263417977</v>
      </c>
      <c r="AW82" s="43"/>
      <c r="AX82" s="1">
        <v>38</v>
      </c>
      <c r="AY82" s="46">
        <f t="shared" si="52"/>
        <v>-59.271299808365484</v>
      </c>
      <c r="AZ82" s="46">
        <f t="shared" si="94"/>
        <v>-19.336118693986919</v>
      </c>
      <c r="BA82" s="46">
        <f t="shared" si="94"/>
        <v>-96.731348655556303</v>
      </c>
      <c r="BB82" s="46">
        <f t="shared" si="94"/>
        <v>16.816749399881246</v>
      </c>
      <c r="BC82" s="46">
        <f t="shared" si="94"/>
        <v>14.18387802177665</v>
      </c>
      <c r="BD82" s="46">
        <f t="shared" si="94"/>
        <v>-139.16236213702848</v>
      </c>
      <c r="BE82" s="46">
        <f t="shared" si="94"/>
        <v>-51.761863555555806</v>
      </c>
      <c r="BF82" s="46">
        <f t="shared" si="94"/>
        <v>-28.337323165809892</v>
      </c>
      <c r="BG82" s="46">
        <f t="shared" si="94"/>
        <v>31.308795591073931</v>
      </c>
      <c r="BH82" s="46">
        <f t="shared" si="94"/>
        <v>-62.87183780153191</v>
      </c>
      <c r="BI82" s="46">
        <f t="shared" si="92"/>
        <v>-34.374591016467775</v>
      </c>
      <c r="BJ82" s="46">
        <f t="shared" si="92"/>
        <v>-54.503640639126615</v>
      </c>
      <c r="BK82" s="46">
        <f t="shared" si="92"/>
        <v>131.3720007216873</v>
      </c>
      <c r="BL82" s="1">
        <v>38</v>
      </c>
      <c r="BM82" s="60">
        <f t="shared" si="81"/>
        <v>3513.0869809731294</v>
      </c>
      <c r="BN82" s="60">
        <f t="shared" si="81"/>
        <v>1146.0768882414279</v>
      </c>
      <c r="BO82" s="60">
        <f t="shared" si="81"/>
        <v>5733.3927670309868</v>
      </c>
      <c r="BP82" s="60">
        <f t="shared" si="81"/>
        <v>-996.75059548251772</v>
      </c>
      <c r="BQ82" s="60">
        <f t="shared" si="81"/>
        <v>-840.69688667401601</v>
      </c>
      <c r="BR82" s="60">
        <f t="shared" si="81"/>
        <v>8248.3340882641169</v>
      </c>
      <c r="BS82" s="60">
        <f t="shared" si="81"/>
        <v>3067.9929334410394</v>
      </c>
      <c r="BT82" s="60">
        <f t="shared" si="81"/>
        <v>1679.5899771272461</v>
      </c>
      <c r="BU82" s="60">
        <f t="shared" si="81"/>
        <v>-1855.7130101173784</v>
      </c>
      <c r="BV82" s="60">
        <f t="shared" si="79"/>
        <v>3726.4955478375068</v>
      </c>
      <c r="BW82" s="60">
        <f t="shared" si="79"/>
        <v>2037.4266899269951</v>
      </c>
      <c r="BX82" s="60">
        <f t="shared" si="79"/>
        <v>3230.5016249690702</v>
      </c>
      <c r="BY82" s="60">
        <f t="shared" si="79"/>
        <v>-7786.5892411999248</v>
      </c>
    </row>
    <row r="83" spans="1:77">
      <c r="A83" s="2">
        <v>43191</v>
      </c>
      <c r="B83" s="8">
        <f>'WA Sch. 1-2'!B84</f>
        <v>547.15</v>
      </c>
      <c r="C83" s="8">
        <f>'WA Sch. 1-2'!C84</f>
        <v>299373.1225</v>
      </c>
      <c r="D83" s="8">
        <f>'WA Sch. 1-2'!D84</f>
        <v>0.375</v>
      </c>
      <c r="E83" s="8">
        <f>'WA Sch. 1-2'!E84</f>
        <v>548.5</v>
      </c>
      <c r="F83" s="8">
        <f t="shared" si="84"/>
        <v>300852.25</v>
      </c>
      <c r="G83" s="8">
        <f>'WA Sch. 1-2'!G84</f>
        <v>0.5</v>
      </c>
      <c r="H83" s="8">
        <f t="shared" si="85"/>
        <v>-1.3500000000000227</v>
      </c>
      <c r="I83" s="8">
        <f t="shared" si="85"/>
        <v>-1479.1275000000023</v>
      </c>
      <c r="J83" s="8">
        <f t="shared" si="85"/>
        <v>-0.125</v>
      </c>
      <c r="K83" s="9">
        <v>3044</v>
      </c>
      <c r="L83" s="9">
        <v>5135580.9513699999</v>
      </c>
      <c r="M83" s="9">
        <v>-889852</v>
      </c>
      <c r="N83" s="9">
        <f t="shared" si="86"/>
        <v>4245728.9513699999</v>
      </c>
      <c r="O83" s="9">
        <f t="shared" si="87"/>
        <v>1394.7861206865966</v>
      </c>
      <c r="P83" s="8">
        <f t="shared" si="88"/>
        <v>-2.5103417768903955</v>
      </c>
      <c r="Q83" s="8">
        <f t="shared" si="89"/>
        <v>1392.2757789097063</v>
      </c>
      <c r="R83" s="9">
        <f t="shared" si="82"/>
        <v>4238087.4710011464</v>
      </c>
      <c r="S83" s="21"/>
      <c r="U83" s="2">
        <v>43556</v>
      </c>
      <c r="V83" s="8">
        <f t="shared" ref="V83:W83" si="103">E95</f>
        <v>508</v>
      </c>
      <c r="W83" s="8">
        <f t="shared" si="103"/>
        <v>258064</v>
      </c>
      <c r="X83" s="7">
        <v>0</v>
      </c>
      <c r="Y83" s="7">
        <v>0</v>
      </c>
      <c r="Z83" s="7">
        <v>1</v>
      </c>
      <c r="AA83" s="62">
        <v>0</v>
      </c>
      <c r="AB83" s="7">
        <v>0</v>
      </c>
      <c r="AC83" s="7">
        <v>0</v>
      </c>
      <c r="AD83" s="7">
        <v>0</v>
      </c>
      <c r="AE83" s="7">
        <v>0</v>
      </c>
      <c r="AF83" s="8">
        <f t="shared" si="91"/>
        <v>1463.4263068721605</v>
      </c>
      <c r="AH83" s="17">
        <v>39</v>
      </c>
      <c r="AI83" s="17">
        <v>1654.6328893050791</v>
      </c>
      <c r="AJ83" s="17">
        <v>130.54731451657676</v>
      </c>
      <c r="AK83" s="17">
        <v>1.4293498971667955</v>
      </c>
      <c r="AS83" s="1">
        <v>39</v>
      </c>
      <c r="AT83" s="7">
        <f t="shared" si="49"/>
        <v>109</v>
      </c>
      <c r="AU83" s="52">
        <f t="shared" si="50"/>
        <v>0.90332640332640335</v>
      </c>
      <c r="AV83" s="52">
        <f t="shared" si="51"/>
        <v>1.3007407952098116</v>
      </c>
      <c r="AW83" s="43"/>
      <c r="AX83" s="1">
        <v>39</v>
      </c>
      <c r="AY83" s="46">
        <f t="shared" si="52"/>
        <v>130.54731451657676</v>
      </c>
      <c r="AZ83" s="46">
        <f t="shared" si="94"/>
        <v>-59.271299808365484</v>
      </c>
      <c r="BA83" s="46">
        <f t="shared" si="94"/>
        <v>-19.336118693986919</v>
      </c>
      <c r="BB83" s="46">
        <f t="shared" si="94"/>
        <v>-96.731348655556303</v>
      </c>
      <c r="BC83" s="46">
        <f t="shared" si="94"/>
        <v>16.816749399881246</v>
      </c>
      <c r="BD83" s="46">
        <f t="shared" si="94"/>
        <v>14.18387802177665</v>
      </c>
      <c r="BE83" s="46">
        <f t="shared" si="94"/>
        <v>-139.16236213702848</v>
      </c>
      <c r="BF83" s="46">
        <f t="shared" si="94"/>
        <v>-51.761863555555806</v>
      </c>
      <c r="BG83" s="46">
        <f t="shared" si="94"/>
        <v>-28.337323165809892</v>
      </c>
      <c r="BH83" s="46">
        <f t="shared" si="94"/>
        <v>31.308795591073931</v>
      </c>
      <c r="BI83" s="46">
        <f t="shared" si="92"/>
        <v>-62.87183780153191</v>
      </c>
      <c r="BJ83" s="46">
        <f t="shared" si="92"/>
        <v>-34.374591016467775</v>
      </c>
      <c r="BK83" s="46">
        <f t="shared" si="92"/>
        <v>-54.503640639126615</v>
      </c>
      <c r="BL83" s="1">
        <v>39</v>
      </c>
      <c r="BM83" s="60">
        <f t="shared" si="81"/>
        <v>17042.601327490051</v>
      </c>
      <c r="BN83" s="60">
        <f t="shared" si="81"/>
        <v>-7737.7090178889948</v>
      </c>
      <c r="BO83" s="60">
        <f t="shared" si="81"/>
        <v>-2524.2783686737539</v>
      </c>
      <c r="BP83" s="60">
        <f t="shared" si="81"/>
        <v>-12628.017796549548</v>
      </c>
      <c r="BQ83" s="60">
        <f t="shared" si="81"/>
        <v>2195.3814730527715</v>
      </c>
      <c r="BR83" s="60">
        <f t="shared" si="81"/>
        <v>1851.6671851736573</v>
      </c>
      <c r="BS83" s="60">
        <f t="shared" si="81"/>
        <v>-18167.27265877241</v>
      </c>
      <c r="BT83" s="60">
        <f t="shared" si="81"/>
        <v>-6757.3722815512647</v>
      </c>
      <c r="BU83" s="60">
        <f t="shared" si="81"/>
        <v>-3699.3614398848463</v>
      </c>
      <c r="BV83" s="60">
        <f t="shared" si="79"/>
        <v>4087.2791851631632</v>
      </c>
      <c r="BW83" s="60">
        <f t="shared" si="79"/>
        <v>-8207.7495837117767</v>
      </c>
      <c r="BX83" s="60">
        <f t="shared" si="79"/>
        <v>-4487.5105448054992</v>
      </c>
      <c r="BY83" s="60">
        <f t="shared" si="79"/>
        <v>-7115.303916814526</v>
      </c>
    </row>
    <row r="84" spans="1:77">
      <c r="A84" s="2">
        <v>43221</v>
      </c>
      <c r="B84" s="8">
        <f>'WA Sch. 1-2'!B85</f>
        <v>290.02499999999998</v>
      </c>
      <c r="C84" s="8">
        <f>'WA Sch. 1-2'!C85</f>
        <v>84114.500624999986</v>
      </c>
      <c r="D84" s="8">
        <f>'WA Sch. 1-2'!D85</f>
        <v>14.95</v>
      </c>
      <c r="E84" s="8">
        <f>'WA Sch. 1-2'!E85</f>
        <v>129</v>
      </c>
      <c r="F84" s="8">
        <f t="shared" si="84"/>
        <v>16641</v>
      </c>
      <c r="G84" s="8">
        <f>'WA Sch. 1-2'!G85</f>
        <v>34.5</v>
      </c>
      <c r="H84" s="8">
        <f t="shared" si="85"/>
        <v>161.02499999999998</v>
      </c>
      <c r="I84" s="8">
        <f t="shared" si="85"/>
        <v>67473.500624999986</v>
      </c>
      <c r="J84" s="8">
        <f t="shared" si="85"/>
        <v>-19.55</v>
      </c>
      <c r="K84" s="9">
        <v>3023</v>
      </c>
      <c r="L84" s="9">
        <v>3128699.24419</v>
      </c>
      <c r="M84" s="9">
        <v>-931502</v>
      </c>
      <c r="N84" s="9">
        <f t="shared" si="86"/>
        <v>2197197.24419</v>
      </c>
      <c r="O84" s="9">
        <f t="shared" si="87"/>
        <v>726.82674303341048</v>
      </c>
      <c r="P84" s="8">
        <f t="shared" si="88"/>
        <v>268.69347207080091</v>
      </c>
      <c r="Q84" s="8">
        <f t="shared" si="89"/>
        <v>995.52021510421139</v>
      </c>
      <c r="R84" s="9">
        <f t="shared" si="82"/>
        <v>3009457.6102600312</v>
      </c>
      <c r="S84" s="21"/>
      <c r="U84" s="2">
        <v>43586</v>
      </c>
      <c r="V84" s="8">
        <f t="shared" ref="V84:W84" si="104">E96</f>
        <v>187</v>
      </c>
      <c r="W84" s="8">
        <f t="shared" si="104"/>
        <v>34969</v>
      </c>
      <c r="X84" s="7">
        <v>0</v>
      </c>
      <c r="Y84" s="7">
        <v>0</v>
      </c>
      <c r="Z84" s="7">
        <v>0</v>
      </c>
      <c r="AA84" s="62">
        <v>0</v>
      </c>
      <c r="AB84" s="7">
        <v>0</v>
      </c>
      <c r="AC84" s="7">
        <v>0</v>
      </c>
      <c r="AD84" s="7">
        <v>0</v>
      </c>
      <c r="AE84" s="7">
        <v>0</v>
      </c>
      <c r="AF84" s="8">
        <f t="shared" si="91"/>
        <v>774.04627147535666</v>
      </c>
      <c r="AH84" s="17">
        <v>40</v>
      </c>
      <c r="AI84" s="17">
        <v>899.56677085682941</v>
      </c>
      <c r="AJ84" s="17">
        <v>57.932276330103605</v>
      </c>
      <c r="AK84" s="17">
        <v>0.63429488014904678</v>
      </c>
      <c r="AS84" s="1">
        <v>40</v>
      </c>
      <c r="AT84" s="7">
        <f t="shared" si="49"/>
        <v>93</v>
      </c>
      <c r="AU84" s="52">
        <f t="shared" si="50"/>
        <v>0.77027027027027029</v>
      </c>
      <c r="AV84" s="52">
        <f t="shared" si="51"/>
        <v>0.73973721941388981</v>
      </c>
      <c r="AW84" s="43"/>
      <c r="AX84" s="1">
        <v>40</v>
      </c>
      <c r="AY84" s="46">
        <f t="shared" si="52"/>
        <v>57.932276330103605</v>
      </c>
      <c r="AZ84" s="46">
        <f t="shared" si="94"/>
        <v>130.54731451657676</v>
      </c>
      <c r="BA84" s="46">
        <f t="shared" si="94"/>
        <v>-59.271299808365484</v>
      </c>
      <c r="BB84" s="46">
        <f t="shared" si="94"/>
        <v>-19.336118693986919</v>
      </c>
      <c r="BC84" s="46">
        <f t="shared" si="94"/>
        <v>-96.731348655556303</v>
      </c>
      <c r="BD84" s="46">
        <f t="shared" si="94"/>
        <v>16.816749399881246</v>
      </c>
      <c r="BE84" s="46">
        <f t="shared" si="94"/>
        <v>14.18387802177665</v>
      </c>
      <c r="BF84" s="46">
        <f t="shared" si="94"/>
        <v>-139.16236213702848</v>
      </c>
      <c r="BG84" s="46">
        <f t="shared" si="94"/>
        <v>-51.761863555555806</v>
      </c>
      <c r="BH84" s="46">
        <f t="shared" si="94"/>
        <v>-28.337323165809892</v>
      </c>
      <c r="BI84" s="46">
        <f t="shared" si="92"/>
        <v>31.308795591073931</v>
      </c>
      <c r="BJ84" s="46">
        <f t="shared" si="92"/>
        <v>-62.87183780153191</v>
      </c>
      <c r="BK84" s="46">
        <f t="shared" si="92"/>
        <v>-34.374591016467775</v>
      </c>
      <c r="BL84" s="1">
        <v>40</v>
      </c>
      <c r="BM84" s="60">
        <f t="shared" si="81"/>
        <v>3356.1486407874991</v>
      </c>
      <c r="BN84" s="60">
        <f t="shared" si="81"/>
        <v>7562.9030987272972</v>
      </c>
      <c r="BO84" s="60">
        <f t="shared" si="81"/>
        <v>-3433.7213189426461</v>
      </c>
      <c r="BP84" s="60">
        <f t="shared" si="81"/>
        <v>-1120.1853713317266</v>
      </c>
      <c r="BQ84" s="60">
        <f t="shared" si="81"/>
        <v>-5603.8672200972887</v>
      </c>
      <c r="BR84" s="60">
        <f t="shared" si="81"/>
        <v>974.23257320803498</v>
      </c>
      <c r="BS84" s="60">
        <f t="shared" si="81"/>
        <v>821.70434099005831</v>
      </c>
      <c r="BT84" s="60">
        <f t="shared" si="81"/>
        <v>-8061.9924180722928</v>
      </c>
      <c r="BU84" s="60">
        <f t="shared" si="81"/>
        <v>-2998.682582861577</v>
      </c>
      <c r="BV84" s="60">
        <f t="shared" si="79"/>
        <v>-1641.6456360971408</v>
      </c>
      <c r="BW84" s="60">
        <f t="shared" si="79"/>
        <v>1813.7897977448372</v>
      </c>
      <c r="BX84" s="60">
        <f t="shared" si="79"/>
        <v>-3642.3086808998009</v>
      </c>
      <c r="BY84" s="60">
        <f t="shared" si="79"/>
        <v>-1991.3983055003048</v>
      </c>
    </row>
    <row r="85" spans="1:77">
      <c r="A85" s="2">
        <v>43252</v>
      </c>
      <c r="B85" s="8">
        <f>'WA Sch. 1-2'!B86</f>
        <v>126.95</v>
      </c>
      <c r="C85" s="8">
        <f>'WA Sch. 1-2'!C86</f>
        <v>16116.302500000002</v>
      </c>
      <c r="D85" s="8">
        <f>'WA Sch. 1-2'!D86</f>
        <v>68</v>
      </c>
      <c r="E85" s="8">
        <f>'WA Sch. 1-2'!E86</f>
        <v>108</v>
      </c>
      <c r="F85" s="8">
        <f t="shared" si="84"/>
        <v>11664</v>
      </c>
      <c r="G85" s="8">
        <f>'WA Sch. 1-2'!G86</f>
        <v>29</v>
      </c>
      <c r="H85" s="8">
        <f t="shared" si="85"/>
        <v>18.950000000000003</v>
      </c>
      <c r="I85" s="8">
        <f t="shared" si="85"/>
        <v>4452.3025000000016</v>
      </c>
      <c r="J85" s="8">
        <f t="shared" si="85"/>
        <v>39</v>
      </c>
      <c r="K85" s="9">
        <v>3046</v>
      </c>
      <c r="L85" s="9">
        <v>1891311.5142900001</v>
      </c>
      <c r="M85" s="9">
        <v>32961</v>
      </c>
      <c r="N85" s="9">
        <f t="shared" si="86"/>
        <v>1924272.5142900001</v>
      </c>
      <c r="O85" s="9">
        <f t="shared" si="87"/>
        <v>631.73752931385422</v>
      </c>
      <c r="P85" s="8">
        <f t="shared" si="88"/>
        <v>30.636825947848862</v>
      </c>
      <c r="Q85" s="8">
        <f t="shared" si="89"/>
        <v>662.37435526170304</v>
      </c>
      <c r="R85" s="9">
        <f t="shared" si="82"/>
        <v>2017592.2861271475</v>
      </c>
      <c r="S85" s="21"/>
      <c r="U85" s="2">
        <v>43617</v>
      </c>
      <c r="V85" s="8">
        <f t="shared" ref="V85:W85" si="105">E97</f>
        <v>104.5</v>
      </c>
      <c r="W85" s="8">
        <f t="shared" si="105"/>
        <v>10920.25</v>
      </c>
      <c r="X85" s="7">
        <v>0</v>
      </c>
      <c r="Y85" s="7">
        <v>0</v>
      </c>
      <c r="Z85" s="7">
        <v>0</v>
      </c>
      <c r="AA85" s="62">
        <v>0</v>
      </c>
      <c r="AB85" s="7">
        <v>0</v>
      </c>
      <c r="AC85" s="7">
        <v>0</v>
      </c>
      <c r="AD85" s="7">
        <v>0</v>
      </c>
      <c r="AE85" s="7">
        <v>0</v>
      </c>
      <c r="AF85" s="8">
        <f t="shared" si="91"/>
        <v>783.93170018217313</v>
      </c>
      <c r="AH85" s="17">
        <v>41</v>
      </c>
      <c r="AI85" s="17">
        <v>772.17679298280564</v>
      </c>
      <c r="AJ85" s="17">
        <v>37.841034426501778</v>
      </c>
      <c r="AK85" s="17">
        <v>0.41431781930173245</v>
      </c>
      <c r="AS85" s="1">
        <v>41</v>
      </c>
      <c r="AT85" s="7">
        <f t="shared" si="49"/>
        <v>84</v>
      </c>
      <c r="AU85" s="52">
        <f t="shared" si="50"/>
        <v>0.69542619542619544</v>
      </c>
      <c r="AV85" s="52">
        <f t="shared" si="51"/>
        <v>0.51129056715173082</v>
      </c>
      <c r="AW85" s="43"/>
      <c r="AX85" s="1">
        <v>41</v>
      </c>
      <c r="AY85" s="46">
        <f t="shared" si="52"/>
        <v>37.841034426501778</v>
      </c>
      <c r="AZ85" s="46">
        <f t="shared" si="94"/>
        <v>57.932276330103605</v>
      </c>
      <c r="BA85" s="46">
        <f t="shared" si="94"/>
        <v>130.54731451657676</v>
      </c>
      <c r="BB85" s="46">
        <f t="shared" si="94"/>
        <v>-59.271299808365484</v>
      </c>
      <c r="BC85" s="46">
        <f t="shared" si="94"/>
        <v>-19.336118693986919</v>
      </c>
      <c r="BD85" s="46">
        <f t="shared" si="94"/>
        <v>-96.731348655556303</v>
      </c>
      <c r="BE85" s="46">
        <f t="shared" si="94"/>
        <v>16.816749399881246</v>
      </c>
      <c r="BF85" s="46">
        <f t="shared" si="94"/>
        <v>14.18387802177665</v>
      </c>
      <c r="BG85" s="46">
        <f t="shared" si="94"/>
        <v>-139.16236213702848</v>
      </c>
      <c r="BH85" s="46">
        <f t="shared" si="94"/>
        <v>-51.761863555555806</v>
      </c>
      <c r="BI85" s="46">
        <f t="shared" si="92"/>
        <v>-28.337323165809892</v>
      </c>
      <c r="BJ85" s="46">
        <f t="shared" si="92"/>
        <v>31.308795591073931</v>
      </c>
      <c r="BK85" s="46">
        <f t="shared" si="92"/>
        <v>-62.87183780153191</v>
      </c>
      <c r="BL85" s="1">
        <v>41</v>
      </c>
      <c r="BM85" s="60">
        <f t="shared" si="81"/>
        <v>1431.9438864677036</v>
      </c>
      <c r="BN85" s="60">
        <f t="shared" si="81"/>
        <v>2192.2172630130781</v>
      </c>
      <c r="BO85" s="60">
        <f t="shared" si="81"/>
        <v>4940.0454229091602</v>
      </c>
      <c r="BP85" s="60">
        <f t="shared" si="81"/>
        <v>-2242.8872965518694</v>
      </c>
      <c r="BQ85" s="60">
        <f t="shared" si="81"/>
        <v>-731.69873317408099</v>
      </c>
      <c r="BR85" s="60">
        <f t="shared" si="81"/>
        <v>-3660.4142945968611</v>
      </c>
      <c r="BS85" s="60">
        <f t="shared" si="81"/>
        <v>636.36319298276715</v>
      </c>
      <c r="BT85" s="60">
        <f t="shared" si="81"/>
        <v>536.73261652335952</v>
      </c>
      <c r="BU85" s="60">
        <f t="shared" si="81"/>
        <v>-5266.0477365006163</v>
      </c>
      <c r="BV85" s="60">
        <f t="shared" si="79"/>
        <v>-1958.722460785677</v>
      </c>
      <c r="BW85" s="60">
        <f t="shared" si="79"/>
        <v>-1072.3136214723172</v>
      </c>
      <c r="BX85" s="60">
        <f t="shared" si="79"/>
        <v>1184.7572118141456</v>
      </c>
      <c r="BY85" s="60">
        <f t="shared" si="79"/>
        <v>-2379.1353787052085</v>
      </c>
    </row>
    <row r="86" spans="1:77">
      <c r="A86" s="2">
        <v>43282</v>
      </c>
      <c r="B86" s="8">
        <f>'WA Sch. 1-2'!B87</f>
        <v>14.1</v>
      </c>
      <c r="C86" s="8">
        <f>'WA Sch. 1-2'!C87</f>
        <v>198.81</v>
      </c>
      <c r="D86" s="8">
        <f>'WA Sch. 1-2'!D87</f>
        <v>240.05</v>
      </c>
      <c r="E86" s="8">
        <f>'WA Sch. 1-2'!E87</f>
        <v>15.5</v>
      </c>
      <c r="F86" s="8">
        <f t="shared" si="84"/>
        <v>240.25</v>
      </c>
      <c r="G86" s="8">
        <f>'WA Sch. 1-2'!G87</f>
        <v>259.5</v>
      </c>
      <c r="H86" s="8">
        <f t="shared" si="85"/>
        <v>-1.4000000000000004</v>
      </c>
      <c r="I86" s="8">
        <f t="shared" si="85"/>
        <v>-41.44</v>
      </c>
      <c r="J86" s="8">
        <f t="shared" si="85"/>
        <v>-19.449999999999989</v>
      </c>
      <c r="K86" s="9">
        <v>3037</v>
      </c>
      <c r="L86" s="9">
        <v>1576879.8748300001</v>
      </c>
      <c r="M86" s="9">
        <v>-100104</v>
      </c>
      <c r="N86" s="9">
        <f t="shared" si="86"/>
        <v>1476775.8748300001</v>
      </c>
      <c r="O86" s="9">
        <f t="shared" si="87"/>
        <v>486.26140099769515</v>
      </c>
      <c r="P86" s="8">
        <f t="shared" si="88"/>
        <v>-2.1823091075996901</v>
      </c>
      <c r="Q86" s="8">
        <f t="shared" si="89"/>
        <v>484.07909189009547</v>
      </c>
      <c r="R86" s="9">
        <f t="shared" si="82"/>
        <v>1470148.2020702199</v>
      </c>
      <c r="S86" s="21"/>
      <c r="U86" s="2">
        <v>43647</v>
      </c>
      <c r="V86" s="8">
        <f t="shared" ref="V86:W86" si="106">E98</f>
        <v>9.5</v>
      </c>
      <c r="W86" s="8">
        <f t="shared" si="106"/>
        <v>90.25</v>
      </c>
      <c r="X86" s="7">
        <v>0</v>
      </c>
      <c r="Y86" s="7">
        <v>0</v>
      </c>
      <c r="Z86" s="7">
        <v>0</v>
      </c>
      <c r="AA86" s="62">
        <v>0</v>
      </c>
      <c r="AB86" s="7">
        <v>0</v>
      </c>
      <c r="AC86" s="7">
        <v>0</v>
      </c>
      <c r="AD86" s="7">
        <v>0</v>
      </c>
      <c r="AE86" s="7">
        <v>0</v>
      </c>
      <c r="AF86" s="8">
        <f t="shared" si="91"/>
        <v>588.2037449530593</v>
      </c>
      <c r="AH86" s="17">
        <v>42</v>
      </c>
      <c r="AI86" s="17">
        <v>626.25396808483652</v>
      </c>
      <c r="AJ86" s="17">
        <v>-20.490366922468183</v>
      </c>
      <c r="AK86" s="17">
        <v>-0.2243470420053785</v>
      </c>
      <c r="AS86" s="1">
        <v>42</v>
      </c>
      <c r="AT86" s="7">
        <f t="shared" si="49"/>
        <v>48</v>
      </c>
      <c r="AU86" s="52">
        <f t="shared" si="50"/>
        <v>0.39604989604989604</v>
      </c>
      <c r="AV86" s="52">
        <f t="shared" si="51"/>
        <v>-0.26358490404097262</v>
      </c>
      <c r="AW86" s="43"/>
      <c r="AX86" s="1">
        <v>42</v>
      </c>
      <c r="AY86" s="46">
        <f t="shared" si="52"/>
        <v>-20.490366922468183</v>
      </c>
      <c r="AZ86" s="46">
        <f t="shared" si="94"/>
        <v>37.841034426501778</v>
      </c>
      <c r="BA86" s="46">
        <f t="shared" si="94"/>
        <v>57.932276330103605</v>
      </c>
      <c r="BB86" s="46">
        <f t="shared" si="94"/>
        <v>130.54731451657676</v>
      </c>
      <c r="BC86" s="46">
        <f t="shared" si="94"/>
        <v>-59.271299808365484</v>
      </c>
      <c r="BD86" s="46">
        <f t="shared" si="94"/>
        <v>-19.336118693986919</v>
      </c>
      <c r="BE86" s="46">
        <f t="shared" si="94"/>
        <v>-96.731348655556303</v>
      </c>
      <c r="BF86" s="46">
        <f t="shared" si="94"/>
        <v>16.816749399881246</v>
      </c>
      <c r="BG86" s="46">
        <f t="shared" si="94"/>
        <v>14.18387802177665</v>
      </c>
      <c r="BH86" s="46">
        <f t="shared" si="94"/>
        <v>-139.16236213702848</v>
      </c>
      <c r="BI86" s="46">
        <f t="shared" si="92"/>
        <v>-51.761863555555806</v>
      </c>
      <c r="BJ86" s="46">
        <f t="shared" si="92"/>
        <v>-28.337323165809892</v>
      </c>
      <c r="BK86" s="46">
        <f t="shared" si="92"/>
        <v>31.308795591073931</v>
      </c>
      <c r="BL86" s="1">
        <v>42</v>
      </c>
      <c r="BM86" s="60">
        <f t="shared" si="81"/>
        <v>419.85513661737241</v>
      </c>
      <c r="BN86" s="60">
        <f t="shared" si="81"/>
        <v>-775.37668012476934</v>
      </c>
      <c r="BO86" s="60">
        <f t="shared" si="81"/>
        <v>-1187.053598657636</v>
      </c>
      <c r="BP86" s="60">
        <f t="shared" si="81"/>
        <v>-2674.9623751874992</v>
      </c>
      <c r="BQ86" s="60">
        <f t="shared" si="81"/>
        <v>1214.4906810450157</v>
      </c>
      <c r="BR86" s="60">
        <f t="shared" si="81"/>
        <v>396.20416689618258</v>
      </c>
      <c r="BS86" s="60">
        <f t="shared" si="81"/>
        <v>1982.0608268575313</v>
      </c>
      <c r="BT86" s="60">
        <f t="shared" si="81"/>
        <v>-344.58136564676386</v>
      </c>
      <c r="BU86" s="60">
        <f t="shared" si="81"/>
        <v>-290.63286504973655</v>
      </c>
      <c r="BV86" s="60">
        <f t="shared" si="79"/>
        <v>2851.4878619850842</v>
      </c>
      <c r="BW86" s="60">
        <f t="shared" si="79"/>
        <v>1060.6195768440618</v>
      </c>
      <c r="BX86" s="60">
        <f t="shared" si="79"/>
        <v>580.64214926799548</v>
      </c>
      <c r="BY86" s="60">
        <f t="shared" si="79"/>
        <v>-641.52870956165748</v>
      </c>
    </row>
    <row r="87" spans="1:77">
      <c r="A87" s="2">
        <v>43313</v>
      </c>
      <c r="B87" s="8">
        <f>'WA Sch. 1-2'!B88</f>
        <v>19.350000000000001</v>
      </c>
      <c r="C87" s="8">
        <f>'WA Sch. 1-2'!C88</f>
        <v>374.42250000000007</v>
      </c>
      <c r="D87" s="8">
        <f>'WA Sch. 1-2'!D88</f>
        <v>204.95</v>
      </c>
      <c r="E87" s="8">
        <f>'WA Sch. 1-2'!E88</f>
        <v>25.5</v>
      </c>
      <c r="F87" s="8">
        <f t="shared" si="84"/>
        <v>650.25</v>
      </c>
      <c r="G87" s="8">
        <f>'WA Sch. 1-2'!G88</f>
        <v>186</v>
      </c>
      <c r="H87" s="8">
        <f t="shared" si="85"/>
        <v>-6.1499999999999986</v>
      </c>
      <c r="I87" s="8">
        <f t="shared" si="85"/>
        <v>-275.82749999999993</v>
      </c>
      <c r="J87" s="8">
        <f t="shared" si="85"/>
        <v>18.949999999999989</v>
      </c>
      <c r="K87" s="9">
        <v>3030</v>
      </c>
      <c r="L87" s="9">
        <v>1448194.4979699999</v>
      </c>
      <c r="M87" s="9">
        <v>142574</v>
      </c>
      <c r="N87" s="9">
        <f t="shared" si="86"/>
        <v>1590768.4979699999</v>
      </c>
      <c r="O87" s="9">
        <f t="shared" si="87"/>
        <v>525.00610494059401</v>
      </c>
      <c r="P87" s="8">
        <f t="shared" si="88"/>
        <v>-9.6130285055132632</v>
      </c>
      <c r="Q87" s="8">
        <f t="shared" si="89"/>
        <v>515.39307643508073</v>
      </c>
      <c r="R87" s="9">
        <f t="shared" si="82"/>
        <v>1561641.0215982946</v>
      </c>
      <c r="S87" s="21"/>
      <c r="U87" s="2">
        <v>43678</v>
      </c>
      <c r="V87" s="8">
        <f t="shared" ref="V87:W87" si="107">E99</f>
        <v>3.5</v>
      </c>
      <c r="W87" s="8">
        <f t="shared" si="107"/>
        <v>12.25</v>
      </c>
      <c r="X87" s="7">
        <v>0</v>
      </c>
      <c r="Y87" s="7">
        <v>0</v>
      </c>
      <c r="Z87" s="7">
        <v>0</v>
      </c>
      <c r="AA87" s="62">
        <v>0</v>
      </c>
      <c r="AB87" s="7">
        <v>0</v>
      </c>
      <c r="AC87" s="7">
        <v>0</v>
      </c>
      <c r="AD87" s="7">
        <v>0</v>
      </c>
      <c r="AE87" s="7">
        <v>0</v>
      </c>
      <c r="AF87" s="8">
        <f t="shared" si="91"/>
        <v>593.89559018825048</v>
      </c>
      <c r="AH87" s="17">
        <v>43</v>
      </c>
      <c r="AI87" s="17">
        <v>483.23600302584777</v>
      </c>
      <c r="AJ87" s="17">
        <v>63.389517671319993</v>
      </c>
      <c r="AK87" s="17">
        <v>0.69404568681073076</v>
      </c>
      <c r="AS87" s="1">
        <v>43</v>
      </c>
      <c r="AT87" s="7">
        <f t="shared" si="49"/>
        <v>96</v>
      </c>
      <c r="AU87" s="52">
        <f t="shared" si="50"/>
        <v>0.79521829521829523</v>
      </c>
      <c r="AV87" s="52">
        <f t="shared" si="51"/>
        <v>0.82466217903935268</v>
      </c>
      <c r="AW87" s="43"/>
      <c r="AX87" s="1">
        <v>43</v>
      </c>
      <c r="AY87" s="46">
        <f t="shared" si="52"/>
        <v>63.389517671319993</v>
      </c>
      <c r="AZ87" s="46">
        <f t="shared" si="94"/>
        <v>-20.490366922468183</v>
      </c>
      <c r="BA87" s="46">
        <f t="shared" si="94"/>
        <v>37.841034426501778</v>
      </c>
      <c r="BB87" s="46">
        <f t="shared" si="94"/>
        <v>57.932276330103605</v>
      </c>
      <c r="BC87" s="46">
        <f t="shared" si="94"/>
        <v>130.54731451657676</v>
      </c>
      <c r="BD87" s="46">
        <f t="shared" si="94"/>
        <v>-59.271299808365484</v>
      </c>
      <c r="BE87" s="46">
        <f t="shared" si="94"/>
        <v>-19.336118693986919</v>
      </c>
      <c r="BF87" s="46">
        <f t="shared" si="94"/>
        <v>-96.731348655556303</v>
      </c>
      <c r="BG87" s="46">
        <f t="shared" si="94"/>
        <v>16.816749399881246</v>
      </c>
      <c r="BH87" s="46">
        <f t="shared" si="94"/>
        <v>14.18387802177665</v>
      </c>
      <c r="BI87" s="46">
        <f t="shared" si="92"/>
        <v>-139.16236213702848</v>
      </c>
      <c r="BJ87" s="46">
        <f t="shared" si="92"/>
        <v>-51.761863555555806</v>
      </c>
      <c r="BK87" s="46">
        <f t="shared" si="92"/>
        <v>-28.337323165809892</v>
      </c>
      <c r="BL87" s="1">
        <v>43</v>
      </c>
      <c r="BM87" s="60">
        <f t="shared" si="81"/>
        <v>4018.2309506026077</v>
      </c>
      <c r="BN87" s="60">
        <f t="shared" si="81"/>
        <v>-1298.8744761236214</v>
      </c>
      <c r="BO87" s="60">
        <f t="shared" si="81"/>
        <v>2398.7249204797772</v>
      </c>
      <c r="BP87" s="60">
        <f t="shared" si="81"/>
        <v>3672.2990541669128</v>
      </c>
      <c r="BQ87" s="60">
        <f t="shared" si="81"/>
        <v>8275.3313004919401</v>
      </c>
      <c r="BR87" s="60">
        <f t="shared" si="81"/>
        <v>-3757.1791066044884</v>
      </c>
      <c r="BS87" s="60">
        <f t="shared" si="81"/>
        <v>-1225.7072376472183</v>
      </c>
      <c r="BT87" s="60">
        <f t="shared" si="81"/>
        <v>-6131.7535349720065</v>
      </c>
      <c r="BU87" s="60">
        <f t="shared" si="81"/>
        <v>1066.0056332579436</v>
      </c>
      <c r="BV87" s="60">
        <f t="shared" si="79"/>
        <v>899.10918650926908</v>
      </c>
      <c r="BW87" s="60">
        <f t="shared" si="79"/>
        <v>-8821.4350138678092</v>
      </c>
      <c r="BX87" s="60">
        <f t="shared" si="79"/>
        <v>-3281.1595645553575</v>
      </c>
      <c r="BY87" s="60">
        <f t="shared" si="79"/>
        <v>-1796.2892475770066</v>
      </c>
    </row>
    <row r="88" spans="1:77">
      <c r="A88" s="2">
        <v>43344</v>
      </c>
      <c r="B88" s="8">
        <f>'WA Sch. 1-2'!B89</f>
        <v>152.32499999999999</v>
      </c>
      <c r="C88" s="8">
        <f>'WA Sch. 1-2'!C89</f>
        <v>23202.905624999996</v>
      </c>
      <c r="D88" s="8">
        <f>'WA Sch. 1-2'!D89</f>
        <v>43.875</v>
      </c>
      <c r="E88" s="8">
        <f>'WA Sch. 1-2'!E89</f>
        <v>175.5</v>
      </c>
      <c r="F88" s="8">
        <f t="shared" si="84"/>
        <v>30800.25</v>
      </c>
      <c r="G88" s="8">
        <f>'WA Sch. 1-2'!G89</f>
        <v>8.5</v>
      </c>
      <c r="H88" s="8">
        <f t="shared" si="85"/>
        <v>-23.175000000000011</v>
      </c>
      <c r="I88" s="8">
        <f t="shared" si="85"/>
        <v>-7597.3443750000042</v>
      </c>
      <c r="J88" s="8">
        <f t="shared" si="85"/>
        <v>35.375</v>
      </c>
      <c r="K88" s="9">
        <v>2960</v>
      </c>
      <c r="L88" s="9">
        <v>1610345.0456800002</v>
      </c>
      <c r="M88" s="9">
        <v>344478</v>
      </c>
      <c r="N88" s="9">
        <f t="shared" si="86"/>
        <v>1954823.0456800002</v>
      </c>
      <c r="O88" s="9">
        <f t="shared" si="87"/>
        <v>660.41319110810821</v>
      </c>
      <c r="P88" s="8">
        <f t="shared" si="88"/>
        <v>-38.074624559593602</v>
      </c>
      <c r="Q88" s="8">
        <f t="shared" si="89"/>
        <v>622.33856654851456</v>
      </c>
      <c r="R88" s="9">
        <f t="shared" si="82"/>
        <v>1842122.156983603</v>
      </c>
      <c r="S88" s="21"/>
      <c r="U88" s="2">
        <v>43709</v>
      </c>
      <c r="V88" s="8">
        <f t="shared" ref="V88:W88" si="108">E100</f>
        <v>213</v>
      </c>
      <c r="W88" s="8">
        <f t="shared" si="108"/>
        <v>45369</v>
      </c>
      <c r="X88" s="7">
        <v>0</v>
      </c>
      <c r="Y88" s="7">
        <v>0</v>
      </c>
      <c r="Z88" s="7">
        <v>0</v>
      </c>
      <c r="AA88" s="62">
        <v>0</v>
      </c>
      <c r="AB88" s="7">
        <v>0</v>
      </c>
      <c r="AC88" s="7">
        <v>0</v>
      </c>
      <c r="AD88" s="7">
        <v>0</v>
      </c>
      <c r="AE88" s="7">
        <v>0</v>
      </c>
      <c r="AF88" s="8">
        <f t="shared" si="91"/>
        <v>944.95528633410686</v>
      </c>
      <c r="AH88" s="17">
        <v>44</v>
      </c>
      <c r="AI88" s="17">
        <v>464.51221706893449</v>
      </c>
      <c r="AJ88" s="17">
        <v>113.14800011570895</v>
      </c>
      <c r="AK88" s="17">
        <v>1.2388464897106795</v>
      </c>
      <c r="AS88" s="1">
        <v>44</v>
      </c>
      <c r="AT88" s="7">
        <f t="shared" si="49"/>
        <v>105</v>
      </c>
      <c r="AU88" s="52">
        <f t="shared" si="50"/>
        <v>0.87006237006237008</v>
      </c>
      <c r="AV88" s="52">
        <f t="shared" si="51"/>
        <v>1.1266860090395716</v>
      </c>
      <c r="AW88" s="43"/>
      <c r="AX88" s="1">
        <v>44</v>
      </c>
      <c r="AY88" s="46">
        <f t="shared" si="52"/>
        <v>113.14800011570895</v>
      </c>
      <c r="AZ88" s="46">
        <f t="shared" si="94"/>
        <v>63.389517671319993</v>
      </c>
      <c r="BA88" s="46">
        <f t="shared" si="94"/>
        <v>-20.490366922468183</v>
      </c>
      <c r="BB88" s="46">
        <f t="shared" si="94"/>
        <v>37.841034426501778</v>
      </c>
      <c r="BC88" s="46">
        <f t="shared" si="94"/>
        <v>57.932276330103605</v>
      </c>
      <c r="BD88" s="46">
        <f t="shared" si="94"/>
        <v>130.54731451657676</v>
      </c>
      <c r="BE88" s="46">
        <f t="shared" si="94"/>
        <v>-59.271299808365484</v>
      </c>
      <c r="BF88" s="46">
        <f t="shared" si="94"/>
        <v>-19.336118693986919</v>
      </c>
      <c r="BG88" s="46">
        <f t="shared" si="94"/>
        <v>-96.731348655556303</v>
      </c>
      <c r="BH88" s="46">
        <f t="shared" si="94"/>
        <v>16.816749399881246</v>
      </c>
      <c r="BI88" s="46">
        <f t="shared" si="92"/>
        <v>14.18387802177665</v>
      </c>
      <c r="BJ88" s="46">
        <f t="shared" si="92"/>
        <v>-139.16236213702848</v>
      </c>
      <c r="BK88" s="46">
        <f t="shared" si="92"/>
        <v>-51.761863555555806</v>
      </c>
      <c r="BL88" s="1">
        <v>44</v>
      </c>
      <c r="BM88" s="60">
        <f t="shared" si="81"/>
        <v>12802.469930184505</v>
      </c>
      <c r="BN88" s="60">
        <f t="shared" si="81"/>
        <v>7172.3971528092743</v>
      </c>
      <c r="BO88" s="60">
        <f t="shared" si="81"/>
        <v>-2318.4440389143356</v>
      </c>
      <c r="BP88" s="60">
        <f t="shared" si="81"/>
        <v>4281.6373676683916</v>
      </c>
      <c r="BQ88" s="60">
        <f t="shared" si="81"/>
        <v>6554.9212089018702</v>
      </c>
      <c r="BR88" s="60">
        <f t="shared" si="81"/>
        <v>14771.167558027155</v>
      </c>
      <c r="BS88" s="60">
        <f t="shared" si="81"/>
        <v>-6706.4290375751498</v>
      </c>
      <c r="BT88" s="60">
        <f t="shared" si="81"/>
        <v>-2187.8431602245805</v>
      </c>
      <c r="BU88" s="60">
        <f t="shared" si="81"/>
        <v>-10944.958648871565</v>
      </c>
      <c r="BV88" s="60">
        <f t="shared" si="79"/>
        <v>1902.7815630436301</v>
      </c>
      <c r="BW88" s="60">
        <f t="shared" si="79"/>
        <v>1604.8774320492039</v>
      </c>
      <c r="BX88" s="60">
        <f t="shared" si="79"/>
        <v>-15745.942967182833</v>
      </c>
      <c r="BY88" s="60">
        <f t="shared" si="79"/>
        <v>-5856.7513435733308</v>
      </c>
    </row>
    <row r="89" spans="1:77">
      <c r="A89" s="2">
        <v>43374</v>
      </c>
      <c r="B89" s="8">
        <f>'WA Sch. 1-2'!B90</f>
        <v>510.4</v>
      </c>
      <c r="C89" s="8">
        <f>'WA Sch. 1-2'!C90</f>
        <v>260508.15999999997</v>
      </c>
      <c r="D89" s="8">
        <f>'WA Sch. 1-2'!D90</f>
        <v>0.65</v>
      </c>
      <c r="E89" s="8">
        <f>'WA Sch. 1-2'!E90</f>
        <v>522.5</v>
      </c>
      <c r="F89" s="8">
        <f t="shared" si="84"/>
        <v>273006.25</v>
      </c>
      <c r="G89" s="8">
        <f>'WA Sch. 1-2'!G90</f>
        <v>0</v>
      </c>
      <c r="H89" s="8">
        <f t="shared" si="85"/>
        <v>-12.100000000000023</v>
      </c>
      <c r="I89" s="8">
        <f t="shared" si="85"/>
        <v>-12498.090000000026</v>
      </c>
      <c r="J89" s="8">
        <f t="shared" si="85"/>
        <v>0.65</v>
      </c>
      <c r="K89" s="9">
        <v>3106</v>
      </c>
      <c r="L89" s="9">
        <v>2555015.1204399997</v>
      </c>
      <c r="M89" s="9">
        <v>1123980</v>
      </c>
      <c r="N89" s="9">
        <f t="shared" si="86"/>
        <v>3678995.1204399997</v>
      </c>
      <c r="O89" s="9">
        <f t="shared" si="87"/>
        <v>1184.4800774114617</v>
      </c>
      <c r="P89" s="8">
        <f t="shared" si="88"/>
        <v>-22.285917794187423</v>
      </c>
      <c r="Q89" s="8">
        <f t="shared" si="89"/>
        <v>1162.1941596172742</v>
      </c>
      <c r="R89" s="9">
        <f t="shared" si="82"/>
        <v>3609775.0597712537</v>
      </c>
      <c r="S89" s="21"/>
      <c r="U89" s="2">
        <v>43739</v>
      </c>
      <c r="V89" s="8">
        <f t="shared" ref="V89:W89" si="109">E101</f>
        <v>706</v>
      </c>
      <c r="W89" s="8">
        <f t="shared" si="109"/>
        <v>498436</v>
      </c>
      <c r="X89" s="7">
        <v>0</v>
      </c>
      <c r="Y89" s="7">
        <v>0</v>
      </c>
      <c r="Z89" s="7">
        <v>0</v>
      </c>
      <c r="AA89" s="62">
        <v>0</v>
      </c>
      <c r="AB89" s="7">
        <v>0</v>
      </c>
      <c r="AC89" s="7">
        <v>0</v>
      </c>
      <c r="AD89" s="7">
        <v>0</v>
      </c>
      <c r="AE89" s="7">
        <v>0</v>
      </c>
      <c r="AF89" s="8">
        <f t="shared" si="91"/>
        <v>1703.4233414478331</v>
      </c>
      <c r="AH89" s="17">
        <v>45</v>
      </c>
      <c r="AI89" s="17">
        <v>708.50442421476271</v>
      </c>
      <c r="AJ89" s="17">
        <v>9.0317493509597853</v>
      </c>
      <c r="AK89" s="17">
        <v>9.8887748505859935E-2</v>
      </c>
      <c r="AS89" s="1">
        <v>45</v>
      </c>
      <c r="AT89" s="7">
        <f t="shared" si="49"/>
        <v>65</v>
      </c>
      <c r="AU89" s="52">
        <f t="shared" si="50"/>
        <v>0.53742203742203742</v>
      </c>
      <c r="AV89" s="52">
        <f t="shared" si="51"/>
        <v>9.3941125106491899E-2</v>
      </c>
      <c r="AW89" s="43"/>
      <c r="AX89" s="1">
        <v>45</v>
      </c>
      <c r="AY89" s="46">
        <f t="shared" si="52"/>
        <v>9.0317493509597853</v>
      </c>
      <c r="AZ89" s="46">
        <f t="shared" si="94"/>
        <v>113.14800011570895</v>
      </c>
      <c r="BA89" s="46">
        <f t="shared" si="94"/>
        <v>63.389517671319993</v>
      </c>
      <c r="BB89" s="46">
        <f t="shared" si="94"/>
        <v>-20.490366922468183</v>
      </c>
      <c r="BC89" s="46">
        <f t="shared" si="94"/>
        <v>37.841034426501778</v>
      </c>
      <c r="BD89" s="46">
        <f t="shared" si="94"/>
        <v>57.932276330103605</v>
      </c>
      <c r="BE89" s="46">
        <f t="shared" si="94"/>
        <v>130.54731451657676</v>
      </c>
      <c r="BF89" s="46">
        <f t="shared" si="94"/>
        <v>-59.271299808365484</v>
      </c>
      <c r="BG89" s="46">
        <f t="shared" si="94"/>
        <v>-19.336118693986919</v>
      </c>
      <c r="BH89" s="46">
        <f t="shared" si="94"/>
        <v>-96.731348655556303</v>
      </c>
      <c r="BI89" s="46">
        <f t="shared" si="92"/>
        <v>16.816749399881246</v>
      </c>
      <c r="BJ89" s="46">
        <f t="shared" si="92"/>
        <v>14.18387802177665</v>
      </c>
      <c r="BK89" s="46">
        <f t="shared" si="92"/>
        <v>-139.16236213702848</v>
      </c>
      <c r="BL89" s="1">
        <v>45</v>
      </c>
      <c r="BM89" s="60">
        <f t="shared" si="81"/>
        <v>81.572496338565031</v>
      </c>
      <c r="BN89" s="60">
        <f t="shared" si="81"/>
        <v>1021.9243766074692</v>
      </c>
      <c r="BO89" s="60">
        <f t="shared" si="81"/>
        <v>572.51823508560835</v>
      </c>
      <c r="BP89" s="60">
        <f t="shared" si="81"/>
        <v>-185.06385815293146</v>
      </c>
      <c r="BQ89" s="60">
        <f t="shared" si="81"/>
        <v>341.77073812121091</v>
      </c>
      <c r="BR89" s="60">
        <f t="shared" si="81"/>
        <v>523.22979914404561</v>
      </c>
      <c r="BS89" s="60">
        <f t="shared" si="81"/>
        <v>1179.0706231546546</v>
      </c>
      <c r="BT89" s="60">
        <f t="shared" si="81"/>
        <v>-535.32352357475486</v>
      </c>
      <c r="BU89" s="60">
        <f t="shared" si="81"/>
        <v>-174.63897746449916</v>
      </c>
      <c r="BV89" s="60">
        <f t="shared" si="79"/>
        <v>-873.65329543729763</v>
      </c>
      <c r="BW89" s="60">
        <f t="shared" si="79"/>
        <v>151.88466547763446</v>
      </c>
      <c r="BX89" s="60">
        <f t="shared" si="79"/>
        <v>128.10523111727727</v>
      </c>
      <c r="BY89" s="60">
        <f t="shared" si="79"/>
        <v>-1256.8795739091559</v>
      </c>
    </row>
    <row r="90" spans="1:77">
      <c r="A90" s="2">
        <v>43405</v>
      </c>
      <c r="B90" s="8">
        <f>'WA Sch. 1-2'!B91</f>
        <v>874.97500000000002</v>
      </c>
      <c r="C90" s="8">
        <f>'WA Sch. 1-2'!C91</f>
        <v>765581.25062499999</v>
      </c>
      <c r="D90" s="8">
        <f>'WA Sch. 1-2'!D91</f>
        <v>0</v>
      </c>
      <c r="E90" s="8">
        <f>'WA Sch. 1-2'!E91</f>
        <v>841.5</v>
      </c>
      <c r="F90" s="8">
        <f t="shared" si="84"/>
        <v>708122.25</v>
      </c>
      <c r="G90" s="8">
        <f>'WA Sch. 1-2'!G91</f>
        <v>0</v>
      </c>
      <c r="H90" s="8">
        <f t="shared" si="85"/>
        <v>33.475000000000023</v>
      </c>
      <c r="I90" s="8">
        <f t="shared" si="85"/>
        <v>57459.000624999986</v>
      </c>
      <c r="J90" s="8">
        <f t="shared" si="85"/>
        <v>0</v>
      </c>
      <c r="K90" s="9">
        <v>3010</v>
      </c>
      <c r="L90" s="9">
        <v>4271722.20285</v>
      </c>
      <c r="M90" s="9">
        <v>1417730</v>
      </c>
      <c r="N90" s="9">
        <f t="shared" si="86"/>
        <v>5689452.20285</v>
      </c>
      <c r="O90" s="9">
        <f t="shared" si="87"/>
        <v>1890.1834560963455</v>
      </c>
      <c r="P90" s="8">
        <f t="shared" si="88"/>
        <v>68.109570044793585</v>
      </c>
      <c r="Q90" s="8">
        <f t="shared" si="89"/>
        <v>1958.2930261411391</v>
      </c>
      <c r="R90" s="9">
        <f t="shared" si="82"/>
        <v>5894462.0086848289</v>
      </c>
      <c r="S90" s="21"/>
      <c r="U90" s="2">
        <v>43770</v>
      </c>
      <c r="V90" s="8">
        <f t="shared" ref="V90:W90" si="110">E102</f>
        <v>882</v>
      </c>
      <c r="W90" s="8">
        <f t="shared" si="110"/>
        <v>777924</v>
      </c>
      <c r="X90" s="7">
        <v>0</v>
      </c>
      <c r="Y90" s="7">
        <v>0</v>
      </c>
      <c r="Z90" s="7">
        <v>0</v>
      </c>
      <c r="AA90" s="62">
        <v>0</v>
      </c>
      <c r="AB90" s="7">
        <v>0</v>
      </c>
      <c r="AC90" s="7">
        <v>0</v>
      </c>
      <c r="AD90" s="7">
        <v>0</v>
      </c>
      <c r="AE90" s="7">
        <v>0</v>
      </c>
      <c r="AF90" s="8">
        <f t="shared" si="91"/>
        <v>2122.0801658202613</v>
      </c>
      <c r="AH90" s="17">
        <v>46</v>
      </c>
      <c r="AI90" s="17">
        <v>1319.939525922912</v>
      </c>
      <c r="AJ90" s="17">
        <v>3.6308709600166367</v>
      </c>
      <c r="AK90" s="17">
        <v>3.9754054325389358E-2</v>
      </c>
      <c r="AS90" s="1">
        <v>46</v>
      </c>
      <c r="AT90" s="7">
        <f t="shared" si="49"/>
        <v>61</v>
      </c>
      <c r="AU90" s="52">
        <f t="shared" si="50"/>
        <v>0.50415800415800416</v>
      </c>
      <c r="AV90" s="52">
        <f t="shared" si="51"/>
        <v>1.0422759496273899E-2</v>
      </c>
      <c r="AW90" s="43"/>
      <c r="AX90" s="1">
        <v>46</v>
      </c>
      <c r="AY90" s="46">
        <f t="shared" si="52"/>
        <v>3.6308709600166367</v>
      </c>
      <c r="AZ90" s="46">
        <f t="shared" si="94"/>
        <v>9.0317493509597853</v>
      </c>
      <c r="BA90" s="46">
        <f t="shared" si="94"/>
        <v>113.14800011570895</v>
      </c>
      <c r="BB90" s="46">
        <f t="shared" si="94"/>
        <v>63.389517671319993</v>
      </c>
      <c r="BC90" s="46">
        <f t="shared" si="94"/>
        <v>-20.490366922468183</v>
      </c>
      <c r="BD90" s="46">
        <f t="shared" si="94"/>
        <v>37.841034426501778</v>
      </c>
      <c r="BE90" s="46">
        <f t="shared" si="94"/>
        <v>57.932276330103605</v>
      </c>
      <c r="BF90" s="46">
        <f t="shared" si="94"/>
        <v>130.54731451657676</v>
      </c>
      <c r="BG90" s="46">
        <f t="shared" si="94"/>
        <v>-59.271299808365484</v>
      </c>
      <c r="BH90" s="46">
        <f t="shared" si="94"/>
        <v>-19.336118693986919</v>
      </c>
      <c r="BI90" s="46">
        <f t="shared" si="92"/>
        <v>-96.731348655556303</v>
      </c>
      <c r="BJ90" s="46">
        <f t="shared" si="92"/>
        <v>16.816749399881246</v>
      </c>
      <c r="BK90" s="46">
        <f t="shared" si="92"/>
        <v>14.18387802177665</v>
      </c>
      <c r="BL90" s="1">
        <v>46</v>
      </c>
      <c r="BM90" s="60">
        <f t="shared" si="81"/>
        <v>13.183223928293158</v>
      </c>
      <c r="BN90" s="60">
        <f t="shared" si="81"/>
        <v>32.793116436550775</v>
      </c>
      <c r="BO90" s="60">
        <f t="shared" si="81"/>
        <v>410.82578780410319</v>
      </c>
      <c r="BP90" s="60">
        <f t="shared" si="81"/>
        <v>230.15915888226664</v>
      </c>
      <c r="BQ90" s="60">
        <f t="shared" si="81"/>
        <v>-74.397878218877565</v>
      </c>
      <c r="BR90" s="60">
        <f t="shared" si="81"/>
        <v>137.39591299618098</v>
      </c>
      <c r="BS90" s="60">
        <f t="shared" si="81"/>
        <v>210.34461977464105</v>
      </c>
      <c r="BT90" s="60">
        <f t="shared" si="81"/>
        <v>474.00045318641583</v>
      </c>
      <c r="BU90" s="60">
        <f t="shared" si="81"/>
        <v>-215.20644123664172</v>
      </c>
      <c r="BV90" s="60">
        <f t="shared" si="79"/>
        <v>-70.206951845434133</v>
      </c>
      <c r="BW90" s="60">
        <f t="shared" si="79"/>
        <v>-351.21904475671687</v>
      </c>
      <c r="BX90" s="60">
        <f t="shared" si="79"/>
        <v>61.05944703790891</v>
      </c>
      <c r="BY90" s="60">
        <f t="shared" si="79"/>
        <v>51.49983080968957</v>
      </c>
    </row>
    <row r="91" spans="1:77">
      <c r="A91" s="2">
        <v>43435</v>
      </c>
      <c r="B91" s="8">
        <f>'WA Sch. 1-2'!B92</f>
        <v>1138.7249999999999</v>
      </c>
      <c r="C91" s="8">
        <f>'WA Sch. 1-2'!C92</f>
        <v>1296694.6256249999</v>
      </c>
      <c r="D91" s="8">
        <f>'WA Sch. 1-2'!D92</f>
        <v>0</v>
      </c>
      <c r="E91" s="8">
        <f>'WA Sch. 1-2'!E92</f>
        <v>1029.5</v>
      </c>
      <c r="F91" s="8">
        <f t="shared" si="84"/>
        <v>1059870.25</v>
      </c>
      <c r="G91" s="8">
        <f>'WA Sch. 1-2'!G92</f>
        <v>0</v>
      </c>
      <c r="H91" s="8">
        <f t="shared" si="85"/>
        <v>109.22499999999991</v>
      </c>
      <c r="I91" s="8">
        <f t="shared" si="85"/>
        <v>236824.37562499987</v>
      </c>
      <c r="J91" s="8">
        <f t="shared" si="85"/>
        <v>0</v>
      </c>
      <c r="K91" s="9">
        <v>3058.272727272727</v>
      </c>
      <c r="L91" s="9">
        <v>6569320.3398666661</v>
      </c>
      <c r="M91" s="9">
        <v>3909408</v>
      </c>
      <c r="N91" s="9">
        <f t="shared" si="86"/>
        <v>10478728.339866666</v>
      </c>
      <c r="O91" s="9">
        <f t="shared" si="87"/>
        <v>3426.3550946325417</v>
      </c>
      <c r="P91" s="8">
        <f t="shared" si="88"/>
        <v>236.15245192674294</v>
      </c>
      <c r="Q91" s="8">
        <f t="shared" si="89"/>
        <v>3662.5075465592845</v>
      </c>
      <c r="R91" s="9">
        <f t="shared" si="82"/>
        <v>11200946.943072807</v>
      </c>
      <c r="S91" s="21"/>
      <c r="U91" s="2">
        <v>43800</v>
      </c>
      <c r="V91" s="8">
        <f t="shared" ref="V91:W91" si="111">E103</f>
        <v>978</v>
      </c>
      <c r="W91" s="8">
        <f t="shared" si="111"/>
        <v>956484</v>
      </c>
      <c r="X91" s="7">
        <v>0</v>
      </c>
      <c r="Y91" s="7">
        <v>0</v>
      </c>
      <c r="Z91" s="7">
        <v>0</v>
      </c>
      <c r="AA91" s="62">
        <v>0</v>
      </c>
      <c r="AB91" s="7">
        <v>0</v>
      </c>
      <c r="AC91" s="7">
        <v>0</v>
      </c>
      <c r="AD91" s="7">
        <v>1</v>
      </c>
      <c r="AE91" s="7">
        <v>0</v>
      </c>
      <c r="AF91" s="8">
        <f t="shared" si="91"/>
        <v>2335.1865457621661</v>
      </c>
      <c r="AH91" s="17">
        <v>47</v>
      </c>
      <c r="AI91" s="17">
        <v>1566.9080900804454</v>
      </c>
      <c r="AJ91" s="17">
        <v>-89.715654090542785</v>
      </c>
      <c r="AK91" s="17">
        <v>-0.98228800357502544</v>
      </c>
      <c r="AS91" s="1">
        <v>47</v>
      </c>
      <c r="AT91" s="7">
        <f t="shared" si="49"/>
        <v>16</v>
      </c>
      <c r="AU91" s="52">
        <f t="shared" si="50"/>
        <v>0.12993762993762994</v>
      </c>
      <c r="AV91" s="52">
        <f t="shared" si="51"/>
        <v>-1.1266860090395716</v>
      </c>
      <c r="AW91" s="43"/>
      <c r="AX91" s="1">
        <v>47</v>
      </c>
      <c r="AY91" s="46">
        <f t="shared" si="52"/>
        <v>-89.715654090542785</v>
      </c>
      <c r="AZ91" s="46">
        <f t="shared" si="94"/>
        <v>3.6308709600166367</v>
      </c>
      <c r="BA91" s="46">
        <f t="shared" si="94"/>
        <v>9.0317493509597853</v>
      </c>
      <c r="BB91" s="46">
        <f t="shared" si="94"/>
        <v>113.14800011570895</v>
      </c>
      <c r="BC91" s="46">
        <f t="shared" si="94"/>
        <v>63.389517671319993</v>
      </c>
      <c r="BD91" s="46">
        <f t="shared" si="94"/>
        <v>-20.490366922468183</v>
      </c>
      <c r="BE91" s="46">
        <f t="shared" si="94"/>
        <v>37.841034426501778</v>
      </c>
      <c r="BF91" s="46">
        <f t="shared" si="94"/>
        <v>57.932276330103605</v>
      </c>
      <c r="BG91" s="46">
        <f t="shared" si="94"/>
        <v>130.54731451657676</v>
      </c>
      <c r="BH91" s="46">
        <f t="shared" si="94"/>
        <v>-59.271299808365484</v>
      </c>
      <c r="BI91" s="46">
        <f t="shared" si="92"/>
        <v>-19.336118693986919</v>
      </c>
      <c r="BJ91" s="46">
        <f t="shared" si="92"/>
        <v>-96.731348655556303</v>
      </c>
      <c r="BK91" s="46">
        <f t="shared" si="92"/>
        <v>16.816749399881246</v>
      </c>
      <c r="BL91" s="1">
        <v>47</v>
      </c>
      <c r="BM91" s="60">
        <f t="shared" si="81"/>
        <v>8048.8985888939005</v>
      </c>
      <c r="BN91" s="60">
        <f t="shared" si="81"/>
        <v>-325.74596309626173</v>
      </c>
      <c r="BO91" s="60">
        <f t="shared" si="81"/>
        <v>-810.28930060320374</v>
      </c>
      <c r="BP91" s="60">
        <f t="shared" si="81"/>
        <v>-10151.146839417635</v>
      </c>
      <c r="BQ91" s="60">
        <f t="shared" si="81"/>
        <v>-5687.0320403664973</v>
      </c>
      <c r="BR91" s="60">
        <f t="shared" si="81"/>
        <v>1838.3066710044395</v>
      </c>
      <c r="BS91" s="60">
        <f t="shared" si="81"/>
        <v>-3394.9331550363618</v>
      </c>
      <c r="BT91" s="60">
        <f t="shared" si="81"/>
        <v>-5197.4320639093194</v>
      </c>
      <c r="BU91" s="60">
        <f t="shared" si="81"/>
        <v>-11712.13771161849</v>
      </c>
      <c r="BV91" s="60">
        <f t="shared" si="79"/>
        <v>5317.5634311041513</v>
      </c>
      <c r="BW91" s="60">
        <f t="shared" si="79"/>
        <v>1734.7525362033928</v>
      </c>
      <c r="BX91" s="60">
        <f t="shared" si="79"/>
        <v>8678.3162156935541</v>
      </c>
      <c r="BY91" s="60">
        <f t="shared" si="79"/>
        <v>-1508.7256720870992</v>
      </c>
    </row>
    <row r="92" spans="1:77">
      <c r="A92" s="2">
        <v>43466</v>
      </c>
      <c r="B92" s="8">
        <f>'WA Sch. 1-2'!B93</f>
        <v>1095.1500000000001</v>
      </c>
      <c r="C92" s="8">
        <f>'WA Sch. 1-2'!C93</f>
        <v>1199353.5225000002</v>
      </c>
      <c r="D92" s="8">
        <f>'WA Sch. 1-2'!D93</f>
        <v>0</v>
      </c>
      <c r="E92" s="8">
        <f>'WA Sch. 1-2'!E93</f>
        <v>1057.5</v>
      </c>
      <c r="F92" s="8">
        <f t="shared" si="84"/>
        <v>1118306.25</v>
      </c>
      <c r="G92" s="8">
        <f>'WA Sch. 1-2'!G93</f>
        <v>0</v>
      </c>
      <c r="H92" s="8">
        <f t="shared" si="85"/>
        <v>37.650000000000091</v>
      </c>
      <c r="I92" s="8">
        <f t="shared" si="85"/>
        <v>81047.272500000196</v>
      </c>
      <c r="J92" s="8">
        <f t="shared" si="85"/>
        <v>0</v>
      </c>
      <c r="K92" s="9">
        <v>3081</v>
      </c>
      <c r="L92" s="9">
        <v>7878724.1002399996</v>
      </c>
      <c r="M92" s="9">
        <v>-3582021</v>
      </c>
      <c r="N92" s="9">
        <f t="shared" si="86"/>
        <v>4296703.1002399996</v>
      </c>
      <c r="O92" s="9">
        <f t="shared" si="87"/>
        <v>1394.5806881661797</v>
      </c>
      <c r="P92" s="8">
        <f t="shared" si="88"/>
        <v>81.236642061611832</v>
      </c>
      <c r="Q92" s="8">
        <f t="shared" si="89"/>
        <v>1475.8173302277914</v>
      </c>
      <c r="R92" s="9">
        <f t="shared" si="82"/>
        <v>4546993.1944318255</v>
      </c>
      <c r="S92" s="21"/>
      <c r="U92" s="2">
        <v>43831</v>
      </c>
      <c r="V92" s="8">
        <f t="shared" ref="V92:W92" si="112">E104</f>
        <v>955.5</v>
      </c>
      <c r="W92" s="8">
        <f t="shared" si="112"/>
        <v>912980.25</v>
      </c>
      <c r="X92" s="7">
        <v>1</v>
      </c>
      <c r="Y92" s="7">
        <v>0</v>
      </c>
      <c r="Z92" s="7">
        <v>0</v>
      </c>
      <c r="AA92" s="62">
        <v>0</v>
      </c>
      <c r="AB92" s="7">
        <v>0</v>
      </c>
      <c r="AC92" s="7">
        <v>0</v>
      </c>
      <c r="AD92" s="7">
        <v>0</v>
      </c>
      <c r="AE92" s="7">
        <v>1</v>
      </c>
      <c r="AF92" s="8">
        <f t="shared" si="91"/>
        <v>2380.7427441457935</v>
      </c>
      <c r="AH92" s="17">
        <v>48</v>
      </c>
      <c r="AI92" s="17">
        <v>2937.8072745053987</v>
      </c>
      <c r="AJ92" s="17">
        <v>87.207440996552123</v>
      </c>
      <c r="AK92" s="17">
        <v>0.9548258214440194</v>
      </c>
      <c r="AS92" s="1">
        <v>48</v>
      </c>
      <c r="AT92" s="7">
        <f t="shared" si="49"/>
        <v>102</v>
      </c>
      <c r="AU92" s="52">
        <f t="shared" si="50"/>
        <v>0.84511434511434513</v>
      </c>
      <c r="AV92" s="52">
        <f t="shared" si="51"/>
        <v>1.0157020117051774</v>
      </c>
      <c r="AW92" s="43"/>
      <c r="AX92" s="1">
        <v>48</v>
      </c>
      <c r="AY92" s="46">
        <f t="shared" si="52"/>
        <v>87.207440996552123</v>
      </c>
      <c r="AZ92" s="46">
        <f t="shared" si="94"/>
        <v>-89.715654090542785</v>
      </c>
      <c r="BA92" s="46">
        <f t="shared" si="94"/>
        <v>3.6308709600166367</v>
      </c>
      <c r="BB92" s="46">
        <f t="shared" si="94"/>
        <v>9.0317493509597853</v>
      </c>
      <c r="BC92" s="46">
        <f t="shared" si="94"/>
        <v>113.14800011570895</v>
      </c>
      <c r="BD92" s="46">
        <f t="shared" si="94"/>
        <v>63.389517671319993</v>
      </c>
      <c r="BE92" s="46">
        <f t="shared" si="94"/>
        <v>-20.490366922468183</v>
      </c>
      <c r="BF92" s="46">
        <f t="shared" si="94"/>
        <v>37.841034426501778</v>
      </c>
      <c r="BG92" s="46">
        <f t="shared" si="94"/>
        <v>57.932276330103605</v>
      </c>
      <c r="BH92" s="46">
        <f t="shared" si="94"/>
        <v>130.54731451657676</v>
      </c>
      <c r="BI92" s="46">
        <f t="shared" si="92"/>
        <v>-59.271299808365484</v>
      </c>
      <c r="BJ92" s="46">
        <f t="shared" si="92"/>
        <v>-19.336118693986919</v>
      </c>
      <c r="BK92" s="46">
        <f t="shared" si="92"/>
        <v>-96.731348655556303</v>
      </c>
      <c r="BL92" s="1">
        <v>48</v>
      </c>
      <c r="BM92" s="60">
        <f t="shared" si="81"/>
        <v>7605.1377651671446</v>
      </c>
      <c r="BN92" s="60">
        <f t="shared" si="81"/>
        <v>-7823.8726105680907</v>
      </c>
      <c r="BO92" s="60">
        <f t="shared" si="81"/>
        <v>316.63896501175822</v>
      </c>
      <c r="BP92" s="60">
        <f t="shared" si="81"/>
        <v>787.63574861948689</v>
      </c>
      <c r="BQ92" s="60">
        <f t="shared" si="81"/>
        <v>9867.3475439685899</v>
      </c>
      <c r="BR92" s="60">
        <f t="shared" si="81"/>
        <v>5528.0376221215574</v>
      </c>
      <c r="BS92" s="60">
        <f t="shared" si="81"/>
        <v>-1786.9124643888379</v>
      </c>
      <c r="BT92" s="60">
        <f t="shared" si="81"/>
        <v>3300.0197769976694</v>
      </c>
      <c r="BU92" s="60">
        <f t="shared" si="81"/>
        <v>5052.1255698534842</v>
      </c>
      <c r="BV92" s="60">
        <f t="shared" si="79"/>
        <v>11384.697227962732</v>
      </c>
      <c r="BW92" s="60">
        <f t="shared" si="79"/>
        <v>-5168.8983808269804</v>
      </c>
      <c r="BX92" s="60">
        <f t="shared" si="79"/>
        <v>-1686.253430108183</v>
      </c>
      <c r="BY92" s="60">
        <f t="shared" si="79"/>
        <v>-8435.6933803963384</v>
      </c>
    </row>
    <row r="93" spans="1:77">
      <c r="A93" s="2">
        <v>43497</v>
      </c>
      <c r="B93" s="8">
        <f>'WA Sch. 1-2'!B94</f>
        <v>932.76424999999995</v>
      </c>
      <c r="C93" s="8">
        <f>'WA Sch. 1-2'!C94</f>
        <v>870049.14607806236</v>
      </c>
      <c r="D93" s="8">
        <f>'WA Sch. 1-2'!D94</f>
        <v>0</v>
      </c>
      <c r="E93" s="8">
        <f>'WA Sch. 1-2'!E94</f>
        <v>1224.5</v>
      </c>
      <c r="F93" s="8">
        <f t="shared" si="84"/>
        <v>1499400.25</v>
      </c>
      <c r="G93" s="8">
        <f>'WA Sch. 1-2'!G94</f>
        <v>0</v>
      </c>
      <c r="H93" s="8">
        <f t="shared" si="85"/>
        <v>-291.73575000000005</v>
      </c>
      <c r="I93" s="8">
        <f t="shared" si="85"/>
        <v>-629351.10392193764</v>
      </c>
      <c r="J93" s="8">
        <f t="shared" si="85"/>
        <v>0</v>
      </c>
      <c r="K93" s="9">
        <v>3028</v>
      </c>
      <c r="L93" s="9">
        <v>8329437.3069900004</v>
      </c>
      <c r="M93" s="9">
        <v>621953</v>
      </c>
      <c r="N93" s="9">
        <f t="shared" si="86"/>
        <v>8951390.3069900014</v>
      </c>
      <c r="O93" s="9">
        <f t="shared" si="87"/>
        <v>2956.2055175000005</v>
      </c>
      <c r="P93" s="8">
        <f t="shared" si="88"/>
        <v>-629.85204683940583</v>
      </c>
      <c r="Q93" s="8">
        <f t="shared" si="89"/>
        <v>2326.3534706605947</v>
      </c>
      <c r="R93" s="9">
        <f t="shared" si="82"/>
        <v>7044198.309160281</v>
      </c>
      <c r="S93" s="21"/>
      <c r="U93" s="2">
        <v>43862</v>
      </c>
      <c r="V93" s="8">
        <f t="shared" ref="V93:W93" si="113">E105</f>
        <v>867</v>
      </c>
      <c r="W93" s="8">
        <f t="shared" si="113"/>
        <v>751689</v>
      </c>
      <c r="X93" s="7">
        <v>0</v>
      </c>
      <c r="Y93" s="7">
        <v>1</v>
      </c>
      <c r="Z93" s="7">
        <v>0</v>
      </c>
      <c r="AA93" s="62">
        <v>0</v>
      </c>
      <c r="AB93" s="7">
        <v>0</v>
      </c>
      <c r="AC93" s="7">
        <v>0</v>
      </c>
      <c r="AD93" s="7">
        <v>0</v>
      </c>
      <c r="AE93" s="7">
        <v>0</v>
      </c>
      <c r="AF93" s="8">
        <f t="shared" si="91"/>
        <v>2304.1443251629394</v>
      </c>
      <c r="AH93" s="17">
        <v>49</v>
      </c>
      <c r="AI93" s="17">
        <v>3243.8630646071115</v>
      </c>
      <c r="AJ93" s="17">
        <v>-177.51071794987729</v>
      </c>
      <c r="AK93" s="17">
        <v>-1.9435476508055125</v>
      </c>
      <c r="AS93" s="1">
        <v>49</v>
      </c>
      <c r="AT93" s="7">
        <f t="shared" si="49"/>
        <v>5</v>
      </c>
      <c r="AU93" s="52">
        <f t="shared" si="50"/>
        <v>3.8461538461538464E-2</v>
      </c>
      <c r="AV93" s="52">
        <f t="shared" si="51"/>
        <v>-1.7688250385187059</v>
      </c>
      <c r="AW93" s="43"/>
      <c r="AX93" s="1">
        <v>49</v>
      </c>
      <c r="AY93" s="46">
        <f t="shared" si="52"/>
        <v>-177.51071794987729</v>
      </c>
      <c r="AZ93" s="46">
        <f t="shared" si="94"/>
        <v>87.207440996552123</v>
      </c>
      <c r="BA93" s="46">
        <f t="shared" si="94"/>
        <v>-89.715654090542785</v>
      </c>
      <c r="BB93" s="46">
        <f t="shared" si="94"/>
        <v>3.6308709600166367</v>
      </c>
      <c r="BC93" s="46">
        <f t="shared" si="94"/>
        <v>9.0317493509597853</v>
      </c>
      <c r="BD93" s="46">
        <f t="shared" si="94"/>
        <v>113.14800011570895</v>
      </c>
      <c r="BE93" s="46">
        <f t="shared" si="94"/>
        <v>63.389517671319993</v>
      </c>
      <c r="BF93" s="46">
        <f t="shared" si="94"/>
        <v>-20.490366922468183</v>
      </c>
      <c r="BG93" s="46">
        <f t="shared" si="94"/>
        <v>37.841034426501778</v>
      </c>
      <c r="BH93" s="46">
        <f t="shared" si="94"/>
        <v>57.932276330103605</v>
      </c>
      <c r="BI93" s="46">
        <f t="shared" si="92"/>
        <v>130.54731451657676</v>
      </c>
      <c r="BJ93" s="46">
        <f t="shared" si="92"/>
        <v>-59.271299808365484</v>
      </c>
      <c r="BK93" s="46">
        <f t="shared" si="92"/>
        <v>-19.336118693986919</v>
      </c>
      <c r="BL93" s="1">
        <v>49</v>
      </c>
      <c r="BM93" s="60">
        <f t="shared" si="81"/>
        <v>31510.054987080835</v>
      </c>
      <c r="BN93" s="60">
        <f t="shared" si="81"/>
        <v>-15480.255461869543</v>
      </c>
      <c r="BO93" s="60">
        <f t="shared" si="81"/>
        <v>15925.490168955057</v>
      </c>
      <c r="BP93" s="60">
        <f t="shared" si="81"/>
        <v>-644.51851089593788</v>
      </c>
      <c r="BQ93" s="60">
        <f t="shared" si="81"/>
        <v>-1603.2323116322334</v>
      </c>
      <c r="BR93" s="60">
        <f t="shared" si="81"/>
        <v>-20084.982735132304</v>
      </c>
      <c r="BS93" s="60">
        <f t="shared" si="81"/>
        <v>-11252.318792332462</v>
      </c>
      <c r="BT93" s="60">
        <f t="shared" si="81"/>
        <v>3637.2597434637169</v>
      </c>
      <c r="BU93" s="60">
        <f t="shared" si="81"/>
        <v>-6717.1891890143734</v>
      </c>
      <c r="BV93" s="60">
        <f t="shared" si="79"/>
        <v>-10283.59996382739</v>
      </c>
      <c r="BW93" s="60">
        <f t="shared" si="79"/>
        <v>-23173.547526265986</v>
      </c>
      <c r="BX93" s="60">
        <f t="shared" si="79"/>
        <v>10521.290982805347</v>
      </c>
      <c r="BY93" s="60">
        <f t="shared" si="79"/>
        <v>3432.3683117336336</v>
      </c>
    </row>
    <row r="94" spans="1:77">
      <c r="A94" s="2">
        <v>43525</v>
      </c>
      <c r="B94" s="8">
        <f>'WA Sch. 1-2'!B95</f>
        <v>767.35</v>
      </c>
      <c r="C94" s="8">
        <f>'WA Sch. 1-2'!C95</f>
        <v>588826.02250000008</v>
      </c>
      <c r="D94" s="8">
        <f>'WA Sch. 1-2'!D95</f>
        <v>0</v>
      </c>
      <c r="E94" s="8">
        <f>'WA Sch. 1-2'!E95</f>
        <v>943.5</v>
      </c>
      <c r="F94" s="8">
        <f t="shared" si="84"/>
        <v>890192.25</v>
      </c>
      <c r="G94" s="8">
        <f>'WA Sch. 1-2'!G95</f>
        <v>0</v>
      </c>
      <c r="H94" s="8">
        <f t="shared" si="85"/>
        <v>-176.14999999999998</v>
      </c>
      <c r="I94" s="8">
        <f t="shared" si="85"/>
        <v>-301366.22749999992</v>
      </c>
      <c r="J94" s="8">
        <f t="shared" si="85"/>
        <v>0</v>
      </c>
      <c r="K94" s="9">
        <v>3132</v>
      </c>
      <c r="L94" s="9">
        <v>8844039.4179899991</v>
      </c>
      <c r="M94" s="9">
        <v>-2060505</v>
      </c>
      <c r="N94" s="9">
        <f t="shared" si="86"/>
        <v>6783534.4179899991</v>
      </c>
      <c r="O94" s="9">
        <f t="shared" si="87"/>
        <v>2165.8794438026816</v>
      </c>
      <c r="P94" s="8">
        <f t="shared" si="88"/>
        <v>-358.12230978103014</v>
      </c>
      <c r="Q94" s="8">
        <f t="shared" si="89"/>
        <v>1807.7571340216514</v>
      </c>
      <c r="R94" s="9">
        <f t="shared" si="82"/>
        <v>5661895.3437558124</v>
      </c>
      <c r="S94" s="21"/>
      <c r="U94" s="2">
        <v>43891</v>
      </c>
      <c r="V94" s="8">
        <f t="shared" ref="V94:W94" si="114">E106</f>
        <v>814.5</v>
      </c>
      <c r="W94" s="8">
        <f t="shared" si="114"/>
        <v>663410.25</v>
      </c>
      <c r="X94" s="7">
        <v>0</v>
      </c>
      <c r="Y94" s="7">
        <v>0</v>
      </c>
      <c r="Z94" s="7">
        <v>0</v>
      </c>
      <c r="AA94" s="62">
        <v>0</v>
      </c>
      <c r="AB94" s="7">
        <v>0</v>
      </c>
      <c r="AC94" s="7">
        <v>0</v>
      </c>
      <c r="AD94" s="7">
        <v>0</v>
      </c>
      <c r="AE94" s="7">
        <v>0</v>
      </c>
      <c r="AF94" s="8">
        <f t="shared" si="91"/>
        <v>2103.760174318692</v>
      </c>
      <c r="AH94" s="17">
        <v>50</v>
      </c>
      <c r="AI94" s="17">
        <v>2492.7486183589144</v>
      </c>
      <c r="AJ94" s="17">
        <v>21.073912902000757</v>
      </c>
      <c r="AK94" s="17">
        <v>0.23073623039217653</v>
      </c>
      <c r="AS94" s="1">
        <v>50</v>
      </c>
      <c r="AT94" s="7">
        <f t="shared" si="49"/>
        <v>76</v>
      </c>
      <c r="AU94" s="52">
        <f t="shared" si="50"/>
        <v>0.62889812889812891</v>
      </c>
      <c r="AV94" s="52">
        <f t="shared" si="51"/>
        <v>0.32893642436422554</v>
      </c>
      <c r="AW94" s="43"/>
      <c r="AX94" s="1">
        <v>50</v>
      </c>
      <c r="AY94" s="46">
        <f t="shared" si="52"/>
        <v>21.073912902000757</v>
      </c>
      <c r="AZ94" s="46">
        <f t="shared" si="94"/>
        <v>-177.51071794987729</v>
      </c>
      <c r="BA94" s="46">
        <f t="shared" si="94"/>
        <v>87.207440996552123</v>
      </c>
      <c r="BB94" s="46">
        <f t="shared" si="94"/>
        <v>-89.715654090542785</v>
      </c>
      <c r="BC94" s="46">
        <f t="shared" si="94"/>
        <v>3.6308709600166367</v>
      </c>
      <c r="BD94" s="46">
        <f t="shared" si="94"/>
        <v>9.0317493509597853</v>
      </c>
      <c r="BE94" s="46">
        <f t="shared" si="94"/>
        <v>113.14800011570895</v>
      </c>
      <c r="BF94" s="46">
        <f t="shared" si="94"/>
        <v>63.389517671319993</v>
      </c>
      <c r="BG94" s="46">
        <f t="shared" si="94"/>
        <v>-20.490366922468183</v>
      </c>
      <c r="BH94" s="46">
        <f t="shared" si="94"/>
        <v>37.841034426501778</v>
      </c>
      <c r="BI94" s="46">
        <f t="shared" si="92"/>
        <v>57.932276330103605</v>
      </c>
      <c r="BJ94" s="46">
        <f t="shared" si="92"/>
        <v>130.54731451657676</v>
      </c>
      <c r="BK94" s="46">
        <f t="shared" si="92"/>
        <v>-59.271299808365484</v>
      </c>
      <c r="BL94" s="1">
        <v>50</v>
      </c>
      <c r="BM94" s="60">
        <f t="shared" si="81"/>
        <v>444.10980500111992</v>
      </c>
      <c r="BN94" s="60">
        <f t="shared" si="81"/>
        <v>-3740.8454092473585</v>
      </c>
      <c r="BO94" s="60">
        <f t="shared" si="81"/>
        <v>1837.8020159677249</v>
      </c>
      <c r="BP94" s="60">
        <f t="shared" si="81"/>
        <v>-1890.6598802501362</v>
      </c>
      <c r="BQ94" s="60">
        <f t="shared" si="81"/>
        <v>76.516658369797966</v>
      </c>
      <c r="BR94" s="60">
        <f t="shared" si="81"/>
        <v>190.33429917483261</v>
      </c>
      <c r="BS94" s="60">
        <f t="shared" si="81"/>
        <v>2384.4710994740412</v>
      </c>
      <c r="BT94" s="60">
        <f t="shared" si="81"/>
        <v>1335.8651743052474</v>
      </c>
      <c r="BU94" s="60">
        <f t="shared" si="81"/>
        <v>-431.81220785413171</v>
      </c>
      <c r="BV94" s="60">
        <f t="shared" si="79"/>
        <v>797.45866362571905</v>
      </c>
      <c r="BW94" s="60">
        <f t="shared" si="79"/>
        <v>1220.8597455952547</v>
      </c>
      <c r="BX94" s="60">
        <f t="shared" si="79"/>
        <v>2751.1427357124594</v>
      </c>
      <c r="BY94" s="60">
        <f t="shared" si="79"/>
        <v>-1249.0782097498738</v>
      </c>
    </row>
    <row r="95" spans="1:77">
      <c r="A95" s="2">
        <v>43556</v>
      </c>
      <c r="B95" s="8">
        <f>'WA Sch. 1-2'!B96</f>
        <v>547.15</v>
      </c>
      <c r="C95" s="8">
        <f>'WA Sch. 1-2'!C96</f>
        <v>299373.1225</v>
      </c>
      <c r="D95" s="8">
        <f>'WA Sch. 1-2'!D96</f>
        <v>0.375</v>
      </c>
      <c r="E95" s="8">
        <f>'WA Sch. 1-2'!E96</f>
        <v>508</v>
      </c>
      <c r="F95" s="8">
        <f t="shared" si="84"/>
        <v>258064</v>
      </c>
      <c r="G95" s="8">
        <f>'WA Sch. 1-2'!G96</f>
        <v>0</v>
      </c>
      <c r="H95" s="8">
        <f t="shared" si="85"/>
        <v>39.149999999999977</v>
      </c>
      <c r="I95" s="8">
        <f t="shared" si="85"/>
        <v>41309.122499999998</v>
      </c>
      <c r="J95" s="8">
        <f t="shared" si="85"/>
        <v>0.375</v>
      </c>
      <c r="K95" s="9">
        <v>3082</v>
      </c>
      <c r="L95" s="9">
        <v>5332540.8777799988</v>
      </c>
      <c r="M95" s="9">
        <v>-822261</v>
      </c>
      <c r="N95" s="9">
        <f t="shared" si="86"/>
        <v>4510279.8777799988</v>
      </c>
      <c r="O95" s="9">
        <f t="shared" si="87"/>
        <v>1463.4263068721605</v>
      </c>
      <c r="P95" s="8">
        <f t="shared" si="88"/>
        <v>72.35263941014064</v>
      </c>
      <c r="Q95" s="8">
        <f t="shared" si="89"/>
        <v>1535.7789462823011</v>
      </c>
      <c r="R95" s="9">
        <f t="shared" si="82"/>
        <v>4733270.7124420526</v>
      </c>
      <c r="S95" s="21"/>
      <c r="U95" s="2">
        <v>43922</v>
      </c>
      <c r="V95" s="8">
        <f t="shared" ref="V95:W95" si="115">E107</f>
        <v>522</v>
      </c>
      <c r="W95" s="8">
        <f t="shared" si="115"/>
        <v>272484</v>
      </c>
      <c r="X95" s="7">
        <v>0</v>
      </c>
      <c r="Y95" s="7">
        <v>0</v>
      </c>
      <c r="Z95" s="7">
        <v>1</v>
      </c>
      <c r="AA95" s="62">
        <v>0</v>
      </c>
      <c r="AB95" s="7">
        <v>0</v>
      </c>
      <c r="AC95" s="7">
        <v>0</v>
      </c>
      <c r="AD95" s="7">
        <v>0</v>
      </c>
      <c r="AE95" s="7">
        <v>0</v>
      </c>
      <c r="AF95" s="8">
        <f t="shared" si="91"/>
        <v>1091.398916984989</v>
      </c>
      <c r="AH95" s="17">
        <v>51</v>
      </c>
      <c r="AI95" s="17">
        <v>1768.1512840232801</v>
      </c>
      <c r="AJ95" s="17">
        <v>164.46041253563567</v>
      </c>
      <c r="AK95" s="17">
        <v>1.8006611213436372</v>
      </c>
      <c r="AS95" s="1">
        <v>51</v>
      </c>
      <c r="AT95" s="7">
        <f t="shared" si="49"/>
        <v>116</v>
      </c>
      <c r="AU95" s="52">
        <f t="shared" si="50"/>
        <v>0.96153846153846156</v>
      </c>
      <c r="AV95" s="52">
        <f t="shared" si="51"/>
        <v>1.7688250385187059</v>
      </c>
      <c r="AW95" s="43"/>
      <c r="AX95" s="1">
        <v>51</v>
      </c>
      <c r="AY95" s="46">
        <f t="shared" si="52"/>
        <v>164.46041253563567</v>
      </c>
      <c r="AZ95" s="46">
        <f t="shared" si="94"/>
        <v>21.073912902000757</v>
      </c>
      <c r="BA95" s="46">
        <f t="shared" si="94"/>
        <v>-177.51071794987729</v>
      </c>
      <c r="BB95" s="46">
        <f t="shared" si="94"/>
        <v>87.207440996552123</v>
      </c>
      <c r="BC95" s="46">
        <f t="shared" si="94"/>
        <v>-89.715654090542785</v>
      </c>
      <c r="BD95" s="46">
        <f t="shared" si="94"/>
        <v>3.6308709600166367</v>
      </c>
      <c r="BE95" s="46">
        <f t="shared" si="94"/>
        <v>9.0317493509597853</v>
      </c>
      <c r="BF95" s="46">
        <f t="shared" si="94"/>
        <v>113.14800011570895</v>
      </c>
      <c r="BG95" s="46">
        <f t="shared" si="94"/>
        <v>63.389517671319993</v>
      </c>
      <c r="BH95" s="46">
        <f t="shared" si="94"/>
        <v>-20.490366922468183</v>
      </c>
      <c r="BI95" s="46">
        <f t="shared" si="92"/>
        <v>37.841034426501778</v>
      </c>
      <c r="BJ95" s="46">
        <f t="shared" si="92"/>
        <v>57.932276330103605</v>
      </c>
      <c r="BK95" s="46">
        <f t="shared" si="92"/>
        <v>130.54731451657676</v>
      </c>
      <c r="BL95" s="1">
        <v>51</v>
      </c>
      <c r="BM95" s="60">
        <f t="shared" si="81"/>
        <v>27047.227291391515</v>
      </c>
      <c r="BN95" s="60">
        <f t="shared" si="81"/>
        <v>3465.8244096031258</v>
      </c>
      <c r="BO95" s="60">
        <f t="shared" si="81"/>
        <v>-29193.485903533689</v>
      </c>
      <c r="BP95" s="60">
        <f t="shared" si="81"/>
        <v>14342.171722470104</v>
      </c>
      <c r="BQ95" s="60">
        <f t="shared" si="81"/>
        <v>-14754.673482635046</v>
      </c>
      <c r="BR95" s="60">
        <f t="shared" si="81"/>
        <v>597.13453594801933</v>
      </c>
      <c r="BS95" s="60">
        <f t="shared" si="81"/>
        <v>1485.3652241773304</v>
      </c>
      <c r="BT95" s="60">
        <f t="shared" si="81"/>
        <v>18608.366776611685</v>
      </c>
      <c r="BU95" s="60">
        <f t="shared" si="81"/>
        <v>10425.066226660285</v>
      </c>
      <c r="BV95" s="60">
        <f t="shared" si="79"/>
        <v>-3369.8541970756405</v>
      </c>
      <c r="BW95" s="60">
        <f t="shared" si="79"/>
        <v>6223.352132557703</v>
      </c>
      <c r="BX95" s="60">
        <f t="shared" si="79"/>
        <v>9527.5660643773117</v>
      </c>
      <c r="BY95" s="60">
        <f t="shared" si="79"/>
        <v>21469.865200815635</v>
      </c>
    </row>
    <row r="96" spans="1:77">
      <c r="A96" s="2">
        <v>43586</v>
      </c>
      <c r="B96" s="8">
        <f>'WA Sch. 1-2'!B97</f>
        <v>290.02499999999998</v>
      </c>
      <c r="C96" s="8">
        <f>'WA Sch. 1-2'!C97</f>
        <v>84114.500624999986</v>
      </c>
      <c r="D96" s="8">
        <f>'WA Sch. 1-2'!D97</f>
        <v>14.95</v>
      </c>
      <c r="E96" s="8">
        <f>'WA Sch. 1-2'!E97</f>
        <v>187</v>
      </c>
      <c r="F96" s="8">
        <f t="shared" si="84"/>
        <v>34969</v>
      </c>
      <c r="G96" s="8">
        <f>'WA Sch. 1-2'!G97</f>
        <v>13</v>
      </c>
      <c r="H96" s="8">
        <f t="shared" si="85"/>
        <v>103.02499999999998</v>
      </c>
      <c r="I96" s="8">
        <f t="shared" si="85"/>
        <v>49145.500624999986</v>
      </c>
      <c r="J96" s="8">
        <f t="shared" si="85"/>
        <v>1.9499999999999993</v>
      </c>
      <c r="K96" s="9">
        <v>3084</v>
      </c>
      <c r="L96" s="9">
        <v>3286397.7012299998</v>
      </c>
      <c r="M96" s="9">
        <v>-899239</v>
      </c>
      <c r="N96" s="9">
        <f t="shared" si="86"/>
        <v>2387158.7012299998</v>
      </c>
      <c r="O96" s="9">
        <f t="shared" si="87"/>
        <v>774.04627147535666</v>
      </c>
      <c r="P96" s="8">
        <f t="shared" si="88"/>
        <v>173.59769854178737</v>
      </c>
      <c r="Q96" s="8">
        <f t="shared" si="89"/>
        <v>947.64397001714406</v>
      </c>
      <c r="R96" s="9">
        <f t="shared" si="82"/>
        <v>2922534.0035328721</v>
      </c>
      <c r="S96" s="21"/>
      <c r="U96" s="2">
        <v>43952</v>
      </c>
      <c r="V96" s="8">
        <f t="shared" ref="V96:W96" si="116">E108</f>
        <v>299.5</v>
      </c>
      <c r="W96" s="8">
        <f t="shared" si="116"/>
        <v>89700.25</v>
      </c>
      <c r="X96" s="7">
        <v>0</v>
      </c>
      <c r="Y96" s="7">
        <v>0</v>
      </c>
      <c r="Z96" s="7">
        <v>0</v>
      </c>
      <c r="AA96" s="62">
        <v>0</v>
      </c>
      <c r="AB96" s="7">
        <v>0</v>
      </c>
      <c r="AC96" s="7">
        <v>0</v>
      </c>
      <c r="AD96" s="7">
        <v>0</v>
      </c>
      <c r="AE96" s="7">
        <v>0</v>
      </c>
      <c r="AF96" s="8">
        <f t="shared" si="91"/>
        <v>894.33966838491301</v>
      </c>
      <c r="AH96" s="17">
        <v>52</v>
      </c>
      <c r="AI96" s="17">
        <v>1343.5620499700265</v>
      </c>
      <c r="AJ96" s="17">
        <v>48.923929799767848</v>
      </c>
      <c r="AK96" s="17">
        <v>0.5356633668585663</v>
      </c>
      <c r="AS96" s="1">
        <v>52</v>
      </c>
      <c r="AT96" s="7">
        <f t="shared" si="49"/>
        <v>88</v>
      </c>
      <c r="AU96" s="52">
        <f t="shared" si="50"/>
        <v>0.7286902286902287</v>
      </c>
      <c r="AV96" s="52">
        <f t="shared" si="51"/>
        <v>0.60885652565055048</v>
      </c>
      <c r="AW96" s="43"/>
      <c r="AX96" s="1">
        <v>52</v>
      </c>
      <c r="AY96" s="46">
        <f t="shared" si="52"/>
        <v>48.923929799767848</v>
      </c>
      <c r="AZ96" s="46">
        <f t="shared" si="94"/>
        <v>164.46041253563567</v>
      </c>
      <c r="BA96" s="46">
        <f t="shared" si="94"/>
        <v>21.073912902000757</v>
      </c>
      <c r="BB96" s="46">
        <f t="shared" si="94"/>
        <v>-177.51071794987729</v>
      </c>
      <c r="BC96" s="46">
        <f t="shared" si="94"/>
        <v>87.207440996552123</v>
      </c>
      <c r="BD96" s="46">
        <f t="shared" si="94"/>
        <v>-89.715654090542785</v>
      </c>
      <c r="BE96" s="46">
        <f t="shared" si="94"/>
        <v>3.6308709600166367</v>
      </c>
      <c r="BF96" s="46">
        <f t="shared" si="94"/>
        <v>9.0317493509597853</v>
      </c>
      <c r="BG96" s="46">
        <f t="shared" si="94"/>
        <v>113.14800011570895</v>
      </c>
      <c r="BH96" s="46">
        <f t="shared" si="94"/>
        <v>63.389517671319993</v>
      </c>
      <c r="BI96" s="46">
        <f t="shared" si="92"/>
        <v>-20.490366922468183</v>
      </c>
      <c r="BJ96" s="46">
        <f t="shared" si="92"/>
        <v>37.841034426501778</v>
      </c>
      <c r="BK96" s="46">
        <f t="shared" si="92"/>
        <v>57.932276330103605</v>
      </c>
      <c r="BL96" s="1">
        <v>52</v>
      </c>
      <c r="BM96" s="60">
        <f t="shared" si="81"/>
        <v>2393.5509070526264</v>
      </c>
      <c r="BN96" s="60">
        <f t="shared" si="81"/>
        <v>8046.0496777343296</v>
      </c>
      <c r="BO96" s="60">
        <f t="shared" si="81"/>
        <v>1031.018635423917</v>
      </c>
      <c r="BP96" s="60">
        <f t="shared" si="81"/>
        <v>-8684.5219036862054</v>
      </c>
      <c r="BQ96" s="60">
        <f t="shared" si="81"/>
        <v>4266.5307213327324</v>
      </c>
      <c r="BR96" s="60">
        <f t="shared" si="81"/>
        <v>-4389.2423626659765</v>
      </c>
      <c r="BS96" s="60">
        <f t="shared" si="81"/>
        <v>177.63647595987706</v>
      </c>
      <c r="BT96" s="60">
        <f t="shared" si="81"/>
        <v>441.86867121546351</v>
      </c>
      <c r="BU96" s="60">
        <f t="shared" si="81"/>
        <v>5535.6448146450921</v>
      </c>
      <c r="BV96" s="60">
        <f t="shared" si="79"/>
        <v>3101.2643125928189</v>
      </c>
      <c r="BW96" s="60">
        <f t="shared" si="79"/>
        <v>-1002.4692728863146</v>
      </c>
      <c r="BX96" s="60">
        <f t="shared" si="79"/>
        <v>1851.3321118327838</v>
      </c>
      <c r="BY96" s="60">
        <f t="shared" si="79"/>
        <v>2834.2746203147562</v>
      </c>
    </row>
    <row r="97" spans="1:77">
      <c r="A97" s="2">
        <v>43617</v>
      </c>
      <c r="B97" s="8">
        <f>'WA Sch. 1-2'!B98</f>
        <v>126.95</v>
      </c>
      <c r="C97" s="8">
        <f>'WA Sch. 1-2'!C98</f>
        <v>16116.302500000002</v>
      </c>
      <c r="D97" s="8">
        <f>'WA Sch. 1-2'!D98</f>
        <v>68</v>
      </c>
      <c r="E97" s="8">
        <f>'WA Sch. 1-2'!E98</f>
        <v>104.5</v>
      </c>
      <c r="F97" s="8">
        <f t="shared" si="84"/>
        <v>10920.25</v>
      </c>
      <c r="G97" s="8">
        <f>'WA Sch. 1-2'!G98</f>
        <v>79.5</v>
      </c>
      <c r="H97" s="8">
        <f t="shared" si="85"/>
        <v>22.450000000000003</v>
      </c>
      <c r="I97" s="8">
        <f t="shared" si="85"/>
        <v>5196.0525000000016</v>
      </c>
      <c r="J97" s="8">
        <f t="shared" si="85"/>
        <v>-11.5</v>
      </c>
      <c r="K97" s="9">
        <v>3074</v>
      </c>
      <c r="L97" s="9">
        <v>2359950.04636</v>
      </c>
      <c r="M97" s="9">
        <v>49856</v>
      </c>
      <c r="N97" s="9">
        <f t="shared" si="86"/>
        <v>2409806.04636</v>
      </c>
      <c r="O97" s="9">
        <f t="shared" si="87"/>
        <v>783.93170018217313</v>
      </c>
      <c r="P97" s="8">
        <f t="shared" si="88"/>
        <v>36.273177527319355</v>
      </c>
      <c r="Q97" s="8">
        <f t="shared" si="89"/>
        <v>820.20487770949251</v>
      </c>
      <c r="R97" s="9">
        <f t="shared" si="82"/>
        <v>2521309.7940789801</v>
      </c>
      <c r="S97" s="21"/>
      <c r="U97" s="2">
        <v>43983</v>
      </c>
      <c r="V97" s="8">
        <f t="shared" ref="V97:W97" si="117">E109</f>
        <v>145.5</v>
      </c>
      <c r="W97" s="8">
        <f t="shared" si="117"/>
        <v>21170.25</v>
      </c>
      <c r="X97" s="7">
        <v>0</v>
      </c>
      <c r="Y97" s="7">
        <v>0</v>
      </c>
      <c r="Z97" s="7">
        <v>0</v>
      </c>
      <c r="AA97" s="62">
        <v>0</v>
      </c>
      <c r="AB97" s="7">
        <v>0</v>
      </c>
      <c r="AC97" s="7">
        <v>0</v>
      </c>
      <c r="AD97" s="7">
        <v>0</v>
      </c>
      <c r="AE97" s="7">
        <v>0</v>
      </c>
      <c r="AF97" s="8">
        <f t="shared" si="91"/>
        <v>548.28266092096874</v>
      </c>
      <c r="AH97" s="17">
        <v>53</v>
      </c>
      <c r="AI97" s="17">
        <v>900.32243494445311</v>
      </c>
      <c r="AJ97" s="17">
        <v>-56.881949310255209</v>
      </c>
      <c r="AK97" s="17">
        <v>-0.62279495138091279</v>
      </c>
      <c r="AS97" s="1">
        <v>53</v>
      </c>
      <c r="AT97" s="7">
        <f t="shared" si="49"/>
        <v>32</v>
      </c>
      <c r="AU97" s="52">
        <f t="shared" si="50"/>
        <v>0.26299376299376298</v>
      </c>
      <c r="AV97" s="52">
        <f t="shared" si="51"/>
        <v>-0.63414296405799342</v>
      </c>
      <c r="AW97" s="43"/>
      <c r="AX97" s="1">
        <v>53</v>
      </c>
      <c r="AY97" s="46">
        <f t="shared" si="52"/>
        <v>-56.881949310255209</v>
      </c>
      <c r="AZ97" s="46">
        <f t="shared" si="94"/>
        <v>48.923929799767848</v>
      </c>
      <c r="BA97" s="46">
        <f t="shared" si="94"/>
        <v>164.46041253563567</v>
      </c>
      <c r="BB97" s="46">
        <f t="shared" si="94"/>
        <v>21.073912902000757</v>
      </c>
      <c r="BC97" s="46">
        <f t="shared" si="94"/>
        <v>-177.51071794987729</v>
      </c>
      <c r="BD97" s="46">
        <f t="shared" si="94"/>
        <v>87.207440996552123</v>
      </c>
      <c r="BE97" s="46">
        <f t="shared" si="94"/>
        <v>-89.715654090542785</v>
      </c>
      <c r="BF97" s="46">
        <f t="shared" si="94"/>
        <v>3.6308709600166367</v>
      </c>
      <c r="BG97" s="46">
        <f t="shared" si="94"/>
        <v>9.0317493509597853</v>
      </c>
      <c r="BH97" s="46">
        <f t="shared" si="94"/>
        <v>113.14800011570895</v>
      </c>
      <c r="BI97" s="46">
        <f t="shared" si="92"/>
        <v>63.389517671319993</v>
      </c>
      <c r="BJ97" s="46">
        <f t="shared" si="92"/>
        <v>-20.490366922468183</v>
      </c>
      <c r="BK97" s="46">
        <f t="shared" si="92"/>
        <v>37.841034426501778</v>
      </c>
      <c r="BL97" s="1">
        <v>53</v>
      </c>
      <c r="BM97" s="60">
        <f t="shared" si="81"/>
        <v>3235.5561573344266</v>
      </c>
      <c r="BN97" s="60">
        <f t="shared" si="81"/>
        <v>-2782.8884949288799</v>
      </c>
      <c r="BO97" s="60">
        <f t="shared" si="81"/>
        <v>-9354.8288493956734</v>
      </c>
      <c r="BP97" s="60">
        <f t="shared" si="81"/>
        <v>-1198.7252454603454</v>
      </c>
      <c r="BQ97" s="60">
        <f t="shared" si="81"/>
        <v>10097.155660451896</v>
      </c>
      <c r="BR97" s="60">
        <f t="shared" si="81"/>
        <v>-4960.5292382429452</v>
      </c>
      <c r="BS97" s="60">
        <f t="shared" si="81"/>
        <v>5103.2012883146244</v>
      </c>
      <c r="BT97" s="60">
        <f t="shared" si="81"/>
        <v>-206.5310178997515</v>
      </c>
      <c r="BU97" s="60">
        <f t="shared" si="81"/>
        <v>-513.74350876423159</v>
      </c>
      <c r="BV97" s="60">
        <f t="shared" si="79"/>
        <v>-6436.0788071384995</v>
      </c>
      <c r="BW97" s="60">
        <f t="shared" si="79"/>
        <v>-3605.7193309815498</v>
      </c>
      <c r="BX97" s="60">
        <f t="shared" si="79"/>
        <v>1165.5320126323543</v>
      </c>
      <c r="BY97" s="60">
        <f t="shared" si="79"/>
        <v>-2152.471802095899</v>
      </c>
    </row>
    <row r="98" spans="1:77">
      <c r="A98" s="2">
        <v>43647</v>
      </c>
      <c r="B98" s="8">
        <f>'WA Sch. 1-2'!B99</f>
        <v>14.1</v>
      </c>
      <c r="C98" s="8">
        <f>'WA Sch. 1-2'!C99</f>
        <v>198.81</v>
      </c>
      <c r="D98" s="8">
        <f>'WA Sch. 1-2'!D99</f>
        <v>240.05</v>
      </c>
      <c r="E98" s="8">
        <f>'WA Sch. 1-2'!E99</f>
        <v>9.5</v>
      </c>
      <c r="F98" s="8">
        <f t="shared" si="84"/>
        <v>90.25</v>
      </c>
      <c r="G98" s="8">
        <f>'WA Sch. 1-2'!G99</f>
        <v>136</v>
      </c>
      <c r="H98" s="8">
        <f t="shared" si="85"/>
        <v>4.5999999999999996</v>
      </c>
      <c r="I98" s="8">
        <f t="shared" si="85"/>
        <v>108.56</v>
      </c>
      <c r="J98" s="8">
        <f t="shared" si="85"/>
        <v>104.05000000000001</v>
      </c>
      <c r="K98" s="9">
        <v>3089</v>
      </c>
      <c r="L98" s="9">
        <v>1931243.3681600001</v>
      </c>
      <c r="M98" s="9">
        <v>-114282</v>
      </c>
      <c r="N98" s="9">
        <f t="shared" si="86"/>
        <v>1816961.3681600001</v>
      </c>
      <c r="O98" s="9">
        <f t="shared" si="87"/>
        <v>588.2037449530593</v>
      </c>
      <c r="P98" s="8">
        <f t="shared" si="88"/>
        <v>7.1626585742416609</v>
      </c>
      <c r="Q98" s="8">
        <f t="shared" si="89"/>
        <v>595.36640352730092</v>
      </c>
      <c r="R98" s="9">
        <f t="shared" si="82"/>
        <v>1839086.8204958325</v>
      </c>
      <c r="S98" s="21"/>
      <c r="U98" s="2">
        <v>44013</v>
      </c>
      <c r="V98" s="8">
        <f t="shared" ref="V98:W98" si="118">E110</f>
        <v>22.5</v>
      </c>
      <c r="W98" s="8">
        <f t="shared" si="118"/>
        <v>506.25</v>
      </c>
      <c r="X98" s="7">
        <v>0</v>
      </c>
      <c r="Y98" s="7">
        <v>0</v>
      </c>
      <c r="Z98" s="7">
        <v>0</v>
      </c>
      <c r="AA98" s="62">
        <v>0</v>
      </c>
      <c r="AB98" s="7">
        <v>0</v>
      </c>
      <c r="AC98" s="7">
        <v>0</v>
      </c>
      <c r="AD98" s="7">
        <v>0</v>
      </c>
      <c r="AE98" s="7">
        <v>0</v>
      </c>
      <c r="AF98" s="8">
        <f t="shared" si="91"/>
        <v>550.8696066933162</v>
      </c>
      <c r="AH98" s="17">
        <v>54</v>
      </c>
      <c r="AI98" s="17">
        <v>557.35306214899481</v>
      </c>
      <c r="AJ98" s="17">
        <v>86.816926143016076</v>
      </c>
      <c r="AK98" s="17">
        <v>0.95055011215186858</v>
      </c>
      <c r="AS98" s="1">
        <v>54</v>
      </c>
      <c r="AT98" s="7">
        <f t="shared" si="49"/>
        <v>101</v>
      </c>
      <c r="AU98" s="52">
        <f t="shared" si="50"/>
        <v>0.83679833679833682</v>
      </c>
      <c r="AV98" s="52">
        <f t="shared" si="51"/>
        <v>0.98138417626213981</v>
      </c>
      <c r="AW98" s="43"/>
      <c r="AX98" s="1">
        <v>54</v>
      </c>
      <c r="AY98" s="46">
        <f t="shared" si="52"/>
        <v>86.816926143016076</v>
      </c>
      <c r="AZ98" s="46">
        <f t="shared" si="94"/>
        <v>-56.881949310255209</v>
      </c>
      <c r="BA98" s="46">
        <f t="shared" si="94"/>
        <v>48.923929799767848</v>
      </c>
      <c r="BB98" s="46">
        <f t="shared" si="94"/>
        <v>164.46041253563567</v>
      </c>
      <c r="BC98" s="46">
        <f t="shared" si="94"/>
        <v>21.073912902000757</v>
      </c>
      <c r="BD98" s="46">
        <f t="shared" si="94"/>
        <v>-177.51071794987729</v>
      </c>
      <c r="BE98" s="46">
        <f t="shared" si="94"/>
        <v>87.207440996552123</v>
      </c>
      <c r="BF98" s="46">
        <f t="shared" si="94"/>
        <v>-89.715654090542785</v>
      </c>
      <c r="BG98" s="46">
        <f t="shared" si="94"/>
        <v>3.6308709600166367</v>
      </c>
      <c r="BH98" s="46">
        <f t="shared" si="94"/>
        <v>9.0317493509597853</v>
      </c>
      <c r="BI98" s="46">
        <f t="shared" si="92"/>
        <v>113.14800011570895</v>
      </c>
      <c r="BJ98" s="46">
        <f t="shared" si="92"/>
        <v>63.389517671319993</v>
      </c>
      <c r="BK98" s="46">
        <f t="shared" si="92"/>
        <v>-20.490366922468183</v>
      </c>
      <c r="BL98" s="1">
        <v>54</v>
      </c>
      <c r="BM98" s="60">
        <f t="shared" si="81"/>
        <v>7537.178664921933</v>
      </c>
      <c r="BN98" s="60">
        <f t="shared" si="81"/>
        <v>-4938.3159921392062</v>
      </c>
      <c r="BO98" s="60">
        <f t="shared" si="81"/>
        <v>4247.4252000525676</v>
      </c>
      <c r="BP98" s="60">
        <f t="shared" si="81"/>
        <v>14277.947488556272</v>
      </c>
      <c r="BQ98" s="60">
        <f t="shared" si="81"/>
        <v>1829.5723399573685</v>
      </c>
      <c r="BR98" s="60">
        <f t="shared" si="81"/>
        <v>-15410.934889848268</v>
      </c>
      <c r="BS98" s="60">
        <f t="shared" si="81"/>
        <v>7571.0819641191229</v>
      </c>
      <c r="BT98" s="60">
        <f t="shared" si="81"/>
        <v>-7788.8373150510315</v>
      </c>
      <c r="BU98" s="60">
        <f t="shared" si="81"/>
        <v>315.22105597059902</v>
      </c>
      <c r="BV98" s="60">
        <f t="shared" si="79"/>
        <v>784.10871634452258</v>
      </c>
      <c r="BW98" s="60">
        <f t="shared" si="79"/>
        <v>9823.1615692755076</v>
      </c>
      <c r="BX98" s="60">
        <f t="shared" si="79"/>
        <v>5503.283073912422</v>
      </c>
      <c r="BY98" s="60">
        <f t="shared" si="79"/>
        <v>-1778.9106717512104</v>
      </c>
    </row>
    <row r="99" spans="1:77">
      <c r="A99" s="2">
        <v>43678</v>
      </c>
      <c r="B99" s="8">
        <f>'WA Sch. 1-2'!B100</f>
        <v>19.350000000000001</v>
      </c>
      <c r="C99" s="8">
        <f>'WA Sch. 1-2'!C100</f>
        <v>374.42250000000007</v>
      </c>
      <c r="D99" s="8">
        <f>'WA Sch. 1-2'!D100</f>
        <v>204.95</v>
      </c>
      <c r="E99" s="8">
        <f>'WA Sch. 1-2'!E100</f>
        <v>3.5</v>
      </c>
      <c r="F99" s="8">
        <f t="shared" si="84"/>
        <v>12.25</v>
      </c>
      <c r="G99" s="8">
        <f>'WA Sch. 1-2'!G100</f>
        <v>201</v>
      </c>
      <c r="H99" s="8">
        <f t="shared" si="85"/>
        <v>15.850000000000001</v>
      </c>
      <c r="I99" s="8">
        <f t="shared" si="85"/>
        <v>362.17250000000007</v>
      </c>
      <c r="J99" s="8">
        <f t="shared" si="85"/>
        <v>3.9499999999999886</v>
      </c>
      <c r="K99" s="9">
        <v>3081</v>
      </c>
      <c r="L99" s="9">
        <v>1728423.3133699999</v>
      </c>
      <c r="M99" s="9">
        <v>101369</v>
      </c>
      <c r="N99" s="9">
        <f t="shared" si="86"/>
        <v>1829792.3133699999</v>
      </c>
      <c r="O99" s="9">
        <f t="shared" si="87"/>
        <v>593.89559018825048</v>
      </c>
      <c r="P99" s="8">
        <f t="shared" si="88"/>
        <v>24.676676762940779</v>
      </c>
      <c r="Q99" s="8">
        <f t="shared" si="89"/>
        <v>618.5722669511913</v>
      </c>
      <c r="R99" s="9">
        <f t="shared" si="82"/>
        <v>1905821.1544766205</v>
      </c>
      <c r="S99" s="21"/>
      <c r="U99" s="2">
        <v>44044</v>
      </c>
      <c r="V99" s="8">
        <f t="shared" ref="V99:W99" si="119">E111</f>
        <v>11.5</v>
      </c>
      <c r="W99" s="8">
        <f t="shared" si="119"/>
        <v>132.25</v>
      </c>
      <c r="X99" s="7">
        <v>0</v>
      </c>
      <c r="Y99" s="7">
        <v>0</v>
      </c>
      <c r="Z99" s="7">
        <v>0</v>
      </c>
      <c r="AA99" s="62">
        <v>0</v>
      </c>
      <c r="AB99" s="7">
        <v>0</v>
      </c>
      <c r="AC99" s="7">
        <v>0</v>
      </c>
      <c r="AD99" s="7">
        <v>0</v>
      </c>
      <c r="AE99" s="7">
        <v>0</v>
      </c>
      <c r="AF99" s="8">
        <f t="shared" si="91"/>
        <v>538.9546578845534</v>
      </c>
      <c r="AH99" s="17">
        <v>55</v>
      </c>
      <c r="AI99" s="17">
        <v>446.64482321706402</v>
      </c>
      <c r="AJ99" s="17">
        <v>55.854857730340996</v>
      </c>
      <c r="AK99" s="17">
        <v>0.61154942519320366</v>
      </c>
      <c r="AS99" s="1">
        <v>55</v>
      </c>
      <c r="AT99" s="7">
        <f t="shared" si="49"/>
        <v>90</v>
      </c>
      <c r="AU99" s="52">
        <f t="shared" si="50"/>
        <v>0.74532224532224534</v>
      </c>
      <c r="AV99" s="52">
        <f t="shared" si="51"/>
        <v>0.65984156097410673</v>
      </c>
      <c r="AW99" s="43"/>
      <c r="AX99" s="1">
        <v>55</v>
      </c>
      <c r="AY99" s="46">
        <f t="shared" si="52"/>
        <v>55.854857730340996</v>
      </c>
      <c r="AZ99" s="46">
        <f t="shared" si="94"/>
        <v>86.816926143016076</v>
      </c>
      <c r="BA99" s="46">
        <f t="shared" si="94"/>
        <v>-56.881949310255209</v>
      </c>
      <c r="BB99" s="46">
        <f t="shared" si="94"/>
        <v>48.923929799767848</v>
      </c>
      <c r="BC99" s="46">
        <f t="shared" si="94"/>
        <v>164.46041253563567</v>
      </c>
      <c r="BD99" s="46">
        <f t="shared" si="94"/>
        <v>21.073912902000757</v>
      </c>
      <c r="BE99" s="46">
        <f t="shared" si="94"/>
        <v>-177.51071794987729</v>
      </c>
      <c r="BF99" s="46">
        <f t="shared" si="94"/>
        <v>87.207440996552123</v>
      </c>
      <c r="BG99" s="46">
        <f t="shared" si="94"/>
        <v>-89.715654090542785</v>
      </c>
      <c r="BH99" s="46">
        <f t="shared" si="94"/>
        <v>3.6308709600166367</v>
      </c>
      <c r="BI99" s="46">
        <f t="shared" si="92"/>
        <v>9.0317493509597853</v>
      </c>
      <c r="BJ99" s="46">
        <f t="shared" si="92"/>
        <v>113.14800011570895</v>
      </c>
      <c r="BK99" s="46">
        <f t="shared" si="92"/>
        <v>63.389517671319993</v>
      </c>
      <c r="BL99" s="1">
        <v>55</v>
      </c>
      <c r="BM99" s="60">
        <f t="shared" si="81"/>
        <v>3119.765132076649</v>
      </c>
      <c r="BN99" s="60">
        <f t="shared" si="81"/>
        <v>4849.1470583037053</v>
      </c>
      <c r="BO99" s="60">
        <f t="shared" si="81"/>
        <v>-3177.1331861487729</v>
      </c>
      <c r="BP99" s="60">
        <f t="shared" ref="BP99:BY138" si="120">($AY99-$BM$172)*(BB99-$BM$172)</f>
        <v>2732.6391385752381</v>
      </c>
      <c r="BQ99" s="60">
        <f t="shared" si="120"/>
        <v>9185.9129444511509</v>
      </c>
      <c r="BR99" s="60">
        <f t="shared" si="120"/>
        <v>1177.0804069628607</v>
      </c>
      <c r="BS99" s="60">
        <f t="shared" si="120"/>
        <v>-9914.8358967011009</v>
      </c>
      <c r="BT99" s="60">
        <f t="shared" si="120"/>
        <v>4870.9592098895455</v>
      </c>
      <c r="BU99" s="60">
        <f t="shared" si="120"/>
        <v>-5011.0550954117571</v>
      </c>
      <c r="BV99" s="60">
        <f t="shared" si="79"/>
        <v>202.80178090896428</v>
      </c>
      <c r="BW99" s="60">
        <f t="shared" si="79"/>
        <v>504.46707505396756</v>
      </c>
      <c r="BX99" s="60">
        <f t="shared" si="79"/>
        <v>6319.865448935554</v>
      </c>
      <c r="BY99" s="60">
        <f t="shared" si="79"/>
        <v>3540.6124911265315</v>
      </c>
    </row>
    <row r="100" spans="1:77">
      <c r="A100" s="2">
        <v>43709</v>
      </c>
      <c r="B100" s="8">
        <f>'WA Sch. 1-2'!B101</f>
        <v>152.32499999999999</v>
      </c>
      <c r="C100" s="8">
        <f>'WA Sch. 1-2'!C101</f>
        <v>23202.905624999996</v>
      </c>
      <c r="D100" s="8">
        <f>'WA Sch. 1-2'!D101</f>
        <v>43.875</v>
      </c>
      <c r="E100" s="8">
        <f>'WA Sch. 1-2'!E101</f>
        <v>213</v>
      </c>
      <c r="F100" s="8">
        <f t="shared" si="84"/>
        <v>45369</v>
      </c>
      <c r="G100" s="8">
        <f>'WA Sch. 1-2'!G101</f>
        <v>35.5</v>
      </c>
      <c r="H100" s="8">
        <f t="shared" si="85"/>
        <v>-60.675000000000011</v>
      </c>
      <c r="I100" s="8">
        <f t="shared" si="85"/>
        <v>-22166.094375000004</v>
      </c>
      <c r="J100" s="8">
        <f t="shared" si="85"/>
        <v>8.375</v>
      </c>
      <c r="K100" s="9">
        <v>3017</v>
      </c>
      <c r="L100" s="9">
        <v>1981296.0988700003</v>
      </c>
      <c r="M100" s="9">
        <v>869634</v>
      </c>
      <c r="N100" s="9">
        <f t="shared" si="86"/>
        <v>2850930.0988700003</v>
      </c>
      <c r="O100" s="9">
        <f t="shared" si="87"/>
        <v>944.95528633410686</v>
      </c>
      <c r="P100" s="8">
        <f t="shared" si="88"/>
        <v>-100.32588839588777</v>
      </c>
      <c r="Q100" s="8">
        <f t="shared" si="89"/>
        <v>844.62939793821909</v>
      </c>
      <c r="R100" s="9">
        <f t="shared" si="82"/>
        <v>2548246.8935796069</v>
      </c>
      <c r="S100" s="21"/>
      <c r="U100" s="2">
        <v>44075</v>
      </c>
      <c r="V100" s="8">
        <f t="shared" ref="V100:W100" si="121">E112</f>
        <v>90.5</v>
      </c>
      <c r="W100" s="8">
        <f t="shared" si="121"/>
        <v>8190.25</v>
      </c>
      <c r="X100" s="7">
        <v>0</v>
      </c>
      <c r="Y100" s="7">
        <v>0</v>
      </c>
      <c r="Z100" s="7">
        <v>0</v>
      </c>
      <c r="AA100" s="62">
        <v>0</v>
      </c>
      <c r="AB100" s="7">
        <v>0</v>
      </c>
      <c r="AC100" s="7">
        <v>0</v>
      </c>
      <c r="AD100" s="7">
        <v>0</v>
      </c>
      <c r="AE100" s="7">
        <v>0</v>
      </c>
      <c r="AF100" s="8">
        <f t="shared" si="91"/>
        <v>660.13503670607042</v>
      </c>
      <c r="AH100" s="17">
        <v>56</v>
      </c>
      <c r="AI100" s="17">
        <v>452.07482722196647</v>
      </c>
      <c r="AJ100" s="17">
        <v>52.375127182178517</v>
      </c>
      <c r="AK100" s="17">
        <v>0.57345019259234742</v>
      </c>
      <c r="AS100" s="1">
        <v>56</v>
      </c>
      <c r="AT100" s="7">
        <f t="shared" si="49"/>
        <v>89</v>
      </c>
      <c r="AU100" s="52">
        <f t="shared" si="50"/>
        <v>0.73700623700623702</v>
      </c>
      <c r="AV100" s="52">
        <f t="shared" si="51"/>
        <v>0.63414296405799342</v>
      </c>
      <c r="AW100" s="43"/>
      <c r="AX100" s="1">
        <v>56</v>
      </c>
      <c r="AY100" s="46">
        <f t="shared" si="52"/>
        <v>52.375127182178517</v>
      </c>
      <c r="AZ100" s="46">
        <f t="shared" si="94"/>
        <v>55.854857730340996</v>
      </c>
      <c r="BA100" s="46">
        <f t="shared" si="94"/>
        <v>86.816926143016076</v>
      </c>
      <c r="BB100" s="46">
        <f t="shared" si="94"/>
        <v>-56.881949310255209</v>
      </c>
      <c r="BC100" s="46">
        <f t="shared" si="94"/>
        <v>48.923929799767848</v>
      </c>
      <c r="BD100" s="46">
        <f t="shared" si="94"/>
        <v>164.46041253563567</v>
      </c>
      <c r="BE100" s="46">
        <f t="shared" si="94"/>
        <v>21.073912902000757</v>
      </c>
      <c r="BF100" s="46">
        <f t="shared" si="94"/>
        <v>-177.51071794987729</v>
      </c>
      <c r="BG100" s="46">
        <f t="shared" si="94"/>
        <v>87.207440996552123</v>
      </c>
      <c r="BH100" s="46">
        <f t="shared" si="94"/>
        <v>-89.715654090542785</v>
      </c>
      <c r="BI100" s="46">
        <f t="shared" si="92"/>
        <v>3.6308709600166367</v>
      </c>
      <c r="BJ100" s="46">
        <f t="shared" si="92"/>
        <v>9.0317493509597853</v>
      </c>
      <c r="BK100" s="46">
        <f t="shared" si="92"/>
        <v>113.14800011570895</v>
      </c>
      <c r="BL100" s="1">
        <v>56</v>
      </c>
      <c r="BM100" s="60">
        <f t="shared" ref="BM100:BX150" si="122">($AY100-$BM$172)*(AY100-$BM$172)</f>
        <v>2743.1539473493899</v>
      </c>
      <c r="BN100" s="60">
        <f t="shared" si="122"/>
        <v>2925.4052773691119</v>
      </c>
      <c r="BO100" s="60">
        <f t="shared" si="122"/>
        <v>4547.0475483062855</v>
      </c>
      <c r="BP100" s="60">
        <f t="shared" si="120"/>
        <v>-2979.1993294948488</v>
      </c>
      <c r="BQ100" s="60">
        <f t="shared" si="120"/>
        <v>2562.3970455148287</v>
      </c>
      <c r="BR100" s="60">
        <f t="shared" si="120"/>
        <v>8613.6350229874952</v>
      </c>
      <c r="BS100" s="60">
        <f t="shared" si="120"/>
        <v>1103.7488684684529</v>
      </c>
      <c r="BT100" s="60">
        <f t="shared" si="120"/>
        <v>-9297.1464288246589</v>
      </c>
      <c r="BU100" s="60">
        <f t="shared" si="120"/>
        <v>4567.5008134267664</v>
      </c>
      <c r="BV100" s="60">
        <f t="shared" si="79"/>
        <v>-4698.8687932245175</v>
      </c>
      <c r="BW100" s="60">
        <f t="shared" si="79"/>
        <v>190.16732831295786</v>
      </c>
      <c r="BX100" s="60">
        <f t="shared" si="79"/>
        <v>473.03902093408567</v>
      </c>
      <c r="BY100" s="60">
        <f t="shared" si="79"/>
        <v>5926.1408964694292</v>
      </c>
    </row>
    <row r="101" spans="1:77">
      <c r="A101" s="2">
        <v>43739</v>
      </c>
      <c r="B101" s="8">
        <f>'WA Sch. 1-2'!B102</f>
        <v>510.4</v>
      </c>
      <c r="C101" s="8">
        <f>'WA Sch. 1-2'!C102</f>
        <v>260508.15999999997</v>
      </c>
      <c r="D101" s="8">
        <f>'WA Sch. 1-2'!D102</f>
        <v>0.65</v>
      </c>
      <c r="E101" s="8">
        <f>'WA Sch. 1-2'!E102</f>
        <v>706</v>
      </c>
      <c r="F101" s="8">
        <f t="shared" si="84"/>
        <v>498436</v>
      </c>
      <c r="G101" s="8">
        <f>'WA Sch. 1-2'!G102</f>
        <v>0</v>
      </c>
      <c r="H101" s="8">
        <f t="shared" si="85"/>
        <v>-195.60000000000002</v>
      </c>
      <c r="I101" s="8">
        <f t="shared" si="85"/>
        <v>-237927.84000000003</v>
      </c>
      <c r="J101" s="8">
        <f t="shared" si="85"/>
        <v>0.65</v>
      </c>
      <c r="K101" s="9">
        <v>3115</v>
      </c>
      <c r="L101" s="9">
        <v>3655728.7086100001</v>
      </c>
      <c r="M101" s="9">
        <v>1650435</v>
      </c>
      <c r="N101" s="9">
        <f t="shared" si="86"/>
        <v>5306163.7086100001</v>
      </c>
      <c r="O101" s="9">
        <f t="shared" si="87"/>
        <v>1703.4233414478331</v>
      </c>
      <c r="P101" s="8">
        <f t="shared" si="88"/>
        <v>-370.38318917112832</v>
      </c>
      <c r="Q101" s="8">
        <f t="shared" si="89"/>
        <v>1333.0401522767047</v>
      </c>
      <c r="R101" s="9">
        <f t="shared" si="82"/>
        <v>4152420.0743419351</v>
      </c>
      <c r="S101" s="21"/>
      <c r="U101" s="2">
        <v>44105</v>
      </c>
      <c r="V101" s="8">
        <f t="shared" ref="V101:W101" si="123">E113</f>
        <v>530</v>
      </c>
      <c r="W101" s="8">
        <f t="shared" si="123"/>
        <v>280900</v>
      </c>
      <c r="X101" s="7">
        <v>0</v>
      </c>
      <c r="Y101" s="7">
        <v>0</v>
      </c>
      <c r="Z101" s="7">
        <v>0</v>
      </c>
      <c r="AA101" s="62">
        <v>0</v>
      </c>
      <c r="AB101" s="7">
        <v>0</v>
      </c>
      <c r="AC101" s="7">
        <v>0</v>
      </c>
      <c r="AD101" s="7">
        <v>0</v>
      </c>
      <c r="AE101" s="7">
        <v>0</v>
      </c>
      <c r="AF101" s="8">
        <f t="shared" si="91"/>
        <v>1589.0627093748008</v>
      </c>
      <c r="AH101" s="17">
        <v>57</v>
      </c>
      <c r="AI101" s="17">
        <v>720.84254689194518</v>
      </c>
      <c r="AJ101" s="17">
        <v>30.149574330701512</v>
      </c>
      <c r="AK101" s="17">
        <v>0.33010476798233024</v>
      </c>
      <c r="AS101" s="1">
        <v>57</v>
      </c>
      <c r="AT101" s="7">
        <f t="shared" si="49"/>
        <v>80</v>
      </c>
      <c r="AU101" s="52">
        <f t="shared" si="50"/>
        <v>0.66216216216216217</v>
      </c>
      <c r="AV101" s="52">
        <f t="shared" si="51"/>
        <v>0.41837128791165434</v>
      </c>
      <c r="AW101" s="43"/>
      <c r="AX101" s="1">
        <v>57</v>
      </c>
      <c r="AY101" s="46">
        <f t="shared" si="52"/>
        <v>30.149574330701512</v>
      </c>
      <c r="AZ101" s="46">
        <f t="shared" si="94"/>
        <v>52.375127182178517</v>
      </c>
      <c r="BA101" s="46">
        <f t="shared" si="94"/>
        <v>55.854857730340996</v>
      </c>
      <c r="BB101" s="46">
        <f t="shared" si="94"/>
        <v>86.816926143016076</v>
      </c>
      <c r="BC101" s="46">
        <f t="shared" si="94"/>
        <v>-56.881949310255209</v>
      </c>
      <c r="BD101" s="46">
        <f t="shared" si="94"/>
        <v>48.923929799767848</v>
      </c>
      <c r="BE101" s="46">
        <f t="shared" si="94"/>
        <v>164.46041253563567</v>
      </c>
      <c r="BF101" s="46">
        <f t="shared" si="94"/>
        <v>21.073912902000757</v>
      </c>
      <c r="BG101" s="46">
        <f t="shared" si="94"/>
        <v>-177.51071794987729</v>
      </c>
      <c r="BH101" s="46">
        <f t="shared" si="94"/>
        <v>87.207440996552123</v>
      </c>
      <c r="BI101" s="46">
        <f t="shared" si="92"/>
        <v>-89.715654090542785</v>
      </c>
      <c r="BJ101" s="46">
        <f t="shared" si="92"/>
        <v>3.6308709600166367</v>
      </c>
      <c r="BK101" s="46">
        <f t="shared" si="92"/>
        <v>9.0317493509597853</v>
      </c>
      <c r="BL101" s="1">
        <v>57</v>
      </c>
      <c r="BM101" s="60">
        <f t="shared" si="122"/>
        <v>908.99683232250413</v>
      </c>
      <c r="BN101" s="60">
        <f t="shared" si="122"/>
        <v>1579.0877900590481</v>
      </c>
      <c r="BO101" s="60">
        <f t="shared" si="122"/>
        <v>1684.0001848716861</v>
      </c>
      <c r="BP101" s="60">
        <f t="shared" si="120"/>
        <v>2617.4933679119031</v>
      </c>
      <c r="BQ101" s="60">
        <f t="shared" si="120"/>
        <v>-1714.9665588047387</v>
      </c>
      <c r="BR101" s="60">
        <f t="shared" si="120"/>
        <v>1475.0356580481348</v>
      </c>
      <c r="BS101" s="60">
        <f t="shared" si="120"/>
        <v>4958.41143220101</v>
      </c>
      <c r="BT101" s="60">
        <f t="shared" si="120"/>
        <v>635.36950347760865</v>
      </c>
      <c r="BU101" s="60">
        <f t="shared" si="120"/>
        <v>-5351.8725853260376</v>
      </c>
      <c r="BV101" s="60">
        <f t="shared" si="79"/>
        <v>2629.267224515831</v>
      </c>
      <c r="BW101" s="60">
        <f t="shared" si="79"/>
        <v>-2704.8887816303331</v>
      </c>
      <c r="BX101" s="60">
        <f t="shared" si="79"/>
        <v>109.46921389421192</v>
      </c>
      <c r="BY101" s="60">
        <f t="shared" si="79"/>
        <v>272.30339839303269</v>
      </c>
    </row>
    <row r="102" spans="1:77">
      <c r="A102" s="2">
        <v>43770</v>
      </c>
      <c r="B102" s="8">
        <f>'WA Sch. 1-2'!B103</f>
        <v>874.97500000000002</v>
      </c>
      <c r="C102" s="8">
        <f>'WA Sch. 1-2'!C103</f>
        <v>765581.25062499999</v>
      </c>
      <c r="D102" s="8">
        <f>'WA Sch. 1-2'!D103</f>
        <v>0</v>
      </c>
      <c r="E102" s="8">
        <f>'WA Sch. 1-2'!E103</f>
        <v>882</v>
      </c>
      <c r="F102" s="8">
        <f t="shared" si="84"/>
        <v>777924</v>
      </c>
      <c r="G102" s="8">
        <f>'WA Sch. 1-2'!G103</f>
        <v>0</v>
      </c>
      <c r="H102" s="8">
        <f t="shared" si="85"/>
        <v>-7.0249999999999773</v>
      </c>
      <c r="I102" s="8">
        <f t="shared" si="85"/>
        <v>-12342.749375000014</v>
      </c>
      <c r="J102" s="8">
        <f t="shared" si="85"/>
        <v>0</v>
      </c>
      <c r="K102" s="9">
        <v>3060</v>
      </c>
      <c r="L102" s="9">
        <v>5672623.307409999</v>
      </c>
      <c r="M102" s="9">
        <v>820942</v>
      </c>
      <c r="N102" s="9">
        <f t="shared" si="86"/>
        <v>6493565.307409999</v>
      </c>
      <c r="O102" s="9">
        <f t="shared" si="87"/>
        <v>2122.0801658202613</v>
      </c>
      <c r="P102" s="8">
        <f t="shared" si="88"/>
        <v>-14.373602810855466</v>
      </c>
      <c r="Q102" s="8">
        <f t="shared" si="89"/>
        <v>2107.7065630094057</v>
      </c>
      <c r="R102" s="9">
        <f t="shared" si="82"/>
        <v>6449582.0828087814</v>
      </c>
      <c r="S102" s="21"/>
      <c r="U102" s="2">
        <v>44136</v>
      </c>
      <c r="V102" s="8">
        <f t="shared" ref="V102:W102" si="124">E114</f>
        <v>836</v>
      </c>
      <c r="W102" s="8">
        <f t="shared" si="124"/>
        <v>698896</v>
      </c>
      <c r="X102" s="7">
        <v>0</v>
      </c>
      <c r="Y102" s="7">
        <v>0</v>
      </c>
      <c r="Z102" s="7">
        <v>0</v>
      </c>
      <c r="AA102" s="62">
        <v>0</v>
      </c>
      <c r="AB102" s="7">
        <v>0</v>
      </c>
      <c r="AC102" s="7">
        <v>0</v>
      </c>
      <c r="AD102" s="7">
        <v>0</v>
      </c>
      <c r="AE102" s="7">
        <v>0</v>
      </c>
      <c r="AF102" s="8">
        <f t="shared" si="91"/>
        <v>1847.1368799999998</v>
      </c>
      <c r="AH102" s="17">
        <v>58</v>
      </c>
      <c r="AI102" s="17">
        <v>1422.9835582609187</v>
      </c>
      <c r="AJ102" s="17">
        <v>-168.94967312578365</v>
      </c>
      <c r="AK102" s="17">
        <v>-1.8498136005550589</v>
      </c>
      <c r="AS102" s="1">
        <v>58</v>
      </c>
      <c r="AT102" s="7">
        <f t="shared" si="49"/>
        <v>7</v>
      </c>
      <c r="AU102" s="52">
        <f t="shared" si="50"/>
        <v>5.5093555093555097E-2</v>
      </c>
      <c r="AV102" s="52">
        <f t="shared" si="51"/>
        <v>-1.5973526977611858</v>
      </c>
      <c r="AW102" s="43"/>
      <c r="AX102" s="1">
        <v>58</v>
      </c>
      <c r="AY102" s="46">
        <f t="shared" si="52"/>
        <v>-168.94967312578365</v>
      </c>
      <c r="AZ102" s="46">
        <f t="shared" si="94"/>
        <v>30.149574330701512</v>
      </c>
      <c r="BA102" s="46">
        <f t="shared" si="94"/>
        <v>52.375127182178517</v>
      </c>
      <c r="BB102" s="46">
        <f t="shared" si="94"/>
        <v>55.854857730340996</v>
      </c>
      <c r="BC102" s="46">
        <f t="shared" ref="AZ102:BJ129" si="125">BB101</f>
        <v>86.816926143016076</v>
      </c>
      <c r="BD102" s="46">
        <f t="shared" si="125"/>
        <v>-56.881949310255209</v>
      </c>
      <c r="BE102" s="46">
        <f t="shared" si="125"/>
        <v>48.923929799767848</v>
      </c>
      <c r="BF102" s="46">
        <f t="shared" si="125"/>
        <v>164.46041253563567</v>
      </c>
      <c r="BG102" s="46">
        <f t="shared" si="125"/>
        <v>21.073912902000757</v>
      </c>
      <c r="BH102" s="46">
        <f t="shared" si="125"/>
        <v>-177.51071794987729</v>
      </c>
      <c r="BI102" s="46">
        <f t="shared" si="92"/>
        <v>87.207440996552123</v>
      </c>
      <c r="BJ102" s="46">
        <f t="shared" si="92"/>
        <v>-89.715654090542785</v>
      </c>
      <c r="BK102" s="46">
        <f t="shared" si="92"/>
        <v>3.6308709600166367</v>
      </c>
      <c r="BL102" s="1">
        <v>58</v>
      </c>
      <c r="BM102" s="60">
        <f t="shared" si="122"/>
        <v>28543.992049309094</v>
      </c>
      <c r="BN102" s="60">
        <f t="shared" si="122"/>
        <v>-5093.7607280535576</v>
      </c>
      <c r="BO102" s="60">
        <f t="shared" si="122"/>
        <v>-8848.7606173504228</v>
      </c>
      <c r="BP102" s="60">
        <f t="shared" si="120"/>
        <v>-9436.6599560282775</v>
      </c>
      <c r="BQ102" s="60">
        <f t="shared" si="120"/>
        <v>-14667.691293647878</v>
      </c>
      <c r="BR102" s="60">
        <f t="shared" si="120"/>
        <v>9610.1867427249799</v>
      </c>
      <c r="BS102" s="60">
        <f t="shared" si="120"/>
        <v>-8265.6819476995806</v>
      </c>
      <c r="BT102" s="60">
        <f t="shared" si="120"/>
        <v>-27785.532940027177</v>
      </c>
      <c r="BU102" s="60">
        <f t="shared" si="120"/>
        <v>-3560.4306962742835</v>
      </c>
      <c r="BV102" s="60">
        <f t="shared" si="79"/>
        <v>29990.377773954893</v>
      </c>
      <c r="BW102" s="60">
        <f t="shared" si="79"/>
        <v>-14733.668650503558</v>
      </c>
      <c r="BX102" s="60">
        <f t="shared" si="79"/>
        <v>15157.430432863041</v>
      </c>
      <c r="BY102" s="60">
        <f t="shared" si="79"/>
        <v>-613.4344618567344</v>
      </c>
    </row>
    <row r="103" spans="1:77">
      <c r="A103" s="2">
        <v>43800</v>
      </c>
      <c r="B103" s="8">
        <f>'WA Sch. 1-2'!B104</f>
        <v>1138.7249999999999</v>
      </c>
      <c r="C103" s="8">
        <f>'WA Sch. 1-2'!C104</f>
        <v>1296694.6256249999</v>
      </c>
      <c r="D103" s="8">
        <f>'WA Sch. 1-2'!D104</f>
        <v>0</v>
      </c>
      <c r="E103" s="8">
        <f>'WA Sch. 1-2'!E104</f>
        <v>978</v>
      </c>
      <c r="F103" s="8">
        <f t="shared" si="84"/>
        <v>956484</v>
      </c>
      <c r="G103" s="8">
        <f>'WA Sch. 1-2'!G104</f>
        <v>0</v>
      </c>
      <c r="H103" s="8">
        <f t="shared" si="85"/>
        <v>160.72499999999991</v>
      </c>
      <c r="I103" s="8">
        <f t="shared" si="85"/>
        <v>340210.62562499987</v>
      </c>
      <c r="J103" s="8">
        <f t="shared" si="85"/>
        <v>0</v>
      </c>
      <c r="K103" s="9">
        <v>3103</v>
      </c>
      <c r="L103" s="9">
        <v>7722778.8515000017</v>
      </c>
      <c r="M103" s="9">
        <v>-476695</v>
      </c>
      <c r="N103" s="9">
        <f t="shared" si="86"/>
        <v>7246083.8515000017</v>
      </c>
      <c r="O103" s="9">
        <f t="shared" si="87"/>
        <v>2335.1865457621661</v>
      </c>
      <c r="P103" s="8">
        <f t="shared" si="88"/>
        <v>345.16428499255005</v>
      </c>
      <c r="Q103" s="8">
        <f t="shared" si="89"/>
        <v>2680.3508307547163</v>
      </c>
      <c r="R103" s="9">
        <f t="shared" si="82"/>
        <v>8317128.6278318847</v>
      </c>
      <c r="S103" s="21"/>
      <c r="U103" s="2">
        <v>44166</v>
      </c>
      <c r="V103" s="8">
        <f t="shared" ref="V103:W103" si="126">E115</f>
        <v>1029.5</v>
      </c>
      <c r="W103" s="8">
        <f t="shared" si="126"/>
        <v>1059870.25</v>
      </c>
      <c r="X103" s="7">
        <v>0</v>
      </c>
      <c r="Y103" s="7">
        <v>0</v>
      </c>
      <c r="Z103" s="7">
        <v>0</v>
      </c>
      <c r="AA103" s="62">
        <v>0</v>
      </c>
      <c r="AB103" s="7">
        <v>0</v>
      </c>
      <c r="AC103" s="7">
        <v>0</v>
      </c>
      <c r="AD103" s="7">
        <v>0</v>
      </c>
      <c r="AE103" s="7">
        <v>0</v>
      </c>
      <c r="AF103" s="8">
        <f t="shared" si="91"/>
        <v>2477.5573152633247</v>
      </c>
      <c r="AH103" s="17">
        <v>59</v>
      </c>
      <c r="AI103" s="17">
        <v>1904.6647880544729</v>
      </c>
      <c r="AJ103" s="17">
        <v>-70.503272696959812</v>
      </c>
      <c r="AK103" s="17">
        <v>-0.77193350129409122</v>
      </c>
      <c r="AS103" s="1">
        <v>59</v>
      </c>
      <c r="AT103" s="7">
        <f t="shared" si="49"/>
        <v>22</v>
      </c>
      <c r="AU103" s="52">
        <f t="shared" si="50"/>
        <v>0.17983367983367984</v>
      </c>
      <c r="AV103" s="52">
        <f t="shared" si="51"/>
        <v>-0.91599911388803534</v>
      </c>
      <c r="AW103" s="43"/>
      <c r="AX103" s="1">
        <v>59</v>
      </c>
      <c r="AY103" s="46">
        <f t="shared" si="52"/>
        <v>-70.503272696959812</v>
      </c>
      <c r="AZ103" s="46">
        <f t="shared" si="125"/>
        <v>-168.94967312578365</v>
      </c>
      <c r="BA103" s="46">
        <f t="shared" si="125"/>
        <v>30.149574330701512</v>
      </c>
      <c r="BB103" s="46">
        <f t="shared" si="125"/>
        <v>52.375127182178517</v>
      </c>
      <c r="BC103" s="46">
        <f t="shared" si="125"/>
        <v>55.854857730340996</v>
      </c>
      <c r="BD103" s="46">
        <f t="shared" si="125"/>
        <v>86.816926143016076</v>
      </c>
      <c r="BE103" s="46">
        <f t="shared" si="125"/>
        <v>-56.881949310255209</v>
      </c>
      <c r="BF103" s="46">
        <f t="shared" si="125"/>
        <v>48.923929799767848</v>
      </c>
      <c r="BG103" s="46">
        <f t="shared" si="125"/>
        <v>164.46041253563567</v>
      </c>
      <c r="BH103" s="46">
        <f t="shared" si="125"/>
        <v>21.073912902000757</v>
      </c>
      <c r="BI103" s="46">
        <f t="shared" si="92"/>
        <v>-177.51071794987729</v>
      </c>
      <c r="BJ103" s="46">
        <f t="shared" si="92"/>
        <v>87.207440996552123</v>
      </c>
      <c r="BK103" s="46">
        <f t="shared" si="92"/>
        <v>-89.715654090542785</v>
      </c>
      <c r="BL103" s="1">
        <v>59</v>
      </c>
      <c r="BM103" s="60">
        <f t="shared" si="122"/>
        <v>4970.7114609818591</v>
      </c>
      <c r="BN103" s="60">
        <f t="shared" si="122"/>
        <v>11911.504876449313</v>
      </c>
      <c r="BO103" s="60">
        <f t="shared" si="122"/>
        <v>-2125.6436607347141</v>
      </c>
      <c r="BP103" s="60">
        <f t="shared" si="120"/>
        <v>-3692.6178742630868</v>
      </c>
      <c r="BQ103" s="60">
        <f t="shared" si="120"/>
        <v>-3937.950266012127</v>
      </c>
      <c r="BR103" s="60">
        <f t="shared" si="120"/>
        <v>-6120.8774185728798</v>
      </c>
      <c r="BS103" s="60">
        <f t="shared" si="120"/>
        <v>4010.3635837555498</v>
      </c>
      <c r="BT103" s="60">
        <f t="shared" si="120"/>
        <v>-3449.2971640799542</v>
      </c>
      <c r="BU103" s="60">
        <f t="shared" si="120"/>
        <v>-11594.997312854415</v>
      </c>
      <c r="BV103" s="60">
        <f t="shared" si="79"/>
        <v>-1485.779828121746</v>
      </c>
      <c r="BW103" s="60">
        <f t="shared" si="79"/>
        <v>12515.086554253283</v>
      </c>
      <c r="BX103" s="60">
        <f t="shared" si="79"/>
        <v>-6148.4099937839446</v>
      </c>
      <c r="BY103" s="60">
        <f t="shared" si="79"/>
        <v>6325.2472255316334</v>
      </c>
    </row>
    <row r="104" spans="1:77">
      <c r="A104" s="2">
        <v>43831</v>
      </c>
      <c r="B104" s="8">
        <f>'WA Sch. 1-2'!B105</f>
        <v>1095.1500000000001</v>
      </c>
      <c r="C104" s="8">
        <f>'WA Sch. 1-2'!C105</f>
        <v>1199353.5225000002</v>
      </c>
      <c r="D104" s="8">
        <f>'WA Sch. 1-2'!D105</f>
        <v>0</v>
      </c>
      <c r="E104" s="8">
        <f>'WA Sch. 1-2'!E105</f>
        <v>955.5</v>
      </c>
      <c r="F104" s="8">
        <f t="shared" si="84"/>
        <v>912980.25</v>
      </c>
      <c r="G104" s="8">
        <f>'WA Sch. 1-2'!G105</f>
        <v>0</v>
      </c>
      <c r="H104" s="8">
        <f t="shared" si="85"/>
        <v>139.65000000000009</v>
      </c>
      <c r="I104" s="8">
        <f t="shared" si="85"/>
        <v>286373.2725000002</v>
      </c>
      <c r="J104" s="8">
        <f t="shared" si="85"/>
        <v>0</v>
      </c>
      <c r="K104" s="9">
        <v>3114</v>
      </c>
      <c r="L104" s="9">
        <v>7747839.9052700009</v>
      </c>
      <c r="M104" s="9">
        <v>-334207</v>
      </c>
      <c r="N104" s="9">
        <f t="shared" si="86"/>
        <v>7413632.9052700009</v>
      </c>
      <c r="O104" s="9">
        <f t="shared" si="87"/>
        <v>2380.7427441457935</v>
      </c>
      <c r="P104" s="8">
        <f t="shared" si="88"/>
        <v>297.30182509394189</v>
      </c>
      <c r="Q104" s="8">
        <f t="shared" si="89"/>
        <v>2678.0445692397352</v>
      </c>
      <c r="R104" s="9">
        <f t="shared" si="82"/>
        <v>8339430.7886125352</v>
      </c>
      <c r="S104" s="21"/>
      <c r="U104" s="2">
        <v>44197</v>
      </c>
      <c r="V104" s="8">
        <f t="shared" ref="V104:W104" si="127">E116</f>
        <v>977.5</v>
      </c>
      <c r="W104" s="8">
        <f t="shared" si="127"/>
        <v>955506.25</v>
      </c>
      <c r="X104" s="7">
        <v>1</v>
      </c>
      <c r="Y104" s="7">
        <v>0</v>
      </c>
      <c r="Z104" s="7">
        <v>0</v>
      </c>
      <c r="AA104" s="62">
        <v>0</v>
      </c>
      <c r="AB104" s="7">
        <v>0</v>
      </c>
      <c r="AC104" s="7">
        <v>0</v>
      </c>
      <c r="AD104" s="7">
        <v>0</v>
      </c>
      <c r="AE104" s="7">
        <v>0</v>
      </c>
      <c r="AF104" s="8">
        <f t="shared" si="91"/>
        <v>2524.6746724508821</v>
      </c>
      <c r="AH104" s="17">
        <v>60</v>
      </c>
      <c r="AI104" s="17">
        <v>2683.3636079701319</v>
      </c>
      <c r="AJ104" s="17">
        <v>-39.929806477289276</v>
      </c>
      <c r="AK104" s="17">
        <v>-0.43718758209274627</v>
      </c>
      <c r="AS104" s="1">
        <v>60</v>
      </c>
      <c r="AT104" s="7">
        <f t="shared" si="49"/>
        <v>40</v>
      </c>
      <c r="AU104" s="52">
        <f t="shared" si="50"/>
        <v>0.32952182952182951</v>
      </c>
      <c r="AV104" s="52">
        <f t="shared" si="51"/>
        <v>-0.44123392015968882</v>
      </c>
      <c r="AW104" s="43"/>
      <c r="AX104" s="1">
        <v>60</v>
      </c>
      <c r="AY104" s="46">
        <f t="shared" si="52"/>
        <v>-39.929806477289276</v>
      </c>
      <c r="AZ104" s="46">
        <f t="shared" si="125"/>
        <v>-70.503272696959812</v>
      </c>
      <c r="BA104" s="46">
        <f t="shared" si="125"/>
        <v>-168.94967312578365</v>
      </c>
      <c r="BB104" s="46">
        <f t="shared" si="125"/>
        <v>30.149574330701512</v>
      </c>
      <c r="BC104" s="46">
        <f t="shared" si="125"/>
        <v>52.375127182178517</v>
      </c>
      <c r="BD104" s="46">
        <f t="shared" si="125"/>
        <v>55.854857730340996</v>
      </c>
      <c r="BE104" s="46">
        <f t="shared" si="125"/>
        <v>86.816926143016076</v>
      </c>
      <c r="BF104" s="46">
        <f t="shared" si="125"/>
        <v>-56.881949310255209</v>
      </c>
      <c r="BG104" s="46">
        <f t="shared" si="125"/>
        <v>48.923929799767848</v>
      </c>
      <c r="BH104" s="46">
        <f t="shared" si="125"/>
        <v>164.46041253563567</v>
      </c>
      <c r="BI104" s="46">
        <f t="shared" si="92"/>
        <v>21.073912902000757</v>
      </c>
      <c r="BJ104" s="46">
        <f t="shared" si="92"/>
        <v>-177.51071794987729</v>
      </c>
      <c r="BK104" s="46">
        <f t="shared" si="92"/>
        <v>87.207440996552123</v>
      </c>
      <c r="BL104" s="1">
        <v>60</v>
      </c>
      <c r="BM104" s="60">
        <f t="shared" si="122"/>
        <v>1594.3894453137611</v>
      </c>
      <c r="BN104" s="60">
        <f t="shared" si="122"/>
        <v>2815.1820348051424</v>
      </c>
      <c r="BO104" s="60">
        <f t="shared" si="122"/>
        <v>6746.1277523137924</v>
      </c>
      <c r="BP104" s="60">
        <f t="shared" si="120"/>
        <v>-1203.8666683975612</v>
      </c>
      <c r="BQ104" s="60">
        <f t="shared" si="120"/>
        <v>-2091.3286926077994</v>
      </c>
      <c r="BR104" s="60">
        <f t="shared" si="120"/>
        <v>-2230.2736599890386</v>
      </c>
      <c r="BS104" s="60">
        <f t="shared" si="120"/>
        <v>-3466.5830598437415</v>
      </c>
      <c r="BT104" s="60">
        <f t="shared" si="120"/>
        <v>2271.2852280094548</v>
      </c>
      <c r="BU104" s="60">
        <f t="shared" si="120"/>
        <v>-1953.5230490132149</v>
      </c>
      <c r="BV104" s="60">
        <f t="shared" si="79"/>
        <v>-6566.8724457230737</v>
      </c>
      <c r="BW104" s="60">
        <f t="shared" si="79"/>
        <v>-841.47726389614252</v>
      </c>
      <c r="BX104" s="60">
        <f t="shared" si="79"/>
        <v>7087.968615383249</v>
      </c>
      <c r="BY104" s="60">
        <f t="shared" si="79"/>
        <v>-3482.1762423719424</v>
      </c>
    </row>
    <row r="105" spans="1:77">
      <c r="A105" s="2">
        <v>43862</v>
      </c>
      <c r="B105" s="8">
        <f>'WA Sch. 1-2'!B106</f>
        <v>932.76424999999995</v>
      </c>
      <c r="C105" s="8">
        <f>'WA Sch. 1-2'!C106</f>
        <v>870049.14607806236</v>
      </c>
      <c r="D105" s="8">
        <f>'WA Sch. 1-2'!D106</f>
        <v>0</v>
      </c>
      <c r="E105" s="8">
        <f>'WA Sch. 1-2'!E106</f>
        <v>867</v>
      </c>
      <c r="F105" s="8">
        <f t="shared" si="84"/>
        <v>751689</v>
      </c>
      <c r="G105" s="8">
        <f>'WA Sch. 1-2'!G106</f>
        <v>0</v>
      </c>
      <c r="H105" s="8">
        <f t="shared" ref="H105:J127" si="128">B105-E105</f>
        <v>65.764249999999947</v>
      </c>
      <c r="I105" s="8">
        <f t="shared" si="128"/>
        <v>118360.14607806236</v>
      </c>
      <c r="J105" s="8">
        <f t="shared" si="128"/>
        <v>0</v>
      </c>
      <c r="K105" s="9">
        <v>3130</v>
      </c>
      <c r="L105" s="9">
        <v>7396489.7377599999</v>
      </c>
      <c r="M105" s="9">
        <v>-184518</v>
      </c>
      <c r="N105" s="9">
        <f t="shared" si="86"/>
        <v>7211971.7377599999</v>
      </c>
      <c r="O105" s="9">
        <f t="shared" si="87"/>
        <v>2304.1443251629394</v>
      </c>
      <c r="P105" s="8">
        <f t="shared" si="88"/>
        <v>135.35169170928435</v>
      </c>
      <c r="Q105" s="8">
        <f t="shared" si="89"/>
        <v>2439.4960168722237</v>
      </c>
      <c r="R105" s="9">
        <f t="shared" si="82"/>
        <v>7635622.5328100603</v>
      </c>
      <c r="S105" s="21"/>
      <c r="U105" s="2">
        <v>44228</v>
      </c>
      <c r="V105" s="8">
        <f t="shared" ref="V105:W105" si="129">E117</f>
        <v>1003.5</v>
      </c>
      <c r="W105" s="8">
        <f t="shared" si="129"/>
        <v>1007012.25</v>
      </c>
      <c r="X105" s="7">
        <v>0</v>
      </c>
      <c r="Y105" s="7">
        <v>1</v>
      </c>
      <c r="Z105" s="7">
        <v>0</v>
      </c>
      <c r="AA105" s="62">
        <v>0</v>
      </c>
      <c r="AB105" s="7">
        <v>0</v>
      </c>
      <c r="AC105" s="7">
        <v>0</v>
      </c>
      <c r="AD105" s="7">
        <v>0</v>
      </c>
      <c r="AE105" s="7">
        <v>0</v>
      </c>
      <c r="AF105" s="8">
        <f t="shared" si="91"/>
        <v>2585.6448925796653</v>
      </c>
      <c r="AH105" s="17">
        <v>61</v>
      </c>
      <c r="AI105" s="17">
        <v>2317.6216080815925</v>
      </c>
      <c r="AJ105" s="17">
        <v>-117.16371215802565</v>
      </c>
      <c r="AK105" s="17">
        <v>-1.2828141317567208</v>
      </c>
      <c r="AS105" s="1">
        <v>61</v>
      </c>
      <c r="AT105" s="7">
        <f t="shared" si="49"/>
        <v>12</v>
      </c>
      <c r="AU105" s="52">
        <f t="shared" si="50"/>
        <v>9.6673596673596679E-2</v>
      </c>
      <c r="AV105" s="52">
        <f t="shared" si="51"/>
        <v>-1.3007407952098116</v>
      </c>
      <c r="AW105" s="43"/>
      <c r="AX105" s="1">
        <v>61</v>
      </c>
      <c r="AY105" s="46">
        <f t="shared" si="52"/>
        <v>-117.16371215802565</v>
      </c>
      <c r="AZ105" s="46">
        <f t="shared" si="125"/>
        <v>-39.929806477289276</v>
      </c>
      <c r="BA105" s="46">
        <f t="shared" si="125"/>
        <v>-70.503272696959812</v>
      </c>
      <c r="BB105" s="46">
        <f t="shared" si="125"/>
        <v>-168.94967312578365</v>
      </c>
      <c r="BC105" s="46">
        <f t="shared" si="125"/>
        <v>30.149574330701512</v>
      </c>
      <c r="BD105" s="46">
        <f t="shared" si="125"/>
        <v>52.375127182178517</v>
      </c>
      <c r="BE105" s="46">
        <f t="shared" si="125"/>
        <v>55.854857730340996</v>
      </c>
      <c r="BF105" s="46">
        <f t="shared" si="125"/>
        <v>86.816926143016076</v>
      </c>
      <c r="BG105" s="46">
        <f t="shared" si="125"/>
        <v>-56.881949310255209</v>
      </c>
      <c r="BH105" s="46">
        <f t="shared" si="125"/>
        <v>48.923929799767848</v>
      </c>
      <c r="BI105" s="46">
        <f t="shared" si="92"/>
        <v>164.46041253563567</v>
      </c>
      <c r="BJ105" s="46">
        <f t="shared" si="92"/>
        <v>21.073912902000757</v>
      </c>
      <c r="BK105" s="46">
        <f t="shared" si="92"/>
        <v>-177.51071794987729</v>
      </c>
      <c r="BL105" s="1">
        <v>61</v>
      </c>
      <c r="BM105" s="60">
        <f t="shared" si="122"/>
        <v>13727.335446648653</v>
      </c>
      <c r="BN105" s="60">
        <f t="shared" si="122"/>
        <v>4678.324352630766</v>
      </c>
      <c r="BO105" s="60">
        <f t="shared" si="122"/>
        <v>8260.4251484653614</v>
      </c>
      <c r="BP105" s="60">
        <f t="shared" si="120"/>
        <v>19794.770871301796</v>
      </c>
      <c r="BQ105" s="60">
        <f t="shared" si="120"/>
        <v>-3532.4360485693232</v>
      </c>
      <c r="BR105" s="60">
        <f t="shared" si="120"/>
        <v>-6136.4643254127577</v>
      </c>
      <c r="BS105" s="60">
        <f t="shared" si="120"/>
        <v>-6544.1624737451548</v>
      </c>
      <c r="BT105" s="60">
        <f t="shared" si="120"/>
        <v>-10171.793345064911</v>
      </c>
      <c r="BU105" s="60">
        <f t="shared" si="120"/>
        <v>6664.5003359741222</v>
      </c>
      <c r="BV105" s="60">
        <f t="shared" si="79"/>
        <v>-5732.1092286994635</v>
      </c>
      <c r="BW105" s="60">
        <f t="shared" si="79"/>
        <v>-19268.792435715364</v>
      </c>
      <c r="BX105" s="60">
        <f t="shared" si="79"/>
        <v>-2469.0978652933331</v>
      </c>
      <c r="BY105" s="60">
        <f t="shared" si="79"/>
        <v>20797.814662843859</v>
      </c>
    </row>
    <row r="106" spans="1:77">
      <c r="A106" s="2">
        <v>43891</v>
      </c>
      <c r="B106" s="8">
        <f>'WA Sch. 1-2'!B107</f>
        <v>767.35</v>
      </c>
      <c r="C106" s="8">
        <f>'WA Sch. 1-2'!C107</f>
        <v>588826.02250000008</v>
      </c>
      <c r="D106" s="8">
        <f>'WA Sch. 1-2'!D107</f>
        <v>0</v>
      </c>
      <c r="E106" s="8">
        <f>'WA Sch. 1-2'!E107</f>
        <v>814.5</v>
      </c>
      <c r="F106" s="8">
        <f t="shared" si="84"/>
        <v>663410.25</v>
      </c>
      <c r="G106" s="8">
        <f>'WA Sch. 1-2'!G107</f>
        <v>0</v>
      </c>
      <c r="H106" s="8">
        <f t="shared" si="128"/>
        <v>-47.149999999999977</v>
      </c>
      <c r="I106" s="8">
        <f t="shared" si="128"/>
        <v>-74584.227499999921</v>
      </c>
      <c r="J106" s="8">
        <f t="shared" si="128"/>
        <v>0</v>
      </c>
      <c r="K106" s="9">
        <v>3119</v>
      </c>
      <c r="L106" s="9">
        <v>6779744.9836999997</v>
      </c>
      <c r="M106" s="9">
        <v>-218117</v>
      </c>
      <c r="N106" s="9">
        <f t="shared" si="86"/>
        <v>6561627.9836999997</v>
      </c>
      <c r="O106" s="9">
        <f t="shared" si="87"/>
        <v>2103.760174318692</v>
      </c>
      <c r="P106" s="8">
        <f t="shared" si="88"/>
        <v>-94.142695697708973</v>
      </c>
      <c r="Q106" s="8">
        <f t="shared" si="89"/>
        <v>2009.6174786209831</v>
      </c>
      <c r="R106" s="9">
        <f t="shared" si="82"/>
        <v>6267996.9158188459</v>
      </c>
      <c r="S106" s="21"/>
      <c r="U106" s="2">
        <v>44256</v>
      </c>
      <c r="V106" s="8">
        <f t="shared" ref="V106:W106" si="130">E118</f>
        <v>729</v>
      </c>
      <c r="W106" s="8">
        <f t="shared" si="130"/>
        <v>531441</v>
      </c>
      <c r="X106" s="7">
        <v>0</v>
      </c>
      <c r="Y106" s="7">
        <v>0</v>
      </c>
      <c r="Z106" s="7">
        <v>0</v>
      </c>
      <c r="AA106" s="62">
        <v>0</v>
      </c>
      <c r="AB106" s="7">
        <v>0</v>
      </c>
      <c r="AC106" s="7">
        <v>0</v>
      </c>
      <c r="AD106" s="7">
        <v>0</v>
      </c>
      <c r="AE106" s="7">
        <v>0</v>
      </c>
      <c r="AF106" s="8">
        <f t="shared" si="91"/>
        <v>1939.9748533982543</v>
      </c>
      <c r="AH106" s="17">
        <v>62</v>
      </c>
      <c r="AI106" s="17">
        <v>2436.9018370572007</v>
      </c>
      <c r="AJ106" s="17">
        <v>-40.297817414224028</v>
      </c>
      <c r="AK106" s="17">
        <v>-0.44121689818256249</v>
      </c>
      <c r="AS106" s="1">
        <v>62</v>
      </c>
      <c r="AT106" s="7">
        <f t="shared" si="49"/>
        <v>39</v>
      </c>
      <c r="AU106" s="52">
        <f t="shared" si="50"/>
        <v>0.3212058212058212</v>
      </c>
      <c r="AV106" s="52">
        <f t="shared" si="51"/>
        <v>-0.46432956872668901</v>
      </c>
      <c r="AW106" s="43"/>
      <c r="AX106" s="1">
        <v>62</v>
      </c>
      <c r="AY106" s="46">
        <f t="shared" si="52"/>
        <v>-40.297817414224028</v>
      </c>
      <c r="AZ106" s="46">
        <f t="shared" si="125"/>
        <v>-117.16371215802565</v>
      </c>
      <c r="BA106" s="46">
        <f t="shared" si="125"/>
        <v>-39.929806477289276</v>
      </c>
      <c r="BB106" s="46">
        <f t="shared" si="125"/>
        <v>-70.503272696959812</v>
      </c>
      <c r="BC106" s="46">
        <f t="shared" si="125"/>
        <v>-168.94967312578365</v>
      </c>
      <c r="BD106" s="46">
        <f t="shared" si="125"/>
        <v>30.149574330701512</v>
      </c>
      <c r="BE106" s="46">
        <f t="shared" si="125"/>
        <v>52.375127182178517</v>
      </c>
      <c r="BF106" s="46">
        <f t="shared" si="125"/>
        <v>55.854857730340996</v>
      </c>
      <c r="BG106" s="46">
        <f t="shared" si="125"/>
        <v>86.816926143016076</v>
      </c>
      <c r="BH106" s="46">
        <f t="shared" si="125"/>
        <v>-56.881949310255209</v>
      </c>
      <c r="BI106" s="46">
        <f t="shared" si="92"/>
        <v>48.923929799767848</v>
      </c>
      <c r="BJ106" s="46">
        <f t="shared" si="92"/>
        <v>164.46041253563567</v>
      </c>
      <c r="BK106" s="46">
        <f t="shared" si="92"/>
        <v>21.073912902000757</v>
      </c>
      <c r="BL106" s="1">
        <v>62</v>
      </c>
      <c r="BM106" s="60">
        <f t="shared" si="122"/>
        <v>1623.9140883501259</v>
      </c>
      <c r="BN106" s="60">
        <f t="shared" si="122"/>
        <v>4721.4418801167949</v>
      </c>
      <c r="BO106" s="60">
        <f t="shared" si="122"/>
        <v>1609.0840508070917</v>
      </c>
      <c r="BP106" s="60">
        <f t="shared" si="120"/>
        <v>2841.128010247317</v>
      </c>
      <c r="BQ106" s="60">
        <f t="shared" si="120"/>
        <v>6808.3030798156315</v>
      </c>
      <c r="BR106" s="60">
        <f t="shared" si="120"/>
        <v>-1214.9620414951867</v>
      </c>
      <c r="BS106" s="60">
        <f t="shared" si="120"/>
        <v>-2110.6033122341901</v>
      </c>
      <c r="BT106" s="60">
        <f t="shared" si="120"/>
        <v>-2250.8288585147388</v>
      </c>
      <c r="BU106" s="60">
        <f t="shared" si="120"/>
        <v>-3498.532638175428</v>
      </c>
      <c r="BV106" s="60">
        <f t="shared" si="79"/>
        <v>2292.2184074697971</v>
      </c>
      <c r="BW106" s="60">
        <f t="shared" si="79"/>
        <v>-1971.5275902573574</v>
      </c>
      <c r="BX106" s="60">
        <f t="shared" si="79"/>
        <v>-6627.395676228989</v>
      </c>
      <c r="BY106" s="60">
        <f t="shared" si="79"/>
        <v>-849.23269432808922</v>
      </c>
    </row>
    <row r="107" spans="1:77">
      <c r="A107" s="2">
        <v>43922</v>
      </c>
      <c r="B107" s="8">
        <f>'WA Sch. 1-2'!B108</f>
        <v>547.15</v>
      </c>
      <c r="C107" s="8">
        <f>'WA Sch. 1-2'!C108</f>
        <v>299373.1225</v>
      </c>
      <c r="D107" s="8">
        <f>'WA Sch. 1-2'!D108</f>
        <v>0.375</v>
      </c>
      <c r="E107" s="8">
        <f>'WA Sch. 1-2'!E108</f>
        <v>522</v>
      </c>
      <c r="F107" s="8">
        <f t="shared" si="84"/>
        <v>272484</v>
      </c>
      <c r="G107" s="8">
        <f>'WA Sch. 1-2'!G108</f>
        <v>0</v>
      </c>
      <c r="H107" s="8">
        <f t="shared" si="128"/>
        <v>25.149999999999977</v>
      </c>
      <c r="I107" s="8">
        <f t="shared" si="128"/>
        <v>26889.122499999998</v>
      </c>
      <c r="J107" s="8">
        <f t="shared" si="128"/>
        <v>0.375</v>
      </c>
      <c r="K107" s="9">
        <v>3131</v>
      </c>
      <c r="L107" s="9">
        <v>4986141.0090800002</v>
      </c>
      <c r="M107" s="9">
        <v>-1568971</v>
      </c>
      <c r="N107" s="9">
        <f t="shared" si="86"/>
        <v>3417170.0090800002</v>
      </c>
      <c r="O107" s="9">
        <f t="shared" si="87"/>
        <v>1091.398916984989</v>
      </c>
      <c r="P107" s="8">
        <f t="shared" si="88"/>
        <v>46.578732762892471</v>
      </c>
      <c r="Q107" s="8">
        <f t="shared" si="89"/>
        <v>1137.9776497478815</v>
      </c>
      <c r="R107" s="9">
        <f t="shared" si="82"/>
        <v>3563008.0213606171</v>
      </c>
      <c r="S107" s="21"/>
      <c r="U107" s="2">
        <v>44287</v>
      </c>
      <c r="V107" s="8">
        <f t="shared" ref="V107:W107" si="131">E119</f>
        <v>476.5</v>
      </c>
      <c r="W107" s="8">
        <f t="shared" si="131"/>
        <v>227052.25</v>
      </c>
      <c r="X107" s="7">
        <v>0</v>
      </c>
      <c r="Y107" s="7">
        <v>0</v>
      </c>
      <c r="Z107" s="7">
        <v>1</v>
      </c>
      <c r="AA107" s="62">
        <v>0</v>
      </c>
      <c r="AB107" s="7">
        <v>0</v>
      </c>
      <c r="AC107" s="7">
        <v>0</v>
      </c>
      <c r="AD107" s="7">
        <v>0</v>
      </c>
      <c r="AE107" s="7">
        <v>0</v>
      </c>
      <c r="AF107" s="8">
        <f t="shared" si="91"/>
        <v>1264.2025944833017</v>
      </c>
      <c r="AH107" s="17">
        <v>63</v>
      </c>
      <c r="AI107" s="17">
        <v>1801.783579511</v>
      </c>
      <c r="AJ107" s="17">
        <v>21.171088620544424</v>
      </c>
      <c r="AK107" s="17">
        <v>0.23180019791860054</v>
      </c>
      <c r="AS107" s="1">
        <v>63</v>
      </c>
      <c r="AT107" s="7">
        <f t="shared" si="49"/>
        <v>77</v>
      </c>
      <c r="AU107" s="52">
        <f t="shared" si="50"/>
        <v>0.63721413721413722</v>
      </c>
      <c r="AV107" s="52">
        <f t="shared" si="51"/>
        <v>0.35102215742413223</v>
      </c>
      <c r="AW107" s="43"/>
      <c r="AX107" s="1">
        <v>63</v>
      </c>
      <c r="AY107" s="46">
        <f t="shared" si="52"/>
        <v>21.171088620544424</v>
      </c>
      <c r="AZ107" s="46">
        <f t="shared" si="125"/>
        <v>-40.297817414224028</v>
      </c>
      <c r="BA107" s="46">
        <f t="shared" si="125"/>
        <v>-117.16371215802565</v>
      </c>
      <c r="BB107" s="46">
        <f t="shared" si="125"/>
        <v>-39.929806477289276</v>
      </c>
      <c r="BC107" s="46">
        <f t="shared" si="125"/>
        <v>-70.503272696959812</v>
      </c>
      <c r="BD107" s="46">
        <f t="shared" si="125"/>
        <v>-168.94967312578365</v>
      </c>
      <c r="BE107" s="46">
        <f t="shared" si="125"/>
        <v>30.149574330701512</v>
      </c>
      <c r="BF107" s="46">
        <f t="shared" si="125"/>
        <v>52.375127182178517</v>
      </c>
      <c r="BG107" s="46">
        <f t="shared" si="125"/>
        <v>55.854857730340996</v>
      </c>
      <c r="BH107" s="46">
        <f t="shared" si="125"/>
        <v>86.816926143016076</v>
      </c>
      <c r="BI107" s="46">
        <f t="shared" si="92"/>
        <v>-56.881949310255209</v>
      </c>
      <c r="BJ107" s="46">
        <f t="shared" si="92"/>
        <v>48.923929799767848</v>
      </c>
      <c r="BK107" s="46">
        <f t="shared" si="92"/>
        <v>164.46041253563567</v>
      </c>
      <c r="BL107" s="1">
        <v>63</v>
      </c>
      <c r="BM107" s="60">
        <f t="shared" si="122"/>
        <v>448.21499337895159</v>
      </c>
      <c r="BN107" s="60">
        <f t="shared" si="122"/>
        <v>-853.148663691058</v>
      </c>
      <c r="BO107" s="60">
        <f t="shared" si="122"/>
        <v>-2480.4833332095327</v>
      </c>
      <c r="BP107" s="60">
        <f t="shared" si="120"/>
        <v>-845.35747153188265</v>
      </c>
      <c r="BQ107" s="60">
        <f t="shared" si="120"/>
        <v>-1492.6310343057532</v>
      </c>
      <c r="BR107" s="60">
        <f t="shared" si="120"/>
        <v>-3576.8485021579991</v>
      </c>
      <c r="BS107" s="60">
        <f t="shared" si="120"/>
        <v>638.29931002698038</v>
      </c>
      <c r="BT107" s="60">
        <f t="shared" si="120"/>
        <v>1108.838459086197</v>
      </c>
      <c r="BU107" s="60">
        <f t="shared" si="120"/>
        <v>1182.5081428969609</v>
      </c>
      <c r="BV107" s="60">
        <f t="shared" si="79"/>
        <v>1838.0088371370687</v>
      </c>
      <c r="BW107" s="60">
        <f t="shared" si="79"/>
        <v>-1204.2527897567338</v>
      </c>
      <c r="BX107" s="60">
        <f t="shared" si="79"/>
        <v>1035.7728534561893</v>
      </c>
      <c r="BY107" s="60">
        <f t="shared" si="79"/>
        <v>3481.8059683632641</v>
      </c>
    </row>
    <row r="108" spans="1:77">
      <c r="A108" s="2">
        <v>43952</v>
      </c>
      <c r="B108" s="8">
        <f>'WA Sch. 1-2'!B109</f>
        <v>290.02499999999998</v>
      </c>
      <c r="C108" s="8">
        <f>'WA Sch. 1-2'!C109</f>
        <v>84114.500624999986</v>
      </c>
      <c r="D108" s="8">
        <f>'WA Sch. 1-2'!D109</f>
        <v>14.95</v>
      </c>
      <c r="E108" s="8">
        <f>'WA Sch. 1-2'!E109</f>
        <v>299.5</v>
      </c>
      <c r="F108" s="8">
        <f t="shared" si="84"/>
        <v>89700.25</v>
      </c>
      <c r="G108" s="8">
        <f>'WA Sch. 1-2'!G109</f>
        <v>10</v>
      </c>
      <c r="H108" s="8">
        <f t="shared" si="128"/>
        <v>-9.4750000000000227</v>
      </c>
      <c r="I108" s="8">
        <f t="shared" si="128"/>
        <v>-5585.749375000014</v>
      </c>
      <c r="J108" s="8">
        <f t="shared" si="128"/>
        <v>4.9499999999999993</v>
      </c>
      <c r="K108" s="9">
        <v>3102</v>
      </c>
      <c r="L108" s="9">
        <v>2999608.6513300003</v>
      </c>
      <c r="M108" s="9">
        <v>-225367</v>
      </c>
      <c r="N108" s="9">
        <f t="shared" si="86"/>
        <v>2774241.6513300003</v>
      </c>
      <c r="O108" s="9">
        <f t="shared" si="87"/>
        <v>894.33966838491301</v>
      </c>
      <c r="P108" s="8">
        <f t="shared" si="88"/>
        <v>-16.266116220154302</v>
      </c>
      <c r="Q108" s="8">
        <f t="shared" si="89"/>
        <v>878.07355216475867</v>
      </c>
      <c r="R108" s="9">
        <f t="shared" si="82"/>
        <v>2723784.1588150812</v>
      </c>
      <c r="S108" s="21"/>
      <c r="U108" s="2">
        <v>44317</v>
      </c>
      <c r="V108" s="8">
        <f t="shared" ref="V108:W108" si="132">E120</f>
        <v>271</v>
      </c>
      <c r="W108" s="8">
        <f t="shared" si="132"/>
        <v>73441</v>
      </c>
      <c r="X108" s="7">
        <v>0</v>
      </c>
      <c r="Y108" s="7">
        <v>0</v>
      </c>
      <c r="Z108" s="7">
        <v>0</v>
      </c>
      <c r="AA108" s="62">
        <v>0</v>
      </c>
      <c r="AB108" s="7">
        <v>0</v>
      </c>
      <c r="AC108" s="7">
        <v>0</v>
      </c>
      <c r="AD108" s="7">
        <v>0</v>
      </c>
      <c r="AE108" s="7">
        <v>0</v>
      </c>
      <c r="AF108" s="8">
        <f t="shared" si="91"/>
        <v>895.95853159911348</v>
      </c>
      <c r="AH108" s="17">
        <v>64</v>
      </c>
      <c r="AI108" s="17">
        <v>1319.3357648467261</v>
      </c>
      <c r="AJ108" s="17">
        <v>75.450355839870554</v>
      </c>
      <c r="AK108" s="17">
        <v>0.82609863527466942</v>
      </c>
      <c r="AS108" s="1">
        <v>64</v>
      </c>
      <c r="AT108" s="7">
        <f t="shared" si="49"/>
        <v>98</v>
      </c>
      <c r="AU108" s="52">
        <f t="shared" si="50"/>
        <v>0.81185031185031187</v>
      </c>
      <c r="AV108" s="52">
        <f t="shared" si="51"/>
        <v>0.88473536642075068</v>
      </c>
      <c r="AW108" s="43"/>
      <c r="AX108" s="1">
        <v>64</v>
      </c>
      <c r="AY108" s="46">
        <f t="shared" si="52"/>
        <v>75.450355839870554</v>
      </c>
      <c r="AZ108" s="46">
        <f t="shared" si="125"/>
        <v>21.171088620544424</v>
      </c>
      <c r="BA108" s="46">
        <f t="shared" si="125"/>
        <v>-40.297817414224028</v>
      </c>
      <c r="BB108" s="46">
        <f t="shared" si="125"/>
        <v>-117.16371215802565</v>
      </c>
      <c r="BC108" s="46">
        <f t="shared" si="125"/>
        <v>-39.929806477289276</v>
      </c>
      <c r="BD108" s="46">
        <f t="shared" si="125"/>
        <v>-70.503272696959812</v>
      </c>
      <c r="BE108" s="46">
        <f t="shared" si="125"/>
        <v>-168.94967312578365</v>
      </c>
      <c r="BF108" s="46">
        <f t="shared" si="125"/>
        <v>30.149574330701512</v>
      </c>
      <c r="BG108" s="46">
        <f t="shared" si="125"/>
        <v>52.375127182178517</v>
      </c>
      <c r="BH108" s="46">
        <f t="shared" si="125"/>
        <v>55.854857730340996</v>
      </c>
      <c r="BI108" s="46">
        <f t="shared" si="92"/>
        <v>86.816926143016076</v>
      </c>
      <c r="BJ108" s="46">
        <f t="shared" si="92"/>
        <v>-56.881949310255209</v>
      </c>
      <c r="BK108" s="46">
        <f t="shared" si="92"/>
        <v>48.923929799767848</v>
      </c>
      <c r="BL108" s="1">
        <v>64</v>
      </c>
      <c r="BM108" s="60">
        <f t="shared" si="122"/>
        <v>5692.7561963631097</v>
      </c>
      <c r="BN108" s="60">
        <f t="shared" si="122"/>
        <v>1597.3661699375248</v>
      </c>
      <c r="BO108" s="60">
        <f t="shared" si="122"/>
        <v>-3040.4846634733303</v>
      </c>
      <c r="BP108" s="60">
        <f t="shared" si="120"/>
        <v>-8840.0437738432083</v>
      </c>
      <c r="BQ108" s="60">
        <f t="shared" si="120"/>
        <v>-3012.7181073286388</v>
      </c>
      <c r="BR108" s="60">
        <f t="shared" si="120"/>
        <v>-5319.4970128610476</v>
      </c>
      <c r="BS108" s="60">
        <f t="shared" si="120"/>
        <v>-12747.312956370204</v>
      </c>
      <c r="BT108" s="60">
        <f t="shared" si="120"/>
        <v>2274.7961116720712</v>
      </c>
      <c r="BU108" s="60">
        <f t="shared" si="120"/>
        <v>3951.7219830538638</v>
      </c>
      <c r="BV108" s="60">
        <f t="shared" si="79"/>
        <v>4214.2688911395917</v>
      </c>
      <c r="BW108" s="60">
        <f t="shared" si="79"/>
        <v>6550.3679704143469</v>
      </c>
      <c r="BX108" s="60">
        <f t="shared" si="79"/>
        <v>-4291.7633163242326</v>
      </c>
      <c r="BY108" s="60">
        <f t="shared" si="79"/>
        <v>3691.3279124773485</v>
      </c>
    </row>
    <row r="109" spans="1:77">
      <c r="A109" s="2">
        <v>43983</v>
      </c>
      <c r="B109" s="8">
        <f>'WA Sch. 1-2'!B110</f>
        <v>126.95</v>
      </c>
      <c r="C109" s="8">
        <f>'WA Sch. 1-2'!C110</f>
        <v>16116.302500000002</v>
      </c>
      <c r="D109" s="8">
        <f>'WA Sch. 1-2'!D110</f>
        <v>68</v>
      </c>
      <c r="E109" s="8">
        <f>'WA Sch. 1-2'!E110</f>
        <v>145.5</v>
      </c>
      <c r="F109" s="8">
        <f t="shared" si="84"/>
        <v>21170.25</v>
      </c>
      <c r="G109" s="8">
        <f>'WA Sch. 1-2'!G110</f>
        <v>43</v>
      </c>
      <c r="H109" s="8">
        <f t="shared" si="128"/>
        <v>-18.549999999999997</v>
      </c>
      <c r="I109" s="8">
        <f t="shared" si="128"/>
        <v>-5053.9474999999984</v>
      </c>
      <c r="J109" s="8">
        <f t="shared" si="128"/>
        <v>25</v>
      </c>
      <c r="K109" s="9">
        <v>3138</v>
      </c>
      <c r="L109" s="9">
        <v>2181078.98997</v>
      </c>
      <c r="M109" s="9">
        <v>-460568</v>
      </c>
      <c r="N109" s="9">
        <f t="shared" si="86"/>
        <v>1720510.98997</v>
      </c>
      <c r="O109" s="9">
        <f t="shared" si="87"/>
        <v>548.28266092096874</v>
      </c>
      <c r="P109" s="8">
        <f t="shared" si="88"/>
        <v>-30.18636598653039</v>
      </c>
      <c r="Q109" s="8">
        <f t="shared" si="89"/>
        <v>518.09629493443833</v>
      </c>
      <c r="R109" s="9">
        <f t="shared" si="82"/>
        <v>1625786.1735042676</v>
      </c>
      <c r="S109" s="21"/>
      <c r="U109" s="2">
        <v>44348</v>
      </c>
      <c r="V109" s="8">
        <f t="shared" ref="V109:W109" si="133">E121</f>
        <v>74.5</v>
      </c>
      <c r="W109" s="8">
        <f t="shared" si="133"/>
        <v>5550.25</v>
      </c>
      <c r="X109" s="7">
        <v>0</v>
      </c>
      <c r="Y109" s="7">
        <v>0</v>
      </c>
      <c r="Z109" s="7">
        <v>0</v>
      </c>
      <c r="AA109" s="62">
        <v>0</v>
      </c>
      <c r="AB109" s="7">
        <v>0</v>
      </c>
      <c r="AC109" s="7">
        <v>0</v>
      </c>
      <c r="AD109" s="7">
        <v>0</v>
      </c>
      <c r="AE109" s="7">
        <v>0</v>
      </c>
      <c r="AF109" s="8">
        <f t="shared" si="91"/>
        <v>619.65409926582277</v>
      </c>
      <c r="AH109" s="17">
        <v>65</v>
      </c>
      <c r="AI109" s="17">
        <v>651.34612469983153</v>
      </c>
      <c r="AJ109" s="17">
        <v>75.480618333578946</v>
      </c>
      <c r="AK109" s="17">
        <v>0.82642997638597671</v>
      </c>
      <c r="AS109" s="1">
        <v>65</v>
      </c>
      <c r="AT109" s="7">
        <f t="shared" si="49"/>
        <v>99</v>
      </c>
      <c r="AU109" s="52">
        <f t="shared" si="50"/>
        <v>0.82016632016632018</v>
      </c>
      <c r="AV109" s="52">
        <f t="shared" si="51"/>
        <v>0.91599911388803534</v>
      </c>
      <c r="AW109" s="43"/>
      <c r="AX109" s="1">
        <v>65</v>
      </c>
      <c r="AY109" s="46">
        <f t="shared" si="52"/>
        <v>75.480618333578946</v>
      </c>
      <c r="AZ109" s="46">
        <f t="shared" si="125"/>
        <v>75.450355839870554</v>
      </c>
      <c r="BA109" s="46">
        <f t="shared" si="125"/>
        <v>21.171088620544424</v>
      </c>
      <c r="BB109" s="46">
        <f t="shared" si="125"/>
        <v>-40.297817414224028</v>
      </c>
      <c r="BC109" s="46">
        <f t="shared" si="125"/>
        <v>-117.16371215802565</v>
      </c>
      <c r="BD109" s="46">
        <f t="shared" si="125"/>
        <v>-39.929806477289276</v>
      </c>
      <c r="BE109" s="46">
        <f t="shared" si="125"/>
        <v>-70.503272696959812</v>
      </c>
      <c r="BF109" s="46">
        <f t="shared" si="125"/>
        <v>-168.94967312578365</v>
      </c>
      <c r="BG109" s="46">
        <f t="shared" si="125"/>
        <v>30.149574330701512</v>
      </c>
      <c r="BH109" s="46">
        <f t="shared" si="125"/>
        <v>52.375127182178517</v>
      </c>
      <c r="BI109" s="46">
        <f t="shared" si="92"/>
        <v>55.854857730340996</v>
      </c>
      <c r="BJ109" s="46">
        <f t="shared" si="92"/>
        <v>86.816926143016076</v>
      </c>
      <c r="BK109" s="46">
        <f t="shared" si="92"/>
        <v>-56.881949310255209</v>
      </c>
      <c r="BL109" s="1">
        <v>65</v>
      </c>
      <c r="BM109" s="60">
        <f t="shared" si="122"/>
        <v>5697.3237440194353</v>
      </c>
      <c r="BN109" s="60">
        <f t="shared" si="122"/>
        <v>5695.03951228201</v>
      </c>
      <c r="BO109" s="60">
        <f t="shared" si="122"/>
        <v>1598.0068598737037</v>
      </c>
      <c r="BP109" s="60">
        <f t="shared" si="120"/>
        <v>-3041.7041759192903</v>
      </c>
      <c r="BQ109" s="60">
        <f t="shared" si="120"/>
        <v>-8843.5894399452427</v>
      </c>
      <c r="BR109" s="60">
        <f t="shared" si="120"/>
        <v>-3013.926482845935</v>
      </c>
      <c r="BS109" s="60">
        <f t="shared" si="120"/>
        <v>-5321.6306177074603</v>
      </c>
      <c r="BT109" s="60">
        <f t="shared" si="120"/>
        <v>-12752.425794790208</v>
      </c>
      <c r="BU109" s="60">
        <f t="shared" si="120"/>
        <v>2275.7085129755646</v>
      </c>
      <c r="BV109" s="60">
        <f t="shared" si="79"/>
        <v>3953.3069850106908</v>
      </c>
      <c r="BW109" s="60">
        <f t="shared" si="79"/>
        <v>4215.9591984202389</v>
      </c>
      <c r="BX109" s="60">
        <f t="shared" si="79"/>
        <v>6552.9952670955317</v>
      </c>
      <c r="BY109" s="60">
        <f t="shared" si="79"/>
        <v>-4293.4847059573549</v>
      </c>
    </row>
    <row r="110" spans="1:77">
      <c r="A110" s="2">
        <v>44013</v>
      </c>
      <c r="B110" s="8">
        <f>'WA Sch. 1-2'!B111</f>
        <v>14.1</v>
      </c>
      <c r="C110" s="8">
        <f>'WA Sch. 1-2'!C111</f>
        <v>198.81</v>
      </c>
      <c r="D110" s="8">
        <f>'WA Sch. 1-2'!D111</f>
        <v>240.05</v>
      </c>
      <c r="E110" s="8">
        <f>'WA Sch. 1-2'!E111</f>
        <v>22.5</v>
      </c>
      <c r="F110" s="8">
        <f t="shared" si="84"/>
        <v>506.25</v>
      </c>
      <c r="G110" s="8">
        <f>'WA Sch. 1-2'!G111</f>
        <v>193</v>
      </c>
      <c r="H110" s="8">
        <f t="shared" si="128"/>
        <v>-8.4</v>
      </c>
      <c r="I110" s="8">
        <f t="shared" si="128"/>
        <v>-307.44</v>
      </c>
      <c r="J110" s="8">
        <f t="shared" si="128"/>
        <v>47.050000000000011</v>
      </c>
      <c r="K110" s="9">
        <v>3127</v>
      </c>
      <c r="L110" s="9">
        <v>1762350.2601299998</v>
      </c>
      <c r="M110" s="9">
        <v>-39781</v>
      </c>
      <c r="N110" s="9">
        <f t="shared" si="86"/>
        <v>1722569.2601299998</v>
      </c>
      <c r="O110" s="9">
        <f t="shared" si="87"/>
        <v>550.8696066933162</v>
      </c>
      <c r="P110" s="8">
        <f t="shared" si="88"/>
        <v>-13.110441436281119</v>
      </c>
      <c r="Q110" s="8">
        <f t="shared" si="89"/>
        <v>537.75916525703508</v>
      </c>
      <c r="R110" s="9">
        <f t="shared" si="82"/>
        <v>1681572.9097587487</v>
      </c>
      <c r="S110" s="21"/>
      <c r="U110" s="2">
        <v>44378</v>
      </c>
      <c r="V110" s="8">
        <f t="shared" ref="V110:W110" si="134">E122</f>
        <v>0</v>
      </c>
      <c r="W110" s="8">
        <f t="shared" si="134"/>
        <v>0</v>
      </c>
      <c r="X110" s="7">
        <v>0</v>
      </c>
      <c r="Y110" s="7">
        <v>0</v>
      </c>
      <c r="Z110" s="7">
        <v>0</v>
      </c>
      <c r="AA110" s="62">
        <v>0</v>
      </c>
      <c r="AB110" s="7">
        <v>0</v>
      </c>
      <c r="AC110" s="7">
        <v>0</v>
      </c>
      <c r="AD110" s="7">
        <v>0</v>
      </c>
      <c r="AE110" s="7">
        <v>0</v>
      </c>
      <c r="AF110" s="8">
        <f t="shared" si="91"/>
        <v>528.52088459068011</v>
      </c>
      <c r="AH110" s="17">
        <v>66</v>
      </c>
      <c r="AI110" s="17">
        <v>617.38288080453231</v>
      </c>
      <c r="AJ110" s="17">
        <v>14.354648509321919</v>
      </c>
      <c r="AK110" s="17">
        <v>0.15716765562465437</v>
      </c>
      <c r="AS110" s="1">
        <v>66</v>
      </c>
      <c r="AT110" s="7">
        <f t="shared" ref="AT110:AT164" si="135">RANK(AJ110,$AJ$45:$AJ$164,1)</f>
        <v>72</v>
      </c>
      <c r="AU110" s="52">
        <f t="shared" ref="AU110:AU164" si="136">(AT110-0.375)/(COUNT($AT$45:$AT$164)+0.25)</f>
        <v>0.59563409563409564</v>
      </c>
      <c r="AV110" s="52">
        <f t="shared" ref="AV110:AV164" si="137">_xlfn.NORM.S.INV(AU110)</f>
        <v>0.24206240467219475</v>
      </c>
      <c r="AW110" s="43"/>
      <c r="AX110" s="1">
        <v>66</v>
      </c>
      <c r="AY110" s="46">
        <f t="shared" ref="AY110:AY164" si="138">AJ110</f>
        <v>14.354648509321919</v>
      </c>
      <c r="AZ110" s="46">
        <f t="shared" si="125"/>
        <v>75.480618333578946</v>
      </c>
      <c r="BA110" s="46">
        <f t="shared" si="125"/>
        <v>75.450355839870554</v>
      </c>
      <c r="BB110" s="46">
        <f t="shared" si="125"/>
        <v>21.171088620544424</v>
      </c>
      <c r="BC110" s="46">
        <f t="shared" si="125"/>
        <v>-40.297817414224028</v>
      </c>
      <c r="BD110" s="46">
        <f t="shared" si="125"/>
        <v>-117.16371215802565</v>
      </c>
      <c r="BE110" s="46">
        <f t="shared" si="125"/>
        <v>-39.929806477289276</v>
      </c>
      <c r="BF110" s="46">
        <f t="shared" si="125"/>
        <v>-70.503272696959812</v>
      </c>
      <c r="BG110" s="46">
        <f t="shared" si="125"/>
        <v>-168.94967312578365</v>
      </c>
      <c r="BH110" s="46">
        <f t="shared" si="125"/>
        <v>30.149574330701512</v>
      </c>
      <c r="BI110" s="46">
        <f t="shared" si="92"/>
        <v>52.375127182178517</v>
      </c>
      <c r="BJ110" s="46">
        <f t="shared" si="92"/>
        <v>55.854857730340996</v>
      </c>
      <c r="BK110" s="46">
        <f t="shared" si="92"/>
        <v>86.816926143016076</v>
      </c>
      <c r="BL110" s="1">
        <v>66</v>
      </c>
      <c r="BM110" s="60">
        <f t="shared" si="122"/>
        <v>206.05593382618201</v>
      </c>
      <c r="BN110" s="60">
        <f t="shared" si="122"/>
        <v>1083.4977454448183</v>
      </c>
      <c r="BO110" s="60">
        <f t="shared" si="122"/>
        <v>1083.0633379846188</v>
      </c>
      <c r="BP110" s="60">
        <f t="shared" si="120"/>
        <v>303.90353570762528</v>
      </c>
      <c r="BQ110" s="60">
        <f t="shared" si="120"/>
        <v>-578.46100467402141</v>
      </c>
      <c r="BR110" s="60">
        <f t="shared" si="120"/>
        <v>-1681.8439060758396</v>
      </c>
      <c r="BS110" s="60">
        <f t="shared" si="120"/>
        <v>-573.17833702673681</v>
      </c>
      <c r="BT110" s="60">
        <f t="shared" si="120"/>
        <v>-1012.0496983217388</v>
      </c>
      <c r="BU110" s="60">
        <f t="shared" si="120"/>
        <v>-2425.2131734854775</v>
      </c>
      <c r="BV110" s="60">
        <f t="shared" si="79"/>
        <v>432.78654222290112</v>
      </c>
      <c r="BW110" s="60">
        <f t="shared" si="79"/>
        <v>751.82654133121412</v>
      </c>
      <c r="BX110" s="60">
        <f t="shared" si="79"/>
        <v>801.77685025723713</v>
      </c>
      <c r="BY110" s="60">
        <f t="shared" si="79"/>
        <v>1246.2264594427711</v>
      </c>
    </row>
    <row r="111" spans="1:77">
      <c r="A111" s="2">
        <v>44044</v>
      </c>
      <c r="B111" s="8">
        <f>'WA Sch. 1-2'!B112</f>
        <v>19.350000000000001</v>
      </c>
      <c r="C111" s="8">
        <f>'WA Sch. 1-2'!C112</f>
        <v>374.42250000000007</v>
      </c>
      <c r="D111" s="8">
        <f>'WA Sch. 1-2'!D112</f>
        <v>204.95</v>
      </c>
      <c r="E111" s="8">
        <f>'WA Sch. 1-2'!E112</f>
        <v>11.5</v>
      </c>
      <c r="F111" s="8">
        <f t="shared" si="84"/>
        <v>132.25</v>
      </c>
      <c r="G111" s="8">
        <f>'WA Sch. 1-2'!G112</f>
        <v>216</v>
      </c>
      <c r="H111" s="8">
        <f t="shared" si="128"/>
        <v>7.8500000000000014</v>
      </c>
      <c r="I111" s="8">
        <f t="shared" si="128"/>
        <v>242.17250000000007</v>
      </c>
      <c r="J111" s="8">
        <f t="shared" si="128"/>
        <v>-11.050000000000011</v>
      </c>
      <c r="K111" s="9">
        <v>3101</v>
      </c>
      <c r="L111" s="9">
        <v>1569875.3940999999</v>
      </c>
      <c r="M111" s="9">
        <v>101423</v>
      </c>
      <c r="N111" s="9">
        <f t="shared" si="86"/>
        <v>1671298.3940999999</v>
      </c>
      <c r="O111" s="9">
        <f t="shared" si="87"/>
        <v>538.9546578845534</v>
      </c>
      <c r="P111" s="8">
        <f t="shared" si="88"/>
        <v>12.239286915972695</v>
      </c>
      <c r="Q111" s="8">
        <f t="shared" si="89"/>
        <v>551.19394480052608</v>
      </c>
      <c r="R111" s="9">
        <f t="shared" si="82"/>
        <v>1709252.4228264315</v>
      </c>
      <c r="S111" s="21"/>
      <c r="U111" s="2">
        <v>44409</v>
      </c>
      <c r="V111" s="8">
        <f t="shared" ref="V111:W111" si="139">E123</f>
        <v>27</v>
      </c>
      <c r="W111" s="8">
        <f t="shared" si="139"/>
        <v>729</v>
      </c>
      <c r="X111" s="7">
        <v>0</v>
      </c>
      <c r="Y111" s="7">
        <v>0</v>
      </c>
      <c r="Z111" s="7">
        <v>0</v>
      </c>
      <c r="AA111" s="62">
        <v>0</v>
      </c>
      <c r="AB111" s="7">
        <v>0</v>
      </c>
      <c r="AC111" s="7">
        <v>0</v>
      </c>
      <c r="AD111" s="7">
        <v>0</v>
      </c>
      <c r="AE111" s="7">
        <v>0</v>
      </c>
      <c r="AF111" s="8">
        <f t="shared" si="91"/>
        <v>604.55867243933187</v>
      </c>
      <c r="AH111" s="17">
        <v>67</v>
      </c>
      <c r="AI111" s="17">
        <v>470.74445222971082</v>
      </c>
      <c r="AJ111" s="17">
        <v>15.516948767984331</v>
      </c>
      <c r="AK111" s="17">
        <v>0.16989356853483609</v>
      </c>
      <c r="AS111" s="1">
        <v>67</v>
      </c>
      <c r="AT111" s="7">
        <f t="shared" si="135"/>
        <v>73</v>
      </c>
      <c r="AU111" s="52">
        <f t="shared" si="136"/>
        <v>0.60395010395010396</v>
      </c>
      <c r="AV111" s="52">
        <f t="shared" si="137"/>
        <v>0.26358490404097262</v>
      </c>
      <c r="AW111" s="43"/>
      <c r="AX111" s="1">
        <v>67</v>
      </c>
      <c r="AY111" s="46">
        <f t="shared" si="138"/>
        <v>15.516948767984331</v>
      </c>
      <c r="AZ111" s="46">
        <f t="shared" si="125"/>
        <v>14.354648509321919</v>
      </c>
      <c r="BA111" s="46">
        <f t="shared" si="125"/>
        <v>75.480618333578946</v>
      </c>
      <c r="BB111" s="46">
        <f t="shared" si="125"/>
        <v>75.450355839870554</v>
      </c>
      <c r="BC111" s="46">
        <f t="shared" si="125"/>
        <v>21.171088620544424</v>
      </c>
      <c r="BD111" s="46">
        <f t="shared" si="125"/>
        <v>-40.297817414224028</v>
      </c>
      <c r="BE111" s="46">
        <f t="shared" si="125"/>
        <v>-117.16371215802565</v>
      </c>
      <c r="BF111" s="46">
        <f t="shared" si="125"/>
        <v>-39.929806477289276</v>
      </c>
      <c r="BG111" s="46">
        <f t="shared" si="125"/>
        <v>-70.503272696959812</v>
      </c>
      <c r="BH111" s="46">
        <f t="shared" si="125"/>
        <v>-168.94967312578365</v>
      </c>
      <c r="BI111" s="46">
        <f t="shared" si="92"/>
        <v>30.149574330701512</v>
      </c>
      <c r="BJ111" s="46">
        <f t="shared" si="92"/>
        <v>52.375127182178517</v>
      </c>
      <c r="BK111" s="46">
        <f t="shared" si="92"/>
        <v>55.854857730340996</v>
      </c>
      <c r="BL111" s="1">
        <v>67</v>
      </c>
      <c r="BM111" s="60">
        <f t="shared" si="122"/>
        <v>240.77569906825482</v>
      </c>
      <c r="BN111" s="60">
        <f t="shared" si="122"/>
        <v>222.74034550157506</v>
      </c>
      <c r="BO111" s="60">
        <f t="shared" si="122"/>
        <v>1171.2288876579362</v>
      </c>
      <c r="BP111" s="60">
        <f t="shared" si="120"/>
        <v>1170.7593060934717</v>
      </c>
      <c r="BQ111" s="60">
        <f t="shared" si="120"/>
        <v>328.51069748744908</v>
      </c>
      <c r="BR111" s="60">
        <f t="shared" si="120"/>
        <v>-625.2991682781045</v>
      </c>
      <c r="BS111" s="60">
        <f t="shared" si="120"/>
        <v>-1818.0233190229612</v>
      </c>
      <c r="BT111" s="60">
        <f t="shared" si="120"/>
        <v>-619.58876142362999</v>
      </c>
      <c r="BU111" s="60">
        <f t="shared" si="120"/>
        <v>-1093.9956704139615</v>
      </c>
      <c r="BV111" s="60">
        <f t="shared" si="79"/>
        <v>-2621.5834222605054</v>
      </c>
      <c r="BW111" s="60">
        <f t="shared" si="79"/>
        <v>467.82940026603728</v>
      </c>
      <c r="BX111" s="60">
        <f t="shared" si="79"/>
        <v>812.70216520253712</v>
      </c>
      <c r="BY111" s="60">
        <f t="shared" si="79"/>
        <v>866.69696584476492</v>
      </c>
    </row>
    <row r="112" spans="1:77">
      <c r="A112" s="2">
        <v>44075</v>
      </c>
      <c r="B112" s="8">
        <f>'WA Sch. 1-2'!B113</f>
        <v>152.32499999999999</v>
      </c>
      <c r="C112" s="8">
        <f>'WA Sch. 1-2'!C113</f>
        <v>23202.905624999996</v>
      </c>
      <c r="D112" s="8">
        <f>'WA Sch. 1-2'!D113</f>
        <v>43.875</v>
      </c>
      <c r="E112" s="8">
        <f>'WA Sch. 1-2'!E113</f>
        <v>90.5</v>
      </c>
      <c r="F112" s="8">
        <f t="shared" si="84"/>
        <v>8190.25</v>
      </c>
      <c r="G112" s="8">
        <f>'WA Sch. 1-2'!G113</f>
        <v>62</v>
      </c>
      <c r="H112" s="8">
        <f t="shared" si="128"/>
        <v>61.824999999999989</v>
      </c>
      <c r="I112" s="8">
        <f t="shared" si="128"/>
        <v>15012.655624999996</v>
      </c>
      <c r="J112" s="8">
        <f t="shared" si="128"/>
        <v>-18.125</v>
      </c>
      <c r="K112" s="9">
        <v>3130</v>
      </c>
      <c r="L112" s="9">
        <v>1795186.6648900004</v>
      </c>
      <c r="M112" s="9">
        <v>271036</v>
      </c>
      <c r="N112" s="9">
        <f t="shared" si="86"/>
        <v>2066222.6648900004</v>
      </c>
      <c r="O112" s="9">
        <f t="shared" si="87"/>
        <v>660.13503670607042</v>
      </c>
      <c r="P112" s="8">
        <f t="shared" si="88"/>
        <v>100.09099595256176</v>
      </c>
      <c r="Q112" s="8">
        <f t="shared" si="89"/>
        <v>760.22603265863222</v>
      </c>
      <c r="R112" s="9">
        <f t="shared" si="82"/>
        <v>2379507.4822215186</v>
      </c>
      <c r="S112" s="21"/>
      <c r="U112" s="2">
        <v>44440</v>
      </c>
      <c r="V112" s="8">
        <f t="shared" ref="V112:W112" si="140">E124</f>
        <v>134</v>
      </c>
      <c r="W112" s="8">
        <f t="shared" si="140"/>
        <v>17956</v>
      </c>
      <c r="X112" s="7">
        <v>0</v>
      </c>
      <c r="Y112" s="7">
        <v>0</v>
      </c>
      <c r="Z112" s="7">
        <v>0</v>
      </c>
      <c r="AA112" s="62">
        <v>0</v>
      </c>
      <c r="AB112" s="7">
        <v>0</v>
      </c>
      <c r="AC112" s="7">
        <v>0</v>
      </c>
      <c r="AD112" s="7">
        <v>0</v>
      </c>
      <c r="AE112" s="7">
        <v>0</v>
      </c>
      <c r="AF112" s="8">
        <f t="shared" si="91"/>
        <v>751.2570569293822</v>
      </c>
      <c r="AH112" s="17">
        <v>68</v>
      </c>
      <c r="AI112" s="17">
        <v>486.36453249042046</v>
      </c>
      <c r="AJ112" s="17">
        <v>38.641572450173555</v>
      </c>
      <c r="AK112" s="17">
        <v>0.42308283255421164</v>
      </c>
      <c r="AS112" s="1">
        <v>68</v>
      </c>
      <c r="AT112" s="7">
        <f t="shared" si="135"/>
        <v>85</v>
      </c>
      <c r="AU112" s="52">
        <f t="shared" si="136"/>
        <v>0.70374220374220375</v>
      </c>
      <c r="AV112" s="52">
        <f t="shared" si="137"/>
        <v>0.53519417688850079</v>
      </c>
      <c r="AW112" s="43"/>
      <c r="AX112" s="1">
        <v>68</v>
      </c>
      <c r="AY112" s="46">
        <f t="shared" si="138"/>
        <v>38.641572450173555</v>
      </c>
      <c r="AZ112" s="46">
        <f t="shared" si="125"/>
        <v>15.516948767984331</v>
      </c>
      <c r="BA112" s="46">
        <f t="shared" si="125"/>
        <v>14.354648509321919</v>
      </c>
      <c r="BB112" s="46">
        <f t="shared" si="125"/>
        <v>75.480618333578946</v>
      </c>
      <c r="BC112" s="46">
        <f t="shared" si="125"/>
        <v>75.450355839870554</v>
      </c>
      <c r="BD112" s="46">
        <f t="shared" si="125"/>
        <v>21.171088620544424</v>
      </c>
      <c r="BE112" s="46">
        <f t="shared" si="125"/>
        <v>-40.297817414224028</v>
      </c>
      <c r="BF112" s="46">
        <f t="shared" si="125"/>
        <v>-117.16371215802565</v>
      </c>
      <c r="BG112" s="46">
        <f t="shared" si="125"/>
        <v>-39.929806477289276</v>
      </c>
      <c r="BH112" s="46">
        <f t="shared" si="125"/>
        <v>-70.503272696959812</v>
      </c>
      <c r="BI112" s="46">
        <f t="shared" si="92"/>
        <v>-168.94967312578365</v>
      </c>
      <c r="BJ112" s="46">
        <f t="shared" si="92"/>
        <v>30.149574330701512</v>
      </c>
      <c r="BK112" s="46">
        <f t="shared" si="92"/>
        <v>52.375127182178517</v>
      </c>
      <c r="BL112" s="1">
        <v>68</v>
      </c>
      <c r="BM112" s="60">
        <f t="shared" si="122"/>
        <v>1493.1711214220229</v>
      </c>
      <c r="BN112" s="60">
        <f t="shared" si="122"/>
        <v>599.5993000237055</v>
      </c>
      <c r="BO112" s="60">
        <f t="shared" si="122"/>
        <v>554.68619036974621</v>
      </c>
      <c r="BP112" s="60">
        <f t="shared" si="120"/>
        <v>2916.6897819209053</v>
      </c>
      <c r="BQ112" s="60">
        <f t="shared" si="120"/>
        <v>2915.5203915777497</v>
      </c>
      <c r="BR112" s="60">
        <f t="shared" si="120"/>
        <v>818.08415477982078</v>
      </c>
      <c r="BS112" s="60">
        <f t="shared" si="120"/>
        <v>-1557.1710311956035</v>
      </c>
      <c r="BT112" s="60">
        <f t="shared" si="120"/>
        <v>-4527.3900718856394</v>
      </c>
      <c r="BU112" s="60">
        <f t="shared" si="120"/>
        <v>-1542.9505099135831</v>
      </c>
      <c r="BV112" s="60">
        <f t="shared" si="79"/>
        <v>-2724.3573198939202</v>
      </c>
      <c r="BW112" s="60">
        <f t="shared" si="79"/>
        <v>-6528.4810345231272</v>
      </c>
      <c r="BX112" s="60">
        <f t="shared" si="79"/>
        <v>1165.0269608417052</v>
      </c>
      <c r="BY112" s="60">
        <f t="shared" si="79"/>
        <v>2023.8572715972184</v>
      </c>
    </row>
    <row r="113" spans="1:77">
      <c r="A113" s="2">
        <v>44105</v>
      </c>
      <c r="B113" s="8">
        <f>'WA Sch. 1-2'!B114</f>
        <v>510.4</v>
      </c>
      <c r="C113" s="8">
        <f>'WA Sch. 1-2'!C114</f>
        <v>260508.15999999997</v>
      </c>
      <c r="D113" s="8">
        <f>'WA Sch. 1-2'!D114</f>
        <v>0.65</v>
      </c>
      <c r="E113" s="8">
        <f>'WA Sch. 1-2'!E114</f>
        <v>530</v>
      </c>
      <c r="F113" s="8">
        <f t="shared" si="84"/>
        <v>280900</v>
      </c>
      <c r="G113" s="8">
        <f>'WA Sch. 1-2'!G114</f>
        <v>2.5</v>
      </c>
      <c r="H113" s="8">
        <f t="shared" si="128"/>
        <v>-19.600000000000023</v>
      </c>
      <c r="I113" s="8">
        <f t="shared" si="128"/>
        <v>-20391.840000000026</v>
      </c>
      <c r="J113" s="8">
        <f t="shared" si="128"/>
        <v>-1.85</v>
      </c>
      <c r="K113" s="9">
        <v>3135</v>
      </c>
      <c r="L113" s="9">
        <v>2490999.5938900001</v>
      </c>
      <c r="M113" s="9">
        <v>2490712</v>
      </c>
      <c r="N113" s="9">
        <f t="shared" si="86"/>
        <v>4981711.5938900001</v>
      </c>
      <c r="O113" s="9">
        <f t="shared" si="87"/>
        <v>1589.0627093748008</v>
      </c>
      <c r="P113" s="8">
        <f t="shared" si="88"/>
        <v>-36.140970180515161</v>
      </c>
      <c r="Q113" s="8">
        <f t="shared" si="89"/>
        <v>1552.9217391942857</v>
      </c>
      <c r="R113" s="9">
        <f t="shared" si="82"/>
        <v>4868409.652374086</v>
      </c>
      <c r="S113" s="21"/>
      <c r="U113" s="2">
        <v>44470</v>
      </c>
      <c r="V113" s="8">
        <f t="shared" ref="V113:W113" si="141">E125</f>
        <v>510</v>
      </c>
      <c r="W113" s="8">
        <f t="shared" si="141"/>
        <v>260100</v>
      </c>
      <c r="X113" s="7">
        <v>0</v>
      </c>
      <c r="Y113" s="7">
        <v>0</v>
      </c>
      <c r="Z113" s="7">
        <v>0</v>
      </c>
      <c r="AA113" s="62">
        <v>0</v>
      </c>
      <c r="AB113" s="7">
        <v>0</v>
      </c>
      <c r="AC113" s="7">
        <v>0</v>
      </c>
      <c r="AD113" s="7">
        <v>0</v>
      </c>
      <c r="AE113" s="7">
        <v>0</v>
      </c>
      <c r="AF113" s="8">
        <f t="shared" si="91"/>
        <v>1350.4251371379312</v>
      </c>
      <c r="AH113" s="17">
        <v>69</v>
      </c>
      <c r="AI113" s="17">
        <v>727.43585504718101</v>
      </c>
      <c r="AJ113" s="17">
        <v>-67.0226639390728</v>
      </c>
      <c r="AK113" s="17">
        <v>-0.73382465326005586</v>
      </c>
      <c r="AS113" s="1">
        <v>69</v>
      </c>
      <c r="AT113" s="7">
        <f t="shared" si="135"/>
        <v>24</v>
      </c>
      <c r="AU113" s="52">
        <f t="shared" si="136"/>
        <v>0.19646569646569648</v>
      </c>
      <c r="AV113" s="52">
        <f t="shared" si="137"/>
        <v>-0.85431334867221986</v>
      </c>
      <c r="AW113" s="43"/>
      <c r="AX113" s="1">
        <v>69</v>
      </c>
      <c r="AY113" s="46">
        <f t="shared" si="138"/>
        <v>-67.0226639390728</v>
      </c>
      <c r="AZ113" s="46">
        <f t="shared" si="125"/>
        <v>38.641572450173555</v>
      </c>
      <c r="BA113" s="46">
        <f t="shared" si="125"/>
        <v>15.516948767984331</v>
      </c>
      <c r="BB113" s="46">
        <f t="shared" si="125"/>
        <v>14.354648509321919</v>
      </c>
      <c r="BC113" s="46">
        <f t="shared" si="125"/>
        <v>75.480618333578946</v>
      </c>
      <c r="BD113" s="46">
        <f t="shared" si="125"/>
        <v>75.450355839870554</v>
      </c>
      <c r="BE113" s="46">
        <f t="shared" si="125"/>
        <v>21.171088620544424</v>
      </c>
      <c r="BF113" s="46">
        <f t="shared" si="125"/>
        <v>-40.297817414224028</v>
      </c>
      <c r="BG113" s="46">
        <f t="shared" si="125"/>
        <v>-117.16371215802565</v>
      </c>
      <c r="BH113" s="46">
        <f t="shared" si="125"/>
        <v>-39.929806477289276</v>
      </c>
      <c r="BI113" s="46">
        <f t="shared" si="92"/>
        <v>-70.503272696959812</v>
      </c>
      <c r="BJ113" s="46">
        <f t="shared" si="92"/>
        <v>-168.94967312578365</v>
      </c>
      <c r="BK113" s="46">
        <f t="shared" si="92"/>
        <v>30.149574330701512</v>
      </c>
      <c r="BL113" s="1">
        <v>69</v>
      </c>
      <c r="BM113" s="60">
        <f t="shared" si="122"/>
        <v>4492.0374814898705</v>
      </c>
      <c r="BN113" s="60">
        <f t="shared" si="122"/>
        <v>-2589.86112440532</v>
      </c>
      <c r="BO113" s="60">
        <f t="shared" si="122"/>
        <v>-1039.9872426364307</v>
      </c>
      <c r="BP113" s="60">
        <f t="shared" si="120"/>
        <v>-962.08678300380268</v>
      </c>
      <c r="BQ113" s="60">
        <f t="shared" si="120"/>
        <v>-5058.9121164848775</v>
      </c>
      <c r="BR113" s="60">
        <f t="shared" si="120"/>
        <v>-5056.8838435391017</v>
      </c>
      <c r="BS113" s="60">
        <f t="shared" si="120"/>
        <v>-1418.9427578390837</v>
      </c>
      <c r="BT113" s="60">
        <f t="shared" si="120"/>
        <v>2700.8670740316375</v>
      </c>
      <c r="BU113" s="60">
        <f t="shared" si="120"/>
        <v>7852.6241058215846</v>
      </c>
      <c r="BV113" s="60">
        <f t="shared" si="79"/>
        <v>2676.202000679556</v>
      </c>
      <c r="BW113" s="60">
        <f t="shared" si="79"/>
        <v>4725.317152573125</v>
      </c>
      <c r="BX113" s="60">
        <f t="shared" si="79"/>
        <v>11323.457164525564</v>
      </c>
      <c r="BY113" s="60">
        <f t="shared" si="79"/>
        <v>-2020.7047882727084</v>
      </c>
    </row>
    <row r="114" spans="1:77">
      <c r="A114" s="2">
        <v>44136</v>
      </c>
      <c r="B114" s="8">
        <f>'WA Sch. 1-2'!B115</f>
        <v>874.97500000000002</v>
      </c>
      <c r="C114" s="8">
        <f>'WA Sch. 1-2'!C115</f>
        <v>765581.25062499999</v>
      </c>
      <c r="D114" s="8">
        <f>'WA Sch. 1-2'!D115</f>
        <v>0</v>
      </c>
      <c r="E114" s="8">
        <f>'WA Sch. 1-2'!E115</f>
        <v>836</v>
      </c>
      <c r="F114" s="8">
        <f t="shared" si="84"/>
        <v>698896</v>
      </c>
      <c r="G114" s="8">
        <f>'WA Sch. 1-2'!G115</f>
        <v>0</v>
      </c>
      <c r="H114" s="8">
        <f t="shared" si="128"/>
        <v>38.975000000000023</v>
      </c>
      <c r="I114" s="8">
        <f t="shared" si="128"/>
        <v>66685.250624999986</v>
      </c>
      <c r="J114" s="8">
        <f t="shared" si="128"/>
        <v>0</v>
      </c>
      <c r="K114" s="9">
        <v>3137</v>
      </c>
      <c r="L114" s="9">
        <v>5333161.3925599996</v>
      </c>
      <c r="M114" s="9">
        <v>461307</v>
      </c>
      <c r="N114" s="9">
        <f t="shared" si="86"/>
        <v>5794468.3925599996</v>
      </c>
      <c r="O114" s="9">
        <f t="shared" si="87"/>
        <v>1847.1368799999998</v>
      </c>
      <c r="P114" s="8">
        <f t="shared" si="88"/>
        <v>79.239620246684794</v>
      </c>
      <c r="Q114" s="8">
        <f t="shared" si="89"/>
        <v>1926.3765002466846</v>
      </c>
      <c r="R114" s="9">
        <f t="shared" si="82"/>
        <v>6043043.0812738501</v>
      </c>
      <c r="S114" s="21"/>
      <c r="U114" s="2">
        <v>44501</v>
      </c>
      <c r="V114" s="8">
        <f t="shared" ref="V114:W114" si="142">E126</f>
        <v>745.5</v>
      </c>
      <c r="W114" s="8">
        <f t="shared" si="142"/>
        <v>555770.25</v>
      </c>
      <c r="X114" s="7">
        <v>0</v>
      </c>
      <c r="Y114" s="7">
        <v>0</v>
      </c>
      <c r="Z114" s="7">
        <v>0</v>
      </c>
      <c r="AA114" s="62">
        <v>0</v>
      </c>
      <c r="AB114" s="7">
        <v>0</v>
      </c>
      <c r="AC114" s="7">
        <v>0</v>
      </c>
      <c r="AD114" s="7">
        <v>0</v>
      </c>
      <c r="AE114" s="7">
        <v>0</v>
      </c>
      <c r="AF114" s="8">
        <f t="shared" si="91"/>
        <v>1746.1275223369737</v>
      </c>
      <c r="AH114" s="17">
        <v>70</v>
      </c>
      <c r="AI114" s="17">
        <v>1333.7628433780858</v>
      </c>
      <c r="AJ114" s="17">
        <v>-149.28276596662408</v>
      </c>
      <c r="AK114" s="17">
        <v>-1.6344825397084251</v>
      </c>
      <c r="AS114" s="1">
        <v>70</v>
      </c>
      <c r="AT114" s="7">
        <f t="shared" si="135"/>
        <v>8</v>
      </c>
      <c r="AU114" s="52">
        <f t="shared" si="136"/>
        <v>6.3409563409563413E-2</v>
      </c>
      <c r="AV114" s="52">
        <f t="shared" si="137"/>
        <v>-1.5267663302113335</v>
      </c>
      <c r="AW114" s="43"/>
      <c r="AX114" s="1">
        <v>70</v>
      </c>
      <c r="AY114" s="46">
        <f t="shared" si="138"/>
        <v>-149.28276596662408</v>
      </c>
      <c r="AZ114" s="46">
        <f t="shared" si="125"/>
        <v>-67.0226639390728</v>
      </c>
      <c r="BA114" s="46">
        <f t="shared" si="125"/>
        <v>38.641572450173555</v>
      </c>
      <c r="BB114" s="46">
        <f t="shared" si="125"/>
        <v>15.516948767984331</v>
      </c>
      <c r="BC114" s="46">
        <f t="shared" si="125"/>
        <v>14.354648509321919</v>
      </c>
      <c r="BD114" s="46">
        <f t="shared" si="125"/>
        <v>75.480618333578946</v>
      </c>
      <c r="BE114" s="46">
        <f t="shared" si="125"/>
        <v>75.450355839870554</v>
      </c>
      <c r="BF114" s="46">
        <f t="shared" si="125"/>
        <v>21.171088620544424</v>
      </c>
      <c r="BG114" s="46">
        <f t="shared" si="125"/>
        <v>-40.297817414224028</v>
      </c>
      <c r="BH114" s="46">
        <f t="shared" si="125"/>
        <v>-117.16371215802565</v>
      </c>
      <c r="BI114" s="46">
        <f t="shared" si="92"/>
        <v>-39.929806477289276</v>
      </c>
      <c r="BJ114" s="46">
        <f t="shared" si="92"/>
        <v>-70.503272696959812</v>
      </c>
      <c r="BK114" s="46">
        <f t="shared" si="92"/>
        <v>-168.94967312578365</v>
      </c>
      <c r="BL114" s="1">
        <v>70</v>
      </c>
      <c r="BM114" s="60">
        <f t="shared" si="122"/>
        <v>22285.344214645815</v>
      </c>
      <c r="BN114" s="60">
        <f t="shared" si="122"/>
        <v>10005.328655276269</v>
      </c>
      <c r="BO114" s="60">
        <f t="shared" si="122"/>
        <v>-5768.520816661623</v>
      </c>
      <c r="BP114" s="60">
        <f t="shared" si="120"/>
        <v>-2316.4130314471195</v>
      </c>
      <c r="BQ114" s="60">
        <f t="shared" si="120"/>
        <v>-2142.9016339502723</v>
      </c>
      <c r="BR114" s="60">
        <f t="shared" si="120"/>
        <v>-11267.955481707751</v>
      </c>
      <c r="BS114" s="60">
        <f t="shared" si="120"/>
        <v>-11263.437812941915</v>
      </c>
      <c r="BT114" s="60">
        <f t="shared" si="120"/>
        <v>-3160.4786677994098</v>
      </c>
      <c r="BU114" s="60">
        <f t="shared" si="120"/>
        <v>6015.7696460133275</v>
      </c>
      <c r="BV114" s="60">
        <f t="shared" si="79"/>
        <v>17490.523021867415</v>
      </c>
      <c r="BW114" s="60">
        <f t="shared" si="79"/>
        <v>5960.8319554417385</v>
      </c>
      <c r="BX114" s="60">
        <f t="shared" si="79"/>
        <v>10524.923557901298</v>
      </c>
      <c r="BY114" s="60">
        <f t="shared" si="79"/>
        <v>25221.274513373952</v>
      </c>
    </row>
    <row r="115" spans="1:77">
      <c r="A115" s="2">
        <v>44166</v>
      </c>
      <c r="B115" s="8">
        <f>'WA Sch. 1-2'!B116</f>
        <v>1138.7249999999999</v>
      </c>
      <c r="C115" s="8">
        <f>'WA Sch. 1-2'!C116</f>
        <v>1296694.6256249999</v>
      </c>
      <c r="D115" s="8">
        <f>'WA Sch. 1-2'!D116</f>
        <v>0</v>
      </c>
      <c r="E115" s="8">
        <f>'WA Sch. 1-2'!E116</f>
        <v>1029.5</v>
      </c>
      <c r="F115" s="8">
        <f t="shared" si="84"/>
        <v>1059870.25</v>
      </c>
      <c r="G115" s="8">
        <f>'WA Sch. 1-2'!G116</f>
        <v>0</v>
      </c>
      <c r="H115" s="8">
        <f t="shared" si="128"/>
        <v>109.22499999999991</v>
      </c>
      <c r="I115" s="8">
        <f t="shared" si="128"/>
        <v>236824.37562499987</v>
      </c>
      <c r="J115" s="8">
        <f t="shared" si="128"/>
        <v>0</v>
      </c>
      <c r="K115" s="9">
        <v>3152</v>
      </c>
      <c r="L115" s="9">
        <v>7575841.6577099999</v>
      </c>
      <c r="M115" s="9">
        <v>233419</v>
      </c>
      <c r="N115" s="9">
        <f t="shared" si="86"/>
        <v>7809260.6577099999</v>
      </c>
      <c r="O115" s="9">
        <f t="shared" si="87"/>
        <v>2477.5573152633247</v>
      </c>
      <c r="P115" s="8">
        <f t="shared" si="88"/>
        <v>236.15245192674294</v>
      </c>
      <c r="Q115" s="8">
        <f t="shared" si="89"/>
        <v>2713.7097671900674</v>
      </c>
      <c r="R115" s="9">
        <f t="shared" si="82"/>
        <v>8553613.1861830931</v>
      </c>
      <c r="S115" s="21"/>
      <c r="U115" s="2">
        <v>44531</v>
      </c>
      <c r="V115" s="8">
        <f t="shared" ref="V115:W115" si="143">E127</f>
        <v>1161</v>
      </c>
      <c r="W115" s="8">
        <f t="shared" si="143"/>
        <v>1347921</v>
      </c>
      <c r="X115" s="7">
        <v>0</v>
      </c>
      <c r="Y115" s="7">
        <v>0</v>
      </c>
      <c r="Z115" s="7">
        <v>0</v>
      </c>
      <c r="AA115" s="62">
        <v>0</v>
      </c>
      <c r="AB115" s="7">
        <v>0</v>
      </c>
      <c r="AC115" s="7">
        <v>0</v>
      </c>
      <c r="AD115" s="7">
        <v>0</v>
      </c>
      <c r="AE115" s="7">
        <v>0</v>
      </c>
      <c r="AF115" s="8">
        <f t="shared" si="91"/>
        <v>2774.5768203928242</v>
      </c>
      <c r="AH115" s="17">
        <v>71</v>
      </c>
      <c r="AI115" s="17">
        <v>1951.0950938218296</v>
      </c>
      <c r="AJ115" s="17">
        <v>-60.91163772548407</v>
      </c>
      <c r="AK115" s="17">
        <v>-0.66691561937971888</v>
      </c>
      <c r="AS115" s="1">
        <v>71</v>
      </c>
      <c r="AT115" s="7">
        <f t="shared" si="135"/>
        <v>29</v>
      </c>
      <c r="AU115" s="52">
        <f t="shared" si="136"/>
        <v>0.23804573804573806</v>
      </c>
      <c r="AV115" s="52">
        <f t="shared" si="137"/>
        <v>-0.71260296566742809</v>
      </c>
      <c r="AW115" s="43"/>
      <c r="AX115" s="1">
        <v>71</v>
      </c>
      <c r="AY115" s="46">
        <f t="shared" si="138"/>
        <v>-60.91163772548407</v>
      </c>
      <c r="AZ115" s="46">
        <f t="shared" si="125"/>
        <v>-149.28276596662408</v>
      </c>
      <c r="BA115" s="46">
        <f t="shared" si="125"/>
        <v>-67.0226639390728</v>
      </c>
      <c r="BB115" s="46">
        <f t="shared" si="125"/>
        <v>38.641572450173555</v>
      </c>
      <c r="BC115" s="46">
        <f t="shared" si="125"/>
        <v>15.516948767984331</v>
      </c>
      <c r="BD115" s="46">
        <f t="shared" si="125"/>
        <v>14.354648509321919</v>
      </c>
      <c r="BE115" s="46">
        <f t="shared" si="125"/>
        <v>75.480618333578946</v>
      </c>
      <c r="BF115" s="46">
        <f t="shared" si="125"/>
        <v>75.450355839870554</v>
      </c>
      <c r="BG115" s="46">
        <f t="shared" si="125"/>
        <v>21.171088620544424</v>
      </c>
      <c r="BH115" s="46">
        <f t="shared" si="125"/>
        <v>-40.297817414224028</v>
      </c>
      <c r="BI115" s="46">
        <f t="shared" si="92"/>
        <v>-117.16371215802565</v>
      </c>
      <c r="BJ115" s="46">
        <f t="shared" si="92"/>
        <v>-39.929806477289276</v>
      </c>
      <c r="BK115" s="46">
        <f t="shared" si="92"/>
        <v>-70.503272696959812</v>
      </c>
      <c r="BL115" s="1">
        <v>71</v>
      </c>
      <c r="BM115" s="60">
        <f t="shared" si="122"/>
        <v>3710.2276104005969</v>
      </c>
      <c r="BN115" s="60">
        <f t="shared" si="122"/>
        <v>9093.0577592171994</v>
      </c>
      <c r="BO115" s="60">
        <f t="shared" si="122"/>
        <v>4082.4602252536492</v>
      </c>
      <c r="BP115" s="60">
        <f t="shared" si="120"/>
        <v>-2353.7214622280208</v>
      </c>
      <c r="BQ115" s="60">
        <f t="shared" si="120"/>
        <v>-945.16276196036426</v>
      </c>
      <c r="BR115" s="60">
        <f t="shared" si="120"/>
        <v>-874.36514967648316</v>
      </c>
      <c r="BS115" s="60">
        <f t="shared" si="120"/>
        <v>-4597.6480792304901</v>
      </c>
      <c r="BT115" s="60">
        <f t="shared" si="120"/>
        <v>-4595.8047411770549</v>
      </c>
      <c r="BU115" s="60">
        <f t="shared" si="120"/>
        <v>-1289.5656803087259</v>
      </c>
      <c r="BV115" s="60">
        <f t="shared" si="79"/>
        <v>2454.606055462903</v>
      </c>
      <c r="BW115" s="60">
        <f t="shared" si="79"/>
        <v>7136.6335895425264</v>
      </c>
      <c r="BX115" s="60">
        <f t="shared" si="79"/>
        <v>2432.1899065933171</v>
      </c>
      <c r="BY115" s="60">
        <f t="shared" si="79"/>
        <v>4294.4698049782091</v>
      </c>
    </row>
    <row r="116" spans="1:77">
      <c r="A116" s="2">
        <v>44197</v>
      </c>
      <c r="B116" s="8">
        <f>'WA Sch. 1-2'!B117</f>
        <v>1095.1500000000001</v>
      </c>
      <c r="C116" s="8">
        <f>'WA Sch. 1-2'!C117</f>
        <v>1199353.5225000002</v>
      </c>
      <c r="D116" s="8">
        <f>'WA Sch. 1-2'!D117</f>
        <v>0</v>
      </c>
      <c r="E116" s="8">
        <f>'WA Sch. 1-2'!E117</f>
        <v>977.5</v>
      </c>
      <c r="F116" s="8">
        <f t="shared" si="84"/>
        <v>955506.25</v>
      </c>
      <c r="G116" s="8">
        <f>'WA Sch. 1-2'!G117</f>
        <v>0</v>
      </c>
      <c r="H116" s="8">
        <f t="shared" si="128"/>
        <v>117.65000000000009</v>
      </c>
      <c r="I116" s="8">
        <f t="shared" si="128"/>
        <v>243847.2725000002</v>
      </c>
      <c r="J116" s="8">
        <f t="shared" si="128"/>
        <v>0</v>
      </c>
      <c r="K116" s="9">
        <v>2995</v>
      </c>
      <c r="L116" s="9">
        <v>7703672.6439903919</v>
      </c>
      <c r="M116" s="9">
        <v>-142272</v>
      </c>
      <c r="N116" s="9">
        <f t="shared" si="86"/>
        <v>7561400.6439903919</v>
      </c>
      <c r="O116" s="9">
        <f t="shared" si="87"/>
        <v>2524.6746724508821</v>
      </c>
      <c r="P116" s="8">
        <f t="shared" si="88"/>
        <v>251.19600608180153</v>
      </c>
      <c r="Q116" s="8">
        <f t="shared" si="89"/>
        <v>2775.8706785326835</v>
      </c>
      <c r="R116" s="9">
        <f t="shared" si="82"/>
        <v>8313732.6822053874</v>
      </c>
      <c r="U116" s="2">
        <v>44562</v>
      </c>
      <c r="V116" s="8">
        <f t="shared" ref="V116:W116" si="144">E128</f>
        <v>1105</v>
      </c>
      <c r="W116" s="8">
        <f t="shared" si="144"/>
        <v>1221025</v>
      </c>
      <c r="X116" s="9">
        <v>1</v>
      </c>
      <c r="Y116" s="7">
        <v>0</v>
      </c>
      <c r="Z116" s="7">
        <v>0</v>
      </c>
      <c r="AA116" s="62">
        <v>0</v>
      </c>
      <c r="AB116" s="7">
        <v>0</v>
      </c>
      <c r="AC116" s="7">
        <v>0</v>
      </c>
      <c r="AD116" s="7">
        <v>0</v>
      </c>
      <c r="AE116" s="7">
        <v>0</v>
      </c>
      <c r="AF116" s="8">
        <f t="shared" si="91"/>
        <v>2853.8497653978011</v>
      </c>
      <c r="AH116" s="17">
        <v>72</v>
      </c>
      <c r="AI116" s="17">
        <v>3426.3550946325413</v>
      </c>
      <c r="AJ116" s="17">
        <v>4.5474735088646412E-13</v>
      </c>
      <c r="AK116" s="17">
        <v>4.9789846817868073E-15</v>
      </c>
      <c r="AS116" s="1">
        <v>72</v>
      </c>
      <c r="AT116" s="7">
        <f t="shared" si="135"/>
        <v>58</v>
      </c>
      <c r="AU116" s="52">
        <f t="shared" si="136"/>
        <v>0.47920997920997921</v>
      </c>
      <c r="AV116" s="52">
        <f t="shared" si="137"/>
        <v>-5.213646396562386E-2</v>
      </c>
      <c r="AW116" s="43"/>
      <c r="AX116" s="1">
        <v>72</v>
      </c>
      <c r="AY116" s="46">
        <f t="shared" si="138"/>
        <v>4.5474735088646412E-13</v>
      </c>
      <c r="AZ116" s="46">
        <f t="shared" si="125"/>
        <v>-60.91163772548407</v>
      </c>
      <c r="BA116" s="46">
        <f t="shared" si="125"/>
        <v>-149.28276596662408</v>
      </c>
      <c r="BB116" s="46">
        <f t="shared" si="125"/>
        <v>-67.0226639390728</v>
      </c>
      <c r="BC116" s="46">
        <f t="shared" si="125"/>
        <v>38.641572450173555</v>
      </c>
      <c r="BD116" s="46">
        <f t="shared" si="125"/>
        <v>15.516948767984331</v>
      </c>
      <c r="BE116" s="46">
        <f t="shared" si="125"/>
        <v>14.354648509321919</v>
      </c>
      <c r="BF116" s="46">
        <f t="shared" si="125"/>
        <v>75.480618333578946</v>
      </c>
      <c r="BG116" s="46">
        <f t="shared" si="125"/>
        <v>75.450355839870554</v>
      </c>
      <c r="BH116" s="46">
        <f t="shared" si="125"/>
        <v>21.171088620544424</v>
      </c>
      <c r="BI116" s="46">
        <f t="shared" si="92"/>
        <v>-40.297817414224028</v>
      </c>
      <c r="BJ116" s="46">
        <f t="shared" si="92"/>
        <v>-117.16371215802565</v>
      </c>
      <c r="BK116" s="46">
        <f t="shared" si="92"/>
        <v>-39.929806477289276</v>
      </c>
      <c r="BL116" s="1">
        <v>72</v>
      </c>
      <c r="BM116" s="60">
        <f t="shared" si="122"/>
        <v>3.5510694957800835E-25</v>
      </c>
      <c r="BN116" s="60">
        <f t="shared" si="122"/>
        <v>-3.6297763140026402E-11</v>
      </c>
      <c r="BO116" s="60">
        <f t="shared" si="122"/>
        <v>-8.8958870296102525E-11</v>
      </c>
      <c r="BP116" s="60">
        <f t="shared" si="120"/>
        <v>-3.9939375651629145E-11</v>
      </c>
      <c r="BQ116" s="60">
        <f t="shared" si="120"/>
        <v>2.3026841774897149E-11</v>
      </c>
      <c r="BR116" s="60">
        <f t="shared" si="120"/>
        <v>9.2466817847615198E-12</v>
      </c>
      <c r="BS116" s="60">
        <f t="shared" si="120"/>
        <v>8.5540571720946226E-12</v>
      </c>
      <c r="BT116" s="60">
        <f t="shared" si="120"/>
        <v>4.497954263325828E-11</v>
      </c>
      <c r="BU116" s="60">
        <f t="shared" si="120"/>
        <v>4.49615089557925E-11</v>
      </c>
      <c r="BV116" s="60">
        <f t="shared" si="79"/>
        <v>1.2616031826764179E-11</v>
      </c>
      <c r="BW116" s="60">
        <f t="shared" si="79"/>
        <v>-2.4013812239849914E-11</v>
      </c>
      <c r="BX116" s="60">
        <f t="shared" si="79"/>
        <v>-6.9818852871509358E-11</v>
      </c>
      <c r="BY116" s="60">
        <f t="shared" si="79"/>
        <v>-2.3794511391594962E-11</v>
      </c>
    </row>
    <row r="117" spans="1:77">
      <c r="A117" s="2">
        <v>44228</v>
      </c>
      <c r="B117" s="8">
        <f>'WA Sch. 1-2'!B118</f>
        <v>932.76424999999995</v>
      </c>
      <c r="C117" s="8">
        <f>'WA Sch. 1-2'!C118</f>
        <v>870049.14607806236</v>
      </c>
      <c r="D117" s="8">
        <f>'WA Sch. 1-2'!D118</f>
        <v>0</v>
      </c>
      <c r="E117" s="8">
        <f>'WA Sch. 1-2'!E118</f>
        <v>1003.5</v>
      </c>
      <c r="F117" s="8">
        <f t="shared" si="84"/>
        <v>1007012.25</v>
      </c>
      <c r="G117" s="8">
        <f>'WA Sch. 1-2'!G118</f>
        <v>0</v>
      </c>
      <c r="H117" s="8">
        <f t="shared" si="128"/>
        <v>-70.735750000000053</v>
      </c>
      <c r="I117" s="8">
        <f t="shared" si="128"/>
        <v>-136963.10392193764</v>
      </c>
      <c r="J117" s="8">
        <f t="shared" si="128"/>
        <v>0</v>
      </c>
      <c r="K117" s="9">
        <v>2924</v>
      </c>
      <c r="L117" s="9">
        <v>7611215.6659029415</v>
      </c>
      <c r="M117" s="9">
        <v>-50790</v>
      </c>
      <c r="N117" s="9">
        <f t="shared" si="86"/>
        <v>7560425.6659029415</v>
      </c>
      <c r="O117" s="9">
        <f t="shared" si="87"/>
        <v>2585.6448925796653</v>
      </c>
      <c r="P117" s="8">
        <f t="shared" si="88"/>
        <v>-148.30739245810048</v>
      </c>
      <c r="Q117" s="8">
        <f t="shared" si="89"/>
        <v>2437.337500121565</v>
      </c>
      <c r="R117" s="9">
        <f t="shared" si="82"/>
        <v>7126774.8503554557</v>
      </c>
      <c r="U117" s="2">
        <v>44593</v>
      </c>
      <c r="V117" s="8">
        <f t="shared" ref="V117:W117" si="145">E129</f>
        <v>936</v>
      </c>
      <c r="W117" s="8">
        <f t="shared" si="145"/>
        <v>876096</v>
      </c>
      <c r="X117" s="9">
        <v>0</v>
      </c>
      <c r="Y117" s="7">
        <v>1</v>
      </c>
      <c r="Z117" s="7">
        <v>0</v>
      </c>
      <c r="AA117" s="62">
        <v>0</v>
      </c>
      <c r="AB117" s="7">
        <v>0</v>
      </c>
      <c r="AC117" s="7">
        <v>0</v>
      </c>
      <c r="AD117" s="7">
        <v>0</v>
      </c>
      <c r="AE117" s="7">
        <v>0</v>
      </c>
      <c r="AF117" s="8">
        <f t="shared" si="91"/>
        <v>2569.1963815722656</v>
      </c>
      <c r="AH117" s="17">
        <v>73</v>
      </c>
      <c r="AI117" s="17">
        <v>1394.5806881661788</v>
      </c>
      <c r="AJ117" s="17">
        <v>9.0949470177292824E-13</v>
      </c>
      <c r="AK117" s="17">
        <v>9.9579693635736145E-15</v>
      </c>
      <c r="AS117" s="1">
        <v>73</v>
      </c>
      <c r="AT117" s="7">
        <f t="shared" si="135"/>
        <v>59</v>
      </c>
      <c r="AU117" s="52">
        <f t="shared" si="136"/>
        <v>0.48752598752598753</v>
      </c>
      <c r="AV117" s="52">
        <f t="shared" si="137"/>
        <v>-3.127280902613698E-2</v>
      </c>
      <c r="AW117" s="43"/>
      <c r="AX117" s="1">
        <v>73</v>
      </c>
      <c r="AY117" s="46">
        <f t="shared" si="138"/>
        <v>9.0949470177292824E-13</v>
      </c>
      <c r="AZ117" s="46">
        <f t="shared" si="125"/>
        <v>4.5474735088646412E-13</v>
      </c>
      <c r="BA117" s="46">
        <f t="shared" si="125"/>
        <v>-60.91163772548407</v>
      </c>
      <c r="BB117" s="46">
        <f t="shared" si="125"/>
        <v>-149.28276596662408</v>
      </c>
      <c r="BC117" s="46">
        <f t="shared" si="125"/>
        <v>-67.0226639390728</v>
      </c>
      <c r="BD117" s="46">
        <f t="shared" si="125"/>
        <v>38.641572450173555</v>
      </c>
      <c r="BE117" s="46">
        <f t="shared" si="125"/>
        <v>15.516948767984331</v>
      </c>
      <c r="BF117" s="46">
        <f t="shared" si="125"/>
        <v>14.354648509321919</v>
      </c>
      <c r="BG117" s="46">
        <f t="shared" si="125"/>
        <v>75.480618333578946</v>
      </c>
      <c r="BH117" s="46">
        <f t="shared" si="125"/>
        <v>75.450355839870554</v>
      </c>
      <c r="BI117" s="46">
        <f t="shared" si="92"/>
        <v>21.171088620544424</v>
      </c>
      <c r="BJ117" s="46">
        <f t="shared" si="92"/>
        <v>-40.297817414224028</v>
      </c>
      <c r="BK117" s="46">
        <f t="shared" si="92"/>
        <v>-117.16371215802565</v>
      </c>
      <c r="BL117" s="1">
        <v>73</v>
      </c>
      <c r="BM117" s="60">
        <f t="shared" si="122"/>
        <v>1.1038777332327802E-24</v>
      </c>
      <c r="BN117" s="60">
        <f t="shared" si="122"/>
        <v>6.2609476483626588E-25</v>
      </c>
      <c r="BO117" s="60">
        <f t="shared" si="122"/>
        <v>-6.3997169033846227E-11</v>
      </c>
      <c r="BP117" s="60">
        <f t="shared" si="120"/>
        <v>-1.5684481265242877E-10</v>
      </c>
      <c r="BQ117" s="60">
        <f t="shared" si="120"/>
        <v>-7.0417754527276184E-11</v>
      </c>
      <c r="BR117" s="60">
        <f t="shared" si="120"/>
        <v>4.0598994480701009E-11</v>
      </c>
      <c r="BS117" s="60">
        <f t="shared" si="120"/>
        <v>1.6302973130843441E-11</v>
      </c>
      <c r="BT117" s="60">
        <f t="shared" si="120"/>
        <v>1.5081795554615159E-11</v>
      </c>
      <c r="BU117" s="60">
        <f t="shared" si="120"/>
        <v>7.9304153863725646E-11</v>
      </c>
      <c r="BV117" s="60">
        <f t="shared" si="79"/>
        <v>7.9272358397414756E-11</v>
      </c>
      <c r="BW117" s="60">
        <f t="shared" si="79"/>
        <v>2.2243528292339387E-11</v>
      </c>
      <c r="BX117" s="60">
        <f t="shared" si="79"/>
        <v>-4.2339137955474644E-11</v>
      </c>
      <c r="BY117" s="60">
        <f t="shared" si="79"/>
        <v>-1.2309874059539565E-10</v>
      </c>
    </row>
    <row r="118" spans="1:77">
      <c r="A118" s="2">
        <v>44256</v>
      </c>
      <c r="B118" s="8">
        <f>'WA Sch. 1-2'!B119</f>
        <v>767.35</v>
      </c>
      <c r="C118" s="8">
        <f>'WA Sch. 1-2'!C119</f>
        <v>588826.02250000008</v>
      </c>
      <c r="D118" s="8">
        <f>'WA Sch. 1-2'!D119</f>
        <v>0</v>
      </c>
      <c r="E118" s="8">
        <f>'WA Sch. 1-2'!E119</f>
        <v>729</v>
      </c>
      <c r="F118" s="8">
        <f t="shared" si="84"/>
        <v>531441</v>
      </c>
      <c r="G118" s="8">
        <f>'WA Sch. 1-2'!G119</f>
        <v>0</v>
      </c>
      <c r="H118" s="8">
        <f t="shared" si="128"/>
        <v>38.350000000000023</v>
      </c>
      <c r="I118" s="8">
        <f t="shared" si="128"/>
        <v>57385.022500000079</v>
      </c>
      <c r="J118" s="8">
        <f t="shared" si="128"/>
        <v>0</v>
      </c>
      <c r="K118" s="9">
        <v>3555</v>
      </c>
      <c r="L118" s="9">
        <v>8298614.6038307939</v>
      </c>
      <c r="M118" s="9">
        <v>-1402004</v>
      </c>
      <c r="N118" s="9">
        <f t="shared" si="86"/>
        <v>6896610.6038307939</v>
      </c>
      <c r="O118" s="9">
        <f t="shared" si="87"/>
        <v>1939.9748533982543</v>
      </c>
      <c r="P118" s="8">
        <f t="shared" si="88"/>
        <v>75.647108415728781</v>
      </c>
      <c r="Q118" s="8">
        <f t="shared" si="89"/>
        <v>2015.621961813983</v>
      </c>
      <c r="R118" s="9">
        <f t="shared" si="82"/>
        <v>7165536.0742487097</v>
      </c>
      <c r="U118" s="2">
        <v>44621</v>
      </c>
      <c r="V118" s="8">
        <f t="shared" ref="V118:W118" si="146">E130</f>
        <v>695.5</v>
      </c>
      <c r="W118" s="8">
        <f t="shared" si="146"/>
        <v>483720.25</v>
      </c>
      <c r="X118" s="9">
        <v>0</v>
      </c>
      <c r="Y118" s="7">
        <v>0</v>
      </c>
      <c r="Z118" s="7">
        <v>0</v>
      </c>
      <c r="AA118" s="62">
        <v>0</v>
      </c>
      <c r="AB118" s="7">
        <v>0</v>
      </c>
      <c r="AC118" s="7">
        <v>0</v>
      </c>
      <c r="AD118" s="7">
        <v>0</v>
      </c>
      <c r="AE118" s="7">
        <v>0</v>
      </c>
      <c r="AF118" s="8">
        <f t="shared" si="91"/>
        <v>1752.8181769493362</v>
      </c>
      <c r="AH118" s="17">
        <v>74</v>
      </c>
      <c r="AI118" s="17">
        <v>3059.1884213523176</v>
      </c>
      <c r="AJ118" s="17">
        <v>-102.98290385231712</v>
      </c>
      <c r="AK118" s="17">
        <v>-1.127549835677059</v>
      </c>
      <c r="AS118" s="1">
        <v>74</v>
      </c>
      <c r="AT118" s="7">
        <f t="shared" si="135"/>
        <v>13</v>
      </c>
      <c r="AU118" s="52">
        <f t="shared" si="136"/>
        <v>0.104989604989605</v>
      </c>
      <c r="AV118" s="52">
        <f t="shared" si="137"/>
        <v>-1.2536226075646817</v>
      </c>
      <c r="AW118" s="43"/>
      <c r="AX118" s="1">
        <v>74</v>
      </c>
      <c r="AY118" s="46">
        <f t="shared" si="138"/>
        <v>-102.98290385231712</v>
      </c>
      <c r="AZ118" s="46">
        <f t="shared" si="125"/>
        <v>9.0949470177292824E-13</v>
      </c>
      <c r="BA118" s="46">
        <f t="shared" si="125"/>
        <v>4.5474735088646412E-13</v>
      </c>
      <c r="BB118" s="46">
        <f t="shared" si="125"/>
        <v>-60.91163772548407</v>
      </c>
      <c r="BC118" s="46">
        <f t="shared" si="125"/>
        <v>-149.28276596662408</v>
      </c>
      <c r="BD118" s="46">
        <f t="shared" si="125"/>
        <v>-67.0226639390728</v>
      </c>
      <c r="BE118" s="46">
        <f t="shared" si="125"/>
        <v>38.641572450173555</v>
      </c>
      <c r="BF118" s="46">
        <f t="shared" si="125"/>
        <v>15.516948767984331</v>
      </c>
      <c r="BG118" s="46">
        <f t="shared" si="125"/>
        <v>14.354648509321919</v>
      </c>
      <c r="BH118" s="46">
        <f t="shared" si="125"/>
        <v>75.480618333578946</v>
      </c>
      <c r="BI118" s="46">
        <f t="shared" si="92"/>
        <v>75.450355839870554</v>
      </c>
      <c r="BJ118" s="46">
        <f t="shared" si="92"/>
        <v>21.171088620544424</v>
      </c>
      <c r="BK118" s="46">
        <f t="shared" si="92"/>
        <v>-40.297817414224028</v>
      </c>
      <c r="BL118" s="1">
        <v>74</v>
      </c>
      <c r="BM118" s="60">
        <f t="shared" si="122"/>
        <v>10605.478485855563</v>
      </c>
      <c r="BN118" s="60">
        <f t="shared" si="122"/>
        <v>-1.0819959126916912E-10</v>
      </c>
      <c r="BO118" s="60">
        <f t="shared" si="122"/>
        <v>-6.1368388555732535E-11</v>
      </c>
      <c r="BP118" s="60">
        <f t="shared" si="120"/>
        <v>6272.8573313706747</v>
      </c>
      <c r="BQ118" s="60">
        <f t="shared" si="120"/>
        <v>15373.572734348771</v>
      </c>
      <c r="BR118" s="60">
        <f t="shared" si="120"/>
        <v>6902.1885563636715</v>
      </c>
      <c r="BS118" s="60">
        <f t="shared" si="120"/>
        <v>-3979.4213403385784</v>
      </c>
      <c r="BT118" s="60">
        <f t="shared" si="120"/>
        <v>-1597.9804430546733</v>
      </c>
      <c r="BU118" s="60">
        <f t="shared" si="120"/>
        <v>-1478.2833872693188</v>
      </c>
      <c r="BV118" s="60">
        <f t="shared" si="79"/>
        <v>-7773.2132605604093</v>
      </c>
      <c r="BW118" s="60">
        <f t="shared" si="79"/>
        <v>-7770.0967410805069</v>
      </c>
      <c r="BX118" s="60">
        <f t="shared" si="79"/>
        <v>-2180.2601838584233</v>
      </c>
      <c r="BY118" s="60">
        <f t="shared" si="79"/>
        <v>4149.9862562272428</v>
      </c>
    </row>
    <row r="119" spans="1:77">
      <c r="A119" s="2">
        <v>44287</v>
      </c>
      <c r="B119" s="8">
        <f>'WA Sch. 1-2'!B120</f>
        <v>547.15</v>
      </c>
      <c r="C119" s="8">
        <f>'WA Sch. 1-2'!C120</f>
        <v>299373.1225</v>
      </c>
      <c r="D119" s="8">
        <f>'WA Sch. 1-2'!D120</f>
        <v>0.375</v>
      </c>
      <c r="E119" s="8">
        <f>'WA Sch. 1-2'!E120</f>
        <v>476.5</v>
      </c>
      <c r="F119" s="8">
        <f t="shared" si="84"/>
        <v>227052.25</v>
      </c>
      <c r="G119" s="8">
        <f>'WA Sch. 1-2'!G120</f>
        <v>0</v>
      </c>
      <c r="H119" s="8">
        <f t="shared" si="128"/>
        <v>70.649999999999977</v>
      </c>
      <c r="I119" s="8">
        <f t="shared" si="128"/>
        <v>72320.872499999998</v>
      </c>
      <c r="J119" s="8">
        <f t="shared" si="128"/>
        <v>0.375</v>
      </c>
      <c r="K119" s="9">
        <v>3174</v>
      </c>
      <c r="L119" s="9">
        <v>5174909.0348899998</v>
      </c>
      <c r="M119" s="9">
        <v>-1162330</v>
      </c>
      <c r="N119" s="9">
        <f t="shared" si="86"/>
        <v>4012579.0348899998</v>
      </c>
      <c r="O119" s="9">
        <f t="shared" si="87"/>
        <v>1264.2025944833017</v>
      </c>
      <c r="P119" s="8">
        <f t="shared" si="88"/>
        <v>129.93962634355134</v>
      </c>
      <c r="Q119" s="8">
        <f t="shared" si="89"/>
        <v>1394.142220826853</v>
      </c>
      <c r="R119" s="9">
        <f t="shared" si="82"/>
        <v>4425007.4089044314</v>
      </c>
      <c r="U119" s="2">
        <v>44652</v>
      </c>
      <c r="V119" s="8">
        <f t="shared" ref="V119:W119" si="147">E131</f>
        <v>686.5</v>
      </c>
      <c r="W119" s="8">
        <f t="shared" si="147"/>
        <v>471282.25</v>
      </c>
      <c r="X119" s="9">
        <v>0</v>
      </c>
      <c r="Y119" s="7">
        <v>0</v>
      </c>
      <c r="Z119" s="7">
        <v>1</v>
      </c>
      <c r="AA119" s="62">
        <v>0</v>
      </c>
      <c r="AB119" s="7">
        <v>0</v>
      </c>
      <c r="AC119" s="7">
        <v>0</v>
      </c>
      <c r="AD119" s="7">
        <v>0</v>
      </c>
      <c r="AE119" s="7">
        <v>0</v>
      </c>
      <c r="AF119" s="8">
        <f t="shared" si="91"/>
        <v>1672.1874868413036</v>
      </c>
      <c r="AH119" s="17">
        <v>75</v>
      </c>
      <c r="AI119" s="17">
        <v>2239.1479385571688</v>
      </c>
      <c r="AJ119" s="17">
        <v>-73.268494754487165</v>
      </c>
      <c r="AK119" s="17">
        <v>-0.8022096496637936</v>
      </c>
      <c r="AS119" s="1">
        <v>75</v>
      </c>
      <c r="AT119" s="7">
        <f t="shared" si="135"/>
        <v>20</v>
      </c>
      <c r="AU119" s="52">
        <f t="shared" si="136"/>
        <v>0.16320166320166321</v>
      </c>
      <c r="AV119" s="52">
        <f t="shared" si="137"/>
        <v>-0.98138417626213981</v>
      </c>
      <c r="AW119" s="43"/>
      <c r="AX119" s="1">
        <v>75</v>
      </c>
      <c r="AY119" s="46">
        <f t="shared" si="138"/>
        <v>-73.268494754487165</v>
      </c>
      <c r="AZ119" s="46">
        <f t="shared" si="125"/>
        <v>-102.98290385231712</v>
      </c>
      <c r="BA119" s="46">
        <f t="shared" si="125"/>
        <v>9.0949470177292824E-13</v>
      </c>
      <c r="BB119" s="46">
        <f t="shared" si="125"/>
        <v>4.5474735088646412E-13</v>
      </c>
      <c r="BC119" s="46">
        <f t="shared" si="125"/>
        <v>-60.91163772548407</v>
      </c>
      <c r="BD119" s="46">
        <f t="shared" si="125"/>
        <v>-149.28276596662408</v>
      </c>
      <c r="BE119" s="46">
        <f t="shared" si="125"/>
        <v>-67.0226639390728</v>
      </c>
      <c r="BF119" s="46">
        <f t="shared" si="125"/>
        <v>38.641572450173555</v>
      </c>
      <c r="BG119" s="46">
        <f t="shared" si="125"/>
        <v>15.516948767984331</v>
      </c>
      <c r="BH119" s="46">
        <f t="shared" si="125"/>
        <v>14.354648509321919</v>
      </c>
      <c r="BI119" s="46">
        <f t="shared" si="92"/>
        <v>75.480618333578946</v>
      </c>
      <c r="BJ119" s="46">
        <f t="shared" si="92"/>
        <v>75.450355839870554</v>
      </c>
      <c r="BK119" s="46">
        <f t="shared" si="92"/>
        <v>21.171088620544424</v>
      </c>
      <c r="BL119" s="1">
        <v>75</v>
      </c>
      <c r="BM119" s="60">
        <f t="shared" si="122"/>
        <v>5368.2723235882922</v>
      </c>
      <c r="BN119" s="60">
        <f t="shared" si="122"/>
        <v>7545.402350705328</v>
      </c>
      <c r="BO119" s="60">
        <f t="shared" si="122"/>
        <v>-7.6979973265381919E-11</v>
      </c>
      <c r="BP119" s="60">
        <f t="shared" si="120"/>
        <v>-4.3661319372340153E-11</v>
      </c>
      <c r="BQ119" s="60">
        <f t="shared" si="120"/>
        <v>4462.9040091768329</v>
      </c>
      <c r="BR119" s="60">
        <f t="shared" si="120"/>
        <v>10937.723555160899</v>
      </c>
      <c r="BS119" s="60">
        <f t="shared" si="120"/>
        <v>4910.6497012516911</v>
      </c>
      <c r="BT119" s="60">
        <f t="shared" si="120"/>
        <v>-2831.2098483706818</v>
      </c>
      <c r="BU119" s="60">
        <f t="shared" si="120"/>
        <v>-1136.9034794127142</v>
      </c>
      <c r="BV119" s="60">
        <f t="shared" si="79"/>
        <v>-1051.7434890077682</v>
      </c>
      <c r="BW119" s="60">
        <f t="shared" si="79"/>
        <v>-5530.3512884392767</v>
      </c>
      <c r="BX119" s="60">
        <f t="shared" si="79"/>
        <v>-5528.1340010777458</v>
      </c>
      <c r="BY119" s="60">
        <f t="shared" si="79"/>
        <v>-1551.1737955411495</v>
      </c>
    </row>
    <row r="120" spans="1:77">
      <c r="A120" s="2">
        <v>44317</v>
      </c>
      <c r="B120" s="8">
        <f>'WA Sch. 1-2'!B121</f>
        <v>290.02499999999998</v>
      </c>
      <c r="C120" s="8">
        <f>'WA Sch. 1-2'!C121</f>
        <v>84114.500624999986</v>
      </c>
      <c r="D120" s="8">
        <f>'WA Sch. 1-2'!D121</f>
        <v>14.95</v>
      </c>
      <c r="E120" s="8">
        <f>'WA Sch. 1-2'!E121</f>
        <v>271</v>
      </c>
      <c r="F120" s="8">
        <f t="shared" si="84"/>
        <v>73441</v>
      </c>
      <c r="G120" s="8">
        <f>'WA Sch. 1-2'!G121</f>
        <v>9.5</v>
      </c>
      <c r="H120" s="8">
        <f t="shared" si="128"/>
        <v>19.024999999999977</v>
      </c>
      <c r="I120" s="8">
        <f t="shared" si="128"/>
        <v>10673.500624999986</v>
      </c>
      <c r="J120" s="8">
        <f t="shared" si="128"/>
        <v>5.4499999999999993</v>
      </c>
      <c r="K120" s="9">
        <v>3158</v>
      </c>
      <c r="L120" s="9">
        <v>3239416.0427900003</v>
      </c>
      <c r="M120" s="9">
        <v>-409979</v>
      </c>
      <c r="N120" s="9">
        <f t="shared" si="86"/>
        <v>2829437.0427900003</v>
      </c>
      <c r="O120" s="9">
        <f t="shared" si="87"/>
        <v>895.95853159911348</v>
      </c>
      <c r="P120" s="8">
        <f t="shared" si="88"/>
        <v>32.508036187820913</v>
      </c>
      <c r="Q120" s="8">
        <f t="shared" si="89"/>
        <v>928.46656778693443</v>
      </c>
      <c r="R120" s="9">
        <f t="shared" si="82"/>
        <v>2932097.4210711392</v>
      </c>
      <c r="U120" s="2">
        <v>44682</v>
      </c>
      <c r="V120" s="8">
        <f t="shared" ref="V120:W120" si="148">E132</f>
        <v>430.5</v>
      </c>
      <c r="W120" s="8">
        <f t="shared" si="148"/>
        <v>185330.25</v>
      </c>
      <c r="X120" s="9">
        <v>0</v>
      </c>
      <c r="Y120" s="7">
        <v>0</v>
      </c>
      <c r="Z120" s="7">
        <v>0</v>
      </c>
      <c r="AA120" s="62">
        <v>0</v>
      </c>
      <c r="AB120" s="7">
        <v>0</v>
      </c>
      <c r="AC120" s="7">
        <v>0</v>
      </c>
      <c r="AD120" s="7">
        <v>0</v>
      </c>
      <c r="AE120" s="7">
        <v>0</v>
      </c>
      <c r="AF120" s="8">
        <f t="shared" si="91"/>
        <v>1165.7697909417857</v>
      </c>
      <c r="AH120" s="17">
        <v>76</v>
      </c>
      <c r="AI120" s="17">
        <v>1323.0206903307899</v>
      </c>
      <c r="AJ120" s="17">
        <v>140.40561654137059</v>
      </c>
      <c r="AK120" s="17">
        <v>1.5372874908090532</v>
      </c>
      <c r="AS120" s="1">
        <v>76</v>
      </c>
      <c r="AT120" s="7">
        <f t="shared" si="135"/>
        <v>113</v>
      </c>
      <c r="AU120" s="52">
        <f t="shared" si="136"/>
        <v>0.93659043659043661</v>
      </c>
      <c r="AV120" s="52">
        <f t="shared" si="137"/>
        <v>1.5267663302113343</v>
      </c>
      <c r="AW120" s="43"/>
      <c r="AX120" s="1">
        <v>76</v>
      </c>
      <c r="AY120" s="46">
        <f t="shared" si="138"/>
        <v>140.40561654137059</v>
      </c>
      <c r="AZ120" s="46">
        <f t="shared" si="125"/>
        <v>-73.268494754487165</v>
      </c>
      <c r="BA120" s="46">
        <f t="shared" si="125"/>
        <v>-102.98290385231712</v>
      </c>
      <c r="BB120" s="46">
        <f t="shared" si="125"/>
        <v>9.0949470177292824E-13</v>
      </c>
      <c r="BC120" s="46">
        <f t="shared" si="125"/>
        <v>4.5474735088646412E-13</v>
      </c>
      <c r="BD120" s="46">
        <f t="shared" si="125"/>
        <v>-60.91163772548407</v>
      </c>
      <c r="BE120" s="46">
        <f t="shared" si="125"/>
        <v>-149.28276596662408</v>
      </c>
      <c r="BF120" s="46">
        <f t="shared" si="125"/>
        <v>-67.0226639390728</v>
      </c>
      <c r="BG120" s="46">
        <f t="shared" si="125"/>
        <v>38.641572450173555</v>
      </c>
      <c r="BH120" s="46">
        <f t="shared" si="125"/>
        <v>15.516948767984331</v>
      </c>
      <c r="BI120" s="46">
        <f t="shared" si="92"/>
        <v>14.354648509321919</v>
      </c>
      <c r="BJ120" s="46">
        <f t="shared" si="92"/>
        <v>75.480618333578946</v>
      </c>
      <c r="BK120" s="46">
        <f t="shared" si="92"/>
        <v>75.450355839870554</v>
      </c>
      <c r="BL120" s="1">
        <v>76</v>
      </c>
      <c r="BM120" s="60">
        <f t="shared" si="122"/>
        <v>19713.73715636244</v>
      </c>
      <c r="BN120" s="60">
        <f t="shared" si="122"/>
        <v>-10287.308179061938</v>
      </c>
      <c r="BO120" s="60">
        <f t="shared" si="122"/>
        <v>-14459.37810860527</v>
      </c>
      <c r="BP120" s="60">
        <f t="shared" si="120"/>
        <v>1.4751798360102473E-10</v>
      </c>
      <c r="BQ120" s="60">
        <f t="shared" si="120"/>
        <v>8.3668901429255698E-11</v>
      </c>
      <c r="BR120" s="60">
        <f t="shared" si="120"/>
        <v>-8552.3360493911878</v>
      </c>
      <c r="BS120" s="60">
        <f t="shared" si="120"/>
        <v>-20960.13879454499</v>
      </c>
      <c r="BT120" s="60">
        <f t="shared" si="120"/>
        <v>-9410.3584526105915</v>
      </c>
      <c r="BU120" s="60">
        <f t="shared" si="120"/>
        <v>5425.4938039946837</v>
      </c>
      <c r="BV120" s="60">
        <f t="shared" si="79"/>
        <v>2178.6667586097228</v>
      </c>
      <c r="BW120" s="60">
        <f t="shared" si="79"/>
        <v>2015.4732741860321</v>
      </c>
      <c r="BX120" s="60">
        <f t="shared" si="79"/>
        <v>10597.902754050063</v>
      </c>
      <c r="BY120" s="60">
        <f t="shared" si="79"/>
        <v>10593.653729962856</v>
      </c>
    </row>
    <row r="121" spans="1:77">
      <c r="A121" s="2">
        <v>44348</v>
      </c>
      <c r="B121" s="8">
        <f>'WA Sch. 1-2'!B122</f>
        <v>126.95</v>
      </c>
      <c r="C121" s="8">
        <f>'WA Sch. 1-2'!C122</f>
        <v>16116.302500000002</v>
      </c>
      <c r="D121" s="8">
        <f>'WA Sch. 1-2'!D122</f>
        <v>68</v>
      </c>
      <c r="E121" s="8">
        <f>'WA Sch. 1-2'!E122</f>
        <v>74.5</v>
      </c>
      <c r="F121" s="8">
        <f t="shared" si="84"/>
        <v>5550.25</v>
      </c>
      <c r="G121" s="8">
        <f>'WA Sch. 1-2'!G122</f>
        <v>258</v>
      </c>
      <c r="H121" s="8">
        <f>B121-E121</f>
        <v>52.45</v>
      </c>
      <c r="I121" s="8">
        <f t="shared" si="128"/>
        <v>10566.052500000002</v>
      </c>
      <c r="J121" s="8">
        <f t="shared" si="128"/>
        <v>-190</v>
      </c>
      <c r="K121" s="9">
        <v>3160</v>
      </c>
      <c r="L121" s="9">
        <v>2376012.9536799998</v>
      </c>
      <c r="M121" s="9">
        <v>-417906</v>
      </c>
      <c r="N121" s="9">
        <f t="shared" si="86"/>
        <v>1958106.9536799998</v>
      </c>
      <c r="O121" s="9">
        <f t="shared" si="87"/>
        <v>619.65409926582277</v>
      </c>
      <c r="P121" s="8">
        <f t="shared" si="88"/>
        <v>84.301263775903294</v>
      </c>
      <c r="Q121" s="8">
        <f t="shared" si="89"/>
        <v>703.95536304172606</v>
      </c>
      <c r="R121" s="9">
        <f t="shared" si="82"/>
        <v>2224498.9472118542</v>
      </c>
      <c r="U121" s="2">
        <v>44713</v>
      </c>
      <c r="V121" s="8">
        <f t="shared" ref="V121:W121" si="149">E133</f>
        <v>129</v>
      </c>
      <c r="W121" s="8">
        <f t="shared" si="149"/>
        <v>16641</v>
      </c>
      <c r="X121" s="9">
        <v>0</v>
      </c>
      <c r="Y121" s="7">
        <v>0</v>
      </c>
      <c r="Z121" s="7">
        <v>0</v>
      </c>
      <c r="AA121" s="62">
        <v>0</v>
      </c>
      <c r="AB121" s="7">
        <v>0</v>
      </c>
      <c r="AC121" s="7">
        <v>0</v>
      </c>
      <c r="AD121" s="7">
        <v>0</v>
      </c>
      <c r="AE121" s="7">
        <v>0</v>
      </c>
      <c r="AF121" s="8">
        <f t="shared" si="91"/>
        <v>707.55704097023829</v>
      </c>
      <c r="AH121" s="17">
        <v>77</v>
      </c>
      <c r="AI121" s="17">
        <v>824.98980489993983</v>
      </c>
      <c r="AJ121" s="17">
        <v>-50.943533424583165</v>
      </c>
      <c r="AK121" s="17">
        <v>-0.55777581125573472</v>
      </c>
      <c r="AS121" s="1">
        <v>77</v>
      </c>
      <c r="AT121" s="7">
        <f t="shared" si="135"/>
        <v>35</v>
      </c>
      <c r="AU121" s="52">
        <f t="shared" si="136"/>
        <v>0.28794178794178793</v>
      </c>
      <c r="AV121" s="52">
        <f t="shared" si="137"/>
        <v>-0.55940759981342003</v>
      </c>
      <c r="AW121" s="43"/>
      <c r="AX121" s="1">
        <v>77</v>
      </c>
      <c r="AY121" s="46">
        <f t="shared" si="138"/>
        <v>-50.943533424583165</v>
      </c>
      <c r="AZ121" s="46">
        <f t="shared" si="125"/>
        <v>140.40561654137059</v>
      </c>
      <c r="BA121" s="46">
        <f t="shared" si="125"/>
        <v>-73.268494754487165</v>
      </c>
      <c r="BB121" s="46">
        <f t="shared" si="125"/>
        <v>-102.98290385231712</v>
      </c>
      <c r="BC121" s="46">
        <f t="shared" si="125"/>
        <v>9.0949470177292824E-13</v>
      </c>
      <c r="BD121" s="46">
        <f t="shared" si="125"/>
        <v>4.5474735088646412E-13</v>
      </c>
      <c r="BE121" s="46">
        <f t="shared" si="125"/>
        <v>-60.91163772548407</v>
      </c>
      <c r="BF121" s="46">
        <f t="shared" si="125"/>
        <v>-149.28276596662408</v>
      </c>
      <c r="BG121" s="46">
        <f t="shared" si="125"/>
        <v>-67.0226639390728</v>
      </c>
      <c r="BH121" s="46">
        <f t="shared" si="125"/>
        <v>38.641572450173555</v>
      </c>
      <c r="BI121" s="46">
        <f t="shared" si="92"/>
        <v>15.516948767984331</v>
      </c>
      <c r="BJ121" s="46">
        <f t="shared" si="92"/>
        <v>14.354648509321919</v>
      </c>
      <c r="BK121" s="46">
        <f t="shared" si="92"/>
        <v>75.480618333578946</v>
      </c>
      <c r="BL121" s="1">
        <v>77</v>
      </c>
      <c r="BM121" s="60">
        <f t="shared" si="122"/>
        <v>2595.2435977816076</v>
      </c>
      <c r="BN121" s="60">
        <f t="shared" si="122"/>
        <v>-7152.7582192745067</v>
      </c>
      <c r="BO121" s="60">
        <f t="shared" si="122"/>
        <v>3732.5560114940954</v>
      </c>
      <c r="BP121" s="60">
        <f t="shared" si="120"/>
        <v>5246.3130045611297</v>
      </c>
      <c r="BQ121" s="60">
        <f t="shared" si="120"/>
        <v>-5.3524121850863156E-11</v>
      </c>
      <c r="BR121" s="60">
        <f t="shared" si="120"/>
        <v>-3.0357684981237987E-11</v>
      </c>
      <c r="BS121" s="60">
        <f t="shared" si="120"/>
        <v>3103.0540524142825</v>
      </c>
      <c r="BT121" s="60">
        <f t="shared" si="120"/>
        <v>7604.9915777349115</v>
      </c>
      <c r="BU121" s="60">
        <f t="shared" si="120"/>
        <v>3414.371320584743</v>
      </c>
      <c r="BV121" s="60">
        <f t="shared" si="79"/>
        <v>-1968.5382376938703</v>
      </c>
      <c r="BW121" s="60">
        <f t="shared" si="79"/>
        <v>-790.48819820935933</v>
      </c>
      <c r="BX121" s="60">
        <f t="shared" si="79"/>
        <v>-731.2765161327892</v>
      </c>
      <c r="BY121" s="60">
        <f t="shared" si="79"/>
        <v>-3845.2494029848804</v>
      </c>
    </row>
    <row r="122" spans="1:77">
      <c r="A122" s="2">
        <v>44378</v>
      </c>
      <c r="B122" s="8">
        <f>'WA Sch. 1-2'!B123</f>
        <v>14.1</v>
      </c>
      <c r="C122" s="8">
        <f>'WA Sch. 1-2'!C123</f>
        <v>198.81</v>
      </c>
      <c r="D122" s="8">
        <f>'WA Sch. 1-2'!D123</f>
        <v>240.05</v>
      </c>
      <c r="E122" s="8">
        <f>'WA Sch. 1-2'!E123</f>
        <v>0</v>
      </c>
      <c r="F122" s="8">
        <f t="shared" si="84"/>
        <v>0</v>
      </c>
      <c r="G122" s="8">
        <f>'WA Sch. 1-2'!G123</f>
        <v>385.5</v>
      </c>
      <c r="H122" s="8">
        <f t="shared" si="128"/>
        <v>14.1</v>
      </c>
      <c r="I122" s="8">
        <f t="shared" si="128"/>
        <v>198.81</v>
      </c>
      <c r="J122" s="8">
        <f t="shared" si="128"/>
        <v>-145.44999999999999</v>
      </c>
      <c r="K122" s="9">
        <v>3176</v>
      </c>
      <c r="L122" s="9">
        <v>1657866.3294600002</v>
      </c>
      <c r="M122" s="9">
        <v>20716</v>
      </c>
      <c r="N122" s="9">
        <f t="shared" si="86"/>
        <v>1678582.3294600002</v>
      </c>
      <c r="O122" s="9">
        <f t="shared" si="87"/>
        <v>528.52088459068011</v>
      </c>
      <c r="P122" s="8">
        <f t="shared" si="88"/>
        <v>21.917319905047112</v>
      </c>
      <c r="Q122" s="8">
        <f t="shared" si="89"/>
        <v>550.43820449572718</v>
      </c>
      <c r="R122" s="9">
        <f>Q122*K122</f>
        <v>1748191.7374784295</v>
      </c>
      <c r="U122" s="2">
        <v>44743</v>
      </c>
      <c r="V122" s="8">
        <f t="shared" ref="V122:W122" si="150">E134</f>
        <v>6</v>
      </c>
      <c r="W122" s="8">
        <f t="shared" si="150"/>
        <v>36</v>
      </c>
      <c r="X122" s="9">
        <v>0</v>
      </c>
      <c r="Y122" s="7">
        <v>0</v>
      </c>
      <c r="Z122" s="7">
        <v>0</v>
      </c>
      <c r="AA122" s="62">
        <v>0</v>
      </c>
      <c r="AB122" s="7">
        <v>0</v>
      </c>
      <c r="AC122" s="7">
        <v>0</v>
      </c>
      <c r="AD122" s="7">
        <v>0</v>
      </c>
      <c r="AE122" s="7">
        <v>0</v>
      </c>
      <c r="AF122" s="8">
        <f t="shared" si="91"/>
        <v>588.54327806578146</v>
      </c>
      <c r="AH122" s="17">
        <v>78</v>
      </c>
      <c r="AI122" s="17">
        <v>690.29443589615664</v>
      </c>
      <c r="AJ122" s="17">
        <v>93.637264286016489</v>
      </c>
      <c r="AK122" s="17">
        <v>1.0252253336180486</v>
      </c>
      <c r="AS122" s="1">
        <v>78</v>
      </c>
      <c r="AT122" s="7">
        <f t="shared" si="135"/>
        <v>103</v>
      </c>
      <c r="AU122" s="52">
        <f t="shared" si="136"/>
        <v>0.85343035343035345</v>
      </c>
      <c r="AV122" s="52">
        <f t="shared" si="137"/>
        <v>1.0512597817977336</v>
      </c>
      <c r="AW122" s="43"/>
      <c r="AX122" s="1">
        <v>78</v>
      </c>
      <c r="AY122" s="46">
        <f t="shared" si="138"/>
        <v>93.637264286016489</v>
      </c>
      <c r="AZ122" s="46">
        <f t="shared" si="125"/>
        <v>-50.943533424583165</v>
      </c>
      <c r="BA122" s="46">
        <f t="shared" si="125"/>
        <v>140.40561654137059</v>
      </c>
      <c r="BB122" s="46">
        <f t="shared" si="125"/>
        <v>-73.268494754487165</v>
      </c>
      <c r="BC122" s="46">
        <f t="shared" si="125"/>
        <v>-102.98290385231712</v>
      </c>
      <c r="BD122" s="46">
        <f t="shared" si="125"/>
        <v>9.0949470177292824E-13</v>
      </c>
      <c r="BE122" s="46">
        <f t="shared" si="125"/>
        <v>4.5474735088646412E-13</v>
      </c>
      <c r="BF122" s="46">
        <f t="shared" si="125"/>
        <v>-60.91163772548407</v>
      </c>
      <c r="BG122" s="46">
        <f t="shared" si="125"/>
        <v>-149.28276596662408</v>
      </c>
      <c r="BH122" s="46">
        <f t="shared" si="125"/>
        <v>-67.0226639390728</v>
      </c>
      <c r="BI122" s="46">
        <f t="shared" si="92"/>
        <v>38.641572450173555</v>
      </c>
      <c r="BJ122" s="46">
        <f t="shared" si="92"/>
        <v>15.516948767984331</v>
      </c>
      <c r="BK122" s="46">
        <f t="shared" si="92"/>
        <v>14.354648509321919</v>
      </c>
      <c r="BL122" s="1">
        <v>78</v>
      </c>
      <c r="BM122" s="60">
        <f t="shared" si="122"/>
        <v>8767.9372629693262</v>
      </c>
      <c r="BN122" s="60">
        <f t="shared" si="122"/>
        <v>-4770.2131029412021</v>
      </c>
      <c r="BO122" s="60">
        <f t="shared" si="122"/>
        <v>13147.197823325439</v>
      </c>
      <c r="BP122" s="60">
        <f t="shared" si="120"/>
        <v>-6860.6614071645245</v>
      </c>
      <c r="BQ122" s="60">
        <f t="shared" si="120"/>
        <v>-9643.0373849608459</v>
      </c>
      <c r="BR122" s="60">
        <f t="shared" si="120"/>
        <v>9.8380540306372618E-11</v>
      </c>
      <c r="BS122" s="60">
        <f t="shared" si="120"/>
        <v>5.5799242428050838E-11</v>
      </c>
      <c r="BT122" s="60">
        <f t="shared" si="120"/>
        <v>-5703.5991197952399</v>
      </c>
      <c r="BU122" s="60">
        <f t="shared" si="120"/>
        <v>-13978.429810164334</v>
      </c>
      <c r="BV122" s="60">
        <f t="shared" si="79"/>
        <v>-6275.8188964158226</v>
      </c>
      <c r="BW122" s="60">
        <f t="shared" si="79"/>
        <v>3618.2911319441737</v>
      </c>
      <c r="BX122" s="60">
        <f t="shared" si="79"/>
        <v>1452.9646327003422</v>
      </c>
      <c r="BY122" s="60">
        <f t="shared" si="79"/>
        <v>1344.1300162002644</v>
      </c>
    </row>
    <row r="123" spans="1:77">
      <c r="A123" s="2">
        <v>44409</v>
      </c>
      <c r="B123" s="8">
        <f>'WA Sch. 1-2'!B124</f>
        <v>19.350000000000001</v>
      </c>
      <c r="C123" s="8">
        <f>'WA Sch. 1-2'!C124</f>
        <v>374.42250000000007</v>
      </c>
      <c r="D123" s="8">
        <f>'WA Sch. 1-2'!D124</f>
        <v>204.95</v>
      </c>
      <c r="E123" s="8">
        <f>'WA Sch. 1-2'!E124</f>
        <v>27</v>
      </c>
      <c r="F123" s="8">
        <f t="shared" si="84"/>
        <v>729</v>
      </c>
      <c r="G123" s="8">
        <f>'WA Sch. 1-2'!G124</f>
        <v>203.5</v>
      </c>
      <c r="H123" s="8">
        <f t="shared" si="128"/>
        <v>-7.6499999999999986</v>
      </c>
      <c r="I123" s="8">
        <f t="shared" si="128"/>
        <v>-354.57749999999993</v>
      </c>
      <c r="J123" s="8">
        <f t="shared" si="128"/>
        <v>1.4499999999999886</v>
      </c>
      <c r="K123" s="9">
        <v>3173</v>
      </c>
      <c r="L123" s="9">
        <v>1671557.6676500002</v>
      </c>
      <c r="M123" s="9">
        <v>246707</v>
      </c>
      <c r="N123" s="9">
        <f t="shared" si="86"/>
        <v>1918264.6676500002</v>
      </c>
      <c r="O123" s="9">
        <f t="shared" si="87"/>
        <v>604.55867243933187</v>
      </c>
      <c r="P123" s="8">
        <f t="shared" si="88"/>
        <v>-11.960906567396611</v>
      </c>
      <c r="Q123" s="8">
        <f t="shared" si="89"/>
        <v>592.59776587193528</v>
      </c>
      <c r="R123" s="9">
        <f t="shared" si="82"/>
        <v>1880312.7111116506</v>
      </c>
      <c r="U123" s="2">
        <v>44774</v>
      </c>
      <c r="V123" s="8">
        <f t="shared" ref="V123:W123" si="151">E135</f>
        <v>3</v>
      </c>
      <c r="W123" s="8">
        <f t="shared" si="151"/>
        <v>9</v>
      </c>
      <c r="X123" s="9">
        <v>0</v>
      </c>
      <c r="Y123" s="7">
        <v>0</v>
      </c>
      <c r="Z123" s="7">
        <v>0</v>
      </c>
      <c r="AA123" s="62">
        <v>0</v>
      </c>
      <c r="AB123" s="7">
        <v>0</v>
      </c>
      <c r="AC123" s="7">
        <v>0</v>
      </c>
      <c r="AD123" s="7">
        <v>0</v>
      </c>
      <c r="AE123" s="7">
        <v>0</v>
      </c>
      <c r="AF123" s="8">
        <f t="shared" si="91"/>
        <v>534.45326189229399</v>
      </c>
      <c r="AH123" s="17">
        <v>79</v>
      </c>
      <c r="AI123" s="17">
        <v>539.9473912189643</v>
      </c>
      <c r="AJ123" s="17">
        <v>48.256353734095001</v>
      </c>
      <c r="AK123" s="17">
        <v>0.52835414120077362</v>
      </c>
      <c r="AS123" s="1">
        <v>79</v>
      </c>
      <c r="AT123" s="7">
        <f t="shared" si="135"/>
        <v>87</v>
      </c>
      <c r="AU123" s="52">
        <f t="shared" si="136"/>
        <v>0.72037422037422039</v>
      </c>
      <c r="AV123" s="52">
        <f t="shared" si="137"/>
        <v>0.58395355652530356</v>
      </c>
      <c r="AW123" s="43"/>
      <c r="AX123" s="1">
        <v>79</v>
      </c>
      <c r="AY123" s="46">
        <f t="shared" si="138"/>
        <v>48.256353734095001</v>
      </c>
      <c r="AZ123" s="46">
        <f t="shared" si="125"/>
        <v>93.637264286016489</v>
      </c>
      <c r="BA123" s="46">
        <f t="shared" si="125"/>
        <v>-50.943533424583165</v>
      </c>
      <c r="BB123" s="46">
        <f t="shared" si="125"/>
        <v>140.40561654137059</v>
      </c>
      <c r="BC123" s="46">
        <f t="shared" si="125"/>
        <v>-73.268494754487165</v>
      </c>
      <c r="BD123" s="46">
        <f t="shared" si="125"/>
        <v>-102.98290385231712</v>
      </c>
      <c r="BE123" s="46">
        <f t="shared" si="125"/>
        <v>9.0949470177292824E-13</v>
      </c>
      <c r="BF123" s="46">
        <f t="shared" si="125"/>
        <v>4.5474735088646412E-13</v>
      </c>
      <c r="BG123" s="46">
        <f t="shared" si="125"/>
        <v>-60.91163772548407</v>
      </c>
      <c r="BH123" s="46">
        <f t="shared" si="125"/>
        <v>-149.28276596662408</v>
      </c>
      <c r="BI123" s="46">
        <f t="shared" si="92"/>
        <v>-67.0226639390728</v>
      </c>
      <c r="BJ123" s="46">
        <f t="shared" si="92"/>
        <v>38.641572450173555</v>
      </c>
      <c r="BK123" s="46">
        <f t="shared" si="92"/>
        <v>15.516948767984331</v>
      </c>
      <c r="BL123" s="1">
        <v>79</v>
      </c>
      <c r="BM123" s="60">
        <f t="shared" si="122"/>
        <v>2328.6756757101184</v>
      </c>
      <c r="BN123" s="60">
        <f t="shared" si="122"/>
        <v>4518.5929480789728</v>
      </c>
      <c r="BO123" s="60">
        <f t="shared" si="122"/>
        <v>-2458.3491694013778</v>
      </c>
      <c r="BP123" s="60">
        <f t="shared" si="120"/>
        <v>6775.4630980741067</v>
      </c>
      <c r="BQ123" s="60">
        <f t="shared" si="120"/>
        <v>-3535.67040043722</v>
      </c>
      <c r="BR123" s="60">
        <f t="shared" si="120"/>
        <v>-4969.5794368617171</v>
      </c>
      <c r="BS123" s="60">
        <f t="shared" si="120"/>
        <v>5.0700820765912642E-11</v>
      </c>
      <c r="BT123" s="60">
        <f t="shared" si="120"/>
        <v>2.8756371741892742E-11</v>
      </c>
      <c r="BU123" s="60">
        <f t="shared" si="120"/>
        <v>-2939.3735366040069</v>
      </c>
      <c r="BV123" s="60">
        <f t="shared" si="79"/>
        <v>-7203.8419608895447</v>
      </c>
      <c r="BW123" s="60">
        <f t="shared" si="79"/>
        <v>-3234.2693792452728</v>
      </c>
      <c r="BX123" s="60">
        <f t="shared" si="79"/>
        <v>1864.7013889972475</v>
      </c>
      <c r="BY123" s="60">
        <f t="shared" si="79"/>
        <v>748.79136862169048</v>
      </c>
    </row>
    <row r="124" spans="1:77">
      <c r="A124" s="2">
        <v>44440</v>
      </c>
      <c r="B124" s="8">
        <f>'WA Sch. 1-2'!B125</f>
        <v>152.32499999999999</v>
      </c>
      <c r="C124" s="8">
        <f>'WA Sch. 1-2'!C125</f>
        <v>23202.905624999996</v>
      </c>
      <c r="D124" s="8">
        <f>'WA Sch. 1-2'!D125</f>
        <v>43.875</v>
      </c>
      <c r="E124" s="8">
        <f>'WA Sch. 1-2'!E125</f>
        <v>134</v>
      </c>
      <c r="F124" s="8">
        <f t="shared" si="84"/>
        <v>17956</v>
      </c>
      <c r="G124" s="8">
        <f>'WA Sch. 1-2'!G125</f>
        <v>38.5</v>
      </c>
      <c r="H124" s="8">
        <f t="shared" si="128"/>
        <v>18.324999999999989</v>
      </c>
      <c r="I124" s="8">
        <f t="shared" si="128"/>
        <v>5246.9056249999958</v>
      </c>
      <c r="J124" s="8">
        <f t="shared" si="128"/>
        <v>5.375</v>
      </c>
      <c r="K124" s="9">
        <v>3172</v>
      </c>
      <c r="L124" s="9">
        <v>1950620.3845800001</v>
      </c>
      <c r="M124" s="9">
        <v>432367</v>
      </c>
      <c r="N124" s="9">
        <f t="shared" si="86"/>
        <v>2382987.3845800003</v>
      </c>
      <c r="O124" s="9">
        <f t="shared" si="87"/>
        <v>751.2570569293822</v>
      </c>
      <c r="P124" s="8">
        <f t="shared" si="88"/>
        <v>29.891947670018258</v>
      </c>
      <c r="Q124" s="8">
        <f t="shared" si="89"/>
        <v>781.14900459940043</v>
      </c>
      <c r="R124" s="9">
        <f t="shared" si="82"/>
        <v>2477804.6425892981</v>
      </c>
      <c r="U124" s="2">
        <v>44805</v>
      </c>
      <c r="V124" s="8">
        <f t="shared" ref="V124:W124" si="152">E136</f>
        <v>62.5</v>
      </c>
      <c r="W124" s="8">
        <f t="shared" si="152"/>
        <v>3906.25</v>
      </c>
      <c r="X124" s="9">
        <v>0</v>
      </c>
      <c r="Y124" s="7">
        <v>0</v>
      </c>
      <c r="Z124" s="7">
        <v>0</v>
      </c>
      <c r="AA124" s="62">
        <v>0</v>
      </c>
      <c r="AB124" s="7">
        <v>0</v>
      </c>
      <c r="AC124" s="7">
        <v>0</v>
      </c>
      <c r="AD124" s="7">
        <v>0</v>
      </c>
      <c r="AE124" s="7">
        <v>0</v>
      </c>
      <c r="AF124" s="8">
        <f t="shared" si="91"/>
        <v>661.42742951699472</v>
      </c>
      <c r="AH124" s="17">
        <v>80</v>
      </c>
      <c r="AI124" s="17">
        <v>530.62273389306131</v>
      </c>
      <c r="AJ124" s="17">
        <v>63.272856295189172</v>
      </c>
      <c r="AK124" s="17">
        <v>0.69276837270746161</v>
      </c>
      <c r="AS124" s="1">
        <v>80</v>
      </c>
      <c r="AT124" s="7">
        <f t="shared" si="135"/>
        <v>95</v>
      </c>
      <c r="AU124" s="52">
        <f t="shared" si="136"/>
        <v>0.78690228690228692</v>
      </c>
      <c r="AV124" s="52">
        <f t="shared" si="137"/>
        <v>0.79571892196992056</v>
      </c>
      <c r="AW124" s="43"/>
      <c r="AX124" s="1">
        <v>80</v>
      </c>
      <c r="AY124" s="46">
        <f t="shared" si="138"/>
        <v>63.272856295189172</v>
      </c>
      <c r="AZ124" s="46">
        <f t="shared" si="125"/>
        <v>48.256353734095001</v>
      </c>
      <c r="BA124" s="46">
        <f t="shared" si="125"/>
        <v>93.637264286016489</v>
      </c>
      <c r="BB124" s="46">
        <f t="shared" si="125"/>
        <v>-50.943533424583165</v>
      </c>
      <c r="BC124" s="46">
        <f t="shared" si="125"/>
        <v>140.40561654137059</v>
      </c>
      <c r="BD124" s="46">
        <f t="shared" si="125"/>
        <v>-73.268494754487165</v>
      </c>
      <c r="BE124" s="46">
        <f t="shared" si="125"/>
        <v>-102.98290385231712</v>
      </c>
      <c r="BF124" s="46">
        <f t="shared" si="125"/>
        <v>9.0949470177292824E-13</v>
      </c>
      <c r="BG124" s="46">
        <f t="shared" si="125"/>
        <v>4.5474735088646412E-13</v>
      </c>
      <c r="BH124" s="46">
        <f t="shared" si="125"/>
        <v>-60.91163772548407</v>
      </c>
      <c r="BI124" s="46">
        <f t="shared" si="92"/>
        <v>-149.28276596662408</v>
      </c>
      <c r="BJ124" s="46">
        <f t="shared" si="92"/>
        <v>-67.0226639390728</v>
      </c>
      <c r="BK124" s="46">
        <f t="shared" si="92"/>
        <v>38.641572450173555</v>
      </c>
      <c r="BL124" s="1">
        <v>80</v>
      </c>
      <c r="BM124" s="60">
        <f t="shared" si="122"/>
        <v>4003.4543437516782</v>
      </c>
      <c r="BN124" s="60">
        <f t="shared" si="122"/>
        <v>3053.3173351472242</v>
      </c>
      <c r="BO124" s="60">
        <f t="shared" si="122"/>
        <v>5924.6971670437933</v>
      </c>
      <c r="BP124" s="60">
        <f t="shared" si="120"/>
        <v>-3223.3428695428152</v>
      </c>
      <c r="BQ124" s="60">
        <f t="shared" si="120"/>
        <v>8883.8643984596056</v>
      </c>
      <c r="BR124" s="60">
        <f t="shared" si="120"/>
        <v>-4635.9069395654897</v>
      </c>
      <c r="BS124" s="60">
        <f t="shared" si="120"/>
        <v>-6516.02247630895</v>
      </c>
      <c r="BT124" s="60">
        <f t="shared" si="120"/>
        <v>6.6477997157567334E-11</v>
      </c>
      <c r="BU124" s="60">
        <f t="shared" si="120"/>
        <v>3.7704833374310059E-11</v>
      </c>
      <c r="BV124" s="60">
        <f t="shared" si="79"/>
        <v>-3854.0533005091766</v>
      </c>
      <c r="BW124" s="60">
        <f t="shared" si="79"/>
        <v>-9445.5469983545754</v>
      </c>
      <c r="BX124" s="60">
        <f t="shared" si="79"/>
        <v>-4240.7153839377115</v>
      </c>
      <c r="BY124" s="60">
        <f t="shared" si="79"/>
        <v>2444.9626606599868</v>
      </c>
    </row>
    <row r="125" spans="1:77">
      <c r="A125" s="2">
        <v>44470</v>
      </c>
      <c r="B125" s="8">
        <f>'WA Sch. 1-2'!B126</f>
        <v>510.4</v>
      </c>
      <c r="C125" s="8">
        <f>'WA Sch. 1-2'!C126</f>
        <v>260508.15999999997</v>
      </c>
      <c r="D125" s="8">
        <f>'WA Sch. 1-2'!D126</f>
        <v>0.65</v>
      </c>
      <c r="E125" s="8">
        <f>'WA Sch. 1-2'!E126</f>
        <v>510</v>
      </c>
      <c r="F125" s="8">
        <f t="shared" si="84"/>
        <v>260100</v>
      </c>
      <c r="G125" s="8">
        <f>'WA Sch. 1-2'!G126</f>
        <v>0</v>
      </c>
      <c r="H125" s="8">
        <f t="shared" si="128"/>
        <v>0.39999999999997726</v>
      </c>
      <c r="I125" s="8">
        <f t="shared" si="128"/>
        <v>408.15999999997439</v>
      </c>
      <c r="J125" s="8">
        <f t="shared" si="128"/>
        <v>0.65</v>
      </c>
      <c r="K125" s="9">
        <v>3190</v>
      </c>
      <c r="L125" s="9">
        <v>2959807.1874700002</v>
      </c>
      <c r="M125" s="9">
        <v>1348049</v>
      </c>
      <c r="N125" s="9">
        <f t="shared" si="86"/>
        <v>4307856.1874700002</v>
      </c>
      <c r="O125" s="9">
        <f t="shared" si="87"/>
        <v>1350.4251371379312</v>
      </c>
      <c r="P125" s="8">
        <f t="shared" si="88"/>
        <v>0.73531411379509826</v>
      </c>
      <c r="Q125" s="8">
        <f t="shared" si="89"/>
        <v>1351.1604512517263</v>
      </c>
      <c r="R125" s="9">
        <f t="shared" si="82"/>
        <v>4310201.8394930065</v>
      </c>
      <c r="U125" s="2">
        <v>44835</v>
      </c>
      <c r="V125" s="8">
        <f t="shared" ref="V125:W125" si="153">E137</f>
        <v>308.5</v>
      </c>
      <c r="W125" s="8">
        <f t="shared" si="153"/>
        <v>95172.25</v>
      </c>
      <c r="X125" s="9">
        <v>0</v>
      </c>
      <c r="Y125" s="7">
        <v>0</v>
      </c>
      <c r="Z125" s="7">
        <v>0</v>
      </c>
      <c r="AA125" s="62">
        <v>0</v>
      </c>
      <c r="AB125" s="7">
        <v>0</v>
      </c>
      <c r="AC125" s="7">
        <v>0</v>
      </c>
      <c r="AD125" s="7">
        <v>0</v>
      </c>
      <c r="AE125" s="7">
        <v>0</v>
      </c>
      <c r="AF125" s="8">
        <f t="shared" si="91"/>
        <v>1264.8669292669842</v>
      </c>
      <c r="AH125" s="17">
        <v>81</v>
      </c>
      <c r="AI125" s="17">
        <v>868.23502555456992</v>
      </c>
      <c r="AJ125" s="17">
        <v>76.720260779536943</v>
      </c>
      <c r="AK125" s="17">
        <v>0.8400027014107313</v>
      </c>
      <c r="AS125" s="1">
        <v>81</v>
      </c>
      <c r="AT125" s="7">
        <f t="shared" si="135"/>
        <v>100</v>
      </c>
      <c r="AU125" s="52">
        <f t="shared" si="136"/>
        <v>0.8284823284823285</v>
      </c>
      <c r="AV125" s="52">
        <f t="shared" si="137"/>
        <v>0.94818488013239854</v>
      </c>
      <c r="AW125" s="43"/>
      <c r="AX125" s="1">
        <v>81</v>
      </c>
      <c r="AY125" s="46">
        <f t="shared" si="138"/>
        <v>76.720260779536943</v>
      </c>
      <c r="AZ125" s="46">
        <f t="shared" si="125"/>
        <v>63.272856295189172</v>
      </c>
      <c r="BA125" s="46">
        <f t="shared" si="125"/>
        <v>48.256353734095001</v>
      </c>
      <c r="BB125" s="46">
        <f t="shared" si="125"/>
        <v>93.637264286016489</v>
      </c>
      <c r="BC125" s="46">
        <f t="shared" si="125"/>
        <v>-50.943533424583165</v>
      </c>
      <c r="BD125" s="46">
        <f t="shared" si="125"/>
        <v>140.40561654137059</v>
      </c>
      <c r="BE125" s="46">
        <f t="shared" si="125"/>
        <v>-73.268494754487165</v>
      </c>
      <c r="BF125" s="46">
        <f t="shared" si="125"/>
        <v>-102.98290385231712</v>
      </c>
      <c r="BG125" s="46">
        <f t="shared" si="125"/>
        <v>9.0949470177292824E-13</v>
      </c>
      <c r="BH125" s="46">
        <f t="shared" si="125"/>
        <v>4.5474735088646412E-13</v>
      </c>
      <c r="BI125" s="46">
        <f t="shared" si="125"/>
        <v>-60.91163772548407</v>
      </c>
      <c r="BJ125" s="46">
        <f t="shared" si="125"/>
        <v>-149.28276596662408</v>
      </c>
      <c r="BK125" s="46">
        <f t="shared" si="92"/>
        <v>-67.0226639390728</v>
      </c>
      <c r="BL125" s="1">
        <v>81</v>
      </c>
      <c r="BM125" s="60">
        <f t="shared" si="122"/>
        <v>5885.9984140801762</v>
      </c>
      <c r="BN125" s="60">
        <f t="shared" si="122"/>
        <v>4854.3100352330985</v>
      </c>
      <c r="BO125" s="60">
        <f t="shared" si="122"/>
        <v>3702.2400427493676</v>
      </c>
      <c r="BP125" s="60">
        <f t="shared" si="120"/>
        <v>7183.8753347056299</v>
      </c>
      <c r="BQ125" s="60">
        <f t="shared" si="120"/>
        <v>-3908.4011693650737</v>
      </c>
      <c r="BR125" s="60">
        <f t="shared" si="120"/>
        <v>10771.955515965648</v>
      </c>
      <c r="BS125" s="60">
        <f t="shared" si="120"/>
        <v>-5621.1780244883894</v>
      </c>
      <c r="BT125" s="60">
        <f t="shared" si="120"/>
        <v>-7900.8752393837531</v>
      </c>
      <c r="BU125" s="60">
        <f t="shared" si="120"/>
        <v>8.0606591462153792E-11</v>
      </c>
      <c r="BV125" s="60">
        <f t="shared" si="79"/>
        <v>4.571825611334061E-11</v>
      </c>
      <c r="BW125" s="60">
        <f t="shared" si="79"/>
        <v>-4673.1567308078165</v>
      </c>
      <c r="BX125" s="60">
        <f t="shared" si="79"/>
        <v>-11453.012734849992</v>
      </c>
      <c r="BY125" s="60">
        <f t="shared" si="79"/>
        <v>-5141.9962555449301</v>
      </c>
    </row>
    <row r="126" spans="1:77">
      <c r="A126" s="2">
        <v>44501</v>
      </c>
      <c r="B126" s="8">
        <f>'WA Sch. 1-2'!B127</f>
        <v>874.97500000000002</v>
      </c>
      <c r="C126" s="8">
        <f>'WA Sch. 1-2'!C127</f>
        <v>765581.25062499999</v>
      </c>
      <c r="D126" s="8">
        <f>'WA Sch. 1-2'!D127</f>
        <v>0</v>
      </c>
      <c r="E126" s="8">
        <f>'WA Sch. 1-2'!E127</f>
        <v>745.5</v>
      </c>
      <c r="F126" s="8">
        <f t="shared" si="84"/>
        <v>555770.25</v>
      </c>
      <c r="G126" s="8">
        <f>'WA Sch. 1-2'!G127</f>
        <v>0</v>
      </c>
      <c r="H126" s="8">
        <f t="shared" si="128"/>
        <v>129.47500000000002</v>
      </c>
      <c r="I126" s="8">
        <f t="shared" si="128"/>
        <v>209811.00062499999</v>
      </c>
      <c r="J126" s="8">
        <f t="shared" si="128"/>
        <v>0</v>
      </c>
      <c r="K126" s="9">
        <v>3205</v>
      </c>
      <c r="L126" s="9">
        <v>4833573.7090900009</v>
      </c>
      <c r="M126" s="9">
        <v>762765</v>
      </c>
      <c r="N126" s="9">
        <f t="shared" si="86"/>
        <v>5596338.7090900009</v>
      </c>
      <c r="O126" s="9">
        <f t="shared" si="87"/>
        <v>1746.1275223369737</v>
      </c>
      <c r="P126" s="8">
        <f t="shared" si="88"/>
        <v>259.92875425518281</v>
      </c>
      <c r="Q126" s="8">
        <f t="shared" si="89"/>
        <v>2006.0562765921566</v>
      </c>
      <c r="R126" s="9">
        <f t="shared" si="82"/>
        <v>6429410.366477862</v>
      </c>
      <c r="U126" s="2">
        <v>44866</v>
      </c>
      <c r="V126" s="8">
        <f t="shared" ref="V126:W126" si="154">E138</f>
        <v>1095.5</v>
      </c>
      <c r="W126" s="8">
        <f t="shared" si="154"/>
        <v>1200120.25</v>
      </c>
      <c r="X126" s="9">
        <v>0</v>
      </c>
      <c r="Y126" s="7">
        <v>0</v>
      </c>
      <c r="Z126" s="7">
        <v>0</v>
      </c>
      <c r="AA126" s="62">
        <v>0</v>
      </c>
      <c r="AB126" s="7">
        <v>0</v>
      </c>
      <c r="AC126" s="7">
        <v>0</v>
      </c>
      <c r="AD126" s="7">
        <v>0</v>
      </c>
      <c r="AE126" s="7">
        <v>0</v>
      </c>
      <c r="AF126" s="8">
        <f t="shared" si="91"/>
        <v>2477.8328650694239</v>
      </c>
      <c r="AH126" s="17">
        <v>82</v>
      </c>
      <c r="AI126" s="17">
        <v>1760.4080214261216</v>
      </c>
      <c r="AJ126" s="17">
        <v>-56.984679978288568</v>
      </c>
      <c r="AK126" s="17">
        <v>-0.62391973951104862</v>
      </c>
      <c r="AS126" s="1">
        <v>82</v>
      </c>
      <c r="AT126" s="7">
        <f t="shared" si="135"/>
        <v>31</v>
      </c>
      <c r="AU126" s="52">
        <f t="shared" si="136"/>
        <v>0.25467775467775466</v>
      </c>
      <c r="AV126" s="52">
        <f t="shared" si="137"/>
        <v>-0.65984156097410673</v>
      </c>
      <c r="AW126" s="43"/>
      <c r="AX126" s="1">
        <v>82</v>
      </c>
      <c r="AY126" s="46">
        <f t="shared" si="138"/>
        <v>-56.984679978288568</v>
      </c>
      <c r="AZ126" s="46">
        <f t="shared" si="125"/>
        <v>76.720260779536943</v>
      </c>
      <c r="BA126" s="46">
        <f t="shared" si="125"/>
        <v>63.272856295189172</v>
      </c>
      <c r="BB126" s="46">
        <f t="shared" si="125"/>
        <v>48.256353734095001</v>
      </c>
      <c r="BC126" s="46">
        <f t="shared" si="125"/>
        <v>93.637264286016489</v>
      </c>
      <c r="BD126" s="46">
        <f t="shared" si="125"/>
        <v>-50.943533424583165</v>
      </c>
      <c r="BE126" s="46">
        <f t="shared" si="125"/>
        <v>140.40561654137059</v>
      </c>
      <c r="BF126" s="46">
        <f t="shared" si="125"/>
        <v>-73.268494754487165</v>
      </c>
      <c r="BG126" s="46">
        <f t="shared" si="125"/>
        <v>-102.98290385231712</v>
      </c>
      <c r="BH126" s="46">
        <f t="shared" si="125"/>
        <v>9.0949470177292824E-13</v>
      </c>
      <c r="BI126" s="46">
        <f t="shared" si="125"/>
        <v>4.5474735088646412E-13</v>
      </c>
      <c r="BJ126" s="46">
        <f t="shared" si="125"/>
        <v>-60.91163772548407</v>
      </c>
      <c r="BK126" s="46">
        <f t="shared" si="92"/>
        <v>-149.28276596662408</v>
      </c>
      <c r="BL126" s="1">
        <v>82</v>
      </c>
      <c r="BM126" s="60">
        <f t="shared" si="122"/>
        <v>3247.2537522279458</v>
      </c>
      <c r="BN126" s="60">
        <f t="shared" si="122"/>
        <v>-4371.8795083727537</v>
      </c>
      <c r="BO126" s="60">
        <f t="shared" si="122"/>
        <v>-3605.5834672935953</v>
      </c>
      <c r="BP126" s="60">
        <f t="shared" si="120"/>
        <v>-2749.8728744564955</v>
      </c>
      <c r="BQ126" s="60">
        <f t="shared" si="120"/>
        <v>-5335.8895393810735</v>
      </c>
      <c r="BR126" s="60">
        <f t="shared" si="120"/>
        <v>2903.0009491631035</v>
      </c>
      <c r="BS126" s="60">
        <f t="shared" si="120"/>
        <v>-8000.9691257642908</v>
      </c>
      <c r="BT126" s="60">
        <f t="shared" si="120"/>
        <v>4175.1817260753469</v>
      </c>
      <c r="BU126" s="60">
        <f t="shared" si="120"/>
        <v>5868.4478192591296</v>
      </c>
      <c r="BV126" s="60">
        <f t="shared" si="79"/>
        <v>-5.9871287870238978E-11</v>
      </c>
      <c r="BW126" s="60">
        <f t="shared" si="79"/>
        <v>-3.3957655608999385E-11</v>
      </c>
      <c r="BX126" s="60">
        <f t="shared" si="79"/>
        <v>3471.0301827401418</v>
      </c>
      <c r="BY126" s="60">
        <f t="shared" si="79"/>
        <v>8506.830644881793</v>
      </c>
    </row>
    <row r="127" spans="1:77">
      <c r="A127" s="2">
        <v>44531</v>
      </c>
      <c r="B127" s="8">
        <f>'WA Sch. 1-2'!B128</f>
        <v>1138.7249999999999</v>
      </c>
      <c r="C127" s="8">
        <f>'WA Sch. 1-2'!C128</f>
        <v>1296694.6256249999</v>
      </c>
      <c r="D127" s="8">
        <f>'WA Sch. 1-2'!D128</f>
        <v>0</v>
      </c>
      <c r="E127" s="8">
        <f>'WA Sch. 1-2'!E128</f>
        <v>1161</v>
      </c>
      <c r="F127" s="8">
        <f t="shared" si="84"/>
        <v>1347921</v>
      </c>
      <c r="G127" s="8">
        <f>'WA Sch. 1-2'!G128</f>
        <v>0</v>
      </c>
      <c r="H127" s="8">
        <f t="shared" si="128"/>
        <v>-22.275000000000091</v>
      </c>
      <c r="I127" s="8">
        <f t="shared" si="128"/>
        <v>-51226.37437500013</v>
      </c>
      <c r="J127" s="8">
        <f t="shared" si="128"/>
        <v>0</v>
      </c>
      <c r="K127" s="9">
        <v>3233</v>
      </c>
      <c r="L127" s="9">
        <v>7338972.8603300005</v>
      </c>
      <c r="M127" s="9">
        <v>1631234</v>
      </c>
      <c r="N127" s="9">
        <f t="shared" si="86"/>
        <v>8970206.8603300005</v>
      </c>
      <c r="O127" s="9">
        <f t="shared" si="87"/>
        <v>2774.5768203928242</v>
      </c>
      <c r="P127" s="8">
        <f t="shared" si="88"/>
        <v>-48.986464290003219</v>
      </c>
      <c r="Q127" s="8">
        <f t="shared" si="89"/>
        <v>2725.5903561028208</v>
      </c>
      <c r="R127" s="9">
        <f t="shared" si="82"/>
        <v>8811833.6212804206</v>
      </c>
      <c r="U127" s="2">
        <v>44896</v>
      </c>
      <c r="V127" s="8">
        <f t="shared" ref="V127:W127" si="155">E139</f>
        <v>1286</v>
      </c>
      <c r="W127" s="8">
        <f t="shared" si="155"/>
        <v>1653796</v>
      </c>
      <c r="X127" s="9">
        <v>0</v>
      </c>
      <c r="Y127" s="7">
        <v>0</v>
      </c>
      <c r="Z127" s="7">
        <v>0</v>
      </c>
      <c r="AA127" s="62">
        <v>0</v>
      </c>
      <c r="AB127" s="7">
        <v>0</v>
      </c>
      <c r="AC127" s="7">
        <v>0</v>
      </c>
      <c r="AD127" s="7">
        <v>0</v>
      </c>
      <c r="AE127" s="7">
        <v>0</v>
      </c>
      <c r="AF127" s="8">
        <f t="shared" si="91"/>
        <v>2879.3859692063033</v>
      </c>
      <c r="AH127" s="17">
        <v>83</v>
      </c>
      <c r="AI127" s="17">
        <v>2112.1261733485735</v>
      </c>
      <c r="AJ127" s="17">
        <v>9.9539924716877977</v>
      </c>
      <c r="AK127" s="17">
        <v>0.10898529907330562</v>
      </c>
      <c r="AS127" s="1">
        <v>83</v>
      </c>
      <c r="AT127" s="7">
        <f t="shared" si="135"/>
        <v>66</v>
      </c>
      <c r="AU127" s="52">
        <f t="shared" si="136"/>
        <v>0.54573804573804574</v>
      </c>
      <c r="AV127" s="52">
        <f t="shared" si="137"/>
        <v>0.11490060124967313</v>
      </c>
      <c r="AW127" s="43"/>
      <c r="AX127" s="1">
        <v>83</v>
      </c>
      <c r="AY127" s="46">
        <f t="shared" si="138"/>
        <v>9.9539924716877977</v>
      </c>
      <c r="AZ127" s="46">
        <f t="shared" si="125"/>
        <v>-56.984679978288568</v>
      </c>
      <c r="BA127" s="46">
        <f t="shared" si="125"/>
        <v>76.720260779536943</v>
      </c>
      <c r="BB127" s="46">
        <f t="shared" si="125"/>
        <v>63.272856295189172</v>
      </c>
      <c r="BC127" s="46">
        <f t="shared" si="125"/>
        <v>48.256353734095001</v>
      </c>
      <c r="BD127" s="46">
        <f t="shared" si="125"/>
        <v>93.637264286016489</v>
      </c>
      <c r="BE127" s="46">
        <f t="shared" si="125"/>
        <v>-50.943533424583165</v>
      </c>
      <c r="BF127" s="46">
        <f t="shared" si="125"/>
        <v>140.40561654137059</v>
      </c>
      <c r="BG127" s="46">
        <f t="shared" si="125"/>
        <v>-73.268494754487165</v>
      </c>
      <c r="BH127" s="46">
        <f t="shared" si="125"/>
        <v>-102.98290385231712</v>
      </c>
      <c r="BI127" s="46">
        <f t="shared" si="125"/>
        <v>9.0949470177292824E-13</v>
      </c>
      <c r="BJ127" s="46">
        <f t="shared" si="125"/>
        <v>4.5474735088646412E-13</v>
      </c>
      <c r="BK127" s="46">
        <f t="shared" si="92"/>
        <v>-60.91163772548407</v>
      </c>
      <c r="BL127" s="1">
        <v>83</v>
      </c>
      <c r="BM127" s="60">
        <f t="shared" si="122"/>
        <v>99.081966126420141</v>
      </c>
      <c r="BN127" s="60">
        <f t="shared" si="122"/>
        <v>-567.22507550542934</v>
      </c>
      <c r="BO127" s="60">
        <f t="shared" si="122"/>
        <v>763.67289822544751</v>
      </c>
      <c r="BP127" s="60">
        <f t="shared" si="120"/>
        <v>629.8175352245072</v>
      </c>
      <c r="BQ127" s="60">
        <f t="shared" si="120"/>
        <v>480.34338178029316</v>
      </c>
      <c r="BR127" s="60">
        <f t="shared" si="120"/>
        <v>932.06462377246339</v>
      </c>
      <c r="BS127" s="60">
        <f t="shared" si="120"/>
        <v>-507.09154818948224</v>
      </c>
      <c r="BT127" s="60">
        <f t="shared" si="120"/>
        <v>1397.5964500355076</v>
      </c>
      <c r="BU127" s="60">
        <f t="shared" si="120"/>
        <v>-729.31404519807097</v>
      </c>
      <c r="BV127" s="60">
        <f t="shared" si="79"/>
        <v>-1025.0910496585259</v>
      </c>
      <c r="BW127" s="60">
        <f t="shared" si="79"/>
        <v>1.0458220506944754E-11</v>
      </c>
      <c r="BX127" s="60">
        <f t="shared" si="79"/>
        <v>5.9316687997008575E-12</v>
      </c>
      <c r="BY127" s="60">
        <f t="shared" si="79"/>
        <v>-606.31398335765005</v>
      </c>
    </row>
    <row r="128" spans="1:77">
      <c r="A128" s="2">
        <v>44562</v>
      </c>
      <c r="B128" s="8">
        <f>'WA Sch. 1-2'!B129</f>
        <v>1095.1500000000001</v>
      </c>
      <c r="C128" s="8">
        <f>'WA Sch. 1-2'!C129</f>
        <v>1199353.5225000002</v>
      </c>
      <c r="D128" s="8">
        <f>'WA Sch. 1-2'!D129</f>
        <v>0</v>
      </c>
      <c r="E128" s="8">
        <f>'WA Sch. 1-2'!E129</f>
        <v>1105</v>
      </c>
      <c r="F128" s="8">
        <f t="shared" ref="F128:F133" si="156">E128^2</f>
        <v>1221025</v>
      </c>
      <c r="G128" s="8">
        <f>'WA Sch. 1-2'!G129</f>
        <v>0</v>
      </c>
      <c r="H128" s="8">
        <f t="shared" ref="H128:H133" si="157">B128-E128</f>
        <v>-9.8499999999999091</v>
      </c>
      <c r="I128" s="8">
        <f t="shared" ref="I128:I133" si="158">C128-F128</f>
        <v>-21671.477499999804</v>
      </c>
      <c r="J128" s="8">
        <f t="shared" ref="J128:J133" si="159">D128-G128</f>
        <v>0</v>
      </c>
      <c r="K128" s="9">
        <v>3092</v>
      </c>
      <c r="L128" s="9">
        <v>9575233.4746100008</v>
      </c>
      <c r="M128" s="78">
        <v>-751130</v>
      </c>
      <c r="N128" s="9">
        <f t="shared" ref="N128:N139" si="160">L128+M128</f>
        <v>8824103.4746100008</v>
      </c>
      <c r="O128" s="9">
        <f t="shared" ref="O128:O133" si="161">N128/K128</f>
        <v>2853.8497653978011</v>
      </c>
      <c r="P128" s="8">
        <f t="shared" ref="P128:P133" si="162">$B$3*H128+$B$4*I128</f>
        <v>-21.385127452481424</v>
      </c>
      <c r="Q128" s="8">
        <f t="shared" ref="Q128:Q133" si="163">P128+O128</f>
        <v>2832.4646379453197</v>
      </c>
      <c r="R128" s="9">
        <f t="shared" ref="R128:R133" si="164">Q128*K128</f>
        <v>8757980.6605269294</v>
      </c>
      <c r="AH128" s="17">
        <v>84</v>
      </c>
      <c r="AI128" s="17">
        <v>2311.3383271205203</v>
      </c>
      <c r="AJ128" s="17">
        <v>23.848218641645872</v>
      </c>
      <c r="AK128" s="17">
        <v>0.26111183511721642</v>
      </c>
      <c r="AS128" s="1">
        <v>84</v>
      </c>
      <c r="AT128" s="7">
        <f t="shared" si="135"/>
        <v>78</v>
      </c>
      <c r="AU128" s="52">
        <f t="shared" si="136"/>
        <v>0.64553014553014554</v>
      </c>
      <c r="AV128" s="52">
        <f t="shared" si="137"/>
        <v>0.3732804719655104</v>
      </c>
      <c r="AW128" s="43"/>
      <c r="AX128" s="1">
        <v>84</v>
      </c>
      <c r="AY128" s="46">
        <f t="shared" si="138"/>
        <v>23.848218641645872</v>
      </c>
      <c r="AZ128" s="46">
        <f t="shared" si="125"/>
        <v>9.9539924716877977</v>
      </c>
      <c r="BA128" s="46">
        <f t="shared" si="125"/>
        <v>-56.984679978288568</v>
      </c>
      <c r="BB128" s="46">
        <f t="shared" si="125"/>
        <v>76.720260779536943</v>
      </c>
      <c r="BC128" s="46">
        <f t="shared" si="125"/>
        <v>63.272856295189172</v>
      </c>
      <c r="BD128" s="46">
        <f t="shared" si="125"/>
        <v>48.256353734095001</v>
      </c>
      <c r="BE128" s="46">
        <f t="shared" si="125"/>
        <v>93.637264286016489</v>
      </c>
      <c r="BF128" s="46">
        <f t="shared" si="125"/>
        <v>-50.943533424583165</v>
      </c>
      <c r="BG128" s="46">
        <f t="shared" si="125"/>
        <v>140.40561654137059</v>
      </c>
      <c r="BH128" s="46">
        <f t="shared" si="125"/>
        <v>-73.268494754487165</v>
      </c>
      <c r="BI128" s="46">
        <f t="shared" si="125"/>
        <v>-102.98290385231712</v>
      </c>
      <c r="BJ128" s="46">
        <f t="shared" si="125"/>
        <v>9.0949470177292824E-13</v>
      </c>
      <c r="BK128" s="46">
        <f t="shared" si="92"/>
        <v>4.5474735088646412E-13</v>
      </c>
      <c r="BL128" s="1">
        <v>84</v>
      </c>
      <c r="BM128" s="60">
        <f t="shared" si="122"/>
        <v>568.73753237975245</v>
      </c>
      <c r="BN128" s="60">
        <f t="shared" si="122"/>
        <v>237.38498882211238</v>
      </c>
      <c r="BO128" s="60">
        <f t="shared" si="122"/>
        <v>-1358.9831073464504</v>
      </c>
      <c r="BP128" s="60">
        <f t="shared" si="120"/>
        <v>1829.6415533144998</v>
      </c>
      <c r="BQ128" s="60">
        <f t="shared" si="120"/>
        <v>1508.9449110091232</v>
      </c>
      <c r="BR128" s="60">
        <f t="shared" si="120"/>
        <v>1150.8280746993121</v>
      </c>
      <c r="BS128" s="60">
        <f t="shared" si="120"/>
        <v>2233.0819516985161</v>
      </c>
      <c r="BT128" s="60">
        <f t="shared" si="120"/>
        <v>-1214.9125234874577</v>
      </c>
      <c r="BU128" s="60">
        <f t="shared" si="120"/>
        <v>3348.4238417937195</v>
      </c>
      <c r="BV128" s="60">
        <f t="shared" si="79"/>
        <v>-1747.3230824493005</v>
      </c>
      <c r="BW128" s="60">
        <f t="shared" si="79"/>
        <v>-2455.9588074216649</v>
      </c>
      <c r="BX128" s="60">
        <f t="shared" si="79"/>
        <v>2.5056270633271945E-11</v>
      </c>
      <c r="BY128" s="60">
        <f t="shared" si="79"/>
        <v>1.4211356382622231E-11</v>
      </c>
    </row>
    <row r="129" spans="1:77">
      <c r="A129" s="2">
        <v>44593</v>
      </c>
      <c r="B129" s="8">
        <f>'WA Sch. 1-2'!B130</f>
        <v>932.76424999999995</v>
      </c>
      <c r="C129" s="8">
        <f>'WA Sch. 1-2'!C130</f>
        <v>870049.14607806236</v>
      </c>
      <c r="D129" s="8">
        <f>'WA Sch. 1-2'!D130</f>
        <v>0</v>
      </c>
      <c r="E129" s="8">
        <f>'WA Sch. 1-2'!E130</f>
        <v>936</v>
      </c>
      <c r="F129" s="8">
        <f t="shared" si="156"/>
        <v>876096</v>
      </c>
      <c r="G129" s="8">
        <f>'WA Sch. 1-2'!G130</f>
        <v>0</v>
      </c>
      <c r="H129" s="8">
        <f t="shared" si="157"/>
        <v>-3.2357500000000528</v>
      </c>
      <c r="I129" s="8">
        <f t="shared" si="158"/>
        <v>-6046.8539219376398</v>
      </c>
      <c r="J129" s="8">
        <f t="shared" si="159"/>
        <v>0</v>
      </c>
      <c r="K129" s="9">
        <v>3072</v>
      </c>
      <c r="L129" s="9">
        <v>8303273.28419</v>
      </c>
      <c r="M129" s="78">
        <v>-410702</v>
      </c>
      <c r="N129" s="9">
        <f t="shared" si="160"/>
        <v>7892571.28419</v>
      </c>
      <c r="O129" s="9">
        <f t="shared" si="161"/>
        <v>2569.1963815722656</v>
      </c>
      <c r="P129" s="8">
        <f t="shared" si="162"/>
        <v>-6.7225906211704203</v>
      </c>
      <c r="Q129" s="8">
        <f t="shared" si="163"/>
        <v>2562.473790951095</v>
      </c>
      <c r="R129" s="9">
        <f t="shared" si="164"/>
        <v>7871919.4858017638</v>
      </c>
      <c r="U129" s="38"/>
      <c r="V129" s="38"/>
      <c r="W129" s="38"/>
      <c r="X129" s="38"/>
      <c r="Y129" s="38"/>
      <c r="Z129" s="38"/>
      <c r="AA129" s="38"/>
      <c r="AB129" s="38"/>
      <c r="AC129" s="38"/>
      <c r="AD129" s="38"/>
      <c r="AE129" s="38"/>
      <c r="AF129" s="38"/>
      <c r="AH129" s="17">
        <v>85</v>
      </c>
      <c r="AI129" s="17">
        <v>2364.7633483316686</v>
      </c>
      <c r="AJ129" s="17">
        <v>15.979395814124928</v>
      </c>
      <c r="AK129" s="17">
        <v>0.17495685643389294</v>
      </c>
      <c r="AS129" s="1">
        <v>85</v>
      </c>
      <c r="AT129" s="7">
        <f t="shared" si="135"/>
        <v>74</v>
      </c>
      <c r="AU129" s="52">
        <f t="shared" si="136"/>
        <v>0.61226611226611227</v>
      </c>
      <c r="AV129" s="52">
        <f t="shared" si="137"/>
        <v>0.28523021200384785</v>
      </c>
      <c r="AW129" s="43"/>
      <c r="AX129" s="1">
        <v>85</v>
      </c>
      <c r="AY129" s="46">
        <f t="shared" si="138"/>
        <v>15.979395814124928</v>
      </c>
      <c r="AZ129" s="46">
        <f t="shared" si="125"/>
        <v>23.848218641645872</v>
      </c>
      <c r="BA129" s="46">
        <f t="shared" si="125"/>
        <v>9.9539924716877977</v>
      </c>
      <c r="BB129" s="46">
        <f t="shared" si="125"/>
        <v>-56.984679978288568</v>
      </c>
      <c r="BC129" s="46">
        <f t="shared" si="125"/>
        <v>76.720260779536943</v>
      </c>
      <c r="BD129" s="46">
        <f t="shared" si="125"/>
        <v>63.272856295189172</v>
      </c>
      <c r="BE129" s="46">
        <f t="shared" si="125"/>
        <v>48.256353734095001</v>
      </c>
      <c r="BF129" s="46">
        <f t="shared" si="125"/>
        <v>93.637264286016489</v>
      </c>
      <c r="BG129" s="46">
        <f t="shared" ref="BE129:BK164" si="165">BF128</f>
        <v>-50.943533424583165</v>
      </c>
      <c r="BH129" s="46">
        <f t="shared" si="165"/>
        <v>140.40561654137059</v>
      </c>
      <c r="BI129" s="46">
        <f t="shared" si="165"/>
        <v>-73.268494754487165</v>
      </c>
      <c r="BJ129" s="46">
        <f t="shared" si="165"/>
        <v>-102.98290385231712</v>
      </c>
      <c r="BK129" s="46">
        <f t="shared" si="92"/>
        <v>9.0949470177292824E-13</v>
      </c>
      <c r="BL129" s="1">
        <v>85</v>
      </c>
      <c r="BM129" s="60">
        <f t="shared" si="122"/>
        <v>255.34109058447774</v>
      </c>
      <c r="BN129" s="60">
        <f t="shared" si="122"/>
        <v>381.08012513665773</v>
      </c>
      <c r="BO129" s="60">
        <f t="shared" si="122"/>
        <v>159.05878563592267</v>
      </c>
      <c r="BP129" s="60">
        <f t="shared" si="120"/>
        <v>-910.58075671431868</v>
      </c>
      <c r="BQ129" s="60">
        <f t="shared" si="120"/>
        <v>1225.9434139591185</v>
      </c>
      <c r="BR129" s="60">
        <f t="shared" si="120"/>
        <v>1011.0620150310851</v>
      </c>
      <c r="BS129" s="60">
        <f t="shared" si="120"/>
        <v>771.10737686353855</v>
      </c>
      <c r="BT129" s="60">
        <f t="shared" si="120"/>
        <v>1496.2669089780968</v>
      </c>
      <c r="BU129" s="60">
        <f t="shared" si="120"/>
        <v>-814.04688476152251</v>
      </c>
      <c r="BV129" s="60">
        <f t="shared" si="79"/>
        <v>2243.596921240829</v>
      </c>
      <c r="BW129" s="60">
        <f t="shared" si="79"/>
        <v>-1170.7862783870944</v>
      </c>
      <c r="BX129" s="60">
        <f t="shared" si="79"/>
        <v>-1645.6045827441583</v>
      </c>
      <c r="BY129" s="60">
        <f t="shared" si="79"/>
        <v>1.6788845829168224E-11</v>
      </c>
    </row>
    <row r="130" spans="1:77">
      <c r="A130" s="2">
        <v>44621</v>
      </c>
      <c r="B130" s="8">
        <f>'WA Sch. 1-2'!B131</f>
        <v>767.35</v>
      </c>
      <c r="C130" s="8">
        <f>'WA Sch. 1-2'!C131</f>
        <v>588826.02250000008</v>
      </c>
      <c r="D130" s="8">
        <f>'WA Sch. 1-2'!D131</f>
        <v>0</v>
      </c>
      <c r="E130" s="8">
        <f>'WA Sch. 1-2'!E131</f>
        <v>695.5</v>
      </c>
      <c r="F130" s="8">
        <f t="shared" si="156"/>
        <v>483720.25</v>
      </c>
      <c r="G130" s="8">
        <f>'WA Sch. 1-2'!G131</f>
        <v>0</v>
      </c>
      <c r="H130" s="8">
        <f t="shared" si="157"/>
        <v>71.850000000000023</v>
      </c>
      <c r="I130" s="8">
        <f t="shared" si="158"/>
        <v>105105.77250000008</v>
      </c>
      <c r="J130" s="8">
        <f t="shared" si="159"/>
        <v>0</v>
      </c>
      <c r="K130" s="9">
        <v>3691</v>
      </c>
      <c r="L130" s="9">
        <v>8215578.8911199998</v>
      </c>
      <c r="M130" s="78">
        <v>-1745927</v>
      </c>
      <c r="N130" s="9">
        <f t="shared" si="160"/>
        <v>6469651.8911199998</v>
      </c>
      <c r="O130" s="9">
        <f t="shared" si="161"/>
        <v>1752.8181769493362</v>
      </c>
      <c r="P130" s="8">
        <f t="shared" si="162"/>
        <v>141.04839318165463</v>
      </c>
      <c r="Q130" s="8">
        <f t="shared" si="163"/>
        <v>1893.8665701309908</v>
      </c>
      <c r="R130" s="9">
        <f t="shared" si="164"/>
        <v>6990261.510353487</v>
      </c>
      <c r="U130" s="38"/>
      <c r="V130" s="38"/>
      <c r="W130" s="38"/>
      <c r="X130" s="38"/>
      <c r="Y130" s="38"/>
      <c r="Z130" s="38"/>
      <c r="AA130" s="38"/>
      <c r="AB130" s="38"/>
      <c r="AC130" s="38"/>
      <c r="AD130" s="38"/>
      <c r="AE130" s="38"/>
      <c r="AF130" s="38"/>
      <c r="AH130" s="17">
        <v>86</v>
      </c>
      <c r="AI130" s="17">
        <v>2293.9846828036279</v>
      </c>
      <c r="AJ130" s="17">
        <v>10.15964235931142</v>
      </c>
      <c r="AK130" s="17">
        <v>0.11123693976630403</v>
      </c>
      <c r="AS130" s="1">
        <v>86</v>
      </c>
      <c r="AT130" s="7">
        <f t="shared" si="135"/>
        <v>67</v>
      </c>
      <c r="AU130" s="52">
        <f t="shared" si="136"/>
        <v>0.55405405405405406</v>
      </c>
      <c r="AV130" s="52">
        <f t="shared" si="137"/>
        <v>0.13591068064648049</v>
      </c>
      <c r="AW130" s="43"/>
      <c r="AX130" s="1">
        <v>86</v>
      </c>
      <c r="AY130" s="46">
        <f t="shared" si="138"/>
        <v>10.15964235931142</v>
      </c>
      <c r="AZ130" s="46">
        <f t="shared" ref="AZ130:BD164" si="166">AY129</f>
        <v>15.979395814124928</v>
      </c>
      <c r="BA130" s="46">
        <f t="shared" si="166"/>
        <v>23.848218641645872</v>
      </c>
      <c r="BB130" s="46">
        <f t="shared" si="166"/>
        <v>9.9539924716877977</v>
      </c>
      <c r="BC130" s="46">
        <f t="shared" si="166"/>
        <v>-56.984679978288568</v>
      </c>
      <c r="BD130" s="46">
        <f t="shared" si="166"/>
        <v>76.720260779536943</v>
      </c>
      <c r="BE130" s="46">
        <f t="shared" si="165"/>
        <v>63.272856295189172</v>
      </c>
      <c r="BF130" s="46">
        <f t="shared" si="165"/>
        <v>48.256353734095001</v>
      </c>
      <c r="BG130" s="46">
        <f t="shared" si="165"/>
        <v>93.637264286016489</v>
      </c>
      <c r="BH130" s="46">
        <f t="shared" si="165"/>
        <v>-50.943533424583165</v>
      </c>
      <c r="BI130" s="46">
        <f t="shared" si="165"/>
        <v>140.40561654137059</v>
      </c>
      <c r="BJ130" s="46">
        <f t="shared" si="165"/>
        <v>-73.268494754487165</v>
      </c>
      <c r="BK130" s="46">
        <f t="shared" si="92"/>
        <v>-102.98290385231712</v>
      </c>
      <c r="BL130" s="1">
        <v>86</v>
      </c>
      <c r="BM130" s="60">
        <f t="shared" si="122"/>
        <v>103.21833286911776</v>
      </c>
      <c r="BN130" s="60">
        <f t="shared" si="122"/>
        <v>162.34494658939087</v>
      </c>
      <c r="BO130" s="60">
        <f t="shared" si="122"/>
        <v>242.28937230579044</v>
      </c>
      <c r="BP130" s="60">
        <f t="shared" si="120"/>
        <v>101.12900355962915</v>
      </c>
      <c r="BQ130" s="60">
        <f t="shared" si="120"/>
        <v>-578.9439685392324</v>
      </c>
      <c r="BR130" s="60">
        <f t="shared" si="120"/>
        <v>779.45041123321425</v>
      </c>
      <c r="BS130" s="60">
        <f t="shared" si="120"/>
        <v>642.82959101123845</v>
      </c>
      <c r="BT130" s="60">
        <f t="shared" si="120"/>
        <v>490.26729550283557</v>
      </c>
      <c r="BU130" s="60">
        <f t="shared" si="120"/>
        <v>951.32111665026605</v>
      </c>
      <c r="BV130" s="60">
        <f t="shared" si="79"/>
        <v>-517.56808011339797</v>
      </c>
      <c r="BW130" s="60">
        <f t="shared" si="79"/>
        <v>1426.470849298966</v>
      </c>
      <c r="BX130" s="60">
        <f t="shared" si="79"/>
        <v>-744.3817029106832</v>
      </c>
      <c r="BY130" s="60">
        <f t="shared" si="79"/>
        <v>-1046.2694722629092</v>
      </c>
    </row>
    <row r="131" spans="1:77">
      <c r="A131" s="2">
        <v>44652</v>
      </c>
      <c r="B131" s="8">
        <f>'WA Sch. 1-2'!B132</f>
        <v>547.15</v>
      </c>
      <c r="C131" s="8">
        <f>'WA Sch. 1-2'!C132</f>
        <v>299373.1225</v>
      </c>
      <c r="D131" s="8">
        <f>'WA Sch. 1-2'!D132</f>
        <v>0.375</v>
      </c>
      <c r="E131" s="8">
        <f>'WA Sch. 1-2'!E132</f>
        <v>686.5</v>
      </c>
      <c r="F131" s="8">
        <f t="shared" si="156"/>
        <v>471282.25</v>
      </c>
      <c r="G131" s="8">
        <f>'WA Sch. 1-2'!G132</f>
        <v>0</v>
      </c>
      <c r="H131" s="8">
        <f t="shared" si="157"/>
        <v>-139.35000000000002</v>
      </c>
      <c r="I131" s="8">
        <f t="shared" si="158"/>
        <v>-171909.1275</v>
      </c>
      <c r="J131" s="8">
        <f t="shared" si="159"/>
        <v>0.375</v>
      </c>
      <c r="K131" s="9">
        <v>3283</v>
      </c>
      <c r="L131" s="9">
        <v>5497727.5192999998</v>
      </c>
      <c r="M131" s="78">
        <v>-7936</v>
      </c>
      <c r="N131" s="9">
        <f t="shared" si="160"/>
        <v>5489791.5192999998</v>
      </c>
      <c r="O131" s="9">
        <f t="shared" si="161"/>
        <v>1672.1874868413036</v>
      </c>
      <c r="P131" s="8">
        <f t="shared" si="162"/>
        <v>-264.5476989395878</v>
      </c>
      <c r="Q131" s="8">
        <f t="shared" si="163"/>
        <v>1407.6397879017159</v>
      </c>
      <c r="R131" s="9">
        <f t="shared" si="164"/>
        <v>4621281.4236813327</v>
      </c>
      <c r="U131" s="38"/>
      <c r="V131" s="38"/>
      <c r="W131" s="38"/>
      <c r="X131" s="38"/>
      <c r="Y131" s="38"/>
      <c r="Z131" s="38"/>
      <c r="AA131" s="38"/>
      <c r="AB131" s="38"/>
      <c r="AC131" s="38"/>
      <c r="AD131" s="38"/>
      <c r="AE131" s="38"/>
      <c r="AF131" s="38"/>
      <c r="AH131" s="17">
        <v>87</v>
      </c>
      <c r="AI131" s="17">
        <v>1975.1683244738476</v>
      </c>
      <c r="AJ131" s="17">
        <v>128.59184984484432</v>
      </c>
      <c r="AK131" s="17">
        <v>1.4079397039521417</v>
      </c>
      <c r="AS131" s="1">
        <v>87</v>
      </c>
      <c r="AT131" s="7">
        <f t="shared" si="135"/>
        <v>108</v>
      </c>
      <c r="AU131" s="52">
        <f t="shared" si="136"/>
        <v>0.89501039501039503</v>
      </c>
      <c r="AV131" s="52">
        <f t="shared" si="137"/>
        <v>1.2536226075646817</v>
      </c>
      <c r="AW131" s="43"/>
      <c r="AX131" s="1">
        <v>87</v>
      </c>
      <c r="AY131" s="46">
        <f t="shared" si="138"/>
        <v>128.59184984484432</v>
      </c>
      <c r="AZ131" s="46">
        <f t="shared" si="166"/>
        <v>10.15964235931142</v>
      </c>
      <c r="BA131" s="46">
        <f t="shared" si="166"/>
        <v>15.979395814124928</v>
      </c>
      <c r="BB131" s="46">
        <f t="shared" si="166"/>
        <v>23.848218641645872</v>
      </c>
      <c r="BC131" s="46">
        <f t="shared" si="166"/>
        <v>9.9539924716877977</v>
      </c>
      <c r="BD131" s="46">
        <f t="shared" si="166"/>
        <v>-56.984679978288568</v>
      </c>
      <c r="BE131" s="46">
        <f t="shared" si="165"/>
        <v>76.720260779536943</v>
      </c>
      <c r="BF131" s="46">
        <f t="shared" si="165"/>
        <v>63.272856295189172</v>
      </c>
      <c r="BG131" s="46">
        <f t="shared" si="165"/>
        <v>48.256353734095001</v>
      </c>
      <c r="BH131" s="46">
        <f t="shared" si="165"/>
        <v>93.637264286016489</v>
      </c>
      <c r="BI131" s="46">
        <f t="shared" si="165"/>
        <v>-50.943533424583165</v>
      </c>
      <c r="BJ131" s="46">
        <f t="shared" si="165"/>
        <v>140.40561654137059</v>
      </c>
      <c r="BK131" s="46">
        <f t="shared" si="92"/>
        <v>-73.268494754487165</v>
      </c>
      <c r="BL131" s="1">
        <v>87</v>
      </c>
      <c r="BM131" s="60">
        <f t="shared" si="122"/>
        <v>16535.863846519023</v>
      </c>
      <c r="BN131" s="60">
        <f t="shared" si="122"/>
        <v>1306.4472047459135</v>
      </c>
      <c r="BO131" s="60">
        <f t="shared" si="122"/>
        <v>2054.8200671413069</v>
      </c>
      <c r="BP131" s="60">
        <f t="shared" si="120"/>
        <v>3066.6865506335648</v>
      </c>
      <c r="BQ131" s="60">
        <f t="shared" si="120"/>
        <v>1280.0023052760075</v>
      </c>
      <c r="BR131" s="60">
        <f t="shared" si="120"/>
        <v>-7327.76541122458</v>
      </c>
      <c r="BS131" s="60">
        <f t="shared" si="120"/>
        <v>9865.600254219542</v>
      </c>
      <c r="BT131" s="60">
        <f t="shared" si="120"/>
        <v>8136.3736359654058</v>
      </c>
      <c r="BU131" s="60">
        <f t="shared" si="120"/>
        <v>6205.3737934344617</v>
      </c>
      <c r="BV131" s="60">
        <f t="shared" si="79"/>
        <v>12040.989028949467</v>
      </c>
      <c r="BW131" s="60">
        <f t="shared" si="79"/>
        <v>-6550.9232006997954</v>
      </c>
      <c r="BX131" s="60">
        <f t="shared" si="79"/>
        <v>18055.017959660756</v>
      </c>
      <c r="BY131" s="60">
        <f t="shared" si="79"/>
        <v>-9421.731275826769</v>
      </c>
    </row>
    <row r="132" spans="1:77">
      <c r="A132" s="2">
        <v>44682</v>
      </c>
      <c r="B132" s="8">
        <f>'WA Sch. 1-2'!B133</f>
        <v>290.02499999999998</v>
      </c>
      <c r="C132" s="8">
        <f>'WA Sch. 1-2'!C133</f>
        <v>84114.500624999986</v>
      </c>
      <c r="D132" s="8">
        <f>'WA Sch. 1-2'!D133</f>
        <v>14.95</v>
      </c>
      <c r="E132" s="8">
        <f>'WA Sch. 1-2'!E133</f>
        <v>430.5</v>
      </c>
      <c r="F132" s="8">
        <f t="shared" si="156"/>
        <v>185330.25</v>
      </c>
      <c r="G132" s="8">
        <f>'WA Sch. 1-2'!G133</f>
        <v>0</v>
      </c>
      <c r="H132" s="8">
        <f t="shared" si="157"/>
        <v>-140.47500000000002</v>
      </c>
      <c r="I132" s="8">
        <f t="shared" si="158"/>
        <v>-101215.74937500001</v>
      </c>
      <c r="J132" s="8">
        <f t="shared" si="159"/>
        <v>14.95</v>
      </c>
      <c r="K132" s="9">
        <v>3281</v>
      </c>
      <c r="L132" s="9">
        <v>4616255.6840799991</v>
      </c>
      <c r="M132" s="78">
        <v>-791365</v>
      </c>
      <c r="N132" s="9">
        <f t="shared" si="160"/>
        <v>3824890.6840799991</v>
      </c>
      <c r="O132" s="9">
        <f t="shared" si="161"/>
        <v>1165.7697909417857</v>
      </c>
      <c r="P132" s="8">
        <f t="shared" si="162"/>
        <v>-246.35017342210574</v>
      </c>
      <c r="Q132" s="8">
        <f t="shared" si="163"/>
        <v>919.41961751967995</v>
      </c>
      <c r="R132" s="9">
        <f t="shared" si="164"/>
        <v>3016615.7650820697</v>
      </c>
      <c r="U132" s="38"/>
      <c r="V132" s="38"/>
      <c r="W132" s="38"/>
      <c r="X132" s="38"/>
      <c r="Y132" s="38"/>
      <c r="Z132" s="38"/>
      <c r="AA132" s="38"/>
      <c r="AB132" s="38"/>
      <c r="AC132" s="38"/>
      <c r="AD132" s="38"/>
      <c r="AE132" s="38"/>
      <c r="AF132" s="38"/>
      <c r="AH132" s="17">
        <v>88</v>
      </c>
      <c r="AI132" s="17">
        <v>1348.794596978038</v>
      </c>
      <c r="AJ132" s="17">
        <v>-257.39567999304904</v>
      </c>
      <c r="AK132" s="17">
        <v>-2.8182003597057941</v>
      </c>
      <c r="AS132" s="1">
        <v>88</v>
      </c>
      <c r="AT132" s="7">
        <f t="shared" si="135"/>
        <v>1</v>
      </c>
      <c r="AU132" s="52">
        <f t="shared" si="136"/>
        <v>5.1975051975051978E-3</v>
      </c>
      <c r="AV132" s="52">
        <f t="shared" si="137"/>
        <v>-2.5624047253801172</v>
      </c>
      <c r="AW132" s="43"/>
      <c r="AX132" s="1">
        <v>88</v>
      </c>
      <c r="AY132" s="46">
        <f t="shared" si="138"/>
        <v>-257.39567999304904</v>
      </c>
      <c r="AZ132" s="46">
        <f t="shared" si="166"/>
        <v>128.59184984484432</v>
      </c>
      <c r="BA132" s="46">
        <f t="shared" si="166"/>
        <v>10.15964235931142</v>
      </c>
      <c r="BB132" s="46">
        <f t="shared" si="166"/>
        <v>15.979395814124928</v>
      </c>
      <c r="BC132" s="46">
        <f t="shared" si="166"/>
        <v>23.848218641645872</v>
      </c>
      <c r="BD132" s="46">
        <f t="shared" si="166"/>
        <v>9.9539924716877977</v>
      </c>
      <c r="BE132" s="46">
        <f t="shared" si="165"/>
        <v>-56.984679978288568</v>
      </c>
      <c r="BF132" s="46">
        <f t="shared" si="165"/>
        <v>76.720260779536943</v>
      </c>
      <c r="BG132" s="46">
        <f t="shared" si="165"/>
        <v>63.272856295189172</v>
      </c>
      <c r="BH132" s="46">
        <f t="shared" si="165"/>
        <v>48.256353734095001</v>
      </c>
      <c r="BI132" s="46">
        <f t="shared" si="165"/>
        <v>93.637264286016489</v>
      </c>
      <c r="BJ132" s="46">
        <f t="shared" si="165"/>
        <v>-50.943533424583165</v>
      </c>
      <c r="BK132" s="46">
        <f t="shared" si="92"/>
        <v>140.40561654137059</v>
      </c>
      <c r="BL132" s="1">
        <v>88</v>
      </c>
      <c r="BM132" s="60">
        <f t="shared" si="122"/>
        <v>66252.53607908405</v>
      </c>
      <c r="BN132" s="60">
        <f t="shared" si="122"/>
        <v>-33098.986632377782</v>
      </c>
      <c r="BO132" s="60">
        <f t="shared" si="122"/>
        <v>-2615.0480535611828</v>
      </c>
      <c r="BP132" s="60">
        <f t="shared" si="120"/>
        <v>-4113.0274514548018</v>
      </c>
      <c r="BQ132" s="60">
        <f t="shared" si="120"/>
        <v>-6138.4284538893817</v>
      </c>
      <c r="BR132" s="60">
        <f t="shared" si="120"/>
        <v>-2562.1146608958065</v>
      </c>
      <c r="BS132" s="60">
        <f t="shared" si="120"/>
        <v>14667.61045219783</v>
      </c>
      <c r="BT132" s="60">
        <f t="shared" si="120"/>
        <v>-19747.463692592992</v>
      </c>
      <c r="BU132" s="60">
        <f t="shared" si="120"/>
        <v>-16286.159871202721</v>
      </c>
      <c r="BV132" s="60">
        <f t="shared" si="79"/>
        <v>-12420.976983372526</v>
      </c>
      <c r="BW132" s="60">
        <f t="shared" si="79"/>
        <v>-24101.827313588085</v>
      </c>
      <c r="BX132" s="60">
        <f t="shared" si="79"/>
        <v>13112.645427069165</v>
      </c>
      <c r="BY132" s="60">
        <f t="shared" si="79"/>
        <v>-36139.799144509401</v>
      </c>
    </row>
    <row r="133" spans="1:77" ht="15.75" thickBot="1">
      <c r="A133" s="2">
        <v>44713</v>
      </c>
      <c r="B133" s="84">
        <f>'WA Sch. 1-2'!B134</f>
        <v>126.95</v>
      </c>
      <c r="C133" s="84">
        <f>'WA Sch. 1-2'!C134</f>
        <v>16116.302500000002</v>
      </c>
      <c r="D133" s="84">
        <f>'WA Sch. 1-2'!D134</f>
        <v>68</v>
      </c>
      <c r="E133" s="84">
        <f>'WA Sch. 1-2'!E134</f>
        <v>129</v>
      </c>
      <c r="F133" s="84">
        <f t="shared" si="156"/>
        <v>16641</v>
      </c>
      <c r="G133" s="84">
        <f>'WA Sch. 1-2'!G134</f>
        <v>35.5</v>
      </c>
      <c r="H133" s="84">
        <f t="shared" si="157"/>
        <v>-2.0499999999999972</v>
      </c>
      <c r="I133" s="84">
        <f t="shared" si="158"/>
        <v>-524.6974999999984</v>
      </c>
      <c r="J133" s="84">
        <f t="shared" si="159"/>
        <v>32.5</v>
      </c>
      <c r="K133" s="86">
        <v>3360</v>
      </c>
      <c r="L133" s="86">
        <v>3078680.6576600005</v>
      </c>
      <c r="M133" s="87">
        <v>-701289</v>
      </c>
      <c r="N133" s="86">
        <f t="shared" si="160"/>
        <v>2377391.6576600005</v>
      </c>
      <c r="O133" s="86">
        <f t="shared" si="161"/>
        <v>707.55704097023829</v>
      </c>
      <c r="P133" s="84">
        <f t="shared" si="162"/>
        <v>-3.3264179474502322</v>
      </c>
      <c r="Q133" s="84">
        <f t="shared" si="163"/>
        <v>704.23062302278811</v>
      </c>
      <c r="R133" s="86">
        <f t="shared" si="164"/>
        <v>2366214.8933565682</v>
      </c>
      <c r="U133" s="38"/>
      <c r="V133" s="38"/>
      <c r="W133" s="38"/>
      <c r="X133" s="38"/>
      <c r="Y133" s="38"/>
      <c r="Z133" s="38"/>
      <c r="AA133" s="38"/>
      <c r="AB133" s="38"/>
      <c r="AC133" s="38"/>
      <c r="AD133" s="38"/>
      <c r="AE133" s="38"/>
      <c r="AF133" s="38"/>
      <c r="AH133" s="17">
        <v>89</v>
      </c>
      <c r="AI133" s="17">
        <v>1014.8536196618815</v>
      </c>
      <c r="AJ133" s="17">
        <v>-120.51395127696844</v>
      </c>
      <c r="AK133" s="17">
        <v>-1.3194955752462152</v>
      </c>
      <c r="AS133" s="1">
        <v>89</v>
      </c>
      <c r="AT133" s="7">
        <f t="shared" si="135"/>
        <v>11</v>
      </c>
      <c r="AU133" s="52">
        <f t="shared" si="136"/>
        <v>8.8357588357588362E-2</v>
      </c>
      <c r="AV133" s="52">
        <f t="shared" si="137"/>
        <v>-1.3509383667831778</v>
      </c>
      <c r="AW133" s="43"/>
      <c r="AX133" s="1">
        <v>89</v>
      </c>
      <c r="AY133" s="46">
        <f t="shared" si="138"/>
        <v>-120.51395127696844</v>
      </c>
      <c r="AZ133" s="46">
        <f t="shared" si="166"/>
        <v>-257.39567999304904</v>
      </c>
      <c r="BA133" s="46">
        <f t="shared" si="166"/>
        <v>128.59184984484432</v>
      </c>
      <c r="BB133" s="46">
        <f t="shared" si="166"/>
        <v>10.15964235931142</v>
      </c>
      <c r="BC133" s="46">
        <f t="shared" si="166"/>
        <v>15.979395814124928</v>
      </c>
      <c r="BD133" s="46">
        <f t="shared" si="166"/>
        <v>23.848218641645872</v>
      </c>
      <c r="BE133" s="46">
        <f t="shared" si="165"/>
        <v>9.9539924716877977</v>
      </c>
      <c r="BF133" s="46">
        <f t="shared" si="165"/>
        <v>-56.984679978288568</v>
      </c>
      <c r="BG133" s="46">
        <f t="shared" si="165"/>
        <v>76.720260779536943</v>
      </c>
      <c r="BH133" s="46">
        <f t="shared" si="165"/>
        <v>63.272856295189172</v>
      </c>
      <c r="BI133" s="46">
        <f t="shared" si="165"/>
        <v>48.256353734095001</v>
      </c>
      <c r="BJ133" s="46">
        <f t="shared" si="165"/>
        <v>93.637264286016489</v>
      </c>
      <c r="BK133" s="46">
        <f t="shared" si="92"/>
        <v>-50.943533424583165</v>
      </c>
      <c r="BL133" s="1">
        <v>89</v>
      </c>
      <c r="BM133" s="60">
        <f t="shared" si="122"/>
        <v>14523.61245238749</v>
      </c>
      <c r="BN133" s="60">
        <f t="shared" si="122"/>
        <v>31019.770437584422</v>
      </c>
      <c r="BO133" s="60">
        <f t="shared" si="122"/>
        <v>-15497.11192681681</v>
      </c>
      <c r="BP133" s="60">
        <f t="shared" si="120"/>
        <v>-1224.3786442814967</v>
      </c>
      <c r="BQ133" s="60">
        <f t="shared" si="120"/>
        <v>-1925.7401285788596</v>
      </c>
      <c r="BR133" s="60">
        <f t="shared" si="120"/>
        <v>-2874.0430594218146</v>
      </c>
      <c r="BS133" s="60">
        <f t="shared" si="120"/>
        <v>-1199.5949637443093</v>
      </c>
      <c r="BT133" s="60">
        <f t="shared" si="120"/>
        <v>6867.4489464370827</v>
      </c>
      <c r="BU133" s="60">
        <f t="shared" si="120"/>
        <v>-9245.8617695414341</v>
      </c>
      <c r="BV133" s="60">
        <f t="shared" si="79"/>
        <v>-7625.261920713062</v>
      </c>
      <c r="BW133" s="60">
        <f t="shared" si="79"/>
        <v>-5815.5638627148892</v>
      </c>
      <c r="BX133" s="60">
        <f t="shared" si="79"/>
        <v>-11284.596705873611</v>
      </c>
      <c r="BY133" s="60">
        <f t="shared" si="79"/>
        <v>6139.4065050068048</v>
      </c>
    </row>
    <row r="134" spans="1:77">
      <c r="A134" s="92">
        <v>44743</v>
      </c>
      <c r="B134" s="93">
        <f>'WA Sch. 1-2'!B135</f>
        <v>14.1</v>
      </c>
      <c r="C134" s="93">
        <f>'WA Sch. 1-2'!C135</f>
        <v>198.81</v>
      </c>
      <c r="D134" s="93">
        <f>'WA Sch. 1-2'!D135</f>
        <v>240.05</v>
      </c>
      <c r="E134" s="93">
        <f>'WA Sch. 1-2'!E135</f>
        <v>6</v>
      </c>
      <c r="F134" s="93">
        <f t="shared" ref="F134:F139" si="167">E134^2</f>
        <v>36</v>
      </c>
      <c r="G134" s="93">
        <f>'WA Sch. 1-2'!G135</f>
        <v>287.5</v>
      </c>
      <c r="H134" s="93">
        <f t="shared" ref="H134:H139" si="168">B134-E134</f>
        <v>8.1</v>
      </c>
      <c r="I134" s="93">
        <f t="shared" ref="I134:I139" si="169">C134-F134</f>
        <v>162.81</v>
      </c>
      <c r="J134" s="93">
        <f t="shared" ref="J134:J139" si="170">D134-G134</f>
        <v>-47.449999999999989</v>
      </c>
      <c r="K134" s="81">
        <v>3314</v>
      </c>
      <c r="L134" s="95">
        <v>2080456.4235099999</v>
      </c>
      <c r="M134" s="96">
        <v>-130024</v>
      </c>
      <c r="N134" s="95">
        <f t="shared" si="160"/>
        <v>1950432.4235099999</v>
      </c>
      <c r="O134" s="95">
        <f t="shared" ref="O134:O139" si="171">N134/K134</f>
        <v>588.54327806578146</v>
      </c>
      <c r="P134" s="93">
        <f>$B$3*H134+$B$4*I134</f>
        <v>12.604510286774811</v>
      </c>
      <c r="Q134" s="93">
        <f t="shared" ref="Q134:Q139" si="172">P134+O134</f>
        <v>601.14778835255629</v>
      </c>
      <c r="R134" s="97">
        <f t="shared" ref="R134:R139" si="173">Q134*K134</f>
        <v>1992203.7706003715</v>
      </c>
      <c r="S134" s="108">
        <f>P134*K134</f>
        <v>41771.347090371724</v>
      </c>
      <c r="U134" s="38"/>
      <c r="V134" s="38"/>
      <c r="W134" s="38"/>
      <c r="X134" s="38"/>
      <c r="Y134" s="38"/>
      <c r="Z134" s="38"/>
      <c r="AA134" s="38"/>
      <c r="AB134" s="38"/>
      <c r="AC134" s="38"/>
      <c r="AD134" s="38"/>
      <c r="AE134" s="38"/>
      <c r="AF134" s="38"/>
      <c r="AH134" s="17">
        <v>90</v>
      </c>
      <c r="AI134" s="17">
        <v>756.75397941000642</v>
      </c>
      <c r="AJ134" s="17">
        <v>-208.47131848903769</v>
      </c>
      <c r="AK134" s="17">
        <v>-2.2825322661592957</v>
      </c>
      <c r="AS134" s="1">
        <v>90</v>
      </c>
      <c r="AT134" s="7">
        <f t="shared" si="135"/>
        <v>2</v>
      </c>
      <c r="AU134" s="52">
        <f t="shared" si="136"/>
        <v>1.3513513513513514E-2</v>
      </c>
      <c r="AV134" s="52">
        <f t="shared" si="137"/>
        <v>-2.2111272410853271</v>
      </c>
      <c r="AW134" s="43"/>
      <c r="AX134" s="1">
        <v>90</v>
      </c>
      <c r="AY134" s="46">
        <f t="shared" si="138"/>
        <v>-208.47131848903769</v>
      </c>
      <c r="AZ134" s="46">
        <f t="shared" si="166"/>
        <v>-120.51395127696844</v>
      </c>
      <c r="BA134" s="46">
        <f t="shared" si="166"/>
        <v>-257.39567999304904</v>
      </c>
      <c r="BB134" s="46">
        <f t="shared" si="166"/>
        <v>128.59184984484432</v>
      </c>
      <c r="BC134" s="46">
        <f t="shared" si="166"/>
        <v>10.15964235931142</v>
      </c>
      <c r="BD134" s="46">
        <f t="shared" si="166"/>
        <v>15.979395814124928</v>
      </c>
      <c r="BE134" s="46">
        <f t="shared" si="165"/>
        <v>23.848218641645872</v>
      </c>
      <c r="BF134" s="46">
        <f t="shared" si="165"/>
        <v>9.9539924716877977</v>
      </c>
      <c r="BG134" s="46">
        <f t="shared" si="165"/>
        <v>-56.984679978288568</v>
      </c>
      <c r="BH134" s="46">
        <f t="shared" si="165"/>
        <v>76.720260779536943</v>
      </c>
      <c r="BI134" s="46">
        <f t="shared" si="165"/>
        <v>63.272856295189172</v>
      </c>
      <c r="BJ134" s="46">
        <f t="shared" si="165"/>
        <v>48.256353734095001</v>
      </c>
      <c r="BK134" s="46">
        <f t="shared" si="92"/>
        <v>93.637264286016489</v>
      </c>
      <c r="BL134" s="1">
        <v>90</v>
      </c>
      <c r="BM134" s="60">
        <f t="shared" si="122"/>
        <v>43460.290632557728</v>
      </c>
      <c r="BN134" s="60">
        <f t="shared" si="122"/>
        <v>25123.702319033211</v>
      </c>
      <c r="BO134" s="60">
        <f t="shared" si="122"/>
        <v>53659.616781533296</v>
      </c>
      <c r="BP134" s="60">
        <f t="shared" si="120"/>
        <v>-26807.712484099062</v>
      </c>
      <c r="BQ134" s="60">
        <f t="shared" si="120"/>
        <v>-2117.9940380227572</v>
      </c>
      <c r="BR134" s="60">
        <f t="shared" si="120"/>
        <v>-3331.2457140288602</v>
      </c>
      <c r="BS134" s="60">
        <f t="shared" si="120"/>
        <v>-4971.6695838387886</v>
      </c>
      <c r="BT134" s="60">
        <f t="shared" si="120"/>
        <v>-2075.121934802738</v>
      </c>
      <c r="BU134" s="60">
        <f t="shared" si="120"/>
        <v>11879.671368749647</v>
      </c>
      <c r="BV134" s="60">
        <f t="shared" si="120"/>
        <v>-15993.973919532891</v>
      </c>
      <c r="BW134" s="60">
        <f t="shared" si="120"/>
        <v>-13190.575776425516</v>
      </c>
      <c r="BX134" s="60">
        <f t="shared" si="120"/>
        <v>-10060.065688420205</v>
      </c>
      <c r="BY134" s="60">
        <f t="shared" si="120"/>
        <v>-19520.683945412355</v>
      </c>
    </row>
    <row r="135" spans="1:77">
      <c r="A135" s="98">
        <v>44774</v>
      </c>
      <c r="B135" s="8">
        <f>'WA Sch. 1-2'!B136</f>
        <v>19.350000000000001</v>
      </c>
      <c r="C135" s="8">
        <f>'WA Sch. 1-2'!C136</f>
        <v>374.42250000000007</v>
      </c>
      <c r="D135" s="8">
        <f>'WA Sch. 1-2'!D136</f>
        <v>204.95</v>
      </c>
      <c r="E135" s="8">
        <f>'WA Sch. 1-2'!E136</f>
        <v>3</v>
      </c>
      <c r="F135" s="8">
        <f t="shared" si="167"/>
        <v>9</v>
      </c>
      <c r="G135" s="8">
        <f>'WA Sch. 1-2'!G136</f>
        <v>345.5</v>
      </c>
      <c r="H135" s="8">
        <f t="shared" si="168"/>
        <v>16.350000000000001</v>
      </c>
      <c r="I135" s="8">
        <f t="shared" si="169"/>
        <v>365.42250000000007</v>
      </c>
      <c r="J135" s="8">
        <f t="shared" si="170"/>
        <v>-140.55000000000001</v>
      </c>
      <c r="K135" s="82">
        <v>3361</v>
      </c>
      <c r="L135" s="9">
        <v>1775004.41322</v>
      </c>
      <c r="M135" s="78">
        <v>21293</v>
      </c>
      <c r="N135" s="9">
        <f t="shared" si="160"/>
        <v>1796297.41322</v>
      </c>
      <c r="O135" s="9">
        <f t="shared" si="171"/>
        <v>534.45326189229399</v>
      </c>
      <c r="P135" s="8">
        <f t="shared" ref="P135:P139" si="174">$B$3*H135+$B$4*I135</f>
        <v>25.45281475319937</v>
      </c>
      <c r="Q135" s="8">
        <f t="shared" si="172"/>
        <v>559.90607664549339</v>
      </c>
      <c r="R135" s="99">
        <f t="shared" si="173"/>
        <v>1881844.3236055032</v>
      </c>
      <c r="S135" s="109">
        <f t="shared" ref="S135:S145" si="175">P135*K135</f>
        <v>85546.910385503084</v>
      </c>
      <c r="U135" s="38"/>
      <c r="V135" s="38"/>
      <c r="W135" s="38"/>
      <c r="X135" s="38"/>
      <c r="Y135" s="38"/>
      <c r="Z135" s="38"/>
      <c r="AA135" s="38"/>
      <c r="AB135" s="38"/>
      <c r="AC135" s="38"/>
      <c r="AD135" s="38"/>
      <c r="AE135" s="38"/>
      <c r="AF135" s="38"/>
      <c r="AH135" s="17">
        <v>91</v>
      </c>
      <c r="AI135" s="17">
        <v>560.22049122948715</v>
      </c>
      <c r="AJ135" s="17">
        <v>-9.3508845361709518</v>
      </c>
      <c r="AK135" s="17">
        <v>-0.10238192872590549</v>
      </c>
      <c r="AS135" s="1">
        <v>91</v>
      </c>
      <c r="AT135" s="7">
        <f t="shared" si="135"/>
        <v>52</v>
      </c>
      <c r="AU135" s="52">
        <f t="shared" si="136"/>
        <v>0.42931392931392931</v>
      </c>
      <c r="AV135" s="52">
        <f t="shared" si="137"/>
        <v>-0.17812111651651327</v>
      </c>
      <c r="AW135" s="43"/>
      <c r="AX135" s="1">
        <v>91</v>
      </c>
      <c r="AY135" s="46">
        <f t="shared" si="138"/>
        <v>-9.3508845361709518</v>
      </c>
      <c r="AZ135" s="46">
        <f t="shared" si="166"/>
        <v>-208.47131848903769</v>
      </c>
      <c r="BA135" s="46">
        <f t="shared" si="166"/>
        <v>-120.51395127696844</v>
      </c>
      <c r="BB135" s="46">
        <f t="shared" si="166"/>
        <v>-257.39567999304904</v>
      </c>
      <c r="BC135" s="46">
        <f t="shared" si="166"/>
        <v>128.59184984484432</v>
      </c>
      <c r="BD135" s="46">
        <f t="shared" si="166"/>
        <v>10.15964235931142</v>
      </c>
      <c r="BE135" s="46">
        <f t="shared" si="165"/>
        <v>15.979395814124928</v>
      </c>
      <c r="BF135" s="46">
        <f t="shared" si="165"/>
        <v>23.848218641645872</v>
      </c>
      <c r="BG135" s="46">
        <f t="shared" si="165"/>
        <v>9.9539924716877977</v>
      </c>
      <c r="BH135" s="46">
        <f t="shared" si="165"/>
        <v>-56.984679978288568</v>
      </c>
      <c r="BI135" s="46">
        <f t="shared" si="165"/>
        <v>76.720260779536943</v>
      </c>
      <c r="BJ135" s="46">
        <f t="shared" si="165"/>
        <v>63.272856295189172</v>
      </c>
      <c r="BK135" s="46">
        <f t="shared" si="92"/>
        <v>48.256353734095001</v>
      </c>
      <c r="BL135" s="1">
        <v>91</v>
      </c>
      <c r="BM135" s="60">
        <f t="shared" si="122"/>
        <v>87.439041608798419</v>
      </c>
      <c r="BN135" s="60">
        <f t="shared" si="122"/>
        <v>1949.3912282942813</v>
      </c>
      <c r="BO135" s="60">
        <f t="shared" si="122"/>
        <v>1126.9120433886455</v>
      </c>
      <c r="BP135" s="60">
        <f t="shared" si="120"/>
        <v>2406.8772837241718</v>
      </c>
      <c r="BQ135" s="60">
        <f t="shared" si="120"/>
        <v>-1202.447540191755</v>
      </c>
      <c r="BR135" s="60">
        <f t="shared" si="120"/>
        <v>-95.001642630712411</v>
      </c>
      <c r="BS135" s="60">
        <f t="shared" si="120"/>
        <v>-149.42148521565468</v>
      </c>
      <c r="BT135" s="60">
        <f t="shared" si="120"/>
        <v>-223.00193891138818</v>
      </c>
      <c r="BU135" s="60">
        <f t="shared" si="120"/>
        <v>-93.078634276667415</v>
      </c>
      <c r="BV135" s="60">
        <f t="shared" si="120"/>
        <v>532.85716280761972</v>
      </c>
      <c r="BW135" s="60">
        <f t="shared" si="120"/>
        <v>-717.4023001343653</v>
      </c>
      <c r="BX135" s="60">
        <f t="shared" si="120"/>
        <v>-591.65717349004376</v>
      </c>
      <c r="BY135" s="60">
        <f t="shared" si="120"/>
        <v>-451.23959190413888</v>
      </c>
    </row>
    <row r="136" spans="1:77">
      <c r="A136" s="98">
        <v>44805</v>
      </c>
      <c r="B136" s="8">
        <f>'WA Sch. 1-2'!B137</f>
        <v>152.32499999999999</v>
      </c>
      <c r="C136" s="8">
        <f>'WA Sch. 1-2'!C137</f>
        <v>23202.905624999996</v>
      </c>
      <c r="D136" s="8">
        <f>'WA Sch. 1-2'!D137</f>
        <v>43.875</v>
      </c>
      <c r="E136" s="8">
        <f>'WA Sch. 1-2'!E137</f>
        <v>62.5</v>
      </c>
      <c r="F136" s="8">
        <f t="shared" si="167"/>
        <v>3906.25</v>
      </c>
      <c r="G136" s="8">
        <f>'WA Sch. 1-2'!G137</f>
        <v>77.5</v>
      </c>
      <c r="H136" s="8">
        <f t="shared" si="168"/>
        <v>89.824999999999989</v>
      </c>
      <c r="I136" s="8">
        <f t="shared" si="169"/>
        <v>19296.655624999996</v>
      </c>
      <c r="J136" s="8">
        <f t="shared" si="170"/>
        <v>-33.625</v>
      </c>
      <c r="K136" s="82">
        <v>3354</v>
      </c>
      <c r="L136" s="9">
        <v>1896753.5986000001</v>
      </c>
      <c r="M136" s="78">
        <v>321674</v>
      </c>
      <c r="N136" s="9">
        <f t="shared" si="160"/>
        <v>2218427.5986000001</v>
      </c>
      <c r="O136" s="9">
        <f t="shared" si="171"/>
        <v>661.42742951699472</v>
      </c>
      <c r="P136" s="8">
        <f t="shared" si="174"/>
        <v>144.71184951897459</v>
      </c>
      <c r="Q136" s="8">
        <f t="shared" si="172"/>
        <v>806.13927903596937</v>
      </c>
      <c r="R136" s="99">
        <f t="shared" si="173"/>
        <v>2703791.1418866413</v>
      </c>
      <c r="S136" s="109">
        <f t="shared" si="175"/>
        <v>485363.54328664078</v>
      </c>
      <c r="U136" s="38"/>
      <c r="V136" s="38"/>
      <c r="W136" s="38"/>
      <c r="X136" s="38"/>
      <c r="Y136" s="38"/>
      <c r="Z136" s="38"/>
      <c r="AA136" s="38"/>
      <c r="AB136" s="38"/>
      <c r="AC136" s="38"/>
      <c r="AD136" s="38"/>
      <c r="AE136" s="38"/>
      <c r="AF136" s="38"/>
      <c r="AH136" s="17">
        <v>92</v>
      </c>
      <c r="AI136" s="17">
        <v>543.06012374002933</v>
      </c>
      <c r="AJ136" s="17">
        <v>-4.1054658554759271</v>
      </c>
      <c r="AK136" s="17">
        <v>-4.4950347849562047E-2</v>
      </c>
      <c r="AS136" s="1">
        <v>92</v>
      </c>
      <c r="AT136" s="7">
        <f t="shared" si="135"/>
        <v>55</v>
      </c>
      <c r="AU136" s="52">
        <f t="shared" si="136"/>
        <v>0.45426195426195426</v>
      </c>
      <c r="AV136" s="52">
        <f t="shared" si="137"/>
        <v>-0.11490060124967313</v>
      </c>
      <c r="AW136" s="43"/>
      <c r="AX136" s="1">
        <v>92</v>
      </c>
      <c r="AY136" s="46">
        <f t="shared" si="138"/>
        <v>-4.1054658554759271</v>
      </c>
      <c r="AZ136" s="46">
        <f t="shared" si="166"/>
        <v>-9.3508845361709518</v>
      </c>
      <c r="BA136" s="46">
        <f t="shared" si="166"/>
        <v>-208.47131848903769</v>
      </c>
      <c r="BB136" s="46">
        <f t="shared" si="166"/>
        <v>-120.51395127696844</v>
      </c>
      <c r="BC136" s="46">
        <f t="shared" si="166"/>
        <v>-257.39567999304904</v>
      </c>
      <c r="BD136" s="46">
        <f t="shared" si="166"/>
        <v>128.59184984484432</v>
      </c>
      <c r="BE136" s="46">
        <f t="shared" si="165"/>
        <v>10.15964235931142</v>
      </c>
      <c r="BF136" s="46">
        <f t="shared" si="165"/>
        <v>15.979395814124928</v>
      </c>
      <c r="BG136" s="46">
        <f t="shared" si="165"/>
        <v>23.848218641645872</v>
      </c>
      <c r="BH136" s="46">
        <f t="shared" si="165"/>
        <v>9.9539924716877977</v>
      </c>
      <c r="BI136" s="46">
        <f t="shared" si="165"/>
        <v>-56.984679978288568</v>
      </c>
      <c r="BJ136" s="46">
        <f t="shared" si="165"/>
        <v>76.720260779536943</v>
      </c>
      <c r="BK136" s="46">
        <f t="shared" si="92"/>
        <v>63.272856295189172</v>
      </c>
      <c r="BL136" s="1">
        <v>92</v>
      </c>
      <c r="BM136" s="60">
        <f t="shared" si="122"/>
        <v>16.854849890477528</v>
      </c>
      <c r="BN136" s="60">
        <f t="shared" si="122"/>
        <v>38.389737181745801</v>
      </c>
      <c r="BO136" s="60">
        <f t="shared" si="122"/>
        <v>855.87187990276152</v>
      </c>
      <c r="BP136" s="60">
        <f t="shared" si="120"/>
        <v>494.76591207606583</v>
      </c>
      <c r="BQ136" s="60">
        <f t="shared" si="120"/>
        <v>1056.7291755584342</v>
      </c>
      <c r="BR136" s="60">
        <f t="shared" si="120"/>
        <v>-527.92944883047812</v>
      </c>
      <c r="BS136" s="60">
        <f t="shared" si="120"/>
        <v>-41.710064809999068</v>
      </c>
      <c r="BT136" s="60">
        <f t="shared" si="120"/>
        <v>-65.60286390602316</v>
      </c>
      <c r="BU136" s="60">
        <f t="shared" si="120"/>
        <v>-97.908047347198831</v>
      </c>
      <c r="BV136" s="60">
        <f t="shared" si="120"/>
        <v>-40.865776218177849</v>
      </c>
      <c r="BW136" s="60">
        <f t="shared" si="120"/>
        <v>233.94865793607778</v>
      </c>
      <c r="BX136" s="60">
        <f t="shared" si="120"/>
        <v>-314.97241105358762</v>
      </c>
      <c r="BY136" s="60">
        <f t="shared" si="120"/>
        <v>-259.76455109832585</v>
      </c>
    </row>
    <row r="137" spans="1:77">
      <c r="A137" s="98">
        <v>44835</v>
      </c>
      <c r="B137" s="8">
        <f>'WA Sch. 1-2'!B138</f>
        <v>510.4</v>
      </c>
      <c r="C137" s="8">
        <f>'WA Sch. 1-2'!C138</f>
        <v>260508.15999999997</v>
      </c>
      <c r="D137" s="8">
        <f>'WA Sch. 1-2'!D138</f>
        <v>0.65</v>
      </c>
      <c r="E137" s="8">
        <f>'WA Sch. 1-2'!E138</f>
        <v>308.5</v>
      </c>
      <c r="F137" s="8">
        <f t="shared" si="167"/>
        <v>95172.25</v>
      </c>
      <c r="G137" s="8">
        <f>'WA Sch. 1-2'!G138</f>
        <v>0.5</v>
      </c>
      <c r="H137" s="8">
        <f t="shared" si="168"/>
        <v>201.89999999999998</v>
      </c>
      <c r="I137" s="8">
        <f t="shared" si="169"/>
        <v>165335.90999999997</v>
      </c>
      <c r="J137" s="8">
        <f t="shared" si="170"/>
        <v>0.15000000000000002</v>
      </c>
      <c r="K137" s="82">
        <v>3356</v>
      </c>
      <c r="L137" s="9">
        <v>2476304.4146199995</v>
      </c>
      <c r="M137" s="78">
        <v>1768589</v>
      </c>
      <c r="N137" s="9">
        <f t="shared" si="160"/>
        <v>4244893.414619999</v>
      </c>
      <c r="O137" s="9">
        <f t="shared" si="171"/>
        <v>1264.8669292669842</v>
      </c>
      <c r="P137" s="8">
        <f t="shared" si="174"/>
        <v>359.67364388134285</v>
      </c>
      <c r="Q137" s="8">
        <f t="shared" si="172"/>
        <v>1624.540573148327</v>
      </c>
      <c r="R137" s="99">
        <f t="shared" si="173"/>
        <v>5451958.163485785</v>
      </c>
      <c r="S137" s="109">
        <f t="shared" si="175"/>
        <v>1207064.7488657867</v>
      </c>
      <c r="U137" s="38"/>
      <c r="V137" s="38"/>
      <c r="W137" s="38"/>
      <c r="X137" s="38"/>
      <c r="Y137" s="38"/>
      <c r="Z137" s="38"/>
      <c r="AA137" s="38"/>
      <c r="AB137" s="38"/>
      <c r="AC137" s="38"/>
      <c r="AD137" s="38"/>
      <c r="AE137" s="38"/>
      <c r="AF137" s="38"/>
      <c r="AH137" s="17">
        <v>93</v>
      </c>
      <c r="AI137" s="17">
        <v>667.81814120612046</v>
      </c>
      <c r="AJ137" s="17">
        <v>-7.6831045000500353</v>
      </c>
      <c r="AK137" s="17">
        <v>-8.4121566711154352E-2</v>
      </c>
      <c r="AS137" s="1">
        <v>93</v>
      </c>
      <c r="AT137" s="7">
        <f t="shared" si="135"/>
        <v>54</v>
      </c>
      <c r="AU137" s="52">
        <f t="shared" si="136"/>
        <v>0.44594594594594594</v>
      </c>
      <c r="AV137" s="52">
        <f t="shared" si="137"/>
        <v>-0.13591068064648049</v>
      </c>
      <c r="AW137" s="43"/>
      <c r="AX137" s="1">
        <v>93</v>
      </c>
      <c r="AY137" s="46">
        <f t="shared" si="138"/>
        <v>-7.6831045000500353</v>
      </c>
      <c r="AZ137" s="46">
        <f t="shared" si="166"/>
        <v>-4.1054658554759271</v>
      </c>
      <c r="BA137" s="46">
        <f t="shared" si="166"/>
        <v>-9.3508845361709518</v>
      </c>
      <c r="BB137" s="46">
        <f t="shared" si="166"/>
        <v>-208.47131848903769</v>
      </c>
      <c r="BC137" s="46">
        <f t="shared" si="166"/>
        <v>-120.51395127696844</v>
      </c>
      <c r="BD137" s="46">
        <f t="shared" si="166"/>
        <v>-257.39567999304904</v>
      </c>
      <c r="BE137" s="46">
        <f t="shared" si="165"/>
        <v>128.59184984484432</v>
      </c>
      <c r="BF137" s="46">
        <f t="shared" si="165"/>
        <v>10.15964235931142</v>
      </c>
      <c r="BG137" s="46">
        <f t="shared" si="165"/>
        <v>15.979395814124928</v>
      </c>
      <c r="BH137" s="46">
        <f t="shared" si="165"/>
        <v>23.848218641645872</v>
      </c>
      <c r="BI137" s="46">
        <f t="shared" si="165"/>
        <v>9.9539924716877977</v>
      </c>
      <c r="BJ137" s="46">
        <f t="shared" si="165"/>
        <v>-56.984679978288568</v>
      </c>
      <c r="BK137" s="46">
        <f t="shared" si="165"/>
        <v>76.720260779536943</v>
      </c>
      <c r="BL137" s="1">
        <v>93</v>
      </c>
      <c r="BM137" s="60">
        <f t="shared" si="122"/>
        <v>59.030094758686936</v>
      </c>
      <c r="BN137" s="60">
        <f t="shared" si="122"/>
        <v>31.542723189007198</v>
      </c>
      <c r="BO137" s="60">
        <f t="shared" si="122"/>
        <v>71.843823059300931</v>
      </c>
      <c r="BP137" s="60">
        <f t="shared" si="120"/>
        <v>1601.706925214459</v>
      </c>
      <c r="BQ137" s="60">
        <f t="shared" si="120"/>
        <v>925.92128137486884</v>
      </c>
      <c r="BR137" s="60">
        <f t="shared" si="120"/>
        <v>1977.5979072479968</v>
      </c>
      <c r="BS137" s="60">
        <f t="shared" si="120"/>
        <v>-987.98462021266471</v>
      </c>
      <c r="BT137" s="60">
        <f t="shared" si="120"/>
        <v>-78.057593929724163</v>
      </c>
      <c r="BU137" s="60">
        <f t="shared" si="120"/>
        <v>-122.77136788758276</v>
      </c>
      <c r="BV137" s="60">
        <f t="shared" si="120"/>
        <v>-183.22835596380426</v>
      </c>
      <c r="BW137" s="60">
        <f t="shared" si="120"/>
        <v>-76.477564352688361</v>
      </c>
      <c r="BX137" s="60">
        <f t="shared" si="120"/>
        <v>437.81925117509093</v>
      </c>
      <c r="BY137" s="60">
        <f t="shared" si="120"/>
        <v>-589.44978084026275</v>
      </c>
    </row>
    <row r="138" spans="1:77">
      <c r="A138" s="98">
        <v>44866</v>
      </c>
      <c r="B138" s="8">
        <f>'WA Sch. 1-2'!B139</f>
        <v>874.97500000000002</v>
      </c>
      <c r="C138" s="8">
        <f>'WA Sch. 1-2'!C139</f>
        <v>765581.25062499999</v>
      </c>
      <c r="D138" s="8">
        <f>'WA Sch. 1-2'!D139</f>
        <v>0</v>
      </c>
      <c r="E138" s="8">
        <f>'WA Sch. 1-2'!E139</f>
        <v>1095.5</v>
      </c>
      <c r="F138" s="8">
        <f t="shared" si="167"/>
        <v>1200120.25</v>
      </c>
      <c r="G138" s="8">
        <f>'WA Sch. 1-2'!G139</f>
        <v>0</v>
      </c>
      <c r="H138" s="8">
        <f t="shared" si="168"/>
        <v>-220.52499999999998</v>
      </c>
      <c r="I138" s="8">
        <f t="shared" si="169"/>
        <v>-434538.99937500001</v>
      </c>
      <c r="J138" s="8">
        <f t="shared" si="170"/>
        <v>0</v>
      </c>
      <c r="K138" s="82">
        <v>3385</v>
      </c>
      <c r="L138" s="9">
        <v>5727129.2482599998</v>
      </c>
      <c r="M138" s="78">
        <v>2660335</v>
      </c>
      <c r="N138" s="9">
        <f t="shared" si="160"/>
        <v>8387464.2482599998</v>
      </c>
      <c r="O138" s="9">
        <f t="shared" si="171"/>
        <v>2477.8328650694239</v>
      </c>
      <c r="P138" s="8">
        <f>$B$3*H138+$B$4*I138</f>
        <v>-464.48966933017954</v>
      </c>
      <c r="Q138" s="8">
        <f t="shared" si="172"/>
        <v>2013.3431957392443</v>
      </c>
      <c r="R138" s="99">
        <f t="shared" si="173"/>
        <v>6815166.7175773419</v>
      </c>
      <c r="S138" s="109">
        <f t="shared" si="175"/>
        <v>-1572297.5306826578</v>
      </c>
      <c r="U138" s="38"/>
      <c r="V138" s="38"/>
      <c r="W138" s="38"/>
      <c r="X138" s="38"/>
      <c r="Y138" s="38"/>
      <c r="Z138" s="38"/>
      <c r="AA138" s="38"/>
      <c r="AB138" s="38"/>
      <c r="AC138" s="38"/>
      <c r="AD138" s="38"/>
      <c r="AE138" s="38"/>
      <c r="AF138" s="38"/>
      <c r="AH138" s="17">
        <v>94</v>
      </c>
      <c r="AI138" s="17">
        <v>1426.1658024355086</v>
      </c>
      <c r="AJ138" s="17">
        <v>162.89690693929219</v>
      </c>
      <c r="AK138" s="17">
        <v>1.7835424500662631</v>
      </c>
      <c r="AS138" s="1">
        <v>94</v>
      </c>
      <c r="AT138" s="7">
        <f t="shared" si="135"/>
        <v>115</v>
      </c>
      <c r="AU138" s="52">
        <f t="shared" si="136"/>
        <v>0.95322245322245325</v>
      </c>
      <c r="AV138" s="52">
        <f t="shared" si="137"/>
        <v>1.6769355088893503</v>
      </c>
      <c r="AW138" s="43"/>
      <c r="AX138" s="1">
        <v>94</v>
      </c>
      <c r="AY138" s="46">
        <f t="shared" si="138"/>
        <v>162.89690693929219</v>
      </c>
      <c r="AZ138" s="46">
        <f t="shared" si="166"/>
        <v>-7.6831045000500353</v>
      </c>
      <c r="BA138" s="46">
        <f t="shared" si="166"/>
        <v>-4.1054658554759271</v>
      </c>
      <c r="BB138" s="46">
        <f t="shared" si="166"/>
        <v>-9.3508845361709518</v>
      </c>
      <c r="BC138" s="46">
        <f t="shared" si="166"/>
        <v>-208.47131848903769</v>
      </c>
      <c r="BD138" s="46">
        <f t="shared" si="166"/>
        <v>-120.51395127696844</v>
      </c>
      <c r="BE138" s="46">
        <f t="shared" si="165"/>
        <v>-257.39567999304904</v>
      </c>
      <c r="BF138" s="46">
        <f t="shared" si="165"/>
        <v>128.59184984484432</v>
      </c>
      <c r="BG138" s="46">
        <f t="shared" si="165"/>
        <v>10.15964235931142</v>
      </c>
      <c r="BH138" s="46">
        <f t="shared" si="165"/>
        <v>15.979395814124928</v>
      </c>
      <c r="BI138" s="46">
        <f t="shared" si="165"/>
        <v>23.848218641645872</v>
      </c>
      <c r="BJ138" s="46">
        <f t="shared" si="165"/>
        <v>9.9539924716877977</v>
      </c>
      <c r="BK138" s="46">
        <f t="shared" si="165"/>
        <v>-56.984679978288568</v>
      </c>
      <c r="BL138" s="1">
        <v>94</v>
      </c>
      <c r="BM138" s="60">
        <f t="shared" si="122"/>
        <v>26535.402290388469</v>
      </c>
      <c r="BN138" s="60">
        <f t="shared" si="122"/>
        <v>-1251.5539587494857</v>
      </c>
      <c r="BO138" s="60">
        <f t="shared" si="122"/>
        <v>-668.76768940188128</v>
      </c>
      <c r="BP138" s="60">
        <f t="shared" si="120"/>
        <v>-1523.2301680886844</v>
      </c>
      <c r="BQ138" s="60">
        <f t="shared" si="120"/>
        <v>-33959.33296742032</v>
      </c>
      <c r="BR138" s="60">
        <f t="shared" si="120"/>
        <v>-19631.349906050717</v>
      </c>
      <c r="BS138" s="60">
        <f t="shared" si="120"/>
        <v>-41928.96013040356</v>
      </c>
      <c r="BT138" s="60">
        <f t="shared" si="120"/>
        <v>20947.214597327082</v>
      </c>
      <c r="BU138" s="60">
        <f t="shared" ref="BU138:BY164" si="176">($AY138-$BM$172)*(BG138-$BM$172)</f>
        <v>1654.9743159412676</v>
      </c>
      <c r="BV138" s="60">
        <f t="shared" si="176"/>
        <v>2602.9941528796485</v>
      </c>
      <c r="BW138" s="60">
        <f t="shared" si="176"/>
        <v>3884.8010527361075</v>
      </c>
      <c r="BX138" s="60">
        <f t="shared" si="176"/>
        <v>1621.4745853349666</v>
      </c>
      <c r="BY138" s="60">
        <f t="shared" si="176"/>
        <v>-9282.6281113886052</v>
      </c>
    </row>
    <row r="139" spans="1:77">
      <c r="A139" s="98">
        <v>44896</v>
      </c>
      <c r="B139" s="8">
        <f>'WA Sch. 1-2'!B140</f>
        <v>1138.7249999999999</v>
      </c>
      <c r="C139" s="8">
        <f>'WA Sch. 1-2'!C140</f>
        <v>1296694.6256249999</v>
      </c>
      <c r="D139" s="8">
        <f>'WA Sch. 1-2'!D140</f>
        <v>0</v>
      </c>
      <c r="E139" s="8">
        <f>'WA Sch. 1-2'!E140</f>
        <v>1286</v>
      </c>
      <c r="F139" s="8">
        <f t="shared" si="167"/>
        <v>1653796</v>
      </c>
      <c r="G139" s="8">
        <f>'WA Sch. 1-2'!G140</f>
        <v>0</v>
      </c>
      <c r="H139" s="8">
        <f t="shared" si="168"/>
        <v>-147.27500000000009</v>
      </c>
      <c r="I139" s="8">
        <f t="shared" si="169"/>
        <v>-357101.37437500013</v>
      </c>
      <c r="J139" s="8">
        <f t="shared" si="170"/>
        <v>0</v>
      </c>
      <c r="K139" s="82">
        <v>3490</v>
      </c>
      <c r="L139" s="9">
        <v>10008172.032529999</v>
      </c>
      <c r="M139" s="78">
        <v>40885</v>
      </c>
      <c r="N139" s="9">
        <f t="shared" si="160"/>
        <v>10049057.032529999</v>
      </c>
      <c r="O139" s="9">
        <f t="shared" si="171"/>
        <v>2879.3859692063033</v>
      </c>
      <c r="P139" s="8">
        <f t="shared" si="174"/>
        <v>-329.07551683300511</v>
      </c>
      <c r="Q139" s="8">
        <f t="shared" si="172"/>
        <v>2550.3104523732982</v>
      </c>
      <c r="R139" s="99">
        <f t="shared" si="173"/>
        <v>8900583.4787828103</v>
      </c>
      <c r="S139" s="109">
        <f t="shared" si="175"/>
        <v>-1148473.5537471878</v>
      </c>
      <c r="U139" s="38"/>
      <c r="V139" s="38"/>
      <c r="W139" s="38"/>
      <c r="X139" s="38"/>
      <c r="Y139" s="38"/>
      <c r="Z139" s="38"/>
      <c r="AA139" s="38"/>
      <c r="AB139" s="38"/>
      <c r="AC139" s="38"/>
      <c r="AD139" s="38"/>
      <c r="AE139" s="38"/>
      <c r="AF139" s="38"/>
      <c r="AH139" s="17">
        <v>95</v>
      </c>
      <c r="AI139" s="17">
        <v>2018.5129502910331</v>
      </c>
      <c r="AJ139" s="17">
        <v>-171.37607029103333</v>
      </c>
      <c r="AK139" s="17">
        <v>-1.8763799880098928</v>
      </c>
      <c r="AS139" s="1">
        <v>95</v>
      </c>
      <c r="AT139" s="7">
        <f t="shared" si="135"/>
        <v>6</v>
      </c>
      <c r="AU139" s="52">
        <f t="shared" si="136"/>
        <v>4.677754677754678E-2</v>
      </c>
      <c r="AV139" s="52">
        <f t="shared" si="137"/>
        <v>-1.6769355088893503</v>
      </c>
      <c r="AW139" s="43"/>
      <c r="AX139" s="1">
        <v>95</v>
      </c>
      <c r="AY139" s="46">
        <f t="shared" si="138"/>
        <v>-171.37607029103333</v>
      </c>
      <c r="AZ139" s="46">
        <f t="shared" si="166"/>
        <v>162.89690693929219</v>
      </c>
      <c r="BA139" s="46">
        <f t="shared" si="166"/>
        <v>-7.6831045000500353</v>
      </c>
      <c r="BB139" s="46">
        <f t="shared" si="166"/>
        <v>-4.1054658554759271</v>
      </c>
      <c r="BC139" s="46">
        <f t="shared" si="166"/>
        <v>-9.3508845361709518</v>
      </c>
      <c r="BD139" s="46">
        <f t="shared" si="166"/>
        <v>-208.47131848903769</v>
      </c>
      <c r="BE139" s="46">
        <f t="shared" si="165"/>
        <v>-120.51395127696844</v>
      </c>
      <c r="BF139" s="46">
        <f t="shared" si="165"/>
        <v>-257.39567999304904</v>
      </c>
      <c r="BG139" s="46">
        <f t="shared" si="165"/>
        <v>128.59184984484432</v>
      </c>
      <c r="BH139" s="46">
        <f t="shared" si="165"/>
        <v>10.15964235931142</v>
      </c>
      <c r="BI139" s="46">
        <f t="shared" si="165"/>
        <v>15.979395814124928</v>
      </c>
      <c r="BJ139" s="46">
        <f t="shared" si="165"/>
        <v>23.848218641645872</v>
      </c>
      <c r="BK139" s="46">
        <f t="shared" si="165"/>
        <v>9.9539924716877977</v>
      </c>
      <c r="BL139" s="1">
        <v>95</v>
      </c>
      <c r="BM139" s="60">
        <f t="shared" si="122"/>
        <v>29369.757468397147</v>
      </c>
      <c r="BN139" s="60">
        <f t="shared" si="122"/>
        <v>-27916.631773820056</v>
      </c>
      <c r="BO139" s="60">
        <f t="shared" si="122"/>
        <v>1316.700256853904</v>
      </c>
      <c r="BP139" s="60">
        <f t="shared" si="122"/>
        <v>703.57860502545498</v>
      </c>
      <c r="BQ139" s="60">
        <f t="shared" si="122"/>
        <v>1602.5178455541443</v>
      </c>
      <c r="BR139" s="60">
        <f t="shared" si="122"/>
        <v>35726.995331041668</v>
      </c>
      <c r="BS139" s="60">
        <f t="shared" si="122"/>
        <v>20653.207385091868</v>
      </c>
      <c r="BT139" s="60">
        <f t="shared" si="122"/>
        <v>44111.460147097037</v>
      </c>
      <c r="BU139" s="60">
        <f t="shared" si="122"/>
        <v>-22037.565897864049</v>
      </c>
      <c r="BV139" s="60">
        <f t="shared" si="122"/>
        <v>-1741.1195831011362</v>
      </c>
      <c r="BW139" s="60">
        <f t="shared" si="122"/>
        <v>-2738.4860602497392</v>
      </c>
      <c r="BX139" s="60">
        <f t="shared" si="122"/>
        <v>-4087.0139942466553</v>
      </c>
      <c r="BY139" s="60">
        <f t="shared" si="176"/>
        <v>-1705.8761135044072</v>
      </c>
    </row>
    <row r="140" spans="1:77">
      <c r="A140" s="98">
        <v>44927</v>
      </c>
      <c r="B140" s="8">
        <f>'WA Sch. 1-2'!B141</f>
        <v>1095.1500000000001</v>
      </c>
      <c r="C140" s="8">
        <f>'WA Sch. 1-2'!C141</f>
        <v>1199353.5225000002</v>
      </c>
      <c r="D140" s="8">
        <f>'WA Sch. 1-2'!D141</f>
        <v>0</v>
      </c>
      <c r="E140" s="8">
        <f>'WA Sch. 1-2'!E141</f>
        <v>1050.5</v>
      </c>
      <c r="F140" s="8">
        <f t="shared" ref="F140:F145" si="177">E140^2</f>
        <v>1103550.25</v>
      </c>
      <c r="G140" s="8">
        <f>'WA Sch. 1-2'!G141</f>
        <v>0</v>
      </c>
      <c r="H140" s="8">
        <f t="shared" ref="H140:H145" si="178">B140-E140</f>
        <v>44.650000000000091</v>
      </c>
      <c r="I140" s="8">
        <f t="shared" ref="I140:I145" si="179">C140-F140</f>
        <v>95803.272500000196</v>
      </c>
      <c r="J140" s="8">
        <f t="shared" ref="J140:J145" si="180">D140-G140</f>
        <v>0</v>
      </c>
      <c r="K140" s="82">
        <v>3597</v>
      </c>
      <c r="L140" s="9">
        <v>10384993.60699</v>
      </c>
      <c r="M140" s="78">
        <v>-937438</v>
      </c>
      <c r="N140" s="9">
        <f t="shared" ref="N140:N144" si="181">L140+M140</f>
        <v>9447555.6069900002</v>
      </c>
      <c r="O140" s="9">
        <f t="shared" ref="O140:O144" si="182">N140/K140</f>
        <v>2626.5097600750628</v>
      </c>
      <c r="P140" s="8">
        <f t="shared" ref="P140:P144" si="183">$B$3*H140+$B$4*I140</f>
        <v>96.252233522885305</v>
      </c>
      <c r="Q140" s="8">
        <f t="shared" ref="Q140:Q144" si="184">P140+O140</f>
        <v>2722.7619935979483</v>
      </c>
      <c r="R140" s="99">
        <f t="shared" ref="R140:R144" si="185">Q140*K140</f>
        <v>9793774.8909718208</v>
      </c>
      <c r="S140" s="109">
        <f t="shared" si="175"/>
        <v>346219.28398181841</v>
      </c>
      <c r="U140" s="38"/>
      <c r="V140" s="38"/>
      <c r="W140" s="38"/>
      <c r="X140" s="38"/>
      <c r="Y140" s="38"/>
      <c r="Z140" s="38"/>
      <c r="AA140" s="38"/>
      <c r="AB140" s="38"/>
      <c r="AC140" s="38"/>
      <c r="AD140" s="38"/>
      <c r="AE140" s="38"/>
      <c r="AF140" s="38"/>
      <c r="AH140" s="17">
        <v>96</v>
      </c>
      <c r="AI140" s="17">
        <v>2420.3501601863277</v>
      </c>
      <c r="AJ140" s="17">
        <v>57.207155076996969</v>
      </c>
      <c r="AK140" s="17">
        <v>0.62635559780992345</v>
      </c>
      <c r="AS140" s="1">
        <v>96</v>
      </c>
      <c r="AT140" s="7">
        <f t="shared" si="135"/>
        <v>91</v>
      </c>
      <c r="AU140" s="52">
        <f t="shared" si="136"/>
        <v>0.75363825363825365</v>
      </c>
      <c r="AV140" s="52">
        <f t="shared" si="137"/>
        <v>0.68598353263417977</v>
      </c>
      <c r="AW140" s="43"/>
      <c r="AX140" s="1">
        <v>96</v>
      </c>
      <c r="AY140" s="46">
        <f t="shared" si="138"/>
        <v>57.207155076996969</v>
      </c>
      <c r="AZ140" s="46">
        <f t="shared" si="166"/>
        <v>-171.37607029103333</v>
      </c>
      <c r="BA140" s="46">
        <f t="shared" si="166"/>
        <v>162.89690693929219</v>
      </c>
      <c r="BB140" s="46">
        <f t="shared" si="166"/>
        <v>-7.6831045000500353</v>
      </c>
      <c r="BC140" s="46">
        <f t="shared" si="166"/>
        <v>-4.1054658554759271</v>
      </c>
      <c r="BD140" s="46">
        <f t="shared" si="166"/>
        <v>-9.3508845361709518</v>
      </c>
      <c r="BE140" s="46">
        <f t="shared" si="165"/>
        <v>-208.47131848903769</v>
      </c>
      <c r="BF140" s="46">
        <f t="shared" si="165"/>
        <v>-120.51395127696844</v>
      </c>
      <c r="BG140" s="46">
        <f t="shared" si="165"/>
        <v>-257.39567999304904</v>
      </c>
      <c r="BH140" s="46">
        <f t="shared" si="165"/>
        <v>128.59184984484432</v>
      </c>
      <c r="BI140" s="46">
        <f t="shared" si="165"/>
        <v>10.15964235931142</v>
      </c>
      <c r="BJ140" s="46">
        <f t="shared" si="165"/>
        <v>15.979395814124928</v>
      </c>
      <c r="BK140" s="46">
        <f t="shared" si="165"/>
        <v>23.848218641645872</v>
      </c>
      <c r="BL140" s="1">
        <v>96</v>
      </c>
      <c r="BM140" s="60">
        <f t="shared" si="122"/>
        <v>3272.6585920035964</v>
      </c>
      <c r="BN140" s="60">
        <f t="shared" si="122"/>
        <v>-9803.9374296254937</v>
      </c>
      <c r="BO140" s="60">
        <f t="shared" si="122"/>
        <v>9318.8686168392633</v>
      </c>
      <c r="BP140" s="60">
        <f t="shared" si="122"/>
        <v>-439.52855060712864</v>
      </c>
      <c r="BQ140" s="60">
        <f t="shared" si="122"/>
        <v>-234.86202185751989</v>
      </c>
      <c r="BR140" s="60">
        <f t="shared" si="122"/>
        <v>-534.93750176781782</v>
      </c>
      <c r="BS140" s="60">
        <f t="shared" si="122"/>
        <v>-11926.051045908425</v>
      </c>
      <c r="BT140" s="60">
        <f t="shared" si="122"/>
        <v>-6894.2602996431997</v>
      </c>
      <c r="BU140" s="60">
        <f t="shared" si="122"/>
        <v>-14724.874581511473</v>
      </c>
      <c r="BV140" s="60">
        <f t="shared" si="122"/>
        <v>7356.373895711944</v>
      </c>
      <c r="BW140" s="60">
        <f t="shared" si="122"/>
        <v>581.20423597596516</v>
      </c>
      <c r="BX140" s="60">
        <f t="shared" si="122"/>
        <v>914.13577437537128</v>
      </c>
      <c r="BY140" s="60">
        <f t="shared" si="176"/>
        <v>1364.288742142777</v>
      </c>
    </row>
    <row r="141" spans="1:77">
      <c r="A141" s="98">
        <v>44958</v>
      </c>
      <c r="B141" s="8">
        <f>'WA Sch. 1-2'!B142</f>
        <v>932.76424999999995</v>
      </c>
      <c r="C141" s="8">
        <f>'WA Sch. 1-2'!C142</f>
        <v>870049.14607806236</v>
      </c>
      <c r="D141" s="8">
        <f>'WA Sch. 1-2'!D142</f>
        <v>0</v>
      </c>
      <c r="E141" s="8">
        <f>'WA Sch. 1-2'!E142</f>
        <v>931</v>
      </c>
      <c r="F141" s="8">
        <f t="shared" si="177"/>
        <v>866761</v>
      </c>
      <c r="G141" s="8">
        <f>'WA Sch. 1-2'!G142</f>
        <v>0</v>
      </c>
      <c r="H141" s="8">
        <f t="shared" si="178"/>
        <v>1.7642499999999472</v>
      </c>
      <c r="I141" s="8">
        <f t="shared" si="179"/>
        <v>3288.1460780623602</v>
      </c>
      <c r="J141" s="8">
        <f t="shared" si="180"/>
        <v>0</v>
      </c>
      <c r="K141" s="82">
        <v>3472</v>
      </c>
      <c r="L141" s="9">
        <v>7747058.1370000001</v>
      </c>
      <c r="M141" s="78">
        <v>-18152</v>
      </c>
      <c r="N141" s="9">
        <f t="shared" si="181"/>
        <v>7728906.1370000001</v>
      </c>
      <c r="O141" s="9">
        <f t="shared" si="182"/>
        <v>2226.0674357718894</v>
      </c>
      <c r="P141" s="8">
        <f t="shared" si="183"/>
        <v>3.6629154774774042</v>
      </c>
      <c r="Q141" s="8">
        <f t="shared" si="184"/>
        <v>2229.7303512493668</v>
      </c>
      <c r="R141" s="99">
        <f t="shared" si="185"/>
        <v>7741623.7795378016</v>
      </c>
      <c r="S141" s="109">
        <f t="shared" si="175"/>
        <v>12717.642537801546</v>
      </c>
      <c r="U141" s="38"/>
      <c r="V141" s="38"/>
      <c r="W141" s="38"/>
      <c r="X141" s="38"/>
      <c r="Y141" s="38"/>
      <c r="Z141" s="38"/>
      <c r="AA141" s="38"/>
      <c r="AB141" s="38"/>
      <c r="AC141" s="38"/>
      <c r="AD141" s="38"/>
      <c r="AE141" s="38"/>
      <c r="AF141" s="38"/>
      <c r="AH141" s="17">
        <v>97</v>
      </c>
      <c r="AI141" s="17">
        <v>2410.8691673438088</v>
      </c>
      <c r="AJ141" s="17">
        <v>113.80550510707326</v>
      </c>
      <c r="AK141" s="17">
        <v>1.246045448151712</v>
      </c>
      <c r="AS141" s="1">
        <v>97</v>
      </c>
      <c r="AT141" s="7">
        <f t="shared" si="135"/>
        <v>106</v>
      </c>
      <c r="AU141" s="52">
        <f t="shared" si="136"/>
        <v>0.8783783783783784</v>
      </c>
      <c r="AV141" s="52">
        <f t="shared" si="137"/>
        <v>1.1669186011353176</v>
      </c>
      <c r="AW141" s="43"/>
      <c r="AX141" s="1">
        <v>97</v>
      </c>
      <c r="AY141" s="46">
        <f t="shared" si="138"/>
        <v>113.80550510707326</v>
      </c>
      <c r="AZ141" s="46">
        <f t="shared" si="166"/>
        <v>57.207155076996969</v>
      </c>
      <c r="BA141" s="46">
        <f t="shared" si="166"/>
        <v>-171.37607029103333</v>
      </c>
      <c r="BB141" s="46">
        <f t="shared" si="166"/>
        <v>162.89690693929219</v>
      </c>
      <c r="BC141" s="46">
        <f t="shared" si="166"/>
        <v>-7.6831045000500353</v>
      </c>
      <c r="BD141" s="46">
        <f t="shared" si="166"/>
        <v>-4.1054658554759271</v>
      </c>
      <c r="BE141" s="46">
        <f t="shared" si="165"/>
        <v>-9.3508845361709518</v>
      </c>
      <c r="BF141" s="46">
        <f t="shared" si="165"/>
        <v>-208.47131848903769</v>
      </c>
      <c r="BG141" s="46">
        <f t="shared" si="165"/>
        <v>-120.51395127696844</v>
      </c>
      <c r="BH141" s="46">
        <f t="shared" si="165"/>
        <v>-257.39567999304904</v>
      </c>
      <c r="BI141" s="46">
        <f t="shared" si="165"/>
        <v>128.59184984484432</v>
      </c>
      <c r="BJ141" s="46">
        <f t="shared" si="165"/>
        <v>10.15964235931142</v>
      </c>
      <c r="BK141" s="46">
        <f t="shared" si="165"/>
        <v>15.979395814124928</v>
      </c>
      <c r="BL141" s="1">
        <v>97</v>
      </c>
      <c r="BM141" s="60">
        <f t="shared" si="122"/>
        <v>12951.692992676109</v>
      </c>
      <c r="BN141" s="60">
        <f t="shared" si="122"/>
        <v>6510.4891792763347</v>
      </c>
      <c r="BO141" s="60">
        <f t="shared" si="122"/>
        <v>-19503.540242736348</v>
      </c>
      <c r="BP141" s="60">
        <f t="shared" si="122"/>
        <v>18538.564774606093</v>
      </c>
      <c r="BQ141" s="60">
        <f t="shared" si="122"/>
        <v>-874.37958841860689</v>
      </c>
      <c r="BR141" s="60">
        <f t="shared" si="122"/>
        <v>-467.22461538226503</v>
      </c>
      <c r="BS141" s="60">
        <f t="shared" si="122"/>
        <v>-1064.1821378368409</v>
      </c>
      <c r="BT141" s="60">
        <f t="shared" si="122"/>
        <v>-23725.183700982489</v>
      </c>
      <c r="BU141" s="60">
        <f t="shared" si="122"/>
        <v>-13715.151097524611</v>
      </c>
      <c r="BV141" s="60">
        <f t="shared" si="122"/>
        <v>-29293.045373987559</v>
      </c>
      <c r="BW141" s="60">
        <f t="shared" si="122"/>
        <v>14634.460424245462</v>
      </c>
      <c r="BX141" s="60">
        <f t="shared" si="122"/>
        <v>1156.223230408671</v>
      </c>
      <c r="BY141" s="60">
        <f t="shared" si="176"/>
        <v>1818.5432119323577</v>
      </c>
    </row>
    <row r="142" spans="1:77">
      <c r="A142" s="98">
        <v>44986</v>
      </c>
      <c r="B142" s="8">
        <f>'WA Sch. 1-2'!B143</f>
        <v>767.35</v>
      </c>
      <c r="C142" s="8">
        <f>'WA Sch. 1-2'!C143</f>
        <v>588826.02250000008</v>
      </c>
      <c r="D142" s="8">
        <f>'WA Sch. 1-2'!D143</f>
        <v>0</v>
      </c>
      <c r="E142" s="8">
        <f>'WA Sch. 1-2'!E143</f>
        <v>849.5</v>
      </c>
      <c r="F142" s="8">
        <f t="shared" si="177"/>
        <v>721650.25</v>
      </c>
      <c r="G142" s="8">
        <f>'WA Sch. 1-2'!G143</f>
        <v>0</v>
      </c>
      <c r="H142" s="8">
        <f t="shared" si="178"/>
        <v>-82.149999999999977</v>
      </c>
      <c r="I142" s="8">
        <f t="shared" si="179"/>
        <v>-132824.22749999992</v>
      </c>
      <c r="J142" s="8">
        <f t="shared" si="180"/>
        <v>0</v>
      </c>
      <c r="K142" s="82">
        <v>3567</v>
      </c>
      <c r="L142" s="9">
        <v>9149390.0332400016</v>
      </c>
      <c r="M142" s="78">
        <v>-1601914</v>
      </c>
      <c r="N142" s="9">
        <f t="shared" si="181"/>
        <v>7547476.0332400016</v>
      </c>
      <c r="O142" s="9">
        <f t="shared" si="182"/>
        <v>2115.9170264199611</v>
      </c>
      <c r="P142" s="8">
        <f t="shared" si="183"/>
        <v>-164.83700118071673</v>
      </c>
      <c r="Q142" s="8">
        <f t="shared" si="184"/>
        <v>1951.0800252392444</v>
      </c>
      <c r="R142" s="99">
        <f t="shared" si="185"/>
        <v>6959502.450028385</v>
      </c>
      <c r="S142" s="109">
        <f t="shared" si="175"/>
        <v>-587973.58321161661</v>
      </c>
      <c r="U142" s="38"/>
      <c r="V142" s="38"/>
      <c r="W142" s="38"/>
      <c r="X142" s="38"/>
      <c r="Y142" s="38"/>
      <c r="Z142" s="38"/>
      <c r="AA142" s="38"/>
      <c r="AB142" s="38"/>
      <c r="AC142" s="38"/>
      <c r="AD142" s="38"/>
      <c r="AE142" s="38"/>
      <c r="AF142" s="38"/>
      <c r="AH142" s="17">
        <v>98</v>
      </c>
      <c r="AI142" s="17">
        <v>2577.6437669710126</v>
      </c>
      <c r="AJ142" s="17">
        <v>8.0011256086527283</v>
      </c>
      <c r="AK142" s="17">
        <v>8.7603549014362972E-2</v>
      </c>
      <c r="AS142" s="1">
        <v>98</v>
      </c>
      <c r="AT142" s="7">
        <f t="shared" si="135"/>
        <v>64</v>
      </c>
      <c r="AU142" s="52">
        <f t="shared" si="136"/>
        <v>0.52910602910602911</v>
      </c>
      <c r="AV142" s="52">
        <f t="shared" si="137"/>
        <v>7.3022840689146426E-2</v>
      </c>
      <c r="AW142" s="43"/>
      <c r="AX142" s="1">
        <v>98</v>
      </c>
      <c r="AY142" s="46">
        <f t="shared" si="138"/>
        <v>8.0011256086527283</v>
      </c>
      <c r="AZ142" s="46">
        <f t="shared" si="166"/>
        <v>113.80550510707326</v>
      </c>
      <c r="BA142" s="46">
        <f t="shared" si="166"/>
        <v>57.207155076996969</v>
      </c>
      <c r="BB142" s="46">
        <f t="shared" si="166"/>
        <v>-171.37607029103333</v>
      </c>
      <c r="BC142" s="46">
        <f t="shared" si="166"/>
        <v>162.89690693929219</v>
      </c>
      <c r="BD142" s="46">
        <f t="shared" si="166"/>
        <v>-7.6831045000500353</v>
      </c>
      <c r="BE142" s="46">
        <f t="shared" si="165"/>
        <v>-4.1054658554759271</v>
      </c>
      <c r="BF142" s="46">
        <f t="shared" si="165"/>
        <v>-9.3508845361709518</v>
      </c>
      <c r="BG142" s="46">
        <f t="shared" si="165"/>
        <v>-208.47131848903769</v>
      </c>
      <c r="BH142" s="46">
        <f t="shared" si="165"/>
        <v>-120.51395127696844</v>
      </c>
      <c r="BI142" s="46">
        <f t="shared" si="165"/>
        <v>-257.39567999304904</v>
      </c>
      <c r="BJ142" s="46">
        <f t="shared" si="165"/>
        <v>128.59184984484432</v>
      </c>
      <c r="BK142" s="46">
        <f t="shared" si="165"/>
        <v>10.15964235931142</v>
      </c>
      <c r="BL142" s="1">
        <v>98</v>
      </c>
      <c r="BM142" s="60">
        <f t="shared" si="122"/>
        <v>64.018011005440741</v>
      </c>
      <c r="BN142" s="60">
        <f t="shared" si="122"/>
        <v>910.57214131787975</v>
      </c>
      <c r="BO142" s="60">
        <f t="shared" si="122"/>
        <v>457.72163348473754</v>
      </c>
      <c r="BP142" s="60">
        <f t="shared" si="122"/>
        <v>-1371.2014647158796</v>
      </c>
      <c r="BQ142" s="60">
        <f t="shared" si="122"/>
        <v>1303.3586136823151</v>
      </c>
      <c r="BR142" s="60">
        <f t="shared" si="122"/>
        <v>-61.473484169305301</v>
      </c>
      <c r="BS142" s="60">
        <f t="shared" si="122"/>
        <v>-32.848347991697267</v>
      </c>
      <c r="BT142" s="60">
        <f t="shared" si="122"/>
        <v>-74.817601725912382</v>
      </c>
      <c r="BU142" s="60">
        <f t="shared" si="122"/>
        <v>-1668.0052050322665</v>
      </c>
      <c r="BV142" s="60">
        <f t="shared" si="122"/>
        <v>-964.24726176209515</v>
      </c>
      <c r="BW142" s="60">
        <f t="shared" si="122"/>
        <v>-2059.4551667490027</v>
      </c>
      <c r="BX142" s="60">
        <f t="shared" si="122"/>
        <v>1028.8795428576295</v>
      </c>
      <c r="BY142" s="60">
        <f t="shared" si="176"/>
        <v>81.288574655842169</v>
      </c>
    </row>
    <row r="143" spans="1:77">
      <c r="A143" s="98">
        <v>45017</v>
      </c>
      <c r="B143" s="8">
        <f>'WA Sch. 1-2'!B144</f>
        <v>547.15</v>
      </c>
      <c r="C143" s="8">
        <f>'WA Sch. 1-2'!C144</f>
        <v>299373.1225</v>
      </c>
      <c r="D143" s="8">
        <f>'WA Sch. 1-2'!D144</f>
        <v>0.375</v>
      </c>
      <c r="E143" s="8">
        <f>'WA Sch. 1-2'!E144</f>
        <v>563</v>
      </c>
      <c r="F143" s="8">
        <f t="shared" si="177"/>
        <v>316969</v>
      </c>
      <c r="G143" s="8">
        <f>'WA Sch. 1-2'!G144</f>
        <v>4.5</v>
      </c>
      <c r="H143" s="8">
        <f t="shared" si="178"/>
        <v>-15.850000000000023</v>
      </c>
      <c r="I143" s="8">
        <f t="shared" si="179"/>
        <v>-17595.877500000002</v>
      </c>
      <c r="J143" s="8">
        <f t="shared" si="180"/>
        <v>-4.125</v>
      </c>
      <c r="K143" s="82">
        <v>3675</v>
      </c>
      <c r="L143" s="9">
        <v>5786989.0566199999</v>
      </c>
      <c r="M143" s="78">
        <v>-926467</v>
      </c>
      <c r="N143" s="9">
        <f t="shared" si="181"/>
        <v>4860522.0566199999</v>
      </c>
      <c r="O143" s="9">
        <f t="shared" si="182"/>
        <v>1322.5910358149661</v>
      </c>
      <c r="P143" s="8">
        <f t="shared" si="183"/>
        <v>-29.538102911363662</v>
      </c>
      <c r="Q143" s="8">
        <f t="shared" si="184"/>
        <v>1293.0529329036024</v>
      </c>
      <c r="R143" s="99">
        <f t="shared" si="185"/>
        <v>4751969.5284207389</v>
      </c>
      <c r="S143" s="109">
        <f t="shared" si="175"/>
        <v>-108552.52819926146</v>
      </c>
      <c r="U143" s="38"/>
      <c r="V143" s="38"/>
      <c r="W143" s="38"/>
      <c r="X143" s="38"/>
      <c r="Y143" s="38"/>
      <c r="Z143" s="38"/>
      <c r="AA143" s="38"/>
      <c r="AB143" s="38"/>
      <c r="AC143" s="38"/>
      <c r="AD143" s="38"/>
      <c r="AE143" s="38"/>
      <c r="AF143" s="38"/>
      <c r="AH143" s="17">
        <v>99</v>
      </c>
      <c r="AI143" s="17">
        <v>1805.3785203604098</v>
      </c>
      <c r="AJ143" s="17">
        <v>134.59633303784449</v>
      </c>
      <c r="AK143" s="17">
        <v>1.4736822086236165</v>
      </c>
      <c r="AS143" s="1">
        <v>99</v>
      </c>
      <c r="AT143" s="7">
        <f t="shared" si="135"/>
        <v>112</v>
      </c>
      <c r="AU143" s="52">
        <f t="shared" si="136"/>
        <v>0.9282744282744283</v>
      </c>
      <c r="AV143" s="52">
        <f t="shared" si="137"/>
        <v>1.4630593361844004</v>
      </c>
      <c r="AW143" s="43"/>
      <c r="AX143" s="1">
        <v>99</v>
      </c>
      <c r="AY143" s="46">
        <f t="shared" si="138"/>
        <v>134.59633303784449</v>
      </c>
      <c r="AZ143" s="46">
        <f t="shared" si="166"/>
        <v>8.0011256086527283</v>
      </c>
      <c r="BA143" s="46">
        <f t="shared" si="166"/>
        <v>113.80550510707326</v>
      </c>
      <c r="BB143" s="46">
        <f t="shared" si="166"/>
        <v>57.207155076996969</v>
      </c>
      <c r="BC143" s="46">
        <f t="shared" si="166"/>
        <v>-171.37607029103333</v>
      </c>
      <c r="BD143" s="46">
        <f t="shared" si="166"/>
        <v>162.89690693929219</v>
      </c>
      <c r="BE143" s="46">
        <f t="shared" si="165"/>
        <v>-7.6831045000500353</v>
      </c>
      <c r="BF143" s="46">
        <f t="shared" si="165"/>
        <v>-4.1054658554759271</v>
      </c>
      <c r="BG143" s="46">
        <f t="shared" si="165"/>
        <v>-9.3508845361709518</v>
      </c>
      <c r="BH143" s="46">
        <f t="shared" si="165"/>
        <v>-208.47131848903769</v>
      </c>
      <c r="BI143" s="46">
        <f t="shared" si="165"/>
        <v>-120.51395127696844</v>
      </c>
      <c r="BJ143" s="46">
        <f t="shared" si="165"/>
        <v>-257.39567999304904</v>
      </c>
      <c r="BK143" s="46">
        <f t="shared" si="165"/>
        <v>128.59184984484432</v>
      </c>
      <c r="BL143" s="1">
        <v>99</v>
      </c>
      <c r="BM143" s="60">
        <f t="shared" si="122"/>
        <v>18116.172867234385</v>
      </c>
      <c r="BN143" s="60">
        <f t="shared" si="122"/>
        <v>1076.9221670998688</v>
      </c>
      <c r="BO143" s="60">
        <f t="shared" si="122"/>
        <v>15317.803666931779</v>
      </c>
      <c r="BP143" s="60">
        <f t="shared" si="122"/>
        <v>7699.8732968911272</v>
      </c>
      <c r="BQ143" s="60">
        <f t="shared" si="122"/>
        <v>-23066.590631608975</v>
      </c>
      <c r="BR143" s="60">
        <f t="shared" si="122"/>
        <v>21925.326337235776</v>
      </c>
      <c r="BS143" s="60">
        <f t="shared" si="122"/>
        <v>-1034.1176920532782</v>
      </c>
      <c r="BT143" s="60">
        <f t="shared" si="122"/>
        <v>-552.58064955911857</v>
      </c>
      <c r="BU143" s="60">
        <f t="shared" si="122"/>
        <v>-1258.5947692288778</v>
      </c>
      <c r="BV143" s="60">
        <f t="shared" si="122"/>
        <v>-28059.475012189076</v>
      </c>
      <c r="BW143" s="60">
        <f t="shared" si="122"/>
        <v>-16220.735921781406</v>
      </c>
      <c r="BX143" s="60">
        <f t="shared" si="122"/>
        <v>-34644.514666846895</v>
      </c>
      <c r="BY143" s="60">
        <f t="shared" si="176"/>
        <v>17307.991447669196</v>
      </c>
    </row>
    <row r="144" spans="1:77">
      <c r="A144" s="98">
        <v>45047</v>
      </c>
      <c r="B144" s="8">
        <f>'WA Sch. 1-2'!B145</f>
        <v>290.02499999999998</v>
      </c>
      <c r="C144" s="8">
        <f>'WA Sch. 1-2'!C145</f>
        <v>84114.500624999986</v>
      </c>
      <c r="D144" s="8">
        <f>'WA Sch. 1-2'!D145</f>
        <v>14.95</v>
      </c>
      <c r="E144" s="8">
        <f>'WA Sch. 1-2'!E145</f>
        <v>115.5</v>
      </c>
      <c r="F144" s="8">
        <f t="shared" si="177"/>
        <v>13340.25</v>
      </c>
      <c r="G144" s="8">
        <f>'WA Sch. 1-2'!G145</f>
        <v>68</v>
      </c>
      <c r="H144" s="8">
        <f t="shared" si="178"/>
        <v>174.52499999999998</v>
      </c>
      <c r="I144" s="8">
        <f t="shared" si="179"/>
        <v>70774.250624999986</v>
      </c>
      <c r="J144" s="8">
        <f t="shared" si="180"/>
        <v>-53.05</v>
      </c>
      <c r="K144" s="82">
        <v>3438</v>
      </c>
      <c r="L144" s="9">
        <v>3829817.9138700003</v>
      </c>
      <c r="M144" s="78">
        <v>-1292391</v>
      </c>
      <c r="N144" s="9">
        <f t="shared" si="181"/>
        <v>2537426.9138700003</v>
      </c>
      <c r="O144" s="9">
        <f t="shared" si="182"/>
        <v>738.05320356893549</v>
      </c>
      <c r="P144" s="8">
        <f t="shared" si="183"/>
        <v>290.55554744153153</v>
      </c>
      <c r="Q144" s="8">
        <f t="shared" si="184"/>
        <v>1028.6087510104671</v>
      </c>
      <c r="R144" s="99">
        <f t="shared" si="185"/>
        <v>3536356.8859739858</v>
      </c>
      <c r="S144" s="109">
        <f t="shared" si="175"/>
        <v>998929.97210398538</v>
      </c>
      <c r="U144" s="38"/>
      <c r="V144" s="38"/>
      <c r="W144" s="38"/>
      <c r="X144" s="38"/>
      <c r="Y144" s="38"/>
      <c r="Z144" s="38"/>
      <c r="AA144" s="38"/>
      <c r="AB144" s="38"/>
      <c r="AC144" s="38"/>
      <c r="AD144" s="38"/>
      <c r="AE144" s="38"/>
      <c r="AF144" s="38"/>
      <c r="AH144" s="17">
        <v>100</v>
      </c>
      <c r="AI144" s="17">
        <v>1265.4337033973791</v>
      </c>
      <c r="AJ144" s="17">
        <v>-1.2311089140773674</v>
      </c>
      <c r="AK144" s="17">
        <v>-1.3479292211056301E-2</v>
      </c>
      <c r="AS144" s="1">
        <v>100</v>
      </c>
      <c r="AT144" s="7">
        <f t="shared" si="135"/>
        <v>57</v>
      </c>
      <c r="AU144" s="52">
        <f t="shared" si="136"/>
        <v>0.47089397089397089</v>
      </c>
      <c r="AV144" s="52">
        <f t="shared" si="137"/>
        <v>-7.3022840689146426E-2</v>
      </c>
      <c r="AW144" s="43"/>
      <c r="AX144" s="1">
        <v>100</v>
      </c>
      <c r="AY144" s="46">
        <f t="shared" si="138"/>
        <v>-1.2311089140773674</v>
      </c>
      <c r="AZ144" s="46">
        <f t="shared" si="166"/>
        <v>134.59633303784449</v>
      </c>
      <c r="BA144" s="46">
        <f t="shared" si="166"/>
        <v>8.0011256086527283</v>
      </c>
      <c r="BB144" s="46">
        <f t="shared" si="166"/>
        <v>113.80550510707326</v>
      </c>
      <c r="BC144" s="46">
        <f t="shared" si="166"/>
        <v>57.207155076996969</v>
      </c>
      <c r="BD144" s="46">
        <f t="shared" si="166"/>
        <v>-171.37607029103333</v>
      </c>
      <c r="BE144" s="46">
        <f t="shared" si="165"/>
        <v>162.89690693929219</v>
      </c>
      <c r="BF144" s="46">
        <f t="shared" si="165"/>
        <v>-7.6831045000500353</v>
      </c>
      <c r="BG144" s="46">
        <f t="shared" si="165"/>
        <v>-4.1054658554759271</v>
      </c>
      <c r="BH144" s="46">
        <f t="shared" si="165"/>
        <v>-9.3508845361709518</v>
      </c>
      <c r="BI144" s="46">
        <f t="shared" si="165"/>
        <v>-208.47131848903769</v>
      </c>
      <c r="BJ144" s="46">
        <f t="shared" si="165"/>
        <v>-120.51395127696844</v>
      </c>
      <c r="BK144" s="46">
        <f t="shared" si="165"/>
        <v>-257.39567999304904</v>
      </c>
      <c r="BL144" s="1">
        <v>100</v>
      </c>
      <c r="BM144" s="60">
        <f t="shared" si="122"/>
        <v>1.5156291583204071</v>
      </c>
      <c r="BN144" s="60">
        <f t="shared" si="122"/>
        <v>-165.70274540499759</v>
      </c>
      <c r="BO144" s="60">
        <f t="shared" si="122"/>
        <v>-9.8502570594641181</v>
      </c>
      <c r="BP144" s="60">
        <f t="shared" si="122"/>
        <v>-140.10697180837937</v>
      </c>
      <c r="BQ144" s="60">
        <f t="shared" si="122"/>
        <v>-70.428238564289387</v>
      </c>
      <c r="BR144" s="60">
        <f t="shared" si="122"/>
        <v>210.98260779481626</v>
      </c>
      <c r="BS144" s="60">
        <f t="shared" si="122"/>
        <v>-200.54383420857116</v>
      </c>
      <c r="BT144" s="60">
        <f t="shared" si="122"/>
        <v>9.4587384377982744</v>
      </c>
      <c r="BU144" s="60">
        <f t="shared" si="122"/>
        <v>5.0542756111159255</v>
      </c>
      <c r="BV144" s="60">
        <f t="shared" si="122"/>
        <v>11.511957306986774</v>
      </c>
      <c r="BW144" s="60">
        <f t="shared" si="122"/>
        <v>256.65089852128659</v>
      </c>
      <c r="BX144" s="60">
        <f t="shared" si="122"/>
        <v>148.36579968774419</v>
      </c>
      <c r="BY144" s="60">
        <f t="shared" si="176"/>
        <v>316.88211608441168</v>
      </c>
    </row>
    <row r="145" spans="1:77" ht="15.75" thickBot="1">
      <c r="A145" s="100">
        <v>45078</v>
      </c>
      <c r="B145" s="101">
        <f>'WA Sch. 1-2'!B146</f>
        <v>126.95</v>
      </c>
      <c r="C145" s="101">
        <f>'WA Sch. 1-2'!C146</f>
        <v>16116.302500000002</v>
      </c>
      <c r="D145" s="101">
        <f>'WA Sch. 1-2'!D146</f>
        <v>68</v>
      </c>
      <c r="E145" s="101">
        <f>'WA Sch. 1-2'!E146</f>
        <v>64</v>
      </c>
      <c r="F145" s="101">
        <f t="shared" si="177"/>
        <v>4096</v>
      </c>
      <c r="G145" s="101">
        <f>'WA Sch. 1-2'!G146</f>
        <v>108.5</v>
      </c>
      <c r="H145" s="101">
        <f t="shared" si="178"/>
        <v>62.95</v>
      </c>
      <c r="I145" s="101">
        <f t="shared" si="179"/>
        <v>12020.302500000002</v>
      </c>
      <c r="J145" s="101">
        <f t="shared" si="180"/>
        <v>-40.5</v>
      </c>
      <c r="K145" s="83">
        <v>3554</v>
      </c>
      <c r="L145" s="103">
        <v>2148164.8135600002</v>
      </c>
      <c r="M145" s="104">
        <v>31135</v>
      </c>
      <c r="N145" s="103">
        <f t="shared" ref="N145" si="186">L145+M145</f>
        <v>2179299.8135600002</v>
      </c>
      <c r="O145" s="103">
        <f t="shared" ref="O145" si="187">N145/K145</f>
        <v>613.1963459651098</v>
      </c>
      <c r="P145" s="101">
        <f t="shared" ref="P145" si="188">$B$3*H145+$B$4*I145</f>
        <v>100.99113592314681</v>
      </c>
      <c r="Q145" s="101">
        <f t="shared" ref="Q145" si="189">P145+O145</f>
        <v>714.18748188825657</v>
      </c>
      <c r="R145" s="105">
        <f t="shared" ref="R145" si="190">Q145*K145</f>
        <v>2538222.310630864</v>
      </c>
      <c r="S145" s="110">
        <f t="shared" si="175"/>
        <v>358922.49707086378</v>
      </c>
      <c r="U145" s="38"/>
      <c r="V145" s="38"/>
      <c r="W145" s="38"/>
      <c r="X145" s="38"/>
      <c r="Y145" s="38"/>
      <c r="Z145" s="38"/>
      <c r="AA145" s="38"/>
      <c r="AB145" s="38"/>
      <c r="AC145" s="38"/>
      <c r="AD145" s="38"/>
      <c r="AE145" s="38"/>
      <c r="AF145" s="38"/>
      <c r="AH145" s="17">
        <v>101</v>
      </c>
      <c r="AI145" s="17">
        <v>966.07946725390627</v>
      </c>
      <c r="AJ145" s="17">
        <v>-70.120935654792788</v>
      </c>
      <c r="AK145" s="17">
        <v>-0.76774733006622509</v>
      </c>
      <c r="AS145" s="1">
        <v>101</v>
      </c>
      <c r="AT145" s="7">
        <f t="shared" si="135"/>
        <v>23</v>
      </c>
      <c r="AU145" s="52">
        <f t="shared" si="136"/>
        <v>0.18814968814968816</v>
      </c>
      <c r="AV145" s="52">
        <f t="shared" si="137"/>
        <v>-0.88473536642075068</v>
      </c>
      <c r="AW145" s="43"/>
      <c r="AX145" s="1">
        <v>101</v>
      </c>
      <c r="AY145" s="46">
        <f t="shared" si="138"/>
        <v>-70.120935654792788</v>
      </c>
      <c r="AZ145" s="46">
        <f t="shared" si="166"/>
        <v>-1.2311089140773674</v>
      </c>
      <c r="BA145" s="46">
        <f t="shared" si="166"/>
        <v>134.59633303784449</v>
      </c>
      <c r="BB145" s="46">
        <f t="shared" si="166"/>
        <v>8.0011256086527283</v>
      </c>
      <c r="BC145" s="46">
        <f t="shared" si="166"/>
        <v>113.80550510707326</v>
      </c>
      <c r="BD145" s="46">
        <f t="shared" si="166"/>
        <v>57.207155076996969</v>
      </c>
      <c r="BE145" s="46">
        <f t="shared" si="165"/>
        <v>-171.37607029103333</v>
      </c>
      <c r="BF145" s="46">
        <f t="shared" si="165"/>
        <v>162.89690693929219</v>
      </c>
      <c r="BG145" s="46">
        <f t="shared" si="165"/>
        <v>-7.6831045000500353</v>
      </c>
      <c r="BH145" s="46">
        <f t="shared" si="165"/>
        <v>-4.1054658554759271</v>
      </c>
      <c r="BI145" s="46">
        <f t="shared" si="165"/>
        <v>-9.3508845361709518</v>
      </c>
      <c r="BJ145" s="46">
        <f t="shared" si="165"/>
        <v>-208.47131848903769</v>
      </c>
      <c r="BK145" s="46">
        <f t="shared" si="165"/>
        <v>-120.51395127696844</v>
      </c>
      <c r="BL145" s="1">
        <v>101</v>
      </c>
      <c r="BM145" s="60">
        <f t="shared" si="122"/>
        <v>4916.9456171035708</v>
      </c>
      <c r="BN145" s="60">
        <f t="shared" si="122"/>
        <v>86.326508948050829</v>
      </c>
      <c r="BO145" s="60">
        <f t="shared" si="122"/>
        <v>-9438.020808317744</v>
      </c>
      <c r="BP145" s="60">
        <f t="shared" si="122"/>
        <v>-561.04641397026148</v>
      </c>
      <c r="BQ145" s="60">
        <f t="shared" si="122"/>
        <v>-7980.1485007742695</v>
      </c>
      <c r="BR145" s="60">
        <f t="shared" si="122"/>
        <v>-4011.419240147859</v>
      </c>
      <c r="BS145" s="60">
        <f t="shared" si="122"/>
        <v>12017.05039764876</v>
      </c>
      <c r="BT145" s="60">
        <f t="shared" si="122"/>
        <v>-11422.483529854864</v>
      </c>
      <c r="BU145" s="60">
        <f t="shared" si="122"/>
        <v>538.74647627704644</v>
      </c>
      <c r="BV145" s="60">
        <f t="shared" si="122"/>
        <v>287.87910708476585</v>
      </c>
      <c r="BW145" s="60">
        <f t="shared" si="122"/>
        <v>655.69277287622901</v>
      </c>
      <c r="BX145" s="60">
        <f t="shared" si="122"/>
        <v>14618.203909639586</v>
      </c>
      <c r="BY145" s="60">
        <f t="shared" si="176"/>
        <v>8450.5510229971096</v>
      </c>
    </row>
    <row r="146" spans="1:77">
      <c r="A146" s="2">
        <v>45108</v>
      </c>
      <c r="B146" s="88"/>
      <c r="C146" s="88"/>
      <c r="D146" s="88"/>
      <c r="E146" s="88"/>
      <c r="F146" s="88"/>
      <c r="G146" s="88"/>
      <c r="H146" s="88"/>
      <c r="I146" s="88"/>
      <c r="J146" s="88"/>
      <c r="K146" s="90"/>
      <c r="L146" s="90"/>
      <c r="M146" s="91"/>
      <c r="N146" s="90"/>
      <c r="O146" s="90"/>
      <c r="P146" s="88"/>
      <c r="Q146" s="88"/>
      <c r="R146" s="90"/>
      <c r="U146" s="38"/>
      <c r="V146" s="38"/>
      <c r="W146" s="38"/>
      <c r="X146" s="38"/>
      <c r="Y146" s="38"/>
      <c r="Z146" s="38"/>
      <c r="AA146" s="38"/>
      <c r="AB146" s="38"/>
      <c r="AC146" s="38"/>
      <c r="AD146" s="38"/>
      <c r="AE146" s="38"/>
      <c r="AF146" s="38"/>
      <c r="AH146" s="17">
        <v>102</v>
      </c>
      <c r="AI146" s="17">
        <v>642.26634964757284</v>
      </c>
      <c r="AJ146" s="17">
        <v>-22.612250381750073</v>
      </c>
      <c r="AK146" s="17">
        <v>-0.24757933839964386</v>
      </c>
      <c r="AS146" s="1">
        <v>102</v>
      </c>
      <c r="AT146" s="7">
        <f t="shared" si="135"/>
        <v>45</v>
      </c>
      <c r="AU146" s="52">
        <f t="shared" si="136"/>
        <v>0.37110187110187109</v>
      </c>
      <c r="AV146" s="52">
        <f t="shared" si="137"/>
        <v>-0.32893642436422554</v>
      </c>
      <c r="AW146" s="43"/>
      <c r="AX146" s="1">
        <v>102</v>
      </c>
      <c r="AY146" s="46">
        <f t="shared" si="138"/>
        <v>-22.612250381750073</v>
      </c>
      <c r="AZ146" s="46">
        <f t="shared" si="166"/>
        <v>-70.120935654792788</v>
      </c>
      <c r="BA146" s="46">
        <f t="shared" si="166"/>
        <v>-1.2311089140773674</v>
      </c>
      <c r="BB146" s="46">
        <f t="shared" si="166"/>
        <v>134.59633303784449</v>
      </c>
      <c r="BC146" s="46">
        <f t="shared" si="166"/>
        <v>8.0011256086527283</v>
      </c>
      <c r="BD146" s="46">
        <f t="shared" si="166"/>
        <v>113.80550510707326</v>
      </c>
      <c r="BE146" s="46">
        <f t="shared" si="165"/>
        <v>57.207155076996969</v>
      </c>
      <c r="BF146" s="46">
        <f t="shared" si="165"/>
        <v>-171.37607029103333</v>
      </c>
      <c r="BG146" s="46">
        <f t="shared" si="165"/>
        <v>162.89690693929219</v>
      </c>
      <c r="BH146" s="46">
        <f t="shared" si="165"/>
        <v>-7.6831045000500353</v>
      </c>
      <c r="BI146" s="46">
        <f t="shared" si="165"/>
        <v>-4.1054658554759271</v>
      </c>
      <c r="BJ146" s="46">
        <f t="shared" si="165"/>
        <v>-9.3508845361709518</v>
      </c>
      <c r="BK146" s="46">
        <f t="shared" si="165"/>
        <v>-208.47131848903769</v>
      </c>
      <c r="BL146" s="1">
        <v>102</v>
      </c>
      <c r="BM146" s="60">
        <f t="shared" si="122"/>
        <v>511.31386732694989</v>
      </c>
      <c r="BN146" s="60">
        <f t="shared" si="122"/>
        <v>1585.5921540287472</v>
      </c>
      <c r="BO146" s="60">
        <f t="shared" si="122"/>
        <v>27.838143012318501</v>
      </c>
      <c r="BP146" s="60">
        <f t="shared" si="122"/>
        <v>-3043.5259831171429</v>
      </c>
      <c r="BQ146" s="60">
        <f t="shared" si="122"/>
        <v>-180.92345559868997</v>
      </c>
      <c r="BR146" s="60">
        <f t="shared" si="122"/>
        <v>-2573.3985763026644</v>
      </c>
      <c r="BS146" s="60">
        <f t="shared" si="122"/>
        <v>-1293.5825142286553</v>
      </c>
      <c r="BT146" s="60">
        <f t="shared" si="122"/>
        <v>3875.1986108612182</v>
      </c>
      <c r="BU146" s="60">
        <f t="shared" si="122"/>
        <v>-3683.465646123896</v>
      </c>
      <c r="BV146" s="60">
        <f t="shared" si="122"/>
        <v>173.73228266427782</v>
      </c>
      <c r="BW146" s="60">
        <f t="shared" si="122"/>
        <v>92.833821857743644</v>
      </c>
      <c r="BX146" s="60">
        <f t="shared" si="122"/>
        <v>211.44454242272795</v>
      </c>
      <c r="BY146" s="60">
        <f t="shared" si="176"/>
        <v>4714.0056510876502</v>
      </c>
    </row>
    <row r="147" spans="1:77">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F147" s="38"/>
      <c r="AH147" s="17">
        <v>103</v>
      </c>
      <c r="AI147" s="17">
        <v>525.19272988815885</v>
      </c>
      <c r="AJ147" s="17">
        <v>3.3281547025212603</v>
      </c>
      <c r="AK147" s="17">
        <v>3.6439643353980283E-2</v>
      </c>
      <c r="AS147" s="1">
        <v>103</v>
      </c>
      <c r="AT147" s="7">
        <f t="shared" si="135"/>
        <v>60</v>
      </c>
      <c r="AU147" s="52">
        <f t="shared" si="136"/>
        <v>0.49584199584199584</v>
      </c>
      <c r="AV147" s="52">
        <f t="shared" si="137"/>
        <v>-1.0422759496273899E-2</v>
      </c>
      <c r="AW147" s="43"/>
      <c r="AX147" s="1">
        <v>103</v>
      </c>
      <c r="AY147" s="46">
        <f t="shared" si="138"/>
        <v>3.3281547025212603</v>
      </c>
      <c r="AZ147" s="46">
        <f t="shared" si="166"/>
        <v>-22.612250381750073</v>
      </c>
      <c r="BA147" s="46">
        <f t="shared" si="166"/>
        <v>-70.120935654792788</v>
      </c>
      <c r="BB147" s="46">
        <f t="shared" si="166"/>
        <v>-1.2311089140773674</v>
      </c>
      <c r="BC147" s="46">
        <f t="shared" si="166"/>
        <v>134.59633303784449</v>
      </c>
      <c r="BD147" s="46">
        <f t="shared" si="166"/>
        <v>8.0011256086527283</v>
      </c>
      <c r="BE147" s="46">
        <f t="shared" si="165"/>
        <v>113.80550510707326</v>
      </c>
      <c r="BF147" s="46">
        <f t="shared" si="165"/>
        <v>57.207155076996969</v>
      </c>
      <c r="BG147" s="46">
        <f t="shared" si="165"/>
        <v>-171.37607029103333</v>
      </c>
      <c r="BH147" s="46">
        <f t="shared" si="165"/>
        <v>162.89690693929219</v>
      </c>
      <c r="BI147" s="46">
        <f t="shared" si="165"/>
        <v>-7.6831045000500353</v>
      </c>
      <c r="BJ147" s="46">
        <f t="shared" si="165"/>
        <v>-4.1054658554759271</v>
      </c>
      <c r="BK147" s="46">
        <f t="shared" si="165"/>
        <v>-9.3508845361709518</v>
      </c>
      <c r="BL147" s="1">
        <v>103</v>
      </c>
      <c r="BM147" s="60">
        <f t="shared" si="122"/>
        <v>11.076613723915319</v>
      </c>
      <c r="BN147" s="60">
        <f t="shared" si="122"/>
        <v>-75.257067442612396</v>
      </c>
      <c r="BO147" s="60">
        <f t="shared" si="122"/>
        <v>-233.37332174469876</v>
      </c>
      <c r="BP147" s="60">
        <f t="shared" si="122"/>
        <v>-4.0973209217021367</v>
      </c>
      <c r="BQ147" s="60">
        <f t="shared" si="122"/>
        <v>447.95741874203929</v>
      </c>
      <c r="BR147" s="60">
        <f t="shared" si="122"/>
        <v>26.628983819902455</v>
      </c>
      <c r="BS147" s="60">
        <f t="shared" si="122"/>
        <v>378.76232699492971</v>
      </c>
      <c r="BT147" s="60">
        <f t="shared" si="122"/>
        <v>190.39426218737901</v>
      </c>
      <c r="BU147" s="60">
        <f t="shared" si="122"/>
        <v>-570.36607423874034</v>
      </c>
      <c r="BV147" s="60">
        <f t="shared" si="122"/>
        <v>542.14610685619687</v>
      </c>
      <c r="BW147" s="60">
        <f t="shared" si="122"/>
        <v>-25.570560371804397</v>
      </c>
      <c r="BX147" s="60">
        <f t="shared" si="122"/>
        <v>-13.663625492942785</v>
      </c>
      <c r="BY147" s="60">
        <f t="shared" si="176"/>
        <v>-31.121190341791539</v>
      </c>
    </row>
    <row r="148" spans="1:77">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H148" s="17">
        <v>104</v>
      </c>
      <c r="AI148" s="17">
        <v>567.26031722339872</v>
      </c>
      <c r="AJ148" s="17">
        <v>37.298355215933157</v>
      </c>
      <c r="AK148" s="17">
        <v>0.40837607720850599</v>
      </c>
      <c r="AS148" s="1">
        <v>104</v>
      </c>
      <c r="AT148" s="7">
        <f t="shared" si="135"/>
        <v>83</v>
      </c>
      <c r="AU148" s="52">
        <f t="shared" si="136"/>
        <v>0.68711018711018712</v>
      </c>
      <c r="AV148" s="52">
        <f t="shared" si="137"/>
        <v>0.48767561631153389</v>
      </c>
      <c r="AW148" s="43"/>
      <c r="AX148" s="1">
        <v>104</v>
      </c>
      <c r="AY148" s="46">
        <f t="shared" si="138"/>
        <v>37.298355215933157</v>
      </c>
      <c r="AZ148" s="46">
        <f t="shared" si="166"/>
        <v>3.3281547025212603</v>
      </c>
      <c r="BA148" s="46">
        <f t="shared" si="166"/>
        <v>-22.612250381750073</v>
      </c>
      <c r="BB148" s="46">
        <f t="shared" si="166"/>
        <v>-70.120935654792788</v>
      </c>
      <c r="BC148" s="46">
        <f t="shared" si="166"/>
        <v>-1.2311089140773674</v>
      </c>
      <c r="BD148" s="46">
        <f t="shared" si="166"/>
        <v>134.59633303784449</v>
      </c>
      <c r="BE148" s="46">
        <f t="shared" si="165"/>
        <v>8.0011256086527283</v>
      </c>
      <c r="BF148" s="46">
        <f t="shared" si="165"/>
        <v>113.80550510707326</v>
      </c>
      <c r="BG148" s="46">
        <f t="shared" si="165"/>
        <v>57.207155076996969</v>
      </c>
      <c r="BH148" s="46">
        <f t="shared" si="165"/>
        <v>-171.37607029103333</v>
      </c>
      <c r="BI148" s="46">
        <f t="shared" si="165"/>
        <v>162.89690693929219</v>
      </c>
      <c r="BJ148" s="46">
        <f t="shared" si="165"/>
        <v>-7.6831045000500353</v>
      </c>
      <c r="BK148" s="46">
        <f t="shared" si="165"/>
        <v>-4.1054658554759271</v>
      </c>
      <c r="BL148" s="1">
        <v>104</v>
      </c>
      <c r="BM148" s="60">
        <f t="shared" si="122"/>
        <v>1391.1673018139388</v>
      </c>
      <c r="BN148" s="60">
        <f t="shared" si="122"/>
        <v>124.13469630822205</v>
      </c>
      <c r="BO148" s="60">
        <f t="shared" si="122"/>
        <v>-843.39974697013224</v>
      </c>
      <c r="BP148" s="60">
        <f t="shared" si="122"/>
        <v>-2615.3955661260584</v>
      </c>
      <c r="BQ148" s="60">
        <f t="shared" si="122"/>
        <v>-45.918337586754291</v>
      </c>
      <c r="BR148" s="60">
        <f t="shared" si="122"/>
        <v>5020.2218404075875</v>
      </c>
      <c r="BS148" s="60">
        <f t="shared" si="122"/>
        <v>298.42882507883519</v>
      </c>
      <c r="BT148" s="60">
        <f t="shared" si="122"/>
        <v>4244.758155012335</v>
      </c>
      <c r="BU148" s="60">
        <f t="shared" si="122"/>
        <v>2133.7327909548203</v>
      </c>
      <c r="BV148" s="60">
        <f t="shared" si="122"/>
        <v>-6392.0455452257092</v>
      </c>
      <c r="BW148" s="60">
        <f t="shared" si="122"/>
        <v>6075.7866985985556</v>
      </c>
      <c r="BX148" s="60">
        <f t="shared" si="122"/>
        <v>-286.56716080399656</v>
      </c>
      <c r="BY148" s="60">
        <f t="shared" si="176"/>
        <v>-153.12712380442133</v>
      </c>
    </row>
    <row r="149" spans="1:77">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H149" s="17">
        <v>105</v>
      </c>
      <c r="AI149" s="17">
        <v>738.01718948866392</v>
      </c>
      <c r="AJ149" s="17">
        <v>13.239867440718285</v>
      </c>
      <c r="AK149" s="17">
        <v>0.14496202572202038</v>
      </c>
      <c r="AS149" s="1">
        <v>105</v>
      </c>
      <c r="AT149" s="7">
        <f t="shared" si="135"/>
        <v>70</v>
      </c>
      <c r="AU149" s="52">
        <f t="shared" si="136"/>
        <v>0.57900207900207901</v>
      </c>
      <c r="AV149" s="52">
        <f t="shared" si="137"/>
        <v>0.19934121391943735</v>
      </c>
      <c r="AW149" s="43"/>
      <c r="AX149" s="1">
        <v>105</v>
      </c>
      <c r="AY149" s="46">
        <f t="shared" si="138"/>
        <v>13.239867440718285</v>
      </c>
      <c r="AZ149" s="46">
        <f t="shared" si="166"/>
        <v>37.298355215933157</v>
      </c>
      <c r="BA149" s="46">
        <f t="shared" si="166"/>
        <v>3.3281547025212603</v>
      </c>
      <c r="BB149" s="46">
        <f t="shared" si="166"/>
        <v>-22.612250381750073</v>
      </c>
      <c r="BC149" s="46">
        <f t="shared" si="166"/>
        <v>-70.120935654792788</v>
      </c>
      <c r="BD149" s="46">
        <f t="shared" si="166"/>
        <v>-1.2311089140773674</v>
      </c>
      <c r="BE149" s="46">
        <f t="shared" si="165"/>
        <v>134.59633303784449</v>
      </c>
      <c r="BF149" s="46">
        <f t="shared" si="165"/>
        <v>8.0011256086527283</v>
      </c>
      <c r="BG149" s="46">
        <f t="shared" si="165"/>
        <v>113.80550510707326</v>
      </c>
      <c r="BH149" s="46">
        <f t="shared" si="165"/>
        <v>57.207155076996969</v>
      </c>
      <c r="BI149" s="46">
        <f t="shared" si="165"/>
        <v>-171.37607029103333</v>
      </c>
      <c r="BJ149" s="46">
        <f t="shared" si="165"/>
        <v>162.89690693929219</v>
      </c>
      <c r="BK149" s="46">
        <f t="shared" si="165"/>
        <v>-7.6831045000500353</v>
      </c>
      <c r="BL149" s="1">
        <v>105</v>
      </c>
      <c r="BM149" s="60">
        <f t="shared" si="122"/>
        <v>175.29408984779587</v>
      </c>
      <c r="BN149" s="60">
        <f t="shared" si="122"/>
        <v>493.82527881578557</v>
      </c>
      <c r="BO149" s="60">
        <f t="shared" si="122"/>
        <v>44.064327083587024</v>
      </c>
      <c r="BP149" s="60">
        <f t="shared" si="122"/>
        <v>-299.38319759070367</v>
      </c>
      <c r="BQ149" s="60">
        <f t="shared" si="122"/>
        <v>-928.39189288860086</v>
      </c>
      <c r="BR149" s="60">
        <f t="shared" si="122"/>
        <v>-16.299718827469285</v>
      </c>
      <c r="BS149" s="60">
        <f t="shared" si="122"/>
        <v>1782.0376074278529</v>
      </c>
      <c r="BT149" s="60">
        <f t="shared" si="122"/>
        <v>105.93384243510151</v>
      </c>
      <c r="BU149" s="60">
        <f t="shared" si="122"/>
        <v>1506.7698016416557</v>
      </c>
      <c r="BV149" s="60">
        <f t="shared" si="122"/>
        <v>757.41514988006384</v>
      </c>
      <c r="BW149" s="60">
        <f t="shared" si="122"/>
        <v>-2268.9964531645228</v>
      </c>
      <c r="BX149" s="60">
        <f t="shared" si="122"/>
        <v>2156.7334543792758</v>
      </c>
      <c r="BY149" s="60">
        <f t="shared" si="176"/>
        <v>-101.72328511384781</v>
      </c>
    </row>
    <row r="150" spans="1:77">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H150" s="17">
        <v>106</v>
      </c>
      <c r="AI150" s="17">
        <v>1389.2895181411982</v>
      </c>
      <c r="AJ150" s="17">
        <v>-38.864381003266999</v>
      </c>
      <c r="AK150" s="17">
        <v>-0.42552234181283799</v>
      </c>
      <c r="AS150" s="1">
        <v>106</v>
      </c>
      <c r="AT150" s="7">
        <f t="shared" si="135"/>
        <v>41</v>
      </c>
      <c r="AU150" s="52">
        <f t="shared" si="136"/>
        <v>0.33783783783783783</v>
      </c>
      <c r="AV150" s="52">
        <f t="shared" si="137"/>
        <v>-0.41837128791165434</v>
      </c>
      <c r="AW150" s="43"/>
      <c r="AX150" s="1">
        <v>106</v>
      </c>
      <c r="AY150" s="46">
        <f t="shared" si="138"/>
        <v>-38.864381003266999</v>
      </c>
      <c r="AZ150" s="46">
        <f t="shared" si="166"/>
        <v>13.239867440718285</v>
      </c>
      <c r="BA150" s="46">
        <f t="shared" si="166"/>
        <v>37.298355215933157</v>
      </c>
      <c r="BB150" s="46">
        <f t="shared" si="166"/>
        <v>3.3281547025212603</v>
      </c>
      <c r="BC150" s="46">
        <f t="shared" si="166"/>
        <v>-22.612250381750073</v>
      </c>
      <c r="BD150" s="46">
        <f t="shared" si="166"/>
        <v>-70.120935654792788</v>
      </c>
      <c r="BE150" s="46">
        <f t="shared" si="165"/>
        <v>-1.2311089140773674</v>
      </c>
      <c r="BF150" s="46">
        <f t="shared" si="165"/>
        <v>134.59633303784449</v>
      </c>
      <c r="BG150" s="46">
        <f t="shared" si="165"/>
        <v>8.0011256086527283</v>
      </c>
      <c r="BH150" s="46">
        <f t="shared" si="165"/>
        <v>113.80550510707326</v>
      </c>
      <c r="BI150" s="46">
        <f t="shared" si="165"/>
        <v>57.207155076996969</v>
      </c>
      <c r="BJ150" s="46">
        <f t="shared" si="165"/>
        <v>-171.37607029103333</v>
      </c>
      <c r="BK150" s="46">
        <f t="shared" si="165"/>
        <v>162.89690693929219</v>
      </c>
      <c r="BL150" s="1">
        <v>106</v>
      </c>
      <c r="BM150" s="60">
        <f t="shared" si="122"/>
        <v>1510.4401107670897</v>
      </c>
      <c r="BN150" s="60">
        <f t="shared" si="122"/>
        <v>-514.55925264882853</v>
      </c>
      <c r="BO150" s="60">
        <f t="shared" si="122"/>
        <v>-1449.5774879072173</v>
      </c>
      <c r="BP150" s="60">
        <f t="shared" si="122"/>
        <v>-129.34667239660601</v>
      </c>
      <c r="BQ150" s="60">
        <f t="shared" si="122"/>
        <v>878.81111417759575</v>
      </c>
      <c r="BR150" s="60">
        <f t="shared" si="122"/>
        <v>2725.2067595934209</v>
      </c>
      <c r="BS150" s="60">
        <f t="shared" ref="BS150:BX164" si="191">($AY150-$BM$172)*(BE150-$BM$172)</f>
        <v>47.846285893215438</v>
      </c>
      <c r="BT150" s="60">
        <f t="shared" si="191"/>
        <v>-5231.0031688253885</v>
      </c>
      <c r="BU150" s="60">
        <f t="shared" si="191"/>
        <v>-310.95879410968053</v>
      </c>
      <c r="BV150" s="60">
        <f t="shared" si="191"/>
        <v>-4422.9805107505326</v>
      </c>
      <c r="BW150" s="60">
        <f t="shared" si="191"/>
        <v>-2223.3206710253876</v>
      </c>
      <c r="BX150" s="60">
        <f t="shared" si="191"/>
        <v>6660.424890633356</v>
      </c>
      <c r="BY150" s="60">
        <f t="shared" si="176"/>
        <v>-6330.8874555423617</v>
      </c>
    </row>
    <row r="151" spans="1:77">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H151" s="17">
        <v>107</v>
      </c>
      <c r="AI151" s="17">
        <v>1837.8238162825353</v>
      </c>
      <c r="AJ151" s="17">
        <v>-91.696293945561592</v>
      </c>
      <c r="AK151" s="17">
        <v>-1.0039738374321141</v>
      </c>
      <c r="AS151" s="1">
        <v>107</v>
      </c>
      <c r="AT151" s="7">
        <f t="shared" si="135"/>
        <v>15</v>
      </c>
      <c r="AU151" s="52">
        <f t="shared" si="136"/>
        <v>0.12162162162162163</v>
      </c>
      <c r="AV151" s="52">
        <f t="shared" si="137"/>
        <v>-1.1669186011353176</v>
      </c>
      <c r="AW151" s="43"/>
      <c r="AX151" s="1">
        <v>107</v>
      </c>
      <c r="AY151" s="46">
        <f t="shared" si="138"/>
        <v>-91.696293945561592</v>
      </c>
      <c r="AZ151" s="46">
        <f t="shared" si="166"/>
        <v>-38.864381003266999</v>
      </c>
      <c r="BA151" s="46">
        <f t="shared" si="166"/>
        <v>13.239867440718285</v>
      </c>
      <c r="BB151" s="46">
        <f t="shared" si="166"/>
        <v>37.298355215933157</v>
      </c>
      <c r="BC151" s="46">
        <f t="shared" si="166"/>
        <v>3.3281547025212603</v>
      </c>
      <c r="BD151" s="46">
        <f t="shared" si="166"/>
        <v>-22.612250381750073</v>
      </c>
      <c r="BE151" s="46">
        <f t="shared" si="165"/>
        <v>-70.120935654792788</v>
      </c>
      <c r="BF151" s="46">
        <f t="shared" si="165"/>
        <v>-1.2311089140773674</v>
      </c>
      <c r="BG151" s="46">
        <f t="shared" si="165"/>
        <v>134.59633303784449</v>
      </c>
      <c r="BH151" s="46">
        <f t="shared" si="165"/>
        <v>8.0011256086527283</v>
      </c>
      <c r="BI151" s="46">
        <f t="shared" si="165"/>
        <v>113.80550510707326</v>
      </c>
      <c r="BJ151" s="46">
        <f t="shared" si="165"/>
        <v>57.207155076996969</v>
      </c>
      <c r="BK151" s="46">
        <f t="shared" si="165"/>
        <v>-171.37607029103333</v>
      </c>
      <c r="BL151" s="1">
        <v>107</v>
      </c>
      <c r="BM151" s="60">
        <f t="shared" ref="BM151:BR164" si="192">($AY151-$BM$172)*(AY151-$BM$172)</f>
        <v>8408.2103233508096</v>
      </c>
      <c r="BN151" s="60">
        <f t="shared" si="192"/>
        <v>3563.7197044878521</v>
      </c>
      <c r="BO151" s="60">
        <f t="shared" si="192"/>
        <v>-1214.0467766443851</v>
      </c>
      <c r="BP151" s="60">
        <f t="shared" si="192"/>
        <v>-3420.1209435661849</v>
      </c>
      <c r="BQ151" s="60">
        <f t="shared" si="192"/>
        <v>-305.17945189870505</v>
      </c>
      <c r="BR151" s="60">
        <f t="shared" si="192"/>
        <v>2073.4595577755758</v>
      </c>
      <c r="BS151" s="60">
        <f t="shared" si="191"/>
        <v>6429.8299275396666</v>
      </c>
      <c r="BT151" s="60">
        <f t="shared" si="191"/>
        <v>112.88812486422628</v>
      </c>
      <c r="BU151" s="60">
        <f t="shared" si="191"/>
        <v>-12341.984918232885</v>
      </c>
      <c r="BV151" s="60">
        <f t="shared" si="191"/>
        <v>-733.67356570639276</v>
      </c>
      <c r="BW151" s="60">
        <f t="shared" si="191"/>
        <v>-10435.543048921298</v>
      </c>
      <c r="BX151" s="60">
        <f t="shared" si="191"/>
        <v>-5245.6841077296449</v>
      </c>
      <c r="BY151" s="60">
        <f t="shared" si="176"/>
        <v>15714.550516641781</v>
      </c>
    </row>
    <row r="152" spans="1:77">
      <c r="U152" s="38"/>
      <c r="V152" s="38"/>
      <c r="W152" s="38"/>
      <c r="X152" s="38"/>
      <c r="Y152" s="38"/>
      <c r="Z152" s="38"/>
      <c r="AA152" s="38"/>
      <c r="AB152" s="38"/>
      <c r="AC152" s="38"/>
      <c r="AD152" s="38"/>
      <c r="AE152" s="38"/>
      <c r="AF152" s="38"/>
      <c r="AH152" s="17">
        <v>108</v>
      </c>
      <c r="AI152" s="17">
        <v>2705.4890764030738</v>
      </c>
      <c r="AJ152" s="17">
        <v>69.087743989750379</v>
      </c>
      <c r="AK152" s="17">
        <v>0.75643501463751939</v>
      </c>
      <c r="AS152" s="1">
        <v>108</v>
      </c>
      <c r="AT152" s="7">
        <f t="shared" si="135"/>
        <v>97</v>
      </c>
      <c r="AU152" s="52">
        <f t="shared" si="136"/>
        <v>0.80353430353430355</v>
      </c>
      <c r="AV152" s="52">
        <f t="shared" si="137"/>
        <v>0.85431334867221986</v>
      </c>
      <c r="AW152" s="43"/>
      <c r="AX152" s="1">
        <v>108</v>
      </c>
      <c r="AY152" s="46">
        <f t="shared" si="138"/>
        <v>69.087743989750379</v>
      </c>
      <c r="AZ152" s="46">
        <f t="shared" si="166"/>
        <v>-91.696293945561592</v>
      </c>
      <c r="BA152" s="46">
        <f t="shared" si="166"/>
        <v>-38.864381003266999</v>
      </c>
      <c r="BB152" s="46">
        <f t="shared" si="166"/>
        <v>13.239867440718285</v>
      </c>
      <c r="BC152" s="46">
        <f t="shared" si="166"/>
        <v>37.298355215933157</v>
      </c>
      <c r="BD152" s="46">
        <f t="shared" si="166"/>
        <v>3.3281547025212603</v>
      </c>
      <c r="BE152" s="46">
        <f t="shared" si="165"/>
        <v>-22.612250381750073</v>
      </c>
      <c r="BF152" s="46">
        <f t="shared" si="165"/>
        <v>-70.120935654792788</v>
      </c>
      <c r="BG152" s="46">
        <f t="shared" si="165"/>
        <v>-1.2311089140773674</v>
      </c>
      <c r="BH152" s="46">
        <f t="shared" si="165"/>
        <v>134.59633303784449</v>
      </c>
      <c r="BI152" s="46">
        <f t="shared" si="165"/>
        <v>8.0011256086527283</v>
      </c>
      <c r="BJ152" s="46">
        <f t="shared" si="165"/>
        <v>113.80550510707326</v>
      </c>
      <c r="BK152" s="46">
        <f t="shared" si="165"/>
        <v>57.207155076996969</v>
      </c>
      <c r="BL152" s="1">
        <v>108</v>
      </c>
      <c r="BM152" s="60">
        <f t="shared" si="192"/>
        <v>4773.1163695933092</v>
      </c>
      <c r="BN152" s="60">
        <f t="shared" si="192"/>
        <v>-6335.0900809198602</v>
      </c>
      <c r="BO152" s="60">
        <f t="shared" si="192"/>
        <v>-2685.052405073824</v>
      </c>
      <c r="BP152" s="60">
        <f t="shared" si="192"/>
        <v>914.71257220258803</v>
      </c>
      <c r="BQ152" s="60">
        <f t="shared" si="192"/>
        <v>2576.8592163971757</v>
      </c>
      <c r="BR152" s="60">
        <f t="shared" si="192"/>
        <v>229.9347000460829</v>
      </c>
      <c r="BS152" s="60">
        <f t="shared" si="191"/>
        <v>-1562.2293654064777</v>
      </c>
      <c r="BT152" s="60">
        <f t="shared" si="191"/>
        <v>-4844.4972508400833</v>
      </c>
      <c r="BU152" s="60">
        <f t="shared" si="191"/>
        <v>-85.054537479267182</v>
      </c>
      <c r="BV152" s="60">
        <f t="shared" si="191"/>
        <v>9298.9569988778094</v>
      </c>
      <c r="BW152" s="60">
        <f t="shared" si="191"/>
        <v>552.7797176804462</v>
      </c>
      <c r="BX152" s="60">
        <f t="shared" si="191"/>
        <v>7862.5656014617325</v>
      </c>
      <c r="BY152" s="60">
        <f t="shared" si="176"/>
        <v>3952.3132843415333</v>
      </c>
    </row>
    <row r="153" spans="1:77">
      <c r="U153" s="38"/>
      <c r="V153" s="38"/>
      <c r="W153" s="38"/>
      <c r="X153" s="38"/>
      <c r="Y153" s="38"/>
      <c r="Z153" s="38"/>
      <c r="AA153" s="38"/>
      <c r="AB153" s="38"/>
      <c r="AC153" s="38"/>
      <c r="AD153" s="38"/>
      <c r="AE153" s="38"/>
      <c r="AF153" s="38"/>
      <c r="AH153" s="17">
        <v>109</v>
      </c>
      <c r="AI153" s="17">
        <v>2683.4503008780921</v>
      </c>
      <c r="AJ153" s="17">
        <v>170.399464519709</v>
      </c>
      <c r="AK153" s="17">
        <v>1.8656872260485757</v>
      </c>
      <c r="AS153" s="1">
        <v>109</v>
      </c>
      <c r="AT153" s="7">
        <f t="shared" si="135"/>
        <v>117</v>
      </c>
      <c r="AU153" s="52">
        <f t="shared" si="136"/>
        <v>0.96985446985446988</v>
      </c>
      <c r="AV153" s="52">
        <f t="shared" si="137"/>
        <v>1.8786590672766061</v>
      </c>
      <c r="AW153" s="43"/>
      <c r="AX153" s="1">
        <v>109</v>
      </c>
      <c r="AY153" s="46">
        <f t="shared" si="138"/>
        <v>170.399464519709</v>
      </c>
      <c r="AZ153" s="46">
        <f t="shared" si="166"/>
        <v>69.087743989750379</v>
      </c>
      <c r="BA153" s="46">
        <f t="shared" si="166"/>
        <v>-91.696293945561592</v>
      </c>
      <c r="BB153" s="46">
        <f t="shared" si="166"/>
        <v>-38.864381003266999</v>
      </c>
      <c r="BC153" s="46">
        <f t="shared" si="166"/>
        <v>13.239867440718285</v>
      </c>
      <c r="BD153" s="46">
        <f t="shared" si="166"/>
        <v>37.298355215933157</v>
      </c>
      <c r="BE153" s="46">
        <f t="shared" si="165"/>
        <v>3.3281547025212603</v>
      </c>
      <c r="BF153" s="46">
        <f t="shared" si="165"/>
        <v>-22.612250381750073</v>
      </c>
      <c r="BG153" s="46">
        <f t="shared" si="165"/>
        <v>-70.120935654792788</v>
      </c>
      <c r="BH153" s="46">
        <f t="shared" si="165"/>
        <v>-1.2311089140773674</v>
      </c>
      <c r="BI153" s="46">
        <f t="shared" si="165"/>
        <v>134.59633303784449</v>
      </c>
      <c r="BJ153" s="46">
        <f t="shared" si="165"/>
        <v>8.0011256086527283</v>
      </c>
      <c r="BK153" s="46">
        <f t="shared" si="165"/>
        <v>113.80550510707326</v>
      </c>
      <c r="BL153" s="1">
        <v>109</v>
      </c>
      <c r="BM153" s="60">
        <f t="shared" si="192"/>
        <v>29035.977508603613</v>
      </c>
      <c r="BN153" s="60">
        <f t="shared" si="192"/>
        <v>11772.514580728242</v>
      </c>
      <c r="BO153" s="60">
        <f t="shared" si="192"/>
        <v>-15624.999386765519</v>
      </c>
      <c r="BP153" s="60">
        <f t="shared" si="192"/>
        <v>-6622.4697118466283</v>
      </c>
      <c r="BQ153" s="60">
        <f t="shared" si="192"/>
        <v>2256.0663222103517</v>
      </c>
      <c r="BR153" s="60">
        <f t="shared" si="192"/>
        <v>6355.6197562609341</v>
      </c>
      <c r="BS153" s="60">
        <f t="shared" si="191"/>
        <v>567.1157791483987</v>
      </c>
      <c r="BT153" s="60">
        <f t="shared" si="191"/>
        <v>-3853.1153566357766</v>
      </c>
      <c r="BU153" s="60">
        <f t="shared" si="191"/>
        <v>-11948.569887197647</v>
      </c>
      <c r="BV153" s="60">
        <f t="shared" si="191"/>
        <v>-209.78029972419995</v>
      </c>
      <c r="BW153" s="60">
        <f t="shared" si="191"/>
        <v>22935.143075965163</v>
      </c>
      <c r="BX153" s="60">
        <f t="shared" si="191"/>
        <v>1363.3875192693806</v>
      </c>
      <c r="BY153" s="60">
        <f t="shared" si="176"/>
        <v>19392.397129640332</v>
      </c>
    </row>
    <row r="154" spans="1:77">
      <c r="U154" s="38"/>
      <c r="V154" s="38"/>
      <c r="W154" s="38"/>
      <c r="X154" s="38"/>
      <c r="Y154" s="38"/>
      <c r="Z154" s="38"/>
      <c r="AA154" s="38"/>
      <c r="AB154" s="38"/>
      <c r="AC154" s="38"/>
      <c r="AD154" s="38"/>
      <c r="AE154" s="38"/>
      <c r="AF154" s="38"/>
      <c r="AH154" s="17">
        <v>110</v>
      </c>
      <c r="AI154" s="17">
        <v>2436.0589651340824</v>
      </c>
      <c r="AJ154" s="17">
        <v>133.13741643818321</v>
      </c>
      <c r="AK154" s="17">
        <v>1.4577086721366903</v>
      </c>
      <c r="AS154" s="1">
        <v>110</v>
      </c>
      <c r="AT154" s="7">
        <f t="shared" si="135"/>
        <v>111</v>
      </c>
      <c r="AU154" s="52">
        <f t="shared" si="136"/>
        <v>0.91995841995841998</v>
      </c>
      <c r="AV154" s="52">
        <f t="shared" si="137"/>
        <v>1.4047919280405334</v>
      </c>
      <c r="AW154" s="43"/>
      <c r="AX154" s="1">
        <v>110</v>
      </c>
      <c r="AY154" s="46">
        <f t="shared" si="138"/>
        <v>133.13741643818321</v>
      </c>
      <c r="AZ154" s="46">
        <f t="shared" si="166"/>
        <v>170.399464519709</v>
      </c>
      <c r="BA154" s="46">
        <f t="shared" si="166"/>
        <v>69.087743989750379</v>
      </c>
      <c r="BB154" s="46">
        <f t="shared" si="166"/>
        <v>-91.696293945561592</v>
      </c>
      <c r="BC154" s="46">
        <f t="shared" si="166"/>
        <v>-38.864381003266999</v>
      </c>
      <c r="BD154" s="46">
        <f t="shared" si="166"/>
        <v>13.239867440718285</v>
      </c>
      <c r="BE154" s="46">
        <f t="shared" si="165"/>
        <v>37.298355215933157</v>
      </c>
      <c r="BF154" s="46">
        <f t="shared" si="165"/>
        <v>3.3281547025212603</v>
      </c>
      <c r="BG154" s="46">
        <f t="shared" si="165"/>
        <v>-22.612250381750073</v>
      </c>
      <c r="BH154" s="46">
        <f t="shared" si="165"/>
        <v>-70.120935654792788</v>
      </c>
      <c r="BI154" s="46">
        <f t="shared" si="165"/>
        <v>-1.2311089140773674</v>
      </c>
      <c r="BJ154" s="46">
        <f t="shared" si="165"/>
        <v>134.59633303784449</v>
      </c>
      <c r="BK154" s="46">
        <f t="shared" si="165"/>
        <v>8.0011256086527283</v>
      </c>
      <c r="BL154" s="1">
        <v>110</v>
      </c>
      <c r="BM154" s="60">
        <f t="shared" si="192"/>
        <v>17725.571655834254</v>
      </c>
      <c r="BN154" s="60">
        <f t="shared" si="192"/>
        <v>22686.544468603963</v>
      </c>
      <c r="BO154" s="60">
        <f t="shared" si="192"/>
        <v>9198.1637423380143</v>
      </c>
      <c r="BP154" s="60">
        <f t="shared" si="192"/>
        <v>-12208.207672868286</v>
      </c>
      <c r="BQ154" s="60">
        <f t="shared" si="192"/>
        <v>-5174.3032782441614</v>
      </c>
      <c r="BR154" s="60">
        <f t="shared" si="192"/>
        <v>1762.7217450412738</v>
      </c>
      <c r="BS154" s="60">
        <f t="shared" si="191"/>
        <v>4965.8066508429993</v>
      </c>
      <c r="BT154" s="60">
        <f t="shared" si="191"/>
        <v>443.10191860029005</v>
      </c>
      <c r="BU154" s="60">
        <f t="shared" si="191"/>
        <v>-3010.5365956795108</v>
      </c>
      <c r="BV154" s="60">
        <f t="shared" si="191"/>
        <v>-9335.7202113071871</v>
      </c>
      <c r="BW154" s="60">
        <f t="shared" si="191"/>
        <v>-163.90666017425934</v>
      </c>
      <c r="BX154" s="60">
        <f t="shared" si="191"/>
        <v>17919.808042711935</v>
      </c>
      <c r="BY154" s="60">
        <f t="shared" si="176"/>
        <v>1065.2491921334301</v>
      </c>
    </row>
    <row r="155" spans="1:77">
      <c r="U155" s="38"/>
      <c r="V155" s="38"/>
      <c r="W155" s="38"/>
      <c r="X155" s="38"/>
      <c r="Y155" s="38"/>
      <c r="Z155" s="38"/>
      <c r="AA155" s="38"/>
      <c r="AB155" s="38"/>
      <c r="AC155" s="38"/>
      <c r="AD155" s="38"/>
      <c r="AE155" s="38"/>
      <c r="AF155" s="38"/>
      <c r="AH155" s="17">
        <v>111</v>
      </c>
      <c r="AI155" s="17">
        <v>1739.977235594484</v>
      </c>
      <c r="AJ155" s="17">
        <v>12.840941354852248</v>
      </c>
      <c r="AK155" s="17">
        <v>0.14059422266210092</v>
      </c>
      <c r="AS155" s="1">
        <v>111</v>
      </c>
      <c r="AT155" s="7">
        <f t="shared" si="135"/>
        <v>69</v>
      </c>
      <c r="AU155" s="52">
        <f t="shared" si="136"/>
        <v>0.57068607068607069</v>
      </c>
      <c r="AV155" s="52">
        <f t="shared" si="137"/>
        <v>0.17812111651651327</v>
      </c>
      <c r="AW155" s="43"/>
      <c r="AX155" s="1">
        <v>111</v>
      </c>
      <c r="AY155" s="46">
        <f t="shared" si="138"/>
        <v>12.840941354852248</v>
      </c>
      <c r="AZ155" s="46">
        <f t="shared" si="166"/>
        <v>133.13741643818321</v>
      </c>
      <c r="BA155" s="46">
        <f t="shared" si="166"/>
        <v>170.399464519709</v>
      </c>
      <c r="BB155" s="46">
        <f t="shared" si="166"/>
        <v>69.087743989750379</v>
      </c>
      <c r="BC155" s="46">
        <f t="shared" si="166"/>
        <v>-91.696293945561592</v>
      </c>
      <c r="BD155" s="46">
        <f t="shared" si="166"/>
        <v>-38.864381003266999</v>
      </c>
      <c r="BE155" s="46">
        <f t="shared" si="165"/>
        <v>13.239867440718285</v>
      </c>
      <c r="BF155" s="46">
        <f t="shared" si="165"/>
        <v>37.298355215933157</v>
      </c>
      <c r="BG155" s="46">
        <f t="shared" si="165"/>
        <v>3.3281547025212603</v>
      </c>
      <c r="BH155" s="46">
        <f t="shared" si="165"/>
        <v>-22.612250381750073</v>
      </c>
      <c r="BI155" s="46">
        <f t="shared" si="165"/>
        <v>-70.120935654792788</v>
      </c>
      <c r="BJ155" s="46">
        <f t="shared" si="165"/>
        <v>-1.2311089140773674</v>
      </c>
      <c r="BK155" s="46">
        <f t="shared" si="165"/>
        <v>134.59633303784449</v>
      </c>
      <c r="BL155" s="1">
        <v>111</v>
      </c>
      <c r="BM155" s="60">
        <f t="shared" si="192"/>
        <v>164.88977487875829</v>
      </c>
      <c r="BN155" s="60">
        <f t="shared" si="192"/>
        <v>1709.6097566192727</v>
      </c>
      <c r="BO155" s="60">
        <f t="shared" si="192"/>
        <v>2188.0895307958353</v>
      </c>
      <c r="BP155" s="60">
        <f t="shared" si="192"/>
        <v>887.15166891144202</v>
      </c>
      <c r="BQ155" s="60">
        <f t="shared" si="192"/>
        <v>-1177.4667330122606</v>
      </c>
      <c r="BR155" s="60">
        <f t="shared" si="192"/>
        <v>-499.05523725558896</v>
      </c>
      <c r="BS155" s="60">
        <f t="shared" si="191"/>
        <v>170.01236135228487</v>
      </c>
      <c r="BT155" s="60">
        <f t="shared" si="191"/>
        <v>478.94599196025217</v>
      </c>
      <c r="BU155" s="60">
        <f t="shared" si="191"/>
        <v>42.73663935495351</v>
      </c>
      <c r="BV155" s="60">
        <f t="shared" si="191"/>
        <v>-290.36258105328938</v>
      </c>
      <c r="BW155" s="60">
        <f t="shared" si="191"/>
        <v>-900.41882249057028</v>
      </c>
      <c r="BX155" s="60">
        <f t="shared" si="191"/>
        <v>-15.808597367101671</v>
      </c>
      <c r="BY155" s="60">
        <f t="shared" si="176"/>
        <v>1728.3436191171438</v>
      </c>
    </row>
    <row r="156" spans="1:77" ht="45">
      <c r="A156" s="57"/>
      <c r="B156" s="32" t="s">
        <v>86</v>
      </c>
      <c r="C156" s="32" t="s">
        <v>156</v>
      </c>
      <c r="D156" s="32" t="s">
        <v>157</v>
      </c>
      <c r="E156" s="32" t="s">
        <v>89</v>
      </c>
      <c r="F156" s="32" t="s">
        <v>90</v>
      </c>
      <c r="Q156" s="10"/>
      <c r="R156" s="10"/>
      <c r="U156" s="38"/>
      <c r="V156" s="38"/>
      <c r="W156" s="38"/>
      <c r="X156" s="38"/>
      <c r="Y156" s="38"/>
      <c r="Z156" s="38"/>
      <c r="AA156" s="38"/>
      <c r="AB156" s="38"/>
      <c r="AC156" s="38"/>
      <c r="AD156" s="38"/>
      <c r="AE156" s="38"/>
      <c r="AF156" s="38"/>
      <c r="AH156" s="17">
        <v>112</v>
      </c>
      <c r="AI156" s="17">
        <v>1659.9210286805182</v>
      </c>
      <c r="AJ156" s="17">
        <v>12.266458160785305</v>
      </c>
      <c r="AK156" s="17">
        <v>0.13430426183522101</v>
      </c>
      <c r="AS156" s="1">
        <v>112</v>
      </c>
      <c r="AT156" s="7">
        <f t="shared" si="135"/>
        <v>68</v>
      </c>
      <c r="AU156" s="52">
        <f t="shared" si="136"/>
        <v>0.56237006237006237</v>
      </c>
      <c r="AV156" s="52">
        <f t="shared" si="137"/>
        <v>0.15698093272589608</v>
      </c>
      <c r="AW156" s="43"/>
      <c r="AX156" s="1">
        <v>112</v>
      </c>
      <c r="AY156" s="46">
        <f t="shared" si="138"/>
        <v>12.266458160785305</v>
      </c>
      <c r="AZ156" s="46">
        <f t="shared" si="166"/>
        <v>12.840941354852248</v>
      </c>
      <c r="BA156" s="46">
        <f t="shared" si="166"/>
        <v>133.13741643818321</v>
      </c>
      <c r="BB156" s="46">
        <f t="shared" si="166"/>
        <v>170.399464519709</v>
      </c>
      <c r="BC156" s="46">
        <f t="shared" si="166"/>
        <v>69.087743989750379</v>
      </c>
      <c r="BD156" s="46">
        <f t="shared" si="166"/>
        <v>-91.696293945561592</v>
      </c>
      <c r="BE156" s="46">
        <f t="shared" si="165"/>
        <v>-38.864381003266999</v>
      </c>
      <c r="BF156" s="46">
        <f t="shared" si="165"/>
        <v>13.239867440718285</v>
      </c>
      <c r="BG156" s="46">
        <f t="shared" si="165"/>
        <v>37.298355215933157</v>
      </c>
      <c r="BH156" s="46">
        <f t="shared" si="165"/>
        <v>3.3281547025212603</v>
      </c>
      <c r="BI156" s="46">
        <f t="shared" si="165"/>
        <v>-22.612250381750073</v>
      </c>
      <c r="BJ156" s="46">
        <f t="shared" si="165"/>
        <v>-70.120935654792788</v>
      </c>
      <c r="BK156" s="46">
        <f t="shared" si="165"/>
        <v>-1.2311089140773674</v>
      </c>
      <c r="BL156" s="1">
        <v>112</v>
      </c>
      <c r="BM156" s="60">
        <f t="shared" si="192"/>
        <v>150.46599581029986</v>
      </c>
      <c r="BN156" s="60">
        <f t="shared" si="192"/>
        <v>157.51286987439639</v>
      </c>
      <c r="BO156" s="60">
        <f t="shared" si="192"/>
        <v>1633.1245483740445</v>
      </c>
      <c r="BP156" s="60">
        <f t="shared" si="192"/>
        <v>2090.1979021512561</v>
      </c>
      <c r="BQ156" s="60">
        <f t="shared" si="192"/>
        <v>847.46192107333093</v>
      </c>
      <c r="BR156" s="60">
        <f t="shared" si="192"/>
        <v>-1124.7887531823133</v>
      </c>
      <c r="BS156" s="60">
        <f t="shared" si="191"/>
        <v>-476.72830352139755</v>
      </c>
      <c r="BT156" s="60">
        <f t="shared" si="191"/>
        <v>162.40628001591804</v>
      </c>
      <c r="BU156" s="60">
        <f t="shared" si="191"/>
        <v>457.51871372235939</v>
      </c>
      <c r="BV156" s="60">
        <f t="shared" si="191"/>
        <v>40.824670411100101</v>
      </c>
      <c r="BW156" s="60">
        <f t="shared" si="191"/>
        <v>-277.37222322894024</v>
      </c>
      <c r="BX156" s="60">
        <f t="shared" si="191"/>
        <v>-860.13552340464241</v>
      </c>
      <c r="BY156" s="60">
        <f t="shared" si="176"/>
        <v>-15.1013459858983</v>
      </c>
    </row>
    <row r="157" spans="1:77">
      <c r="A157" s="58">
        <v>2012</v>
      </c>
      <c r="B157" s="29">
        <f>AVERAGE(K18:K29)</f>
        <v>2476.75</v>
      </c>
      <c r="C157" s="9">
        <f>SUM(N8:N19)</f>
        <v>44216456</v>
      </c>
      <c r="D157" s="9">
        <f>SUM(R8:R19)</f>
        <v>44975602.107891813</v>
      </c>
      <c r="E157" s="9">
        <f t="shared" ref="E157:E167" si="193">C157/B157</f>
        <v>17852.611688704957</v>
      </c>
      <c r="F157" s="9">
        <f t="shared" ref="F157:F165" si="194">D157/B157</f>
        <v>18159.120665344428</v>
      </c>
      <c r="U157" s="38"/>
      <c r="V157" s="38"/>
      <c r="W157" s="38"/>
      <c r="X157" s="38"/>
      <c r="Y157" s="38"/>
      <c r="Z157" s="38"/>
      <c r="AA157" s="38"/>
      <c r="AB157" s="38"/>
      <c r="AC157" s="38"/>
      <c r="AD157" s="38"/>
      <c r="AE157" s="38"/>
      <c r="AF157" s="38"/>
      <c r="AH157" s="17">
        <v>113</v>
      </c>
      <c r="AI157" s="17">
        <v>1244.9376768638328</v>
      </c>
      <c r="AJ157" s="17">
        <v>-79.167885922047162</v>
      </c>
      <c r="AK157" s="17">
        <v>-0.86680151193169086</v>
      </c>
      <c r="AS157" s="1">
        <v>113</v>
      </c>
      <c r="AT157" s="7">
        <f t="shared" si="135"/>
        <v>18</v>
      </c>
      <c r="AU157" s="52">
        <f t="shared" si="136"/>
        <v>0.14656964656964658</v>
      </c>
      <c r="AV157" s="52">
        <f t="shared" si="137"/>
        <v>-1.0512597817977336</v>
      </c>
      <c r="AW157" s="43"/>
      <c r="AX157" s="1">
        <v>113</v>
      </c>
      <c r="AY157" s="46">
        <f t="shared" si="138"/>
        <v>-79.167885922047162</v>
      </c>
      <c r="AZ157" s="46">
        <f t="shared" si="166"/>
        <v>12.266458160785305</v>
      </c>
      <c r="BA157" s="46">
        <f t="shared" si="166"/>
        <v>12.840941354852248</v>
      </c>
      <c r="BB157" s="46">
        <f t="shared" si="166"/>
        <v>133.13741643818321</v>
      </c>
      <c r="BC157" s="46">
        <f t="shared" si="166"/>
        <v>170.399464519709</v>
      </c>
      <c r="BD157" s="46">
        <f t="shared" si="166"/>
        <v>69.087743989750379</v>
      </c>
      <c r="BE157" s="46">
        <f t="shared" si="165"/>
        <v>-91.696293945561592</v>
      </c>
      <c r="BF157" s="46">
        <f t="shared" si="165"/>
        <v>-38.864381003266999</v>
      </c>
      <c r="BG157" s="46">
        <f t="shared" si="165"/>
        <v>13.239867440718285</v>
      </c>
      <c r="BH157" s="46">
        <f t="shared" si="165"/>
        <v>37.298355215933157</v>
      </c>
      <c r="BI157" s="46">
        <f t="shared" si="165"/>
        <v>3.3281547025212603</v>
      </c>
      <c r="BJ157" s="46">
        <f t="shared" si="165"/>
        <v>-22.612250381750073</v>
      </c>
      <c r="BK157" s="46">
        <f t="shared" si="165"/>
        <v>-70.120935654792788</v>
      </c>
      <c r="BL157" s="1">
        <v>113</v>
      </c>
      <c r="BM157" s="60">
        <f t="shared" si="192"/>
        <v>6267.5541613662508</v>
      </c>
      <c r="BN157" s="60">
        <f t="shared" si="192"/>
        <v>-971.10956034062485</v>
      </c>
      <c r="BO157" s="60">
        <f t="shared" si="192"/>
        <v>-1016.5901803126497</v>
      </c>
      <c r="BP157" s="60">
        <f t="shared" si="192"/>
        <v>-10540.207796534167</v>
      </c>
      <c r="BQ157" s="60">
        <f t="shared" si="192"/>
        <v>-13490.165368274233</v>
      </c>
      <c r="BR157" s="60">
        <f t="shared" si="192"/>
        <v>-5469.5306347921587</v>
      </c>
      <c r="BS157" s="60">
        <f t="shared" si="191"/>
        <v>7259.4017385566995</v>
      </c>
      <c r="BT157" s="60">
        <f t="shared" si="191"/>
        <v>3076.8108816976019</v>
      </c>
      <c r="BU157" s="60">
        <f t="shared" si="191"/>
        <v>-1048.1723151698209</v>
      </c>
      <c r="BV157" s="60">
        <f t="shared" si="191"/>
        <v>-2952.8319308149948</v>
      </c>
      <c r="BW157" s="60">
        <f t="shared" si="191"/>
        <v>-263.48297182013863</v>
      </c>
      <c r="BX157" s="60">
        <f t="shared" si="191"/>
        <v>1790.1640586631427</v>
      </c>
      <c r="BY157" s="60">
        <f t="shared" si="176"/>
        <v>5551.3262346658239</v>
      </c>
    </row>
    <row r="158" spans="1:77">
      <c r="A158" s="58">
        <v>2013</v>
      </c>
      <c r="B158" s="29">
        <f>AVERAGE(K20:K31)</f>
        <v>2487</v>
      </c>
      <c r="C158" s="9">
        <f>SUM(N20:N31)</f>
        <v>46245155</v>
      </c>
      <c r="D158" s="9">
        <f>SUM(R20:R31)</f>
        <v>44740874.027953587</v>
      </c>
      <c r="E158" s="9">
        <f t="shared" si="193"/>
        <v>18594.754724567752</v>
      </c>
      <c r="F158" s="9">
        <f t="shared" si="194"/>
        <v>17989.897075976514</v>
      </c>
      <c r="K158" s="80"/>
      <c r="O158" s="10"/>
      <c r="U158" s="38"/>
      <c r="V158" s="38"/>
      <c r="W158" s="38"/>
      <c r="X158" s="38"/>
      <c r="Y158" s="38"/>
      <c r="Z158" s="38"/>
      <c r="AA158" s="38"/>
      <c r="AB158" s="38"/>
      <c r="AC158" s="38"/>
      <c r="AD158" s="38"/>
      <c r="AE158" s="38"/>
      <c r="AF158" s="38"/>
      <c r="AH158" s="17">
        <v>114</v>
      </c>
      <c r="AI158" s="17">
        <v>729.89403137092631</v>
      </c>
      <c r="AJ158" s="17">
        <v>-22.336990400688023</v>
      </c>
      <c r="AK158" s="17">
        <v>-0.24456554353850779</v>
      </c>
      <c r="AS158" s="1">
        <v>114</v>
      </c>
      <c r="AT158" s="7">
        <f t="shared" si="135"/>
        <v>46</v>
      </c>
      <c r="AU158" s="52">
        <f t="shared" si="136"/>
        <v>0.37941787941787941</v>
      </c>
      <c r="AV158" s="52">
        <f t="shared" si="137"/>
        <v>-0.30701000240174037</v>
      </c>
      <c r="AW158" s="43"/>
      <c r="AX158" s="1">
        <v>114</v>
      </c>
      <c r="AY158" s="46">
        <f t="shared" si="138"/>
        <v>-22.336990400688023</v>
      </c>
      <c r="AZ158" s="46">
        <f t="shared" si="166"/>
        <v>-79.167885922047162</v>
      </c>
      <c r="BA158" s="46">
        <f t="shared" si="166"/>
        <v>12.266458160785305</v>
      </c>
      <c r="BB158" s="46">
        <f t="shared" si="166"/>
        <v>12.840941354852248</v>
      </c>
      <c r="BC158" s="46">
        <f t="shared" si="166"/>
        <v>133.13741643818321</v>
      </c>
      <c r="BD158" s="46">
        <f t="shared" si="166"/>
        <v>170.399464519709</v>
      </c>
      <c r="BE158" s="46">
        <f t="shared" si="165"/>
        <v>69.087743989750379</v>
      </c>
      <c r="BF158" s="46">
        <f t="shared" si="165"/>
        <v>-91.696293945561592</v>
      </c>
      <c r="BG158" s="46">
        <f t="shared" si="165"/>
        <v>-38.864381003266999</v>
      </c>
      <c r="BH158" s="46">
        <f t="shared" si="165"/>
        <v>13.239867440718285</v>
      </c>
      <c r="BI158" s="46">
        <f t="shared" si="165"/>
        <v>37.298355215933157</v>
      </c>
      <c r="BJ158" s="46">
        <f t="shared" si="165"/>
        <v>3.3281547025212603</v>
      </c>
      <c r="BK158" s="46">
        <f t="shared" si="165"/>
        <v>-22.612250381750073</v>
      </c>
      <c r="BL158" s="1">
        <v>114</v>
      </c>
      <c r="BM158" s="60">
        <f t="shared" si="192"/>
        <v>498.94114016042255</v>
      </c>
      <c r="BN158" s="60">
        <f t="shared" si="192"/>
        <v>1768.3723078835176</v>
      </c>
      <c r="BO158" s="60">
        <f t="shared" si="192"/>
        <v>-273.99575818790402</v>
      </c>
      <c r="BP158" s="60">
        <f t="shared" si="192"/>
        <v>-286.82798377913383</v>
      </c>
      <c r="BQ158" s="60">
        <f t="shared" si="192"/>
        <v>-2973.8891929520864</v>
      </c>
      <c r="BR158" s="60">
        <f t="shared" si="192"/>
        <v>-3806.2112032590985</v>
      </c>
      <c r="BS158" s="60">
        <f t="shared" si="191"/>
        <v>-1543.2122743042391</v>
      </c>
      <c r="BT158" s="60">
        <f t="shared" si="191"/>
        <v>2048.2192376406606</v>
      </c>
      <c r="BU158" s="60">
        <f t="shared" si="191"/>
        <v>868.11330539864821</v>
      </c>
      <c r="BV158" s="60">
        <f t="shared" si="191"/>
        <v>-295.73879192970747</v>
      </c>
      <c r="BW158" s="60">
        <f t="shared" si="191"/>
        <v>-833.13300241974889</v>
      </c>
      <c r="BX158" s="60">
        <f t="shared" si="191"/>
        <v>-74.340959642224774</v>
      </c>
      <c r="BY158" s="60">
        <f t="shared" si="176"/>
        <v>505.0896197150991</v>
      </c>
    </row>
    <row r="159" spans="1:77">
      <c r="A159" s="58">
        <v>2014</v>
      </c>
      <c r="B159" s="29">
        <f>AVERAGE(K32:K43)</f>
        <v>2560.25</v>
      </c>
      <c r="C159" s="9">
        <f>SUM(N32:N43)</f>
        <v>45811454</v>
      </c>
      <c r="D159" s="9">
        <f>SUM(R32:R43)</f>
        <v>47031281.251836345</v>
      </c>
      <c r="E159" s="9">
        <f t="shared" si="193"/>
        <v>17893.35182111122</v>
      </c>
      <c r="F159" s="9">
        <f t="shared" si="194"/>
        <v>18369.800313186737</v>
      </c>
      <c r="U159" s="38"/>
      <c r="V159" s="38"/>
      <c r="W159" s="38"/>
      <c r="X159" s="38"/>
      <c r="Y159" s="38"/>
      <c r="Z159" s="38"/>
      <c r="AA159" s="38"/>
      <c r="AB159" s="38"/>
      <c r="AC159" s="38"/>
      <c r="AD159" s="38"/>
      <c r="AE159" s="38"/>
      <c r="AF159" s="38"/>
      <c r="AH159" s="17">
        <v>115</v>
      </c>
      <c r="AI159" s="17">
        <v>534.50553950643121</v>
      </c>
      <c r="AJ159" s="17">
        <v>57.790975376654046</v>
      </c>
      <c r="AK159" s="17">
        <v>0.63274778970118428</v>
      </c>
      <c r="AS159" s="1">
        <v>115</v>
      </c>
      <c r="AT159" s="7">
        <f t="shared" si="135"/>
        <v>92</v>
      </c>
      <c r="AU159" s="52">
        <f t="shared" si="136"/>
        <v>0.76195426195426197</v>
      </c>
      <c r="AV159" s="52">
        <f t="shared" si="137"/>
        <v>0.71260296566742809</v>
      </c>
      <c r="AW159" s="43"/>
      <c r="AX159" s="1">
        <v>115</v>
      </c>
      <c r="AY159" s="46">
        <f t="shared" si="138"/>
        <v>57.790975376654046</v>
      </c>
      <c r="AZ159" s="46">
        <f t="shared" si="166"/>
        <v>-22.336990400688023</v>
      </c>
      <c r="BA159" s="46">
        <f t="shared" si="166"/>
        <v>-79.167885922047162</v>
      </c>
      <c r="BB159" s="46">
        <f t="shared" si="166"/>
        <v>12.266458160785305</v>
      </c>
      <c r="BC159" s="46">
        <f t="shared" si="166"/>
        <v>12.840941354852248</v>
      </c>
      <c r="BD159" s="46">
        <f t="shared" si="166"/>
        <v>133.13741643818321</v>
      </c>
      <c r="BE159" s="46">
        <f t="shared" si="165"/>
        <v>170.399464519709</v>
      </c>
      <c r="BF159" s="46">
        <f t="shared" si="165"/>
        <v>69.087743989750379</v>
      </c>
      <c r="BG159" s="46">
        <f t="shared" si="165"/>
        <v>-91.696293945561592</v>
      </c>
      <c r="BH159" s="46">
        <f t="shared" si="165"/>
        <v>-38.864381003266999</v>
      </c>
      <c r="BI159" s="46">
        <f t="shared" si="165"/>
        <v>13.239867440718285</v>
      </c>
      <c r="BJ159" s="46">
        <f t="shared" si="165"/>
        <v>37.298355215933157</v>
      </c>
      <c r="BK159" s="46">
        <f t="shared" si="165"/>
        <v>3.3281547025212603</v>
      </c>
      <c r="BL159" s="1">
        <v>115</v>
      </c>
      <c r="BM159" s="60">
        <f t="shared" si="192"/>
        <v>3339.7968349850507</v>
      </c>
      <c r="BN159" s="60">
        <f t="shared" si="192"/>
        <v>-1290.8764622347144</v>
      </c>
      <c r="BO159" s="60">
        <f t="shared" si="192"/>
        <v>-4575.1893459427874</v>
      </c>
      <c r="BP159" s="60">
        <f t="shared" si="192"/>
        <v>708.89058152871053</v>
      </c>
      <c r="BQ159" s="60">
        <f t="shared" si="192"/>
        <v>742.09052565133481</v>
      </c>
      <c r="BR159" s="60">
        <f t="shared" si="192"/>
        <v>7694.1411550904086</v>
      </c>
      <c r="BS159" s="60">
        <f t="shared" si="191"/>
        <v>9847.5512582535703</v>
      </c>
      <c r="BT159" s="60">
        <f t="shared" si="191"/>
        <v>3992.6481117402609</v>
      </c>
      <c r="BU159" s="60">
        <f t="shared" si="191"/>
        <v>-5299.2182655383867</v>
      </c>
      <c r="BV159" s="60">
        <f t="shared" si="191"/>
        <v>-2246.0104855887016</v>
      </c>
      <c r="BW159" s="60">
        <f t="shared" si="191"/>
        <v>765.14485325672399</v>
      </c>
      <c r="BX159" s="60">
        <f t="shared" si="191"/>
        <v>2155.5083278737025</v>
      </c>
      <c r="BY159" s="60">
        <f t="shared" si="176"/>
        <v>192.33730646311017</v>
      </c>
    </row>
    <row r="160" spans="1:77">
      <c r="A160" s="58">
        <v>2015</v>
      </c>
      <c r="B160" s="29">
        <f>AVERAGE(K44:K55)</f>
        <v>2611.7916666666665</v>
      </c>
      <c r="C160" s="9">
        <f>SUM(N44:N55)</f>
        <v>41272555.901999995</v>
      </c>
      <c r="D160" s="9">
        <f>SUM(R44:R55)</f>
        <v>45454678.917025544</v>
      </c>
      <c r="E160" s="9">
        <f t="shared" si="193"/>
        <v>15802.392062409264</v>
      </c>
      <c r="F160" s="9">
        <f t="shared" si="194"/>
        <v>17403.638849586223</v>
      </c>
      <c r="U160" s="38"/>
      <c r="V160" s="38"/>
      <c r="W160" s="38"/>
      <c r="X160" s="38"/>
      <c r="Y160" s="38"/>
      <c r="Z160" s="38"/>
      <c r="AA160" s="38"/>
      <c r="AB160" s="38"/>
      <c r="AC160" s="38"/>
      <c r="AD160" s="38"/>
      <c r="AE160" s="38"/>
      <c r="AF160" s="38"/>
      <c r="AH160" s="17">
        <v>116</v>
      </c>
      <c r="AI160" s="17">
        <v>529.84659590280262</v>
      </c>
      <c r="AJ160" s="17">
        <v>7.9670008696524519</v>
      </c>
      <c r="AK160" s="17">
        <v>8.7229920553589885E-2</v>
      </c>
      <c r="AS160" s="1">
        <v>116</v>
      </c>
      <c r="AT160" s="7">
        <f t="shared" si="135"/>
        <v>63</v>
      </c>
      <c r="AU160" s="52">
        <f t="shared" si="136"/>
        <v>0.52079002079002079</v>
      </c>
      <c r="AV160" s="52">
        <f t="shared" si="137"/>
        <v>5.213646396562386E-2</v>
      </c>
      <c r="AW160" s="43"/>
      <c r="AX160" s="1">
        <v>116</v>
      </c>
      <c r="AY160" s="46">
        <f t="shared" si="138"/>
        <v>7.9670008696524519</v>
      </c>
      <c r="AZ160" s="46">
        <f t="shared" si="166"/>
        <v>57.790975376654046</v>
      </c>
      <c r="BA160" s="46">
        <f t="shared" si="166"/>
        <v>-22.336990400688023</v>
      </c>
      <c r="BB160" s="46">
        <f t="shared" si="166"/>
        <v>-79.167885922047162</v>
      </c>
      <c r="BC160" s="46">
        <f t="shared" si="166"/>
        <v>12.266458160785305</v>
      </c>
      <c r="BD160" s="46">
        <f t="shared" si="166"/>
        <v>12.840941354852248</v>
      </c>
      <c r="BE160" s="46">
        <f t="shared" si="165"/>
        <v>133.13741643818321</v>
      </c>
      <c r="BF160" s="46">
        <f t="shared" si="165"/>
        <v>170.399464519709</v>
      </c>
      <c r="BG160" s="46">
        <f t="shared" si="165"/>
        <v>69.087743989750379</v>
      </c>
      <c r="BH160" s="46">
        <f t="shared" si="165"/>
        <v>-91.696293945561592</v>
      </c>
      <c r="BI160" s="46">
        <f t="shared" si="165"/>
        <v>-38.864381003266999</v>
      </c>
      <c r="BJ160" s="46">
        <f t="shared" si="165"/>
        <v>13.239867440718285</v>
      </c>
      <c r="BK160" s="46">
        <f t="shared" si="165"/>
        <v>37.298355215933157</v>
      </c>
      <c r="BL160" s="1">
        <v>116</v>
      </c>
      <c r="BM160" s="60">
        <f t="shared" si="192"/>
        <v>63.473102857045177</v>
      </c>
      <c r="BN160" s="60">
        <f t="shared" si="192"/>
        <v>460.42075108387553</v>
      </c>
      <c r="BO160" s="60">
        <f t="shared" si="192"/>
        <v>-177.95882194770198</v>
      </c>
      <c r="BP160" s="60">
        <f t="shared" si="192"/>
        <v>-630.73061598950585</v>
      </c>
      <c r="BQ160" s="60">
        <f t="shared" si="192"/>
        <v>97.726882834534791</v>
      </c>
      <c r="BR160" s="60">
        <f t="shared" si="192"/>
        <v>102.30379094126693</v>
      </c>
      <c r="BS160" s="60">
        <f t="shared" si="191"/>
        <v>1060.7059125463063</v>
      </c>
      <c r="BT160" s="60">
        <f t="shared" si="191"/>
        <v>1357.5726820168588</v>
      </c>
      <c r="BU160" s="60">
        <f t="shared" si="191"/>
        <v>550.42211644867814</v>
      </c>
      <c r="BV160" s="60">
        <f t="shared" si="191"/>
        <v>-730.54445360820785</v>
      </c>
      <c r="BW160" s="60">
        <f t="shared" si="191"/>
        <v>-309.63255725153675</v>
      </c>
      <c r="BX160" s="60">
        <f t="shared" si="191"/>
        <v>105.48203541428875</v>
      </c>
      <c r="BY160" s="60">
        <f t="shared" si="176"/>
        <v>297.15602844195195</v>
      </c>
    </row>
    <row r="161" spans="1:77">
      <c r="A161" s="58">
        <v>2016</v>
      </c>
      <c r="B161" s="29">
        <f>AVERAGE(K56:K67)</f>
        <v>2732.6666666666665</v>
      </c>
      <c r="C161" s="9">
        <f>SUM(N56:N67)</f>
        <v>44297182.216260001</v>
      </c>
      <c r="D161" s="9">
        <f>SUM(R56:R67)</f>
        <v>47625034.738042422</v>
      </c>
      <c r="E161" s="9">
        <f t="shared" si="193"/>
        <v>16210.239893727739</v>
      </c>
      <c r="F161" s="9">
        <f t="shared" si="194"/>
        <v>17428.043939269002</v>
      </c>
      <c r="O161" s="10"/>
      <c r="U161" s="38"/>
      <c r="V161" s="38"/>
      <c r="W161" s="38"/>
      <c r="X161" s="38"/>
      <c r="Y161" s="38"/>
      <c r="Z161" s="38"/>
      <c r="AA161" s="38"/>
      <c r="AB161" s="38"/>
      <c r="AC161" s="38"/>
      <c r="AD161" s="38"/>
      <c r="AE161" s="38"/>
      <c r="AF161" s="38"/>
      <c r="AH161" s="17">
        <v>117</v>
      </c>
      <c r="AI161" s="17">
        <v>623.1972876397075</v>
      </c>
      <c r="AJ161" s="17">
        <v>42.397551424198923</v>
      </c>
      <c r="AK161" s="17">
        <v>0.46420668240255231</v>
      </c>
      <c r="AS161" s="1">
        <v>117</v>
      </c>
      <c r="AT161" s="7">
        <f t="shared" si="135"/>
        <v>86</v>
      </c>
      <c r="AU161" s="52">
        <f t="shared" si="136"/>
        <v>0.71205821205821207</v>
      </c>
      <c r="AV161" s="52">
        <f t="shared" si="137"/>
        <v>0.55940759981342003</v>
      </c>
      <c r="AW161" s="43"/>
      <c r="AX161" s="1">
        <v>117</v>
      </c>
      <c r="AY161" s="46">
        <f t="shared" si="138"/>
        <v>42.397551424198923</v>
      </c>
      <c r="AZ161" s="46">
        <f t="shared" si="166"/>
        <v>7.9670008696524519</v>
      </c>
      <c r="BA161" s="46">
        <f t="shared" si="166"/>
        <v>57.790975376654046</v>
      </c>
      <c r="BB161" s="46">
        <f t="shared" si="166"/>
        <v>-22.336990400688023</v>
      </c>
      <c r="BC161" s="46">
        <f t="shared" si="166"/>
        <v>-79.167885922047162</v>
      </c>
      <c r="BD161" s="46">
        <f t="shared" si="166"/>
        <v>12.266458160785305</v>
      </c>
      <c r="BE161" s="46">
        <f t="shared" si="165"/>
        <v>12.840941354852248</v>
      </c>
      <c r="BF161" s="46">
        <f t="shared" si="165"/>
        <v>133.13741643818321</v>
      </c>
      <c r="BG161" s="46">
        <f t="shared" si="165"/>
        <v>170.399464519709</v>
      </c>
      <c r="BH161" s="46">
        <f t="shared" si="165"/>
        <v>69.087743989750379</v>
      </c>
      <c r="BI161" s="46">
        <f t="shared" si="165"/>
        <v>-91.696293945561592</v>
      </c>
      <c r="BJ161" s="46">
        <f t="shared" si="165"/>
        <v>-38.864381003266999</v>
      </c>
      <c r="BK161" s="46">
        <f t="shared" si="165"/>
        <v>13.239867440718285</v>
      </c>
      <c r="BL161" s="1">
        <v>117</v>
      </c>
      <c r="BM161" s="60">
        <f t="shared" si="192"/>
        <v>1797.5523667676041</v>
      </c>
      <c r="BN161" s="60">
        <f t="shared" si="192"/>
        <v>337.78132906773448</v>
      </c>
      <c r="BO161" s="60">
        <f t="shared" si="192"/>
        <v>2450.1958503863179</v>
      </c>
      <c r="BP161" s="60">
        <f t="shared" si="192"/>
        <v>-947.03369917500538</v>
      </c>
      <c r="BQ161" s="60">
        <f t="shared" si="192"/>
        <v>-3356.5245145251138</v>
      </c>
      <c r="BR161" s="60">
        <f t="shared" si="192"/>
        <v>520.06779066468721</v>
      </c>
      <c r="BS161" s="60">
        <f t="shared" si="191"/>
        <v>544.42447142747858</v>
      </c>
      <c r="BT161" s="60">
        <f t="shared" si="191"/>
        <v>5644.7004599228849</v>
      </c>
      <c r="BU161" s="60">
        <f t="shared" si="191"/>
        <v>7224.5200596303521</v>
      </c>
      <c r="BV161" s="60">
        <f t="shared" si="191"/>
        <v>2929.1511785873477</v>
      </c>
      <c r="BW161" s="60">
        <f t="shared" si="191"/>
        <v>-3887.6983379654148</v>
      </c>
      <c r="BX161" s="60">
        <f t="shared" si="191"/>
        <v>-1647.7545921556718</v>
      </c>
      <c r="BY161" s="60">
        <f t="shared" si="176"/>
        <v>561.33796066743832</v>
      </c>
    </row>
    <row r="162" spans="1:77">
      <c r="A162" s="58">
        <v>2017</v>
      </c>
      <c r="B162" s="29">
        <f>AVERAGE(K68:K79)</f>
        <v>2879.3333333333335</v>
      </c>
      <c r="C162" s="9">
        <f>SUM(N68:N79)</f>
        <v>51445921.610040002</v>
      </c>
      <c r="D162" s="9">
        <f>SUM(R68:R79)</f>
        <v>49258608.070699446</v>
      </c>
      <c r="E162" s="9">
        <f t="shared" si="193"/>
        <v>17867.303175517482</v>
      </c>
      <c r="F162" s="9">
        <f t="shared" si="194"/>
        <v>17107.643460534651</v>
      </c>
      <c r="U162" s="38"/>
      <c r="V162" s="38"/>
      <c r="W162" s="38"/>
      <c r="X162" s="38"/>
      <c r="Y162" s="38"/>
      <c r="Z162" s="38"/>
      <c r="AA162" s="38"/>
      <c r="AB162" s="38"/>
      <c r="AC162" s="38"/>
      <c r="AD162" s="38"/>
      <c r="AE162" s="38"/>
      <c r="AF162" s="38"/>
      <c r="AH162" s="17">
        <v>118</v>
      </c>
      <c r="AI162" s="17">
        <v>1030.3511883736503</v>
      </c>
      <c r="AJ162" s="17">
        <v>242.4804202080586</v>
      </c>
      <c r="AK162" s="17">
        <v>2.6548946255446744</v>
      </c>
      <c r="AS162" s="1">
        <v>118</v>
      </c>
      <c r="AT162" s="7">
        <f t="shared" si="135"/>
        <v>120</v>
      </c>
      <c r="AU162" s="52">
        <f t="shared" si="136"/>
        <v>0.99480249480249483</v>
      </c>
      <c r="AV162" s="52">
        <f t="shared" si="137"/>
        <v>2.562404725380119</v>
      </c>
      <c r="AW162" s="43"/>
      <c r="AX162" s="1">
        <v>118</v>
      </c>
      <c r="AY162" s="46">
        <f t="shared" si="138"/>
        <v>242.4804202080586</v>
      </c>
      <c r="AZ162" s="46">
        <f t="shared" si="166"/>
        <v>42.397551424198923</v>
      </c>
      <c r="BA162" s="46">
        <f t="shared" si="166"/>
        <v>7.9670008696524519</v>
      </c>
      <c r="BB162" s="46">
        <f t="shared" si="166"/>
        <v>57.790975376654046</v>
      </c>
      <c r="BC162" s="46">
        <f t="shared" si="166"/>
        <v>-22.336990400688023</v>
      </c>
      <c r="BD162" s="46">
        <f t="shared" si="166"/>
        <v>-79.167885922047162</v>
      </c>
      <c r="BE162" s="46">
        <f t="shared" si="165"/>
        <v>12.266458160785305</v>
      </c>
      <c r="BF162" s="46">
        <f t="shared" si="165"/>
        <v>12.840941354852248</v>
      </c>
      <c r="BG162" s="46">
        <f t="shared" si="165"/>
        <v>133.13741643818321</v>
      </c>
      <c r="BH162" s="46">
        <f t="shared" si="165"/>
        <v>170.399464519709</v>
      </c>
      <c r="BI162" s="46">
        <f t="shared" si="165"/>
        <v>69.087743989750379</v>
      </c>
      <c r="BJ162" s="46">
        <f t="shared" si="165"/>
        <v>-91.696293945561592</v>
      </c>
      <c r="BK162" s="46">
        <f t="shared" si="165"/>
        <v>-38.864381003266999</v>
      </c>
      <c r="BL162" s="1">
        <v>118</v>
      </c>
      <c r="BM162" s="60">
        <f t="shared" si="192"/>
        <v>58796.754184276746</v>
      </c>
      <c r="BN162" s="60">
        <f t="shared" si="192"/>
        <v>10280.576085132569</v>
      </c>
      <c r="BO162" s="60">
        <f t="shared" si="192"/>
        <v>1931.8417186713302</v>
      </c>
      <c r="BP162" s="60">
        <f t="shared" si="192"/>
        <v>14013.179993564683</v>
      </c>
      <c r="BQ162" s="60">
        <f t="shared" si="192"/>
        <v>-5416.2828185421722</v>
      </c>
      <c r="BR162" s="60">
        <f t="shared" si="192"/>
        <v>-19196.662245361618</v>
      </c>
      <c r="BS162" s="60">
        <f t="shared" si="191"/>
        <v>2974.3759292918262</v>
      </c>
      <c r="BT162" s="60">
        <f t="shared" si="191"/>
        <v>3113.6768555916465</v>
      </c>
      <c r="BU162" s="60">
        <f t="shared" si="191"/>
        <v>32283.216683346007</v>
      </c>
      <c r="BV162" s="60">
        <f t="shared" si="191"/>
        <v>41318.533759967271</v>
      </c>
      <c r="BW162" s="60">
        <f t="shared" si="191"/>
        <v>16752.425193861491</v>
      </c>
      <c r="BX162" s="60">
        <f t="shared" si="191"/>
        <v>-22234.555887441413</v>
      </c>
      <c r="BY162" s="60">
        <f t="shared" si="176"/>
        <v>-9423.8514367982425</v>
      </c>
    </row>
    <row r="163" spans="1:77">
      <c r="A163" s="58">
        <v>2018</v>
      </c>
      <c r="B163" s="29">
        <f>AVERAGE(K80:K91)</f>
        <v>3029.189393939394</v>
      </c>
      <c r="C163" s="9">
        <f>SUM(N80:N91)</f>
        <v>52554279.40770667</v>
      </c>
      <c r="D163" s="9">
        <f>SUM(R80:R91)</f>
        <v>54698976.657839552</v>
      </c>
      <c r="E163" s="9">
        <f t="shared" si="193"/>
        <v>17349.288067908157</v>
      </c>
      <c r="F163" s="9">
        <f t="shared" si="194"/>
        <v>18057.298354232233</v>
      </c>
      <c r="U163" s="38"/>
      <c r="V163" s="38"/>
      <c r="W163" s="38"/>
      <c r="X163" s="38"/>
      <c r="Y163" s="38"/>
      <c r="Z163" s="38"/>
      <c r="AA163" s="38"/>
      <c r="AB163" s="38"/>
      <c r="AC163" s="38"/>
      <c r="AD163" s="38"/>
      <c r="AE163" s="38"/>
      <c r="AF163" s="38"/>
      <c r="AH163" s="17">
        <v>119</v>
      </c>
      <c r="AI163" s="17">
        <v>2562.2422398678973</v>
      </c>
      <c r="AJ163" s="17">
        <v>-65.229959945301289</v>
      </c>
      <c r="AK163" s="17">
        <v>-0.71419651093758441</v>
      </c>
      <c r="AS163" s="1">
        <v>119</v>
      </c>
      <c r="AT163" s="7">
        <f t="shared" si="135"/>
        <v>25</v>
      </c>
      <c r="AU163" s="52">
        <f t="shared" si="136"/>
        <v>0.20478170478170479</v>
      </c>
      <c r="AV163" s="52">
        <f t="shared" si="137"/>
        <v>-0.82466217903935268</v>
      </c>
      <c r="AW163" s="43"/>
      <c r="AX163" s="1">
        <v>119</v>
      </c>
      <c r="AY163" s="46">
        <f t="shared" si="138"/>
        <v>-65.229959945301289</v>
      </c>
      <c r="AZ163" s="46">
        <f t="shared" si="166"/>
        <v>242.4804202080586</v>
      </c>
      <c r="BA163" s="46">
        <f t="shared" si="166"/>
        <v>42.397551424198923</v>
      </c>
      <c r="BB163" s="46">
        <f t="shared" si="166"/>
        <v>7.9670008696524519</v>
      </c>
      <c r="BC163" s="46">
        <f t="shared" si="166"/>
        <v>57.790975376654046</v>
      </c>
      <c r="BD163" s="46">
        <f t="shared" si="166"/>
        <v>-22.336990400688023</v>
      </c>
      <c r="BE163" s="46">
        <f t="shared" si="165"/>
        <v>-79.167885922047162</v>
      </c>
      <c r="BF163" s="46">
        <f t="shared" si="165"/>
        <v>12.266458160785305</v>
      </c>
      <c r="BG163" s="46">
        <f t="shared" si="165"/>
        <v>12.840941354852248</v>
      </c>
      <c r="BH163" s="46">
        <f t="shared" si="165"/>
        <v>133.13741643818321</v>
      </c>
      <c r="BI163" s="46">
        <f t="shared" si="165"/>
        <v>170.399464519709</v>
      </c>
      <c r="BJ163" s="46">
        <f t="shared" si="165"/>
        <v>69.087743989750379</v>
      </c>
      <c r="BK163" s="46">
        <f t="shared" si="165"/>
        <v>-91.696293945561592</v>
      </c>
      <c r="BL163" s="1">
        <v>119</v>
      </c>
      <c r="BM163" s="60">
        <f t="shared" si="192"/>
        <v>4254.9476744655922</v>
      </c>
      <c r="BN163" s="60">
        <f t="shared" si="192"/>
        <v>-15816.988097691463</v>
      </c>
      <c r="BO163" s="60">
        <f t="shared" si="192"/>
        <v>-2765.5905811793505</v>
      </c>
      <c r="BP163" s="60">
        <f t="shared" si="192"/>
        <v>-519.687147611618</v>
      </c>
      <c r="BQ163" s="60">
        <f t="shared" si="192"/>
        <v>-3769.7030090190374</v>
      </c>
      <c r="BR163" s="60">
        <f t="shared" si="192"/>
        <v>1457.0409891354468</v>
      </c>
      <c r="BS163" s="60">
        <f t="shared" si="191"/>
        <v>5164.1180276492978</v>
      </c>
      <c r="BT163" s="60">
        <f t="shared" si="191"/>
        <v>-800.14057449874701</v>
      </c>
      <c r="BU163" s="60">
        <f t="shared" si="191"/>
        <v>-837.61409023698229</v>
      </c>
      <c r="BV163" s="60">
        <f t="shared" si="191"/>
        <v>-8684.548341483578</v>
      </c>
      <c r="BW163" s="60">
        <f t="shared" si="191"/>
        <v>-11115.150245321391</v>
      </c>
      <c r="BX163" s="60">
        <f t="shared" si="191"/>
        <v>-4506.5907731626467</v>
      </c>
      <c r="BY163" s="60">
        <f t="shared" si="176"/>
        <v>5981.3455812015336</v>
      </c>
    </row>
    <row r="164" spans="1:77" ht="15.75" thickBot="1">
      <c r="A164" s="58">
        <v>2019</v>
      </c>
      <c r="B164" s="29">
        <f>AVERAGE(K92:K103)</f>
        <v>3078.8333333333335</v>
      </c>
      <c r="C164" s="9">
        <f>SUM(N92:N103)</f>
        <v>54882369.098510005</v>
      </c>
      <c r="D164" s="9">
        <f>SUM(R92:R103)</f>
        <v>52642487.010936491</v>
      </c>
      <c r="E164" s="9">
        <f t="shared" si="193"/>
        <v>17825.703166300005</v>
      </c>
      <c r="F164" s="9">
        <f t="shared" si="194"/>
        <v>17098.193150306877</v>
      </c>
      <c r="U164" s="38"/>
      <c r="V164" s="38"/>
      <c r="W164" s="38"/>
      <c r="X164" s="38"/>
      <c r="Y164" s="38"/>
      <c r="Z164" s="38"/>
      <c r="AA164" s="38"/>
      <c r="AB164" s="38"/>
      <c r="AC164" s="38"/>
      <c r="AD164" s="38"/>
      <c r="AE164" s="38"/>
      <c r="AF164" s="38"/>
      <c r="AH164" s="18">
        <v>120</v>
      </c>
      <c r="AI164" s="18">
        <v>2985.5781289460756</v>
      </c>
      <c r="AJ164" s="18">
        <v>-81.226385440295871</v>
      </c>
      <c r="AK164" s="18">
        <v>-0.88933982369721609</v>
      </c>
      <c r="AS164" s="1">
        <v>120</v>
      </c>
      <c r="AT164" s="7">
        <f t="shared" si="135"/>
        <v>17</v>
      </c>
      <c r="AU164" s="52">
        <f t="shared" si="136"/>
        <v>0.13825363825363826</v>
      </c>
      <c r="AV164" s="52">
        <f t="shared" si="137"/>
        <v>-1.0881989764386006</v>
      </c>
      <c r="AW164" s="43"/>
      <c r="AX164" s="1">
        <v>120</v>
      </c>
      <c r="AY164" s="46">
        <f t="shared" si="138"/>
        <v>-81.226385440295871</v>
      </c>
      <c r="AZ164" s="46">
        <f t="shared" si="166"/>
        <v>-65.229959945301289</v>
      </c>
      <c r="BA164" s="46">
        <f t="shared" si="166"/>
        <v>242.4804202080586</v>
      </c>
      <c r="BB164" s="46">
        <f t="shared" si="166"/>
        <v>42.397551424198923</v>
      </c>
      <c r="BC164" s="46">
        <f t="shared" si="166"/>
        <v>7.9670008696524519</v>
      </c>
      <c r="BD164" s="46">
        <f t="shared" si="166"/>
        <v>57.790975376654046</v>
      </c>
      <c r="BE164" s="46">
        <f t="shared" si="165"/>
        <v>-22.336990400688023</v>
      </c>
      <c r="BF164" s="46">
        <f t="shared" si="165"/>
        <v>-79.167885922047162</v>
      </c>
      <c r="BG164" s="46">
        <f t="shared" si="165"/>
        <v>12.266458160785305</v>
      </c>
      <c r="BH164" s="46">
        <f t="shared" si="165"/>
        <v>12.840941354852248</v>
      </c>
      <c r="BI164" s="46">
        <f t="shared" si="165"/>
        <v>133.13741643818321</v>
      </c>
      <c r="BJ164" s="46">
        <f t="shared" si="165"/>
        <v>170.399464519709</v>
      </c>
      <c r="BK164" s="46">
        <f t="shared" si="165"/>
        <v>69.087743989750379</v>
      </c>
      <c r="BL164" s="1">
        <v>120</v>
      </c>
      <c r="BM164" s="60">
        <f t="shared" si="192"/>
        <v>6597.7256916954857</v>
      </c>
      <c r="BN164" s="60">
        <f t="shared" si="192"/>
        <v>5298.3938687720829</v>
      </c>
      <c r="BO164" s="60">
        <f t="shared" si="192"/>
        <v>-19695.808073544653</v>
      </c>
      <c r="BP164" s="60">
        <f t="shared" si="192"/>
        <v>-3443.7998537067524</v>
      </c>
      <c r="BQ164" s="60">
        <f t="shared" si="192"/>
        <v>-647.13068344157284</v>
      </c>
      <c r="BR164" s="60">
        <f t="shared" si="192"/>
        <v>-4694.1520409147524</v>
      </c>
      <c r="BS164" s="60">
        <f t="shared" si="191"/>
        <v>1814.3529918624595</v>
      </c>
      <c r="BT164" s="60">
        <f t="shared" si="191"/>
        <v>6430.521216397553</v>
      </c>
      <c r="BU164" s="60">
        <f t="shared" si="191"/>
        <v>-996.36005855521967</v>
      </c>
      <c r="BV164" s="60">
        <f t="shared" si="191"/>
        <v>-1043.0232519054734</v>
      </c>
      <c r="BW164" s="60">
        <f t="shared" si="191"/>
        <v>-10814.271104133046</v>
      </c>
      <c r="BX164" s="60">
        <f t="shared" si="191"/>
        <v>-13840.932583897891</v>
      </c>
      <c r="BY164" s="60">
        <f t="shared" si="176"/>
        <v>-5611.7477225119501</v>
      </c>
    </row>
    <row r="165" spans="1:77">
      <c r="A165" s="58">
        <v>2020</v>
      </c>
      <c r="B165" s="29">
        <f>AVERAGE(K104:K115)</f>
        <v>3126.3333333333335</v>
      </c>
      <c r="C165" s="9">
        <f>SUM(N104:N115)</f>
        <v>53144686.240389995</v>
      </c>
      <c r="D165" s="9">
        <f>SUM(R104:R115)</f>
        <v>55391027.325559139</v>
      </c>
      <c r="E165" s="9">
        <f t="shared" si="193"/>
        <v>16999.046670345451</v>
      </c>
      <c r="F165" s="9">
        <f t="shared" si="194"/>
        <v>17717.569247966458</v>
      </c>
      <c r="U165" s="38"/>
      <c r="V165" s="38"/>
      <c r="W165" s="38"/>
      <c r="X165" s="38"/>
      <c r="Y165" s="38"/>
      <c r="Z165" s="38"/>
      <c r="AA165" s="38"/>
      <c r="AB165" s="38"/>
      <c r="AC165" s="38"/>
      <c r="AD165" s="38"/>
      <c r="AE165" s="38"/>
      <c r="AF165" s="38"/>
    </row>
    <row r="166" spans="1:77">
      <c r="A166" s="58">
        <v>2021</v>
      </c>
      <c r="B166" s="29">
        <f>AVERAGE(K116:K127)</f>
        <v>3176.25</v>
      </c>
      <c r="C166" s="9">
        <f>SUM(N116:N127)</f>
        <v>55672796.083664127</v>
      </c>
      <c r="D166" s="9">
        <f>SUM(R116:R127)</f>
        <v>57845402.302427649</v>
      </c>
      <c r="E166" s="9">
        <f t="shared" si="193"/>
        <v>17527.838200287799</v>
      </c>
      <c r="F166" s="9">
        <f>D166/B166</f>
        <v>18211.854325833185</v>
      </c>
      <c r="BL166" s="53" t="s">
        <v>130</v>
      </c>
      <c r="BM166" s="53" t="s">
        <v>126</v>
      </c>
      <c r="BN166" s="53" t="s">
        <v>97</v>
      </c>
      <c r="BO166" s="53" t="s">
        <v>98</v>
      </c>
      <c r="BP166" s="53" t="s">
        <v>99</v>
      </c>
      <c r="BQ166" s="53" t="s">
        <v>100</v>
      </c>
      <c r="BR166" s="53" t="s">
        <v>101</v>
      </c>
      <c r="BS166" s="53" t="s">
        <v>102</v>
      </c>
      <c r="BT166" s="53" t="s">
        <v>103</v>
      </c>
      <c r="BU166" s="53" t="s">
        <v>104</v>
      </c>
      <c r="BV166" s="53" t="s">
        <v>105</v>
      </c>
      <c r="BW166" s="53" t="s">
        <v>106</v>
      </c>
      <c r="BX166" s="53" t="s">
        <v>107</v>
      </c>
      <c r="BY166" s="53" t="s">
        <v>108</v>
      </c>
    </row>
    <row r="167" spans="1:77">
      <c r="A167" s="58">
        <v>2022</v>
      </c>
      <c r="B167" s="29">
        <f>AVERAGE(K128:K139)</f>
        <v>3336.5833333333335</v>
      </c>
      <c r="C167" s="9">
        <f>SUM(N128:N139)</f>
        <v>63524972.6417</v>
      </c>
      <c r="D167" s="9">
        <f>SUM(R128:R139)</f>
        <v>61369821.334740601</v>
      </c>
      <c r="E167" s="9">
        <f t="shared" si="193"/>
        <v>19038.928836894029</v>
      </c>
      <c r="F167" s="9">
        <f>D167/B167</f>
        <v>18393.013212539954</v>
      </c>
      <c r="BL167" s="7" t="s">
        <v>113</v>
      </c>
      <c r="BM167" s="7">
        <v>120</v>
      </c>
      <c r="BN167" s="7">
        <f t="shared" ref="BN167:BY167" si="195">COUNT(BN45:BN164)</f>
        <v>119</v>
      </c>
      <c r="BO167" s="7">
        <f t="shared" si="195"/>
        <v>118</v>
      </c>
      <c r="BP167" s="7">
        <f t="shared" si="195"/>
        <v>117</v>
      </c>
      <c r="BQ167" s="7">
        <f t="shared" si="195"/>
        <v>116</v>
      </c>
      <c r="BR167" s="7">
        <f t="shared" si="195"/>
        <v>115</v>
      </c>
      <c r="BS167" s="7">
        <f t="shared" si="195"/>
        <v>114</v>
      </c>
      <c r="BT167" s="7">
        <f t="shared" si="195"/>
        <v>113</v>
      </c>
      <c r="BU167" s="7">
        <f t="shared" si="195"/>
        <v>112</v>
      </c>
      <c r="BV167" s="7">
        <f t="shared" si="195"/>
        <v>111</v>
      </c>
      <c r="BW167" s="7">
        <f t="shared" si="195"/>
        <v>110</v>
      </c>
      <c r="BX167" s="7">
        <f t="shared" si="195"/>
        <v>109</v>
      </c>
      <c r="BY167" s="7">
        <f t="shared" si="195"/>
        <v>108</v>
      </c>
    </row>
    <row r="168" spans="1:77">
      <c r="A168" s="31" t="s">
        <v>91</v>
      </c>
      <c r="B168" s="7"/>
      <c r="C168" s="7"/>
      <c r="D168" s="7"/>
      <c r="E168" s="9">
        <f>AVERAGE(E157:E167)</f>
        <v>17541.950755252168</v>
      </c>
      <c r="F168" s="9">
        <f>AVERAGE(F157:F167)</f>
        <v>17812.370235888749</v>
      </c>
      <c r="BL168" s="7" t="s">
        <v>110</v>
      </c>
      <c r="BM168" s="60">
        <f>SUM(BM45:BM164)/BM167</f>
        <v>8272.2659929588099</v>
      </c>
      <c r="BN168" s="60">
        <f t="shared" ref="BN168:BY168" si="196">SUM(BN46:BN164)</f>
        <v>46762.155451999039</v>
      </c>
      <c r="BO168" s="60">
        <f t="shared" si="196"/>
        <v>-10651.524117082923</v>
      </c>
      <c r="BP168" s="60">
        <f t="shared" si="196"/>
        <v>7838.5832232762277</v>
      </c>
      <c r="BQ168" s="60">
        <f t="shared" si="196"/>
        <v>-86247.705412908152</v>
      </c>
      <c r="BR168" s="60">
        <f t="shared" si="196"/>
        <v>-45331.167969632384</v>
      </c>
      <c r="BS168" s="60">
        <f t="shared" si="196"/>
        <v>-164949.97890042901</v>
      </c>
      <c r="BT168" s="60">
        <f t="shared" si="196"/>
        <v>-69179.146140648983</v>
      </c>
      <c r="BU168" s="60">
        <f t="shared" si="196"/>
        <v>-42524.070707313775</v>
      </c>
      <c r="BV168" s="60">
        <f t="shared" si="196"/>
        <v>-20324.953649345469</v>
      </c>
      <c r="BW168" s="60">
        <f t="shared" si="196"/>
        <v>-149613.02931942954</v>
      </c>
      <c r="BX168" s="60">
        <f t="shared" si="196"/>
        <v>115366.85373424139</v>
      </c>
      <c r="BY168" s="60">
        <f t="shared" si="196"/>
        <v>52767.802382246955</v>
      </c>
    </row>
    <row r="169" spans="1:77">
      <c r="A169" s="31" t="s">
        <v>92</v>
      </c>
      <c r="B169" s="7"/>
      <c r="C169" s="7"/>
      <c r="D169" s="7"/>
      <c r="E169" s="28"/>
      <c r="F169" s="28">
        <f>E168/F168-1</f>
        <v>-1.5181555124636592E-2</v>
      </c>
      <c r="BL169" s="7" t="s">
        <v>111</v>
      </c>
      <c r="BM169" s="45">
        <f>BM168/BM168</f>
        <v>1</v>
      </c>
      <c r="BN169" s="45">
        <f>(BN168/$BM$167)/$BM$168</f>
        <v>4.7107362009194402E-2</v>
      </c>
      <c r="BO169" s="45">
        <f>(BO168/$BM$167)/$BM$168</f>
        <v>-1.0730155564538676E-2</v>
      </c>
      <c r="BP169" s="45">
        <f t="shared" ref="BP169:BY169" si="197">(BP168/$BM$167)/$BM$168</f>
        <v>7.8964490402310111E-3</v>
      </c>
      <c r="BQ169" s="45">
        <f t="shared" si="197"/>
        <v>-8.6884401330018984E-2</v>
      </c>
      <c r="BR169" s="45">
        <f t="shared" si="197"/>
        <v>-4.5665810722456401E-2</v>
      </c>
      <c r="BS169" s="45">
        <f t="shared" si="197"/>
        <v>-0.16616766901277027</v>
      </c>
      <c r="BT169" s="45">
        <f t="shared" si="197"/>
        <v>-6.9689838914283889E-2</v>
      </c>
      <c r="BU169" s="45">
        <f t="shared" si="197"/>
        <v>-4.2837990968364888E-2</v>
      </c>
      <c r="BV169" s="45">
        <f t="shared" si="197"/>
        <v>-2.0474996075889474E-2</v>
      </c>
      <c r="BW169" s="45">
        <f t="shared" si="197"/>
        <v>-0.15071749933933581</v>
      </c>
      <c r="BX169" s="45">
        <f t="shared" si="197"/>
        <v>0.1162185123887048</v>
      </c>
      <c r="BY169" s="45">
        <f t="shared" si="197"/>
        <v>5.3157343694341504E-2</v>
      </c>
    </row>
    <row r="170" spans="1:77">
      <c r="BL170" s="7" t="s">
        <v>109</v>
      </c>
      <c r="BM170" s="45"/>
      <c r="BN170" s="45">
        <f>(BN169^2/(BN167))*($BM$167*($BM$167+2))</f>
        <v>0.27300568110934348</v>
      </c>
      <c r="BO170" s="45">
        <f>((BO169^2/BO167)+(BN169^2/BN167))*($BM$167*($BM$167+2))</f>
        <v>0.28729038052247818</v>
      </c>
      <c r="BP170" s="45">
        <f>((BP169^2/BP167)+(BO169^2/BO167)+(BN169^2/BN167))*($BM$167*($BM$167+2))</f>
        <v>0.29509261304379691</v>
      </c>
      <c r="BQ170" s="45">
        <f>((BQ169^2/BQ167)+(BP169^2/BP167)+(BO169^2/BO167)+(BN169^2/BN167))*($BM$167*($BM$167+2))</f>
        <v>1.2478157527603984</v>
      </c>
      <c r="BR170" s="45">
        <f>((BR169^2/BR167)+(BQ169^2/BQ167)+(BP169^2/BP167)+(BO169^2/BO167)+(BN169^2/BN167))*($BM$167*($BM$167+2))</f>
        <v>1.5132919456062253</v>
      </c>
      <c r="BS170" s="45">
        <f>((BS169^2/BS167)+(BR169^2/BR167)+(BQ169^2/BQ167)+(BP169^2/BP167)+(BO169^2/BO167)+(BN169^2/BN167))*($BM$167*($BM$167+2))</f>
        <v>5.0592147829396819</v>
      </c>
      <c r="BT170" s="45">
        <f>((BT169^2/BT167)+(BS169^2/BS167)+(BR169^2/BR167)+(BQ169^2/BQ167)+(BP169^2/BP167)+(BO169^2/BO167)+(BN169^2/BN167))*($BM$167*($BM$167+2))</f>
        <v>5.6884333865258672</v>
      </c>
      <c r="BU170" s="45">
        <f>((BU169^2/BU167)+(BT169^2/BT167)+(BS169^2/BS167)+(BR169^2/BR167)+(BQ169^2/BQ167)+(BP169^2/BP167)+(BO169^2/BO167)+(BN169^2/BN167))*($BM$167*($BM$167+2))</f>
        <v>5.9283063187027567</v>
      </c>
      <c r="BV170" s="45">
        <f>((BV169^2/BV167)+(BU169^2/BU167)+(BT169^2/BT167)+(BS169^2/BS167)+(BR169^2/BR167)+(BQ169^2/BQ167)+(BP169^2/BP167)+(BO169^2/BO167)+(BN169^2/BN167))*($BM$167*($BM$167+2))</f>
        <v>5.9835987583195545</v>
      </c>
      <c r="BW170" s="45">
        <f>((BW169^2/BW167)+(BV169^2/BV167)+(BU169^2/BU167)+(BT169^2/BT167)+(BS169^2/BS167)+(BR169^2/BR167)+(BQ169^2/BQ167)+(BP169^2/BP167)+(BO169^2/BO167)+(BN169^2/BN167))*($BM$167*($BM$167+2))</f>
        <v>9.006860520573948</v>
      </c>
      <c r="BX170" s="45">
        <f>((BX169^2/BX167)+(BW169^2/BW167)+(BV169^2/BV167)+(BU169^2/BU167)+(BT169^2/BT167)+(BS169^2/BS167)+(BR169^2/BR167)+(BQ169^2/BQ167)+(BP169^2/BP167)+(BO169^2/BO167)+(BN169^2/BN167))*($BM$167*($BM$167+2))</f>
        <v>10.820977144278439</v>
      </c>
      <c r="BY170" s="45">
        <f>((BY169^2/BY167)+(BX169^2/BX167)+(BW169^2/BW167)+(BV169^2/BV167)+(BU169^2/BU167)+(BT169^2/BT167)+(BS169^2/BS167)+(BR169^2/BR167)+(BQ169^2/BQ167)+(BP169^2/BP167)+(BO169^2/BO167)+(BN169^2/BN167))*($BM$167*($BM$167+2))</f>
        <v>11.204016909849415</v>
      </c>
    </row>
    <row r="171" spans="1:77">
      <c r="BL171" s="7" t="s">
        <v>112</v>
      </c>
      <c r="BM171" s="45"/>
      <c r="BN171" s="45">
        <f>_xlfn.CHISQ.DIST.RT(BN170,BN173)</f>
        <v>0.60132262539333814</v>
      </c>
      <c r="BO171" s="45">
        <f>_xlfn.CHISQ.DIST.RT(BO170,BO173)</f>
        <v>0.86619502797461978</v>
      </c>
      <c r="BP171" s="45">
        <f t="shared" ref="BP171:BY171" si="198">_xlfn.CHISQ.DIST.RT(BP170,BP173)</f>
        <v>0.96094876974635013</v>
      </c>
      <c r="BQ171" s="45">
        <f t="shared" si="198"/>
        <v>0.87016505875943895</v>
      </c>
      <c r="BR171" s="45">
        <f t="shared" si="198"/>
        <v>0.91153084918067251</v>
      </c>
      <c r="BS171" s="45">
        <f t="shared" si="198"/>
        <v>0.53624115066712175</v>
      </c>
      <c r="BT171" s="45">
        <f t="shared" si="198"/>
        <v>0.57656313978366691</v>
      </c>
      <c r="BU171" s="45">
        <f t="shared" si="198"/>
        <v>0.6552625030110677</v>
      </c>
      <c r="BV171" s="45">
        <f t="shared" si="198"/>
        <v>0.7415586732598145</v>
      </c>
      <c r="BW171" s="45">
        <f t="shared" si="198"/>
        <v>0.5314526111462452</v>
      </c>
      <c r="BX171" s="45">
        <f t="shared" si="198"/>
        <v>0.4583809763276292</v>
      </c>
      <c r="BY171" s="45">
        <f t="shared" si="198"/>
        <v>0.51152011834909406</v>
      </c>
    </row>
    <row r="172" spans="1:77">
      <c r="B172" s="38"/>
      <c r="C172" s="38"/>
      <c r="D172" s="38"/>
      <c r="E172" s="38"/>
      <c r="F172" s="38"/>
      <c r="G172" s="38"/>
      <c r="H172" s="38"/>
      <c r="I172" s="38"/>
      <c r="J172" s="38"/>
      <c r="K172" s="38"/>
      <c r="L172" s="38"/>
      <c r="M172" s="38"/>
      <c r="N172" s="38"/>
      <c r="BL172" s="7" t="s">
        <v>127</v>
      </c>
      <c r="BM172" s="46">
        <f>AVERAGE(AY45:AY164)</f>
        <v>-1.4116115683767324E-13</v>
      </c>
      <c r="BN172" s="7"/>
      <c r="BO172" s="7"/>
      <c r="BP172" s="7"/>
      <c r="BQ172" s="7"/>
      <c r="BR172" s="7"/>
      <c r="BS172" s="7"/>
      <c r="BT172" s="7"/>
      <c r="BU172" s="7"/>
      <c r="BV172" s="7"/>
      <c r="BW172" s="7"/>
      <c r="BX172" s="7"/>
      <c r="BY172" s="7"/>
    </row>
    <row r="173" spans="1:77">
      <c r="B173" s="38"/>
      <c r="C173" s="38"/>
      <c r="D173" s="38"/>
      <c r="E173" s="38"/>
      <c r="F173" s="38"/>
      <c r="G173" s="38"/>
      <c r="H173" s="38"/>
      <c r="I173" s="38"/>
      <c r="J173" s="38"/>
      <c r="K173" s="38"/>
      <c r="L173" s="38"/>
      <c r="M173" s="38"/>
      <c r="N173" s="38"/>
      <c r="BL173" s="7" t="s">
        <v>131</v>
      </c>
      <c r="BM173" s="7">
        <v>0</v>
      </c>
      <c r="BN173" s="7">
        <v>1</v>
      </c>
      <c r="BO173" s="7">
        <v>2</v>
      </c>
      <c r="BP173" s="7">
        <v>3</v>
      </c>
      <c r="BQ173" s="7">
        <v>4</v>
      </c>
      <c r="BR173" s="7">
        <v>5</v>
      </c>
      <c r="BS173" s="7">
        <v>6</v>
      </c>
      <c r="BT173" s="7">
        <v>7</v>
      </c>
      <c r="BU173" s="7">
        <v>8</v>
      </c>
      <c r="BV173" s="7">
        <v>9</v>
      </c>
      <c r="BW173" s="7">
        <v>10</v>
      </c>
      <c r="BX173" s="7">
        <v>11</v>
      </c>
      <c r="BY173" s="7">
        <v>12</v>
      </c>
    </row>
    <row r="174" spans="1:77">
      <c r="B174" s="38"/>
      <c r="C174" s="38"/>
      <c r="D174" s="38"/>
      <c r="E174" s="38"/>
      <c r="F174" s="38"/>
      <c r="G174" s="38"/>
      <c r="H174" s="38"/>
      <c r="I174" s="38"/>
      <c r="J174" s="38"/>
      <c r="K174" s="38"/>
      <c r="L174" s="38"/>
      <c r="M174" s="38"/>
      <c r="N174" s="38"/>
    </row>
    <row r="175" spans="1:77">
      <c r="B175" s="38"/>
      <c r="C175" s="38"/>
      <c r="D175" s="38"/>
      <c r="E175" s="38"/>
      <c r="F175" s="38"/>
      <c r="G175" s="38"/>
      <c r="H175" s="38"/>
      <c r="I175" s="38"/>
      <c r="J175" s="38"/>
      <c r="K175" s="38"/>
      <c r="L175" s="38"/>
      <c r="M175" s="38"/>
      <c r="N175" s="38"/>
    </row>
    <row r="176" spans="1:77">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N171:BY171">
    <cfRule type="cellIs" dxfId="5" priority="1" operator="lessThan">
      <formula>0.05</formula>
    </cfRule>
  </conditionalFormatting>
  <pageMargins left="0.7" right="0.7" top="0.75" bottom="0.75" header="0.3" footer="0.3"/>
  <pageSetup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B5909-BF2B-4856-A90A-ADFDBECD6B51}">
  <sheetPr>
    <tabColor rgb="FF002060"/>
  </sheetPr>
  <dimension ref="A1:BW189"/>
  <sheetViews>
    <sheetView zoomScale="80" zoomScaleNormal="80" workbookViewId="0"/>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6" width="12.7109375" customWidth="1"/>
    <col min="17" max="17" width="16" bestFit="1" customWidth="1"/>
    <col min="18" max="18" width="15.85546875" bestFit="1" customWidth="1"/>
    <col min="19" max="19" width="21.5703125" customWidth="1"/>
    <col min="20" max="20" width="12.7109375" customWidth="1"/>
    <col min="21" max="21" width="13.85546875" customWidth="1"/>
    <col min="22" max="24" width="12.28515625" customWidth="1"/>
    <col min="31" max="31" width="10.7109375" customWidth="1"/>
    <col min="63" max="75" width="16.140625" customWidth="1"/>
  </cols>
  <sheetData>
    <row r="1" spans="1:34">
      <c r="A1" s="13" t="s">
        <v>93</v>
      </c>
      <c r="B1" s="13"/>
    </row>
    <row r="2" spans="1:34" ht="30">
      <c r="A2" s="34" t="s">
        <v>54</v>
      </c>
      <c r="B2" s="35" t="s">
        <v>9</v>
      </c>
      <c r="D2" s="75" t="s">
        <v>200</v>
      </c>
      <c r="E2" s="75" t="str">
        <f>'WA Sch. 1-2'!$E$2</f>
        <v>2003-2022</v>
      </c>
    </row>
    <row r="3" spans="1:34">
      <c r="A3" s="36" t="s">
        <v>7</v>
      </c>
      <c r="B3" s="37">
        <v>26.468003985988855</v>
      </c>
    </row>
    <row r="4" spans="1:34">
      <c r="A4" s="36" t="s">
        <v>8</v>
      </c>
      <c r="B4" s="37">
        <v>7.7662811093685905E-3</v>
      </c>
    </row>
    <row r="6" spans="1:34">
      <c r="A6" s="13" t="s">
        <v>169</v>
      </c>
      <c r="B6" s="12"/>
      <c r="C6" s="12"/>
      <c r="D6" s="12"/>
      <c r="E6" s="12"/>
      <c r="F6" s="12"/>
      <c r="G6" s="12"/>
      <c r="H6" s="12"/>
      <c r="I6" s="12"/>
      <c r="J6" s="12"/>
      <c r="K6" s="12"/>
      <c r="L6" s="12"/>
      <c r="M6" s="12"/>
      <c r="N6" s="12"/>
      <c r="O6" s="12"/>
      <c r="P6" s="12"/>
      <c r="Q6" s="12"/>
      <c r="R6" s="12"/>
      <c r="U6" s="13" t="s">
        <v>170</v>
      </c>
      <c r="V6" s="12"/>
      <c r="W6" s="12"/>
      <c r="X6" s="12"/>
      <c r="Y6" s="12"/>
      <c r="Z6" s="12"/>
      <c r="AA6" s="12"/>
      <c r="AB6" s="12"/>
      <c r="AC6" s="12"/>
      <c r="AD6" s="12"/>
      <c r="AE6" s="12"/>
    </row>
    <row r="7" spans="1:34">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4" t="s">
        <v>53</v>
      </c>
      <c r="Y7" s="11" t="s">
        <v>20</v>
      </c>
      <c r="Z7" s="11" t="s">
        <v>21</v>
      </c>
      <c r="AA7" s="11" t="s">
        <v>27</v>
      </c>
      <c r="AB7" s="11" t="s">
        <v>215</v>
      </c>
      <c r="AC7" s="11" t="s">
        <v>216</v>
      </c>
      <c r="AD7" s="11" t="s">
        <v>68</v>
      </c>
      <c r="AE7" s="4" t="str">
        <f>O7</f>
        <v>AC.UPC</v>
      </c>
      <c r="AG7" t="s">
        <v>29</v>
      </c>
    </row>
    <row r="8" spans="1:34" ht="15.75" thickBot="1">
      <c r="A8" s="2">
        <v>40909</v>
      </c>
      <c r="B8" s="16">
        <f>'WA Sch. 1-2'!B9</f>
        <v>1095.1500000000001</v>
      </c>
      <c r="C8" s="8">
        <f>'WA Sch. 1-2'!C9</f>
        <v>1199353.5225000002</v>
      </c>
      <c r="D8" s="16">
        <f>'WA Sch. 1-2'!D9</f>
        <v>0</v>
      </c>
      <c r="E8" s="74">
        <f>'WA Sch. 1-2'!E9</f>
        <v>1086</v>
      </c>
      <c r="F8" s="8">
        <f>E8^2</f>
        <v>1179396</v>
      </c>
      <c r="G8" s="8">
        <f>'WA Sch. 1-2'!G9</f>
        <v>0</v>
      </c>
      <c r="H8" s="8">
        <f>B8-E8</f>
        <v>9.1500000000000909</v>
      </c>
      <c r="I8" s="8">
        <f t="shared" ref="I8:J39" si="0">C8-F8</f>
        <v>19957.522500000196</v>
      </c>
      <c r="J8" s="8">
        <f t="shared" si="0"/>
        <v>0</v>
      </c>
      <c r="K8" s="9">
        <v>36</v>
      </c>
      <c r="L8" s="9">
        <v>3187018</v>
      </c>
      <c r="M8" s="9">
        <v>-6433</v>
      </c>
      <c r="N8" s="9">
        <f>L8+M8</f>
        <v>3180585</v>
      </c>
      <c r="O8" s="9">
        <f>N8/K8</f>
        <v>88349.583333333328</v>
      </c>
      <c r="P8" s="8">
        <f>$B$3*H8+$B$4*I8</f>
        <v>397.17796645335056</v>
      </c>
      <c r="Q8" s="8">
        <f>P8+O8</f>
        <v>88746.761299786682</v>
      </c>
      <c r="R8" s="9">
        <f t="shared" ref="R8:R71" si="1">Q8*K8</f>
        <v>3194883.4067923203</v>
      </c>
      <c r="S8" s="21"/>
      <c r="U8" s="2">
        <v>41275</v>
      </c>
      <c r="V8" s="8">
        <f>E20</f>
        <v>1249.5</v>
      </c>
      <c r="W8" s="8">
        <f>F20</f>
        <v>1561250.25</v>
      </c>
      <c r="X8" s="7">
        <v>1</v>
      </c>
      <c r="Y8" s="7">
        <v>0</v>
      </c>
      <c r="Z8" s="7">
        <v>0</v>
      </c>
      <c r="AA8" s="7">
        <v>0</v>
      </c>
      <c r="AB8" s="7">
        <v>1</v>
      </c>
      <c r="AC8" s="7">
        <v>0</v>
      </c>
      <c r="AD8" s="7">
        <v>0</v>
      </c>
      <c r="AE8" s="8">
        <f>O20</f>
        <v>78348</v>
      </c>
    </row>
    <row r="9" spans="1:34">
      <c r="A9" s="2">
        <v>40940</v>
      </c>
      <c r="B9" s="16">
        <f>'WA Sch. 1-2'!B10</f>
        <v>932.76424999999995</v>
      </c>
      <c r="C9" s="8">
        <f>'WA Sch. 1-2'!C10</f>
        <v>870049.14607806236</v>
      </c>
      <c r="D9" s="16">
        <f>'WA Sch. 1-2'!D10</f>
        <v>0</v>
      </c>
      <c r="E9" s="74">
        <f>'WA Sch. 1-2'!E10</f>
        <v>937.5</v>
      </c>
      <c r="F9" s="8">
        <f t="shared" ref="F9:F72" si="2">E9^2</f>
        <v>878906.25</v>
      </c>
      <c r="G9" s="8">
        <f>'WA Sch. 1-2'!G10</f>
        <v>0</v>
      </c>
      <c r="H9" s="8">
        <f t="shared" ref="H9:J40" si="3">B9-E9</f>
        <v>-4.7357500000000528</v>
      </c>
      <c r="I9" s="8">
        <f t="shared" si="0"/>
        <v>-8857.1039219376398</v>
      </c>
      <c r="J9" s="8">
        <f t="shared" si="0"/>
        <v>0</v>
      </c>
      <c r="K9" s="9">
        <v>35</v>
      </c>
      <c r="L9" s="9">
        <v>3192225</v>
      </c>
      <c r="M9" s="9">
        <v>-477746</v>
      </c>
      <c r="N9" s="9">
        <f t="shared" ref="N9:N72" si="4">L9+M9</f>
        <v>2714479</v>
      </c>
      <c r="O9" s="9">
        <f t="shared" ref="O9:O72" si="5">N9/K9</f>
        <v>77556.542857142864</v>
      </c>
      <c r="P9" s="8">
        <f t="shared" ref="P9:P72" si="6">$B$3*H9+$B$4*I9</f>
        <v>-194.13260874930688</v>
      </c>
      <c r="Q9" s="8">
        <f t="shared" ref="Q9:Q72" si="7">P9+O9</f>
        <v>77362.410248393557</v>
      </c>
      <c r="R9" s="9">
        <f t="shared" si="1"/>
        <v>2707684.3586937743</v>
      </c>
      <c r="S9" s="21"/>
      <c r="U9" s="2">
        <v>41306</v>
      </c>
      <c r="V9" s="8">
        <f t="shared" ref="V9:W9" si="8">E21</f>
        <v>873.5</v>
      </c>
      <c r="W9" s="8">
        <f t="shared" si="8"/>
        <v>763002.25</v>
      </c>
      <c r="X9" s="7">
        <v>2</v>
      </c>
      <c r="Y9" s="7">
        <v>0</v>
      </c>
      <c r="Z9" s="7">
        <v>0</v>
      </c>
      <c r="AA9" s="7">
        <v>0</v>
      </c>
      <c r="AB9" s="7">
        <v>1</v>
      </c>
      <c r="AC9" s="7">
        <v>0</v>
      </c>
      <c r="AD9" s="7">
        <v>0</v>
      </c>
      <c r="AE9" s="8">
        <f t="shared" ref="AE9:AE72" si="9">O21</f>
        <v>71646.125</v>
      </c>
      <c r="AG9" s="20" t="s">
        <v>30</v>
      </c>
      <c r="AH9" s="20"/>
    </row>
    <row r="10" spans="1:34">
      <c r="A10" s="2">
        <v>40969</v>
      </c>
      <c r="B10" s="16">
        <f>'WA Sch. 1-2'!B11</f>
        <v>767.35</v>
      </c>
      <c r="C10" s="8">
        <f>'WA Sch. 1-2'!C11</f>
        <v>588826.02250000008</v>
      </c>
      <c r="D10" s="16">
        <f>'WA Sch. 1-2'!D11</f>
        <v>0</v>
      </c>
      <c r="E10" s="74">
        <f>'WA Sch. 1-2'!E11</f>
        <v>817.5</v>
      </c>
      <c r="F10" s="8">
        <f t="shared" si="2"/>
        <v>668306.25</v>
      </c>
      <c r="G10" s="8">
        <f>'WA Sch. 1-2'!G11</f>
        <v>0</v>
      </c>
      <c r="H10" s="8">
        <f t="shared" si="3"/>
        <v>-50.149999999999977</v>
      </c>
      <c r="I10" s="8">
        <f t="shared" si="0"/>
        <v>-79480.227499999921</v>
      </c>
      <c r="J10" s="8">
        <f t="shared" si="0"/>
        <v>0</v>
      </c>
      <c r="K10" s="9">
        <v>37</v>
      </c>
      <c r="L10" s="9">
        <v>2776807</v>
      </c>
      <c r="M10" s="9">
        <v>159052</v>
      </c>
      <c r="N10" s="9">
        <f t="shared" si="4"/>
        <v>2935859</v>
      </c>
      <c r="O10" s="9">
        <f t="shared" si="5"/>
        <v>79347.540540540547</v>
      </c>
      <c r="P10" s="8">
        <f t="shared" si="6"/>
        <v>-1944.6361892989075</v>
      </c>
      <c r="Q10" s="8">
        <f t="shared" si="7"/>
        <v>77402.904351241639</v>
      </c>
      <c r="R10" s="9">
        <f t="shared" si="1"/>
        <v>2863907.4609959405</v>
      </c>
      <c r="S10" s="21"/>
      <c r="U10" s="2">
        <v>41334</v>
      </c>
      <c r="V10" s="8">
        <f t="shared" ref="V10:W10" si="10">E22</f>
        <v>738</v>
      </c>
      <c r="W10" s="8">
        <f t="shared" si="10"/>
        <v>544644</v>
      </c>
      <c r="X10" s="7">
        <v>3</v>
      </c>
      <c r="Y10" s="7">
        <v>1</v>
      </c>
      <c r="Z10" s="7">
        <v>0</v>
      </c>
      <c r="AA10" s="7">
        <v>0</v>
      </c>
      <c r="AB10" s="7">
        <v>1</v>
      </c>
      <c r="AC10" s="7">
        <v>0</v>
      </c>
      <c r="AD10" s="7">
        <v>0</v>
      </c>
      <c r="AE10" s="8">
        <f t="shared" si="9"/>
        <v>63001.931818181816</v>
      </c>
      <c r="AG10" s="17" t="s">
        <v>31</v>
      </c>
      <c r="AH10" s="17">
        <v>0.9750947526928182</v>
      </c>
    </row>
    <row r="11" spans="1:34">
      <c r="A11" s="2">
        <v>41000</v>
      </c>
      <c r="B11" s="16">
        <f>'WA Sch. 1-2'!B12</f>
        <v>547.15</v>
      </c>
      <c r="C11" s="8">
        <f>'WA Sch. 1-2'!C12</f>
        <v>299373.1225</v>
      </c>
      <c r="D11" s="16">
        <f>'WA Sch. 1-2'!D12</f>
        <v>0.375</v>
      </c>
      <c r="E11" s="74">
        <f>'WA Sch. 1-2'!E12</f>
        <v>502.5</v>
      </c>
      <c r="F11" s="8">
        <f t="shared" si="2"/>
        <v>252506.25</v>
      </c>
      <c r="G11" s="8">
        <f>'WA Sch. 1-2'!G12</f>
        <v>1.5</v>
      </c>
      <c r="H11" s="8">
        <f t="shared" si="3"/>
        <v>44.649999999999977</v>
      </c>
      <c r="I11" s="8">
        <f t="shared" si="0"/>
        <v>46866.872499999998</v>
      </c>
      <c r="J11" s="8">
        <f t="shared" si="0"/>
        <v>-1.125</v>
      </c>
      <c r="K11" s="9">
        <v>38</v>
      </c>
      <c r="L11" s="9">
        <v>2886069</v>
      </c>
      <c r="M11" s="9">
        <v>-599720</v>
      </c>
      <c r="N11" s="9">
        <f t="shared" si="4"/>
        <v>2286349</v>
      </c>
      <c r="O11" s="9">
        <f t="shared" si="5"/>
        <v>60167.07894736842</v>
      </c>
      <c r="P11" s="8">
        <f t="shared" si="6"/>
        <v>1545.7776845263381</v>
      </c>
      <c r="Q11" s="8">
        <f t="shared" si="7"/>
        <v>61712.856631894756</v>
      </c>
      <c r="R11" s="9">
        <f t="shared" si="1"/>
        <v>2345088.5520120007</v>
      </c>
      <c r="S11" s="21"/>
      <c r="U11" s="2">
        <v>41365</v>
      </c>
      <c r="V11" s="8">
        <f t="shared" ref="V11:W11" si="11">E23</f>
        <v>568.5</v>
      </c>
      <c r="W11" s="8">
        <f t="shared" si="11"/>
        <v>323192.25</v>
      </c>
      <c r="X11" s="7">
        <v>4</v>
      </c>
      <c r="Y11" s="7">
        <v>0</v>
      </c>
      <c r="Z11" s="7">
        <v>1</v>
      </c>
      <c r="AA11" s="7">
        <v>0</v>
      </c>
      <c r="AB11" s="7">
        <v>1</v>
      </c>
      <c r="AC11" s="7">
        <v>0</v>
      </c>
      <c r="AD11" s="7">
        <v>0</v>
      </c>
      <c r="AE11" s="8">
        <f t="shared" si="9"/>
        <v>62542.615384615383</v>
      </c>
      <c r="AG11" s="17" t="s">
        <v>32</v>
      </c>
      <c r="AH11" s="17">
        <v>0.95080977672906819</v>
      </c>
    </row>
    <row r="12" spans="1:34">
      <c r="A12" s="2">
        <v>41030</v>
      </c>
      <c r="B12" s="16">
        <f>'WA Sch. 1-2'!B13</f>
        <v>290.02499999999998</v>
      </c>
      <c r="C12" s="8">
        <f>'WA Sch. 1-2'!C13</f>
        <v>84114.500624999986</v>
      </c>
      <c r="D12" s="16">
        <f>'WA Sch. 1-2'!D13</f>
        <v>14.95</v>
      </c>
      <c r="E12" s="74">
        <f>'WA Sch. 1-2'!E13</f>
        <v>352.5</v>
      </c>
      <c r="F12" s="8">
        <f t="shared" si="2"/>
        <v>124256.25</v>
      </c>
      <c r="G12" s="8">
        <f>'WA Sch. 1-2'!G13</f>
        <v>7.5</v>
      </c>
      <c r="H12" s="8">
        <f t="shared" si="3"/>
        <v>-62.475000000000023</v>
      </c>
      <c r="I12" s="8">
        <f t="shared" si="0"/>
        <v>-40141.749375000014</v>
      </c>
      <c r="J12" s="8">
        <f t="shared" si="0"/>
        <v>7.4499999999999993</v>
      </c>
      <c r="K12" s="9">
        <v>40</v>
      </c>
      <c r="L12" s="9">
        <v>2234523</v>
      </c>
      <c r="M12" s="9">
        <v>-114841</v>
      </c>
      <c r="N12" s="9">
        <f t="shared" si="4"/>
        <v>2119682</v>
      </c>
      <c r="O12" s="9">
        <f t="shared" si="5"/>
        <v>52992.05</v>
      </c>
      <c r="P12" s="8">
        <f t="shared" si="6"/>
        <v>-1965.3406588927253</v>
      </c>
      <c r="Q12" s="8">
        <f t="shared" si="7"/>
        <v>51026.709341107278</v>
      </c>
      <c r="R12" s="9">
        <f t="shared" si="1"/>
        <v>2041068.3736442912</v>
      </c>
      <c r="S12" s="21"/>
      <c r="U12" s="2">
        <v>41395</v>
      </c>
      <c r="V12" s="8">
        <f t="shared" ref="V12:W12" si="12">E24</f>
        <v>279.5</v>
      </c>
      <c r="W12" s="8">
        <f t="shared" si="12"/>
        <v>78120.25</v>
      </c>
      <c r="X12" s="7">
        <v>5</v>
      </c>
      <c r="Y12" s="7">
        <v>0</v>
      </c>
      <c r="Z12" s="7">
        <v>0</v>
      </c>
      <c r="AA12" s="7">
        <v>0</v>
      </c>
      <c r="AB12" s="7">
        <v>1</v>
      </c>
      <c r="AC12" s="7">
        <v>0</v>
      </c>
      <c r="AD12" s="7">
        <v>0</v>
      </c>
      <c r="AE12" s="8">
        <f t="shared" si="9"/>
        <v>47122.095238095237</v>
      </c>
      <c r="AG12" s="17" t="s">
        <v>33</v>
      </c>
      <c r="AH12" s="17">
        <v>0.94678512209781007</v>
      </c>
    </row>
    <row r="13" spans="1:34">
      <c r="A13" s="2">
        <v>41061</v>
      </c>
      <c r="B13" s="16">
        <f>'WA Sch. 1-2'!B14</f>
        <v>126.95</v>
      </c>
      <c r="C13" s="8">
        <f>'WA Sch. 1-2'!C14</f>
        <v>16116.302500000002</v>
      </c>
      <c r="D13" s="16">
        <f>'WA Sch. 1-2'!D14</f>
        <v>68</v>
      </c>
      <c r="E13" s="74">
        <f>'WA Sch. 1-2'!E14</f>
        <v>181</v>
      </c>
      <c r="F13" s="8">
        <f t="shared" si="2"/>
        <v>32761</v>
      </c>
      <c r="G13" s="8">
        <f>'WA Sch. 1-2'!G14</f>
        <v>18.5</v>
      </c>
      <c r="H13" s="8">
        <f t="shared" si="3"/>
        <v>-54.05</v>
      </c>
      <c r="I13" s="8">
        <f t="shared" si="0"/>
        <v>-16644.697499999998</v>
      </c>
      <c r="J13" s="8">
        <f t="shared" si="0"/>
        <v>49.5</v>
      </c>
      <c r="K13" s="9">
        <v>40</v>
      </c>
      <c r="L13" s="9">
        <v>2129364</v>
      </c>
      <c r="M13" s="9">
        <v>-297139</v>
      </c>
      <c r="N13" s="9">
        <f t="shared" si="4"/>
        <v>1832225</v>
      </c>
      <c r="O13" s="9">
        <f t="shared" si="5"/>
        <v>45805.625</v>
      </c>
      <c r="P13" s="8">
        <f t="shared" si="6"/>
        <v>-1559.8630152081021</v>
      </c>
      <c r="Q13" s="8">
        <f t="shared" si="7"/>
        <v>44245.761984791898</v>
      </c>
      <c r="R13" s="9">
        <f t="shared" si="1"/>
        <v>1769830.4793916759</v>
      </c>
      <c r="S13" s="21"/>
      <c r="U13" s="2">
        <v>41426</v>
      </c>
      <c r="V13" s="8">
        <f t="shared" ref="V13:W13" si="13">E25</f>
        <v>144.5</v>
      </c>
      <c r="W13" s="8">
        <f t="shared" si="13"/>
        <v>20880.25</v>
      </c>
      <c r="X13" s="7">
        <v>6</v>
      </c>
      <c r="Y13" s="7">
        <v>0</v>
      </c>
      <c r="Z13" s="7">
        <v>0</v>
      </c>
      <c r="AA13" s="7">
        <v>0</v>
      </c>
      <c r="AB13" s="7">
        <v>1</v>
      </c>
      <c r="AC13" s="7">
        <v>0</v>
      </c>
      <c r="AD13" s="7">
        <v>0</v>
      </c>
      <c r="AE13" s="8">
        <f t="shared" si="9"/>
        <v>35225.111111111109</v>
      </c>
      <c r="AG13" s="17" t="s">
        <v>34</v>
      </c>
      <c r="AH13" s="17">
        <v>3891.4300102515222</v>
      </c>
    </row>
    <row r="14" spans="1:34" ht="15.75" thickBot="1">
      <c r="A14" s="2">
        <v>41091</v>
      </c>
      <c r="B14" s="16">
        <f>'WA Sch. 1-2'!B15</f>
        <v>14.1</v>
      </c>
      <c r="C14" s="8">
        <f>'WA Sch. 1-2'!C15</f>
        <v>198.81</v>
      </c>
      <c r="D14" s="16">
        <f>'WA Sch. 1-2'!D15</f>
        <v>240.05</v>
      </c>
      <c r="E14" s="74">
        <f>'WA Sch. 1-2'!E15</f>
        <v>21</v>
      </c>
      <c r="F14" s="8">
        <f t="shared" si="2"/>
        <v>441</v>
      </c>
      <c r="G14" s="8">
        <f>'WA Sch. 1-2'!G15</f>
        <v>241.5</v>
      </c>
      <c r="H14" s="8">
        <f t="shared" si="3"/>
        <v>-6.9</v>
      </c>
      <c r="I14" s="8">
        <f t="shared" si="0"/>
        <v>-242.19</v>
      </c>
      <c r="J14" s="8">
        <f t="shared" si="0"/>
        <v>-1.4499999999999886</v>
      </c>
      <c r="K14" s="9">
        <v>40</v>
      </c>
      <c r="L14" s="9">
        <v>1825410</v>
      </c>
      <c r="M14" s="9">
        <v>-240533</v>
      </c>
      <c r="N14" s="9">
        <f t="shared" si="4"/>
        <v>1584877</v>
      </c>
      <c r="O14" s="9">
        <f t="shared" si="5"/>
        <v>39621.925000000003</v>
      </c>
      <c r="P14" s="8">
        <f t="shared" si="6"/>
        <v>-184.5101431252011</v>
      </c>
      <c r="Q14" s="8">
        <f t="shared" si="7"/>
        <v>39437.414856874799</v>
      </c>
      <c r="R14" s="9">
        <f t="shared" si="1"/>
        <v>1577496.5942749919</v>
      </c>
      <c r="S14" s="21"/>
      <c r="U14" s="2">
        <v>41456</v>
      </c>
      <c r="V14" s="8">
        <f t="shared" ref="V14:W14" si="14">E26</f>
        <v>0</v>
      </c>
      <c r="W14" s="8">
        <f t="shared" si="14"/>
        <v>0</v>
      </c>
      <c r="X14" s="7">
        <v>7</v>
      </c>
      <c r="Y14" s="7">
        <v>0</v>
      </c>
      <c r="Z14" s="7">
        <v>0</v>
      </c>
      <c r="AA14" s="7">
        <v>0</v>
      </c>
      <c r="AB14" s="7">
        <v>1</v>
      </c>
      <c r="AC14" s="7">
        <v>0</v>
      </c>
      <c r="AD14" s="7">
        <v>0</v>
      </c>
      <c r="AE14" s="8">
        <f t="shared" si="9"/>
        <v>37660.068181818184</v>
      </c>
      <c r="AG14" s="18" t="s">
        <v>35</v>
      </c>
      <c r="AH14" s="18">
        <v>120</v>
      </c>
    </row>
    <row r="15" spans="1:34">
      <c r="A15" s="2">
        <v>41122</v>
      </c>
      <c r="B15" s="16">
        <f>'WA Sch. 1-2'!B16</f>
        <v>19.350000000000001</v>
      </c>
      <c r="C15" s="8">
        <f>'WA Sch. 1-2'!C16</f>
        <v>374.42250000000007</v>
      </c>
      <c r="D15" s="16">
        <f>'WA Sch. 1-2'!D16</f>
        <v>204.95</v>
      </c>
      <c r="E15" s="74">
        <f>'WA Sch. 1-2'!E16</f>
        <v>16</v>
      </c>
      <c r="F15" s="8">
        <f t="shared" si="2"/>
        <v>256</v>
      </c>
      <c r="G15" s="8">
        <f>'WA Sch. 1-2'!G16</f>
        <v>222</v>
      </c>
      <c r="H15" s="8">
        <f t="shared" si="3"/>
        <v>3.3500000000000014</v>
      </c>
      <c r="I15" s="8">
        <f t="shared" si="0"/>
        <v>118.42250000000007</v>
      </c>
      <c r="J15" s="8">
        <f t="shared" si="0"/>
        <v>-17.050000000000011</v>
      </c>
      <c r="K15" s="9">
        <v>40</v>
      </c>
      <c r="L15" s="9">
        <v>1583716</v>
      </c>
      <c r="M15" s="9">
        <v>233573</v>
      </c>
      <c r="N15" s="9">
        <f t="shared" si="4"/>
        <v>1817289</v>
      </c>
      <c r="O15" s="9">
        <f t="shared" si="5"/>
        <v>45432.224999999999</v>
      </c>
      <c r="P15" s="8">
        <f t="shared" si="6"/>
        <v>89.587515777736897</v>
      </c>
      <c r="Q15" s="8">
        <f t="shared" si="7"/>
        <v>45521.812515777732</v>
      </c>
      <c r="R15" s="9">
        <f t="shared" si="1"/>
        <v>1820872.5006311093</v>
      </c>
      <c r="S15" s="21"/>
      <c r="U15" s="2">
        <v>41487</v>
      </c>
      <c r="V15" s="8">
        <f t="shared" ref="V15:W15" si="15">E27</f>
        <v>7</v>
      </c>
      <c r="W15" s="8">
        <f t="shared" si="15"/>
        <v>49</v>
      </c>
      <c r="X15" s="7">
        <v>8</v>
      </c>
      <c r="Y15" s="7">
        <v>0</v>
      </c>
      <c r="Z15" s="7">
        <v>0</v>
      </c>
      <c r="AA15" s="7">
        <v>0</v>
      </c>
      <c r="AB15" s="7">
        <v>1</v>
      </c>
      <c r="AC15" s="7">
        <v>0</v>
      </c>
      <c r="AD15" s="7">
        <v>0</v>
      </c>
      <c r="AE15" s="8">
        <f t="shared" si="9"/>
        <v>41701.365853658535</v>
      </c>
    </row>
    <row r="16" spans="1:34" ht="15.75" thickBot="1">
      <c r="A16" s="2">
        <v>41153</v>
      </c>
      <c r="B16" s="16">
        <f>'WA Sch. 1-2'!B17</f>
        <v>152.32499999999999</v>
      </c>
      <c r="C16" s="8">
        <f>'WA Sch. 1-2'!C17</f>
        <v>23202.905624999996</v>
      </c>
      <c r="D16" s="16">
        <f>'WA Sch. 1-2'!D17</f>
        <v>43.875</v>
      </c>
      <c r="E16" s="74">
        <f>'WA Sch. 1-2'!E17</f>
        <v>72.5</v>
      </c>
      <c r="F16" s="8">
        <f t="shared" si="2"/>
        <v>5256.25</v>
      </c>
      <c r="G16" s="8">
        <f>'WA Sch. 1-2'!G17</f>
        <v>25</v>
      </c>
      <c r="H16" s="8">
        <f t="shared" si="3"/>
        <v>79.824999999999989</v>
      </c>
      <c r="I16" s="8">
        <f t="shared" si="0"/>
        <v>17946.655624999996</v>
      </c>
      <c r="J16" s="8">
        <f t="shared" si="0"/>
        <v>18.875</v>
      </c>
      <c r="K16" s="9">
        <v>43</v>
      </c>
      <c r="L16" s="9">
        <v>1814407</v>
      </c>
      <c r="M16" s="9">
        <v>-142838</v>
      </c>
      <c r="N16" s="9">
        <f t="shared" si="4"/>
        <v>1671569</v>
      </c>
      <c r="O16" s="9">
        <f t="shared" si="5"/>
        <v>38873.697674418603</v>
      </c>
      <c r="P16" s="8">
        <f t="shared" si="6"/>
        <v>2252.1871907383411</v>
      </c>
      <c r="Q16" s="8">
        <f t="shared" si="7"/>
        <v>41125.884865156942</v>
      </c>
      <c r="R16" s="9">
        <f t="shared" si="1"/>
        <v>1768413.0492017486</v>
      </c>
      <c r="S16" s="21"/>
      <c r="U16" s="2">
        <v>41518</v>
      </c>
      <c r="V16" s="8">
        <f t="shared" ref="V16:W16" si="16">E28</f>
        <v>164.5</v>
      </c>
      <c r="W16" s="8">
        <f t="shared" si="16"/>
        <v>27060.25</v>
      </c>
      <c r="X16" s="7">
        <v>9</v>
      </c>
      <c r="Y16" s="7">
        <v>0</v>
      </c>
      <c r="Z16" s="7">
        <v>0</v>
      </c>
      <c r="AA16" s="7">
        <v>0</v>
      </c>
      <c r="AB16" s="7">
        <v>1</v>
      </c>
      <c r="AC16" s="7">
        <v>0</v>
      </c>
      <c r="AD16" s="7">
        <v>0</v>
      </c>
      <c r="AE16" s="8">
        <f t="shared" si="9"/>
        <v>44358.512195121948</v>
      </c>
      <c r="AG16" t="s">
        <v>36</v>
      </c>
    </row>
    <row r="17" spans="1:71">
      <c r="A17" s="2">
        <v>41183</v>
      </c>
      <c r="B17" s="16">
        <f>'WA Sch. 1-2'!B18</f>
        <v>510.4</v>
      </c>
      <c r="C17" s="8">
        <f>'WA Sch. 1-2'!C18</f>
        <v>260508.15999999997</v>
      </c>
      <c r="D17" s="16">
        <f>'WA Sch. 1-2'!D18</f>
        <v>0.65</v>
      </c>
      <c r="E17" s="74">
        <f>'WA Sch. 1-2'!E18</f>
        <v>511.5</v>
      </c>
      <c r="F17" s="8">
        <f t="shared" si="2"/>
        <v>261632.25</v>
      </c>
      <c r="G17" s="8">
        <f>'WA Sch. 1-2'!G18</f>
        <v>0</v>
      </c>
      <c r="H17" s="8">
        <f t="shared" si="3"/>
        <v>-1.1000000000000227</v>
      </c>
      <c r="I17" s="8">
        <f t="shared" si="0"/>
        <v>-1124.0900000000256</v>
      </c>
      <c r="J17" s="8">
        <f t="shared" si="0"/>
        <v>0.65</v>
      </c>
      <c r="K17" s="9">
        <v>40</v>
      </c>
      <c r="L17" s="9">
        <v>1675559</v>
      </c>
      <c r="M17" s="9">
        <v>612779</v>
      </c>
      <c r="N17" s="9">
        <f t="shared" si="4"/>
        <v>2288338</v>
      </c>
      <c r="O17" s="9">
        <f t="shared" si="5"/>
        <v>57208.45</v>
      </c>
      <c r="P17" s="8">
        <f t="shared" si="6"/>
        <v>-37.844803316818684</v>
      </c>
      <c r="Q17" s="8">
        <f t="shared" si="7"/>
        <v>57170.60519668318</v>
      </c>
      <c r="R17" s="9">
        <f t="shared" si="1"/>
        <v>2286824.2078673271</v>
      </c>
      <c r="S17" s="21"/>
      <c r="U17" s="2">
        <v>41548</v>
      </c>
      <c r="V17" s="8">
        <f t="shared" ref="V17:W17" si="17">E29</f>
        <v>599</v>
      </c>
      <c r="W17" s="8">
        <f t="shared" si="17"/>
        <v>358801</v>
      </c>
      <c r="X17" s="7">
        <v>10</v>
      </c>
      <c r="Y17" s="7">
        <v>0</v>
      </c>
      <c r="Z17" s="7">
        <v>0</v>
      </c>
      <c r="AA17" s="7">
        <v>1</v>
      </c>
      <c r="AB17" s="7">
        <v>1</v>
      </c>
      <c r="AC17" s="7">
        <v>0</v>
      </c>
      <c r="AD17" s="7">
        <v>0</v>
      </c>
      <c r="AE17" s="8">
        <f t="shared" si="9"/>
        <v>58881.279069767443</v>
      </c>
      <c r="AG17" s="19"/>
      <c r="AH17" s="19" t="s">
        <v>41</v>
      </c>
      <c r="AI17" s="19" t="s">
        <v>42</v>
      </c>
      <c r="AJ17" s="19" t="s">
        <v>43</v>
      </c>
      <c r="AK17" s="19" t="s">
        <v>44</v>
      </c>
      <c r="AL17" s="19" t="s">
        <v>45</v>
      </c>
    </row>
    <row r="18" spans="1:71">
      <c r="A18" s="2">
        <v>41214</v>
      </c>
      <c r="B18" s="16">
        <f>'WA Sch. 1-2'!B19</f>
        <v>874.97500000000002</v>
      </c>
      <c r="C18" s="8">
        <f>'WA Sch. 1-2'!C19</f>
        <v>765581.25062499999</v>
      </c>
      <c r="D18" s="16">
        <f>'WA Sch. 1-2'!D19</f>
        <v>0</v>
      </c>
      <c r="E18" s="74">
        <f>'WA Sch. 1-2'!E19</f>
        <v>781</v>
      </c>
      <c r="F18" s="8">
        <f t="shared" si="2"/>
        <v>609961</v>
      </c>
      <c r="G18" s="8">
        <f>'WA Sch. 1-2'!G19</f>
        <v>0</v>
      </c>
      <c r="H18" s="8">
        <f t="shared" si="3"/>
        <v>93.975000000000023</v>
      </c>
      <c r="I18" s="8">
        <f t="shared" si="0"/>
        <v>155620.25062499999</v>
      </c>
      <c r="J18" s="8">
        <f t="shared" si="0"/>
        <v>0</v>
      </c>
      <c r="K18" s="9">
        <v>42</v>
      </c>
      <c r="L18" s="9">
        <v>2302379</v>
      </c>
      <c r="M18" s="9">
        <v>398653</v>
      </c>
      <c r="N18" s="9">
        <f t="shared" si="4"/>
        <v>2701032</v>
      </c>
      <c r="O18" s="9">
        <f t="shared" si="5"/>
        <v>64310.285714285717</v>
      </c>
      <c r="P18" s="8">
        <f t="shared" si="6"/>
        <v>3695.9212872474463</v>
      </c>
      <c r="Q18" s="8">
        <f t="shared" si="7"/>
        <v>68006.20700153317</v>
      </c>
      <c r="R18" s="9">
        <f t="shared" si="1"/>
        <v>2856260.6940643932</v>
      </c>
      <c r="S18" s="21"/>
      <c r="U18" s="2">
        <v>41579</v>
      </c>
      <c r="V18" s="8">
        <f t="shared" ref="V18:W18" si="18">E30</f>
        <v>906.5</v>
      </c>
      <c r="W18" s="8">
        <f t="shared" si="18"/>
        <v>821742.25</v>
      </c>
      <c r="X18" s="7">
        <v>11</v>
      </c>
      <c r="Y18" s="7">
        <v>0</v>
      </c>
      <c r="Z18" s="7">
        <v>0</v>
      </c>
      <c r="AA18" s="7">
        <v>0</v>
      </c>
      <c r="AB18" s="7">
        <v>1</v>
      </c>
      <c r="AC18" s="7">
        <v>0</v>
      </c>
      <c r="AD18" s="7">
        <v>0</v>
      </c>
      <c r="AE18" s="8">
        <f t="shared" si="9"/>
        <v>69909.690476190473</v>
      </c>
      <c r="AG18" s="17" t="s">
        <v>37</v>
      </c>
      <c r="AH18" s="17">
        <v>9</v>
      </c>
      <c r="AI18" s="17">
        <v>32197783638.103672</v>
      </c>
      <c r="AJ18" s="17">
        <v>3577531515.3448524</v>
      </c>
      <c r="AK18" s="17">
        <v>236.2463028117908</v>
      </c>
      <c r="AL18" s="17">
        <v>1.1598961327941233E-67</v>
      </c>
    </row>
    <row r="19" spans="1:71">
      <c r="A19" s="2">
        <v>41244</v>
      </c>
      <c r="B19" s="16">
        <f>'WA Sch. 1-2'!B20</f>
        <v>1138.7249999999999</v>
      </c>
      <c r="C19" s="8">
        <f>'WA Sch. 1-2'!C20</f>
        <v>1296694.6256249999</v>
      </c>
      <c r="D19" s="16">
        <f>'WA Sch. 1-2'!D20</f>
        <v>0</v>
      </c>
      <c r="E19" s="74">
        <f>'WA Sch. 1-2'!E20</f>
        <v>1045.5</v>
      </c>
      <c r="F19" s="8">
        <f t="shared" si="2"/>
        <v>1093070.25</v>
      </c>
      <c r="G19" s="8">
        <f>'WA Sch. 1-2'!G20</f>
        <v>0</v>
      </c>
      <c r="H19" s="8">
        <f t="shared" si="3"/>
        <v>93.224999999999909</v>
      </c>
      <c r="I19" s="8">
        <f t="shared" si="0"/>
        <v>203624.37562499987</v>
      </c>
      <c r="J19" s="8">
        <f t="shared" si="0"/>
        <v>0</v>
      </c>
      <c r="K19" s="9">
        <v>52</v>
      </c>
      <c r="L19" s="9">
        <v>2706281</v>
      </c>
      <c r="M19" s="9">
        <v>360536</v>
      </c>
      <c r="N19" s="9">
        <f t="shared" si="4"/>
        <v>3066817</v>
      </c>
      <c r="O19" s="9">
        <f t="shared" si="5"/>
        <v>58977.25</v>
      </c>
      <c r="P19" s="8">
        <f t="shared" si="6"/>
        <v>4048.8838134172192</v>
      </c>
      <c r="Q19" s="8">
        <f t="shared" si="7"/>
        <v>63026.133813417218</v>
      </c>
      <c r="R19" s="9">
        <f t="shared" si="1"/>
        <v>3277358.9582976955</v>
      </c>
      <c r="S19" s="21"/>
      <c r="U19" s="2">
        <v>41609</v>
      </c>
      <c r="V19" s="8">
        <f t="shared" ref="V19:W19" si="19">E31</f>
        <v>1220</v>
      </c>
      <c r="W19" s="8">
        <f t="shared" si="19"/>
        <v>1488400</v>
      </c>
      <c r="X19" s="7">
        <v>12</v>
      </c>
      <c r="Y19" s="7">
        <v>0</v>
      </c>
      <c r="Z19" s="7">
        <v>0</v>
      </c>
      <c r="AA19" s="7">
        <v>0</v>
      </c>
      <c r="AB19" s="7">
        <v>1</v>
      </c>
      <c r="AC19" s="7">
        <v>0</v>
      </c>
      <c r="AD19" s="7">
        <v>0</v>
      </c>
      <c r="AE19" s="8">
        <f t="shared" si="9"/>
        <v>79904.434782608689</v>
      </c>
      <c r="AG19" s="17" t="s">
        <v>38</v>
      </c>
      <c r="AH19" s="17">
        <v>110</v>
      </c>
      <c r="AI19" s="17">
        <v>1665755027.7154779</v>
      </c>
      <c r="AJ19" s="17">
        <v>15143227.524686163</v>
      </c>
      <c r="AK19" s="17"/>
      <c r="AL19" s="17"/>
    </row>
    <row r="20" spans="1:71" ht="15.75" thickBot="1">
      <c r="A20" s="2">
        <v>41275</v>
      </c>
      <c r="B20" s="8">
        <f>'WA Sch. 1-2'!B21</f>
        <v>1095.1500000000001</v>
      </c>
      <c r="C20" s="8">
        <f>'WA Sch. 1-2'!C21</f>
        <v>1199353.5225000002</v>
      </c>
      <c r="D20" s="8">
        <f>'WA Sch. 1-2'!D21</f>
        <v>0</v>
      </c>
      <c r="E20" s="74">
        <f>'WA Sch. 1-2'!E21</f>
        <v>1249.5</v>
      </c>
      <c r="F20" s="8">
        <f t="shared" si="2"/>
        <v>1561250.25</v>
      </c>
      <c r="G20" s="8">
        <f>'WA Sch. 1-2'!G21</f>
        <v>0</v>
      </c>
      <c r="H20" s="8">
        <f>B20-E20</f>
        <v>-154.34999999999991</v>
      </c>
      <c r="I20" s="8">
        <f t="shared" si="0"/>
        <v>-361896.7274999998</v>
      </c>
      <c r="J20" s="8">
        <f t="shared" si="0"/>
        <v>0</v>
      </c>
      <c r="K20" s="9">
        <v>47</v>
      </c>
      <c r="L20" s="9">
        <v>3063367</v>
      </c>
      <c r="M20" s="9">
        <v>618989</v>
      </c>
      <c r="N20" s="9">
        <f t="shared" si="4"/>
        <v>3682356</v>
      </c>
      <c r="O20" s="9">
        <f t="shared" si="5"/>
        <v>78348</v>
      </c>
      <c r="P20" s="8">
        <f t="shared" si="6"/>
        <v>-6895.9281335629385</v>
      </c>
      <c r="Q20" s="8">
        <f t="shared" si="7"/>
        <v>71452.071866437065</v>
      </c>
      <c r="R20" s="9">
        <f t="shared" si="1"/>
        <v>3358247.3777225423</v>
      </c>
      <c r="S20" s="21"/>
      <c r="U20" s="2">
        <v>41640</v>
      </c>
      <c r="V20" s="8">
        <f t="shared" ref="V20:W20" si="20">E32</f>
        <v>1040</v>
      </c>
      <c r="W20" s="8">
        <f t="shared" si="20"/>
        <v>1081600</v>
      </c>
      <c r="X20" s="7">
        <v>13</v>
      </c>
      <c r="Y20" s="7">
        <v>0</v>
      </c>
      <c r="Z20" s="7">
        <v>0</v>
      </c>
      <c r="AA20" s="7">
        <v>0</v>
      </c>
      <c r="AB20" s="7">
        <v>1</v>
      </c>
      <c r="AC20" s="7">
        <v>0</v>
      </c>
      <c r="AD20" s="7">
        <v>0</v>
      </c>
      <c r="AE20" s="8">
        <f t="shared" si="9"/>
        <v>74830.063829787236</v>
      </c>
      <c r="AG20" s="18" t="s">
        <v>39</v>
      </c>
      <c r="AH20" s="18">
        <v>119</v>
      </c>
      <c r="AI20" s="18">
        <v>33863538665.819149</v>
      </c>
      <c r="AJ20" s="18"/>
      <c r="AK20" s="18"/>
      <c r="AL20" s="18"/>
    </row>
    <row r="21" spans="1:71" ht="15.75" thickBot="1">
      <c r="A21" s="2">
        <v>41306</v>
      </c>
      <c r="B21" s="8">
        <f>'WA Sch. 1-2'!B22</f>
        <v>932.76424999999995</v>
      </c>
      <c r="C21" s="8">
        <f>'WA Sch. 1-2'!C22</f>
        <v>870049.14607806236</v>
      </c>
      <c r="D21" s="8">
        <f>'WA Sch. 1-2'!D22</f>
        <v>0</v>
      </c>
      <c r="E21" s="8">
        <f>'WA Sch. 1-2'!E22</f>
        <v>873.5</v>
      </c>
      <c r="F21" s="8">
        <f t="shared" si="2"/>
        <v>763002.25</v>
      </c>
      <c r="G21" s="8">
        <f>'WA Sch. 1-2'!G22</f>
        <v>0</v>
      </c>
      <c r="H21" s="8">
        <f t="shared" si="3"/>
        <v>59.264249999999947</v>
      </c>
      <c r="I21" s="8">
        <f t="shared" si="0"/>
        <v>107046.89607806236</v>
      </c>
      <c r="J21" s="8">
        <f t="shared" si="0"/>
        <v>0</v>
      </c>
      <c r="K21" s="9">
        <v>40</v>
      </c>
      <c r="L21" s="9">
        <v>3708843</v>
      </c>
      <c r="M21" s="9">
        <v>-842998</v>
      </c>
      <c r="N21" s="9">
        <f t="shared" si="4"/>
        <v>2865845</v>
      </c>
      <c r="O21" s="9">
        <f t="shared" si="5"/>
        <v>71646.125</v>
      </c>
      <c r="P21" s="8">
        <f t="shared" si="6"/>
        <v>2399.9626920542369</v>
      </c>
      <c r="Q21" s="8">
        <f t="shared" si="7"/>
        <v>74046.087692054236</v>
      </c>
      <c r="R21" s="9">
        <f t="shared" si="1"/>
        <v>2961843.5076821693</v>
      </c>
      <c r="S21" s="21"/>
      <c r="U21" s="2">
        <v>41671</v>
      </c>
      <c r="V21" s="8">
        <f t="shared" ref="V21:W21" si="21">E33</f>
        <v>1091.5</v>
      </c>
      <c r="W21" s="8">
        <f t="shared" si="21"/>
        <v>1191372.25</v>
      </c>
      <c r="X21" s="7">
        <v>14</v>
      </c>
      <c r="Y21" s="7">
        <v>0</v>
      </c>
      <c r="Z21" s="7">
        <v>0</v>
      </c>
      <c r="AA21" s="7">
        <v>0</v>
      </c>
      <c r="AB21" s="7">
        <v>1</v>
      </c>
      <c r="AC21" s="7">
        <v>0</v>
      </c>
      <c r="AD21" s="7">
        <v>0</v>
      </c>
      <c r="AE21" s="8">
        <f t="shared" si="9"/>
        <v>79578.230769230766</v>
      </c>
    </row>
    <row r="22" spans="1:71">
      <c r="A22" s="2">
        <v>41334</v>
      </c>
      <c r="B22" s="8">
        <f>'WA Sch. 1-2'!B23</f>
        <v>767.35</v>
      </c>
      <c r="C22" s="8">
        <f>'WA Sch. 1-2'!C23</f>
        <v>588826.02250000008</v>
      </c>
      <c r="D22" s="8">
        <f>'WA Sch. 1-2'!D23</f>
        <v>0</v>
      </c>
      <c r="E22" s="8">
        <f>'WA Sch. 1-2'!E23</f>
        <v>738</v>
      </c>
      <c r="F22" s="8">
        <f t="shared" si="2"/>
        <v>544644</v>
      </c>
      <c r="G22" s="8">
        <f>'WA Sch. 1-2'!G23</f>
        <v>0</v>
      </c>
      <c r="H22" s="8">
        <f t="shared" si="3"/>
        <v>29.350000000000023</v>
      </c>
      <c r="I22" s="8">
        <f t="shared" si="0"/>
        <v>44182.022500000079</v>
      </c>
      <c r="J22" s="8">
        <f t="shared" si="0"/>
        <v>0</v>
      </c>
      <c r="K22" s="9">
        <v>44</v>
      </c>
      <c r="L22" s="9">
        <v>2869448</v>
      </c>
      <c r="M22" s="9">
        <v>-97363</v>
      </c>
      <c r="N22" s="9">
        <f t="shared" si="4"/>
        <v>2772085</v>
      </c>
      <c r="O22" s="9">
        <f t="shared" si="5"/>
        <v>63001.931818181816</v>
      </c>
      <c r="P22" s="8">
        <f t="shared" si="6"/>
        <v>1119.9659237042222</v>
      </c>
      <c r="Q22" s="8">
        <f t="shared" si="7"/>
        <v>64121.897741886038</v>
      </c>
      <c r="R22" s="9">
        <f t="shared" si="1"/>
        <v>2821363.5006429856</v>
      </c>
      <c r="S22" s="21"/>
      <c r="U22" s="2">
        <v>41699</v>
      </c>
      <c r="V22" s="8">
        <f t="shared" ref="V22:W22" si="22">E34</f>
        <v>786.5</v>
      </c>
      <c r="W22" s="8">
        <f t="shared" si="22"/>
        <v>618582.25</v>
      </c>
      <c r="X22" s="7">
        <v>15</v>
      </c>
      <c r="Y22" s="7">
        <v>1</v>
      </c>
      <c r="Z22" s="7">
        <v>0</v>
      </c>
      <c r="AA22" s="7">
        <v>0</v>
      </c>
      <c r="AB22" s="7">
        <v>1</v>
      </c>
      <c r="AC22" s="7">
        <v>0</v>
      </c>
      <c r="AD22" s="7">
        <v>0</v>
      </c>
      <c r="AE22" s="8">
        <f t="shared" si="9"/>
        <v>64055.777777777781</v>
      </c>
      <c r="AG22" s="19"/>
      <c r="AH22" s="19" t="s">
        <v>46</v>
      </c>
      <c r="AI22" s="19" t="s">
        <v>34</v>
      </c>
      <c r="AJ22" s="19" t="s">
        <v>47</v>
      </c>
      <c r="AK22" s="19" t="s">
        <v>48</v>
      </c>
      <c r="AL22" s="19" t="s">
        <v>49</v>
      </c>
      <c r="AM22" s="19" t="s">
        <v>50</v>
      </c>
      <c r="AN22" s="19" t="s">
        <v>51</v>
      </c>
      <c r="AO22" s="19" t="s">
        <v>52</v>
      </c>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row>
    <row r="23" spans="1:71">
      <c r="A23" s="2">
        <v>41365</v>
      </c>
      <c r="B23" s="8">
        <f>'WA Sch. 1-2'!B24</f>
        <v>547.15</v>
      </c>
      <c r="C23" s="8">
        <f>'WA Sch. 1-2'!C24</f>
        <v>299373.1225</v>
      </c>
      <c r="D23" s="8">
        <f>'WA Sch. 1-2'!D24</f>
        <v>0.375</v>
      </c>
      <c r="E23" s="8">
        <f>'WA Sch. 1-2'!E24</f>
        <v>568.5</v>
      </c>
      <c r="F23" s="8">
        <f t="shared" si="2"/>
        <v>323192.25</v>
      </c>
      <c r="G23" s="8">
        <f>'WA Sch. 1-2'!G24</f>
        <v>0</v>
      </c>
      <c r="H23" s="8">
        <f t="shared" si="3"/>
        <v>-21.350000000000023</v>
      </c>
      <c r="I23" s="8">
        <f t="shared" si="0"/>
        <v>-23819.127500000002</v>
      </c>
      <c r="J23" s="8">
        <f t="shared" si="0"/>
        <v>0.375</v>
      </c>
      <c r="K23" s="9">
        <v>39</v>
      </c>
      <c r="L23" s="9">
        <v>2767000</v>
      </c>
      <c r="M23" s="9">
        <v>-327838</v>
      </c>
      <c r="N23" s="9">
        <f t="shared" si="4"/>
        <v>2439162</v>
      </c>
      <c r="O23" s="9">
        <f t="shared" si="5"/>
        <v>62542.615384615383</v>
      </c>
      <c r="P23" s="8">
        <f t="shared" si="6"/>
        <v>-750.07792504575457</v>
      </c>
      <c r="Q23" s="8">
        <f t="shared" si="7"/>
        <v>61792.537459569627</v>
      </c>
      <c r="R23" s="9">
        <f t="shared" si="1"/>
        <v>2409908.9609232154</v>
      </c>
      <c r="S23" s="21"/>
      <c r="U23" s="2">
        <v>41730</v>
      </c>
      <c r="V23" s="8">
        <f t="shared" ref="V23:W23" si="23">E35</f>
        <v>543.5</v>
      </c>
      <c r="W23" s="8">
        <f t="shared" si="23"/>
        <v>295392.25</v>
      </c>
      <c r="X23" s="7">
        <v>16</v>
      </c>
      <c r="Y23" s="7">
        <v>0</v>
      </c>
      <c r="Z23" s="7">
        <v>1</v>
      </c>
      <c r="AA23" s="7">
        <v>0</v>
      </c>
      <c r="AB23" s="7">
        <v>1</v>
      </c>
      <c r="AC23" s="7">
        <v>0</v>
      </c>
      <c r="AD23" s="7">
        <v>0</v>
      </c>
      <c r="AE23" s="8">
        <f t="shared" si="9"/>
        <v>59183.195121951219</v>
      </c>
      <c r="AG23" s="17" t="s">
        <v>40</v>
      </c>
      <c r="AH23" s="17">
        <v>39052.098157905966</v>
      </c>
      <c r="AI23" s="17">
        <v>1578.860413769022</v>
      </c>
      <c r="AJ23" s="17">
        <v>24.73435765273361</v>
      </c>
      <c r="AK23" s="17">
        <v>9.5393377505231258E-47</v>
      </c>
      <c r="AL23" s="17">
        <v>35923.167404565364</v>
      </c>
      <c r="AM23" s="17">
        <v>42181.028911246569</v>
      </c>
      <c r="AN23" s="17">
        <v>35923.167404565364</v>
      </c>
      <c r="AO23" s="17">
        <v>42181.028911246569</v>
      </c>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row>
    <row r="24" spans="1:71">
      <c r="A24" s="2">
        <v>41395</v>
      </c>
      <c r="B24" s="8">
        <f>'WA Sch. 1-2'!B25</f>
        <v>290.02499999999998</v>
      </c>
      <c r="C24" s="8">
        <f>'WA Sch. 1-2'!C25</f>
        <v>84114.500624999986</v>
      </c>
      <c r="D24" s="8">
        <f>'WA Sch. 1-2'!D25</f>
        <v>14.95</v>
      </c>
      <c r="E24" s="8">
        <f>'WA Sch. 1-2'!E25</f>
        <v>279.5</v>
      </c>
      <c r="F24" s="8">
        <f t="shared" si="2"/>
        <v>78120.25</v>
      </c>
      <c r="G24" s="8">
        <f>'WA Sch. 1-2'!G25</f>
        <v>28.5</v>
      </c>
      <c r="H24" s="8">
        <f t="shared" si="3"/>
        <v>10.524999999999977</v>
      </c>
      <c r="I24" s="8">
        <f t="shared" si="0"/>
        <v>5994.250624999986</v>
      </c>
      <c r="J24" s="8">
        <f t="shared" si="0"/>
        <v>-13.55</v>
      </c>
      <c r="K24" s="9">
        <v>42</v>
      </c>
      <c r="L24" s="9">
        <v>2440274</v>
      </c>
      <c r="M24" s="9">
        <v>-461146</v>
      </c>
      <c r="N24" s="9">
        <f t="shared" si="4"/>
        <v>1979128</v>
      </c>
      <c r="O24" s="9">
        <f t="shared" si="5"/>
        <v>47122.095238095237</v>
      </c>
      <c r="P24" s="8">
        <f t="shared" si="6"/>
        <v>325.12877734629035</v>
      </c>
      <c r="Q24" s="8">
        <f t="shared" si="7"/>
        <v>47447.224015441527</v>
      </c>
      <c r="R24" s="9">
        <f t="shared" si="1"/>
        <v>1992783.4086485442</v>
      </c>
      <c r="S24" s="21"/>
      <c r="U24" s="2">
        <v>41760</v>
      </c>
      <c r="V24" s="8">
        <f t="shared" ref="V24:W24" si="24">E36</f>
        <v>231.5</v>
      </c>
      <c r="W24" s="8">
        <f t="shared" si="24"/>
        <v>53592.25</v>
      </c>
      <c r="X24" s="7">
        <v>17</v>
      </c>
      <c r="Y24" s="7">
        <v>0</v>
      </c>
      <c r="Z24" s="7">
        <v>0</v>
      </c>
      <c r="AA24" s="7">
        <v>0</v>
      </c>
      <c r="AB24" s="7">
        <v>1</v>
      </c>
      <c r="AC24" s="7">
        <v>0</v>
      </c>
      <c r="AD24" s="7">
        <v>0</v>
      </c>
      <c r="AE24" s="8">
        <f t="shared" si="9"/>
        <v>48756.720930232557</v>
      </c>
      <c r="AG24" s="17" t="s">
        <v>4</v>
      </c>
      <c r="AH24" s="17">
        <v>26.045644726754308</v>
      </c>
      <c r="AI24" s="17">
        <v>4.0732411039057483</v>
      </c>
      <c r="AJ24" s="17">
        <v>6.3943292484649792</v>
      </c>
      <c r="AK24" s="17">
        <v>4.0233308630908548E-9</v>
      </c>
      <c r="AL24" s="17">
        <v>17.973436921279351</v>
      </c>
      <c r="AM24" s="17">
        <v>34.117852532229264</v>
      </c>
      <c r="AN24" s="17">
        <v>17.973436921279351</v>
      </c>
      <c r="AO24" s="17">
        <v>34.117852532229264</v>
      </c>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row>
    <row r="25" spans="1:71">
      <c r="A25" s="2">
        <v>41426</v>
      </c>
      <c r="B25" s="8">
        <f>'WA Sch. 1-2'!B26</f>
        <v>126.95</v>
      </c>
      <c r="C25" s="8">
        <f>'WA Sch. 1-2'!C26</f>
        <v>16116.302500000002</v>
      </c>
      <c r="D25" s="8">
        <f>'WA Sch. 1-2'!D26</f>
        <v>68</v>
      </c>
      <c r="E25" s="8">
        <f>'WA Sch. 1-2'!E26</f>
        <v>144.5</v>
      </c>
      <c r="F25" s="8">
        <f t="shared" si="2"/>
        <v>20880.25</v>
      </c>
      <c r="G25" s="8">
        <f>'WA Sch. 1-2'!G26</f>
        <v>45.5</v>
      </c>
      <c r="H25" s="8">
        <f t="shared" si="3"/>
        <v>-17.549999999999997</v>
      </c>
      <c r="I25" s="8">
        <f t="shared" si="0"/>
        <v>-4763.9474999999984</v>
      </c>
      <c r="J25" s="8">
        <f t="shared" si="0"/>
        <v>22.5</v>
      </c>
      <c r="K25" s="9">
        <v>45</v>
      </c>
      <c r="L25" s="9">
        <v>1907150</v>
      </c>
      <c r="M25" s="9">
        <v>-322020</v>
      </c>
      <c r="N25" s="9">
        <f t="shared" si="4"/>
        <v>1585130</v>
      </c>
      <c r="O25" s="9">
        <f t="shared" si="5"/>
        <v>35225.111111111109</v>
      </c>
      <c r="P25" s="8">
        <f t="shared" si="6"/>
        <v>-501.51162542937806</v>
      </c>
      <c r="Q25" s="8">
        <f t="shared" si="7"/>
        <v>34723.599485681734</v>
      </c>
      <c r="R25" s="9">
        <f t="shared" si="1"/>
        <v>1562561.976855678</v>
      </c>
      <c r="S25" s="21"/>
      <c r="U25" s="2">
        <v>41791</v>
      </c>
      <c r="V25" s="8">
        <f t="shared" ref="V25:W25" si="25">E37</f>
        <v>112</v>
      </c>
      <c r="W25" s="8">
        <f t="shared" si="25"/>
        <v>12544</v>
      </c>
      <c r="X25" s="7">
        <v>18</v>
      </c>
      <c r="Y25" s="7">
        <v>0</v>
      </c>
      <c r="Z25" s="7">
        <v>0</v>
      </c>
      <c r="AA25" s="7">
        <v>0</v>
      </c>
      <c r="AB25" s="7">
        <v>1</v>
      </c>
      <c r="AC25" s="7">
        <v>0</v>
      </c>
      <c r="AD25" s="7">
        <v>0</v>
      </c>
      <c r="AE25" s="8">
        <f t="shared" si="9"/>
        <v>45499.341463414632</v>
      </c>
      <c r="AG25" s="17" t="s">
        <v>5</v>
      </c>
      <c r="AH25" s="17">
        <v>7.9835554880722387E-3</v>
      </c>
      <c r="AI25" s="17">
        <v>3.4495344040682959E-3</v>
      </c>
      <c r="AJ25" s="17">
        <v>2.3143863933221334</v>
      </c>
      <c r="AK25" s="17">
        <v>2.2503475397690431E-2</v>
      </c>
      <c r="AL25" s="17">
        <v>1.1473879665685038E-3</v>
      </c>
      <c r="AM25" s="17">
        <v>1.4819723009575974E-2</v>
      </c>
      <c r="AN25" s="17">
        <v>1.1473879665685038E-3</v>
      </c>
      <c r="AO25" s="17">
        <v>1.4819723009575974E-2</v>
      </c>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row>
    <row r="26" spans="1:71">
      <c r="A26" s="2">
        <v>41456</v>
      </c>
      <c r="B26" s="8">
        <f>'WA Sch. 1-2'!B27</f>
        <v>14.1</v>
      </c>
      <c r="C26" s="8">
        <f>'WA Sch. 1-2'!C27</f>
        <v>198.81</v>
      </c>
      <c r="D26" s="8">
        <f>'WA Sch. 1-2'!D27</f>
        <v>240.05</v>
      </c>
      <c r="E26" s="8">
        <f>'WA Sch. 1-2'!E27</f>
        <v>0</v>
      </c>
      <c r="F26" s="8">
        <f t="shared" si="2"/>
        <v>0</v>
      </c>
      <c r="G26" s="8">
        <f>'WA Sch. 1-2'!G27</f>
        <v>277</v>
      </c>
      <c r="H26" s="8">
        <f t="shared" si="3"/>
        <v>14.1</v>
      </c>
      <c r="I26" s="8">
        <f t="shared" si="0"/>
        <v>198.81</v>
      </c>
      <c r="J26" s="8">
        <f t="shared" si="0"/>
        <v>-36.949999999999989</v>
      </c>
      <c r="K26" s="9">
        <v>44</v>
      </c>
      <c r="L26" s="9">
        <v>1640959</v>
      </c>
      <c r="M26" s="9">
        <v>16084</v>
      </c>
      <c r="N26" s="9">
        <f t="shared" si="4"/>
        <v>1657043</v>
      </c>
      <c r="O26" s="9">
        <f t="shared" si="5"/>
        <v>37660.068181818184</v>
      </c>
      <c r="P26" s="8">
        <f t="shared" si="6"/>
        <v>374.74287054979641</v>
      </c>
      <c r="Q26" s="8">
        <f t="shared" si="7"/>
        <v>38034.811052367979</v>
      </c>
      <c r="R26" s="9">
        <f t="shared" si="1"/>
        <v>1673531.6863041911</v>
      </c>
      <c r="S26" s="21"/>
      <c r="U26" s="2">
        <v>41821</v>
      </c>
      <c r="V26" s="8">
        <f t="shared" ref="V26:W26" si="26">E38</f>
        <v>7.5</v>
      </c>
      <c r="W26" s="8">
        <f t="shared" si="26"/>
        <v>56.25</v>
      </c>
      <c r="X26" s="7">
        <v>19</v>
      </c>
      <c r="Y26" s="7">
        <v>0</v>
      </c>
      <c r="Z26" s="7">
        <v>0</v>
      </c>
      <c r="AA26" s="7">
        <v>0</v>
      </c>
      <c r="AB26" s="7">
        <v>1</v>
      </c>
      <c r="AC26" s="7">
        <v>0</v>
      </c>
      <c r="AD26" s="7">
        <v>0</v>
      </c>
      <c r="AE26" s="8">
        <f t="shared" si="9"/>
        <v>46059.761904761908</v>
      </c>
      <c r="AG26" s="17" t="s">
        <v>53</v>
      </c>
      <c r="AH26" s="17">
        <v>258.81611397786071</v>
      </c>
      <c r="AI26" s="17">
        <v>24.886844004236877</v>
      </c>
      <c r="AJ26" s="17">
        <v>10.399716168663186</v>
      </c>
      <c r="AK26" s="17">
        <v>4.71378076652987E-18</v>
      </c>
      <c r="AL26" s="17">
        <v>209.49623054841985</v>
      </c>
      <c r="AM26" s="17">
        <v>308.1359974073016</v>
      </c>
      <c r="AN26" s="17">
        <v>209.49623054841985</v>
      </c>
      <c r="AO26" s="17">
        <v>308.1359974073016</v>
      </c>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row>
    <row r="27" spans="1:71">
      <c r="A27" s="2">
        <v>41487</v>
      </c>
      <c r="B27" s="8">
        <f>'WA Sch. 1-2'!B28</f>
        <v>19.350000000000001</v>
      </c>
      <c r="C27" s="8">
        <f>'WA Sch. 1-2'!C28</f>
        <v>374.42250000000007</v>
      </c>
      <c r="D27" s="8">
        <f>'WA Sch. 1-2'!D28</f>
        <v>204.95</v>
      </c>
      <c r="E27" s="8">
        <f>'WA Sch. 1-2'!E28</f>
        <v>7</v>
      </c>
      <c r="F27" s="8">
        <f t="shared" si="2"/>
        <v>49</v>
      </c>
      <c r="G27" s="8">
        <f>'WA Sch. 1-2'!G28</f>
        <v>230.5</v>
      </c>
      <c r="H27" s="8">
        <f t="shared" si="3"/>
        <v>12.350000000000001</v>
      </c>
      <c r="I27" s="8">
        <f t="shared" si="0"/>
        <v>325.42250000000007</v>
      </c>
      <c r="J27" s="8">
        <f t="shared" si="0"/>
        <v>-25.550000000000011</v>
      </c>
      <c r="K27" s="9">
        <v>41</v>
      </c>
      <c r="L27" s="9">
        <v>1646235</v>
      </c>
      <c r="M27" s="9">
        <v>63521</v>
      </c>
      <c r="N27" s="9">
        <f t="shared" si="4"/>
        <v>1709756</v>
      </c>
      <c r="O27" s="9">
        <f t="shared" si="5"/>
        <v>41701.365853658535</v>
      </c>
      <c r="P27" s="8">
        <f t="shared" si="6"/>
        <v>329.4071718412759</v>
      </c>
      <c r="Q27" s="8">
        <f t="shared" si="7"/>
        <v>42030.77302549981</v>
      </c>
      <c r="R27" s="9">
        <f t="shared" si="1"/>
        <v>1723261.6940454922</v>
      </c>
      <c r="S27" s="21"/>
      <c r="U27" s="2">
        <v>41852</v>
      </c>
      <c r="V27" s="8">
        <f t="shared" ref="V27:W27" si="27">E39</f>
        <v>6</v>
      </c>
      <c r="W27" s="8">
        <f t="shared" si="27"/>
        <v>36</v>
      </c>
      <c r="X27" s="7">
        <v>20</v>
      </c>
      <c r="Y27" s="7">
        <v>0</v>
      </c>
      <c r="Z27" s="7">
        <v>0</v>
      </c>
      <c r="AA27" s="7">
        <v>0</v>
      </c>
      <c r="AB27" s="7">
        <v>1</v>
      </c>
      <c r="AC27" s="7">
        <v>0</v>
      </c>
      <c r="AD27" s="7">
        <v>0</v>
      </c>
      <c r="AE27" s="8">
        <f t="shared" si="9"/>
        <v>41424.023255813954</v>
      </c>
      <c r="AG27" s="17" t="s">
        <v>20</v>
      </c>
      <c r="AH27" s="17">
        <v>3988.0518833961673</v>
      </c>
      <c r="AI27" s="17">
        <v>1470.1651214970998</v>
      </c>
      <c r="AJ27" s="17">
        <v>2.7126557589225428</v>
      </c>
      <c r="AK27" s="17">
        <v>7.7484896976502066E-3</v>
      </c>
      <c r="AL27" s="17">
        <v>1074.5296866112922</v>
      </c>
      <c r="AM27" s="17">
        <v>6901.5740801810425</v>
      </c>
      <c r="AN27" s="17">
        <v>1074.5296866112922</v>
      </c>
      <c r="AO27" s="17">
        <v>6901.5740801810425</v>
      </c>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row>
    <row r="28" spans="1:71">
      <c r="A28" s="2">
        <v>41518</v>
      </c>
      <c r="B28" s="8">
        <f>'WA Sch. 1-2'!B29</f>
        <v>152.32499999999999</v>
      </c>
      <c r="C28" s="8">
        <f>'WA Sch. 1-2'!C29</f>
        <v>23202.905624999996</v>
      </c>
      <c r="D28" s="8">
        <f>'WA Sch. 1-2'!D29</f>
        <v>43.875</v>
      </c>
      <c r="E28" s="8">
        <f>'WA Sch. 1-2'!E29</f>
        <v>164.5</v>
      </c>
      <c r="F28" s="8">
        <f t="shared" si="2"/>
        <v>27060.25</v>
      </c>
      <c r="G28" s="8">
        <f>'WA Sch. 1-2'!G29</f>
        <v>106</v>
      </c>
      <c r="H28" s="8">
        <f t="shared" si="3"/>
        <v>-12.175000000000011</v>
      </c>
      <c r="I28" s="8">
        <f t="shared" si="0"/>
        <v>-3857.3443750000042</v>
      </c>
      <c r="J28" s="8">
        <f t="shared" si="0"/>
        <v>-62.125</v>
      </c>
      <c r="K28" s="9">
        <v>41</v>
      </c>
      <c r="L28" s="9">
        <v>1709179</v>
      </c>
      <c r="M28" s="9">
        <v>109520</v>
      </c>
      <c r="N28" s="9">
        <f t="shared" si="4"/>
        <v>1818699</v>
      </c>
      <c r="O28" s="9">
        <f t="shared" si="5"/>
        <v>44358.512195121948</v>
      </c>
      <c r="P28" s="8">
        <f t="shared" si="6"/>
        <v>-352.20516928130633</v>
      </c>
      <c r="Q28" s="8">
        <f t="shared" si="7"/>
        <v>44006.307025840644</v>
      </c>
      <c r="R28" s="9">
        <f t="shared" si="1"/>
        <v>1804258.5880594663</v>
      </c>
      <c r="S28" s="21"/>
      <c r="U28" s="2">
        <v>41883</v>
      </c>
      <c r="V28" s="8">
        <f t="shared" ref="V28:W28" si="28">E40</f>
        <v>100</v>
      </c>
      <c r="W28" s="8">
        <f t="shared" si="28"/>
        <v>10000</v>
      </c>
      <c r="X28" s="7">
        <v>21</v>
      </c>
      <c r="Y28" s="7">
        <v>0</v>
      </c>
      <c r="Z28" s="7">
        <v>0</v>
      </c>
      <c r="AA28" s="7">
        <v>0</v>
      </c>
      <c r="AB28" s="7">
        <v>1</v>
      </c>
      <c r="AC28" s="7">
        <v>0</v>
      </c>
      <c r="AD28" s="7">
        <v>0</v>
      </c>
      <c r="AE28" s="8">
        <f t="shared" si="9"/>
        <v>48174.195121951219</v>
      </c>
      <c r="AG28" s="17" t="s">
        <v>21</v>
      </c>
      <c r="AH28" s="17">
        <v>2940.7049855667319</v>
      </c>
      <c r="AI28" s="17">
        <v>1496.5168903237252</v>
      </c>
      <c r="AJ28" s="17">
        <v>1.9650329405440932</v>
      </c>
      <c r="AK28" s="17">
        <v>5.1931775444391259E-2</v>
      </c>
      <c r="AL28" s="17">
        <v>-25.040231801527625</v>
      </c>
      <c r="AM28" s="17">
        <v>5906.4502029349915</v>
      </c>
      <c r="AN28" s="17">
        <v>-25.040231801527625</v>
      </c>
      <c r="AO28" s="17">
        <v>5906.4502029349915</v>
      </c>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row>
    <row r="29" spans="1:71">
      <c r="A29" s="2">
        <v>41548</v>
      </c>
      <c r="B29" s="8">
        <f>'WA Sch. 1-2'!B30</f>
        <v>510.4</v>
      </c>
      <c r="C29" s="8">
        <f>'WA Sch. 1-2'!C30</f>
        <v>260508.15999999997</v>
      </c>
      <c r="D29" s="8">
        <f>'WA Sch. 1-2'!D30</f>
        <v>0.65</v>
      </c>
      <c r="E29" s="8">
        <f>'WA Sch. 1-2'!E30</f>
        <v>599</v>
      </c>
      <c r="F29" s="8">
        <f t="shared" si="2"/>
        <v>358801</v>
      </c>
      <c r="G29" s="8">
        <f>'WA Sch. 1-2'!G30</f>
        <v>0</v>
      </c>
      <c r="H29" s="8">
        <f t="shared" si="3"/>
        <v>-88.600000000000023</v>
      </c>
      <c r="I29" s="8">
        <f t="shared" si="0"/>
        <v>-98292.840000000026</v>
      </c>
      <c r="J29" s="8">
        <f t="shared" si="0"/>
        <v>0.65</v>
      </c>
      <c r="K29" s="9">
        <v>43</v>
      </c>
      <c r="L29" s="9">
        <v>1822790</v>
      </c>
      <c r="M29" s="9">
        <v>709105</v>
      </c>
      <c r="N29" s="9">
        <f t="shared" si="4"/>
        <v>2531895</v>
      </c>
      <c r="O29" s="9">
        <f t="shared" si="5"/>
        <v>58881.279069767443</v>
      </c>
      <c r="P29" s="8">
        <f t="shared" si="6"/>
        <v>-3108.4349796368028</v>
      </c>
      <c r="Q29" s="8">
        <f t="shared" si="7"/>
        <v>55772.844090130639</v>
      </c>
      <c r="R29" s="9">
        <f t="shared" si="1"/>
        <v>2398232.2958756173</v>
      </c>
      <c r="S29" s="21"/>
      <c r="U29" s="2">
        <v>41913</v>
      </c>
      <c r="V29" s="8">
        <f t="shared" ref="V29:W29" si="29">E41</f>
        <v>363</v>
      </c>
      <c r="W29" s="8">
        <f t="shared" si="29"/>
        <v>131769</v>
      </c>
      <c r="X29" s="7">
        <v>22</v>
      </c>
      <c r="Y29" s="7">
        <v>0</v>
      </c>
      <c r="Z29" s="7">
        <v>0</v>
      </c>
      <c r="AA29" s="7">
        <v>1</v>
      </c>
      <c r="AB29" s="7">
        <v>1</v>
      </c>
      <c r="AC29" s="7">
        <v>0</v>
      </c>
      <c r="AD29" s="7">
        <v>0</v>
      </c>
      <c r="AE29" s="8">
        <f t="shared" si="9"/>
        <v>56284.829268292684</v>
      </c>
      <c r="AG29" s="17" t="s">
        <v>27</v>
      </c>
      <c r="AH29" s="17">
        <v>2971.4072938766835</v>
      </c>
      <c r="AI29" s="17">
        <v>1478.8650346062418</v>
      </c>
      <c r="AJ29" s="17">
        <v>2.0092484603693679</v>
      </c>
      <c r="AK29" s="17">
        <v>4.6959604945345422E-2</v>
      </c>
      <c r="AL29" s="17">
        <v>40.643911334542281</v>
      </c>
      <c r="AM29" s="17">
        <v>5902.1706764188248</v>
      </c>
      <c r="AN29" s="17">
        <v>40.643911334542281</v>
      </c>
      <c r="AO29" s="17">
        <v>5902.1706764188248</v>
      </c>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row>
    <row r="30" spans="1:71">
      <c r="A30" s="2">
        <v>41579</v>
      </c>
      <c r="B30" s="8">
        <f>'WA Sch. 1-2'!B31</f>
        <v>874.97500000000002</v>
      </c>
      <c r="C30" s="8">
        <f>'WA Sch. 1-2'!C31</f>
        <v>765581.25062499999</v>
      </c>
      <c r="D30" s="8">
        <f>'WA Sch. 1-2'!D31</f>
        <v>0</v>
      </c>
      <c r="E30" s="8">
        <f>'WA Sch. 1-2'!E31</f>
        <v>906.5</v>
      </c>
      <c r="F30" s="8">
        <f t="shared" si="2"/>
        <v>821742.25</v>
      </c>
      <c r="G30" s="8">
        <f>'WA Sch. 1-2'!G31</f>
        <v>0</v>
      </c>
      <c r="H30" s="8">
        <f t="shared" si="3"/>
        <v>-31.524999999999977</v>
      </c>
      <c r="I30" s="8">
        <f t="shared" si="0"/>
        <v>-56160.999375000014</v>
      </c>
      <c r="J30" s="8">
        <f t="shared" si="0"/>
        <v>0</v>
      </c>
      <c r="K30" s="9">
        <v>42</v>
      </c>
      <c r="L30" s="9">
        <v>2559457</v>
      </c>
      <c r="M30" s="9">
        <v>376750</v>
      </c>
      <c r="N30" s="9">
        <f t="shared" si="4"/>
        <v>2936207</v>
      </c>
      <c r="O30" s="9">
        <f t="shared" si="5"/>
        <v>69909.690476190473</v>
      </c>
      <c r="P30" s="8">
        <f t="shared" si="6"/>
        <v>-1270.5659341876219</v>
      </c>
      <c r="Q30" s="8">
        <f t="shared" si="7"/>
        <v>68639.124542002857</v>
      </c>
      <c r="R30" s="9">
        <f t="shared" si="1"/>
        <v>2882843.2307641199</v>
      </c>
      <c r="S30" s="21"/>
      <c r="U30" s="2">
        <v>41944</v>
      </c>
      <c r="V30" s="8">
        <f t="shared" ref="V30:W30" si="30">E42</f>
        <v>914.5</v>
      </c>
      <c r="W30" s="8">
        <f t="shared" si="30"/>
        <v>836310.25</v>
      </c>
      <c r="X30" s="7">
        <v>23</v>
      </c>
      <c r="Y30" s="7">
        <v>0</v>
      </c>
      <c r="Z30" s="7">
        <v>0</v>
      </c>
      <c r="AA30" s="7">
        <v>0</v>
      </c>
      <c r="AB30" s="7">
        <v>1</v>
      </c>
      <c r="AC30" s="7">
        <v>0</v>
      </c>
      <c r="AD30" s="7">
        <v>0</v>
      </c>
      <c r="AE30" s="8">
        <f t="shared" si="9"/>
        <v>72689.428571428565</v>
      </c>
      <c r="AG30" s="17" t="s">
        <v>215</v>
      </c>
      <c r="AH30" s="17">
        <v>-2405.5854121195125</v>
      </c>
      <c r="AI30" s="17">
        <v>1429.2793141577058</v>
      </c>
      <c r="AJ30" s="17">
        <v>-1.6830757909185563</v>
      </c>
      <c r="AK30" s="17">
        <v>9.5196640936630023E-2</v>
      </c>
      <c r="AL30" s="17">
        <v>-5238.081535387224</v>
      </c>
      <c r="AM30" s="17">
        <v>426.91071114819852</v>
      </c>
      <c r="AN30" s="17">
        <v>-5238.081535387224</v>
      </c>
      <c r="AO30" s="17">
        <v>426.91071114819852</v>
      </c>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row>
    <row r="31" spans="1:71">
      <c r="A31" s="2">
        <v>41609</v>
      </c>
      <c r="B31" s="8">
        <f>'WA Sch. 1-2'!B32</f>
        <v>1138.7249999999999</v>
      </c>
      <c r="C31" s="8">
        <f>'WA Sch. 1-2'!C32</f>
        <v>1296694.6256249999</v>
      </c>
      <c r="D31" s="8">
        <f>'WA Sch. 1-2'!D32</f>
        <v>0</v>
      </c>
      <c r="E31" s="8">
        <f>'WA Sch. 1-2'!E32</f>
        <v>1220</v>
      </c>
      <c r="F31" s="8">
        <f t="shared" si="2"/>
        <v>1488400</v>
      </c>
      <c r="G31" s="8">
        <f>'WA Sch. 1-2'!G32</f>
        <v>0</v>
      </c>
      <c r="H31" s="8">
        <f t="shared" si="3"/>
        <v>-81.275000000000091</v>
      </c>
      <c r="I31" s="8">
        <f t="shared" si="0"/>
        <v>-191705.37437500013</v>
      </c>
      <c r="J31" s="8">
        <f t="shared" si="0"/>
        <v>0</v>
      </c>
      <c r="K31" s="9">
        <v>46</v>
      </c>
      <c r="L31" s="9">
        <v>2942243</v>
      </c>
      <c r="M31" s="9">
        <v>733361</v>
      </c>
      <c r="N31" s="9">
        <f t="shared" si="4"/>
        <v>3675604</v>
      </c>
      <c r="O31" s="9">
        <f t="shared" si="5"/>
        <v>79904.434782608689</v>
      </c>
      <c r="P31" s="8">
        <f t="shared" si="6"/>
        <v>-3640.0248515342437</v>
      </c>
      <c r="Q31" s="8">
        <f t="shared" si="7"/>
        <v>76264.40993107445</v>
      </c>
      <c r="R31" s="9">
        <f t="shared" si="1"/>
        <v>3508162.8568294249</v>
      </c>
      <c r="S31" s="21"/>
      <c r="U31" s="2">
        <v>41974</v>
      </c>
      <c r="V31" s="8">
        <f t="shared" ref="V31:W31" si="31">E43</f>
        <v>1001</v>
      </c>
      <c r="W31" s="8">
        <f t="shared" si="31"/>
        <v>1002001</v>
      </c>
      <c r="X31" s="7">
        <v>24</v>
      </c>
      <c r="Y31" s="7">
        <v>0</v>
      </c>
      <c r="Z31" s="7">
        <v>0</v>
      </c>
      <c r="AA31" s="7">
        <v>0</v>
      </c>
      <c r="AB31" s="7">
        <v>0</v>
      </c>
      <c r="AC31" s="7">
        <v>0</v>
      </c>
      <c r="AD31" s="7">
        <v>0</v>
      </c>
      <c r="AE31" s="8">
        <f t="shared" si="9"/>
        <v>77571.975609756104</v>
      </c>
      <c r="AG31" s="17" t="s">
        <v>216</v>
      </c>
      <c r="AH31" s="17">
        <v>-11702.727590978762</v>
      </c>
      <c r="AI31" s="17">
        <v>4010.796238010601</v>
      </c>
      <c r="AJ31" s="17">
        <v>-2.9178065642106623</v>
      </c>
      <c r="AK31" s="17">
        <v>4.2747756144929788E-3</v>
      </c>
      <c r="AL31" s="17">
        <v>-19651.184329175303</v>
      </c>
      <c r="AM31" s="17">
        <v>-3754.2708527822215</v>
      </c>
      <c r="AN31" s="17">
        <v>-19651.184329175303</v>
      </c>
      <c r="AO31" s="17">
        <v>-3754.2708527822215</v>
      </c>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row>
    <row r="32" spans="1:71" ht="15.75" thickBot="1">
      <c r="A32" s="2">
        <v>41640</v>
      </c>
      <c r="B32" s="8">
        <f>'WA Sch. 1-2'!B33</f>
        <v>1095.1500000000001</v>
      </c>
      <c r="C32" s="8">
        <f>'WA Sch. 1-2'!C33</f>
        <v>1199353.5225000002</v>
      </c>
      <c r="D32" s="8">
        <f>'WA Sch. 1-2'!D33</f>
        <v>0</v>
      </c>
      <c r="E32" s="8">
        <f>'WA Sch. 1-2'!E33</f>
        <v>1040</v>
      </c>
      <c r="F32" s="8">
        <f t="shared" si="2"/>
        <v>1081600</v>
      </c>
      <c r="G32" s="8">
        <f>'WA Sch. 1-2'!G33</f>
        <v>0</v>
      </c>
      <c r="H32" s="8">
        <f t="shared" si="3"/>
        <v>55.150000000000091</v>
      </c>
      <c r="I32" s="8">
        <f t="shared" si="0"/>
        <v>117753.5225000002</v>
      </c>
      <c r="J32" s="8">
        <f t="shared" si="0"/>
        <v>0</v>
      </c>
      <c r="K32" s="9">
        <v>47</v>
      </c>
      <c r="L32" s="9">
        <v>3684403</v>
      </c>
      <c r="M32" s="9">
        <v>-167390</v>
      </c>
      <c r="N32" s="9">
        <f t="shared" si="4"/>
        <v>3517013</v>
      </c>
      <c r="O32" s="9">
        <f t="shared" si="5"/>
        <v>74830.063829787236</v>
      </c>
      <c r="P32" s="8">
        <f t="shared" si="6"/>
        <v>2374.2173771806483</v>
      </c>
      <c r="Q32" s="8">
        <f t="shared" si="7"/>
        <v>77204.281206967891</v>
      </c>
      <c r="R32" s="9">
        <f t="shared" si="1"/>
        <v>3628601.216727491</v>
      </c>
      <c r="S32" s="21"/>
      <c r="U32" s="2">
        <v>42005</v>
      </c>
      <c r="V32" s="8">
        <f t="shared" ref="V32:W32" si="32">E44</f>
        <v>1058</v>
      </c>
      <c r="W32" s="8">
        <f t="shared" si="32"/>
        <v>1119364</v>
      </c>
      <c r="X32" s="7">
        <v>25</v>
      </c>
      <c r="Y32" s="7">
        <v>0</v>
      </c>
      <c r="Z32" s="7">
        <v>0</v>
      </c>
      <c r="AA32" s="7">
        <v>0</v>
      </c>
      <c r="AB32" s="7">
        <v>0</v>
      </c>
      <c r="AC32" s="7">
        <v>0</v>
      </c>
      <c r="AD32" s="7">
        <v>0</v>
      </c>
      <c r="AE32" s="8">
        <f t="shared" si="9"/>
        <v>76422.465116279069</v>
      </c>
      <c r="AG32" s="18" t="s">
        <v>68</v>
      </c>
      <c r="AH32" s="18">
        <v>-11494.423851410256</v>
      </c>
      <c r="AI32" s="18">
        <v>1480.2438441363356</v>
      </c>
      <c r="AJ32" s="18">
        <v>-7.7652232076106369</v>
      </c>
      <c r="AK32" s="18">
        <v>4.5590307048957527E-12</v>
      </c>
      <c r="AL32" s="18">
        <v>-14427.919710809811</v>
      </c>
      <c r="AM32" s="18">
        <v>-8560.9279920107019</v>
      </c>
      <c r="AN32" s="18">
        <v>-14427.919710809811</v>
      </c>
      <c r="AO32" s="18">
        <v>-8560.9279920107019</v>
      </c>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row>
    <row r="33" spans="1:75">
      <c r="A33" s="2">
        <v>41671</v>
      </c>
      <c r="B33" s="8">
        <f>'WA Sch. 1-2'!B34</f>
        <v>932.76424999999995</v>
      </c>
      <c r="C33" s="8">
        <f>'WA Sch. 1-2'!C34</f>
        <v>870049.14607806236</v>
      </c>
      <c r="D33" s="8">
        <f>'WA Sch. 1-2'!D34</f>
        <v>0</v>
      </c>
      <c r="E33" s="8">
        <f>'WA Sch. 1-2'!E34</f>
        <v>1091.5</v>
      </c>
      <c r="F33" s="8">
        <f t="shared" si="2"/>
        <v>1191372.25</v>
      </c>
      <c r="G33" s="8">
        <f>'WA Sch. 1-2'!G34</f>
        <v>0</v>
      </c>
      <c r="H33" s="8">
        <f t="shared" si="3"/>
        <v>-158.73575000000005</v>
      </c>
      <c r="I33" s="8">
        <f t="shared" si="0"/>
        <v>-321323.10392193764</v>
      </c>
      <c r="J33" s="8">
        <f t="shared" si="0"/>
        <v>0</v>
      </c>
      <c r="K33" s="9">
        <v>39</v>
      </c>
      <c r="L33" s="9">
        <v>3374952</v>
      </c>
      <c r="M33" s="9">
        <v>-271401</v>
      </c>
      <c r="N33" s="9">
        <f t="shared" si="4"/>
        <v>3103551</v>
      </c>
      <c r="O33" s="9">
        <f t="shared" si="5"/>
        <v>79578.230769230766</v>
      </c>
      <c r="P33" s="8">
        <f t="shared" si="6"/>
        <v>-6696.904015711556</v>
      </c>
      <c r="Q33" s="8">
        <f t="shared" si="7"/>
        <v>72881.326753519214</v>
      </c>
      <c r="R33" s="9">
        <f t="shared" si="1"/>
        <v>2842371.7433872493</v>
      </c>
      <c r="S33" s="21"/>
      <c r="U33" s="2">
        <v>42036</v>
      </c>
      <c r="V33" s="8">
        <f t="shared" ref="V33:W33" si="33">E45</f>
        <v>724</v>
      </c>
      <c r="W33" s="8">
        <f t="shared" si="33"/>
        <v>524176</v>
      </c>
      <c r="X33" s="7">
        <v>26</v>
      </c>
      <c r="Y33" s="7">
        <v>0</v>
      </c>
      <c r="Z33" s="7">
        <v>0</v>
      </c>
      <c r="AA33" s="7">
        <v>0</v>
      </c>
      <c r="AB33" s="7">
        <v>0</v>
      </c>
      <c r="AC33" s="7">
        <v>0</v>
      </c>
      <c r="AD33" s="7">
        <v>0</v>
      </c>
      <c r="AE33" s="8">
        <f t="shared" si="9"/>
        <v>60784.0625</v>
      </c>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row>
    <row r="34" spans="1:75">
      <c r="A34" s="2">
        <v>41699</v>
      </c>
      <c r="B34" s="8">
        <f>'WA Sch. 1-2'!B35</f>
        <v>767.35</v>
      </c>
      <c r="C34" s="8">
        <f>'WA Sch. 1-2'!C35</f>
        <v>588826.02250000008</v>
      </c>
      <c r="D34" s="8">
        <f>'WA Sch. 1-2'!D35</f>
        <v>0</v>
      </c>
      <c r="E34" s="8">
        <f>'WA Sch. 1-2'!E35</f>
        <v>786.5</v>
      </c>
      <c r="F34" s="8">
        <f t="shared" si="2"/>
        <v>618582.25</v>
      </c>
      <c r="G34" s="8">
        <f>'WA Sch. 1-2'!G35</f>
        <v>0</v>
      </c>
      <c r="H34" s="8">
        <f t="shared" si="3"/>
        <v>-19.149999999999977</v>
      </c>
      <c r="I34" s="8">
        <f t="shared" si="0"/>
        <v>-29756.227499999921</v>
      </c>
      <c r="J34" s="8">
        <f t="shared" si="0"/>
        <v>0</v>
      </c>
      <c r="K34" s="9">
        <v>45</v>
      </c>
      <c r="L34" s="9">
        <v>3289785</v>
      </c>
      <c r="M34" s="9">
        <v>-407275</v>
      </c>
      <c r="N34" s="9">
        <f t="shared" si="4"/>
        <v>2882510</v>
      </c>
      <c r="O34" s="9">
        <f t="shared" si="5"/>
        <v>64055.777777777781</v>
      </c>
      <c r="P34" s="8">
        <f t="shared" si="6"/>
        <v>-737.95750385100951</v>
      </c>
      <c r="Q34" s="8">
        <f t="shared" si="7"/>
        <v>63317.820273926773</v>
      </c>
      <c r="R34" s="9">
        <f t="shared" si="1"/>
        <v>2849301.9123267047</v>
      </c>
      <c r="S34" s="21"/>
      <c r="U34" s="2">
        <v>42064</v>
      </c>
      <c r="V34" s="8">
        <f t="shared" ref="V34:W34" si="34">E46</f>
        <v>604.5</v>
      </c>
      <c r="W34" s="8">
        <f t="shared" si="34"/>
        <v>365420.25</v>
      </c>
      <c r="X34" s="7">
        <v>27</v>
      </c>
      <c r="Y34" s="7">
        <v>1</v>
      </c>
      <c r="Z34" s="7">
        <v>0</v>
      </c>
      <c r="AA34" s="7">
        <v>0</v>
      </c>
      <c r="AB34" s="7">
        <v>0</v>
      </c>
      <c r="AC34" s="7">
        <v>0</v>
      </c>
      <c r="AD34" s="7">
        <v>0</v>
      </c>
      <c r="AE34" s="8">
        <f t="shared" si="9"/>
        <v>70501.648648648654</v>
      </c>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row>
    <row r="35" spans="1:75">
      <c r="A35" s="2">
        <v>41730</v>
      </c>
      <c r="B35" s="8">
        <f>'WA Sch. 1-2'!B36</f>
        <v>547.15</v>
      </c>
      <c r="C35" s="8">
        <f>'WA Sch. 1-2'!C36</f>
        <v>299373.1225</v>
      </c>
      <c r="D35" s="8">
        <f>'WA Sch. 1-2'!D36</f>
        <v>0.375</v>
      </c>
      <c r="E35" s="8">
        <f>'WA Sch. 1-2'!E36</f>
        <v>543.5</v>
      </c>
      <c r="F35" s="8">
        <f t="shared" si="2"/>
        <v>295392.25</v>
      </c>
      <c r="G35" s="8">
        <f>'WA Sch. 1-2'!G36</f>
        <v>0</v>
      </c>
      <c r="H35" s="8">
        <f t="shared" si="3"/>
        <v>3.6499999999999773</v>
      </c>
      <c r="I35" s="8">
        <f t="shared" si="0"/>
        <v>3980.8724999999977</v>
      </c>
      <c r="J35" s="8">
        <f t="shared" si="0"/>
        <v>0.375</v>
      </c>
      <c r="K35" s="9">
        <v>41</v>
      </c>
      <c r="L35" s="9">
        <v>2845778</v>
      </c>
      <c r="M35" s="9">
        <v>-419267</v>
      </c>
      <c r="N35" s="9">
        <f t="shared" si="4"/>
        <v>2426511</v>
      </c>
      <c r="O35" s="9">
        <f t="shared" si="5"/>
        <v>59183.195121951219</v>
      </c>
      <c r="P35" s="8">
        <f t="shared" si="6"/>
        <v>127.52478944441361</v>
      </c>
      <c r="Q35" s="8">
        <f t="shared" si="7"/>
        <v>59310.71991139563</v>
      </c>
      <c r="R35" s="9">
        <f t="shared" si="1"/>
        <v>2431739.5163672208</v>
      </c>
      <c r="S35" s="21"/>
      <c r="U35" s="2">
        <v>42095</v>
      </c>
      <c r="V35" s="8">
        <f t="shared" ref="V35:W35" si="35">E47</f>
        <v>524.5</v>
      </c>
      <c r="W35" s="8">
        <f t="shared" si="35"/>
        <v>275100.25</v>
      </c>
      <c r="X35" s="7">
        <v>28</v>
      </c>
      <c r="Y35" s="7">
        <v>0</v>
      </c>
      <c r="Z35" s="7">
        <v>1</v>
      </c>
      <c r="AA35" s="7">
        <v>0</v>
      </c>
      <c r="AB35" s="7">
        <v>0</v>
      </c>
      <c r="AC35" s="7">
        <v>0</v>
      </c>
      <c r="AD35" s="7">
        <v>0</v>
      </c>
      <c r="AE35" s="8">
        <f t="shared" si="9"/>
        <v>65863.540540540547</v>
      </c>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row>
    <row r="36" spans="1:75">
      <c r="A36" s="2">
        <v>41760</v>
      </c>
      <c r="B36" s="8">
        <f>'WA Sch. 1-2'!B37</f>
        <v>290.02499999999998</v>
      </c>
      <c r="C36" s="8">
        <f>'WA Sch. 1-2'!C37</f>
        <v>84114.500624999986</v>
      </c>
      <c r="D36" s="8">
        <f>'WA Sch. 1-2'!D37</f>
        <v>14.95</v>
      </c>
      <c r="E36" s="8">
        <f>'WA Sch. 1-2'!E37</f>
        <v>231.5</v>
      </c>
      <c r="F36" s="8">
        <f t="shared" si="2"/>
        <v>53592.25</v>
      </c>
      <c r="G36" s="8">
        <f>'WA Sch. 1-2'!G37</f>
        <v>5</v>
      </c>
      <c r="H36" s="8">
        <f t="shared" si="3"/>
        <v>58.524999999999977</v>
      </c>
      <c r="I36" s="8">
        <f t="shared" si="0"/>
        <v>30522.250624999986</v>
      </c>
      <c r="J36" s="8">
        <f t="shared" si="0"/>
        <v>9.9499999999999993</v>
      </c>
      <c r="K36" s="9">
        <v>43</v>
      </c>
      <c r="L36" s="9">
        <v>2411543</v>
      </c>
      <c r="M36" s="9">
        <v>-315004</v>
      </c>
      <c r="N36" s="9">
        <f t="shared" si="4"/>
        <v>2096539</v>
      </c>
      <c r="O36" s="9">
        <f t="shared" si="5"/>
        <v>48756.720930232557</v>
      </c>
      <c r="P36" s="8">
        <f t="shared" si="6"/>
        <v>1786.084311724348</v>
      </c>
      <c r="Q36" s="8">
        <f t="shared" si="7"/>
        <v>50542.805241956907</v>
      </c>
      <c r="R36" s="9">
        <f t="shared" si="1"/>
        <v>2173340.625404147</v>
      </c>
      <c r="S36" s="21"/>
      <c r="U36" s="2">
        <v>42125</v>
      </c>
      <c r="V36" s="8">
        <f t="shared" ref="V36:W36" si="36">E48</f>
        <v>162.5</v>
      </c>
      <c r="W36" s="8">
        <f t="shared" si="36"/>
        <v>26406.25</v>
      </c>
      <c r="X36" s="7">
        <v>29</v>
      </c>
      <c r="Y36" s="7">
        <v>0</v>
      </c>
      <c r="Z36" s="7">
        <v>0</v>
      </c>
      <c r="AA36" s="7">
        <v>0</v>
      </c>
      <c r="AB36" s="7">
        <v>0</v>
      </c>
      <c r="AC36" s="7">
        <v>0</v>
      </c>
      <c r="AD36" s="7">
        <v>0</v>
      </c>
      <c r="AE36" s="8">
        <f t="shared" si="9"/>
        <v>59544.216216216213</v>
      </c>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row>
    <row r="37" spans="1:75">
      <c r="A37" s="2">
        <v>41791</v>
      </c>
      <c r="B37" s="8">
        <f>'WA Sch. 1-2'!B38</f>
        <v>126.95</v>
      </c>
      <c r="C37" s="8">
        <f>'WA Sch. 1-2'!C38</f>
        <v>16116.302500000002</v>
      </c>
      <c r="D37" s="8">
        <f>'WA Sch. 1-2'!D38</f>
        <v>68</v>
      </c>
      <c r="E37" s="8">
        <f>'WA Sch. 1-2'!E38</f>
        <v>112</v>
      </c>
      <c r="F37" s="8">
        <f t="shared" si="2"/>
        <v>12544</v>
      </c>
      <c r="G37" s="8">
        <f>'WA Sch. 1-2'!G38</f>
        <v>13.5</v>
      </c>
      <c r="H37" s="8">
        <f t="shared" si="3"/>
        <v>14.950000000000003</v>
      </c>
      <c r="I37" s="8">
        <f t="shared" si="0"/>
        <v>3572.3025000000016</v>
      </c>
      <c r="J37" s="8">
        <f t="shared" si="0"/>
        <v>54.5</v>
      </c>
      <c r="K37" s="9">
        <v>41</v>
      </c>
      <c r="L37" s="9">
        <v>2077290</v>
      </c>
      <c r="M37" s="9">
        <v>-211817</v>
      </c>
      <c r="N37" s="9">
        <f t="shared" si="4"/>
        <v>1865473</v>
      </c>
      <c r="O37" s="9">
        <f t="shared" si="5"/>
        <v>45499.341463414632</v>
      </c>
      <c r="P37" s="8">
        <f t="shared" si="6"/>
        <v>423.44016501323364</v>
      </c>
      <c r="Q37" s="8">
        <f t="shared" si="7"/>
        <v>45922.781628427867</v>
      </c>
      <c r="R37" s="9">
        <f t="shared" si="1"/>
        <v>1882834.0467655426</v>
      </c>
      <c r="S37" s="21"/>
      <c r="U37" s="2">
        <v>42156</v>
      </c>
      <c r="V37" s="8">
        <f t="shared" ref="V37:W37" si="37">E49</f>
        <v>25.5</v>
      </c>
      <c r="W37" s="8">
        <f t="shared" si="37"/>
        <v>650.25</v>
      </c>
      <c r="X37" s="7">
        <v>30</v>
      </c>
      <c r="Y37" s="7">
        <v>0</v>
      </c>
      <c r="Z37" s="7">
        <v>0</v>
      </c>
      <c r="AA37" s="7">
        <v>0</v>
      </c>
      <c r="AB37" s="7">
        <v>0</v>
      </c>
      <c r="AC37" s="7">
        <v>0</v>
      </c>
      <c r="AD37" s="7">
        <v>0</v>
      </c>
      <c r="AE37" s="8">
        <f t="shared" si="9"/>
        <v>51099.552631578947</v>
      </c>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row>
    <row r="38" spans="1:75">
      <c r="A38" s="2">
        <v>41821</v>
      </c>
      <c r="B38" s="8">
        <f>'WA Sch. 1-2'!B39</f>
        <v>14.1</v>
      </c>
      <c r="C38" s="8">
        <f>'WA Sch. 1-2'!C39</f>
        <v>198.81</v>
      </c>
      <c r="D38" s="8">
        <f>'WA Sch. 1-2'!D39</f>
        <v>240.05</v>
      </c>
      <c r="E38" s="8">
        <f>'WA Sch. 1-2'!E39</f>
        <v>7.5</v>
      </c>
      <c r="F38" s="8">
        <f t="shared" si="2"/>
        <v>56.25</v>
      </c>
      <c r="G38" s="8">
        <f>'WA Sch. 1-2'!G39</f>
        <v>339.5</v>
      </c>
      <c r="H38" s="8">
        <f t="shared" si="3"/>
        <v>6.6</v>
      </c>
      <c r="I38" s="8">
        <f t="shared" si="0"/>
        <v>142.56</v>
      </c>
      <c r="J38" s="8">
        <f t="shared" si="0"/>
        <v>-99.449999999999989</v>
      </c>
      <c r="K38" s="9">
        <v>42</v>
      </c>
      <c r="L38" s="9">
        <v>1862756</v>
      </c>
      <c r="M38" s="9">
        <v>71754</v>
      </c>
      <c r="N38" s="9">
        <f t="shared" si="4"/>
        <v>1934510</v>
      </c>
      <c r="O38" s="9">
        <f t="shared" si="5"/>
        <v>46059.761904761908</v>
      </c>
      <c r="P38" s="8">
        <f t="shared" si="6"/>
        <v>175.79598734247801</v>
      </c>
      <c r="Q38" s="8">
        <f t="shared" si="7"/>
        <v>46235.557892104385</v>
      </c>
      <c r="R38" s="9">
        <f t="shared" si="1"/>
        <v>1941893.4314683841</v>
      </c>
      <c r="S38" s="21"/>
      <c r="U38" s="2">
        <v>42186</v>
      </c>
      <c r="V38" s="8">
        <f t="shared" ref="V38:W38" si="38">E50</f>
        <v>6</v>
      </c>
      <c r="W38" s="8">
        <f t="shared" si="38"/>
        <v>36</v>
      </c>
      <c r="X38" s="7">
        <v>31</v>
      </c>
      <c r="Y38" s="7">
        <v>0</v>
      </c>
      <c r="Z38" s="7">
        <v>0</v>
      </c>
      <c r="AA38" s="7">
        <v>0</v>
      </c>
      <c r="AB38" s="7">
        <v>0</v>
      </c>
      <c r="AC38" s="7">
        <v>0</v>
      </c>
      <c r="AD38" s="7">
        <v>0</v>
      </c>
      <c r="AE38" s="8">
        <f t="shared" si="9"/>
        <v>50337.34210526316</v>
      </c>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row>
    <row r="39" spans="1:75">
      <c r="A39" s="2">
        <v>41852</v>
      </c>
      <c r="B39" s="8">
        <f>'WA Sch. 1-2'!B40</f>
        <v>19.350000000000001</v>
      </c>
      <c r="C39" s="8">
        <f>'WA Sch. 1-2'!C40</f>
        <v>374.42250000000007</v>
      </c>
      <c r="D39" s="8">
        <f>'WA Sch. 1-2'!D40</f>
        <v>204.95</v>
      </c>
      <c r="E39" s="8">
        <f>'WA Sch. 1-2'!E40</f>
        <v>6</v>
      </c>
      <c r="F39" s="8">
        <f t="shared" si="2"/>
        <v>36</v>
      </c>
      <c r="G39" s="8">
        <f>'WA Sch. 1-2'!G40</f>
        <v>230</v>
      </c>
      <c r="H39" s="8">
        <f t="shared" si="3"/>
        <v>13.350000000000001</v>
      </c>
      <c r="I39" s="8">
        <f t="shared" si="0"/>
        <v>338.42250000000007</v>
      </c>
      <c r="J39" s="8">
        <f t="shared" si="0"/>
        <v>-25.050000000000011</v>
      </c>
      <c r="K39" s="9">
        <v>43</v>
      </c>
      <c r="L39" s="9">
        <v>1929789</v>
      </c>
      <c r="M39" s="9">
        <v>-148556</v>
      </c>
      <c r="N39" s="9">
        <f t="shared" si="4"/>
        <v>1781233</v>
      </c>
      <c r="O39" s="9">
        <f t="shared" si="5"/>
        <v>41424.023255813954</v>
      </c>
      <c r="P39" s="8">
        <f t="shared" si="6"/>
        <v>355.97613748168652</v>
      </c>
      <c r="Q39" s="8">
        <f t="shared" si="7"/>
        <v>41779.999393295642</v>
      </c>
      <c r="R39" s="9">
        <f t="shared" si="1"/>
        <v>1796539.9739117126</v>
      </c>
      <c r="S39" s="21"/>
      <c r="U39" s="2">
        <v>42217</v>
      </c>
      <c r="V39" s="8">
        <f t="shared" ref="V39:W39" si="39">E51</f>
        <v>11.5</v>
      </c>
      <c r="W39" s="8">
        <f t="shared" si="39"/>
        <v>132.25</v>
      </c>
      <c r="X39" s="7">
        <v>32</v>
      </c>
      <c r="Y39" s="7">
        <v>0</v>
      </c>
      <c r="Z39" s="7">
        <v>0</v>
      </c>
      <c r="AA39" s="7">
        <v>0</v>
      </c>
      <c r="AB39" s="7">
        <v>0</v>
      </c>
      <c r="AC39" s="7">
        <v>0</v>
      </c>
      <c r="AD39" s="7">
        <v>0</v>
      </c>
      <c r="AE39" s="8">
        <f t="shared" si="9"/>
        <v>51145.84210526316</v>
      </c>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row>
    <row r="40" spans="1:75">
      <c r="A40" s="2">
        <v>41883</v>
      </c>
      <c r="B40" s="8">
        <f>'WA Sch. 1-2'!B41</f>
        <v>152.32499999999999</v>
      </c>
      <c r="C40" s="8">
        <f>'WA Sch. 1-2'!C41</f>
        <v>23202.905624999996</v>
      </c>
      <c r="D40" s="8">
        <f>'WA Sch. 1-2'!D41</f>
        <v>43.875</v>
      </c>
      <c r="E40" s="8">
        <f>'WA Sch. 1-2'!E41</f>
        <v>100</v>
      </c>
      <c r="F40" s="8">
        <f t="shared" si="2"/>
        <v>10000</v>
      </c>
      <c r="G40" s="8">
        <f>'WA Sch. 1-2'!G41</f>
        <v>42.5</v>
      </c>
      <c r="H40" s="8">
        <f t="shared" si="3"/>
        <v>52.324999999999989</v>
      </c>
      <c r="I40" s="8">
        <f t="shared" si="3"/>
        <v>13202.905624999996</v>
      </c>
      <c r="J40" s="8">
        <f t="shared" si="3"/>
        <v>1.375</v>
      </c>
      <c r="K40" s="9">
        <v>41</v>
      </c>
      <c r="L40" s="9">
        <v>1779416</v>
      </c>
      <c r="M40" s="9">
        <v>195726</v>
      </c>
      <c r="N40" s="9">
        <f t="shared" si="4"/>
        <v>1975142</v>
      </c>
      <c r="O40" s="9">
        <f t="shared" si="5"/>
        <v>48174.195121951219</v>
      </c>
      <c r="P40" s="8">
        <f t="shared" si="6"/>
        <v>1487.4757851110803</v>
      </c>
      <c r="Q40" s="8">
        <f t="shared" si="7"/>
        <v>49661.670907062296</v>
      </c>
      <c r="R40" s="9">
        <f t="shared" si="1"/>
        <v>2036128.5071895542</v>
      </c>
      <c r="S40" s="21"/>
      <c r="U40" s="2">
        <v>42248</v>
      </c>
      <c r="V40" s="8">
        <f t="shared" ref="V40:W40" si="40">E52</f>
        <v>200.5</v>
      </c>
      <c r="W40" s="8">
        <f t="shared" si="40"/>
        <v>40200.25</v>
      </c>
      <c r="X40" s="7">
        <v>33</v>
      </c>
      <c r="Y40" s="7">
        <v>0</v>
      </c>
      <c r="Z40" s="7">
        <v>0</v>
      </c>
      <c r="AA40" s="7">
        <v>0</v>
      </c>
      <c r="AB40" s="7">
        <v>0</v>
      </c>
      <c r="AC40" s="7">
        <v>0</v>
      </c>
      <c r="AD40" s="7">
        <v>0</v>
      </c>
      <c r="AE40" s="8">
        <f t="shared" si="9"/>
        <v>51185.894736842107</v>
      </c>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row>
    <row r="41" spans="1:75">
      <c r="A41" s="2">
        <v>41913</v>
      </c>
      <c r="B41" s="8">
        <f>'WA Sch. 1-2'!B42</f>
        <v>510.4</v>
      </c>
      <c r="C41" s="8">
        <f>'WA Sch. 1-2'!C42</f>
        <v>260508.15999999997</v>
      </c>
      <c r="D41" s="8">
        <f>'WA Sch. 1-2'!D42</f>
        <v>0.65</v>
      </c>
      <c r="E41" s="8">
        <f>'WA Sch. 1-2'!E42</f>
        <v>363</v>
      </c>
      <c r="F41" s="8">
        <f t="shared" si="2"/>
        <v>131769</v>
      </c>
      <c r="G41" s="8">
        <f>'WA Sch. 1-2'!G42</f>
        <v>0.5</v>
      </c>
      <c r="H41" s="8">
        <f t="shared" ref="H41:J72" si="41">B41-E41</f>
        <v>147.39999999999998</v>
      </c>
      <c r="I41" s="8">
        <f t="shared" si="41"/>
        <v>128739.15999999997</v>
      </c>
      <c r="J41" s="8">
        <f t="shared" si="41"/>
        <v>0.15000000000000002</v>
      </c>
      <c r="K41" s="9">
        <v>41</v>
      </c>
      <c r="L41" s="9">
        <v>2006412</v>
      </c>
      <c r="M41" s="9">
        <v>301266</v>
      </c>
      <c r="N41" s="9">
        <f t="shared" si="4"/>
        <v>2307678</v>
      </c>
      <c r="O41" s="9">
        <f t="shared" si="5"/>
        <v>56284.829268292684</v>
      </c>
      <c r="P41" s="8">
        <f t="shared" si="6"/>
        <v>4901.2082938787371</v>
      </c>
      <c r="Q41" s="8">
        <f t="shared" si="7"/>
        <v>61186.037562171419</v>
      </c>
      <c r="R41" s="9">
        <f t="shared" si="1"/>
        <v>2508627.5400490281</v>
      </c>
      <c r="S41" s="21"/>
      <c r="U41" s="2">
        <v>42278</v>
      </c>
      <c r="V41" s="8">
        <f t="shared" ref="V41:W41" si="42">E53</f>
        <v>330</v>
      </c>
      <c r="W41" s="8">
        <f t="shared" si="42"/>
        <v>108900</v>
      </c>
      <c r="X41" s="7">
        <v>34</v>
      </c>
      <c r="Y41" s="7">
        <v>0</v>
      </c>
      <c r="Z41" s="7">
        <v>0</v>
      </c>
      <c r="AA41" s="7">
        <v>1</v>
      </c>
      <c r="AB41" s="7">
        <v>0</v>
      </c>
      <c r="AC41" s="7">
        <v>0</v>
      </c>
      <c r="AD41" s="7">
        <v>0</v>
      </c>
      <c r="AE41" s="8">
        <f t="shared" si="9"/>
        <v>57928.868421052633</v>
      </c>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row>
    <row r="42" spans="1:75">
      <c r="A42" s="2">
        <v>41944</v>
      </c>
      <c r="B42" s="8">
        <f>'WA Sch. 1-2'!B43</f>
        <v>874.97500000000002</v>
      </c>
      <c r="C42" s="8">
        <f>'WA Sch. 1-2'!C43</f>
        <v>765581.25062499999</v>
      </c>
      <c r="D42" s="8">
        <f>'WA Sch. 1-2'!D43</f>
        <v>0</v>
      </c>
      <c r="E42" s="8">
        <f>'WA Sch. 1-2'!E43</f>
        <v>914.5</v>
      </c>
      <c r="F42" s="8">
        <f t="shared" si="2"/>
        <v>836310.25</v>
      </c>
      <c r="G42" s="8">
        <f>'WA Sch. 1-2'!G43</f>
        <v>0</v>
      </c>
      <c r="H42" s="8">
        <f t="shared" si="41"/>
        <v>-39.524999999999977</v>
      </c>
      <c r="I42" s="8">
        <f t="shared" si="41"/>
        <v>-70728.999375000014</v>
      </c>
      <c r="J42" s="8">
        <f t="shared" si="41"/>
        <v>0</v>
      </c>
      <c r="K42" s="9">
        <v>42</v>
      </c>
      <c r="L42" s="9">
        <v>2291004</v>
      </c>
      <c r="M42" s="9">
        <v>761952</v>
      </c>
      <c r="N42" s="9">
        <f t="shared" si="4"/>
        <v>3052956</v>
      </c>
      <c r="O42" s="9">
        <f t="shared" si="5"/>
        <v>72689.428571428565</v>
      </c>
      <c r="P42" s="8">
        <f t="shared" si="6"/>
        <v>-1595.4491492768143</v>
      </c>
      <c r="Q42" s="8">
        <f t="shared" si="7"/>
        <v>71093.979422151751</v>
      </c>
      <c r="R42" s="9">
        <f t="shared" si="1"/>
        <v>2985947.1357303737</v>
      </c>
      <c r="S42" s="21"/>
      <c r="U42" s="2">
        <v>42309</v>
      </c>
      <c r="V42" s="8">
        <f t="shared" ref="V42:W42" si="43">E54</f>
        <v>910</v>
      </c>
      <c r="W42" s="8">
        <f t="shared" si="43"/>
        <v>828100</v>
      </c>
      <c r="X42" s="7">
        <v>35</v>
      </c>
      <c r="Y42" s="7">
        <v>0</v>
      </c>
      <c r="Z42" s="7">
        <v>0</v>
      </c>
      <c r="AA42" s="7">
        <v>0</v>
      </c>
      <c r="AB42" s="7">
        <v>0</v>
      </c>
      <c r="AC42" s="7">
        <v>0</v>
      </c>
      <c r="AD42" s="7">
        <v>0</v>
      </c>
      <c r="AE42" s="8">
        <f t="shared" si="9"/>
        <v>79478.263157894733</v>
      </c>
      <c r="AG42" t="s">
        <v>58</v>
      </c>
    </row>
    <row r="43" spans="1:75" ht="15.75" thickBot="1">
      <c r="A43" s="2">
        <v>41974</v>
      </c>
      <c r="B43" s="8">
        <f>'WA Sch. 1-2'!B44</f>
        <v>1138.7249999999999</v>
      </c>
      <c r="C43" s="8">
        <f>'WA Sch. 1-2'!C44</f>
        <v>1296694.6256249999</v>
      </c>
      <c r="D43" s="8">
        <f>'WA Sch. 1-2'!D44</f>
        <v>0</v>
      </c>
      <c r="E43" s="8">
        <f>'WA Sch. 1-2'!E44</f>
        <v>1001</v>
      </c>
      <c r="F43" s="8">
        <f t="shared" si="2"/>
        <v>1002001</v>
      </c>
      <c r="G43" s="8">
        <f>'WA Sch. 1-2'!G44</f>
        <v>0</v>
      </c>
      <c r="H43" s="8">
        <f t="shared" si="41"/>
        <v>137.72499999999991</v>
      </c>
      <c r="I43" s="8">
        <f t="shared" si="41"/>
        <v>294693.62562499987</v>
      </c>
      <c r="J43" s="8">
        <f t="shared" si="41"/>
        <v>0</v>
      </c>
      <c r="K43" s="9">
        <v>41</v>
      </c>
      <c r="L43" s="9">
        <v>3105690</v>
      </c>
      <c r="M43" s="9">
        <v>74761</v>
      </c>
      <c r="N43" s="9">
        <f t="shared" si="4"/>
        <v>3180451</v>
      </c>
      <c r="O43" s="9">
        <f t="shared" si="5"/>
        <v>77571.975609756104</v>
      </c>
      <c r="P43" s="8">
        <f t="shared" si="6"/>
        <v>5933.9793867130884</v>
      </c>
      <c r="Q43" s="8">
        <f t="shared" si="7"/>
        <v>83505.954996469198</v>
      </c>
      <c r="R43" s="9">
        <f t="shared" si="1"/>
        <v>3423744.1548552373</v>
      </c>
      <c r="S43" s="21"/>
      <c r="U43" s="2">
        <v>42339</v>
      </c>
      <c r="V43" s="8">
        <f t="shared" ref="V43:W43" si="44">E55</f>
        <v>1062.5</v>
      </c>
      <c r="W43" s="8">
        <f t="shared" si="44"/>
        <v>1128906.25</v>
      </c>
      <c r="X43" s="7">
        <v>36</v>
      </c>
      <c r="Y43" s="7">
        <v>0</v>
      </c>
      <c r="Z43" s="7">
        <v>0</v>
      </c>
      <c r="AA43" s="7">
        <v>0</v>
      </c>
      <c r="AB43" s="7">
        <v>0</v>
      </c>
      <c r="AC43" s="7">
        <v>0</v>
      </c>
      <c r="AD43" s="7">
        <v>0</v>
      </c>
      <c r="AE43" s="8">
        <f t="shared" si="9"/>
        <v>85155.58974358975</v>
      </c>
      <c r="AQ43" s="13" t="s">
        <v>132</v>
      </c>
      <c r="AR43" s="12"/>
      <c r="AS43" s="12"/>
      <c r="AT43" s="12"/>
      <c r="AV43" s="13" t="s">
        <v>134</v>
      </c>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row>
    <row r="44" spans="1:75">
      <c r="A44" s="2">
        <v>42005</v>
      </c>
      <c r="B44" s="8">
        <f>'WA Sch. 1-2'!B45</f>
        <v>1095.1500000000001</v>
      </c>
      <c r="C44" s="8">
        <f>'WA Sch. 1-2'!C45</f>
        <v>1199353.5225000002</v>
      </c>
      <c r="D44" s="8">
        <f>'WA Sch. 1-2'!D45</f>
        <v>0</v>
      </c>
      <c r="E44" s="8">
        <f>'WA Sch. 1-2'!E45</f>
        <v>1058</v>
      </c>
      <c r="F44" s="8">
        <f t="shared" si="2"/>
        <v>1119364</v>
      </c>
      <c r="G44" s="8">
        <f>'WA Sch. 1-2'!G45</f>
        <v>0</v>
      </c>
      <c r="H44" s="8">
        <f t="shared" si="41"/>
        <v>37.150000000000091</v>
      </c>
      <c r="I44" s="8">
        <f t="shared" si="41"/>
        <v>79989.522500000196</v>
      </c>
      <c r="J44" s="8">
        <f t="shared" si="41"/>
        <v>0</v>
      </c>
      <c r="K44" s="9">
        <v>43</v>
      </c>
      <c r="L44" s="9">
        <v>3169229</v>
      </c>
      <c r="M44" s="9">
        <v>116937</v>
      </c>
      <c r="N44" s="9">
        <f t="shared" si="4"/>
        <v>3286166</v>
      </c>
      <c r="O44" s="9">
        <f t="shared" si="5"/>
        <v>76422.465116279069</v>
      </c>
      <c r="P44" s="8">
        <f t="shared" si="6"/>
        <v>1604.5074656186537</v>
      </c>
      <c r="Q44" s="8">
        <f t="shared" si="7"/>
        <v>78026.972581897717</v>
      </c>
      <c r="R44" s="9">
        <f t="shared" si="1"/>
        <v>3355159.821021602</v>
      </c>
      <c r="S44" s="21"/>
      <c r="U44" s="2">
        <v>42370</v>
      </c>
      <c r="V44" s="8">
        <f t="shared" ref="V44:W44" si="45">E56</f>
        <v>1056</v>
      </c>
      <c r="W44" s="8">
        <f t="shared" si="45"/>
        <v>1115136</v>
      </c>
      <c r="X44" s="7">
        <v>37</v>
      </c>
      <c r="Y44" s="7">
        <v>0</v>
      </c>
      <c r="Z44" s="7">
        <v>0</v>
      </c>
      <c r="AA44" s="7">
        <v>0</v>
      </c>
      <c r="AB44" s="7">
        <v>0</v>
      </c>
      <c r="AC44" s="7">
        <v>0</v>
      </c>
      <c r="AD44" s="7">
        <v>0</v>
      </c>
      <c r="AE44" s="8">
        <f t="shared" si="9"/>
        <v>85812.487179487172</v>
      </c>
      <c r="AG44" s="19" t="s">
        <v>59</v>
      </c>
      <c r="AH44" s="19" t="s">
        <v>60</v>
      </c>
      <c r="AI44" s="19" t="s">
        <v>61</v>
      </c>
      <c r="AJ44" s="19" t="s">
        <v>62</v>
      </c>
      <c r="AQ44" s="49" t="s">
        <v>128</v>
      </c>
      <c r="AR44" s="53" t="s">
        <v>94</v>
      </c>
      <c r="AS44" s="53" t="s">
        <v>96</v>
      </c>
      <c r="AT44" s="53" t="s">
        <v>95</v>
      </c>
      <c r="AU44" s="56"/>
      <c r="AV44" s="49" t="s">
        <v>128</v>
      </c>
      <c r="AW44" s="53" t="s">
        <v>126</v>
      </c>
      <c r="AX44" s="53" t="s">
        <v>97</v>
      </c>
      <c r="AY44" s="53" t="s">
        <v>98</v>
      </c>
      <c r="AZ44" s="53" t="s">
        <v>99</v>
      </c>
      <c r="BA44" s="53" t="s">
        <v>100</v>
      </c>
      <c r="BB44" s="53" t="s">
        <v>101</v>
      </c>
      <c r="BC44" s="53" t="s">
        <v>102</v>
      </c>
      <c r="BD44" s="53" t="s">
        <v>103</v>
      </c>
      <c r="BE44" s="53" t="s">
        <v>104</v>
      </c>
      <c r="BF44" s="53" t="s">
        <v>105</v>
      </c>
      <c r="BG44" s="53" t="s">
        <v>106</v>
      </c>
      <c r="BH44" s="53" t="s">
        <v>107</v>
      </c>
      <c r="BI44" s="53" t="s">
        <v>108</v>
      </c>
      <c r="BJ44" s="47" t="s">
        <v>128</v>
      </c>
      <c r="BK44" s="53" t="s">
        <v>129</v>
      </c>
      <c r="BL44" s="53" t="s">
        <v>114</v>
      </c>
      <c r="BM44" s="53" t="s">
        <v>115</v>
      </c>
      <c r="BN44" s="53" t="s">
        <v>116</v>
      </c>
      <c r="BO44" s="53" t="s">
        <v>117</v>
      </c>
      <c r="BP44" s="53" t="s">
        <v>118</v>
      </c>
      <c r="BQ44" s="53" t="s">
        <v>119</v>
      </c>
      <c r="BR44" s="53" t="s">
        <v>120</v>
      </c>
      <c r="BS44" s="53" t="s">
        <v>121</v>
      </c>
      <c r="BT44" s="53" t="s">
        <v>122</v>
      </c>
      <c r="BU44" s="53" t="s">
        <v>123</v>
      </c>
      <c r="BV44" s="53" t="s">
        <v>124</v>
      </c>
      <c r="BW44" s="53" t="s">
        <v>125</v>
      </c>
    </row>
    <row r="45" spans="1:75">
      <c r="A45" s="2">
        <v>42036</v>
      </c>
      <c r="B45" s="55">
        <f>'WA Sch. 1-2'!B46</f>
        <v>932.76424999999995</v>
      </c>
      <c r="C45" s="55">
        <f>'WA Sch. 1-2'!C46</f>
        <v>870049.14607806236</v>
      </c>
      <c r="D45" s="55">
        <f>'WA Sch. 1-2'!D46</f>
        <v>0</v>
      </c>
      <c r="E45" s="55">
        <f>'WA Sch. 1-2'!E46</f>
        <v>724</v>
      </c>
      <c r="F45" s="55">
        <f t="shared" si="2"/>
        <v>524176</v>
      </c>
      <c r="G45" s="55">
        <f>'WA Sch. 1-2'!G46</f>
        <v>0</v>
      </c>
      <c r="H45" s="55">
        <f t="shared" si="41"/>
        <v>208.76424999999995</v>
      </c>
      <c r="I45" s="55">
        <f t="shared" si="41"/>
        <v>345873.14607806236</v>
      </c>
      <c r="J45" s="55">
        <f t="shared" si="41"/>
        <v>0</v>
      </c>
      <c r="K45" s="15">
        <v>40</v>
      </c>
      <c r="L45" s="15">
        <f>AVERAGE(L44,L46)</f>
        <v>2954468.5</v>
      </c>
      <c r="M45" s="15">
        <v>-523106</v>
      </c>
      <c r="N45" s="15">
        <f t="shared" si="4"/>
        <v>2431362.5</v>
      </c>
      <c r="O45" s="15">
        <f>N45/K45</f>
        <v>60784.0625</v>
      </c>
      <c r="P45" s="55">
        <f t="shared" si="6"/>
        <v>8211.7210817559098</v>
      </c>
      <c r="Q45" s="55">
        <f t="shared" si="7"/>
        <v>68995.78358175591</v>
      </c>
      <c r="R45" s="15">
        <f t="shared" si="1"/>
        <v>2759831.3432702366</v>
      </c>
      <c r="S45" s="21"/>
      <c r="U45" s="2">
        <v>42401</v>
      </c>
      <c r="V45" s="8">
        <f t="shared" ref="V45:W45" si="46">E57</f>
        <v>758.5</v>
      </c>
      <c r="W45" s="8">
        <f t="shared" si="46"/>
        <v>575322.25</v>
      </c>
      <c r="X45" s="7">
        <v>38</v>
      </c>
      <c r="Y45" s="7">
        <v>0</v>
      </c>
      <c r="Z45" s="7">
        <v>0</v>
      </c>
      <c r="AA45" s="7">
        <v>0</v>
      </c>
      <c r="AB45" s="7">
        <v>0</v>
      </c>
      <c r="AC45" s="7">
        <v>0</v>
      </c>
      <c r="AD45" s="7">
        <v>0</v>
      </c>
      <c r="AE45" s="8">
        <f t="shared" si="9"/>
        <v>75802.435897435891</v>
      </c>
      <c r="AG45" s="17">
        <v>1</v>
      </c>
      <c r="AH45" s="17">
        <v>81913.689947485473</v>
      </c>
      <c r="AI45" s="17">
        <v>-3565.6899474854727</v>
      </c>
      <c r="AJ45" s="17">
        <v>-0.95304079481722881</v>
      </c>
      <c r="AQ45" s="1">
        <v>1</v>
      </c>
      <c r="AR45" s="7">
        <f t="shared" ref="AR45:AR108" si="47">RANK(AI45,$AI$45:$AI$164,1)</f>
        <v>19</v>
      </c>
      <c r="AS45" s="52">
        <f>(AR45-0.375)/(COUNT($AR$45:$AR$164)+0.25)</f>
        <v>0.15488565488565489</v>
      </c>
      <c r="AT45" s="52">
        <f>_xlfn.NORM.S.INV(AS45)</f>
        <v>-1.0157020117051774</v>
      </c>
      <c r="AU45" s="43"/>
      <c r="AV45" s="1">
        <v>1</v>
      </c>
      <c r="AW45" s="46">
        <f>AI45</f>
        <v>-3565.6899474854727</v>
      </c>
      <c r="AX45" s="46"/>
      <c r="AY45" s="46"/>
      <c r="AZ45" s="46"/>
      <c r="BA45" s="46"/>
      <c r="BB45" s="46"/>
      <c r="BC45" s="46"/>
      <c r="BD45" s="46"/>
      <c r="BE45" s="46"/>
      <c r="BF45" s="46"/>
      <c r="BG45" s="46"/>
      <c r="BH45" s="46"/>
      <c r="BI45" s="46"/>
      <c r="BJ45" s="1">
        <v>1</v>
      </c>
      <c r="BK45" s="60">
        <f>($AW45-$BK$172)*(AW45-$BK$172)</f>
        <v>12714144.801598787</v>
      </c>
      <c r="BL45" s="60"/>
      <c r="BM45" s="60"/>
      <c r="BN45" s="60"/>
      <c r="BO45" s="60"/>
      <c r="BP45" s="60"/>
      <c r="BQ45" s="60"/>
      <c r="BR45" s="60"/>
      <c r="BS45" s="60"/>
      <c r="BT45" s="60"/>
      <c r="BU45" s="60"/>
      <c r="BV45" s="60"/>
      <c r="BW45" s="60"/>
    </row>
    <row r="46" spans="1:75">
      <c r="A46" s="2">
        <v>42064</v>
      </c>
      <c r="B46" s="8">
        <f>'WA Sch. 1-2'!B47</f>
        <v>767.35</v>
      </c>
      <c r="C46" s="8">
        <f>'WA Sch. 1-2'!C47</f>
        <v>588826.02250000008</v>
      </c>
      <c r="D46" s="8">
        <f>'WA Sch. 1-2'!D47</f>
        <v>0</v>
      </c>
      <c r="E46" s="8">
        <f>'WA Sch. 1-2'!E47</f>
        <v>604.5</v>
      </c>
      <c r="F46" s="8">
        <f t="shared" si="2"/>
        <v>365420.25</v>
      </c>
      <c r="G46" s="8">
        <f>'WA Sch. 1-2'!G47</f>
        <v>0</v>
      </c>
      <c r="H46" s="8">
        <f t="shared" si="41"/>
        <v>162.85000000000002</v>
      </c>
      <c r="I46" s="8">
        <f t="shared" si="41"/>
        <v>223405.77250000008</v>
      </c>
      <c r="J46" s="8">
        <f t="shared" si="41"/>
        <v>0</v>
      </c>
      <c r="K46" s="9">
        <v>37</v>
      </c>
      <c r="L46" s="9">
        <v>2739708</v>
      </c>
      <c r="M46" s="9">
        <v>-131147</v>
      </c>
      <c r="N46" s="9">
        <f t="shared" si="4"/>
        <v>2608561</v>
      </c>
      <c r="O46" s="9">
        <f t="shared" si="5"/>
        <v>70501.648648648654</v>
      </c>
      <c r="P46" s="8">
        <f t="shared" si="6"/>
        <v>6045.3464798089335</v>
      </c>
      <c r="Q46" s="8">
        <f t="shared" si="7"/>
        <v>76546.99512845758</v>
      </c>
      <c r="R46" s="9">
        <f t="shared" si="1"/>
        <v>2832238.8197529307</v>
      </c>
      <c r="S46" s="21"/>
      <c r="U46" s="2">
        <v>42430</v>
      </c>
      <c r="V46" s="8">
        <f t="shared" ref="V46:W46" si="48">E58</f>
        <v>692</v>
      </c>
      <c r="W46" s="8">
        <f t="shared" si="48"/>
        <v>478864</v>
      </c>
      <c r="X46" s="7">
        <v>39</v>
      </c>
      <c r="Y46" s="7">
        <v>1</v>
      </c>
      <c r="Z46" s="7">
        <v>0</v>
      </c>
      <c r="AA46" s="7">
        <v>0</v>
      </c>
      <c r="AB46" s="7">
        <v>0</v>
      </c>
      <c r="AC46" s="7">
        <v>0</v>
      </c>
      <c r="AD46" s="7">
        <v>0</v>
      </c>
      <c r="AE46" s="8">
        <f t="shared" si="9"/>
        <v>72378.051282051281</v>
      </c>
      <c r="AG46" s="17">
        <v>2</v>
      </c>
      <c r="AH46" s="17">
        <v>66006.486442961032</v>
      </c>
      <c r="AI46" s="17">
        <v>5639.6385570389684</v>
      </c>
      <c r="AJ46" s="17">
        <v>1.5073676320827123</v>
      </c>
      <c r="AQ46" s="1">
        <v>2</v>
      </c>
      <c r="AR46" s="7">
        <f t="shared" si="47"/>
        <v>112</v>
      </c>
      <c r="AS46" s="52">
        <f t="shared" ref="AS46:AS109" si="49">(AR46-0.375)/(COUNT($AR$45:$AR$164)+0.25)</f>
        <v>0.9282744282744283</v>
      </c>
      <c r="AT46" s="52">
        <f t="shared" ref="AT46:AT109" si="50">_xlfn.NORM.S.INV(AS46)</f>
        <v>1.4630593361844004</v>
      </c>
      <c r="AU46" s="43"/>
      <c r="AV46" s="1">
        <v>2</v>
      </c>
      <c r="AW46" s="46">
        <f t="shared" ref="AW46:AW109" si="51">AI46</f>
        <v>5639.6385570389684</v>
      </c>
      <c r="AX46" s="46">
        <f>AW45</f>
        <v>-3565.6899474854727</v>
      </c>
      <c r="AY46" s="46"/>
      <c r="AZ46" s="46"/>
      <c r="BA46" s="46"/>
      <c r="BB46" s="46"/>
      <c r="BC46" s="46"/>
      <c r="BD46" s="46"/>
      <c r="BE46" s="46"/>
      <c r="BF46" s="46"/>
      <c r="BG46" s="46"/>
      <c r="BH46" s="46"/>
      <c r="BI46" s="46"/>
      <c r="BJ46" s="1">
        <v>2</v>
      </c>
      <c r="BK46" s="60">
        <f t="shared" ref="BK46:BW70" si="52">($AW46-$BK$172)*(AW46-$BK$172)</f>
        <v>31805523.054040845</v>
      </c>
      <c r="BL46" s="60">
        <f t="shared" si="52"/>
        <v>-20109202.510285281</v>
      </c>
      <c r="BM46" s="60"/>
      <c r="BN46" s="60"/>
      <c r="BO46" s="60"/>
      <c r="BP46" s="60"/>
      <c r="BQ46" s="60"/>
      <c r="BR46" s="60"/>
      <c r="BS46" s="60"/>
      <c r="BT46" s="60"/>
      <c r="BU46" s="60"/>
      <c r="BV46" s="60"/>
      <c r="BW46" s="60"/>
    </row>
    <row r="47" spans="1:75">
      <c r="A47" s="2">
        <v>42095</v>
      </c>
      <c r="B47" s="8">
        <f>'WA Sch. 1-2'!B48</f>
        <v>547.15</v>
      </c>
      <c r="C47" s="8">
        <f>'WA Sch. 1-2'!C48</f>
        <v>299373.1225</v>
      </c>
      <c r="D47" s="8">
        <f>'WA Sch. 1-2'!D48</f>
        <v>0.375</v>
      </c>
      <c r="E47" s="8">
        <f>'WA Sch. 1-2'!E48</f>
        <v>524.5</v>
      </c>
      <c r="F47" s="8">
        <f t="shared" si="2"/>
        <v>275100.25</v>
      </c>
      <c r="G47" s="8">
        <f>'WA Sch. 1-2'!G48</f>
        <v>0</v>
      </c>
      <c r="H47" s="8">
        <f t="shared" si="41"/>
        <v>22.649999999999977</v>
      </c>
      <c r="I47" s="8">
        <f t="shared" si="41"/>
        <v>24272.872499999998</v>
      </c>
      <c r="J47" s="8">
        <f t="shared" si="41"/>
        <v>0.375</v>
      </c>
      <c r="K47" s="9">
        <v>37</v>
      </c>
      <c r="L47" s="9">
        <v>2607823</v>
      </c>
      <c r="M47" s="9">
        <v>-170872</v>
      </c>
      <c r="N47" s="9">
        <f t="shared" si="4"/>
        <v>2436951</v>
      </c>
      <c r="O47" s="9">
        <f t="shared" si="5"/>
        <v>65863.540540540547</v>
      </c>
      <c r="P47" s="8">
        <f t="shared" si="6"/>
        <v>788.01024144950929</v>
      </c>
      <c r="Q47" s="8">
        <f t="shared" si="7"/>
        <v>66651.550781990052</v>
      </c>
      <c r="R47" s="9">
        <f t="shared" si="1"/>
        <v>2466107.3789336318</v>
      </c>
      <c r="S47" s="21"/>
      <c r="U47" s="2">
        <v>42461</v>
      </c>
      <c r="V47" s="8">
        <f t="shared" ref="V47:W47" si="53">E59</f>
        <v>314.5</v>
      </c>
      <c r="W47" s="8">
        <f t="shared" si="53"/>
        <v>98910.25</v>
      </c>
      <c r="X47" s="7">
        <v>40</v>
      </c>
      <c r="Y47" s="7">
        <v>0</v>
      </c>
      <c r="Z47" s="7">
        <v>1</v>
      </c>
      <c r="AA47" s="7">
        <v>0</v>
      </c>
      <c r="AB47" s="7">
        <v>0</v>
      </c>
      <c r="AC47" s="7">
        <v>0</v>
      </c>
      <c r="AD47" s="7">
        <v>0</v>
      </c>
      <c r="AE47" s="8">
        <f t="shared" si="9"/>
        <v>61020.897435897437</v>
      </c>
      <c r="AG47" s="17">
        <v>3</v>
      </c>
      <c r="AH47" s="17">
        <v>64980.894374706491</v>
      </c>
      <c r="AI47" s="17">
        <v>-1978.9625565246752</v>
      </c>
      <c r="AJ47" s="17">
        <v>-0.52893888014964474</v>
      </c>
      <c r="AQ47" s="1">
        <v>3</v>
      </c>
      <c r="AR47" s="7">
        <f t="shared" si="47"/>
        <v>35</v>
      </c>
      <c r="AS47" s="52">
        <f t="shared" si="49"/>
        <v>0.28794178794178793</v>
      </c>
      <c r="AT47" s="52">
        <f t="shared" si="50"/>
        <v>-0.55940759981342003</v>
      </c>
      <c r="AU47" s="43"/>
      <c r="AV47" s="1">
        <v>3</v>
      </c>
      <c r="AW47" s="46">
        <f t="shared" si="51"/>
        <v>-1978.9625565246752</v>
      </c>
      <c r="AX47" s="46">
        <f t="shared" ref="AX47:BI73" si="54">AW46</f>
        <v>5639.6385570389684</v>
      </c>
      <c r="AY47" s="46">
        <f>AX46</f>
        <v>-3565.6899474854727</v>
      </c>
      <c r="AZ47" s="46"/>
      <c r="BA47" s="46"/>
      <c r="BB47" s="46"/>
      <c r="BC47" s="46"/>
      <c r="BD47" s="46"/>
      <c r="BE47" s="46"/>
      <c r="BF47" s="46"/>
      <c r="BG47" s="46"/>
      <c r="BH47" s="46"/>
      <c r="BI47" s="46"/>
      <c r="BJ47" s="1">
        <v>3</v>
      </c>
      <c r="BK47" s="60">
        <f t="shared" si="52"/>
        <v>3916292.8001265866</v>
      </c>
      <c r="BL47" s="60">
        <f>($AW47-$BK$172)*(AX47-$BK$172)</f>
        <v>-11160633.536712883</v>
      </c>
      <c r="BM47" s="60">
        <f t="shared" si="52"/>
        <v>7056366.8942500567</v>
      </c>
      <c r="BN47" s="60"/>
      <c r="BO47" s="60"/>
      <c r="BP47" s="60"/>
      <c r="BQ47" s="60"/>
      <c r="BR47" s="60"/>
      <c r="BS47" s="60"/>
      <c r="BT47" s="60"/>
      <c r="BU47" s="60"/>
      <c r="BV47" s="60"/>
      <c r="BW47" s="60"/>
    </row>
    <row r="48" spans="1:75">
      <c r="A48" s="2">
        <v>42125</v>
      </c>
      <c r="B48" s="8">
        <f>'WA Sch. 1-2'!B49</f>
        <v>290.02499999999998</v>
      </c>
      <c r="C48" s="8">
        <f>'WA Sch. 1-2'!C49</f>
        <v>84114.500624999986</v>
      </c>
      <c r="D48" s="8">
        <f>'WA Sch. 1-2'!D49</f>
        <v>14.95</v>
      </c>
      <c r="E48" s="8">
        <f>'WA Sch. 1-2'!E49</f>
        <v>162.5</v>
      </c>
      <c r="F48" s="8">
        <f t="shared" si="2"/>
        <v>26406.25</v>
      </c>
      <c r="G48" s="8">
        <f>'WA Sch. 1-2'!G49</f>
        <v>29.5</v>
      </c>
      <c r="H48" s="8">
        <f t="shared" si="41"/>
        <v>127.52499999999998</v>
      </c>
      <c r="I48" s="8">
        <f t="shared" si="41"/>
        <v>57708.250624999986</v>
      </c>
      <c r="J48" s="8">
        <f t="shared" si="41"/>
        <v>-14.55</v>
      </c>
      <c r="K48" s="9">
        <v>37</v>
      </c>
      <c r="L48" s="9">
        <v>2435239</v>
      </c>
      <c r="M48" s="9">
        <v>-232103</v>
      </c>
      <c r="N48" s="9">
        <f t="shared" si="4"/>
        <v>2203136</v>
      </c>
      <c r="O48" s="9">
        <f t="shared" si="5"/>
        <v>59544.216216216213</v>
      </c>
      <c r="P48" s="8">
        <f t="shared" si="6"/>
        <v>3823.5107049968738</v>
      </c>
      <c r="Q48" s="8">
        <f t="shared" si="7"/>
        <v>63367.726921213085</v>
      </c>
      <c r="R48" s="9">
        <f t="shared" si="1"/>
        <v>2344605.8960848842</v>
      </c>
      <c r="S48" s="21"/>
      <c r="U48" s="2">
        <v>42491</v>
      </c>
      <c r="V48" s="8">
        <f t="shared" ref="V48:W48" si="55">E60</f>
        <v>202.5</v>
      </c>
      <c r="W48" s="8">
        <f t="shared" si="55"/>
        <v>41006.25</v>
      </c>
      <c r="X48" s="7">
        <v>41</v>
      </c>
      <c r="Y48" s="7">
        <v>0</v>
      </c>
      <c r="Z48" s="7">
        <v>0</v>
      </c>
      <c r="AA48" s="7">
        <v>0</v>
      </c>
      <c r="AB48" s="7">
        <v>0</v>
      </c>
      <c r="AC48" s="7">
        <v>0</v>
      </c>
      <c r="AD48" s="7">
        <v>0</v>
      </c>
      <c r="AE48" s="8">
        <f t="shared" si="9"/>
        <v>60493.871794871797</v>
      </c>
      <c r="AG48" s="17">
        <v>4</v>
      </c>
      <c r="AH48" s="17">
        <v>58009.65447561437</v>
      </c>
      <c r="AI48" s="17">
        <v>4532.9609090010126</v>
      </c>
      <c r="AJ48" s="17">
        <v>1.2115738415888595</v>
      </c>
      <c r="AQ48" s="1">
        <v>4</v>
      </c>
      <c r="AR48" s="7">
        <f t="shared" si="47"/>
        <v>105</v>
      </c>
      <c r="AS48" s="52">
        <f t="shared" si="49"/>
        <v>0.87006237006237008</v>
      </c>
      <c r="AT48" s="52">
        <f t="shared" si="50"/>
        <v>1.1266860090395716</v>
      </c>
      <c r="AU48" s="43"/>
      <c r="AV48" s="1">
        <v>4</v>
      </c>
      <c r="AW48" s="46">
        <f t="shared" si="51"/>
        <v>4532.9609090010126</v>
      </c>
      <c r="AX48" s="46">
        <f t="shared" si="54"/>
        <v>-1978.9625565246752</v>
      </c>
      <c r="AY48" s="46">
        <f t="shared" si="54"/>
        <v>5639.6385570389684</v>
      </c>
      <c r="AZ48" s="46">
        <f>AY47</f>
        <v>-3565.6899474854727</v>
      </c>
      <c r="BA48" s="46"/>
      <c r="BB48" s="46"/>
      <c r="BC48" s="46"/>
      <c r="BD48" s="46"/>
      <c r="BE48" s="46"/>
      <c r="BF48" s="46"/>
      <c r="BG48" s="46"/>
      <c r="BH48" s="46"/>
      <c r="BI48" s="46"/>
      <c r="BJ48" s="1">
        <v>4</v>
      </c>
      <c r="BK48" s="60">
        <f t="shared" si="52"/>
        <v>20547734.6025315</v>
      </c>
      <c r="BL48" s="60">
        <f t="shared" si="52"/>
        <v>-8970559.9091030005</v>
      </c>
      <c r="BM48" s="60">
        <f t="shared" si="52"/>
        <v>25564261.119952761</v>
      </c>
      <c r="BN48" s="60">
        <f t="shared" si="52"/>
        <v>-16163133.1455695</v>
      </c>
      <c r="BO48" s="60"/>
      <c r="BP48" s="60"/>
      <c r="BQ48" s="60"/>
      <c r="BR48" s="60"/>
      <c r="BS48" s="60"/>
      <c r="BT48" s="60"/>
      <c r="BU48" s="60"/>
      <c r="BV48" s="60"/>
      <c r="BW48" s="60"/>
    </row>
    <row r="49" spans="1:75">
      <c r="A49" s="2">
        <v>42156</v>
      </c>
      <c r="B49" s="8">
        <f>'WA Sch. 1-2'!B50</f>
        <v>126.95</v>
      </c>
      <c r="C49" s="8">
        <f>'WA Sch. 1-2'!C50</f>
        <v>16116.302500000002</v>
      </c>
      <c r="D49" s="8">
        <f>'WA Sch. 1-2'!D50</f>
        <v>68</v>
      </c>
      <c r="E49" s="8">
        <f>'WA Sch. 1-2'!E50</f>
        <v>25.5</v>
      </c>
      <c r="F49" s="8">
        <f t="shared" si="2"/>
        <v>650.25</v>
      </c>
      <c r="G49" s="8">
        <f>'WA Sch. 1-2'!G50</f>
        <v>218.5</v>
      </c>
      <c r="H49" s="8">
        <f>B49-E49</f>
        <v>101.45</v>
      </c>
      <c r="I49" s="8">
        <f t="shared" si="41"/>
        <v>15466.052500000002</v>
      </c>
      <c r="J49" s="8">
        <f t="shared" si="41"/>
        <v>-150.5</v>
      </c>
      <c r="K49" s="9">
        <v>38</v>
      </c>
      <c r="L49" s="9">
        <v>2212315</v>
      </c>
      <c r="M49" s="9">
        <v>-270532</v>
      </c>
      <c r="N49" s="9">
        <f t="shared" si="4"/>
        <v>1941783</v>
      </c>
      <c r="O49" s="9">
        <f t="shared" si="5"/>
        <v>51099.552631578947</v>
      </c>
      <c r="P49" s="8">
        <f t="shared" si="6"/>
        <v>2805.2927157458225</v>
      </c>
      <c r="Q49" s="8">
        <f t="shared" si="7"/>
        <v>53904.845347324772</v>
      </c>
      <c r="R49" s="9">
        <f t="shared" si="1"/>
        <v>2048384.1231983413</v>
      </c>
      <c r="S49" s="21"/>
      <c r="U49" s="2">
        <v>42522</v>
      </c>
      <c r="V49" s="8">
        <f t="shared" ref="V49:W49" si="56">E61</f>
        <v>113.5</v>
      </c>
      <c r="W49" s="8">
        <f t="shared" si="56"/>
        <v>12882.25</v>
      </c>
      <c r="X49" s="7">
        <v>42</v>
      </c>
      <c r="Y49" s="7">
        <v>0</v>
      </c>
      <c r="Z49" s="7">
        <v>0</v>
      </c>
      <c r="AA49" s="7">
        <v>0</v>
      </c>
      <c r="AB49" s="7">
        <v>0</v>
      </c>
      <c r="AC49" s="7">
        <v>0</v>
      </c>
      <c r="AD49" s="7">
        <v>0</v>
      </c>
      <c r="AE49" s="8">
        <f t="shared" si="9"/>
        <v>55125.128205128203</v>
      </c>
      <c r="AG49" s="17">
        <v>5</v>
      </c>
      <c r="AH49" s="17">
        <v>45844.028367420651</v>
      </c>
      <c r="AI49" s="17">
        <v>1278.0668706745855</v>
      </c>
      <c r="AJ49" s="17">
        <v>0.34160285504247084</v>
      </c>
      <c r="AQ49" s="1">
        <v>5</v>
      </c>
      <c r="AR49" s="7">
        <f t="shared" si="47"/>
        <v>78</v>
      </c>
      <c r="AS49" s="52">
        <f t="shared" si="49"/>
        <v>0.64553014553014554</v>
      </c>
      <c r="AT49" s="52">
        <f t="shared" si="50"/>
        <v>0.3732804719655104</v>
      </c>
      <c r="AU49" s="43"/>
      <c r="AV49" s="1">
        <v>5</v>
      </c>
      <c r="AW49" s="46">
        <f t="shared" si="51"/>
        <v>1278.0668706745855</v>
      </c>
      <c r="AX49" s="46">
        <f t="shared" si="54"/>
        <v>4532.9609090010126</v>
      </c>
      <c r="AY49" s="46">
        <f t="shared" si="54"/>
        <v>-1978.9625565246752</v>
      </c>
      <c r="AZ49" s="46">
        <f t="shared" si="54"/>
        <v>5639.6385570389684</v>
      </c>
      <c r="BA49" s="46">
        <f>AZ48</f>
        <v>-3565.6899474854727</v>
      </c>
      <c r="BB49" s="46"/>
      <c r="BC49" s="46"/>
      <c r="BD49" s="46"/>
      <c r="BE49" s="46"/>
      <c r="BF49" s="46"/>
      <c r="BG49" s="46"/>
      <c r="BH49" s="46"/>
      <c r="BI49" s="46"/>
      <c r="BJ49" s="1">
        <v>5</v>
      </c>
      <c r="BK49" s="60">
        <f t="shared" si="52"/>
        <v>1633454.925915987</v>
      </c>
      <c r="BL49" s="60">
        <f t="shared" si="52"/>
        <v>5793427.163857284</v>
      </c>
      <c r="BM49" s="60">
        <f t="shared" si="52"/>
        <v>-2529246.4817996854</v>
      </c>
      <c r="BN49" s="60">
        <f t="shared" si="52"/>
        <v>7207835.2023306908</v>
      </c>
      <c r="BO49" s="60">
        <f t="shared" si="52"/>
        <v>-4557190.1929786382</v>
      </c>
      <c r="BP49" s="60"/>
      <c r="BQ49" s="60"/>
      <c r="BR49" s="60"/>
      <c r="BS49" s="60"/>
      <c r="BT49" s="60"/>
      <c r="BU49" s="60"/>
      <c r="BV49" s="60"/>
      <c r="BW49" s="60"/>
    </row>
    <row r="50" spans="1:75">
      <c r="A50" s="2">
        <v>42186</v>
      </c>
      <c r="B50" s="8">
        <f>'WA Sch. 1-2'!B51</f>
        <v>14.1</v>
      </c>
      <c r="C50" s="8">
        <f>'WA Sch. 1-2'!C51</f>
        <v>198.81</v>
      </c>
      <c r="D50" s="8">
        <f>'WA Sch. 1-2'!D51</f>
        <v>240.05</v>
      </c>
      <c r="E50" s="8">
        <f>'WA Sch. 1-2'!E51</f>
        <v>6</v>
      </c>
      <c r="F50" s="8">
        <f t="shared" si="2"/>
        <v>36</v>
      </c>
      <c r="G50" s="8">
        <f>'WA Sch. 1-2'!G51</f>
        <v>289.5</v>
      </c>
      <c r="H50" s="8">
        <f t="shared" si="41"/>
        <v>8.1</v>
      </c>
      <c r="I50" s="8">
        <f t="shared" si="41"/>
        <v>162.81</v>
      </c>
      <c r="J50" s="8">
        <f t="shared" si="41"/>
        <v>-49.449999999999989</v>
      </c>
      <c r="K50" s="9">
        <v>38</v>
      </c>
      <c r="L50" s="9">
        <v>1938433</v>
      </c>
      <c r="M50" s="9">
        <v>-25614</v>
      </c>
      <c r="N50" s="9">
        <f t="shared" si="4"/>
        <v>1912819</v>
      </c>
      <c r="O50" s="9">
        <f t="shared" si="5"/>
        <v>50337.34210526316</v>
      </c>
      <c r="P50" s="8">
        <f t="shared" si="6"/>
        <v>215.65526051392601</v>
      </c>
      <c r="Q50" s="8">
        <f t="shared" si="7"/>
        <v>50552.99736577709</v>
      </c>
      <c r="R50" s="9">
        <f t="shared" si="1"/>
        <v>1921013.8998995293</v>
      </c>
      <c r="S50" s="21"/>
      <c r="U50" s="2">
        <v>42552</v>
      </c>
      <c r="V50" s="8">
        <f t="shared" ref="V50:W50" si="57">E62</f>
        <v>23.5</v>
      </c>
      <c r="W50" s="8">
        <f t="shared" si="57"/>
        <v>552.25</v>
      </c>
      <c r="X50" s="7">
        <v>43</v>
      </c>
      <c r="Y50" s="7">
        <v>0</v>
      </c>
      <c r="Z50" s="7">
        <v>0</v>
      </c>
      <c r="AA50" s="7">
        <v>0</v>
      </c>
      <c r="AB50" s="7">
        <v>0</v>
      </c>
      <c r="AC50" s="7">
        <v>0</v>
      </c>
      <c r="AD50" s="7">
        <v>0</v>
      </c>
      <c r="AE50" s="8">
        <f t="shared" si="9"/>
        <v>50163.538461538461</v>
      </c>
      <c r="AG50" s="17">
        <v>6</v>
      </c>
      <c r="AH50" s="17">
        <v>42129.703727149434</v>
      </c>
      <c r="AI50" s="17">
        <v>-6904.5926160383242</v>
      </c>
      <c r="AJ50" s="17">
        <v>-1.8454656831053995</v>
      </c>
      <c r="AQ50" s="1">
        <v>6</v>
      </c>
      <c r="AR50" s="7">
        <f t="shared" si="47"/>
        <v>5</v>
      </c>
      <c r="AS50" s="52">
        <f t="shared" si="49"/>
        <v>3.8461538461538464E-2</v>
      </c>
      <c r="AT50" s="52">
        <f t="shared" si="50"/>
        <v>-1.7688250385187059</v>
      </c>
      <c r="AU50" s="43"/>
      <c r="AV50" s="1">
        <v>6</v>
      </c>
      <c r="AW50" s="46">
        <f t="shared" si="51"/>
        <v>-6904.5926160383242</v>
      </c>
      <c r="AX50" s="46">
        <f t="shared" si="54"/>
        <v>1278.0668706745855</v>
      </c>
      <c r="AY50" s="46">
        <f t="shared" si="54"/>
        <v>4532.9609090010126</v>
      </c>
      <c r="AZ50" s="46">
        <f t="shared" si="54"/>
        <v>-1978.9625565246752</v>
      </c>
      <c r="BA50" s="46">
        <f t="shared" si="54"/>
        <v>5639.6385570389684</v>
      </c>
      <c r="BB50" s="46">
        <f>BA49</f>
        <v>-3565.6899474854727</v>
      </c>
      <c r="BC50" s="46"/>
      <c r="BD50" s="46"/>
      <c r="BE50" s="46"/>
      <c r="BF50" s="46"/>
      <c r="BG50" s="46"/>
      <c r="BH50" s="46"/>
      <c r="BI50" s="46"/>
      <c r="BJ50" s="1">
        <v>6</v>
      </c>
      <c r="BK50" s="60">
        <f t="shared" si="52"/>
        <v>47673399.193450622</v>
      </c>
      <c r="BL50" s="60">
        <f t="shared" si="52"/>
        <v>-8824531.0780630801</v>
      </c>
      <c r="BM50" s="60">
        <f t="shared" si="52"/>
        <v>-31298248.421078816</v>
      </c>
      <c r="BN50" s="60">
        <f t="shared" si="52"/>
        <v>13663930.255196391</v>
      </c>
      <c r="BO50" s="60">
        <f t="shared" si="52"/>
        <v>-38939406.738056324</v>
      </c>
      <c r="BP50" s="60">
        <f t="shared" si="52"/>
        <v>24619636.482490029</v>
      </c>
      <c r="BQ50" s="60"/>
      <c r="BR50" s="60"/>
      <c r="BS50" s="60"/>
      <c r="BT50" s="60"/>
      <c r="BU50" s="60"/>
      <c r="BV50" s="60"/>
      <c r="BW50" s="60"/>
    </row>
    <row r="51" spans="1:75">
      <c r="A51" s="2">
        <v>42217</v>
      </c>
      <c r="B51" s="8">
        <f>'WA Sch. 1-2'!B52</f>
        <v>19.350000000000001</v>
      </c>
      <c r="C51" s="8">
        <f>'WA Sch. 1-2'!C52</f>
        <v>374.42250000000007</v>
      </c>
      <c r="D51" s="8">
        <f>'WA Sch. 1-2'!D52</f>
        <v>204.95</v>
      </c>
      <c r="E51" s="8">
        <f>'WA Sch. 1-2'!E52</f>
        <v>11.5</v>
      </c>
      <c r="F51" s="8">
        <f t="shared" si="2"/>
        <v>132.25</v>
      </c>
      <c r="G51" s="8">
        <f>'WA Sch. 1-2'!G52</f>
        <v>241.5</v>
      </c>
      <c r="H51" s="8">
        <f t="shared" si="41"/>
        <v>7.8500000000000014</v>
      </c>
      <c r="I51" s="8">
        <f t="shared" si="41"/>
        <v>242.17250000000007</v>
      </c>
      <c r="J51" s="8">
        <f t="shared" si="41"/>
        <v>-36.550000000000011</v>
      </c>
      <c r="K51" s="9">
        <v>38</v>
      </c>
      <c r="L51" s="9">
        <v>1911457</v>
      </c>
      <c r="M51" s="9">
        <v>32085</v>
      </c>
      <c r="N51" s="9">
        <f t="shared" si="4"/>
        <v>1943542</v>
      </c>
      <c r="O51" s="9">
        <f t="shared" si="5"/>
        <v>51145.84210526316</v>
      </c>
      <c r="P51" s="8">
        <f t="shared" si="6"/>
        <v>209.65461100197109</v>
      </c>
      <c r="Q51" s="8">
        <f t="shared" si="7"/>
        <v>51355.49671626513</v>
      </c>
      <c r="R51" s="9">
        <f t="shared" si="1"/>
        <v>1951508.875218075</v>
      </c>
      <c r="S51" s="21"/>
      <c r="U51" s="2">
        <v>42583</v>
      </c>
      <c r="V51" s="8">
        <f t="shared" ref="V51:W51" si="58">E63</f>
        <v>11.5</v>
      </c>
      <c r="W51" s="8">
        <f t="shared" si="58"/>
        <v>132.25</v>
      </c>
      <c r="X51" s="7">
        <v>44</v>
      </c>
      <c r="Y51" s="7">
        <v>0</v>
      </c>
      <c r="Z51" s="7">
        <v>0</v>
      </c>
      <c r="AA51" s="7">
        <v>0</v>
      </c>
      <c r="AB51" s="7">
        <v>0</v>
      </c>
      <c r="AC51" s="7">
        <v>0</v>
      </c>
      <c r="AD51" s="7">
        <v>0</v>
      </c>
      <c r="AE51" s="8">
        <f t="shared" si="9"/>
        <v>50413.256410256414</v>
      </c>
      <c r="AG51" s="17">
        <v>7</v>
      </c>
      <c r="AH51" s="17">
        <v>38458.225543631474</v>
      </c>
      <c r="AI51" s="17">
        <v>-798.15736181328975</v>
      </c>
      <c r="AJ51" s="17">
        <v>-0.21333221275399725</v>
      </c>
      <c r="AQ51" s="1">
        <v>7</v>
      </c>
      <c r="AR51" s="7">
        <f t="shared" si="47"/>
        <v>53</v>
      </c>
      <c r="AS51" s="52">
        <f t="shared" si="49"/>
        <v>0.43762993762993763</v>
      </c>
      <c r="AT51" s="52">
        <f t="shared" si="50"/>
        <v>-0.15698093272589608</v>
      </c>
      <c r="AU51" s="43"/>
      <c r="AV51" s="1">
        <v>7</v>
      </c>
      <c r="AW51" s="46">
        <f t="shared" si="51"/>
        <v>-798.15736181328975</v>
      </c>
      <c r="AX51" s="46">
        <f t="shared" si="54"/>
        <v>-6904.5926160383242</v>
      </c>
      <c r="AY51" s="46">
        <f t="shared" si="54"/>
        <v>1278.0668706745855</v>
      </c>
      <c r="AZ51" s="46">
        <f t="shared" si="54"/>
        <v>4532.9609090010126</v>
      </c>
      <c r="BA51" s="46">
        <f t="shared" si="54"/>
        <v>-1978.9625565246752</v>
      </c>
      <c r="BB51" s="46">
        <f t="shared" si="54"/>
        <v>5639.6385570389684</v>
      </c>
      <c r="BC51" s="46">
        <f>BB50</f>
        <v>-3565.6899474854727</v>
      </c>
      <c r="BD51" s="46"/>
      <c r="BE51" s="46"/>
      <c r="BF51" s="46"/>
      <c r="BG51" s="46"/>
      <c r="BH51" s="46"/>
      <c r="BI51" s="46"/>
      <c r="BJ51" s="1">
        <v>7</v>
      </c>
      <c r="BK51" s="60">
        <f t="shared" si="52"/>
        <v>637055.17421671376</v>
      </c>
      <c r="BL51" s="60">
        <f t="shared" si="52"/>
        <v>5510951.4268124904</v>
      </c>
      <c r="BM51" s="60">
        <f t="shared" si="52"/>
        <v>-1020098.481718583</v>
      </c>
      <c r="BN51" s="60">
        <f t="shared" si="52"/>
        <v>-3618016.1203309339</v>
      </c>
      <c r="BO51" s="60">
        <f t="shared" si="52"/>
        <v>1579523.5332429537</v>
      </c>
      <c r="BP51" s="60">
        <f t="shared" si="52"/>
        <v>-4501319.0322666196</v>
      </c>
      <c r="BQ51" s="60">
        <f t="shared" si="52"/>
        <v>2845981.6815290712</v>
      </c>
      <c r="BR51" s="60"/>
      <c r="BS51" s="60"/>
      <c r="BT51" s="60"/>
      <c r="BU51" s="60"/>
      <c r="BV51" s="60"/>
      <c r="BW51" s="60"/>
    </row>
    <row r="52" spans="1:75">
      <c r="A52" s="2">
        <v>42248</v>
      </c>
      <c r="B52" s="8">
        <f>'WA Sch. 1-2'!B53</f>
        <v>152.32499999999999</v>
      </c>
      <c r="C52" s="8">
        <f>'WA Sch. 1-2'!C53</f>
        <v>23202.905624999996</v>
      </c>
      <c r="D52" s="8">
        <f>'WA Sch. 1-2'!D53</f>
        <v>43.875</v>
      </c>
      <c r="E52" s="8">
        <f>'WA Sch. 1-2'!E53</f>
        <v>200.5</v>
      </c>
      <c r="F52" s="8">
        <f t="shared" si="2"/>
        <v>40200.25</v>
      </c>
      <c r="G52" s="8">
        <f>'WA Sch. 1-2'!G53</f>
        <v>18</v>
      </c>
      <c r="H52" s="8">
        <f t="shared" si="41"/>
        <v>-48.175000000000011</v>
      </c>
      <c r="I52" s="8">
        <f t="shared" si="41"/>
        <v>-16997.344375000004</v>
      </c>
      <c r="J52" s="8">
        <f t="shared" si="41"/>
        <v>25.875</v>
      </c>
      <c r="K52" s="9">
        <v>38</v>
      </c>
      <c r="L52" s="9">
        <v>1944910</v>
      </c>
      <c r="M52" s="9">
        <v>154</v>
      </c>
      <c r="N52" s="9">
        <f t="shared" si="4"/>
        <v>1945064</v>
      </c>
      <c r="O52" s="9">
        <f t="shared" si="5"/>
        <v>51185.894736842107</v>
      </c>
      <c r="P52" s="8">
        <f t="shared" si="6"/>
        <v>-1407.1022465540084</v>
      </c>
      <c r="Q52" s="8">
        <f t="shared" si="7"/>
        <v>49778.792490288099</v>
      </c>
      <c r="R52" s="9">
        <f t="shared" si="1"/>
        <v>1891594.1146309478</v>
      </c>
      <c r="S52" s="21"/>
      <c r="U52" s="2">
        <v>42614</v>
      </c>
      <c r="V52" s="8">
        <f t="shared" ref="V52:W52" si="59">E64</f>
        <v>164</v>
      </c>
      <c r="W52" s="8">
        <f t="shared" si="59"/>
        <v>26896</v>
      </c>
      <c r="X52" s="7">
        <v>45</v>
      </c>
      <c r="Y52" s="7">
        <v>0</v>
      </c>
      <c r="Z52" s="7">
        <v>0</v>
      </c>
      <c r="AA52" s="7">
        <v>0</v>
      </c>
      <c r="AB52" s="7">
        <v>0</v>
      </c>
      <c r="AC52" s="7">
        <v>0</v>
      </c>
      <c r="AD52" s="7">
        <v>0</v>
      </c>
      <c r="AE52" s="8">
        <f t="shared" si="9"/>
        <v>49110.410256410258</v>
      </c>
      <c r="AG52" s="17">
        <v>8</v>
      </c>
      <c r="AH52" s="17">
        <v>38899.752364915526</v>
      </c>
      <c r="AI52" s="17">
        <v>2801.6134887430089</v>
      </c>
      <c r="AJ52" s="17">
        <v>0.74881775628451075</v>
      </c>
      <c r="AQ52" s="1">
        <v>8</v>
      </c>
      <c r="AR52" s="7">
        <f t="shared" si="47"/>
        <v>92</v>
      </c>
      <c r="AS52" s="52">
        <f t="shared" si="49"/>
        <v>0.76195426195426197</v>
      </c>
      <c r="AT52" s="52">
        <f t="shared" si="50"/>
        <v>0.71260296566742809</v>
      </c>
      <c r="AU52" s="43"/>
      <c r="AV52" s="1">
        <v>8</v>
      </c>
      <c r="AW52" s="46">
        <f t="shared" si="51"/>
        <v>2801.6134887430089</v>
      </c>
      <c r="AX52" s="46">
        <f t="shared" si="54"/>
        <v>-798.15736181328975</v>
      </c>
      <c r="AY52" s="46">
        <f t="shared" si="54"/>
        <v>-6904.5926160383242</v>
      </c>
      <c r="AZ52" s="46">
        <f t="shared" si="54"/>
        <v>1278.0668706745855</v>
      </c>
      <c r="BA52" s="46">
        <f t="shared" si="54"/>
        <v>4532.9609090010126</v>
      </c>
      <c r="BB52" s="46">
        <f t="shared" si="54"/>
        <v>-1978.9625565246752</v>
      </c>
      <c r="BC52" s="46">
        <f t="shared" si="54"/>
        <v>5639.6385570389684</v>
      </c>
      <c r="BD52" s="46">
        <f>BC51</f>
        <v>-3565.6899474854727</v>
      </c>
      <c r="BE52" s="46"/>
      <c r="BF52" s="46"/>
      <c r="BG52" s="46"/>
      <c r="BH52" s="46"/>
      <c r="BI52" s="46"/>
      <c r="BJ52" s="1">
        <v>8</v>
      </c>
      <c r="BK52" s="60">
        <f t="shared" si="52"/>
        <v>7849038.140306904</v>
      </c>
      <c r="BL52" s="60">
        <f t="shared" si="52"/>
        <v>-2236128.4309956003</v>
      </c>
      <c r="BM52" s="60">
        <f t="shared" si="52"/>
        <v>-19343999.807368442</v>
      </c>
      <c r="BN52" s="60">
        <f t="shared" si="52"/>
        <v>3580649.3843975803</v>
      </c>
      <c r="BO52" s="60">
        <f t="shared" si="52"/>
        <v>12699604.426602179</v>
      </c>
      <c r="BP52" s="60">
        <f t="shared" si="52"/>
        <v>-5544288.19207686</v>
      </c>
      <c r="BQ52" s="60">
        <f t="shared" si="52"/>
        <v>15800087.453035731</v>
      </c>
      <c r="BR52" s="60">
        <f t="shared" si="52"/>
        <v>-9989685.0535506699</v>
      </c>
      <c r="BS52" s="60"/>
      <c r="BT52" s="60"/>
      <c r="BU52" s="60"/>
      <c r="BV52" s="60"/>
      <c r="BW52" s="60"/>
    </row>
    <row r="53" spans="1:75">
      <c r="A53" s="2">
        <v>42278</v>
      </c>
      <c r="B53" s="8">
        <f>'WA Sch. 1-2'!B54</f>
        <v>510.4</v>
      </c>
      <c r="C53" s="8">
        <f>'WA Sch. 1-2'!C54</f>
        <v>260508.15999999997</v>
      </c>
      <c r="D53" s="8">
        <f>'WA Sch. 1-2'!D54</f>
        <v>0.65</v>
      </c>
      <c r="E53" s="8">
        <f>'WA Sch. 1-2'!E54</f>
        <v>330</v>
      </c>
      <c r="F53" s="8">
        <f t="shared" si="2"/>
        <v>108900</v>
      </c>
      <c r="G53" s="8">
        <f>'WA Sch. 1-2'!G54</f>
        <v>0</v>
      </c>
      <c r="H53" s="8">
        <f t="shared" si="41"/>
        <v>180.39999999999998</v>
      </c>
      <c r="I53" s="8">
        <f t="shared" si="41"/>
        <v>151608.15999999997</v>
      </c>
      <c r="J53" s="8">
        <f t="shared" si="41"/>
        <v>0.65</v>
      </c>
      <c r="K53" s="9">
        <v>38</v>
      </c>
      <c r="L53" s="9">
        <v>1955553</v>
      </c>
      <c r="M53" s="9">
        <v>245744</v>
      </c>
      <c r="N53" s="9">
        <f t="shared" si="4"/>
        <v>2201297</v>
      </c>
      <c r="O53" s="9">
        <f t="shared" si="5"/>
        <v>57928.868421052633</v>
      </c>
      <c r="P53" s="8">
        <f t="shared" si="6"/>
        <v>5952.2595081065192</v>
      </c>
      <c r="Q53" s="8">
        <f t="shared" si="7"/>
        <v>63881.127929159149</v>
      </c>
      <c r="R53" s="9">
        <f t="shared" si="1"/>
        <v>2427482.8613080475</v>
      </c>
      <c r="S53" s="21"/>
      <c r="U53" s="2">
        <v>42644</v>
      </c>
      <c r="V53" s="8">
        <f t="shared" ref="V53:W53" si="60">E65</f>
        <v>515</v>
      </c>
      <c r="W53" s="8">
        <f t="shared" si="60"/>
        <v>265225</v>
      </c>
      <c r="X53" s="7">
        <v>46</v>
      </c>
      <c r="Y53" s="7">
        <v>0</v>
      </c>
      <c r="Z53" s="7">
        <v>0</v>
      </c>
      <c r="AA53" s="7">
        <v>1</v>
      </c>
      <c r="AB53" s="7">
        <v>0</v>
      </c>
      <c r="AC53" s="7">
        <v>0</v>
      </c>
      <c r="AD53" s="7">
        <v>0</v>
      </c>
      <c r="AE53" s="8">
        <f t="shared" si="9"/>
        <v>64247</v>
      </c>
      <c r="AG53" s="17">
        <v>9</v>
      </c>
      <c r="AH53" s="17">
        <v>43476.403336534386</v>
      </c>
      <c r="AI53" s="17">
        <v>882.10885858756228</v>
      </c>
      <c r="AJ53" s="17">
        <v>0.23577084381564389</v>
      </c>
      <c r="AQ53" s="1">
        <v>9</v>
      </c>
      <c r="AR53" s="7">
        <f t="shared" si="47"/>
        <v>73</v>
      </c>
      <c r="AS53" s="52">
        <f t="shared" si="49"/>
        <v>0.60395010395010396</v>
      </c>
      <c r="AT53" s="52">
        <f t="shared" si="50"/>
        <v>0.26358490404097262</v>
      </c>
      <c r="AU53" s="43"/>
      <c r="AV53" s="1">
        <v>9</v>
      </c>
      <c r="AW53" s="46">
        <f t="shared" si="51"/>
        <v>882.10885858756228</v>
      </c>
      <c r="AX53" s="46">
        <f t="shared" si="54"/>
        <v>2801.6134887430089</v>
      </c>
      <c r="AY53" s="46">
        <f t="shared" si="54"/>
        <v>-798.15736181328975</v>
      </c>
      <c r="AZ53" s="46">
        <f t="shared" si="54"/>
        <v>-6904.5926160383242</v>
      </c>
      <c r="BA53" s="46">
        <f t="shared" si="54"/>
        <v>1278.0668706745855</v>
      </c>
      <c r="BB53" s="46">
        <f t="shared" si="54"/>
        <v>4532.9609090010126</v>
      </c>
      <c r="BC53" s="46">
        <f t="shared" si="54"/>
        <v>-1978.9625565246752</v>
      </c>
      <c r="BD53" s="46">
        <f t="shared" si="54"/>
        <v>5639.6385570389684</v>
      </c>
      <c r="BE53" s="46">
        <f>BD52</f>
        <v>-3565.6899474854727</v>
      </c>
      <c r="BF53" s="46"/>
      <c r="BG53" s="46"/>
      <c r="BH53" s="46"/>
      <c r="BI53" s="46"/>
      <c r="BJ53" s="1">
        <v>9</v>
      </c>
      <c r="BK53" s="60">
        <f t="shared" si="52"/>
        <v>778116.03839869285</v>
      </c>
      <c r="BL53" s="60">
        <f t="shared" si="52"/>
        <v>2471328.0767586995</v>
      </c>
      <c r="BM53" s="60">
        <f t="shared" si="52"/>
        <v>-704061.67940237909</v>
      </c>
      <c r="BN53" s="60">
        <f t="shared" si="52"/>
        <v>-6090602.3115458163</v>
      </c>
      <c r="BO53" s="60">
        <f t="shared" si="52"/>
        <v>1127394.1084893863</v>
      </c>
      <c r="BP53" s="60">
        <f t="shared" si="52"/>
        <v>3998564.9734610482</v>
      </c>
      <c r="BQ53" s="60">
        <f t="shared" si="52"/>
        <v>-1745660.4019235307</v>
      </c>
      <c r="BR53" s="60">
        <f t="shared" si="52"/>
        <v>4974775.1303962031</v>
      </c>
      <c r="BS53" s="60">
        <f t="shared" si="52"/>
        <v>-3145326.6896536173</v>
      </c>
      <c r="BT53" s="60"/>
      <c r="BU53" s="60"/>
      <c r="BV53" s="60"/>
      <c r="BW53" s="60"/>
    </row>
    <row r="54" spans="1:75">
      <c r="A54" s="2">
        <v>42309</v>
      </c>
      <c r="B54" s="8">
        <f>'WA Sch. 1-2'!B55</f>
        <v>874.97500000000002</v>
      </c>
      <c r="C54" s="8">
        <f>'WA Sch. 1-2'!C55</f>
        <v>765581.25062499999</v>
      </c>
      <c r="D54" s="8">
        <f>'WA Sch. 1-2'!D55</f>
        <v>0</v>
      </c>
      <c r="E54" s="8">
        <f>'WA Sch. 1-2'!E55</f>
        <v>910</v>
      </c>
      <c r="F54" s="8">
        <f t="shared" si="2"/>
        <v>828100</v>
      </c>
      <c r="G54" s="8">
        <f>'WA Sch. 1-2'!G55</f>
        <v>0</v>
      </c>
      <c r="H54" s="8">
        <f>B54-E54</f>
        <v>-35.024999999999977</v>
      </c>
      <c r="I54" s="8">
        <f t="shared" si="41"/>
        <v>-62518.749375000014</v>
      </c>
      <c r="J54" s="8">
        <f t="shared" si="41"/>
        <v>0</v>
      </c>
      <c r="K54" s="9">
        <v>38</v>
      </c>
      <c r="L54" s="9">
        <v>2208805</v>
      </c>
      <c r="M54" s="9">
        <v>811369</v>
      </c>
      <c r="N54" s="9">
        <f t="shared" si="4"/>
        <v>3020174</v>
      </c>
      <c r="O54" s="9">
        <f t="shared" si="5"/>
        <v>79478.263157894733</v>
      </c>
      <c r="P54" s="8">
        <f t="shared" si="6"/>
        <v>-1412.580021861671</v>
      </c>
      <c r="Q54" s="8">
        <f t="shared" si="7"/>
        <v>78065.683136033069</v>
      </c>
      <c r="R54" s="9">
        <f t="shared" si="1"/>
        <v>2966495.9591692565</v>
      </c>
      <c r="S54" s="21"/>
      <c r="U54" s="2">
        <v>42675</v>
      </c>
      <c r="V54" s="8">
        <f t="shared" ref="V54:W54" si="61">E66</f>
        <v>646.5</v>
      </c>
      <c r="W54" s="8">
        <f t="shared" si="61"/>
        <v>417962.25</v>
      </c>
      <c r="X54" s="7">
        <v>47</v>
      </c>
      <c r="Y54" s="7">
        <v>0</v>
      </c>
      <c r="Z54" s="7">
        <v>0</v>
      </c>
      <c r="AA54" s="7">
        <v>0</v>
      </c>
      <c r="AB54" s="7">
        <v>0</v>
      </c>
      <c r="AC54" s="7">
        <v>0</v>
      </c>
      <c r="AD54" s="7">
        <v>0</v>
      </c>
      <c r="AE54" s="8">
        <f t="shared" si="9"/>
        <v>68759.649999999994</v>
      </c>
      <c r="AG54" s="17">
        <v>10</v>
      </c>
      <c r="AH54" s="17">
        <v>60671.930063443382</v>
      </c>
      <c r="AI54" s="17">
        <v>-1790.6509936759394</v>
      </c>
      <c r="AJ54" s="17">
        <v>-0.4786067973904034</v>
      </c>
      <c r="AQ54" s="1">
        <v>10</v>
      </c>
      <c r="AR54" s="7">
        <f t="shared" si="47"/>
        <v>39</v>
      </c>
      <c r="AS54" s="52">
        <f t="shared" si="49"/>
        <v>0.3212058212058212</v>
      </c>
      <c r="AT54" s="52">
        <f t="shared" si="50"/>
        <v>-0.46432956872668901</v>
      </c>
      <c r="AU54" s="43"/>
      <c r="AV54" s="1">
        <v>10</v>
      </c>
      <c r="AW54" s="46">
        <f t="shared" si="51"/>
        <v>-1790.6509936759394</v>
      </c>
      <c r="AX54" s="46">
        <f t="shared" si="54"/>
        <v>882.10885858756228</v>
      </c>
      <c r="AY54" s="46">
        <f t="shared" si="54"/>
        <v>2801.6134887430089</v>
      </c>
      <c r="AZ54" s="46">
        <f t="shared" si="54"/>
        <v>-798.15736181328975</v>
      </c>
      <c r="BA54" s="46">
        <f t="shared" si="54"/>
        <v>-6904.5926160383242</v>
      </c>
      <c r="BB54" s="46">
        <f t="shared" si="54"/>
        <v>1278.0668706745855</v>
      </c>
      <c r="BC54" s="46">
        <f t="shared" si="54"/>
        <v>4532.9609090010126</v>
      </c>
      <c r="BD54" s="46">
        <f t="shared" si="54"/>
        <v>-1978.9625565246752</v>
      </c>
      <c r="BE54" s="46">
        <f t="shared" si="54"/>
        <v>5639.6385570389684</v>
      </c>
      <c r="BF54" s="46">
        <f>BE53</f>
        <v>-3565.6899474854727</v>
      </c>
      <c r="BG54" s="46"/>
      <c r="BH54" s="46"/>
      <c r="BI54" s="46"/>
      <c r="BJ54" s="1">
        <v>10</v>
      </c>
      <c r="BK54" s="60">
        <f t="shared" si="52"/>
        <v>3206430.9811525461</v>
      </c>
      <c r="BL54" s="60">
        <f t="shared" si="52"/>
        <v>-1579549.1041601882</v>
      </c>
      <c r="BM54" s="60">
        <f t="shared" si="52"/>
        <v>-5016711.977513561</v>
      </c>
      <c r="BN54" s="60">
        <f t="shared" si="52"/>
        <v>1429221.2730406735</v>
      </c>
      <c r="BO54" s="60">
        <f t="shared" si="52"/>
        <v>12363715.628836377</v>
      </c>
      <c r="BP54" s="60">
        <f t="shared" si="52"/>
        <v>-2288571.7119577569</v>
      </c>
      <c r="BQ54" s="60">
        <f t="shared" si="52"/>
        <v>-8116950.95599679</v>
      </c>
      <c r="BR54" s="60">
        <f t="shared" si="52"/>
        <v>3543631.2682882994</v>
      </c>
      <c r="BS54" s="60">
        <f t="shared" si="52"/>
        <v>-10098624.386134882</v>
      </c>
      <c r="BT54" s="60">
        <f t="shared" si="52"/>
        <v>6384906.2476050453</v>
      </c>
      <c r="BU54" s="60"/>
      <c r="BV54" s="60"/>
      <c r="BW54" s="60"/>
    </row>
    <row r="55" spans="1:75">
      <c r="A55" s="2">
        <v>42339</v>
      </c>
      <c r="B55" s="8">
        <f>'WA Sch. 1-2'!B56</f>
        <v>1138.7249999999999</v>
      </c>
      <c r="C55" s="8">
        <f>'WA Sch. 1-2'!C56</f>
        <v>1296694.6256249999</v>
      </c>
      <c r="D55" s="8">
        <f>'WA Sch. 1-2'!D56</f>
        <v>0</v>
      </c>
      <c r="E55" s="8">
        <f>'WA Sch. 1-2'!E56</f>
        <v>1062.5</v>
      </c>
      <c r="F55" s="8">
        <f t="shared" si="2"/>
        <v>1128906.25</v>
      </c>
      <c r="G55" s="8">
        <f>'WA Sch. 1-2'!G56</f>
        <v>0</v>
      </c>
      <c r="H55" s="8">
        <f t="shared" si="41"/>
        <v>76.224999999999909</v>
      </c>
      <c r="I55" s="8">
        <f t="shared" si="41"/>
        <v>167788.37562499987</v>
      </c>
      <c r="J55" s="8">
        <f t="shared" si="41"/>
        <v>0</v>
      </c>
      <c r="K55" s="9">
        <v>39</v>
      </c>
      <c r="L55" s="9">
        <v>2997409</v>
      </c>
      <c r="M55" s="9">
        <v>323659</v>
      </c>
      <c r="N55" s="9">
        <f t="shared" si="4"/>
        <v>3321068</v>
      </c>
      <c r="O55" s="9">
        <f t="shared" si="5"/>
        <v>85155.58974358975</v>
      </c>
      <c r="P55" s="8">
        <f t="shared" si="6"/>
        <v>3320.615295820076</v>
      </c>
      <c r="Q55" s="8">
        <f t="shared" si="7"/>
        <v>88476.205039409819</v>
      </c>
      <c r="R55" s="9">
        <f t="shared" si="1"/>
        <v>3450571.9965369827</v>
      </c>
      <c r="S55" s="21"/>
      <c r="U55" s="2">
        <v>42705</v>
      </c>
      <c r="V55" s="8">
        <f t="shared" ref="V55:W55" si="62">E67</f>
        <v>1299.5</v>
      </c>
      <c r="W55" s="8">
        <f t="shared" si="62"/>
        <v>1688700.25</v>
      </c>
      <c r="X55" s="7">
        <v>48</v>
      </c>
      <c r="Y55" s="7">
        <v>0</v>
      </c>
      <c r="Z55" s="7">
        <v>0</v>
      </c>
      <c r="AA55" s="7">
        <v>0</v>
      </c>
      <c r="AB55" s="7">
        <v>0</v>
      </c>
      <c r="AC55" s="7">
        <v>0</v>
      </c>
      <c r="AD55" s="7">
        <v>0</v>
      </c>
      <c r="AE55" s="8">
        <f t="shared" si="9"/>
        <v>95152.45</v>
      </c>
      <c r="AG55" s="17">
        <v>11</v>
      </c>
      <c r="AH55" s="17">
        <v>69664.291794114033</v>
      </c>
      <c r="AI55" s="17">
        <v>245.39868207644031</v>
      </c>
      <c r="AJ55" s="17">
        <v>6.5590378989109785E-2</v>
      </c>
      <c r="AQ55" s="1">
        <v>11</v>
      </c>
      <c r="AR55" s="7">
        <f t="shared" si="47"/>
        <v>67</v>
      </c>
      <c r="AS55" s="52">
        <f t="shared" si="49"/>
        <v>0.55405405405405406</v>
      </c>
      <c r="AT55" s="52">
        <f t="shared" si="50"/>
        <v>0.13591068064648049</v>
      </c>
      <c r="AU55" s="43"/>
      <c r="AV55" s="1">
        <v>11</v>
      </c>
      <c r="AW55" s="46">
        <f t="shared" si="51"/>
        <v>245.39868207644031</v>
      </c>
      <c r="AX55" s="46">
        <f t="shared" si="54"/>
        <v>-1790.6509936759394</v>
      </c>
      <c r="AY55" s="46">
        <f t="shared" si="54"/>
        <v>882.10885858756228</v>
      </c>
      <c r="AZ55" s="46">
        <f t="shared" si="54"/>
        <v>2801.6134887430089</v>
      </c>
      <c r="BA55" s="46">
        <f t="shared" si="54"/>
        <v>-798.15736181328975</v>
      </c>
      <c r="BB55" s="46">
        <f t="shared" si="54"/>
        <v>-6904.5926160383242</v>
      </c>
      <c r="BC55" s="46">
        <f t="shared" si="54"/>
        <v>1278.0668706745855</v>
      </c>
      <c r="BD55" s="46">
        <f t="shared" si="54"/>
        <v>4532.9609090010126</v>
      </c>
      <c r="BE55" s="46">
        <f t="shared" si="54"/>
        <v>-1978.9625565246752</v>
      </c>
      <c r="BF55" s="46">
        <f t="shared" si="54"/>
        <v>5639.6385570389684</v>
      </c>
      <c r="BG55" s="46">
        <f>BF54</f>
        <v>-3565.6899474854727</v>
      </c>
      <c r="BH55" s="46"/>
      <c r="BI55" s="46"/>
      <c r="BJ55" s="1">
        <v>11</v>
      </c>
      <c r="BK55" s="60">
        <f t="shared" si="52"/>
        <v>60220.513164865224</v>
      </c>
      <c r="BL55" s="60">
        <f t="shared" si="52"/>
        <v>-439423.39390697965</v>
      </c>
      <c r="BM55" s="60">
        <f t="shared" si="52"/>
        <v>216468.351345367</v>
      </c>
      <c r="BN55" s="60">
        <f t="shared" si="52"/>
        <v>687512.25782518322</v>
      </c>
      <c r="BO55" s="60">
        <f t="shared" si="52"/>
        <v>-195866.76467860266</v>
      </c>
      <c r="BP55" s="60">
        <f t="shared" si="52"/>
        <v>-1694377.9282506804</v>
      </c>
      <c r="BQ55" s="60">
        <f t="shared" si="52"/>
        <v>313635.92566913896</v>
      </c>
      <c r="BR55" s="60">
        <f t="shared" si="52"/>
        <v>1112382.6329729825</v>
      </c>
      <c r="BS55" s="60">
        <f t="shared" si="52"/>
        <v>-485634.80324981856</v>
      </c>
      <c r="BT55" s="60">
        <f t="shared" si="52"/>
        <v>1383959.8692849772</v>
      </c>
      <c r="BU55" s="60">
        <f t="shared" si="52"/>
        <v>-875015.61380622373</v>
      </c>
      <c r="BV55" s="60"/>
      <c r="BW55" s="60"/>
    </row>
    <row r="56" spans="1:75">
      <c r="A56" s="2">
        <v>42370</v>
      </c>
      <c r="B56" s="8">
        <f>'WA Sch. 1-2'!B57</f>
        <v>1095.1500000000001</v>
      </c>
      <c r="C56" s="8">
        <f>'WA Sch. 1-2'!C57</f>
        <v>1199353.5225000002</v>
      </c>
      <c r="D56" s="8">
        <f>'WA Sch. 1-2'!D57</f>
        <v>0</v>
      </c>
      <c r="E56" s="8">
        <f>'WA Sch. 1-2'!E57</f>
        <v>1056</v>
      </c>
      <c r="F56" s="8">
        <f t="shared" si="2"/>
        <v>1115136</v>
      </c>
      <c r="G56" s="8">
        <f>'WA Sch. 1-2'!G57</f>
        <v>0</v>
      </c>
      <c r="H56" s="8">
        <f t="shared" si="41"/>
        <v>39.150000000000091</v>
      </c>
      <c r="I56" s="8">
        <f t="shared" si="41"/>
        <v>84217.522500000196</v>
      </c>
      <c r="J56" s="8">
        <f t="shared" si="41"/>
        <v>0</v>
      </c>
      <c r="K56" s="9">
        <v>39</v>
      </c>
      <c r="L56" s="9">
        <v>3333390</v>
      </c>
      <c r="M56" s="9">
        <v>13297</v>
      </c>
      <c r="N56" s="9">
        <f t="shared" si="4"/>
        <v>3346687</v>
      </c>
      <c r="O56" s="9">
        <f t="shared" si="5"/>
        <v>85812.487179487172</v>
      </c>
      <c r="P56" s="8">
        <f t="shared" si="6"/>
        <v>1690.2793101210418</v>
      </c>
      <c r="Q56" s="8">
        <f t="shared" si="7"/>
        <v>87502.766489608213</v>
      </c>
      <c r="R56" s="9">
        <f t="shared" si="1"/>
        <v>3412607.8930947203</v>
      </c>
      <c r="S56" s="21"/>
      <c r="U56" s="2">
        <v>42736</v>
      </c>
      <c r="V56" s="8">
        <f t="shared" ref="V56:W56" si="63">E68</f>
        <v>1388.5</v>
      </c>
      <c r="W56" s="8">
        <f t="shared" si="63"/>
        <v>1927932.25</v>
      </c>
      <c r="X56" s="7">
        <v>49</v>
      </c>
      <c r="Y56" s="7">
        <v>0</v>
      </c>
      <c r="Z56" s="7">
        <v>0</v>
      </c>
      <c r="AA56" s="7">
        <v>0</v>
      </c>
      <c r="AB56" s="7">
        <v>0</v>
      </c>
      <c r="AC56" s="7">
        <v>0</v>
      </c>
      <c r="AD56" s="7">
        <v>0</v>
      </c>
      <c r="AE56" s="8">
        <f t="shared" si="9"/>
        <v>106540.75</v>
      </c>
      <c r="AG56" s="17">
        <v>12</v>
      </c>
      <c r="AH56" s="17">
        <v>83410.716668607754</v>
      </c>
      <c r="AI56" s="17">
        <v>-3506.2818859990657</v>
      </c>
      <c r="AJ56" s="17">
        <v>-0.93716215506688161</v>
      </c>
      <c r="AQ56" s="1">
        <v>12</v>
      </c>
      <c r="AR56" s="7">
        <f t="shared" si="47"/>
        <v>20</v>
      </c>
      <c r="AS56" s="52">
        <f t="shared" si="49"/>
        <v>0.16320166320166321</v>
      </c>
      <c r="AT56" s="52">
        <f t="shared" si="50"/>
        <v>-0.98138417626213981</v>
      </c>
      <c r="AU56" s="43"/>
      <c r="AV56" s="1">
        <v>12</v>
      </c>
      <c r="AW56" s="46">
        <f t="shared" si="51"/>
        <v>-3506.2818859990657</v>
      </c>
      <c r="AX56" s="46">
        <f t="shared" si="54"/>
        <v>245.39868207644031</v>
      </c>
      <c r="AY56" s="46">
        <f t="shared" si="54"/>
        <v>-1790.6509936759394</v>
      </c>
      <c r="AZ56" s="46">
        <f t="shared" si="54"/>
        <v>882.10885858756228</v>
      </c>
      <c r="BA56" s="46">
        <f t="shared" si="54"/>
        <v>2801.6134887430089</v>
      </c>
      <c r="BB56" s="46">
        <f t="shared" si="54"/>
        <v>-798.15736181328975</v>
      </c>
      <c r="BC56" s="46">
        <f t="shared" si="54"/>
        <v>-6904.5926160383242</v>
      </c>
      <c r="BD56" s="46">
        <f t="shared" si="54"/>
        <v>1278.0668706745855</v>
      </c>
      <c r="BE56" s="46">
        <f t="shared" si="54"/>
        <v>4532.9609090010126</v>
      </c>
      <c r="BF56" s="46">
        <f t="shared" si="54"/>
        <v>-1978.9625565246752</v>
      </c>
      <c r="BG56" s="46">
        <f t="shared" si="54"/>
        <v>5639.6385570389684</v>
      </c>
      <c r="BH56" s="46">
        <f>BG55</f>
        <v>-3565.6899474854727</v>
      </c>
      <c r="BI56" s="46"/>
      <c r="BJ56" s="1">
        <v>12</v>
      </c>
      <c r="BK56" s="60">
        <f t="shared" si="52"/>
        <v>12294012.664085003</v>
      </c>
      <c r="BL56" s="60">
        <f t="shared" si="52"/>
        <v>-860436.95381274202</v>
      </c>
      <c r="BM56" s="60">
        <f t="shared" si="52"/>
        <v>6278527.1432720507</v>
      </c>
      <c r="BN56" s="60">
        <f t="shared" si="52"/>
        <v>-3092922.3123449418</v>
      </c>
      <c r="BO56" s="60">
        <f t="shared" si="52"/>
        <v>-9823246.6271502767</v>
      </c>
      <c r="BP56" s="60">
        <f t="shared" si="52"/>
        <v>2798564.6999026407</v>
      </c>
      <c r="BQ56" s="60">
        <f t="shared" si="52"/>
        <v>24209448.019817837</v>
      </c>
      <c r="BR56" s="60">
        <f t="shared" si="52"/>
        <v>-4481262.717741861</v>
      </c>
      <c r="BS56" s="60">
        <f t="shared" si="52"/>
        <v>-15893838.725172088</v>
      </c>
      <c r="BT56" s="60">
        <f t="shared" si="52"/>
        <v>6938800.5650127437</v>
      </c>
      <c r="BU56" s="60">
        <f t="shared" si="52"/>
        <v>-19774162.516127598</v>
      </c>
      <c r="BV56" s="60">
        <f t="shared" si="52"/>
        <v>12502314.073957108</v>
      </c>
      <c r="BW56" s="60"/>
    </row>
    <row r="57" spans="1:75">
      <c r="A57" s="2">
        <v>42401</v>
      </c>
      <c r="B57" s="8">
        <f>'WA Sch. 1-2'!B58</f>
        <v>932.76424999999995</v>
      </c>
      <c r="C57" s="8">
        <f>'WA Sch. 1-2'!C58</f>
        <v>870049.14607806236</v>
      </c>
      <c r="D57" s="8">
        <f>'WA Sch. 1-2'!D58</f>
        <v>0</v>
      </c>
      <c r="E57" s="8">
        <f>'WA Sch. 1-2'!E58</f>
        <v>758.5</v>
      </c>
      <c r="F57" s="8">
        <f t="shared" si="2"/>
        <v>575322.25</v>
      </c>
      <c r="G57" s="8">
        <f>'WA Sch. 1-2'!G58</f>
        <v>0</v>
      </c>
      <c r="H57" s="8">
        <f t="shared" si="41"/>
        <v>174.26424999999995</v>
      </c>
      <c r="I57" s="8">
        <f t="shared" si="41"/>
        <v>294726.89607806236</v>
      </c>
      <c r="J57" s="8">
        <f t="shared" si="41"/>
        <v>0</v>
      </c>
      <c r="K57" s="9">
        <v>39</v>
      </c>
      <c r="L57" s="9">
        <v>3359319</v>
      </c>
      <c r="M57" s="9">
        <v>-403024</v>
      </c>
      <c r="N57" s="9">
        <f t="shared" si="4"/>
        <v>2956295</v>
      </c>
      <c r="O57" s="9">
        <f t="shared" si="5"/>
        <v>75802.435897435891</v>
      </c>
      <c r="P57" s="8">
        <f t="shared" si="6"/>
        <v>6901.3587890492518</v>
      </c>
      <c r="Q57" s="8">
        <f t="shared" si="7"/>
        <v>82703.79468648514</v>
      </c>
      <c r="R57" s="9">
        <f t="shared" si="1"/>
        <v>3225447.9927729205</v>
      </c>
      <c r="S57" s="21"/>
      <c r="U57" s="2">
        <v>42767</v>
      </c>
      <c r="V57" s="8">
        <f t="shared" ref="V57:W57" si="64">E69</f>
        <v>1000.5</v>
      </c>
      <c r="W57" s="8">
        <f t="shared" si="64"/>
        <v>1001000.25</v>
      </c>
      <c r="X57" s="7">
        <v>50</v>
      </c>
      <c r="Y57" s="7">
        <v>0</v>
      </c>
      <c r="Z57" s="7">
        <v>0</v>
      </c>
      <c r="AA57" s="7">
        <v>0</v>
      </c>
      <c r="AB57" s="7">
        <v>0</v>
      </c>
      <c r="AC57" s="7">
        <v>0</v>
      </c>
      <c r="AD57" s="7">
        <v>0</v>
      </c>
      <c r="AE57" s="8">
        <f t="shared" si="9"/>
        <v>87840.574999999997</v>
      </c>
      <c r="AG57" s="17">
        <v>13</v>
      </c>
      <c r="AH57" s="17">
        <v>75733.60635922206</v>
      </c>
      <c r="AI57" s="17">
        <v>-903.54252943482425</v>
      </c>
      <c r="AJ57" s="17">
        <v>-0.24149965450893782</v>
      </c>
      <c r="AQ57" s="1">
        <v>13</v>
      </c>
      <c r="AR57" s="7">
        <f t="shared" si="47"/>
        <v>51</v>
      </c>
      <c r="AS57" s="52">
        <f t="shared" si="49"/>
        <v>0.42099792099792099</v>
      </c>
      <c r="AT57" s="52">
        <f t="shared" si="50"/>
        <v>-0.19934121391943735</v>
      </c>
      <c r="AU57" s="43"/>
      <c r="AV57" s="1">
        <v>13</v>
      </c>
      <c r="AW57" s="46">
        <f t="shared" si="51"/>
        <v>-903.54252943482425</v>
      </c>
      <c r="AX57" s="46">
        <f t="shared" si="54"/>
        <v>-3506.2818859990657</v>
      </c>
      <c r="AY57" s="46">
        <f t="shared" si="54"/>
        <v>245.39868207644031</v>
      </c>
      <c r="AZ57" s="46">
        <f t="shared" si="54"/>
        <v>-1790.6509936759394</v>
      </c>
      <c r="BA57" s="46">
        <f t="shared" si="54"/>
        <v>882.10885858756228</v>
      </c>
      <c r="BB57" s="46">
        <f t="shared" si="54"/>
        <v>2801.6134887430089</v>
      </c>
      <c r="BC57" s="46">
        <f t="shared" si="54"/>
        <v>-798.15736181328975</v>
      </c>
      <c r="BD57" s="46">
        <f t="shared" si="54"/>
        <v>-6904.5926160383242</v>
      </c>
      <c r="BE57" s="46">
        <f t="shared" si="54"/>
        <v>1278.0668706745855</v>
      </c>
      <c r="BF57" s="46">
        <f t="shared" si="54"/>
        <v>4532.9609090010126</v>
      </c>
      <c r="BG57" s="46">
        <f t="shared" si="54"/>
        <v>-1978.9625565246752</v>
      </c>
      <c r="BH57" s="46">
        <f t="shared" si="54"/>
        <v>5639.6385570389684</v>
      </c>
      <c r="BI57" s="46">
        <f>BH56</f>
        <v>-3565.6899474854727</v>
      </c>
      <c r="BJ57" s="1">
        <v>13</v>
      </c>
      <c r="BK57" s="60">
        <f t="shared" si="52"/>
        <v>816389.10249743832</v>
      </c>
      <c r="BL57" s="60">
        <f t="shared" si="52"/>
        <v>3168074.8041869998</v>
      </c>
      <c r="BM57" s="60">
        <f t="shared" si="52"/>
        <v>-221728.14592333444</v>
      </c>
      <c r="BN57" s="60">
        <f t="shared" si="52"/>
        <v>1617929.3281608773</v>
      </c>
      <c r="BO57" s="60">
        <f t="shared" si="52"/>
        <v>-797022.86932507216</v>
      </c>
      <c r="BP57" s="60">
        <f t="shared" si="52"/>
        <v>-2531376.9381175367</v>
      </c>
      <c r="BQ57" s="60">
        <f t="shared" si="52"/>
        <v>721169.12157976651</v>
      </c>
      <c r="BR57" s="60">
        <f t="shared" si="52"/>
        <v>6238593.0770120965</v>
      </c>
      <c r="BS57" s="60">
        <f t="shared" si="52"/>
        <v>-1154787.7731161567</v>
      </c>
      <c r="BT57" s="60">
        <f t="shared" si="52"/>
        <v>-4095722.9655478713</v>
      </c>
      <c r="BU57" s="60">
        <f t="shared" si="52"/>
        <v>1788076.8339790446</v>
      </c>
      <c r="BV57" s="60">
        <f t="shared" si="52"/>
        <v>-5095653.286925042</v>
      </c>
      <c r="BW57" s="60">
        <f t="shared" si="52"/>
        <v>3221752.5143312458</v>
      </c>
    </row>
    <row r="58" spans="1:75">
      <c r="A58" s="2">
        <v>42430</v>
      </c>
      <c r="B58" s="8">
        <f>'WA Sch. 1-2'!B59</f>
        <v>767.35</v>
      </c>
      <c r="C58" s="8">
        <f>'WA Sch. 1-2'!C59</f>
        <v>588826.02250000008</v>
      </c>
      <c r="D58" s="8">
        <f>'WA Sch. 1-2'!D59</f>
        <v>0</v>
      </c>
      <c r="E58" s="8">
        <f>'WA Sch. 1-2'!E59</f>
        <v>692</v>
      </c>
      <c r="F58" s="8">
        <f t="shared" si="2"/>
        <v>478864</v>
      </c>
      <c r="G58" s="8">
        <f>'WA Sch. 1-2'!G59</f>
        <v>0</v>
      </c>
      <c r="H58" s="8">
        <f t="shared" si="41"/>
        <v>75.350000000000023</v>
      </c>
      <c r="I58" s="8">
        <f t="shared" si="41"/>
        <v>109962.02250000008</v>
      </c>
      <c r="J58" s="8">
        <f t="shared" si="41"/>
        <v>0</v>
      </c>
      <c r="K58" s="9">
        <v>39</v>
      </c>
      <c r="L58" s="9">
        <v>2937658</v>
      </c>
      <c r="M58" s="9">
        <v>-114914</v>
      </c>
      <c r="N58" s="9">
        <f t="shared" si="4"/>
        <v>2822744</v>
      </c>
      <c r="O58" s="9">
        <f t="shared" si="5"/>
        <v>72378.051282051281</v>
      </c>
      <c r="P58" s="8">
        <f t="shared" si="6"/>
        <v>2848.3600784339751</v>
      </c>
      <c r="Q58" s="8">
        <f t="shared" si="7"/>
        <v>75226.411360485261</v>
      </c>
      <c r="R58" s="9">
        <f t="shared" si="1"/>
        <v>2933830.0430589253</v>
      </c>
      <c r="S58" s="21"/>
      <c r="U58" s="2">
        <v>42795</v>
      </c>
      <c r="V58" s="8">
        <f t="shared" ref="V58:W58" si="65">E70</f>
        <v>750</v>
      </c>
      <c r="W58" s="8">
        <f t="shared" si="65"/>
        <v>562500</v>
      </c>
      <c r="X58" s="7">
        <v>51</v>
      </c>
      <c r="Y58" s="7">
        <v>1</v>
      </c>
      <c r="Z58" s="7">
        <v>0</v>
      </c>
      <c r="AA58" s="7">
        <v>0</v>
      </c>
      <c r="AB58" s="7">
        <v>0</v>
      </c>
      <c r="AC58" s="7">
        <v>0</v>
      </c>
      <c r="AD58" s="7">
        <v>0</v>
      </c>
      <c r="AE58" s="8">
        <f t="shared" si="9"/>
        <v>84548.074999999997</v>
      </c>
      <c r="AG58" s="17">
        <v>14</v>
      </c>
      <c r="AH58" s="17">
        <v>78210.146025553302</v>
      </c>
      <c r="AI58" s="17">
        <v>1368.0847436774638</v>
      </c>
      <c r="AJ58" s="17">
        <v>0.36566291256231187</v>
      </c>
      <c r="AQ58" s="1">
        <v>14</v>
      </c>
      <c r="AR58" s="7">
        <f t="shared" si="47"/>
        <v>79</v>
      </c>
      <c r="AS58" s="52">
        <f t="shared" si="49"/>
        <v>0.65384615384615385</v>
      </c>
      <c r="AT58" s="52">
        <f t="shared" si="50"/>
        <v>0.39572529581448734</v>
      </c>
      <c r="AU58" s="43"/>
      <c r="AV58" s="1">
        <v>14</v>
      </c>
      <c r="AW58" s="46">
        <f t="shared" si="51"/>
        <v>1368.0847436774638</v>
      </c>
      <c r="AX58" s="46">
        <f t="shared" si="54"/>
        <v>-903.54252943482425</v>
      </c>
      <c r="AY58" s="46">
        <f t="shared" si="54"/>
        <v>-3506.2818859990657</v>
      </c>
      <c r="AZ58" s="46">
        <f t="shared" si="54"/>
        <v>245.39868207644031</v>
      </c>
      <c r="BA58" s="46">
        <f t="shared" si="54"/>
        <v>-1790.6509936759394</v>
      </c>
      <c r="BB58" s="46">
        <f t="shared" si="54"/>
        <v>882.10885858756228</v>
      </c>
      <c r="BC58" s="46">
        <f t="shared" si="54"/>
        <v>2801.6134887430089</v>
      </c>
      <c r="BD58" s="46">
        <f t="shared" si="54"/>
        <v>-798.15736181328975</v>
      </c>
      <c r="BE58" s="46">
        <f t="shared" si="54"/>
        <v>-6904.5926160383242</v>
      </c>
      <c r="BF58" s="46">
        <f t="shared" si="54"/>
        <v>1278.0668706745855</v>
      </c>
      <c r="BG58" s="46">
        <f t="shared" si="54"/>
        <v>4532.9609090010126</v>
      </c>
      <c r="BH58" s="46">
        <f t="shared" si="54"/>
        <v>-1978.9625565246752</v>
      </c>
      <c r="BI58" s="46">
        <f t="shared" si="54"/>
        <v>5639.6385570389684</v>
      </c>
      <c r="BJ58" s="1">
        <v>14</v>
      </c>
      <c r="BK58" s="60">
        <f t="shared" si="52"/>
        <v>1871655.8658830954</v>
      </c>
      <c r="BL58" s="60">
        <f t="shared" si="52"/>
        <v>-1236122.749783518</v>
      </c>
      <c r="BM58" s="60">
        <f t="shared" si="52"/>
        <v>-4796890.7552680159</v>
      </c>
      <c r="BN58" s="60">
        <f t="shared" si="52"/>
        <v>335726.19306737173</v>
      </c>
      <c r="BO58" s="60">
        <f t="shared" si="52"/>
        <v>-2449762.3056989531</v>
      </c>
      <c r="BP58" s="60">
        <f t="shared" si="52"/>
        <v>1206799.6716964375</v>
      </c>
      <c r="BQ58" s="60">
        <f t="shared" si="52"/>
        <v>3832844.6716304012</v>
      </c>
      <c r="BR58" s="60">
        <f t="shared" si="52"/>
        <v>-1091946.909750602</v>
      </c>
      <c r="BS58" s="60">
        <f t="shared" si="52"/>
        <v>-9446067.8193102274</v>
      </c>
      <c r="BT58" s="60">
        <f t="shared" si="52"/>
        <v>1748503.7871695601</v>
      </c>
      <c r="BU58" s="60">
        <f t="shared" si="52"/>
        <v>6201474.6632907512</v>
      </c>
      <c r="BV58" s="60">
        <f t="shared" si="52"/>
        <v>-2707388.4818903729</v>
      </c>
      <c r="BW58" s="60">
        <f t="shared" si="52"/>
        <v>7715503.4697403619</v>
      </c>
    </row>
    <row r="59" spans="1:75">
      <c r="A59" s="2">
        <v>42461</v>
      </c>
      <c r="B59" s="8">
        <f>'WA Sch. 1-2'!B60</f>
        <v>547.15</v>
      </c>
      <c r="C59" s="8">
        <f>'WA Sch. 1-2'!C60</f>
        <v>299373.1225</v>
      </c>
      <c r="D59" s="8">
        <f>'WA Sch. 1-2'!D60</f>
        <v>0.375</v>
      </c>
      <c r="E59" s="8">
        <f>'WA Sch. 1-2'!E60</f>
        <v>314.5</v>
      </c>
      <c r="F59" s="8">
        <f t="shared" si="2"/>
        <v>98910.25</v>
      </c>
      <c r="G59" s="8">
        <f>'WA Sch. 1-2'!G60</f>
        <v>5.5</v>
      </c>
      <c r="H59" s="8">
        <f>B59-E59</f>
        <v>232.64999999999998</v>
      </c>
      <c r="I59" s="8">
        <f t="shared" si="41"/>
        <v>200462.8725</v>
      </c>
      <c r="J59" s="8">
        <f t="shared" si="41"/>
        <v>-5.125</v>
      </c>
      <c r="K59" s="9">
        <v>39</v>
      </c>
      <c r="L59" s="9">
        <v>2818085</v>
      </c>
      <c r="M59" s="9">
        <v>-438270</v>
      </c>
      <c r="N59" s="9">
        <f t="shared" si="4"/>
        <v>2379815</v>
      </c>
      <c r="O59" s="9">
        <f t="shared" si="5"/>
        <v>61020.897435897437</v>
      </c>
      <c r="P59" s="8">
        <f t="shared" si="6"/>
        <v>7714.6321471668207</v>
      </c>
      <c r="Q59" s="8">
        <f t="shared" si="7"/>
        <v>68735.529583064257</v>
      </c>
      <c r="R59" s="9">
        <f t="shared" si="1"/>
        <v>2680685.6537395059</v>
      </c>
      <c r="S59" s="21"/>
      <c r="U59" s="2">
        <v>42826</v>
      </c>
      <c r="V59" s="8">
        <f t="shared" ref="V59:W59" si="66">E71</f>
        <v>561.5</v>
      </c>
      <c r="W59" s="8">
        <f t="shared" si="66"/>
        <v>315282.25</v>
      </c>
      <c r="X59" s="7">
        <v>52</v>
      </c>
      <c r="Y59" s="7">
        <v>0</v>
      </c>
      <c r="Z59" s="7">
        <v>1</v>
      </c>
      <c r="AA59" s="7">
        <v>0</v>
      </c>
      <c r="AB59" s="7">
        <v>0</v>
      </c>
      <c r="AC59" s="7">
        <v>0</v>
      </c>
      <c r="AD59" s="7">
        <v>0</v>
      </c>
      <c r="AE59" s="8">
        <f t="shared" si="9"/>
        <v>71715.75</v>
      </c>
      <c r="AG59" s="17">
        <v>15</v>
      </c>
      <c r="AH59" s="17">
        <v>69940.191633254362</v>
      </c>
      <c r="AI59" s="17">
        <v>-5884.4138554765814</v>
      </c>
      <c r="AJ59" s="17">
        <v>-1.5727913925358938</v>
      </c>
      <c r="AQ59" s="1">
        <v>15</v>
      </c>
      <c r="AR59" s="7">
        <f t="shared" si="47"/>
        <v>7</v>
      </c>
      <c r="AS59" s="52">
        <f t="shared" si="49"/>
        <v>5.5093555093555097E-2</v>
      </c>
      <c r="AT59" s="52">
        <f t="shared" si="50"/>
        <v>-1.5973526977611858</v>
      </c>
      <c r="AU59" s="43"/>
      <c r="AV59" s="1">
        <v>15</v>
      </c>
      <c r="AW59" s="46">
        <f t="shared" si="51"/>
        <v>-5884.4138554765814</v>
      </c>
      <c r="AX59" s="46">
        <f t="shared" si="54"/>
        <v>1368.0847436774638</v>
      </c>
      <c r="AY59" s="46">
        <f t="shared" si="54"/>
        <v>-903.54252943482425</v>
      </c>
      <c r="AZ59" s="46">
        <f t="shared" si="54"/>
        <v>-3506.2818859990657</v>
      </c>
      <c r="BA59" s="46">
        <f t="shared" si="54"/>
        <v>245.39868207644031</v>
      </c>
      <c r="BB59" s="46">
        <f t="shared" si="54"/>
        <v>-1790.6509936759394</v>
      </c>
      <c r="BC59" s="46">
        <f t="shared" si="54"/>
        <v>882.10885858756228</v>
      </c>
      <c r="BD59" s="46">
        <f t="shared" si="54"/>
        <v>2801.6134887430089</v>
      </c>
      <c r="BE59" s="46">
        <f t="shared" si="54"/>
        <v>-798.15736181328975</v>
      </c>
      <c r="BF59" s="46">
        <f t="shared" si="54"/>
        <v>-6904.5926160383242</v>
      </c>
      <c r="BG59" s="46">
        <f t="shared" si="54"/>
        <v>1278.0668706745855</v>
      </c>
      <c r="BH59" s="46">
        <f t="shared" si="54"/>
        <v>4532.9609090010126</v>
      </c>
      <c r="BI59" s="46">
        <f t="shared" si="54"/>
        <v>-1978.9625565246752</v>
      </c>
      <c r="BJ59" s="1">
        <v>15</v>
      </c>
      <c r="BK59" s="60">
        <f t="shared" si="52"/>
        <v>34626326.422524489</v>
      </c>
      <c r="BL59" s="60">
        <f t="shared" si="52"/>
        <v>-8050376.8211618997</v>
      </c>
      <c r="BM59" s="60">
        <f t="shared" si="52"/>
        <v>5316818.1792184785</v>
      </c>
      <c r="BN59" s="60">
        <f t="shared" si="52"/>
        <v>20632413.711179242</v>
      </c>
      <c r="BO59" s="60">
        <f t="shared" si="52"/>
        <v>-1444027.4049264288</v>
      </c>
      <c r="BP59" s="60">
        <f t="shared" si="52"/>
        <v>10536931.517509427</v>
      </c>
      <c r="BQ59" s="60">
        <f t="shared" si="52"/>
        <v>-5190693.5895113992</v>
      </c>
      <c r="BR59" s="60">
        <f t="shared" si="52"/>
        <v>-16485853.230849516</v>
      </c>
      <c r="BS59" s="60">
        <f t="shared" si="52"/>
        <v>4696688.2387046013</v>
      </c>
      <c r="BT59" s="60">
        <f t="shared" si="52"/>
        <v>40629480.456236906</v>
      </c>
      <c r="BU59" s="60">
        <f t="shared" si="52"/>
        <v>-7520674.4020232335</v>
      </c>
      <c r="BV59" s="60">
        <f t="shared" si="52"/>
        <v>-26673817.979259308</v>
      </c>
      <c r="BW59" s="60">
        <f t="shared" si="52"/>
        <v>11645034.687082972</v>
      </c>
    </row>
    <row r="60" spans="1:75">
      <c r="A60" s="2">
        <v>42491</v>
      </c>
      <c r="B60" s="8">
        <f>'WA Sch. 1-2'!B61</f>
        <v>290.02499999999998</v>
      </c>
      <c r="C60" s="8">
        <f>'WA Sch. 1-2'!C61</f>
        <v>84114.500624999986</v>
      </c>
      <c r="D60" s="8">
        <f>'WA Sch. 1-2'!D61</f>
        <v>14.95</v>
      </c>
      <c r="E60" s="8">
        <f>'WA Sch. 1-2'!E61</f>
        <v>202.5</v>
      </c>
      <c r="F60" s="8">
        <f t="shared" si="2"/>
        <v>41006.25</v>
      </c>
      <c r="G60" s="8">
        <f>'WA Sch. 1-2'!G61</f>
        <v>4.5</v>
      </c>
      <c r="H60" s="8">
        <f t="shared" si="41"/>
        <v>87.524999999999977</v>
      </c>
      <c r="I60" s="8">
        <f t="shared" si="41"/>
        <v>43108.250624999986</v>
      </c>
      <c r="J60" s="8">
        <f t="shared" si="41"/>
        <v>10.45</v>
      </c>
      <c r="K60" s="9">
        <v>39</v>
      </c>
      <c r="L60" s="9">
        <v>2345946</v>
      </c>
      <c r="M60" s="9">
        <v>13315</v>
      </c>
      <c r="N60" s="9">
        <f t="shared" si="4"/>
        <v>2359261</v>
      </c>
      <c r="O60" s="9">
        <f t="shared" si="5"/>
        <v>60493.871794871797</v>
      </c>
      <c r="P60" s="8">
        <f t="shared" si="6"/>
        <v>2651.4028413605379</v>
      </c>
      <c r="Q60" s="8">
        <f t="shared" si="7"/>
        <v>63145.274636232338</v>
      </c>
      <c r="R60" s="9">
        <f t="shared" si="1"/>
        <v>2462665.7108130613</v>
      </c>
      <c r="S60" s="21"/>
      <c r="U60" s="2">
        <v>42856</v>
      </c>
      <c r="V60" s="8">
        <f t="shared" ref="V60:W60" si="67">E72</f>
        <v>278.5</v>
      </c>
      <c r="W60" s="8">
        <f t="shared" si="67"/>
        <v>77562.25</v>
      </c>
      <c r="X60" s="7">
        <v>53</v>
      </c>
      <c r="Y60" s="7">
        <v>0</v>
      </c>
      <c r="Z60" s="7">
        <v>0</v>
      </c>
      <c r="AA60" s="7">
        <v>0</v>
      </c>
      <c r="AB60" s="7">
        <v>0</v>
      </c>
      <c r="AC60" s="7">
        <v>0</v>
      </c>
      <c r="AD60" s="7">
        <v>0</v>
      </c>
      <c r="AE60" s="8">
        <f t="shared" si="9"/>
        <v>62547.574999999997</v>
      </c>
      <c r="AG60" s="17">
        <v>16</v>
      </c>
      <c r="AH60" s="17">
        <v>60242.363882611433</v>
      </c>
      <c r="AI60" s="17">
        <v>-1059.1687606602136</v>
      </c>
      <c r="AJ60" s="17">
        <v>-0.28309557263021162</v>
      </c>
      <c r="AQ60" s="1">
        <v>16</v>
      </c>
      <c r="AR60" s="7">
        <f t="shared" si="47"/>
        <v>48</v>
      </c>
      <c r="AS60" s="52">
        <f t="shared" si="49"/>
        <v>0.39604989604989604</v>
      </c>
      <c r="AT60" s="52">
        <f t="shared" si="50"/>
        <v>-0.26358490404097262</v>
      </c>
      <c r="AU60" s="43"/>
      <c r="AV60" s="1">
        <v>16</v>
      </c>
      <c r="AW60" s="46">
        <f t="shared" si="51"/>
        <v>-1059.1687606602136</v>
      </c>
      <c r="AX60" s="46">
        <f t="shared" si="54"/>
        <v>-5884.4138554765814</v>
      </c>
      <c r="AY60" s="46">
        <f t="shared" si="54"/>
        <v>1368.0847436774638</v>
      </c>
      <c r="AZ60" s="46">
        <f t="shared" si="54"/>
        <v>-903.54252943482425</v>
      </c>
      <c r="BA60" s="46">
        <f t="shared" si="54"/>
        <v>-3506.2818859990657</v>
      </c>
      <c r="BB60" s="46">
        <f t="shared" si="54"/>
        <v>245.39868207644031</v>
      </c>
      <c r="BC60" s="46">
        <f t="shared" si="54"/>
        <v>-1790.6509936759394</v>
      </c>
      <c r="BD60" s="46">
        <f t="shared" si="54"/>
        <v>882.10885858756228</v>
      </c>
      <c r="BE60" s="46">
        <f t="shared" si="54"/>
        <v>2801.6134887430089</v>
      </c>
      <c r="BF60" s="46">
        <f t="shared" si="54"/>
        <v>-798.15736181328975</v>
      </c>
      <c r="BG60" s="46">
        <f t="shared" si="54"/>
        <v>-6904.5926160383242</v>
      </c>
      <c r="BH60" s="46">
        <f t="shared" si="54"/>
        <v>1278.0668706745855</v>
      </c>
      <c r="BI60" s="46">
        <f t="shared" si="54"/>
        <v>4532.9609090010126</v>
      </c>
      <c r="BJ60" s="1">
        <v>16</v>
      </c>
      <c r="BK60" s="60">
        <f t="shared" si="52"/>
        <v>1121838.4635584436</v>
      </c>
      <c r="BL60" s="60">
        <f t="shared" si="52"/>
        <v>6232587.3305167584</v>
      </c>
      <c r="BM60" s="60">
        <f t="shared" si="52"/>
        <v>-1449032.6224389982</v>
      </c>
      <c r="BN60" s="60">
        <f t="shared" si="52"/>
        <v>957004.02110523183</v>
      </c>
      <c r="BO60" s="60">
        <f t="shared" si="52"/>
        <v>3713744.239718881</v>
      </c>
      <c r="BP60" s="60">
        <f t="shared" si="52"/>
        <v>-259918.61796257197</v>
      </c>
      <c r="BQ60" s="60">
        <f t="shared" si="52"/>
        <v>1896601.5937466586</v>
      </c>
      <c r="BR60" s="60">
        <f t="shared" si="52"/>
        <v>-934302.14651758806</v>
      </c>
      <c r="BS60" s="60">
        <f t="shared" si="52"/>
        <v>-2967381.4867208297</v>
      </c>
      <c r="BT60" s="60">
        <f t="shared" si="52"/>
        <v>845383.34372356476</v>
      </c>
      <c r="BU60" s="60">
        <f t="shared" si="52"/>
        <v>7313128.8039927883</v>
      </c>
      <c r="BV60" s="60">
        <f t="shared" si="52"/>
        <v>-1353688.5034532731</v>
      </c>
      <c r="BW60" s="60">
        <f t="shared" si="52"/>
        <v>-4801170.5881077182</v>
      </c>
    </row>
    <row r="61" spans="1:75">
      <c r="A61" s="2">
        <v>42522</v>
      </c>
      <c r="B61" s="8">
        <f>'WA Sch. 1-2'!B62</f>
        <v>126.95</v>
      </c>
      <c r="C61" s="8">
        <f>'WA Sch. 1-2'!C62</f>
        <v>16116.302500000002</v>
      </c>
      <c r="D61" s="8">
        <f>'WA Sch. 1-2'!D62</f>
        <v>68</v>
      </c>
      <c r="E61" s="8">
        <f>'WA Sch. 1-2'!E62</f>
        <v>113.5</v>
      </c>
      <c r="F61" s="8">
        <f t="shared" si="2"/>
        <v>12882.25</v>
      </c>
      <c r="G61" s="8">
        <f>'WA Sch. 1-2'!G62</f>
        <v>108.5</v>
      </c>
      <c r="H61" s="8">
        <f t="shared" si="41"/>
        <v>13.450000000000003</v>
      </c>
      <c r="I61" s="8">
        <f t="shared" si="41"/>
        <v>3234.0525000000016</v>
      </c>
      <c r="J61" s="8">
        <f t="shared" si="41"/>
        <v>-40.5</v>
      </c>
      <c r="K61" s="9">
        <v>39</v>
      </c>
      <c r="L61" s="9">
        <v>2348653</v>
      </c>
      <c r="M61" s="9">
        <v>-198773</v>
      </c>
      <c r="N61" s="9">
        <f t="shared" si="4"/>
        <v>2149880</v>
      </c>
      <c r="O61" s="9">
        <f t="shared" si="5"/>
        <v>55125.128205128203</v>
      </c>
      <c r="P61" s="8">
        <f t="shared" si="6"/>
        <v>381.11121444900647</v>
      </c>
      <c r="Q61" s="8">
        <f t="shared" si="7"/>
        <v>55506.239419577207</v>
      </c>
      <c r="R61" s="9">
        <f t="shared" si="1"/>
        <v>2164743.3373635109</v>
      </c>
      <c r="S61" s="21"/>
      <c r="U61" s="2">
        <v>42887</v>
      </c>
      <c r="V61" s="8">
        <f t="shared" ref="V61:W61" si="68">E73</f>
        <v>70.5</v>
      </c>
      <c r="W61" s="8">
        <f t="shared" si="68"/>
        <v>4970.25</v>
      </c>
      <c r="X61" s="7">
        <v>54</v>
      </c>
      <c r="Y61" s="7">
        <v>0</v>
      </c>
      <c r="Z61" s="7">
        <v>0</v>
      </c>
      <c r="AA61" s="7">
        <v>0</v>
      </c>
      <c r="AB61" s="7">
        <v>0</v>
      </c>
      <c r="AC61" s="7">
        <v>0</v>
      </c>
      <c r="AD61" s="7">
        <v>0</v>
      </c>
      <c r="AE61" s="8">
        <f t="shared" si="9"/>
        <v>63296.074999999997</v>
      </c>
      <c r="AG61" s="17">
        <v>17</v>
      </c>
      <c r="AH61" s="17">
        <v>47503.810139259345</v>
      </c>
      <c r="AI61" s="17">
        <v>1252.910790973212</v>
      </c>
      <c r="AJ61" s="17">
        <v>0.33487911558498107</v>
      </c>
      <c r="AQ61" s="1">
        <v>17</v>
      </c>
      <c r="AR61" s="7">
        <f t="shared" si="47"/>
        <v>77</v>
      </c>
      <c r="AS61" s="52">
        <f t="shared" si="49"/>
        <v>0.63721413721413722</v>
      </c>
      <c r="AT61" s="52">
        <f t="shared" si="50"/>
        <v>0.35102215742413223</v>
      </c>
      <c r="AU61" s="43"/>
      <c r="AV61" s="1">
        <v>17</v>
      </c>
      <c r="AW61" s="46">
        <f t="shared" si="51"/>
        <v>1252.910790973212</v>
      </c>
      <c r="AX61" s="46">
        <f t="shared" si="54"/>
        <v>-1059.1687606602136</v>
      </c>
      <c r="AY61" s="46">
        <f t="shared" si="54"/>
        <v>-5884.4138554765814</v>
      </c>
      <c r="AZ61" s="46">
        <f t="shared" si="54"/>
        <v>1368.0847436774638</v>
      </c>
      <c r="BA61" s="46">
        <f t="shared" si="54"/>
        <v>-903.54252943482425</v>
      </c>
      <c r="BB61" s="46">
        <f t="shared" si="54"/>
        <v>-3506.2818859990657</v>
      </c>
      <c r="BC61" s="46">
        <f t="shared" si="54"/>
        <v>245.39868207644031</v>
      </c>
      <c r="BD61" s="46">
        <f t="shared" si="54"/>
        <v>-1790.6509936759394</v>
      </c>
      <c r="BE61" s="46">
        <f t="shared" si="54"/>
        <v>882.10885858756228</v>
      </c>
      <c r="BF61" s="46">
        <f t="shared" si="54"/>
        <v>2801.6134887430089</v>
      </c>
      <c r="BG61" s="46">
        <f t="shared" si="54"/>
        <v>-798.15736181328975</v>
      </c>
      <c r="BH61" s="46">
        <f t="shared" si="54"/>
        <v>-6904.5926160383242</v>
      </c>
      <c r="BI61" s="46">
        <f t="shared" si="54"/>
        <v>1278.0668706745855</v>
      </c>
      <c r="BJ61" s="1">
        <v>17</v>
      </c>
      <c r="BK61" s="60">
        <f t="shared" si="52"/>
        <v>1569785.4501371777</v>
      </c>
      <c r="BL61" s="60">
        <f t="shared" si="52"/>
        <v>-1327043.9696929003</v>
      </c>
      <c r="BM61" s="60">
        <f t="shared" si="52"/>
        <v>-7372645.6180789983</v>
      </c>
      <c r="BN61" s="60">
        <f t="shared" si="52"/>
        <v>1714088.1383193759</v>
      </c>
      <c r="BO61" s="60">
        <f t="shared" si="52"/>
        <v>-1132058.1852321143</v>
      </c>
      <c r="BP61" s="60">
        <f t="shared" si="52"/>
        <v>-4393058.4111621873</v>
      </c>
      <c r="BQ61" s="60">
        <f t="shared" si="52"/>
        <v>307462.65686421137</v>
      </c>
      <c r="BR61" s="60">
        <f t="shared" si="52"/>
        <v>-2243525.9528435017</v>
      </c>
      <c r="BS61" s="60">
        <f t="shared" si="52"/>
        <v>1105203.7077374693</v>
      </c>
      <c r="BT61" s="60">
        <f t="shared" si="52"/>
        <v>3510171.7721823175</v>
      </c>
      <c r="BU61" s="60">
        <f t="shared" si="52"/>
        <v>-1000019.9715105705</v>
      </c>
      <c r="BV61" s="60">
        <f t="shared" si="52"/>
        <v>-8650838.5959085058</v>
      </c>
      <c r="BW61" s="60">
        <f t="shared" si="52"/>
        <v>1601303.7738536114</v>
      </c>
    </row>
    <row r="62" spans="1:75">
      <c r="A62" s="2">
        <v>42552</v>
      </c>
      <c r="B62" s="8">
        <f>'WA Sch. 1-2'!B63</f>
        <v>14.1</v>
      </c>
      <c r="C62" s="8">
        <f>'WA Sch. 1-2'!C63</f>
        <v>198.81</v>
      </c>
      <c r="D62" s="8">
        <f>'WA Sch. 1-2'!D63</f>
        <v>240.05</v>
      </c>
      <c r="E62" s="8">
        <f>'WA Sch. 1-2'!E63</f>
        <v>23.5</v>
      </c>
      <c r="F62" s="8">
        <f t="shared" si="2"/>
        <v>552.25</v>
      </c>
      <c r="G62" s="8">
        <f>'WA Sch. 1-2'!G63</f>
        <v>146.5</v>
      </c>
      <c r="H62" s="8">
        <f t="shared" si="41"/>
        <v>-9.4</v>
      </c>
      <c r="I62" s="8">
        <f t="shared" si="41"/>
        <v>-353.44</v>
      </c>
      <c r="J62" s="8">
        <f t="shared" si="41"/>
        <v>93.550000000000011</v>
      </c>
      <c r="K62" s="9">
        <v>39</v>
      </c>
      <c r="L62" s="9">
        <v>2161735</v>
      </c>
      <c r="M62" s="9">
        <v>-205357</v>
      </c>
      <c r="N62" s="9">
        <f t="shared" si="4"/>
        <v>1956378</v>
      </c>
      <c r="O62" s="9">
        <f t="shared" si="5"/>
        <v>50163.538461538461</v>
      </c>
      <c r="P62" s="8">
        <f t="shared" si="6"/>
        <v>-251.54415186359049</v>
      </c>
      <c r="Q62" s="8">
        <f t="shared" si="7"/>
        <v>49911.994309674868</v>
      </c>
      <c r="R62" s="9">
        <f t="shared" si="1"/>
        <v>1946567.77807732</v>
      </c>
      <c r="S62" s="21"/>
      <c r="U62" s="2">
        <v>42917</v>
      </c>
      <c r="V62" s="8">
        <f t="shared" ref="V62:W62" si="69">E74</f>
        <v>0</v>
      </c>
      <c r="W62" s="8">
        <f t="shared" si="69"/>
        <v>0</v>
      </c>
      <c r="X62" s="7">
        <v>55</v>
      </c>
      <c r="Y62" s="7">
        <v>0</v>
      </c>
      <c r="Z62" s="7">
        <v>0</v>
      </c>
      <c r="AA62" s="7">
        <v>0</v>
      </c>
      <c r="AB62" s="7">
        <v>0</v>
      </c>
      <c r="AC62" s="7">
        <v>0</v>
      </c>
      <c r="AD62" s="7">
        <v>0</v>
      </c>
      <c r="AE62" s="8">
        <f t="shared" si="9"/>
        <v>53610.85</v>
      </c>
      <c r="AG62" s="17">
        <v>18</v>
      </c>
      <c r="AH62" s="17">
        <v>44322.460726826801</v>
      </c>
      <c r="AI62" s="17">
        <v>1176.8807365878311</v>
      </c>
      <c r="AJ62" s="17">
        <v>0.31455773472220044</v>
      </c>
      <c r="AQ62" s="1">
        <v>18</v>
      </c>
      <c r="AR62" s="7">
        <f t="shared" si="47"/>
        <v>76</v>
      </c>
      <c r="AS62" s="52">
        <f t="shared" si="49"/>
        <v>0.62889812889812891</v>
      </c>
      <c r="AT62" s="52">
        <f t="shared" si="50"/>
        <v>0.32893642436422554</v>
      </c>
      <c r="AU62" s="43"/>
      <c r="AV62" s="1">
        <v>18</v>
      </c>
      <c r="AW62" s="46">
        <f t="shared" si="51"/>
        <v>1176.8807365878311</v>
      </c>
      <c r="AX62" s="46">
        <f t="shared" si="54"/>
        <v>1252.910790973212</v>
      </c>
      <c r="AY62" s="46">
        <f t="shared" si="54"/>
        <v>-1059.1687606602136</v>
      </c>
      <c r="AZ62" s="46">
        <f t="shared" si="54"/>
        <v>-5884.4138554765814</v>
      </c>
      <c r="BA62" s="46">
        <f t="shared" si="54"/>
        <v>1368.0847436774638</v>
      </c>
      <c r="BB62" s="46">
        <f t="shared" si="54"/>
        <v>-903.54252943482425</v>
      </c>
      <c r="BC62" s="46">
        <f t="shared" si="54"/>
        <v>-3506.2818859990657</v>
      </c>
      <c r="BD62" s="46">
        <f t="shared" si="54"/>
        <v>245.39868207644031</v>
      </c>
      <c r="BE62" s="46">
        <f t="shared" si="54"/>
        <v>-1790.6509936759394</v>
      </c>
      <c r="BF62" s="46">
        <f t="shared" si="54"/>
        <v>882.10885858756228</v>
      </c>
      <c r="BG62" s="46">
        <f t="shared" si="54"/>
        <v>2801.6134887430089</v>
      </c>
      <c r="BH62" s="46">
        <f t="shared" si="54"/>
        <v>-798.15736181328975</v>
      </c>
      <c r="BI62" s="46">
        <f t="shared" si="54"/>
        <v>-6904.5926160383242</v>
      </c>
      <c r="BJ62" s="1">
        <v>18</v>
      </c>
      <c r="BK62" s="60">
        <f t="shared" si="52"/>
        <v>1385048.2681515703</v>
      </c>
      <c r="BL62" s="60">
        <f t="shared" si="52"/>
        <v>1474526.574559452</v>
      </c>
      <c r="BM62" s="60">
        <f t="shared" si="52"/>
        <v>-1246515.3112166096</v>
      </c>
      <c r="BN62" s="60">
        <f t="shared" si="52"/>
        <v>-6925253.3126210263</v>
      </c>
      <c r="BO62" s="60">
        <f t="shared" si="52"/>
        <v>1610072.5808537668</v>
      </c>
      <c r="BP62" s="60">
        <f t="shared" si="52"/>
        <v>-1063361.7975796817</v>
      </c>
      <c r="BQ62" s="60">
        <f t="shared" si="52"/>
        <v>-4126475.6086792038</v>
      </c>
      <c r="BR62" s="60">
        <f t="shared" si="52"/>
        <v>288804.98171983706</v>
      </c>
      <c r="BS62" s="60">
        <f t="shared" si="52"/>
        <v>-2107382.6604090855</v>
      </c>
      <c r="BT62" s="60">
        <f t="shared" si="52"/>
        <v>1038136.9232452289</v>
      </c>
      <c r="BU62" s="60">
        <f t="shared" si="52"/>
        <v>3297164.9462663676</v>
      </c>
      <c r="BV62" s="60">
        <f t="shared" si="52"/>
        <v>-939336.02388381562</v>
      </c>
      <c r="BW62" s="60">
        <f t="shared" si="52"/>
        <v>-8125882.0438022148</v>
      </c>
    </row>
    <row r="63" spans="1:75">
      <c r="A63" s="2">
        <v>42583</v>
      </c>
      <c r="B63" s="8">
        <f>'WA Sch. 1-2'!B64</f>
        <v>19.350000000000001</v>
      </c>
      <c r="C63" s="8">
        <f>'WA Sch. 1-2'!C64</f>
        <v>374.42250000000007</v>
      </c>
      <c r="D63" s="8">
        <f>'WA Sch. 1-2'!D64</f>
        <v>204.95</v>
      </c>
      <c r="E63" s="8">
        <f>'WA Sch. 1-2'!E64</f>
        <v>11.5</v>
      </c>
      <c r="F63" s="8">
        <f t="shared" si="2"/>
        <v>132.25</v>
      </c>
      <c r="G63" s="8">
        <f>'WA Sch. 1-2'!G64</f>
        <v>203</v>
      </c>
      <c r="H63" s="8">
        <f t="shared" si="41"/>
        <v>7.8500000000000014</v>
      </c>
      <c r="I63" s="8">
        <f t="shared" si="41"/>
        <v>242.17250000000007</v>
      </c>
      <c r="J63" s="8">
        <f t="shared" si="41"/>
        <v>1.9499999999999886</v>
      </c>
      <c r="K63" s="9">
        <v>39</v>
      </c>
      <c r="L63" s="9">
        <v>1935250</v>
      </c>
      <c r="M63" s="9">
        <v>30867</v>
      </c>
      <c r="N63" s="9">
        <f t="shared" si="4"/>
        <v>1966117</v>
      </c>
      <c r="O63" s="9">
        <f t="shared" si="5"/>
        <v>50413.256410256414</v>
      </c>
      <c r="P63" s="8">
        <f t="shared" si="6"/>
        <v>209.65461100197109</v>
      </c>
      <c r="Q63" s="8">
        <f t="shared" si="7"/>
        <v>50622.911021258384</v>
      </c>
      <c r="R63" s="9">
        <f t="shared" si="1"/>
        <v>1974293.529829077</v>
      </c>
      <c r="S63" s="21"/>
      <c r="U63" s="2">
        <v>42948</v>
      </c>
      <c r="V63" s="8">
        <f t="shared" ref="V63:W63" si="70">E75</f>
        <v>3.5</v>
      </c>
      <c r="W63" s="8">
        <f t="shared" si="70"/>
        <v>12.25</v>
      </c>
      <c r="X63" s="7">
        <v>56</v>
      </c>
      <c r="Y63" s="7">
        <v>0</v>
      </c>
      <c r="Z63" s="7">
        <v>0</v>
      </c>
      <c r="AA63" s="7">
        <v>0</v>
      </c>
      <c r="AB63" s="7">
        <v>0</v>
      </c>
      <c r="AC63" s="7">
        <v>0</v>
      </c>
      <c r="AD63" s="7">
        <v>0</v>
      </c>
      <c r="AE63" s="8">
        <f t="shared" si="9"/>
        <v>58473.5</v>
      </c>
      <c r="AG63" s="17">
        <v>19</v>
      </c>
      <c r="AH63" s="17">
        <v>41759.810321812671</v>
      </c>
      <c r="AI63" s="17">
        <v>4299.9515829492375</v>
      </c>
      <c r="AJ63" s="17">
        <v>1.149294900746902</v>
      </c>
      <c r="AQ63" s="1">
        <v>19</v>
      </c>
      <c r="AR63" s="7">
        <f t="shared" si="47"/>
        <v>102</v>
      </c>
      <c r="AS63" s="52">
        <f t="shared" si="49"/>
        <v>0.84511434511434513</v>
      </c>
      <c r="AT63" s="52">
        <f t="shared" si="50"/>
        <v>1.0157020117051774</v>
      </c>
      <c r="AU63" s="43"/>
      <c r="AV63" s="1">
        <v>19</v>
      </c>
      <c r="AW63" s="46">
        <f t="shared" si="51"/>
        <v>4299.9515829492375</v>
      </c>
      <c r="AX63" s="46">
        <f t="shared" si="54"/>
        <v>1176.8807365878311</v>
      </c>
      <c r="AY63" s="46">
        <f t="shared" si="54"/>
        <v>1252.910790973212</v>
      </c>
      <c r="AZ63" s="46">
        <f t="shared" si="54"/>
        <v>-1059.1687606602136</v>
      </c>
      <c r="BA63" s="46">
        <f t="shared" si="54"/>
        <v>-5884.4138554765814</v>
      </c>
      <c r="BB63" s="46">
        <f t="shared" si="54"/>
        <v>1368.0847436774638</v>
      </c>
      <c r="BC63" s="46">
        <f t="shared" si="54"/>
        <v>-903.54252943482425</v>
      </c>
      <c r="BD63" s="46">
        <f t="shared" si="54"/>
        <v>-3506.2818859990657</v>
      </c>
      <c r="BE63" s="46">
        <f t="shared" si="54"/>
        <v>245.39868207644031</v>
      </c>
      <c r="BF63" s="46">
        <f t="shared" si="54"/>
        <v>-1790.6509936759394</v>
      </c>
      <c r="BG63" s="46">
        <f t="shared" si="54"/>
        <v>882.10885858756228</v>
      </c>
      <c r="BH63" s="46">
        <f t="shared" si="54"/>
        <v>2801.6134887430089</v>
      </c>
      <c r="BI63" s="46">
        <f t="shared" si="54"/>
        <v>-798.15736181328975</v>
      </c>
      <c r="BJ63" s="1">
        <v>19</v>
      </c>
      <c r="BK63" s="60">
        <f t="shared" si="52"/>
        <v>18489583.615707856</v>
      </c>
      <c r="BL63" s="60">
        <f t="shared" si="52"/>
        <v>5060530.1862334367</v>
      </c>
      <c r="BM63" s="60">
        <f t="shared" si="52"/>
        <v>5387455.7389395731</v>
      </c>
      <c r="BN63" s="60">
        <f t="shared" si="52"/>
        <v>-4554374.3890111931</v>
      </c>
      <c r="BO63" s="60">
        <f t="shared" si="52"/>
        <v>-25302694.672584988</v>
      </c>
      <c r="BP63" s="60">
        <f t="shared" si="52"/>
        <v>5882698.1591847446</v>
      </c>
      <c r="BQ63" s="60">
        <f t="shared" si="52"/>
        <v>-3885189.129705152</v>
      </c>
      <c r="BR63" s="60">
        <f t="shared" si="52"/>
        <v>-15076842.345967904</v>
      </c>
      <c r="BS63" s="60">
        <f t="shared" si="52"/>
        <v>1055202.4514483518</v>
      </c>
      <c r="BT63" s="60">
        <f t="shared" si="52"/>
        <v>-7699712.5747664236</v>
      </c>
      <c r="BU63" s="60">
        <f t="shared" si="52"/>
        <v>3793025.3828172539</v>
      </c>
      <c r="BV63" s="60">
        <f t="shared" si="52"/>
        <v>12046802.355732603</v>
      </c>
      <c r="BW63" s="60">
        <f t="shared" si="52"/>
        <v>-3432038.0113715618</v>
      </c>
    </row>
    <row r="64" spans="1:75">
      <c r="A64" s="2">
        <v>42614</v>
      </c>
      <c r="B64" s="8">
        <f>'WA Sch. 1-2'!B65</f>
        <v>152.32499999999999</v>
      </c>
      <c r="C64" s="8">
        <f>'WA Sch. 1-2'!C65</f>
        <v>23202.905624999996</v>
      </c>
      <c r="D64" s="8">
        <f>'WA Sch. 1-2'!D65</f>
        <v>43.875</v>
      </c>
      <c r="E64" s="8">
        <f>'WA Sch. 1-2'!E65</f>
        <v>164</v>
      </c>
      <c r="F64" s="8">
        <f t="shared" si="2"/>
        <v>26896</v>
      </c>
      <c r="G64" s="8">
        <f>'WA Sch. 1-2'!G65</f>
        <v>5.5</v>
      </c>
      <c r="H64" s="8">
        <f t="shared" si="41"/>
        <v>-11.675000000000011</v>
      </c>
      <c r="I64" s="8">
        <f t="shared" si="41"/>
        <v>-3693.0943750000042</v>
      </c>
      <c r="J64" s="8">
        <f t="shared" si="41"/>
        <v>38.375</v>
      </c>
      <c r="K64" s="9">
        <v>39</v>
      </c>
      <c r="L64" s="9">
        <v>1967657</v>
      </c>
      <c r="M64" s="9">
        <v>-52351</v>
      </c>
      <c r="N64" s="9">
        <f t="shared" si="4"/>
        <v>1915306</v>
      </c>
      <c r="O64" s="9">
        <f t="shared" si="5"/>
        <v>49110.410256410258</v>
      </c>
      <c r="P64" s="8">
        <f t="shared" si="6"/>
        <v>-337.69555561609809</v>
      </c>
      <c r="Q64" s="8">
        <f t="shared" si="7"/>
        <v>48772.71470079416</v>
      </c>
      <c r="R64" s="9">
        <f t="shared" si="1"/>
        <v>1902135.8733309722</v>
      </c>
      <c r="S64" s="21"/>
      <c r="U64" s="2">
        <v>42979</v>
      </c>
      <c r="V64" s="8">
        <f t="shared" ref="V64:W64" si="71">E76</f>
        <v>171.5</v>
      </c>
      <c r="W64" s="8">
        <f t="shared" si="71"/>
        <v>29412.25</v>
      </c>
      <c r="X64" s="7">
        <v>57</v>
      </c>
      <c r="Y64" s="7">
        <v>0</v>
      </c>
      <c r="Z64" s="7">
        <v>0</v>
      </c>
      <c r="AA64" s="7">
        <v>0</v>
      </c>
      <c r="AB64" s="7">
        <v>0</v>
      </c>
      <c r="AC64" s="7">
        <v>0</v>
      </c>
      <c r="AD64" s="7">
        <v>0</v>
      </c>
      <c r="AE64" s="8">
        <f t="shared" si="9"/>
        <v>55246.525000000001</v>
      </c>
      <c r="AG64" s="17">
        <v>20</v>
      </c>
      <c r="AH64" s="17">
        <v>41979.396301701767</v>
      </c>
      <c r="AI64" s="17">
        <v>-555.37304588781262</v>
      </c>
      <c r="AJ64" s="17">
        <v>-0.14844060388543995</v>
      </c>
      <c r="AQ64" s="1">
        <v>20</v>
      </c>
      <c r="AR64" s="7">
        <f t="shared" si="47"/>
        <v>57</v>
      </c>
      <c r="AS64" s="52">
        <f t="shared" si="49"/>
        <v>0.47089397089397089</v>
      </c>
      <c r="AT64" s="52">
        <f t="shared" si="50"/>
        <v>-7.3022840689146426E-2</v>
      </c>
      <c r="AU64" s="43"/>
      <c r="AV64" s="1">
        <v>20</v>
      </c>
      <c r="AW64" s="46">
        <f t="shared" si="51"/>
        <v>-555.37304588781262</v>
      </c>
      <c r="AX64" s="46">
        <f t="shared" si="54"/>
        <v>4299.9515829492375</v>
      </c>
      <c r="AY64" s="46">
        <f t="shared" si="54"/>
        <v>1176.8807365878311</v>
      </c>
      <c r="AZ64" s="46">
        <f t="shared" si="54"/>
        <v>1252.910790973212</v>
      </c>
      <c r="BA64" s="46">
        <f t="shared" si="54"/>
        <v>-1059.1687606602136</v>
      </c>
      <c r="BB64" s="46">
        <f t="shared" si="54"/>
        <v>-5884.4138554765814</v>
      </c>
      <c r="BC64" s="46">
        <f t="shared" si="54"/>
        <v>1368.0847436774638</v>
      </c>
      <c r="BD64" s="46">
        <f t="shared" si="54"/>
        <v>-903.54252943482425</v>
      </c>
      <c r="BE64" s="46">
        <f t="shared" si="54"/>
        <v>-3506.2818859990657</v>
      </c>
      <c r="BF64" s="46">
        <f t="shared" si="54"/>
        <v>245.39868207644031</v>
      </c>
      <c r="BG64" s="46">
        <f t="shared" si="54"/>
        <v>-1790.6509936759394</v>
      </c>
      <c r="BH64" s="46">
        <f t="shared" si="54"/>
        <v>882.10885858756228</v>
      </c>
      <c r="BI64" s="46">
        <f t="shared" si="54"/>
        <v>2801.6134887430089</v>
      </c>
      <c r="BJ64" s="1">
        <v>20</v>
      </c>
      <c r="BK64" s="60">
        <f t="shared" si="52"/>
        <v>308439.22009868064</v>
      </c>
      <c r="BL64" s="60">
        <f t="shared" si="52"/>
        <v>-2388077.2077925527</v>
      </c>
      <c r="BM64" s="60">
        <f t="shared" si="52"/>
        <v>-653607.83932546177</v>
      </c>
      <c r="BN64" s="60">
        <f t="shared" si="52"/>
        <v>-695832.88220848504</v>
      </c>
      <c r="BO64" s="60">
        <f t="shared" si="52"/>
        <v>588233.78071704495</v>
      </c>
      <c r="BP64" s="60">
        <f t="shared" si="52"/>
        <v>3268044.8461803263</v>
      </c>
      <c r="BQ64" s="60">
        <f t="shared" si="52"/>
        <v>-759797.3911287816</v>
      </c>
      <c r="BR64" s="60">
        <f t="shared" si="52"/>
        <v>501803.1666613631</v>
      </c>
      <c r="BS64" s="60">
        <f t="shared" si="52"/>
        <v>1947294.450768471</v>
      </c>
      <c r="BT64" s="60">
        <f t="shared" si="52"/>
        <v>-136287.81352165484</v>
      </c>
      <c r="BU64" s="60">
        <f t="shared" si="52"/>
        <v>994479.29647979036</v>
      </c>
      <c r="BV64" s="60">
        <f t="shared" si="52"/>
        <v>-489899.48359838867</v>
      </c>
      <c r="BW64" s="60">
        <f t="shared" si="52"/>
        <v>-1555940.6166435338</v>
      </c>
    </row>
    <row r="65" spans="1:75">
      <c r="A65" s="2">
        <v>42644</v>
      </c>
      <c r="B65" s="8">
        <f>'WA Sch. 1-2'!B66</f>
        <v>510.4</v>
      </c>
      <c r="C65" s="8">
        <f>'WA Sch. 1-2'!C66</f>
        <v>260508.15999999997</v>
      </c>
      <c r="D65" s="8">
        <f>'WA Sch. 1-2'!D66</f>
        <v>0.65</v>
      </c>
      <c r="E65" s="8">
        <f>'WA Sch. 1-2'!E66</f>
        <v>515</v>
      </c>
      <c r="F65" s="8">
        <f t="shared" si="2"/>
        <v>265225</v>
      </c>
      <c r="G65" s="8">
        <f>'WA Sch. 1-2'!G66</f>
        <v>0</v>
      </c>
      <c r="H65" s="8">
        <f t="shared" si="41"/>
        <v>-4.6000000000000227</v>
      </c>
      <c r="I65" s="8">
        <f t="shared" si="41"/>
        <v>-4716.8400000000256</v>
      </c>
      <c r="J65" s="8">
        <f t="shared" si="41"/>
        <v>0.65</v>
      </c>
      <c r="K65" s="9">
        <v>39</v>
      </c>
      <c r="L65" s="9">
        <v>1911018</v>
      </c>
      <c r="M65" s="9">
        <v>594615</v>
      </c>
      <c r="N65" s="9">
        <f t="shared" si="4"/>
        <v>2505633</v>
      </c>
      <c r="O65" s="9">
        <f t="shared" si="5"/>
        <v>64247</v>
      </c>
      <c r="P65" s="8">
        <f t="shared" si="6"/>
        <v>-158.38512372346366</v>
      </c>
      <c r="Q65" s="8">
        <f t="shared" si="7"/>
        <v>64088.614876276537</v>
      </c>
      <c r="R65" s="9">
        <f t="shared" si="1"/>
        <v>2499455.980174785</v>
      </c>
      <c r="S65" s="21"/>
      <c r="U65" s="2">
        <v>43009</v>
      </c>
      <c r="V65" s="8">
        <f t="shared" ref="V65:W65" si="72">E77</f>
        <v>570.5</v>
      </c>
      <c r="W65" s="8">
        <f t="shared" si="72"/>
        <v>325470.25</v>
      </c>
      <c r="X65" s="7">
        <v>58</v>
      </c>
      <c r="Y65" s="7">
        <v>0</v>
      </c>
      <c r="Z65" s="7">
        <v>0</v>
      </c>
      <c r="AA65" s="7">
        <v>1</v>
      </c>
      <c r="AB65" s="7">
        <v>0</v>
      </c>
      <c r="AC65" s="7">
        <v>0</v>
      </c>
      <c r="AD65" s="7">
        <v>0</v>
      </c>
      <c r="AE65" s="8">
        <f t="shared" si="9"/>
        <v>77148.024999999994</v>
      </c>
      <c r="AG65" s="17">
        <v>21</v>
      </c>
      <c r="AH65" s="17">
        <v>44766.051166877682</v>
      </c>
      <c r="AI65" s="17">
        <v>3408.1439550735377</v>
      </c>
      <c r="AJ65" s="17">
        <v>0.91093176121086494</v>
      </c>
      <c r="AQ65" s="1">
        <v>21</v>
      </c>
      <c r="AR65" s="7">
        <f t="shared" si="47"/>
        <v>96</v>
      </c>
      <c r="AS65" s="52">
        <f t="shared" si="49"/>
        <v>0.79521829521829523</v>
      </c>
      <c r="AT65" s="52">
        <f t="shared" si="50"/>
        <v>0.82466217903935268</v>
      </c>
      <c r="AU65" s="43"/>
      <c r="AV65" s="1">
        <v>21</v>
      </c>
      <c r="AW65" s="46">
        <f t="shared" si="51"/>
        <v>3408.1439550735377</v>
      </c>
      <c r="AX65" s="46">
        <f t="shared" si="54"/>
        <v>-555.37304588781262</v>
      </c>
      <c r="AY65" s="46">
        <f t="shared" si="54"/>
        <v>4299.9515829492375</v>
      </c>
      <c r="AZ65" s="46">
        <f t="shared" si="54"/>
        <v>1176.8807365878311</v>
      </c>
      <c r="BA65" s="46">
        <f t="shared" si="54"/>
        <v>1252.910790973212</v>
      </c>
      <c r="BB65" s="46">
        <f t="shared" si="54"/>
        <v>-1059.1687606602136</v>
      </c>
      <c r="BC65" s="46">
        <f t="shared" si="54"/>
        <v>-5884.4138554765814</v>
      </c>
      <c r="BD65" s="46">
        <f t="shared" si="54"/>
        <v>1368.0847436774638</v>
      </c>
      <c r="BE65" s="46">
        <f t="shared" si="54"/>
        <v>-903.54252943482425</v>
      </c>
      <c r="BF65" s="46">
        <f t="shared" si="54"/>
        <v>-3506.2818859990657</v>
      </c>
      <c r="BG65" s="46">
        <f t="shared" si="54"/>
        <v>245.39868207644031</v>
      </c>
      <c r="BH65" s="46">
        <f t="shared" si="54"/>
        <v>-1790.6509936759394</v>
      </c>
      <c r="BI65" s="46">
        <f t="shared" si="54"/>
        <v>882.10885858756228</v>
      </c>
      <c r="BJ65" s="1">
        <v>21</v>
      </c>
      <c r="BK65" s="60">
        <f t="shared" si="52"/>
        <v>11615445.218504453</v>
      </c>
      <c r="BL65" s="60">
        <f t="shared" si="52"/>
        <v>-1892791.2891532609</v>
      </c>
      <c r="BM65" s="60">
        <f t="shared" si="52"/>
        <v>14654853.994537514</v>
      </c>
      <c r="BN65" s="60">
        <f t="shared" si="52"/>
        <v>4010978.9682444152</v>
      </c>
      <c r="BO65" s="60">
        <f t="shared" si="52"/>
        <v>4270100.338501865</v>
      </c>
      <c r="BP65" s="60">
        <f t="shared" si="52"/>
        <v>-3609799.6090467833</v>
      </c>
      <c r="BQ65" s="60">
        <f t="shared" si="52"/>
        <v>-20054929.510693535</v>
      </c>
      <c r="BR65" s="60">
        <f t="shared" si="52"/>
        <v>4662629.7491927892</v>
      </c>
      <c r="BS65" s="60">
        <f t="shared" si="52"/>
        <v>-3079403.009845092</v>
      </c>
      <c r="BT65" s="60">
        <f t="shared" si="52"/>
        <v>-11949913.414551562</v>
      </c>
      <c r="BU65" s="60">
        <f t="shared" si="52"/>
        <v>836354.0349019178</v>
      </c>
      <c r="BV65" s="60">
        <f t="shared" si="52"/>
        <v>-6102796.3597430391</v>
      </c>
      <c r="BW65" s="60">
        <f t="shared" si="52"/>
        <v>3006353.9741121181</v>
      </c>
    </row>
    <row r="66" spans="1:75">
      <c r="A66" s="2">
        <v>42675</v>
      </c>
      <c r="B66" s="8">
        <f>'WA Sch. 1-2'!B67</f>
        <v>874.97500000000002</v>
      </c>
      <c r="C66" s="8">
        <f>'WA Sch. 1-2'!C67</f>
        <v>765581.25062499999</v>
      </c>
      <c r="D66" s="8">
        <f>'WA Sch. 1-2'!D67</f>
        <v>0</v>
      </c>
      <c r="E66" s="8">
        <f>'WA Sch. 1-2'!E67</f>
        <v>646.5</v>
      </c>
      <c r="F66" s="8">
        <f t="shared" si="2"/>
        <v>417962.25</v>
      </c>
      <c r="G66" s="8">
        <f>'WA Sch. 1-2'!G67</f>
        <v>0</v>
      </c>
      <c r="H66" s="8">
        <f t="shared" si="41"/>
        <v>228.47500000000002</v>
      </c>
      <c r="I66" s="8">
        <f t="shared" si="41"/>
        <v>347619.00062499999</v>
      </c>
      <c r="J66" s="8">
        <f t="shared" si="41"/>
        <v>0</v>
      </c>
      <c r="K66" s="9">
        <v>40</v>
      </c>
      <c r="L66" s="9">
        <v>2521958</v>
      </c>
      <c r="M66" s="9">
        <v>228428</v>
      </c>
      <c r="N66" s="9">
        <f t="shared" si="4"/>
        <v>2750386</v>
      </c>
      <c r="O66" s="9">
        <f t="shared" si="5"/>
        <v>68759.649999999994</v>
      </c>
      <c r="P66" s="8">
        <f t="shared" si="6"/>
        <v>8746.9840885103295</v>
      </c>
      <c r="Q66" s="8">
        <f t="shared" si="7"/>
        <v>77506.634088510327</v>
      </c>
      <c r="R66" s="9">
        <f t="shared" si="1"/>
        <v>3100265.3635404129</v>
      </c>
      <c r="S66" s="21"/>
      <c r="U66" s="2">
        <v>43040</v>
      </c>
      <c r="V66" s="8">
        <f t="shared" ref="V66:W66" si="73">E78</f>
        <v>818.5</v>
      </c>
      <c r="W66" s="8">
        <f t="shared" si="73"/>
        <v>669942.25</v>
      </c>
      <c r="X66" s="7">
        <v>59</v>
      </c>
      <c r="Y66" s="7">
        <v>0</v>
      </c>
      <c r="Z66" s="7">
        <v>0</v>
      </c>
      <c r="AA66" s="7">
        <v>0</v>
      </c>
      <c r="AB66" s="7">
        <v>0</v>
      </c>
      <c r="AC66" s="7">
        <v>0</v>
      </c>
      <c r="AD66" s="7">
        <v>0</v>
      </c>
      <c r="AE66" s="8">
        <f t="shared" si="9"/>
        <v>83378.682926829264</v>
      </c>
      <c r="AG66" s="17">
        <v>22</v>
      </c>
      <c r="AH66" s="17">
        <v>55818.428706095678</v>
      </c>
      <c r="AI66" s="17">
        <v>466.40056219700637</v>
      </c>
      <c r="AJ66" s="17">
        <v>0.12465995895489965</v>
      </c>
      <c r="AQ66" s="1">
        <v>22</v>
      </c>
      <c r="AR66" s="7">
        <f t="shared" si="47"/>
        <v>70</v>
      </c>
      <c r="AS66" s="52">
        <f t="shared" si="49"/>
        <v>0.57900207900207901</v>
      </c>
      <c r="AT66" s="52">
        <f t="shared" si="50"/>
        <v>0.19934121391943735</v>
      </c>
      <c r="AU66" s="43"/>
      <c r="AV66" s="1">
        <v>22</v>
      </c>
      <c r="AW66" s="46">
        <f t="shared" si="51"/>
        <v>466.40056219700637</v>
      </c>
      <c r="AX66" s="46">
        <f t="shared" si="54"/>
        <v>3408.1439550735377</v>
      </c>
      <c r="AY66" s="46">
        <f t="shared" si="54"/>
        <v>-555.37304588781262</v>
      </c>
      <c r="AZ66" s="46">
        <f t="shared" si="54"/>
        <v>4299.9515829492375</v>
      </c>
      <c r="BA66" s="46">
        <f t="shared" si="54"/>
        <v>1176.8807365878311</v>
      </c>
      <c r="BB66" s="46">
        <f t="shared" si="54"/>
        <v>1252.910790973212</v>
      </c>
      <c r="BC66" s="46">
        <f t="shared" si="54"/>
        <v>-1059.1687606602136</v>
      </c>
      <c r="BD66" s="46">
        <f t="shared" si="54"/>
        <v>-5884.4138554765814</v>
      </c>
      <c r="BE66" s="46">
        <f t="shared" si="54"/>
        <v>1368.0847436774638</v>
      </c>
      <c r="BF66" s="46">
        <f t="shared" si="54"/>
        <v>-903.54252943482425</v>
      </c>
      <c r="BG66" s="46">
        <f t="shared" si="54"/>
        <v>-3506.2818859990657</v>
      </c>
      <c r="BH66" s="46">
        <f t="shared" si="54"/>
        <v>245.39868207644031</v>
      </c>
      <c r="BI66" s="46">
        <f t="shared" si="54"/>
        <v>-1790.6509936759394</v>
      </c>
      <c r="BJ66" s="1">
        <v>22</v>
      </c>
      <c r="BK66" s="60">
        <f t="shared" si="52"/>
        <v>217529.4844177053</v>
      </c>
      <c r="BL66" s="60">
        <f t="shared" si="52"/>
        <v>1589560.2566947169</v>
      </c>
      <c r="BM66" s="60">
        <f t="shared" si="52"/>
        <v>-259026.30083114171</v>
      </c>
      <c r="BN66" s="60">
        <f t="shared" si="52"/>
        <v>2005499.8357075427</v>
      </c>
      <c r="BO66" s="60">
        <f t="shared" si="52"/>
        <v>548897.83718342951</v>
      </c>
      <c r="BP66" s="60">
        <f t="shared" si="52"/>
        <v>584358.29729264195</v>
      </c>
      <c r="BQ66" s="60">
        <f t="shared" si="52"/>
        <v>-493996.9054334439</v>
      </c>
      <c r="BR66" s="60">
        <f t="shared" si="52"/>
        <v>-2744493.930394257</v>
      </c>
      <c r="BS66" s="60">
        <f t="shared" si="52"/>
        <v>638075.49358435906</v>
      </c>
      <c r="BT66" s="60">
        <f t="shared" si="52"/>
        <v>-421412.74369731738</v>
      </c>
      <c r="BU66" s="60">
        <f t="shared" si="52"/>
        <v>-1635331.8428512148</v>
      </c>
      <c r="BV66" s="60">
        <f t="shared" si="52"/>
        <v>114454.08328287273</v>
      </c>
      <c r="BW66" s="60">
        <f t="shared" si="52"/>
        <v>-835160.63014911709</v>
      </c>
    </row>
    <row r="67" spans="1:75">
      <c r="A67" s="2">
        <v>42705</v>
      </c>
      <c r="B67" s="8">
        <f>'WA Sch. 1-2'!B68</f>
        <v>1138.7249999999999</v>
      </c>
      <c r="C67" s="8">
        <f>'WA Sch. 1-2'!C68</f>
        <v>1296694.6256249999</v>
      </c>
      <c r="D67" s="8">
        <f>'WA Sch. 1-2'!D68</f>
        <v>0</v>
      </c>
      <c r="E67" s="8">
        <f>'WA Sch. 1-2'!E68</f>
        <v>1299.5</v>
      </c>
      <c r="F67" s="8">
        <f t="shared" si="2"/>
        <v>1688700.25</v>
      </c>
      <c r="G67" s="8">
        <f>'WA Sch. 1-2'!G68</f>
        <v>0</v>
      </c>
      <c r="H67" s="8">
        <f>B67-E67</f>
        <v>-160.77500000000009</v>
      </c>
      <c r="I67" s="8">
        <f t="shared" si="41"/>
        <v>-392005.62437500013</v>
      </c>
      <c r="J67" s="8">
        <f t="shared" si="41"/>
        <v>0</v>
      </c>
      <c r="K67" s="9">
        <v>40</v>
      </c>
      <c r="L67" s="9">
        <v>2724593</v>
      </c>
      <c r="M67" s="9">
        <v>1081505</v>
      </c>
      <c r="N67" s="9">
        <f t="shared" si="4"/>
        <v>3806098</v>
      </c>
      <c r="O67" s="9">
        <f t="shared" si="5"/>
        <v>95152.45</v>
      </c>
      <c r="P67" s="8">
        <f t="shared" si="6"/>
        <v>-7299.8192161971638</v>
      </c>
      <c r="Q67" s="8">
        <f t="shared" si="7"/>
        <v>87852.63078380283</v>
      </c>
      <c r="R67" s="9">
        <f t="shared" si="1"/>
        <v>3514105.2313521132</v>
      </c>
      <c r="S67" s="21"/>
      <c r="U67" s="2">
        <v>43070</v>
      </c>
      <c r="V67" s="8">
        <f t="shared" ref="V67:W67" si="74">E79</f>
        <v>1186.5</v>
      </c>
      <c r="W67" s="8">
        <f t="shared" si="74"/>
        <v>1407782.25</v>
      </c>
      <c r="X67" s="7">
        <v>60</v>
      </c>
      <c r="Y67" s="7">
        <v>0</v>
      </c>
      <c r="Z67" s="7">
        <v>0</v>
      </c>
      <c r="AA67" s="7">
        <v>0</v>
      </c>
      <c r="AB67" s="7">
        <v>0</v>
      </c>
      <c r="AC67" s="7">
        <v>0</v>
      </c>
      <c r="AD67" s="7">
        <v>0</v>
      </c>
      <c r="AE67" s="8">
        <f t="shared" si="9"/>
        <v>96772.804878048773</v>
      </c>
      <c r="AG67" s="17">
        <v>23</v>
      </c>
      <c r="AH67" s="17">
        <v>73094.754756012626</v>
      </c>
      <c r="AI67" s="17">
        <v>-405.32618458406068</v>
      </c>
      <c r="AJ67" s="17">
        <v>-0.10833594474153359</v>
      </c>
      <c r="AQ67" s="1">
        <v>23</v>
      </c>
      <c r="AR67" s="7">
        <f t="shared" si="47"/>
        <v>58</v>
      </c>
      <c r="AS67" s="52">
        <f t="shared" si="49"/>
        <v>0.47920997920997921</v>
      </c>
      <c r="AT67" s="52">
        <f t="shared" si="50"/>
        <v>-5.213646396562386E-2</v>
      </c>
      <c r="AU67" s="43"/>
      <c r="AV67" s="1">
        <v>23</v>
      </c>
      <c r="AW67" s="46">
        <f t="shared" si="51"/>
        <v>-405.32618458406068</v>
      </c>
      <c r="AX67" s="46">
        <f t="shared" si="54"/>
        <v>466.40056219700637</v>
      </c>
      <c r="AY67" s="46">
        <f t="shared" si="54"/>
        <v>3408.1439550735377</v>
      </c>
      <c r="AZ67" s="46">
        <f t="shared" si="54"/>
        <v>-555.37304588781262</v>
      </c>
      <c r="BA67" s="46">
        <f t="shared" si="54"/>
        <v>4299.9515829492375</v>
      </c>
      <c r="BB67" s="46">
        <f t="shared" si="54"/>
        <v>1176.8807365878311</v>
      </c>
      <c r="BC67" s="46">
        <f t="shared" si="54"/>
        <v>1252.910790973212</v>
      </c>
      <c r="BD67" s="46">
        <f t="shared" si="54"/>
        <v>-1059.1687606602136</v>
      </c>
      <c r="BE67" s="46">
        <f t="shared" si="54"/>
        <v>-5884.4138554765814</v>
      </c>
      <c r="BF67" s="46">
        <f t="shared" si="54"/>
        <v>1368.0847436774638</v>
      </c>
      <c r="BG67" s="46">
        <f t="shared" si="54"/>
        <v>-903.54252943482425</v>
      </c>
      <c r="BH67" s="46">
        <f t="shared" si="54"/>
        <v>-3506.2818859990657</v>
      </c>
      <c r="BI67" s="46">
        <f t="shared" si="54"/>
        <v>245.39868207644031</v>
      </c>
      <c r="BJ67" s="1">
        <v>23</v>
      </c>
      <c r="BK67" s="60">
        <f t="shared" si="52"/>
        <v>164289.31590945317</v>
      </c>
      <c r="BL67" s="60">
        <f t="shared" si="52"/>
        <v>-189044.36036317205</v>
      </c>
      <c r="BM67" s="60">
        <f t="shared" si="52"/>
        <v>-1381409.9858231174</v>
      </c>
      <c r="BN67" s="60">
        <f t="shared" si="52"/>
        <v>225107.23771051323</v>
      </c>
      <c r="BO67" s="60">
        <f t="shared" si="52"/>
        <v>-1742882.9690129161</v>
      </c>
      <c r="BP67" s="60">
        <f t="shared" si="52"/>
        <v>-477020.57867160655</v>
      </c>
      <c r="BQ67" s="60">
        <f t="shared" si="52"/>
        <v>-507837.55052934989</v>
      </c>
      <c r="BR67" s="60">
        <f t="shared" si="52"/>
        <v>429308.83258899848</v>
      </c>
      <c r="BS67" s="60">
        <f t="shared" si="52"/>
        <v>2385107.0165537586</v>
      </c>
      <c r="BT67" s="60">
        <f t="shared" si="52"/>
        <v>-554520.56934242661</v>
      </c>
      <c r="BU67" s="60">
        <f t="shared" si="52"/>
        <v>366229.44606521825</v>
      </c>
      <c r="BV67" s="60">
        <f t="shared" si="52"/>
        <v>1421187.8589281149</v>
      </c>
      <c r="BW67" s="60">
        <f t="shared" si="52"/>
        <v>-99466.511508004172</v>
      </c>
    </row>
    <row r="68" spans="1:75">
      <c r="A68" s="2">
        <v>42736</v>
      </c>
      <c r="B68" s="8">
        <f>'WA Sch. 1-2'!B69</f>
        <v>1095.1500000000001</v>
      </c>
      <c r="C68" s="8">
        <f>'WA Sch. 1-2'!C69</f>
        <v>1199353.5225000002</v>
      </c>
      <c r="D68" s="8">
        <f>'WA Sch. 1-2'!D69</f>
        <v>0</v>
      </c>
      <c r="E68" s="8">
        <f>'WA Sch. 1-2'!E69</f>
        <v>1388.5</v>
      </c>
      <c r="F68" s="8">
        <f t="shared" si="2"/>
        <v>1927932.25</v>
      </c>
      <c r="G68" s="8">
        <f>'WA Sch. 1-2'!G69</f>
        <v>0</v>
      </c>
      <c r="H68" s="8">
        <f t="shared" si="41"/>
        <v>-293.34999999999991</v>
      </c>
      <c r="I68" s="8">
        <f t="shared" si="41"/>
        <v>-728578.7274999998</v>
      </c>
      <c r="J68" s="8">
        <f t="shared" si="41"/>
        <v>0</v>
      </c>
      <c r="K68" s="9">
        <v>40</v>
      </c>
      <c r="L68" s="9">
        <v>3806098</v>
      </c>
      <c r="M68" s="9">
        <v>455532</v>
      </c>
      <c r="N68" s="9">
        <f t="shared" si="4"/>
        <v>4261630</v>
      </c>
      <c r="O68" s="9">
        <f t="shared" si="5"/>
        <v>106540.75</v>
      </c>
      <c r="P68" s="8">
        <f t="shared" si="6"/>
        <v>-13422.736177360883</v>
      </c>
      <c r="Q68" s="8">
        <f t="shared" si="7"/>
        <v>93118.013822639114</v>
      </c>
      <c r="R68" s="9">
        <f t="shared" si="1"/>
        <v>3724720.5529055647</v>
      </c>
      <c r="S68" s="21"/>
      <c r="U68" s="2">
        <v>43101</v>
      </c>
      <c r="V68" s="8">
        <f t="shared" ref="V68:W68" si="75">E80</f>
        <v>970.5</v>
      </c>
      <c r="W68" s="8">
        <f t="shared" si="75"/>
        <v>941870.25</v>
      </c>
      <c r="X68" s="7">
        <v>61</v>
      </c>
      <c r="Y68" s="7">
        <v>0</v>
      </c>
      <c r="Z68" s="7">
        <v>0</v>
      </c>
      <c r="AA68" s="7">
        <v>0</v>
      </c>
      <c r="AB68" s="7">
        <v>0</v>
      </c>
      <c r="AC68" s="7">
        <v>0</v>
      </c>
      <c r="AD68" s="7">
        <v>0</v>
      </c>
      <c r="AE68" s="8">
        <f t="shared" si="9"/>
        <v>88527.365853658543</v>
      </c>
      <c r="AG68" s="17">
        <v>24</v>
      </c>
      <c r="AH68" s="17">
        <v>79334.905847459566</v>
      </c>
      <c r="AI68" s="17">
        <v>-1762.9302377034619</v>
      </c>
      <c r="AJ68" s="17">
        <v>-0.47119756896784382</v>
      </c>
      <c r="AQ68" s="1">
        <v>24</v>
      </c>
      <c r="AR68" s="7">
        <f t="shared" si="47"/>
        <v>40</v>
      </c>
      <c r="AS68" s="52">
        <f t="shared" si="49"/>
        <v>0.32952182952182951</v>
      </c>
      <c r="AT68" s="52">
        <f t="shared" si="50"/>
        <v>-0.44123392015968882</v>
      </c>
      <c r="AU68" s="43"/>
      <c r="AV68" s="1">
        <v>24</v>
      </c>
      <c r="AW68" s="46">
        <f t="shared" si="51"/>
        <v>-1762.9302377034619</v>
      </c>
      <c r="AX68" s="46">
        <f t="shared" si="54"/>
        <v>-405.32618458406068</v>
      </c>
      <c r="AY68" s="46">
        <f t="shared" si="54"/>
        <v>466.40056219700637</v>
      </c>
      <c r="AZ68" s="46">
        <f t="shared" si="54"/>
        <v>3408.1439550735377</v>
      </c>
      <c r="BA68" s="46">
        <f t="shared" si="54"/>
        <v>-555.37304588781262</v>
      </c>
      <c r="BB68" s="46">
        <f t="shared" si="54"/>
        <v>4299.9515829492375</v>
      </c>
      <c r="BC68" s="46">
        <f t="shared" si="54"/>
        <v>1176.8807365878311</v>
      </c>
      <c r="BD68" s="46">
        <f t="shared" si="54"/>
        <v>1252.910790973212</v>
      </c>
      <c r="BE68" s="46">
        <f t="shared" si="54"/>
        <v>-1059.1687606602136</v>
      </c>
      <c r="BF68" s="46">
        <f t="shared" si="54"/>
        <v>-5884.4138554765814</v>
      </c>
      <c r="BG68" s="46">
        <f t="shared" si="54"/>
        <v>1368.0847436774638</v>
      </c>
      <c r="BH68" s="46">
        <f t="shared" si="54"/>
        <v>-903.54252943482425</v>
      </c>
      <c r="BI68" s="46">
        <f t="shared" si="54"/>
        <v>-3506.2818859990657</v>
      </c>
      <c r="BJ68" s="1">
        <v>24</v>
      </c>
      <c r="BK68" s="60">
        <f t="shared" si="52"/>
        <v>3107923.0230091028</v>
      </c>
      <c r="BL68" s="60">
        <f t="shared" si="52"/>
        <v>714561.78693616495</v>
      </c>
      <c r="BM68" s="60">
        <f t="shared" si="52"/>
        <v>-822231.65397902683</v>
      </c>
      <c r="BN68" s="60">
        <f t="shared" si="52"/>
        <v>-6008320.0328453705</v>
      </c>
      <c r="BO68" s="60">
        <f t="shared" si="52"/>
        <v>979083.93580104341</v>
      </c>
      <c r="BP68" s="60">
        <f t="shared" si="52"/>
        <v>-7580514.6662420183</v>
      </c>
      <c r="BQ68" s="60">
        <f t="shared" si="52"/>
        <v>-2074758.6367014239</v>
      </c>
      <c r="BR68" s="60">
        <f t="shared" si="52"/>
        <v>-2208794.3185516489</v>
      </c>
      <c r="BS68" s="60">
        <f t="shared" si="52"/>
        <v>1867240.634998726</v>
      </c>
      <c r="BT68" s="60">
        <f t="shared" si="52"/>
        <v>10373811.116980696</v>
      </c>
      <c r="BU68" s="60">
        <f t="shared" si="52"/>
        <v>-2411837.9623698001</v>
      </c>
      <c r="BV68" s="60">
        <f t="shared" si="52"/>
        <v>1592882.4461916601</v>
      </c>
      <c r="BW68" s="60">
        <f t="shared" si="52"/>
        <v>6181330.358739553</v>
      </c>
    </row>
    <row r="69" spans="1:75">
      <c r="A69" s="2">
        <v>42767</v>
      </c>
      <c r="B69" s="8">
        <f>'WA Sch. 1-2'!B70</f>
        <v>932.76424999999995</v>
      </c>
      <c r="C69" s="8">
        <f>'WA Sch. 1-2'!C70</f>
        <v>870049.14607806236</v>
      </c>
      <c r="D69" s="8">
        <f>'WA Sch. 1-2'!D70</f>
        <v>0</v>
      </c>
      <c r="E69" s="8">
        <f>'WA Sch. 1-2'!E70</f>
        <v>1000.5</v>
      </c>
      <c r="F69" s="8">
        <f t="shared" si="2"/>
        <v>1001000.25</v>
      </c>
      <c r="G69" s="8">
        <f>'WA Sch. 1-2'!G70</f>
        <v>0</v>
      </c>
      <c r="H69" s="8">
        <f t="shared" si="41"/>
        <v>-67.735750000000053</v>
      </c>
      <c r="I69" s="8">
        <f t="shared" si="41"/>
        <v>-130951.10392193764</v>
      </c>
      <c r="J69" s="8">
        <f t="shared" si="41"/>
        <v>0</v>
      </c>
      <c r="K69" s="9">
        <v>40</v>
      </c>
      <c r="L69" s="9">
        <v>4261630</v>
      </c>
      <c r="M69" s="9">
        <v>-748007</v>
      </c>
      <c r="N69" s="9">
        <f t="shared" si="4"/>
        <v>3513623</v>
      </c>
      <c r="O69" s="9">
        <f t="shared" si="5"/>
        <v>87840.574999999997</v>
      </c>
      <c r="P69" s="8">
        <f t="shared" si="6"/>
        <v>-2809.8331856338536</v>
      </c>
      <c r="Q69" s="8">
        <f t="shared" si="7"/>
        <v>85030.741814366149</v>
      </c>
      <c r="R69" s="9">
        <f t="shared" si="1"/>
        <v>3401229.6725746458</v>
      </c>
      <c r="S69" s="21"/>
      <c r="U69" s="2">
        <v>43132</v>
      </c>
      <c r="V69" s="8">
        <f t="shared" ref="V69:W69" si="76">E81</f>
        <v>974</v>
      </c>
      <c r="W69" s="8">
        <f t="shared" si="76"/>
        <v>948676</v>
      </c>
      <c r="X69" s="7">
        <v>62</v>
      </c>
      <c r="Y69" s="7">
        <v>0</v>
      </c>
      <c r="Z69" s="7">
        <v>0</v>
      </c>
      <c r="AA69" s="7">
        <v>0</v>
      </c>
      <c r="AB69" s="7">
        <v>0</v>
      </c>
      <c r="AC69" s="7">
        <v>0</v>
      </c>
      <c r="AD69" s="7">
        <v>0</v>
      </c>
      <c r="AE69" s="8">
        <f t="shared" si="9"/>
        <v>87004.585365853665</v>
      </c>
      <c r="AG69" s="17">
        <v>25</v>
      </c>
      <c r="AH69" s="17">
        <v>82015.297733609041</v>
      </c>
      <c r="AI69" s="17">
        <v>-5592.832617329972</v>
      </c>
      <c r="AJ69" s="17">
        <v>-1.4948572986999999</v>
      </c>
      <c r="AQ69" s="1">
        <v>25</v>
      </c>
      <c r="AR69" s="7">
        <f t="shared" si="47"/>
        <v>10</v>
      </c>
      <c r="AS69" s="52">
        <f t="shared" si="49"/>
        <v>8.0041580041580046E-2</v>
      </c>
      <c r="AT69" s="52">
        <f t="shared" si="50"/>
        <v>-1.4047919280405334</v>
      </c>
      <c r="AU69" s="43"/>
      <c r="AV69" s="1">
        <v>25</v>
      </c>
      <c r="AW69" s="46">
        <f t="shared" si="51"/>
        <v>-5592.832617329972</v>
      </c>
      <c r="AX69" s="46">
        <f t="shared" si="54"/>
        <v>-1762.9302377034619</v>
      </c>
      <c r="AY69" s="46">
        <f t="shared" si="54"/>
        <v>-405.32618458406068</v>
      </c>
      <c r="AZ69" s="46">
        <f t="shared" si="54"/>
        <v>466.40056219700637</v>
      </c>
      <c r="BA69" s="46">
        <f t="shared" si="54"/>
        <v>3408.1439550735377</v>
      </c>
      <c r="BB69" s="46">
        <f t="shared" si="54"/>
        <v>-555.37304588781262</v>
      </c>
      <c r="BC69" s="46">
        <f t="shared" si="54"/>
        <v>4299.9515829492375</v>
      </c>
      <c r="BD69" s="46">
        <f t="shared" si="54"/>
        <v>1176.8807365878311</v>
      </c>
      <c r="BE69" s="46">
        <f t="shared" si="54"/>
        <v>1252.910790973212</v>
      </c>
      <c r="BF69" s="46">
        <f t="shared" si="54"/>
        <v>-1059.1687606602136</v>
      </c>
      <c r="BG69" s="46">
        <f t="shared" si="54"/>
        <v>-5884.4138554765814</v>
      </c>
      <c r="BH69" s="46">
        <f t="shared" si="54"/>
        <v>1368.0847436774638</v>
      </c>
      <c r="BI69" s="46">
        <f t="shared" si="54"/>
        <v>-903.54252943482425</v>
      </c>
      <c r="BJ69" s="1">
        <v>25</v>
      </c>
      <c r="BK69" s="60">
        <f t="shared" si="52"/>
        <v>31279776.685469761</v>
      </c>
      <c r="BL69" s="60">
        <f t="shared" si="52"/>
        <v>9859773.7355050314</v>
      </c>
      <c r="BM69" s="60">
        <f t="shared" si="52"/>
        <v>2266921.505799504</v>
      </c>
      <c r="BN69" s="60">
        <f t="shared" si="52"/>
        <v>-2608500.2769965725</v>
      </c>
      <c r="BO69" s="60">
        <f t="shared" si="52"/>
        <v>-19061178.676491305</v>
      </c>
      <c r="BP69" s="60">
        <f t="shared" si="52"/>
        <v>3106108.4858271107</v>
      </c>
      <c r="BQ69" s="60">
        <f t="shared" si="52"/>
        <v>-24048909.466058172</v>
      </c>
      <c r="BR69" s="60">
        <f t="shared" si="52"/>
        <v>-6582096.9702958465</v>
      </c>
      <c r="BS69" s="60">
        <f t="shared" si="52"/>
        <v>-7007320.338359775</v>
      </c>
      <c r="BT69" s="60">
        <f t="shared" si="52"/>
        <v>5923753.59187725</v>
      </c>
      <c r="BU69" s="60">
        <f t="shared" si="52"/>
        <v>32910541.744777568</v>
      </c>
      <c r="BV69" s="60">
        <f t="shared" si="52"/>
        <v>-7651468.9777109316</v>
      </c>
      <c r="BW69" s="60">
        <f t="shared" si="52"/>
        <v>5053362.1297677606</v>
      </c>
    </row>
    <row r="70" spans="1:75">
      <c r="A70" s="2">
        <v>42795</v>
      </c>
      <c r="B70" s="8">
        <f>'WA Sch. 1-2'!B71</f>
        <v>767.35</v>
      </c>
      <c r="C70" s="8">
        <f>'WA Sch. 1-2'!C71</f>
        <v>588826.02250000008</v>
      </c>
      <c r="D70" s="8">
        <f>'WA Sch. 1-2'!D71</f>
        <v>0</v>
      </c>
      <c r="E70" s="8">
        <f>'WA Sch. 1-2'!E71</f>
        <v>750</v>
      </c>
      <c r="F70" s="8">
        <f t="shared" si="2"/>
        <v>562500</v>
      </c>
      <c r="G70" s="8">
        <f>'WA Sch. 1-2'!G71</f>
        <v>0</v>
      </c>
      <c r="H70" s="8">
        <f t="shared" si="41"/>
        <v>17.350000000000023</v>
      </c>
      <c r="I70" s="8">
        <f t="shared" si="41"/>
        <v>26326.022500000079</v>
      </c>
      <c r="J70" s="8">
        <f t="shared" si="41"/>
        <v>0</v>
      </c>
      <c r="K70" s="9">
        <v>40</v>
      </c>
      <c r="L70" s="9">
        <v>3513623</v>
      </c>
      <c r="M70" s="9">
        <v>-131700</v>
      </c>
      <c r="N70" s="9">
        <f t="shared" si="4"/>
        <v>3381923</v>
      </c>
      <c r="O70" s="9">
        <f t="shared" si="5"/>
        <v>84548.074999999997</v>
      </c>
      <c r="P70" s="8">
        <f t="shared" si="6"/>
        <v>663.67516038347026</v>
      </c>
      <c r="Q70" s="8">
        <f t="shared" si="7"/>
        <v>85211.750160383468</v>
      </c>
      <c r="R70" s="9">
        <f t="shared" si="1"/>
        <v>3408470.0064153387</v>
      </c>
      <c r="S70" s="21"/>
      <c r="U70" s="2">
        <v>43160</v>
      </c>
      <c r="V70" s="8">
        <f t="shared" ref="V70:W70" si="77">E82</f>
        <v>767</v>
      </c>
      <c r="W70" s="8">
        <f t="shared" si="77"/>
        <v>588289</v>
      </c>
      <c r="X70" s="7">
        <v>63</v>
      </c>
      <c r="Y70" s="7">
        <v>1</v>
      </c>
      <c r="Z70" s="7">
        <v>0</v>
      </c>
      <c r="AA70" s="7">
        <v>0</v>
      </c>
      <c r="AB70" s="7">
        <v>0</v>
      </c>
      <c r="AC70" s="7">
        <v>0</v>
      </c>
      <c r="AD70" s="7">
        <v>0</v>
      </c>
      <c r="AE70" s="8">
        <f t="shared" si="9"/>
        <v>81686.195121951227</v>
      </c>
      <c r="AG70" s="17">
        <v>26</v>
      </c>
      <c r="AH70" s="17">
        <v>68823.15208501622</v>
      </c>
      <c r="AI70" s="17">
        <v>-8039.0895850162196</v>
      </c>
      <c r="AJ70" s="17">
        <v>-2.1486950465543746</v>
      </c>
      <c r="AQ70" s="1">
        <v>26</v>
      </c>
      <c r="AR70" s="7">
        <f t="shared" si="47"/>
        <v>4</v>
      </c>
      <c r="AS70" s="52">
        <f t="shared" si="49"/>
        <v>3.0145530145530147E-2</v>
      </c>
      <c r="AT70" s="52">
        <f t="shared" si="50"/>
        <v>-1.8786590672766057</v>
      </c>
      <c r="AU70" s="43"/>
      <c r="AV70" s="1">
        <v>26</v>
      </c>
      <c r="AW70" s="46">
        <f t="shared" si="51"/>
        <v>-8039.0895850162196</v>
      </c>
      <c r="AX70" s="46">
        <f t="shared" si="54"/>
        <v>-5592.832617329972</v>
      </c>
      <c r="AY70" s="46">
        <f t="shared" si="54"/>
        <v>-1762.9302377034619</v>
      </c>
      <c r="AZ70" s="46">
        <f t="shared" si="54"/>
        <v>-405.32618458406068</v>
      </c>
      <c r="BA70" s="46">
        <f t="shared" si="54"/>
        <v>466.40056219700637</v>
      </c>
      <c r="BB70" s="46">
        <f t="shared" si="54"/>
        <v>3408.1439550735377</v>
      </c>
      <c r="BC70" s="46">
        <f t="shared" si="54"/>
        <v>-555.37304588781262</v>
      </c>
      <c r="BD70" s="46">
        <f t="shared" si="54"/>
        <v>4299.9515829492375</v>
      </c>
      <c r="BE70" s="46">
        <f t="shared" si="54"/>
        <v>1176.8807365878311</v>
      </c>
      <c r="BF70" s="46">
        <f t="shared" si="54"/>
        <v>1252.910790973212</v>
      </c>
      <c r="BG70" s="46">
        <f t="shared" si="54"/>
        <v>-1059.1687606602136</v>
      </c>
      <c r="BH70" s="46">
        <f t="shared" si="54"/>
        <v>-5884.4138554765814</v>
      </c>
      <c r="BI70" s="46">
        <f t="shared" si="54"/>
        <v>1368.0847436774638</v>
      </c>
      <c r="BJ70" s="1">
        <v>26</v>
      </c>
      <c r="BK70" s="60">
        <f t="shared" si="52"/>
        <v>64626961.355915874</v>
      </c>
      <c r="BL70" s="60">
        <f t="shared" si="52"/>
        <v>44961282.444716059</v>
      </c>
      <c r="BM70" s="60">
        <f t="shared" si="52"/>
        <v>14172354.11303184</v>
      </c>
      <c r="BN70" s="60">
        <f t="shared" si="52"/>
        <v>3258453.5090238876</v>
      </c>
      <c r="BO70" s="60">
        <f t="shared" si="52"/>
        <v>-3749435.9020038391</v>
      </c>
      <c r="BP70" s="60">
        <f t="shared" si="52"/>
        <v>-27398374.573467769</v>
      </c>
      <c r="BQ70" s="60">
        <f t="shared" si="52"/>
        <v>4464693.66899525</v>
      </c>
      <c r="BR70" s="60">
        <f t="shared" si="52"/>
        <v>-34567695.986561313</v>
      </c>
      <c r="BS70" s="60">
        <f t="shared" si="52"/>
        <v>-9461049.6723096091</v>
      </c>
      <c r="BT70" s="60">
        <f t="shared" si="52"/>
        <v>-10072262.090667339</v>
      </c>
      <c r="BU70" s="60">
        <f t="shared" ref="BT70:BW133" si="78">($AW70-$BK$172)*(BG70-$BK$172)</f>
        <v>8514752.5525978487</v>
      </c>
      <c r="BV70" s="60">
        <f t="shared" si="78"/>
        <v>47305330.139486596</v>
      </c>
      <c r="BW70" s="60">
        <f t="shared" si="78"/>
        <v>-10998155.814317238</v>
      </c>
    </row>
    <row r="71" spans="1:75">
      <c r="A71" s="2">
        <v>42826</v>
      </c>
      <c r="B71" s="8">
        <f>'WA Sch. 1-2'!B72</f>
        <v>547.15</v>
      </c>
      <c r="C71" s="8">
        <f>'WA Sch. 1-2'!C72</f>
        <v>299373.1225</v>
      </c>
      <c r="D71" s="8">
        <f>'WA Sch. 1-2'!D72</f>
        <v>0.375</v>
      </c>
      <c r="E71" s="8">
        <f>'WA Sch. 1-2'!E72</f>
        <v>561.5</v>
      </c>
      <c r="F71" s="8">
        <f t="shared" si="2"/>
        <v>315282.25</v>
      </c>
      <c r="G71" s="8">
        <f>'WA Sch. 1-2'!G72</f>
        <v>0</v>
      </c>
      <c r="H71" s="8">
        <f t="shared" si="41"/>
        <v>-14.350000000000023</v>
      </c>
      <c r="I71" s="8">
        <f t="shared" si="41"/>
        <v>-15909.127500000002</v>
      </c>
      <c r="J71" s="8">
        <f t="shared" si="41"/>
        <v>0.375</v>
      </c>
      <c r="K71" s="9">
        <v>40</v>
      </c>
      <c r="L71" s="9">
        <v>3381923</v>
      </c>
      <c r="M71" s="9">
        <v>-513293</v>
      </c>
      <c r="N71" s="9">
        <f t="shared" si="4"/>
        <v>2868630</v>
      </c>
      <c r="O71" s="9">
        <f t="shared" si="5"/>
        <v>71715.75</v>
      </c>
      <c r="P71" s="8">
        <f t="shared" si="6"/>
        <v>-503.37061356872704</v>
      </c>
      <c r="Q71" s="8">
        <f t="shared" si="7"/>
        <v>71212.379386431276</v>
      </c>
      <c r="R71" s="9">
        <f t="shared" si="1"/>
        <v>2848495.1754572513</v>
      </c>
      <c r="S71" s="21"/>
      <c r="U71" s="2">
        <v>43191</v>
      </c>
      <c r="V71" s="8">
        <f t="shared" ref="V71:W71" si="79">E83</f>
        <v>548.5</v>
      </c>
      <c r="W71" s="8">
        <f t="shared" si="79"/>
        <v>300852.25</v>
      </c>
      <c r="X71" s="7">
        <v>64</v>
      </c>
      <c r="Y71" s="7">
        <v>0</v>
      </c>
      <c r="Z71" s="7">
        <v>1</v>
      </c>
      <c r="AA71" s="7">
        <v>0</v>
      </c>
      <c r="AB71" s="7">
        <v>0</v>
      </c>
      <c r="AC71" s="7">
        <v>0</v>
      </c>
      <c r="AD71" s="7">
        <v>0</v>
      </c>
      <c r="AE71" s="8">
        <f t="shared" si="9"/>
        <v>73944.902439024387</v>
      </c>
      <c r="AG71" s="17">
        <v>27</v>
      </c>
      <c r="AH71" s="17">
        <v>68690.13019836758</v>
      </c>
      <c r="AI71" s="17">
        <v>1811.5184502810735</v>
      </c>
      <c r="AJ71" s="17">
        <v>0.48418426983519514</v>
      </c>
      <c r="AQ71" s="1">
        <v>27</v>
      </c>
      <c r="AR71" s="7">
        <f t="shared" si="47"/>
        <v>83</v>
      </c>
      <c r="AS71" s="52">
        <f t="shared" si="49"/>
        <v>0.68711018711018712</v>
      </c>
      <c r="AT71" s="52">
        <f t="shared" si="50"/>
        <v>0.48767561631153389</v>
      </c>
      <c r="AU71" s="43"/>
      <c r="AV71" s="1">
        <v>27</v>
      </c>
      <c r="AW71" s="46">
        <f t="shared" si="51"/>
        <v>1811.5184502810735</v>
      </c>
      <c r="AX71" s="46">
        <f t="shared" si="54"/>
        <v>-8039.0895850162196</v>
      </c>
      <c r="AY71" s="46">
        <f t="shared" si="54"/>
        <v>-5592.832617329972</v>
      </c>
      <c r="AZ71" s="46">
        <f t="shared" si="54"/>
        <v>-1762.9302377034619</v>
      </c>
      <c r="BA71" s="46">
        <f t="shared" si="54"/>
        <v>-405.32618458406068</v>
      </c>
      <c r="BB71" s="46">
        <f t="shared" si="54"/>
        <v>466.40056219700637</v>
      </c>
      <c r="BC71" s="46">
        <f t="shared" si="54"/>
        <v>3408.1439550735377</v>
      </c>
      <c r="BD71" s="46">
        <f t="shared" si="54"/>
        <v>-555.37304588781262</v>
      </c>
      <c r="BE71" s="46">
        <f t="shared" si="54"/>
        <v>4299.9515829492375</v>
      </c>
      <c r="BF71" s="46">
        <f t="shared" si="54"/>
        <v>1176.8807365878311</v>
      </c>
      <c r="BG71" s="46">
        <f t="shared" si="54"/>
        <v>1252.910790973212</v>
      </c>
      <c r="BH71" s="46">
        <f t="shared" si="54"/>
        <v>-1059.1687606602136</v>
      </c>
      <c r="BI71" s="46">
        <f t="shared" si="54"/>
        <v>-5884.4138554765814</v>
      </c>
      <c r="BJ71" s="1">
        <v>27</v>
      </c>
      <c r="BK71" s="60">
        <f t="shared" ref="BK71:BS99" si="80">($AW71-$BK$172)*(AW71-$BK$172)</f>
        <v>3281599.0957088261</v>
      </c>
      <c r="BL71" s="60">
        <f t="shared" si="80"/>
        <v>-14562959.106719444</v>
      </c>
      <c r="BM71" s="60">
        <f t="shared" si="80"/>
        <v>-10131519.475627117</v>
      </c>
      <c r="BN71" s="60">
        <f t="shared" si="80"/>
        <v>-3193580.6521582184</v>
      </c>
      <c r="BO71" s="60">
        <f t="shared" si="80"/>
        <v>-734255.86175602523</v>
      </c>
      <c r="BP71" s="60">
        <f t="shared" si="80"/>
        <v>844893.22364139534</v>
      </c>
      <c r="BQ71" s="60">
        <f t="shared" si="80"/>
        <v>6173915.6558297444</v>
      </c>
      <c r="BR71" s="60">
        <f t="shared" si="80"/>
        <v>-1006068.5194145407</v>
      </c>
      <c r="BS71" s="60">
        <f t="shared" si="80"/>
        <v>7789441.6278279936</v>
      </c>
      <c r="BT71" s="60">
        <f t="shared" si="78"/>
        <v>2131941.1681093052</v>
      </c>
      <c r="BU71" s="60">
        <f t="shared" si="78"/>
        <v>2269671.0144042978</v>
      </c>
      <c r="BV71" s="60">
        <f t="shared" si="78"/>
        <v>-1918703.7518972978</v>
      </c>
      <c r="BW71" s="60">
        <f t="shared" si="78"/>
        <v>-10659724.268285507</v>
      </c>
    </row>
    <row r="72" spans="1:75">
      <c r="A72" s="2">
        <v>42856</v>
      </c>
      <c r="B72" s="8">
        <f>'WA Sch. 1-2'!B73</f>
        <v>290.02499999999998</v>
      </c>
      <c r="C72" s="8">
        <f>'WA Sch. 1-2'!C73</f>
        <v>84114.500624999986</v>
      </c>
      <c r="D72" s="8">
        <f>'WA Sch. 1-2'!D73</f>
        <v>14.95</v>
      </c>
      <c r="E72" s="8">
        <f>'WA Sch. 1-2'!E73</f>
        <v>278.5</v>
      </c>
      <c r="F72" s="8">
        <f t="shared" si="2"/>
        <v>77562.25</v>
      </c>
      <c r="G72" s="8">
        <f>'WA Sch. 1-2'!G73</f>
        <v>29.5</v>
      </c>
      <c r="H72" s="8">
        <f t="shared" si="41"/>
        <v>11.524999999999977</v>
      </c>
      <c r="I72" s="8">
        <f t="shared" si="41"/>
        <v>6552.250624999986</v>
      </c>
      <c r="J72" s="8">
        <f t="shared" si="41"/>
        <v>-14.55</v>
      </c>
      <c r="K72" s="9">
        <v>40</v>
      </c>
      <c r="L72" s="9">
        <v>2868630</v>
      </c>
      <c r="M72" s="9">
        <v>-366727</v>
      </c>
      <c r="N72" s="9">
        <f t="shared" si="4"/>
        <v>2501903</v>
      </c>
      <c r="O72" s="9">
        <f t="shared" si="5"/>
        <v>62547.574999999997</v>
      </c>
      <c r="P72" s="8">
        <f t="shared" si="6"/>
        <v>355.93036619130686</v>
      </c>
      <c r="Q72" s="8">
        <f t="shared" si="7"/>
        <v>62903.505366191304</v>
      </c>
      <c r="R72" s="9">
        <f t="shared" ref="R72:R127" si="81">Q72*K72</f>
        <v>2516140.2146476521</v>
      </c>
      <c r="S72" s="21"/>
      <c r="U72" s="2">
        <v>43221</v>
      </c>
      <c r="V72" s="8">
        <f t="shared" ref="V72:W72" si="82">E84</f>
        <v>129</v>
      </c>
      <c r="W72" s="8">
        <f t="shared" si="82"/>
        <v>16641</v>
      </c>
      <c r="X72" s="7">
        <v>65</v>
      </c>
      <c r="Y72" s="7">
        <v>0</v>
      </c>
      <c r="Z72" s="7">
        <v>0</v>
      </c>
      <c r="AA72" s="7">
        <v>0</v>
      </c>
      <c r="AB72" s="7">
        <v>0</v>
      </c>
      <c r="AC72" s="7">
        <v>0</v>
      </c>
      <c r="AD72" s="7">
        <v>0</v>
      </c>
      <c r="AE72" s="8">
        <f t="shared" si="9"/>
        <v>60999.121951219509</v>
      </c>
      <c r="AG72" s="17">
        <v>28</v>
      </c>
      <c r="AH72" s="17">
        <v>65096.873104692975</v>
      </c>
      <c r="AI72" s="17">
        <v>766.66743584757205</v>
      </c>
      <c r="AJ72" s="17">
        <v>0.20491555720819826</v>
      </c>
      <c r="AQ72" s="1">
        <v>28</v>
      </c>
      <c r="AR72" s="7">
        <f t="shared" si="47"/>
        <v>71</v>
      </c>
      <c r="AS72" s="52">
        <f t="shared" si="49"/>
        <v>0.58731808731808732</v>
      </c>
      <c r="AT72" s="52">
        <f t="shared" si="50"/>
        <v>0.22065146486235332</v>
      </c>
      <c r="AU72" s="43"/>
      <c r="AV72" s="1">
        <v>28</v>
      </c>
      <c r="AW72" s="46">
        <f t="shared" si="51"/>
        <v>766.66743584757205</v>
      </c>
      <c r="AX72" s="46">
        <f t="shared" si="54"/>
        <v>1811.5184502810735</v>
      </c>
      <c r="AY72" s="46">
        <f t="shared" si="54"/>
        <v>-8039.0895850162196</v>
      </c>
      <c r="AZ72" s="46">
        <f t="shared" si="54"/>
        <v>-5592.832617329972</v>
      </c>
      <c r="BA72" s="46">
        <f t="shared" si="54"/>
        <v>-1762.9302377034619</v>
      </c>
      <c r="BB72" s="46">
        <f t="shared" si="54"/>
        <v>-405.32618458406068</v>
      </c>
      <c r="BC72" s="46">
        <f t="shared" si="54"/>
        <v>466.40056219700637</v>
      </c>
      <c r="BD72" s="46">
        <f t="shared" si="54"/>
        <v>3408.1439550735377</v>
      </c>
      <c r="BE72" s="46">
        <f t="shared" si="54"/>
        <v>-555.37304588781262</v>
      </c>
      <c r="BF72" s="46">
        <f t="shared" si="54"/>
        <v>4299.9515829492375</v>
      </c>
      <c r="BG72" s="46">
        <f t="shared" si="54"/>
        <v>1176.8807365878311</v>
      </c>
      <c r="BH72" s="46">
        <f t="shared" si="54"/>
        <v>1252.910790973212</v>
      </c>
      <c r="BI72" s="46">
        <f t="shared" si="54"/>
        <v>-1059.1687606602136</v>
      </c>
      <c r="BJ72" s="1">
        <v>28</v>
      </c>
      <c r="BK72" s="60">
        <f t="shared" si="80"/>
        <v>587778.95718912652</v>
      </c>
      <c r="BL72" s="60">
        <f t="shared" si="80"/>
        <v>1388832.2052676177</v>
      </c>
      <c r="BM72" s="60">
        <f t="shared" si="80"/>
        <v>-6163308.1986934757</v>
      </c>
      <c r="BN72" s="60">
        <f t="shared" si="80"/>
        <v>-4287842.6418531463</v>
      </c>
      <c r="BO72" s="60">
        <f t="shared" si="80"/>
        <v>-1351581.204918287</v>
      </c>
      <c r="BP72" s="60">
        <f t="shared" si="80"/>
        <v>-310750.38661693304</v>
      </c>
      <c r="BQ72" s="60">
        <f t="shared" si="80"/>
        <v>357574.12309747358</v>
      </c>
      <c r="BR72" s="60">
        <f t="shared" si="80"/>
        <v>2612912.9870357285</v>
      </c>
      <c r="BS72" s="60">
        <f t="shared" si="80"/>
        <v>-425786.42902966036</v>
      </c>
      <c r="BT72" s="60">
        <f t="shared" si="78"/>
        <v>3296632.8543685181</v>
      </c>
      <c r="BU72" s="60">
        <f t="shared" si="78"/>
        <v>902276.13661823934</v>
      </c>
      <c r="BV72" s="60">
        <f t="shared" si="78"/>
        <v>960565.90346123255</v>
      </c>
      <c r="BW72" s="60">
        <f t="shared" si="78"/>
        <v>-812030.19786522351</v>
      </c>
    </row>
    <row r="73" spans="1:75">
      <c r="A73" s="2">
        <v>42887</v>
      </c>
      <c r="B73" s="8">
        <f>'WA Sch. 1-2'!B74</f>
        <v>126.95</v>
      </c>
      <c r="C73" s="8">
        <f>'WA Sch. 1-2'!C74</f>
        <v>16116.302500000002</v>
      </c>
      <c r="D73" s="8">
        <f>'WA Sch. 1-2'!D74</f>
        <v>68</v>
      </c>
      <c r="E73" s="8">
        <f>'WA Sch. 1-2'!E74</f>
        <v>70.5</v>
      </c>
      <c r="F73" s="8">
        <f t="shared" ref="F73:F127" si="83">E73^2</f>
        <v>4970.25</v>
      </c>
      <c r="G73" s="8">
        <f>'WA Sch. 1-2'!G74</f>
        <v>76.5</v>
      </c>
      <c r="H73" s="8">
        <f t="shared" ref="H73:J104" si="84">B73-E73</f>
        <v>56.45</v>
      </c>
      <c r="I73" s="8">
        <f t="shared" si="84"/>
        <v>11146.052500000002</v>
      </c>
      <c r="J73" s="8">
        <f t="shared" si="84"/>
        <v>-8.5</v>
      </c>
      <c r="K73" s="9">
        <v>40</v>
      </c>
      <c r="L73" s="9">
        <v>2649857</v>
      </c>
      <c r="M73" s="9">
        <v>-118014</v>
      </c>
      <c r="N73" s="9">
        <f t="shared" ref="N73:N127" si="85">L73+M73</f>
        <v>2531843</v>
      </c>
      <c r="O73" s="9">
        <f t="shared" ref="O73:O127" si="86">N73/K73</f>
        <v>63296.074999999997</v>
      </c>
      <c r="P73" s="8">
        <f t="shared" ref="P73:P127" si="87">$B$3*H73+$B$4*I73</f>
        <v>1580.6822019838514</v>
      </c>
      <c r="Q73" s="8">
        <f t="shared" ref="Q73:Q127" si="88">P73+O73</f>
        <v>64876.757201983848</v>
      </c>
      <c r="R73" s="9">
        <f t="shared" si="81"/>
        <v>2595070.288079354</v>
      </c>
      <c r="S73" s="21"/>
      <c r="U73" s="2">
        <v>43252</v>
      </c>
      <c r="V73" s="8">
        <f t="shared" ref="V73:W73" si="89">E85</f>
        <v>108</v>
      </c>
      <c r="W73" s="8">
        <f t="shared" si="89"/>
        <v>11664</v>
      </c>
      <c r="X73" s="7">
        <v>66</v>
      </c>
      <c r="Y73" s="7">
        <v>0</v>
      </c>
      <c r="Z73" s="7">
        <v>0</v>
      </c>
      <c r="AA73" s="7">
        <v>0</v>
      </c>
      <c r="AB73" s="7">
        <v>0</v>
      </c>
      <c r="AC73" s="7">
        <v>0</v>
      </c>
      <c r="AD73" s="7">
        <v>0</v>
      </c>
      <c r="AE73" s="8">
        <f t="shared" ref="AE73:AE127" si="90">O85</f>
        <v>57892.414634146342</v>
      </c>
      <c r="AG73" s="17">
        <v>29</v>
      </c>
      <c r="AH73" s="17">
        <v>51000.998493468403</v>
      </c>
      <c r="AI73" s="17">
        <v>8543.2177227478096</v>
      </c>
      <c r="AJ73" s="17">
        <v>2.2834388656046714</v>
      </c>
      <c r="AQ73" s="1">
        <v>29</v>
      </c>
      <c r="AR73" s="7">
        <f t="shared" si="47"/>
        <v>120</v>
      </c>
      <c r="AS73" s="52">
        <f t="shared" si="49"/>
        <v>0.99480249480249483</v>
      </c>
      <c r="AT73" s="52">
        <f t="shared" si="50"/>
        <v>2.562404725380119</v>
      </c>
      <c r="AU73" s="43"/>
      <c r="AV73" s="1">
        <v>29</v>
      </c>
      <c r="AW73" s="46">
        <f t="shared" si="51"/>
        <v>8543.2177227478096</v>
      </c>
      <c r="AX73" s="46">
        <f t="shared" si="54"/>
        <v>766.66743584757205</v>
      </c>
      <c r="AY73" s="46">
        <f t="shared" si="54"/>
        <v>1811.5184502810735</v>
      </c>
      <c r="AZ73" s="46">
        <f t="shared" si="54"/>
        <v>-8039.0895850162196</v>
      </c>
      <c r="BA73" s="46">
        <f t="shared" si="54"/>
        <v>-5592.832617329972</v>
      </c>
      <c r="BB73" s="46">
        <f t="shared" si="54"/>
        <v>-1762.9302377034619</v>
      </c>
      <c r="BC73" s="46">
        <f t="shared" si="54"/>
        <v>-405.32618458406068</v>
      </c>
      <c r="BD73" s="46">
        <f t="shared" si="54"/>
        <v>466.40056219700637</v>
      </c>
      <c r="BE73" s="46">
        <f t="shared" si="54"/>
        <v>3408.1439550735377</v>
      </c>
      <c r="BF73" s="46">
        <f t="shared" si="54"/>
        <v>-555.37304588781262</v>
      </c>
      <c r="BG73" s="46">
        <f t="shared" ref="BG73:BI136" si="91">BF72</f>
        <v>4299.9515829492375</v>
      </c>
      <c r="BH73" s="46">
        <f t="shared" si="91"/>
        <v>1176.8807365878311</v>
      </c>
      <c r="BI73" s="46">
        <f t="shared" si="91"/>
        <v>1252.910790973212</v>
      </c>
      <c r="BJ73" s="1">
        <v>29</v>
      </c>
      <c r="BK73" s="60">
        <f t="shared" si="80"/>
        <v>72986569.058272675</v>
      </c>
      <c r="BL73" s="60">
        <f t="shared" si="80"/>
        <v>6549806.8253868129</v>
      </c>
      <c r="BM73" s="60">
        <f t="shared" si="80"/>
        <v>15476196.529526154</v>
      </c>
      <c r="BN73" s="60">
        <f t="shared" si="80"/>
        <v>-68679692.617467895</v>
      </c>
      <c r="BO73" s="60">
        <f t="shared" si="80"/>
        <v>-47780786.736735366</v>
      </c>
      <c r="BP73" s="60">
        <f t="shared" si="80"/>
        <v>-15061096.850716067</v>
      </c>
      <c r="BQ73" s="60">
        <f t="shared" si="80"/>
        <v>-3462789.8436321081</v>
      </c>
      <c r="BR73" s="60">
        <f t="shared" si="80"/>
        <v>3984561.5488612163</v>
      </c>
      <c r="BS73" s="60">
        <f t="shared" si="80"/>
        <v>29116515.838660341</v>
      </c>
      <c r="BT73" s="60">
        <f t="shared" si="78"/>
        <v>-4744672.8483650079</v>
      </c>
      <c r="BU73" s="60">
        <f t="shared" si="78"/>
        <v>36735422.57040973</v>
      </c>
      <c r="BV73" s="60">
        <f t="shared" si="78"/>
        <v>10054348.366377881</v>
      </c>
      <c r="BW73" s="60">
        <f t="shared" si="78"/>
        <v>10703889.674464548</v>
      </c>
    </row>
    <row r="74" spans="1:75">
      <c r="A74" s="2">
        <v>42917</v>
      </c>
      <c r="B74" s="8">
        <f>'WA Sch. 1-2'!B75</f>
        <v>14.1</v>
      </c>
      <c r="C74" s="8">
        <f>'WA Sch. 1-2'!C75</f>
        <v>198.81</v>
      </c>
      <c r="D74" s="8">
        <f>'WA Sch. 1-2'!D75</f>
        <v>240.05</v>
      </c>
      <c r="E74" s="8">
        <f>'WA Sch. 1-2'!E75</f>
        <v>0</v>
      </c>
      <c r="F74" s="8">
        <f t="shared" si="83"/>
        <v>0</v>
      </c>
      <c r="G74" s="8">
        <f>'WA Sch. 1-2'!G75</f>
        <v>289</v>
      </c>
      <c r="H74" s="8">
        <f t="shared" si="84"/>
        <v>14.1</v>
      </c>
      <c r="I74" s="8">
        <f t="shared" si="84"/>
        <v>198.81</v>
      </c>
      <c r="J74" s="8">
        <f t="shared" si="84"/>
        <v>-48.949999999999989</v>
      </c>
      <c r="K74" s="9">
        <v>40</v>
      </c>
      <c r="L74" s="9">
        <v>2372081</v>
      </c>
      <c r="M74" s="9">
        <v>-227647</v>
      </c>
      <c r="N74" s="9">
        <f t="shared" si="85"/>
        <v>2144434</v>
      </c>
      <c r="O74" s="9">
        <f t="shared" si="86"/>
        <v>53610.85</v>
      </c>
      <c r="P74" s="8">
        <f t="shared" si="87"/>
        <v>374.74287054979641</v>
      </c>
      <c r="Q74" s="8">
        <f t="shared" si="88"/>
        <v>53985.592870549794</v>
      </c>
      <c r="R74" s="9">
        <f t="shared" si="81"/>
        <v>2159423.7148219915</v>
      </c>
      <c r="S74" s="21"/>
      <c r="U74" s="2">
        <v>43282</v>
      </c>
      <c r="V74" s="8">
        <f t="shared" ref="V74:W74" si="92">E86</f>
        <v>15.5</v>
      </c>
      <c r="W74" s="8">
        <f t="shared" si="92"/>
        <v>240.25</v>
      </c>
      <c r="X74" s="7">
        <v>67</v>
      </c>
      <c r="Y74" s="7">
        <v>0</v>
      </c>
      <c r="Z74" s="7">
        <v>0</v>
      </c>
      <c r="AA74" s="7">
        <v>0</v>
      </c>
      <c r="AB74" s="7">
        <v>0</v>
      </c>
      <c r="AC74" s="7">
        <v>0</v>
      </c>
      <c r="AD74" s="7">
        <v>0</v>
      </c>
      <c r="AE74" s="8">
        <f t="shared" si="90"/>
        <v>54556.682926829271</v>
      </c>
      <c r="AG74" s="17">
        <v>30</v>
      </c>
      <c r="AH74" s="17">
        <v>47485.936824730139</v>
      </c>
      <c r="AI74" s="17">
        <v>3613.6158068488076</v>
      </c>
      <c r="AJ74" s="17">
        <v>0.96585046132570962</v>
      </c>
      <c r="AQ74" s="1">
        <v>30</v>
      </c>
      <c r="AR74" s="7">
        <f t="shared" si="47"/>
        <v>98</v>
      </c>
      <c r="AS74" s="52">
        <f t="shared" si="49"/>
        <v>0.81185031185031187</v>
      </c>
      <c r="AT74" s="52">
        <f t="shared" si="50"/>
        <v>0.88473536642075068</v>
      </c>
      <c r="AU74" s="43"/>
      <c r="AV74" s="1">
        <v>30</v>
      </c>
      <c r="AW74" s="46">
        <f t="shared" si="51"/>
        <v>3613.6158068488076</v>
      </c>
      <c r="AX74" s="46">
        <f t="shared" ref="AX74:BF102" si="93">AW73</f>
        <v>8543.2177227478096</v>
      </c>
      <c r="AY74" s="46">
        <f t="shared" si="93"/>
        <v>766.66743584757205</v>
      </c>
      <c r="AZ74" s="46">
        <f t="shared" si="93"/>
        <v>1811.5184502810735</v>
      </c>
      <c r="BA74" s="46">
        <f t="shared" si="93"/>
        <v>-8039.0895850162196</v>
      </c>
      <c r="BB74" s="46">
        <f t="shared" si="93"/>
        <v>-5592.832617329972</v>
      </c>
      <c r="BC74" s="46">
        <f t="shared" si="93"/>
        <v>-1762.9302377034619</v>
      </c>
      <c r="BD74" s="46">
        <f t="shared" si="93"/>
        <v>-405.32618458406068</v>
      </c>
      <c r="BE74" s="46">
        <f t="shared" si="93"/>
        <v>466.40056219700637</v>
      </c>
      <c r="BF74" s="46">
        <f t="shared" si="93"/>
        <v>3408.1439550735377</v>
      </c>
      <c r="BG74" s="46">
        <f t="shared" si="91"/>
        <v>-555.37304588781262</v>
      </c>
      <c r="BH74" s="46">
        <f t="shared" si="91"/>
        <v>4299.9515829492375</v>
      </c>
      <c r="BI74" s="46">
        <f t="shared" si="91"/>
        <v>1176.8807365878311</v>
      </c>
      <c r="BJ74" s="1">
        <v>30</v>
      </c>
      <c r="BK74" s="60">
        <f t="shared" si="80"/>
        <v>13058219.199507726</v>
      </c>
      <c r="BL74" s="60">
        <f t="shared" si="80"/>
        <v>30871906.604272641</v>
      </c>
      <c r="BM74" s="60">
        <f t="shared" si="80"/>
        <v>2770441.5647751321</v>
      </c>
      <c r="BN74" s="60">
        <f t="shared" si="80"/>
        <v>6546131.7063340684</v>
      </c>
      <c r="BO74" s="60">
        <f t="shared" si="80"/>
        <v>-29050181.197088335</v>
      </c>
      <c r="BP74" s="60">
        <f t="shared" si="80"/>
        <v>-20210348.351043221</v>
      </c>
      <c r="BQ74" s="60">
        <f t="shared" si="80"/>
        <v>-6370552.5733369123</v>
      </c>
      <c r="BR74" s="60">
        <f t="shared" si="80"/>
        <v>-1464693.1075426044</v>
      </c>
      <c r="BS74" s="60">
        <f t="shared" si="80"/>
        <v>1685392.4438783675</v>
      </c>
      <c r="BT74" s="60">
        <f t="shared" si="78"/>
        <v>12315722.868070111</v>
      </c>
      <c r="BU74" s="60">
        <f t="shared" si="78"/>
        <v>-2006904.817317897</v>
      </c>
      <c r="BV74" s="60">
        <f t="shared" si="78"/>
        <v>15538373.008830102</v>
      </c>
      <c r="BW74" s="60">
        <f t="shared" si="78"/>
        <v>4252794.8325097654</v>
      </c>
    </row>
    <row r="75" spans="1:75">
      <c r="A75" s="2">
        <v>42948</v>
      </c>
      <c r="B75" s="8">
        <f>'WA Sch. 1-2'!B76</f>
        <v>19.350000000000001</v>
      </c>
      <c r="C75" s="8">
        <f>'WA Sch. 1-2'!C76</f>
        <v>374.42250000000007</v>
      </c>
      <c r="D75" s="8">
        <f>'WA Sch. 1-2'!D76</f>
        <v>204.95</v>
      </c>
      <c r="E75" s="8">
        <f>'WA Sch. 1-2'!E76</f>
        <v>3.5</v>
      </c>
      <c r="F75" s="8">
        <f t="shared" si="83"/>
        <v>12.25</v>
      </c>
      <c r="G75" s="8">
        <f>'WA Sch. 1-2'!G76</f>
        <v>268.5</v>
      </c>
      <c r="H75" s="8">
        <f t="shared" si="84"/>
        <v>15.850000000000001</v>
      </c>
      <c r="I75" s="8">
        <f t="shared" si="84"/>
        <v>362.17250000000007</v>
      </c>
      <c r="J75" s="8">
        <f t="shared" si="84"/>
        <v>-63.550000000000011</v>
      </c>
      <c r="K75" s="9">
        <v>40</v>
      </c>
      <c r="L75" s="9">
        <v>2156242</v>
      </c>
      <c r="M75" s="9">
        <v>182698</v>
      </c>
      <c r="N75" s="9">
        <f t="shared" si="85"/>
        <v>2338940</v>
      </c>
      <c r="O75" s="9">
        <f t="shared" si="86"/>
        <v>58473.5</v>
      </c>
      <c r="P75" s="8">
        <f t="shared" si="87"/>
        <v>422.33059662300622</v>
      </c>
      <c r="Q75" s="8">
        <f t="shared" si="88"/>
        <v>58895.830596623004</v>
      </c>
      <c r="R75" s="9">
        <f t="shared" si="81"/>
        <v>2355833.22386492</v>
      </c>
      <c r="S75" s="21"/>
      <c r="U75" s="2">
        <v>43313</v>
      </c>
      <c r="V75" s="8">
        <f t="shared" ref="V75:W75" si="94">E87</f>
        <v>25.5</v>
      </c>
      <c r="W75" s="8">
        <f t="shared" si="94"/>
        <v>650.25</v>
      </c>
      <c r="X75" s="7">
        <v>68</v>
      </c>
      <c r="Y75" s="7">
        <v>0</v>
      </c>
      <c r="Z75" s="7">
        <v>0</v>
      </c>
      <c r="AA75" s="7">
        <v>0</v>
      </c>
      <c r="AB75" s="7">
        <v>0</v>
      </c>
      <c r="AC75" s="7">
        <v>0</v>
      </c>
      <c r="AD75" s="7">
        <v>0</v>
      </c>
      <c r="AE75" s="8">
        <f t="shared" si="90"/>
        <v>55650.92682926829</v>
      </c>
      <c r="AG75" s="17">
        <v>31</v>
      </c>
      <c r="AH75" s="17">
        <v>47231.958967577753</v>
      </c>
      <c r="AI75" s="17">
        <v>3105.3831376854068</v>
      </c>
      <c r="AJ75" s="17">
        <v>0.8300095794472544</v>
      </c>
      <c r="AQ75" s="1">
        <v>31</v>
      </c>
      <c r="AR75" s="7">
        <f t="shared" si="47"/>
        <v>94</v>
      </c>
      <c r="AS75" s="52">
        <f t="shared" si="49"/>
        <v>0.7785862785862786</v>
      </c>
      <c r="AT75" s="52">
        <f t="shared" si="50"/>
        <v>0.76742739995147802</v>
      </c>
      <c r="AU75" s="43"/>
      <c r="AV75" s="1">
        <v>31</v>
      </c>
      <c r="AW75" s="46">
        <f t="shared" si="51"/>
        <v>3105.3831376854068</v>
      </c>
      <c r="AX75" s="46">
        <f t="shared" si="93"/>
        <v>3613.6158068488076</v>
      </c>
      <c r="AY75" s="46">
        <f t="shared" si="93"/>
        <v>8543.2177227478096</v>
      </c>
      <c r="AZ75" s="46">
        <f t="shared" si="93"/>
        <v>766.66743584757205</v>
      </c>
      <c r="BA75" s="46">
        <f t="shared" si="93"/>
        <v>1811.5184502810735</v>
      </c>
      <c r="BB75" s="46">
        <f t="shared" si="93"/>
        <v>-8039.0895850162196</v>
      </c>
      <c r="BC75" s="46">
        <f t="shared" si="93"/>
        <v>-5592.832617329972</v>
      </c>
      <c r="BD75" s="46">
        <f t="shared" si="93"/>
        <v>-1762.9302377034619</v>
      </c>
      <c r="BE75" s="46">
        <f t="shared" si="93"/>
        <v>-405.32618458406068</v>
      </c>
      <c r="BF75" s="46">
        <f t="shared" si="93"/>
        <v>466.40056219700637</v>
      </c>
      <c r="BG75" s="46">
        <f t="shared" si="91"/>
        <v>3408.1439550735377</v>
      </c>
      <c r="BH75" s="46">
        <f t="shared" si="91"/>
        <v>-555.37304588781262</v>
      </c>
      <c r="BI75" s="46">
        <f t="shared" si="91"/>
        <v>4299.9515829492375</v>
      </c>
      <c r="BJ75" s="1">
        <v>31</v>
      </c>
      <c r="BK75" s="60">
        <f t="shared" si="80"/>
        <v>9643404.4318210073</v>
      </c>
      <c r="BL75" s="60">
        <f t="shared" si="80"/>
        <v>11221661.592661889</v>
      </c>
      <c r="BM75" s="60">
        <f t="shared" si="80"/>
        <v>26529964.25779644</v>
      </c>
      <c r="BN75" s="60">
        <f t="shared" si="80"/>
        <v>2380796.1274936483</v>
      </c>
      <c r="BO75" s="60">
        <f t="shared" si="80"/>
        <v>5625458.8491089595</v>
      </c>
      <c r="BP75" s="60">
        <f t="shared" si="80"/>
        <v>-24964453.239651855</v>
      </c>
      <c r="BQ75" s="60">
        <f t="shared" si="80"/>
        <v>-17367888.101753492</v>
      </c>
      <c r="BR75" s="60">
        <f t="shared" si="80"/>
        <v>-5474573.8330800254</v>
      </c>
      <c r="BS75" s="60">
        <f t="shared" si="80"/>
        <v>-1258693.098869642</v>
      </c>
      <c r="BT75" s="60">
        <f t="shared" si="78"/>
        <v>1448352.4412536605</v>
      </c>
      <c r="BU75" s="60">
        <f t="shared" si="78"/>
        <v>10583592.768889965</v>
      </c>
      <c r="BV75" s="60">
        <f t="shared" si="78"/>
        <v>-1724646.0918249378</v>
      </c>
      <c r="BW75" s="60">
        <f t="shared" si="78"/>
        <v>13352997.138554407</v>
      </c>
    </row>
    <row r="76" spans="1:75">
      <c r="A76" s="2">
        <v>42979</v>
      </c>
      <c r="B76" s="8">
        <f>'WA Sch. 1-2'!B77</f>
        <v>152.32499999999999</v>
      </c>
      <c r="C76" s="8">
        <f>'WA Sch. 1-2'!C77</f>
        <v>23202.905624999996</v>
      </c>
      <c r="D76" s="8">
        <f>'WA Sch. 1-2'!D77</f>
        <v>43.875</v>
      </c>
      <c r="E76" s="8">
        <f>'WA Sch. 1-2'!E77</f>
        <v>171.5</v>
      </c>
      <c r="F76" s="8">
        <f t="shared" si="83"/>
        <v>29412.25</v>
      </c>
      <c r="G76" s="8">
        <f>'WA Sch. 1-2'!G77</f>
        <v>83</v>
      </c>
      <c r="H76" s="8">
        <f t="shared" si="84"/>
        <v>-19.175000000000011</v>
      </c>
      <c r="I76" s="8">
        <f t="shared" si="84"/>
        <v>-6209.3443750000042</v>
      </c>
      <c r="J76" s="8">
        <f t="shared" si="84"/>
        <v>-39.125</v>
      </c>
      <c r="K76" s="9">
        <v>40</v>
      </c>
      <c r="L76" s="9">
        <v>2338940</v>
      </c>
      <c r="M76" s="9">
        <v>-129079</v>
      </c>
      <c r="N76" s="9">
        <f t="shared" si="85"/>
        <v>2209861</v>
      </c>
      <c r="O76" s="9">
        <f t="shared" si="86"/>
        <v>55246.525000000001</v>
      </c>
      <c r="P76" s="8">
        <f t="shared" si="87"/>
        <v>-555.74749035246327</v>
      </c>
      <c r="Q76" s="8">
        <f t="shared" si="88"/>
        <v>54690.777509647538</v>
      </c>
      <c r="R76" s="9">
        <f t="shared" si="81"/>
        <v>2187631.1003859015</v>
      </c>
      <c r="S76" s="21"/>
      <c r="U76" s="2">
        <v>43344</v>
      </c>
      <c r="V76" s="8">
        <f t="shared" ref="V76:W76" si="95">E88</f>
        <v>175.5</v>
      </c>
      <c r="W76" s="8">
        <f t="shared" si="95"/>
        <v>30800.25</v>
      </c>
      <c r="X76" s="7">
        <v>69</v>
      </c>
      <c r="Y76" s="7">
        <v>0</v>
      </c>
      <c r="Z76" s="7">
        <v>0</v>
      </c>
      <c r="AA76" s="7">
        <v>0</v>
      </c>
      <c r="AB76" s="7">
        <v>0</v>
      </c>
      <c r="AC76" s="7">
        <v>0</v>
      </c>
      <c r="AD76" s="7">
        <v>0</v>
      </c>
      <c r="AE76" s="8">
        <f t="shared" si="90"/>
        <v>56334.609756097561</v>
      </c>
      <c r="AG76" s="17">
        <v>32</v>
      </c>
      <c r="AH76" s="17">
        <v>47634.794544768476</v>
      </c>
      <c r="AI76" s="17">
        <v>3511.0475604946841</v>
      </c>
      <c r="AJ76" s="17">
        <v>0.93843592880381221</v>
      </c>
      <c r="AQ76" s="1">
        <v>32</v>
      </c>
      <c r="AR76" s="7">
        <f t="shared" si="47"/>
        <v>97</v>
      </c>
      <c r="AS76" s="52">
        <f t="shared" si="49"/>
        <v>0.80353430353430355</v>
      </c>
      <c r="AT76" s="52">
        <f t="shared" si="50"/>
        <v>0.85431334867221986</v>
      </c>
      <c r="AU76" s="43"/>
      <c r="AV76" s="1">
        <v>32</v>
      </c>
      <c r="AW76" s="46">
        <f t="shared" si="51"/>
        <v>3511.0475604946841</v>
      </c>
      <c r="AX76" s="46">
        <f t="shared" si="93"/>
        <v>3105.3831376854068</v>
      </c>
      <c r="AY76" s="46">
        <f t="shared" si="93"/>
        <v>3613.6158068488076</v>
      </c>
      <c r="AZ76" s="46">
        <f t="shared" si="93"/>
        <v>8543.2177227478096</v>
      </c>
      <c r="BA76" s="46">
        <f t="shared" si="93"/>
        <v>766.66743584757205</v>
      </c>
      <c r="BB76" s="46">
        <f t="shared" si="93"/>
        <v>1811.5184502810735</v>
      </c>
      <c r="BC76" s="46">
        <f t="shared" si="93"/>
        <v>-8039.0895850162196</v>
      </c>
      <c r="BD76" s="46">
        <f t="shared" si="93"/>
        <v>-5592.832617329972</v>
      </c>
      <c r="BE76" s="46">
        <f t="shared" si="93"/>
        <v>-1762.9302377034619</v>
      </c>
      <c r="BF76" s="46">
        <f t="shared" si="93"/>
        <v>-405.32618458406068</v>
      </c>
      <c r="BG76" s="46">
        <f t="shared" si="91"/>
        <v>466.40056219700637</v>
      </c>
      <c r="BH76" s="46">
        <f t="shared" si="91"/>
        <v>3408.1439550735377</v>
      </c>
      <c r="BI76" s="46">
        <f t="shared" si="91"/>
        <v>-555.37304588781262</v>
      </c>
      <c r="BJ76" s="1">
        <v>32</v>
      </c>
      <c r="BK76" s="60">
        <f t="shared" si="80"/>
        <v>12327454.972055836</v>
      </c>
      <c r="BL76" s="60">
        <f t="shared" si="80"/>
        <v>10903147.889971828</v>
      </c>
      <c r="BM76" s="60">
        <f t="shared" si="80"/>
        <v>12687576.963201702</v>
      </c>
      <c r="BN76" s="60">
        <f t="shared" si="80"/>
        <v>29995643.744228929</v>
      </c>
      <c r="BO76" s="60">
        <f t="shared" si="80"/>
        <v>2691805.8303434318</v>
      </c>
      <c r="BP76" s="60">
        <f t="shared" si="80"/>
        <v>6360327.4356505973</v>
      </c>
      <c r="BQ76" s="60">
        <f t="shared" si="80"/>
        <v>-28225625.876069523</v>
      </c>
      <c r="BR76" s="60">
        <f t="shared" si="80"/>
        <v>-19636701.317331545</v>
      </c>
      <c r="BS76" s="60">
        <f t="shared" si="80"/>
        <v>-6189731.9104110133</v>
      </c>
      <c r="BT76" s="60">
        <f t="shared" si="78"/>
        <v>-1423119.5115884121</v>
      </c>
      <c r="BU76" s="60">
        <f t="shared" si="78"/>
        <v>1637554.5561152408</v>
      </c>
      <c r="BV76" s="60">
        <f t="shared" si="78"/>
        <v>11966155.519275809</v>
      </c>
      <c r="BW76" s="60">
        <f t="shared" si="78"/>
        <v>-1949941.1779288382</v>
      </c>
    </row>
    <row r="77" spans="1:75">
      <c r="A77" s="2">
        <v>43009</v>
      </c>
      <c r="B77" s="8">
        <f>'WA Sch. 1-2'!B78</f>
        <v>510.4</v>
      </c>
      <c r="C77" s="8">
        <f>'WA Sch. 1-2'!C78</f>
        <v>260508.15999999997</v>
      </c>
      <c r="D77" s="8">
        <f>'WA Sch. 1-2'!D78</f>
        <v>0.65</v>
      </c>
      <c r="E77" s="8">
        <f>'WA Sch. 1-2'!E78</f>
        <v>570.5</v>
      </c>
      <c r="F77" s="8">
        <f t="shared" si="83"/>
        <v>325470.25</v>
      </c>
      <c r="G77" s="8">
        <f>'WA Sch. 1-2'!G78</f>
        <v>0</v>
      </c>
      <c r="H77" s="8">
        <f t="shared" si="84"/>
        <v>-60.100000000000023</v>
      </c>
      <c r="I77" s="8">
        <f t="shared" si="84"/>
        <v>-64962.090000000026</v>
      </c>
      <c r="J77" s="8">
        <f t="shared" si="84"/>
        <v>0.65</v>
      </c>
      <c r="K77" s="9">
        <v>40</v>
      </c>
      <c r="L77" s="9">
        <v>2209858</v>
      </c>
      <c r="M77" s="9">
        <v>876063</v>
      </c>
      <c r="N77" s="9">
        <f t="shared" si="85"/>
        <v>3085921</v>
      </c>
      <c r="O77" s="9">
        <f t="shared" si="86"/>
        <v>77148.024999999994</v>
      </c>
      <c r="P77" s="8">
        <f t="shared" si="87"/>
        <v>-2095.2408919500331</v>
      </c>
      <c r="Q77" s="8">
        <f t="shared" si="88"/>
        <v>75052.784108049964</v>
      </c>
      <c r="R77" s="9">
        <f t="shared" si="81"/>
        <v>3002111.3643219983</v>
      </c>
      <c r="S77" s="21"/>
      <c r="U77" s="2">
        <v>43374</v>
      </c>
      <c r="V77" s="8">
        <f t="shared" ref="V77:W77" si="96">E89</f>
        <v>522.5</v>
      </c>
      <c r="W77" s="8">
        <f t="shared" si="96"/>
        <v>273006.25</v>
      </c>
      <c r="X77" s="7">
        <v>70</v>
      </c>
      <c r="Y77" s="7">
        <v>0</v>
      </c>
      <c r="Z77" s="7">
        <v>0</v>
      </c>
      <c r="AA77" s="7">
        <v>1</v>
      </c>
      <c r="AB77" s="7">
        <v>0</v>
      </c>
      <c r="AC77" s="7">
        <v>0</v>
      </c>
      <c r="AD77" s="7">
        <v>0</v>
      </c>
      <c r="AE77" s="8">
        <f t="shared" si="90"/>
        <v>81532.973684210519</v>
      </c>
      <c r="AG77" s="17">
        <v>33</v>
      </c>
      <c r="AH77" s="17">
        <v>53136.122613398984</v>
      </c>
      <c r="AI77" s="17">
        <v>-1950.2278765568772</v>
      </c>
      <c r="AJ77" s="17">
        <v>-0.52125864921575749</v>
      </c>
      <c r="AQ77" s="1">
        <v>33</v>
      </c>
      <c r="AR77" s="7">
        <f t="shared" si="47"/>
        <v>36</v>
      </c>
      <c r="AS77" s="52">
        <f t="shared" si="49"/>
        <v>0.29625779625779625</v>
      </c>
      <c r="AT77" s="52">
        <f t="shared" si="50"/>
        <v>-0.53519417688850079</v>
      </c>
      <c r="AU77" s="43"/>
      <c r="AV77" s="1">
        <v>33</v>
      </c>
      <c r="AW77" s="46">
        <f t="shared" si="51"/>
        <v>-1950.2278765568772</v>
      </c>
      <c r="AX77" s="46">
        <f t="shared" si="93"/>
        <v>3511.0475604946841</v>
      </c>
      <c r="AY77" s="46">
        <f t="shared" si="93"/>
        <v>3105.3831376854068</v>
      </c>
      <c r="AZ77" s="46">
        <f t="shared" si="93"/>
        <v>3613.6158068488076</v>
      </c>
      <c r="BA77" s="46">
        <f t="shared" si="93"/>
        <v>8543.2177227478096</v>
      </c>
      <c r="BB77" s="46">
        <f t="shared" si="93"/>
        <v>766.66743584757205</v>
      </c>
      <c r="BC77" s="46">
        <f t="shared" si="93"/>
        <v>1811.5184502810735</v>
      </c>
      <c r="BD77" s="46">
        <f t="shared" si="93"/>
        <v>-8039.0895850162196</v>
      </c>
      <c r="BE77" s="46">
        <f t="shared" si="93"/>
        <v>-5592.832617329972</v>
      </c>
      <c r="BF77" s="46">
        <f t="shared" si="93"/>
        <v>-1762.9302377034619</v>
      </c>
      <c r="BG77" s="46">
        <f t="shared" si="91"/>
        <v>-405.32618458406068</v>
      </c>
      <c r="BH77" s="46">
        <f t="shared" si="91"/>
        <v>466.40056219700637</v>
      </c>
      <c r="BI77" s="46">
        <f t="shared" si="91"/>
        <v>3408.1439550735377</v>
      </c>
      <c r="BJ77" s="1">
        <v>33</v>
      </c>
      <c r="BK77" s="60">
        <f t="shared" si="80"/>
        <v>3803388.7704994557</v>
      </c>
      <c r="BL77" s="60">
        <f t="shared" si="80"/>
        <v>-6847342.8283937154</v>
      </c>
      <c r="BM77" s="60">
        <f t="shared" si="80"/>
        <v>-6056204.7625037171</v>
      </c>
      <c r="BN77" s="60">
        <f t="shared" si="80"/>
        <v>-7047374.281683078</v>
      </c>
      <c r="BO77" s="60">
        <f t="shared" si="80"/>
        <v>-16661221.358397389</v>
      </c>
      <c r="BP77" s="60">
        <f t="shared" si="80"/>
        <v>-1495176.2054383438</v>
      </c>
      <c r="BQ77" s="60">
        <f t="shared" si="80"/>
        <v>-3532873.7806352661</v>
      </c>
      <c r="BR77" s="60">
        <f t="shared" si="80"/>
        <v>15678056.610836456</v>
      </c>
      <c r="BS77" s="60">
        <f t="shared" si="80"/>
        <v>10907298.079233296</v>
      </c>
      <c r="BT77" s="60">
        <f t="shared" si="78"/>
        <v>3438115.6939942469</v>
      </c>
      <c r="BU77" s="60">
        <f t="shared" si="78"/>
        <v>790478.42427421873</v>
      </c>
      <c r="BV77" s="60">
        <f t="shared" si="78"/>
        <v>-909587.37803843594</v>
      </c>
      <c r="BW77" s="60">
        <f t="shared" si="78"/>
        <v>-6646657.3485031882</v>
      </c>
    </row>
    <row r="78" spans="1:75">
      <c r="A78" s="2">
        <v>43040</v>
      </c>
      <c r="B78" s="8">
        <f>'WA Sch. 1-2'!B79</f>
        <v>874.97500000000002</v>
      </c>
      <c r="C78" s="8">
        <f>'WA Sch. 1-2'!C79</f>
        <v>765581.25062499999</v>
      </c>
      <c r="D78" s="8">
        <f>'WA Sch. 1-2'!D79</f>
        <v>0</v>
      </c>
      <c r="E78" s="8">
        <f>'WA Sch. 1-2'!E79</f>
        <v>818.5</v>
      </c>
      <c r="F78" s="8">
        <f t="shared" si="83"/>
        <v>669942.25</v>
      </c>
      <c r="G78" s="8">
        <f>'WA Sch. 1-2'!G79</f>
        <v>0</v>
      </c>
      <c r="H78" s="8">
        <f t="shared" si="84"/>
        <v>56.475000000000023</v>
      </c>
      <c r="I78" s="8">
        <f t="shared" si="84"/>
        <v>95639.000624999986</v>
      </c>
      <c r="J78" s="8">
        <f t="shared" si="84"/>
        <v>0</v>
      </c>
      <c r="K78" s="9">
        <v>41</v>
      </c>
      <c r="L78" s="9">
        <v>3098032</v>
      </c>
      <c r="M78" s="9">
        <v>320494</v>
      </c>
      <c r="N78" s="9">
        <f t="shared" si="85"/>
        <v>3418526</v>
      </c>
      <c r="O78" s="9">
        <f t="shared" si="86"/>
        <v>83378.682926829264</v>
      </c>
      <c r="P78" s="8">
        <f t="shared" si="87"/>
        <v>2237.5398889815492</v>
      </c>
      <c r="Q78" s="8">
        <f t="shared" si="88"/>
        <v>85616.222815810819</v>
      </c>
      <c r="R78" s="9">
        <f t="shared" si="81"/>
        <v>3510265.1354482435</v>
      </c>
      <c r="S78" s="21"/>
      <c r="U78" s="2">
        <v>43405</v>
      </c>
      <c r="V78" s="8">
        <f t="shared" ref="V78:W78" si="97">E90</f>
        <v>841.5</v>
      </c>
      <c r="W78" s="8">
        <f t="shared" si="97"/>
        <v>708122.25</v>
      </c>
      <c r="X78" s="7">
        <v>71</v>
      </c>
      <c r="Y78" s="7">
        <v>0</v>
      </c>
      <c r="Z78" s="7">
        <v>0</v>
      </c>
      <c r="AA78" s="7">
        <v>0</v>
      </c>
      <c r="AB78" s="7">
        <v>0</v>
      </c>
      <c r="AC78" s="7">
        <v>0</v>
      </c>
      <c r="AD78" s="7">
        <v>0</v>
      </c>
      <c r="AE78" s="8">
        <f t="shared" si="90"/>
        <v>81703.024999999994</v>
      </c>
      <c r="AG78" s="17">
        <v>34</v>
      </c>
      <c r="AH78" s="17">
        <v>60287.725279509898</v>
      </c>
      <c r="AI78" s="17">
        <v>-2358.856858457264</v>
      </c>
      <c r="AJ78" s="17">
        <v>-0.63047736857477887</v>
      </c>
      <c r="AQ78" s="1">
        <v>34</v>
      </c>
      <c r="AR78" s="7">
        <f t="shared" si="47"/>
        <v>30</v>
      </c>
      <c r="AS78" s="52">
        <f t="shared" si="49"/>
        <v>0.24636174636174638</v>
      </c>
      <c r="AT78" s="52">
        <f t="shared" si="50"/>
        <v>-0.68598353263417977</v>
      </c>
      <c r="AU78" s="43"/>
      <c r="AV78" s="1">
        <v>34</v>
      </c>
      <c r="AW78" s="46">
        <f t="shared" si="51"/>
        <v>-2358.856858457264</v>
      </c>
      <c r="AX78" s="46">
        <f t="shared" si="93"/>
        <v>-1950.2278765568772</v>
      </c>
      <c r="AY78" s="46">
        <f t="shared" si="93"/>
        <v>3511.0475604946841</v>
      </c>
      <c r="AZ78" s="46">
        <f t="shared" si="93"/>
        <v>3105.3831376854068</v>
      </c>
      <c r="BA78" s="46">
        <f t="shared" si="93"/>
        <v>3613.6158068488076</v>
      </c>
      <c r="BB78" s="46">
        <f t="shared" si="93"/>
        <v>8543.2177227478096</v>
      </c>
      <c r="BC78" s="46">
        <f t="shared" si="93"/>
        <v>766.66743584757205</v>
      </c>
      <c r="BD78" s="46">
        <f t="shared" si="93"/>
        <v>1811.5184502810735</v>
      </c>
      <c r="BE78" s="46">
        <f t="shared" si="93"/>
        <v>-8039.0895850162196</v>
      </c>
      <c r="BF78" s="46">
        <f t="shared" si="93"/>
        <v>-5592.832617329972</v>
      </c>
      <c r="BG78" s="46">
        <f t="shared" si="91"/>
        <v>-1762.9302377034619</v>
      </c>
      <c r="BH78" s="46">
        <f t="shared" si="91"/>
        <v>-405.32618458406068</v>
      </c>
      <c r="BI78" s="46">
        <f t="shared" si="91"/>
        <v>466.40056219700637</v>
      </c>
      <c r="BJ78" s="1">
        <v>34</v>
      </c>
      <c r="BK78" s="60">
        <f t="shared" si="80"/>
        <v>5564205.6786907632</v>
      </c>
      <c r="BL78" s="60">
        <f t="shared" si="80"/>
        <v>4600308.4021706367</v>
      </c>
      <c r="BM78" s="60">
        <f t="shared" si="80"/>
        <v>-8282058.6184425047</v>
      </c>
      <c r="BN78" s="60">
        <f t="shared" si="80"/>
        <v>-7325154.3124667425</v>
      </c>
      <c r="BO78" s="60">
        <f t="shared" si="80"/>
        <v>-8524002.4298148602</v>
      </c>
      <c r="BP78" s="60">
        <f t="shared" si="80"/>
        <v>-20152227.718597177</v>
      </c>
      <c r="BQ78" s="60">
        <f t="shared" si="80"/>
        <v>-1808458.7392049266</v>
      </c>
      <c r="BR78" s="60">
        <f t="shared" si="80"/>
        <v>-4273112.7206673967</v>
      </c>
      <c r="BS78" s="60">
        <f t="shared" si="80"/>
        <v>18963061.603367627</v>
      </c>
      <c r="BT78" s="60">
        <f t="shared" si="78"/>
        <v>13192691.57759211</v>
      </c>
      <c r="BU78" s="60">
        <f t="shared" si="78"/>
        <v>4158500.0821884102</v>
      </c>
      <c r="BV78" s="60">
        <f t="shared" si="78"/>
        <v>956106.45041836228</v>
      </c>
      <c r="BW78" s="60">
        <f t="shared" si="78"/>
        <v>-1100172.1649267762</v>
      </c>
    </row>
    <row r="79" spans="1:75">
      <c r="A79" s="2">
        <v>43070</v>
      </c>
      <c r="B79" s="8">
        <f>'WA Sch. 1-2'!B80</f>
        <v>1138.7249999999999</v>
      </c>
      <c r="C79" s="8">
        <f>'WA Sch. 1-2'!C80</f>
        <v>1296694.6256249999</v>
      </c>
      <c r="D79" s="8">
        <f>'WA Sch. 1-2'!D80</f>
        <v>0</v>
      </c>
      <c r="E79" s="8">
        <f>'WA Sch. 1-2'!E80</f>
        <v>1186.5</v>
      </c>
      <c r="F79" s="8">
        <f t="shared" si="83"/>
        <v>1407782.25</v>
      </c>
      <c r="G79" s="8">
        <f>'WA Sch. 1-2'!G80</f>
        <v>0</v>
      </c>
      <c r="H79" s="8">
        <f t="shared" si="84"/>
        <v>-47.775000000000091</v>
      </c>
      <c r="I79" s="8">
        <f t="shared" si="84"/>
        <v>-111087.62437500013</v>
      </c>
      <c r="J79" s="8">
        <f t="shared" si="84"/>
        <v>0</v>
      </c>
      <c r="K79" s="9">
        <v>41</v>
      </c>
      <c r="L79" s="9">
        <v>3406418</v>
      </c>
      <c r="M79" s="9">
        <v>561267</v>
      </c>
      <c r="N79" s="9">
        <f t="shared" si="85"/>
        <v>3967685</v>
      </c>
      <c r="O79" s="9">
        <f t="shared" si="86"/>
        <v>96772.804878048773</v>
      </c>
      <c r="P79" s="8">
        <f t="shared" si="87"/>
        <v>-2127.2466090988173</v>
      </c>
      <c r="Q79" s="8">
        <f t="shared" si="88"/>
        <v>94645.558268949957</v>
      </c>
      <c r="R79" s="9">
        <f t="shared" si="81"/>
        <v>3880467.8890269483</v>
      </c>
      <c r="S79" s="21"/>
      <c r="U79" s="2">
        <v>43435</v>
      </c>
      <c r="V79" s="8">
        <f t="shared" ref="V79:W79" si="98">E91</f>
        <v>1029.5</v>
      </c>
      <c r="W79" s="8">
        <f t="shared" si="98"/>
        <v>1059870.25</v>
      </c>
      <c r="X79" s="7">
        <v>72</v>
      </c>
      <c r="Y79" s="7">
        <v>0</v>
      </c>
      <c r="Z79" s="7">
        <v>0</v>
      </c>
      <c r="AA79" s="7">
        <v>0</v>
      </c>
      <c r="AB79" s="7">
        <v>0</v>
      </c>
      <c r="AC79" s="7">
        <v>0</v>
      </c>
      <c r="AD79" s="7">
        <v>0</v>
      </c>
      <c r="AE79" s="8">
        <f t="shared" si="90"/>
        <v>90662.692307692312</v>
      </c>
      <c r="AG79" s="17">
        <v>35</v>
      </c>
      <c r="AH79" s="17">
        <v>78423.381148150133</v>
      </c>
      <c r="AI79" s="17">
        <v>1054.8820097446005</v>
      </c>
      <c r="AJ79" s="17">
        <v>0.28194980601562408</v>
      </c>
      <c r="AQ79" s="1">
        <v>35</v>
      </c>
      <c r="AR79" s="7">
        <f t="shared" si="47"/>
        <v>75</v>
      </c>
      <c r="AS79" s="52">
        <f t="shared" si="49"/>
        <v>0.62058212058212059</v>
      </c>
      <c r="AT79" s="52">
        <f t="shared" si="50"/>
        <v>0.30701000240174037</v>
      </c>
      <c r="AU79" s="43"/>
      <c r="AV79" s="1">
        <v>35</v>
      </c>
      <c r="AW79" s="46">
        <f t="shared" si="51"/>
        <v>1054.8820097446005</v>
      </c>
      <c r="AX79" s="46">
        <f t="shared" si="93"/>
        <v>-2358.856858457264</v>
      </c>
      <c r="AY79" s="46">
        <f t="shared" si="93"/>
        <v>-1950.2278765568772</v>
      </c>
      <c r="AZ79" s="46">
        <f t="shared" si="93"/>
        <v>3511.0475604946841</v>
      </c>
      <c r="BA79" s="46">
        <f t="shared" si="93"/>
        <v>3105.3831376854068</v>
      </c>
      <c r="BB79" s="46">
        <f t="shared" si="93"/>
        <v>3613.6158068488076</v>
      </c>
      <c r="BC79" s="46">
        <f t="shared" si="93"/>
        <v>8543.2177227478096</v>
      </c>
      <c r="BD79" s="46">
        <f t="shared" si="93"/>
        <v>766.66743584757205</v>
      </c>
      <c r="BE79" s="46">
        <f t="shared" si="93"/>
        <v>1811.5184502810735</v>
      </c>
      <c r="BF79" s="46">
        <f t="shared" si="93"/>
        <v>-8039.0895850162196</v>
      </c>
      <c r="BG79" s="46">
        <f t="shared" si="91"/>
        <v>-5592.832617329972</v>
      </c>
      <c r="BH79" s="46">
        <f t="shared" si="91"/>
        <v>-1762.9302377034619</v>
      </c>
      <c r="BI79" s="46">
        <f t="shared" si="91"/>
        <v>-405.32618458406068</v>
      </c>
      <c r="BJ79" s="1">
        <v>35</v>
      </c>
      <c r="BK79" s="60">
        <f t="shared" si="80"/>
        <v>1112776.0544828563</v>
      </c>
      <c r="BL79" s="60">
        <f t="shared" si="80"/>
        <v>-2488315.6635492635</v>
      </c>
      <c r="BM79" s="60">
        <f t="shared" si="80"/>
        <v>-2057260.301882284</v>
      </c>
      <c r="BN79" s="60">
        <f t="shared" si="80"/>
        <v>3703740.9069236154</v>
      </c>
      <c r="BO79" s="60">
        <f t="shared" si="80"/>
        <v>3275812.8053086721</v>
      </c>
      <c r="BP79" s="60">
        <f t="shared" si="80"/>
        <v>3811938.3047736343</v>
      </c>
      <c r="BQ79" s="60">
        <f t="shared" si="80"/>
        <v>9012086.6810581218</v>
      </c>
      <c r="BR79" s="60">
        <f t="shared" si="80"/>
        <v>808743.68553266861</v>
      </c>
      <c r="BS79" s="60">
        <f t="shared" si="80"/>
        <v>1910938.2235219893</v>
      </c>
      <c r="BT79" s="60">
        <f t="shared" si="78"/>
        <v>-8480290.9779589586</v>
      </c>
      <c r="BU79" s="60">
        <f t="shared" si="78"/>
        <v>-5899778.5115342997</v>
      </c>
      <c r="BV79" s="60">
        <f t="shared" si="78"/>
        <v>-1859683.3921881707</v>
      </c>
      <c r="BW79" s="60">
        <f t="shared" si="78"/>
        <v>-427571.30019612971</v>
      </c>
    </row>
    <row r="80" spans="1:75">
      <c r="A80" s="2">
        <v>43101</v>
      </c>
      <c r="B80" s="8">
        <f>'WA Sch. 1-2'!B81</f>
        <v>1095.1500000000001</v>
      </c>
      <c r="C80" s="8">
        <f>'WA Sch. 1-2'!C81</f>
        <v>1199353.5225000002</v>
      </c>
      <c r="D80" s="8">
        <f>'WA Sch. 1-2'!D81</f>
        <v>0</v>
      </c>
      <c r="E80" s="8">
        <f>'WA Sch. 1-2'!E81</f>
        <v>970.5</v>
      </c>
      <c r="F80" s="8">
        <f t="shared" si="83"/>
        <v>941870.25</v>
      </c>
      <c r="G80" s="8">
        <f>'WA Sch. 1-2'!G81</f>
        <v>0</v>
      </c>
      <c r="H80" s="8">
        <f t="shared" si="84"/>
        <v>124.65000000000009</v>
      </c>
      <c r="I80" s="8">
        <f t="shared" si="84"/>
        <v>257483.2725000002</v>
      </c>
      <c r="J80" s="8">
        <f t="shared" si="84"/>
        <v>0</v>
      </c>
      <c r="K80" s="9">
        <v>41</v>
      </c>
      <c r="L80" s="9">
        <v>3967685</v>
      </c>
      <c r="M80" s="9">
        <v>-338063</v>
      </c>
      <c r="N80" s="9">
        <f t="shared" si="85"/>
        <v>3629622</v>
      </c>
      <c r="O80" s="9">
        <f t="shared" si="86"/>
        <v>88527.365853658543</v>
      </c>
      <c r="P80" s="8">
        <f t="shared" si="87"/>
        <v>5298.9241720486698</v>
      </c>
      <c r="Q80" s="8">
        <f t="shared" si="88"/>
        <v>93826.290025707218</v>
      </c>
      <c r="R80" s="9">
        <f t="shared" si="81"/>
        <v>3846877.891053996</v>
      </c>
      <c r="S80" s="21"/>
      <c r="U80" s="2">
        <v>43466</v>
      </c>
      <c r="V80" s="8">
        <f t="shared" ref="V80:W80" si="99">E92</f>
        <v>1057.5</v>
      </c>
      <c r="W80" s="8">
        <f t="shared" si="99"/>
        <v>1118306.25</v>
      </c>
      <c r="X80" s="7">
        <v>73</v>
      </c>
      <c r="Y80" s="7">
        <v>0</v>
      </c>
      <c r="Z80" s="7">
        <v>0</v>
      </c>
      <c r="AA80" s="7">
        <v>0</v>
      </c>
      <c r="AB80" s="7">
        <v>0</v>
      </c>
      <c r="AC80" s="7">
        <v>0</v>
      </c>
      <c r="AD80" s="7">
        <v>0</v>
      </c>
      <c r="AE80" s="8">
        <f t="shared" si="90"/>
        <v>100540.33333333333</v>
      </c>
      <c r="AG80" s="17">
        <v>36</v>
      </c>
      <c r="AH80" s="17">
        <v>85055.661470991952</v>
      </c>
      <c r="AI80" s="17">
        <v>99.928272597797331</v>
      </c>
      <c r="AJ80" s="17">
        <v>2.6708917977705207E-2</v>
      </c>
      <c r="AQ80" s="1">
        <v>36</v>
      </c>
      <c r="AR80" s="7">
        <f t="shared" si="47"/>
        <v>66</v>
      </c>
      <c r="AS80" s="52">
        <f t="shared" si="49"/>
        <v>0.54573804573804574</v>
      </c>
      <c r="AT80" s="52">
        <f t="shared" si="50"/>
        <v>0.11490060124967313</v>
      </c>
      <c r="AU80" s="43"/>
      <c r="AV80" s="1">
        <v>36</v>
      </c>
      <c r="AW80" s="46">
        <f t="shared" si="51"/>
        <v>99.928272597797331</v>
      </c>
      <c r="AX80" s="46">
        <f t="shared" si="93"/>
        <v>1054.8820097446005</v>
      </c>
      <c r="AY80" s="46">
        <f t="shared" si="93"/>
        <v>-2358.856858457264</v>
      </c>
      <c r="AZ80" s="46">
        <f t="shared" si="93"/>
        <v>-1950.2278765568772</v>
      </c>
      <c r="BA80" s="46">
        <f t="shared" si="93"/>
        <v>3511.0475604946841</v>
      </c>
      <c r="BB80" s="46">
        <f t="shared" si="93"/>
        <v>3105.3831376854068</v>
      </c>
      <c r="BC80" s="46">
        <f t="shared" si="93"/>
        <v>3613.6158068488076</v>
      </c>
      <c r="BD80" s="46">
        <f t="shared" si="93"/>
        <v>8543.2177227478096</v>
      </c>
      <c r="BE80" s="46">
        <f t="shared" si="93"/>
        <v>766.66743584757205</v>
      </c>
      <c r="BF80" s="46">
        <f t="shared" si="93"/>
        <v>1811.5184502810735</v>
      </c>
      <c r="BG80" s="46">
        <f t="shared" si="91"/>
        <v>-8039.0895850162196</v>
      </c>
      <c r="BH80" s="46">
        <f t="shared" si="91"/>
        <v>-5592.832617329972</v>
      </c>
      <c r="BI80" s="46">
        <f t="shared" si="91"/>
        <v>-1762.9302377034619</v>
      </c>
      <c r="BJ80" s="1">
        <v>36</v>
      </c>
      <c r="BK80" s="60">
        <f t="shared" si="80"/>
        <v>9985.6596643843332</v>
      </c>
      <c r="BL80" s="60">
        <f t="shared" si="80"/>
        <v>105412.53702829755</v>
      </c>
      <c r="BM80" s="60">
        <f t="shared" si="80"/>
        <v>-235716.49117115376</v>
      </c>
      <c r="BN80" s="60">
        <f t="shared" si="80"/>
        <v>-194882.90287644204</v>
      </c>
      <c r="BO80" s="60">
        <f t="shared" si="80"/>
        <v>350852.91772902798</v>
      </c>
      <c r="BP80" s="60">
        <f t="shared" si="80"/>
        <v>310315.57270330499</v>
      </c>
      <c r="BQ80" s="60">
        <f t="shared" si="80"/>
        <v>361102.38541058323</v>
      </c>
      <c r="BR80" s="60">
        <f t="shared" si="80"/>
        <v>853708.98946127715</v>
      </c>
      <c r="BS80" s="60">
        <f t="shared" si="80"/>
        <v>76611.752521250601</v>
      </c>
      <c r="BT80" s="60">
        <f t="shared" si="78"/>
        <v>181021.90951567085</v>
      </c>
      <c r="BU80" s="60">
        <f t="shared" si="78"/>
        <v>-803332.33548979857</v>
      </c>
      <c r="BV80" s="60">
        <f t="shared" si="78"/>
        <v>-558882.10237852926</v>
      </c>
      <c r="BW80" s="60">
        <f t="shared" si="78"/>
        <v>-176166.5733641698</v>
      </c>
    </row>
    <row r="81" spans="1:75">
      <c r="A81" s="2">
        <v>43132</v>
      </c>
      <c r="B81" s="8">
        <f>'WA Sch. 1-2'!B82</f>
        <v>932.76424999999995</v>
      </c>
      <c r="C81" s="8">
        <f>'WA Sch. 1-2'!C82</f>
        <v>870049.14607806236</v>
      </c>
      <c r="D81" s="8">
        <f>'WA Sch. 1-2'!D82</f>
        <v>0</v>
      </c>
      <c r="E81" s="8">
        <f>'WA Sch. 1-2'!E82</f>
        <v>974</v>
      </c>
      <c r="F81" s="8">
        <f t="shared" si="83"/>
        <v>948676</v>
      </c>
      <c r="G81" s="8">
        <f>'WA Sch. 1-2'!G82</f>
        <v>0</v>
      </c>
      <c r="H81" s="8">
        <f t="shared" si="84"/>
        <v>-41.235750000000053</v>
      </c>
      <c r="I81" s="8">
        <f t="shared" si="84"/>
        <v>-78626.85392193764</v>
      </c>
      <c r="J81" s="8">
        <f t="shared" si="84"/>
        <v>0</v>
      </c>
      <c r="K81" s="9">
        <v>41</v>
      </c>
      <c r="L81" s="9">
        <v>3629622</v>
      </c>
      <c r="M81" s="9">
        <v>-62434</v>
      </c>
      <c r="N81" s="9">
        <f t="shared" si="85"/>
        <v>3567188</v>
      </c>
      <c r="O81" s="9">
        <f t="shared" si="86"/>
        <v>87004.585365853665</v>
      </c>
      <c r="P81" s="8">
        <f t="shared" si="87"/>
        <v>-1702.0662456682692</v>
      </c>
      <c r="Q81" s="8">
        <f t="shared" si="88"/>
        <v>85302.519120185403</v>
      </c>
      <c r="R81" s="9">
        <f t="shared" si="81"/>
        <v>3497403.2839276018</v>
      </c>
      <c r="S81" s="21"/>
      <c r="U81" s="2">
        <v>43497</v>
      </c>
      <c r="V81" s="8">
        <f t="shared" ref="V81:W81" si="100">E93</f>
        <v>1224.5</v>
      </c>
      <c r="W81" s="8">
        <f t="shared" si="100"/>
        <v>1499400.25</v>
      </c>
      <c r="X81" s="7">
        <v>74</v>
      </c>
      <c r="Y81" s="7">
        <v>0</v>
      </c>
      <c r="Z81" s="7">
        <v>0</v>
      </c>
      <c r="AA81" s="7">
        <v>0</v>
      </c>
      <c r="AB81" s="7">
        <v>0</v>
      </c>
      <c r="AC81" s="7">
        <v>0</v>
      </c>
      <c r="AD81" s="7">
        <v>0</v>
      </c>
      <c r="AE81" s="8">
        <f t="shared" si="90"/>
        <v>100022.38461538461</v>
      </c>
      <c r="AG81" s="17">
        <v>37</v>
      </c>
      <c r="AH81" s="17">
        <v>85035.245339286281</v>
      </c>
      <c r="AI81" s="17">
        <v>777.2418402008916</v>
      </c>
      <c r="AJ81" s="17">
        <v>0.20774189345112182</v>
      </c>
      <c r="AQ81" s="1">
        <v>37</v>
      </c>
      <c r="AR81" s="7">
        <f t="shared" si="47"/>
        <v>72</v>
      </c>
      <c r="AS81" s="52">
        <f t="shared" si="49"/>
        <v>0.59563409563409564</v>
      </c>
      <c r="AT81" s="52">
        <f t="shared" si="50"/>
        <v>0.24206240467219475</v>
      </c>
      <c r="AU81" s="43"/>
      <c r="AV81" s="1">
        <v>37</v>
      </c>
      <c r="AW81" s="46">
        <f t="shared" si="51"/>
        <v>777.2418402008916</v>
      </c>
      <c r="AX81" s="46">
        <f t="shared" si="93"/>
        <v>99.928272597797331</v>
      </c>
      <c r="AY81" s="46">
        <f t="shared" si="93"/>
        <v>1054.8820097446005</v>
      </c>
      <c r="AZ81" s="46">
        <f t="shared" si="93"/>
        <v>-2358.856858457264</v>
      </c>
      <c r="BA81" s="46">
        <f t="shared" si="93"/>
        <v>-1950.2278765568772</v>
      </c>
      <c r="BB81" s="46">
        <f t="shared" si="93"/>
        <v>3511.0475604946841</v>
      </c>
      <c r="BC81" s="46">
        <f t="shared" si="93"/>
        <v>3105.3831376854068</v>
      </c>
      <c r="BD81" s="46">
        <f t="shared" si="93"/>
        <v>3613.6158068488076</v>
      </c>
      <c r="BE81" s="46">
        <f t="shared" si="93"/>
        <v>8543.2177227478096</v>
      </c>
      <c r="BF81" s="46">
        <f t="shared" si="93"/>
        <v>766.66743584757205</v>
      </c>
      <c r="BG81" s="46">
        <f t="shared" si="91"/>
        <v>1811.5184502810735</v>
      </c>
      <c r="BH81" s="46">
        <f t="shared" si="91"/>
        <v>-8039.0895850162196</v>
      </c>
      <c r="BI81" s="46">
        <f t="shared" si="91"/>
        <v>-5592.832617329972</v>
      </c>
      <c r="BJ81" s="1">
        <v>37</v>
      </c>
      <c r="BK81" s="60">
        <f t="shared" si="80"/>
        <v>604104.87815890438</v>
      </c>
      <c r="BL81" s="60">
        <f t="shared" si="80"/>
        <v>77668.434482028693</v>
      </c>
      <c r="BM81" s="60">
        <f t="shared" si="80"/>
        <v>819898.43444875069</v>
      </c>
      <c r="BN81" s="60">
        <f t="shared" si="80"/>
        <v>-1833402.2454378547</v>
      </c>
      <c r="BO81" s="60">
        <f t="shared" si="80"/>
        <v>-1515798.7035861716</v>
      </c>
      <c r="BP81" s="60">
        <f t="shared" si="80"/>
        <v>2728933.0669518393</v>
      </c>
      <c r="BQ81" s="60">
        <f t="shared" si="80"/>
        <v>2413633.7044635145</v>
      </c>
      <c r="BR81" s="60">
        <f t="shared" si="80"/>
        <v>2808653.3994942987</v>
      </c>
      <c r="BS81" s="60">
        <f t="shared" si="80"/>
        <v>6640146.2640655944</v>
      </c>
      <c r="BT81" s="60">
        <f t="shared" si="78"/>
        <v>595886.00866030168</v>
      </c>
      <c r="BU81" s="60">
        <f t="shared" si="78"/>
        <v>1407987.933854389</v>
      </c>
      <c r="BV81" s="60">
        <f t="shared" si="78"/>
        <v>-6248316.7825979963</v>
      </c>
      <c r="BW81" s="60">
        <f t="shared" si="78"/>
        <v>-4346983.5154292276</v>
      </c>
    </row>
    <row r="82" spans="1:75">
      <c r="A82" s="2">
        <v>43160</v>
      </c>
      <c r="B82" s="8">
        <f>'WA Sch. 1-2'!B83</f>
        <v>767.35</v>
      </c>
      <c r="C82" s="8">
        <f>'WA Sch. 1-2'!C83</f>
        <v>588826.02250000008</v>
      </c>
      <c r="D82" s="8">
        <f>'WA Sch. 1-2'!D83</f>
        <v>0</v>
      </c>
      <c r="E82" s="8">
        <f>'WA Sch. 1-2'!E83</f>
        <v>767</v>
      </c>
      <c r="F82" s="8">
        <f t="shared" si="83"/>
        <v>588289</v>
      </c>
      <c r="G82" s="8">
        <f>'WA Sch. 1-2'!G83</f>
        <v>0</v>
      </c>
      <c r="H82" s="8">
        <f t="shared" si="84"/>
        <v>0.35000000000002274</v>
      </c>
      <c r="I82" s="8">
        <f t="shared" si="84"/>
        <v>537.02250000007916</v>
      </c>
      <c r="J82" s="8">
        <f t="shared" si="84"/>
        <v>0</v>
      </c>
      <c r="K82" s="9">
        <v>41</v>
      </c>
      <c r="L82" s="9">
        <v>3567188</v>
      </c>
      <c r="M82" s="9">
        <v>-218054</v>
      </c>
      <c r="N82" s="9">
        <f t="shared" si="85"/>
        <v>3349134</v>
      </c>
      <c r="O82" s="9">
        <f t="shared" si="86"/>
        <v>81686.195121951227</v>
      </c>
      <c r="P82" s="8">
        <f t="shared" si="87"/>
        <v>13.43446909215321</v>
      </c>
      <c r="Q82" s="8">
        <f t="shared" si="88"/>
        <v>81699.629591043384</v>
      </c>
      <c r="R82" s="9">
        <f t="shared" si="81"/>
        <v>3349684.8132327786</v>
      </c>
      <c r="S82" s="21"/>
      <c r="U82" s="2">
        <v>43525</v>
      </c>
      <c r="V82" s="8">
        <f t="shared" ref="V82:W82" si="101">E94</f>
        <v>943.5</v>
      </c>
      <c r="W82" s="8">
        <f t="shared" si="101"/>
        <v>890192.25</v>
      </c>
      <c r="X82" s="7">
        <v>75</v>
      </c>
      <c r="Y82" s="7">
        <v>1</v>
      </c>
      <c r="Z82" s="7">
        <v>0</v>
      </c>
      <c r="AA82" s="7">
        <v>0</v>
      </c>
      <c r="AB82" s="7">
        <v>0</v>
      </c>
      <c r="AC82" s="7">
        <v>0</v>
      </c>
      <c r="AD82" s="7">
        <v>0</v>
      </c>
      <c r="AE82" s="8">
        <f t="shared" si="90"/>
        <v>98628.717948717953</v>
      </c>
      <c r="AG82" s="17">
        <v>38</v>
      </c>
      <c r="AH82" s="17">
        <v>73235.849120705388</v>
      </c>
      <c r="AI82" s="17">
        <v>2566.5867767305026</v>
      </c>
      <c r="AJ82" s="17">
        <v>0.68599960672059901</v>
      </c>
      <c r="AQ82" s="1">
        <v>38</v>
      </c>
      <c r="AR82" s="7">
        <f t="shared" si="47"/>
        <v>90</v>
      </c>
      <c r="AS82" s="52">
        <f t="shared" si="49"/>
        <v>0.74532224532224534</v>
      </c>
      <c r="AT82" s="52">
        <f t="shared" si="50"/>
        <v>0.65984156097410673</v>
      </c>
      <c r="AU82" s="43"/>
      <c r="AV82" s="1">
        <v>38</v>
      </c>
      <c r="AW82" s="46">
        <f t="shared" si="51"/>
        <v>2566.5867767305026</v>
      </c>
      <c r="AX82" s="46">
        <f t="shared" si="93"/>
        <v>777.2418402008916</v>
      </c>
      <c r="AY82" s="46">
        <f t="shared" si="93"/>
        <v>99.928272597797331</v>
      </c>
      <c r="AZ82" s="46">
        <f t="shared" si="93"/>
        <v>1054.8820097446005</v>
      </c>
      <c r="BA82" s="46">
        <f t="shared" si="93"/>
        <v>-2358.856858457264</v>
      </c>
      <c r="BB82" s="46">
        <f t="shared" si="93"/>
        <v>-1950.2278765568772</v>
      </c>
      <c r="BC82" s="46">
        <f t="shared" si="93"/>
        <v>3511.0475604946841</v>
      </c>
      <c r="BD82" s="46">
        <f t="shared" si="93"/>
        <v>3105.3831376854068</v>
      </c>
      <c r="BE82" s="46">
        <f t="shared" si="93"/>
        <v>3613.6158068488076</v>
      </c>
      <c r="BF82" s="46">
        <f t="shared" si="93"/>
        <v>8543.2177227478096</v>
      </c>
      <c r="BG82" s="46">
        <f t="shared" si="91"/>
        <v>766.66743584757205</v>
      </c>
      <c r="BH82" s="46">
        <f t="shared" si="91"/>
        <v>1811.5184502810735</v>
      </c>
      <c r="BI82" s="46">
        <f t="shared" si="91"/>
        <v>-8039.0895850162196</v>
      </c>
      <c r="BJ82" s="1">
        <v>38</v>
      </c>
      <c r="BK82" s="60">
        <f t="shared" si="80"/>
        <v>6587367.6824879898</v>
      </c>
      <c r="BL82" s="60">
        <f t="shared" si="80"/>
        <v>1994858.6293813684</v>
      </c>
      <c r="BM82" s="60">
        <f t="shared" si="80"/>
        <v>256474.58307108958</v>
      </c>
      <c r="BN82" s="60">
        <f t="shared" si="80"/>
        <v>2707446.2172214729</v>
      </c>
      <c r="BO82" s="60">
        <f t="shared" si="80"/>
        <v>-6054210.8211164642</v>
      </c>
      <c r="BP82" s="60">
        <f t="shared" si="80"/>
        <v>-5005429.0795820737</v>
      </c>
      <c r="BQ82" s="60">
        <f t="shared" si="80"/>
        <v>9011408.2412376869</v>
      </c>
      <c r="BR82" s="60">
        <f t="shared" si="80"/>
        <v>7970235.297865374</v>
      </c>
      <c r="BS82" s="60">
        <f t="shared" si="80"/>
        <v>9274658.5460426193</v>
      </c>
      <c r="BT82" s="60">
        <f t="shared" si="78"/>
        <v>21926909.637934465</v>
      </c>
      <c r="BU82" s="60">
        <f t="shared" si="78"/>
        <v>1967718.5029963367</v>
      </c>
      <c r="BV82" s="60">
        <f t="shared" si="78"/>
        <v>4649419.300294837</v>
      </c>
      <c r="BW82" s="60">
        <f t="shared" si="78"/>
        <v>-20633021.025854658</v>
      </c>
    </row>
    <row r="83" spans="1:75">
      <c r="A83" s="2">
        <v>43191</v>
      </c>
      <c r="B83" s="8">
        <f>'WA Sch. 1-2'!B84</f>
        <v>547.15</v>
      </c>
      <c r="C83" s="8">
        <f>'WA Sch. 1-2'!C84</f>
        <v>299373.1225</v>
      </c>
      <c r="D83" s="8">
        <f>'WA Sch. 1-2'!D84</f>
        <v>0.375</v>
      </c>
      <c r="E83" s="8">
        <f>'WA Sch. 1-2'!E84</f>
        <v>548.5</v>
      </c>
      <c r="F83" s="8">
        <f t="shared" si="83"/>
        <v>300852.25</v>
      </c>
      <c r="G83" s="8">
        <f>'WA Sch. 1-2'!G84</f>
        <v>0.5</v>
      </c>
      <c r="H83" s="8">
        <f t="shared" si="84"/>
        <v>-1.3500000000000227</v>
      </c>
      <c r="I83" s="8">
        <f t="shared" si="84"/>
        <v>-1479.1275000000023</v>
      </c>
      <c r="J83" s="8">
        <f t="shared" si="84"/>
        <v>-0.125</v>
      </c>
      <c r="K83" s="9">
        <v>41</v>
      </c>
      <c r="L83" s="9">
        <v>3349134</v>
      </c>
      <c r="M83" s="9">
        <v>-317393</v>
      </c>
      <c r="N83" s="9">
        <f t="shared" si="85"/>
        <v>3031741</v>
      </c>
      <c r="O83" s="9">
        <f t="shared" si="86"/>
        <v>73944.902439024387</v>
      </c>
      <c r="P83" s="8">
        <f t="shared" si="87"/>
        <v>-47.219125342683164</v>
      </c>
      <c r="Q83" s="8">
        <f t="shared" si="88"/>
        <v>73897.6833136817</v>
      </c>
      <c r="R83" s="9">
        <f t="shared" si="81"/>
        <v>3029805.0158609496</v>
      </c>
      <c r="S83" s="21"/>
      <c r="U83" s="2">
        <v>43556</v>
      </c>
      <c r="V83" s="8">
        <f t="shared" ref="V83:W83" si="102">E95</f>
        <v>508</v>
      </c>
      <c r="W83" s="8">
        <f t="shared" si="102"/>
        <v>258064</v>
      </c>
      <c r="X83" s="7">
        <v>76</v>
      </c>
      <c r="Y83" s="7">
        <v>0</v>
      </c>
      <c r="Z83" s="7">
        <v>1</v>
      </c>
      <c r="AA83" s="7">
        <v>0</v>
      </c>
      <c r="AB83" s="7">
        <v>0</v>
      </c>
      <c r="AC83" s="7">
        <v>0</v>
      </c>
      <c r="AD83" s="7">
        <v>0</v>
      </c>
      <c r="AE83" s="8">
        <f t="shared" si="90"/>
        <v>79822.897435897437</v>
      </c>
      <c r="AG83" s="17">
        <v>39</v>
      </c>
      <c r="AH83" s="17">
        <v>74980.6019525929</v>
      </c>
      <c r="AI83" s="17">
        <v>-2602.5506705416192</v>
      </c>
      <c r="AJ83" s="17">
        <v>-0.69561206838924172</v>
      </c>
      <c r="AQ83" s="1">
        <v>39</v>
      </c>
      <c r="AR83" s="7">
        <f t="shared" si="47"/>
        <v>29</v>
      </c>
      <c r="AS83" s="52">
        <f t="shared" si="49"/>
        <v>0.23804573804573806</v>
      </c>
      <c r="AT83" s="52">
        <f t="shared" si="50"/>
        <v>-0.71260296566742809</v>
      </c>
      <c r="AU83" s="43"/>
      <c r="AV83" s="1">
        <v>39</v>
      </c>
      <c r="AW83" s="46">
        <f t="shared" si="51"/>
        <v>-2602.5506705416192</v>
      </c>
      <c r="AX83" s="46">
        <f t="shared" si="93"/>
        <v>2566.5867767305026</v>
      </c>
      <c r="AY83" s="46">
        <f t="shared" si="93"/>
        <v>777.2418402008916</v>
      </c>
      <c r="AZ83" s="46">
        <f t="shared" si="93"/>
        <v>99.928272597797331</v>
      </c>
      <c r="BA83" s="46">
        <f t="shared" si="93"/>
        <v>1054.8820097446005</v>
      </c>
      <c r="BB83" s="46">
        <f t="shared" si="93"/>
        <v>-2358.856858457264</v>
      </c>
      <c r="BC83" s="46">
        <f t="shared" si="93"/>
        <v>-1950.2278765568772</v>
      </c>
      <c r="BD83" s="46">
        <f t="shared" si="93"/>
        <v>3511.0475604946841</v>
      </c>
      <c r="BE83" s="46">
        <f t="shared" si="93"/>
        <v>3105.3831376854068</v>
      </c>
      <c r="BF83" s="46">
        <f t="shared" si="93"/>
        <v>3613.6158068488076</v>
      </c>
      <c r="BG83" s="46">
        <f t="shared" si="91"/>
        <v>8543.2177227478096</v>
      </c>
      <c r="BH83" s="46">
        <f t="shared" si="91"/>
        <v>766.66743584757205</v>
      </c>
      <c r="BI83" s="46">
        <f t="shared" si="91"/>
        <v>1811.5184502810735</v>
      </c>
      <c r="BJ83" s="1">
        <v>39</v>
      </c>
      <c r="BK83" s="60">
        <f t="shared" si="80"/>
        <v>6773269.9927365109</v>
      </c>
      <c r="BL83" s="60">
        <f t="shared" si="80"/>
        <v>-6679672.1367832236</v>
      </c>
      <c r="BM83" s="60">
        <f t="shared" si="80"/>
        <v>-2022811.2723878748</v>
      </c>
      <c r="BN83" s="60">
        <f t="shared" si="80"/>
        <v>-260068.39285552126</v>
      </c>
      <c r="BO83" s="60">
        <f t="shared" si="80"/>
        <v>-2745383.8818031368</v>
      </c>
      <c r="BP83" s="60">
        <f t="shared" si="80"/>
        <v>6139044.4986895351</v>
      </c>
      <c r="BQ83" s="60">
        <f t="shared" si="80"/>
        <v>5075566.8678419534</v>
      </c>
      <c r="BR83" s="60">
        <f t="shared" si="80"/>
        <v>-9137679.1828689352</v>
      </c>
      <c r="BS83" s="60">
        <f t="shared" si="80"/>
        <v>-8081916.9672717815</v>
      </c>
      <c r="BT83" s="60">
        <f t="shared" si="78"/>
        <v>-9404618.2411941346</v>
      </c>
      <c r="BU83" s="60">
        <f t="shared" si="78"/>
        <v>-22234157.012920219</v>
      </c>
      <c r="BV83" s="60">
        <f t="shared" si="78"/>
        <v>-1995290.849247565</v>
      </c>
      <c r="BW83" s="60">
        <f t="shared" si="78"/>
        <v>-4714568.5574775413</v>
      </c>
    </row>
    <row r="84" spans="1:75">
      <c r="A84" s="2">
        <v>43221</v>
      </c>
      <c r="B84" s="8">
        <f>'WA Sch. 1-2'!B85</f>
        <v>290.02499999999998</v>
      </c>
      <c r="C84" s="8">
        <f>'WA Sch. 1-2'!C85</f>
        <v>84114.500624999986</v>
      </c>
      <c r="D84" s="8">
        <f>'WA Sch. 1-2'!D85</f>
        <v>14.95</v>
      </c>
      <c r="E84" s="8">
        <f>'WA Sch. 1-2'!E85</f>
        <v>129</v>
      </c>
      <c r="F84" s="8">
        <f t="shared" si="83"/>
        <v>16641</v>
      </c>
      <c r="G84" s="8">
        <f>'WA Sch. 1-2'!G85</f>
        <v>34.5</v>
      </c>
      <c r="H84" s="8">
        <f t="shared" si="84"/>
        <v>161.02499999999998</v>
      </c>
      <c r="I84" s="8">
        <f t="shared" si="84"/>
        <v>67473.500624999986</v>
      </c>
      <c r="J84" s="8">
        <f t="shared" si="84"/>
        <v>-19.55</v>
      </c>
      <c r="K84" s="9">
        <v>41</v>
      </c>
      <c r="L84" s="9">
        <v>3031743</v>
      </c>
      <c r="M84" s="9">
        <v>-530779</v>
      </c>
      <c r="N84" s="9">
        <f t="shared" si="85"/>
        <v>2500964</v>
      </c>
      <c r="O84" s="9">
        <f t="shared" si="86"/>
        <v>60999.121951219509</v>
      </c>
      <c r="P84" s="8">
        <f t="shared" si="87"/>
        <v>4786.0285151307617</v>
      </c>
      <c r="Q84" s="8">
        <f t="shared" si="88"/>
        <v>65785.150466350271</v>
      </c>
      <c r="R84" s="9">
        <f t="shared" si="81"/>
        <v>2697191.1691203611</v>
      </c>
      <c r="S84" s="21"/>
      <c r="U84" s="2">
        <v>43586</v>
      </c>
      <c r="V84" s="8">
        <f t="shared" ref="V84:W84" si="103">E96</f>
        <v>187</v>
      </c>
      <c r="W84" s="8">
        <f t="shared" si="103"/>
        <v>34969</v>
      </c>
      <c r="X84" s="7">
        <v>77</v>
      </c>
      <c r="Y84" s="7">
        <v>0</v>
      </c>
      <c r="Z84" s="7">
        <v>0</v>
      </c>
      <c r="AA84" s="7">
        <v>0</v>
      </c>
      <c r="AB84" s="7">
        <v>0</v>
      </c>
      <c r="AC84" s="7">
        <v>0</v>
      </c>
      <c r="AD84" s="7">
        <v>0</v>
      </c>
      <c r="AE84" s="8">
        <f t="shared" si="90"/>
        <v>66651.820512820515</v>
      </c>
      <c r="AG84" s="17">
        <v>40</v>
      </c>
      <c r="AH84" s="17">
        <v>61326.458438365458</v>
      </c>
      <c r="AI84" s="17">
        <v>-305.56100246802089</v>
      </c>
      <c r="AJ84" s="17">
        <v>-8.1670617733500595E-2</v>
      </c>
      <c r="AQ84" s="1">
        <v>40</v>
      </c>
      <c r="AR84" s="7">
        <f t="shared" si="47"/>
        <v>60</v>
      </c>
      <c r="AS84" s="52">
        <f t="shared" si="49"/>
        <v>0.49584199584199584</v>
      </c>
      <c r="AT84" s="52">
        <f t="shared" si="50"/>
        <v>-1.0422759496273899E-2</v>
      </c>
      <c r="AU84" s="43"/>
      <c r="AV84" s="1">
        <v>40</v>
      </c>
      <c r="AW84" s="46">
        <f t="shared" si="51"/>
        <v>-305.56100246802089</v>
      </c>
      <c r="AX84" s="46">
        <f t="shared" si="93"/>
        <v>-2602.5506705416192</v>
      </c>
      <c r="AY84" s="46">
        <f t="shared" si="93"/>
        <v>2566.5867767305026</v>
      </c>
      <c r="AZ84" s="46">
        <f t="shared" si="93"/>
        <v>777.2418402008916</v>
      </c>
      <c r="BA84" s="46">
        <f t="shared" si="93"/>
        <v>99.928272597797331</v>
      </c>
      <c r="BB84" s="46">
        <f t="shared" si="93"/>
        <v>1054.8820097446005</v>
      </c>
      <c r="BC84" s="46">
        <f t="shared" si="93"/>
        <v>-2358.856858457264</v>
      </c>
      <c r="BD84" s="46">
        <f t="shared" si="93"/>
        <v>-1950.2278765568772</v>
      </c>
      <c r="BE84" s="46">
        <f t="shared" si="93"/>
        <v>3511.0475604946841</v>
      </c>
      <c r="BF84" s="46">
        <f t="shared" si="93"/>
        <v>3105.3831376854068</v>
      </c>
      <c r="BG84" s="46">
        <f t="shared" si="91"/>
        <v>3613.6158068488076</v>
      </c>
      <c r="BH84" s="46">
        <f t="shared" si="91"/>
        <v>8543.2177227478096</v>
      </c>
      <c r="BI84" s="46">
        <f t="shared" si="91"/>
        <v>766.66743584757205</v>
      </c>
      <c r="BJ84" s="1">
        <v>40</v>
      </c>
      <c r="BK84" s="60">
        <f t="shared" si="80"/>
        <v>93367.526229247655</v>
      </c>
      <c r="BL84" s="60">
        <f t="shared" si="80"/>
        <v>795237.99186444958</v>
      </c>
      <c r="BM84" s="60">
        <f t="shared" si="80"/>
        <v>-784248.82841888629</v>
      </c>
      <c r="BN84" s="60">
        <f t="shared" si="80"/>
        <v>-237494.79585186276</v>
      </c>
      <c r="BO84" s="60">
        <f t="shared" si="80"/>
        <v>-30534.183149885386</v>
      </c>
      <c r="BP84" s="60">
        <f t="shared" si="80"/>
        <v>-322330.80438302329</v>
      </c>
      <c r="BQ84" s="60">
        <f t="shared" si="80"/>
        <v>720774.66634870612</v>
      </c>
      <c r="BR84" s="60">
        <f t="shared" si="80"/>
        <v>595913.58500174666</v>
      </c>
      <c r="BS84" s="60">
        <f t="shared" si="80"/>
        <v>-1072839.2122975804</v>
      </c>
      <c r="BT84" s="60">
        <f t="shared" si="78"/>
        <v>-948883.98459837597</v>
      </c>
      <c r="BU84" s="60">
        <f t="shared" si="78"/>
        <v>-1104180.0684749309</v>
      </c>
      <c r="BV84" s="60">
        <f t="shared" si="78"/>
        <v>-2610474.1716651917</v>
      </c>
      <c r="BW84" s="60">
        <f t="shared" si="78"/>
        <v>-234263.67025716047</v>
      </c>
    </row>
    <row r="85" spans="1:75">
      <c r="A85" s="2">
        <v>43252</v>
      </c>
      <c r="B85" s="8">
        <f>'WA Sch. 1-2'!B86</f>
        <v>126.95</v>
      </c>
      <c r="C85" s="8">
        <f>'WA Sch. 1-2'!C86</f>
        <v>16116.302500000002</v>
      </c>
      <c r="D85" s="8">
        <f>'WA Sch. 1-2'!D86</f>
        <v>68</v>
      </c>
      <c r="E85" s="8">
        <f>'WA Sch. 1-2'!E86</f>
        <v>108</v>
      </c>
      <c r="F85" s="8">
        <f t="shared" si="83"/>
        <v>11664</v>
      </c>
      <c r="G85" s="8">
        <f>'WA Sch. 1-2'!G86</f>
        <v>29</v>
      </c>
      <c r="H85" s="8">
        <f t="shared" si="84"/>
        <v>18.950000000000003</v>
      </c>
      <c r="I85" s="8">
        <f t="shared" si="84"/>
        <v>4452.3025000000016</v>
      </c>
      <c r="J85" s="8">
        <f t="shared" si="84"/>
        <v>39</v>
      </c>
      <c r="K85" s="9">
        <v>41</v>
      </c>
      <c r="L85" s="9">
        <v>2500055</v>
      </c>
      <c r="M85" s="9">
        <v>-126466</v>
      </c>
      <c r="N85" s="9">
        <f t="shared" si="85"/>
        <v>2373589</v>
      </c>
      <c r="O85" s="9">
        <f t="shared" si="86"/>
        <v>57892.414634146342</v>
      </c>
      <c r="P85" s="8">
        <f t="shared" si="87"/>
        <v>536.14650833343342</v>
      </c>
      <c r="Q85" s="8">
        <f t="shared" si="88"/>
        <v>58428.561142479775</v>
      </c>
      <c r="R85" s="9">
        <f t="shared" si="81"/>
        <v>2395571.0068416707</v>
      </c>
      <c r="S85" s="21"/>
      <c r="U85" s="2">
        <v>43617</v>
      </c>
      <c r="V85" s="8">
        <f t="shared" ref="V85:W85" si="104">E97</f>
        <v>104.5</v>
      </c>
      <c r="W85" s="8">
        <f t="shared" si="104"/>
        <v>10920.25</v>
      </c>
      <c r="X85" s="7">
        <v>78</v>
      </c>
      <c r="Y85" s="7">
        <v>0</v>
      </c>
      <c r="Z85" s="7">
        <v>0</v>
      </c>
      <c r="AA85" s="7">
        <v>0</v>
      </c>
      <c r="AB85" s="7">
        <v>0</v>
      </c>
      <c r="AC85" s="7">
        <v>0</v>
      </c>
      <c r="AD85" s="7">
        <v>0</v>
      </c>
      <c r="AE85" s="8">
        <f t="shared" si="90"/>
        <v>62068.948717948719</v>
      </c>
      <c r="AG85" s="17">
        <v>41</v>
      </c>
      <c r="AH85" s="17">
        <v>55265.177560398763</v>
      </c>
      <c r="AI85" s="17">
        <v>5228.6942344730342</v>
      </c>
      <c r="AJ85" s="17">
        <v>1.3975300664020351</v>
      </c>
      <c r="AQ85" s="1">
        <v>41</v>
      </c>
      <c r="AR85" s="7">
        <f t="shared" si="47"/>
        <v>109</v>
      </c>
      <c r="AS85" s="52">
        <f t="shared" si="49"/>
        <v>0.90332640332640335</v>
      </c>
      <c r="AT85" s="52">
        <f t="shared" si="50"/>
        <v>1.3007407952098116</v>
      </c>
      <c r="AU85" s="43"/>
      <c r="AV85" s="1">
        <v>41</v>
      </c>
      <c r="AW85" s="46">
        <f t="shared" si="51"/>
        <v>5228.6942344730342</v>
      </c>
      <c r="AX85" s="46">
        <f t="shared" si="93"/>
        <v>-305.56100246802089</v>
      </c>
      <c r="AY85" s="46">
        <f t="shared" si="93"/>
        <v>-2602.5506705416192</v>
      </c>
      <c r="AZ85" s="46">
        <f t="shared" si="93"/>
        <v>2566.5867767305026</v>
      </c>
      <c r="BA85" s="46">
        <f t="shared" si="93"/>
        <v>777.2418402008916</v>
      </c>
      <c r="BB85" s="46">
        <f t="shared" si="93"/>
        <v>99.928272597797331</v>
      </c>
      <c r="BC85" s="46">
        <f t="shared" si="93"/>
        <v>1054.8820097446005</v>
      </c>
      <c r="BD85" s="46">
        <f t="shared" si="93"/>
        <v>-2358.856858457264</v>
      </c>
      <c r="BE85" s="46">
        <f t="shared" si="93"/>
        <v>-1950.2278765568772</v>
      </c>
      <c r="BF85" s="46">
        <f t="shared" si="93"/>
        <v>3511.0475604946841</v>
      </c>
      <c r="BG85" s="46">
        <f t="shared" si="91"/>
        <v>3105.3831376854068</v>
      </c>
      <c r="BH85" s="46">
        <f t="shared" si="91"/>
        <v>3613.6158068488076</v>
      </c>
      <c r="BI85" s="46">
        <f t="shared" si="91"/>
        <v>8543.2177227478096</v>
      </c>
      <c r="BJ85" s="1">
        <v>41</v>
      </c>
      <c r="BK85" s="60">
        <f t="shared" si="80"/>
        <v>27339243.397611797</v>
      </c>
      <c r="BL85" s="60">
        <f t="shared" si="80"/>
        <v>-1597685.051884227</v>
      </c>
      <c r="BM85" s="60">
        <f t="shared" si="80"/>
        <v>-13607941.685984833</v>
      </c>
      <c r="BN85" s="60">
        <f t="shared" si="80"/>
        <v>13419897.481765689</v>
      </c>
      <c r="BO85" s="60">
        <f t="shared" si="80"/>
        <v>4063959.9286497529</v>
      </c>
      <c r="BP85" s="60">
        <f t="shared" si="80"/>
        <v>522494.38279307639</v>
      </c>
      <c r="BQ85" s="60">
        <f t="shared" si="80"/>
        <v>5515655.4824010655</v>
      </c>
      <c r="BR85" s="60">
        <f t="shared" si="80"/>
        <v>-12333741.255762605</v>
      </c>
      <c r="BS85" s="60">
        <f t="shared" si="80"/>
        <v>-10197145.254061457</v>
      </c>
      <c r="BT85" s="60">
        <f t="shared" si="78"/>
        <v>18358194.136519372</v>
      </c>
      <c r="BU85" s="60">
        <f t="shared" si="78"/>
        <v>16237098.907845661</v>
      </c>
      <c r="BV85" s="60">
        <f t="shared" si="78"/>
        <v>18894492.134871189</v>
      </c>
      <c r="BW85" s="60">
        <f t="shared" si="78"/>
        <v>44669873.250779644</v>
      </c>
    </row>
    <row r="86" spans="1:75">
      <c r="A86" s="2">
        <v>43282</v>
      </c>
      <c r="B86" s="8">
        <f>'WA Sch. 1-2'!B87</f>
        <v>14.1</v>
      </c>
      <c r="C86" s="8">
        <f>'WA Sch. 1-2'!C87</f>
        <v>198.81</v>
      </c>
      <c r="D86" s="8">
        <f>'WA Sch. 1-2'!D87</f>
        <v>240.05</v>
      </c>
      <c r="E86" s="8">
        <f>'WA Sch. 1-2'!E87</f>
        <v>15.5</v>
      </c>
      <c r="F86" s="8">
        <f t="shared" si="83"/>
        <v>240.25</v>
      </c>
      <c r="G86" s="8">
        <f>'WA Sch. 1-2'!G87</f>
        <v>259.5</v>
      </c>
      <c r="H86" s="8">
        <f t="shared" si="84"/>
        <v>-1.4000000000000004</v>
      </c>
      <c r="I86" s="8">
        <f t="shared" si="84"/>
        <v>-41.44</v>
      </c>
      <c r="J86" s="8">
        <f t="shared" si="84"/>
        <v>-19.449999999999989</v>
      </c>
      <c r="K86" s="9">
        <v>41</v>
      </c>
      <c r="L86" s="9">
        <v>2416869</v>
      </c>
      <c r="M86" s="9">
        <v>-180045</v>
      </c>
      <c r="N86" s="9">
        <f t="shared" si="85"/>
        <v>2236824</v>
      </c>
      <c r="O86" s="9">
        <f t="shared" si="86"/>
        <v>54556.682926829271</v>
      </c>
      <c r="P86" s="8">
        <f t="shared" si="87"/>
        <v>-37.377040269556637</v>
      </c>
      <c r="Q86" s="8">
        <f t="shared" si="88"/>
        <v>54519.305886559712</v>
      </c>
      <c r="R86" s="9">
        <f t="shared" si="81"/>
        <v>2235291.5413489481</v>
      </c>
      <c r="S86" s="21"/>
      <c r="U86" s="2">
        <v>43647</v>
      </c>
      <c r="V86" s="8">
        <f t="shared" ref="V86:W86" si="105">E98</f>
        <v>9.5</v>
      </c>
      <c r="W86" s="8">
        <f t="shared" si="105"/>
        <v>90.25</v>
      </c>
      <c r="X86" s="7">
        <v>79</v>
      </c>
      <c r="Y86" s="7">
        <v>0</v>
      </c>
      <c r="Z86" s="7">
        <v>0</v>
      </c>
      <c r="AA86" s="7">
        <v>0</v>
      </c>
      <c r="AB86" s="7">
        <v>0</v>
      </c>
      <c r="AC86" s="7">
        <v>0</v>
      </c>
      <c r="AD86" s="7">
        <v>0</v>
      </c>
      <c r="AE86" s="8">
        <f t="shared" si="90"/>
        <v>62127</v>
      </c>
      <c r="AG86" s="17">
        <v>42</v>
      </c>
      <c r="AH86" s="17">
        <v>52981.401779148946</v>
      </c>
      <c r="AI86" s="17">
        <v>2143.7264259792573</v>
      </c>
      <c r="AJ86" s="17">
        <v>0.5729771143805521</v>
      </c>
      <c r="AQ86" s="1">
        <v>42</v>
      </c>
      <c r="AR86" s="7">
        <f t="shared" si="47"/>
        <v>86</v>
      </c>
      <c r="AS86" s="52">
        <f t="shared" si="49"/>
        <v>0.71205821205821207</v>
      </c>
      <c r="AT86" s="52">
        <f t="shared" si="50"/>
        <v>0.55940759981342003</v>
      </c>
      <c r="AU86" s="43"/>
      <c r="AV86" s="1">
        <v>42</v>
      </c>
      <c r="AW86" s="46">
        <f t="shared" si="51"/>
        <v>2143.7264259792573</v>
      </c>
      <c r="AX86" s="46">
        <f t="shared" si="93"/>
        <v>5228.6942344730342</v>
      </c>
      <c r="AY86" s="46">
        <f t="shared" si="93"/>
        <v>-305.56100246802089</v>
      </c>
      <c r="AZ86" s="46">
        <f t="shared" si="93"/>
        <v>-2602.5506705416192</v>
      </c>
      <c r="BA86" s="46">
        <f t="shared" si="93"/>
        <v>2566.5867767305026</v>
      </c>
      <c r="BB86" s="46">
        <f t="shared" si="93"/>
        <v>777.2418402008916</v>
      </c>
      <c r="BC86" s="46">
        <f t="shared" si="93"/>
        <v>99.928272597797331</v>
      </c>
      <c r="BD86" s="46">
        <f t="shared" si="93"/>
        <v>1054.8820097446005</v>
      </c>
      <c r="BE86" s="46">
        <f t="shared" si="93"/>
        <v>-2358.856858457264</v>
      </c>
      <c r="BF86" s="46">
        <f t="shared" si="93"/>
        <v>-1950.2278765568772</v>
      </c>
      <c r="BG86" s="46">
        <f t="shared" si="91"/>
        <v>3511.0475604946841</v>
      </c>
      <c r="BH86" s="46">
        <f t="shared" si="91"/>
        <v>3105.3831376854068</v>
      </c>
      <c r="BI86" s="46">
        <f t="shared" si="91"/>
        <v>3613.6158068488076</v>
      </c>
      <c r="BJ86" s="1">
        <v>42</v>
      </c>
      <c r="BK86" s="60">
        <f t="shared" si="80"/>
        <v>4595562.9894418996</v>
      </c>
      <c r="BL86" s="60">
        <f t="shared" si="80"/>
        <v>11208890.003805399</v>
      </c>
      <c r="BM86" s="60">
        <f t="shared" si="80"/>
        <v>-655039.1957393667</v>
      </c>
      <c r="BN86" s="60">
        <f t="shared" si="80"/>
        <v>-5579156.647390116</v>
      </c>
      <c r="BO86" s="60">
        <f t="shared" si="80"/>
        <v>5502059.8978462117</v>
      </c>
      <c r="BP86" s="60">
        <f t="shared" si="80"/>
        <v>1666193.8722154661</v>
      </c>
      <c r="BQ86" s="60">
        <f t="shared" si="80"/>
        <v>214218.87867040912</v>
      </c>
      <c r="BR86" s="60">
        <f t="shared" si="80"/>
        <v>2261378.4405796826</v>
      </c>
      <c r="BS86" s="60">
        <f t="shared" si="80"/>
        <v>-5056743.7825772548</v>
      </c>
      <c r="BT86" s="60">
        <f t="shared" si="78"/>
        <v>-4180755.0356563861</v>
      </c>
      <c r="BU86" s="60">
        <f t="shared" si="78"/>
        <v>7526725.4383025905</v>
      </c>
      <c r="BV86" s="60">
        <f t="shared" si="78"/>
        <v>6657091.895046711</v>
      </c>
      <c r="BW86" s="60">
        <f t="shared" si="78"/>
        <v>7746603.6984782778</v>
      </c>
    </row>
    <row r="87" spans="1:75">
      <c r="A87" s="2">
        <v>43313</v>
      </c>
      <c r="B87" s="8">
        <f>'WA Sch. 1-2'!B88</f>
        <v>19.350000000000001</v>
      </c>
      <c r="C87" s="8">
        <f>'WA Sch. 1-2'!C88</f>
        <v>374.42250000000007</v>
      </c>
      <c r="D87" s="8">
        <f>'WA Sch. 1-2'!D88</f>
        <v>204.95</v>
      </c>
      <c r="E87" s="8">
        <f>'WA Sch. 1-2'!E88</f>
        <v>25.5</v>
      </c>
      <c r="F87" s="8">
        <f t="shared" si="83"/>
        <v>650.25</v>
      </c>
      <c r="G87" s="8">
        <f>'WA Sch. 1-2'!G88</f>
        <v>186</v>
      </c>
      <c r="H87" s="8">
        <f t="shared" si="84"/>
        <v>-6.1499999999999986</v>
      </c>
      <c r="I87" s="8">
        <f t="shared" si="84"/>
        <v>-275.82749999999993</v>
      </c>
      <c r="J87" s="8">
        <f t="shared" si="84"/>
        <v>18.949999999999989</v>
      </c>
      <c r="K87" s="9">
        <v>41</v>
      </c>
      <c r="L87" s="9">
        <v>2200204</v>
      </c>
      <c r="M87" s="9">
        <v>81484</v>
      </c>
      <c r="N87" s="9">
        <f t="shared" si="85"/>
        <v>2281688</v>
      </c>
      <c r="O87" s="9">
        <f t="shared" si="86"/>
        <v>55650.92682926829</v>
      </c>
      <c r="P87" s="8">
        <f t="shared" si="87"/>
        <v>-164.92037841652578</v>
      </c>
      <c r="Q87" s="8">
        <f t="shared" si="88"/>
        <v>55486.006450851761</v>
      </c>
      <c r="R87" s="9">
        <f t="shared" si="81"/>
        <v>2274926.2644849224</v>
      </c>
      <c r="S87" s="21"/>
      <c r="U87" s="2">
        <v>43678</v>
      </c>
      <c r="V87" s="8">
        <f t="shared" ref="V87:W87" si="106">E99</f>
        <v>3.5</v>
      </c>
      <c r="W87" s="8">
        <f t="shared" si="106"/>
        <v>12.25</v>
      </c>
      <c r="X87" s="7">
        <v>80</v>
      </c>
      <c r="Y87" s="7">
        <v>0</v>
      </c>
      <c r="Z87" s="7">
        <v>0</v>
      </c>
      <c r="AA87" s="7">
        <v>0</v>
      </c>
      <c r="AB87" s="7">
        <v>0</v>
      </c>
      <c r="AC87" s="7">
        <v>0</v>
      </c>
      <c r="AD87" s="7">
        <v>0</v>
      </c>
      <c r="AE87" s="8">
        <f t="shared" si="90"/>
        <v>59669.743589743586</v>
      </c>
      <c r="AG87" s="17">
        <v>43</v>
      </c>
      <c r="AH87" s="17">
        <v>50797.672628550994</v>
      </c>
      <c r="AI87" s="17">
        <v>-634.134167012533</v>
      </c>
      <c r="AJ87" s="17">
        <v>-0.16949194670629675</v>
      </c>
      <c r="AQ87" s="1">
        <v>43</v>
      </c>
      <c r="AR87" s="7">
        <f t="shared" si="47"/>
        <v>54</v>
      </c>
      <c r="AS87" s="52">
        <f t="shared" si="49"/>
        <v>0.44594594594594594</v>
      </c>
      <c r="AT87" s="52">
        <f t="shared" si="50"/>
        <v>-0.13591068064648049</v>
      </c>
      <c r="AU87" s="43"/>
      <c r="AV87" s="1">
        <v>43</v>
      </c>
      <c r="AW87" s="46">
        <f t="shared" si="51"/>
        <v>-634.134167012533</v>
      </c>
      <c r="AX87" s="46">
        <f t="shared" si="93"/>
        <v>2143.7264259792573</v>
      </c>
      <c r="AY87" s="46">
        <f t="shared" si="93"/>
        <v>5228.6942344730342</v>
      </c>
      <c r="AZ87" s="46">
        <f t="shared" si="93"/>
        <v>-305.56100246802089</v>
      </c>
      <c r="BA87" s="46">
        <f t="shared" si="93"/>
        <v>-2602.5506705416192</v>
      </c>
      <c r="BB87" s="46">
        <f t="shared" si="93"/>
        <v>2566.5867767305026</v>
      </c>
      <c r="BC87" s="46">
        <f t="shared" si="93"/>
        <v>777.2418402008916</v>
      </c>
      <c r="BD87" s="46">
        <f t="shared" si="93"/>
        <v>99.928272597797331</v>
      </c>
      <c r="BE87" s="46">
        <f t="shared" si="93"/>
        <v>1054.8820097446005</v>
      </c>
      <c r="BF87" s="46">
        <f t="shared" si="93"/>
        <v>-2358.856858457264</v>
      </c>
      <c r="BG87" s="46">
        <f t="shared" si="91"/>
        <v>-1950.2278765568772</v>
      </c>
      <c r="BH87" s="46">
        <f t="shared" si="91"/>
        <v>3511.0475604946841</v>
      </c>
      <c r="BI87" s="46">
        <f t="shared" si="91"/>
        <v>3105.3831376854068</v>
      </c>
      <c r="BJ87" s="1">
        <v>43</v>
      </c>
      <c r="BK87" s="60">
        <f t="shared" si="80"/>
        <v>402126.14177264966</v>
      </c>
      <c r="BL87" s="60">
        <f t="shared" si="80"/>
        <v>-1359410.1714410759</v>
      </c>
      <c r="BM87" s="60">
        <f t="shared" si="80"/>
        <v>-3315693.6629406852</v>
      </c>
      <c r="BN87" s="60">
        <f t="shared" si="80"/>
        <v>193766.67177155113</v>
      </c>
      <c r="BO87" s="60">
        <f t="shared" si="80"/>
        <v>1650366.3015717438</v>
      </c>
      <c r="BP87" s="60">
        <f t="shared" si="80"/>
        <v>-1627560.3677273344</v>
      </c>
      <c r="BQ87" s="60">
        <f t="shared" si="80"/>
        <v>-492875.60690307734</v>
      </c>
      <c r="BR87" s="60">
        <f t="shared" si="80"/>
        <v>-63367.931904817946</v>
      </c>
      <c r="BS87" s="60">
        <f t="shared" si="80"/>
        <v>-668936.72454588918</v>
      </c>
      <c r="BT87" s="60">
        <f t="shared" si="78"/>
        <v>1495831.7290395282</v>
      </c>
      <c r="BU87" s="60">
        <f t="shared" si="78"/>
        <v>1236706.1299849565</v>
      </c>
      <c r="BV87" s="60">
        <f t="shared" si="78"/>
        <v>-2226475.220115616</v>
      </c>
      <c r="BW87" s="60">
        <f t="shared" si="78"/>
        <v>-1969229.5492708443</v>
      </c>
    </row>
    <row r="88" spans="1:75">
      <c r="A88" s="2">
        <v>43344</v>
      </c>
      <c r="B88" s="8">
        <f>'WA Sch. 1-2'!B89</f>
        <v>152.32499999999999</v>
      </c>
      <c r="C88" s="8">
        <f>'WA Sch. 1-2'!C89</f>
        <v>23202.905624999996</v>
      </c>
      <c r="D88" s="8">
        <f>'WA Sch. 1-2'!D89</f>
        <v>43.875</v>
      </c>
      <c r="E88" s="8">
        <f>'WA Sch. 1-2'!E89</f>
        <v>175.5</v>
      </c>
      <c r="F88" s="8">
        <f t="shared" si="83"/>
        <v>30800.25</v>
      </c>
      <c r="G88" s="8">
        <f>'WA Sch. 1-2'!G89</f>
        <v>8.5</v>
      </c>
      <c r="H88" s="8">
        <f t="shared" si="84"/>
        <v>-23.175000000000011</v>
      </c>
      <c r="I88" s="8">
        <f t="shared" si="84"/>
        <v>-7597.3443750000042</v>
      </c>
      <c r="J88" s="8">
        <f t="shared" si="84"/>
        <v>35.375</v>
      </c>
      <c r="K88" s="9">
        <v>41</v>
      </c>
      <c r="L88" s="9">
        <v>2275935</v>
      </c>
      <c r="M88" s="9">
        <v>33784</v>
      </c>
      <c r="N88" s="9">
        <f t="shared" si="85"/>
        <v>2309719</v>
      </c>
      <c r="O88" s="9">
        <f t="shared" si="86"/>
        <v>56334.609756097561</v>
      </c>
      <c r="P88" s="8">
        <f t="shared" si="87"/>
        <v>-672.39910447622231</v>
      </c>
      <c r="Q88" s="8">
        <f t="shared" si="88"/>
        <v>55662.210651621339</v>
      </c>
      <c r="R88" s="9">
        <f t="shared" si="81"/>
        <v>2282150.6367164748</v>
      </c>
      <c r="S88" s="21"/>
      <c r="U88" s="2">
        <v>43709</v>
      </c>
      <c r="V88" s="8">
        <f t="shared" ref="V88:W88" si="107">E100</f>
        <v>213</v>
      </c>
      <c r="W88" s="8">
        <f t="shared" si="107"/>
        <v>45369</v>
      </c>
      <c r="X88" s="7">
        <v>81</v>
      </c>
      <c r="Y88" s="7">
        <v>0</v>
      </c>
      <c r="Z88" s="7">
        <v>0</v>
      </c>
      <c r="AA88" s="7">
        <v>0</v>
      </c>
      <c r="AB88" s="7">
        <v>0</v>
      </c>
      <c r="AC88" s="7">
        <v>0</v>
      </c>
      <c r="AD88" s="7">
        <v>0</v>
      </c>
      <c r="AE88" s="8">
        <f t="shared" si="90"/>
        <v>65800.256410256407</v>
      </c>
      <c r="AG88" s="17">
        <v>44</v>
      </c>
      <c r="AH88" s="17">
        <v>50740.587912502808</v>
      </c>
      <c r="AI88" s="17">
        <v>-327.33150224639394</v>
      </c>
      <c r="AJ88" s="17">
        <v>-8.7489456364431076E-2</v>
      </c>
      <c r="AQ88" s="1">
        <v>44</v>
      </c>
      <c r="AR88" s="7">
        <f t="shared" si="47"/>
        <v>59</v>
      </c>
      <c r="AS88" s="52">
        <f t="shared" si="49"/>
        <v>0.48752598752598753</v>
      </c>
      <c r="AT88" s="52">
        <f t="shared" si="50"/>
        <v>-3.127280902613698E-2</v>
      </c>
      <c r="AU88" s="43"/>
      <c r="AV88" s="1">
        <v>44</v>
      </c>
      <c r="AW88" s="46">
        <f t="shared" si="51"/>
        <v>-327.33150224639394</v>
      </c>
      <c r="AX88" s="46">
        <f t="shared" si="93"/>
        <v>-634.134167012533</v>
      </c>
      <c r="AY88" s="46">
        <f t="shared" si="93"/>
        <v>2143.7264259792573</v>
      </c>
      <c r="AZ88" s="46">
        <f t="shared" si="93"/>
        <v>5228.6942344730342</v>
      </c>
      <c r="BA88" s="46">
        <f t="shared" si="93"/>
        <v>-305.56100246802089</v>
      </c>
      <c r="BB88" s="46">
        <f t="shared" si="93"/>
        <v>-2602.5506705416192</v>
      </c>
      <c r="BC88" s="46">
        <f t="shared" si="93"/>
        <v>2566.5867767305026</v>
      </c>
      <c r="BD88" s="46">
        <f t="shared" si="93"/>
        <v>777.2418402008916</v>
      </c>
      <c r="BE88" s="46">
        <f t="shared" si="93"/>
        <v>99.928272597797331</v>
      </c>
      <c r="BF88" s="46">
        <f t="shared" si="93"/>
        <v>1054.8820097446005</v>
      </c>
      <c r="BG88" s="46">
        <f t="shared" si="91"/>
        <v>-2358.856858457264</v>
      </c>
      <c r="BH88" s="46">
        <f t="shared" si="91"/>
        <v>-1950.2278765568772</v>
      </c>
      <c r="BI88" s="46">
        <f t="shared" si="91"/>
        <v>3511.0475604946841</v>
      </c>
      <c r="BJ88" s="1">
        <v>44</v>
      </c>
      <c r="BK88" s="60">
        <f t="shared" si="80"/>
        <v>107145.91236286578</v>
      </c>
      <c r="BL88" s="60">
        <f t="shared" si="80"/>
        <v>207572.08951395575</v>
      </c>
      <c r="BM88" s="60">
        <f t="shared" si="80"/>
        <v>-701709.19142104103</v>
      </c>
      <c r="BN88" s="60">
        <f t="shared" si="80"/>
        <v>-1711516.3385570033</v>
      </c>
      <c r="BO88" s="60">
        <f t="shared" si="80"/>
        <v>100019.74196575665</v>
      </c>
      <c r="BP88" s="60">
        <f t="shared" si="80"/>
        <v>851896.82066067995</v>
      </c>
      <c r="BQ88" s="60">
        <f t="shared" si="80"/>
        <v>-840124.7052728734</v>
      </c>
      <c r="BR88" s="60">
        <f t="shared" si="80"/>
        <v>-254415.73916169902</v>
      </c>
      <c r="BS88" s="60">
        <f t="shared" si="80"/>
        <v>-32709.671586329441</v>
      </c>
      <c r="BT88" s="60">
        <f t="shared" si="78"/>
        <v>-345296.11294237833</v>
      </c>
      <c r="BU88" s="60">
        <f t="shared" si="78"/>
        <v>772128.15906296321</v>
      </c>
      <c r="BV88" s="60">
        <f t="shared" si="78"/>
        <v>638371.0205561046</v>
      </c>
      <c r="BW88" s="60">
        <f t="shared" si="78"/>
        <v>-1149276.4724351875</v>
      </c>
    </row>
    <row r="89" spans="1:75">
      <c r="A89" s="2">
        <v>43374</v>
      </c>
      <c r="B89" s="8">
        <f>'WA Sch. 1-2'!B90</f>
        <v>510.4</v>
      </c>
      <c r="C89" s="8">
        <f>'WA Sch. 1-2'!C90</f>
        <v>260508.15999999997</v>
      </c>
      <c r="D89" s="8">
        <f>'WA Sch. 1-2'!D90</f>
        <v>0.65</v>
      </c>
      <c r="E89" s="8">
        <f>'WA Sch. 1-2'!E90</f>
        <v>522.5</v>
      </c>
      <c r="F89" s="8">
        <f t="shared" si="83"/>
        <v>273006.25</v>
      </c>
      <c r="G89" s="8">
        <f>'WA Sch. 1-2'!G90</f>
        <v>0</v>
      </c>
      <c r="H89" s="8">
        <f t="shared" si="84"/>
        <v>-12.100000000000023</v>
      </c>
      <c r="I89" s="8">
        <f t="shared" si="84"/>
        <v>-12498.090000000026</v>
      </c>
      <c r="J89" s="8">
        <f t="shared" si="84"/>
        <v>0.65</v>
      </c>
      <c r="K89" s="9">
        <v>38</v>
      </c>
      <c r="L89" s="9">
        <v>2340543</v>
      </c>
      <c r="M89" s="9">
        <v>757710</v>
      </c>
      <c r="N89" s="9">
        <f t="shared" si="85"/>
        <v>3098253</v>
      </c>
      <c r="O89" s="9">
        <f t="shared" si="86"/>
        <v>81532.973684210519</v>
      </c>
      <c r="P89" s="8">
        <f t="shared" si="87"/>
        <v>-417.32652850065443</v>
      </c>
      <c r="Q89" s="8">
        <f t="shared" si="88"/>
        <v>81115.64715570987</v>
      </c>
      <c r="R89" s="9">
        <f t="shared" si="81"/>
        <v>3082394.5919169751</v>
      </c>
      <c r="S89" s="21"/>
      <c r="U89" s="2">
        <v>43739</v>
      </c>
      <c r="V89" s="8">
        <f t="shared" ref="V89:W89" si="108">E101</f>
        <v>706</v>
      </c>
      <c r="W89" s="8">
        <f t="shared" si="108"/>
        <v>498436</v>
      </c>
      <c r="X89" s="7">
        <v>82</v>
      </c>
      <c r="Y89" s="7">
        <v>0</v>
      </c>
      <c r="Z89" s="7">
        <v>0</v>
      </c>
      <c r="AA89" s="7">
        <v>1</v>
      </c>
      <c r="AB89" s="7">
        <v>0</v>
      </c>
      <c r="AC89" s="7">
        <v>0</v>
      </c>
      <c r="AD89" s="7">
        <v>0</v>
      </c>
      <c r="AE89" s="8">
        <f t="shared" si="90"/>
        <v>84496.15789473684</v>
      </c>
      <c r="AG89" s="17">
        <v>45</v>
      </c>
      <c r="AH89" s="17">
        <v>55185.034730504594</v>
      </c>
      <c r="AI89" s="17">
        <v>-6074.6244740943366</v>
      </c>
      <c r="AJ89" s="17">
        <v>-1.6236310566177303</v>
      </c>
      <c r="AQ89" s="1">
        <v>45</v>
      </c>
      <c r="AR89" s="7">
        <f t="shared" si="47"/>
        <v>6</v>
      </c>
      <c r="AS89" s="52">
        <f t="shared" si="49"/>
        <v>4.677754677754678E-2</v>
      </c>
      <c r="AT89" s="52">
        <f t="shared" si="50"/>
        <v>-1.6769355088893503</v>
      </c>
      <c r="AU89" s="43"/>
      <c r="AV89" s="1">
        <v>45</v>
      </c>
      <c r="AW89" s="46">
        <f t="shared" si="51"/>
        <v>-6074.6244740943366</v>
      </c>
      <c r="AX89" s="46">
        <f t="shared" si="93"/>
        <v>-327.33150224639394</v>
      </c>
      <c r="AY89" s="46">
        <f t="shared" si="93"/>
        <v>-634.134167012533</v>
      </c>
      <c r="AZ89" s="46">
        <f t="shared" si="93"/>
        <v>2143.7264259792573</v>
      </c>
      <c r="BA89" s="46">
        <f t="shared" si="93"/>
        <v>5228.6942344730342</v>
      </c>
      <c r="BB89" s="46">
        <f t="shared" si="93"/>
        <v>-305.56100246802089</v>
      </c>
      <c r="BC89" s="46">
        <f t="shared" si="93"/>
        <v>-2602.5506705416192</v>
      </c>
      <c r="BD89" s="46">
        <f t="shared" si="93"/>
        <v>2566.5867767305026</v>
      </c>
      <c r="BE89" s="46">
        <f t="shared" si="93"/>
        <v>777.2418402008916</v>
      </c>
      <c r="BF89" s="46">
        <f t="shared" si="93"/>
        <v>99.928272597797331</v>
      </c>
      <c r="BG89" s="46">
        <f t="shared" si="91"/>
        <v>1054.8820097446005</v>
      </c>
      <c r="BH89" s="46">
        <f t="shared" si="91"/>
        <v>-2358.856858457264</v>
      </c>
      <c r="BI89" s="46">
        <f t="shared" si="91"/>
        <v>-1950.2278765568772</v>
      </c>
      <c r="BJ89" s="1">
        <v>45</v>
      </c>
      <c r="BK89" s="60">
        <f t="shared" si="80"/>
        <v>36901062.501265608</v>
      </c>
      <c r="BL89" s="60">
        <f t="shared" si="80"/>
        <v>1988415.954687861</v>
      </c>
      <c r="BM89" s="60">
        <f t="shared" si="80"/>
        <v>3852126.9307936025</v>
      </c>
      <c r="BN89" s="60">
        <f t="shared" si="80"/>
        <v>-13022333.013016468</v>
      </c>
      <c r="BO89" s="60">
        <f t="shared" si="80"/>
        <v>-31762353.964285865</v>
      </c>
      <c r="BP89" s="60">
        <f t="shared" si="80"/>
        <v>1856168.3439208912</v>
      </c>
      <c r="BQ89" s="60">
        <f t="shared" si="80"/>
        <v>15809517.998342544</v>
      </c>
      <c r="BR89" s="60">
        <f t="shared" si="80"/>
        <v>-15591050.848814089</v>
      </c>
      <c r="BS89" s="60">
        <f t="shared" si="80"/>
        <v>-4721452.3047745777</v>
      </c>
      <c r="BT89" s="60">
        <f t="shared" si="78"/>
        <v>-607026.73037668876</v>
      </c>
      <c r="BU89" s="60">
        <f t="shared" si="78"/>
        <v>-6408012.0736764865</v>
      </c>
      <c r="BV89" s="60">
        <f t="shared" si="78"/>
        <v>14329169.603269581</v>
      </c>
      <c r="BW89" s="60">
        <f t="shared" si="78"/>
        <v>11846901.988993248</v>
      </c>
    </row>
    <row r="90" spans="1:75">
      <c r="A90" s="2">
        <v>43405</v>
      </c>
      <c r="B90" s="8">
        <f>'WA Sch. 1-2'!B91</f>
        <v>874.97500000000002</v>
      </c>
      <c r="C90" s="8">
        <f>'WA Sch. 1-2'!C91</f>
        <v>765581.25062499999</v>
      </c>
      <c r="D90" s="8">
        <f>'WA Sch. 1-2'!D91</f>
        <v>0</v>
      </c>
      <c r="E90" s="8">
        <f>'WA Sch. 1-2'!E91</f>
        <v>841.5</v>
      </c>
      <c r="F90" s="8">
        <f t="shared" si="83"/>
        <v>708122.25</v>
      </c>
      <c r="G90" s="8">
        <f>'WA Sch. 1-2'!G91</f>
        <v>0</v>
      </c>
      <c r="H90" s="8">
        <f t="shared" si="84"/>
        <v>33.475000000000023</v>
      </c>
      <c r="I90" s="8">
        <f t="shared" si="84"/>
        <v>57459.000624999986</v>
      </c>
      <c r="J90" s="8">
        <f t="shared" si="84"/>
        <v>0</v>
      </c>
      <c r="K90" s="9">
        <v>40</v>
      </c>
      <c r="L90" s="9">
        <v>3067907</v>
      </c>
      <c r="M90" s="9">
        <v>200214</v>
      </c>
      <c r="N90" s="9">
        <f t="shared" si="85"/>
        <v>3268121</v>
      </c>
      <c r="O90" s="9">
        <f t="shared" si="86"/>
        <v>81703.024999999994</v>
      </c>
      <c r="P90" s="8">
        <f t="shared" si="87"/>
        <v>1332.2591845481129</v>
      </c>
      <c r="Q90" s="8">
        <f t="shared" si="88"/>
        <v>83035.284184548102</v>
      </c>
      <c r="R90" s="9">
        <f t="shared" si="81"/>
        <v>3321411.3673819238</v>
      </c>
      <c r="S90" s="21"/>
      <c r="U90" s="2">
        <v>43770</v>
      </c>
      <c r="V90" s="8">
        <f t="shared" ref="V90:W90" si="109">E102</f>
        <v>882</v>
      </c>
      <c r="W90" s="8">
        <f t="shared" si="109"/>
        <v>777924</v>
      </c>
      <c r="X90" s="7">
        <v>83</v>
      </c>
      <c r="Y90" s="7">
        <v>0</v>
      </c>
      <c r="Z90" s="7">
        <v>0</v>
      </c>
      <c r="AA90" s="7">
        <v>0</v>
      </c>
      <c r="AB90" s="7">
        <v>0</v>
      </c>
      <c r="AC90" s="7">
        <v>0</v>
      </c>
      <c r="AD90" s="7">
        <v>0</v>
      </c>
      <c r="AE90" s="8">
        <f t="shared" si="90"/>
        <v>86648.270270270266</v>
      </c>
      <c r="AG90" s="17">
        <v>46</v>
      </c>
      <c r="AH90" s="17">
        <v>69459.992233366662</v>
      </c>
      <c r="AI90" s="17">
        <v>-5212.9922333666618</v>
      </c>
      <c r="AJ90" s="17">
        <v>-1.393333221517866</v>
      </c>
      <c r="AQ90" s="1">
        <v>46</v>
      </c>
      <c r="AR90" s="7">
        <f t="shared" si="47"/>
        <v>12</v>
      </c>
      <c r="AS90" s="52">
        <f t="shared" si="49"/>
        <v>9.6673596673596679E-2</v>
      </c>
      <c r="AT90" s="52">
        <f t="shared" si="50"/>
        <v>-1.3007407952098116</v>
      </c>
      <c r="AU90" s="43"/>
      <c r="AV90" s="1">
        <v>46</v>
      </c>
      <c r="AW90" s="46">
        <f t="shared" si="51"/>
        <v>-5212.9922333666618</v>
      </c>
      <c r="AX90" s="46">
        <f t="shared" si="93"/>
        <v>-6074.6244740943366</v>
      </c>
      <c r="AY90" s="46">
        <f t="shared" si="93"/>
        <v>-327.33150224639394</v>
      </c>
      <c r="AZ90" s="46">
        <f t="shared" si="93"/>
        <v>-634.134167012533</v>
      </c>
      <c r="BA90" s="46">
        <f t="shared" si="93"/>
        <v>2143.7264259792573</v>
      </c>
      <c r="BB90" s="46">
        <f t="shared" si="93"/>
        <v>5228.6942344730342</v>
      </c>
      <c r="BC90" s="46">
        <f t="shared" si="93"/>
        <v>-305.56100246802089</v>
      </c>
      <c r="BD90" s="46">
        <f t="shared" si="93"/>
        <v>-2602.5506705416192</v>
      </c>
      <c r="BE90" s="46">
        <f t="shared" si="93"/>
        <v>2566.5867767305026</v>
      </c>
      <c r="BF90" s="46">
        <f t="shared" si="93"/>
        <v>777.2418402008916</v>
      </c>
      <c r="BG90" s="46">
        <f t="shared" si="91"/>
        <v>99.928272597797331</v>
      </c>
      <c r="BH90" s="46">
        <f t="shared" si="91"/>
        <v>1054.8820097446005</v>
      </c>
      <c r="BI90" s="46">
        <f t="shared" si="91"/>
        <v>-2358.856858457264</v>
      </c>
      <c r="BJ90" s="1">
        <v>46</v>
      </c>
      <c r="BK90" s="60">
        <f t="shared" si="80"/>
        <v>27175288.025140889</v>
      </c>
      <c r="BL90" s="60">
        <f t="shared" si="80"/>
        <v>31666970.204072554</v>
      </c>
      <c r="BM90" s="60">
        <f t="shared" si="80"/>
        <v>1706376.5789465646</v>
      </c>
      <c r="BN90" s="60">
        <f t="shared" si="80"/>
        <v>3305736.4875486363</v>
      </c>
      <c r="BO90" s="60">
        <f t="shared" si="80"/>
        <v>-11175229.209092811</v>
      </c>
      <c r="BP90" s="60">
        <f t="shared" si="80"/>
        <v>-27257142.434956972</v>
      </c>
      <c r="BQ90" s="60">
        <f t="shared" si="80"/>
        <v>1592887.1326853959</v>
      </c>
      <c r="BR90" s="60">
        <f t="shared" si="80"/>
        <v>13567076.432476476</v>
      </c>
      <c r="BS90" s="60">
        <f t="shared" si="80"/>
        <v>-13379596.933357745</v>
      </c>
      <c r="BT90" s="60">
        <f t="shared" si="78"/>
        <v>-4051755.6764149624</v>
      </c>
      <c r="BU90" s="60">
        <f t="shared" si="78"/>
        <v>-520925.30894618278</v>
      </c>
      <c r="BV90" s="60">
        <f t="shared" si="78"/>
        <v>-5499091.7239169134</v>
      </c>
      <c r="BW90" s="60">
        <f t="shared" si="78"/>
        <v>12296702.482761223</v>
      </c>
    </row>
    <row r="91" spans="1:75">
      <c r="A91" s="2">
        <v>43435</v>
      </c>
      <c r="B91" s="8">
        <f>'WA Sch. 1-2'!B92</f>
        <v>1138.7249999999999</v>
      </c>
      <c r="C91" s="8">
        <f>'WA Sch. 1-2'!C92</f>
        <v>1296694.6256249999</v>
      </c>
      <c r="D91" s="8">
        <f>'WA Sch. 1-2'!D92</f>
        <v>0</v>
      </c>
      <c r="E91" s="8">
        <f>'WA Sch. 1-2'!E92</f>
        <v>1029.5</v>
      </c>
      <c r="F91" s="8">
        <f t="shared" si="83"/>
        <v>1059870.25</v>
      </c>
      <c r="G91" s="8">
        <f>'WA Sch. 1-2'!G92</f>
        <v>0</v>
      </c>
      <c r="H91" s="8">
        <f t="shared" si="84"/>
        <v>109.22499999999991</v>
      </c>
      <c r="I91" s="8">
        <f t="shared" si="84"/>
        <v>236824.37562499987</v>
      </c>
      <c r="J91" s="8">
        <f t="shared" si="84"/>
        <v>0</v>
      </c>
      <c r="K91" s="9">
        <v>39</v>
      </c>
      <c r="L91" s="9">
        <v>3261051</v>
      </c>
      <c r="M91" s="9">
        <v>274794</v>
      </c>
      <c r="N91" s="9">
        <f t="shared" si="85"/>
        <v>3535845</v>
      </c>
      <c r="O91" s="9">
        <f t="shared" si="86"/>
        <v>90662.692307692312</v>
      </c>
      <c r="P91" s="8">
        <f t="shared" si="87"/>
        <v>4730.2124100240781</v>
      </c>
      <c r="Q91" s="8">
        <f t="shared" si="88"/>
        <v>95392.904717716388</v>
      </c>
      <c r="R91" s="9">
        <f t="shared" si="81"/>
        <v>3720323.2839909391</v>
      </c>
      <c r="S91" s="21"/>
      <c r="U91" s="2">
        <v>43800</v>
      </c>
      <c r="V91" s="8">
        <f t="shared" ref="V91:W91" si="110">E103</f>
        <v>978</v>
      </c>
      <c r="W91" s="8">
        <f t="shared" si="110"/>
        <v>956484</v>
      </c>
      <c r="X91" s="7">
        <v>84</v>
      </c>
      <c r="Y91" s="7">
        <v>0</v>
      </c>
      <c r="Z91" s="7">
        <v>0</v>
      </c>
      <c r="AA91" s="7">
        <v>0</v>
      </c>
      <c r="AB91" s="7">
        <v>0</v>
      </c>
      <c r="AC91" s="7">
        <v>0</v>
      </c>
      <c r="AD91" s="7">
        <v>0</v>
      </c>
      <c r="AE91" s="8">
        <f t="shared" si="90"/>
        <v>85342.4054054054</v>
      </c>
      <c r="AG91" s="17">
        <v>47</v>
      </c>
      <c r="AH91" s="17">
        <v>71391.789645506593</v>
      </c>
      <c r="AI91" s="17">
        <v>-2632.1396455065988</v>
      </c>
      <c r="AJ91" s="17">
        <v>-0.70352063605321868</v>
      </c>
      <c r="AQ91" s="1">
        <v>47</v>
      </c>
      <c r="AR91" s="7">
        <f t="shared" si="47"/>
        <v>28</v>
      </c>
      <c r="AS91" s="52">
        <f t="shared" si="49"/>
        <v>0.22972972972972974</v>
      </c>
      <c r="AT91" s="52">
        <f t="shared" si="50"/>
        <v>-0.73973721941388981</v>
      </c>
      <c r="AU91" s="43"/>
      <c r="AV91" s="1">
        <v>47</v>
      </c>
      <c r="AW91" s="46">
        <f t="shared" si="51"/>
        <v>-2632.1396455065988</v>
      </c>
      <c r="AX91" s="46">
        <f t="shared" si="93"/>
        <v>-5212.9922333666618</v>
      </c>
      <c r="AY91" s="46">
        <f t="shared" si="93"/>
        <v>-6074.6244740943366</v>
      </c>
      <c r="AZ91" s="46">
        <f t="shared" si="93"/>
        <v>-327.33150224639394</v>
      </c>
      <c r="BA91" s="46">
        <f t="shared" si="93"/>
        <v>-634.134167012533</v>
      </c>
      <c r="BB91" s="46">
        <f t="shared" si="93"/>
        <v>2143.7264259792573</v>
      </c>
      <c r="BC91" s="46">
        <f t="shared" si="93"/>
        <v>5228.6942344730342</v>
      </c>
      <c r="BD91" s="46">
        <f t="shared" si="93"/>
        <v>-305.56100246802089</v>
      </c>
      <c r="BE91" s="46">
        <f t="shared" si="93"/>
        <v>-2602.5506705416192</v>
      </c>
      <c r="BF91" s="46">
        <f t="shared" si="93"/>
        <v>2566.5867767305026</v>
      </c>
      <c r="BG91" s="46">
        <f t="shared" si="91"/>
        <v>777.2418402008916</v>
      </c>
      <c r="BH91" s="46">
        <f t="shared" si="91"/>
        <v>99.928272597797331</v>
      </c>
      <c r="BI91" s="46">
        <f t="shared" si="91"/>
        <v>1054.8820097446005</v>
      </c>
      <c r="BJ91" s="1">
        <v>47</v>
      </c>
      <c r="BK91" s="60">
        <f t="shared" si="80"/>
        <v>6928159.1134474808</v>
      </c>
      <c r="BL91" s="60">
        <f t="shared" si="80"/>
        <v>13721323.529162195</v>
      </c>
      <c r="BM91" s="60">
        <f t="shared" si="80"/>
        <v>15989259.909828173</v>
      </c>
      <c r="BN91" s="60">
        <f t="shared" si="80"/>
        <v>861582.22428589698</v>
      </c>
      <c r="BO91" s="60">
        <f t="shared" si="80"/>
        <v>1669129.6815639152</v>
      </c>
      <c r="BP91" s="60">
        <f t="shared" si="80"/>
        <v>-5642587.3149401816</v>
      </c>
      <c r="BQ91" s="60">
        <f t="shared" si="80"/>
        <v>-13762653.38878819</v>
      </c>
      <c r="BR91" s="60">
        <f t="shared" si="80"/>
        <v>804279.22871674912</v>
      </c>
      <c r="BS91" s="60">
        <f t="shared" si="80"/>
        <v>6850276.7993722567</v>
      </c>
      <c r="BT91" s="60">
        <f t="shared" si="78"/>
        <v>-6755614.808665351</v>
      </c>
      <c r="BU91" s="60">
        <f t="shared" si="78"/>
        <v>-2045809.0617393143</v>
      </c>
      <c r="BV91" s="60">
        <f t="shared" si="78"/>
        <v>-263025.16801171185</v>
      </c>
      <c r="BW91" s="60">
        <f t="shared" si="78"/>
        <v>-2776596.7591804778</v>
      </c>
    </row>
    <row r="92" spans="1:75">
      <c r="A92" s="2">
        <v>43466</v>
      </c>
      <c r="B92" s="8">
        <f>'WA Sch. 1-2'!B93</f>
        <v>1095.1500000000001</v>
      </c>
      <c r="C92" s="8">
        <f>'WA Sch. 1-2'!C93</f>
        <v>1199353.5225000002</v>
      </c>
      <c r="D92" s="8">
        <f>'WA Sch. 1-2'!D93</f>
        <v>0</v>
      </c>
      <c r="E92" s="8">
        <f>'WA Sch. 1-2'!E93</f>
        <v>1057.5</v>
      </c>
      <c r="F92" s="8">
        <f t="shared" si="83"/>
        <v>1118306.25</v>
      </c>
      <c r="G92" s="8">
        <f>'WA Sch. 1-2'!G93</f>
        <v>0</v>
      </c>
      <c r="H92" s="8">
        <f t="shared" si="84"/>
        <v>37.650000000000091</v>
      </c>
      <c r="I92" s="8">
        <f t="shared" si="84"/>
        <v>81047.272500000196</v>
      </c>
      <c r="J92" s="8">
        <f t="shared" si="84"/>
        <v>0</v>
      </c>
      <c r="K92" s="9">
        <v>39</v>
      </c>
      <c r="L92" s="9">
        <v>3545563</v>
      </c>
      <c r="M92" s="9">
        <v>375510</v>
      </c>
      <c r="N92" s="9">
        <f t="shared" si="85"/>
        <v>3921073</v>
      </c>
      <c r="O92" s="9">
        <f t="shared" si="86"/>
        <v>100540.33333333333</v>
      </c>
      <c r="P92" s="8">
        <f t="shared" si="87"/>
        <v>1625.9562514550826</v>
      </c>
      <c r="Q92" s="8">
        <f t="shared" si="88"/>
        <v>102166.28958478841</v>
      </c>
      <c r="R92" s="9">
        <f t="shared" si="81"/>
        <v>3984485.293806748</v>
      </c>
      <c r="S92" s="21"/>
      <c r="U92" s="2">
        <v>43831</v>
      </c>
      <c r="V92" s="8">
        <f t="shared" ref="V92:W92" si="111">E104</f>
        <v>955.5</v>
      </c>
      <c r="W92" s="8">
        <f t="shared" si="111"/>
        <v>912980.25</v>
      </c>
      <c r="X92" s="7">
        <v>85</v>
      </c>
      <c r="Y92" s="7">
        <v>0</v>
      </c>
      <c r="Z92" s="7">
        <v>0</v>
      </c>
      <c r="AA92" s="7">
        <v>0</v>
      </c>
      <c r="AB92" s="7">
        <v>0</v>
      </c>
      <c r="AC92" s="7">
        <v>0</v>
      </c>
      <c r="AD92" s="7">
        <v>0</v>
      </c>
      <c r="AE92" s="8">
        <f t="shared" si="90"/>
        <v>89502.32432432432</v>
      </c>
      <c r="AG92" s="17">
        <v>48</v>
      </c>
      <c r="AH92" s="17">
        <v>98803.419099856954</v>
      </c>
      <c r="AI92" s="17">
        <v>-3650.9690998569567</v>
      </c>
      <c r="AJ92" s="17">
        <v>-0.97583428285305018</v>
      </c>
      <c r="AQ92" s="1">
        <v>48</v>
      </c>
      <c r="AR92" s="7">
        <f t="shared" si="47"/>
        <v>16</v>
      </c>
      <c r="AS92" s="52">
        <f t="shared" si="49"/>
        <v>0.12993762993762994</v>
      </c>
      <c r="AT92" s="52">
        <f t="shared" si="50"/>
        <v>-1.1266860090395716</v>
      </c>
      <c r="AU92" s="43"/>
      <c r="AV92" s="1">
        <v>48</v>
      </c>
      <c r="AW92" s="46">
        <f t="shared" si="51"/>
        <v>-3650.9690998569567</v>
      </c>
      <c r="AX92" s="46">
        <f t="shared" si="93"/>
        <v>-2632.1396455065988</v>
      </c>
      <c r="AY92" s="46">
        <f t="shared" si="93"/>
        <v>-5212.9922333666618</v>
      </c>
      <c r="AZ92" s="46">
        <f t="shared" si="93"/>
        <v>-6074.6244740943366</v>
      </c>
      <c r="BA92" s="46">
        <f t="shared" si="93"/>
        <v>-327.33150224639394</v>
      </c>
      <c r="BB92" s="46">
        <f t="shared" si="93"/>
        <v>-634.134167012533</v>
      </c>
      <c r="BC92" s="46">
        <f t="shared" si="93"/>
        <v>2143.7264259792573</v>
      </c>
      <c r="BD92" s="46">
        <f t="shared" si="93"/>
        <v>5228.6942344730342</v>
      </c>
      <c r="BE92" s="46">
        <f t="shared" si="93"/>
        <v>-305.56100246802089</v>
      </c>
      <c r="BF92" s="46">
        <f t="shared" si="93"/>
        <v>-2602.5506705416192</v>
      </c>
      <c r="BG92" s="46">
        <f t="shared" si="91"/>
        <v>2566.5867767305026</v>
      </c>
      <c r="BH92" s="46">
        <f t="shared" si="91"/>
        <v>777.2418402008916</v>
      </c>
      <c r="BI92" s="46">
        <f t="shared" si="91"/>
        <v>99.928272597797331</v>
      </c>
      <c r="BJ92" s="1">
        <v>48</v>
      </c>
      <c r="BK92" s="60">
        <f t="shared" si="80"/>
        <v>13329575.368110148</v>
      </c>
      <c r="BL92" s="60">
        <f t="shared" si="80"/>
        <v>9609860.5122528896</v>
      </c>
      <c r="BM92" s="60">
        <f t="shared" si="80"/>
        <v>19032473.56181578</v>
      </c>
      <c r="BN92" s="60">
        <f t="shared" si="80"/>
        <v>22178266.248153012</v>
      </c>
      <c r="BO92" s="60">
        <f t="shared" si="80"/>
        <v>1195077.2001112499</v>
      </c>
      <c r="BP92" s="60">
        <f t="shared" si="80"/>
        <v>2315204.2489261893</v>
      </c>
      <c r="BQ92" s="60">
        <f t="shared" si="80"/>
        <v>-7826678.939797095</v>
      </c>
      <c r="BR92" s="60">
        <f t="shared" si="80"/>
        <v>-19089801.082661238</v>
      </c>
      <c r="BS92" s="60">
        <f t="shared" si="80"/>
        <v>1115593.7781319676</v>
      </c>
      <c r="BT92" s="60">
        <f t="shared" si="78"/>
        <v>9501832.0789593104</v>
      </c>
      <c r="BU92" s="60">
        <f t="shared" si="78"/>
        <v>-9370529.0139445569</v>
      </c>
      <c r="BV92" s="60">
        <f t="shared" si="78"/>
        <v>-2837685.9416894806</v>
      </c>
      <c r="BW92" s="60">
        <f t="shared" si="78"/>
        <v>-364835.03545672318</v>
      </c>
    </row>
    <row r="93" spans="1:75">
      <c r="A93" s="2">
        <v>43497</v>
      </c>
      <c r="B93" s="8">
        <f>'WA Sch. 1-2'!B94</f>
        <v>932.76424999999995</v>
      </c>
      <c r="C93" s="8">
        <f>'WA Sch. 1-2'!C94</f>
        <v>870049.14607806236</v>
      </c>
      <c r="D93" s="8">
        <f>'WA Sch. 1-2'!D94</f>
        <v>0</v>
      </c>
      <c r="E93" s="8">
        <f>'WA Sch. 1-2'!E94</f>
        <v>1224.5</v>
      </c>
      <c r="F93" s="8">
        <f t="shared" si="83"/>
        <v>1499400.25</v>
      </c>
      <c r="G93" s="8">
        <f>'WA Sch. 1-2'!G94</f>
        <v>0</v>
      </c>
      <c r="H93" s="8">
        <f t="shared" si="84"/>
        <v>-291.73575000000005</v>
      </c>
      <c r="I93" s="8">
        <f t="shared" si="84"/>
        <v>-629351.10392193764</v>
      </c>
      <c r="J93" s="8">
        <f t="shared" si="84"/>
        <v>0</v>
      </c>
      <c r="K93" s="9">
        <v>39</v>
      </c>
      <c r="L93" s="9">
        <v>3917949</v>
      </c>
      <c r="M93" s="9">
        <v>-17076</v>
      </c>
      <c r="N93" s="9">
        <f t="shared" si="85"/>
        <v>3900873</v>
      </c>
      <c r="O93" s="9">
        <f t="shared" si="86"/>
        <v>100022.38461538461</v>
      </c>
      <c r="P93" s="8">
        <f t="shared" si="87"/>
        <v>-12609.380583404662</v>
      </c>
      <c r="Q93" s="8">
        <f t="shared" si="88"/>
        <v>87413.004031979945</v>
      </c>
      <c r="R93" s="9">
        <f t="shared" si="81"/>
        <v>3409107.1572472178</v>
      </c>
      <c r="S93" s="21"/>
      <c r="U93" s="2">
        <v>43862</v>
      </c>
      <c r="V93" s="8">
        <f t="shared" ref="V93:W93" si="112">E105</f>
        <v>867</v>
      </c>
      <c r="W93" s="8">
        <f t="shared" si="112"/>
        <v>751689</v>
      </c>
      <c r="X93" s="7">
        <v>86</v>
      </c>
      <c r="Y93" s="7">
        <v>0</v>
      </c>
      <c r="Z93" s="7">
        <v>0</v>
      </c>
      <c r="AA93" s="7">
        <v>0</v>
      </c>
      <c r="AB93" s="7">
        <v>0</v>
      </c>
      <c r="AC93" s="7">
        <v>0</v>
      </c>
      <c r="AD93" s="7">
        <v>0</v>
      </c>
      <c r="AE93" s="8">
        <f t="shared" si="90"/>
        <v>85069.16216216216</v>
      </c>
      <c r="AG93" s="17">
        <v>49</v>
      </c>
      <c r="AH93" s="17">
        <v>103290.21954103846</v>
      </c>
      <c r="AI93" s="17">
        <v>3250.5304589615407</v>
      </c>
      <c r="AJ93" s="17">
        <v>0.86880468515523945</v>
      </c>
      <c r="AQ93" s="1">
        <v>49</v>
      </c>
      <c r="AR93" s="7">
        <f t="shared" si="47"/>
        <v>95</v>
      </c>
      <c r="AS93" s="52">
        <f t="shared" si="49"/>
        <v>0.78690228690228692</v>
      </c>
      <c r="AT93" s="52">
        <f t="shared" si="50"/>
        <v>0.79571892196992056</v>
      </c>
      <c r="AU93" s="43"/>
      <c r="AV93" s="1">
        <v>49</v>
      </c>
      <c r="AW93" s="46">
        <f t="shared" si="51"/>
        <v>3250.5304589615407</v>
      </c>
      <c r="AX93" s="46">
        <f t="shared" si="93"/>
        <v>-3650.9690998569567</v>
      </c>
      <c r="AY93" s="46">
        <f t="shared" si="93"/>
        <v>-2632.1396455065988</v>
      </c>
      <c r="AZ93" s="46">
        <f t="shared" si="93"/>
        <v>-5212.9922333666618</v>
      </c>
      <c r="BA93" s="46">
        <f t="shared" si="93"/>
        <v>-6074.6244740943366</v>
      </c>
      <c r="BB93" s="46">
        <f t="shared" si="93"/>
        <v>-327.33150224639394</v>
      </c>
      <c r="BC93" s="46">
        <f t="shared" si="93"/>
        <v>-634.134167012533</v>
      </c>
      <c r="BD93" s="46">
        <f t="shared" si="93"/>
        <v>2143.7264259792573</v>
      </c>
      <c r="BE93" s="46">
        <f t="shared" si="93"/>
        <v>5228.6942344730342</v>
      </c>
      <c r="BF93" s="46">
        <f t="shared" si="93"/>
        <v>-305.56100246802089</v>
      </c>
      <c r="BG93" s="46">
        <f t="shared" si="91"/>
        <v>-2602.5506705416192</v>
      </c>
      <c r="BH93" s="46">
        <f t="shared" si="91"/>
        <v>2566.5867767305026</v>
      </c>
      <c r="BI93" s="46">
        <f t="shared" si="91"/>
        <v>777.2418402008916</v>
      </c>
      <c r="BJ93" s="1">
        <v>49</v>
      </c>
      <c r="BK93" s="60">
        <f t="shared" si="80"/>
        <v>10565948.264636876</v>
      </c>
      <c r="BL93" s="60">
        <f t="shared" si="80"/>
        <v>-11867586.263812447</v>
      </c>
      <c r="BM93" s="60">
        <f t="shared" si="80"/>
        <v>-8555850.0899594165</v>
      </c>
      <c r="BN93" s="60">
        <f t="shared" si="80"/>
        <v>-16944990.036888327</v>
      </c>
      <c r="BO93" s="60">
        <f t="shared" si="80"/>
        <v>-19745751.879796937</v>
      </c>
      <c r="BP93" s="60">
        <f t="shared" si="80"/>
        <v>-1064001.0182294736</v>
      </c>
      <c r="BQ93" s="60">
        <f t="shared" si="80"/>
        <v>-2061272.4249423826</v>
      </c>
      <c r="BR93" s="60">
        <f t="shared" si="80"/>
        <v>6968248.0433264636</v>
      </c>
      <c r="BS93" s="60">
        <f t="shared" si="80"/>
        <v>16996029.86975139</v>
      </c>
      <c r="BT93" s="60">
        <f t="shared" si="78"/>
        <v>-993235.34559305594</v>
      </c>
      <c r="BU93" s="60">
        <f t="shared" si="78"/>
        <v>-8459670.2255863007</v>
      </c>
      <c r="BV93" s="60">
        <f t="shared" si="78"/>
        <v>8342768.4933305569</v>
      </c>
      <c r="BW93" s="60">
        <f t="shared" si="78"/>
        <v>2526448.2755524102</v>
      </c>
    </row>
    <row r="94" spans="1:75">
      <c r="A94" s="2">
        <v>43525</v>
      </c>
      <c r="B94" s="8">
        <f>'WA Sch. 1-2'!B95</f>
        <v>767.35</v>
      </c>
      <c r="C94" s="8">
        <f>'WA Sch. 1-2'!C95</f>
        <v>588826.02250000008</v>
      </c>
      <c r="D94" s="8">
        <f>'WA Sch. 1-2'!D95</f>
        <v>0</v>
      </c>
      <c r="E94" s="8">
        <f>'WA Sch. 1-2'!E95</f>
        <v>943.5</v>
      </c>
      <c r="F94" s="8">
        <f t="shared" si="83"/>
        <v>890192.25</v>
      </c>
      <c r="G94" s="8">
        <f>'WA Sch. 1-2'!G95</f>
        <v>0</v>
      </c>
      <c r="H94" s="8">
        <f t="shared" si="84"/>
        <v>-176.14999999999998</v>
      </c>
      <c r="I94" s="8">
        <f t="shared" si="84"/>
        <v>-301366.22749999992</v>
      </c>
      <c r="J94" s="8">
        <f t="shared" si="84"/>
        <v>0</v>
      </c>
      <c r="K94" s="9">
        <v>39</v>
      </c>
      <c r="L94" s="9">
        <v>4055434</v>
      </c>
      <c r="M94" s="9">
        <v>-208914</v>
      </c>
      <c r="N94" s="9">
        <f t="shared" si="85"/>
        <v>3846520</v>
      </c>
      <c r="O94" s="9">
        <f t="shared" si="86"/>
        <v>98628.717948717953</v>
      </c>
      <c r="P94" s="8">
        <f t="shared" si="87"/>
        <v>-7002.8337417668627</v>
      </c>
      <c r="Q94" s="8">
        <f t="shared" si="88"/>
        <v>91625.884206951087</v>
      </c>
      <c r="R94" s="9">
        <f t="shared" si="81"/>
        <v>3573409.4840710922</v>
      </c>
      <c r="S94" s="21"/>
      <c r="U94" s="2">
        <v>43891</v>
      </c>
      <c r="V94" s="8">
        <f t="shared" ref="V94:W94" si="113">E106</f>
        <v>814.5</v>
      </c>
      <c r="W94" s="8">
        <f t="shared" si="113"/>
        <v>663410.25</v>
      </c>
      <c r="X94" s="7">
        <v>87</v>
      </c>
      <c r="Y94" s="7">
        <v>1</v>
      </c>
      <c r="Z94" s="7">
        <v>0</v>
      </c>
      <c r="AA94" s="7">
        <v>0</v>
      </c>
      <c r="AB94" s="7">
        <v>0</v>
      </c>
      <c r="AC94" s="7">
        <v>0</v>
      </c>
      <c r="AD94" s="7">
        <v>1</v>
      </c>
      <c r="AE94" s="8">
        <f t="shared" si="90"/>
        <v>85129.864864864867</v>
      </c>
      <c r="AG94" s="17">
        <v>50</v>
      </c>
      <c r="AH94" s="17">
        <v>86043.11244536587</v>
      </c>
      <c r="AI94" s="17">
        <v>1797.4625546341267</v>
      </c>
      <c r="AJ94" s="17">
        <v>0.48042739748888219</v>
      </c>
      <c r="AQ94" s="1">
        <v>50</v>
      </c>
      <c r="AR94" s="7">
        <f t="shared" si="47"/>
        <v>82</v>
      </c>
      <c r="AS94" s="52">
        <f t="shared" si="49"/>
        <v>0.6787941787941788</v>
      </c>
      <c r="AT94" s="52">
        <f t="shared" si="50"/>
        <v>0.46432956872668901</v>
      </c>
      <c r="AU94" s="43"/>
      <c r="AV94" s="1">
        <v>50</v>
      </c>
      <c r="AW94" s="46">
        <f t="shared" si="51"/>
        <v>1797.4625546341267</v>
      </c>
      <c r="AX94" s="46">
        <f t="shared" si="93"/>
        <v>3250.5304589615407</v>
      </c>
      <c r="AY94" s="46">
        <f t="shared" si="93"/>
        <v>-3650.9690998569567</v>
      </c>
      <c r="AZ94" s="46">
        <f t="shared" si="93"/>
        <v>-2632.1396455065988</v>
      </c>
      <c r="BA94" s="46">
        <f t="shared" si="93"/>
        <v>-5212.9922333666618</v>
      </c>
      <c r="BB94" s="46">
        <f t="shared" si="93"/>
        <v>-6074.6244740943366</v>
      </c>
      <c r="BC94" s="46">
        <f t="shared" si="93"/>
        <v>-327.33150224639394</v>
      </c>
      <c r="BD94" s="46">
        <f t="shared" si="93"/>
        <v>-634.134167012533</v>
      </c>
      <c r="BE94" s="46">
        <f t="shared" si="93"/>
        <v>2143.7264259792573</v>
      </c>
      <c r="BF94" s="46">
        <f t="shared" si="93"/>
        <v>5228.6942344730342</v>
      </c>
      <c r="BG94" s="46">
        <f t="shared" si="91"/>
        <v>-305.56100246802089</v>
      </c>
      <c r="BH94" s="46">
        <f t="shared" si="91"/>
        <v>-2602.5506705416192</v>
      </c>
      <c r="BI94" s="46">
        <f t="shared" si="91"/>
        <v>2566.5867767305026</v>
      </c>
      <c r="BJ94" s="1">
        <v>50</v>
      </c>
      <c r="BK94" s="60">
        <f t="shared" si="80"/>
        <v>3230871.6353119244</v>
      </c>
      <c r="BL94" s="60">
        <f t="shared" si="80"/>
        <v>5842706.7826811681</v>
      </c>
      <c r="BM94" s="60">
        <f t="shared" si="80"/>
        <v>-6562480.2451191861</v>
      </c>
      <c r="BN94" s="60">
        <f t="shared" si="80"/>
        <v>-4731172.4513660753</v>
      </c>
      <c r="BO94" s="60">
        <f t="shared" si="80"/>
        <v>-9370158.3370751794</v>
      </c>
      <c r="BP94" s="60">
        <f t="shared" si="80"/>
        <v>-10918910.025648693</v>
      </c>
      <c r="BQ94" s="60">
        <f t="shared" si="80"/>
        <v>-588366.11823999544</v>
      </c>
      <c r="BR94" s="60">
        <f t="shared" si="80"/>
        <v>-1139832.4198191045</v>
      </c>
      <c r="BS94" s="60">
        <f t="shared" si="80"/>
        <v>3853267.9780774536</v>
      </c>
      <c r="BT94" s="60">
        <f t="shared" si="78"/>
        <v>9398382.0960967932</v>
      </c>
      <c r="BU94" s="60">
        <f t="shared" si="78"/>
        <v>-549234.46009269881</v>
      </c>
      <c r="BV94" s="60">
        <f t="shared" si="78"/>
        <v>-4677987.3768365169</v>
      </c>
      <c r="BW94" s="60">
        <f t="shared" si="78"/>
        <v>4613343.6243922794</v>
      </c>
    </row>
    <row r="95" spans="1:75">
      <c r="A95" s="2">
        <v>43556</v>
      </c>
      <c r="B95" s="8">
        <f>'WA Sch. 1-2'!B96</f>
        <v>547.15</v>
      </c>
      <c r="C95" s="8">
        <f>'WA Sch. 1-2'!C96</f>
        <v>299373.1225</v>
      </c>
      <c r="D95" s="8">
        <f>'WA Sch. 1-2'!D96</f>
        <v>0.375</v>
      </c>
      <c r="E95" s="8">
        <f>'WA Sch. 1-2'!E96</f>
        <v>508</v>
      </c>
      <c r="F95" s="8">
        <f t="shared" si="83"/>
        <v>258064</v>
      </c>
      <c r="G95" s="8">
        <f>'WA Sch. 1-2'!G96</f>
        <v>0</v>
      </c>
      <c r="H95" s="8">
        <f t="shared" si="84"/>
        <v>39.149999999999977</v>
      </c>
      <c r="I95" s="8">
        <f t="shared" si="84"/>
        <v>41309.122499999998</v>
      </c>
      <c r="J95" s="8">
        <f t="shared" si="84"/>
        <v>0.375</v>
      </c>
      <c r="K95" s="9">
        <v>39</v>
      </c>
      <c r="L95" s="9">
        <v>3694851</v>
      </c>
      <c r="M95" s="9">
        <v>-581758</v>
      </c>
      <c r="N95" s="9">
        <f t="shared" si="85"/>
        <v>3113093</v>
      </c>
      <c r="O95" s="9">
        <f t="shared" si="86"/>
        <v>79822.897435897437</v>
      </c>
      <c r="P95" s="8">
        <f t="shared" si="87"/>
        <v>1357.040613767806</v>
      </c>
      <c r="Q95" s="8">
        <f t="shared" si="88"/>
        <v>81179.938049665245</v>
      </c>
      <c r="R95" s="9">
        <f t="shared" si="81"/>
        <v>3166017.5839369446</v>
      </c>
      <c r="S95" s="21"/>
      <c r="U95" s="2">
        <v>43922</v>
      </c>
      <c r="V95" s="8">
        <f t="shared" ref="V95:W95" si="114">E107</f>
        <v>522</v>
      </c>
      <c r="W95" s="8">
        <f t="shared" si="114"/>
        <v>272484</v>
      </c>
      <c r="X95" s="7">
        <v>88</v>
      </c>
      <c r="Y95" s="7">
        <v>0</v>
      </c>
      <c r="Z95" s="7">
        <v>1</v>
      </c>
      <c r="AA95" s="7">
        <v>0</v>
      </c>
      <c r="AB95" s="7">
        <v>0</v>
      </c>
      <c r="AC95" s="7">
        <v>0</v>
      </c>
      <c r="AD95" s="7">
        <v>1</v>
      </c>
      <c r="AE95" s="8">
        <f t="shared" si="90"/>
        <v>67898.108108108107</v>
      </c>
      <c r="AG95" s="17">
        <v>51</v>
      </c>
      <c r="AH95" s="17">
        <v>80264.7553612794</v>
      </c>
      <c r="AI95" s="17">
        <v>4283.3196387205971</v>
      </c>
      <c r="AJ95" s="17">
        <v>1.1448494998341845</v>
      </c>
      <c r="AQ95" s="1">
        <v>51</v>
      </c>
      <c r="AR95" s="7">
        <f t="shared" si="47"/>
        <v>101</v>
      </c>
      <c r="AS95" s="52">
        <f t="shared" si="49"/>
        <v>0.83679833679833682</v>
      </c>
      <c r="AT95" s="52">
        <f t="shared" si="50"/>
        <v>0.98138417626213981</v>
      </c>
      <c r="AU95" s="43"/>
      <c r="AV95" s="1">
        <v>51</v>
      </c>
      <c r="AW95" s="46">
        <f t="shared" si="51"/>
        <v>4283.3196387205971</v>
      </c>
      <c r="AX95" s="46">
        <f t="shared" si="93"/>
        <v>1797.4625546341267</v>
      </c>
      <c r="AY95" s="46">
        <f t="shared" si="93"/>
        <v>3250.5304589615407</v>
      </c>
      <c r="AZ95" s="46">
        <f t="shared" si="93"/>
        <v>-3650.9690998569567</v>
      </c>
      <c r="BA95" s="46">
        <f t="shared" si="93"/>
        <v>-2632.1396455065988</v>
      </c>
      <c r="BB95" s="46">
        <f t="shared" si="93"/>
        <v>-5212.9922333666618</v>
      </c>
      <c r="BC95" s="46">
        <f t="shared" si="93"/>
        <v>-6074.6244740943366</v>
      </c>
      <c r="BD95" s="46">
        <f t="shared" si="93"/>
        <v>-327.33150224639394</v>
      </c>
      <c r="BE95" s="46">
        <f t="shared" si="93"/>
        <v>-634.134167012533</v>
      </c>
      <c r="BF95" s="46">
        <f t="shared" si="93"/>
        <v>2143.7264259792573</v>
      </c>
      <c r="BG95" s="46">
        <f t="shared" si="91"/>
        <v>5228.6942344730342</v>
      </c>
      <c r="BH95" s="46">
        <f t="shared" si="91"/>
        <v>-305.56100246802089</v>
      </c>
      <c r="BI95" s="46">
        <f t="shared" si="91"/>
        <v>-2602.5506705416192</v>
      </c>
      <c r="BJ95" s="1">
        <v>51</v>
      </c>
      <c r="BK95" s="60">
        <f t="shared" si="80"/>
        <v>18346827.127449751</v>
      </c>
      <c r="BL95" s="60">
        <f t="shared" si="80"/>
        <v>7699106.6601293907</v>
      </c>
      <c r="BM95" s="60">
        <f t="shared" si="80"/>
        <v>13923060.951129619</v>
      </c>
      <c r="BN95" s="60">
        <f t="shared" si="80"/>
        <v>-15638267.645779351</v>
      </c>
      <c r="BO95" s="60">
        <f t="shared" si="80"/>
        <v>-11274295.435453448</v>
      </c>
      <c r="BP95" s="60">
        <f t="shared" si="80"/>
        <v>-22328912.009677391</v>
      </c>
      <c r="BQ95" s="60">
        <f t="shared" si="80"/>
        <v>-26019558.307741094</v>
      </c>
      <c r="BR95" s="60">
        <f t="shared" si="80"/>
        <v>-1402065.4519438026</v>
      </c>
      <c r="BS95" s="60">
        <f t="shared" si="80"/>
        <v>-2716199.3311484251</v>
      </c>
      <c r="BT95" s="60">
        <f t="shared" si="78"/>
        <v>9182265.500441419</v>
      </c>
      <c r="BU95" s="60">
        <f t="shared" si="78"/>
        <v>22396168.699383732</v>
      </c>
      <c r="BV95" s="60">
        <f t="shared" si="78"/>
        <v>-1308815.4426983343</v>
      </c>
      <c r="BW95" s="60">
        <f t="shared" si="78"/>
        <v>-11147556.397896338</v>
      </c>
    </row>
    <row r="96" spans="1:75">
      <c r="A96" s="2">
        <v>43586</v>
      </c>
      <c r="B96" s="8">
        <f>'WA Sch. 1-2'!B97</f>
        <v>290.02499999999998</v>
      </c>
      <c r="C96" s="8">
        <f>'WA Sch. 1-2'!C97</f>
        <v>84114.500624999986</v>
      </c>
      <c r="D96" s="8">
        <f>'WA Sch. 1-2'!D97</f>
        <v>14.95</v>
      </c>
      <c r="E96" s="8">
        <f>'WA Sch. 1-2'!E97</f>
        <v>187</v>
      </c>
      <c r="F96" s="8">
        <f t="shared" si="83"/>
        <v>34969</v>
      </c>
      <c r="G96" s="8">
        <f>'WA Sch. 1-2'!G97</f>
        <v>13</v>
      </c>
      <c r="H96" s="8">
        <f t="shared" si="84"/>
        <v>103.02499999999998</v>
      </c>
      <c r="I96" s="8">
        <f t="shared" si="84"/>
        <v>49145.500624999986</v>
      </c>
      <c r="J96" s="8">
        <f t="shared" si="84"/>
        <v>1.9499999999999993</v>
      </c>
      <c r="K96" s="9">
        <v>39</v>
      </c>
      <c r="L96" s="9">
        <v>3110140</v>
      </c>
      <c r="M96" s="9">
        <v>-510719</v>
      </c>
      <c r="N96" s="9">
        <f t="shared" si="85"/>
        <v>2599421</v>
      </c>
      <c r="O96" s="9">
        <f t="shared" si="86"/>
        <v>66651.820512820515</v>
      </c>
      <c r="P96" s="8">
        <f t="shared" si="87"/>
        <v>3108.5438837709007</v>
      </c>
      <c r="Q96" s="8">
        <f t="shared" si="88"/>
        <v>69760.364396591409</v>
      </c>
      <c r="R96" s="9">
        <f t="shared" si="81"/>
        <v>2720654.2114670649</v>
      </c>
      <c r="S96" s="21"/>
      <c r="U96" s="2">
        <v>43952</v>
      </c>
      <c r="V96" s="8">
        <f t="shared" ref="V96:W96" si="115">E108</f>
        <v>299.5</v>
      </c>
      <c r="W96" s="8">
        <f t="shared" si="115"/>
        <v>89700.25</v>
      </c>
      <c r="X96" s="7">
        <v>89</v>
      </c>
      <c r="Y96" s="7">
        <v>0</v>
      </c>
      <c r="Z96" s="7">
        <v>0</v>
      </c>
      <c r="AA96" s="7">
        <v>0</v>
      </c>
      <c r="AB96" s="7">
        <v>0</v>
      </c>
      <c r="AC96" s="7">
        <v>1</v>
      </c>
      <c r="AD96" s="54">
        <v>1</v>
      </c>
      <c r="AE96" s="8">
        <f t="shared" si="90"/>
        <v>47406.37837837838</v>
      </c>
      <c r="AG96" s="17">
        <v>52</v>
      </c>
      <c r="AH96" s="17">
        <v>72592.943921673257</v>
      </c>
      <c r="AI96" s="17">
        <v>-877.19392167325714</v>
      </c>
      <c r="AJ96" s="17">
        <v>-0.23445717508609293</v>
      </c>
      <c r="AQ96" s="1">
        <v>52</v>
      </c>
      <c r="AR96" s="7">
        <f t="shared" si="47"/>
        <v>52</v>
      </c>
      <c r="AS96" s="52">
        <f t="shared" si="49"/>
        <v>0.42931392931392931</v>
      </c>
      <c r="AT96" s="52">
        <f t="shared" si="50"/>
        <v>-0.17812111651651327</v>
      </c>
      <c r="AU96" s="43"/>
      <c r="AV96" s="1">
        <v>52</v>
      </c>
      <c r="AW96" s="46">
        <f t="shared" si="51"/>
        <v>-877.19392167325714</v>
      </c>
      <c r="AX96" s="46">
        <f t="shared" si="93"/>
        <v>4283.3196387205971</v>
      </c>
      <c r="AY96" s="46">
        <f t="shared" si="93"/>
        <v>1797.4625546341267</v>
      </c>
      <c r="AZ96" s="46">
        <f t="shared" si="93"/>
        <v>3250.5304589615407</v>
      </c>
      <c r="BA96" s="46">
        <f t="shared" si="93"/>
        <v>-3650.9690998569567</v>
      </c>
      <c r="BB96" s="46">
        <f t="shared" si="93"/>
        <v>-2632.1396455065988</v>
      </c>
      <c r="BC96" s="46">
        <f t="shared" si="93"/>
        <v>-5212.9922333666618</v>
      </c>
      <c r="BD96" s="46">
        <f t="shared" si="93"/>
        <v>-6074.6244740943366</v>
      </c>
      <c r="BE96" s="46">
        <f t="shared" si="93"/>
        <v>-327.33150224639394</v>
      </c>
      <c r="BF96" s="46">
        <f t="shared" si="93"/>
        <v>-634.134167012533</v>
      </c>
      <c r="BG96" s="46">
        <f t="shared" si="91"/>
        <v>2143.7264259792573</v>
      </c>
      <c r="BH96" s="46">
        <f t="shared" si="91"/>
        <v>5228.6942344730342</v>
      </c>
      <c r="BI96" s="46">
        <f t="shared" si="91"/>
        <v>-305.56100246802089</v>
      </c>
      <c r="BJ96" s="1">
        <v>52</v>
      </c>
      <c r="BK96" s="60">
        <f t="shared" si="80"/>
        <v>769469.17622046766</v>
      </c>
      <c r="BL96" s="60">
        <f t="shared" si="80"/>
        <v>-3757301.9516693209</v>
      </c>
      <c r="BM96" s="60">
        <f t="shared" si="80"/>
        <v>-1576723.2273603196</v>
      </c>
      <c r="BN96" s="60">
        <f t="shared" si="80"/>
        <v>-2851345.5608147914</v>
      </c>
      <c r="BO96" s="60">
        <f t="shared" si="80"/>
        <v>3202607.9026113003</v>
      </c>
      <c r="BP96" s="60">
        <f t="shared" si="80"/>
        <v>2308896.898033509</v>
      </c>
      <c r="BQ96" s="60">
        <f t="shared" si="80"/>
        <v>4572805.1008389918</v>
      </c>
      <c r="BR96" s="60">
        <f t="shared" si="80"/>
        <v>5328623.665122997</v>
      </c>
      <c r="BS96" s="60">
        <f t="shared" si="80"/>
        <v>287133.20414268487</v>
      </c>
      <c r="BT96" s="60">
        <f t="shared" si="78"/>
        <v>556258.63682869298</v>
      </c>
      <c r="BU96" s="60">
        <f t="shared" si="78"/>
        <v>-1880463.7905993108</v>
      </c>
      <c r="BV96" s="60">
        <f t="shared" si="78"/>
        <v>-4586578.800767649</v>
      </c>
      <c r="BW96" s="60">
        <f t="shared" si="78"/>
        <v>268036.25406530756</v>
      </c>
    </row>
    <row r="97" spans="1:75">
      <c r="A97" s="2">
        <v>43617</v>
      </c>
      <c r="B97" s="8">
        <f>'WA Sch. 1-2'!B98</f>
        <v>126.95</v>
      </c>
      <c r="C97" s="8">
        <f>'WA Sch. 1-2'!C98</f>
        <v>16116.302500000002</v>
      </c>
      <c r="D97" s="8">
        <f>'WA Sch. 1-2'!D98</f>
        <v>68</v>
      </c>
      <c r="E97" s="8">
        <f>'WA Sch. 1-2'!E98</f>
        <v>104.5</v>
      </c>
      <c r="F97" s="8">
        <f t="shared" si="83"/>
        <v>10920.25</v>
      </c>
      <c r="G97" s="8">
        <f>'WA Sch. 1-2'!G98</f>
        <v>79.5</v>
      </c>
      <c r="H97" s="8">
        <f t="shared" si="84"/>
        <v>22.450000000000003</v>
      </c>
      <c r="I97" s="8">
        <f t="shared" si="84"/>
        <v>5196.0525000000016</v>
      </c>
      <c r="J97" s="8">
        <f t="shared" si="84"/>
        <v>-11.5</v>
      </c>
      <c r="K97" s="9">
        <v>39</v>
      </c>
      <c r="L97" s="9">
        <v>2599480</v>
      </c>
      <c r="M97" s="9">
        <v>-178791</v>
      </c>
      <c r="N97" s="9">
        <f t="shared" si="85"/>
        <v>2420689</v>
      </c>
      <c r="O97" s="9">
        <f t="shared" si="86"/>
        <v>62068.948717948719</v>
      </c>
      <c r="P97" s="8">
        <f t="shared" si="87"/>
        <v>634.56069385948729</v>
      </c>
      <c r="Q97" s="8">
        <f t="shared" si="88"/>
        <v>62703.509411808205</v>
      </c>
      <c r="R97" s="9">
        <f t="shared" si="81"/>
        <v>2445436.8670605202</v>
      </c>
      <c r="S97" s="21"/>
      <c r="U97" s="2">
        <v>43983</v>
      </c>
      <c r="V97" s="8">
        <f t="shared" ref="V97:W97" si="116">E109</f>
        <v>145.5</v>
      </c>
      <c r="W97" s="8">
        <f t="shared" si="116"/>
        <v>21170.25</v>
      </c>
      <c r="X97" s="7">
        <v>90</v>
      </c>
      <c r="Y97" s="7">
        <v>0</v>
      </c>
      <c r="Z97" s="7">
        <v>0</v>
      </c>
      <c r="AA97" s="7">
        <v>0</v>
      </c>
      <c r="AB97" s="7">
        <v>0</v>
      </c>
      <c r="AC97" s="7">
        <v>0</v>
      </c>
      <c r="AD97" s="7">
        <v>1</v>
      </c>
      <c r="AE97" s="8">
        <f t="shared" si="90"/>
        <v>49005.24324324324</v>
      </c>
      <c r="AG97" s="17">
        <v>53</v>
      </c>
      <c r="AH97" s="17">
        <v>60642.286781788396</v>
      </c>
      <c r="AI97" s="17">
        <v>1905.2882182116009</v>
      </c>
      <c r="AJ97" s="17">
        <v>0.50924713718331049</v>
      </c>
      <c r="AQ97" s="1">
        <v>53</v>
      </c>
      <c r="AR97" s="7">
        <f t="shared" si="47"/>
        <v>84</v>
      </c>
      <c r="AS97" s="52">
        <f t="shared" si="49"/>
        <v>0.69542619542619544</v>
      </c>
      <c r="AT97" s="52">
        <f t="shared" si="50"/>
        <v>0.51129056715173082</v>
      </c>
      <c r="AU97" s="43"/>
      <c r="AV97" s="1">
        <v>53</v>
      </c>
      <c r="AW97" s="46">
        <f t="shared" si="51"/>
        <v>1905.2882182116009</v>
      </c>
      <c r="AX97" s="46">
        <f t="shared" si="93"/>
        <v>-877.19392167325714</v>
      </c>
      <c r="AY97" s="46">
        <f t="shared" si="93"/>
        <v>4283.3196387205971</v>
      </c>
      <c r="AZ97" s="46">
        <f t="shared" si="93"/>
        <v>1797.4625546341267</v>
      </c>
      <c r="BA97" s="46">
        <f t="shared" si="93"/>
        <v>3250.5304589615407</v>
      </c>
      <c r="BB97" s="46">
        <f t="shared" si="93"/>
        <v>-3650.9690998569567</v>
      </c>
      <c r="BC97" s="46">
        <f t="shared" si="93"/>
        <v>-2632.1396455065988</v>
      </c>
      <c r="BD97" s="46">
        <f t="shared" si="93"/>
        <v>-5212.9922333666618</v>
      </c>
      <c r="BE97" s="46">
        <f t="shared" si="93"/>
        <v>-6074.6244740943366</v>
      </c>
      <c r="BF97" s="46">
        <f t="shared" si="93"/>
        <v>-327.33150224639394</v>
      </c>
      <c r="BG97" s="46">
        <f t="shared" si="91"/>
        <v>-634.134167012533</v>
      </c>
      <c r="BH97" s="46">
        <f t="shared" si="91"/>
        <v>2143.7264259792573</v>
      </c>
      <c r="BI97" s="46">
        <f t="shared" si="91"/>
        <v>5228.6942344730342</v>
      </c>
      <c r="BJ97" s="1">
        <v>53</v>
      </c>
      <c r="BK97" s="60">
        <f t="shared" si="80"/>
        <v>3630123.1944560255</v>
      </c>
      <c r="BL97" s="60">
        <f t="shared" si="80"/>
        <v>-1671307.244050863</v>
      </c>
      <c r="BM97" s="60">
        <f t="shared" si="80"/>
        <v>8160958.4424888687</v>
      </c>
      <c r="BN97" s="60">
        <f t="shared" si="80"/>
        <v>3424684.2280210136</v>
      </c>
      <c r="BO97" s="60">
        <f t="shared" si="80"/>
        <v>6193197.3863974912</v>
      </c>
      <c r="BP97" s="60">
        <f t="shared" si="80"/>
        <v>-6956148.411012114</v>
      </c>
      <c r="BQ97" s="60">
        <f t="shared" si="80"/>
        <v>-5014984.6552713988</v>
      </c>
      <c r="BR97" s="60">
        <f t="shared" si="80"/>
        <v>-9932252.6838621572</v>
      </c>
      <c r="BS97" s="60">
        <f t="shared" si="80"/>
        <v>-11573910.440551877</v>
      </c>
      <c r="BT97" s="60">
        <f t="shared" si="78"/>
        <v>-623660.85467952187</v>
      </c>
      <c r="BU97" s="60">
        <f t="shared" si="78"/>
        <v>-1208208.3571743772</v>
      </c>
      <c r="BV97" s="60">
        <f t="shared" si="78"/>
        <v>4084416.7024872364</v>
      </c>
      <c r="BW97" s="60">
        <f t="shared" si="78"/>
        <v>9962169.5215725638</v>
      </c>
    </row>
    <row r="98" spans="1:75">
      <c r="A98" s="2">
        <v>43647</v>
      </c>
      <c r="B98" s="8">
        <f>'WA Sch. 1-2'!B99</f>
        <v>14.1</v>
      </c>
      <c r="C98" s="8">
        <f>'WA Sch. 1-2'!C99</f>
        <v>198.81</v>
      </c>
      <c r="D98" s="8">
        <f>'WA Sch. 1-2'!D99</f>
        <v>240.05</v>
      </c>
      <c r="E98" s="8">
        <f>'WA Sch. 1-2'!E99</f>
        <v>9.5</v>
      </c>
      <c r="F98" s="8">
        <f t="shared" si="83"/>
        <v>90.25</v>
      </c>
      <c r="G98" s="8">
        <f>'WA Sch. 1-2'!G99</f>
        <v>136</v>
      </c>
      <c r="H98" s="8">
        <f t="shared" si="84"/>
        <v>4.5999999999999996</v>
      </c>
      <c r="I98" s="8">
        <f t="shared" si="84"/>
        <v>108.56</v>
      </c>
      <c r="J98" s="8">
        <f t="shared" si="84"/>
        <v>104.05000000000001</v>
      </c>
      <c r="K98" s="9">
        <v>39</v>
      </c>
      <c r="L98" s="9">
        <v>2420678</v>
      </c>
      <c r="M98" s="9">
        <v>2275</v>
      </c>
      <c r="N98" s="9">
        <f t="shared" si="85"/>
        <v>2422953</v>
      </c>
      <c r="O98" s="9">
        <f t="shared" si="86"/>
        <v>62127</v>
      </c>
      <c r="P98" s="8">
        <f t="shared" si="87"/>
        <v>122.59592581278177</v>
      </c>
      <c r="Q98" s="8">
        <f t="shared" si="88"/>
        <v>62249.595925812784</v>
      </c>
      <c r="R98" s="9">
        <f t="shared" si="81"/>
        <v>2427734.2411066988</v>
      </c>
      <c r="S98" s="21"/>
      <c r="U98" s="2">
        <v>44013</v>
      </c>
      <c r="V98" s="8">
        <f t="shared" ref="V98:W98" si="117">E110</f>
        <v>22.5</v>
      </c>
      <c r="W98" s="8">
        <f t="shared" si="117"/>
        <v>506.25</v>
      </c>
      <c r="X98" s="7">
        <v>91</v>
      </c>
      <c r="Y98" s="7">
        <v>0</v>
      </c>
      <c r="Z98" s="7">
        <v>0</v>
      </c>
      <c r="AA98" s="7">
        <v>0</v>
      </c>
      <c r="AB98" s="7">
        <v>0</v>
      </c>
      <c r="AC98" s="7">
        <v>0</v>
      </c>
      <c r="AD98" s="7">
        <v>1</v>
      </c>
      <c r="AE98" s="8">
        <f t="shared" si="90"/>
        <v>43408.2</v>
      </c>
      <c r="AG98" s="17">
        <v>54</v>
      </c>
      <c r="AH98" s="17">
        <v>54904.066532611207</v>
      </c>
      <c r="AI98" s="17">
        <v>8392.0084673887905</v>
      </c>
      <c r="AJ98" s="17">
        <v>2.2430235207391687</v>
      </c>
      <c r="AQ98" s="1">
        <v>54</v>
      </c>
      <c r="AR98" s="7">
        <f t="shared" si="47"/>
        <v>119</v>
      </c>
      <c r="AS98" s="52">
        <f t="shared" si="49"/>
        <v>0.98648648648648651</v>
      </c>
      <c r="AT98" s="52">
        <f t="shared" si="50"/>
        <v>2.2111272410853289</v>
      </c>
      <c r="AU98" s="43"/>
      <c r="AV98" s="1">
        <v>54</v>
      </c>
      <c r="AW98" s="46">
        <f t="shared" si="51"/>
        <v>8392.0084673887905</v>
      </c>
      <c r="AX98" s="46">
        <f t="shared" si="93"/>
        <v>1905.2882182116009</v>
      </c>
      <c r="AY98" s="46">
        <f t="shared" si="93"/>
        <v>-877.19392167325714</v>
      </c>
      <c r="AZ98" s="46">
        <f t="shared" si="93"/>
        <v>4283.3196387205971</v>
      </c>
      <c r="BA98" s="46">
        <f t="shared" si="93"/>
        <v>1797.4625546341267</v>
      </c>
      <c r="BB98" s="46">
        <f t="shared" si="93"/>
        <v>3250.5304589615407</v>
      </c>
      <c r="BC98" s="46">
        <f t="shared" si="93"/>
        <v>-3650.9690998569567</v>
      </c>
      <c r="BD98" s="46">
        <f t="shared" si="93"/>
        <v>-2632.1396455065988</v>
      </c>
      <c r="BE98" s="46">
        <f t="shared" si="93"/>
        <v>-5212.9922333666618</v>
      </c>
      <c r="BF98" s="46">
        <f t="shared" si="93"/>
        <v>-6074.6244740943366</v>
      </c>
      <c r="BG98" s="46">
        <f t="shared" si="91"/>
        <v>-327.33150224639394</v>
      </c>
      <c r="BH98" s="46">
        <f t="shared" si="91"/>
        <v>-634.134167012533</v>
      </c>
      <c r="BI98" s="46">
        <f t="shared" si="91"/>
        <v>2143.7264259792573</v>
      </c>
      <c r="BJ98" s="1">
        <v>54</v>
      </c>
      <c r="BK98" s="60">
        <f t="shared" si="80"/>
        <v>70425806.116725549</v>
      </c>
      <c r="BL98" s="60">
        <f t="shared" si="80"/>
        <v>15989194.860048097</v>
      </c>
      <c r="BM98" s="60">
        <f t="shared" si="80"/>
        <v>-7361418.8182237791</v>
      </c>
      <c r="BN98" s="60">
        <f t="shared" si="80"/>
        <v>35945654.676676244</v>
      </c>
      <c r="BO98" s="60">
        <f t="shared" si="80"/>
        <v>15084320.978304114</v>
      </c>
      <c r="BP98" s="60">
        <f t="shared" si="80"/>
        <v>27278479.135110691</v>
      </c>
      <c r="BQ98" s="60">
        <f t="shared" si="80"/>
        <v>-30638963.600174304</v>
      </c>
      <c r="BR98" s="60">
        <f t="shared" si="80"/>
        <v>-22088938.192440975</v>
      </c>
      <c r="BS98" s="60">
        <f t="shared" si="80"/>
        <v>-43747474.962844953</v>
      </c>
      <c r="BT98" s="60">
        <f t="shared" si="78"/>
        <v>-50978300.022806793</v>
      </c>
      <c r="BU98" s="60">
        <f t="shared" si="78"/>
        <v>-2746968.7384946435</v>
      </c>
      <c r="BV98" s="60">
        <f t="shared" si="78"/>
        <v>-5321659.2990295347</v>
      </c>
      <c r="BW98" s="60">
        <f t="shared" si="78"/>
        <v>17990170.318583284</v>
      </c>
    </row>
    <row r="99" spans="1:75">
      <c r="A99" s="2">
        <v>43678</v>
      </c>
      <c r="B99" s="8">
        <f>'WA Sch. 1-2'!B100</f>
        <v>19.350000000000001</v>
      </c>
      <c r="C99" s="8">
        <f>'WA Sch. 1-2'!C100</f>
        <v>374.42250000000007</v>
      </c>
      <c r="D99" s="8">
        <f>'WA Sch. 1-2'!D100</f>
        <v>204.95</v>
      </c>
      <c r="E99" s="8">
        <f>'WA Sch. 1-2'!E100</f>
        <v>3.5</v>
      </c>
      <c r="F99" s="8">
        <f t="shared" si="83"/>
        <v>12.25</v>
      </c>
      <c r="G99" s="8">
        <f>'WA Sch. 1-2'!G100</f>
        <v>201</v>
      </c>
      <c r="H99" s="8">
        <f t="shared" si="84"/>
        <v>15.850000000000001</v>
      </c>
      <c r="I99" s="8">
        <f t="shared" si="84"/>
        <v>362.17250000000007</v>
      </c>
      <c r="J99" s="8">
        <f t="shared" si="84"/>
        <v>3.9499999999999886</v>
      </c>
      <c r="K99" s="9">
        <v>39</v>
      </c>
      <c r="L99" s="9">
        <v>2424503</v>
      </c>
      <c r="M99" s="9">
        <v>-97383</v>
      </c>
      <c r="N99" s="9">
        <f t="shared" si="85"/>
        <v>2327120</v>
      </c>
      <c r="O99" s="9">
        <f t="shared" si="86"/>
        <v>59669.743589743586</v>
      </c>
      <c r="P99" s="8">
        <f t="shared" si="87"/>
        <v>422.33059662300622</v>
      </c>
      <c r="Q99" s="8">
        <f t="shared" si="88"/>
        <v>60092.07418636659</v>
      </c>
      <c r="R99" s="9">
        <f t="shared" si="81"/>
        <v>2343590.893268297</v>
      </c>
      <c r="S99" s="21"/>
      <c r="U99" s="2">
        <v>44044</v>
      </c>
      <c r="V99" s="8">
        <f t="shared" ref="V99:W99" si="118">E111</f>
        <v>11.5</v>
      </c>
      <c r="W99" s="8">
        <f t="shared" si="118"/>
        <v>132.25</v>
      </c>
      <c r="X99" s="7">
        <v>92</v>
      </c>
      <c r="Y99" s="7">
        <v>0</v>
      </c>
      <c r="Z99" s="7">
        <v>0</v>
      </c>
      <c r="AA99" s="7">
        <v>0</v>
      </c>
      <c r="AB99" s="7">
        <v>0</v>
      </c>
      <c r="AC99" s="7">
        <v>0</v>
      </c>
      <c r="AD99" s="7">
        <v>1</v>
      </c>
      <c r="AE99" s="8">
        <f t="shared" si="90"/>
        <v>47369.648648648646</v>
      </c>
      <c r="AG99" s="17">
        <v>55</v>
      </c>
      <c r="AH99" s="17">
        <v>53286.984426688301</v>
      </c>
      <c r="AI99" s="17">
        <v>323.86557331169752</v>
      </c>
      <c r="AJ99" s="17">
        <v>8.656307978224044E-2</v>
      </c>
      <c r="AQ99" s="1">
        <v>55</v>
      </c>
      <c r="AR99" s="7">
        <f t="shared" si="47"/>
        <v>68</v>
      </c>
      <c r="AS99" s="52">
        <f t="shared" si="49"/>
        <v>0.56237006237006237</v>
      </c>
      <c r="AT99" s="52">
        <f t="shared" si="50"/>
        <v>0.15698093272589608</v>
      </c>
      <c r="AU99" s="43"/>
      <c r="AV99" s="1">
        <v>55</v>
      </c>
      <c r="AW99" s="46">
        <f t="shared" si="51"/>
        <v>323.86557331169752</v>
      </c>
      <c r="AX99" s="46">
        <f t="shared" si="93"/>
        <v>8392.0084673887905</v>
      </c>
      <c r="AY99" s="46">
        <f t="shared" si="93"/>
        <v>1905.2882182116009</v>
      </c>
      <c r="AZ99" s="46">
        <f t="shared" si="93"/>
        <v>-877.19392167325714</v>
      </c>
      <c r="BA99" s="46">
        <f t="shared" si="93"/>
        <v>4283.3196387205971</v>
      </c>
      <c r="BB99" s="46">
        <f t="shared" si="93"/>
        <v>1797.4625546341267</v>
      </c>
      <c r="BC99" s="46">
        <f t="shared" si="93"/>
        <v>3250.5304589615407</v>
      </c>
      <c r="BD99" s="46">
        <f t="shared" si="93"/>
        <v>-3650.9690998569567</v>
      </c>
      <c r="BE99" s="46">
        <f t="shared" si="93"/>
        <v>-2632.1396455065988</v>
      </c>
      <c r="BF99" s="46">
        <f t="shared" si="93"/>
        <v>-5212.9922333666618</v>
      </c>
      <c r="BG99" s="46">
        <f t="shared" si="91"/>
        <v>-6074.6244740943366</v>
      </c>
      <c r="BH99" s="46">
        <f t="shared" si="91"/>
        <v>-327.33150224639394</v>
      </c>
      <c r="BI99" s="46">
        <f t="shared" si="91"/>
        <v>-634.134167012533</v>
      </c>
      <c r="BJ99" s="1">
        <v>55</v>
      </c>
      <c r="BK99" s="60">
        <f t="shared" si="80"/>
        <v>104888.90957652958</v>
      </c>
      <c r="BL99" s="60">
        <f t="shared" si="80"/>
        <v>2717882.6335276933</v>
      </c>
      <c r="BM99" s="60">
        <f t="shared" si="80"/>
        <v>617057.26111517462</v>
      </c>
      <c r="BN99" s="60">
        <f t="shared" ref="BN99:BW138" si="119">($AW99-$BK$172)*(AZ99-$BK$172)</f>
        <v>-284092.9123482586</v>
      </c>
      <c r="BO99" s="60">
        <f t="shared" si="119"/>
        <v>1387219.7704716064</v>
      </c>
      <c r="BP99" s="60">
        <f t="shared" si="119"/>
        <v>582136.24076293921</v>
      </c>
      <c r="BQ99" s="60">
        <f t="shared" si="119"/>
        <v>1052734.9106587977</v>
      </c>
      <c r="BR99" s="60">
        <f t="shared" si="119"/>
        <v>-1182423.2006685429</v>
      </c>
      <c r="BS99" s="60">
        <f t="shared" si="119"/>
        <v>-852459.4153284966</v>
      </c>
      <c r="BT99" s="60">
        <f t="shared" si="78"/>
        <v>-1688308.7183288338</v>
      </c>
      <c r="BU99" s="60">
        <f t="shared" si="78"/>
        <v>-1967361.7379559649</v>
      </c>
      <c r="BV99" s="60">
        <f t="shared" si="78"/>
        <v>-106011.40463800766</v>
      </c>
      <c r="BW99" s="60">
        <f t="shared" si="78"/>
        <v>-205374.22555605698</v>
      </c>
    </row>
    <row r="100" spans="1:75">
      <c r="A100" s="2">
        <v>43709</v>
      </c>
      <c r="B100" s="8">
        <f>'WA Sch. 1-2'!B101</f>
        <v>152.32499999999999</v>
      </c>
      <c r="C100" s="8">
        <f>'WA Sch. 1-2'!C101</f>
        <v>23202.905624999996</v>
      </c>
      <c r="D100" s="8">
        <f>'WA Sch. 1-2'!D101</f>
        <v>43.875</v>
      </c>
      <c r="E100" s="8">
        <f>'WA Sch. 1-2'!E101</f>
        <v>213</v>
      </c>
      <c r="F100" s="8">
        <f t="shared" si="83"/>
        <v>45369</v>
      </c>
      <c r="G100" s="8">
        <f>'WA Sch. 1-2'!G101</f>
        <v>35.5</v>
      </c>
      <c r="H100" s="8">
        <f t="shared" si="84"/>
        <v>-60.675000000000011</v>
      </c>
      <c r="I100" s="8">
        <f t="shared" si="84"/>
        <v>-22166.094375000004</v>
      </c>
      <c r="J100" s="8">
        <f t="shared" si="84"/>
        <v>8.375</v>
      </c>
      <c r="K100" s="9">
        <v>39</v>
      </c>
      <c r="L100" s="9">
        <v>2325589</v>
      </c>
      <c r="M100" s="9">
        <v>240621</v>
      </c>
      <c r="N100" s="9">
        <f t="shared" si="85"/>
        <v>2566210</v>
      </c>
      <c r="O100" s="9">
        <f t="shared" si="86"/>
        <v>65800.256410256407</v>
      </c>
      <c r="P100" s="8">
        <f t="shared" si="87"/>
        <v>-1778.0942618629178</v>
      </c>
      <c r="Q100" s="8">
        <f t="shared" si="88"/>
        <v>64022.162148393487</v>
      </c>
      <c r="R100" s="9">
        <f t="shared" si="81"/>
        <v>2496864.323787346</v>
      </c>
      <c r="S100" s="21"/>
      <c r="U100" s="2">
        <v>44075</v>
      </c>
      <c r="V100" s="8">
        <f t="shared" ref="V100:W100" si="120">E112</f>
        <v>90.5</v>
      </c>
      <c r="W100" s="8">
        <f t="shared" si="120"/>
        <v>8190.25</v>
      </c>
      <c r="X100" s="7">
        <v>93</v>
      </c>
      <c r="Y100" s="7">
        <v>0</v>
      </c>
      <c r="Z100" s="7">
        <v>0</v>
      </c>
      <c r="AA100" s="7">
        <v>0</v>
      </c>
      <c r="AB100" s="7">
        <v>0</v>
      </c>
      <c r="AC100" s="7">
        <v>0</v>
      </c>
      <c r="AD100" s="7">
        <v>1</v>
      </c>
      <c r="AE100" s="8">
        <f t="shared" si="90"/>
        <v>48250.891891891893</v>
      </c>
      <c r="AG100" s="17">
        <v>56</v>
      </c>
      <c r="AH100" s="17">
        <v>53637.058095764529</v>
      </c>
      <c r="AI100" s="17">
        <v>4836.4419042354712</v>
      </c>
      <c r="AJ100" s="17">
        <v>1.2926885131306567</v>
      </c>
      <c r="AQ100" s="1">
        <v>56</v>
      </c>
      <c r="AR100" s="7">
        <f t="shared" si="47"/>
        <v>107</v>
      </c>
      <c r="AS100" s="52">
        <f t="shared" si="49"/>
        <v>0.88669438669438672</v>
      </c>
      <c r="AT100" s="52">
        <f t="shared" si="50"/>
        <v>1.2091343701602324</v>
      </c>
      <c r="AU100" s="43"/>
      <c r="AV100" s="1">
        <v>56</v>
      </c>
      <c r="AW100" s="46">
        <f t="shared" si="51"/>
        <v>4836.4419042354712</v>
      </c>
      <c r="AX100" s="46">
        <f t="shared" si="93"/>
        <v>323.86557331169752</v>
      </c>
      <c r="AY100" s="46">
        <f t="shared" si="93"/>
        <v>8392.0084673887905</v>
      </c>
      <c r="AZ100" s="46">
        <f t="shared" si="93"/>
        <v>1905.2882182116009</v>
      </c>
      <c r="BA100" s="46">
        <f t="shared" si="93"/>
        <v>-877.19392167325714</v>
      </c>
      <c r="BB100" s="46">
        <f t="shared" si="93"/>
        <v>4283.3196387205971</v>
      </c>
      <c r="BC100" s="46">
        <f t="shared" si="93"/>
        <v>1797.4625546341267</v>
      </c>
      <c r="BD100" s="46">
        <f t="shared" si="93"/>
        <v>3250.5304589615407</v>
      </c>
      <c r="BE100" s="46">
        <f t="shared" si="93"/>
        <v>-3650.9690998569567</v>
      </c>
      <c r="BF100" s="46">
        <f t="shared" si="93"/>
        <v>-2632.1396455065988</v>
      </c>
      <c r="BG100" s="46">
        <f t="shared" si="91"/>
        <v>-5212.9922333666618</v>
      </c>
      <c r="BH100" s="46">
        <f t="shared" si="91"/>
        <v>-6074.6244740943366</v>
      </c>
      <c r="BI100" s="46">
        <f t="shared" si="91"/>
        <v>-327.33150224639394</v>
      </c>
      <c r="BJ100" s="1">
        <v>56</v>
      </c>
      <c r="BK100" s="60">
        <f t="shared" ref="BK100:BV150" si="121">($AW100-$BK$172)*(AW100-$BK$172)</f>
        <v>23391170.293045059</v>
      </c>
      <c r="BL100" s="60">
        <f t="shared" si="121"/>
        <v>1566357.030104059</v>
      </c>
      <c r="BM100" s="60">
        <f t="shared" si="121"/>
        <v>40587461.412378356</v>
      </c>
      <c r="BN100" s="60">
        <f t="shared" si="119"/>
        <v>9214815.7782048807</v>
      </c>
      <c r="BO100" s="60">
        <f t="shared" si="119"/>
        <v>-4242497.4409210971</v>
      </c>
      <c r="BP100" s="60">
        <f t="shared" si="119"/>
        <v>20716026.589943253</v>
      </c>
      <c r="BQ100" s="60">
        <f t="shared" si="119"/>
        <v>8693323.2205267847</v>
      </c>
      <c r="BR100" s="60">
        <f t="shared" si="119"/>
        <v>15721001.722715544</v>
      </c>
      <c r="BS100" s="60">
        <f t="shared" si="119"/>
        <v>-17657699.945617016</v>
      </c>
      <c r="BT100" s="60">
        <f t="shared" si="78"/>
        <v>-12730190.479327563</v>
      </c>
      <c r="BU100" s="60">
        <f t="shared" si="78"/>
        <v>-25212334.083908588</v>
      </c>
      <c r="BV100" s="60">
        <f t="shared" si="78"/>
        <v>-29379568.35900424</v>
      </c>
      <c r="BW100" s="60">
        <f t="shared" si="78"/>
        <v>-1583119.7940407023</v>
      </c>
    </row>
    <row r="101" spans="1:75">
      <c r="A101" s="2">
        <v>43739</v>
      </c>
      <c r="B101" s="8">
        <f>'WA Sch. 1-2'!B102</f>
        <v>510.4</v>
      </c>
      <c r="C101" s="8">
        <f>'WA Sch. 1-2'!C102</f>
        <v>260508.15999999997</v>
      </c>
      <c r="D101" s="8">
        <f>'WA Sch. 1-2'!D102</f>
        <v>0.65</v>
      </c>
      <c r="E101" s="8">
        <f>'WA Sch. 1-2'!E102</f>
        <v>706</v>
      </c>
      <c r="F101" s="8">
        <f t="shared" si="83"/>
        <v>498436</v>
      </c>
      <c r="G101" s="8">
        <f>'WA Sch. 1-2'!G102</f>
        <v>0</v>
      </c>
      <c r="H101" s="8">
        <f t="shared" si="84"/>
        <v>-195.60000000000002</v>
      </c>
      <c r="I101" s="8">
        <f t="shared" si="84"/>
        <v>-237927.84000000003</v>
      </c>
      <c r="J101" s="8">
        <f t="shared" si="84"/>
        <v>0.65</v>
      </c>
      <c r="K101" s="9">
        <v>38</v>
      </c>
      <c r="L101" s="9">
        <v>2566070</v>
      </c>
      <c r="M101" s="9">
        <v>644784</v>
      </c>
      <c r="N101" s="9">
        <f t="shared" si="85"/>
        <v>3210854</v>
      </c>
      <c r="O101" s="9">
        <f t="shared" si="86"/>
        <v>84496.15789473684</v>
      </c>
      <c r="P101" s="8">
        <f t="shared" si="87"/>
        <v>-7024.9560688442925</v>
      </c>
      <c r="Q101" s="8">
        <f t="shared" si="88"/>
        <v>77471.201825892553</v>
      </c>
      <c r="R101" s="9">
        <f t="shared" si="81"/>
        <v>2943905.669383917</v>
      </c>
      <c r="S101" s="21"/>
      <c r="U101" s="2">
        <v>44105</v>
      </c>
      <c r="V101" s="8">
        <f t="shared" ref="V101:W101" si="122">E113</f>
        <v>530</v>
      </c>
      <c r="W101" s="8">
        <f t="shared" si="122"/>
        <v>280900</v>
      </c>
      <c r="X101" s="7">
        <v>94</v>
      </c>
      <c r="Y101" s="7">
        <v>0</v>
      </c>
      <c r="Z101" s="7">
        <v>0</v>
      </c>
      <c r="AA101" s="7">
        <v>1</v>
      </c>
      <c r="AB101" s="7">
        <v>0</v>
      </c>
      <c r="AC101" s="7">
        <v>0</v>
      </c>
      <c r="AD101" s="7">
        <v>1</v>
      </c>
      <c r="AE101" s="8">
        <f t="shared" si="90"/>
        <v>77290.16216216216</v>
      </c>
      <c r="AG101" s="17">
        <v>57</v>
      </c>
      <c r="AH101" s="17">
        <v>58506.259055186449</v>
      </c>
      <c r="AI101" s="17">
        <v>-3259.7340551864472</v>
      </c>
      <c r="AJ101" s="17">
        <v>-0.8712646305768954</v>
      </c>
      <c r="AQ101" s="1">
        <v>57</v>
      </c>
      <c r="AR101" s="7">
        <f t="shared" si="47"/>
        <v>23</v>
      </c>
      <c r="AS101" s="52">
        <f t="shared" si="49"/>
        <v>0.18814968814968816</v>
      </c>
      <c r="AT101" s="52">
        <f t="shared" si="50"/>
        <v>-0.88473536642075068</v>
      </c>
      <c r="AU101" s="43"/>
      <c r="AV101" s="1">
        <v>57</v>
      </c>
      <c r="AW101" s="46">
        <f t="shared" si="51"/>
        <v>-3259.7340551864472</v>
      </c>
      <c r="AX101" s="46">
        <f t="shared" si="93"/>
        <v>4836.4419042354712</v>
      </c>
      <c r="AY101" s="46">
        <f t="shared" si="93"/>
        <v>323.86557331169752</v>
      </c>
      <c r="AZ101" s="46">
        <f t="shared" si="93"/>
        <v>8392.0084673887905</v>
      </c>
      <c r="BA101" s="46">
        <f t="shared" si="93"/>
        <v>1905.2882182116009</v>
      </c>
      <c r="BB101" s="46">
        <f t="shared" si="93"/>
        <v>-877.19392167325714</v>
      </c>
      <c r="BC101" s="46">
        <f t="shared" si="93"/>
        <v>4283.3196387205971</v>
      </c>
      <c r="BD101" s="46">
        <f t="shared" si="93"/>
        <v>1797.4625546341267</v>
      </c>
      <c r="BE101" s="46">
        <f t="shared" si="93"/>
        <v>3250.5304589615407</v>
      </c>
      <c r="BF101" s="46">
        <f t="shared" si="93"/>
        <v>-3650.9690998569567</v>
      </c>
      <c r="BG101" s="46">
        <f t="shared" si="91"/>
        <v>-2632.1396455065988</v>
      </c>
      <c r="BH101" s="46">
        <f t="shared" si="91"/>
        <v>-5212.9922333666618</v>
      </c>
      <c r="BI101" s="46">
        <f t="shared" si="91"/>
        <v>-6074.6244740943366</v>
      </c>
      <c r="BJ101" s="1">
        <v>57</v>
      </c>
      <c r="BK101" s="60">
        <f t="shared" si="121"/>
        <v>10625866.110542128</v>
      </c>
      <c r="BL101" s="60">
        <f t="shared" si="121"/>
        <v>-15765514.381167119</v>
      </c>
      <c r="BM101" s="60">
        <f t="shared" si="121"/>
        <v>-1055715.6386266917</v>
      </c>
      <c r="BN101" s="60">
        <f t="shared" si="119"/>
        <v>-27355715.792560145</v>
      </c>
      <c r="BO101" s="60">
        <f t="shared" si="119"/>
        <v>-6210732.8898498937</v>
      </c>
      <c r="BP101" s="60">
        <f t="shared" si="119"/>
        <v>2859418.8994807731</v>
      </c>
      <c r="BQ101" s="60">
        <f t="shared" si="119"/>
        <v>-13962482.895586418</v>
      </c>
      <c r="BR101" s="60">
        <f t="shared" si="119"/>
        <v>-5859249.9022633266</v>
      </c>
      <c r="BS101" s="60">
        <f t="shared" si="119"/>
        <v>-10595864.834497767</v>
      </c>
      <c r="BT101" s="60">
        <f t="shared" si="78"/>
        <v>11901188.30923697</v>
      </c>
      <c r="BU101" s="60">
        <f t="shared" si="78"/>
        <v>8580075.2404641062</v>
      </c>
      <c r="BV101" s="60">
        <f t="shared" si="78"/>
        <v>16992968.312527563</v>
      </c>
      <c r="BW101" s="60">
        <f t="shared" si="78"/>
        <v>19801660.270674154</v>
      </c>
    </row>
    <row r="102" spans="1:75">
      <c r="A102" s="2">
        <v>43770</v>
      </c>
      <c r="B102" s="8">
        <f>'WA Sch. 1-2'!B103</f>
        <v>874.97500000000002</v>
      </c>
      <c r="C102" s="8">
        <f>'WA Sch. 1-2'!C103</f>
        <v>765581.25062499999</v>
      </c>
      <c r="D102" s="8">
        <f>'WA Sch. 1-2'!D103</f>
        <v>0</v>
      </c>
      <c r="E102" s="8">
        <f>'WA Sch. 1-2'!E103</f>
        <v>882</v>
      </c>
      <c r="F102" s="8">
        <f t="shared" si="83"/>
        <v>777924</v>
      </c>
      <c r="G102" s="8">
        <f>'WA Sch. 1-2'!G103</f>
        <v>0</v>
      </c>
      <c r="H102" s="8">
        <f t="shared" si="84"/>
        <v>-7.0249999999999773</v>
      </c>
      <c r="I102" s="8">
        <f t="shared" si="84"/>
        <v>-12342.749375000014</v>
      </c>
      <c r="J102" s="8">
        <f t="shared" si="84"/>
        <v>0</v>
      </c>
      <c r="K102" s="9">
        <v>37</v>
      </c>
      <c r="L102" s="9">
        <v>3210635</v>
      </c>
      <c r="M102" s="9">
        <v>-4649</v>
      </c>
      <c r="N102" s="9">
        <f t="shared" si="85"/>
        <v>3205986</v>
      </c>
      <c r="O102" s="9">
        <f t="shared" si="86"/>
        <v>86648.270270270266</v>
      </c>
      <c r="P102" s="8">
        <f t="shared" si="87"/>
        <v>-281.79498931030469</v>
      </c>
      <c r="Q102" s="8">
        <f t="shared" si="88"/>
        <v>86366.475280959959</v>
      </c>
      <c r="R102" s="9">
        <f t="shared" si="81"/>
        <v>3195559.5853955187</v>
      </c>
      <c r="S102" s="21"/>
      <c r="U102" s="2">
        <v>44136</v>
      </c>
      <c r="V102" s="8">
        <f t="shared" ref="V102:W102" si="123">E114</f>
        <v>836</v>
      </c>
      <c r="W102" s="8">
        <f t="shared" si="123"/>
        <v>698896</v>
      </c>
      <c r="X102" s="7">
        <v>95</v>
      </c>
      <c r="Y102" s="7">
        <v>0</v>
      </c>
      <c r="Z102" s="7">
        <v>0</v>
      </c>
      <c r="AA102" s="7">
        <v>0</v>
      </c>
      <c r="AB102" s="7">
        <v>0</v>
      </c>
      <c r="AC102" s="7">
        <v>0</v>
      </c>
      <c r="AD102" s="7">
        <v>1</v>
      </c>
      <c r="AE102" s="8">
        <f t="shared" si="90"/>
        <v>76305.236842105267</v>
      </c>
      <c r="AG102" s="17">
        <v>58</v>
      </c>
      <c r="AH102" s="17">
        <v>74492.290179703632</v>
      </c>
      <c r="AI102" s="17">
        <v>2655.7348202963622</v>
      </c>
      <c r="AJ102" s="17">
        <v>0.70982717545139196</v>
      </c>
      <c r="AQ102" s="1">
        <v>58</v>
      </c>
      <c r="AR102" s="7">
        <f t="shared" si="47"/>
        <v>91</v>
      </c>
      <c r="AS102" s="52">
        <f t="shared" si="49"/>
        <v>0.75363825363825365</v>
      </c>
      <c r="AT102" s="52">
        <f t="shared" si="50"/>
        <v>0.68598353263417977</v>
      </c>
      <c r="AU102" s="43"/>
      <c r="AV102" s="1">
        <v>58</v>
      </c>
      <c r="AW102" s="46">
        <f t="shared" si="51"/>
        <v>2655.7348202963622</v>
      </c>
      <c r="AX102" s="46">
        <f t="shared" si="93"/>
        <v>-3259.7340551864472</v>
      </c>
      <c r="AY102" s="46">
        <f t="shared" si="93"/>
        <v>4836.4419042354712</v>
      </c>
      <c r="AZ102" s="46">
        <f t="shared" si="93"/>
        <v>323.86557331169752</v>
      </c>
      <c r="BA102" s="46">
        <f t="shared" ref="AX102:BH129" si="124">AZ101</f>
        <v>8392.0084673887905</v>
      </c>
      <c r="BB102" s="46">
        <f t="shared" si="124"/>
        <v>1905.2882182116009</v>
      </c>
      <c r="BC102" s="46">
        <f t="shared" si="124"/>
        <v>-877.19392167325714</v>
      </c>
      <c r="BD102" s="46">
        <f t="shared" si="124"/>
        <v>4283.3196387205971</v>
      </c>
      <c r="BE102" s="46">
        <f t="shared" si="124"/>
        <v>1797.4625546341267</v>
      </c>
      <c r="BF102" s="46">
        <f t="shared" si="124"/>
        <v>3250.5304589615407</v>
      </c>
      <c r="BG102" s="46">
        <f t="shared" si="91"/>
        <v>-3650.9690998569567</v>
      </c>
      <c r="BH102" s="46">
        <f t="shared" si="91"/>
        <v>-2632.1396455065988</v>
      </c>
      <c r="BI102" s="46">
        <f t="shared" si="91"/>
        <v>-5212.9922333666618</v>
      </c>
      <c r="BJ102" s="1">
        <v>58</v>
      </c>
      <c r="BK102" s="60">
        <f t="shared" si="121"/>
        <v>7052927.4357346743</v>
      </c>
      <c r="BL102" s="60">
        <f t="shared" si="121"/>
        <v>-8656989.2352645248</v>
      </c>
      <c r="BM102" s="60">
        <f t="shared" si="121"/>
        <v>12844307.17141876</v>
      </c>
      <c r="BN102" s="60">
        <f t="shared" si="119"/>
        <v>860101.08013918856</v>
      </c>
      <c r="BO102" s="60">
        <f t="shared" si="119"/>
        <v>22286949.099066578</v>
      </c>
      <c r="BP102" s="60">
        <f t="shared" si="119"/>
        <v>5059940.2638050681</v>
      </c>
      <c r="BQ102" s="60">
        <f t="shared" si="119"/>
        <v>-2329594.4419399477</v>
      </c>
      <c r="BR102" s="60">
        <f t="shared" si="119"/>
        <v>11375361.111009685</v>
      </c>
      <c r="BS102" s="60">
        <f t="shared" si="119"/>
        <v>4773583.8945208061</v>
      </c>
      <c r="BT102" s="60">
        <f t="shared" si="78"/>
        <v>8632546.9242982157</v>
      </c>
      <c r="BU102" s="60">
        <f t="shared" si="78"/>
        <v>-9696005.766316209</v>
      </c>
      <c r="BV102" s="60">
        <f t="shared" si="78"/>
        <v>-6990264.9084543968</v>
      </c>
      <c r="BW102" s="60">
        <f t="shared" si="78"/>
        <v>-13844324.992086401</v>
      </c>
    </row>
    <row r="103" spans="1:75">
      <c r="A103" s="2">
        <v>43800</v>
      </c>
      <c r="B103" s="8">
        <f>'WA Sch. 1-2'!B104</f>
        <v>1138.7249999999999</v>
      </c>
      <c r="C103" s="8">
        <f>'WA Sch. 1-2'!C104</f>
        <v>1296694.6256249999</v>
      </c>
      <c r="D103" s="8">
        <f>'WA Sch. 1-2'!D104</f>
        <v>0</v>
      </c>
      <c r="E103" s="8">
        <f>'WA Sch. 1-2'!E104</f>
        <v>978</v>
      </c>
      <c r="F103" s="8">
        <f t="shared" si="83"/>
        <v>956484</v>
      </c>
      <c r="G103" s="8">
        <f>'WA Sch. 1-2'!G104</f>
        <v>0</v>
      </c>
      <c r="H103" s="8">
        <f t="shared" si="84"/>
        <v>160.72499999999991</v>
      </c>
      <c r="I103" s="8">
        <f t="shared" si="84"/>
        <v>340210.62562499987</v>
      </c>
      <c r="J103" s="8">
        <f t="shared" si="84"/>
        <v>0</v>
      </c>
      <c r="K103" s="9">
        <v>37</v>
      </c>
      <c r="L103" s="9">
        <v>3207391</v>
      </c>
      <c r="M103" s="9">
        <v>-49722</v>
      </c>
      <c r="N103" s="9">
        <f t="shared" si="85"/>
        <v>3157669</v>
      </c>
      <c r="O103" s="9">
        <f t="shared" si="86"/>
        <v>85342.4054054054</v>
      </c>
      <c r="P103" s="8">
        <f t="shared" si="87"/>
        <v>6896.241295645963</v>
      </c>
      <c r="Q103" s="8">
        <f t="shared" si="88"/>
        <v>92238.646701051359</v>
      </c>
      <c r="R103" s="9">
        <f t="shared" si="81"/>
        <v>3412829.9279389004</v>
      </c>
      <c r="S103" s="21"/>
      <c r="U103" s="2">
        <v>44166</v>
      </c>
      <c r="V103" s="8">
        <f t="shared" ref="V103:W103" si="125">E115</f>
        <v>1029.5</v>
      </c>
      <c r="W103" s="8">
        <f t="shared" si="125"/>
        <v>1059870.25</v>
      </c>
      <c r="X103" s="7">
        <v>96</v>
      </c>
      <c r="Y103" s="7">
        <v>0</v>
      </c>
      <c r="Z103" s="7">
        <v>0</v>
      </c>
      <c r="AA103" s="7">
        <v>0</v>
      </c>
      <c r="AB103" s="7">
        <v>0</v>
      </c>
      <c r="AC103" s="7">
        <v>0</v>
      </c>
      <c r="AD103" s="7">
        <v>1</v>
      </c>
      <c r="AE103" s="8">
        <f t="shared" si="90"/>
        <v>84056.736842105267</v>
      </c>
      <c r="AG103" s="17">
        <v>59</v>
      </c>
      <c r="AH103" s="17">
        <v>80989.130218127117</v>
      </c>
      <c r="AI103" s="17">
        <v>2389.5527087021474</v>
      </c>
      <c r="AJ103" s="17">
        <v>0.63868178285247135</v>
      </c>
      <c r="AQ103" s="1">
        <v>59</v>
      </c>
      <c r="AR103" s="7">
        <f t="shared" si="47"/>
        <v>88</v>
      </c>
      <c r="AS103" s="52">
        <f t="shared" si="49"/>
        <v>0.7286902286902287</v>
      </c>
      <c r="AT103" s="52">
        <f t="shared" si="50"/>
        <v>0.60885652565055048</v>
      </c>
      <c r="AU103" s="43"/>
      <c r="AV103" s="1">
        <v>59</v>
      </c>
      <c r="AW103" s="46">
        <f t="shared" si="51"/>
        <v>2389.5527087021474</v>
      </c>
      <c r="AX103" s="46">
        <f t="shared" si="124"/>
        <v>2655.7348202963622</v>
      </c>
      <c r="AY103" s="46">
        <f t="shared" si="124"/>
        <v>-3259.7340551864472</v>
      </c>
      <c r="AZ103" s="46">
        <f t="shared" si="124"/>
        <v>4836.4419042354712</v>
      </c>
      <c r="BA103" s="46">
        <f t="shared" si="124"/>
        <v>323.86557331169752</v>
      </c>
      <c r="BB103" s="46">
        <f t="shared" si="124"/>
        <v>8392.0084673887905</v>
      </c>
      <c r="BC103" s="46">
        <f t="shared" si="124"/>
        <v>1905.2882182116009</v>
      </c>
      <c r="BD103" s="46">
        <f t="shared" si="124"/>
        <v>-877.19392167325714</v>
      </c>
      <c r="BE103" s="46">
        <f t="shared" si="124"/>
        <v>4283.3196387205971</v>
      </c>
      <c r="BF103" s="46">
        <f t="shared" si="124"/>
        <v>1797.4625546341267</v>
      </c>
      <c r="BG103" s="46">
        <f t="shared" si="91"/>
        <v>3250.5304589615407</v>
      </c>
      <c r="BH103" s="46">
        <f t="shared" si="91"/>
        <v>-3650.9690998569567</v>
      </c>
      <c r="BI103" s="46">
        <f t="shared" si="91"/>
        <v>-2632.1396455065988</v>
      </c>
      <c r="BJ103" s="1">
        <v>59</v>
      </c>
      <c r="BK103" s="60">
        <f t="shared" si="121"/>
        <v>5709962.1476658806</v>
      </c>
      <c r="BL103" s="60">
        <f t="shared" si="121"/>
        <v>6346018.3334339</v>
      </c>
      <c r="BM103" s="60">
        <f t="shared" si="121"/>
        <v>-7789306.3412194299</v>
      </c>
      <c r="BN103" s="60">
        <f t="shared" si="119"/>
        <v>11556932.85274661</v>
      </c>
      <c r="BO103" s="60">
        <f t="shared" si="119"/>
        <v>773893.8579624038</v>
      </c>
      <c r="BP103" s="60">
        <f t="shared" si="119"/>
        <v>20053146.564700492</v>
      </c>
      <c r="BQ103" s="60">
        <f t="shared" si="119"/>
        <v>4552786.6226859186</v>
      </c>
      <c r="BR103" s="60">
        <f t="shared" si="119"/>
        <v>-2096101.1115913559</v>
      </c>
      <c r="BS103" s="60">
        <f t="shared" si="119"/>
        <v>10235218.044942062</v>
      </c>
      <c r="BT103" s="60">
        <f t="shared" si="78"/>
        <v>4295131.5162167558</v>
      </c>
      <c r="BU103" s="60">
        <f t="shared" si="78"/>
        <v>7767313.8629305148</v>
      </c>
      <c r="BV103" s="60">
        <f t="shared" si="78"/>
        <v>-8724183.1019510608</v>
      </c>
      <c r="BW103" s="60">
        <f t="shared" si="78"/>
        <v>-6289636.4196026083</v>
      </c>
    </row>
    <row r="104" spans="1:75">
      <c r="A104" s="2">
        <v>43831</v>
      </c>
      <c r="B104" s="8">
        <f>'WA Sch. 1-2'!B105</f>
        <v>1095.1500000000001</v>
      </c>
      <c r="C104" s="8">
        <f>'WA Sch. 1-2'!C105</f>
        <v>1199353.5225000002</v>
      </c>
      <c r="D104" s="8">
        <f>'WA Sch. 1-2'!D105</f>
        <v>0</v>
      </c>
      <c r="E104" s="8">
        <f>'WA Sch. 1-2'!E105</f>
        <v>955.5</v>
      </c>
      <c r="F104" s="8">
        <f t="shared" si="83"/>
        <v>912980.25</v>
      </c>
      <c r="G104" s="8">
        <f>'WA Sch. 1-2'!G105</f>
        <v>0</v>
      </c>
      <c r="H104" s="8">
        <f t="shared" si="84"/>
        <v>139.65000000000009</v>
      </c>
      <c r="I104" s="8">
        <f t="shared" si="84"/>
        <v>286373.2725000002</v>
      </c>
      <c r="J104" s="8">
        <f t="shared" si="84"/>
        <v>0</v>
      </c>
      <c r="K104" s="9">
        <v>37</v>
      </c>
      <c r="L104" s="9">
        <v>3156615</v>
      </c>
      <c r="M104" s="9">
        <v>154971</v>
      </c>
      <c r="N104" s="9">
        <f t="shared" si="85"/>
        <v>3311586</v>
      </c>
      <c r="O104" s="9">
        <f t="shared" si="86"/>
        <v>89502.32432432432</v>
      </c>
      <c r="P104" s="8">
        <f t="shared" si="87"/>
        <v>5920.3120930881614</v>
      </c>
      <c r="Q104" s="8">
        <f t="shared" si="88"/>
        <v>95422.636417412476</v>
      </c>
      <c r="R104" s="9">
        <f t="shared" si="81"/>
        <v>3530637.5474442616</v>
      </c>
      <c r="S104" s="21"/>
      <c r="U104" s="2">
        <v>44197</v>
      </c>
      <c r="V104" s="8">
        <f t="shared" ref="V104:W104" si="126">E116</f>
        <v>977.5</v>
      </c>
      <c r="W104" s="8">
        <f t="shared" si="126"/>
        <v>955506.25</v>
      </c>
      <c r="X104" s="7">
        <v>97</v>
      </c>
      <c r="Y104" s="7">
        <v>0</v>
      </c>
      <c r="Z104" s="7">
        <v>0</v>
      </c>
      <c r="AA104" s="7">
        <v>0</v>
      </c>
      <c r="AB104" s="7">
        <v>0</v>
      </c>
      <c r="AC104" s="7">
        <v>0</v>
      </c>
      <c r="AD104" s="7">
        <v>1</v>
      </c>
      <c r="AE104" s="8">
        <f t="shared" si="90"/>
        <v>84691.68421052632</v>
      </c>
      <c r="AG104" s="17">
        <v>60</v>
      </c>
      <c r="AH104" s="17">
        <v>96723.33017286977</v>
      </c>
      <c r="AI104" s="17">
        <v>49.474705179003649</v>
      </c>
      <c r="AJ104" s="17">
        <v>1.3223643401860254E-2</v>
      </c>
      <c r="AQ104" s="1">
        <v>60</v>
      </c>
      <c r="AR104" s="7">
        <f t="shared" si="47"/>
        <v>65</v>
      </c>
      <c r="AS104" s="52">
        <f t="shared" si="49"/>
        <v>0.53742203742203742</v>
      </c>
      <c r="AT104" s="52">
        <f t="shared" si="50"/>
        <v>9.3941125106491899E-2</v>
      </c>
      <c r="AU104" s="43"/>
      <c r="AV104" s="1">
        <v>60</v>
      </c>
      <c r="AW104" s="46">
        <f t="shared" si="51"/>
        <v>49.474705179003649</v>
      </c>
      <c r="AX104" s="46">
        <f t="shared" si="124"/>
        <v>2389.5527087021474</v>
      </c>
      <c r="AY104" s="46">
        <f t="shared" si="124"/>
        <v>2655.7348202963622</v>
      </c>
      <c r="AZ104" s="46">
        <f t="shared" si="124"/>
        <v>-3259.7340551864472</v>
      </c>
      <c r="BA104" s="46">
        <f t="shared" si="124"/>
        <v>4836.4419042354712</v>
      </c>
      <c r="BB104" s="46">
        <f t="shared" si="124"/>
        <v>323.86557331169752</v>
      </c>
      <c r="BC104" s="46">
        <f t="shared" si="124"/>
        <v>8392.0084673887905</v>
      </c>
      <c r="BD104" s="46">
        <f t="shared" si="124"/>
        <v>1905.2882182116009</v>
      </c>
      <c r="BE104" s="46">
        <f t="shared" si="124"/>
        <v>-877.19392167325714</v>
      </c>
      <c r="BF104" s="46">
        <f t="shared" si="124"/>
        <v>4283.3196387205971</v>
      </c>
      <c r="BG104" s="46">
        <f t="shared" si="91"/>
        <v>1797.4625546341267</v>
      </c>
      <c r="BH104" s="46">
        <f t="shared" si="91"/>
        <v>3250.5304589615407</v>
      </c>
      <c r="BI104" s="46">
        <f t="shared" si="91"/>
        <v>-3650.9690998569567</v>
      </c>
      <c r="BJ104" s="1">
        <v>60</v>
      </c>
      <c r="BK104" s="60">
        <f t="shared" si="121"/>
        <v>2447.7464525516284</v>
      </c>
      <c r="BL104" s="60">
        <f t="shared" si="121"/>
        <v>118222.41577278497</v>
      </c>
      <c r="BM104" s="60">
        <f t="shared" si="121"/>
        <v>131391.69726783957</v>
      </c>
      <c r="BN104" s="60">
        <f t="shared" si="119"/>
        <v>-161274.38134238202</v>
      </c>
      <c r="BO104" s="60">
        <f t="shared" si="119"/>
        <v>239281.53732754241</v>
      </c>
      <c r="BP104" s="60">
        <f t="shared" si="119"/>
        <v>16023.153757233898</v>
      </c>
      <c r="BQ104" s="60">
        <f t="shared" si="119"/>
        <v>415192.14478395873</v>
      </c>
      <c r="BR104" s="60">
        <f t="shared" si="119"/>
        <v>94263.572877093509</v>
      </c>
      <c r="BS104" s="60">
        <f t="shared" si="119"/>
        <v>-43398.910659617635</v>
      </c>
      <c r="BT104" s="60">
        <f t="shared" si="78"/>
        <v>211915.97631323859</v>
      </c>
      <c r="BU104" s="60">
        <f t="shared" si="78"/>
        <v>88928.929960865047</v>
      </c>
      <c r="BV104" s="60">
        <f t="shared" si="78"/>
        <v>160819.03613257027</v>
      </c>
      <c r="BW104" s="60">
        <f t="shared" si="78"/>
        <v>-180630.61983315891</v>
      </c>
    </row>
    <row r="105" spans="1:75">
      <c r="A105" s="2">
        <v>43862</v>
      </c>
      <c r="B105" s="8">
        <f>'WA Sch. 1-2'!B106</f>
        <v>932.76424999999995</v>
      </c>
      <c r="C105" s="8">
        <f>'WA Sch. 1-2'!C106</f>
        <v>870049.14607806236</v>
      </c>
      <c r="D105" s="8">
        <f>'WA Sch. 1-2'!D106</f>
        <v>0</v>
      </c>
      <c r="E105" s="8">
        <f>'WA Sch. 1-2'!E106</f>
        <v>867</v>
      </c>
      <c r="F105" s="8">
        <f t="shared" si="83"/>
        <v>751689</v>
      </c>
      <c r="G105" s="8">
        <f>'WA Sch. 1-2'!G106</f>
        <v>0</v>
      </c>
      <c r="H105" s="8">
        <f t="shared" ref="H105:J127" si="127">B105-E105</f>
        <v>65.764249999999947</v>
      </c>
      <c r="I105" s="8">
        <f t="shared" si="127"/>
        <v>118360.14607806236</v>
      </c>
      <c r="J105" s="8">
        <f t="shared" si="127"/>
        <v>0</v>
      </c>
      <c r="K105" s="9">
        <v>37</v>
      </c>
      <c r="L105" s="9">
        <v>3311586</v>
      </c>
      <c r="M105" s="9">
        <v>-164027</v>
      </c>
      <c r="N105" s="9">
        <f t="shared" si="85"/>
        <v>3147559</v>
      </c>
      <c r="O105" s="9">
        <f t="shared" si="86"/>
        <v>85069.16216216216</v>
      </c>
      <c r="P105" s="8">
        <f t="shared" si="87"/>
        <v>2659.8665977237288</v>
      </c>
      <c r="Q105" s="8">
        <f t="shared" si="88"/>
        <v>87729.028759885885</v>
      </c>
      <c r="R105" s="9">
        <f t="shared" si="81"/>
        <v>3245974.0641157776</v>
      </c>
      <c r="S105" s="21"/>
      <c r="U105" s="2">
        <v>44228</v>
      </c>
      <c r="V105" s="8">
        <f t="shared" ref="V105:W105" si="128">E117</f>
        <v>1003.5</v>
      </c>
      <c r="W105" s="8">
        <f t="shared" si="128"/>
        <v>1007012.25</v>
      </c>
      <c r="X105" s="7">
        <v>98</v>
      </c>
      <c r="Y105" s="7">
        <v>0</v>
      </c>
      <c r="Z105" s="7">
        <v>0</v>
      </c>
      <c r="AA105" s="7">
        <v>0</v>
      </c>
      <c r="AB105" s="7">
        <v>0</v>
      </c>
      <c r="AC105" s="7">
        <v>0</v>
      </c>
      <c r="AD105" s="7">
        <v>1</v>
      </c>
      <c r="AE105" s="8">
        <f t="shared" si="90"/>
        <v>93206.5</v>
      </c>
      <c r="AG105" s="17">
        <v>61</v>
      </c>
      <c r="AH105" s="17">
        <v>87636.652721309991</v>
      </c>
      <c r="AI105" s="17">
        <v>890.71313234855188</v>
      </c>
      <c r="AJ105" s="17">
        <v>0.23807060179369841</v>
      </c>
      <c r="AQ105" s="1">
        <v>61</v>
      </c>
      <c r="AR105" s="7">
        <f t="shared" si="47"/>
        <v>74</v>
      </c>
      <c r="AS105" s="52">
        <f t="shared" si="49"/>
        <v>0.61226611226611227</v>
      </c>
      <c r="AT105" s="52">
        <f t="shared" si="50"/>
        <v>0.28523021200384785</v>
      </c>
      <c r="AU105" s="43"/>
      <c r="AV105" s="1">
        <v>61</v>
      </c>
      <c r="AW105" s="46">
        <f t="shared" si="51"/>
        <v>890.71313234855188</v>
      </c>
      <c r="AX105" s="46">
        <f t="shared" si="124"/>
        <v>49.474705179003649</v>
      </c>
      <c r="AY105" s="46">
        <f t="shared" si="124"/>
        <v>2389.5527087021474</v>
      </c>
      <c r="AZ105" s="46">
        <f t="shared" si="124"/>
        <v>2655.7348202963622</v>
      </c>
      <c r="BA105" s="46">
        <f t="shared" si="124"/>
        <v>-3259.7340551864472</v>
      </c>
      <c r="BB105" s="46">
        <f t="shared" si="124"/>
        <v>4836.4419042354712</v>
      </c>
      <c r="BC105" s="46">
        <f t="shared" si="124"/>
        <v>323.86557331169752</v>
      </c>
      <c r="BD105" s="46">
        <f t="shared" si="124"/>
        <v>8392.0084673887905</v>
      </c>
      <c r="BE105" s="46">
        <f t="shared" si="124"/>
        <v>1905.2882182116009</v>
      </c>
      <c r="BF105" s="46">
        <f t="shared" si="124"/>
        <v>-877.19392167325714</v>
      </c>
      <c r="BG105" s="46">
        <f t="shared" si="91"/>
        <v>4283.3196387205971</v>
      </c>
      <c r="BH105" s="46">
        <f t="shared" si="91"/>
        <v>1797.4625546341267</v>
      </c>
      <c r="BI105" s="46">
        <f t="shared" si="91"/>
        <v>3250.5304589615407</v>
      </c>
      <c r="BJ105" s="1">
        <v>61</v>
      </c>
      <c r="BK105" s="60">
        <f t="shared" si="121"/>
        <v>793369.88413821021</v>
      </c>
      <c r="BL105" s="60">
        <f t="shared" si="121"/>
        <v>44067.769622033295</v>
      </c>
      <c r="BM105" s="60">
        <f t="shared" si="121"/>
        <v>2128405.9780801325</v>
      </c>
      <c r="BN105" s="60">
        <f t="shared" si="119"/>
        <v>2365497.8804733735</v>
      </c>
      <c r="BO105" s="60">
        <f t="shared" si="119"/>
        <v>-2903487.9309184225</v>
      </c>
      <c r="BP105" s="60">
        <f t="shared" si="119"/>
        <v>4307882.317943505</v>
      </c>
      <c r="BQ105" s="60">
        <f t="shared" si="119"/>
        <v>288471.31926434988</v>
      </c>
      <c r="BR105" s="60">
        <f t="shared" si="119"/>
        <v>7474872.1486836551</v>
      </c>
      <c r="BS105" s="60">
        <f t="shared" si="119"/>
        <v>1697065.2368701112</v>
      </c>
      <c r="BT105" s="60">
        <f t="shared" si="78"/>
        <v>-781328.14565069682</v>
      </c>
      <c r="BU105" s="60">
        <f t="shared" si="78"/>
        <v>3815209.0522550112</v>
      </c>
      <c r="BV105" s="60">
        <f t="shared" si="78"/>
        <v>1601023.5023174554</v>
      </c>
      <c r="BW105" s="60">
        <f t="shared" si="78"/>
        <v>2895290.1668961057</v>
      </c>
    </row>
    <row r="106" spans="1:75">
      <c r="A106" s="2">
        <v>43891</v>
      </c>
      <c r="B106" s="8">
        <f>'WA Sch. 1-2'!B107</f>
        <v>767.35</v>
      </c>
      <c r="C106" s="8">
        <f>'WA Sch. 1-2'!C107</f>
        <v>588826.02250000008</v>
      </c>
      <c r="D106" s="8">
        <f>'WA Sch. 1-2'!D107</f>
        <v>0</v>
      </c>
      <c r="E106" s="8">
        <f>'WA Sch. 1-2'!E107</f>
        <v>814.5</v>
      </c>
      <c r="F106" s="8">
        <f t="shared" si="83"/>
        <v>663410.25</v>
      </c>
      <c r="G106" s="8">
        <f>'WA Sch. 1-2'!G107</f>
        <v>0</v>
      </c>
      <c r="H106" s="8">
        <f t="shared" si="127"/>
        <v>-47.149999999999977</v>
      </c>
      <c r="I106" s="8">
        <f t="shared" si="127"/>
        <v>-74584.227499999921</v>
      </c>
      <c r="J106" s="8">
        <f t="shared" si="127"/>
        <v>0</v>
      </c>
      <c r="K106" s="9">
        <v>37</v>
      </c>
      <c r="L106" s="9">
        <v>3150377</v>
      </c>
      <c r="M106" s="9">
        <v>-572</v>
      </c>
      <c r="N106" s="9">
        <f t="shared" si="85"/>
        <v>3149805</v>
      </c>
      <c r="O106" s="9">
        <f t="shared" si="86"/>
        <v>85129.864864864867</v>
      </c>
      <c r="P106" s="8">
        <f t="shared" si="87"/>
        <v>-1827.2084650294726</v>
      </c>
      <c r="Q106" s="8">
        <f t="shared" si="88"/>
        <v>83302.656399835396</v>
      </c>
      <c r="R106" s="9">
        <f t="shared" si="81"/>
        <v>3082198.2867939095</v>
      </c>
      <c r="S106" s="21"/>
      <c r="U106" s="2">
        <v>44256</v>
      </c>
      <c r="V106" s="8">
        <f t="shared" ref="V106:W106" si="129">E118</f>
        <v>729</v>
      </c>
      <c r="W106" s="8">
        <f t="shared" si="129"/>
        <v>531441</v>
      </c>
      <c r="X106" s="7">
        <v>99</v>
      </c>
      <c r="Y106" s="7">
        <v>1</v>
      </c>
      <c r="Z106" s="7">
        <v>0</v>
      </c>
      <c r="AA106" s="7">
        <v>0</v>
      </c>
      <c r="AB106" s="7">
        <v>0</v>
      </c>
      <c r="AC106" s="7">
        <v>0</v>
      </c>
      <c r="AD106" s="7">
        <v>1</v>
      </c>
      <c r="AE106" s="8">
        <f t="shared" si="90"/>
        <v>77642.052631578947</v>
      </c>
      <c r="AG106" s="17">
        <v>62</v>
      </c>
      <c r="AH106" s="17">
        <v>88040.962674594455</v>
      </c>
      <c r="AI106" s="17">
        <v>-1036.3773087407899</v>
      </c>
      <c r="AJ106" s="17">
        <v>-0.27700385299888364</v>
      </c>
      <c r="AQ106" s="1">
        <v>62</v>
      </c>
      <c r="AR106" s="7">
        <f t="shared" si="47"/>
        <v>50</v>
      </c>
      <c r="AS106" s="52">
        <f t="shared" si="49"/>
        <v>0.41268191268191268</v>
      </c>
      <c r="AT106" s="52">
        <f t="shared" si="50"/>
        <v>-0.22065146486235332</v>
      </c>
      <c r="AU106" s="43"/>
      <c r="AV106" s="1">
        <v>62</v>
      </c>
      <c r="AW106" s="46">
        <f t="shared" si="51"/>
        <v>-1036.3773087407899</v>
      </c>
      <c r="AX106" s="46">
        <f t="shared" si="124"/>
        <v>890.71313234855188</v>
      </c>
      <c r="AY106" s="46">
        <f t="shared" si="124"/>
        <v>49.474705179003649</v>
      </c>
      <c r="AZ106" s="46">
        <f t="shared" si="124"/>
        <v>2389.5527087021474</v>
      </c>
      <c r="BA106" s="46">
        <f t="shared" si="124"/>
        <v>2655.7348202963622</v>
      </c>
      <c r="BB106" s="46">
        <f t="shared" si="124"/>
        <v>-3259.7340551864472</v>
      </c>
      <c r="BC106" s="46">
        <f t="shared" si="124"/>
        <v>4836.4419042354712</v>
      </c>
      <c r="BD106" s="46">
        <f t="shared" si="124"/>
        <v>323.86557331169752</v>
      </c>
      <c r="BE106" s="46">
        <f t="shared" si="124"/>
        <v>8392.0084673887905</v>
      </c>
      <c r="BF106" s="46">
        <f t="shared" si="124"/>
        <v>1905.2882182116009</v>
      </c>
      <c r="BG106" s="46">
        <f t="shared" si="91"/>
        <v>-877.19392167325714</v>
      </c>
      <c r="BH106" s="46">
        <f t="shared" si="91"/>
        <v>4283.3196387205971</v>
      </c>
      <c r="BI106" s="46">
        <f t="shared" si="91"/>
        <v>1797.4625546341267</v>
      </c>
      <c r="BJ106" s="1">
        <v>62</v>
      </c>
      <c r="BK106" s="60">
        <f t="shared" si="121"/>
        <v>1074077.9260727544</v>
      </c>
      <c r="BL106" s="60">
        <f t="shared" si="121"/>
        <v>-923114.87896347453</v>
      </c>
      <c r="BM106" s="60">
        <f t="shared" si="121"/>
        <v>-51274.461804182742</v>
      </c>
      <c r="BN106" s="60">
        <f t="shared" si="119"/>
        <v>-2476478.2053389647</v>
      </c>
      <c r="BO106" s="60">
        <f t="shared" si="119"/>
        <v>-2752343.3057879116</v>
      </c>
      <c r="BP106" s="60">
        <f t="shared" si="119"/>
        <v>3378314.4073247318</v>
      </c>
      <c r="BQ106" s="60">
        <f t="shared" si="119"/>
        <v>-5012378.6445926512</v>
      </c>
      <c r="BR106" s="60">
        <f t="shared" si="119"/>
        <v>-335646.93126258662</v>
      </c>
      <c r="BS106" s="60">
        <f t="shared" si="119"/>
        <v>-8697287.1503621452</v>
      </c>
      <c r="BT106" s="60">
        <f t="shared" si="78"/>
        <v>-1974597.4759656535</v>
      </c>
      <c r="BU106" s="60">
        <f t="shared" si="78"/>
        <v>909103.87578746513</v>
      </c>
      <c r="BV106" s="60">
        <f t="shared" si="78"/>
        <v>-4439135.2796537504</v>
      </c>
      <c r="BW106" s="60">
        <f t="shared" si="78"/>
        <v>-1862849.4049340435</v>
      </c>
    </row>
    <row r="107" spans="1:75">
      <c r="A107" s="2">
        <v>43922</v>
      </c>
      <c r="B107" s="8">
        <f>'WA Sch. 1-2'!B108</f>
        <v>547.15</v>
      </c>
      <c r="C107" s="8">
        <f>'WA Sch. 1-2'!C108</f>
        <v>299373.1225</v>
      </c>
      <c r="D107" s="8">
        <f>'WA Sch. 1-2'!D108</f>
        <v>0.375</v>
      </c>
      <c r="E107" s="8">
        <f>'WA Sch. 1-2'!E108</f>
        <v>522</v>
      </c>
      <c r="F107" s="8">
        <f t="shared" si="83"/>
        <v>272484</v>
      </c>
      <c r="G107" s="8">
        <f>'WA Sch. 1-2'!G108</f>
        <v>0</v>
      </c>
      <c r="H107" s="8">
        <f t="shared" si="127"/>
        <v>25.149999999999977</v>
      </c>
      <c r="I107" s="8">
        <f t="shared" si="127"/>
        <v>26889.122499999998</v>
      </c>
      <c r="J107" s="8">
        <f t="shared" si="127"/>
        <v>0.375</v>
      </c>
      <c r="K107" s="9">
        <v>37</v>
      </c>
      <c r="L107" s="9">
        <v>3174975</v>
      </c>
      <c r="M107" s="9">
        <v>-662745</v>
      </c>
      <c r="N107" s="9">
        <f t="shared" si="85"/>
        <v>2512230</v>
      </c>
      <c r="O107" s="9">
        <f t="shared" si="86"/>
        <v>67898.108108108107</v>
      </c>
      <c r="P107" s="8">
        <f t="shared" si="87"/>
        <v>874.49878436686708</v>
      </c>
      <c r="Q107" s="8">
        <f t="shared" si="88"/>
        <v>68772.606892474971</v>
      </c>
      <c r="R107" s="9">
        <f t="shared" si="81"/>
        <v>2544586.4550215737</v>
      </c>
      <c r="S107" s="21"/>
      <c r="U107" s="2">
        <v>44287</v>
      </c>
      <c r="V107" s="8">
        <f t="shared" ref="V107:W107" si="130">E119</f>
        <v>476.5</v>
      </c>
      <c r="W107" s="8">
        <f t="shared" si="130"/>
        <v>227052.25</v>
      </c>
      <c r="X107" s="7">
        <v>100</v>
      </c>
      <c r="Y107" s="7">
        <v>0</v>
      </c>
      <c r="Z107" s="7">
        <v>1</v>
      </c>
      <c r="AA107" s="7">
        <v>0</v>
      </c>
      <c r="AB107" s="7">
        <v>0</v>
      </c>
      <c r="AC107" s="7">
        <v>0</v>
      </c>
      <c r="AD107" s="7">
        <v>1</v>
      </c>
      <c r="AE107" s="8">
        <f t="shared" si="90"/>
        <v>67740.868421052626</v>
      </c>
      <c r="AG107" s="17">
        <v>63</v>
      </c>
      <c r="AH107" s="17">
        <v>84019.21260185045</v>
      </c>
      <c r="AI107" s="17">
        <v>-2333.017479899223</v>
      </c>
      <c r="AJ107" s="17">
        <v>-0.62357099638840718</v>
      </c>
      <c r="AQ107" s="1">
        <v>63</v>
      </c>
      <c r="AR107" s="7">
        <f t="shared" si="47"/>
        <v>31</v>
      </c>
      <c r="AS107" s="52">
        <f t="shared" si="49"/>
        <v>0.25467775467775466</v>
      </c>
      <c r="AT107" s="52">
        <f t="shared" si="50"/>
        <v>-0.65984156097410673</v>
      </c>
      <c r="AU107" s="43"/>
      <c r="AV107" s="1">
        <v>63</v>
      </c>
      <c r="AW107" s="46">
        <f t="shared" si="51"/>
        <v>-2333.017479899223</v>
      </c>
      <c r="AX107" s="46">
        <f t="shared" si="124"/>
        <v>-1036.3773087407899</v>
      </c>
      <c r="AY107" s="46">
        <f t="shared" si="124"/>
        <v>890.71313234855188</v>
      </c>
      <c r="AZ107" s="46">
        <f t="shared" si="124"/>
        <v>49.474705179003649</v>
      </c>
      <c r="BA107" s="46">
        <f t="shared" si="124"/>
        <v>2389.5527087021474</v>
      </c>
      <c r="BB107" s="46">
        <f t="shared" si="124"/>
        <v>2655.7348202963622</v>
      </c>
      <c r="BC107" s="46">
        <f t="shared" si="124"/>
        <v>-3259.7340551864472</v>
      </c>
      <c r="BD107" s="46">
        <f t="shared" si="124"/>
        <v>4836.4419042354712</v>
      </c>
      <c r="BE107" s="46">
        <f t="shared" si="124"/>
        <v>323.86557331169752</v>
      </c>
      <c r="BF107" s="46">
        <f t="shared" si="124"/>
        <v>8392.0084673887905</v>
      </c>
      <c r="BG107" s="46">
        <f t="shared" si="91"/>
        <v>1905.2882182116009</v>
      </c>
      <c r="BH107" s="46">
        <f t="shared" si="91"/>
        <v>-877.19392167325714</v>
      </c>
      <c r="BI107" s="46">
        <f t="shared" si="91"/>
        <v>4283.3196387205971</v>
      </c>
      <c r="BJ107" s="1">
        <v>63</v>
      </c>
      <c r="BK107" s="60">
        <f t="shared" si="121"/>
        <v>5442970.561515213</v>
      </c>
      <c r="BL107" s="60">
        <f t="shared" si="121"/>
        <v>2417886.3770630984</v>
      </c>
      <c r="BM107" s="60">
        <f t="shared" si="121"/>
        <v>-2078049.307344995</v>
      </c>
      <c r="BN107" s="60">
        <f t="shared" si="119"/>
        <v>-115425.35199552916</v>
      </c>
      <c r="BO107" s="60">
        <f t="shared" si="119"/>
        <v>-5574868.2385426443</v>
      </c>
      <c r="BP107" s="60">
        <f t="shared" si="119"/>
        <v>-6195875.7577284267</v>
      </c>
      <c r="BQ107" s="60">
        <f t="shared" si="119"/>
        <v>7605016.5305726295</v>
      </c>
      <c r="BR107" s="60">
        <f t="shared" si="119"/>
        <v>-11283503.503098382</v>
      </c>
      <c r="BS107" s="60">
        <f t="shared" si="119"/>
        <v>-755584.04367382033</v>
      </c>
      <c r="BT107" s="60">
        <f t="shared" si="78"/>
        <v>-19578702.445880197</v>
      </c>
      <c r="BU107" s="60">
        <f t="shared" si="78"/>
        <v>-4445070.7173337201</v>
      </c>
      <c r="BV107" s="60">
        <f t="shared" si="78"/>
        <v>2046508.7525249843</v>
      </c>
      <c r="BW107" s="60">
        <f t="shared" si="78"/>
        <v>-9993059.5891307332</v>
      </c>
    </row>
    <row r="108" spans="1:75">
      <c r="A108" s="2">
        <v>43952</v>
      </c>
      <c r="B108" s="8">
        <f>'WA Sch. 1-2'!B109</f>
        <v>290.02499999999998</v>
      </c>
      <c r="C108" s="8">
        <f>'WA Sch. 1-2'!C109</f>
        <v>84114.500624999986</v>
      </c>
      <c r="D108" s="8">
        <f>'WA Sch. 1-2'!D109</f>
        <v>14.95</v>
      </c>
      <c r="E108" s="8">
        <f>'WA Sch. 1-2'!E109</f>
        <v>299.5</v>
      </c>
      <c r="F108" s="8">
        <f t="shared" si="83"/>
        <v>89700.25</v>
      </c>
      <c r="G108" s="8">
        <f>'WA Sch. 1-2'!G109</f>
        <v>10</v>
      </c>
      <c r="H108" s="8">
        <f t="shared" si="127"/>
        <v>-9.4750000000000227</v>
      </c>
      <c r="I108" s="8">
        <f t="shared" si="127"/>
        <v>-5585.749375000014</v>
      </c>
      <c r="J108" s="8">
        <f t="shared" si="127"/>
        <v>4.9499999999999993</v>
      </c>
      <c r="K108" s="9">
        <v>37</v>
      </c>
      <c r="L108" s="9">
        <v>2484447</v>
      </c>
      <c r="M108" s="9">
        <v>-730411</v>
      </c>
      <c r="N108" s="9">
        <f t="shared" si="85"/>
        <v>1754036</v>
      </c>
      <c r="O108" s="9">
        <f t="shared" si="86"/>
        <v>47406.37837837838</v>
      </c>
      <c r="P108" s="8">
        <f t="shared" si="87"/>
        <v>-294.164837619975</v>
      </c>
      <c r="Q108" s="8">
        <f t="shared" si="88"/>
        <v>47112.213540758406</v>
      </c>
      <c r="R108" s="9">
        <f t="shared" si="81"/>
        <v>1743151.9010080611</v>
      </c>
      <c r="S108" s="21"/>
      <c r="U108" s="2">
        <v>44317</v>
      </c>
      <c r="V108" s="8">
        <f t="shared" ref="V108:W108" si="131">E120</f>
        <v>271</v>
      </c>
      <c r="W108" s="8">
        <f t="shared" si="131"/>
        <v>73441</v>
      </c>
      <c r="X108" s="7">
        <v>101</v>
      </c>
      <c r="Y108" s="7">
        <v>0</v>
      </c>
      <c r="Z108" s="7">
        <v>0</v>
      </c>
      <c r="AA108" s="7">
        <v>0</v>
      </c>
      <c r="AB108" s="7">
        <v>0</v>
      </c>
      <c r="AC108" s="7">
        <v>0</v>
      </c>
      <c r="AD108" s="7">
        <v>1</v>
      </c>
      <c r="AE108" s="8">
        <f t="shared" si="90"/>
        <v>60772.184210526313</v>
      </c>
      <c r="AG108" s="17">
        <v>64</v>
      </c>
      <c r="AH108" s="17">
        <v>75244.941202266898</v>
      </c>
      <c r="AI108" s="17">
        <v>-1300.0387632425118</v>
      </c>
      <c r="AJ108" s="17">
        <v>-0.34747552211812116</v>
      </c>
      <c r="AQ108" s="1">
        <v>64</v>
      </c>
      <c r="AR108" s="7">
        <f t="shared" si="47"/>
        <v>43</v>
      </c>
      <c r="AS108" s="52">
        <f t="shared" si="49"/>
        <v>0.35446985446985446</v>
      </c>
      <c r="AT108" s="52">
        <f t="shared" si="50"/>
        <v>-0.3732804719655104</v>
      </c>
      <c r="AU108" s="43"/>
      <c r="AV108" s="1">
        <v>64</v>
      </c>
      <c r="AW108" s="46">
        <f t="shared" si="51"/>
        <v>-1300.0387632425118</v>
      </c>
      <c r="AX108" s="46">
        <f t="shared" si="124"/>
        <v>-2333.017479899223</v>
      </c>
      <c r="AY108" s="46">
        <f t="shared" si="124"/>
        <v>-1036.3773087407899</v>
      </c>
      <c r="AZ108" s="46">
        <f t="shared" si="124"/>
        <v>890.71313234855188</v>
      </c>
      <c r="BA108" s="46">
        <f t="shared" si="124"/>
        <v>49.474705179003649</v>
      </c>
      <c r="BB108" s="46">
        <f t="shared" si="124"/>
        <v>2389.5527087021474</v>
      </c>
      <c r="BC108" s="46">
        <f t="shared" si="124"/>
        <v>2655.7348202963622</v>
      </c>
      <c r="BD108" s="46">
        <f t="shared" si="124"/>
        <v>-3259.7340551864472</v>
      </c>
      <c r="BE108" s="46">
        <f t="shared" si="124"/>
        <v>4836.4419042354712</v>
      </c>
      <c r="BF108" s="46">
        <f t="shared" si="124"/>
        <v>323.86557331169752</v>
      </c>
      <c r="BG108" s="46">
        <f t="shared" si="91"/>
        <v>8392.0084673887905</v>
      </c>
      <c r="BH108" s="46">
        <f t="shared" si="91"/>
        <v>1905.2882182116009</v>
      </c>
      <c r="BI108" s="46">
        <f t="shared" si="91"/>
        <v>-877.19392167325714</v>
      </c>
      <c r="BJ108" s="1">
        <v>64</v>
      </c>
      <c r="BK108" s="60">
        <f t="shared" si="121"/>
        <v>1690100.7859330592</v>
      </c>
      <c r="BL108" s="60">
        <f t="shared" si="121"/>
        <v>3033013.1591912634</v>
      </c>
      <c r="BM108" s="60">
        <f t="shared" si="121"/>
        <v>1347330.6747079252</v>
      </c>
      <c r="BN108" s="60">
        <f t="shared" si="119"/>
        <v>-1157961.5989822845</v>
      </c>
      <c r="BO108" s="60">
        <f t="shared" si="119"/>
        <v>-64319.034532728838</v>
      </c>
      <c r="BP108" s="60">
        <f t="shared" si="119"/>
        <v>-3106511.1481239083</v>
      </c>
      <c r="BQ108" s="60">
        <f t="shared" si="119"/>
        <v>-3452558.2112781256</v>
      </c>
      <c r="BR108" s="60">
        <f t="shared" si="119"/>
        <v>4237780.629603981</v>
      </c>
      <c r="BS108" s="60">
        <f t="shared" si="119"/>
        <v>-6287561.9516764591</v>
      </c>
      <c r="BT108" s="60">
        <f t="shared" si="78"/>
        <v>-421037.79938498896</v>
      </c>
      <c r="BU108" s="60">
        <f t="shared" si="78"/>
        <v>-10909936.309064645</v>
      </c>
      <c r="BV108" s="60">
        <f t="shared" si="78"/>
        <v>-2476948.5388243245</v>
      </c>
      <c r="BW108" s="60">
        <f t="shared" si="78"/>
        <v>1140386.1010558994</v>
      </c>
    </row>
    <row r="109" spans="1:75">
      <c r="A109" s="2">
        <v>43983</v>
      </c>
      <c r="B109" s="8">
        <f>'WA Sch. 1-2'!B110</f>
        <v>126.95</v>
      </c>
      <c r="C109" s="8">
        <f>'WA Sch. 1-2'!C110</f>
        <v>16116.302500000002</v>
      </c>
      <c r="D109" s="8">
        <f>'WA Sch. 1-2'!D110</f>
        <v>68</v>
      </c>
      <c r="E109" s="8">
        <f>'WA Sch. 1-2'!E110</f>
        <v>145.5</v>
      </c>
      <c r="F109" s="8">
        <f t="shared" si="83"/>
        <v>21170.25</v>
      </c>
      <c r="G109" s="8">
        <f>'WA Sch. 1-2'!G110</f>
        <v>43</v>
      </c>
      <c r="H109" s="8">
        <f t="shared" si="127"/>
        <v>-18.549999999999997</v>
      </c>
      <c r="I109" s="8">
        <f t="shared" si="127"/>
        <v>-5053.9474999999984</v>
      </c>
      <c r="J109" s="8">
        <f t="shared" si="127"/>
        <v>25</v>
      </c>
      <c r="K109" s="9">
        <v>37</v>
      </c>
      <c r="L109" s="9">
        <v>1747634</v>
      </c>
      <c r="M109" s="9">
        <v>65560</v>
      </c>
      <c r="N109" s="9">
        <f t="shared" si="85"/>
        <v>1813194</v>
      </c>
      <c r="O109" s="9">
        <f t="shared" si="86"/>
        <v>49005.24324324324</v>
      </c>
      <c r="P109" s="8">
        <f t="shared" si="87"/>
        <v>-530.23185093708378</v>
      </c>
      <c r="Q109" s="8">
        <f t="shared" si="88"/>
        <v>48475.011392306158</v>
      </c>
      <c r="R109" s="9">
        <f t="shared" si="81"/>
        <v>1793575.4215153279</v>
      </c>
      <c r="S109" s="21"/>
      <c r="U109" s="2">
        <v>44348</v>
      </c>
      <c r="V109" s="8">
        <f t="shared" ref="V109:W109" si="132">E121</f>
        <v>74.5</v>
      </c>
      <c r="W109" s="8">
        <f t="shared" si="132"/>
        <v>5550.25</v>
      </c>
      <c r="X109" s="7">
        <v>102</v>
      </c>
      <c r="Y109" s="7">
        <v>0</v>
      </c>
      <c r="Z109" s="7">
        <v>0</v>
      </c>
      <c r="AA109" s="7">
        <v>0</v>
      </c>
      <c r="AB109" s="7">
        <v>0</v>
      </c>
      <c r="AC109" s="7">
        <v>0</v>
      </c>
      <c r="AD109" s="7">
        <v>1</v>
      </c>
      <c r="AE109" s="8">
        <f t="shared" si="90"/>
        <v>52674.052631578947</v>
      </c>
      <c r="AG109" s="17">
        <v>65</v>
      </c>
      <c r="AH109" s="17">
        <v>59367.888083095226</v>
      </c>
      <c r="AI109" s="17">
        <v>1631.2338681242836</v>
      </c>
      <c r="AJ109" s="17">
        <v>0.43599764564675003</v>
      </c>
      <c r="AQ109" s="1">
        <v>65</v>
      </c>
      <c r="AR109" s="7">
        <f t="shared" ref="AR109:AR157" si="133">RANK(AI109,$AI$45:$AI$164,1)</f>
        <v>81</v>
      </c>
      <c r="AS109" s="52">
        <f t="shared" si="49"/>
        <v>0.67047817047817049</v>
      </c>
      <c r="AT109" s="52">
        <f t="shared" si="50"/>
        <v>0.44123392015968882</v>
      </c>
      <c r="AU109" s="43"/>
      <c r="AV109" s="1">
        <v>65</v>
      </c>
      <c r="AW109" s="46">
        <f t="shared" si="51"/>
        <v>1631.2338681242836</v>
      </c>
      <c r="AX109" s="46">
        <f t="shared" si="124"/>
        <v>-1300.0387632425118</v>
      </c>
      <c r="AY109" s="46">
        <f t="shared" si="124"/>
        <v>-2333.017479899223</v>
      </c>
      <c r="AZ109" s="46">
        <f t="shared" si="124"/>
        <v>-1036.3773087407899</v>
      </c>
      <c r="BA109" s="46">
        <f t="shared" si="124"/>
        <v>890.71313234855188</v>
      </c>
      <c r="BB109" s="46">
        <f t="shared" si="124"/>
        <v>49.474705179003649</v>
      </c>
      <c r="BC109" s="46">
        <f t="shared" si="124"/>
        <v>2389.5527087021474</v>
      </c>
      <c r="BD109" s="46">
        <f t="shared" si="124"/>
        <v>2655.7348202963622</v>
      </c>
      <c r="BE109" s="46">
        <f t="shared" si="124"/>
        <v>-3259.7340551864472</v>
      </c>
      <c r="BF109" s="46">
        <f t="shared" si="124"/>
        <v>4836.4419042354712</v>
      </c>
      <c r="BG109" s="46">
        <f t="shared" si="91"/>
        <v>323.86557331169752</v>
      </c>
      <c r="BH109" s="46">
        <f t="shared" si="91"/>
        <v>8392.0084673887905</v>
      </c>
      <c r="BI109" s="46">
        <f t="shared" si="91"/>
        <v>1905.2882182116009</v>
      </c>
      <c r="BJ109" s="1">
        <v>65</v>
      </c>
      <c r="BK109" s="60">
        <f t="shared" si="121"/>
        <v>2660923.9325157884</v>
      </c>
      <c r="BL109" s="60">
        <f t="shared" si="121"/>
        <v>-2120667.2604755848</v>
      </c>
      <c r="BM109" s="60">
        <f t="shared" si="121"/>
        <v>-3805697.1281375936</v>
      </c>
      <c r="BN109" s="60">
        <f t="shared" si="119"/>
        <v>-1690573.7661734598</v>
      </c>
      <c r="BO109" s="60">
        <f t="shared" si="119"/>
        <v>1452961.4282700839</v>
      </c>
      <c r="BP109" s="60">
        <f t="shared" si="119"/>
        <v>80704.81470349367</v>
      </c>
      <c r="BQ109" s="60">
        <f t="shared" si="119"/>
        <v>3897919.3081031567</v>
      </c>
      <c r="BR109" s="60">
        <f t="shared" si="119"/>
        <v>4332124.5836244831</v>
      </c>
      <c r="BS109" s="60">
        <f t="shared" si="119"/>
        <v>-5317388.591898283</v>
      </c>
      <c r="BT109" s="60">
        <f t="shared" si="78"/>
        <v>7889367.8354045544</v>
      </c>
      <c r="BU109" s="60">
        <f t="shared" si="78"/>
        <v>528300.49190557457</v>
      </c>
      <c r="BV109" s="60">
        <f t="shared" si="78"/>
        <v>13689328.433590591</v>
      </c>
      <c r="BW109" s="60">
        <f t="shared" si="78"/>
        <v>3107970.6700850157</v>
      </c>
    </row>
    <row r="110" spans="1:75">
      <c r="A110" s="2">
        <v>44013</v>
      </c>
      <c r="B110" s="8">
        <f>'WA Sch. 1-2'!B111</f>
        <v>14.1</v>
      </c>
      <c r="C110" s="8">
        <f>'WA Sch. 1-2'!C111</f>
        <v>198.81</v>
      </c>
      <c r="D110" s="8">
        <f>'WA Sch. 1-2'!D111</f>
        <v>240.05</v>
      </c>
      <c r="E110" s="8">
        <f>'WA Sch. 1-2'!E111</f>
        <v>22.5</v>
      </c>
      <c r="F110" s="8">
        <f t="shared" si="83"/>
        <v>506.25</v>
      </c>
      <c r="G110" s="8">
        <f>'WA Sch. 1-2'!G111</f>
        <v>193</v>
      </c>
      <c r="H110" s="8">
        <f t="shared" si="127"/>
        <v>-8.4</v>
      </c>
      <c r="I110" s="8">
        <f t="shared" si="127"/>
        <v>-307.44</v>
      </c>
      <c r="J110" s="8">
        <f t="shared" si="127"/>
        <v>47.050000000000011</v>
      </c>
      <c r="K110" s="9">
        <v>35</v>
      </c>
      <c r="L110" s="9">
        <v>1850477</v>
      </c>
      <c r="M110" s="9">
        <v>-331190</v>
      </c>
      <c r="N110" s="9">
        <f t="shared" si="85"/>
        <v>1519287</v>
      </c>
      <c r="O110" s="9">
        <f t="shared" si="86"/>
        <v>43408.2</v>
      </c>
      <c r="P110" s="8">
        <f t="shared" si="87"/>
        <v>-224.71889894657065</v>
      </c>
      <c r="Q110" s="8">
        <f t="shared" si="88"/>
        <v>43183.481101053425</v>
      </c>
      <c r="R110" s="9">
        <f t="shared" si="81"/>
        <v>1511421.83853687</v>
      </c>
      <c r="S110" s="21"/>
      <c r="U110" s="2">
        <v>44378</v>
      </c>
      <c r="V110" s="8">
        <f t="shared" ref="V110:W110" si="134">E122</f>
        <v>0</v>
      </c>
      <c r="W110" s="8">
        <f t="shared" si="134"/>
        <v>0</v>
      </c>
      <c r="X110" s="7">
        <v>103</v>
      </c>
      <c r="Y110" s="7">
        <v>0</v>
      </c>
      <c r="Z110" s="7">
        <v>0</v>
      </c>
      <c r="AA110" s="7">
        <v>0</v>
      </c>
      <c r="AB110" s="7">
        <v>0</v>
      </c>
      <c r="AC110" s="7">
        <v>0</v>
      </c>
      <c r="AD110" s="7">
        <v>1</v>
      </c>
      <c r="AE110" s="8">
        <f t="shared" si="90"/>
        <v>56255</v>
      </c>
      <c r="AG110" s="17">
        <v>66</v>
      </c>
      <c r="AH110" s="17">
        <v>59040.011502147114</v>
      </c>
      <c r="AI110" s="17">
        <v>-1147.5968680007718</v>
      </c>
      <c r="AJ110" s="17">
        <v>-0.30673071616350173</v>
      </c>
      <c r="AQ110" s="1">
        <v>66</v>
      </c>
      <c r="AR110" s="7">
        <f t="shared" si="133"/>
        <v>44</v>
      </c>
      <c r="AS110" s="52">
        <f t="shared" ref="AS110:AS164" si="135">(AR110-0.375)/(COUNT($AR$45:$AR$164)+0.25)</f>
        <v>0.36278586278586278</v>
      </c>
      <c r="AT110" s="52">
        <f t="shared" ref="AT110:AT164" si="136">_xlfn.NORM.S.INV(AS110)</f>
        <v>-0.35102215742413223</v>
      </c>
      <c r="AU110" s="43"/>
      <c r="AV110" s="1">
        <v>66</v>
      </c>
      <c r="AW110" s="46">
        <f t="shared" ref="AW110:AW164" si="137">AI110</f>
        <v>-1147.5968680007718</v>
      </c>
      <c r="AX110" s="46">
        <f t="shared" si="124"/>
        <v>1631.2338681242836</v>
      </c>
      <c r="AY110" s="46">
        <f t="shared" si="124"/>
        <v>-1300.0387632425118</v>
      </c>
      <c r="AZ110" s="46">
        <f t="shared" si="124"/>
        <v>-2333.017479899223</v>
      </c>
      <c r="BA110" s="46">
        <f t="shared" si="124"/>
        <v>-1036.3773087407899</v>
      </c>
      <c r="BB110" s="46">
        <f t="shared" si="124"/>
        <v>890.71313234855188</v>
      </c>
      <c r="BC110" s="46">
        <f t="shared" si="124"/>
        <v>49.474705179003649</v>
      </c>
      <c r="BD110" s="46">
        <f t="shared" si="124"/>
        <v>2389.5527087021474</v>
      </c>
      <c r="BE110" s="46">
        <f t="shared" si="124"/>
        <v>2655.7348202963622</v>
      </c>
      <c r="BF110" s="46">
        <f t="shared" si="124"/>
        <v>-3259.7340551864472</v>
      </c>
      <c r="BG110" s="46">
        <f t="shared" si="91"/>
        <v>4836.4419042354712</v>
      </c>
      <c r="BH110" s="46">
        <f t="shared" si="91"/>
        <v>323.86557331169752</v>
      </c>
      <c r="BI110" s="46">
        <f t="shared" si="91"/>
        <v>8392.0084673887905</v>
      </c>
      <c r="BJ110" s="1">
        <v>66</v>
      </c>
      <c r="BK110" s="60">
        <f t="shared" si="121"/>
        <v>1316978.5714451277</v>
      </c>
      <c r="BL110" s="60">
        <f t="shared" si="121"/>
        <v>-1871998.8780362008</v>
      </c>
      <c r="BM110" s="60">
        <f t="shared" si="121"/>
        <v>1491920.4129766466</v>
      </c>
      <c r="BN110" s="60">
        <f t="shared" si="119"/>
        <v>2677363.5529233213</v>
      </c>
      <c r="BO110" s="60">
        <f t="shared" si="119"/>
        <v>1189343.3535779486</v>
      </c>
      <c r="BP110" s="60">
        <f t="shared" si="119"/>
        <v>-1022179.600970361</v>
      </c>
      <c r="BQ110" s="60">
        <f t="shared" si="119"/>
        <v>-56777.01670871165</v>
      </c>
      <c r="BR110" s="60">
        <f t="shared" si="119"/>
        <v>-2742243.2044293159</v>
      </c>
      <c r="BS110" s="60">
        <f t="shared" si="119"/>
        <v>-3047712.9620126626</v>
      </c>
      <c r="BT110" s="60">
        <f t="shared" si="78"/>
        <v>3740860.5922473194</v>
      </c>
      <c r="BU110" s="60">
        <f t="shared" si="78"/>
        <v>-5550285.5815682299</v>
      </c>
      <c r="BV110" s="60">
        <f t="shared" si="78"/>
        <v>-371667.11758579756</v>
      </c>
      <c r="BW110" s="60">
        <f t="shared" si="78"/>
        <v>-9630642.6334111653</v>
      </c>
    </row>
    <row r="111" spans="1:75">
      <c r="A111" s="2">
        <v>44044</v>
      </c>
      <c r="B111" s="8">
        <f>'WA Sch. 1-2'!B112</f>
        <v>19.350000000000001</v>
      </c>
      <c r="C111" s="8">
        <f>'WA Sch. 1-2'!C112</f>
        <v>374.42250000000007</v>
      </c>
      <c r="D111" s="8">
        <f>'WA Sch. 1-2'!D112</f>
        <v>204.95</v>
      </c>
      <c r="E111" s="8">
        <f>'WA Sch. 1-2'!E112</f>
        <v>11.5</v>
      </c>
      <c r="F111" s="8">
        <f t="shared" si="83"/>
        <v>132.25</v>
      </c>
      <c r="G111" s="8">
        <f>'WA Sch. 1-2'!G112</f>
        <v>216</v>
      </c>
      <c r="H111" s="8">
        <f t="shared" si="127"/>
        <v>7.8500000000000014</v>
      </c>
      <c r="I111" s="8">
        <f t="shared" si="127"/>
        <v>242.17250000000007</v>
      </c>
      <c r="J111" s="8">
        <f t="shared" si="127"/>
        <v>-11.050000000000011</v>
      </c>
      <c r="K111" s="9">
        <v>37</v>
      </c>
      <c r="L111" s="9">
        <v>1488779</v>
      </c>
      <c r="M111" s="9">
        <v>263898</v>
      </c>
      <c r="N111" s="9">
        <f t="shared" si="85"/>
        <v>1752677</v>
      </c>
      <c r="O111" s="9">
        <f t="shared" si="86"/>
        <v>47369.648648648646</v>
      </c>
      <c r="P111" s="8">
        <f t="shared" si="87"/>
        <v>209.65461100197109</v>
      </c>
      <c r="Q111" s="8">
        <f t="shared" si="88"/>
        <v>47579.303259650616</v>
      </c>
      <c r="R111" s="9">
        <f t="shared" si="81"/>
        <v>1760434.2206070728</v>
      </c>
      <c r="S111" s="21"/>
      <c r="U111" s="2">
        <v>44409</v>
      </c>
      <c r="V111" s="8">
        <f t="shared" ref="V111:W111" si="138">E123</f>
        <v>27</v>
      </c>
      <c r="W111" s="8">
        <f t="shared" si="138"/>
        <v>729</v>
      </c>
      <c r="X111" s="7">
        <v>104</v>
      </c>
      <c r="Y111" s="7">
        <v>0</v>
      </c>
      <c r="Z111" s="7">
        <v>0</v>
      </c>
      <c r="AA111" s="7">
        <v>0</v>
      </c>
      <c r="AB111" s="7">
        <v>0</v>
      </c>
      <c r="AC111" s="7">
        <v>0</v>
      </c>
      <c r="AD111" s="7">
        <v>1</v>
      </c>
      <c r="AE111" s="8">
        <f t="shared" si="90"/>
        <v>46134.684210526313</v>
      </c>
      <c r="AG111" s="17">
        <v>67</v>
      </c>
      <c r="AH111" s="17">
        <v>56798.403336893338</v>
      </c>
      <c r="AI111" s="17">
        <v>-2241.7204100640665</v>
      </c>
      <c r="AJ111" s="17">
        <v>-0.59916903399637678</v>
      </c>
      <c r="AQ111" s="1">
        <v>67</v>
      </c>
      <c r="AR111" s="7">
        <f t="shared" si="133"/>
        <v>33</v>
      </c>
      <c r="AS111" s="52">
        <f t="shared" si="135"/>
        <v>0.2713097713097713</v>
      </c>
      <c r="AT111" s="52">
        <f t="shared" si="136"/>
        <v>-0.60885652565055048</v>
      </c>
      <c r="AU111" s="43"/>
      <c r="AV111" s="1">
        <v>67</v>
      </c>
      <c r="AW111" s="46">
        <f t="shared" si="137"/>
        <v>-2241.7204100640665</v>
      </c>
      <c r="AX111" s="46">
        <f t="shared" si="124"/>
        <v>-1147.5968680007718</v>
      </c>
      <c r="AY111" s="46">
        <f t="shared" si="124"/>
        <v>1631.2338681242836</v>
      </c>
      <c r="AZ111" s="46">
        <f t="shared" si="124"/>
        <v>-1300.0387632425118</v>
      </c>
      <c r="BA111" s="46">
        <f t="shared" si="124"/>
        <v>-2333.017479899223</v>
      </c>
      <c r="BB111" s="46">
        <f t="shared" si="124"/>
        <v>-1036.3773087407899</v>
      </c>
      <c r="BC111" s="46">
        <f t="shared" si="124"/>
        <v>890.71313234855188</v>
      </c>
      <c r="BD111" s="46">
        <f t="shared" si="124"/>
        <v>49.474705179003649</v>
      </c>
      <c r="BE111" s="46">
        <f t="shared" si="124"/>
        <v>2389.5527087021474</v>
      </c>
      <c r="BF111" s="46">
        <f t="shared" si="124"/>
        <v>2655.7348202963622</v>
      </c>
      <c r="BG111" s="46">
        <f t="shared" si="91"/>
        <v>-3259.7340551864472</v>
      </c>
      <c r="BH111" s="46">
        <f t="shared" si="91"/>
        <v>4836.4419042354712</v>
      </c>
      <c r="BI111" s="46">
        <f t="shared" si="91"/>
        <v>323.86557331169752</v>
      </c>
      <c r="BJ111" s="1">
        <v>67</v>
      </c>
      <c r="BK111" s="60">
        <f t="shared" si="121"/>
        <v>5025310.3968977025</v>
      </c>
      <c r="BL111" s="60">
        <f t="shared" si="121"/>
        <v>2572591.3215228501</v>
      </c>
      <c r="BM111" s="60">
        <f t="shared" si="121"/>
        <v>-3656770.2557619768</v>
      </c>
      <c r="BN111" s="60">
        <f t="shared" si="119"/>
        <v>2914323.4294351032</v>
      </c>
      <c r="BO111" s="60">
        <f t="shared" si="119"/>
        <v>5229972.9017262151</v>
      </c>
      <c r="BP111" s="60">
        <f t="shared" si="119"/>
        <v>2323268.1655314211</v>
      </c>
      <c r="BQ111" s="60">
        <f t="shared" si="119"/>
        <v>-1996729.8082978763</v>
      </c>
      <c r="BR111" s="60">
        <f t="shared" si="119"/>
        <v>-110908.45638172576</v>
      </c>
      <c r="BS111" s="60">
        <f t="shared" si="119"/>
        <v>-5356709.0780214751</v>
      </c>
      <c r="BT111" s="60">
        <f t="shared" si="78"/>
        <v>-5953414.9503761716</v>
      </c>
      <c r="BU111" s="60">
        <f t="shared" si="78"/>
        <v>7307412.3628922375</v>
      </c>
      <c r="BV111" s="60">
        <f t="shared" si="78"/>
        <v>-10841950.528813716</v>
      </c>
      <c r="BW111" s="60">
        <f t="shared" si="78"/>
        <v>-726016.06580997712</v>
      </c>
    </row>
    <row r="112" spans="1:75">
      <c r="A112" s="2">
        <v>44075</v>
      </c>
      <c r="B112" s="8">
        <f>'WA Sch. 1-2'!B113</f>
        <v>152.32499999999999</v>
      </c>
      <c r="C112" s="8">
        <f>'WA Sch. 1-2'!C113</f>
        <v>23202.905624999996</v>
      </c>
      <c r="D112" s="8">
        <f>'WA Sch. 1-2'!D113</f>
        <v>43.875</v>
      </c>
      <c r="E112" s="8">
        <f>'WA Sch. 1-2'!E113</f>
        <v>90.5</v>
      </c>
      <c r="F112" s="8">
        <f t="shared" si="83"/>
        <v>8190.25</v>
      </c>
      <c r="G112" s="8">
        <f>'WA Sch. 1-2'!G113</f>
        <v>62</v>
      </c>
      <c r="H112" s="8">
        <f t="shared" si="127"/>
        <v>61.824999999999989</v>
      </c>
      <c r="I112" s="8">
        <f t="shared" si="127"/>
        <v>15012.655624999996</v>
      </c>
      <c r="J112" s="8">
        <f t="shared" si="127"/>
        <v>-18.125</v>
      </c>
      <c r="K112" s="9">
        <v>37</v>
      </c>
      <c r="L112" s="9">
        <v>1755424</v>
      </c>
      <c r="M112" s="9">
        <v>29859</v>
      </c>
      <c r="N112" s="9">
        <f t="shared" si="85"/>
        <v>1785283</v>
      </c>
      <c r="O112" s="9">
        <f t="shared" si="86"/>
        <v>48250.891891891893</v>
      </c>
      <c r="P112" s="8">
        <f t="shared" si="87"/>
        <v>1752.9768502156542</v>
      </c>
      <c r="Q112" s="8">
        <f t="shared" si="88"/>
        <v>50003.868742107545</v>
      </c>
      <c r="R112" s="9">
        <f t="shared" si="81"/>
        <v>1850143.1434579792</v>
      </c>
      <c r="S112" s="21"/>
      <c r="U112" s="2">
        <v>44440</v>
      </c>
      <c r="V112" s="8">
        <f t="shared" ref="V112:W112" si="139">E124</f>
        <v>134</v>
      </c>
      <c r="W112" s="8">
        <f t="shared" si="139"/>
        <v>17956</v>
      </c>
      <c r="X112" s="7">
        <v>105</v>
      </c>
      <c r="Y112" s="7">
        <v>0</v>
      </c>
      <c r="Z112" s="7">
        <v>0</v>
      </c>
      <c r="AA112" s="7">
        <v>0</v>
      </c>
      <c r="AB112" s="7">
        <v>0</v>
      </c>
      <c r="AC112" s="7">
        <v>0</v>
      </c>
      <c r="AD112" s="7">
        <v>1</v>
      </c>
      <c r="AE112" s="8">
        <f t="shared" si="90"/>
        <v>64220.65789473684</v>
      </c>
      <c r="AG112" s="17">
        <v>68</v>
      </c>
      <c r="AH112" s="17">
        <v>57320.949155888848</v>
      </c>
      <c r="AI112" s="17">
        <v>-1670.0223266205576</v>
      </c>
      <c r="AJ112" s="17">
        <v>-0.44636505948795996</v>
      </c>
      <c r="AQ112" s="1">
        <v>68</v>
      </c>
      <c r="AR112" s="7">
        <f t="shared" si="133"/>
        <v>41</v>
      </c>
      <c r="AS112" s="52">
        <f t="shared" si="135"/>
        <v>0.33783783783783783</v>
      </c>
      <c r="AT112" s="52">
        <f t="shared" si="136"/>
        <v>-0.41837128791165434</v>
      </c>
      <c r="AU112" s="43"/>
      <c r="AV112" s="1">
        <v>68</v>
      </c>
      <c r="AW112" s="46">
        <f t="shared" si="137"/>
        <v>-1670.0223266205576</v>
      </c>
      <c r="AX112" s="46">
        <f t="shared" si="124"/>
        <v>-2241.7204100640665</v>
      </c>
      <c r="AY112" s="46">
        <f t="shared" si="124"/>
        <v>-1147.5968680007718</v>
      </c>
      <c r="AZ112" s="46">
        <f t="shared" si="124"/>
        <v>1631.2338681242836</v>
      </c>
      <c r="BA112" s="46">
        <f t="shared" si="124"/>
        <v>-1300.0387632425118</v>
      </c>
      <c r="BB112" s="46">
        <f t="shared" si="124"/>
        <v>-2333.017479899223</v>
      </c>
      <c r="BC112" s="46">
        <f t="shared" si="124"/>
        <v>-1036.3773087407899</v>
      </c>
      <c r="BD112" s="46">
        <f t="shared" si="124"/>
        <v>890.71313234855188</v>
      </c>
      <c r="BE112" s="46">
        <f t="shared" si="124"/>
        <v>49.474705179003649</v>
      </c>
      <c r="BF112" s="46">
        <f t="shared" si="124"/>
        <v>2389.5527087021474</v>
      </c>
      <c r="BG112" s="46">
        <f t="shared" si="91"/>
        <v>2655.7348202963622</v>
      </c>
      <c r="BH112" s="46">
        <f t="shared" si="91"/>
        <v>-3259.7340551864472</v>
      </c>
      <c r="BI112" s="46">
        <f t="shared" si="91"/>
        <v>4836.4419042354712</v>
      </c>
      <c r="BJ112" s="1">
        <v>68</v>
      </c>
      <c r="BK112" s="60">
        <f t="shared" si="121"/>
        <v>2788974.571411063</v>
      </c>
      <c r="BL112" s="60">
        <f t="shared" si="121"/>
        <v>3743723.134847892</v>
      </c>
      <c r="BM112" s="60">
        <f t="shared" si="121"/>
        <v>1916512.3915210485</v>
      </c>
      <c r="BN112" s="60">
        <f t="shared" si="119"/>
        <v>-2724196.9797071689</v>
      </c>
      <c r="BO112" s="60">
        <f t="shared" si="119"/>
        <v>2171093.7600871027</v>
      </c>
      <c r="BP112" s="60">
        <f t="shared" si="119"/>
        <v>3896191.2798276376</v>
      </c>
      <c r="BQ112" s="60">
        <f t="shared" si="119"/>
        <v>1730773.244399983</v>
      </c>
      <c r="BR112" s="60">
        <f t="shared" si="119"/>
        <v>-1487510.8176362314</v>
      </c>
      <c r="BS112" s="60">
        <f t="shared" si="119"/>
        <v>-82623.862251943458</v>
      </c>
      <c r="BT112" s="60">
        <f t="shared" si="78"/>
        <v>-3990606.3741691988</v>
      </c>
      <c r="BU112" s="60">
        <f t="shared" si="78"/>
        <v>-4435136.4434785359</v>
      </c>
      <c r="BV112" s="60">
        <f t="shared" si="78"/>
        <v>5443828.6510066213</v>
      </c>
      <c r="BW112" s="60">
        <f t="shared" si="78"/>
        <v>-8076965.9614764089</v>
      </c>
    </row>
    <row r="113" spans="1:75">
      <c r="A113" s="2">
        <v>44105</v>
      </c>
      <c r="B113" s="8">
        <f>'WA Sch. 1-2'!B114</f>
        <v>510.4</v>
      </c>
      <c r="C113" s="8">
        <f>'WA Sch. 1-2'!C114</f>
        <v>260508.15999999997</v>
      </c>
      <c r="D113" s="8">
        <f>'WA Sch. 1-2'!D114</f>
        <v>0.65</v>
      </c>
      <c r="E113" s="8">
        <f>'WA Sch. 1-2'!E114</f>
        <v>530</v>
      </c>
      <c r="F113" s="8">
        <f t="shared" si="83"/>
        <v>280900</v>
      </c>
      <c r="G113" s="8">
        <f>'WA Sch. 1-2'!G114</f>
        <v>2.5</v>
      </c>
      <c r="H113" s="8">
        <f t="shared" si="127"/>
        <v>-19.600000000000023</v>
      </c>
      <c r="I113" s="8">
        <f t="shared" si="127"/>
        <v>-20391.840000000026</v>
      </c>
      <c r="J113" s="8">
        <f t="shared" si="127"/>
        <v>-1.85</v>
      </c>
      <c r="K113" s="9">
        <v>37</v>
      </c>
      <c r="L113" s="9">
        <v>1782048</v>
      </c>
      <c r="M113" s="9">
        <v>1077688</v>
      </c>
      <c r="N113" s="9">
        <f t="shared" si="85"/>
        <v>2859736</v>
      </c>
      <c r="O113" s="9">
        <f t="shared" si="86"/>
        <v>77290.16216216216</v>
      </c>
      <c r="P113" s="8">
        <f t="shared" si="87"/>
        <v>-677.1416399026491</v>
      </c>
      <c r="Q113" s="8">
        <f t="shared" si="88"/>
        <v>76613.02052225951</v>
      </c>
      <c r="R113" s="9">
        <f t="shared" si="81"/>
        <v>2834681.7593236021</v>
      </c>
      <c r="U113" s="2">
        <v>44470</v>
      </c>
      <c r="V113" s="8">
        <f t="shared" ref="V113:W113" si="140">E125</f>
        <v>510</v>
      </c>
      <c r="W113" s="8">
        <f t="shared" si="140"/>
        <v>260100</v>
      </c>
      <c r="X113" s="7">
        <v>106</v>
      </c>
      <c r="Y113" s="7">
        <v>0</v>
      </c>
      <c r="Z113" s="7">
        <v>0</v>
      </c>
      <c r="AA113" s="7">
        <v>1</v>
      </c>
      <c r="AB113" s="7">
        <v>0</v>
      </c>
      <c r="AC113" s="7">
        <v>0</v>
      </c>
      <c r="AD113" s="7">
        <v>1</v>
      </c>
      <c r="AE113" s="8">
        <f t="shared" si="90"/>
        <v>72260.078947368427</v>
      </c>
      <c r="AG113" s="17">
        <v>69</v>
      </c>
      <c r="AH113" s="17">
        <v>61727.316176845234</v>
      </c>
      <c r="AI113" s="17">
        <v>-5392.7064207476724</v>
      </c>
      <c r="AJ113" s="17">
        <v>-1.4413673900810395</v>
      </c>
      <c r="AQ113" s="1">
        <v>69</v>
      </c>
      <c r="AR113" s="7">
        <f t="shared" si="133"/>
        <v>11</v>
      </c>
      <c r="AS113" s="52">
        <f t="shared" si="135"/>
        <v>8.8357588357588362E-2</v>
      </c>
      <c r="AT113" s="52">
        <f t="shared" si="136"/>
        <v>-1.3509383667831778</v>
      </c>
      <c r="AU113" s="43"/>
      <c r="AV113" s="1">
        <v>69</v>
      </c>
      <c r="AW113" s="46">
        <f t="shared" si="137"/>
        <v>-5392.7064207476724</v>
      </c>
      <c r="AX113" s="46">
        <f t="shared" si="124"/>
        <v>-1670.0223266205576</v>
      </c>
      <c r="AY113" s="46">
        <f t="shared" si="124"/>
        <v>-2241.7204100640665</v>
      </c>
      <c r="AZ113" s="46">
        <f t="shared" si="124"/>
        <v>-1147.5968680007718</v>
      </c>
      <c r="BA113" s="46">
        <f t="shared" si="124"/>
        <v>1631.2338681242836</v>
      </c>
      <c r="BB113" s="46">
        <f t="shared" si="124"/>
        <v>-1300.0387632425118</v>
      </c>
      <c r="BC113" s="46">
        <f t="shared" si="124"/>
        <v>-2333.017479899223</v>
      </c>
      <c r="BD113" s="46">
        <f t="shared" si="124"/>
        <v>-1036.3773087407899</v>
      </c>
      <c r="BE113" s="46">
        <f t="shared" si="124"/>
        <v>890.71313234855188</v>
      </c>
      <c r="BF113" s="46">
        <f t="shared" si="124"/>
        <v>49.474705179003649</v>
      </c>
      <c r="BG113" s="46">
        <f t="shared" si="91"/>
        <v>2389.5527087021474</v>
      </c>
      <c r="BH113" s="46">
        <f t="shared" si="91"/>
        <v>2655.7348202963622</v>
      </c>
      <c r="BI113" s="46">
        <f t="shared" si="91"/>
        <v>-3259.7340551864472</v>
      </c>
      <c r="BJ113" s="1">
        <v>69</v>
      </c>
      <c r="BK113" s="60">
        <f t="shared" si="121"/>
        <v>29081282.540372916</v>
      </c>
      <c r="BL113" s="60">
        <f t="shared" si="121"/>
        <v>9005940.1235584822</v>
      </c>
      <c r="BM113" s="60">
        <f t="shared" si="121"/>
        <v>12088940.048873419</v>
      </c>
      <c r="BN113" s="60">
        <f t="shared" si="119"/>
        <v>6188652.998497529</v>
      </c>
      <c r="BO113" s="60">
        <f t="shared" si="119"/>
        <v>-8796765.3543749731</v>
      </c>
      <c r="BP113" s="60">
        <f t="shared" si="119"/>
        <v>7010727.3857586002</v>
      </c>
      <c r="BQ113" s="60">
        <f t="shared" si="119"/>
        <v>12581278.343568914</v>
      </c>
      <c r="BR113" s="60">
        <f t="shared" si="119"/>
        <v>5588878.5671635009</v>
      </c>
      <c r="BS113" s="60">
        <f t="shared" si="119"/>
        <v>-4803354.4278604109</v>
      </c>
      <c r="BT113" s="60">
        <f t="shared" si="78"/>
        <v>-266802.56028353516</v>
      </c>
      <c r="BU113" s="60">
        <f t="shared" si="78"/>
        <v>-12886156.23493313</v>
      </c>
      <c r="BV113" s="60">
        <f t="shared" si="78"/>
        <v>-14321598.217215421</v>
      </c>
      <c r="BW113" s="60">
        <f t="shared" si="78"/>
        <v>17578788.769333601</v>
      </c>
    </row>
    <row r="114" spans="1:75">
      <c r="A114" s="2">
        <v>44136</v>
      </c>
      <c r="B114" s="8">
        <f>'WA Sch. 1-2'!B115</f>
        <v>874.97500000000002</v>
      </c>
      <c r="C114" s="8">
        <f>'WA Sch. 1-2'!C115</f>
        <v>765581.25062499999</v>
      </c>
      <c r="D114" s="8">
        <f>'WA Sch. 1-2'!D115</f>
        <v>0</v>
      </c>
      <c r="E114" s="8">
        <f>'WA Sch. 1-2'!E115</f>
        <v>836</v>
      </c>
      <c r="F114" s="8">
        <f t="shared" si="83"/>
        <v>698896</v>
      </c>
      <c r="G114" s="8">
        <f>'WA Sch. 1-2'!G115</f>
        <v>0</v>
      </c>
      <c r="H114" s="8">
        <f t="shared" si="127"/>
        <v>38.975000000000023</v>
      </c>
      <c r="I114" s="8">
        <f t="shared" si="127"/>
        <v>66685.250624999986</v>
      </c>
      <c r="J114" s="8">
        <f t="shared" si="127"/>
        <v>0</v>
      </c>
      <c r="K114" s="9">
        <v>38</v>
      </c>
      <c r="L114" s="9">
        <v>2865078</v>
      </c>
      <c r="M114" s="9">
        <v>34521</v>
      </c>
      <c r="N114" s="9">
        <f t="shared" si="85"/>
        <v>2899599</v>
      </c>
      <c r="O114" s="9">
        <f t="shared" si="86"/>
        <v>76305.236842105267</v>
      </c>
      <c r="P114" s="8">
        <f t="shared" si="87"/>
        <v>1549.4868575563637</v>
      </c>
      <c r="Q114" s="8">
        <f t="shared" si="88"/>
        <v>77854.723699661627</v>
      </c>
      <c r="R114" s="9">
        <f t="shared" si="81"/>
        <v>2958479.5005871416</v>
      </c>
      <c r="U114" s="2">
        <v>44501</v>
      </c>
      <c r="V114" s="8">
        <f t="shared" ref="V114:W114" si="141">E126</f>
        <v>745.5</v>
      </c>
      <c r="W114" s="8">
        <f t="shared" si="141"/>
        <v>555770.25</v>
      </c>
      <c r="X114" s="7">
        <v>107</v>
      </c>
      <c r="Y114" s="7">
        <v>0</v>
      </c>
      <c r="Z114" s="7">
        <v>0</v>
      </c>
      <c r="AA114" s="7">
        <v>0</v>
      </c>
      <c r="AB114" s="7">
        <v>0</v>
      </c>
      <c r="AC114" s="7">
        <v>0</v>
      </c>
      <c r="AD114" s="7">
        <v>1</v>
      </c>
      <c r="AE114" s="8">
        <f t="shared" si="90"/>
        <v>84032.894736842107</v>
      </c>
      <c r="AG114" s="17">
        <v>70</v>
      </c>
      <c r="AH114" s="17">
        <v>75929.043345427548</v>
      </c>
      <c r="AI114" s="17">
        <v>5603.9303387829714</v>
      </c>
      <c r="AJ114" s="17">
        <v>1.4978235076048672</v>
      </c>
      <c r="AQ114" s="1">
        <v>70</v>
      </c>
      <c r="AR114" s="7">
        <f t="shared" si="133"/>
        <v>111</v>
      </c>
      <c r="AS114" s="52">
        <f t="shared" si="135"/>
        <v>0.91995841995841998</v>
      </c>
      <c r="AT114" s="52">
        <f t="shared" si="136"/>
        <v>1.4047919280405334</v>
      </c>
      <c r="AU114" s="43"/>
      <c r="AV114" s="1">
        <v>70</v>
      </c>
      <c r="AW114" s="46">
        <f t="shared" si="137"/>
        <v>5603.9303387829714</v>
      </c>
      <c r="AX114" s="46">
        <f t="shared" si="124"/>
        <v>-5392.7064207476724</v>
      </c>
      <c r="AY114" s="46">
        <f t="shared" si="124"/>
        <v>-1670.0223266205576</v>
      </c>
      <c r="AZ114" s="46">
        <f t="shared" si="124"/>
        <v>-2241.7204100640665</v>
      </c>
      <c r="BA114" s="46">
        <f t="shared" si="124"/>
        <v>-1147.5968680007718</v>
      </c>
      <c r="BB114" s="46">
        <f t="shared" si="124"/>
        <v>1631.2338681242836</v>
      </c>
      <c r="BC114" s="46">
        <f t="shared" si="124"/>
        <v>-1300.0387632425118</v>
      </c>
      <c r="BD114" s="46">
        <f t="shared" si="124"/>
        <v>-2333.017479899223</v>
      </c>
      <c r="BE114" s="46">
        <f t="shared" si="124"/>
        <v>-1036.3773087407899</v>
      </c>
      <c r="BF114" s="46">
        <f t="shared" si="124"/>
        <v>890.71313234855188</v>
      </c>
      <c r="BG114" s="46">
        <f t="shared" si="91"/>
        <v>49.474705179003649</v>
      </c>
      <c r="BH114" s="46">
        <f t="shared" si="91"/>
        <v>2389.5527087021474</v>
      </c>
      <c r="BI114" s="46">
        <f t="shared" si="91"/>
        <v>2655.7348202963622</v>
      </c>
      <c r="BJ114" s="1">
        <v>70</v>
      </c>
      <c r="BK114" s="60">
        <f t="shared" si="121"/>
        <v>31404035.241932493</v>
      </c>
      <c r="BL114" s="60">
        <f t="shared" si="121"/>
        <v>-30220351.119377602</v>
      </c>
      <c r="BM114" s="60">
        <f t="shared" si="121"/>
        <v>-9358688.7825937774</v>
      </c>
      <c r="BN114" s="60">
        <f t="shared" si="119"/>
        <v>-12562445.01702695</v>
      </c>
      <c r="BO114" s="60">
        <f t="shared" si="119"/>
        <v>-6431052.9052817393</v>
      </c>
      <c r="BP114" s="60">
        <f t="shared" si="119"/>
        <v>9141320.9632321429</v>
      </c>
      <c r="BQ114" s="60">
        <f t="shared" si="119"/>
        <v>-7285326.6669285046</v>
      </c>
      <c r="BR114" s="60">
        <f t="shared" si="119"/>
        <v>-13074067.436518172</v>
      </c>
      <c r="BS114" s="60">
        <f t="shared" si="119"/>
        <v>-5807786.2428786531</v>
      </c>
      <c r="BT114" s="60">
        <f t="shared" si="78"/>
        <v>4991494.3455206128</v>
      </c>
      <c r="BU114" s="60">
        <f t="shared" si="78"/>
        <v>277252.80135509284</v>
      </c>
      <c r="BV114" s="60">
        <f t="shared" si="78"/>
        <v>13390886.920417178</v>
      </c>
      <c r="BW114" s="60">
        <f t="shared" si="78"/>
        <v>14882552.931221319</v>
      </c>
    </row>
    <row r="115" spans="1:75">
      <c r="A115" s="2">
        <v>44166</v>
      </c>
      <c r="B115" s="8">
        <f>'WA Sch. 1-2'!B116</f>
        <v>1138.7249999999999</v>
      </c>
      <c r="C115" s="8">
        <f>'WA Sch. 1-2'!C116</f>
        <v>1296694.6256249999</v>
      </c>
      <c r="D115" s="8">
        <f>'WA Sch. 1-2'!D116</f>
        <v>0</v>
      </c>
      <c r="E115" s="8">
        <f>'WA Sch. 1-2'!E116</f>
        <v>1029.5</v>
      </c>
      <c r="F115" s="8">
        <f t="shared" si="83"/>
        <v>1059870.25</v>
      </c>
      <c r="G115" s="8">
        <f>'WA Sch. 1-2'!G116</f>
        <v>0</v>
      </c>
      <c r="H115" s="8">
        <f t="shared" si="127"/>
        <v>109.22499999999991</v>
      </c>
      <c r="I115" s="8">
        <f t="shared" si="127"/>
        <v>236824.37562499987</v>
      </c>
      <c r="J115" s="8">
        <f t="shared" si="127"/>
        <v>0</v>
      </c>
      <c r="K115" s="9">
        <v>38</v>
      </c>
      <c r="L115" s="9">
        <v>2895484</v>
      </c>
      <c r="M115" s="9">
        <v>298672</v>
      </c>
      <c r="N115" s="9">
        <f t="shared" si="85"/>
        <v>3194156</v>
      </c>
      <c r="O115" s="9">
        <f t="shared" si="86"/>
        <v>84056.736842105267</v>
      </c>
      <c r="P115" s="8">
        <f t="shared" si="87"/>
        <v>4730.2124100240781</v>
      </c>
      <c r="Q115" s="8">
        <f t="shared" si="88"/>
        <v>88786.949252129343</v>
      </c>
      <c r="R115" s="9">
        <f t="shared" si="81"/>
        <v>3373904.0715809152</v>
      </c>
      <c r="U115" s="2">
        <v>44531</v>
      </c>
      <c r="V115" s="8">
        <f t="shared" ref="V115:W115" si="142">E127</f>
        <v>1161</v>
      </c>
      <c r="W115" s="8">
        <f t="shared" si="142"/>
        <v>1347921</v>
      </c>
      <c r="X115" s="7">
        <v>108</v>
      </c>
      <c r="Y115" s="7">
        <v>0</v>
      </c>
      <c r="Z115" s="7">
        <v>0</v>
      </c>
      <c r="AA115" s="7">
        <v>0</v>
      </c>
      <c r="AB115" s="7">
        <v>0</v>
      </c>
      <c r="AC115" s="7">
        <v>0</v>
      </c>
      <c r="AD115" s="7">
        <v>1</v>
      </c>
      <c r="AE115" s="8">
        <f t="shared" si="90"/>
        <v>100472.52631578948</v>
      </c>
      <c r="AG115" s="17">
        <v>71</v>
      </c>
      <c r="AH115" s="17">
        <v>84998.785563111393</v>
      </c>
      <c r="AI115" s="17">
        <v>-3295.7605631113984</v>
      </c>
      <c r="AJ115" s="17">
        <v>-0.88089382780182446</v>
      </c>
      <c r="AQ115" s="1">
        <v>71</v>
      </c>
      <c r="AR115" s="7">
        <f t="shared" si="133"/>
        <v>21</v>
      </c>
      <c r="AS115" s="52">
        <f t="shared" si="135"/>
        <v>0.17151767151767153</v>
      </c>
      <c r="AT115" s="52">
        <f t="shared" si="136"/>
        <v>-0.94818488013239854</v>
      </c>
      <c r="AU115" s="43"/>
      <c r="AV115" s="1">
        <v>71</v>
      </c>
      <c r="AW115" s="46">
        <f t="shared" si="137"/>
        <v>-3295.7605631113984</v>
      </c>
      <c r="AX115" s="46">
        <f t="shared" si="124"/>
        <v>5603.9303387829714</v>
      </c>
      <c r="AY115" s="46">
        <f t="shared" si="124"/>
        <v>-5392.7064207476724</v>
      </c>
      <c r="AZ115" s="46">
        <f t="shared" si="124"/>
        <v>-1670.0223266205576</v>
      </c>
      <c r="BA115" s="46">
        <f t="shared" si="124"/>
        <v>-2241.7204100640665</v>
      </c>
      <c r="BB115" s="46">
        <f t="shared" si="124"/>
        <v>-1147.5968680007718</v>
      </c>
      <c r="BC115" s="46">
        <f t="shared" si="124"/>
        <v>1631.2338681242836</v>
      </c>
      <c r="BD115" s="46">
        <f t="shared" si="124"/>
        <v>-1300.0387632425118</v>
      </c>
      <c r="BE115" s="46">
        <f t="shared" si="124"/>
        <v>-2333.017479899223</v>
      </c>
      <c r="BF115" s="46">
        <f t="shared" si="124"/>
        <v>-1036.3773087407899</v>
      </c>
      <c r="BG115" s="46">
        <f t="shared" si="91"/>
        <v>890.71313234855188</v>
      </c>
      <c r="BH115" s="46">
        <f t="shared" si="91"/>
        <v>49.474705179003649</v>
      </c>
      <c r="BI115" s="46">
        <f t="shared" si="91"/>
        <v>2389.5527087021474</v>
      </c>
      <c r="BJ115" s="1">
        <v>71</v>
      </c>
      <c r="BK115" s="60">
        <f t="shared" si="121"/>
        <v>10862037.689360209</v>
      </c>
      <c r="BL115" s="60">
        <f t="shared" si="121"/>
        <v>-18469212.608984362</v>
      </c>
      <c r="BM115" s="60">
        <f t="shared" si="121"/>
        <v>17773069.1499376</v>
      </c>
      <c r="BN115" s="60">
        <f t="shared" si="119"/>
        <v>5503993.7235914618</v>
      </c>
      <c r="BO115" s="60">
        <f t="shared" si="119"/>
        <v>7388173.7210109346</v>
      </c>
      <c r="BP115" s="60">
        <f t="shared" si="119"/>
        <v>3782204.4999069977</v>
      </c>
      <c r="BQ115" s="60">
        <f t="shared" si="119"/>
        <v>-5376156.2517757118</v>
      </c>
      <c r="BR115" s="60">
        <f t="shared" si="119"/>
        <v>4284616.4864106802</v>
      </c>
      <c r="BS115" s="60">
        <f t="shared" si="119"/>
        <v>7689067.0033012684</v>
      </c>
      <c r="BT115" s="60">
        <f t="shared" si="78"/>
        <v>3415651.4626513207</v>
      </c>
      <c r="BU115" s="60">
        <f t="shared" si="78"/>
        <v>-2935577.2146398365</v>
      </c>
      <c r="BV115" s="60">
        <f t="shared" si="78"/>
        <v>-163056.78220059886</v>
      </c>
      <c r="BW115" s="60">
        <f t="shared" si="78"/>
        <v>-7875393.5808165772</v>
      </c>
    </row>
    <row r="116" spans="1:75">
      <c r="A116" s="2">
        <v>44197</v>
      </c>
      <c r="B116" s="8">
        <f>'WA Sch. 1-2'!B117</f>
        <v>1095.1500000000001</v>
      </c>
      <c r="C116" s="8">
        <f>'WA Sch. 1-2'!C117</f>
        <v>1199353.5225000002</v>
      </c>
      <c r="D116" s="8">
        <f>'WA Sch. 1-2'!D117</f>
        <v>0</v>
      </c>
      <c r="E116" s="8">
        <f>'WA Sch. 1-2'!E117</f>
        <v>977.5</v>
      </c>
      <c r="F116" s="8">
        <f t="shared" si="83"/>
        <v>955506.25</v>
      </c>
      <c r="G116" s="8">
        <f>'WA Sch. 1-2'!G117</f>
        <v>0</v>
      </c>
      <c r="H116" s="8">
        <f t="shared" si="127"/>
        <v>117.65000000000009</v>
      </c>
      <c r="I116" s="8">
        <f t="shared" si="127"/>
        <v>243847.2725000002</v>
      </c>
      <c r="J116" s="8">
        <f t="shared" si="127"/>
        <v>0</v>
      </c>
      <c r="K116" s="9">
        <v>38</v>
      </c>
      <c r="L116" s="9">
        <v>3192839</v>
      </c>
      <c r="M116" s="9">
        <v>25445</v>
      </c>
      <c r="N116" s="9">
        <f t="shared" si="85"/>
        <v>3218284</v>
      </c>
      <c r="O116" s="9">
        <f t="shared" si="86"/>
        <v>84691.68421052632</v>
      </c>
      <c r="P116" s="8">
        <f t="shared" si="87"/>
        <v>5007.7471349393982</v>
      </c>
      <c r="Q116" s="8">
        <f t="shared" si="88"/>
        <v>89699.431345465724</v>
      </c>
      <c r="R116" s="9">
        <f t="shared" si="81"/>
        <v>3408578.3911276977</v>
      </c>
      <c r="U116" s="2">
        <v>44562</v>
      </c>
      <c r="V116" s="8">
        <f t="shared" ref="V116:W116" si="143">E128</f>
        <v>1105</v>
      </c>
      <c r="W116" s="8">
        <f t="shared" si="143"/>
        <v>1221025</v>
      </c>
      <c r="X116" s="7">
        <v>109</v>
      </c>
      <c r="Y116" s="9">
        <v>0</v>
      </c>
      <c r="Z116" s="7">
        <v>0</v>
      </c>
      <c r="AA116" s="7">
        <v>0</v>
      </c>
      <c r="AB116" s="7">
        <v>0</v>
      </c>
      <c r="AC116" s="7">
        <v>0</v>
      </c>
      <c r="AD116" s="7">
        <v>1</v>
      </c>
      <c r="AE116" s="8">
        <f t="shared" si="90"/>
        <v>100381.42105263157</v>
      </c>
      <c r="AG116" s="17">
        <v>72</v>
      </c>
      <c r="AH116" s="17">
        <v>92962.38256153751</v>
      </c>
      <c r="AI116" s="17">
        <v>-2299.6902538451977</v>
      </c>
      <c r="AJ116" s="17">
        <v>-0.61466326563352747</v>
      </c>
      <c r="AQ116" s="1">
        <v>72</v>
      </c>
      <c r="AR116" s="7">
        <f t="shared" si="133"/>
        <v>32</v>
      </c>
      <c r="AS116" s="52">
        <f t="shared" si="135"/>
        <v>0.26299376299376298</v>
      </c>
      <c r="AT116" s="52">
        <f t="shared" si="136"/>
        <v>-0.63414296405799342</v>
      </c>
      <c r="AU116" s="43"/>
      <c r="AV116" s="1">
        <v>72</v>
      </c>
      <c r="AW116" s="46">
        <f t="shared" si="137"/>
        <v>-2299.6902538451977</v>
      </c>
      <c r="AX116" s="46">
        <f t="shared" si="124"/>
        <v>-3295.7605631113984</v>
      </c>
      <c r="AY116" s="46">
        <f t="shared" si="124"/>
        <v>5603.9303387829714</v>
      </c>
      <c r="AZ116" s="46">
        <f t="shared" si="124"/>
        <v>-5392.7064207476724</v>
      </c>
      <c r="BA116" s="46">
        <f t="shared" si="124"/>
        <v>-1670.0223266205576</v>
      </c>
      <c r="BB116" s="46">
        <f t="shared" si="124"/>
        <v>-2241.7204100640665</v>
      </c>
      <c r="BC116" s="46">
        <f t="shared" si="124"/>
        <v>-1147.5968680007718</v>
      </c>
      <c r="BD116" s="46">
        <f t="shared" si="124"/>
        <v>1631.2338681242836</v>
      </c>
      <c r="BE116" s="46">
        <f t="shared" si="124"/>
        <v>-1300.0387632425118</v>
      </c>
      <c r="BF116" s="46">
        <f t="shared" si="124"/>
        <v>-2333.017479899223</v>
      </c>
      <c r="BG116" s="46">
        <f t="shared" si="91"/>
        <v>-1036.3773087407899</v>
      </c>
      <c r="BH116" s="46">
        <f t="shared" si="91"/>
        <v>890.71313234855188</v>
      </c>
      <c r="BI116" s="46">
        <f t="shared" si="91"/>
        <v>49.474705179003649</v>
      </c>
      <c r="BJ116" s="1">
        <v>72</v>
      </c>
      <c r="BK116" s="60">
        <f t="shared" si="121"/>
        <v>5288575.2636304833</v>
      </c>
      <c r="BL116" s="60">
        <f t="shared" si="121"/>
        <v>7579228.445994514</v>
      </c>
      <c r="BM116" s="60">
        <f t="shared" si="121"/>
        <v>-12887303.983326541</v>
      </c>
      <c r="BN116" s="60">
        <f t="shared" si="119"/>
        <v>12401554.397641663</v>
      </c>
      <c r="BO116" s="60">
        <f t="shared" si="119"/>
        <v>3840534.0682330858</v>
      </c>
      <c r="BP116" s="60">
        <f t="shared" si="119"/>
        <v>5155262.5788700888</v>
      </c>
      <c r="BQ116" s="60">
        <f t="shared" si="119"/>
        <v>2639117.3326845686</v>
      </c>
      <c r="BR116" s="60">
        <f t="shared" si="119"/>
        <v>-3751332.6282676333</v>
      </c>
      <c r="BS116" s="60">
        <f t="shared" si="119"/>
        <v>2989686.4734496851</v>
      </c>
      <c r="BT116" s="60">
        <f t="shared" si="78"/>
        <v>5365217.56057462</v>
      </c>
      <c r="BU116" s="60">
        <f t="shared" si="78"/>
        <v>2383346.7962174327</v>
      </c>
      <c r="BV116" s="60">
        <f t="shared" si="78"/>
        <v>-2048364.3094339252</v>
      </c>
      <c r="BW116" s="60">
        <f t="shared" si="78"/>
        <v>-113776.49731207147</v>
      </c>
    </row>
    <row r="117" spans="1:75">
      <c r="A117" s="2">
        <v>44228</v>
      </c>
      <c r="B117" s="8">
        <f>'WA Sch. 1-2'!B118</f>
        <v>932.76424999999995</v>
      </c>
      <c r="C117" s="8">
        <f>'WA Sch. 1-2'!C118</f>
        <v>870049.14607806236</v>
      </c>
      <c r="D117" s="8">
        <f>'WA Sch. 1-2'!D118</f>
        <v>0</v>
      </c>
      <c r="E117" s="8">
        <f>'WA Sch. 1-2'!E118</f>
        <v>1003.5</v>
      </c>
      <c r="F117" s="8">
        <f t="shared" si="83"/>
        <v>1007012.25</v>
      </c>
      <c r="G117" s="8">
        <f>'WA Sch. 1-2'!G118</f>
        <v>0</v>
      </c>
      <c r="H117" s="8">
        <f t="shared" si="127"/>
        <v>-70.735750000000053</v>
      </c>
      <c r="I117" s="8">
        <f t="shared" si="127"/>
        <v>-136963.10392193764</v>
      </c>
      <c r="J117" s="8">
        <f t="shared" si="127"/>
        <v>0</v>
      </c>
      <c r="K117" s="9">
        <v>38</v>
      </c>
      <c r="L117" s="9">
        <v>3218284</v>
      </c>
      <c r="M117" s="9">
        <v>323563</v>
      </c>
      <c r="N117" s="9">
        <f t="shared" si="85"/>
        <v>3541847</v>
      </c>
      <c r="O117" s="9">
        <f t="shared" si="86"/>
        <v>93206.5</v>
      </c>
      <c r="P117" s="8">
        <f t="shared" si="87"/>
        <v>-2935.9280796213438</v>
      </c>
      <c r="Q117" s="8">
        <f t="shared" si="88"/>
        <v>90270.571920378658</v>
      </c>
      <c r="R117" s="9">
        <f t="shared" si="81"/>
        <v>3430281.7329743891</v>
      </c>
      <c r="U117" s="2">
        <v>44593</v>
      </c>
      <c r="V117" s="8">
        <f t="shared" ref="V117:W117" si="144">E129</f>
        <v>936</v>
      </c>
      <c r="W117" s="8">
        <f t="shared" si="144"/>
        <v>876096</v>
      </c>
      <c r="X117" s="7">
        <v>110</v>
      </c>
      <c r="Y117" s="9">
        <v>0</v>
      </c>
      <c r="Z117" s="7">
        <v>0</v>
      </c>
      <c r="AA117" s="7">
        <v>0</v>
      </c>
      <c r="AB117" s="7">
        <v>0</v>
      </c>
      <c r="AC117" s="7">
        <v>0</v>
      </c>
      <c r="AD117" s="7">
        <v>1</v>
      </c>
      <c r="AE117" s="8">
        <f t="shared" si="90"/>
        <v>91811.473684210519</v>
      </c>
      <c r="AG117" s="17">
        <v>73</v>
      </c>
      <c r="AH117" s="17">
        <v>94417.003776365455</v>
      </c>
      <c r="AI117" s="17">
        <v>6123.3295569678739</v>
      </c>
      <c r="AJ117" s="17">
        <v>1.6366489946821907</v>
      </c>
      <c r="AQ117" s="1">
        <v>73</v>
      </c>
      <c r="AR117" s="7">
        <f t="shared" si="133"/>
        <v>116</v>
      </c>
      <c r="AS117" s="52">
        <f t="shared" si="135"/>
        <v>0.96153846153846156</v>
      </c>
      <c r="AT117" s="52">
        <f t="shared" si="136"/>
        <v>1.7688250385187059</v>
      </c>
      <c r="AU117" s="43"/>
      <c r="AV117" s="1">
        <v>73</v>
      </c>
      <c r="AW117" s="46">
        <f t="shared" si="137"/>
        <v>6123.3295569678739</v>
      </c>
      <c r="AX117" s="46">
        <f t="shared" si="124"/>
        <v>-2299.6902538451977</v>
      </c>
      <c r="AY117" s="46">
        <f t="shared" si="124"/>
        <v>-3295.7605631113984</v>
      </c>
      <c r="AZ117" s="46">
        <f t="shared" si="124"/>
        <v>5603.9303387829714</v>
      </c>
      <c r="BA117" s="46">
        <f t="shared" si="124"/>
        <v>-5392.7064207476724</v>
      </c>
      <c r="BB117" s="46">
        <f t="shared" si="124"/>
        <v>-1670.0223266205576</v>
      </c>
      <c r="BC117" s="46">
        <f t="shared" si="124"/>
        <v>-2241.7204100640665</v>
      </c>
      <c r="BD117" s="46">
        <f t="shared" si="124"/>
        <v>-1147.5968680007718</v>
      </c>
      <c r="BE117" s="46">
        <f t="shared" si="124"/>
        <v>1631.2338681242836</v>
      </c>
      <c r="BF117" s="46">
        <f t="shared" si="124"/>
        <v>-1300.0387632425118</v>
      </c>
      <c r="BG117" s="46">
        <f t="shared" si="91"/>
        <v>-2333.017479899223</v>
      </c>
      <c r="BH117" s="46">
        <f t="shared" si="91"/>
        <v>-1036.3773087407899</v>
      </c>
      <c r="BI117" s="46">
        <f t="shared" si="91"/>
        <v>890.71313234855188</v>
      </c>
      <c r="BJ117" s="1">
        <v>73</v>
      </c>
      <c r="BK117" s="60">
        <f t="shared" si="121"/>
        <v>37495164.863236666</v>
      </c>
      <c r="BL117" s="60">
        <f t="shared" si="121"/>
        <v>-14081761.303241165</v>
      </c>
      <c r="BM117" s="60">
        <f t="shared" si="121"/>
        <v>-20181028.068789046</v>
      </c>
      <c r="BN117" s="60">
        <f t="shared" si="119"/>
        <v>34314712.278659038</v>
      </c>
      <c r="BO117" s="60">
        <f t="shared" si="119"/>
        <v>-33021318.618214637</v>
      </c>
      <c r="BP117" s="60">
        <f t="shared" si="119"/>
        <v>-10226097.073391814</v>
      </c>
      <c r="BQ117" s="60">
        <f t="shared" si="119"/>
        <v>-13726792.845403353</v>
      </c>
      <c r="BR117" s="60">
        <f t="shared" si="119"/>
        <v>-7027113.8213127712</v>
      </c>
      <c r="BS117" s="60">
        <f t="shared" si="119"/>
        <v>9988582.5590126421</v>
      </c>
      <c r="BT117" s="60">
        <f t="shared" si="78"/>
        <v>-7960565.7841667207</v>
      </c>
      <c r="BU117" s="60">
        <f t="shared" si="78"/>
        <v>-14285834.891589528</v>
      </c>
      <c r="BV117" s="60">
        <f t="shared" si="78"/>
        <v>-6346079.8067831807</v>
      </c>
      <c r="BW117" s="60">
        <f t="shared" si="78"/>
        <v>5454130.0500894887</v>
      </c>
    </row>
    <row r="118" spans="1:75">
      <c r="A118" s="2">
        <v>44256</v>
      </c>
      <c r="B118" s="8">
        <f>'WA Sch. 1-2'!B119</f>
        <v>767.35</v>
      </c>
      <c r="C118" s="8">
        <f>'WA Sch. 1-2'!C119</f>
        <v>588826.02250000008</v>
      </c>
      <c r="D118" s="8">
        <f>'WA Sch. 1-2'!D119</f>
        <v>0</v>
      </c>
      <c r="E118" s="8">
        <f>'WA Sch. 1-2'!E119</f>
        <v>729</v>
      </c>
      <c r="F118" s="8">
        <f t="shared" si="83"/>
        <v>531441</v>
      </c>
      <c r="G118" s="8">
        <f>'WA Sch. 1-2'!G119</f>
        <v>0</v>
      </c>
      <c r="H118" s="8">
        <f t="shared" si="127"/>
        <v>38.350000000000023</v>
      </c>
      <c r="I118" s="8">
        <f t="shared" si="127"/>
        <v>57385.022500000079</v>
      </c>
      <c r="J118" s="8">
        <f t="shared" si="127"/>
        <v>0</v>
      </c>
      <c r="K118" s="9">
        <v>38</v>
      </c>
      <c r="L118" s="9">
        <v>3435588</v>
      </c>
      <c r="M118" s="9">
        <v>-485190</v>
      </c>
      <c r="N118" s="9">
        <f t="shared" si="85"/>
        <v>2950398</v>
      </c>
      <c r="O118" s="9">
        <f t="shared" si="86"/>
        <v>77642.052631578947</v>
      </c>
      <c r="P118" s="8">
        <f t="shared" si="87"/>
        <v>1460.7161690651153</v>
      </c>
      <c r="Q118" s="8">
        <f t="shared" si="88"/>
        <v>79102.768800644059</v>
      </c>
      <c r="R118" s="9">
        <f t="shared" si="81"/>
        <v>3005905.2144244742</v>
      </c>
      <c r="U118" s="2">
        <v>44621</v>
      </c>
      <c r="V118" s="8">
        <f t="shared" ref="V118:W118" si="145">E130</f>
        <v>695.5</v>
      </c>
      <c r="W118" s="8">
        <f t="shared" si="145"/>
        <v>483720.25</v>
      </c>
      <c r="X118" s="7">
        <v>111</v>
      </c>
      <c r="Y118" s="9">
        <v>1</v>
      </c>
      <c r="Z118" s="7">
        <v>0</v>
      </c>
      <c r="AA118" s="7">
        <v>0</v>
      </c>
      <c r="AB118" s="7">
        <v>0</v>
      </c>
      <c r="AC118" s="7">
        <v>0</v>
      </c>
      <c r="AD118" s="7">
        <v>1</v>
      </c>
      <c r="AE118" s="8">
        <f t="shared" si="90"/>
        <v>82658.526315789481</v>
      </c>
      <c r="AG118" s="17">
        <v>74</v>
      </c>
      <c r="AH118" s="17">
        <v>102067.9276548827</v>
      </c>
      <c r="AI118" s="17">
        <v>-2045.543039498094</v>
      </c>
      <c r="AJ118" s="17">
        <v>-0.54673457112301438</v>
      </c>
      <c r="AQ118" s="1">
        <v>74</v>
      </c>
      <c r="AR118" s="7">
        <f t="shared" si="133"/>
        <v>34</v>
      </c>
      <c r="AS118" s="52">
        <f t="shared" si="135"/>
        <v>0.27962577962577961</v>
      </c>
      <c r="AT118" s="52">
        <f t="shared" si="136"/>
        <v>-0.58395355652530356</v>
      </c>
      <c r="AU118" s="43"/>
      <c r="AV118" s="1">
        <v>74</v>
      </c>
      <c r="AW118" s="46">
        <f t="shared" si="137"/>
        <v>-2045.543039498094</v>
      </c>
      <c r="AX118" s="46">
        <f t="shared" si="124"/>
        <v>6123.3295569678739</v>
      </c>
      <c r="AY118" s="46">
        <f t="shared" si="124"/>
        <v>-2299.6902538451977</v>
      </c>
      <c r="AZ118" s="46">
        <f t="shared" si="124"/>
        <v>-3295.7605631113984</v>
      </c>
      <c r="BA118" s="46">
        <f t="shared" si="124"/>
        <v>5603.9303387829714</v>
      </c>
      <c r="BB118" s="46">
        <f t="shared" si="124"/>
        <v>-5392.7064207476724</v>
      </c>
      <c r="BC118" s="46">
        <f t="shared" si="124"/>
        <v>-1670.0223266205576</v>
      </c>
      <c r="BD118" s="46">
        <f t="shared" si="124"/>
        <v>-2241.7204100640665</v>
      </c>
      <c r="BE118" s="46">
        <f t="shared" si="124"/>
        <v>-1147.5968680007718</v>
      </c>
      <c r="BF118" s="46">
        <f t="shared" si="124"/>
        <v>1631.2338681242836</v>
      </c>
      <c r="BG118" s="46">
        <f t="shared" si="91"/>
        <v>-1300.0387632425118</v>
      </c>
      <c r="BH118" s="46">
        <f t="shared" si="91"/>
        <v>-2333.017479899223</v>
      </c>
      <c r="BI118" s="46">
        <f t="shared" si="91"/>
        <v>-1036.3773087407899</v>
      </c>
      <c r="BJ118" s="1">
        <v>74</v>
      </c>
      <c r="BK118" s="60">
        <f t="shared" si="121"/>
        <v>4184246.3264390063</v>
      </c>
      <c r="BL118" s="60">
        <f t="shared" si="121"/>
        <v>-12525534.153808489</v>
      </c>
      <c r="BM118" s="60">
        <f t="shared" si="121"/>
        <v>4704115.3917545481</v>
      </c>
      <c r="BN118" s="60">
        <f t="shared" si="119"/>
        <v>6741620.079724716</v>
      </c>
      <c r="BO118" s="60">
        <f t="shared" si="119"/>
        <v>-11463080.698329622</v>
      </c>
      <c r="BP118" s="60">
        <f t="shared" si="119"/>
        <v>11031013.083016908</v>
      </c>
      <c r="BQ118" s="60">
        <f t="shared" si="119"/>
        <v>3416102.546025008</v>
      </c>
      <c r="BR118" s="60">
        <f t="shared" si="119"/>
        <v>4585535.581307265</v>
      </c>
      <c r="BS118" s="60">
        <f t="shared" si="119"/>
        <v>2347458.7854887177</v>
      </c>
      <c r="BT118" s="60">
        <f t="shared" si="78"/>
        <v>-3336759.0847351896</v>
      </c>
      <c r="BU118" s="60">
        <f t="shared" si="78"/>
        <v>2659285.2432283531</v>
      </c>
      <c r="BV118" s="60">
        <f t="shared" si="78"/>
        <v>4772287.6670351382</v>
      </c>
      <c r="BW118" s="60">
        <f t="shared" si="78"/>
        <v>2119954.3901884183</v>
      </c>
    </row>
    <row r="119" spans="1:75">
      <c r="A119" s="2">
        <v>44287</v>
      </c>
      <c r="B119" s="8">
        <f>'WA Sch. 1-2'!B120</f>
        <v>547.15</v>
      </c>
      <c r="C119" s="8">
        <f>'WA Sch. 1-2'!C120</f>
        <v>299373.1225</v>
      </c>
      <c r="D119" s="8">
        <f>'WA Sch. 1-2'!D120</f>
        <v>0.375</v>
      </c>
      <c r="E119" s="8">
        <f>'WA Sch. 1-2'!E120</f>
        <v>476.5</v>
      </c>
      <c r="F119" s="8">
        <f t="shared" si="83"/>
        <v>227052.25</v>
      </c>
      <c r="G119" s="8">
        <f>'WA Sch. 1-2'!G120</f>
        <v>0</v>
      </c>
      <c r="H119" s="8">
        <f t="shared" si="127"/>
        <v>70.649999999999977</v>
      </c>
      <c r="I119" s="8">
        <f t="shared" si="127"/>
        <v>72320.872499999998</v>
      </c>
      <c r="J119" s="8">
        <f t="shared" si="127"/>
        <v>0.375</v>
      </c>
      <c r="K119" s="9">
        <v>38</v>
      </c>
      <c r="L119" s="9">
        <v>3061225</v>
      </c>
      <c r="M119" s="9">
        <v>-487072</v>
      </c>
      <c r="N119" s="9">
        <f t="shared" si="85"/>
        <v>2574153</v>
      </c>
      <c r="O119" s="9">
        <f t="shared" si="86"/>
        <v>67740.868421052626</v>
      </c>
      <c r="P119" s="8">
        <f t="shared" si="87"/>
        <v>2431.6287075199161</v>
      </c>
      <c r="Q119" s="8">
        <f t="shared" si="88"/>
        <v>70172.497128572548</v>
      </c>
      <c r="R119" s="9">
        <f t="shared" si="81"/>
        <v>2666554.8908857568</v>
      </c>
      <c r="U119" s="2">
        <v>44652</v>
      </c>
      <c r="V119" s="8">
        <f t="shared" ref="V119:W119" si="146">E131</f>
        <v>686.5</v>
      </c>
      <c r="W119" s="8">
        <f t="shared" si="146"/>
        <v>471282.25</v>
      </c>
      <c r="X119" s="7">
        <v>112</v>
      </c>
      <c r="Y119" s="9">
        <v>0</v>
      </c>
      <c r="Z119" s="7">
        <v>1</v>
      </c>
      <c r="AA119" s="7">
        <v>0</v>
      </c>
      <c r="AB119" s="7">
        <v>0</v>
      </c>
      <c r="AC119" s="7">
        <v>0</v>
      </c>
      <c r="AD119" s="7">
        <v>1</v>
      </c>
      <c r="AE119" s="8">
        <f t="shared" si="90"/>
        <v>80512.210526315786</v>
      </c>
      <c r="AG119" s="17">
        <v>75</v>
      </c>
      <c r="AH119" s="17">
        <v>94132.323612261243</v>
      </c>
      <c r="AI119" s="17">
        <v>4496.3943364567094</v>
      </c>
      <c r="AJ119" s="17">
        <v>1.2018002954099662</v>
      </c>
      <c r="AQ119" s="1">
        <v>75</v>
      </c>
      <c r="AR119" s="7">
        <f t="shared" si="133"/>
        <v>104</v>
      </c>
      <c r="AS119" s="52">
        <f t="shared" si="135"/>
        <v>0.86174636174636177</v>
      </c>
      <c r="AT119" s="52">
        <f t="shared" si="136"/>
        <v>1.0881989764386006</v>
      </c>
      <c r="AU119" s="43"/>
      <c r="AV119" s="1">
        <v>75</v>
      </c>
      <c r="AW119" s="46">
        <f t="shared" si="137"/>
        <v>4496.3943364567094</v>
      </c>
      <c r="AX119" s="46">
        <f t="shared" si="124"/>
        <v>-2045.543039498094</v>
      </c>
      <c r="AY119" s="46">
        <f t="shared" si="124"/>
        <v>6123.3295569678739</v>
      </c>
      <c r="AZ119" s="46">
        <f t="shared" si="124"/>
        <v>-2299.6902538451977</v>
      </c>
      <c r="BA119" s="46">
        <f t="shared" si="124"/>
        <v>-3295.7605631113984</v>
      </c>
      <c r="BB119" s="46">
        <f t="shared" si="124"/>
        <v>5603.9303387829714</v>
      </c>
      <c r="BC119" s="46">
        <f t="shared" si="124"/>
        <v>-5392.7064207476724</v>
      </c>
      <c r="BD119" s="46">
        <f t="shared" si="124"/>
        <v>-1670.0223266205576</v>
      </c>
      <c r="BE119" s="46">
        <f t="shared" si="124"/>
        <v>-2241.7204100640665</v>
      </c>
      <c r="BF119" s="46">
        <f t="shared" si="124"/>
        <v>-1147.5968680007718</v>
      </c>
      <c r="BG119" s="46">
        <f t="shared" si="91"/>
        <v>1631.2338681242836</v>
      </c>
      <c r="BH119" s="46">
        <f t="shared" si="91"/>
        <v>-1300.0387632425118</v>
      </c>
      <c r="BI119" s="46">
        <f t="shared" si="91"/>
        <v>-2333.017479899223</v>
      </c>
      <c r="BJ119" s="1">
        <v>75</v>
      </c>
      <c r="BK119" s="60">
        <f t="shared" si="121"/>
        <v>20217562.028920185</v>
      </c>
      <c r="BL119" s="60">
        <f t="shared" si="121"/>
        <v>-9197568.1377776172</v>
      </c>
      <c r="BM119" s="60">
        <f t="shared" si="121"/>
        <v>27532904.340208571</v>
      </c>
      <c r="BN119" s="60">
        <f t="shared" si="119"/>
        <v>-10340314.232994189</v>
      </c>
      <c r="BO119" s="60">
        <f t="shared" si="119"/>
        <v>-14819039.130291441</v>
      </c>
      <c r="BP119" s="60">
        <f t="shared" si="119"/>
        <v>25197480.63720192</v>
      </c>
      <c r="BQ119" s="60">
        <f t="shared" si="119"/>
        <v>-24247734.608423587</v>
      </c>
      <c r="BR119" s="60">
        <f t="shared" si="119"/>
        <v>-7509078.9311728673</v>
      </c>
      <c r="BS119" s="60">
        <f t="shared" si="119"/>
        <v>-10079658.955731429</v>
      </c>
      <c r="BT119" s="60">
        <f t="shared" si="78"/>
        <v>-5160048.0578140514</v>
      </c>
      <c r="BU119" s="60">
        <f t="shared" si="78"/>
        <v>7334670.7260705428</v>
      </c>
      <c r="BV119" s="60">
        <f t="shared" si="78"/>
        <v>-5845486.9322177414</v>
      </c>
      <c r="BW119" s="60">
        <f t="shared" si="78"/>
        <v>-10490166.583473321</v>
      </c>
    </row>
    <row r="120" spans="1:75">
      <c r="A120" s="2">
        <v>44317</v>
      </c>
      <c r="B120" s="8">
        <f>'WA Sch. 1-2'!B121</f>
        <v>290.02499999999998</v>
      </c>
      <c r="C120" s="8">
        <f>'WA Sch. 1-2'!C121</f>
        <v>84114.500624999986</v>
      </c>
      <c r="D120" s="8">
        <f>'WA Sch. 1-2'!D121</f>
        <v>14.95</v>
      </c>
      <c r="E120" s="8">
        <f>'WA Sch. 1-2'!E121</f>
        <v>271</v>
      </c>
      <c r="F120" s="8">
        <f t="shared" si="83"/>
        <v>73441</v>
      </c>
      <c r="G120" s="8">
        <f>'WA Sch. 1-2'!G121</f>
        <v>9.5</v>
      </c>
      <c r="H120" s="8">
        <f t="shared" si="127"/>
        <v>19.024999999999977</v>
      </c>
      <c r="I120" s="8">
        <f t="shared" si="127"/>
        <v>10673.500624999986</v>
      </c>
      <c r="J120" s="8">
        <f t="shared" si="127"/>
        <v>5.4499999999999993</v>
      </c>
      <c r="K120" s="9">
        <v>38</v>
      </c>
      <c r="L120" s="9">
        <v>2572892</v>
      </c>
      <c r="M120" s="9">
        <v>-263549</v>
      </c>
      <c r="N120" s="9">
        <f t="shared" si="85"/>
        <v>2309343</v>
      </c>
      <c r="O120" s="9">
        <f t="shared" si="86"/>
        <v>60772.184210526313</v>
      </c>
      <c r="P120" s="8">
        <f t="shared" si="87"/>
        <v>586.44718210820861</v>
      </c>
      <c r="Q120" s="8">
        <f t="shared" si="88"/>
        <v>61358.631392634525</v>
      </c>
      <c r="R120" s="9">
        <f t="shared" si="81"/>
        <v>2331627.9929201119</v>
      </c>
      <c r="U120" s="2">
        <v>44682</v>
      </c>
      <c r="V120" s="8">
        <f t="shared" ref="V120:W120" si="147">E132</f>
        <v>430.5</v>
      </c>
      <c r="W120" s="8">
        <f t="shared" si="147"/>
        <v>185330.25</v>
      </c>
      <c r="X120" s="7">
        <v>113</v>
      </c>
      <c r="Y120" s="9">
        <v>0</v>
      </c>
      <c r="Z120" s="7">
        <v>0</v>
      </c>
      <c r="AA120" s="7">
        <v>0</v>
      </c>
      <c r="AB120" s="7">
        <v>0</v>
      </c>
      <c r="AC120" s="7">
        <v>0</v>
      </c>
      <c r="AD120" s="7">
        <v>1</v>
      </c>
      <c r="AE120" s="8">
        <f t="shared" si="90"/>
        <v>76663.105263157893</v>
      </c>
      <c r="AG120" s="17">
        <v>76</v>
      </c>
      <c r="AH120" s="17">
        <v>76954.283590455176</v>
      </c>
      <c r="AI120" s="17">
        <v>2868.6138454422617</v>
      </c>
      <c r="AJ120" s="17">
        <v>0.76672567148244419</v>
      </c>
      <c r="AQ120" s="1">
        <v>76</v>
      </c>
      <c r="AR120" s="7">
        <f t="shared" si="133"/>
        <v>93</v>
      </c>
      <c r="AS120" s="52">
        <f t="shared" si="135"/>
        <v>0.77027027027027029</v>
      </c>
      <c r="AT120" s="52">
        <f t="shared" si="136"/>
        <v>0.73973721941388981</v>
      </c>
      <c r="AU120" s="43"/>
      <c r="AV120" s="1">
        <v>76</v>
      </c>
      <c r="AW120" s="46">
        <f t="shared" si="137"/>
        <v>2868.6138454422617</v>
      </c>
      <c r="AX120" s="46">
        <f t="shared" si="124"/>
        <v>4496.3943364567094</v>
      </c>
      <c r="AY120" s="46">
        <f t="shared" si="124"/>
        <v>-2045.543039498094</v>
      </c>
      <c r="AZ120" s="46">
        <f t="shared" si="124"/>
        <v>6123.3295569678739</v>
      </c>
      <c r="BA120" s="46">
        <f t="shared" si="124"/>
        <v>-2299.6902538451977</v>
      </c>
      <c r="BB120" s="46">
        <f t="shared" si="124"/>
        <v>-3295.7605631113984</v>
      </c>
      <c r="BC120" s="46">
        <f t="shared" si="124"/>
        <v>5603.9303387829714</v>
      </c>
      <c r="BD120" s="46">
        <f t="shared" si="124"/>
        <v>-5392.7064207476724</v>
      </c>
      <c r="BE120" s="46">
        <f t="shared" si="124"/>
        <v>-1670.0223266205576</v>
      </c>
      <c r="BF120" s="46">
        <f t="shared" si="124"/>
        <v>-2241.7204100640665</v>
      </c>
      <c r="BG120" s="46">
        <f t="shared" si="91"/>
        <v>-1147.5968680007718</v>
      </c>
      <c r="BH120" s="46">
        <f t="shared" si="91"/>
        <v>1631.2338681242836</v>
      </c>
      <c r="BI120" s="46">
        <f t="shared" si="91"/>
        <v>-1300.0387632425118</v>
      </c>
      <c r="BJ120" s="1">
        <v>76</v>
      </c>
      <c r="BK120" s="60">
        <f t="shared" si="121"/>
        <v>8228945.3942631725</v>
      </c>
      <c r="BL120" s="60">
        <f t="shared" si="121"/>
        <v>12898419.048128059</v>
      </c>
      <c r="BM120" s="60">
        <f t="shared" si="121"/>
        <v>-5867873.0845522601</v>
      </c>
      <c r="BN120" s="60">
        <f t="shared" si="119"/>
        <v>17565467.947324082</v>
      </c>
      <c r="BO120" s="60">
        <f t="shared" si="119"/>
        <v>-6596923.3024089504</v>
      </c>
      <c r="BP120" s="60">
        <f t="shared" si="119"/>
        <v>-9454264.3826039527</v>
      </c>
      <c r="BQ120" s="60">
        <f t="shared" si="119"/>
        <v>16075512.158726973</v>
      </c>
      <c r="BR120" s="60">
        <f t="shared" si="119"/>
        <v>-15469592.302962212</v>
      </c>
      <c r="BS120" s="60">
        <f t="shared" si="119"/>
        <v>-4790649.1683414029</v>
      </c>
      <c r="BT120" s="60">
        <f t="shared" si="78"/>
        <v>-6430630.2059202706</v>
      </c>
      <c r="BU120" s="60">
        <f t="shared" si="78"/>
        <v>-3292012.2645331495</v>
      </c>
      <c r="BV120" s="60">
        <f t="shared" si="78"/>
        <v>4679380.0592557611</v>
      </c>
      <c r="BW120" s="60">
        <f t="shared" si="78"/>
        <v>-3729309.1958490675</v>
      </c>
    </row>
    <row r="121" spans="1:75">
      <c r="A121" s="2">
        <v>44348</v>
      </c>
      <c r="B121" s="8">
        <f>'WA Sch. 1-2'!B122</f>
        <v>126.95</v>
      </c>
      <c r="C121" s="8">
        <f>'WA Sch. 1-2'!C122</f>
        <v>16116.302500000002</v>
      </c>
      <c r="D121" s="8">
        <f>'WA Sch. 1-2'!D122</f>
        <v>68</v>
      </c>
      <c r="E121" s="8">
        <f>'WA Sch. 1-2'!E122</f>
        <v>74.5</v>
      </c>
      <c r="F121" s="8">
        <f t="shared" si="83"/>
        <v>5550.25</v>
      </c>
      <c r="G121" s="8">
        <f>'WA Sch. 1-2'!G122</f>
        <v>258</v>
      </c>
      <c r="H121" s="8">
        <f>B121-E121</f>
        <v>52.45</v>
      </c>
      <c r="I121" s="8">
        <f t="shared" si="127"/>
        <v>10566.052500000002</v>
      </c>
      <c r="J121" s="8">
        <f t="shared" si="127"/>
        <v>-190</v>
      </c>
      <c r="K121" s="9">
        <v>38</v>
      </c>
      <c r="L121" s="9">
        <v>2306224</v>
      </c>
      <c r="M121" s="9">
        <v>-304610</v>
      </c>
      <c r="N121" s="9">
        <f t="shared" si="85"/>
        <v>2001614</v>
      </c>
      <c r="O121" s="9">
        <f t="shared" si="86"/>
        <v>52674.052631578947</v>
      </c>
      <c r="P121" s="8">
        <f t="shared" si="87"/>
        <v>1470.3057429964622</v>
      </c>
      <c r="Q121" s="8">
        <f t="shared" si="88"/>
        <v>54144.358374575408</v>
      </c>
      <c r="R121" s="9">
        <f t="shared" si="81"/>
        <v>2057485.6182338656</v>
      </c>
      <c r="U121" s="2">
        <v>44713</v>
      </c>
      <c r="V121" s="8">
        <f t="shared" ref="V121:W121" si="148">E133</f>
        <v>129</v>
      </c>
      <c r="W121" s="8">
        <f t="shared" si="148"/>
        <v>16641</v>
      </c>
      <c r="X121" s="7">
        <v>114</v>
      </c>
      <c r="Y121" s="9">
        <v>0</v>
      </c>
      <c r="Z121" s="7">
        <v>0</v>
      </c>
      <c r="AA121" s="7">
        <v>0</v>
      </c>
      <c r="AB121" s="7">
        <v>0</v>
      </c>
      <c r="AC121" s="7">
        <v>0</v>
      </c>
      <c r="AD121" s="7">
        <v>1</v>
      </c>
      <c r="AE121" s="8">
        <f t="shared" si="90"/>
        <v>64475.526315789473</v>
      </c>
      <c r="AG121" s="17">
        <v>77</v>
      </c>
      <c r="AH121" s="17">
        <v>64130.651449966696</v>
      </c>
      <c r="AI121" s="17">
        <v>2521.1690628538199</v>
      </c>
      <c r="AJ121" s="17">
        <v>0.67386031957861414</v>
      </c>
      <c r="AQ121" s="1">
        <v>77</v>
      </c>
      <c r="AR121" s="7">
        <f t="shared" si="133"/>
        <v>89</v>
      </c>
      <c r="AS121" s="52">
        <f t="shared" si="135"/>
        <v>0.73700623700623702</v>
      </c>
      <c r="AT121" s="52">
        <f t="shared" si="136"/>
        <v>0.63414296405799342</v>
      </c>
      <c r="AU121" s="43"/>
      <c r="AV121" s="1">
        <v>77</v>
      </c>
      <c r="AW121" s="46">
        <f t="shared" si="137"/>
        <v>2521.1690628538199</v>
      </c>
      <c r="AX121" s="46">
        <f t="shared" si="124"/>
        <v>2868.6138454422617</v>
      </c>
      <c r="AY121" s="46">
        <f t="shared" si="124"/>
        <v>4496.3943364567094</v>
      </c>
      <c r="AZ121" s="46">
        <f t="shared" si="124"/>
        <v>-2045.543039498094</v>
      </c>
      <c r="BA121" s="46">
        <f t="shared" si="124"/>
        <v>6123.3295569678739</v>
      </c>
      <c r="BB121" s="46">
        <f t="shared" si="124"/>
        <v>-2299.6902538451977</v>
      </c>
      <c r="BC121" s="46">
        <f t="shared" si="124"/>
        <v>-3295.7605631113984</v>
      </c>
      <c r="BD121" s="46">
        <f t="shared" si="124"/>
        <v>5603.9303387829714</v>
      </c>
      <c r="BE121" s="46">
        <f t="shared" si="124"/>
        <v>-5392.7064207476724</v>
      </c>
      <c r="BF121" s="46">
        <f t="shared" si="124"/>
        <v>-1670.0223266205576</v>
      </c>
      <c r="BG121" s="46">
        <f t="shared" si="91"/>
        <v>-2241.7204100640665</v>
      </c>
      <c r="BH121" s="46">
        <f t="shared" si="91"/>
        <v>-1147.5968680007718</v>
      </c>
      <c r="BI121" s="46">
        <f t="shared" si="91"/>
        <v>1631.2338681242836</v>
      </c>
      <c r="BJ121" s="1">
        <v>77</v>
      </c>
      <c r="BK121" s="60">
        <f t="shared" si="121"/>
        <v>6356293.4434913257</v>
      </c>
      <c r="BL121" s="60">
        <f t="shared" si="121"/>
        <v>7232260.4804032845</v>
      </c>
      <c r="BM121" s="60">
        <f t="shared" si="121"/>
        <v>11336170.29546595</v>
      </c>
      <c r="BN121" s="60">
        <f t="shared" si="119"/>
        <v>-5157159.8279185528</v>
      </c>
      <c r="BO121" s="60">
        <f t="shared" si="119"/>
        <v>15437949.040685993</v>
      </c>
      <c r="BP121" s="60">
        <f t="shared" si="119"/>
        <v>-5797907.922140955</v>
      </c>
      <c r="BQ121" s="60">
        <f t="shared" si="119"/>
        <v>-8309169.5702901604</v>
      </c>
      <c r="BR121" s="60">
        <f t="shared" si="119"/>
        <v>14128455.800527744</v>
      </c>
      <c r="BS121" s="60">
        <f t="shared" si="119"/>
        <v>-13595924.593042253</v>
      </c>
      <c r="BT121" s="60">
        <f t="shared" si="78"/>
        <v>-4210408.6241508871</v>
      </c>
      <c r="BU121" s="60">
        <f t="shared" si="78"/>
        <v>-5651756.1454214966</v>
      </c>
      <c r="BV121" s="60">
        <f t="shared" si="78"/>
        <v>-2893285.720231453</v>
      </c>
      <c r="BW121" s="60">
        <f t="shared" si="78"/>
        <v>4112616.362594408</v>
      </c>
    </row>
    <row r="122" spans="1:75">
      <c r="A122" s="2">
        <v>44378</v>
      </c>
      <c r="B122" s="8">
        <f>'WA Sch. 1-2'!B123</f>
        <v>14.1</v>
      </c>
      <c r="C122" s="8">
        <f>'WA Sch. 1-2'!C123</f>
        <v>198.81</v>
      </c>
      <c r="D122" s="8">
        <f>'WA Sch. 1-2'!D123</f>
        <v>240.05</v>
      </c>
      <c r="E122" s="8">
        <f>'WA Sch. 1-2'!E123</f>
        <v>0</v>
      </c>
      <c r="F122" s="8">
        <f t="shared" si="83"/>
        <v>0</v>
      </c>
      <c r="G122" s="8">
        <f>'WA Sch. 1-2'!G123</f>
        <v>385.5</v>
      </c>
      <c r="H122" s="8">
        <f t="shared" si="127"/>
        <v>14.1</v>
      </c>
      <c r="I122" s="8">
        <f t="shared" si="127"/>
        <v>198.81</v>
      </c>
      <c r="J122" s="8">
        <f t="shared" si="127"/>
        <v>-145.44999999999999</v>
      </c>
      <c r="K122" s="9">
        <v>37</v>
      </c>
      <c r="L122" s="9">
        <v>2002070</v>
      </c>
      <c r="M122" s="9">
        <v>79365</v>
      </c>
      <c r="N122" s="9">
        <f t="shared" si="85"/>
        <v>2081435</v>
      </c>
      <c r="O122" s="9">
        <f t="shared" si="86"/>
        <v>56255</v>
      </c>
      <c r="P122" s="8">
        <f t="shared" si="87"/>
        <v>374.74287054979641</v>
      </c>
      <c r="Q122" s="8">
        <f t="shared" si="88"/>
        <v>56629.742870549795</v>
      </c>
      <c r="R122" s="9">
        <f>Q122*K122</f>
        <v>2095300.4862103425</v>
      </c>
      <c r="U122" s="2">
        <v>44743</v>
      </c>
      <c r="V122" s="8">
        <f t="shared" ref="V122:W122" si="149">E134</f>
        <v>6</v>
      </c>
      <c r="W122" s="8">
        <f t="shared" si="149"/>
        <v>36</v>
      </c>
      <c r="X122" s="7">
        <v>115</v>
      </c>
      <c r="Y122" s="9">
        <v>0</v>
      </c>
      <c r="Z122" s="7">
        <v>0</v>
      </c>
      <c r="AA122" s="7">
        <v>0</v>
      </c>
      <c r="AB122" s="7">
        <v>0</v>
      </c>
      <c r="AC122" s="7">
        <v>0</v>
      </c>
      <c r="AD122" s="7">
        <v>1</v>
      </c>
      <c r="AE122" s="8">
        <f t="shared" si="90"/>
        <v>55813.23684210526</v>
      </c>
      <c r="AG122" s="17">
        <v>78</v>
      </c>
      <c r="AH122" s="17">
        <v>62048.707343943548</v>
      </c>
      <c r="AI122" s="17">
        <v>20.241374005170655</v>
      </c>
      <c r="AJ122" s="17">
        <v>5.4101325281197153E-3</v>
      </c>
      <c r="AQ122" s="1">
        <v>78</v>
      </c>
      <c r="AR122" s="7">
        <f t="shared" si="133"/>
        <v>64</v>
      </c>
      <c r="AS122" s="52">
        <f t="shared" si="135"/>
        <v>0.52910602910602911</v>
      </c>
      <c r="AT122" s="52">
        <f t="shared" si="136"/>
        <v>7.3022840689146426E-2</v>
      </c>
      <c r="AU122" s="43"/>
      <c r="AV122" s="1">
        <v>78</v>
      </c>
      <c r="AW122" s="46">
        <f t="shared" si="137"/>
        <v>20.241374005170655</v>
      </c>
      <c r="AX122" s="46">
        <f t="shared" si="124"/>
        <v>2521.1690628538199</v>
      </c>
      <c r="AY122" s="46">
        <f t="shared" si="124"/>
        <v>2868.6138454422617</v>
      </c>
      <c r="AZ122" s="46">
        <f t="shared" si="124"/>
        <v>4496.3943364567094</v>
      </c>
      <c r="BA122" s="46">
        <f t="shared" si="124"/>
        <v>-2045.543039498094</v>
      </c>
      <c r="BB122" s="46">
        <f t="shared" si="124"/>
        <v>6123.3295569678739</v>
      </c>
      <c r="BC122" s="46">
        <f t="shared" si="124"/>
        <v>-2299.6902538451977</v>
      </c>
      <c r="BD122" s="46">
        <f t="shared" si="124"/>
        <v>-3295.7605631113984</v>
      </c>
      <c r="BE122" s="46">
        <f t="shared" si="124"/>
        <v>5603.9303387829714</v>
      </c>
      <c r="BF122" s="46">
        <f t="shared" si="124"/>
        <v>-5392.7064207476724</v>
      </c>
      <c r="BG122" s="46">
        <f t="shared" si="91"/>
        <v>-1670.0223266205576</v>
      </c>
      <c r="BH122" s="46">
        <f t="shared" si="91"/>
        <v>-2241.7204100640665</v>
      </c>
      <c r="BI122" s="46">
        <f t="shared" si="91"/>
        <v>-1147.5968680007718</v>
      </c>
      <c r="BJ122" s="1">
        <v>78</v>
      </c>
      <c r="BK122" s="60">
        <f t="shared" si="121"/>
        <v>409.7132216181385</v>
      </c>
      <c r="BL122" s="60">
        <f t="shared" si="121"/>
        <v>51031.925931548794</v>
      </c>
      <c r="BM122" s="60">
        <f t="shared" si="121"/>
        <v>58064.685722074719</v>
      </c>
      <c r="BN122" s="60">
        <f t="shared" si="119"/>
        <v>91013.199439056305</v>
      </c>
      <c r="BO122" s="60">
        <f t="shared" si="119"/>
        <v>-41404.601706201531</v>
      </c>
      <c r="BP122" s="60">
        <f t="shared" si="119"/>
        <v>123944.60371964535</v>
      </c>
      <c r="BQ122" s="60">
        <f t="shared" si="119"/>
        <v>-46548.890524179427</v>
      </c>
      <c r="BR122" s="60">
        <f t="shared" si="119"/>
        <v>-66710.72218950573</v>
      </c>
      <c r="BS122" s="60">
        <f t="shared" si="119"/>
        <v>113431.24988635945</v>
      </c>
      <c r="BT122" s="60">
        <f t="shared" si="78"/>
        <v>-109155.78756256358</v>
      </c>
      <c r="BU122" s="60">
        <f t="shared" si="78"/>
        <v>-33803.546510150285</v>
      </c>
      <c r="BV122" s="60">
        <f t="shared" si="78"/>
        <v>-45375.501235182892</v>
      </c>
      <c r="BW122" s="60">
        <f t="shared" si="78"/>
        <v>-23228.937412392264</v>
      </c>
    </row>
    <row r="123" spans="1:75">
      <c r="A123" s="2">
        <v>44409</v>
      </c>
      <c r="B123" s="8">
        <f>'WA Sch. 1-2'!B124</f>
        <v>19.350000000000001</v>
      </c>
      <c r="C123" s="8">
        <f>'WA Sch. 1-2'!C124</f>
        <v>374.42250000000007</v>
      </c>
      <c r="D123" s="8">
        <f>'WA Sch. 1-2'!D124</f>
        <v>204.95</v>
      </c>
      <c r="E123" s="8">
        <f>'WA Sch. 1-2'!E124</f>
        <v>27</v>
      </c>
      <c r="F123" s="8">
        <f t="shared" si="83"/>
        <v>729</v>
      </c>
      <c r="G123" s="8">
        <f>'WA Sch. 1-2'!G124</f>
        <v>203.5</v>
      </c>
      <c r="H123" s="8">
        <f t="shared" si="127"/>
        <v>-7.6499999999999986</v>
      </c>
      <c r="I123" s="8">
        <f t="shared" si="127"/>
        <v>-354.57749999999993</v>
      </c>
      <c r="J123" s="8">
        <f t="shared" si="127"/>
        <v>1.4499999999999886</v>
      </c>
      <c r="K123" s="9">
        <v>38</v>
      </c>
      <c r="L123" s="9">
        <v>2081810</v>
      </c>
      <c r="M123" s="9">
        <v>-328692</v>
      </c>
      <c r="N123" s="9">
        <f t="shared" si="85"/>
        <v>1753118</v>
      </c>
      <c r="O123" s="9">
        <f t="shared" si="86"/>
        <v>46134.684210526313</v>
      </c>
      <c r="P123" s="8">
        <f t="shared" si="87"/>
        <v>-205.23397903287184</v>
      </c>
      <c r="Q123" s="8">
        <f t="shared" si="88"/>
        <v>45929.450231493443</v>
      </c>
      <c r="R123" s="9">
        <f t="shared" si="81"/>
        <v>1745319.1087967509</v>
      </c>
      <c r="U123" s="2">
        <v>44774</v>
      </c>
      <c r="V123" s="8">
        <f t="shared" ref="V123:W123" si="150">E135</f>
        <v>3</v>
      </c>
      <c r="W123" s="8">
        <f t="shared" si="150"/>
        <v>9</v>
      </c>
      <c r="X123" s="7">
        <v>116</v>
      </c>
      <c r="Y123" s="9">
        <v>0</v>
      </c>
      <c r="Z123" s="7">
        <v>0</v>
      </c>
      <c r="AA123" s="7">
        <v>0</v>
      </c>
      <c r="AB123" s="7">
        <v>0</v>
      </c>
      <c r="AC123" s="7">
        <v>0</v>
      </c>
      <c r="AD123" s="7">
        <v>1</v>
      </c>
      <c r="AE123" s="8">
        <f t="shared" si="90"/>
        <v>55720.394736842107</v>
      </c>
      <c r="AG123" s="17">
        <v>79</v>
      </c>
      <c r="AH123" s="17">
        <v>59746.725302943931</v>
      </c>
      <c r="AI123" s="17">
        <v>2380.2746970560693</v>
      </c>
      <c r="AJ123" s="17">
        <v>0.63620194761056048</v>
      </c>
      <c r="AQ123" s="1">
        <v>79</v>
      </c>
      <c r="AR123" s="7">
        <f t="shared" si="133"/>
        <v>87</v>
      </c>
      <c r="AS123" s="52">
        <f t="shared" si="135"/>
        <v>0.72037422037422039</v>
      </c>
      <c r="AT123" s="52">
        <f t="shared" si="136"/>
        <v>0.58395355652530356</v>
      </c>
      <c r="AU123" s="43"/>
      <c r="AV123" s="1">
        <v>79</v>
      </c>
      <c r="AW123" s="46">
        <f t="shared" si="137"/>
        <v>2380.2746970560693</v>
      </c>
      <c r="AX123" s="46">
        <f t="shared" si="124"/>
        <v>20.241374005170655</v>
      </c>
      <c r="AY123" s="46">
        <f t="shared" si="124"/>
        <v>2521.1690628538199</v>
      </c>
      <c r="AZ123" s="46">
        <f t="shared" si="124"/>
        <v>2868.6138454422617</v>
      </c>
      <c r="BA123" s="46">
        <f t="shared" si="124"/>
        <v>4496.3943364567094</v>
      </c>
      <c r="BB123" s="46">
        <f t="shared" si="124"/>
        <v>-2045.543039498094</v>
      </c>
      <c r="BC123" s="46">
        <f t="shared" si="124"/>
        <v>6123.3295569678739</v>
      </c>
      <c r="BD123" s="46">
        <f t="shared" si="124"/>
        <v>-2299.6902538451977</v>
      </c>
      <c r="BE123" s="46">
        <f t="shared" si="124"/>
        <v>-3295.7605631113984</v>
      </c>
      <c r="BF123" s="46">
        <f t="shared" si="124"/>
        <v>5603.9303387829714</v>
      </c>
      <c r="BG123" s="46">
        <f t="shared" si="91"/>
        <v>-5392.7064207476724</v>
      </c>
      <c r="BH123" s="46">
        <f t="shared" si="91"/>
        <v>-1670.0223266205576</v>
      </c>
      <c r="BI123" s="46">
        <f t="shared" si="91"/>
        <v>-2241.7204100640665</v>
      </c>
      <c r="BJ123" s="1">
        <v>79</v>
      </c>
      <c r="BK123" s="60">
        <f t="shared" si="121"/>
        <v>5665707.6334454725</v>
      </c>
      <c r="BL123" s="60">
        <f t="shared" si="121"/>
        <v>48180.03037821193</v>
      </c>
      <c r="BM123" s="60">
        <f t="shared" si="121"/>
        <v>6001074.9273116244</v>
      </c>
      <c r="BN123" s="60">
        <f t="shared" si="119"/>
        <v>6828088.9519310473</v>
      </c>
      <c r="BO123" s="60">
        <f t="shared" si="119"/>
        <v>10702653.667054281</v>
      </c>
      <c r="BP123" s="60">
        <f t="shared" si="119"/>
        <v>-4868954.3386564692</v>
      </c>
      <c r="BQ123" s="60">
        <f t="shared" si="119"/>
        <v>14575206.406186379</v>
      </c>
      <c r="BR123" s="60">
        <f t="shared" si="119"/>
        <v>-5473894.5222941712</v>
      </c>
      <c r="BS123" s="60">
        <f t="shared" si="119"/>
        <v>-7844815.475929345</v>
      </c>
      <c r="BT123" s="60">
        <f t="shared" si="78"/>
        <v>13338893.589470139</v>
      </c>
      <c r="BU123" s="60">
        <f t="shared" si="78"/>
        <v>-12836122.641957555</v>
      </c>
      <c r="BV123" s="60">
        <f t="shared" si="78"/>
        <v>-3975111.8875736031</v>
      </c>
      <c r="BW123" s="60">
        <f t="shared" si="78"/>
        <v>-5335910.36994965</v>
      </c>
    </row>
    <row r="124" spans="1:75">
      <c r="A124" s="2">
        <v>44440</v>
      </c>
      <c r="B124" s="8">
        <f>'WA Sch. 1-2'!B125</f>
        <v>152.32499999999999</v>
      </c>
      <c r="C124" s="8">
        <f>'WA Sch. 1-2'!C125</f>
        <v>23202.905624999996</v>
      </c>
      <c r="D124" s="8">
        <f>'WA Sch. 1-2'!D125</f>
        <v>43.875</v>
      </c>
      <c r="E124" s="8">
        <f>'WA Sch. 1-2'!E125</f>
        <v>134</v>
      </c>
      <c r="F124" s="8">
        <f t="shared" si="83"/>
        <v>17956</v>
      </c>
      <c r="G124" s="8">
        <f>'WA Sch. 1-2'!G125</f>
        <v>38.5</v>
      </c>
      <c r="H124" s="8">
        <f t="shared" si="127"/>
        <v>18.324999999999989</v>
      </c>
      <c r="I124" s="8">
        <f t="shared" si="127"/>
        <v>5246.9056249999958</v>
      </c>
      <c r="J124" s="8">
        <f t="shared" si="127"/>
        <v>5.375</v>
      </c>
      <c r="K124" s="9">
        <v>38</v>
      </c>
      <c r="L124" s="9">
        <v>1960700</v>
      </c>
      <c r="M124" s="9">
        <v>479685</v>
      </c>
      <c r="N124" s="9">
        <f t="shared" si="85"/>
        <v>2440385</v>
      </c>
      <c r="O124" s="9">
        <f t="shared" si="86"/>
        <v>64220.65789473684</v>
      </c>
      <c r="P124" s="8">
        <f t="shared" si="87"/>
        <v>525.77511708132272</v>
      </c>
      <c r="Q124" s="8">
        <f t="shared" si="88"/>
        <v>64746.433011818161</v>
      </c>
      <c r="R124" s="9">
        <f t="shared" si="81"/>
        <v>2460364.4544490902</v>
      </c>
      <c r="U124" s="2">
        <v>44805</v>
      </c>
      <c r="V124" s="8">
        <f t="shared" ref="V124:W124" si="151">E136</f>
        <v>62.5</v>
      </c>
      <c r="W124" s="8">
        <f t="shared" si="151"/>
        <v>3906.25</v>
      </c>
      <c r="X124" s="7">
        <v>117</v>
      </c>
      <c r="Y124" s="9">
        <v>0</v>
      </c>
      <c r="Z124" s="7">
        <v>0</v>
      </c>
      <c r="AA124" s="7">
        <v>0</v>
      </c>
      <c r="AB124" s="7">
        <v>0</v>
      </c>
      <c r="AC124" s="7">
        <v>0</v>
      </c>
      <c r="AD124" s="7">
        <v>1</v>
      </c>
      <c r="AE124" s="8">
        <f t="shared" si="90"/>
        <v>57570.789473684214</v>
      </c>
      <c r="AG124" s="17">
        <v>80</v>
      </c>
      <c r="AH124" s="17">
        <v>59848.644831233192</v>
      </c>
      <c r="AI124" s="17">
        <v>-178.90124148960604</v>
      </c>
      <c r="AJ124" s="17">
        <v>-4.7816883659018081E-2</v>
      </c>
      <c r="AQ124" s="1">
        <v>80</v>
      </c>
      <c r="AR124" s="7">
        <f t="shared" si="133"/>
        <v>61</v>
      </c>
      <c r="AS124" s="52">
        <f t="shared" si="135"/>
        <v>0.50415800415800416</v>
      </c>
      <c r="AT124" s="52">
        <f t="shared" si="136"/>
        <v>1.0422759496273899E-2</v>
      </c>
      <c r="AU124" s="43"/>
      <c r="AV124" s="1">
        <v>80</v>
      </c>
      <c r="AW124" s="46">
        <f t="shared" si="137"/>
        <v>-178.90124148960604</v>
      </c>
      <c r="AX124" s="46">
        <f t="shared" si="124"/>
        <v>2380.2746970560693</v>
      </c>
      <c r="AY124" s="46">
        <f t="shared" si="124"/>
        <v>20.241374005170655</v>
      </c>
      <c r="AZ124" s="46">
        <f t="shared" si="124"/>
        <v>2521.1690628538199</v>
      </c>
      <c r="BA124" s="46">
        <f t="shared" si="124"/>
        <v>2868.6138454422617</v>
      </c>
      <c r="BB124" s="46">
        <f t="shared" si="124"/>
        <v>4496.3943364567094</v>
      </c>
      <c r="BC124" s="46">
        <f t="shared" si="124"/>
        <v>-2045.543039498094</v>
      </c>
      <c r="BD124" s="46">
        <f t="shared" si="124"/>
        <v>6123.3295569678739</v>
      </c>
      <c r="BE124" s="46">
        <f t="shared" si="124"/>
        <v>-2299.6902538451977</v>
      </c>
      <c r="BF124" s="46">
        <f t="shared" si="124"/>
        <v>-3295.7605631113984</v>
      </c>
      <c r="BG124" s="46">
        <f t="shared" si="91"/>
        <v>5603.9303387829714</v>
      </c>
      <c r="BH124" s="46">
        <f t="shared" si="91"/>
        <v>-5392.7064207476724</v>
      </c>
      <c r="BI124" s="46">
        <f t="shared" si="91"/>
        <v>-1670.0223266205576</v>
      </c>
      <c r="BJ124" s="1">
        <v>80</v>
      </c>
      <c r="BK124" s="60">
        <f t="shared" si="121"/>
        <v>32005.654206514027</v>
      </c>
      <c r="BL124" s="60">
        <f t="shared" si="121"/>
        <v>-425834.09838957555</v>
      </c>
      <c r="BM124" s="60">
        <f t="shared" si="121"/>
        <v>-3621.2069389841545</v>
      </c>
      <c r="BN124" s="60">
        <f t="shared" si="119"/>
        <v>-451040.27534968057</v>
      </c>
      <c r="BO124" s="60">
        <f t="shared" si="119"/>
        <v>-513198.57830383099</v>
      </c>
      <c r="BP124" s="60">
        <f t="shared" si="119"/>
        <v>-804410.52901883854</v>
      </c>
      <c r="BQ124" s="60">
        <f t="shared" si="119"/>
        <v>365950.18928657961</v>
      </c>
      <c r="BR124" s="60">
        <f t="shared" si="119"/>
        <v>-1095471.259791414</v>
      </c>
      <c r="BS124" s="60">
        <f t="shared" si="119"/>
        <v>411417.44145439559</v>
      </c>
      <c r="BT124" s="60">
        <f t="shared" si="78"/>
        <v>589615.65639303159</v>
      </c>
      <c r="BU124" s="60">
        <f t="shared" si="78"/>
        <v>-1002550.0948294163</v>
      </c>
      <c r="BV124" s="60">
        <f t="shared" si="78"/>
        <v>964761.87366059888</v>
      </c>
      <c r="BW124" s="60">
        <f t="shared" si="78"/>
        <v>298769.06754773518</v>
      </c>
    </row>
    <row r="125" spans="1:75">
      <c r="A125" s="2">
        <v>44470</v>
      </c>
      <c r="B125" s="8">
        <f>'WA Sch. 1-2'!B126</f>
        <v>510.4</v>
      </c>
      <c r="C125" s="8">
        <f>'WA Sch. 1-2'!C126</f>
        <v>260508.15999999997</v>
      </c>
      <c r="D125" s="8">
        <f>'WA Sch. 1-2'!D126</f>
        <v>0.65</v>
      </c>
      <c r="E125" s="8">
        <f>'WA Sch. 1-2'!E126</f>
        <v>510</v>
      </c>
      <c r="F125" s="8">
        <f t="shared" si="83"/>
        <v>260100</v>
      </c>
      <c r="G125" s="8">
        <f>'WA Sch. 1-2'!G126</f>
        <v>0</v>
      </c>
      <c r="H125" s="8">
        <f t="shared" si="127"/>
        <v>0.39999999999997726</v>
      </c>
      <c r="I125" s="8">
        <f t="shared" si="127"/>
        <v>408.15999999997439</v>
      </c>
      <c r="J125" s="8">
        <f t="shared" si="127"/>
        <v>0.65</v>
      </c>
      <c r="K125" s="9">
        <v>38</v>
      </c>
      <c r="L125" s="9">
        <v>2239449</v>
      </c>
      <c r="M125" s="9">
        <v>506434</v>
      </c>
      <c r="N125" s="9">
        <f t="shared" si="85"/>
        <v>2745883</v>
      </c>
      <c r="O125" s="9">
        <f t="shared" si="86"/>
        <v>72260.078947368427</v>
      </c>
      <c r="P125" s="8">
        <f t="shared" si="87"/>
        <v>13.757086891994625</v>
      </c>
      <c r="Q125" s="8">
        <f t="shared" si="88"/>
        <v>72273.836034260428</v>
      </c>
      <c r="R125" s="9">
        <f t="shared" si="81"/>
        <v>2746405.7693018964</v>
      </c>
      <c r="U125" s="2">
        <v>44835</v>
      </c>
      <c r="V125" s="8">
        <f t="shared" ref="V125:W125" si="152">E137</f>
        <v>308.5</v>
      </c>
      <c r="W125" s="8">
        <f t="shared" si="152"/>
        <v>95172.25</v>
      </c>
      <c r="X125" s="7">
        <v>118</v>
      </c>
      <c r="Y125" s="9">
        <v>0</v>
      </c>
      <c r="Z125" s="7">
        <v>0</v>
      </c>
      <c r="AA125" s="7">
        <v>1</v>
      </c>
      <c r="AB125" s="7">
        <v>0</v>
      </c>
      <c r="AC125" s="7">
        <v>0</v>
      </c>
      <c r="AD125" s="7">
        <v>1</v>
      </c>
      <c r="AE125" s="8">
        <f t="shared" si="90"/>
        <v>66296.216216216213</v>
      </c>
      <c r="AG125" s="17">
        <v>81</v>
      </c>
      <c r="AH125" s="17">
        <v>65926.131645849702</v>
      </c>
      <c r="AI125" s="17">
        <v>-125.87523559329566</v>
      </c>
      <c r="AJ125" s="17">
        <v>-3.3644045428638372E-2</v>
      </c>
      <c r="AQ125" s="1">
        <v>81</v>
      </c>
      <c r="AR125" s="7">
        <f t="shared" si="133"/>
        <v>62</v>
      </c>
      <c r="AS125" s="52">
        <f t="shared" si="135"/>
        <v>0.51247401247401247</v>
      </c>
      <c r="AT125" s="52">
        <f t="shared" si="136"/>
        <v>3.127280902613698E-2</v>
      </c>
      <c r="AU125" s="43"/>
      <c r="AV125" s="1">
        <v>81</v>
      </c>
      <c r="AW125" s="46">
        <f t="shared" si="137"/>
        <v>-125.87523559329566</v>
      </c>
      <c r="AX125" s="46">
        <f t="shared" si="124"/>
        <v>-178.90124148960604</v>
      </c>
      <c r="AY125" s="46">
        <f t="shared" si="124"/>
        <v>2380.2746970560693</v>
      </c>
      <c r="AZ125" s="46">
        <f t="shared" si="124"/>
        <v>20.241374005170655</v>
      </c>
      <c r="BA125" s="46">
        <f t="shared" si="124"/>
        <v>2521.1690628538199</v>
      </c>
      <c r="BB125" s="46">
        <f t="shared" si="124"/>
        <v>2868.6138454422617</v>
      </c>
      <c r="BC125" s="46">
        <f t="shared" si="124"/>
        <v>4496.3943364567094</v>
      </c>
      <c r="BD125" s="46">
        <f t="shared" si="124"/>
        <v>-2045.543039498094</v>
      </c>
      <c r="BE125" s="46">
        <f t="shared" si="124"/>
        <v>6123.3295569678739</v>
      </c>
      <c r="BF125" s="46">
        <f t="shared" si="124"/>
        <v>-2299.6902538451977</v>
      </c>
      <c r="BG125" s="46">
        <f t="shared" si="124"/>
        <v>-3295.7605631113984</v>
      </c>
      <c r="BH125" s="46">
        <f t="shared" si="124"/>
        <v>5603.9303387829714</v>
      </c>
      <c r="BI125" s="46">
        <f t="shared" si="91"/>
        <v>-5392.7064207476724</v>
      </c>
      <c r="BJ125" s="1">
        <v>81</v>
      </c>
      <c r="BK125" s="60">
        <f t="shared" si="121"/>
        <v>15844.57493566184</v>
      </c>
      <c r="BL125" s="60">
        <f t="shared" si="121"/>
        <v>22519.235920430161</v>
      </c>
      <c r="BM125" s="60">
        <f t="shared" si="121"/>
        <v>-299617.63826864079</v>
      </c>
      <c r="BN125" s="60">
        <f t="shared" si="119"/>
        <v>-2547.8877216353198</v>
      </c>
      <c r="BO125" s="60">
        <f t="shared" si="119"/>
        <v>-317352.74975719739</v>
      </c>
      <c r="BP125" s="60">
        <f t="shared" si="119"/>
        <v>-361087.44362117082</v>
      </c>
      <c r="BQ125" s="60">
        <f t="shared" si="119"/>
        <v>-565984.69642174721</v>
      </c>
      <c r="BR125" s="60">
        <f t="shared" si="119"/>
        <v>257483.21201299824</v>
      </c>
      <c r="BS125" s="60">
        <f t="shared" si="119"/>
        <v>-770775.5505985826</v>
      </c>
      <c r="BT125" s="60">
        <f t="shared" si="78"/>
        <v>289474.05249431386</v>
      </c>
      <c r="BU125" s="60">
        <f t="shared" si="78"/>
        <v>414854.63734066056</v>
      </c>
      <c r="BV125" s="60">
        <f t="shared" si="78"/>
        <v>-705396.05164259649</v>
      </c>
      <c r="BW125" s="60">
        <f t="shared" si="78"/>
        <v>678808.19119696319</v>
      </c>
    </row>
    <row r="126" spans="1:75">
      <c r="A126" s="2">
        <v>44501</v>
      </c>
      <c r="B126" s="8">
        <f>'WA Sch. 1-2'!B127</f>
        <v>874.97500000000002</v>
      </c>
      <c r="C126" s="8">
        <f>'WA Sch. 1-2'!C127</f>
        <v>765581.25062499999</v>
      </c>
      <c r="D126" s="8">
        <f>'WA Sch. 1-2'!D127</f>
        <v>0</v>
      </c>
      <c r="E126" s="8">
        <f>'WA Sch. 1-2'!E127</f>
        <v>745.5</v>
      </c>
      <c r="F126" s="8">
        <f t="shared" si="83"/>
        <v>555770.25</v>
      </c>
      <c r="G126" s="8">
        <f>'WA Sch. 1-2'!G127</f>
        <v>0</v>
      </c>
      <c r="H126" s="8">
        <f t="shared" si="127"/>
        <v>129.47500000000002</v>
      </c>
      <c r="I126" s="8">
        <f t="shared" si="127"/>
        <v>209811.00062499999</v>
      </c>
      <c r="J126" s="8">
        <f t="shared" si="127"/>
        <v>0</v>
      </c>
      <c r="K126" s="9">
        <v>38</v>
      </c>
      <c r="L126" s="9">
        <v>2710516</v>
      </c>
      <c r="M126" s="9">
        <v>482734</v>
      </c>
      <c r="N126" s="9">
        <f t="shared" si="85"/>
        <v>3193250</v>
      </c>
      <c r="O126" s="9">
        <f t="shared" si="86"/>
        <v>84032.894736842107</v>
      </c>
      <c r="P126" s="8">
        <f t="shared" si="87"/>
        <v>5056.3960267775665</v>
      </c>
      <c r="Q126" s="8">
        <f t="shared" si="88"/>
        <v>89089.290763619676</v>
      </c>
      <c r="R126" s="9">
        <f t="shared" si="81"/>
        <v>3385393.0490175476</v>
      </c>
      <c r="U126" s="2">
        <v>44866</v>
      </c>
      <c r="V126" s="8">
        <f t="shared" ref="V126:W126" si="153">E138</f>
        <v>1095.5</v>
      </c>
      <c r="W126" s="8">
        <f t="shared" si="153"/>
        <v>1200120.25</v>
      </c>
      <c r="X126" s="7">
        <v>119</v>
      </c>
      <c r="Y126" s="9">
        <v>0</v>
      </c>
      <c r="Z126" s="7">
        <v>0</v>
      </c>
      <c r="AA126" s="7">
        <v>0</v>
      </c>
      <c r="AB126" s="7">
        <v>0</v>
      </c>
      <c r="AC126" s="7">
        <v>0</v>
      </c>
      <c r="AD126" s="7">
        <v>1</v>
      </c>
      <c r="AE126" s="8">
        <f t="shared" si="90"/>
        <v>101714.68571428572</v>
      </c>
      <c r="AG126" s="17">
        <v>82</v>
      </c>
      <c r="AH126" s="17">
        <v>85613.943438308532</v>
      </c>
      <c r="AI126" s="17">
        <v>-1117.785543571692</v>
      </c>
      <c r="AJ126" s="17">
        <v>-0.29876271873610899</v>
      </c>
      <c r="AQ126" s="1">
        <v>82</v>
      </c>
      <c r="AR126" s="7">
        <f t="shared" si="133"/>
        <v>46</v>
      </c>
      <c r="AS126" s="52">
        <f t="shared" si="135"/>
        <v>0.37941787941787941</v>
      </c>
      <c r="AT126" s="52">
        <f t="shared" si="136"/>
        <v>-0.30701000240174037</v>
      </c>
      <c r="AU126" s="43"/>
      <c r="AV126" s="1">
        <v>82</v>
      </c>
      <c r="AW126" s="46">
        <f t="shared" si="137"/>
        <v>-1117.785543571692</v>
      </c>
      <c r="AX126" s="46">
        <f t="shared" si="124"/>
        <v>-125.87523559329566</v>
      </c>
      <c r="AY126" s="46">
        <f t="shared" si="124"/>
        <v>-178.90124148960604</v>
      </c>
      <c r="AZ126" s="46">
        <f t="shared" si="124"/>
        <v>2380.2746970560693</v>
      </c>
      <c r="BA126" s="46">
        <f t="shared" si="124"/>
        <v>20.241374005170655</v>
      </c>
      <c r="BB126" s="46">
        <f t="shared" si="124"/>
        <v>2521.1690628538199</v>
      </c>
      <c r="BC126" s="46">
        <f t="shared" si="124"/>
        <v>2868.6138454422617</v>
      </c>
      <c r="BD126" s="46">
        <f t="shared" si="124"/>
        <v>4496.3943364567094</v>
      </c>
      <c r="BE126" s="46">
        <f t="shared" si="124"/>
        <v>-2045.543039498094</v>
      </c>
      <c r="BF126" s="46">
        <f t="shared" si="124"/>
        <v>6123.3295569678739</v>
      </c>
      <c r="BG126" s="46">
        <f t="shared" si="124"/>
        <v>-2299.6902538451977</v>
      </c>
      <c r="BH126" s="46">
        <f t="shared" si="124"/>
        <v>-3295.7605631113984</v>
      </c>
      <c r="BI126" s="46">
        <f t="shared" si="91"/>
        <v>5603.9303387829714</v>
      </c>
      <c r="BJ126" s="1">
        <v>82</v>
      </c>
      <c r="BK126" s="60">
        <f t="shared" si="121"/>
        <v>1249444.521417811</v>
      </c>
      <c r="BL126" s="60">
        <f t="shared" si="121"/>
        <v>140701.51863983789</v>
      </c>
      <c r="BM126" s="60">
        <f t="shared" si="121"/>
        <v>199973.22146407972</v>
      </c>
      <c r="BN126" s="60">
        <f t="shared" si="119"/>
        <v>-2660636.6460987334</v>
      </c>
      <c r="BO126" s="60">
        <f t="shared" si="119"/>
        <v>-22625.515245033086</v>
      </c>
      <c r="BP126" s="60">
        <f t="shared" si="119"/>
        <v>-2818126.3313581576</v>
      </c>
      <c r="BQ126" s="60">
        <f t="shared" si="119"/>
        <v>-3206495.0865249196</v>
      </c>
      <c r="BR126" s="60">
        <f t="shared" si="119"/>
        <v>-5026004.5874888627</v>
      </c>
      <c r="BS126" s="60">
        <f t="shared" si="119"/>
        <v>2286478.4383045947</v>
      </c>
      <c r="BT126" s="60">
        <f t="shared" si="78"/>
        <v>-6844569.2573038274</v>
      </c>
      <c r="BU126" s="60">
        <f t="shared" si="78"/>
        <v>2570560.5204407973</v>
      </c>
      <c r="BV126" s="60">
        <f t="shared" si="78"/>
        <v>3683953.5125195174</v>
      </c>
      <c r="BW126" s="60">
        <f t="shared" si="78"/>
        <v>-6263992.3198743165</v>
      </c>
    </row>
    <row r="127" spans="1:75">
      <c r="A127" s="2">
        <v>44531</v>
      </c>
      <c r="B127" s="8">
        <f>'WA Sch. 1-2'!B128</f>
        <v>1138.7249999999999</v>
      </c>
      <c r="C127" s="8">
        <f>'WA Sch. 1-2'!C128</f>
        <v>1296694.6256249999</v>
      </c>
      <c r="D127" s="8">
        <f>'WA Sch. 1-2'!D128</f>
        <v>0</v>
      </c>
      <c r="E127" s="8">
        <f>'WA Sch. 1-2'!E128</f>
        <v>1161</v>
      </c>
      <c r="F127" s="8">
        <f t="shared" si="83"/>
        <v>1347921</v>
      </c>
      <c r="G127" s="8">
        <f>'WA Sch. 1-2'!G128</f>
        <v>0</v>
      </c>
      <c r="H127" s="8">
        <f t="shared" si="127"/>
        <v>-22.275000000000091</v>
      </c>
      <c r="I127" s="8">
        <f t="shared" si="127"/>
        <v>-51226.37437500013</v>
      </c>
      <c r="J127" s="8">
        <f t="shared" si="127"/>
        <v>0</v>
      </c>
      <c r="K127" s="9">
        <v>38</v>
      </c>
      <c r="L127" s="9">
        <v>3232642</v>
      </c>
      <c r="M127" s="9">
        <v>585314</v>
      </c>
      <c r="N127" s="9">
        <f t="shared" si="85"/>
        <v>3817956</v>
      </c>
      <c r="O127" s="9">
        <f t="shared" si="86"/>
        <v>100472.52631578948</v>
      </c>
      <c r="P127" s="8">
        <f t="shared" si="87"/>
        <v>-987.41321239791091</v>
      </c>
      <c r="Q127" s="8">
        <f t="shared" si="88"/>
        <v>99485.113103391574</v>
      </c>
      <c r="R127" s="9">
        <f t="shared" si="81"/>
        <v>3780434.29792888</v>
      </c>
      <c r="U127" s="2">
        <v>44896</v>
      </c>
      <c r="V127" s="8">
        <f t="shared" ref="V127:W127" si="154">E139</f>
        <v>1286</v>
      </c>
      <c r="W127" s="8">
        <f t="shared" si="154"/>
        <v>1653796</v>
      </c>
      <c r="X127" s="7">
        <v>120</v>
      </c>
      <c r="Y127" s="9">
        <v>0</v>
      </c>
      <c r="Z127" s="7">
        <v>0</v>
      </c>
      <c r="AA127" s="7">
        <v>0</v>
      </c>
      <c r="AB127" s="7">
        <v>0</v>
      </c>
      <c r="AC127" s="7">
        <v>0</v>
      </c>
      <c r="AD127" s="7">
        <v>1</v>
      </c>
      <c r="AE127" s="8">
        <f t="shared" si="90"/>
        <v>106748.4705882353</v>
      </c>
      <c r="AG127" s="17">
        <v>83</v>
      </c>
      <c r="AH127" s="17">
        <v>89716.693686568819</v>
      </c>
      <c r="AI127" s="17">
        <v>-3068.4234162985522</v>
      </c>
      <c r="AJ127" s="17">
        <v>-0.82013095209447762</v>
      </c>
      <c r="AQ127" s="1">
        <v>83</v>
      </c>
      <c r="AR127" s="7">
        <f t="shared" si="133"/>
        <v>25</v>
      </c>
      <c r="AS127" s="52">
        <f t="shared" si="135"/>
        <v>0.20478170478170479</v>
      </c>
      <c r="AT127" s="52">
        <f t="shared" si="136"/>
        <v>-0.82466217903935268</v>
      </c>
      <c r="AU127" s="43"/>
      <c r="AV127" s="1">
        <v>83</v>
      </c>
      <c r="AW127" s="46">
        <f t="shared" si="137"/>
        <v>-3068.4234162985522</v>
      </c>
      <c r="AX127" s="46">
        <f t="shared" si="124"/>
        <v>-1117.785543571692</v>
      </c>
      <c r="AY127" s="46">
        <f t="shared" si="124"/>
        <v>-125.87523559329566</v>
      </c>
      <c r="AZ127" s="46">
        <f t="shared" si="124"/>
        <v>-178.90124148960604</v>
      </c>
      <c r="BA127" s="46">
        <f t="shared" si="124"/>
        <v>2380.2746970560693</v>
      </c>
      <c r="BB127" s="46">
        <f t="shared" si="124"/>
        <v>20.241374005170655</v>
      </c>
      <c r="BC127" s="46">
        <f t="shared" si="124"/>
        <v>2521.1690628538199</v>
      </c>
      <c r="BD127" s="46">
        <f t="shared" si="124"/>
        <v>2868.6138454422617</v>
      </c>
      <c r="BE127" s="46">
        <f t="shared" si="124"/>
        <v>4496.3943364567094</v>
      </c>
      <c r="BF127" s="46">
        <f t="shared" si="124"/>
        <v>-2045.543039498094</v>
      </c>
      <c r="BG127" s="46">
        <f t="shared" si="124"/>
        <v>6123.3295569678739</v>
      </c>
      <c r="BH127" s="46">
        <f t="shared" si="124"/>
        <v>-2299.6902538451977</v>
      </c>
      <c r="BI127" s="46">
        <f t="shared" si="91"/>
        <v>-3295.7605631113984</v>
      </c>
      <c r="BJ127" s="1">
        <v>83</v>
      </c>
      <c r="BK127" s="60">
        <f t="shared" si="121"/>
        <v>9415222.2616891358</v>
      </c>
      <c r="BL127" s="60">
        <f t="shared" si="121"/>
        <v>3429839.3362952881</v>
      </c>
      <c r="BM127" s="60">
        <f t="shared" si="121"/>
        <v>386238.52042649122</v>
      </c>
      <c r="BN127" s="60">
        <f t="shared" si="119"/>
        <v>548944.75859151385</v>
      </c>
      <c r="BO127" s="60">
        <f t="shared" si="119"/>
        <v>-7303690.6176698012</v>
      </c>
      <c r="BP127" s="60">
        <f t="shared" si="119"/>
        <v>-62109.105975593244</v>
      </c>
      <c r="BQ127" s="60">
        <f t="shared" si="119"/>
        <v>-7736014.1889081504</v>
      </c>
      <c r="BR127" s="60">
        <f t="shared" si="119"/>
        <v>-8802121.8956732769</v>
      </c>
      <c r="BS127" s="60">
        <f t="shared" si="119"/>
        <v>-13796841.670895927</v>
      </c>
      <c r="BT127" s="60">
        <f t="shared" si="78"/>
        <v>6276592.1614423469</v>
      </c>
      <c r="BU127" s="60">
        <f t="shared" si="78"/>
        <v>-18788967.798313193</v>
      </c>
      <c r="BV127" s="60">
        <f t="shared" si="78"/>
        <v>7056423.4251320418</v>
      </c>
      <c r="BW127" s="60">
        <f t="shared" si="78"/>
        <v>10112788.886364169</v>
      </c>
    </row>
    <row r="128" spans="1:75">
      <c r="A128" s="2">
        <v>44562</v>
      </c>
      <c r="B128" s="8">
        <f>'WA Sch. 1-2'!B129</f>
        <v>1095.1500000000001</v>
      </c>
      <c r="C128" s="8">
        <f>'WA Sch. 1-2'!C129</f>
        <v>1199353.5225000002</v>
      </c>
      <c r="D128" s="8">
        <f>'WA Sch. 1-2'!D129</f>
        <v>0</v>
      </c>
      <c r="E128" s="8">
        <f>'WA Sch. 1-2'!E129</f>
        <v>1105</v>
      </c>
      <c r="F128" s="8">
        <f t="shared" ref="F128:F132" si="155">E128^2</f>
        <v>1221025</v>
      </c>
      <c r="G128" s="8">
        <f>'WA Sch. 1-2'!G129</f>
        <v>0</v>
      </c>
      <c r="H128" s="8">
        <f t="shared" ref="H128:H132" si="156">B128-E128</f>
        <v>-9.8499999999999091</v>
      </c>
      <c r="I128" s="8">
        <f t="shared" ref="I128:I132" si="157">C128-F128</f>
        <v>-21671.477499999804</v>
      </c>
      <c r="J128" s="8">
        <f t="shared" ref="J128:J132" si="158">D128-G128</f>
        <v>0</v>
      </c>
      <c r="K128" s="9">
        <v>38</v>
      </c>
      <c r="L128" s="9">
        <v>3806266</v>
      </c>
      <c r="M128" s="9">
        <v>8228</v>
      </c>
      <c r="N128" s="9">
        <f t="shared" ref="N128:N133" si="159">L128+M128</f>
        <v>3814494</v>
      </c>
      <c r="O128" s="9">
        <f t="shared" ref="O128:O133" si="160">N128/K128</f>
        <v>100381.42105263157</v>
      </c>
      <c r="P128" s="8">
        <f t="shared" ref="P128:P133" si="161">$B$3*H128+$B$4*I128</f>
        <v>-429.01662558234273</v>
      </c>
      <c r="Q128" s="8">
        <f t="shared" ref="Q128:Q133" si="162">P128+O128</f>
        <v>99952.40442704923</v>
      </c>
      <c r="R128" s="9">
        <f t="shared" ref="R128:R133" si="163">Q128*K128</f>
        <v>3798191.3682278707</v>
      </c>
      <c r="AG128" s="17">
        <v>84</v>
      </c>
      <c r="AH128" s="17">
        <v>93901.435362265256</v>
      </c>
      <c r="AI128" s="17">
        <v>-8559.0299568598566</v>
      </c>
      <c r="AJ128" s="17">
        <v>-2.2876651736650815</v>
      </c>
      <c r="AQ128" s="1">
        <v>84</v>
      </c>
      <c r="AR128" s="7">
        <f t="shared" si="133"/>
        <v>2</v>
      </c>
      <c r="AS128" s="52">
        <f t="shared" si="135"/>
        <v>1.3513513513513514E-2</v>
      </c>
      <c r="AT128" s="52">
        <f t="shared" si="136"/>
        <v>-2.2111272410853271</v>
      </c>
      <c r="AU128" s="43"/>
      <c r="AV128" s="1">
        <v>84</v>
      </c>
      <c r="AW128" s="46">
        <f t="shared" si="137"/>
        <v>-8559.0299568598566</v>
      </c>
      <c r="AX128" s="46">
        <f t="shared" si="124"/>
        <v>-3068.4234162985522</v>
      </c>
      <c r="AY128" s="46">
        <f t="shared" si="124"/>
        <v>-1117.785543571692</v>
      </c>
      <c r="AZ128" s="46">
        <f t="shared" si="124"/>
        <v>-125.87523559329566</v>
      </c>
      <c r="BA128" s="46">
        <f t="shared" si="124"/>
        <v>-178.90124148960604</v>
      </c>
      <c r="BB128" s="46">
        <f t="shared" si="124"/>
        <v>2380.2746970560693</v>
      </c>
      <c r="BC128" s="46">
        <f t="shared" si="124"/>
        <v>20.241374005170655</v>
      </c>
      <c r="BD128" s="46">
        <f t="shared" si="124"/>
        <v>2521.1690628538199</v>
      </c>
      <c r="BE128" s="46">
        <f t="shared" si="124"/>
        <v>2868.6138454422617</v>
      </c>
      <c r="BF128" s="46">
        <f t="shared" si="124"/>
        <v>4496.3943364567094</v>
      </c>
      <c r="BG128" s="46">
        <f t="shared" si="124"/>
        <v>-2045.543039498094</v>
      </c>
      <c r="BH128" s="46">
        <f t="shared" si="124"/>
        <v>6123.3295569678739</v>
      </c>
      <c r="BI128" s="46">
        <f t="shared" si="91"/>
        <v>-2299.6902538451977</v>
      </c>
      <c r="BJ128" s="1">
        <v>84</v>
      </c>
      <c r="BK128" s="60">
        <f t="shared" si="121"/>
        <v>73256993.802424029</v>
      </c>
      <c r="BL128" s="60">
        <f t="shared" si="121"/>
        <v>26262727.9404293</v>
      </c>
      <c r="BM128" s="60">
        <f t="shared" si="121"/>
        <v>9567159.952774765</v>
      </c>
      <c r="BN128" s="60">
        <f t="shared" si="119"/>
        <v>1077369.9122696079</v>
      </c>
      <c r="BO128" s="60">
        <f t="shared" si="119"/>
        <v>1531221.0852287547</v>
      </c>
      <c r="BP128" s="60">
        <f t="shared" si="119"/>
        <v>-20372842.43765856</v>
      </c>
      <c r="BQ128" s="60">
        <f t="shared" si="119"/>
        <v>-173246.52647845831</v>
      </c>
      <c r="BR128" s="60">
        <f t="shared" si="119"/>
        <v>-21578761.535274275</v>
      </c>
      <c r="BS128" s="60">
        <f t="shared" si="119"/>
        <v>-24552551.837803397</v>
      </c>
      <c r="BT128" s="60">
        <f t="shared" si="78"/>
        <v>-38484773.823588066</v>
      </c>
      <c r="BU128" s="60">
        <f t="shared" si="78"/>
        <v>17507864.153110106</v>
      </c>
      <c r="BV128" s="60">
        <f t="shared" si="78"/>
        <v>-52409761.113813482</v>
      </c>
      <c r="BW128" s="60">
        <f t="shared" si="78"/>
        <v>19683117.774159443</v>
      </c>
    </row>
    <row r="129" spans="1:75">
      <c r="A129" s="2">
        <v>44593</v>
      </c>
      <c r="B129" s="8">
        <f>'WA Sch. 1-2'!B130</f>
        <v>932.76424999999995</v>
      </c>
      <c r="C129" s="8">
        <f>'WA Sch. 1-2'!C130</f>
        <v>870049.14607806236</v>
      </c>
      <c r="D129" s="8">
        <f>'WA Sch. 1-2'!D130</f>
        <v>0</v>
      </c>
      <c r="E129" s="8">
        <f>'WA Sch. 1-2'!E130</f>
        <v>936</v>
      </c>
      <c r="F129" s="8">
        <f t="shared" si="155"/>
        <v>876096</v>
      </c>
      <c r="G129" s="8">
        <f>'WA Sch. 1-2'!G130</f>
        <v>0</v>
      </c>
      <c r="H129" s="8">
        <f t="shared" si="156"/>
        <v>-3.2357500000000528</v>
      </c>
      <c r="I129" s="8">
        <f t="shared" si="157"/>
        <v>-6046.8539219376398</v>
      </c>
      <c r="J129" s="8">
        <f t="shared" si="158"/>
        <v>0</v>
      </c>
      <c r="K129" s="9">
        <v>38</v>
      </c>
      <c r="L129" s="9">
        <v>3818890</v>
      </c>
      <c r="M129" s="9">
        <v>-330054</v>
      </c>
      <c r="N129" s="9">
        <f t="shared" si="159"/>
        <v>3488836</v>
      </c>
      <c r="O129" s="9">
        <f t="shared" si="160"/>
        <v>91811.473684210519</v>
      </c>
      <c r="P129" s="8">
        <f t="shared" si="161"/>
        <v>-132.6054112827205</v>
      </c>
      <c r="Q129" s="8">
        <f t="shared" si="162"/>
        <v>91678.868272927793</v>
      </c>
      <c r="R129" s="9">
        <f t="shared" si="163"/>
        <v>3483796.9943712563</v>
      </c>
      <c r="U129" s="38"/>
      <c r="V129" s="38"/>
      <c r="W129" s="38"/>
      <c r="X129" s="38"/>
      <c r="Y129" s="38"/>
      <c r="Z129" s="38"/>
      <c r="AA129" s="38"/>
      <c r="AB129" s="38"/>
      <c r="AC129" s="38"/>
      <c r="AD129" s="38"/>
      <c r="AE129" s="38"/>
      <c r="AG129" s="17">
        <v>85</v>
      </c>
      <c r="AH129" s="17">
        <v>93226.909867826937</v>
      </c>
      <c r="AI129" s="17">
        <v>-3724.5855435026169</v>
      </c>
      <c r="AJ129" s="17">
        <v>-0.99551055168095381</v>
      </c>
      <c r="AQ129" s="1">
        <v>85</v>
      </c>
      <c r="AR129" s="7">
        <f t="shared" si="133"/>
        <v>15</v>
      </c>
      <c r="AS129" s="52">
        <f t="shared" si="135"/>
        <v>0.12162162162162163</v>
      </c>
      <c r="AT129" s="52">
        <f t="shared" si="136"/>
        <v>-1.1669186011353176</v>
      </c>
      <c r="AU129" s="43"/>
      <c r="AV129" s="1">
        <v>85</v>
      </c>
      <c r="AW129" s="46">
        <f t="shared" si="137"/>
        <v>-3724.5855435026169</v>
      </c>
      <c r="AX129" s="46">
        <f t="shared" si="124"/>
        <v>-8559.0299568598566</v>
      </c>
      <c r="AY129" s="46">
        <f t="shared" si="124"/>
        <v>-3068.4234162985522</v>
      </c>
      <c r="AZ129" s="46">
        <f t="shared" si="124"/>
        <v>-1117.785543571692</v>
      </c>
      <c r="BA129" s="46">
        <f t="shared" si="124"/>
        <v>-125.87523559329566</v>
      </c>
      <c r="BB129" s="46">
        <f t="shared" si="124"/>
        <v>-178.90124148960604</v>
      </c>
      <c r="BC129" s="46">
        <f t="shared" si="124"/>
        <v>2380.2746970560693</v>
      </c>
      <c r="BD129" s="46">
        <f t="shared" si="124"/>
        <v>20.241374005170655</v>
      </c>
      <c r="BE129" s="46">
        <f t="shared" ref="BC129:BI164" si="164">BD128</f>
        <v>2521.1690628538199</v>
      </c>
      <c r="BF129" s="46">
        <f t="shared" si="164"/>
        <v>2868.6138454422617</v>
      </c>
      <c r="BG129" s="46">
        <f t="shared" si="164"/>
        <v>4496.3943364567094</v>
      </c>
      <c r="BH129" s="46">
        <f t="shared" si="164"/>
        <v>-2045.543039498094</v>
      </c>
      <c r="BI129" s="46">
        <f t="shared" si="91"/>
        <v>6123.3295569678739</v>
      </c>
      <c r="BJ129" s="1">
        <v>85</v>
      </c>
      <c r="BK129" s="60">
        <f t="shared" si="121"/>
        <v>13872537.470868511</v>
      </c>
      <c r="BL129" s="60">
        <f t="shared" si="121"/>
        <v>31878839.243725762</v>
      </c>
      <c r="BM129" s="60">
        <f t="shared" si="121"/>
        <v>11428605.497690342</v>
      </c>
      <c r="BN129" s="60">
        <f t="shared" si="119"/>
        <v>4163287.8763232259</v>
      </c>
      <c r="BO129" s="60">
        <f t="shared" si="119"/>
        <v>468833.08277568565</v>
      </c>
      <c r="BP129" s="60">
        <f t="shared" si="119"/>
        <v>666332.97776676656</v>
      </c>
      <c r="BQ129" s="60">
        <f t="shared" si="119"/>
        <v>-8865536.7262201384</v>
      </c>
      <c r="BR129" s="60">
        <f t="shared" si="119"/>
        <v>-75390.729000374326</v>
      </c>
      <c r="BS129" s="60">
        <f t="shared" si="119"/>
        <v>-9390309.8442314062</v>
      </c>
      <c r="BT129" s="60">
        <f t="shared" si="78"/>
        <v>-10684397.658625718</v>
      </c>
      <c r="BU129" s="60">
        <f t="shared" si="78"/>
        <v>-16747205.343453685</v>
      </c>
      <c r="BV129" s="60">
        <f t="shared" si="78"/>
        <v>7618800.0335268695</v>
      </c>
      <c r="BW129" s="60">
        <f t="shared" si="78"/>
        <v>-22806864.745984774</v>
      </c>
    </row>
    <row r="130" spans="1:75">
      <c r="A130" s="2">
        <v>44621</v>
      </c>
      <c r="B130" s="8">
        <f>'WA Sch. 1-2'!B131</f>
        <v>767.35</v>
      </c>
      <c r="C130" s="8">
        <f>'WA Sch. 1-2'!C131</f>
        <v>588826.02250000008</v>
      </c>
      <c r="D130" s="8">
        <f>'WA Sch. 1-2'!D131</f>
        <v>0</v>
      </c>
      <c r="E130" s="8">
        <f>'WA Sch. 1-2'!E131</f>
        <v>695.5</v>
      </c>
      <c r="F130" s="8">
        <f t="shared" si="155"/>
        <v>483720.25</v>
      </c>
      <c r="G130" s="8">
        <f>'WA Sch. 1-2'!G131</f>
        <v>0</v>
      </c>
      <c r="H130" s="8">
        <f t="shared" si="156"/>
        <v>71.850000000000023</v>
      </c>
      <c r="I130" s="8">
        <f t="shared" si="157"/>
        <v>105105.77250000008</v>
      </c>
      <c r="J130" s="8">
        <f t="shared" si="158"/>
        <v>0</v>
      </c>
      <c r="K130" s="9">
        <v>38</v>
      </c>
      <c r="L130" s="9">
        <v>3486275</v>
      </c>
      <c r="M130" s="9">
        <v>-345251</v>
      </c>
      <c r="N130" s="9">
        <f t="shared" si="159"/>
        <v>3141024</v>
      </c>
      <c r="O130" s="9">
        <f t="shared" si="160"/>
        <v>82658.526315789481</v>
      </c>
      <c r="P130" s="8">
        <f t="shared" si="161"/>
        <v>2718.007061845643</v>
      </c>
      <c r="Q130" s="8">
        <f t="shared" si="162"/>
        <v>85376.533377635118</v>
      </c>
      <c r="R130" s="9">
        <f t="shared" si="163"/>
        <v>3244308.2683501346</v>
      </c>
      <c r="U130" s="38"/>
      <c r="V130" s="38"/>
      <c r="W130" s="38"/>
      <c r="X130" s="38"/>
      <c r="Y130" s="38"/>
      <c r="Z130" s="38"/>
      <c r="AA130" s="38"/>
      <c r="AB130" s="38"/>
      <c r="AC130" s="38"/>
      <c r="AD130" s="38"/>
      <c r="AE130" s="38"/>
      <c r="AG130" s="17">
        <v>86</v>
      </c>
      <c r="AH130" s="17">
        <v>89893.008779371507</v>
      </c>
      <c r="AI130" s="17">
        <v>-4823.8466172093467</v>
      </c>
      <c r="AJ130" s="17">
        <v>-1.2893220335614519</v>
      </c>
      <c r="AQ130" s="1">
        <v>86</v>
      </c>
      <c r="AR130" s="7">
        <f t="shared" si="133"/>
        <v>13</v>
      </c>
      <c r="AS130" s="52">
        <f t="shared" si="135"/>
        <v>0.104989604989605</v>
      </c>
      <c r="AT130" s="52">
        <f t="shared" si="136"/>
        <v>-1.2536226075646817</v>
      </c>
      <c r="AU130" s="43"/>
      <c r="AV130" s="1">
        <v>86</v>
      </c>
      <c r="AW130" s="46">
        <f t="shared" si="137"/>
        <v>-4823.8466172093467</v>
      </c>
      <c r="AX130" s="46">
        <f t="shared" ref="AX130:BB164" si="165">AW129</f>
        <v>-3724.5855435026169</v>
      </c>
      <c r="AY130" s="46">
        <f t="shared" si="165"/>
        <v>-8559.0299568598566</v>
      </c>
      <c r="AZ130" s="46">
        <f t="shared" si="165"/>
        <v>-3068.4234162985522</v>
      </c>
      <c r="BA130" s="46">
        <f t="shared" si="165"/>
        <v>-1117.785543571692</v>
      </c>
      <c r="BB130" s="46">
        <f t="shared" si="165"/>
        <v>-125.87523559329566</v>
      </c>
      <c r="BC130" s="46">
        <f t="shared" si="164"/>
        <v>-178.90124148960604</v>
      </c>
      <c r="BD130" s="46">
        <f t="shared" si="164"/>
        <v>2380.2746970560693</v>
      </c>
      <c r="BE130" s="46">
        <f t="shared" si="164"/>
        <v>20.241374005170655</v>
      </c>
      <c r="BF130" s="46">
        <f t="shared" si="164"/>
        <v>2521.1690628538199</v>
      </c>
      <c r="BG130" s="46">
        <f t="shared" si="164"/>
        <v>2868.6138454422617</v>
      </c>
      <c r="BH130" s="46">
        <f t="shared" si="164"/>
        <v>4496.3943364567094</v>
      </c>
      <c r="BI130" s="46">
        <f t="shared" si="91"/>
        <v>-2045.543039498094</v>
      </c>
      <c r="BJ130" s="1">
        <v>86</v>
      </c>
      <c r="BK130" s="60">
        <f t="shared" si="121"/>
        <v>23269496.186361831</v>
      </c>
      <c r="BL130" s="60">
        <f t="shared" si="121"/>
        <v>17966829.374531735</v>
      </c>
      <c r="BM130" s="60">
        <f t="shared" si="121"/>
        <v>41287447.703991562</v>
      </c>
      <c r="BN130" s="60">
        <f t="shared" si="119"/>
        <v>14801603.916877534</v>
      </c>
      <c r="BO130" s="60">
        <f t="shared" si="119"/>
        <v>5392026.013123679</v>
      </c>
      <c r="BP130" s="60">
        <f t="shared" si="119"/>
        <v>607202.82940703386</v>
      </c>
      <c r="BQ130" s="60">
        <f t="shared" si="119"/>
        <v>862992.14857407229</v>
      </c>
      <c r="BR130" s="60">
        <f t="shared" si="119"/>
        <v>-11482080.045422979</v>
      </c>
      <c r="BS130" s="60">
        <f t="shared" si="119"/>
        <v>-97641.283522623227</v>
      </c>
      <c r="BT130" s="60">
        <f t="shared" si="78"/>
        <v>-12161732.855260311</v>
      </c>
      <c r="BU130" s="60">
        <f t="shared" si="78"/>
        <v>-13837753.194416594</v>
      </c>
      <c r="BV130" s="60">
        <f t="shared" si="78"/>
        <v>-21689916.609555971</v>
      </c>
      <c r="BW130" s="60">
        <f t="shared" si="78"/>
        <v>9867385.871438846</v>
      </c>
    </row>
    <row r="131" spans="1:75">
      <c r="A131" s="2">
        <v>44652</v>
      </c>
      <c r="B131" s="8">
        <f>'WA Sch. 1-2'!B132</f>
        <v>547.15</v>
      </c>
      <c r="C131" s="8">
        <f>'WA Sch. 1-2'!C132</f>
        <v>299373.1225</v>
      </c>
      <c r="D131" s="8">
        <f>'WA Sch. 1-2'!D132</f>
        <v>0.375</v>
      </c>
      <c r="E131" s="8">
        <f>'WA Sch. 1-2'!E132</f>
        <v>686.5</v>
      </c>
      <c r="F131" s="8">
        <f t="shared" si="155"/>
        <v>471282.25</v>
      </c>
      <c r="G131" s="8">
        <f>'WA Sch. 1-2'!G132</f>
        <v>0</v>
      </c>
      <c r="H131" s="8">
        <f t="shared" si="156"/>
        <v>-139.35000000000002</v>
      </c>
      <c r="I131" s="8">
        <f t="shared" si="157"/>
        <v>-171909.1275</v>
      </c>
      <c r="J131" s="8">
        <f t="shared" si="158"/>
        <v>0.375</v>
      </c>
      <c r="K131" s="9">
        <v>38</v>
      </c>
      <c r="L131" s="9">
        <v>3141527</v>
      </c>
      <c r="M131" s="9">
        <v>-82063</v>
      </c>
      <c r="N131" s="9">
        <f t="shared" si="159"/>
        <v>3059464</v>
      </c>
      <c r="O131" s="9">
        <f t="shared" si="160"/>
        <v>80512.210526315786</v>
      </c>
      <c r="P131" s="8">
        <f t="shared" si="161"/>
        <v>-5023.4109648788335</v>
      </c>
      <c r="Q131" s="8">
        <f t="shared" si="162"/>
        <v>75488.799561436957</v>
      </c>
      <c r="R131" s="9">
        <f t="shared" si="163"/>
        <v>2868574.3833346046</v>
      </c>
      <c r="U131" s="38"/>
      <c r="V131" s="38"/>
      <c r="W131" s="38"/>
      <c r="X131" s="38"/>
      <c r="Y131" s="38"/>
      <c r="Z131" s="38"/>
      <c r="AA131" s="38"/>
      <c r="AB131" s="38"/>
      <c r="AC131" s="38"/>
      <c r="AD131" s="38"/>
      <c r="AE131" s="38"/>
      <c r="AG131" s="17">
        <v>87</v>
      </c>
      <c r="AH131" s="17">
        <v>80573.278278138008</v>
      </c>
      <c r="AI131" s="17">
        <v>4556.5865867268585</v>
      </c>
      <c r="AJ131" s="17">
        <v>1.2178885338390408</v>
      </c>
      <c r="AQ131" s="1">
        <v>87</v>
      </c>
      <c r="AR131" s="7">
        <f t="shared" si="133"/>
        <v>106</v>
      </c>
      <c r="AS131" s="52">
        <f t="shared" si="135"/>
        <v>0.8783783783783784</v>
      </c>
      <c r="AT131" s="52">
        <f t="shared" si="136"/>
        <v>1.1669186011353176</v>
      </c>
      <c r="AU131" s="43"/>
      <c r="AV131" s="1">
        <v>87</v>
      </c>
      <c r="AW131" s="46">
        <f t="shared" si="137"/>
        <v>4556.5865867268585</v>
      </c>
      <c r="AX131" s="46">
        <f t="shared" si="165"/>
        <v>-4823.8466172093467</v>
      </c>
      <c r="AY131" s="46">
        <f t="shared" si="165"/>
        <v>-3724.5855435026169</v>
      </c>
      <c r="AZ131" s="46">
        <f t="shared" si="165"/>
        <v>-8559.0299568598566</v>
      </c>
      <c r="BA131" s="46">
        <f t="shared" si="165"/>
        <v>-3068.4234162985522</v>
      </c>
      <c r="BB131" s="46">
        <f t="shared" si="165"/>
        <v>-1117.785543571692</v>
      </c>
      <c r="BC131" s="46">
        <f t="shared" si="164"/>
        <v>-125.87523559329566</v>
      </c>
      <c r="BD131" s="46">
        <f t="shared" si="164"/>
        <v>-178.90124148960604</v>
      </c>
      <c r="BE131" s="46">
        <f t="shared" si="164"/>
        <v>2380.2746970560693</v>
      </c>
      <c r="BF131" s="46">
        <f t="shared" si="164"/>
        <v>20.241374005170655</v>
      </c>
      <c r="BG131" s="46">
        <f t="shared" si="164"/>
        <v>2521.1690628538199</v>
      </c>
      <c r="BH131" s="46">
        <f t="shared" si="164"/>
        <v>2868.6138454422617</v>
      </c>
      <c r="BI131" s="46">
        <f t="shared" si="91"/>
        <v>4496.3943364567094</v>
      </c>
      <c r="BJ131" s="1">
        <v>87</v>
      </c>
      <c r="BK131" s="60">
        <f t="shared" si="121"/>
        <v>20762481.322339337</v>
      </c>
      <c r="BL131" s="60">
        <f t="shared" si="121"/>
        <v>-21980274.792403847</v>
      </c>
      <c r="BM131" s="60">
        <f t="shared" si="121"/>
        <v>-16971396.528640773</v>
      </c>
      <c r="BN131" s="60">
        <f t="shared" si="119"/>
        <v>-38999961.096821077</v>
      </c>
      <c r="BO131" s="60">
        <f t="shared" si="119"/>
        <v>-13981536.981104553</v>
      </c>
      <c r="BP131" s="60">
        <f t="shared" si="119"/>
        <v>-5093286.6146758832</v>
      </c>
      <c r="BQ131" s="60">
        <f t="shared" si="119"/>
        <v>-573561.41010539141</v>
      </c>
      <c r="BR131" s="60">
        <f t="shared" si="119"/>
        <v>-815178.99732021987</v>
      </c>
      <c r="BS131" s="60">
        <f t="shared" si="119"/>
        <v>10845927.757331183</v>
      </c>
      <c r="BT131" s="60">
        <f t="shared" si="78"/>
        <v>92231.573288988613</v>
      </c>
      <c r="BU131" s="60">
        <f t="shared" si="78"/>
        <v>11487925.134670606</v>
      </c>
      <c r="BV131" s="60">
        <f t="shared" si="78"/>
        <v>13071087.370641336</v>
      </c>
      <c r="BW131" s="60">
        <f t="shared" si="78"/>
        <v>20488210.122133471</v>
      </c>
    </row>
    <row r="132" spans="1:75">
      <c r="A132" s="2">
        <v>44682</v>
      </c>
      <c r="B132" s="8">
        <f>'WA Sch. 1-2'!B133</f>
        <v>290.02499999999998</v>
      </c>
      <c r="C132" s="8">
        <f>'WA Sch. 1-2'!C133</f>
        <v>84114.500624999986</v>
      </c>
      <c r="D132" s="8">
        <f>'WA Sch. 1-2'!D133</f>
        <v>14.95</v>
      </c>
      <c r="E132" s="8">
        <f>'WA Sch. 1-2'!E133</f>
        <v>430.5</v>
      </c>
      <c r="F132" s="8">
        <f t="shared" si="155"/>
        <v>185330.25</v>
      </c>
      <c r="G132" s="8">
        <f>'WA Sch. 1-2'!G133</f>
        <v>0</v>
      </c>
      <c r="H132" s="8">
        <f t="shared" si="156"/>
        <v>-140.47500000000002</v>
      </c>
      <c r="I132" s="8">
        <f t="shared" si="157"/>
        <v>-101215.74937500001</v>
      </c>
      <c r="J132" s="8">
        <f t="shared" si="158"/>
        <v>14.95</v>
      </c>
      <c r="K132" s="9">
        <v>38</v>
      </c>
      <c r="L132" s="9">
        <v>3129400</v>
      </c>
      <c r="M132" s="9">
        <v>-216202</v>
      </c>
      <c r="N132" s="9">
        <f t="shared" si="159"/>
        <v>2913198</v>
      </c>
      <c r="O132" s="9">
        <f t="shared" si="160"/>
        <v>76663.105263157893</v>
      </c>
      <c r="P132" s="8">
        <f t="shared" si="161"/>
        <v>-4504.1628222734334</v>
      </c>
      <c r="Q132" s="8">
        <f t="shared" si="162"/>
        <v>72158.942440884464</v>
      </c>
      <c r="R132" s="9">
        <f t="shared" si="163"/>
        <v>2742039.8127536098</v>
      </c>
      <c r="U132" s="38"/>
      <c r="V132" s="38"/>
      <c r="W132" s="38"/>
      <c r="X132" s="38"/>
      <c r="Y132" s="38"/>
      <c r="Z132" s="38"/>
      <c r="AA132" s="38"/>
      <c r="AB132" s="38"/>
      <c r="AC132" s="38"/>
      <c r="AD132" s="38"/>
      <c r="AE132" s="38"/>
      <c r="AG132" s="17">
        <v>88</v>
      </c>
      <c r="AH132" s="17">
        <v>69045.415003091795</v>
      </c>
      <c r="AI132" s="17">
        <v>-1147.3068949836888</v>
      </c>
      <c r="AJ132" s="17">
        <v>-0.30665321191642853</v>
      </c>
      <c r="AQ132" s="1">
        <v>88</v>
      </c>
      <c r="AR132" s="7">
        <f t="shared" si="133"/>
        <v>45</v>
      </c>
      <c r="AS132" s="52">
        <f t="shared" si="135"/>
        <v>0.37110187110187109</v>
      </c>
      <c r="AT132" s="52">
        <f t="shared" si="136"/>
        <v>-0.32893642436422554</v>
      </c>
      <c r="AU132" s="43"/>
      <c r="AV132" s="1">
        <v>88</v>
      </c>
      <c r="AW132" s="46">
        <f t="shared" si="137"/>
        <v>-1147.3068949836888</v>
      </c>
      <c r="AX132" s="46">
        <f t="shared" si="165"/>
        <v>4556.5865867268585</v>
      </c>
      <c r="AY132" s="46">
        <f t="shared" si="165"/>
        <v>-4823.8466172093467</v>
      </c>
      <c r="AZ132" s="46">
        <f t="shared" si="165"/>
        <v>-3724.5855435026169</v>
      </c>
      <c r="BA132" s="46">
        <f t="shared" si="165"/>
        <v>-8559.0299568598566</v>
      </c>
      <c r="BB132" s="46">
        <f t="shared" si="165"/>
        <v>-3068.4234162985522</v>
      </c>
      <c r="BC132" s="46">
        <f t="shared" si="164"/>
        <v>-1117.785543571692</v>
      </c>
      <c r="BD132" s="46">
        <f t="shared" si="164"/>
        <v>-125.87523559329566</v>
      </c>
      <c r="BE132" s="46">
        <f t="shared" si="164"/>
        <v>-178.90124148960604</v>
      </c>
      <c r="BF132" s="46">
        <f t="shared" si="164"/>
        <v>2380.2746970560693</v>
      </c>
      <c r="BG132" s="46">
        <f t="shared" si="164"/>
        <v>20.241374005170655</v>
      </c>
      <c r="BH132" s="46">
        <f t="shared" si="164"/>
        <v>2521.1690628538199</v>
      </c>
      <c r="BI132" s="46">
        <f t="shared" si="91"/>
        <v>2868.6138454422617</v>
      </c>
      <c r="BJ132" s="1">
        <v>88</v>
      </c>
      <c r="BK132" s="60">
        <f t="shared" si="121"/>
        <v>1316313.1112770599</v>
      </c>
      <c r="BL132" s="60">
        <f t="shared" si="121"/>
        <v>-5227803.2085418385</v>
      </c>
      <c r="BM132" s="60">
        <f t="shared" si="121"/>
        <v>5534432.4842678877</v>
      </c>
      <c r="BN132" s="60">
        <f t="shared" si="119"/>
        <v>4273242.6750170095</v>
      </c>
      <c r="BO132" s="60">
        <f t="shared" si="119"/>
        <v>9819834.0838770326</v>
      </c>
      <c r="BP132" s="60">
        <f t="shared" si="119"/>
        <v>3520423.3422486368</v>
      </c>
      <c r="BQ132" s="60">
        <f t="shared" si="119"/>
        <v>1282443.0612528401</v>
      </c>
      <c r="BR132" s="60">
        <f t="shared" si="119"/>
        <v>144417.5257038548</v>
      </c>
      <c r="BS132" s="60">
        <f t="shared" si="119"/>
        <v>205254.62788213621</v>
      </c>
      <c r="BT132" s="60">
        <f t="shared" si="78"/>
        <v>-2730905.5718876109</v>
      </c>
      <c r="BU132" s="60">
        <f t="shared" si="78"/>
        <v>-23223.067960102075</v>
      </c>
      <c r="BV132" s="60">
        <f t="shared" si="78"/>
        <v>-2892554.6492317207</v>
      </c>
      <c r="BW132" s="60">
        <f t="shared" si="78"/>
        <v>-3291180.4439215409</v>
      </c>
    </row>
    <row r="133" spans="1:75">
      <c r="A133" s="2">
        <v>44713</v>
      </c>
      <c r="B133" s="8">
        <f>'WA Sch. 1-2'!B134</f>
        <v>126.95</v>
      </c>
      <c r="C133" s="8">
        <f>'WA Sch. 1-2'!C134</f>
        <v>16116.302500000002</v>
      </c>
      <c r="D133" s="8">
        <f>'WA Sch. 1-2'!D134</f>
        <v>68</v>
      </c>
      <c r="E133" s="8">
        <f>'WA Sch. 1-2'!E134</f>
        <v>129</v>
      </c>
      <c r="F133" s="8">
        <f t="shared" ref="F133" si="166">E133^2</f>
        <v>16641</v>
      </c>
      <c r="G133" s="8">
        <f>'WA Sch. 1-2'!G134</f>
        <v>35.5</v>
      </c>
      <c r="H133" s="8">
        <f t="shared" ref="H133" si="167">B133-E133</f>
        <v>-2.0499999999999972</v>
      </c>
      <c r="I133" s="8">
        <f t="shared" ref="I133" si="168">C133-F133</f>
        <v>-524.6974999999984</v>
      </c>
      <c r="J133" s="8">
        <f t="shared" ref="J133" si="169">D133-G133</f>
        <v>32.5</v>
      </c>
      <c r="K133" s="9">
        <v>38</v>
      </c>
      <c r="L133" s="9">
        <v>2851002</v>
      </c>
      <c r="M133" s="9">
        <v>-400932</v>
      </c>
      <c r="N133" s="9">
        <f t="shared" si="159"/>
        <v>2450070</v>
      </c>
      <c r="O133" s="9">
        <f t="shared" si="160"/>
        <v>64475.526315789473</v>
      </c>
      <c r="P133" s="8">
        <f t="shared" si="161"/>
        <v>-58.334356453659986</v>
      </c>
      <c r="Q133" s="8">
        <f t="shared" si="162"/>
        <v>64417.191959335811</v>
      </c>
      <c r="R133" s="9">
        <f t="shared" si="163"/>
        <v>2447853.2944547608</v>
      </c>
      <c r="U133" s="38"/>
      <c r="V133" s="38"/>
      <c r="W133" s="38"/>
      <c r="X133" s="38"/>
      <c r="Y133" s="38"/>
      <c r="Z133" s="38"/>
      <c r="AA133" s="38"/>
      <c r="AB133" s="38"/>
      <c r="AC133" s="38"/>
      <c r="AD133" s="38"/>
      <c r="AE133" s="38"/>
      <c r="AG133" s="17">
        <v>89</v>
      </c>
      <c r="AH133" s="17">
        <v>47406.378378378417</v>
      </c>
      <c r="AI133" s="17">
        <v>-3.637978807091713E-11</v>
      </c>
      <c r="AJ133" s="17">
        <v>-9.7236222579698819E-15</v>
      </c>
      <c r="AQ133" s="1">
        <v>89</v>
      </c>
      <c r="AR133" s="7">
        <f t="shared" si="133"/>
        <v>63</v>
      </c>
      <c r="AS133" s="52">
        <f t="shared" si="135"/>
        <v>0.52079002079002079</v>
      </c>
      <c r="AT133" s="52">
        <f t="shared" si="136"/>
        <v>5.213646396562386E-2</v>
      </c>
      <c r="AU133" s="43"/>
      <c r="AV133" s="1">
        <v>89</v>
      </c>
      <c r="AW133" s="46">
        <f t="shared" si="137"/>
        <v>-3.637978807091713E-11</v>
      </c>
      <c r="AX133" s="46">
        <f t="shared" si="165"/>
        <v>-1147.3068949836888</v>
      </c>
      <c r="AY133" s="46">
        <f t="shared" si="165"/>
        <v>4556.5865867268585</v>
      </c>
      <c r="AZ133" s="46">
        <f t="shared" si="165"/>
        <v>-4823.8466172093467</v>
      </c>
      <c r="BA133" s="46">
        <f t="shared" si="165"/>
        <v>-3724.5855435026169</v>
      </c>
      <c r="BB133" s="46">
        <f t="shared" si="165"/>
        <v>-8559.0299568598566</v>
      </c>
      <c r="BC133" s="46">
        <f t="shared" si="164"/>
        <v>-3068.4234162985522</v>
      </c>
      <c r="BD133" s="46">
        <f t="shared" si="164"/>
        <v>-1117.785543571692</v>
      </c>
      <c r="BE133" s="46">
        <f t="shared" si="164"/>
        <v>-125.87523559329566</v>
      </c>
      <c r="BF133" s="46">
        <f t="shared" si="164"/>
        <v>-178.90124148960604</v>
      </c>
      <c r="BG133" s="46">
        <f t="shared" si="164"/>
        <v>2380.2746970560693</v>
      </c>
      <c r="BH133" s="46">
        <f t="shared" si="164"/>
        <v>20.241374005170655</v>
      </c>
      <c r="BI133" s="46">
        <f t="shared" si="91"/>
        <v>2521.1690628538199</v>
      </c>
      <c r="BJ133" s="1">
        <v>89</v>
      </c>
      <c r="BK133" s="60">
        <f t="shared" si="121"/>
        <v>1.7311603495337561E-22</v>
      </c>
      <c r="BL133" s="60">
        <f t="shared" si="121"/>
        <v>1.5095526045203795E-8</v>
      </c>
      <c r="BM133" s="60">
        <f t="shared" si="121"/>
        <v>-5.9952634990606584E-8</v>
      </c>
      <c r="BN133" s="60">
        <f t="shared" si="119"/>
        <v>6.3469070539481319E-8</v>
      </c>
      <c r="BO133" s="60">
        <f t="shared" si="119"/>
        <v>4.9005700502073081E-8</v>
      </c>
      <c r="BP133" s="60">
        <f t="shared" si="119"/>
        <v>1.1261421002555432E-7</v>
      </c>
      <c r="BQ133" s="60">
        <f t="shared" si="119"/>
        <v>4.0372341350835434E-8</v>
      </c>
      <c r="BR133" s="60">
        <f t="shared" si="119"/>
        <v>1.4707103094833783E-8</v>
      </c>
      <c r="BS133" s="60">
        <f t="shared" si="119"/>
        <v>1.6561853725907056E-9</v>
      </c>
      <c r="BT133" s="60">
        <f t="shared" si="78"/>
        <v>2.3538674457837544E-9</v>
      </c>
      <c r="BU133" s="60">
        <f t="shared" si="78"/>
        <v>-3.1318123198990604E-8</v>
      </c>
      <c r="BV133" s="60">
        <f t="shared" si="78"/>
        <v>-2.6632297759394662E-10</v>
      </c>
      <c r="BW133" s="60">
        <f t="shared" si="78"/>
        <v>-3.3171920624789821E-8</v>
      </c>
    </row>
    <row r="134" spans="1:75">
      <c r="A134" s="2">
        <v>44743</v>
      </c>
      <c r="B134" s="8">
        <f>'WA Sch. 1-2'!B135</f>
        <v>14.1</v>
      </c>
      <c r="C134" s="8">
        <f>'WA Sch. 1-2'!C135</f>
        <v>198.81</v>
      </c>
      <c r="D134" s="8">
        <f>'WA Sch. 1-2'!D135</f>
        <v>240.05</v>
      </c>
      <c r="E134" s="8">
        <f>'WA Sch. 1-2'!E135</f>
        <v>6</v>
      </c>
      <c r="F134" s="8">
        <f t="shared" ref="F134:F139" si="170">E134^2</f>
        <v>36</v>
      </c>
      <c r="G134" s="8">
        <f>'WA Sch. 1-2'!G135</f>
        <v>287.5</v>
      </c>
      <c r="H134" s="8">
        <f t="shared" ref="H134:H139" si="171">B134-E134</f>
        <v>8.1</v>
      </c>
      <c r="I134" s="8">
        <f t="shared" ref="I134:I139" si="172">C134-F134</f>
        <v>162.81</v>
      </c>
      <c r="J134" s="8">
        <f t="shared" ref="J134:J139" si="173">D134-G134</f>
        <v>-47.449999999999989</v>
      </c>
      <c r="K134" s="9">
        <v>38</v>
      </c>
      <c r="L134" s="9">
        <v>2422810</v>
      </c>
      <c r="M134" s="78">
        <v>-301907</v>
      </c>
      <c r="N134" s="9">
        <f t="shared" ref="N134:N139" si="174">L134+M134</f>
        <v>2120903</v>
      </c>
      <c r="O134" s="9">
        <f t="shared" ref="O134:O139" si="175">N134/K134</f>
        <v>55813.23684210526</v>
      </c>
      <c r="P134" s="8">
        <f t="shared" ref="P134:P139" si="176">$B$3*H134+$B$4*I134</f>
        <v>215.65526051392601</v>
      </c>
      <c r="Q134" s="8">
        <f t="shared" ref="Q134:Q139" si="177">P134+O134</f>
        <v>56028.892102619189</v>
      </c>
      <c r="R134" s="9">
        <f t="shared" ref="R134:R139" si="178">Q134*K134</f>
        <v>2129097.8998995293</v>
      </c>
      <c r="S134" s="59"/>
      <c r="U134" s="38"/>
      <c r="V134" s="38"/>
      <c r="W134" s="38"/>
      <c r="X134" s="38"/>
      <c r="Y134" s="38"/>
      <c r="Z134" s="38"/>
      <c r="AA134" s="38"/>
      <c r="AB134" s="38"/>
      <c r="AC134" s="38"/>
      <c r="AD134" s="38"/>
      <c r="AE134" s="38"/>
      <c r="AG134" s="17">
        <v>90</v>
      </c>
      <c r="AH134" s="17">
        <v>54809.779737817291</v>
      </c>
      <c r="AI134" s="17">
        <v>-5804.5364945740512</v>
      </c>
      <c r="AJ134" s="17">
        <v>-1.5514417001499547</v>
      </c>
      <c r="AQ134" s="1">
        <v>90</v>
      </c>
      <c r="AR134" s="7">
        <f t="shared" si="133"/>
        <v>8</v>
      </c>
      <c r="AS134" s="52">
        <f t="shared" si="135"/>
        <v>6.3409563409563413E-2</v>
      </c>
      <c r="AT134" s="52">
        <f t="shared" si="136"/>
        <v>-1.5267663302113335</v>
      </c>
      <c r="AU134" s="43"/>
      <c r="AV134" s="1">
        <v>90</v>
      </c>
      <c r="AW134" s="46">
        <f t="shared" si="137"/>
        <v>-5804.5364945740512</v>
      </c>
      <c r="AX134" s="46">
        <f t="shared" si="165"/>
        <v>-3.637978807091713E-11</v>
      </c>
      <c r="AY134" s="46">
        <f t="shared" si="165"/>
        <v>-1147.3068949836888</v>
      </c>
      <c r="AZ134" s="46">
        <f t="shared" si="165"/>
        <v>4556.5865867268585</v>
      </c>
      <c r="BA134" s="46">
        <f t="shared" si="165"/>
        <v>-4823.8466172093467</v>
      </c>
      <c r="BB134" s="46">
        <f t="shared" si="165"/>
        <v>-3724.5855435026169</v>
      </c>
      <c r="BC134" s="46">
        <f t="shared" si="164"/>
        <v>-8559.0299568598566</v>
      </c>
      <c r="BD134" s="46">
        <f t="shared" si="164"/>
        <v>-3068.4234162985522</v>
      </c>
      <c r="BE134" s="46">
        <f t="shared" si="164"/>
        <v>-1117.785543571692</v>
      </c>
      <c r="BF134" s="46">
        <f t="shared" si="164"/>
        <v>-125.87523559329566</v>
      </c>
      <c r="BG134" s="46">
        <f t="shared" si="164"/>
        <v>-178.90124148960604</v>
      </c>
      <c r="BH134" s="46">
        <f t="shared" si="164"/>
        <v>2380.2746970560693</v>
      </c>
      <c r="BI134" s="46">
        <f t="shared" si="91"/>
        <v>20.241374005170655</v>
      </c>
      <c r="BJ134" s="1">
        <v>90</v>
      </c>
      <c r="BK134" s="60">
        <f t="shared" si="121"/>
        <v>33692643.916841738</v>
      </c>
      <c r="BL134" s="60">
        <f t="shared" si="121"/>
        <v>7.6372357053973484E-8</v>
      </c>
      <c r="BM134" s="60">
        <f t="shared" si="121"/>
        <v>6659584.7424090989</v>
      </c>
      <c r="BN134" s="60">
        <f t="shared" si="119"/>
        <v>-26448873.133342691</v>
      </c>
      <c r="BO134" s="60">
        <f t="shared" si="119"/>
        <v>28000193.733818986</v>
      </c>
      <c r="BP134" s="60">
        <f t="shared" si="119"/>
        <v>21619492.714423645</v>
      </c>
      <c r="BQ134" s="60">
        <f t="shared" si="119"/>
        <v>49681201.742745265</v>
      </c>
      <c r="BR134" s="60">
        <f t="shared" si="119"/>
        <v>17810775.700710326</v>
      </c>
      <c r="BS134" s="60">
        <f t="shared" si="119"/>
        <v>6488226.9807690177</v>
      </c>
      <c r="BT134" s="60">
        <f t="shared" si="119"/>
        <v>730647.39876425348</v>
      </c>
      <c r="BU134" s="60">
        <f t="shared" si="119"/>
        <v>1038438.7851508847</v>
      </c>
      <c r="BV134" s="60">
        <f t="shared" si="119"/>
        <v>-13816391.346173227</v>
      </c>
      <c r="BW134" s="60">
        <f t="shared" si="119"/>
        <v>-117491.79411346992</v>
      </c>
    </row>
    <row r="135" spans="1:75">
      <c r="A135" s="2">
        <v>44774</v>
      </c>
      <c r="B135" s="8">
        <f>'WA Sch. 1-2'!B136</f>
        <v>19.350000000000001</v>
      </c>
      <c r="C135" s="8">
        <f>'WA Sch. 1-2'!C136</f>
        <v>374.42250000000007</v>
      </c>
      <c r="D135" s="8">
        <f>'WA Sch. 1-2'!D136</f>
        <v>204.95</v>
      </c>
      <c r="E135" s="8">
        <f>'WA Sch. 1-2'!E136</f>
        <v>3</v>
      </c>
      <c r="F135" s="8">
        <f t="shared" si="170"/>
        <v>9</v>
      </c>
      <c r="G135" s="8">
        <f>'WA Sch. 1-2'!G136</f>
        <v>345.5</v>
      </c>
      <c r="H135" s="8">
        <f t="shared" si="171"/>
        <v>16.350000000000001</v>
      </c>
      <c r="I135" s="8">
        <f t="shared" si="172"/>
        <v>365.42250000000007</v>
      </c>
      <c r="J135" s="8">
        <f t="shared" si="173"/>
        <v>-140.55000000000001</v>
      </c>
      <c r="K135" s="9">
        <v>38</v>
      </c>
      <c r="L135" s="9">
        <v>2139256</v>
      </c>
      <c r="M135" s="78">
        <v>-21881</v>
      </c>
      <c r="N135" s="9">
        <f t="shared" si="174"/>
        <v>2117375</v>
      </c>
      <c r="O135" s="9">
        <f t="shared" si="175"/>
        <v>55720.394736842107</v>
      </c>
      <c r="P135" s="8">
        <f t="shared" si="176"/>
        <v>435.58983902960608</v>
      </c>
      <c r="Q135" s="8">
        <f t="shared" si="177"/>
        <v>56155.984575871713</v>
      </c>
      <c r="R135" s="9">
        <f t="shared" si="178"/>
        <v>2133927.4138831249</v>
      </c>
      <c r="U135" s="38"/>
      <c r="V135" s="38"/>
      <c r="W135" s="38"/>
      <c r="X135" s="38"/>
      <c r="Y135" s="38"/>
      <c r="Z135" s="38"/>
      <c r="AA135" s="38"/>
      <c r="AB135" s="38"/>
      <c r="AC135" s="38"/>
      <c r="AD135" s="38"/>
      <c r="AE135" s="38"/>
      <c r="AG135" s="17">
        <v>91</v>
      </c>
      <c r="AH135" s="17">
        <v>51700.009359798853</v>
      </c>
      <c r="AI135" s="17">
        <v>-8291.8093597988554</v>
      </c>
      <c r="AJ135" s="17">
        <v>-2.2162422137427962</v>
      </c>
      <c r="AQ135" s="1">
        <v>91</v>
      </c>
      <c r="AR135" s="7">
        <f t="shared" si="133"/>
        <v>3</v>
      </c>
      <c r="AS135" s="52">
        <f t="shared" si="135"/>
        <v>2.1829521829521831E-2</v>
      </c>
      <c r="AT135" s="52">
        <f t="shared" si="136"/>
        <v>-2.0173495927674461</v>
      </c>
      <c r="AU135" s="43"/>
      <c r="AV135" s="1">
        <v>91</v>
      </c>
      <c r="AW135" s="46">
        <f t="shared" si="137"/>
        <v>-8291.8093597988554</v>
      </c>
      <c r="AX135" s="46">
        <f t="shared" si="165"/>
        <v>-5804.5364945740512</v>
      </c>
      <c r="AY135" s="46">
        <f t="shared" si="165"/>
        <v>-3.637978807091713E-11</v>
      </c>
      <c r="AZ135" s="46">
        <f t="shared" si="165"/>
        <v>-1147.3068949836888</v>
      </c>
      <c r="BA135" s="46">
        <f t="shared" si="165"/>
        <v>4556.5865867268585</v>
      </c>
      <c r="BB135" s="46">
        <f t="shared" si="165"/>
        <v>-4823.8466172093467</v>
      </c>
      <c r="BC135" s="46">
        <f t="shared" si="164"/>
        <v>-3724.5855435026169</v>
      </c>
      <c r="BD135" s="46">
        <f t="shared" si="164"/>
        <v>-8559.0299568598566</v>
      </c>
      <c r="BE135" s="46">
        <f t="shared" si="164"/>
        <v>-3068.4234162985522</v>
      </c>
      <c r="BF135" s="46">
        <f t="shared" si="164"/>
        <v>-1117.785543571692</v>
      </c>
      <c r="BG135" s="46">
        <f t="shared" si="164"/>
        <v>-125.87523559329566</v>
      </c>
      <c r="BH135" s="46">
        <f t="shared" si="164"/>
        <v>-178.90124148960604</v>
      </c>
      <c r="BI135" s="46">
        <f t="shared" si="91"/>
        <v>2380.2746970560693</v>
      </c>
      <c r="BJ135" s="1">
        <v>91</v>
      </c>
      <c r="BK135" s="60">
        <f t="shared" si="121"/>
        <v>68754102.459247515</v>
      </c>
      <c r="BL135" s="60">
        <f t="shared" si="121"/>
        <v>48130110.03500282</v>
      </c>
      <c r="BM135" s="60">
        <f t="shared" si="121"/>
        <v>1.0909829331627081E-7</v>
      </c>
      <c r="BN135" s="60">
        <f t="shared" si="119"/>
        <v>9513250.050387295</v>
      </c>
      <c r="BO135" s="60">
        <f t="shared" si="119"/>
        <v>-37782347.308555774</v>
      </c>
      <c r="BP135" s="60">
        <f t="shared" si="119"/>
        <v>39998416.5308102</v>
      </c>
      <c r="BQ135" s="60">
        <f t="shared" si="119"/>
        <v>30883553.270986225</v>
      </c>
      <c r="BR135" s="60">
        <f t="shared" si="119"/>
        <v>70969844.707088947</v>
      </c>
      <c r="BS135" s="60">
        <f t="shared" si="119"/>
        <v>25442782.00309005</v>
      </c>
      <c r="BT135" s="60">
        <f t="shared" si="119"/>
        <v>9268464.6324353889</v>
      </c>
      <c r="BU135" s="60">
        <f t="shared" si="119"/>
        <v>1043733.4566591794</v>
      </c>
      <c r="BV135" s="60">
        <f t="shared" si="119"/>
        <v>1483414.988662954</v>
      </c>
      <c r="BW135" s="60">
        <f t="shared" si="119"/>
        <v>-19736784.011942036</v>
      </c>
    </row>
    <row r="136" spans="1:75">
      <c r="A136" s="2">
        <v>44805</v>
      </c>
      <c r="B136" s="8">
        <f>'WA Sch. 1-2'!B137</f>
        <v>152.32499999999999</v>
      </c>
      <c r="C136" s="8">
        <f>'WA Sch. 1-2'!C137</f>
        <v>23202.905624999996</v>
      </c>
      <c r="D136" s="8">
        <f>'WA Sch. 1-2'!D137</f>
        <v>43.875</v>
      </c>
      <c r="E136" s="8">
        <f>'WA Sch. 1-2'!E137</f>
        <v>62.5</v>
      </c>
      <c r="F136" s="8">
        <f t="shared" si="170"/>
        <v>3906.25</v>
      </c>
      <c r="G136" s="8">
        <f>'WA Sch. 1-2'!G137</f>
        <v>77.5</v>
      </c>
      <c r="H136" s="8">
        <f t="shared" si="171"/>
        <v>89.824999999999989</v>
      </c>
      <c r="I136" s="8">
        <f t="shared" si="172"/>
        <v>19296.655624999996</v>
      </c>
      <c r="J136" s="8">
        <f t="shared" si="173"/>
        <v>-33.625</v>
      </c>
      <c r="K136" s="9">
        <v>38</v>
      </c>
      <c r="L136" s="9">
        <v>2116204</v>
      </c>
      <c r="M136" s="78">
        <v>71486</v>
      </c>
      <c r="N136" s="9">
        <f t="shared" si="174"/>
        <v>2187690</v>
      </c>
      <c r="O136" s="9">
        <f t="shared" si="175"/>
        <v>57570.789473684214</v>
      </c>
      <c r="P136" s="8">
        <f t="shared" si="176"/>
        <v>2527.3517100958775</v>
      </c>
      <c r="Q136" s="8">
        <f t="shared" si="177"/>
        <v>60098.141183780092</v>
      </c>
      <c r="R136" s="9">
        <f t="shared" si="178"/>
        <v>2283729.3649836434</v>
      </c>
      <c r="U136" s="38"/>
      <c r="V136" s="38"/>
      <c r="W136" s="38"/>
      <c r="X136" s="38"/>
      <c r="Y136" s="38"/>
      <c r="Z136" s="38"/>
      <c r="AA136" s="38"/>
      <c r="AB136" s="38"/>
      <c r="AC136" s="38"/>
      <c r="AD136" s="38"/>
      <c r="AE136" s="38"/>
      <c r="AG136" s="17">
        <v>92</v>
      </c>
      <c r="AH136" s="17">
        <v>51669.337532029873</v>
      </c>
      <c r="AI136" s="17">
        <v>-4299.6888833812263</v>
      </c>
      <c r="AJ136" s="17">
        <v>-1.1492246861716633</v>
      </c>
      <c r="AQ136" s="1">
        <v>92</v>
      </c>
      <c r="AR136" s="7">
        <f t="shared" si="133"/>
        <v>14</v>
      </c>
      <c r="AS136" s="52">
        <f t="shared" si="135"/>
        <v>0.11330561330561331</v>
      </c>
      <c r="AT136" s="52">
        <f t="shared" si="136"/>
        <v>-1.2091343701602324</v>
      </c>
      <c r="AU136" s="43"/>
      <c r="AV136" s="1">
        <v>92</v>
      </c>
      <c r="AW136" s="46">
        <f t="shared" si="137"/>
        <v>-4299.6888833812263</v>
      </c>
      <c r="AX136" s="46">
        <f t="shared" si="165"/>
        <v>-8291.8093597988554</v>
      </c>
      <c r="AY136" s="46">
        <f t="shared" si="165"/>
        <v>-5804.5364945740512</v>
      </c>
      <c r="AZ136" s="46">
        <f t="shared" si="165"/>
        <v>-3.637978807091713E-11</v>
      </c>
      <c r="BA136" s="46">
        <f t="shared" si="165"/>
        <v>-1147.3068949836888</v>
      </c>
      <c r="BB136" s="46">
        <f t="shared" si="165"/>
        <v>4556.5865867268585</v>
      </c>
      <c r="BC136" s="46">
        <f t="shared" si="164"/>
        <v>-4823.8466172093467</v>
      </c>
      <c r="BD136" s="46">
        <f t="shared" si="164"/>
        <v>-3724.5855435026169</v>
      </c>
      <c r="BE136" s="46">
        <f t="shared" si="164"/>
        <v>-8559.0299568598566</v>
      </c>
      <c r="BF136" s="46">
        <f t="shared" si="164"/>
        <v>-3068.4234162985522</v>
      </c>
      <c r="BG136" s="46">
        <f t="shared" si="164"/>
        <v>-1117.785543571692</v>
      </c>
      <c r="BH136" s="46">
        <f t="shared" si="164"/>
        <v>-125.87523559329566</v>
      </c>
      <c r="BI136" s="46">
        <f t="shared" si="91"/>
        <v>-178.90124148960604</v>
      </c>
      <c r="BJ136" s="1">
        <v>92</v>
      </c>
      <c r="BK136" s="60">
        <f t="shared" si="121"/>
        <v>18487324.493871894</v>
      </c>
      <c r="BL136" s="60">
        <f t="shared" si="121"/>
        <v>35652200.527443245</v>
      </c>
      <c r="BM136" s="60">
        <f t="shared" si="121"/>
        <v>24957701.038900442</v>
      </c>
      <c r="BN136" s="60">
        <f t="shared" si="119"/>
        <v>5.6572540275963598E-8</v>
      </c>
      <c r="BO136" s="60">
        <f t="shared" si="119"/>
        <v>4933062.7021878725</v>
      </c>
      <c r="BP136" s="60">
        <f t="shared" si="119"/>
        <v>-19591904.693113472</v>
      </c>
      <c r="BQ136" s="60">
        <f t="shared" si="119"/>
        <v>20741039.675150946</v>
      </c>
      <c r="BR136" s="60">
        <f t="shared" si="119"/>
        <v>16014559.056600437</v>
      </c>
      <c r="BS136" s="60">
        <f t="shared" si="119"/>
        <v>36801165.958036922</v>
      </c>
      <c r="BT136" s="60">
        <f t="shared" si="119"/>
        <v>13193266.052565357</v>
      </c>
      <c r="BU136" s="60">
        <f t="shared" si="119"/>
        <v>4806130.0756993191</v>
      </c>
      <c r="BV136" s="60">
        <f t="shared" si="119"/>
        <v>541224.35117338342</v>
      </c>
      <c r="BW136" s="60">
        <f t="shared" si="119"/>
        <v>769219.67925585527</v>
      </c>
    </row>
    <row r="137" spans="1:75">
      <c r="A137" s="2">
        <v>44835</v>
      </c>
      <c r="B137" s="8">
        <f>'WA Sch. 1-2'!B138</f>
        <v>510.4</v>
      </c>
      <c r="C137" s="8">
        <f>'WA Sch. 1-2'!C138</f>
        <v>260508.15999999997</v>
      </c>
      <c r="D137" s="8">
        <f>'WA Sch. 1-2'!D138</f>
        <v>0.65</v>
      </c>
      <c r="E137" s="8">
        <f>'WA Sch. 1-2'!E138</f>
        <v>308.5</v>
      </c>
      <c r="F137" s="8">
        <f t="shared" si="170"/>
        <v>95172.25</v>
      </c>
      <c r="G137" s="8">
        <f>'WA Sch. 1-2'!G138</f>
        <v>0.5</v>
      </c>
      <c r="H137" s="8">
        <f t="shared" si="171"/>
        <v>201.89999999999998</v>
      </c>
      <c r="I137" s="8">
        <f t="shared" si="172"/>
        <v>165335.90999999997</v>
      </c>
      <c r="J137" s="8">
        <f t="shared" si="173"/>
        <v>0.15000000000000002</v>
      </c>
      <c r="K137" s="9">
        <v>37</v>
      </c>
      <c r="L137" s="9">
        <v>2189947</v>
      </c>
      <c r="M137" s="78">
        <v>263013</v>
      </c>
      <c r="N137" s="9">
        <f t="shared" si="174"/>
        <v>2452960</v>
      </c>
      <c r="O137" s="9">
        <f t="shared" si="175"/>
        <v>66296.216216216213</v>
      </c>
      <c r="P137" s="8">
        <f t="shared" si="176"/>
        <v>6627.9351593044148</v>
      </c>
      <c r="Q137" s="8">
        <f t="shared" si="177"/>
        <v>72924.151375520625</v>
      </c>
      <c r="R137" s="9">
        <f t="shared" si="178"/>
        <v>2698193.600894263</v>
      </c>
      <c r="U137" s="38"/>
      <c r="V137" s="38"/>
      <c r="W137" s="38"/>
      <c r="X137" s="38"/>
      <c r="Y137" s="38"/>
      <c r="Z137" s="38"/>
      <c r="AA137" s="38"/>
      <c r="AB137" s="38"/>
      <c r="AC137" s="38"/>
      <c r="AD137" s="38"/>
      <c r="AE137" s="38"/>
      <c r="AG137" s="17">
        <v>93</v>
      </c>
      <c r="AH137" s="17">
        <v>54050.091069544207</v>
      </c>
      <c r="AI137" s="17">
        <v>-5799.1991776523137</v>
      </c>
      <c r="AJ137" s="17">
        <v>-1.5500151373146551</v>
      </c>
      <c r="AQ137" s="1">
        <v>93</v>
      </c>
      <c r="AR137" s="7">
        <f t="shared" si="133"/>
        <v>9</v>
      </c>
      <c r="AS137" s="52">
        <f t="shared" si="135"/>
        <v>7.172557172557173E-2</v>
      </c>
      <c r="AT137" s="52">
        <f t="shared" si="136"/>
        <v>-1.4630593361844002</v>
      </c>
      <c r="AU137" s="43"/>
      <c r="AV137" s="1">
        <v>93</v>
      </c>
      <c r="AW137" s="46">
        <f t="shared" si="137"/>
        <v>-5799.1991776523137</v>
      </c>
      <c r="AX137" s="46">
        <f t="shared" si="165"/>
        <v>-4299.6888833812263</v>
      </c>
      <c r="AY137" s="46">
        <f t="shared" si="165"/>
        <v>-8291.8093597988554</v>
      </c>
      <c r="AZ137" s="46">
        <f t="shared" si="165"/>
        <v>-5804.5364945740512</v>
      </c>
      <c r="BA137" s="46">
        <f t="shared" si="165"/>
        <v>-3.637978807091713E-11</v>
      </c>
      <c r="BB137" s="46">
        <f t="shared" si="165"/>
        <v>-1147.3068949836888</v>
      </c>
      <c r="BC137" s="46">
        <f t="shared" si="164"/>
        <v>4556.5865867268585</v>
      </c>
      <c r="BD137" s="46">
        <f t="shared" si="164"/>
        <v>-4823.8466172093467</v>
      </c>
      <c r="BE137" s="46">
        <f t="shared" si="164"/>
        <v>-3724.5855435026169</v>
      </c>
      <c r="BF137" s="46">
        <f t="shared" si="164"/>
        <v>-8559.0299568598566</v>
      </c>
      <c r="BG137" s="46">
        <f t="shared" si="164"/>
        <v>-3068.4234162985522</v>
      </c>
      <c r="BH137" s="46">
        <f t="shared" si="164"/>
        <v>-1117.785543571692</v>
      </c>
      <c r="BI137" s="46">
        <f t="shared" si="164"/>
        <v>-125.87523559329566</v>
      </c>
      <c r="BJ137" s="1">
        <v>93</v>
      </c>
      <c r="BK137" s="60">
        <f t="shared" si="121"/>
        <v>33630711.102082998</v>
      </c>
      <c r="BL137" s="60">
        <f t="shared" si="121"/>
        <v>24934752.236664962</v>
      </c>
      <c r="BM137" s="60">
        <f t="shared" si="121"/>
        <v>48085854.020594947</v>
      </c>
      <c r="BN137" s="60">
        <f t="shared" si="119"/>
        <v>33661663.265986405</v>
      </c>
      <c r="BO137" s="60">
        <f t="shared" si="119"/>
        <v>7.6302132071489825E-8</v>
      </c>
      <c r="BP137" s="60">
        <f t="shared" si="119"/>
        <v>6653461.2019040762</v>
      </c>
      <c r="BQ137" s="60">
        <f t="shared" si="119"/>
        <v>-26424553.186647989</v>
      </c>
      <c r="BR137" s="60">
        <f t="shared" si="119"/>
        <v>27974447.335641086</v>
      </c>
      <c r="BS137" s="60">
        <f t="shared" si="119"/>
        <v>21599613.420975849</v>
      </c>
      <c r="BT137" s="60">
        <f t="shared" si="119"/>
        <v>49635519.487322859</v>
      </c>
      <c r="BU137" s="60">
        <f t="shared" si="119"/>
        <v>17794398.552487459</v>
      </c>
      <c r="BV137" s="60">
        <f t="shared" si="119"/>
        <v>6482261.0050724391</v>
      </c>
      <c r="BW137" s="60">
        <f t="shared" si="119"/>
        <v>729975.56273929379</v>
      </c>
    </row>
    <row r="138" spans="1:75">
      <c r="A138" s="2">
        <v>44866</v>
      </c>
      <c r="B138" s="8">
        <f>'WA Sch. 1-2'!B139</f>
        <v>874.97500000000002</v>
      </c>
      <c r="C138" s="8">
        <f>'WA Sch. 1-2'!C139</f>
        <v>765581.25062499999</v>
      </c>
      <c r="D138" s="8">
        <f>'WA Sch. 1-2'!D139</f>
        <v>0</v>
      </c>
      <c r="E138" s="8">
        <f>'WA Sch. 1-2'!E139</f>
        <v>1095.5</v>
      </c>
      <c r="F138" s="8">
        <f t="shared" si="170"/>
        <v>1200120.25</v>
      </c>
      <c r="G138" s="8">
        <f>'WA Sch. 1-2'!G139</f>
        <v>0</v>
      </c>
      <c r="H138" s="8">
        <f t="shared" si="171"/>
        <v>-220.52499999999998</v>
      </c>
      <c r="I138" s="8">
        <f t="shared" si="172"/>
        <v>-434538.99937500001</v>
      </c>
      <c r="J138" s="8">
        <f t="shared" si="173"/>
        <v>0</v>
      </c>
      <c r="K138" s="9">
        <v>35</v>
      </c>
      <c r="L138" s="9">
        <v>2469519</v>
      </c>
      <c r="M138" s="78">
        <v>1090495</v>
      </c>
      <c r="N138" s="9">
        <f t="shared" si="174"/>
        <v>3560014</v>
      </c>
      <c r="O138" s="9">
        <f t="shared" si="175"/>
        <v>101714.68571428572</v>
      </c>
      <c r="P138" s="8">
        <f t="shared" si="176"/>
        <v>-9211.608601140184</v>
      </c>
      <c r="Q138" s="8">
        <f t="shared" si="177"/>
        <v>92503.07711314554</v>
      </c>
      <c r="R138" s="9">
        <f t="shared" si="178"/>
        <v>3237607.6989600938</v>
      </c>
      <c r="U138" s="38"/>
      <c r="V138" s="38"/>
      <c r="W138" s="38"/>
      <c r="X138" s="38"/>
      <c r="Y138" s="38"/>
      <c r="Z138" s="38"/>
      <c r="AA138" s="38"/>
      <c r="AB138" s="38"/>
      <c r="AC138" s="38"/>
      <c r="AD138" s="38"/>
      <c r="AE138" s="38"/>
      <c r="AG138" s="17">
        <v>94</v>
      </c>
      <c r="AH138" s="17">
        <v>70904.56875607057</v>
      </c>
      <c r="AI138" s="17">
        <v>6385.5934060915897</v>
      </c>
      <c r="AJ138" s="17">
        <v>1.7067471105873482</v>
      </c>
      <c r="AQ138" s="1">
        <v>94</v>
      </c>
      <c r="AR138" s="7">
        <f t="shared" si="133"/>
        <v>117</v>
      </c>
      <c r="AS138" s="52">
        <f t="shared" si="135"/>
        <v>0.96985446985446988</v>
      </c>
      <c r="AT138" s="52">
        <f t="shared" si="136"/>
        <v>1.8786590672766061</v>
      </c>
      <c r="AU138" s="43"/>
      <c r="AV138" s="1">
        <v>94</v>
      </c>
      <c r="AW138" s="46">
        <f t="shared" si="137"/>
        <v>6385.5934060915897</v>
      </c>
      <c r="AX138" s="46">
        <f t="shared" si="165"/>
        <v>-5799.1991776523137</v>
      </c>
      <c r="AY138" s="46">
        <f t="shared" si="165"/>
        <v>-4299.6888833812263</v>
      </c>
      <c r="AZ138" s="46">
        <f t="shared" si="165"/>
        <v>-8291.8093597988554</v>
      </c>
      <c r="BA138" s="46">
        <f t="shared" si="165"/>
        <v>-5804.5364945740512</v>
      </c>
      <c r="BB138" s="46">
        <f t="shared" si="165"/>
        <v>-3.637978807091713E-11</v>
      </c>
      <c r="BC138" s="46">
        <f t="shared" si="164"/>
        <v>-1147.3068949836888</v>
      </c>
      <c r="BD138" s="46">
        <f t="shared" si="164"/>
        <v>4556.5865867268585</v>
      </c>
      <c r="BE138" s="46">
        <f t="shared" si="164"/>
        <v>-4823.8466172093467</v>
      </c>
      <c r="BF138" s="46">
        <f t="shared" si="164"/>
        <v>-3724.5855435026169</v>
      </c>
      <c r="BG138" s="46">
        <f t="shared" si="164"/>
        <v>-8559.0299568598566</v>
      </c>
      <c r="BH138" s="46">
        <f t="shared" si="164"/>
        <v>-3068.4234162985522</v>
      </c>
      <c r="BI138" s="46">
        <f t="shared" si="164"/>
        <v>-1117.785543571692</v>
      </c>
      <c r="BJ138" s="1">
        <v>94</v>
      </c>
      <c r="BK138" s="60">
        <f t="shared" si="121"/>
        <v>40775803.14792069</v>
      </c>
      <c r="BL138" s="60">
        <f t="shared" si="121"/>
        <v>-37031328.02942837</v>
      </c>
      <c r="BM138" s="60">
        <f t="shared" si="121"/>
        <v>-27456064.981964421</v>
      </c>
      <c r="BN138" s="60">
        <f t="shared" si="119"/>
        <v>-52948123.172500141</v>
      </c>
      <c r="BO138" s="60">
        <f t="shared" si="119"/>
        <v>-37065409.965170041</v>
      </c>
      <c r="BP138" s="60">
        <f t="shared" si="119"/>
        <v>-8.4017530093471575E-8</v>
      </c>
      <c r="BQ138" s="60">
        <f t="shared" si="119"/>
        <v>-7326235.3433711389</v>
      </c>
      <c r="BR138" s="60">
        <f t="shared" si="119"/>
        <v>29096509.262488671</v>
      </c>
      <c r="BS138" s="60">
        <f t="shared" ref="BS138:BW164" si="179">($AW138-$BK$172)*(BE138-$BK$172)</f>
        <v>-30803123.15084919</v>
      </c>
      <c r="BT138" s="60">
        <f t="shared" si="179"/>
        <v>-23783688.887014311</v>
      </c>
      <c r="BU138" s="60">
        <f t="shared" si="179"/>
        <v>-54654485.255064733</v>
      </c>
      <c r="BV138" s="60">
        <f t="shared" si="179"/>
        <v>-19593704.334212989</v>
      </c>
      <c r="BW138" s="60">
        <f t="shared" si="179"/>
        <v>-7137723.9964557774</v>
      </c>
    </row>
    <row r="139" spans="1:75">
      <c r="A139" s="2">
        <v>44896</v>
      </c>
      <c r="B139" s="8">
        <f>'WA Sch. 1-2'!B140</f>
        <v>1138.7249999999999</v>
      </c>
      <c r="C139" s="8">
        <f>'WA Sch. 1-2'!C140</f>
        <v>1296694.6256249999</v>
      </c>
      <c r="D139" s="8">
        <f>'WA Sch. 1-2'!D140</f>
        <v>0</v>
      </c>
      <c r="E139" s="8">
        <f>'WA Sch. 1-2'!E140</f>
        <v>1286</v>
      </c>
      <c r="F139" s="8">
        <f t="shared" si="170"/>
        <v>1653796</v>
      </c>
      <c r="G139" s="8">
        <f>'WA Sch. 1-2'!G140</f>
        <v>0</v>
      </c>
      <c r="H139" s="8">
        <f t="shared" si="171"/>
        <v>-147.27500000000009</v>
      </c>
      <c r="I139" s="8">
        <f t="shared" si="172"/>
        <v>-357101.37437500013</v>
      </c>
      <c r="J139" s="8">
        <f t="shared" si="173"/>
        <v>0</v>
      </c>
      <c r="K139" s="9">
        <v>34</v>
      </c>
      <c r="L139" s="9">
        <v>3578929</v>
      </c>
      <c r="M139" s="78">
        <v>50519</v>
      </c>
      <c r="N139" s="9">
        <f t="shared" si="174"/>
        <v>3629448</v>
      </c>
      <c r="O139" s="9">
        <f t="shared" si="175"/>
        <v>106748.4705882353</v>
      </c>
      <c r="P139" s="8">
        <f t="shared" si="176"/>
        <v>-6671.4249449746349</v>
      </c>
      <c r="Q139" s="8">
        <f t="shared" si="177"/>
        <v>100077.04564326067</v>
      </c>
      <c r="R139" s="9">
        <f t="shared" si="178"/>
        <v>3402619.551870863</v>
      </c>
      <c r="U139" s="38"/>
      <c r="V139" s="38"/>
      <c r="W139" s="38"/>
      <c r="X139" s="38"/>
      <c r="Y139" s="38"/>
      <c r="Z139" s="38"/>
      <c r="AA139" s="38"/>
      <c r="AB139" s="38"/>
      <c r="AC139" s="38"/>
      <c r="AD139" s="38"/>
      <c r="AE139" s="38"/>
      <c r="AG139" s="17">
        <v>95</v>
      </c>
      <c r="AH139" s="17">
        <v>79499.03912235082</v>
      </c>
      <c r="AI139" s="17">
        <v>-3193.8022802455525</v>
      </c>
      <c r="AJ139" s="17">
        <v>-0.85364232686602659</v>
      </c>
      <c r="AQ139" s="1">
        <v>95</v>
      </c>
      <c r="AR139" s="7">
        <f t="shared" si="133"/>
        <v>24</v>
      </c>
      <c r="AS139" s="52">
        <f t="shared" si="135"/>
        <v>0.19646569646569648</v>
      </c>
      <c r="AT139" s="52">
        <f t="shared" si="136"/>
        <v>-0.85431334867221986</v>
      </c>
      <c r="AU139" s="43"/>
      <c r="AV139" s="1">
        <v>95</v>
      </c>
      <c r="AW139" s="46">
        <f t="shared" si="137"/>
        <v>-3193.8022802455525</v>
      </c>
      <c r="AX139" s="46">
        <f t="shared" si="165"/>
        <v>6385.5934060915897</v>
      </c>
      <c r="AY139" s="46">
        <f t="shared" si="165"/>
        <v>-5799.1991776523137</v>
      </c>
      <c r="AZ139" s="46">
        <f t="shared" si="165"/>
        <v>-4299.6888833812263</v>
      </c>
      <c r="BA139" s="46">
        <f t="shared" si="165"/>
        <v>-8291.8093597988554</v>
      </c>
      <c r="BB139" s="46">
        <f t="shared" si="165"/>
        <v>-5804.5364945740512</v>
      </c>
      <c r="BC139" s="46">
        <f t="shared" si="164"/>
        <v>-3.637978807091713E-11</v>
      </c>
      <c r="BD139" s="46">
        <f t="shared" si="164"/>
        <v>-1147.3068949836888</v>
      </c>
      <c r="BE139" s="46">
        <f t="shared" si="164"/>
        <v>4556.5865867268585</v>
      </c>
      <c r="BF139" s="46">
        <f t="shared" si="164"/>
        <v>-4823.8466172093467</v>
      </c>
      <c r="BG139" s="46">
        <f t="shared" si="164"/>
        <v>-3724.5855435026169</v>
      </c>
      <c r="BH139" s="46">
        <f t="shared" si="164"/>
        <v>-8559.0299568598566</v>
      </c>
      <c r="BI139" s="46">
        <f t="shared" si="164"/>
        <v>-3068.4234162985522</v>
      </c>
      <c r="BJ139" s="1">
        <v>95</v>
      </c>
      <c r="BK139" s="60">
        <f t="shared" si="121"/>
        <v>10200373.005301543</v>
      </c>
      <c r="BL139" s="60">
        <f t="shared" si="121"/>
        <v>-20394322.781096213</v>
      </c>
      <c r="BM139" s="60">
        <f t="shared" si="121"/>
        <v>18521495.557183884</v>
      </c>
      <c r="BN139" s="60">
        <f t="shared" si="121"/>
        <v>13732356.160089239</v>
      </c>
      <c r="BO139" s="60">
        <f t="shared" si="121"/>
        <v>26482399.640686732</v>
      </c>
      <c r="BP139" s="60">
        <f t="shared" si="121"/>
        <v>18538541.892138921</v>
      </c>
      <c r="BQ139" s="60">
        <f t="shared" si="121"/>
        <v>4.2021995784627496E-8</v>
      </c>
      <c r="BR139" s="60">
        <f t="shared" si="121"/>
        <v>3664271.3773402493</v>
      </c>
      <c r="BS139" s="60">
        <f t="shared" si="121"/>
        <v>-14552836.63082451</v>
      </c>
      <c r="BT139" s="60">
        <f t="shared" si="121"/>
        <v>15406412.325597819</v>
      </c>
      <c r="BU139" s="60">
        <f t="shared" si="121"/>
        <v>11895589.801808119</v>
      </c>
      <c r="BV139" s="60">
        <f t="shared" si="121"/>
        <v>27335849.39290873</v>
      </c>
      <c r="BW139" s="60">
        <f t="shared" si="179"/>
        <v>9799937.7037330195</v>
      </c>
    </row>
    <row r="140" spans="1:75">
      <c r="A140" s="2">
        <v>44927</v>
      </c>
      <c r="B140" s="8">
        <f>'WA Sch. 1-2'!B141</f>
        <v>1095.1500000000001</v>
      </c>
      <c r="C140" s="8">
        <f>'WA Sch. 1-2'!C141</f>
        <v>1199353.5225000002</v>
      </c>
      <c r="D140" s="8">
        <f>'WA Sch. 1-2'!D141</f>
        <v>0</v>
      </c>
      <c r="E140" s="8">
        <f>'WA Sch. 1-2'!E141</f>
        <v>1050.5</v>
      </c>
      <c r="F140" s="8">
        <f t="shared" ref="F140:F145" si="180">E140^2</f>
        <v>1103550.25</v>
      </c>
      <c r="G140" s="8">
        <f>'WA Sch. 1-2'!G141</f>
        <v>0</v>
      </c>
      <c r="H140" s="8">
        <f t="shared" ref="H140:H145" si="181">B140-E140</f>
        <v>44.650000000000091</v>
      </c>
      <c r="I140" s="8">
        <f t="shared" ref="I140:I145" si="182">C140-F140</f>
        <v>95803.272500000196</v>
      </c>
      <c r="J140" s="8">
        <f t="shared" ref="J140:J145" si="183">D140-G140</f>
        <v>0</v>
      </c>
      <c r="K140" s="9">
        <v>35</v>
      </c>
      <c r="L140" s="9">
        <v>3591717</v>
      </c>
      <c r="M140" s="78">
        <v>-64624</v>
      </c>
      <c r="N140" s="9">
        <f t="shared" ref="N140:N145" si="184">L140+M140</f>
        <v>3527093</v>
      </c>
      <c r="O140" s="9">
        <f t="shared" ref="O140:O145" si="185">N140/K140</f>
        <v>100774.08571428571</v>
      </c>
      <c r="P140" s="8">
        <f t="shared" ref="P140:P145" si="186">$B$3*H140+$B$4*I140</f>
        <v>1925.8315234068477</v>
      </c>
      <c r="Q140" s="8">
        <f t="shared" ref="Q140:Q145" si="187">P140+O140</f>
        <v>102699.91723769256</v>
      </c>
      <c r="R140" s="9">
        <f t="shared" ref="R140:R145" si="188">Q140*K140</f>
        <v>3594497.1033192393</v>
      </c>
      <c r="U140" s="38"/>
      <c r="V140" s="38"/>
      <c r="W140" s="38"/>
      <c r="X140" s="38"/>
      <c r="Y140" s="38"/>
      <c r="Z140" s="38"/>
      <c r="AA140" s="38"/>
      <c r="AB140" s="38"/>
      <c r="AC140" s="38"/>
      <c r="AD140" s="38"/>
      <c r="AE140" s="38"/>
      <c r="AG140" s="17">
        <v>96</v>
      </c>
      <c r="AH140" s="17">
        <v>87679.545445595897</v>
      </c>
      <c r="AI140" s="17">
        <v>-3622.80860349063</v>
      </c>
      <c r="AJ140" s="17">
        <v>-0.96830752022515043</v>
      </c>
      <c r="AQ140" s="1">
        <v>96</v>
      </c>
      <c r="AR140" s="7">
        <f t="shared" si="133"/>
        <v>17</v>
      </c>
      <c r="AS140" s="52">
        <f t="shared" si="135"/>
        <v>0.13825363825363826</v>
      </c>
      <c r="AT140" s="52">
        <f t="shared" si="136"/>
        <v>-1.0881989764386006</v>
      </c>
      <c r="AU140" s="43"/>
      <c r="AV140" s="1">
        <v>96</v>
      </c>
      <c r="AW140" s="46">
        <f t="shared" si="137"/>
        <v>-3622.80860349063</v>
      </c>
      <c r="AX140" s="46">
        <f t="shared" si="165"/>
        <v>-3193.8022802455525</v>
      </c>
      <c r="AY140" s="46">
        <f t="shared" si="165"/>
        <v>6385.5934060915897</v>
      </c>
      <c r="AZ140" s="46">
        <f t="shared" si="165"/>
        <v>-5799.1991776523137</v>
      </c>
      <c r="BA140" s="46">
        <f t="shared" si="165"/>
        <v>-4299.6888833812263</v>
      </c>
      <c r="BB140" s="46">
        <f t="shared" si="165"/>
        <v>-8291.8093597988554</v>
      </c>
      <c r="BC140" s="46">
        <f t="shared" si="164"/>
        <v>-5804.5364945740512</v>
      </c>
      <c r="BD140" s="46">
        <f t="shared" si="164"/>
        <v>-3.637978807091713E-11</v>
      </c>
      <c r="BE140" s="46">
        <f t="shared" si="164"/>
        <v>-1147.3068949836888</v>
      </c>
      <c r="BF140" s="46">
        <f t="shared" si="164"/>
        <v>4556.5865867268585</v>
      </c>
      <c r="BG140" s="46">
        <f t="shared" si="164"/>
        <v>-4823.8466172093467</v>
      </c>
      <c r="BH140" s="46">
        <f t="shared" si="164"/>
        <v>-3724.5855435026169</v>
      </c>
      <c r="BI140" s="46">
        <f t="shared" si="164"/>
        <v>-8559.0299568598566</v>
      </c>
      <c r="BJ140" s="1">
        <v>96</v>
      </c>
      <c r="BK140" s="60">
        <f t="shared" si="121"/>
        <v>13124742.177525561</v>
      </c>
      <c r="BL140" s="60">
        <f t="shared" si="121"/>
        <v>11570534.378721422</v>
      </c>
      <c r="BM140" s="60">
        <f t="shared" si="121"/>
        <v>-23133782.729981586</v>
      </c>
      <c r="BN140" s="60">
        <f t="shared" si="121"/>
        <v>21009388.674154367</v>
      </c>
      <c r="BO140" s="60">
        <f t="shared" si="121"/>
        <v>15576949.879046341</v>
      </c>
      <c r="BP140" s="60">
        <f t="shared" si="121"/>
        <v>30039638.287183147</v>
      </c>
      <c r="BQ140" s="60">
        <f t="shared" si="121"/>
        <v>21028724.751817994</v>
      </c>
      <c r="BR140" s="60">
        <f t="shared" si="121"/>
        <v>4.7666584999961535E-8</v>
      </c>
      <c r="BS140" s="60">
        <f t="shared" si="121"/>
        <v>4156473.2899909182</v>
      </c>
      <c r="BT140" s="60">
        <f t="shared" si="121"/>
        <v>-16507641.088944048</v>
      </c>
      <c r="BU140" s="60">
        <f t="shared" si="121"/>
        <v>17475873.026744995</v>
      </c>
      <c r="BV140" s="60">
        <f t="shared" si="121"/>
        <v>13493460.551437935</v>
      </c>
      <c r="BW140" s="60">
        <f t="shared" si="179"/>
        <v>31007727.36524564</v>
      </c>
    </row>
    <row r="141" spans="1:75">
      <c r="A141" s="2">
        <v>44958</v>
      </c>
      <c r="B141" s="8">
        <f>'WA Sch. 1-2'!B142</f>
        <v>932.76424999999995</v>
      </c>
      <c r="C141" s="8">
        <f>'WA Sch. 1-2'!C142</f>
        <v>870049.14607806236</v>
      </c>
      <c r="D141" s="8">
        <f>'WA Sch. 1-2'!D142</f>
        <v>0</v>
      </c>
      <c r="E141" s="8">
        <f>'WA Sch. 1-2'!E142</f>
        <v>931</v>
      </c>
      <c r="F141" s="8">
        <f t="shared" si="180"/>
        <v>866761</v>
      </c>
      <c r="G141" s="8">
        <f>'WA Sch. 1-2'!G142</f>
        <v>0</v>
      </c>
      <c r="H141" s="8">
        <f t="shared" si="181"/>
        <v>1.7642499999999472</v>
      </c>
      <c r="I141" s="8">
        <f t="shared" si="182"/>
        <v>3288.1460780623602</v>
      </c>
      <c r="J141" s="8">
        <f t="shared" si="183"/>
        <v>0</v>
      </c>
      <c r="K141" s="9">
        <v>35</v>
      </c>
      <c r="L141" s="9">
        <v>3528113</v>
      </c>
      <c r="M141" s="78">
        <v>-251654</v>
      </c>
      <c r="N141" s="9">
        <f t="shared" si="184"/>
        <v>3276459</v>
      </c>
      <c r="O141" s="9">
        <f t="shared" si="185"/>
        <v>93613.114285714284</v>
      </c>
      <c r="P141" s="8">
        <f t="shared" si="186"/>
        <v>72.232842803179565</v>
      </c>
      <c r="Q141" s="8">
        <f t="shared" si="187"/>
        <v>93685.34712851746</v>
      </c>
      <c r="R141" s="9">
        <f t="shared" si="188"/>
        <v>3278987.1494981111</v>
      </c>
      <c r="U141" s="38"/>
      <c r="V141" s="38"/>
      <c r="W141" s="38"/>
      <c r="X141" s="38"/>
      <c r="Y141" s="38"/>
      <c r="Z141" s="38"/>
      <c r="AA141" s="38"/>
      <c r="AB141" s="38"/>
      <c r="AC141" s="38"/>
      <c r="AD141" s="38"/>
      <c r="AE141" s="38"/>
      <c r="AG141" s="17">
        <v>97</v>
      </c>
      <c r="AH141" s="17">
        <v>85750.792248825353</v>
      </c>
      <c r="AI141" s="17">
        <v>-1059.1080382990331</v>
      </c>
      <c r="AJ141" s="17">
        <v>-0.28307934270326485</v>
      </c>
      <c r="AQ141" s="1">
        <v>97</v>
      </c>
      <c r="AR141" s="7">
        <f t="shared" si="133"/>
        <v>49</v>
      </c>
      <c r="AS141" s="52">
        <f t="shared" si="135"/>
        <v>0.40436590436590436</v>
      </c>
      <c r="AT141" s="52">
        <f t="shared" si="136"/>
        <v>-0.24206240467219475</v>
      </c>
      <c r="AU141" s="43"/>
      <c r="AV141" s="1">
        <v>97</v>
      </c>
      <c r="AW141" s="46">
        <f t="shared" si="137"/>
        <v>-1059.1080382990331</v>
      </c>
      <c r="AX141" s="46">
        <f t="shared" si="165"/>
        <v>-3622.80860349063</v>
      </c>
      <c r="AY141" s="46">
        <f t="shared" si="165"/>
        <v>-3193.8022802455525</v>
      </c>
      <c r="AZ141" s="46">
        <f t="shared" si="165"/>
        <v>6385.5934060915897</v>
      </c>
      <c r="BA141" s="46">
        <f t="shared" si="165"/>
        <v>-5799.1991776523137</v>
      </c>
      <c r="BB141" s="46">
        <f t="shared" si="165"/>
        <v>-4299.6888833812263</v>
      </c>
      <c r="BC141" s="46">
        <f t="shared" si="164"/>
        <v>-8291.8093597988554</v>
      </c>
      <c r="BD141" s="46">
        <f t="shared" si="164"/>
        <v>-5804.5364945740512</v>
      </c>
      <c r="BE141" s="46">
        <f t="shared" si="164"/>
        <v>-3.637978807091713E-11</v>
      </c>
      <c r="BF141" s="46">
        <f t="shared" si="164"/>
        <v>-1147.3068949836888</v>
      </c>
      <c r="BG141" s="46">
        <f t="shared" si="164"/>
        <v>4556.5865867268585</v>
      </c>
      <c r="BH141" s="46">
        <f t="shared" si="164"/>
        <v>-4823.8466172093467</v>
      </c>
      <c r="BI141" s="46">
        <f t="shared" si="164"/>
        <v>-3724.5855435026169</v>
      </c>
      <c r="BJ141" s="1">
        <v>97</v>
      </c>
      <c r="BK141" s="60">
        <f t="shared" si="121"/>
        <v>1121709.836789577</v>
      </c>
      <c r="BL141" s="60">
        <f t="shared" si="121"/>
        <v>3836945.7131757122</v>
      </c>
      <c r="BM141" s="60">
        <f t="shared" si="121"/>
        <v>3382581.6677457471</v>
      </c>
      <c r="BN141" s="60">
        <f t="shared" si="121"/>
        <v>-6763033.3057007818</v>
      </c>
      <c r="BO141" s="60">
        <f t="shared" si="121"/>
        <v>6141978.4647485483</v>
      </c>
      <c r="BP141" s="60">
        <f t="shared" si="121"/>
        <v>4553835.0585739259</v>
      </c>
      <c r="BQ141" s="60">
        <f t="shared" si="121"/>
        <v>8781921.9450059105</v>
      </c>
      <c r="BR141" s="60">
        <f t="shared" si="121"/>
        <v>6147631.2600033097</v>
      </c>
      <c r="BS141" s="60">
        <f t="shared" si="121"/>
        <v>1.3935062228537397E-8</v>
      </c>
      <c r="BT141" s="60">
        <f t="shared" si="121"/>
        <v>1215121.9548730783</v>
      </c>
      <c r="BU141" s="60">
        <f t="shared" si="121"/>
        <v>-4825917.4812078895</v>
      </c>
      <c r="BV141" s="60">
        <f t="shared" si="121"/>
        <v>5108974.7278078813</v>
      </c>
      <c r="BW141" s="60">
        <f t="shared" si="179"/>
        <v>3944738.4884558837</v>
      </c>
    </row>
    <row r="142" spans="1:75">
      <c r="A142" s="2">
        <v>44986</v>
      </c>
      <c r="B142" s="8">
        <f>'WA Sch. 1-2'!B143</f>
        <v>767.35</v>
      </c>
      <c r="C142" s="8">
        <f>'WA Sch. 1-2'!C143</f>
        <v>588826.02250000008</v>
      </c>
      <c r="D142" s="8">
        <f>'WA Sch. 1-2'!D143</f>
        <v>0</v>
      </c>
      <c r="E142" s="8">
        <f>'WA Sch. 1-2'!E143</f>
        <v>849.5</v>
      </c>
      <c r="F142" s="8">
        <f t="shared" si="180"/>
        <v>721650.25</v>
      </c>
      <c r="G142" s="8">
        <f>'WA Sch. 1-2'!G143</f>
        <v>0</v>
      </c>
      <c r="H142" s="8">
        <f t="shared" si="181"/>
        <v>-82.149999999999977</v>
      </c>
      <c r="I142" s="8">
        <f t="shared" si="182"/>
        <v>-132824.22749999992</v>
      </c>
      <c r="J142" s="8">
        <f t="shared" si="183"/>
        <v>0</v>
      </c>
      <c r="K142" s="9">
        <v>35</v>
      </c>
      <c r="L142" s="9">
        <v>3299634</v>
      </c>
      <c r="M142" s="78">
        <v>-81306</v>
      </c>
      <c r="N142" s="9">
        <f t="shared" si="184"/>
        <v>3218328</v>
      </c>
      <c r="O142" s="9">
        <f t="shared" si="185"/>
        <v>91952.228571428568</v>
      </c>
      <c r="P142" s="8">
        <f t="shared" si="186"/>
        <v>-3205.8968163487089</v>
      </c>
      <c r="Q142" s="8">
        <f t="shared" si="187"/>
        <v>88746.331755079853</v>
      </c>
      <c r="R142" s="9">
        <f t="shared" si="188"/>
        <v>3106121.6114277947</v>
      </c>
      <c r="U142" s="38"/>
      <c r="V142" s="38"/>
      <c r="W142" s="38"/>
      <c r="X142" s="38"/>
      <c r="Y142" s="38"/>
      <c r="Z142" s="38"/>
      <c r="AA142" s="38"/>
      <c r="AB142" s="38"/>
      <c r="AC142" s="38"/>
      <c r="AD142" s="38"/>
      <c r="AE142" s="38"/>
      <c r="AG142" s="17">
        <v>98</v>
      </c>
      <c r="AH142" s="17">
        <v>87097.996134667468</v>
      </c>
      <c r="AI142" s="17">
        <v>6108.5038653325319</v>
      </c>
      <c r="AJ142" s="17">
        <v>1.6326863705763495</v>
      </c>
      <c r="AQ142" s="1">
        <v>98</v>
      </c>
      <c r="AR142" s="7">
        <f t="shared" si="133"/>
        <v>115</v>
      </c>
      <c r="AS142" s="52">
        <f t="shared" si="135"/>
        <v>0.95322245322245325</v>
      </c>
      <c r="AT142" s="52">
        <f t="shared" si="136"/>
        <v>1.6769355088893503</v>
      </c>
      <c r="AU142" s="43"/>
      <c r="AV142" s="1">
        <v>98</v>
      </c>
      <c r="AW142" s="46">
        <f t="shared" si="137"/>
        <v>6108.5038653325319</v>
      </c>
      <c r="AX142" s="46">
        <f t="shared" si="165"/>
        <v>-1059.1080382990331</v>
      </c>
      <c r="AY142" s="46">
        <f t="shared" si="165"/>
        <v>-3622.80860349063</v>
      </c>
      <c r="AZ142" s="46">
        <f t="shared" si="165"/>
        <v>-3193.8022802455525</v>
      </c>
      <c r="BA142" s="46">
        <f t="shared" si="165"/>
        <v>6385.5934060915897</v>
      </c>
      <c r="BB142" s="46">
        <f t="shared" si="165"/>
        <v>-5799.1991776523137</v>
      </c>
      <c r="BC142" s="46">
        <f t="shared" si="164"/>
        <v>-4299.6888833812263</v>
      </c>
      <c r="BD142" s="46">
        <f t="shared" si="164"/>
        <v>-8291.8093597988554</v>
      </c>
      <c r="BE142" s="46">
        <f t="shared" si="164"/>
        <v>-5804.5364945740512</v>
      </c>
      <c r="BF142" s="46">
        <f t="shared" si="164"/>
        <v>-3.637978807091713E-11</v>
      </c>
      <c r="BG142" s="46">
        <f t="shared" si="164"/>
        <v>-1147.3068949836888</v>
      </c>
      <c r="BH142" s="46">
        <f t="shared" si="164"/>
        <v>4556.5865867268585</v>
      </c>
      <c r="BI142" s="46">
        <f t="shared" si="164"/>
        <v>-4823.8466172093467</v>
      </c>
      <c r="BJ142" s="1">
        <v>98</v>
      </c>
      <c r="BK142" s="60">
        <f t="shared" si="121"/>
        <v>37313819.472782768</v>
      </c>
      <c r="BL142" s="60">
        <f t="shared" si="121"/>
        <v>-6469565.5457542818</v>
      </c>
      <c r="BM142" s="60">
        <f t="shared" si="121"/>
        <v>-22129940.357782409</v>
      </c>
      <c r="BN142" s="60">
        <f t="shared" si="121"/>
        <v>-19509353.573987745</v>
      </c>
      <c r="BO142" s="60">
        <f t="shared" si="121"/>
        <v>39006422.003552698</v>
      </c>
      <c r="BP142" s="60">
        <f t="shared" si="121"/>
        <v>-35424430.59252239</v>
      </c>
      <c r="BQ142" s="60">
        <f t="shared" si="121"/>
        <v>-26264666.163861495</v>
      </c>
      <c r="BR142" s="60">
        <f t="shared" si="121"/>
        <v>-50650549.524931826</v>
      </c>
      <c r="BS142" s="60">
        <f t="shared" si="121"/>
        <v>-35457033.613569327</v>
      </c>
      <c r="BT142" s="60">
        <f t="shared" si="121"/>
        <v>-8.0371764171842144E-8</v>
      </c>
      <c r="BU142" s="60">
        <f t="shared" si="121"/>
        <v>-7008328.6027304139</v>
      </c>
      <c r="BV142" s="60">
        <f t="shared" si="121"/>
        <v>27833926.777743634</v>
      </c>
      <c r="BW142" s="60">
        <f t="shared" si="179"/>
        <v>-29466485.706994522</v>
      </c>
    </row>
    <row r="143" spans="1:75">
      <c r="A143" s="2">
        <v>45017</v>
      </c>
      <c r="B143" s="8">
        <f>'WA Sch. 1-2'!B144</f>
        <v>547.15</v>
      </c>
      <c r="C143" s="8">
        <f>'WA Sch. 1-2'!C144</f>
        <v>299373.1225</v>
      </c>
      <c r="D143" s="8">
        <f>'WA Sch. 1-2'!D144</f>
        <v>0.375</v>
      </c>
      <c r="E143" s="8">
        <f>'WA Sch. 1-2'!E144</f>
        <v>563</v>
      </c>
      <c r="F143" s="8">
        <f t="shared" si="180"/>
        <v>316969</v>
      </c>
      <c r="G143" s="8">
        <f>'WA Sch. 1-2'!G144</f>
        <v>4.5</v>
      </c>
      <c r="H143" s="8">
        <f t="shared" si="181"/>
        <v>-15.850000000000023</v>
      </c>
      <c r="I143" s="8">
        <f t="shared" si="182"/>
        <v>-17595.877500000002</v>
      </c>
      <c r="J143" s="8">
        <f t="shared" si="183"/>
        <v>-4.125</v>
      </c>
      <c r="K143" s="9">
        <v>35</v>
      </c>
      <c r="L143" s="9">
        <v>3194133</v>
      </c>
      <c r="M143" s="78">
        <v>-473405</v>
      </c>
      <c r="N143" s="9">
        <f t="shared" si="184"/>
        <v>2720728</v>
      </c>
      <c r="O143" s="9">
        <f t="shared" si="185"/>
        <v>77735.085714285713</v>
      </c>
      <c r="P143" s="8">
        <f t="shared" si="186"/>
        <v>-556.17239420893782</v>
      </c>
      <c r="Q143" s="8">
        <f t="shared" si="187"/>
        <v>77178.913320076768</v>
      </c>
      <c r="R143" s="9">
        <f t="shared" si="188"/>
        <v>2701261.966202687</v>
      </c>
      <c r="S143" s="10"/>
      <c r="U143" s="38"/>
      <c r="V143" s="38"/>
      <c r="W143" s="38"/>
      <c r="X143" s="38"/>
      <c r="Y143" s="38"/>
      <c r="Z143" s="38"/>
      <c r="AA143" s="38"/>
      <c r="AB143" s="38"/>
      <c r="AC143" s="38"/>
      <c r="AD143" s="38"/>
      <c r="AE143" s="38"/>
      <c r="AG143" s="17">
        <v>99</v>
      </c>
      <c r="AH143" s="17">
        <v>80398.585191640566</v>
      </c>
      <c r="AI143" s="17">
        <v>-2756.5325600616197</v>
      </c>
      <c r="AJ143" s="17">
        <v>-0.73676848539041395</v>
      </c>
      <c r="AQ143" s="1">
        <v>99</v>
      </c>
      <c r="AR143" s="7">
        <f t="shared" si="133"/>
        <v>27</v>
      </c>
      <c r="AS143" s="52">
        <f t="shared" si="135"/>
        <v>0.22141372141372143</v>
      </c>
      <c r="AT143" s="52">
        <f t="shared" si="136"/>
        <v>-0.76742739995147802</v>
      </c>
      <c r="AU143" s="43"/>
      <c r="AV143" s="1">
        <v>99</v>
      </c>
      <c r="AW143" s="46">
        <f t="shared" si="137"/>
        <v>-2756.5325600616197</v>
      </c>
      <c r="AX143" s="46">
        <f t="shared" si="165"/>
        <v>6108.5038653325319</v>
      </c>
      <c r="AY143" s="46">
        <f t="shared" si="165"/>
        <v>-1059.1080382990331</v>
      </c>
      <c r="AZ143" s="46">
        <f t="shared" si="165"/>
        <v>-3622.80860349063</v>
      </c>
      <c r="BA143" s="46">
        <f t="shared" si="165"/>
        <v>-3193.8022802455525</v>
      </c>
      <c r="BB143" s="46">
        <f t="shared" si="165"/>
        <v>6385.5934060915897</v>
      </c>
      <c r="BC143" s="46">
        <f t="shared" si="164"/>
        <v>-5799.1991776523137</v>
      </c>
      <c r="BD143" s="46">
        <f t="shared" si="164"/>
        <v>-4299.6888833812263</v>
      </c>
      <c r="BE143" s="46">
        <f t="shared" si="164"/>
        <v>-8291.8093597988554</v>
      </c>
      <c r="BF143" s="46">
        <f t="shared" si="164"/>
        <v>-5804.5364945740512</v>
      </c>
      <c r="BG143" s="46">
        <f t="shared" si="164"/>
        <v>-3.637978807091713E-11</v>
      </c>
      <c r="BH143" s="46">
        <f t="shared" si="164"/>
        <v>-1147.3068949836888</v>
      </c>
      <c r="BI143" s="46">
        <f t="shared" si="164"/>
        <v>4556.5865867268585</v>
      </c>
      <c r="BJ143" s="1">
        <v>99</v>
      </c>
      <c r="BK143" s="60">
        <f t="shared" si="121"/>
        <v>7598471.7546797395</v>
      </c>
      <c r="BL143" s="60">
        <f t="shared" si="121"/>
        <v>-16838289.798051309</v>
      </c>
      <c r="BM143" s="60">
        <f t="shared" si="121"/>
        <v>2919465.7921941853</v>
      </c>
      <c r="BN143" s="60">
        <f t="shared" si="121"/>
        <v>9986389.874393139</v>
      </c>
      <c r="BO143" s="60">
        <f t="shared" si="121"/>
        <v>8803819.9758957736</v>
      </c>
      <c r="BP143" s="60">
        <f t="shared" si="121"/>
        <v>-17602096.139206164</v>
      </c>
      <c r="BQ143" s="60">
        <f t="shared" si="121"/>
        <v>15985681.355480973</v>
      </c>
      <c r="BR143" s="60">
        <f t="shared" si="121"/>
        <v>11852232.405175174</v>
      </c>
      <c r="BS143" s="60">
        <f t="shared" si="121"/>
        <v>22856642.48210898</v>
      </c>
      <c r="BT143" s="60">
        <f t="shared" si="121"/>
        <v>16000393.843359109</v>
      </c>
      <c r="BU143" s="60">
        <f t="shared" si="121"/>
        <v>3.6268682108333836E-8</v>
      </c>
      <c r="BV143" s="60">
        <f t="shared" si="121"/>
        <v>3162588.8124056454</v>
      </c>
      <c r="BW143" s="60">
        <f t="shared" si="179"/>
        <v>-12560379.289052585</v>
      </c>
    </row>
    <row r="144" spans="1:75">
      <c r="A144" s="2">
        <v>45047</v>
      </c>
      <c r="B144" s="8">
        <f>'WA Sch. 1-2'!B145</f>
        <v>290.02499999999998</v>
      </c>
      <c r="C144" s="8">
        <f>'WA Sch. 1-2'!C145</f>
        <v>84114.500624999986</v>
      </c>
      <c r="D144" s="8">
        <f>'WA Sch. 1-2'!D145</f>
        <v>14.95</v>
      </c>
      <c r="E144" s="8">
        <f>'WA Sch. 1-2'!E145</f>
        <v>115.5</v>
      </c>
      <c r="F144" s="8">
        <f t="shared" si="180"/>
        <v>13340.25</v>
      </c>
      <c r="G144" s="8">
        <f>'WA Sch. 1-2'!G145</f>
        <v>68</v>
      </c>
      <c r="H144" s="8">
        <f t="shared" si="181"/>
        <v>174.52499999999998</v>
      </c>
      <c r="I144" s="8">
        <f t="shared" si="182"/>
        <v>70774.250624999986</v>
      </c>
      <c r="J144" s="8">
        <f t="shared" si="183"/>
        <v>-53.05</v>
      </c>
      <c r="K144" s="9">
        <v>35</v>
      </c>
      <c r="L144" s="9">
        <v>2720728</v>
      </c>
      <c r="M144" s="78">
        <v>-473504</v>
      </c>
      <c r="N144" s="9">
        <f t="shared" si="184"/>
        <v>2247224</v>
      </c>
      <c r="O144" s="9">
        <f t="shared" si="185"/>
        <v>64206.400000000001</v>
      </c>
      <c r="P144" s="8">
        <f t="shared" si="186"/>
        <v>5168.9811213133598</v>
      </c>
      <c r="Q144" s="8">
        <f t="shared" si="187"/>
        <v>69375.381121313359</v>
      </c>
      <c r="R144" s="9">
        <f t="shared" si="188"/>
        <v>2428138.3392459676</v>
      </c>
      <c r="S144" s="10"/>
      <c r="U144" s="38"/>
      <c r="V144" s="38"/>
      <c r="W144" s="38"/>
      <c r="X144" s="38"/>
      <c r="Y144" s="38"/>
      <c r="Z144" s="38"/>
      <c r="AA144" s="38"/>
      <c r="AB144" s="38"/>
      <c r="AC144" s="38"/>
      <c r="AD144" s="38"/>
      <c r="AE144" s="38"/>
      <c r="AG144" s="17">
        <v>100</v>
      </c>
      <c r="AH144" s="17">
        <v>70603.424638713579</v>
      </c>
      <c r="AI144" s="17">
        <v>-2862.5562176609528</v>
      </c>
      <c r="AJ144" s="17">
        <v>-0.76510658331705927</v>
      </c>
      <c r="AQ144" s="1">
        <v>100</v>
      </c>
      <c r="AR144" s="7">
        <f t="shared" si="133"/>
        <v>26</v>
      </c>
      <c r="AS144" s="52">
        <f t="shared" si="135"/>
        <v>0.21309771309771311</v>
      </c>
      <c r="AT144" s="52">
        <f t="shared" si="136"/>
        <v>-0.79571892196992056</v>
      </c>
      <c r="AU144" s="43"/>
      <c r="AV144" s="1">
        <v>100</v>
      </c>
      <c r="AW144" s="46">
        <f t="shared" si="137"/>
        <v>-2862.5562176609528</v>
      </c>
      <c r="AX144" s="46">
        <f t="shared" si="165"/>
        <v>-2756.5325600616197</v>
      </c>
      <c r="AY144" s="46">
        <f t="shared" si="165"/>
        <v>6108.5038653325319</v>
      </c>
      <c r="AZ144" s="46">
        <f t="shared" si="165"/>
        <v>-1059.1080382990331</v>
      </c>
      <c r="BA144" s="46">
        <f t="shared" si="165"/>
        <v>-3622.80860349063</v>
      </c>
      <c r="BB144" s="46">
        <f t="shared" si="165"/>
        <v>-3193.8022802455525</v>
      </c>
      <c r="BC144" s="46">
        <f t="shared" si="164"/>
        <v>6385.5934060915897</v>
      </c>
      <c r="BD144" s="46">
        <f t="shared" si="164"/>
        <v>-5799.1991776523137</v>
      </c>
      <c r="BE144" s="46">
        <f t="shared" si="164"/>
        <v>-4299.6888833812263</v>
      </c>
      <c r="BF144" s="46">
        <f t="shared" si="164"/>
        <v>-8291.8093597988554</v>
      </c>
      <c r="BG144" s="46">
        <f t="shared" si="164"/>
        <v>-5804.5364945740512</v>
      </c>
      <c r="BH144" s="46">
        <f t="shared" si="164"/>
        <v>-3.637978807091713E-11</v>
      </c>
      <c r="BI144" s="46">
        <f t="shared" si="164"/>
        <v>-1147.3068949836888</v>
      </c>
      <c r="BJ144" s="1">
        <v>100</v>
      </c>
      <c r="BK144" s="60">
        <f t="shared" si="121"/>
        <v>8194228.0992692476</v>
      </c>
      <c r="BL144" s="60">
        <f t="shared" si="121"/>
        <v>7890729.4189891228</v>
      </c>
      <c r="BM144" s="60">
        <f t="shared" si="121"/>
        <v>-17485935.72031353</v>
      </c>
      <c r="BN144" s="60">
        <f t="shared" si="121"/>
        <v>3031756.3002075008</v>
      </c>
      <c r="BO144" s="60">
        <f t="shared" si="121"/>
        <v>10370493.293317545</v>
      </c>
      <c r="BP144" s="60">
        <f t="shared" si="121"/>
        <v>9142438.5752964951</v>
      </c>
      <c r="BQ144" s="60">
        <f t="shared" si="121"/>
        <v>-18279120.108062182</v>
      </c>
      <c r="BR144" s="60">
        <f t="shared" si="121"/>
        <v>16600533.663442712</v>
      </c>
      <c r="BS144" s="60">
        <f t="shared" si="121"/>
        <v>12308101.147130441</v>
      </c>
      <c r="BT144" s="60">
        <f t="shared" si="121"/>
        <v>23735770.43855124</v>
      </c>
      <c r="BU144" s="60">
        <f t="shared" si="121"/>
        <v>16615812.03318266</v>
      </c>
      <c r="BV144" s="60">
        <f t="shared" si="121"/>
        <v>3.7663673188485316E-8</v>
      </c>
      <c r="BW144" s="60">
        <f t="shared" si="179"/>
        <v>3284230.4858007473</v>
      </c>
    </row>
    <row r="145" spans="1:75">
      <c r="A145" s="2">
        <v>45078</v>
      </c>
      <c r="B145" s="8">
        <f>'WA Sch. 1-2'!B146</f>
        <v>126.95</v>
      </c>
      <c r="C145" s="8">
        <f>'WA Sch. 1-2'!C146</f>
        <v>16116.302500000002</v>
      </c>
      <c r="D145" s="8">
        <f>'WA Sch. 1-2'!D146</f>
        <v>68</v>
      </c>
      <c r="E145" s="8">
        <f>'WA Sch. 1-2'!E146</f>
        <v>64</v>
      </c>
      <c r="F145" s="8">
        <f t="shared" si="180"/>
        <v>4096</v>
      </c>
      <c r="G145" s="8">
        <f>'WA Sch. 1-2'!G146</f>
        <v>108.5</v>
      </c>
      <c r="H145" s="8">
        <f t="shared" si="181"/>
        <v>62.95</v>
      </c>
      <c r="I145" s="8">
        <f t="shared" si="182"/>
        <v>12020.302500000002</v>
      </c>
      <c r="J145" s="8">
        <f t="shared" si="183"/>
        <v>-40.5</v>
      </c>
      <c r="K145" s="9">
        <v>36</v>
      </c>
      <c r="L145" s="9">
        <v>2247224</v>
      </c>
      <c r="M145" s="78">
        <v>-226376</v>
      </c>
      <c r="N145" s="9">
        <f t="shared" si="184"/>
        <v>2020848</v>
      </c>
      <c r="O145" s="9">
        <f t="shared" si="185"/>
        <v>56134.666666666664</v>
      </c>
      <c r="P145" s="8">
        <f t="shared" si="186"/>
        <v>1759.5138991526446</v>
      </c>
      <c r="Q145" s="8">
        <f t="shared" si="187"/>
        <v>57894.180565819312</v>
      </c>
      <c r="R145" s="9">
        <f t="shared" si="188"/>
        <v>2084190.5003694952</v>
      </c>
      <c r="U145" s="38"/>
      <c r="V145" s="38"/>
      <c r="W145" s="38"/>
      <c r="X145" s="38"/>
      <c r="Y145" s="38"/>
      <c r="Z145" s="38"/>
      <c r="AA145" s="38"/>
      <c r="AB145" s="38"/>
      <c r="AC145" s="38"/>
      <c r="AD145" s="38"/>
      <c r="AE145" s="38"/>
      <c r="AG145" s="17">
        <v>101</v>
      </c>
      <c r="AH145" s="17">
        <v>61342.791837809571</v>
      </c>
      <c r="AI145" s="17">
        <v>-570.6076272832579</v>
      </c>
      <c r="AJ145" s="17">
        <v>-0.15251251641167118</v>
      </c>
      <c r="AQ145" s="1">
        <v>101</v>
      </c>
      <c r="AR145" s="7">
        <f t="shared" si="133"/>
        <v>56</v>
      </c>
      <c r="AS145" s="52">
        <f t="shared" si="135"/>
        <v>0.46257796257796258</v>
      </c>
      <c r="AT145" s="52">
        <f t="shared" si="136"/>
        <v>-9.3941125106491899E-2</v>
      </c>
      <c r="AU145" s="43"/>
      <c r="AV145" s="1">
        <v>101</v>
      </c>
      <c r="AW145" s="46">
        <f t="shared" si="137"/>
        <v>-570.6076272832579</v>
      </c>
      <c r="AX145" s="46">
        <f t="shared" si="165"/>
        <v>-2862.5562176609528</v>
      </c>
      <c r="AY145" s="46">
        <f t="shared" si="165"/>
        <v>-2756.5325600616197</v>
      </c>
      <c r="AZ145" s="46">
        <f t="shared" si="165"/>
        <v>6108.5038653325319</v>
      </c>
      <c r="BA145" s="46">
        <f t="shared" si="165"/>
        <v>-1059.1080382990331</v>
      </c>
      <c r="BB145" s="46">
        <f t="shared" si="165"/>
        <v>-3622.80860349063</v>
      </c>
      <c r="BC145" s="46">
        <f t="shared" si="164"/>
        <v>-3193.8022802455525</v>
      </c>
      <c r="BD145" s="46">
        <f t="shared" si="164"/>
        <v>6385.5934060915897</v>
      </c>
      <c r="BE145" s="46">
        <f t="shared" si="164"/>
        <v>-5799.1991776523137</v>
      </c>
      <c r="BF145" s="46">
        <f t="shared" si="164"/>
        <v>-4299.6888833812263</v>
      </c>
      <c r="BG145" s="46">
        <f t="shared" si="164"/>
        <v>-8291.8093597988554</v>
      </c>
      <c r="BH145" s="46">
        <f t="shared" si="164"/>
        <v>-5804.5364945740512</v>
      </c>
      <c r="BI145" s="46">
        <f t="shared" si="164"/>
        <v>-3.637978807091713E-11</v>
      </c>
      <c r="BJ145" s="1">
        <v>101</v>
      </c>
      <c r="BK145" s="60">
        <f t="shared" si="121"/>
        <v>325593.06431380287</v>
      </c>
      <c r="BL145" s="60">
        <f t="shared" si="121"/>
        <v>1633396.4113243739</v>
      </c>
      <c r="BM145" s="60">
        <f t="shared" si="121"/>
        <v>1572898.5036257282</v>
      </c>
      <c r="BN145" s="60">
        <f t="shared" si="121"/>
        <v>-3485558.8968478772</v>
      </c>
      <c r="BO145" s="60">
        <f t="shared" si="121"/>
        <v>604335.1247703993</v>
      </c>
      <c r="BP145" s="60">
        <f t="shared" si="121"/>
        <v>2067202.2213390642</v>
      </c>
      <c r="BQ145" s="60">
        <f t="shared" si="121"/>
        <v>1822407.9411426862</v>
      </c>
      <c r="BR145" s="60">
        <f t="shared" si="121"/>
        <v>-3643668.3022454046</v>
      </c>
      <c r="BS145" s="60">
        <f t="shared" si="121"/>
        <v>3309067.2829030589</v>
      </c>
      <c r="BT145" s="60">
        <f t="shared" si="121"/>
        <v>2453435.2718022489</v>
      </c>
      <c r="BU145" s="60">
        <f t="shared" si="121"/>
        <v>4731369.6646797284</v>
      </c>
      <c r="BV145" s="60">
        <f t="shared" si="121"/>
        <v>3312112.7966478304</v>
      </c>
      <c r="BW145" s="60">
        <f t="shared" si="179"/>
        <v>7.5076880797170152E-9</v>
      </c>
    </row>
    <row r="146" spans="1:75">
      <c r="A146" s="2">
        <v>45108</v>
      </c>
      <c r="B146" s="8"/>
      <c r="C146" s="8"/>
      <c r="D146" s="8"/>
      <c r="E146" s="8"/>
      <c r="F146" s="8"/>
      <c r="G146" s="8"/>
      <c r="H146" s="8"/>
      <c r="I146" s="8"/>
      <c r="J146" s="8"/>
      <c r="K146" s="9"/>
      <c r="L146" s="9"/>
      <c r="M146" s="78"/>
      <c r="N146" s="9"/>
      <c r="O146" s="9"/>
      <c r="P146" s="8"/>
      <c r="Q146" s="8"/>
      <c r="R146" s="9"/>
      <c r="U146" s="38"/>
      <c r="V146" s="38"/>
      <c r="W146" s="38"/>
      <c r="X146" s="38"/>
      <c r="Y146" s="38"/>
      <c r="Z146" s="38"/>
      <c r="AA146" s="38"/>
      <c r="AB146" s="38"/>
      <c r="AC146" s="38"/>
      <c r="AD146" s="38"/>
      <c r="AE146" s="38"/>
      <c r="AG146" s="17">
        <v>102</v>
      </c>
      <c r="AH146" s="17">
        <v>55941.629193228371</v>
      </c>
      <c r="AI146" s="17">
        <v>-3267.5765616494245</v>
      </c>
      <c r="AJ146" s="17">
        <v>-0.87336078271096029</v>
      </c>
      <c r="AQ146" s="1">
        <v>102</v>
      </c>
      <c r="AR146" s="7">
        <f t="shared" si="133"/>
        <v>22</v>
      </c>
      <c r="AS146" s="52">
        <f t="shared" si="135"/>
        <v>0.17983367983367984</v>
      </c>
      <c r="AT146" s="52">
        <f t="shared" si="136"/>
        <v>-0.91599911388803534</v>
      </c>
      <c r="AU146" s="43"/>
      <c r="AV146" s="1">
        <v>102</v>
      </c>
      <c r="AW146" s="46">
        <f t="shared" si="137"/>
        <v>-3267.5765616494245</v>
      </c>
      <c r="AX146" s="46">
        <f t="shared" si="165"/>
        <v>-570.6076272832579</v>
      </c>
      <c r="AY146" s="46">
        <f t="shared" si="165"/>
        <v>-2862.5562176609528</v>
      </c>
      <c r="AZ146" s="46">
        <f t="shared" si="165"/>
        <v>-2756.5325600616197</v>
      </c>
      <c r="BA146" s="46">
        <f t="shared" si="165"/>
        <v>6108.5038653325319</v>
      </c>
      <c r="BB146" s="46">
        <f t="shared" si="165"/>
        <v>-1059.1080382990331</v>
      </c>
      <c r="BC146" s="46">
        <f t="shared" si="164"/>
        <v>-3622.80860349063</v>
      </c>
      <c r="BD146" s="46">
        <f t="shared" si="164"/>
        <v>-3193.8022802455525</v>
      </c>
      <c r="BE146" s="46">
        <f t="shared" si="164"/>
        <v>6385.5934060915897</v>
      </c>
      <c r="BF146" s="46">
        <f t="shared" si="164"/>
        <v>-5799.1991776523137</v>
      </c>
      <c r="BG146" s="46">
        <f t="shared" si="164"/>
        <v>-4299.6888833812263</v>
      </c>
      <c r="BH146" s="46">
        <f t="shared" si="164"/>
        <v>-8291.8093597988554</v>
      </c>
      <c r="BI146" s="46">
        <f t="shared" si="164"/>
        <v>-5804.5364945740512</v>
      </c>
      <c r="BJ146" s="1">
        <v>102</v>
      </c>
      <c r="BK146" s="60">
        <f t="shared" si="121"/>
        <v>10677056.586240524</v>
      </c>
      <c r="BL146" s="60">
        <f t="shared" si="121"/>
        <v>1864504.1088090751</v>
      </c>
      <c r="BM146" s="60">
        <f t="shared" si="121"/>
        <v>9353621.6032326166</v>
      </c>
      <c r="BN146" s="60">
        <f t="shared" si="121"/>
        <v>9007181.1846806929</v>
      </c>
      <c r="BO146" s="60">
        <f t="shared" si="121"/>
        <v>-19960004.057105429</v>
      </c>
      <c r="BP146" s="60">
        <f t="shared" si="121"/>
        <v>3460716.6022003214</v>
      </c>
      <c r="BQ146" s="60">
        <f t="shared" si="121"/>
        <v>11837804.480107706</v>
      </c>
      <c r="BR146" s="60">
        <f t="shared" si="121"/>
        <v>10435993.473472705</v>
      </c>
      <c r="BS146" s="60">
        <f t="shared" si="121"/>
        <v>-20865415.345967922</v>
      </c>
      <c r="BT146" s="60">
        <f t="shared" si="121"/>
        <v>18949327.309233107</v>
      </c>
      <c r="BU146" s="60">
        <f t="shared" si="121"/>
        <v>14049562.617720904</v>
      </c>
      <c r="BV146" s="60">
        <f t="shared" si="121"/>
        <v>27094121.917743791</v>
      </c>
      <c r="BW146" s="60">
        <f t="shared" si="179"/>
        <v>18966767.400908671</v>
      </c>
    </row>
    <row r="147" spans="1:75">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G147" s="17">
        <v>103</v>
      </c>
      <c r="AH147" s="17">
        <v>54215.734046215359</v>
      </c>
      <c r="AI147" s="17">
        <v>2039.2659537846412</v>
      </c>
      <c r="AJ147" s="17">
        <v>0.54505682604545824</v>
      </c>
      <c r="AQ147" s="1">
        <v>103</v>
      </c>
      <c r="AR147" s="7">
        <f t="shared" si="133"/>
        <v>85</v>
      </c>
      <c r="AS147" s="52">
        <f t="shared" si="135"/>
        <v>0.70374220374220375</v>
      </c>
      <c r="AT147" s="52">
        <f t="shared" si="136"/>
        <v>0.53519417688850079</v>
      </c>
      <c r="AU147" s="43"/>
      <c r="AV147" s="1">
        <v>103</v>
      </c>
      <c r="AW147" s="46">
        <f t="shared" si="137"/>
        <v>2039.2659537846412</v>
      </c>
      <c r="AX147" s="46">
        <f t="shared" si="165"/>
        <v>-3267.5765616494245</v>
      </c>
      <c r="AY147" s="46">
        <f t="shared" si="165"/>
        <v>-570.6076272832579</v>
      </c>
      <c r="AZ147" s="46">
        <f t="shared" si="165"/>
        <v>-2862.5562176609528</v>
      </c>
      <c r="BA147" s="46">
        <f t="shared" si="165"/>
        <v>-2756.5325600616197</v>
      </c>
      <c r="BB147" s="46">
        <f t="shared" si="165"/>
        <v>6108.5038653325319</v>
      </c>
      <c r="BC147" s="46">
        <f t="shared" si="164"/>
        <v>-1059.1080382990331</v>
      </c>
      <c r="BD147" s="46">
        <f t="shared" si="164"/>
        <v>-3622.80860349063</v>
      </c>
      <c r="BE147" s="46">
        <f t="shared" si="164"/>
        <v>-3193.8022802455525</v>
      </c>
      <c r="BF147" s="46">
        <f t="shared" si="164"/>
        <v>6385.5934060915897</v>
      </c>
      <c r="BG147" s="46">
        <f t="shared" si="164"/>
        <v>-5799.1991776523137</v>
      </c>
      <c r="BH147" s="46">
        <f t="shared" si="164"/>
        <v>-4299.6888833812263</v>
      </c>
      <c r="BI147" s="46">
        <f t="shared" si="164"/>
        <v>-8291.8093597988554</v>
      </c>
      <c r="BJ147" s="1">
        <v>103</v>
      </c>
      <c r="BK147" s="60">
        <f t="shared" si="121"/>
        <v>4158605.6302652769</v>
      </c>
      <c r="BL147" s="60">
        <f t="shared" si="121"/>
        <v>-6663457.6335563809</v>
      </c>
      <c r="BM147" s="60">
        <f t="shared" si="121"/>
        <v>-1163620.70728855</v>
      </c>
      <c r="BN147" s="60">
        <f t="shared" si="121"/>
        <v>-5837513.4354705373</v>
      </c>
      <c r="BO147" s="60">
        <f t="shared" si="121"/>
        <v>-5621303.0002324944</v>
      </c>
      <c r="BP147" s="60">
        <f t="shared" si="121"/>
        <v>12456863.961134702</v>
      </c>
      <c r="BQ147" s="60">
        <f t="shared" si="121"/>
        <v>-2159802.9638828351</v>
      </c>
      <c r="BR147" s="60">
        <f t="shared" si="121"/>
        <v>-7387870.2421765607</v>
      </c>
      <c r="BS147" s="60">
        <f t="shared" si="121"/>
        <v>-6513012.2532245349</v>
      </c>
      <c r="BT147" s="60">
        <f t="shared" si="121"/>
        <v>13021923.227754477</v>
      </c>
      <c r="BU147" s="60">
        <f t="shared" si="121"/>
        <v>-11826109.442202339</v>
      </c>
      <c r="BV147" s="60">
        <f t="shared" si="121"/>
        <v>-8768209.1517456863</v>
      </c>
      <c r="BW147" s="60">
        <f t="shared" si="179"/>
        <v>-16909204.52271077</v>
      </c>
    </row>
    <row r="148" spans="1:75">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G148" s="17">
        <v>104</v>
      </c>
      <c r="AH148" s="17">
        <v>55183.602579766397</v>
      </c>
      <c r="AI148" s="17">
        <v>-9048.9183692400838</v>
      </c>
      <c r="AJ148" s="17">
        <v>-2.418602986201432</v>
      </c>
      <c r="AQ148" s="1">
        <v>104</v>
      </c>
      <c r="AR148" s="7">
        <f t="shared" si="133"/>
        <v>1</v>
      </c>
      <c r="AS148" s="52">
        <f t="shared" si="135"/>
        <v>5.1975051975051978E-3</v>
      </c>
      <c r="AT148" s="52">
        <f t="shared" si="136"/>
        <v>-2.5624047253801172</v>
      </c>
      <c r="AU148" s="43"/>
      <c r="AV148" s="1">
        <v>104</v>
      </c>
      <c r="AW148" s="46">
        <f t="shared" si="137"/>
        <v>-9048.9183692400838</v>
      </c>
      <c r="AX148" s="46">
        <f t="shared" si="165"/>
        <v>2039.2659537846412</v>
      </c>
      <c r="AY148" s="46">
        <f t="shared" si="165"/>
        <v>-3267.5765616494245</v>
      </c>
      <c r="AZ148" s="46">
        <f t="shared" si="165"/>
        <v>-570.6076272832579</v>
      </c>
      <c r="BA148" s="46">
        <f t="shared" si="165"/>
        <v>-2862.5562176609528</v>
      </c>
      <c r="BB148" s="46">
        <f t="shared" si="165"/>
        <v>-2756.5325600616197</v>
      </c>
      <c r="BC148" s="46">
        <f t="shared" si="164"/>
        <v>6108.5038653325319</v>
      </c>
      <c r="BD148" s="46">
        <f t="shared" si="164"/>
        <v>-1059.1080382990331</v>
      </c>
      <c r="BE148" s="46">
        <f t="shared" si="164"/>
        <v>-3622.80860349063</v>
      </c>
      <c r="BF148" s="46">
        <f t="shared" si="164"/>
        <v>-3193.8022802455525</v>
      </c>
      <c r="BG148" s="46">
        <f t="shared" si="164"/>
        <v>6385.5934060915897</v>
      </c>
      <c r="BH148" s="46">
        <f t="shared" si="164"/>
        <v>-5799.1991776523137</v>
      </c>
      <c r="BI148" s="46">
        <f t="shared" si="164"/>
        <v>-4299.6888833812263</v>
      </c>
      <c r="BJ148" s="1">
        <v>104</v>
      </c>
      <c r="BK148" s="60">
        <f t="shared" si="121"/>
        <v>81882923.653170183</v>
      </c>
      <c r="BL148" s="60">
        <f t="shared" si="121"/>
        <v>-18453151.148967899</v>
      </c>
      <c r="BM148" s="60">
        <f t="shared" si="121"/>
        <v>29568033.571607545</v>
      </c>
      <c r="BN148" s="60">
        <f t="shared" si="121"/>
        <v>5163381.8401517486</v>
      </c>
      <c r="BO148" s="60">
        <f t="shared" si="121"/>
        <v>25903037.540974334</v>
      </c>
      <c r="BP148" s="60">
        <f t="shared" si="121"/>
        <v>24943638.118149709</v>
      </c>
      <c r="BQ148" s="60">
        <f t="shared" si="121"/>
        <v>-55275352.835581675</v>
      </c>
      <c r="BR148" s="60">
        <f t="shared" si="121"/>
        <v>9583782.1827737149</v>
      </c>
      <c r="BS148" s="60">
        <f t="shared" si="121"/>
        <v>32782499.320367083</v>
      </c>
      <c r="BT148" s="60">
        <f t="shared" si="121"/>
        <v>28900456.121434562</v>
      </c>
      <c r="BU148" s="60">
        <f t="shared" si="121"/>
        <v>-57782713.470880605</v>
      </c>
      <c r="BV148" s="60">
        <f t="shared" si="121"/>
        <v>52476479.965539657</v>
      </c>
      <c r="BW148" s="60">
        <f t="shared" si="179"/>
        <v>38907533.718845449</v>
      </c>
    </row>
    <row r="149" spans="1:75">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G149" s="17">
        <v>105</v>
      </c>
      <c r="AH149" s="17">
        <v>58366.835389899985</v>
      </c>
      <c r="AI149" s="17">
        <v>5853.8225048368549</v>
      </c>
      <c r="AJ149" s="17">
        <v>1.5646149090060295</v>
      </c>
      <c r="AQ149" s="1">
        <v>105</v>
      </c>
      <c r="AR149" s="7">
        <f t="shared" si="133"/>
        <v>113</v>
      </c>
      <c r="AS149" s="52">
        <f t="shared" si="135"/>
        <v>0.93659043659043661</v>
      </c>
      <c r="AT149" s="52">
        <f t="shared" si="136"/>
        <v>1.5267663302113343</v>
      </c>
      <c r="AU149" s="43"/>
      <c r="AV149" s="1">
        <v>105</v>
      </c>
      <c r="AW149" s="46">
        <f t="shared" si="137"/>
        <v>5853.8225048368549</v>
      </c>
      <c r="AX149" s="46">
        <f t="shared" si="165"/>
        <v>-9048.9183692400838</v>
      </c>
      <c r="AY149" s="46">
        <f t="shared" si="165"/>
        <v>2039.2659537846412</v>
      </c>
      <c r="AZ149" s="46">
        <f t="shared" si="165"/>
        <v>-3267.5765616494245</v>
      </c>
      <c r="BA149" s="46">
        <f t="shared" si="165"/>
        <v>-570.6076272832579</v>
      </c>
      <c r="BB149" s="46">
        <f t="shared" si="165"/>
        <v>-2862.5562176609528</v>
      </c>
      <c r="BC149" s="46">
        <f t="shared" si="164"/>
        <v>-2756.5325600616197</v>
      </c>
      <c r="BD149" s="46">
        <f t="shared" si="164"/>
        <v>6108.5038653325319</v>
      </c>
      <c r="BE149" s="46">
        <f t="shared" si="164"/>
        <v>-1059.1080382990331</v>
      </c>
      <c r="BF149" s="46">
        <f t="shared" si="164"/>
        <v>-3622.80860349063</v>
      </c>
      <c r="BG149" s="46">
        <f t="shared" si="164"/>
        <v>-3193.8022802455525</v>
      </c>
      <c r="BH149" s="46">
        <f t="shared" si="164"/>
        <v>6385.5934060915897</v>
      </c>
      <c r="BI149" s="46">
        <f t="shared" si="164"/>
        <v>-5799.1991776523137</v>
      </c>
      <c r="BJ149" s="1">
        <v>105</v>
      </c>
      <c r="BK149" s="60">
        <f t="shared" si="121"/>
        <v>34267237.918134704</v>
      </c>
      <c r="BL149" s="60">
        <f t="shared" si="121"/>
        <v>-52970761.994289294</v>
      </c>
      <c r="BM149" s="60">
        <f t="shared" si="121"/>
        <v>11937500.933612309</v>
      </c>
      <c r="BN149" s="60">
        <f t="shared" si="121"/>
        <v>-19127813.212860774</v>
      </c>
      <c r="BO149" s="60">
        <f t="shared" si="121"/>
        <v>-3340235.7700221729</v>
      </c>
      <c r="BP149" s="60">
        <f t="shared" si="121"/>
        <v>-16756896.008304285</v>
      </c>
      <c r="BQ149" s="60">
        <f t="shared" si="121"/>
        <v>-16136252.335404189</v>
      </c>
      <c r="BR149" s="60">
        <f t="shared" si="121"/>
        <v>35758097.397766776</v>
      </c>
      <c r="BS149" s="60">
        <f t="shared" si="121"/>
        <v>-6199830.4696483826</v>
      </c>
      <c r="BT149" s="60">
        <f t="shared" si="121"/>
        <v>-21207278.53382998</v>
      </c>
      <c r="BU149" s="60">
        <f t="shared" si="121"/>
        <v>-18695951.664100621</v>
      </c>
      <c r="BV149" s="60">
        <f t="shared" si="121"/>
        <v>37380130.387317061</v>
      </c>
      <c r="BW149" s="60">
        <f t="shared" si="179"/>
        <v>-33947482.656172492</v>
      </c>
    </row>
    <row r="150" spans="1:75">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G150" s="17">
        <v>106</v>
      </c>
      <c r="AH150" s="17">
        <v>73323.391275117901</v>
      </c>
      <c r="AI150" s="17">
        <v>-1063.3123277494742</v>
      </c>
      <c r="AJ150" s="17">
        <v>-0.28420306894376862</v>
      </c>
      <c r="AQ150" s="1">
        <v>106</v>
      </c>
      <c r="AR150" s="7">
        <f t="shared" si="133"/>
        <v>47</v>
      </c>
      <c r="AS150" s="52">
        <f t="shared" si="135"/>
        <v>0.38773388773388773</v>
      </c>
      <c r="AT150" s="52">
        <f t="shared" si="136"/>
        <v>-0.28523021200384785</v>
      </c>
      <c r="AU150" s="43"/>
      <c r="AV150" s="1">
        <v>106</v>
      </c>
      <c r="AW150" s="46">
        <f t="shared" si="137"/>
        <v>-1063.3123277494742</v>
      </c>
      <c r="AX150" s="46">
        <f t="shared" si="165"/>
        <v>5853.8225048368549</v>
      </c>
      <c r="AY150" s="46">
        <f t="shared" si="165"/>
        <v>-9048.9183692400838</v>
      </c>
      <c r="AZ150" s="46">
        <f t="shared" si="165"/>
        <v>2039.2659537846412</v>
      </c>
      <c r="BA150" s="46">
        <f t="shared" si="165"/>
        <v>-3267.5765616494245</v>
      </c>
      <c r="BB150" s="46">
        <f t="shared" si="165"/>
        <v>-570.6076272832579</v>
      </c>
      <c r="BC150" s="46">
        <f t="shared" si="164"/>
        <v>-2862.5562176609528</v>
      </c>
      <c r="BD150" s="46">
        <f t="shared" si="164"/>
        <v>-2756.5325600616197</v>
      </c>
      <c r="BE150" s="46">
        <f t="shared" si="164"/>
        <v>6108.5038653325319</v>
      </c>
      <c r="BF150" s="46">
        <f t="shared" si="164"/>
        <v>-1059.1080382990331</v>
      </c>
      <c r="BG150" s="46">
        <f t="shared" si="164"/>
        <v>-3622.80860349063</v>
      </c>
      <c r="BH150" s="46">
        <f t="shared" si="164"/>
        <v>-3193.8022802455525</v>
      </c>
      <c r="BI150" s="46">
        <f t="shared" si="164"/>
        <v>6385.5934060915897</v>
      </c>
      <c r="BJ150" s="1">
        <v>106</v>
      </c>
      <c r="BK150" s="60">
        <f t="shared" si="121"/>
        <v>1130633.106343956</v>
      </c>
      <c r="BL150" s="60">
        <f t="shared" si="121"/>
        <v>-6224441.6338502234</v>
      </c>
      <c r="BM150" s="60">
        <f t="shared" si="121"/>
        <v>9621826.4548114147</v>
      </c>
      <c r="BN150" s="60">
        <f t="shared" si="121"/>
        <v>-2168376.6282189758</v>
      </c>
      <c r="BO150" s="60">
        <f t="shared" si="121"/>
        <v>3474454.4398669726</v>
      </c>
      <c r="BP150" s="60">
        <f t="shared" si="121"/>
        <v>606734.12439812743</v>
      </c>
      <c r="BQ150" s="60">
        <f t="shared" ref="BQ150:BV164" si="189">($AW150-$BK$172)*(BC150-$BK$172)</f>
        <v>3043791.3151147072</v>
      </c>
      <c r="BR150" s="60">
        <f t="shared" si="189"/>
        <v>2931055.0529562496</v>
      </c>
      <c r="BS150" s="60">
        <f t="shared" si="189"/>
        <v>-6495247.4641132783</v>
      </c>
      <c r="BT150" s="60">
        <f t="shared" si="189"/>
        <v>1126162.6335418748</v>
      </c>
      <c r="BU150" s="60">
        <f t="shared" si="189"/>
        <v>3852177.0491683353</v>
      </c>
      <c r="BV150" s="60">
        <f t="shared" si="189"/>
        <v>3396009.3369793785</v>
      </c>
      <c r="BW150" s="60">
        <f t="shared" si="179"/>
        <v>-6789880.1886928184</v>
      </c>
    </row>
    <row r="151" spans="1:75">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G151" s="17">
        <v>107</v>
      </c>
      <c r="AH151" s="17">
        <v>79105.049275416925</v>
      </c>
      <c r="AI151" s="17">
        <v>4927.8454614251823</v>
      </c>
      <c r="AJ151" s="17">
        <v>1.3171189375579502</v>
      </c>
      <c r="AQ151" s="1">
        <v>107</v>
      </c>
      <c r="AR151" s="7">
        <f t="shared" si="133"/>
        <v>108</v>
      </c>
      <c r="AS151" s="52">
        <f t="shared" si="135"/>
        <v>0.89501039501039503</v>
      </c>
      <c r="AT151" s="52">
        <f t="shared" si="136"/>
        <v>1.2536226075646817</v>
      </c>
      <c r="AU151" s="43"/>
      <c r="AV151" s="1">
        <v>107</v>
      </c>
      <c r="AW151" s="46">
        <f t="shared" si="137"/>
        <v>4927.8454614251823</v>
      </c>
      <c r="AX151" s="46">
        <f t="shared" si="165"/>
        <v>-1063.3123277494742</v>
      </c>
      <c r="AY151" s="46">
        <f t="shared" si="165"/>
        <v>5853.8225048368549</v>
      </c>
      <c r="AZ151" s="46">
        <f t="shared" si="165"/>
        <v>-9048.9183692400838</v>
      </c>
      <c r="BA151" s="46">
        <f t="shared" si="165"/>
        <v>2039.2659537846412</v>
      </c>
      <c r="BB151" s="46">
        <f t="shared" si="165"/>
        <v>-3267.5765616494245</v>
      </c>
      <c r="BC151" s="46">
        <f t="shared" si="164"/>
        <v>-570.6076272832579</v>
      </c>
      <c r="BD151" s="46">
        <f t="shared" si="164"/>
        <v>-2862.5562176609528</v>
      </c>
      <c r="BE151" s="46">
        <f t="shared" si="164"/>
        <v>-2756.5325600616197</v>
      </c>
      <c r="BF151" s="46">
        <f t="shared" si="164"/>
        <v>6108.5038653325319</v>
      </c>
      <c r="BG151" s="46">
        <f t="shared" si="164"/>
        <v>-1059.1080382990331</v>
      </c>
      <c r="BH151" s="46">
        <f t="shared" si="164"/>
        <v>-3622.80860349063</v>
      </c>
      <c r="BI151" s="46">
        <f t="shared" si="164"/>
        <v>-3193.8022802455525</v>
      </c>
      <c r="BJ151" s="1">
        <v>107</v>
      </c>
      <c r="BK151" s="60">
        <f t="shared" ref="BK151:BP164" si="190">($AW151-$BK$172)*(AW151-$BK$172)</f>
        <v>24283660.891689003</v>
      </c>
      <c r="BL151" s="60">
        <f t="shared" si="190"/>
        <v>-5239838.8283776036</v>
      </c>
      <c r="BM151" s="60">
        <f t="shared" si="190"/>
        <v>28846732.662449144</v>
      </c>
      <c r="BN151" s="60">
        <f t="shared" si="190"/>
        <v>-44591671.316666804</v>
      </c>
      <c r="BO151" s="60">
        <f t="shared" si="190"/>
        <v>10049187.474996703</v>
      </c>
      <c r="BP151" s="60">
        <f t="shared" si="190"/>
        <v>-16102112.329183383</v>
      </c>
      <c r="BQ151" s="60">
        <f t="shared" si="189"/>
        <v>-2811866.2063622936</v>
      </c>
      <c r="BR151" s="60">
        <f t="shared" si="189"/>
        <v>-14106234.665274916</v>
      </c>
      <c r="BS151" s="60">
        <f t="shared" si="189"/>
        <v>-13583766.465370342</v>
      </c>
      <c r="BT151" s="60">
        <f t="shared" si="189"/>
        <v>30101763.048877362</v>
      </c>
      <c r="BU151" s="60">
        <f t="shared" si="189"/>
        <v>-5219120.7396907294</v>
      </c>
      <c r="BV151" s="60">
        <f t="shared" si="189"/>
        <v>-17852640.934323374</v>
      </c>
      <c r="BW151" s="60">
        <f t="shared" si="179"/>
        <v>-15738564.071397405</v>
      </c>
    </row>
    <row r="152" spans="1:75">
      <c r="U152" s="38"/>
      <c r="V152" s="38"/>
      <c r="W152" s="38"/>
      <c r="X152" s="38"/>
      <c r="Y152" s="38"/>
      <c r="Z152" s="38"/>
      <c r="AA152" s="38"/>
      <c r="AB152" s="38"/>
      <c r="AC152" s="38"/>
      <c r="AD152" s="38"/>
      <c r="AE152" s="38"/>
      <c r="AG152" s="17">
        <v>108</v>
      </c>
      <c r="AH152" s="17">
        <v>96510.010240904245</v>
      </c>
      <c r="AI152" s="17">
        <v>3962.5160748852359</v>
      </c>
      <c r="AJ152" s="17">
        <v>1.0591048366804352</v>
      </c>
      <c r="AQ152" s="1">
        <v>108</v>
      </c>
      <c r="AR152" s="7">
        <f t="shared" si="133"/>
        <v>100</v>
      </c>
      <c r="AS152" s="52">
        <f t="shared" si="135"/>
        <v>0.8284823284823285</v>
      </c>
      <c r="AT152" s="52">
        <f t="shared" si="136"/>
        <v>0.94818488013239854</v>
      </c>
      <c r="AU152" s="43"/>
      <c r="AV152" s="1">
        <v>108</v>
      </c>
      <c r="AW152" s="46">
        <f t="shared" si="137"/>
        <v>3962.5160748852359</v>
      </c>
      <c r="AX152" s="46">
        <f t="shared" si="165"/>
        <v>4927.8454614251823</v>
      </c>
      <c r="AY152" s="46">
        <f t="shared" si="165"/>
        <v>-1063.3123277494742</v>
      </c>
      <c r="AZ152" s="46">
        <f t="shared" si="165"/>
        <v>5853.8225048368549</v>
      </c>
      <c r="BA152" s="46">
        <f t="shared" si="165"/>
        <v>-9048.9183692400838</v>
      </c>
      <c r="BB152" s="46">
        <f t="shared" si="165"/>
        <v>2039.2659537846412</v>
      </c>
      <c r="BC152" s="46">
        <f t="shared" si="164"/>
        <v>-3267.5765616494245</v>
      </c>
      <c r="BD152" s="46">
        <f t="shared" si="164"/>
        <v>-570.6076272832579</v>
      </c>
      <c r="BE152" s="46">
        <f t="shared" si="164"/>
        <v>-2862.5562176609528</v>
      </c>
      <c r="BF152" s="46">
        <f t="shared" si="164"/>
        <v>-2756.5325600616197</v>
      </c>
      <c r="BG152" s="46">
        <f t="shared" si="164"/>
        <v>6108.5038653325319</v>
      </c>
      <c r="BH152" s="46">
        <f t="shared" si="164"/>
        <v>-1059.1080382990331</v>
      </c>
      <c r="BI152" s="46">
        <f t="shared" si="164"/>
        <v>-3622.80860349063</v>
      </c>
      <c r="BJ152" s="1">
        <v>108</v>
      </c>
      <c r="BK152" s="60">
        <f t="shared" si="190"/>
        <v>15701533.64372408</v>
      </c>
      <c r="BL152" s="60">
        <f t="shared" si="190"/>
        <v>19526666.855447747</v>
      </c>
      <c r="BM152" s="60">
        <f t="shared" si="190"/>
        <v>-4213392.1913308632</v>
      </c>
      <c r="BN152" s="60">
        <f t="shared" si="190"/>
        <v>23195865.774941225</v>
      </c>
      <c r="BO152" s="60">
        <f t="shared" si="190"/>
        <v>-35856484.498438239</v>
      </c>
      <c r="BP152" s="60">
        <f t="shared" si="190"/>
        <v>8080624.1228379523</v>
      </c>
      <c r="BQ152" s="60">
        <f t="shared" si="189"/>
        <v>-12947824.651454056</v>
      </c>
      <c r="BR152" s="60">
        <f t="shared" si="189"/>
        <v>-2261041.895561954</v>
      </c>
      <c r="BS152" s="60">
        <f t="shared" si="189"/>
        <v>-11342925.02774418</v>
      </c>
      <c r="BT152" s="60">
        <f t="shared" si="189"/>
        <v>-10922804.580188692</v>
      </c>
      <c r="BU152" s="60">
        <f t="shared" si="189"/>
        <v>24205044.759878989</v>
      </c>
      <c r="BV152" s="60">
        <f t="shared" si="189"/>
        <v>-4196732.6268000193</v>
      </c>
      <c r="BW152" s="60">
        <f t="shared" si="179"/>
        <v>-14355437.327564146</v>
      </c>
    </row>
    <row r="153" spans="1:75">
      <c r="U153" s="38"/>
      <c r="V153" s="38"/>
      <c r="W153" s="38"/>
      <c r="X153" s="38"/>
      <c r="Y153" s="38"/>
      <c r="Z153" s="38"/>
      <c r="AA153" s="38"/>
      <c r="AB153" s="38"/>
      <c r="AC153" s="38"/>
      <c r="AD153" s="38"/>
      <c r="AE153" s="38"/>
      <c r="AG153" s="17">
        <v>109</v>
      </c>
      <c r="AH153" s="17">
        <v>94297.18899296943</v>
      </c>
      <c r="AI153" s="17">
        <v>6084.232059662143</v>
      </c>
      <c r="AJ153" s="17">
        <v>1.6261989806718882</v>
      </c>
      <c r="AQ153" s="1">
        <v>109</v>
      </c>
      <c r="AR153" s="7">
        <f t="shared" si="133"/>
        <v>114</v>
      </c>
      <c r="AS153" s="52">
        <f t="shared" si="135"/>
        <v>0.94490644490644493</v>
      </c>
      <c r="AT153" s="52">
        <f t="shared" si="136"/>
        <v>1.5973526977611863</v>
      </c>
      <c r="AU153" s="43"/>
      <c r="AV153" s="1">
        <v>109</v>
      </c>
      <c r="AW153" s="46">
        <f t="shared" si="137"/>
        <v>6084.232059662143</v>
      </c>
      <c r="AX153" s="46">
        <f t="shared" si="165"/>
        <v>3962.5160748852359</v>
      </c>
      <c r="AY153" s="46">
        <f t="shared" si="165"/>
        <v>4927.8454614251823</v>
      </c>
      <c r="AZ153" s="46">
        <f t="shared" si="165"/>
        <v>-1063.3123277494742</v>
      </c>
      <c r="BA153" s="46">
        <f t="shared" si="165"/>
        <v>5853.8225048368549</v>
      </c>
      <c r="BB153" s="46">
        <f t="shared" si="165"/>
        <v>-9048.9183692400838</v>
      </c>
      <c r="BC153" s="46">
        <f t="shared" si="164"/>
        <v>2039.2659537846412</v>
      </c>
      <c r="BD153" s="46">
        <f t="shared" si="164"/>
        <v>-3267.5765616494245</v>
      </c>
      <c r="BE153" s="46">
        <f t="shared" si="164"/>
        <v>-570.6076272832579</v>
      </c>
      <c r="BF153" s="46">
        <f t="shared" si="164"/>
        <v>-2862.5562176609528</v>
      </c>
      <c r="BG153" s="46">
        <f t="shared" si="164"/>
        <v>-2756.5325600616197</v>
      </c>
      <c r="BH153" s="46">
        <f t="shared" si="164"/>
        <v>6108.5038653325319</v>
      </c>
      <c r="BI153" s="46">
        <f t="shared" si="164"/>
        <v>-1059.1080382990331</v>
      </c>
      <c r="BJ153" s="1">
        <v>109</v>
      </c>
      <c r="BK153" s="60">
        <f t="shared" si="190"/>
        <v>37017879.75582093</v>
      </c>
      <c r="BL153" s="60">
        <f t="shared" si="190"/>
        <v>24108867.339743584</v>
      </c>
      <c r="BM153" s="60">
        <f t="shared" si="190"/>
        <v>29982155.341463942</v>
      </c>
      <c r="BN153" s="60">
        <f t="shared" si="190"/>
        <v>-6469438.9539272152</v>
      </c>
      <c r="BO153" s="60">
        <f t="shared" si="190"/>
        <v>35616014.555500425</v>
      </c>
      <c r="BP153" s="60">
        <f t="shared" si="190"/>
        <v>-55055719.247396268</v>
      </c>
      <c r="BQ153" s="60">
        <f t="shared" si="189"/>
        <v>12407367.294194201</v>
      </c>
      <c r="BR153" s="60">
        <f t="shared" si="189"/>
        <v>-19880694.073787957</v>
      </c>
      <c r="BS153" s="60">
        <f t="shared" si="189"/>
        <v>-3471709.2194044171</v>
      </c>
      <c r="BT153" s="60">
        <f t="shared" si="189"/>
        <v>-17416456.312077899</v>
      </c>
      <c r="BU153" s="60">
        <f t="shared" si="189"/>
        <v>-16771383.775429392</v>
      </c>
      <c r="BV153" s="60">
        <f t="shared" si="189"/>
        <v>37165555.054026604</v>
      </c>
      <c r="BW153" s="60">
        <f t="shared" si="179"/>
        <v>-6443859.0812647417</v>
      </c>
    </row>
    <row r="154" spans="1:75">
      <c r="U154" s="38"/>
      <c r="V154" s="38"/>
      <c r="W154" s="38"/>
      <c r="X154" s="38"/>
      <c r="Y154" s="38"/>
      <c r="Z154" s="38"/>
      <c r="AA154" s="38"/>
      <c r="AB154" s="38"/>
      <c r="AC154" s="38"/>
      <c r="AD154" s="38"/>
      <c r="AE154" s="38"/>
      <c r="AG154" s="17">
        <v>110</v>
      </c>
      <c r="AH154" s="17">
        <v>87400.531337180539</v>
      </c>
      <c r="AI154" s="17">
        <v>4410.9423470299807</v>
      </c>
      <c r="AJ154" s="17">
        <v>1.1789606113316033</v>
      </c>
      <c r="AQ154" s="1">
        <v>110</v>
      </c>
      <c r="AR154" s="7">
        <f t="shared" si="133"/>
        <v>103</v>
      </c>
      <c r="AS154" s="52">
        <f t="shared" si="135"/>
        <v>0.85343035343035345</v>
      </c>
      <c r="AT154" s="52">
        <f t="shared" si="136"/>
        <v>1.0512597817977336</v>
      </c>
      <c r="AU154" s="43"/>
      <c r="AV154" s="1">
        <v>110</v>
      </c>
      <c r="AW154" s="46">
        <f t="shared" si="137"/>
        <v>4410.9423470299807</v>
      </c>
      <c r="AX154" s="46">
        <f t="shared" si="165"/>
        <v>6084.232059662143</v>
      </c>
      <c r="AY154" s="46">
        <f t="shared" si="165"/>
        <v>3962.5160748852359</v>
      </c>
      <c r="AZ154" s="46">
        <f t="shared" si="165"/>
        <v>4927.8454614251823</v>
      </c>
      <c r="BA154" s="46">
        <f t="shared" si="165"/>
        <v>-1063.3123277494742</v>
      </c>
      <c r="BB154" s="46">
        <f t="shared" si="165"/>
        <v>5853.8225048368549</v>
      </c>
      <c r="BC154" s="46">
        <f t="shared" si="164"/>
        <v>-9048.9183692400838</v>
      </c>
      <c r="BD154" s="46">
        <f t="shared" si="164"/>
        <v>2039.2659537846412</v>
      </c>
      <c r="BE154" s="46">
        <f t="shared" si="164"/>
        <v>-3267.5765616494245</v>
      </c>
      <c r="BF154" s="46">
        <f t="shared" si="164"/>
        <v>-570.6076272832579</v>
      </c>
      <c r="BG154" s="46">
        <f t="shared" si="164"/>
        <v>-2862.5562176609528</v>
      </c>
      <c r="BH154" s="46">
        <f t="shared" si="164"/>
        <v>-2756.5325600616197</v>
      </c>
      <c r="BI154" s="46">
        <f t="shared" si="164"/>
        <v>6108.5038653325319</v>
      </c>
      <c r="BJ154" s="1">
        <v>110</v>
      </c>
      <c r="BK154" s="60">
        <f t="shared" si="190"/>
        <v>19456412.388822563</v>
      </c>
      <c r="BL154" s="60">
        <f t="shared" si="190"/>
        <v>26837196.841121435</v>
      </c>
      <c r="BM154" s="60">
        <f t="shared" si="190"/>
        <v>17478429.955498505</v>
      </c>
      <c r="BN154" s="60">
        <f t="shared" si="190"/>
        <v>21736442.225420054</v>
      </c>
      <c r="BO154" s="60">
        <f t="shared" si="190"/>
        <v>-4690209.3745891005</v>
      </c>
      <c r="BP154" s="60">
        <f t="shared" si="190"/>
        <v>25820873.578582242</v>
      </c>
      <c r="BQ154" s="60">
        <f t="shared" si="189"/>
        <v>-39914257.229698673</v>
      </c>
      <c r="BR154" s="60">
        <f t="shared" si="189"/>
        <v>8995084.5524053071</v>
      </c>
      <c r="BS154" s="60">
        <f t="shared" si="189"/>
        <v>-14413091.827942042</v>
      </c>
      <c r="BT154" s="60">
        <f t="shared" si="189"/>
        <v>-2516917.3467219332</v>
      </c>
      <c r="BU154" s="60">
        <f t="shared" si="189"/>
        <v>-12626570.441234633</v>
      </c>
      <c r="BV154" s="60">
        <f t="shared" si="189"/>
        <v>-12158906.200142724</v>
      </c>
      <c r="BW154" s="60">
        <f t="shared" si="179"/>
        <v>26944258.376591835</v>
      </c>
    </row>
    <row r="155" spans="1:75">
      <c r="U155" s="38"/>
      <c r="V155" s="38"/>
      <c r="W155" s="38"/>
      <c r="X155" s="38"/>
      <c r="Y155" s="38"/>
      <c r="Z155" s="38"/>
      <c r="AA155" s="38"/>
      <c r="AB155" s="38"/>
      <c r="AC155" s="38"/>
      <c r="AD155" s="38"/>
      <c r="AE155" s="38"/>
      <c r="AG155" s="17">
        <v>111</v>
      </c>
      <c r="AH155" s="17">
        <v>82250.868205471212</v>
      </c>
      <c r="AI155" s="17">
        <v>407.65811031826888</v>
      </c>
      <c r="AJ155" s="17">
        <v>0.10895922393515832</v>
      </c>
      <c r="AQ155" s="1">
        <v>111</v>
      </c>
      <c r="AR155" s="7">
        <f t="shared" si="133"/>
        <v>69</v>
      </c>
      <c r="AS155" s="52">
        <f t="shared" si="135"/>
        <v>0.57068607068607069</v>
      </c>
      <c r="AT155" s="52">
        <f t="shared" si="136"/>
        <v>0.17812111651651327</v>
      </c>
      <c r="AU155" s="43"/>
      <c r="AV155" s="1">
        <v>111</v>
      </c>
      <c r="AW155" s="46">
        <f t="shared" si="137"/>
        <v>407.65811031826888</v>
      </c>
      <c r="AX155" s="46">
        <f t="shared" si="165"/>
        <v>4410.9423470299807</v>
      </c>
      <c r="AY155" s="46">
        <f t="shared" si="165"/>
        <v>6084.232059662143</v>
      </c>
      <c r="AZ155" s="46">
        <f t="shared" si="165"/>
        <v>3962.5160748852359</v>
      </c>
      <c r="BA155" s="46">
        <f t="shared" si="165"/>
        <v>4927.8454614251823</v>
      </c>
      <c r="BB155" s="46">
        <f t="shared" si="165"/>
        <v>-1063.3123277494742</v>
      </c>
      <c r="BC155" s="46">
        <f t="shared" si="164"/>
        <v>5853.8225048368549</v>
      </c>
      <c r="BD155" s="46">
        <f t="shared" si="164"/>
        <v>-9048.9183692400838</v>
      </c>
      <c r="BE155" s="46">
        <f t="shared" si="164"/>
        <v>2039.2659537846412</v>
      </c>
      <c r="BF155" s="46">
        <f t="shared" si="164"/>
        <v>-3267.5765616494245</v>
      </c>
      <c r="BG155" s="46">
        <f t="shared" si="164"/>
        <v>-570.6076272832579</v>
      </c>
      <c r="BH155" s="46">
        <f t="shared" si="164"/>
        <v>-2862.5562176609528</v>
      </c>
      <c r="BI155" s="46">
        <f t="shared" si="164"/>
        <v>-2756.5325600616197</v>
      </c>
      <c r="BJ155" s="1">
        <v>111</v>
      </c>
      <c r="BK155" s="60">
        <f t="shared" si="190"/>
        <v>166185.13490828083</v>
      </c>
      <c r="BL155" s="60">
        <f t="shared" si="190"/>
        <v>1798156.421913184</v>
      </c>
      <c r="BM155" s="60">
        <f t="shared" si="190"/>
        <v>2480286.5441798493</v>
      </c>
      <c r="BN155" s="60">
        <f t="shared" si="190"/>
        <v>1615351.8151935809</v>
      </c>
      <c r="BO155" s="60">
        <f t="shared" si="190"/>
        <v>2008876.1687451717</v>
      </c>
      <c r="BP155" s="60">
        <f t="shared" si="190"/>
        <v>-433467.89420848573</v>
      </c>
      <c r="BQ155" s="60">
        <f t="shared" si="189"/>
        <v>2386358.2204604936</v>
      </c>
      <c r="BR155" s="60">
        <f t="shared" si="189"/>
        <v>-3688864.9628288844</v>
      </c>
      <c r="BS155" s="60">
        <f t="shared" si="189"/>
        <v>831323.30515628587</v>
      </c>
      <c r="BT155" s="60">
        <f t="shared" si="189"/>
        <v>-1332054.0864423374</v>
      </c>
      <c r="BU155" s="60">
        <f t="shared" si="189"/>
        <v>-232612.82707148782</v>
      </c>
      <c r="BV155" s="60">
        <f t="shared" si="189"/>
        <v>-1166944.2583715324</v>
      </c>
      <c r="BW155" s="60">
        <f t="shared" si="179"/>
        <v>-1123722.8544655545</v>
      </c>
    </row>
    <row r="156" spans="1:75" ht="45">
      <c r="A156" s="57"/>
      <c r="B156" s="32" t="s">
        <v>86</v>
      </c>
      <c r="C156" s="32" t="s">
        <v>156</v>
      </c>
      <c r="D156" s="32" t="s">
        <v>157</v>
      </c>
      <c r="E156" s="32" t="s">
        <v>89</v>
      </c>
      <c r="F156" s="32" t="s">
        <v>90</v>
      </c>
      <c r="N156" s="10"/>
      <c r="O156" s="27"/>
      <c r="P156" s="27"/>
      <c r="Q156" s="10"/>
      <c r="R156" s="10"/>
      <c r="U156" s="38"/>
      <c r="V156" s="38"/>
      <c r="W156" s="38"/>
      <c r="X156" s="38"/>
      <c r="Y156" s="38"/>
      <c r="Z156" s="38"/>
      <c r="AA156" s="38"/>
      <c r="AB156" s="38"/>
      <c r="AC156" s="38"/>
      <c r="AD156" s="38"/>
      <c r="AE156" s="38"/>
      <c r="AG156" s="17">
        <v>112</v>
      </c>
      <c r="AH156" s="17">
        <v>81128.627155918206</v>
      </c>
      <c r="AI156" s="17">
        <v>-616.41662960241956</v>
      </c>
      <c r="AJ156" s="17">
        <v>-0.16475638747814619</v>
      </c>
      <c r="AQ156" s="1">
        <v>112</v>
      </c>
      <c r="AR156" s="7">
        <f t="shared" si="133"/>
        <v>55</v>
      </c>
      <c r="AS156" s="52">
        <f t="shared" si="135"/>
        <v>0.45426195426195426</v>
      </c>
      <c r="AT156" s="52">
        <f t="shared" si="136"/>
        <v>-0.11490060124967313</v>
      </c>
      <c r="AU156" s="43"/>
      <c r="AV156" s="1">
        <v>112</v>
      </c>
      <c r="AW156" s="46">
        <f t="shared" si="137"/>
        <v>-616.41662960241956</v>
      </c>
      <c r="AX156" s="46">
        <f t="shared" si="165"/>
        <v>407.65811031826888</v>
      </c>
      <c r="AY156" s="46">
        <f t="shared" si="165"/>
        <v>4410.9423470299807</v>
      </c>
      <c r="AZ156" s="46">
        <f t="shared" si="165"/>
        <v>6084.232059662143</v>
      </c>
      <c r="BA156" s="46">
        <f t="shared" si="165"/>
        <v>3962.5160748852359</v>
      </c>
      <c r="BB156" s="46">
        <f t="shared" si="165"/>
        <v>4927.8454614251823</v>
      </c>
      <c r="BC156" s="46">
        <f t="shared" si="164"/>
        <v>-1063.3123277494742</v>
      </c>
      <c r="BD156" s="46">
        <f t="shared" si="164"/>
        <v>5853.8225048368549</v>
      </c>
      <c r="BE156" s="46">
        <f t="shared" si="164"/>
        <v>-9048.9183692400838</v>
      </c>
      <c r="BF156" s="46">
        <f t="shared" si="164"/>
        <v>2039.2659537846412</v>
      </c>
      <c r="BG156" s="46">
        <f t="shared" si="164"/>
        <v>-3267.5765616494245</v>
      </c>
      <c r="BH156" s="46">
        <f t="shared" si="164"/>
        <v>-570.6076272832579</v>
      </c>
      <c r="BI156" s="46">
        <f t="shared" si="164"/>
        <v>-2862.5562176609528</v>
      </c>
      <c r="BJ156" s="1">
        <v>112</v>
      </c>
      <c r="BK156" s="60">
        <f t="shared" si="190"/>
        <v>379969.46125037794</v>
      </c>
      <c r="BL156" s="60">
        <f t="shared" si="190"/>
        <v>-251287.23839248353</v>
      </c>
      <c r="BM156" s="60">
        <f t="shared" si="190"/>
        <v>-2718978.2149267192</v>
      </c>
      <c r="BN156" s="60">
        <f t="shared" si="190"/>
        <v>-3750421.8199357991</v>
      </c>
      <c r="BO156" s="60">
        <f t="shared" si="190"/>
        <v>-2442560.8036260884</v>
      </c>
      <c r="BP156" s="60">
        <f t="shared" si="190"/>
        <v>-3037605.8905331912</v>
      </c>
      <c r="BQ156" s="60">
        <f t="shared" si="189"/>
        <v>655443.40128599526</v>
      </c>
      <c r="BR156" s="60">
        <f t="shared" si="189"/>
        <v>-3608393.5387222064</v>
      </c>
      <c r="BS156" s="60">
        <f t="shared" si="189"/>
        <v>5577903.7627141709</v>
      </c>
      <c r="BT156" s="60">
        <f t="shared" si="189"/>
        <v>-1257037.4460948589</v>
      </c>
      <c r="BU156" s="60">
        <f t="shared" si="189"/>
        <v>2014188.5310997108</v>
      </c>
      <c r="BV156" s="60">
        <f t="shared" si="189"/>
        <v>351732.03043535195</v>
      </c>
      <c r="BW156" s="60">
        <f t="shared" si="179"/>
        <v>1764527.255737934</v>
      </c>
    </row>
    <row r="157" spans="1:75">
      <c r="A157" s="58">
        <v>2012</v>
      </c>
      <c r="B157" s="29">
        <f>AVERAGE(K18:K29)</f>
        <v>43.333333333333336</v>
      </c>
      <c r="C157" s="9">
        <f>SUM(N8:N19)</f>
        <v>28199101</v>
      </c>
      <c r="D157" s="9">
        <f>SUM(R8:R19)</f>
        <v>28509688.635867272</v>
      </c>
      <c r="E157" s="9">
        <f t="shared" ref="E157:E167" si="191">C157/B157</f>
        <v>650748.4846153846</v>
      </c>
      <c r="F157" s="9">
        <f t="shared" ref="F157:F165" si="192">D157/B157</f>
        <v>657915.89159693697</v>
      </c>
      <c r="O157" s="10"/>
      <c r="P157" s="27"/>
      <c r="Q157" s="10"/>
      <c r="U157" s="38"/>
      <c r="V157" s="38"/>
      <c r="W157" s="38"/>
      <c r="X157" s="38"/>
      <c r="Y157" s="38"/>
      <c r="Z157" s="38"/>
      <c r="AA157" s="38"/>
      <c r="AB157" s="38"/>
      <c r="AC157" s="38"/>
      <c r="AD157" s="38"/>
      <c r="AE157" s="38"/>
      <c r="AG157" s="17">
        <v>113</v>
      </c>
      <c r="AH157" s="17">
        <v>69496.139575354988</v>
      </c>
      <c r="AI157" s="17">
        <v>7166.9656878029054</v>
      </c>
      <c r="AJ157" s="17">
        <v>1.915592992135589</v>
      </c>
      <c r="AQ157" s="1">
        <v>113</v>
      </c>
      <c r="AR157" s="7">
        <f t="shared" si="133"/>
        <v>118</v>
      </c>
      <c r="AS157" s="52">
        <f t="shared" si="135"/>
        <v>0.9781704781704782</v>
      </c>
      <c r="AT157" s="52">
        <f t="shared" si="136"/>
        <v>2.017349592767447</v>
      </c>
      <c r="AU157" s="43"/>
      <c r="AV157" s="1">
        <v>113</v>
      </c>
      <c r="AW157" s="46">
        <f t="shared" si="137"/>
        <v>7166.9656878029054</v>
      </c>
      <c r="AX157" s="46">
        <f t="shared" si="165"/>
        <v>-616.41662960241956</v>
      </c>
      <c r="AY157" s="46">
        <f t="shared" si="165"/>
        <v>407.65811031826888</v>
      </c>
      <c r="AZ157" s="46">
        <f t="shared" si="165"/>
        <v>4410.9423470299807</v>
      </c>
      <c r="BA157" s="46">
        <f t="shared" si="165"/>
        <v>6084.232059662143</v>
      </c>
      <c r="BB157" s="46">
        <f t="shared" si="165"/>
        <v>3962.5160748852359</v>
      </c>
      <c r="BC157" s="46">
        <f t="shared" si="164"/>
        <v>4927.8454614251823</v>
      </c>
      <c r="BD157" s="46">
        <f t="shared" si="164"/>
        <v>-1063.3123277494742</v>
      </c>
      <c r="BE157" s="46">
        <f t="shared" si="164"/>
        <v>5853.8225048368549</v>
      </c>
      <c r="BF157" s="46">
        <f t="shared" si="164"/>
        <v>-9048.9183692400838</v>
      </c>
      <c r="BG157" s="46">
        <f t="shared" si="164"/>
        <v>2039.2659537846412</v>
      </c>
      <c r="BH157" s="46">
        <f t="shared" si="164"/>
        <v>-3267.5765616494245</v>
      </c>
      <c r="BI157" s="46">
        <f t="shared" si="164"/>
        <v>-570.6076272832579</v>
      </c>
      <c r="BJ157" s="1">
        <v>113</v>
      </c>
      <c r="BK157" s="60">
        <f t="shared" si="190"/>
        <v>51365397.170144513</v>
      </c>
      <c r="BL157" s="60">
        <f t="shared" si="190"/>
        <v>-4417836.8337515024</v>
      </c>
      <c r="BM157" s="60">
        <f t="shared" si="190"/>
        <v>2921671.689005781</v>
      </c>
      <c r="BN157" s="60">
        <f t="shared" si="190"/>
        <v>31613072.452040963</v>
      </c>
      <c r="BO157" s="60">
        <f t="shared" si="190"/>
        <v>43605482.408229291</v>
      </c>
      <c r="BP157" s="60">
        <f t="shared" si="190"/>
        <v>28399216.746070195</v>
      </c>
      <c r="BQ157" s="60">
        <f t="shared" si="189"/>
        <v>35317699.336829841</v>
      </c>
      <c r="BR157" s="60">
        <f t="shared" si="189"/>
        <v>-7620722.968398178</v>
      </c>
      <c r="BS157" s="60">
        <f t="shared" si="189"/>
        <v>41954145.034654506</v>
      </c>
      <c r="BT157" s="60">
        <f t="shared" si="189"/>
        <v>-64853287.464073144</v>
      </c>
      <c r="BU157" s="60">
        <f t="shared" si="189"/>
        <v>14615349.119079404</v>
      </c>
      <c r="BV157" s="60">
        <f t="shared" si="189"/>
        <v>-23418609.099610332</v>
      </c>
      <c r="BW157" s="60">
        <f t="shared" si="179"/>
        <v>-4089525.2859375854</v>
      </c>
    </row>
    <row r="158" spans="1:75">
      <c r="A158" s="58">
        <v>2013</v>
      </c>
      <c r="B158" s="29">
        <f>AVERAGE(K20:K31)</f>
        <v>42.833333333333336</v>
      </c>
      <c r="C158" s="9">
        <f>SUM(N20:N31)</f>
        <v>29652910</v>
      </c>
      <c r="D158" s="9">
        <f>SUM(R20:R31)</f>
        <v>29096999.084353447</v>
      </c>
      <c r="E158" s="9">
        <f t="shared" si="191"/>
        <v>692285.83657587541</v>
      </c>
      <c r="F158" s="9">
        <f t="shared" si="192"/>
        <v>679307.37161914655</v>
      </c>
      <c r="O158" s="10"/>
      <c r="U158" s="38"/>
      <c r="V158" s="38"/>
      <c r="W158" s="38"/>
      <c r="X158" s="38"/>
      <c r="Y158" s="38"/>
      <c r="Z158" s="38"/>
      <c r="AA158" s="38"/>
      <c r="AB158" s="38"/>
      <c r="AC158" s="38"/>
      <c r="AD158" s="38"/>
      <c r="AE158" s="38"/>
      <c r="AG158" s="17">
        <v>114</v>
      </c>
      <c r="AH158" s="17">
        <v>60555.453816600151</v>
      </c>
      <c r="AI158" s="17">
        <v>3920.0724991893221</v>
      </c>
      <c r="AJ158" s="17">
        <v>1.0477604798485562</v>
      </c>
      <c r="AQ158" s="1">
        <v>114</v>
      </c>
      <c r="AR158" s="7">
        <f t="shared" ref="AR158:AR164" si="193">RANK(AI158,$AI$45:$AI$164,1)</f>
        <v>99</v>
      </c>
      <c r="AS158" s="52">
        <f t="shared" si="135"/>
        <v>0.82016632016632018</v>
      </c>
      <c r="AT158" s="52">
        <f t="shared" si="136"/>
        <v>0.91599911388803534</v>
      </c>
      <c r="AU158" s="43"/>
      <c r="AV158" s="1">
        <v>114</v>
      </c>
      <c r="AW158" s="46">
        <f t="shared" si="137"/>
        <v>3920.0724991893221</v>
      </c>
      <c r="AX158" s="46">
        <f t="shared" si="165"/>
        <v>7166.9656878029054</v>
      </c>
      <c r="AY158" s="46">
        <f t="shared" si="165"/>
        <v>-616.41662960241956</v>
      </c>
      <c r="AZ158" s="46">
        <f t="shared" si="165"/>
        <v>407.65811031826888</v>
      </c>
      <c r="BA158" s="46">
        <f t="shared" si="165"/>
        <v>4410.9423470299807</v>
      </c>
      <c r="BB158" s="46">
        <f t="shared" si="165"/>
        <v>6084.232059662143</v>
      </c>
      <c r="BC158" s="46">
        <f t="shared" si="164"/>
        <v>3962.5160748852359</v>
      </c>
      <c r="BD158" s="46">
        <f t="shared" si="164"/>
        <v>4927.8454614251823</v>
      </c>
      <c r="BE158" s="46">
        <f t="shared" si="164"/>
        <v>-1063.3123277494742</v>
      </c>
      <c r="BF158" s="46">
        <f t="shared" si="164"/>
        <v>5853.8225048368549</v>
      </c>
      <c r="BG158" s="46">
        <f t="shared" si="164"/>
        <v>-9048.9183692400838</v>
      </c>
      <c r="BH158" s="46">
        <f t="shared" si="164"/>
        <v>2039.2659537846412</v>
      </c>
      <c r="BI158" s="46">
        <f t="shared" si="164"/>
        <v>-3267.5765616494245</v>
      </c>
      <c r="BJ158" s="1">
        <v>114</v>
      </c>
      <c r="BK158" s="60">
        <f t="shared" si="190"/>
        <v>15366968.3989006</v>
      </c>
      <c r="BL158" s="60">
        <f t="shared" si="190"/>
        <v>28095025.095389914</v>
      </c>
      <c r="BM158" s="60">
        <f t="shared" si="190"/>
        <v>-2416397.8777473387</v>
      </c>
      <c r="BN158" s="60">
        <f t="shared" si="190"/>
        <v>1598049.3473302333</v>
      </c>
      <c r="BO158" s="60">
        <f t="shared" si="190"/>
        <v>17291213.790102027</v>
      </c>
      <c r="BP158" s="60">
        <f t="shared" si="190"/>
        <v>23850630.775767807</v>
      </c>
      <c r="BQ158" s="60">
        <f t="shared" si="189"/>
        <v>15533350.292753413</v>
      </c>
      <c r="BR158" s="60">
        <f t="shared" si="189"/>
        <v>19317511.473587979</v>
      </c>
      <c r="BS158" s="60">
        <f t="shared" si="189"/>
        <v>-4168261.4140596306</v>
      </c>
      <c r="BT158" s="60">
        <f t="shared" si="189"/>
        <v>22947408.616346736</v>
      </c>
      <c r="BU158" s="60">
        <f t="shared" si="189"/>
        <v>-35472416.046667255</v>
      </c>
      <c r="BV158" s="60">
        <f t="shared" si="189"/>
        <v>7994070.3839643933</v>
      </c>
      <c r="BW158" s="60">
        <f t="shared" si="179"/>
        <v>-12809137.018317496</v>
      </c>
    </row>
    <row r="159" spans="1:75">
      <c r="A159" s="58">
        <v>2014</v>
      </c>
      <c r="B159" s="29">
        <f>AVERAGE(K32:K43)</f>
        <v>42.166666666666664</v>
      </c>
      <c r="C159" s="9">
        <f>SUM(N32:N43)</f>
        <v>30123567</v>
      </c>
      <c r="D159" s="9">
        <f>SUM(R32:R43)</f>
        <v>30501069.804182645</v>
      </c>
      <c r="E159" s="9">
        <f t="shared" si="191"/>
        <v>714392.89328063244</v>
      </c>
      <c r="F159" s="9">
        <f t="shared" si="192"/>
        <v>723345.52895294817</v>
      </c>
      <c r="O159" s="10"/>
      <c r="U159" s="38"/>
      <c r="V159" s="38"/>
      <c r="W159" s="38"/>
      <c r="X159" s="38"/>
      <c r="Y159" s="38"/>
      <c r="Z159" s="38"/>
      <c r="AA159" s="38"/>
      <c r="AB159" s="38"/>
      <c r="AC159" s="38"/>
      <c r="AD159" s="38"/>
      <c r="AE159" s="38"/>
      <c r="AG159" s="17">
        <v>115</v>
      </c>
      <c r="AH159" s="17">
        <v>57478.088690307799</v>
      </c>
      <c r="AI159" s="17">
        <v>-1664.8518482025393</v>
      </c>
      <c r="AJ159" s="17">
        <v>-0.44498308939699105</v>
      </c>
      <c r="AQ159" s="1">
        <v>115</v>
      </c>
      <c r="AR159" s="7">
        <f t="shared" si="193"/>
        <v>42</v>
      </c>
      <c r="AS159" s="52">
        <f t="shared" si="135"/>
        <v>0.34615384615384615</v>
      </c>
      <c r="AT159" s="52">
        <f t="shared" si="136"/>
        <v>-0.39572529581448734</v>
      </c>
      <c r="AU159" s="43"/>
      <c r="AV159" s="1">
        <v>115</v>
      </c>
      <c r="AW159" s="46">
        <f t="shared" si="137"/>
        <v>-1664.8518482025393</v>
      </c>
      <c r="AX159" s="46">
        <f t="shared" si="165"/>
        <v>3920.0724991893221</v>
      </c>
      <c r="AY159" s="46">
        <f t="shared" si="165"/>
        <v>7166.9656878029054</v>
      </c>
      <c r="AZ159" s="46">
        <f t="shared" si="165"/>
        <v>-616.41662960241956</v>
      </c>
      <c r="BA159" s="46">
        <f t="shared" si="165"/>
        <v>407.65811031826888</v>
      </c>
      <c r="BB159" s="46">
        <f t="shared" si="165"/>
        <v>4410.9423470299807</v>
      </c>
      <c r="BC159" s="46">
        <f t="shared" si="164"/>
        <v>6084.232059662143</v>
      </c>
      <c r="BD159" s="46">
        <f t="shared" si="164"/>
        <v>3962.5160748852359</v>
      </c>
      <c r="BE159" s="46">
        <f t="shared" si="164"/>
        <v>4927.8454614251823</v>
      </c>
      <c r="BF159" s="46">
        <f t="shared" si="164"/>
        <v>-1063.3123277494742</v>
      </c>
      <c r="BG159" s="46">
        <f t="shared" si="164"/>
        <v>5853.8225048368549</v>
      </c>
      <c r="BH159" s="46">
        <f t="shared" si="164"/>
        <v>-9048.9183692400838</v>
      </c>
      <c r="BI159" s="46">
        <f t="shared" si="164"/>
        <v>2039.2659537846412</v>
      </c>
      <c r="BJ159" s="1">
        <v>115</v>
      </c>
      <c r="BK159" s="60">
        <f t="shared" si="190"/>
        <v>2771731.6764633334</v>
      </c>
      <c r="BL159" s="60">
        <f t="shared" si="190"/>
        <v>-6526339.9453632375</v>
      </c>
      <c r="BM159" s="60">
        <f t="shared" si="190"/>
        <v>-11931936.071342723</v>
      </c>
      <c r="BN159" s="60">
        <f t="shared" si="190"/>
        <v>1026242.3650563153</v>
      </c>
      <c r="BO159" s="60">
        <f t="shared" si="190"/>
        <v>-678690.3583981538</v>
      </c>
      <c r="BP159" s="60">
        <f t="shared" si="190"/>
        <v>-7343565.5187676465</v>
      </c>
      <c r="BQ159" s="60">
        <f t="shared" si="189"/>
        <v>-10129344.989421559</v>
      </c>
      <c r="BR159" s="60">
        <f t="shared" si="189"/>
        <v>-6597002.2108049029</v>
      </c>
      <c r="BS159" s="60">
        <f t="shared" si="189"/>
        <v>-8204132.6241101343</v>
      </c>
      <c r="BT159" s="60">
        <f t="shared" si="189"/>
        <v>1770257.494070193</v>
      </c>
      <c r="BU159" s="60">
        <f t="shared" si="189"/>
        <v>-9745747.2162271589</v>
      </c>
      <c r="BV159" s="60">
        <f t="shared" si="189"/>
        <v>15065108.471263012</v>
      </c>
      <c r="BW159" s="60">
        <f t="shared" si="179"/>
        <v>-3395075.6921348651</v>
      </c>
    </row>
    <row r="160" spans="1:75">
      <c r="A160" s="58">
        <v>2015</v>
      </c>
      <c r="B160" s="29">
        <f>AVERAGE(K44:K55)</f>
        <v>38.416666666666664</v>
      </c>
      <c r="C160" s="9">
        <f>SUM(N44:N55)</f>
        <v>29251923.5</v>
      </c>
      <c r="D160" s="9">
        <f>SUM(R44:R55)</f>
        <v>30414995.089024462</v>
      </c>
      <c r="E160" s="9">
        <f t="shared" si="191"/>
        <v>761438.3557483732</v>
      </c>
      <c r="F160" s="9">
        <f t="shared" si="192"/>
        <v>791713.5381090967</v>
      </c>
      <c r="O160" s="10"/>
      <c r="U160" s="38"/>
      <c r="V160" s="38"/>
      <c r="W160" s="38"/>
      <c r="X160" s="38"/>
      <c r="Y160" s="38"/>
      <c r="Z160" s="38"/>
      <c r="AA160" s="38"/>
      <c r="AB160" s="38"/>
      <c r="AC160" s="38"/>
      <c r="AD160" s="38"/>
      <c r="AE160" s="38"/>
      <c r="AG160" s="17">
        <v>116</v>
      </c>
      <c r="AH160" s="17">
        <v>57658.552314107212</v>
      </c>
      <c r="AI160" s="17">
        <v>-1938.1575772651049</v>
      </c>
      <c r="AJ160" s="17">
        <v>-0.51803248883722408</v>
      </c>
      <c r="AQ160" s="1">
        <v>116</v>
      </c>
      <c r="AR160" s="7">
        <f t="shared" si="193"/>
        <v>37</v>
      </c>
      <c r="AS160" s="52">
        <f t="shared" si="135"/>
        <v>0.30457380457380456</v>
      </c>
      <c r="AT160" s="52">
        <f t="shared" si="136"/>
        <v>-0.51129056715173082</v>
      </c>
      <c r="AU160" s="43"/>
      <c r="AV160" s="1">
        <v>116</v>
      </c>
      <c r="AW160" s="46">
        <f t="shared" si="137"/>
        <v>-1938.1575772651049</v>
      </c>
      <c r="AX160" s="46">
        <f t="shared" si="165"/>
        <v>-1664.8518482025393</v>
      </c>
      <c r="AY160" s="46">
        <f t="shared" si="165"/>
        <v>3920.0724991893221</v>
      </c>
      <c r="AZ160" s="46">
        <f t="shared" si="165"/>
        <v>7166.9656878029054</v>
      </c>
      <c r="BA160" s="46">
        <f t="shared" si="165"/>
        <v>-616.41662960241956</v>
      </c>
      <c r="BB160" s="46">
        <f t="shared" si="165"/>
        <v>407.65811031826888</v>
      </c>
      <c r="BC160" s="46">
        <f t="shared" si="164"/>
        <v>4410.9423470299807</v>
      </c>
      <c r="BD160" s="46">
        <f t="shared" si="164"/>
        <v>6084.232059662143</v>
      </c>
      <c r="BE160" s="46">
        <f t="shared" si="164"/>
        <v>3962.5160748852359</v>
      </c>
      <c r="BF160" s="46">
        <f t="shared" si="164"/>
        <v>4927.8454614251823</v>
      </c>
      <c r="BG160" s="46">
        <f t="shared" si="164"/>
        <v>-1063.3123277494742</v>
      </c>
      <c r="BH160" s="46">
        <f t="shared" si="164"/>
        <v>5853.8225048368549</v>
      </c>
      <c r="BI160" s="46">
        <f t="shared" si="164"/>
        <v>-9048.9183692400838</v>
      </c>
      <c r="BJ160" s="1">
        <v>116</v>
      </c>
      <c r="BK160" s="60">
        <f t="shared" si="190"/>
        <v>3756454.794310051</v>
      </c>
      <c r="BL160" s="60">
        <f t="shared" si="190"/>
        <v>3226745.2246174822</v>
      </c>
      <c r="BM160" s="60">
        <f t="shared" si="190"/>
        <v>-7597718.2177322954</v>
      </c>
      <c r="BN160" s="60">
        <f t="shared" si="190"/>
        <v>-13890708.853814095</v>
      </c>
      <c r="BO160" s="60">
        <f t="shared" si="190"/>
        <v>1194712.5614160879</v>
      </c>
      <c r="BP160" s="60">
        <f t="shared" si="190"/>
        <v>-790105.65544696245</v>
      </c>
      <c r="BQ160" s="60">
        <f t="shared" si="189"/>
        <v>-8549101.3327756263</v>
      </c>
      <c r="BR160" s="60">
        <f t="shared" si="189"/>
        <v>-11792200.468273364</v>
      </c>
      <c r="BS160" s="60">
        <f t="shared" si="189"/>
        <v>-7679980.5555735547</v>
      </c>
      <c r="BT160" s="60">
        <f t="shared" si="189"/>
        <v>-9550941.0206526052</v>
      </c>
      <c r="BU160" s="60">
        <f t="shared" si="189"/>
        <v>2060866.8450269706</v>
      </c>
      <c r="BV160" s="60">
        <f t="shared" si="189"/>
        <v>-11345630.443714457</v>
      </c>
      <c r="BW160" s="60">
        <f t="shared" si="179"/>
        <v>17538229.70339581</v>
      </c>
    </row>
    <row r="161" spans="1:75">
      <c r="A161" s="58">
        <v>2016</v>
      </c>
      <c r="B161" s="29">
        <f>AVERAGE(K56:K67)</f>
        <v>39.166666666666664</v>
      </c>
      <c r="C161" s="9">
        <f>SUM(N56:N67)</f>
        <v>30914600</v>
      </c>
      <c r="D161" s="9">
        <f>SUM(R56:R67)</f>
        <v>31816804.387147322</v>
      </c>
      <c r="E161" s="9">
        <f t="shared" si="191"/>
        <v>789308.93617021281</v>
      </c>
      <c r="F161" s="9">
        <f t="shared" si="192"/>
        <v>812343.9417995062</v>
      </c>
      <c r="O161" s="10"/>
      <c r="U161" s="38"/>
      <c r="V161" s="38"/>
      <c r="W161" s="38"/>
      <c r="X161" s="38"/>
      <c r="Y161" s="38"/>
      <c r="Z161" s="38"/>
      <c r="AA161" s="38"/>
      <c r="AB161" s="38"/>
      <c r="AC161" s="38"/>
      <c r="AD161" s="38"/>
      <c r="AE161" s="38"/>
      <c r="AG161" s="17">
        <v>117</v>
      </c>
      <c r="AH161" s="17">
        <v>59498.198200952836</v>
      </c>
      <c r="AI161" s="17">
        <v>-1927.4087272686229</v>
      </c>
      <c r="AJ161" s="17">
        <v>-0.51515952660694309</v>
      </c>
      <c r="AQ161" s="1">
        <v>117</v>
      </c>
      <c r="AR161" s="7">
        <f t="shared" si="193"/>
        <v>38</v>
      </c>
      <c r="AS161" s="52">
        <f t="shared" si="135"/>
        <v>0.31288981288981288</v>
      </c>
      <c r="AT161" s="52">
        <f t="shared" si="136"/>
        <v>-0.48767561631153389</v>
      </c>
      <c r="AU161" s="43"/>
      <c r="AV161" s="1">
        <v>117</v>
      </c>
      <c r="AW161" s="46">
        <f t="shared" si="137"/>
        <v>-1927.4087272686229</v>
      </c>
      <c r="AX161" s="46">
        <f t="shared" si="165"/>
        <v>-1938.1575772651049</v>
      </c>
      <c r="AY161" s="46">
        <f t="shared" si="165"/>
        <v>-1664.8518482025393</v>
      </c>
      <c r="AZ161" s="46">
        <f t="shared" si="165"/>
        <v>3920.0724991893221</v>
      </c>
      <c r="BA161" s="46">
        <f t="shared" si="165"/>
        <v>7166.9656878029054</v>
      </c>
      <c r="BB161" s="46">
        <f t="shared" si="165"/>
        <v>-616.41662960241956</v>
      </c>
      <c r="BC161" s="46">
        <f t="shared" si="164"/>
        <v>407.65811031826888</v>
      </c>
      <c r="BD161" s="46">
        <f t="shared" si="164"/>
        <v>4410.9423470299807</v>
      </c>
      <c r="BE161" s="46">
        <f t="shared" si="164"/>
        <v>6084.232059662143</v>
      </c>
      <c r="BF161" s="46">
        <f t="shared" si="164"/>
        <v>3962.5160748852359</v>
      </c>
      <c r="BG161" s="46">
        <f t="shared" si="164"/>
        <v>4927.8454614251823</v>
      </c>
      <c r="BH161" s="46">
        <f t="shared" si="164"/>
        <v>-1063.3123277494742</v>
      </c>
      <c r="BI161" s="46">
        <f t="shared" si="164"/>
        <v>5853.8225048368549</v>
      </c>
      <c r="BJ161" s="1">
        <v>117</v>
      </c>
      <c r="BK161" s="60">
        <f t="shared" si="190"/>
        <v>3714904.4019511635</v>
      </c>
      <c r="BL161" s="60">
        <f t="shared" si="190"/>
        <v>3735621.8292424837</v>
      </c>
      <c r="BM161" s="60">
        <f t="shared" si="190"/>
        <v>3208849.9818347874</v>
      </c>
      <c r="BN161" s="60">
        <f t="shared" si="190"/>
        <v>-7555581.9464631751</v>
      </c>
      <c r="BO161" s="60">
        <f t="shared" si="190"/>
        <v>-13813672.214705968</v>
      </c>
      <c r="BP161" s="60">
        <f t="shared" si="190"/>
        <v>1188086.7915291546</v>
      </c>
      <c r="BQ161" s="60">
        <f t="shared" si="189"/>
        <v>-785723.79956930189</v>
      </c>
      <c r="BR161" s="60">
        <f t="shared" si="189"/>
        <v>-8501688.7751442716</v>
      </c>
      <c r="BS161" s="60">
        <f t="shared" si="189"/>
        <v>-11726801.970520267</v>
      </c>
      <c r="BT161" s="60">
        <f t="shared" si="189"/>
        <v>-7637388.0646759644</v>
      </c>
      <c r="BU161" s="60">
        <f t="shared" si="189"/>
        <v>-9497972.348981902</v>
      </c>
      <c r="BV161" s="60">
        <f t="shared" si="189"/>
        <v>2049437.4603165814</v>
      </c>
      <c r="BW161" s="60">
        <f t="shared" si="179"/>
        <v>-11282708.583703935</v>
      </c>
    </row>
    <row r="162" spans="1:75">
      <c r="A162" s="58">
        <v>2017</v>
      </c>
      <c r="B162" s="29">
        <f>AVERAGE(K68:K79)</f>
        <v>40.166666666666664</v>
      </c>
      <c r="C162" s="9">
        <f>SUM(N68:N79)</f>
        <v>36224919</v>
      </c>
      <c r="D162" s="9">
        <f>SUM(R68:R79)</f>
        <v>35589858.337949812</v>
      </c>
      <c r="E162" s="9">
        <f t="shared" si="191"/>
        <v>901865.20331950218</v>
      </c>
      <c r="F162" s="9">
        <f t="shared" si="192"/>
        <v>886054.56443028583</v>
      </c>
      <c r="O162" s="10"/>
      <c r="U162" s="38"/>
      <c r="V162" s="38"/>
      <c r="W162" s="38"/>
      <c r="X162" s="38"/>
      <c r="Y162" s="38"/>
      <c r="Z162" s="38"/>
      <c r="AA162" s="38"/>
      <c r="AB162" s="38"/>
      <c r="AC162" s="38"/>
      <c r="AD162" s="38"/>
      <c r="AE162" s="38"/>
      <c r="AG162" s="17">
        <v>118</v>
      </c>
      <c r="AH162" s="17">
        <v>69864.277386763337</v>
      </c>
      <c r="AI162" s="17">
        <v>-3568.0611705471238</v>
      </c>
      <c r="AJ162" s="17">
        <v>-0.95367457743564144</v>
      </c>
      <c r="AQ162" s="1">
        <v>118</v>
      </c>
      <c r="AR162" s="7">
        <f t="shared" si="193"/>
        <v>18</v>
      </c>
      <c r="AS162" s="52">
        <f t="shared" si="135"/>
        <v>0.14656964656964658</v>
      </c>
      <c r="AT162" s="52">
        <f t="shared" si="136"/>
        <v>-1.0512597817977336</v>
      </c>
      <c r="AU162" s="43"/>
      <c r="AV162" s="1">
        <v>118</v>
      </c>
      <c r="AW162" s="46">
        <f t="shared" si="137"/>
        <v>-3568.0611705471238</v>
      </c>
      <c r="AX162" s="46">
        <f t="shared" si="165"/>
        <v>-1927.4087272686229</v>
      </c>
      <c r="AY162" s="46">
        <f t="shared" si="165"/>
        <v>-1938.1575772651049</v>
      </c>
      <c r="AZ162" s="46">
        <f t="shared" si="165"/>
        <v>-1664.8518482025393</v>
      </c>
      <c r="BA162" s="46">
        <f t="shared" si="165"/>
        <v>3920.0724991893221</v>
      </c>
      <c r="BB162" s="46">
        <f t="shared" si="165"/>
        <v>7166.9656878029054</v>
      </c>
      <c r="BC162" s="46">
        <f t="shared" si="164"/>
        <v>-616.41662960241956</v>
      </c>
      <c r="BD162" s="46">
        <f t="shared" si="164"/>
        <v>407.65811031826888</v>
      </c>
      <c r="BE162" s="46">
        <f t="shared" si="164"/>
        <v>4410.9423470299807</v>
      </c>
      <c r="BF162" s="46">
        <f t="shared" si="164"/>
        <v>6084.232059662143</v>
      </c>
      <c r="BG162" s="46">
        <f t="shared" si="164"/>
        <v>3962.5160748852359</v>
      </c>
      <c r="BH162" s="46">
        <f t="shared" si="164"/>
        <v>4927.8454614251823</v>
      </c>
      <c r="BI162" s="46">
        <f t="shared" si="164"/>
        <v>-1063.3123277494742</v>
      </c>
      <c r="BJ162" s="1">
        <v>118</v>
      </c>
      <c r="BK162" s="60">
        <f t="shared" si="190"/>
        <v>12731060.516765945</v>
      </c>
      <c r="BL162" s="60">
        <f t="shared" si="190"/>
        <v>6877112.2395406971</v>
      </c>
      <c r="BM162" s="60">
        <f t="shared" si="190"/>
        <v>6915464.7938411804</v>
      </c>
      <c r="BN162" s="60">
        <f t="shared" si="190"/>
        <v>5940293.2342849737</v>
      </c>
      <c r="BO162" s="60">
        <f t="shared" si="190"/>
        <v>-13987058.470087033</v>
      </c>
      <c r="BP162" s="60">
        <f t="shared" si="190"/>
        <v>-25572171.981293026</v>
      </c>
      <c r="BQ162" s="60">
        <f t="shared" si="189"/>
        <v>2199412.240963825</v>
      </c>
      <c r="BR162" s="60">
        <f t="shared" si="189"/>
        <v>-1454549.0742853044</v>
      </c>
      <c r="BS162" s="60">
        <f t="shared" si="189"/>
        <v>-15738512.113959653</v>
      </c>
      <c r="BT162" s="60">
        <f t="shared" si="189"/>
        <v>-21708912.164678387</v>
      </c>
      <c r="BU162" s="60">
        <f t="shared" si="189"/>
        <v>-14138499.7444668</v>
      </c>
      <c r="BV162" s="60">
        <f t="shared" si="189"/>
        <v>-17582854.045368038</v>
      </c>
      <c r="BW162" s="60">
        <f t="shared" si="179"/>
        <v>3793963.4288068684</v>
      </c>
    </row>
    <row r="163" spans="1:75">
      <c r="A163" s="58">
        <v>2018</v>
      </c>
      <c r="B163" s="29">
        <f>AVERAGE(K80:K91)</f>
        <v>40.5</v>
      </c>
      <c r="C163" s="9">
        <f>SUM(N80:N91)</f>
        <v>35182688</v>
      </c>
      <c r="D163" s="9">
        <f>SUM(R80:R91)</f>
        <v>35733030.865877539</v>
      </c>
      <c r="E163" s="9">
        <f t="shared" si="191"/>
        <v>868708.34567901236</v>
      </c>
      <c r="F163" s="9">
        <f t="shared" si="192"/>
        <v>882297.05841672933</v>
      </c>
      <c r="O163" s="10"/>
      <c r="U163" s="38"/>
      <c r="V163" s="38"/>
      <c r="W163" s="38"/>
      <c r="X163" s="38"/>
      <c r="Y163" s="38"/>
      <c r="Z163" s="38"/>
      <c r="AA163" s="38"/>
      <c r="AB163" s="38"/>
      <c r="AC163" s="38"/>
      <c r="AD163" s="38"/>
      <c r="AE163" s="38"/>
      <c r="AG163" s="17">
        <v>119</v>
      </c>
      <c r="AH163" s="17">
        <v>96471.022276254589</v>
      </c>
      <c r="AI163" s="17">
        <v>5243.6634380311298</v>
      </c>
      <c r="AJ163" s="17">
        <v>1.4015310485028061</v>
      </c>
      <c r="AQ163" s="1">
        <v>119</v>
      </c>
      <c r="AR163" s="7">
        <f t="shared" si="193"/>
        <v>110</v>
      </c>
      <c r="AS163" s="52">
        <f t="shared" si="135"/>
        <v>0.91164241164241167</v>
      </c>
      <c r="AT163" s="52">
        <f t="shared" si="136"/>
        <v>1.3509383667831778</v>
      </c>
      <c r="AU163" s="43"/>
      <c r="AV163" s="1">
        <v>119</v>
      </c>
      <c r="AW163" s="46">
        <f t="shared" si="137"/>
        <v>5243.6634380311298</v>
      </c>
      <c r="AX163" s="46">
        <f t="shared" si="165"/>
        <v>-3568.0611705471238</v>
      </c>
      <c r="AY163" s="46">
        <f t="shared" si="165"/>
        <v>-1927.4087272686229</v>
      </c>
      <c r="AZ163" s="46">
        <f t="shared" si="165"/>
        <v>-1938.1575772651049</v>
      </c>
      <c r="BA163" s="46">
        <f t="shared" si="165"/>
        <v>-1664.8518482025393</v>
      </c>
      <c r="BB163" s="46">
        <f t="shared" si="165"/>
        <v>3920.0724991893221</v>
      </c>
      <c r="BC163" s="46">
        <f t="shared" si="164"/>
        <v>7166.9656878029054</v>
      </c>
      <c r="BD163" s="46">
        <f t="shared" si="164"/>
        <v>-616.41662960241956</v>
      </c>
      <c r="BE163" s="46">
        <f t="shared" si="164"/>
        <v>407.65811031826888</v>
      </c>
      <c r="BF163" s="46">
        <f t="shared" si="164"/>
        <v>4410.9423470299807</v>
      </c>
      <c r="BG163" s="46">
        <f t="shared" si="164"/>
        <v>6084.232059662143</v>
      </c>
      <c r="BH163" s="46">
        <f t="shared" si="164"/>
        <v>3962.5160748852359</v>
      </c>
      <c r="BI163" s="46">
        <f t="shared" si="164"/>
        <v>4927.8454614251823</v>
      </c>
      <c r="BJ163" s="1">
        <v>119</v>
      </c>
      <c r="BK163" s="60">
        <f t="shared" si="190"/>
        <v>27496006.251344696</v>
      </c>
      <c r="BL163" s="60">
        <f t="shared" si="190"/>
        <v>-18709711.90465647</v>
      </c>
      <c r="BM163" s="60">
        <f t="shared" si="190"/>
        <v>-10106682.673320515</v>
      </c>
      <c r="BN163" s="60">
        <f t="shared" si="190"/>
        <v>-10163046.025047949</v>
      </c>
      <c r="BO163" s="60">
        <f t="shared" si="190"/>
        <v>-8729922.7661581244</v>
      </c>
      <c r="BP163" s="60">
        <f t="shared" si="190"/>
        <v>20555540.83843058</v>
      </c>
      <c r="BQ163" s="60">
        <f t="shared" si="189"/>
        <v>37581155.938756019</v>
      </c>
      <c r="BR163" s="60">
        <f t="shared" si="189"/>
        <v>-3232281.3432404776</v>
      </c>
      <c r="BS163" s="60">
        <f t="shared" si="189"/>
        <v>2137621.9282928989</v>
      </c>
      <c r="BT163" s="60">
        <f t="shared" si="189"/>
        <v>23129497.112384558</v>
      </c>
      <c r="BU163" s="60">
        <f t="shared" si="189"/>
        <v>31903665.199747484</v>
      </c>
      <c r="BV163" s="60">
        <f t="shared" si="189"/>
        <v>20778100.66448655</v>
      </c>
      <c r="BW163" s="60">
        <f t="shared" si="179"/>
        <v>25839963.074343111</v>
      </c>
    </row>
    <row r="164" spans="1:75" ht="15.75" thickBot="1">
      <c r="A164" s="58">
        <v>2019</v>
      </c>
      <c r="B164" s="29">
        <f>AVERAGE(K92:K103)</f>
        <v>38.583333333333336</v>
      </c>
      <c r="C164" s="9">
        <f>SUM(N92:N103)</f>
        <v>36692461</v>
      </c>
      <c r="D164" s="9">
        <f>SUM(R92:R103)</f>
        <v>36119595.238470271</v>
      </c>
      <c r="E164" s="9">
        <f t="shared" si="191"/>
        <v>950992.50971922243</v>
      </c>
      <c r="F164" s="9">
        <f t="shared" si="192"/>
        <v>936145.01697979099</v>
      </c>
      <c r="N164" s="10"/>
      <c r="O164" s="10"/>
      <c r="U164" s="38"/>
      <c r="V164" s="38"/>
      <c r="W164" s="38"/>
      <c r="X164" s="38"/>
      <c r="Y164" s="38"/>
      <c r="Z164" s="38"/>
      <c r="AA164" s="38"/>
      <c r="AB164" s="38"/>
      <c r="AC164" s="38"/>
      <c r="AD164" s="38"/>
      <c r="AE164" s="38"/>
      <c r="AG164" s="18">
        <v>120</v>
      </c>
      <c r="AH164" s="18">
        <v>105313.47923439695</v>
      </c>
      <c r="AI164" s="18">
        <v>1434.9913538383553</v>
      </c>
      <c r="AJ164" s="18">
        <v>0.38354577110171723</v>
      </c>
      <c r="AQ164" s="1">
        <v>120</v>
      </c>
      <c r="AR164" s="7">
        <f t="shared" si="193"/>
        <v>80</v>
      </c>
      <c r="AS164" s="52">
        <f t="shared" si="135"/>
        <v>0.66216216216216217</v>
      </c>
      <c r="AT164" s="52">
        <f t="shared" si="136"/>
        <v>0.41837128791165434</v>
      </c>
      <c r="AU164" s="43"/>
      <c r="AV164" s="1">
        <v>120</v>
      </c>
      <c r="AW164" s="46">
        <f t="shared" si="137"/>
        <v>1434.9913538383553</v>
      </c>
      <c r="AX164" s="46">
        <f t="shared" si="165"/>
        <v>5243.6634380311298</v>
      </c>
      <c r="AY164" s="46">
        <f t="shared" si="165"/>
        <v>-3568.0611705471238</v>
      </c>
      <c r="AZ164" s="46">
        <f t="shared" si="165"/>
        <v>-1927.4087272686229</v>
      </c>
      <c r="BA164" s="46">
        <f t="shared" si="165"/>
        <v>-1938.1575772651049</v>
      </c>
      <c r="BB164" s="46">
        <f t="shared" si="165"/>
        <v>-1664.8518482025393</v>
      </c>
      <c r="BC164" s="46">
        <f t="shared" si="164"/>
        <v>3920.0724991893221</v>
      </c>
      <c r="BD164" s="46">
        <f t="shared" si="164"/>
        <v>7166.9656878029054</v>
      </c>
      <c r="BE164" s="46">
        <f t="shared" si="164"/>
        <v>-616.41662960241956</v>
      </c>
      <c r="BF164" s="46">
        <f t="shared" si="164"/>
        <v>407.65811031826888</v>
      </c>
      <c r="BG164" s="46">
        <f t="shared" si="164"/>
        <v>4410.9423470299807</v>
      </c>
      <c r="BH164" s="46">
        <f t="shared" si="164"/>
        <v>6084.232059662143</v>
      </c>
      <c r="BI164" s="46">
        <f t="shared" si="164"/>
        <v>3962.5160748852359</v>
      </c>
      <c r="BJ164" s="1">
        <v>120</v>
      </c>
      <c r="BK164" s="60">
        <f t="shared" si="190"/>
        <v>2059200.1855909023</v>
      </c>
      <c r="BL164" s="60">
        <f t="shared" si="190"/>
        <v>7524611.6960131312</v>
      </c>
      <c r="BM164" s="60">
        <f t="shared" si="190"/>
        <v>-5120136.9297015332</v>
      </c>
      <c r="BN164" s="60">
        <f t="shared" si="190"/>
        <v>-2765814.858943074</v>
      </c>
      <c r="BO164" s="60">
        <f t="shared" si="190"/>
        <v>-2781239.3657517312</v>
      </c>
      <c r="BP164" s="60">
        <f t="shared" si="190"/>
        <v>-2389048.007592455</v>
      </c>
      <c r="BQ164" s="60">
        <f t="shared" si="189"/>
        <v>5625270.142756314</v>
      </c>
      <c r="BR164" s="60">
        <f t="shared" si="189"/>
        <v>10284533.79525353</v>
      </c>
      <c r="BS164" s="60">
        <f t="shared" si="189"/>
        <v>-884552.53384163301</v>
      </c>
      <c r="BT164" s="60">
        <f t="shared" si="189"/>
        <v>584985.86362884112</v>
      </c>
      <c r="BU164" s="60">
        <f t="shared" si="189"/>
        <v>6329664.130267621</v>
      </c>
      <c r="BV164" s="60">
        <f t="shared" si="189"/>
        <v>8730820.4003614783</v>
      </c>
      <c r="BW164" s="60">
        <f t="shared" si="179"/>
        <v>5686176.3069059355</v>
      </c>
    </row>
    <row r="165" spans="1:75">
      <c r="A165" s="58">
        <v>2020</v>
      </c>
      <c r="B165" s="29">
        <f>AVERAGE(K104:K115)</f>
        <v>37</v>
      </c>
      <c r="C165" s="9">
        <f>SUM(N104:N115)</f>
        <v>29699148</v>
      </c>
      <c r="D165" s="9">
        <f>SUM(R104:R115)</f>
        <v>30229188.209992491</v>
      </c>
      <c r="E165" s="9">
        <f t="shared" si="191"/>
        <v>802679.67567567562</v>
      </c>
      <c r="F165" s="9">
        <f t="shared" si="192"/>
        <v>817005.08675655385</v>
      </c>
      <c r="N165" s="10"/>
      <c r="O165" s="10"/>
      <c r="U165" s="38"/>
      <c r="V165" s="38"/>
      <c r="W165" s="38"/>
      <c r="X165" s="38"/>
      <c r="Y165" s="38"/>
      <c r="Z165" s="38"/>
      <c r="AA165" s="38"/>
      <c r="AB165" s="38"/>
      <c r="AC165" s="38"/>
      <c r="AD165" s="38"/>
      <c r="AE165" s="38"/>
    </row>
    <row r="166" spans="1:75">
      <c r="A166" s="58">
        <v>2021</v>
      </c>
      <c r="B166" s="29">
        <f>AVERAGE(K116:K127)</f>
        <v>37.916666666666664</v>
      </c>
      <c r="C166" s="9">
        <f>SUM(N116:N127)</f>
        <v>32627666</v>
      </c>
      <c r="D166" s="9">
        <f>SUM(R116:R127)</f>
        <v>33113651.006270804</v>
      </c>
      <c r="E166" s="9">
        <f t="shared" si="191"/>
        <v>860509.87252747256</v>
      </c>
      <c r="F166" s="9">
        <f>D166/B166</f>
        <v>873327.05950604321</v>
      </c>
      <c r="N166" s="10"/>
      <c r="O166" s="10"/>
      <c r="BJ166" s="53" t="s">
        <v>130</v>
      </c>
      <c r="BK166" s="53" t="s">
        <v>126</v>
      </c>
      <c r="BL166" s="53" t="s">
        <v>97</v>
      </c>
      <c r="BM166" s="53" t="s">
        <v>98</v>
      </c>
      <c r="BN166" s="53" t="s">
        <v>99</v>
      </c>
      <c r="BO166" s="53" t="s">
        <v>100</v>
      </c>
      <c r="BP166" s="53" t="s">
        <v>101</v>
      </c>
      <c r="BQ166" s="53" t="s">
        <v>102</v>
      </c>
      <c r="BR166" s="53" t="s">
        <v>103</v>
      </c>
      <c r="BS166" s="53" t="s">
        <v>104</v>
      </c>
      <c r="BT166" s="53" t="s">
        <v>105</v>
      </c>
      <c r="BU166" s="53" t="s">
        <v>106</v>
      </c>
      <c r="BV166" s="53" t="s">
        <v>107</v>
      </c>
      <c r="BW166" s="53" t="s">
        <v>108</v>
      </c>
    </row>
    <row r="167" spans="1:75">
      <c r="A167" s="58">
        <v>2022</v>
      </c>
      <c r="B167" s="29">
        <f>AVERAGE(K128:K139)</f>
        <v>37.333333333333336</v>
      </c>
      <c r="C167" s="9">
        <f>SUM(N128:N139)</f>
        <v>34935476</v>
      </c>
      <c r="D167" s="9">
        <f>SUM(R128:R139)</f>
        <v>34469939.651983753</v>
      </c>
      <c r="E167" s="9">
        <f t="shared" si="191"/>
        <v>935771.67857142852</v>
      </c>
      <c r="F167" s="9">
        <f>D167/B167</f>
        <v>923301.95496385044</v>
      </c>
      <c r="N167" s="10"/>
      <c r="O167" s="10"/>
      <c r="BJ167" s="7" t="s">
        <v>113</v>
      </c>
      <c r="BK167" s="7">
        <v>120</v>
      </c>
      <c r="BL167" s="7">
        <f t="shared" ref="BL167:BW167" si="194">COUNT(BL45:BL164)</f>
        <v>119</v>
      </c>
      <c r="BM167" s="7">
        <f t="shared" si="194"/>
        <v>118</v>
      </c>
      <c r="BN167" s="7">
        <f t="shared" si="194"/>
        <v>117</v>
      </c>
      <c r="BO167" s="7">
        <f t="shared" si="194"/>
        <v>116</v>
      </c>
      <c r="BP167" s="7">
        <f t="shared" si="194"/>
        <v>115</v>
      </c>
      <c r="BQ167" s="7">
        <f t="shared" si="194"/>
        <v>114</v>
      </c>
      <c r="BR167" s="7">
        <f t="shared" si="194"/>
        <v>113</v>
      </c>
      <c r="BS167" s="7">
        <f t="shared" si="194"/>
        <v>112</v>
      </c>
      <c r="BT167" s="7">
        <f t="shared" si="194"/>
        <v>111</v>
      </c>
      <c r="BU167" s="7">
        <f t="shared" si="194"/>
        <v>110</v>
      </c>
      <c r="BV167" s="7">
        <f t="shared" si="194"/>
        <v>109</v>
      </c>
      <c r="BW167" s="7">
        <f t="shared" si="194"/>
        <v>108</v>
      </c>
    </row>
    <row r="168" spans="1:75">
      <c r="A168" s="31" t="s">
        <v>91</v>
      </c>
      <c r="B168" s="7"/>
      <c r="C168" s="7"/>
      <c r="D168" s="7"/>
      <c r="E168" s="9">
        <f>AVERAGE(E157:E167)</f>
        <v>811700.16289843572</v>
      </c>
      <c r="F168" s="9">
        <f>AVERAGE(F157:F167)</f>
        <v>816614.27392098983</v>
      </c>
      <c r="N168" s="10"/>
      <c r="O168" s="10"/>
      <c r="AW168" s="44"/>
      <c r="BJ168" s="7" t="s">
        <v>110</v>
      </c>
      <c r="BK168" s="60">
        <f>SUM(BK45:BK164)/BK167</f>
        <v>13881291.897629002</v>
      </c>
      <c r="BL168" s="60">
        <f t="shared" ref="BL168:BW168" si="195">SUM(BL46:BL164)</f>
        <v>187846481.64254349</v>
      </c>
      <c r="BM168" s="60">
        <f t="shared" si="195"/>
        <v>293829205.57463586</v>
      </c>
      <c r="BN168" s="60">
        <f t="shared" si="195"/>
        <v>-13001414.536182817</v>
      </c>
      <c r="BO168" s="60">
        <f t="shared" si="195"/>
        <v>-160316280.29849729</v>
      </c>
      <c r="BP168" s="60">
        <f t="shared" si="195"/>
        <v>29539577.75878001</v>
      </c>
      <c r="BQ168" s="60">
        <f t="shared" si="195"/>
        <v>-82175980.896676704</v>
      </c>
      <c r="BR168" s="60">
        <f t="shared" si="195"/>
        <v>-34408968.046505153</v>
      </c>
      <c r="BS168" s="60">
        <f t="shared" si="195"/>
        <v>-141304871.43414271</v>
      </c>
      <c r="BT168" s="60">
        <f t="shared" si="195"/>
        <v>56337535.420086361</v>
      </c>
      <c r="BU168" s="60">
        <f t="shared" si="195"/>
        <v>-98788913.712288931</v>
      </c>
      <c r="BV168" s="60">
        <f t="shared" si="195"/>
        <v>157683555.93658203</v>
      </c>
      <c r="BW168" s="60">
        <f t="shared" si="195"/>
        <v>92671937.4524571</v>
      </c>
    </row>
    <row r="169" spans="1:75">
      <c r="A169" s="31" t="s">
        <v>92</v>
      </c>
      <c r="B169" s="7"/>
      <c r="C169" s="7"/>
      <c r="D169" s="7"/>
      <c r="E169" s="28"/>
      <c r="F169" s="28">
        <f>E168/F168-1</f>
        <v>-6.0176648627006113E-3</v>
      </c>
      <c r="BJ169" s="7" t="s">
        <v>111</v>
      </c>
      <c r="BK169" s="45">
        <f>BK168/BK168</f>
        <v>1</v>
      </c>
      <c r="BL169" s="45">
        <f>(BL168/$BK$167)/$BK$168</f>
        <v>0.11276957206616858</v>
      </c>
      <c r="BM169" s="45">
        <f>(BM168/$BK$167)/$BK$168</f>
        <v>0.17639400793381452</v>
      </c>
      <c r="BN169" s="45">
        <f t="shared" ref="BN169:BW169" si="196">(BN168/$BK$167)/$BK$168</f>
        <v>-7.8051179914574607E-3</v>
      </c>
      <c r="BO169" s="45">
        <f t="shared" si="196"/>
        <v>-9.6242411177569709E-2</v>
      </c>
      <c r="BP169" s="45">
        <f t="shared" si="196"/>
        <v>1.7733446555639347E-2</v>
      </c>
      <c r="BQ169" s="45">
        <f t="shared" si="196"/>
        <v>-4.933257263487173E-2</v>
      </c>
      <c r="BR169" s="45">
        <f t="shared" si="196"/>
        <v>-2.0656679688186654E-2</v>
      </c>
      <c r="BS169" s="45">
        <f t="shared" si="196"/>
        <v>-8.4829323089564354E-2</v>
      </c>
      <c r="BT169" s="45">
        <f t="shared" si="196"/>
        <v>3.382102078800335E-2</v>
      </c>
      <c r="BU169" s="45">
        <f t="shared" si="196"/>
        <v>-5.9305787506926617E-2</v>
      </c>
      <c r="BV169" s="45">
        <f t="shared" si="196"/>
        <v>9.4661912053682379E-2</v>
      </c>
      <c r="BW169" s="45">
        <f t="shared" si="196"/>
        <v>5.5633593121764809E-2</v>
      </c>
    </row>
    <row r="170" spans="1:75">
      <c r="BJ170" s="7" t="s">
        <v>109</v>
      </c>
      <c r="BK170" s="45"/>
      <c r="BL170" s="45">
        <f>(BL169^2/(BL167))*($BK$167*($BK$167+2))</f>
        <v>1.564508691273669</v>
      </c>
      <c r="BM170" s="45">
        <f>((BM169^2/BM167)+(BL169^2/BL167))*($BK$167*($BK$167+2))</f>
        <v>5.4248590806951569</v>
      </c>
      <c r="BN170" s="45">
        <f>((BN169^2/BN167)+(BM169^2/BM167)+(BL169^2/BL167))*($BK$167*($BK$167+2))</f>
        <v>5.43248187429207</v>
      </c>
      <c r="BO170" s="45">
        <f>((BO169^2/BO167)+(BN169^2/BN167)+(BM169^2/BM167)+(BL169^2/BL167))*($BK$167*($BK$167+2))</f>
        <v>6.601486090014034</v>
      </c>
      <c r="BP170" s="45">
        <f>((BP169^2/BP167)+(BO169^2/BO167)+(BN169^2/BN167)+(BM169^2/BM167)+(BL169^2/BL167))*($BK$167*($BK$167+2))</f>
        <v>6.6415201409314149</v>
      </c>
      <c r="BQ170" s="45">
        <f>((BQ169^2/BQ167)+(BP169^2/BP167)+(BO169^2/BO167)+(BN169^2/BN167)+(BM169^2/BM167)+(BL169^2/BL167))*($BK$167*($BK$167+2))</f>
        <v>6.9540588063825064</v>
      </c>
      <c r="BR170" s="45">
        <f>((BR169^2/BR167)+(BQ169^2/BQ167)+(BP169^2/BP167)+(BO169^2/BO167)+(BN169^2/BN167)+(BM169^2/BM167)+(BL169^2/BL167))*($BK$167*($BK$167+2))</f>
        <v>7.009340795820016</v>
      </c>
      <c r="BS170" s="45">
        <f>((BS169^2/BS167)+(BR169^2/BR167)+(BQ169^2/BQ167)+(BP169^2/BP167)+(BO169^2/BO167)+(BN169^2/BN167)+(BM169^2/BM167)+(BL169^2/BL167))*($BK$167*($BK$167+2))</f>
        <v>7.949962633118278</v>
      </c>
      <c r="BT170" s="45">
        <f>((BT169^2/BT167)+(BS169^2/BS167)+(BR169^2/BR167)+(BQ169^2/BQ167)+(BP169^2/BP167)+(BO169^2/BO167)+(BN169^2/BN167)+(BM169^2/BM167)+(BL169^2/BL167))*($BK$167*($BK$167+2))</f>
        <v>8.1008286834441066</v>
      </c>
      <c r="BU170" s="45">
        <f>((BU169^2/BU167)+(BT169^2/BT167)+(BS169^2/BS167)+(BR169^2/BR167)+(BQ169^2/BQ167)+(BP169^2/BP167)+(BO169^2/BO167)+(BN169^2/BN167)+(BM169^2/BM167)+(BL169^2/BL167))*($BK$167*($BK$167+2))</f>
        <v>8.5689328921877141</v>
      </c>
      <c r="BV170" s="45">
        <f>((BV169^2/BV167)+(BU169^2/BU167)+(BT169^2/BT167)+(BS169^2/BS167)+(BR169^2/BR167)+(BQ169^2/BQ167)+(BP169^2/BP167)+(BO169^2/BO167)+(BN169^2/BN167)+(BM169^2/BM167)+(BL169^2/BL167))*($BK$167*($BK$167+2))</f>
        <v>9.7724856258681676</v>
      </c>
      <c r="BW170" s="45">
        <f>((BW169^2/BW167)+(BV169^2/BV167)+(BU169^2/BU167)+(BT169^2/BT167)+(BS169^2/BS167)+(BR169^2/BR167)+(BQ169^2/BQ167)+(BP169^2/BP167)+(BO169^2/BO167)+(BN169^2/BN167)+(BM169^2/BM167)+(BL169^2/BL167))*($BK$167*($BK$167+2))</f>
        <v>10.192043176316883</v>
      </c>
    </row>
    <row r="171" spans="1:75">
      <c r="BJ171" s="7" t="s">
        <v>112</v>
      </c>
      <c r="BK171" s="45"/>
      <c r="BL171" s="45">
        <f>_xlfn.CHISQ.DIST.RT(BL170,BL173)</f>
        <v>0.21100628038439453</v>
      </c>
      <c r="BM171" s="45">
        <f>_xlfn.CHISQ.DIST.RT(BM170,BM173)</f>
        <v>6.6375349071852149E-2</v>
      </c>
      <c r="BN171" s="45">
        <f t="shared" ref="BN171:BW171" si="197">_xlfn.CHISQ.DIST.RT(BN170,BN173)</f>
        <v>0.14273318528838622</v>
      </c>
      <c r="BO171" s="45">
        <f t="shared" si="197"/>
        <v>0.15850720392424814</v>
      </c>
      <c r="BP171" s="45">
        <f t="shared" si="197"/>
        <v>0.24869469950719861</v>
      </c>
      <c r="BQ171" s="45">
        <f t="shared" si="197"/>
        <v>0.32511673685618936</v>
      </c>
      <c r="BR171" s="45">
        <f t="shared" si="197"/>
        <v>0.42790794532036064</v>
      </c>
      <c r="BS171" s="45">
        <f t="shared" si="197"/>
        <v>0.43837316227726641</v>
      </c>
      <c r="BT171" s="45">
        <f t="shared" si="197"/>
        <v>0.52401797035398567</v>
      </c>
      <c r="BU171" s="45">
        <f t="shared" si="197"/>
        <v>0.57344209891685494</v>
      </c>
      <c r="BV171" s="45">
        <f t="shared" si="197"/>
        <v>0.55096103228217586</v>
      </c>
      <c r="BW171" s="45">
        <f t="shared" si="197"/>
        <v>0.59911712699455277</v>
      </c>
    </row>
    <row r="172" spans="1:75">
      <c r="B172" s="38"/>
      <c r="C172" s="38"/>
      <c r="D172" s="38"/>
      <c r="E172" s="38"/>
      <c r="F172" s="38"/>
      <c r="G172" s="38"/>
      <c r="H172" s="38"/>
      <c r="I172" s="38"/>
      <c r="J172" s="38"/>
      <c r="K172" s="38"/>
      <c r="L172" s="38"/>
      <c r="M172" s="38"/>
      <c r="N172" s="38"/>
      <c r="BJ172" s="7" t="s">
        <v>127</v>
      </c>
      <c r="BK172" s="46">
        <f>AVERAGE(AW45:AW164)</f>
        <v>-2.3222431385268769E-11</v>
      </c>
      <c r="BL172" s="7"/>
      <c r="BM172" s="7"/>
      <c r="BN172" s="7"/>
      <c r="BO172" s="7"/>
      <c r="BP172" s="7"/>
      <c r="BQ172" s="7"/>
      <c r="BR172" s="7"/>
      <c r="BS172" s="7"/>
      <c r="BT172" s="7"/>
      <c r="BU172" s="7"/>
      <c r="BV172" s="7"/>
      <c r="BW172" s="7"/>
    </row>
    <row r="173" spans="1:75">
      <c r="B173" s="38"/>
      <c r="C173" s="38"/>
      <c r="D173" s="38"/>
      <c r="E173" s="38"/>
      <c r="F173" s="38"/>
      <c r="G173" s="38"/>
      <c r="H173" s="38"/>
      <c r="I173" s="38"/>
      <c r="J173" s="38"/>
      <c r="K173" s="38"/>
      <c r="L173" s="38"/>
      <c r="M173" s="38"/>
      <c r="N173" s="38"/>
      <c r="BJ173" s="7" t="s">
        <v>131</v>
      </c>
      <c r="BK173" s="7">
        <v>0</v>
      </c>
      <c r="BL173" s="7">
        <v>1</v>
      </c>
      <c r="BM173" s="7">
        <v>2</v>
      </c>
      <c r="BN173" s="7">
        <v>3</v>
      </c>
      <c r="BO173" s="7">
        <v>4</v>
      </c>
      <c r="BP173" s="7">
        <v>5</v>
      </c>
      <c r="BQ173" s="7">
        <v>6</v>
      </c>
      <c r="BR173" s="7">
        <v>7</v>
      </c>
      <c r="BS173" s="7">
        <v>8</v>
      </c>
      <c r="BT173" s="7">
        <v>9</v>
      </c>
      <c r="BU173" s="7">
        <v>10</v>
      </c>
      <c r="BV173" s="7">
        <v>11</v>
      </c>
      <c r="BW173" s="7">
        <v>12</v>
      </c>
    </row>
    <row r="174" spans="1:75">
      <c r="B174" s="38"/>
      <c r="C174" s="38"/>
      <c r="D174" s="38"/>
      <c r="E174" s="38"/>
      <c r="F174" s="38"/>
      <c r="G174" s="38"/>
      <c r="H174" s="38"/>
      <c r="I174" s="38"/>
      <c r="J174" s="38"/>
      <c r="K174" s="38"/>
      <c r="L174" s="38"/>
      <c r="M174" s="38"/>
      <c r="N174" s="38"/>
    </row>
    <row r="175" spans="1:75">
      <c r="B175" s="38"/>
      <c r="C175" s="38"/>
      <c r="D175" s="38"/>
      <c r="E175" s="38"/>
      <c r="F175" s="38"/>
      <c r="G175" s="38"/>
      <c r="H175" s="38"/>
      <c r="I175" s="38"/>
      <c r="J175" s="38"/>
      <c r="K175" s="38"/>
      <c r="L175" s="38"/>
      <c r="M175" s="38"/>
      <c r="N175" s="38"/>
    </row>
    <row r="176" spans="1:75">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L171:BW171">
    <cfRule type="cellIs" dxfId="4" priority="1" operator="lessThan">
      <formula>0.05</formula>
    </cfRule>
  </conditionalFormatting>
  <pageMargins left="0.7" right="0.7" top="0.75" bottom="0.75" header="0.3" footer="0.3"/>
  <pageSetup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AC366-5E16-4A08-B8E6-636CB530B26B}">
  <sheetPr>
    <tabColor rgb="FF002060"/>
  </sheetPr>
  <dimension ref="A1:BZ189"/>
  <sheetViews>
    <sheetView zoomScale="80" zoomScaleNormal="80" workbookViewId="0"/>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34" width="12.85546875" customWidth="1"/>
    <col min="52" max="52" width="15.140625" customWidth="1"/>
    <col min="53" max="53" width="17" customWidth="1"/>
    <col min="54" max="64" width="10.7109375" customWidth="1"/>
    <col min="66" max="66" width="16.140625" customWidth="1"/>
    <col min="67" max="67" width="17.140625" bestFit="1" customWidth="1"/>
    <col min="68" max="68" width="18.140625" customWidth="1"/>
    <col min="69" max="72" width="17.140625" bestFit="1" customWidth="1"/>
    <col min="73" max="74" width="16.140625" customWidth="1"/>
    <col min="75" max="75" width="20.140625" customWidth="1"/>
    <col min="76" max="76" width="19.42578125" customWidth="1"/>
    <col min="77" max="77" width="19" customWidth="1"/>
    <col min="78" max="78" width="18.42578125" customWidth="1"/>
  </cols>
  <sheetData>
    <row r="1" spans="1:37">
      <c r="A1" s="13" t="s">
        <v>93</v>
      </c>
      <c r="B1" s="13"/>
    </row>
    <row r="2" spans="1:37" ht="30">
      <c r="A2" s="34" t="s">
        <v>54</v>
      </c>
      <c r="B2" s="35" t="s">
        <v>9</v>
      </c>
      <c r="D2" s="75" t="str">
        <f>'WA Sch. 1-2'!D2</f>
        <v>Normal Period</v>
      </c>
      <c r="E2" s="75" t="str">
        <f>'WA Sch. 1-2'!E2</f>
        <v>2003-2022</v>
      </c>
    </row>
    <row r="3" spans="1:37">
      <c r="A3" s="36" t="s">
        <v>7</v>
      </c>
      <c r="B3" s="37">
        <f>AK24</f>
        <v>268.82873690269463</v>
      </c>
    </row>
    <row r="4" spans="1:37">
      <c r="A4" s="36" t="s">
        <v>8</v>
      </c>
      <c r="B4" s="37"/>
    </row>
    <row r="6" spans="1:37">
      <c r="A6" s="13" t="s">
        <v>172</v>
      </c>
      <c r="B6" s="12"/>
      <c r="C6" s="12"/>
      <c r="D6" s="12"/>
      <c r="E6" s="12"/>
      <c r="F6" s="12"/>
      <c r="G6" s="12"/>
      <c r="H6" s="12"/>
      <c r="I6" s="12"/>
      <c r="J6" s="12"/>
      <c r="K6" s="12"/>
      <c r="L6" s="12"/>
      <c r="M6" s="12"/>
      <c r="N6" s="12"/>
      <c r="O6" s="12"/>
      <c r="P6" s="12"/>
      <c r="Q6" s="12"/>
      <c r="R6" s="12"/>
      <c r="U6" s="13" t="s">
        <v>171</v>
      </c>
      <c r="V6" s="12"/>
      <c r="W6" s="12"/>
      <c r="X6" s="12"/>
      <c r="Y6" s="12"/>
      <c r="Z6" s="12"/>
      <c r="AA6" s="12"/>
      <c r="AB6" s="12"/>
      <c r="AC6" s="12"/>
      <c r="AD6" s="12"/>
      <c r="AE6" s="12"/>
      <c r="AF6" s="12"/>
      <c r="AG6" s="12"/>
      <c r="AH6" s="12"/>
    </row>
    <row r="7" spans="1:37">
      <c r="A7" s="1"/>
      <c r="B7" s="3" t="s">
        <v>3</v>
      </c>
      <c r="C7" s="3" t="s">
        <v>2</v>
      </c>
      <c r="D7" s="3" t="s">
        <v>1</v>
      </c>
      <c r="E7" s="4" t="s">
        <v>4</v>
      </c>
      <c r="F7" s="4" t="s">
        <v>5</v>
      </c>
      <c r="G7" s="4" t="s">
        <v>6</v>
      </c>
      <c r="H7" s="5" t="s">
        <v>11</v>
      </c>
      <c r="I7" s="5" t="s">
        <v>12</v>
      </c>
      <c r="J7" s="5" t="s">
        <v>10</v>
      </c>
      <c r="K7" s="4" t="s">
        <v>15</v>
      </c>
      <c r="L7" s="4" t="s">
        <v>150</v>
      </c>
      <c r="M7" s="14" t="s">
        <v>173</v>
      </c>
      <c r="N7" s="4" t="s">
        <v>151</v>
      </c>
      <c r="O7" s="4" t="s">
        <v>57</v>
      </c>
      <c r="P7" s="6" t="s">
        <v>13</v>
      </c>
      <c r="Q7" s="4" t="s">
        <v>14</v>
      </c>
      <c r="R7" s="4" t="s">
        <v>152</v>
      </c>
      <c r="U7" s="1"/>
      <c r="V7" s="4" t="s">
        <v>4</v>
      </c>
      <c r="W7" s="4" t="s">
        <v>53</v>
      </c>
      <c r="X7" s="4" t="s">
        <v>73</v>
      </c>
      <c r="Y7" s="11" t="s">
        <v>19</v>
      </c>
      <c r="Z7" s="11" t="s">
        <v>20</v>
      </c>
      <c r="AA7" s="11" t="s">
        <v>28</v>
      </c>
      <c r="AB7" s="11" t="s">
        <v>218</v>
      </c>
      <c r="AC7" s="11" t="s">
        <v>174</v>
      </c>
      <c r="AD7" s="11" t="s">
        <v>217</v>
      </c>
      <c r="AE7" s="11" t="s">
        <v>209</v>
      </c>
      <c r="AF7" s="11" t="s">
        <v>175</v>
      </c>
      <c r="AG7" s="11" t="s">
        <v>68</v>
      </c>
      <c r="AH7" s="4" t="str">
        <f>O7</f>
        <v>AC.UPC</v>
      </c>
      <c r="AJ7" t="s">
        <v>29</v>
      </c>
    </row>
    <row r="8" spans="1:37" ht="15.75" thickBot="1">
      <c r="A8" s="2">
        <v>40909</v>
      </c>
      <c r="B8" s="16">
        <f>'WA Sch. 1-2'!B9</f>
        <v>1095.1500000000001</v>
      </c>
      <c r="C8" s="8">
        <f>'WA Sch. 1-2'!C9</f>
        <v>1199353.5225000002</v>
      </c>
      <c r="D8" s="16">
        <f>'WA Sch. 1-2'!D9</f>
        <v>0</v>
      </c>
      <c r="E8" s="8">
        <f>'WA Sch. 1-2'!E9</f>
        <v>1086</v>
      </c>
      <c r="F8" s="8">
        <f>E8^2</f>
        <v>1179396</v>
      </c>
      <c r="G8" s="8">
        <f>'WA Sch. 1-2'!G9</f>
        <v>0</v>
      </c>
      <c r="H8" s="8">
        <f>B8-E8</f>
        <v>9.1500000000000909</v>
      </c>
      <c r="I8" s="8">
        <f t="shared" ref="I8:J39" si="0">C8-F8</f>
        <v>19957.522500000196</v>
      </c>
      <c r="J8" s="8">
        <f t="shared" si="0"/>
        <v>0</v>
      </c>
      <c r="K8" s="9">
        <v>5</v>
      </c>
      <c r="L8" s="9">
        <v>4470228</v>
      </c>
      <c r="M8" s="9">
        <v>41406</v>
      </c>
      <c r="N8" s="9">
        <f>L8+M8</f>
        <v>4511634</v>
      </c>
      <c r="O8" s="9">
        <f>N8/K8</f>
        <v>902326.8</v>
      </c>
      <c r="P8" s="8">
        <f>$B$3*H8+$B$4*I8</f>
        <v>2459.7829426596804</v>
      </c>
      <c r="Q8" s="8">
        <f>P8+O8</f>
        <v>904786.58294265973</v>
      </c>
      <c r="R8" s="9">
        <f t="shared" ref="R8:R71" si="1">Q8*K8</f>
        <v>4523932.9147132989</v>
      </c>
      <c r="S8" s="21"/>
      <c r="U8" s="2">
        <v>40909</v>
      </c>
      <c r="V8" s="63"/>
      <c r="W8" s="64"/>
      <c r="X8" s="64"/>
      <c r="Y8" s="64"/>
      <c r="Z8" s="64"/>
      <c r="AA8" s="64"/>
      <c r="AB8" s="64"/>
      <c r="AC8" s="64"/>
      <c r="AD8" s="64"/>
      <c r="AE8" s="64"/>
      <c r="AF8" s="64"/>
      <c r="AG8" s="64"/>
      <c r="AH8" s="63"/>
    </row>
    <row r="9" spans="1:37">
      <c r="A9" s="2">
        <v>40940</v>
      </c>
      <c r="B9" s="16">
        <f>'WA Sch. 1-2'!B10</f>
        <v>932.76424999999995</v>
      </c>
      <c r="C9" s="8">
        <f>'WA Sch. 1-2'!C10</f>
        <v>870049.14607806236</v>
      </c>
      <c r="D9" s="16">
        <f>'WA Sch. 1-2'!D10</f>
        <v>0</v>
      </c>
      <c r="E9" s="8">
        <f>'WA Sch. 1-2'!E10</f>
        <v>937.5</v>
      </c>
      <c r="F9" s="8">
        <f t="shared" ref="F9:F72" si="2">E9^2</f>
        <v>878906.25</v>
      </c>
      <c r="G9" s="8">
        <f>'WA Sch. 1-2'!G10</f>
        <v>0</v>
      </c>
      <c r="H9" s="8">
        <f t="shared" ref="H9:J40" si="3">B9-E9</f>
        <v>-4.7357500000000528</v>
      </c>
      <c r="I9" s="8">
        <f t="shared" si="0"/>
        <v>-8857.1039219376398</v>
      </c>
      <c r="J9" s="8">
        <f t="shared" si="0"/>
        <v>0</v>
      </c>
      <c r="K9" s="9">
        <v>6</v>
      </c>
      <c r="L9" s="9">
        <v>4511634</v>
      </c>
      <c r="M9" s="9">
        <v>-332245</v>
      </c>
      <c r="N9" s="9">
        <f t="shared" ref="N9:N72" si="4">L9+M9</f>
        <v>4179389</v>
      </c>
      <c r="O9" s="9">
        <f t="shared" ref="O9:O72" si="5">N9/K9</f>
        <v>696564.83333333337</v>
      </c>
      <c r="P9" s="8">
        <f t="shared" ref="P9:P72" si="6">$B$3*H9+$B$4*I9</f>
        <v>-1273.1056907869502</v>
      </c>
      <c r="Q9" s="8">
        <f t="shared" ref="Q9:Q72" si="7">P9+O9</f>
        <v>695291.72764254641</v>
      </c>
      <c r="R9" s="9">
        <f t="shared" si="1"/>
        <v>4171750.3658552784</v>
      </c>
      <c r="S9" s="21"/>
      <c r="U9" s="2">
        <v>40940</v>
      </c>
      <c r="V9" s="63"/>
      <c r="W9" s="64"/>
      <c r="X9" s="64"/>
      <c r="Y9" s="64"/>
      <c r="Z9" s="64"/>
      <c r="AA9" s="64"/>
      <c r="AB9" s="64"/>
      <c r="AC9" s="64"/>
      <c r="AD9" s="64"/>
      <c r="AE9" s="64"/>
      <c r="AF9" s="64"/>
      <c r="AG9" s="64"/>
      <c r="AH9" s="63"/>
      <c r="AJ9" s="20" t="s">
        <v>30</v>
      </c>
      <c r="AK9" s="20"/>
    </row>
    <row r="10" spans="1:37">
      <c r="A10" s="2">
        <v>40969</v>
      </c>
      <c r="B10" s="16">
        <f>'WA Sch. 1-2'!B11</f>
        <v>767.35</v>
      </c>
      <c r="C10" s="8">
        <f>'WA Sch. 1-2'!C11</f>
        <v>588826.02250000008</v>
      </c>
      <c r="D10" s="16">
        <f>'WA Sch. 1-2'!D11</f>
        <v>0</v>
      </c>
      <c r="E10" s="8">
        <f>'WA Sch. 1-2'!E11</f>
        <v>817.5</v>
      </c>
      <c r="F10" s="8">
        <f t="shared" si="2"/>
        <v>668306.25</v>
      </c>
      <c r="G10" s="8">
        <f>'WA Sch. 1-2'!G11</f>
        <v>0</v>
      </c>
      <c r="H10" s="8">
        <f t="shared" si="3"/>
        <v>-50.149999999999977</v>
      </c>
      <c r="I10" s="8">
        <f t="shared" si="0"/>
        <v>-79480.227499999921</v>
      </c>
      <c r="J10" s="8">
        <f t="shared" si="0"/>
        <v>0</v>
      </c>
      <c r="K10" s="9">
        <v>5</v>
      </c>
      <c r="L10" s="9">
        <v>4180297</v>
      </c>
      <c r="M10" s="9">
        <v>-3131</v>
      </c>
      <c r="N10" s="9">
        <f t="shared" si="4"/>
        <v>4177166</v>
      </c>
      <c r="O10" s="9">
        <f t="shared" si="5"/>
        <v>835433.2</v>
      </c>
      <c r="P10" s="8">
        <f t="shared" si="6"/>
        <v>-13481.76115567013</v>
      </c>
      <c r="Q10" s="8">
        <f t="shared" si="7"/>
        <v>821951.43884432979</v>
      </c>
      <c r="R10" s="9">
        <f t="shared" si="1"/>
        <v>4109757.1942216489</v>
      </c>
      <c r="S10" s="21"/>
      <c r="U10" s="2">
        <v>40969</v>
      </c>
      <c r="V10" s="63"/>
      <c r="W10" s="64"/>
      <c r="X10" s="64"/>
      <c r="Y10" s="64"/>
      <c r="Z10" s="64"/>
      <c r="AA10" s="64"/>
      <c r="AB10" s="64"/>
      <c r="AC10" s="64"/>
      <c r="AD10" s="64"/>
      <c r="AE10" s="64"/>
      <c r="AF10" s="64"/>
      <c r="AG10" s="64"/>
      <c r="AH10" s="63"/>
      <c r="AJ10" s="17" t="s">
        <v>31</v>
      </c>
      <c r="AK10" s="17">
        <v>0.98521960475194026</v>
      </c>
    </row>
    <row r="11" spans="1:37">
      <c r="A11" s="2">
        <v>41000</v>
      </c>
      <c r="B11" s="16">
        <f>'WA Sch. 1-2'!B12</f>
        <v>547.15</v>
      </c>
      <c r="C11" s="8">
        <f>'WA Sch. 1-2'!C12</f>
        <v>299373.1225</v>
      </c>
      <c r="D11" s="16">
        <f>'WA Sch. 1-2'!D12</f>
        <v>0.375</v>
      </c>
      <c r="E11" s="8">
        <f>'WA Sch. 1-2'!E12</f>
        <v>502.5</v>
      </c>
      <c r="F11" s="8">
        <f t="shared" si="2"/>
        <v>252506.25</v>
      </c>
      <c r="G11" s="8">
        <f>'WA Sch. 1-2'!G12</f>
        <v>1.5</v>
      </c>
      <c r="H11" s="8">
        <f t="shared" si="3"/>
        <v>44.649999999999977</v>
      </c>
      <c r="I11" s="8">
        <f t="shared" si="0"/>
        <v>46866.872499999998</v>
      </c>
      <c r="J11" s="8">
        <f t="shared" si="0"/>
        <v>-1.125</v>
      </c>
      <c r="K11" s="9">
        <v>5</v>
      </c>
      <c r="L11" s="9">
        <v>4176258</v>
      </c>
      <c r="M11" s="9">
        <v>-661116</v>
      </c>
      <c r="N11" s="9">
        <f t="shared" si="4"/>
        <v>3515142</v>
      </c>
      <c r="O11" s="9">
        <f t="shared" si="5"/>
        <v>703028.4</v>
      </c>
      <c r="P11" s="8">
        <f t="shared" si="6"/>
        <v>12003.203102705309</v>
      </c>
      <c r="Q11" s="8">
        <f t="shared" si="7"/>
        <v>715031.60310270532</v>
      </c>
      <c r="R11" s="9">
        <f t="shared" si="1"/>
        <v>3575158.0155135267</v>
      </c>
      <c r="S11" s="21"/>
      <c r="U11" s="2">
        <v>41000</v>
      </c>
      <c r="V11" s="63"/>
      <c r="W11" s="64"/>
      <c r="X11" s="64"/>
      <c r="Y11" s="64"/>
      <c r="Z11" s="64"/>
      <c r="AA11" s="64"/>
      <c r="AB11" s="64"/>
      <c r="AC11" s="64"/>
      <c r="AD11" s="64"/>
      <c r="AE11" s="64"/>
      <c r="AF11" s="64"/>
      <c r="AG11" s="64"/>
      <c r="AH11" s="63"/>
      <c r="AJ11" s="17" t="s">
        <v>32</v>
      </c>
      <c r="AK11" s="17">
        <v>0.97065766958756949</v>
      </c>
    </row>
    <row r="12" spans="1:37">
      <c r="A12" s="2">
        <v>41030</v>
      </c>
      <c r="B12" s="16">
        <f>'WA Sch. 1-2'!B13</f>
        <v>290.02499999999998</v>
      </c>
      <c r="C12" s="8">
        <f>'WA Sch. 1-2'!C13</f>
        <v>84114.500624999986</v>
      </c>
      <c r="D12" s="16">
        <f>'WA Sch. 1-2'!D13</f>
        <v>14.95</v>
      </c>
      <c r="E12" s="8">
        <f>'WA Sch. 1-2'!E13</f>
        <v>352.5</v>
      </c>
      <c r="F12" s="8">
        <f t="shared" si="2"/>
        <v>124256.25</v>
      </c>
      <c r="G12" s="8">
        <f>'WA Sch. 1-2'!G13</f>
        <v>7.5</v>
      </c>
      <c r="H12" s="8">
        <f t="shared" si="3"/>
        <v>-62.475000000000023</v>
      </c>
      <c r="I12" s="8">
        <f t="shared" si="0"/>
        <v>-40141.749375000014</v>
      </c>
      <c r="J12" s="8">
        <f t="shared" si="0"/>
        <v>7.4499999999999993</v>
      </c>
      <c r="K12" s="9">
        <v>6</v>
      </c>
      <c r="L12" s="9">
        <v>3515142</v>
      </c>
      <c r="M12" s="9">
        <v>-262169</v>
      </c>
      <c r="N12" s="9">
        <f t="shared" si="4"/>
        <v>3252973</v>
      </c>
      <c r="O12" s="9">
        <f t="shared" si="5"/>
        <v>542162.16666666663</v>
      </c>
      <c r="P12" s="8">
        <f t="shared" si="6"/>
        <v>-16795.075337995851</v>
      </c>
      <c r="Q12" s="8">
        <f t="shared" si="7"/>
        <v>525367.09132867074</v>
      </c>
      <c r="R12" s="9">
        <f t="shared" si="1"/>
        <v>3152202.5479720244</v>
      </c>
      <c r="S12" s="21"/>
      <c r="U12" s="2">
        <v>41030</v>
      </c>
      <c r="V12" s="63"/>
      <c r="W12" s="64"/>
      <c r="X12" s="64"/>
      <c r="Y12" s="64"/>
      <c r="Z12" s="64"/>
      <c r="AA12" s="64"/>
      <c r="AB12" s="64"/>
      <c r="AC12" s="64"/>
      <c r="AD12" s="64"/>
      <c r="AE12" s="64"/>
      <c r="AF12" s="64"/>
      <c r="AG12" s="64"/>
      <c r="AH12" s="63"/>
      <c r="AJ12" s="17" t="s">
        <v>33</v>
      </c>
      <c r="AK12" s="17">
        <v>0.96641540494962774</v>
      </c>
    </row>
    <row r="13" spans="1:37">
      <c r="A13" s="2">
        <v>41061</v>
      </c>
      <c r="B13" s="16">
        <f>'WA Sch. 1-2'!B14</f>
        <v>126.95</v>
      </c>
      <c r="C13" s="8">
        <f>'WA Sch. 1-2'!C14</f>
        <v>16116.302500000002</v>
      </c>
      <c r="D13" s="16">
        <f>'WA Sch. 1-2'!D14</f>
        <v>68</v>
      </c>
      <c r="E13" s="8">
        <f>'WA Sch. 1-2'!E14</f>
        <v>181</v>
      </c>
      <c r="F13" s="8">
        <f t="shared" si="2"/>
        <v>32761</v>
      </c>
      <c r="G13" s="8">
        <f>'WA Sch. 1-2'!G14</f>
        <v>18.5</v>
      </c>
      <c r="H13" s="8">
        <f t="shared" si="3"/>
        <v>-54.05</v>
      </c>
      <c r="I13" s="8">
        <f t="shared" si="0"/>
        <v>-16644.697499999998</v>
      </c>
      <c r="J13" s="8">
        <f t="shared" si="0"/>
        <v>49.5</v>
      </c>
      <c r="K13" s="9">
        <v>5</v>
      </c>
      <c r="L13" s="9">
        <v>3252973</v>
      </c>
      <c r="M13" s="9">
        <v>75692</v>
      </c>
      <c r="N13" s="9">
        <f t="shared" si="4"/>
        <v>3328665</v>
      </c>
      <c r="O13" s="9">
        <f t="shared" si="5"/>
        <v>665733</v>
      </c>
      <c r="P13" s="8">
        <f t="shared" si="6"/>
        <v>-14530.193229590644</v>
      </c>
      <c r="Q13" s="8">
        <f t="shared" si="7"/>
        <v>651202.80677040934</v>
      </c>
      <c r="R13" s="9">
        <f t="shared" si="1"/>
        <v>3256014.0338520468</v>
      </c>
      <c r="S13" s="21"/>
      <c r="U13" s="2">
        <v>41061</v>
      </c>
      <c r="V13" s="63"/>
      <c r="W13" s="64"/>
      <c r="X13" s="64"/>
      <c r="Y13" s="64"/>
      <c r="Z13" s="64"/>
      <c r="AA13" s="64"/>
      <c r="AB13" s="64"/>
      <c r="AC13" s="64"/>
      <c r="AD13" s="64"/>
      <c r="AE13" s="64"/>
      <c r="AF13" s="64"/>
      <c r="AG13" s="64"/>
      <c r="AH13" s="63"/>
      <c r="AJ13" s="17" t="s">
        <v>34</v>
      </c>
      <c r="AK13" s="17">
        <v>21777.476138302398</v>
      </c>
    </row>
    <row r="14" spans="1:37" ht="15.75" thickBot="1">
      <c r="A14" s="2">
        <v>41091</v>
      </c>
      <c r="B14" s="16">
        <f>'WA Sch. 1-2'!B15</f>
        <v>14.1</v>
      </c>
      <c r="C14" s="8">
        <f>'WA Sch. 1-2'!C15</f>
        <v>198.81</v>
      </c>
      <c r="D14" s="16">
        <f>'WA Sch. 1-2'!D15</f>
        <v>240.05</v>
      </c>
      <c r="E14" s="8">
        <f>'WA Sch. 1-2'!E15</f>
        <v>21</v>
      </c>
      <c r="F14" s="8">
        <f t="shared" si="2"/>
        <v>441</v>
      </c>
      <c r="G14" s="8">
        <f>'WA Sch. 1-2'!G15</f>
        <v>241.5</v>
      </c>
      <c r="H14" s="8">
        <f t="shared" si="3"/>
        <v>-6.9</v>
      </c>
      <c r="I14" s="8">
        <f t="shared" si="0"/>
        <v>-242.19</v>
      </c>
      <c r="J14" s="8">
        <f t="shared" si="0"/>
        <v>-1.4499999999999886</v>
      </c>
      <c r="K14" s="9">
        <v>5</v>
      </c>
      <c r="L14" s="9">
        <v>3328665</v>
      </c>
      <c r="M14" s="9">
        <v>-202300</v>
      </c>
      <c r="N14" s="9">
        <f t="shared" si="4"/>
        <v>3126365</v>
      </c>
      <c r="O14" s="9">
        <f t="shared" si="5"/>
        <v>625273</v>
      </c>
      <c r="P14" s="8">
        <f t="shared" si="6"/>
        <v>-1854.918284628593</v>
      </c>
      <c r="Q14" s="8">
        <f t="shared" si="7"/>
        <v>623418.08171537146</v>
      </c>
      <c r="R14" s="9">
        <f t="shared" si="1"/>
        <v>3117090.4085768573</v>
      </c>
      <c r="S14" s="21"/>
      <c r="U14" s="2">
        <v>41091</v>
      </c>
      <c r="V14" s="63"/>
      <c r="W14" s="64"/>
      <c r="X14" s="64"/>
      <c r="Y14" s="64"/>
      <c r="Z14" s="64"/>
      <c r="AA14" s="64"/>
      <c r="AB14" s="64"/>
      <c r="AC14" s="64"/>
      <c r="AD14" s="64"/>
      <c r="AE14" s="64"/>
      <c r="AF14" s="64"/>
      <c r="AG14" s="64"/>
      <c r="AH14" s="63"/>
      <c r="AJ14" s="18" t="s">
        <v>35</v>
      </c>
      <c r="AK14" s="18">
        <v>96</v>
      </c>
    </row>
    <row r="15" spans="1:37">
      <c r="A15" s="2">
        <v>41122</v>
      </c>
      <c r="B15" s="16">
        <f>'WA Sch. 1-2'!B16</f>
        <v>19.350000000000001</v>
      </c>
      <c r="C15" s="8">
        <f>'WA Sch. 1-2'!C16</f>
        <v>374.42250000000007</v>
      </c>
      <c r="D15" s="16">
        <f>'WA Sch. 1-2'!D16</f>
        <v>204.95</v>
      </c>
      <c r="E15" s="8">
        <f>'WA Sch. 1-2'!E16</f>
        <v>16</v>
      </c>
      <c r="F15" s="8">
        <f t="shared" si="2"/>
        <v>256</v>
      </c>
      <c r="G15" s="8">
        <f>'WA Sch. 1-2'!G16</f>
        <v>222</v>
      </c>
      <c r="H15" s="8">
        <f t="shared" si="3"/>
        <v>3.3500000000000014</v>
      </c>
      <c r="I15" s="8">
        <f t="shared" si="0"/>
        <v>118.42250000000007</v>
      </c>
      <c r="J15" s="8">
        <f t="shared" si="0"/>
        <v>-17.050000000000011</v>
      </c>
      <c r="K15" s="9">
        <v>7</v>
      </c>
      <c r="L15" s="9">
        <v>3126365</v>
      </c>
      <c r="M15" s="9">
        <v>-37966</v>
      </c>
      <c r="N15" s="9">
        <f t="shared" si="4"/>
        <v>3088399</v>
      </c>
      <c r="O15" s="9">
        <f t="shared" si="5"/>
        <v>441199.85714285716</v>
      </c>
      <c r="P15" s="8">
        <f t="shared" si="6"/>
        <v>900.57626862402742</v>
      </c>
      <c r="Q15" s="8">
        <f t="shared" si="7"/>
        <v>442100.43341148121</v>
      </c>
      <c r="R15" s="9">
        <f t="shared" si="1"/>
        <v>3094703.0338803683</v>
      </c>
      <c r="S15" s="21"/>
      <c r="U15" s="2">
        <v>41122</v>
      </c>
      <c r="V15" s="63"/>
      <c r="W15" s="64"/>
      <c r="X15" s="64"/>
      <c r="Y15" s="64"/>
      <c r="Z15" s="64"/>
      <c r="AA15" s="64"/>
      <c r="AB15" s="64"/>
      <c r="AC15" s="64"/>
      <c r="AD15" s="64"/>
      <c r="AE15" s="64"/>
      <c r="AF15" s="64"/>
      <c r="AG15" s="64"/>
      <c r="AH15" s="63"/>
    </row>
    <row r="16" spans="1:37" ht="15.75" thickBot="1">
      <c r="A16" s="2">
        <v>41153</v>
      </c>
      <c r="B16" s="16">
        <f>'WA Sch. 1-2'!B17</f>
        <v>152.32499999999999</v>
      </c>
      <c r="C16" s="8">
        <f>'WA Sch. 1-2'!C17</f>
        <v>23202.905624999996</v>
      </c>
      <c r="D16" s="16">
        <f>'WA Sch. 1-2'!D17</f>
        <v>43.875</v>
      </c>
      <c r="E16" s="8">
        <f>'WA Sch. 1-2'!E17</f>
        <v>72.5</v>
      </c>
      <c r="F16" s="8">
        <f t="shared" si="2"/>
        <v>5256.25</v>
      </c>
      <c r="G16" s="8">
        <f>'WA Sch. 1-2'!G17</f>
        <v>25</v>
      </c>
      <c r="H16" s="8">
        <f t="shared" si="3"/>
        <v>79.824999999999989</v>
      </c>
      <c r="I16" s="8">
        <f t="shared" si="0"/>
        <v>17946.655624999996</v>
      </c>
      <c r="J16" s="8">
        <f t="shared" si="0"/>
        <v>18.875</v>
      </c>
      <c r="K16" s="9">
        <v>5</v>
      </c>
      <c r="L16" s="9">
        <v>3088399</v>
      </c>
      <c r="M16" s="9">
        <v>201331</v>
      </c>
      <c r="N16" s="9">
        <f t="shared" si="4"/>
        <v>3289730</v>
      </c>
      <c r="O16" s="9">
        <f t="shared" si="5"/>
        <v>657946</v>
      </c>
      <c r="P16" s="8">
        <f t="shared" si="6"/>
        <v>21459.253923257595</v>
      </c>
      <c r="Q16" s="8">
        <f t="shared" si="7"/>
        <v>679405.25392325758</v>
      </c>
      <c r="R16" s="9">
        <f t="shared" si="1"/>
        <v>3397026.2696162881</v>
      </c>
      <c r="S16" s="21"/>
      <c r="U16" s="2">
        <v>41153</v>
      </c>
      <c r="V16" s="63"/>
      <c r="W16" s="64"/>
      <c r="X16" s="64"/>
      <c r="Y16" s="64"/>
      <c r="Z16" s="64"/>
      <c r="AA16" s="64"/>
      <c r="AB16" s="64"/>
      <c r="AC16" s="64"/>
      <c r="AD16" s="64"/>
      <c r="AE16" s="64"/>
      <c r="AF16" s="64"/>
      <c r="AG16" s="64"/>
      <c r="AH16" s="63"/>
      <c r="AJ16" t="s">
        <v>36</v>
      </c>
    </row>
    <row r="17" spans="1:74">
      <c r="A17" s="2">
        <v>41183</v>
      </c>
      <c r="B17" s="16">
        <f>'WA Sch. 1-2'!B18</f>
        <v>510.4</v>
      </c>
      <c r="C17" s="8">
        <f>'WA Sch. 1-2'!C18</f>
        <v>260508.15999999997</v>
      </c>
      <c r="D17" s="16">
        <f>'WA Sch. 1-2'!D18</f>
        <v>0.65</v>
      </c>
      <c r="E17" s="8">
        <f>'WA Sch. 1-2'!E18</f>
        <v>511.5</v>
      </c>
      <c r="F17" s="8">
        <f t="shared" si="2"/>
        <v>261632.25</v>
      </c>
      <c r="G17" s="8">
        <f>'WA Sch. 1-2'!G18</f>
        <v>0</v>
      </c>
      <c r="H17" s="8">
        <f t="shared" si="3"/>
        <v>-1.1000000000000227</v>
      </c>
      <c r="I17" s="8">
        <f t="shared" si="0"/>
        <v>-1124.0900000000256</v>
      </c>
      <c r="J17" s="8">
        <f t="shared" si="0"/>
        <v>0.65</v>
      </c>
      <c r="K17" s="9">
        <v>6</v>
      </c>
      <c r="L17" s="9">
        <v>3289730</v>
      </c>
      <c r="M17" s="9">
        <v>584150</v>
      </c>
      <c r="N17" s="9">
        <f t="shared" si="4"/>
        <v>3873880</v>
      </c>
      <c r="O17" s="9">
        <f t="shared" si="5"/>
        <v>645646.66666666663</v>
      </c>
      <c r="P17" s="8">
        <f t="shared" si="6"/>
        <v>-295.7116105929702</v>
      </c>
      <c r="Q17" s="8">
        <f t="shared" si="7"/>
        <v>645350.95505607361</v>
      </c>
      <c r="R17" s="9">
        <f t="shared" si="1"/>
        <v>3872105.7303364417</v>
      </c>
      <c r="S17" s="21"/>
      <c r="U17" s="2">
        <v>41183</v>
      </c>
      <c r="V17" s="63"/>
      <c r="W17" s="64"/>
      <c r="X17" s="64"/>
      <c r="Y17" s="64"/>
      <c r="Z17" s="64"/>
      <c r="AA17" s="64"/>
      <c r="AB17" s="64"/>
      <c r="AC17" s="64"/>
      <c r="AD17" s="64"/>
      <c r="AE17" s="64"/>
      <c r="AF17" s="64"/>
      <c r="AG17" s="64"/>
      <c r="AH17" s="63"/>
      <c r="AJ17" s="19"/>
      <c r="AK17" s="19" t="s">
        <v>41</v>
      </c>
      <c r="AL17" s="19" t="s">
        <v>42</v>
      </c>
      <c r="AM17" s="19" t="s">
        <v>43</v>
      </c>
      <c r="AN17" s="19" t="s">
        <v>44</v>
      </c>
      <c r="AO17" s="19" t="s">
        <v>45</v>
      </c>
    </row>
    <row r="18" spans="1:74">
      <c r="A18" s="2">
        <v>41214</v>
      </c>
      <c r="B18" s="16">
        <f>'WA Sch. 1-2'!B19</f>
        <v>874.97500000000002</v>
      </c>
      <c r="C18" s="8">
        <f>'WA Sch. 1-2'!C19</f>
        <v>765581.25062499999</v>
      </c>
      <c r="D18" s="16">
        <f>'WA Sch. 1-2'!D19</f>
        <v>0</v>
      </c>
      <c r="E18" s="8">
        <f>'WA Sch. 1-2'!E19</f>
        <v>781</v>
      </c>
      <c r="F18" s="8">
        <f t="shared" si="2"/>
        <v>609961</v>
      </c>
      <c r="G18" s="8">
        <f>'WA Sch. 1-2'!G19</f>
        <v>0</v>
      </c>
      <c r="H18" s="8">
        <f t="shared" si="3"/>
        <v>93.975000000000023</v>
      </c>
      <c r="I18" s="8">
        <f t="shared" si="0"/>
        <v>155620.25062499999</v>
      </c>
      <c r="J18" s="8">
        <f t="shared" si="0"/>
        <v>0</v>
      </c>
      <c r="K18" s="9">
        <v>5</v>
      </c>
      <c r="L18" s="9">
        <v>3873880</v>
      </c>
      <c r="M18" s="9">
        <v>291579</v>
      </c>
      <c r="N18" s="9">
        <f t="shared" si="4"/>
        <v>4165459</v>
      </c>
      <c r="O18" s="9">
        <f t="shared" si="5"/>
        <v>833091.8</v>
      </c>
      <c r="P18" s="8">
        <f t="shared" si="6"/>
        <v>25263.180550430734</v>
      </c>
      <c r="Q18" s="8">
        <f t="shared" si="7"/>
        <v>858354.98055043083</v>
      </c>
      <c r="R18" s="9">
        <f t="shared" si="1"/>
        <v>4291774.9027521545</v>
      </c>
      <c r="S18" s="21"/>
      <c r="U18" s="2">
        <v>41214</v>
      </c>
      <c r="V18" s="63"/>
      <c r="W18" s="64"/>
      <c r="X18" s="64"/>
      <c r="Y18" s="64"/>
      <c r="Z18" s="64"/>
      <c r="AA18" s="64"/>
      <c r="AB18" s="64"/>
      <c r="AC18" s="64"/>
      <c r="AD18" s="64"/>
      <c r="AE18" s="64"/>
      <c r="AF18" s="64"/>
      <c r="AG18" s="64"/>
      <c r="AH18" s="63"/>
      <c r="AJ18" s="17" t="s">
        <v>37</v>
      </c>
      <c r="AK18" s="17">
        <v>12</v>
      </c>
      <c r="AL18" s="17">
        <v>1302160966193.9722</v>
      </c>
      <c r="AM18" s="17">
        <v>108513413849.49768</v>
      </c>
      <c r="AN18" s="17">
        <v>228.8064872017292</v>
      </c>
      <c r="AO18" s="17">
        <v>3.1580852902183847E-58</v>
      </c>
    </row>
    <row r="19" spans="1:74">
      <c r="A19" s="2">
        <v>41244</v>
      </c>
      <c r="B19" s="16">
        <f>'WA Sch. 1-2'!B20</f>
        <v>1138.7249999999999</v>
      </c>
      <c r="C19" s="8">
        <f>'WA Sch. 1-2'!C20</f>
        <v>1296694.6256249999</v>
      </c>
      <c r="D19" s="16">
        <f>'WA Sch. 1-2'!D20</f>
        <v>0</v>
      </c>
      <c r="E19" s="8">
        <f>'WA Sch. 1-2'!E20</f>
        <v>1045.5</v>
      </c>
      <c r="F19" s="8">
        <f t="shared" si="2"/>
        <v>1093070.25</v>
      </c>
      <c r="G19" s="8">
        <f>'WA Sch. 1-2'!G20</f>
        <v>0</v>
      </c>
      <c r="H19" s="8">
        <f t="shared" si="3"/>
        <v>93.224999999999909</v>
      </c>
      <c r="I19" s="8">
        <f t="shared" si="0"/>
        <v>203624.37562499987</v>
      </c>
      <c r="J19" s="8">
        <f t="shared" si="0"/>
        <v>0</v>
      </c>
      <c r="K19" s="9">
        <v>8</v>
      </c>
      <c r="L19" s="9">
        <v>4165459</v>
      </c>
      <c r="M19" s="9">
        <v>276551</v>
      </c>
      <c r="N19" s="9">
        <f t="shared" si="4"/>
        <v>4442010</v>
      </c>
      <c r="O19" s="9">
        <f t="shared" si="5"/>
        <v>555251.25</v>
      </c>
      <c r="P19" s="8">
        <f t="shared" si="6"/>
        <v>25061.558997753684</v>
      </c>
      <c r="Q19" s="8">
        <f t="shared" si="7"/>
        <v>580312.80899775366</v>
      </c>
      <c r="R19" s="9">
        <f t="shared" si="1"/>
        <v>4642502.4719820293</v>
      </c>
      <c r="S19" s="21"/>
      <c r="U19" s="2">
        <v>41244</v>
      </c>
      <c r="V19" s="63"/>
      <c r="W19" s="64"/>
      <c r="X19" s="64"/>
      <c r="Y19" s="64"/>
      <c r="Z19" s="64"/>
      <c r="AA19" s="64"/>
      <c r="AB19" s="64"/>
      <c r="AC19" s="64"/>
      <c r="AD19" s="64"/>
      <c r="AE19" s="64"/>
      <c r="AF19" s="64"/>
      <c r="AG19" s="64"/>
      <c r="AH19" s="63"/>
      <c r="AJ19" s="17" t="s">
        <v>38</v>
      </c>
      <c r="AK19" s="17">
        <v>83</v>
      </c>
      <c r="AL19" s="17">
        <v>39363452757.209412</v>
      </c>
      <c r="AM19" s="17">
        <v>474258466.95433027</v>
      </c>
      <c r="AN19" s="17"/>
      <c r="AO19" s="17"/>
    </row>
    <row r="20" spans="1:74" ht="15.75" thickBot="1">
      <c r="A20" s="2">
        <v>41275</v>
      </c>
      <c r="B20" s="8">
        <f>'WA Sch. 1-2'!B21</f>
        <v>1095.1500000000001</v>
      </c>
      <c r="C20" s="8">
        <f>'WA Sch. 1-2'!C21</f>
        <v>1199353.5225000002</v>
      </c>
      <c r="D20" s="8">
        <f>'WA Sch. 1-2'!D21</f>
        <v>0</v>
      </c>
      <c r="E20" s="8">
        <f>'WA Sch. 1-2'!E21</f>
        <v>1249.5</v>
      </c>
      <c r="F20" s="8">
        <f t="shared" si="2"/>
        <v>1561250.25</v>
      </c>
      <c r="G20" s="8">
        <f>'WA Sch. 1-2'!G21</f>
        <v>0</v>
      </c>
      <c r="H20" s="8">
        <f>B20-E20</f>
        <v>-154.34999999999991</v>
      </c>
      <c r="I20" s="8">
        <f t="shared" si="0"/>
        <v>-361896.7274999998</v>
      </c>
      <c r="J20" s="8">
        <f t="shared" si="0"/>
        <v>0</v>
      </c>
      <c r="K20" s="9">
        <v>5</v>
      </c>
      <c r="L20" s="9">
        <v>4442010</v>
      </c>
      <c r="M20" s="9">
        <v>392972</v>
      </c>
      <c r="N20" s="9">
        <f t="shared" si="4"/>
        <v>4834982</v>
      </c>
      <c r="O20" s="9">
        <f t="shared" si="5"/>
        <v>966996.4</v>
      </c>
      <c r="P20" s="8">
        <f t="shared" si="6"/>
        <v>-41493.715540930891</v>
      </c>
      <c r="Q20" s="8">
        <f t="shared" si="7"/>
        <v>925502.68445906916</v>
      </c>
      <c r="R20" s="9">
        <f t="shared" si="1"/>
        <v>4627513.4222953459</v>
      </c>
      <c r="S20" s="21"/>
      <c r="U20" s="2">
        <v>41275</v>
      </c>
      <c r="V20" s="63"/>
      <c r="W20" s="64"/>
      <c r="X20" s="64"/>
      <c r="Y20" s="64"/>
      <c r="Z20" s="64"/>
      <c r="AA20" s="64"/>
      <c r="AB20" s="64"/>
      <c r="AC20" s="64"/>
      <c r="AD20" s="64"/>
      <c r="AE20" s="64"/>
      <c r="AF20" s="64"/>
      <c r="AG20" s="64"/>
      <c r="AH20" s="63"/>
      <c r="AJ20" s="18" t="s">
        <v>39</v>
      </c>
      <c r="AK20" s="18">
        <v>95</v>
      </c>
      <c r="AL20" s="18">
        <v>1341524418951.1816</v>
      </c>
      <c r="AM20" s="18"/>
      <c r="AN20" s="18"/>
      <c r="AO20" s="18"/>
    </row>
    <row r="21" spans="1:74" ht="15.75" thickBot="1">
      <c r="A21" s="2">
        <v>41306</v>
      </c>
      <c r="B21" s="8">
        <f>'WA Sch. 1-2'!B22</f>
        <v>932.76424999999995</v>
      </c>
      <c r="C21" s="8">
        <f>'WA Sch. 1-2'!C22</f>
        <v>870049.14607806236</v>
      </c>
      <c r="D21" s="8">
        <f>'WA Sch. 1-2'!D22</f>
        <v>0</v>
      </c>
      <c r="E21" s="8">
        <f>'WA Sch. 1-2'!E22</f>
        <v>873.5</v>
      </c>
      <c r="F21" s="8">
        <f t="shared" si="2"/>
        <v>763002.25</v>
      </c>
      <c r="G21" s="8">
        <f>'WA Sch. 1-2'!G22</f>
        <v>0</v>
      </c>
      <c r="H21" s="8">
        <f t="shared" si="3"/>
        <v>59.264249999999947</v>
      </c>
      <c r="I21" s="8">
        <f t="shared" si="0"/>
        <v>107046.89607806236</v>
      </c>
      <c r="J21" s="8">
        <f t="shared" si="0"/>
        <v>0</v>
      </c>
      <c r="K21" s="9">
        <v>6</v>
      </c>
      <c r="L21" s="9">
        <v>4834982</v>
      </c>
      <c r="M21" s="9">
        <v>-716909</v>
      </c>
      <c r="N21" s="9">
        <f t="shared" si="4"/>
        <v>4118073</v>
      </c>
      <c r="O21" s="9">
        <f t="shared" si="5"/>
        <v>686345.5</v>
      </c>
      <c r="P21" s="8">
        <f t="shared" si="6"/>
        <v>15931.933470985507</v>
      </c>
      <c r="Q21" s="8">
        <f t="shared" si="7"/>
        <v>702277.4334709855</v>
      </c>
      <c r="R21" s="9">
        <f t="shared" si="1"/>
        <v>4213664.6008259133</v>
      </c>
      <c r="S21" s="21"/>
      <c r="U21" s="2">
        <v>41306</v>
      </c>
      <c r="V21" s="63"/>
      <c r="W21" s="64"/>
      <c r="X21" s="64"/>
      <c r="Y21" s="64"/>
      <c r="Z21" s="64"/>
      <c r="AA21" s="64"/>
      <c r="AB21" s="64"/>
      <c r="AC21" s="64"/>
      <c r="AD21" s="64"/>
      <c r="AE21" s="64"/>
      <c r="AF21" s="64"/>
      <c r="AG21" s="64"/>
      <c r="AH21" s="63"/>
    </row>
    <row r="22" spans="1:74">
      <c r="A22" s="2">
        <v>41334</v>
      </c>
      <c r="B22" s="8">
        <f>'WA Sch. 1-2'!B23</f>
        <v>767.35</v>
      </c>
      <c r="C22" s="8">
        <f>'WA Sch. 1-2'!C23</f>
        <v>588826.02250000008</v>
      </c>
      <c r="D22" s="8">
        <f>'WA Sch. 1-2'!D23</f>
        <v>0</v>
      </c>
      <c r="E22" s="8">
        <f>'WA Sch. 1-2'!E23</f>
        <v>738</v>
      </c>
      <c r="F22" s="8">
        <f t="shared" si="2"/>
        <v>544644</v>
      </c>
      <c r="G22" s="8">
        <f>'WA Sch. 1-2'!G23</f>
        <v>0</v>
      </c>
      <c r="H22" s="8">
        <f t="shared" si="3"/>
        <v>29.350000000000023</v>
      </c>
      <c r="I22" s="8">
        <f t="shared" si="0"/>
        <v>44182.022500000079</v>
      </c>
      <c r="J22" s="8">
        <f t="shared" si="0"/>
        <v>0</v>
      </c>
      <c r="K22" s="9">
        <v>5</v>
      </c>
      <c r="L22" s="9">
        <v>4118072</v>
      </c>
      <c r="M22" s="9">
        <v>57759</v>
      </c>
      <c r="N22" s="9">
        <f t="shared" si="4"/>
        <v>4175831</v>
      </c>
      <c r="O22" s="9">
        <f t="shared" si="5"/>
        <v>835166.2</v>
      </c>
      <c r="P22" s="8">
        <f t="shared" si="6"/>
        <v>7890.1234280940935</v>
      </c>
      <c r="Q22" s="8">
        <f t="shared" si="7"/>
        <v>843056.32342809404</v>
      </c>
      <c r="R22" s="9">
        <f t="shared" si="1"/>
        <v>4215281.6171404701</v>
      </c>
      <c r="S22" s="21"/>
      <c r="U22" s="2">
        <v>41334</v>
      </c>
      <c r="V22" s="63"/>
      <c r="W22" s="64"/>
      <c r="X22" s="64"/>
      <c r="Y22" s="64"/>
      <c r="Z22" s="64"/>
      <c r="AA22" s="64"/>
      <c r="AB22" s="64"/>
      <c r="AC22" s="64"/>
      <c r="AD22" s="64"/>
      <c r="AE22" s="64"/>
      <c r="AF22" s="64"/>
      <c r="AG22" s="64"/>
      <c r="AH22" s="63"/>
      <c r="AJ22" s="19"/>
      <c r="AK22" s="19" t="s">
        <v>46</v>
      </c>
      <c r="AL22" s="19" t="s">
        <v>34</v>
      </c>
      <c r="AM22" s="19" t="s">
        <v>47</v>
      </c>
      <c r="AN22" s="19" t="s">
        <v>48</v>
      </c>
      <c r="AO22" s="19" t="s">
        <v>49</v>
      </c>
      <c r="AP22" s="19" t="s">
        <v>50</v>
      </c>
      <c r="AQ22" s="19" t="s">
        <v>51</v>
      </c>
      <c r="AR22" s="19" t="s">
        <v>52</v>
      </c>
      <c r="AS22" s="42"/>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row>
    <row r="23" spans="1:74">
      <c r="A23" s="2">
        <v>41365</v>
      </c>
      <c r="B23" s="8">
        <f>'WA Sch. 1-2'!B24</f>
        <v>547.15</v>
      </c>
      <c r="C23" s="8">
        <f>'WA Sch. 1-2'!C24</f>
        <v>299373.1225</v>
      </c>
      <c r="D23" s="8">
        <f>'WA Sch. 1-2'!D24</f>
        <v>0.375</v>
      </c>
      <c r="E23" s="8">
        <f>'WA Sch. 1-2'!E24</f>
        <v>568.5</v>
      </c>
      <c r="F23" s="8">
        <f t="shared" si="2"/>
        <v>323192.25</v>
      </c>
      <c r="G23" s="8">
        <f>'WA Sch. 1-2'!G24</f>
        <v>0</v>
      </c>
      <c r="H23" s="8">
        <f t="shared" si="3"/>
        <v>-21.350000000000023</v>
      </c>
      <c r="I23" s="8">
        <f t="shared" si="0"/>
        <v>-23819.127500000002</v>
      </c>
      <c r="J23" s="8">
        <f t="shared" si="0"/>
        <v>0.375</v>
      </c>
      <c r="K23" s="9">
        <v>6</v>
      </c>
      <c r="L23" s="9">
        <v>4175830</v>
      </c>
      <c r="M23" s="9">
        <v>-416044</v>
      </c>
      <c r="N23" s="9">
        <f t="shared" si="4"/>
        <v>3759786</v>
      </c>
      <c r="O23" s="9">
        <f t="shared" si="5"/>
        <v>626631</v>
      </c>
      <c r="P23" s="8">
        <f t="shared" si="6"/>
        <v>-5739.4935328725369</v>
      </c>
      <c r="Q23" s="8">
        <f t="shared" si="7"/>
        <v>620891.50646712747</v>
      </c>
      <c r="R23" s="9">
        <f t="shared" si="1"/>
        <v>3725349.0388027648</v>
      </c>
      <c r="S23" s="21"/>
      <c r="U23" s="2">
        <v>41365</v>
      </c>
      <c r="V23" s="63"/>
      <c r="W23" s="64"/>
      <c r="X23" s="64"/>
      <c r="Y23" s="64"/>
      <c r="Z23" s="64"/>
      <c r="AA23" s="64"/>
      <c r="AB23" s="64"/>
      <c r="AC23" s="64"/>
      <c r="AD23" s="64"/>
      <c r="AE23" s="64"/>
      <c r="AF23" s="64"/>
      <c r="AG23" s="64"/>
      <c r="AH23" s="63"/>
      <c r="AJ23" s="17" t="s">
        <v>40</v>
      </c>
      <c r="AK23" s="17">
        <v>663064.76556040277</v>
      </c>
      <c r="AL23" s="17">
        <v>8059.5808602954039</v>
      </c>
      <c r="AM23" s="17">
        <v>82.270378206255728</v>
      </c>
      <c r="AN23" s="17">
        <v>2.5149888211165202E-81</v>
      </c>
      <c r="AO23" s="17">
        <v>647034.5833842057</v>
      </c>
      <c r="AP23" s="17">
        <v>679094.94773659983</v>
      </c>
      <c r="AQ23" s="17">
        <v>647034.5833842057</v>
      </c>
      <c r="AR23" s="17">
        <v>679094.94773659983</v>
      </c>
      <c r="AS23" s="17"/>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row>
    <row r="24" spans="1:74">
      <c r="A24" s="2">
        <v>41395</v>
      </c>
      <c r="B24" s="8">
        <f>'WA Sch. 1-2'!B25</f>
        <v>290.02499999999998</v>
      </c>
      <c r="C24" s="8">
        <f>'WA Sch. 1-2'!C25</f>
        <v>84114.500624999986</v>
      </c>
      <c r="D24" s="8">
        <f>'WA Sch. 1-2'!D25</f>
        <v>14.95</v>
      </c>
      <c r="E24" s="8">
        <f>'WA Sch. 1-2'!E25</f>
        <v>279.5</v>
      </c>
      <c r="F24" s="8">
        <f t="shared" si="2"/>
        <v>78120.25</v>
      </c>
      <c r="G24" s="8">
        <f>'WA Sch. 1-2'!G25</f>
        <v>28.5</v>
      </c>
      <c r="H24" s="8">
        <f t="shared" si="3"/>
        <v>10.524999999999977</v>
      </c>
      <c r="I24" s="8">
        <f t="shared" si="0"/>
        <v>5994.250624999986</v>
      </c>
      <c r="J24" s="8">
        <f t="shared" si="0"/>
        <v>-13.55</v>
      </c>
      <c r="K24" s="9">
        <v>5</v>
      </c>
      <c r="L24" s="9">
        <v>3759788</v>
      </c>
      <c r="M24" s="9">
        <v>-498366</v>
      </c>
      <c r="N24" s="9">
        <f t="shared" si="4"/>
        <v>3261422</v>
      </c>
      <c r="O24" s="9">
        <f t="shared" si="5"/>
        <v>652284.4</v>
      </c>
      <c r="P24" s="8">
        <f t="shared" si="6"/>
        <v>2829.4224559008549</v>
      </c>
      <c r="Q24" s="8">
        <f t="shared" si="7"/>
        <v>655113.82245590084</v>
      </c>
      <c r="R24" s="9">
        <f t="shared" si="1"/>
        <v>3275569.1122795041</v>
      </c>
      <c r="S24" s="21"/>
      <c r="U24" s="2">
        <v>41395</v>
      </c>
      <c r="V24" s="63"/>
      <c r="W24" s="64"/>
      <c r="X24" s="64"/>
      <c r="Y24" s="64"/>
      <c r="Z24" s="64"/>
      <c r="AA24" s="64"/>
      <c r="AB24" s="64"/>
      <c r="AC24" s="64"/>
      <c r="AD24" s="64"/>
      <c r="AE24" s="64"/>
      <c r="AF24" s="64"/>
      <c r="AG24" s="64"/>
      <c r="AH24" s="63"/>
      <c r="AJ24" s="17" t="s">
        <v>4</v>
      </c>
      <c r="AK24" s="17">
        <v>268.82873690269463</v>
      </c>
      <c r="AL24" s="17">
        <v>6.3509487000237508</v>
      </c>
      <c r="AM24" s="17">
        <v>42.328910151909945</v>
      </c>
      <c r="AN24" s="17">
        <v>5.8265220677814175E-58</v>
      </c>
      <c r="AO24" s="17">
        <v>256.19695537239164</v>
      </c>
      <c r="AP24" s="17">
        <v>281.46051843299762</v>
      </c>
      <c r="AQ24" s="17">
        <v>256.19695537239164</v>
      </c>
      <c r="AR24" s="17">
        <v>281.46051843299762</v>
      </c>
      <c r="AS24" s="17"/>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row>
    <row r="25" spans="1:74">
      <c r="A25" s="2">
        <v>41426</v>
      </c>
      <c r="B25" s="8">
        <f>'WA Sch. 1-2'!B26</f>
        <v>126.95</v>
      </c>
      <c r="C25" s="8">
        <f>'WA Sch. 1-2'!C26</f>
        <v>16116.302500000002</v>
      </c>
      <c r="D25" s="8">
        <f>'WA Sch. 1-2'!D26</f>
        <v>68</v>
      </c>
      <c r="E25" s="8">
        <f>'WA Sch. 1-2'!E26</f>
        <v>144.5</v>
      </c>
      <c r="F25" s="8">
        <f t="shared" si="2"/>
        <v>20880.25</v>
      </c>
      <c r="G25" s="8">
        <f>'WA Sch. 1-2'!G26</f>
        <v>45.5</v>
      </c>
      <c r="H25" s="8">
        <f t="shared" si="3"/>
        <v>-17.549999999999997</v>
      </c>
      <c r="I25" s="8">
        <f t="shared" si="0"/>
        <v>-4763.9474999999984</v>
      </c>
      <c r="J25" s="8">
        <f t="shared" si="0"/>
        <v>22.5</v>
      </c>
      <c r="K25" s="9">
        <v>5</v>
      </c>
      <c r="L25" s="9">
        <v>3261423</v>
      </c>
      <c r="M25" s="9">
        <v>37507</v>
      </c>
      <c r="N25" s="9">
        <f t="shared" si="4"/>
        <v>3298930</v>
      </c>
      <c r="O25" s="9">
        <f t="shared" si="5"/>
        <v>659786</v>
      </c>
      <c r="P25" s="8">
        <f t="shared" si="6"/>
        <v>-4717.9443326422897</v>
      </c>
      <c r="Q25" s="8">
        <f t="shared" si="7"/>
        <v>655068.05566735775</v>
      </c>
      <c r="R25" s="9">
        <f t="shared" si="1"/>
        <v>3275340.2783367885</v>
      </c>
      <c r="S25" s="21"/>
      <c r="U25" s="2">
        <v>41426</v>
      </c>
      <c r="V25" s="63"/>
      <c r="W25" s="64"/>
      <c r="X25" s="64"/>
      <c r="Y25" s="64"/>
      <c r="Z25" s="64"/>
      <c r="AA25" s="64"/>
      <c r="AB25" s="64"/>
      <c r="AC25" s="64"/>
      <c r="AD25" s="64"/>
      <c r="AE25" s="64"/>
      <c r="AF25" s="64"/>
      <c r="AG25" s="64"/>
      <c r="AH25" s="63"/>
      <c r="AJ25" s="17" t="s">
        <v>53</v>
      </c>
      <c r="AK25" s="17">
        <v>-633.37753511005815</v>
      </c>
      <c r="AL25" s="17">
        <v>354.36709638906098</v>
      </c>
      <c r="AM25" s="17">
        <v>-1.787348604213159</v>
      </c>
      <c r="AN25" s="17">
        <v>7.7531532453585128E-2</v>
      </c>
      <c r="AO25" s="17">
        <v>-1338.199437245356</v>
      </c>
      <c r="AP25" s="17">
        <v>71.444367025239558</v>
      </c>
      <c r="AQ25" s="17">
        <v>-1338.199437245356</v>
      </c>
      <c r="AR25" s="17">
        <v>71.444367025239558</v>
      </c>
      <c r="AS25" s="17"/>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row>
    <row r="26" spans="1:74">
      <c r="A26" s="2">
        <v>41456</v>
      </c>
      <c r="B26" s="8">
        <f>'WA Sch. 1-2'!B27</f>
        <v>14.1</v>
      </c>
      <c r="C26" s="8">
        <f>'WA Sch. 1-2'!C27</f>
        <v>198.81</v>
      </c>
      <c r="D26" s="8">
        <f>'WA Sch. 1-2'!D27</f>
        <v>240.05</v>
      </c>
      <c r="E26" s="8">
        <f>'WA Sch. 1-2'!E27</f>
        <v>0</v>
      </c>
      <c r="F26" s="8">
        <f t="shared" si="2"/>
        <v>0</v>
      </c>
      <c r="G26" s="8">
        <f>'WA Sch. 1-2'!G27</f>
        <v>277</v>
      </c>
      <c r="H26" s="8">
        <f t="shared" si="3"/>
        <v>14.1</v>
      </c>
      <c r="I26" s="8">
        <f t="shared" si="0"/>
        <v>198.81</v>
      </c>
      <c r="J26" s="8">
        <f t="shared" si="0"/>
        <v>-36.949999999999989</v>
      </c>
      <c r="K26" s="9">
        <v>8</v>
      </c>
      <c r="L26" s="9">
        <v>3298929</v>
      </c>
      <c r="M26" s="9">
        <v>-191596</v>
      </c>
      <c r="N26" s="9">
        <f t="shared" si="4"/>
        <v>3107333</v>
      </c>
      <c r="O26" s="9">
        <f t="shared" si="5"/>
        <v>388416.625</v>
      </c>
      <c r="P26" s="8">
        <f t="shared" si="6"/>
        <v>3790.4851903279941</v>
      </c>
      <c r="Q26" s="8">
        <f t="shared" si="7"/>
        <v>392207.11019032798</v>
      </c>
      <c r="R26" s="9">
        <f t="shared" si="1"/>
        <v>3137656.8815226238</v>
      </c>
      <c r="S26" s="21"/>
      <c r="U26" s="2">
        <v>41456</v>
      </c>
      <c r="V26" s="63"/>
      <c r="W26" s="64"/>
      <c r="X26" s="64"/>
      <c r="Y26" s="64"/>
      <c r="Z26" s="64"/>
      <c r="AA26" s="64"/>
      <c r="AB26" s="64"/>
      <c r="AC26" s="64"/>
      <c r="AD26" s="64"/>
      <c r="AE26" s="64"/>
      <c r="AF26" s="64"/>
      <c r="AG26" s="64"/>
      <c r="AH26" s="63"/>
      <c r="AJ26" s="17" t="s">
        <v>73</v>
      </c>
      <c r="AK26" s="17">
        <v>23.738847005844498</v>
      </c>
      <c r="AL26" s="17">
        <v>4.1834197255664005</v>
      </c>
      <c r="AM26" s="17">
        <v>5.6745075950107911</v>
      </c>
      <c r="AN26" s="17">
        <v>1.9816798743948425E-7</v>
      </c>
      <c r="AO26" s="17">
        <v>15.418193428101507</v>
      </c>
      <c r="AP26" s="17">
        <v>32.059500583587493</v>
      </c>
      <c r="AQ26" s="17">
        <v>15.418193428101507</v>
      </c>
      <c r="AR26" s="17">
        <v>32.059500583587493</v>
      </c>
      <c r="AS26" s="17"/>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row>
    <row r="27" spans="1:74">
      <c r="A27" s="2">
        <v>41487</v>
      </c>
      <c r="B27" s="8">
        <f>'WA Sch. 1-2'!B28</f>
        <v>19.350000000000001</v>
      </c>
      <c r="C27" s="8">
        <f>'WA Sch. 1-2'!C28</f>
        <v>374.42250000000007</v>
      </c>
      <c r="D27" s="8">
        <f>'WA Sch. 1-2'!D28</f>
        <v>204.95</v>
      </c>
      <c r="E27" s="8">
        <f>'WA Sch. 1-2'!E28</f>
        <v>7</v>
      </c>
      <c r="F27" s="8">
        <f t="shared" si="2"/>
        <v>49</v>
      </c>
      <c r="G27" s="8">
        <f>'WA Sch. 1-2'!G28</f>
        <v>230.5</v>
      </c>
      <c r="H27" s="8">
        <f t="shared" si="3"/>
        <v>12.350000000000001</v>
      </c>
      <c r="I27" s="8">
        <f t="shared" si="0"/>
        <v>325.42250000000007</v>
      </c>
      <c r="J27" s="8">
        <f t="shared" si="0"/>
        <v>-25.550000000000011</v>
      </c>
      <c r="K27" s="9">
        <v>7</v>
      </c>
      <c r="L27" s="9">
        <v>3107333</v>
      </c>
      <c r="M27" s="9">
        <v>161969</v>
      </c>
      <c r="N27" s="9">
        <f t="shared" si="4"/>
        <v>3269302</v>
      </c>
      <c r="O27" s="9">
        <f t="shared" si="5"/>
        <v>467043.14285714284</v>
      </c>
      <c r="P27" s="8">
        <f t="shared" si="6"/>
        <v>3320.0349007482791</v>
      </c>
      <c r="Q27" s="8">
        <f t="shared" si="7"/>
        <v>470363.17775789113</v>
      </c>
      <c r="R27" s="9">
        <f t="shared" si="1"/>
        <v>3292542.2443052381</v>
      </c>
      <c r="S27" s="21"/>
      <c r="U27" s="2">
        <v>41487</v>
      </c>
      <c r="V27" s="63"/>
      <c r="W27" s="64"/>
      <c r="X27" s="64"/>
      <c r="Y27" s="64"/>
      <c r="Z27" s="64"/>
      <c r="AA27" s="64"/>
      <c r="AB27" s="64"/>
      <c r="AC27" s="64"/>
      <c r="AD27" s="64"/>
      <c r="AE27" s="64"/>
      <c r="AF27" s="64"/>
      <c r="AG27" s="64"/>
      <c r="AH27" s="63"/>
      <c r="AJ27" s="17" t="s">
        <v>19</v>
      </c>
      <c r="AK27" s="17">
        <v>-56755.702388631362</v>
      </c>
      <c r="AL27" s="17">
        <v>9234.1253264910665</v>
      </c>
      <c r="AM27" s="17">
        <v>-6.1462997719783301</v>
      </c>
      <c r="AN27" s="17">
        <v>2.6440669090504003E-8</v>
      </c>
      <c r="AO27" s="17">
        <v>-75122.006268118945</v>
      </c>
      <c r="AP27" s="17">
        <v>-38389.398509143779</v>
      </c>
      <c r="AQ27" s="17">
        <v>-75122.006268118945</v>
      </c>
      <c r="AR27" s="17">
        <v>-38389.398509143779</v>
      </c>
      <c r="AS27" s="17"/>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row>
    <row r="28" spans="1:74">
      <c r="A28" s="2">
        <v>41518</v>
      </c>
      <c r="B28" s="8">
        <f>'WA Sch. 1-2'!B29</f>
        <v>152.32499999999999</v>
      </c>
      <c r="C28" s="8">
        <f>'WA Sch. 1-2'!C29</f>
        <v>23202.905624999996</v>
      </c>
      <c r="D28" s="8">
        <f>'WA Sch. 1-2'!D29</f>
        <v>43.875</v>
      </c>
      <c r="E28" s="8">
        <f>'WA Sch. 1-2'!E29</f>
        <v>164.5</v>
      </c>
      <c r="F28" s="8">
        <f t="shared" si="2"/>
        <v>27060.25</v>
      </c>
      <c r="G28" s="8">
        <f>'WA Sch. 1-2'!G29</f>
        <v>106</v>
      </c>
      <c r="H28" s="8">
        <f t="shared" si="3"/>
        <v>-12.175000000000011</v>
      </c>
      <c r="I28" s="8">
        <f t="shared" si="0"/>
        <v>-3857.3443750000042</v>
      </c>
      <c r="J28" s="8">
        <f t="shared" si="0"/>
        <v>-62.125</v>
      </c>
      <c r="K28" s="9">
        <v>5</v>
      </c>
      <c r="L28" s="9">
        <v>3269302</v>
      </c>
      <c r="M28" s="9">
        <v>33947</v>
      </c>
      <c r="N28" s="9">
        <f t="shared" si="4"/>
        <v>3303249</v>
      </c>
      <c r="O28" s="9">
        <f t="shared" si="5"/>
        <v>660649.80000000005</v>
      </c>
      <c r="P28" s="8">
        <f t="shared" si="6"/>
        <v>-3272.9898717903102</v>
      </c>
      <c r="Q28" s="8">
        <f t="shared" si="7"/>
        <v>657376.81012820976</v>
      </c>
      <c r="R28" s="9">
        <f t="shared" si="1"/>
        <v>3286884.0506410487</v>
      </c>
      <c r="S28" s="21"/>
      <c r="U28" s="2">
        <v>41518</v>
      </c>
      <c r="V28" s="63"/>
      <c r="W28" s="64"/>
      <c r="X28" s="64"/>
      <c r="Y28" s="64"/>
      <c r="Z28" s="64"/>
      <c r="AA28" s="64"/>
      <c r="AB28" s="64"/>
      <c r="AC28" s="64"/>
      <c r="AD28" s="64"/>
      <c r="AE28" s="64"/>
      <c r="AF28" s="64"/>
      <c r="AG28" s="64"/>
      <c r="AH28" s="63"/>
      <c r="AJ28" s="17" t="s">
        <v>20</v>
      </c>
      <c r="AK28" s="17">
        <v>-15843.232575833799</v>
      </c>
      <c r="AL28" s="17">
        <v>8777.6223061141827</v>
      </c>
      <c r="AM28" s="17">
        <v>-1.8049571994910241</v>
      </c>
      <c r="AN28" s="17">
        <v>7.4707903260829836E-2</v>
      </c>
      <c r="AO28" s="17">
        <v>-33301.570308263275</v>
      </c>
      <c r="AP28" s="17">
        <v>1615.1051565956786</v>
      </c>
      <c r="AQ28" s="17">
        <v>-33301.570308263275</v>
      </c>
      <c r="AR28" s="17">
        <v>1615.1051565956786</v>
      </c>
      <c r="AS28" s="17"/>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row>
    <row r="29" spans="1:74">
      <c r="A29" s="2">
        <v>41548</v>
      </c>
      <c r="B29" s="8">
        <f>'WA Sch. 1-2'!B30</f>
        <v>510.4</v>
      </c>
      <c r="C29" s="8">
        <f>'WA Sch. 1-2'!C30</f>
        <v>260508.15999999997</v>
      </c>
      <c r="D29" s="8">
        <f>'WA Sch. 1-2'!D30</f>
        <v>0.65</v>
      </c>
      <c r="E29" s="8">
        <f>'WA Sch. 1-2'!E30</f>
        <v>599</v>
      </c>
      <c r="F29" s="8">
        <f t="shared" si="2"/>
        <v>358801</v>
      </c>
      <c r="G29" s="8">
        <f>'WA Sch. 1-2'!G30</f>
        <v>0</v>
      </c>
      <c r="H29" s="8">
        <f t="shared" si="3"/>
        <v>-88.600000000000023</v>
      </c>
      <c r="I29" s="8">
        <f t="shared" si="0"/>
        <v>-98292.840000000026</v>
      </c>
      <c r="J29" s="8">
        <f t="shared" si="0"/>
        <v>0.65</v>
      </c>
      <c r="K29" s="9">
        <v>5</v>
      </c>
      <c r="L29" s="9">
        <v>3303249</v>
      </c>
      <c r="M29" s="9">
        <v>665292</v>
      </c>
      <c r="N29" s="9">
        <f t="shared" si="4"/>
        <v>3968541</v>
      </c>
      <c r="O29" s="9">
        <f t="shared" si="5"/>
        <v>793708.2</v>
      </c>
      <c r="P29" s="8">
        <f t="shared" si="6"/>
        <v>-23818.226089578751</v>
      </c>
      <c r="Q29" s="8">
        <f t="shared" si="7"/>
        <v>769889.97391042125</v>
      </c>
      <c r="R29" s="9">
        <f t="shared" si="1"/>
        <v>3849449.8695521061</v>
      </c>
      <c r="S29" s="21"/>
      <c r="U29" s="2">
        <v>41548</v>
      </c>
      <c r="V29" s="63"/>
      <c r="W29" s="64"/>
      <c r="X29" s="64"/>
      <c r="Y29" s="64"/>
      <c r="Z29" s="64"/>
      <c r="AA29" s="64"/>
      <c r="AB29" s="64"/>
      <c r="AC29" s="64"/>
      <c r="AD29" s="64"/>
      <c r="AE29" s="64"/>
      <c r="AF29" s="64"/>
      <c r="AG29" s="64"/>
      <c r="AH29" s="63"/>
      <c r="AJ29" s="17" t="s">
        <v>28</v>
      </c>
      <c r="AK29" s="17">
        <v>-27495.246068535318</v>
      </c>
      <c r="AL29" s="17">
        <v>8594.8573978731656</v>
      </c>
      <c r="AM29" s="17">
        <v>-3.1990345849529902</v>
      </c>
      <c r="AN29" s="17">
        <v>1.9531949356543579E-3</v>
      </c>
      <c r="AO29" s="17">
        <v>-44590.07174924601</v>
      </c>
      <c r="AP29" s="17">
        <v>-10400.42038782463</v>
      </c>
      <c r="AQ29" s="17">
        <v>-44590.07174924601</v>
      </c>
      <c r="AR29" s="17">
        <v>-10400.42038782463</v>
      </c>
      <c r="AS29" s="17"/>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row>
    <row r="30" spans="1:74">
      <c r="A30" s="2">
        <v>41579</v>
      </c>
      <c r="B30" s="8">
        <f>'WA Sch. 1-2'!B31</f>
        <v>874.97500000000002</v>
      </c>
      <c r="C30" s="8">
        <f>'WA Sch. 1-2'!C31</f>
        <v>765581.25062499999</v>
      </c>
      <c r="D30" s="8">
        <f>'WA Sch. 1-2'!D31</f>
        <v>0</v>
      </c>
      <c r="E30" s="8">
        <f>'WA Sch. 1-2'!E31</f>
        <v>906.5</v>
      </c>
      <c r="F30" s="8">
        <f t="shared" si="2"/>
        <v>821742.25</v>
      </c>
      <c r="G30" s="8">
        <f>'WA Sch. 1-2'!G31</f>
        <v>0</v>
      </c>
      <c r="H30" s="8">
        <f t="shared" si="3"/>
        <v>-31.524999999999977</v>
      </c>
      <c r="I30" s="8">
        <f t="shared" si="0"/>
        <v>-56160.999375000014</v>
      </c>
      <c r="J30" s="8">
        <f t="shared" si="0"/>
        <v>0</v>
      </c>
      <c r="K30" s="9">
        <v>5</v>
      </c>
      <c r="L30" s="9">
        <v>3968541</v>
      </c>
      <c r="M30" s="9">
        <v>255946</v>
      </c>
      <c r="N30" s="9">
        <f t="shared" si="4"/>
        <v>4224487</v>
      </c>
      <c r="O30" s="9">
        <f t="shared" si="5"/>
        <v>844897.4</v>
      </c>
      <c r="P30" s="8">
        <f t="shared" si="6"/>
        <v>-8474.8259308574416</v>
      </c>
      <c r="Q30" s="8">
        <f t="shared" si="7"/>
        <v>836422.57406914257</v>
      </c>
      <c r="R30" s="9">
        <f t="shared" si="1"/>
        <v>4182112.8703457126</v>
      </c>
      <c r="S30" s="21"/>
      <c r="U30" s="2">
        <v>41579</v>
      </c>
      <c r="V30" s="63"/>
      <c r="W30" s="64"/>
      <c r="X30" s="64"/>
      <c r="Y30" s="64"/>
      <c r="Z30" s="64"/>
      <c r="AA30" s="64"/>
      <c r="AB30" s="64"/>
      <c r="AC30" s="64"/>
      <c r="AD30" s="64"/>
      <c r="AE30" s="64"/>
      <c r="AF30" s="64"/>
      <c r="AG30" s="64"/>
      <c r="AH30" s="63"/>
      <c r="AJ30" s="17" t="s">
        <v>218</v>
      </c>
      <c r="AK30" s="17">
        <v>-52202.265186153287</v>
      </c>
      <c r="AL30" s="17">
        <v>16663.933755995116</v>
      </c>
      <c r="AM30" s="17">
        <v>-3.1326495862582679</v>
      </c>
      <c r="AN30" s="17">
        <v>2.3936174215627259E-3</v>
      </c>
      <c r="AO30" s="17">
        <v>-85346.15920633082</v>
      </c>
      <c r="AP30" s="17">
        <v>-19058.371165975754</v>
      </c>
      <c r="AQ30" s="17">
        <v>-85346.15920633082</v>
      </c>
      <c r="AR30" s="17">
        <v>-19058.371165975754</v>
      </c>
      <c r="AS30" s="17"/>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row>
    <row r="31" spans="1:74">
      <c r="A31" s="2">
        <v>41609</v>
      </c>
      <c r="B31" s="8">
        <f>'WA Sch. 1-2'!B32</f>
        <v>1138.7249999999999</v>
      </c>
      <c r="C31" s="8">
        <f>'WA Sch. 1-2'!C32</f>
        <v>1296694.6256249999</v>
      </c>
      <c r="D31" s="8">
        <f>'WA Sch. 1-2'!D32</f>
        <v>0</v>
      </c>
      <c r="E31" s="8">
        <f>'WA Sch. 1-2'!E32</f>
        <v>1220</v>
      </c>
      <c r="F31" s="8">
        <f t="shared" si="2"/>
        <v>1488400</v>
      </c>
      <c r="G31" s="8">
        <f>'WA Sch. 1-2'!G32</f>
        <v>0</v>
      </c>
      <c r="H31" s="8">
        <f t="shared" si="3"/>
        <v>-81.275000000000091</v>
      </c>
      <c r="I31" s="8">
        <f t="shared" si="0"/>
        <v>-191705.37437500013</v>
      </c>
      <c r="J31" s="8">
        <f t="shared" si="0"/>
        <v>0</v>
      </c>
      <c r="K31" s="9">
        <v>6</v>
      </c>
      <c r="L31" s="9">
        <v>4224487</v>
      </c>
      <c r="M31" s="9">
        <v>567425</v>
      </c>
      <c r="N31" s="9">
        <f t="shared" si="4"/>
        <v>4791912</v>
      </c>
      <c r="O31" s="9">
        <f t="shared" si="5"/>
        <v>798652</v>
      </c>
      <c r="P31" s="8">
        <f t="shared" si="6"/>
        <v>-21849.05559176653</v>
      </c>
      <c r="Q31" s="8">
        <f t="shared" si="7"/>
        <v>776802.94440823351</v>
      </c>
      <c r="R31" s="9">
        <f t="shared" si="1"/>
        <v>4660817.6664494015</v>
      </c>
      <c r="S31" s="21"/>
      <c r="U31" s="2">
        <v>41609</v>
      </c>
      <c r="V31" s="63"/>
      <c r="W31" s="64"/>
      <c r="X31" s="64"/>
      <c r="Y31" s="64"/>
      <c r="Z31" s="64"/>
      <c r="AA31" s="64"/>
      <c r="AB31" s="64"/>
      <c r="AC31" s="64"/>
      <c r="AD31" s="64"/>
      <c r="AE31" s="64"/>
      <c r="AF31" s="64"/>
      <c r="AG31" s="64"/>
      <c r="AH31" s="63"/>
      <c r="AJ31" s="17" t="s">
        <v>174</v>
      </c>
      <c r="AK31" s="17">
        <v>-169803.89226822948</v>
      </c>
      <c r="AL31" s="17">
        <v>23644.009069756234</v>
      </c>
      <c r="AM31" s="17">
        <v>-7.1816878333645526</v>
      </c>
      <c r="AN31" s="17">
        <v>2.6975938322086986E-10</v>
      </c>
      <c r="AO31" s="17">
        <v>-216830.87535007141</v>
      </c>
      <c r="AP31" s="17">
        <v>-122776.90918638755</v>
      </c>
      <c r="AQ31" s="17">
        <v>-216830.87535007141</v>
      </c>
      <c r="AR31" s="17">
        <v>-122776.90918638755</v>
      </c>
      <c r="AS31" s="17"/>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row>
    <row r="32" spans="1:74">
      <c r="A32" s="2">
        <v>41640</v>
      </c>
      <c r="B32" s="8">
        <f>'WA Sch. 1-2'!B33</f>
        <v>1095.1500000000001</v>
      </c>
      <c r="C32" s="8">
        <f>'WA Sch. 1-2'!C33</f>
        <v>1199353.5225000002</v>
      </c>
      <c r="D32" s="8">
        <f>'WA Sch. 1-2'!D33</f>
        <v>0</v>
      </c>
      <c r="E32" s="8">
        <f>'WA Sch. 1-2'!E33</f>
        <v>1040</v>
      </c>
      <c r="F32" s="8">
        <f t="shared" si="2"/>
        <v>1081600</v>
      </c>
      <c r="G32" s="8">
        <f>'WA Sch. 1-2'!G33</f>
        <v>0</v>
      </c>
      <c r="H32" s="8">
        <f t="shared" si="3"/>
        <v>55.150000000000091</v>
      </c>
      <c r="I32" s="8">
        <f t="shared" si="0"/>
        <v>117753.5225000002</v>
      </c>
      <c r="J32" s="8">
        <f t="shared" si="0"/>
        <v>0</v>
      </c>
      <c r="K32" s="9">
        <v>5</v>
      </c>
      <c r="L32" s="9">
        <v>4791912</v>
      </c>
      <c r="M32" s="9">
        <v>-269360</v>
      </c>
      <c r="N32" s="9">
        <f t="shared" si="4"/>
        <v>4522552</v>
      </c>
      <c r="O32" s="9">
        <f t="shared" si="5"/>
        <v>904510.4</v>
      </c>
      <c r="P32" s="8">
        <f t="shared" si="6"/>
        <v>14825.904840183633</v>
      </c>
      <c r="Q32" s="8">
        <f t="shared" si="7"/>
        <v>919336.3048401837</v>
      </c>
      <c r="R32" s="9">
        <f t="shared" si="1"/>
        <v>4596681.5242009182</v>
      </c>
      <c r="S32" s="21"/>
      <c r="U32" s="2">
        <v>41640</v>
      </c>
      <c r="V32" s="63"/>
      <c r="W32" s="64"/>
      <c r="X32" s="64"/>
      <c r="Y32" s="64"/>
      <c r="Z32" s="64"/>
      <c r="AA32" s="64"/>
      <c r="AB32" s="64"/>
      <c r="AC32" s="64"/>
      <c r="AD32" s="64"/>
      <c r="AE32" s="64"/>
      <c r="AF32" s="64"/>
      <c r="AG32" s="64"/>
      <c r="AH32" s="63"/>
      <c r="AJ32" s="17" t="s">
        <v>217</v>
      </c>
      <c r="AK32" s="17">
        <v>-62826.438104982873</v>
      </c>
      <c r="AL32" s="17">
        <v>22423.118197236039</v>
      </c>
      <c r="AM32" s="17">
        <v>-2.8018600068177451</v>
      </c>
      <c r="AN32" s="17">
        <v>6.3214245100744852E-3</v>
      </c>
      <c r="AO32" s="17">
        <v>-107425.11834539918</v>
      </c>
      <c r="AP32" s="17">
        <v>-18227.757864566571</v>
      </c>
      <c r="AQ32" s="17">
        <v>-107425.11834539918</v>
      </c>
      <c r="AR32" s="17">
        <v>-18227.757864566571</v>
      </c>
      <c r="AS32" s="17"/>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row>
    <row r="33" spans="1:78">
      <c r="A33" s="2">
        <v>41671</v>
      </c>
      <c r="B33" s="8">
        <f>'WA Sch. 1-2'!B34</f>
        <v>932.76424999999995</v>
      </c>
      <c r="C33" s="8">
        <f>'WA Sch. 1-2'!C34</f>
        <v>870049.14607806236</v>
      </c>
      <c r="D33" s="8">
        <f>'WA Sch. 1-2'!D34</f>
        <v>0</v>
      </c>
      <c r="E33" s="8">
        <f>'WA Sch. 1-2'!E34</f>
        <v>1091.5</v>
      </c>
      <c r="F33" s="8">
        <f t="shared" si="2"/>
        <v>1191372.25</v>
      </c>
      <c r="G33" s="8">
        <f>'WA Sch. 1-2'!G34</f>
        <v>0</v>
      </c>
      <c r="H33" s="8">
        <f t="shared" si="3"/>
        <v>-158.73575000000005</v>
      </c>
      <c r="I33" s="8">
        <f t="shared" si="0"/>
        <v>-321323.10392193764</v>
      </c>
      <c r="J33" s="8">
        <f t="shared" si="0"/>
        <v>0</v>
      </c>
      <c r="K33" s="9">
        <v>5</v>
      </c>
      <c r="L33" s="9">
        <v>4522552</v>
      </c>
      <c r="M33" s="9">
        <v>-124417</v>
      </c>
      <c r="N33" s="9">
        <f t="shared" si="4"/>
        <v>4398135</v>
      </c>
      <c r="O33" s="9">
        <f t="shared" si="5"/>
        <v>879627</v>
      </c>
      <c r="P33" s="8">
        <f t="shared" si="6"/>
        <v>-42672.73117380192</v>
      </c>
      <c r="Q33" s="8">
        <f t="shared" si="7"/>
        <v>836954.26882619807</v>
      </c>
      <c r="R33" s="9">
        <f t="shared" si="1"/>
        <v>4184771.3441309901</v>
      </c>
      <c r="S33" s="21"/>
      <c r="U33" s="2">
        <v>41671</v>
      </c>
      <c r="V33" s="63"/>
      <c r="W33" s="64"/>
      <c r="X33" s="64"/>
      <c r="Y33" s="64"/>
      <c r="Z33" s="64"/>
      <c r="AA33" s="64"/>
      <c r="AB33" s="64"/>
      <c r="AC33" s="64"/>
      <c r="AD33" s="64"/>
      <c r="AE33" s="64"/>
      <c r="AF33" s="64"/>
      <c r="AG33" s="64"/>
      <c r="AH33" s="63"/>
      <c r="AJ33" s="17" t="s">
        <v>176</v>
      </c>
      <c r="AK33" s="17">
        <v>-91930.579779291031</v>
      </c>
      <c r="AL33" s="17">
        <v>16905.877453002933</v>
      </c>
      <c r="AM33" s="17">
        <v>-5.4377881322546626</v>
      </c>
      <c r="AN33" s="17">
        <v>5.3188449562583296E-7</v>
      </c>
      <c r="AO33" s="17">
        <v>-125555.69008188401</v>
      </c>
      <c r="AP33" s="17">
        <v>-58305.469476698061</v>
      </c>
      <c r="AQ33" s="17">
        <v>-125555.69008188401</v>
      </c>
      <c r="AR33" s="17">
        <v>-58305.469476698061</v>
      </c>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row>
    <row r="34" spans="1:78">
      <c r="A34" s="2">
        <v>41699</v>
      </c>
      <c r="B34" s="8">
        <f>'WA Sch. 1-2'!B35</f>
        <v>767.35</v>
      </c>
      <c r="C34" s="8">
        <f>'WA Sch. 1-2'!C35</f>
        <v>588826.02250000008</v>
      </c>
      <c r="D34" s="8">
        <f>'WA Sch. 1-2'!D35</f>
        <v>0</v>
      </c>
      <c r="E34" s="8">
        <f>'WA Sch. 1-2'!E35</f>
        <v>786.5</v>
      </c>
      <c r="F34" s="8">
        <f t="shared" si="2"/>
        <v>618582.25</v>
      </c>
      <c r="G34" s="8">
        <f>'WA Sch. 1-2'!G35</f>
        <v>0</v>
      </c>
      <c r="H34" s="8">
        <f t="shared" si="3"/>
        <v>-19.149999999999977</v>
      </c>
      <c r="I34" s="8">
        <f t="shared" si="0"/>
        <v>-29756.227499999921</v>
      </c>
      <c r="J34" s="8">
        <f t="shared" si="0"/>
        <v>0</v>
      </c>
      <c r="K34" s="9">
        <v>5</v>
      </c>
      <c r="L34" s="9">
        <v>4398135</v>
      </c>
      <c r="M34" s="9">
        <v>-231074</v>
      </c>
      <c r="N34" s="9">
        <f t="shared" si="4"/>
        <v>4167061</v>
      </c>
      <c r="O34" s="9">
        <f t="shared" si="5"/>
        <v>833412.2</v>
      </c>
      <c r="P34" s="8">
        <f t="shared" si="6"/>
        <v>-5148.0703116865961</v>
      </c>
      <c r="Q34" s="8">
        <f t="shared" si="7"/>
        <v>828264.12968831335</v>
      </c>
      <c r="R34" s="9">
        <f t="shared" si="1"/>
        <v>4141320.6484415666</v>
      </c>
      <c r="S34" s="21"/>
      <c r="U34" s="2">
        <v>41699</v>
      </c>
      <c r="V34" s="63"/>
      <c r="W34" s="64"/>
      <c r="X34" s="64"/>
      <c r="Y34" s="64"/>
      <c r="Z34" s="64"/>
      <c r="AA34" s="64"/>
      <c r="AB34" s="64"/>
      <c r="AC34" s="64"/>
      <c r="AD34" s="64"/>
      <c r="AE34" s="64"/>
      <c r="AF34" s="64"/>
      <c r="AG34" s="64"/>
      <c r="AH34" s="63"/>
      <c r="AJ34" s="17" t="s">
        <v>175</v>
      </c>
      <c r="AK34" s="17">
        <v>-53110.343086113979</v>
      </c>
      <c r="AL34" s="17">
        <v>16526.428422643283</v>
      </c>
      <c r="AM34" s="17">
        <v>-3.2136612780379177</v>
      </c>
      <c r="AN34" s="17">
        <v>1.8669291560313615E-3</v>
      </c>
      <c r="AO34" s="17">
        <v>-85980.744528695126</v>
      </c>
      <c r="AP34" s="17">
        <v>-20239.941643532824</v>
      </c>
      <c r="AQ34" s="17">
        <v>-85980.744528695126</v>
      </c>
      <c r="AR34" s="17">
        <v>-20239.941643532824</v>
      </c>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row>
    <row r="35" spans="1:78" ht="15.75" thickBot="1">
      <c r="A35" s="2">
        <v>41730</v>
      </c>
      <c r="B35" s="8">
        <f>'WA Sch. 1-2'!B36</f>
        <v>547.15</v>
      </c>
      <c r="C35" s="8">
        <f>'WA Sch. 1-2'!C36</f>
        <v>299373.1225</v>
      </c>
      <c r="D35" s="8">
        <f>'WA Sch. 1-2'!D36</f>
        <v>0.375</v>
      </c>
      <c r="E35" s="8">
        <f>'WA Sch. 1-2'!E36</f>
        <v>543.5</v>
      </c>
      <c r="F35" s="8">
        <f t="shared" si="2"/>
        <v>295392.25</v>
      </c>
      <c r="G35" s="8">
        <f>'WA Sch. 1-2'!G36</f>
        <v>0</v>
      </c>
      <c r="H35" s="8">
        <f t="shared" si="3"/>
        <v>3.6499999999999773</v>
      </c>
      <c r="I35" s="8">
        <f t="shared" si="0"/>
        <v>3980.8724999999977</v>
      </c>
      <c r="J35" s="8">
        <f t="shared" si="0"/>
        <v>0.375</v>
      </c>
      <c r="K35" s="9">
        <v>6</v>
      </c>
      <c r="L35" s="9">
        <v>4167061</v>
      </c>
      <c r="M35" s="9">
        <v>-457828</v>
      </c>
      <c r="N35" s="9">
        <f t="shared" si="4"/>
        <v>3709233</v>
      </c>
      <c r="O35" s="9">
        <f t="shared" si="5"/>
        <v>618205.5</v>
      </c>
      <c r="P35" s="8">
        <f t="shared" si="6"/>
        <v>981.22488969482924</v>
      </c>
      <c r="Q35" s="8">
        <f t="shared" si="7"/>
        <v>619186.72488969483</v>
      </c>
      <c r="R35" s="9">
        <f t="shared" si="1"/>
        <v>3715120.3493381692</v>
      </c>
      <c r="S35" s="21"/>
      <c r="U35" s="2">
        <v>41730</v>
      </c>
      <c r="V35" s="63"/>
      <c r="W35" s="64"/>
      <c r="X35" s="64"/>
      <c r="Y35" s="64"/>
      <c r="Z35" s="64"/>
      <c r="AA35" s="64"/>
      <c r="AB35" s="64"/>
      <c r="AC35" s="64"/>
      <c r="AD35" s="64"/>
      <c r="AE35" s="64"/>
      <c r="AF35" s="64"/>
      <c r="AG35" s="64"/>
      <c r="AH35" s="63"/>
      <c r="AJ35" s="18" t="s">
        <v>68</v>
      </c>
      <c r="AK35" s="18">
        <v>-178577.3015130563</v>
      </c>
      <c r="AL35" s="18">
        <v>11064.681578199739</v>
      </c>
      <c r="AM35" s="18">
        <v>-16.139398160801967</v>
      </c>
      <c r="AN35" s="18">
        <v>2.5197901040312354E-27</v>
      </c>
      <c r="AO35" s="18">
        <v>-200584.50815254063</v>
      </c>
      <c r="AP35" s="18">
        <v>-156570.09487357197</v>
      </c>
      <c r="AQ35" s="18">
        <v>-200584.50815254063</v>
      </c>
      <c r="AR35" s="18">
        <v>-156570.09487357197</v>
      </c>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row>
    <row r="36" spans="1:78">
      <c r="A36" s="2">
        <v>41760</v>
      </c>
      <c r="B36" s="8">
        <f>'WA Sch. 1-2'!B37</f>
        <v>290.02499999999998</v>
      </c>
      <c r="C36" s="8">
        <f>'WA Sch. 1-2'!C37</f>
        <v>84114.500624999986</v>
      </c>
      <c r="D36" s="8">
        <f>'WA Sch. 1-2'!D37</f>
        <v>14.95</v>
      </c>
      <c r="E36" s="8">
        <f>'WA Sch. 1-2'!E37</f>
        <v>231.5</v>
      </c>
      <c r="F36" s="8">
        <f t="shared" si="2"/>
        <v>53592.25</v>
      </c>
      <c r="G36" s="8">
        <f>'WA Sch. 1-2'!G37</f>
        <v>5</v>
      </c>
      <c r="H36" s="8">
        <f t="shared" si="3"/>
        <v>58.524999999999977</v>
      </c>
      <c r="I36" s="8">
        <f t="shared" si="0"/>
        <v>30522.250624999986</v>
      </c>
      <c r="J36" s="8">
        <f t="shared" si="0"/>
        <v>9.9499999999999993</v>
      </c>
      <c r="K36" s="9">
        <v>8</v>
      </c>
      <c r="L36" s="9">
        <v>3709233</v>
      </c>
      <c r="M36" s="9">
        <v>-87698</v>
      </c>
      <c r="N36" s="9">
        <f t="shared" si="4"/>
        <v>3621535</v>
      </c>
      <c r="O36" s="9">
        <f t="shared" si="5"/>
        <v>452691.875</v>
      </c>
      <c r="P36" s="8">
        <f t="shared" si="6"/>
        <v>15733.201827230198</v>
      </c>
      <c r="Q36" s="8">
        <f t="shared" si="7"/>
        <v>468425.07682723022</v>
      </c>
      <c r="R36" s="9">
        <f t="shared" si="1"/>
        <v>3747400.6146178418</v>
      </c>
      <c r="S36" s="21"/>
      <c r="U36" s="2">
        <v>41760</v>
      </c>
      <c r="V36" s="63"/>
      <c r="W36" s="64"/>
      <c r="X36" s="64"/>
      <c r="Y36" s="64"/>
      <c r="Z36" s="64"/>
      <c r="AA36" s="64"/>
      <c r="AB36" s="64"/>
      <c r="AC36" s="64"/>
      <c r="AD36" s="64"/>
      <c r="AE36" s="64"/>
      <c r="AF36" s="64"/>
      <c r="AG36" s="64"/>
      <c r="AH36" s="63"/>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row>
    <row r="37" spans="1:78">
      <c r="A37" s="2">
        <v>41791</v>
      </c>
      <c r="B37" s="8">
        <f>'WA Sch. 1-2'!B38</f>
        <v>126.95</v>
      </c>
      <c r="C37" s="8">
        <f>'WA Sch. 1-2'!C38</f>
        <v>16116.302500000002</v>
      </c>
      <c r="D37" s="8">
        <f>'WA Sch. 1-2'!D38</f>
        <v>68</v>
      </c>
      <c r="E37" s="8">
        <f>'WA Sch. 1-2'!E38</f>
        <v>112</v>
      </c>
      <c r="F37" s="8">
        <f t="shared" si="2"/>
        <v>12544</v>
      </c>
      <c r="G37" s="8">
        <f>'WA Sch. 1-2'!G38</f>
        <v>13.5</v>
      </c>
      <c r="H37" s="8">
        <f t="shared" si="3"/>
        <v>14.950000000000003</v>
      </c>
      <c r="I37" s="8">
        <f t="shared" si="0"/>
        <v>3572.3025000000016</v>
      </c>
      <c r="J37" s="8">
        <f t="shared" si="0"/>
        <v>54.5</v>
      </c>
      <c r="K37" s="9">
        <v>6</v>
      </c>
      <c r="L37" s="9">
        <v>3621579</v>
      </c>
      <c r="M37" s="9">
        <v>-414867</v>
      </c>
      <c r="N37" s="9">
        <f t="shared" si="4"/>
        <v>3206712</v>
      </c>
      <c r="O37" s="9">
        <f t="shared" si="5"/>
        <v>534452</v>
      </c>
      <c r="P37" s="8">
        <f t="shared" si="6"/>
        <v>4018.9896166952853</v>
      </c>
      <c r="Q37" s="8">
        <f t="shared" si="7"/>
        <v>538470.98961669533</v>
      </c>
      <c r="R37" s="9">
        <f t="shared" si="1"/>
        <v>3230825.937700172</v>
      </c>
      <c r="S37" s="21"/>
      <c r="U37" s="2">
        <v>41791</v>
      </c>
      <c r="V37" s="63"/>
      <c r="W37" s="64"/>
      <c r="X37" s="64"/>
      <c r="Y37" s="64"/>
      <c r="Z37" s="64"/>
      <c r="AA37" s="64"/>
      <c r="AB37" s="64"/>
      <c r="AC37" s="64"/>
      <c r="AD37" s="64"/>
      <c r="AE37" s="64"/>
      <c r="AF37" s="64"/>
      <c r="AG37" s="64"/>
      <c r="AH37" s="63"/>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row>
    <row r="38" spans="1:78">
      <c r="A38" s="2">
        <v>41821</v>
      </c>
      <c r="B38" s="8">
        <f>'WA Sch. 1-2'!B39</f>
        <v>14.1</v>
      </c>
      <c r="C38" s="8">
        <f>'WA Sch. 1-2'!C39</f>
        <v>198.81</v>
      </c>
      <c r="D38" s="8">
        <f>'WA Sch. 1-2'!D39</f>
        <v>240.05</v>
      </c>
      <c r="E38" s="8">
        <f>'WA Sch. 1-2'!E39</f>
        <v>7.5</v>
      </c>
      <c r="F38" s="8">
        <f t="shared" si="2"/>
        <v>56.25</v>
      </c>
      <c r="G38" s="8">
        <f>'WA Sch. 1-2'!G39</f>
        <v>339.5</v>
      </c>
      <c r="H38" s="8">
        <f t="shared" si="3"/>
        <v>6.6</v>
      </c>
      <c r="I38" s="8">
        <f t="shared" si="0"/>
        <v>142.56</v>
      </c>
      <c r="J38" s="8">
        <f t="shared" si="0"/>
        <v>-99.449999999999989</v>
      </c>
      <c r="K38" s="9">
        <v>7</v>
      </c>
      <c r="L38" s="9">
        <v>3206668</v>
      </c>
      <c r="M38" s="9">
        <v>-40614</v>
      </c>
      <c r="N38" s="9">
        <f t="shared" si="4"/>
        <v>3166054</v>
      </c>
      <c r="O38" s="9">
        <f t="shared" si="5"/>
        <v>452293.42857142858</v>
      </c>
      <c r="P38" s="8">
        <f t="shared" si="6"/>
        <v>1774.2696635577845</v>
      </c>
      <c r="Q38" s="8">
        <f t="shared" si="7"/>
        <v>454067.69823498634</v>
      </c>
      <c r="R38" s="9">
        <f t="shared" si="1"/>
        <v>3178473.8876449042</v>
      </c>
      <c r="S38" s="21"/>
      <c r="U38" s="2">
        <v>41821</v>
      </c>
      <c r="V38" s="63"/>
      <c r="W38" s="64"/>
      <c r="X38" s="64"/>
      <c r="Y38" s="64"/>
      <c r="Z38" s="64"/>
      <c r="AA38" s="64"/>
      <c r="AB38" s="64"/>
      <c r="AC38" s="64"/>
      <c r="AD38" s="64"/>
      <c r="AE38" s="64"/>
      <c r="AF38" s="64"/>
      <c r="AG38" s="64"/>
      <c r="AH38" s="63"/>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row>
    <row r="39" spans="1:78">
      <c r="A39" s="2">
        <v>41852</v>
      </c>
      <c r="B39" s="8">
        <f>'WA Sch. 1-2'!B40</f>
        <v>19.350000000000001</v>
      </c>
      <c r="C39" s="8">
        <f>'WA Sch. 1-2'!C40</f>
        <v>374.42250000000007</v>
      </c>
      <c r="D39" s="8">
        <f>'WA Sch. 1-2'!D40</f>
        <v>204.95</v>
      </c>
      <c r="E39" s="8">
        <f>'WA Sch. 1-2'!E40</f>
        <v>6</v>
      </c>
      <c r="F39" s="8">
        <f t="shared" si="2"/>
        <v>36</v>
      </c>
      <c r="G39" s="8">
        <f>'WA Sch. 1-2'!G40</f>
        <v>230</v>
      </c>
      <c r="H39" s="8">
        <f t="shared" si="3"/>
        <v>13.350000000000001</v>
      </c>
      <c r="I39" s="8">
        <f t="shared" si="0"/>
        <v>338.42250000000007</v>
      </c>
      <c r="J39" s="8">
        <f t="shared" si="0"/>
        <v>-25.050000000000011</v>
      </c>
      <c r="K39" s="9">
        <v>6</v>
      </c>
      <c r="L39" s="9">
        <v>3166054</v>
      </c>
      <c r="M39" s="9">
        <v>158039</v>
      </c>
      <c r="N39" s="9">
        <f t="shared" si="4"/>
        <v>3324093</v>
      </c>
      <c r="O39" s="9">
        <f t="shared" si="5"/>
        <v>554015.5</v>
      </c>
      <c r="P39" s="8">
        <f t="shared" si="6"/>
        <v>3588.8636376509735</v>
      </c>
      <c r="Q39" s="8">
        <f t="shared" si="7"/>
        <v>557604.36363765097</v>
      </c>
      <c r="R39" s="9">
        <f t="shared" si="1"/>
        <v>3345626.181825906</v>
      </c>
      <c r="S39" s="21"/>
      <c r="U39" s="2">
        <v>41852</v>
      </c>
      <c r="V39" s="63"/>
      <c r="W39" s="64"/>
      <c r="X39" s="64"/>
      <c r="Y39" s="64"/>
      <c r="Z39" s="64"/>
      <c r="AA39" s="64"/>
      <c r="AB39" s="64"/>
      <c r="AC39" s="64"/>
      <c r="AD39" s="64"/>
      <c r="AE39" s="64"/>
      <c r="AF39" s="64"/>
      <c r="AG39" s="64"/>
      <c r="AH39" s="63"/>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row>
    <row r="40" spans="1:78">
      <c r="A40" s="2">
        <v>41883</v>
      </c>
      <c r="B40" s="8">
        <f>'WA Sch. 1-2'!B41</f>
        <v>152.32499999999999</v>
      </c>
      <c r="C40" s="8">
        <f>'WA Sch. 1-2'!C41</f>
        <v>23202.905624999996</v>
      </c>
      <c r="D40" s="8">
        <f>'WA Sch. 1-2'!D41</f>
        <v>43.875</v>
      </c>
      <c r="E40" s="8">
        <f>'WA Sch. 1-2'!E41</f>
        <v>100</v>
      </c>
      <c r="F40" s="8">
        <f t="shared" si="2"/>
        <v>10000</v>
      </c>
      <c r="G40" s="8">
        <f>'WA Sch. 1-2'!G41</f>
        <v>42.5</v>
      </c>
      <c r="H40" s="8">
        <f t="shared" si="3"/>
        <v>52.324999999999989</v>
      </c>
      <c r="I40" s="8">
        <f t="shared" si="3"/>
        <v>13202.905624999996</v>
      </c>
      <c r="J40" s="8">
        <f t="shared" si="3"/>
        <v>1.375</v>
      </c>
      <c r="K40" s="9">
        <v>5</v>
      </c>
      <c r="L40" s="9">
        <v>3324093</v>
      </c>
      <c r="M40" s="9">
        <v>97220</v>
      </c>
      <c r="N40" s="9">
        <f t="shared" si="4"/>
        <v>3421313</v>
      </c>
      <c r="O40" s="9">
        <f t="shared" si="5"/>
        <v>684262.6</v>
      </c>
      <c r="P40" s="8">
        <f t="shared" si="6"/>
        <v>14066.463658433493</v>
      </c>
      <c r="Q40" s="8">
        <f t="shared" si="7"/>
        <v>698329.0636584335</v>
      </c>
      <c r="R40" s="9">
        <f t="shared" si="1"/>
        <v>3491645.3182921675</v>
      </c>
      <c r="S40" s="21"/>
      <c r="U40" s="2">
        <v>41883</v>
      </c>
      <c r="V40" s="63"/>
      <c r="W40" s="64"/>
      <c r="X40" s="64"/>
      <c r="Y40" s="64"/>
      <c r="Z40" s="64"/>
      <c r="AA40" s="64"/>
      <c r="AB40" s="64"/>
      <c r="AC40" s="64"/>
      <c r="AD40" s="64"/>
      <c r="AE40" s="64"/>
      <c r="AF40" s="64"/>
      <c r="AG40" s="64"/>
      <c r="AH40" s="63"/>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row>
    <row r="41" spans="1:78">
      <c r="A41" s="2">
        <v>41913</v>
      </c>
      <c r="B41" s="8">
        <f>'WA Sch. 1-2'!B42</f>
        <v>510.4</v>
      </c>
      <c r="C41" s="8">
        <f>'WA Sch. 1-2'!C42</f>
        <v>260508.15999999997</v>
      </c>
      <c r="D41" s="8">
        <f>'WA Sch. 1-2'!D42</f>
        <v>0.65</v>
      </c>
      <c r="E41" s="8">
        <f>'WA Sch. 1-2'!E42</f>
        <v>363</v>
      </c>
      <c r="F41" s="8">
        <f t="shared" si="2"/>
        <v>131769</v>
      </c>
      <c r="G41" s="8">
        <f>'WA Sch. 1-2'!G42</f>
        <v>0.5</v>
      </c>
      <c r="H41" s="8">
        <f t="shared" ref="H41:J72" si="8">B41-E41</f>
        <v>147.39999999999998</v>
      </c>
      <c r="I41" s="8">
        <f t="shared" si="8"/>
        <v>128739.15999999997</v>
      </c>
      <c r="J41" s="8">
        <f t="shared" si="8"/>
        <v>0.15000000000000002</v>
      </c>
      <c r="K41" s="9">
        <v>7</v>
      </c>
      <c r="L41" s="9">
        <v>3421492</v>
      </c>
      <c r="M41" s="9">
        <v>387771</v>
      </c>
      <c r="N41" s="9">
        <f t="shared" si="4"/>
        <v>3809263</v>
      </c>
      <c r="O41" s="9">
        <f t="shared" si="5"/>
        <v>544180.42857142852</v>
      </c>
      <c r="P41" s="8">
        <f t="shared" si="6"/>
        <v>39625.355819457181</v>
      </c>
      <c r="Q41" s="8">
        <f t="shared" si="7"/>
        <v>583805.78439088573</v>
      </c>
      <c r="R41" s="9">
        <f t="shared" si="1"/>
        <v>4086640.4907362</v>
      </c>
      <c r="S41" s="21"/>
      <c r="U41" s="2">
        <v>41913</v>
      </c>
      <c r="V41" s="63"/>
      <c r="W41" s="64"/>
      <c r="X41" s="64"/>
      <c r="Y41" s="64"/>
      <c r="Z41" s="64"/>
      <c r="AA41" s="64"/>
      <c r="AB41" s="64"/>
      <c r="AC41" s="64"/>
      <c r="AD41" s="64"/>
      <c r="AE41" s="64"/>
      <c r="AF41" s="64"/>
      <c r="AG41" s="64"/>
      <c r="AH41" s="63"/>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row>
    <row r="42" spans="1:78">
      <c r="A42" s="2">
        <v>41944</v>
      </c>
      <c r="B42" s="8">
        <f>'WA Sch. 1-2'!B43</f>
        <v>874.97500000000002</v>
      </c>
      <c r="C42" s="8">
        <f>'WA Sch. 1-2'!C43</f>
        <v>765581.25062499999</v>
      </c>
      <c r="D42" s="8">
        <f>'WA Sch. 1-2'!D43</f>
        <v>0</v>
      </c>
      <c r="E42" s="8">
        <f>'WA Sch. 1-2'!E43</f>
        <v>914.5</v>
      </c>
      <c r="F42" s="8">
        <f t="shared" si="2"/>
        <v>836310.25</v>
      </c>
      <c r="G42" s="8">
        <f>'WA Sch. 1-2'!G43</f>
        <v>0</v>
      </c>
      <c r="H42" s="8">
        <f t="shared" si="8"/>
        <v>-39.524999999999977</v>
      </c>
      <c r="I42" s="8">
        <f t="shared" si="8"/>
        <v>-70728.999375000014</v>
      </c>
      <c r="J42" s="8">
        <f t="shared" si="8"/>
        <v>0</v>
      </c>
      <c r="K42" s="9">
        <v>5</v>
      </c>
      <c r="L42" s="9">
        <v>3809084</v>
      </c>
      <c r="M42" s="9">
        <v>648151</v>
      </c>
      <c r="N42" s="9">
        <f t="shared" si="4"/>
        <v>4457235</v>
      </c>
      <c r="O42" s="9">
        <f t="shared" si="5"/>
        <v>891447</v>
      </c>
      <c r="P42" s="8">
        <f t="shared" si="6"/>
        <v>-10625.455826079</v>
      </c>
      <c r="Q42" s="8">
        <f t="shared" si="7"/>
        <v>880821.54417392099</v>
      </c>
      <c r="R42" s="9">
        <f t="shared" si="1"/>
        <v>4404107.7208696045</v>
      </c>
      <c r="S42" s="21"/>
      <c r="U42" s="2">
        <v>41944</v>
      </c>
      <c r="V42" s="63"/>
      <c r="W42" s="64"/>
      <c r="X42" s="64"/>
      <c r="Y42" s="64"/>
      <c r="Z42" s="64"/>
      <c r="AA42" s="64"/>
      <c r="AB42" s="64"/>
      <c r="AC42" s="64"/>
      <c r="AD42" s="64"/>
      <c r="AE42" s="64"/>
      <c r="AF42" s="64"/>
      <c r="AG42" s="64"/>
      <c r="AH42" s="63"/>
      <c r="AJ42" t="s">
        <v>58</v>
      </c>
    </row>
    <row r="43" spans="1:78" ht="15.75" thickBot="1">
      <c r="A43" s="2">
        <v>41974</v>
      </c>
      <c r="B43" s="8">
        <f>'WA Sch. 1-2'!B44</f>
        <v>1138.7249999999999</v>
      </c>
      <c r="C43" s="8">
        <f>'WA Sch. 1-2'!C44</f>
        <v>1296694.6256249999</v>
      </c>
      <c r="D43" s="8">
        <f>'WA Sch. 1-2'!D44</f>
        <v>0</v>
      </c>
      <c r="E43" s="8">
        <f>'WA Sch. 1-2'!E44</f>
        <v>1001</v>
      </c>
      <c r="F43" s="8">
        <f t="shared" si="2"/>
        <v>1002001</v>
      </c>
      <c r="G43" s="8">
        <f>'WA Sch. 1-2'!G44</f>
        <v>0</v>
      </c>
      <c r="H43" s="8">
        <f t="shared" si="8"/>
        <v>137.72499999999991</v>
      </c>
      <c r="I43" s="8">
        <f t="shared" si="8"/>
        <v>294693.62562499987</v>
      </c>
      <c r="J43" s="8">
        <f t="shared" si="8"/>
        <v>0</v>
      </c>
      <c r="K43" s="9">
        <v>5</v>
      </c>
      <c r="L43" s="9">
        <v>4487235</v>
      </c>
      <c r="M43" s="9">
        <v>115438</v>
      </c>
      <c r="N43" s="9">
        <f t="shared" si="4"/>
        <v>4602673</v>
      </c>
      <c r="O43" s="9">
        <f t="shared" si="5"/>
        <v>920534.6</v>
      </c>
      <c r="P43" s="8">
        <f t="shared" si="6"/>
        <v>37024.437789923591</v>
      </c>
      <c r="Q43" s="8">
        <f t="shared" si="7"/>
        <v>957559.0377899236</v>
      </c>
      <c r="R43" s="9">
        <f t="shared" si="1"/>
        <v>4787795.1889496185</v>
      </c>
      <c r="S43" s="21"/>
      <c r="U43" s="2">
        <v>41974</v>
      </c>
      <c r="V43" s="4" t="s">
        <v>4</v>
      </c>
      <c r="W43" s="4" t="s">
        <v>53</v>
      </c>
      <c r="X43" s="4" t="s">
        <v>73</v>
      </c>
      <c r="Y43" s="11" t="s">
        <v>19</v>
      </c>
      <c r="Z43" s="11" t="s">
        <v>20</v>
      </c>
      <c r="AA43" s="11" t="s">
        <v>28</v>
      </c>
      <c r="AB43" s="11" t="s">
        <v>218</v>
      </c>
      <c r="AC43" s="11" t="s">
        <v>174</v>
      </c>
      <c r="AD43" s="11" t="s">
        <v>217</v>
      </c>
      <c r="AE43" s="11" t="s">
        <v>176</v>
      </c>
      <c r="AF43" s="11" t="s">
        <v>175</v>
      </c>
      <c r="AG43" s="11" t="s">
        <v>68</v>
      </c>
      <c r="AH43" s="4" t="s">
        <v>57</v>
      </c>
      <c r="AT43" s="13" t="s">
        <v>132</v>
      </c>
      <c r="AU43" s="12"/>
      <c r="AV43" s="12"/>
      <c r="AW43" s="12"/>
      <c r="AY43" s="13" t="s">
        <v>134</v>
      </c>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row>
    <row r="44" spans="1:78">
      <c r="A44" s="2">
        <v>42005</v>
      </c>
      <c r="B44" s="8">
        <f>'WA Sch. 1-2'!B45</f>
        <v>1095.1500000000001</v>
      </c>
      <c r="C44" s="8">
        <f>'WA Sch. 1-2'!C45</f>
        <v>1199353.5225000002</v>
      </c>
      <c r="D44" s="8">
        <f>'WA Sch. 1-2'!D45</f>
        <v>0</v>
      </c>
      <c r="E44" s="8">
        <f>'WA Sch. 1-2'!E45</f>
        <v>1058</v>
      </c>
      <c r="F44" s="8">
        <f t="shared" si="2"/>
        <v>1119364</v>
      </c>
      <c r="G44" s="8">
        <f>'WA Sch. 1-2'!G45</f>
        <v>0</v>
      </c>
      <c r="H44" s="8">
        <f t="shared" si="8"/>
        <v>37.150000000000091</v>
      </c>
      <c r="I44" s="8">
        <f t="shared" si="8"/>
        <v>79989.522500000196</v>
      </c>
      <c r="J44" s="8">
        <f t="shared" si="8"/>
        <v>0</v>
      </c>
      <c r="K44" s="9">
        <v>5</v>
      </c>
      <c r="L44" s="9">
        <v>4572672</v>
      </c>
      <c r="M44" s="9">
        <v>148004</v>
      </c>
      <c r="N44" s="9">
        <f t="shared" si="4"/>
        <v>4720676</v>
      </c>
      <c r="O44" s="9">
        <f t="shared" si="5"/>
        <v>944135.2</v>
      </c>
      <c r="P44" s="8">
        <f t="shared" si="6"/>
        <v>9986.9875759351307</v>
      </c>
      <c r="Q44" s="8">
        <f t="shared" si="7"/>
        <v>954122.18757593504</v>
      </c>
      <c r="R44" s="9">
        <f t="shared" si="1"/>
        <v>4770610.9378796751</v>
      </c>
      <c r="S44" s="21"/>
      <c r="U44" s="2">
        <v>42005</v>
      </c>
      <c r="V44" s="8">
        <f t="shared" ref="V44:V71" si="9">E44</f>
        <v>1058</v>
      </c>
      <c r="W44" s="7">
        <v>1</v>
      </c>
      <c r="X44" s="7">
        <f>W44^2</f>
        <v>1</v>
      </c>
      <c r="Y44" s="7">
        <v>0</v>
      </c>
      <c r="Z44" s="7">
        <v>0</v>
      </c>
      <c r="AA44" s="7">
        <v>0</v>
      </c>
      <c r="AB44" s="7">
        <v>0</v>
      </c>
      <c r="AC44" s="7">
        <v>0</v>
      </c>
      <c r="AD44" s="7">
        <v>0</v>
      </c>
      <c r="AE44" s="7">
        <v>0</v>
      </c>
      <c r="AF44" s="7">
        <v>0</v>
      </c>
      <c r="AG44" s="7">
        <v>0</v>
      </c>
      <c r="AH44" s="8">
        <f t="shared" ref="AH44:AH75" si="10">O44</f>
        <v>944135.2</v>
      </c>
      <c r="AJ44" s="19" t="s">
        <v>59</v>
      </c>
      <c r="AK44" s="19" t="s">
        <v>60</v>
      </c>
      <c r="AL44" s="19" t="s">
        <v>61</v>
      </c>
      <c r="AM44" s="19" t="s">
        <v>62</v>
      </c>
      <c r="AT44" s="49" t="s">
        <v>128</v>
      </c>
      <c r="AU44" s="53" t="s">
        <v>94</v>
      </c>
      <c r="AV44" s="53" t="s">
        <v>96</v>
      </c>
      <c r="AW44" s="53" t="s">
        <v>95</v>
      </c>
      <c r="AX44" s="56"/>
      <c r="AY44" s="49" t="s">
        <v>128</v>
      </c>
      <c r="AZ44" s="53" t="s">
        <v>126</v>
      </c>
      <c r="BA44" s="53" t="s">
        <v>97</v>
      </c>
      <c r="BB44" s="53" t="s">
        <v>98</v>
      </c>
      <c r="BC44" s="53" t="s">
        <v>99</v>
      </c>
      <c r="BD44" s="53" t="s">
        <v>100</v>
      </c>
      <c r="BE44" s="53" t="s">
        <v>101</v>
      </c>
      <c r="BF44" s="53" t="s">
        <v>102</v>
      </c>
      <c r="BG44" s="53" t="s">
        <v>103</v>
      </c>
      <c r="BH44" s="53" t="s">
        <v>104</v>
      </c>
      <c r="BI44" s="53" t="s">
        <v>105</v>
      </c>
      <c r="BJ44" s="53" t="s">
        <v>106</v>
      </c>
      <c r="BK44" s="53" t="s">
        <v>107</v>
      </c>
      <c r="BL44" s="53" t="s">
        <v>108</v>
      </c>
      <c r="BM44" s="47" t="s">
        <v>128</v>
      </c>
      <c r="BN44" s="53" t="s">
        <v>129</v>
      </c>
      <c r="BO44" s="53" t="s">
        <v>114</v>
      </c>
      <c r="BP44" s="53" t="s">
        <v>115</v>
      </c>
      <c r="BQ44" s="53" t="s">
        <v>116</v>
      </c>
      <c r="BR44" s="53" t="s">
        <v>117</v>
      </c>
      <c r="BS44" s="53" t="s">
        <v>118</v>
      </c>
      <c r="BT44" s="53" t="s">
        <v>119</v>
      </c>
      <c r="BU44" s="53" t="s">
        <v>120</v>
      </c>
      <c r="BV44" s="53" t="s">
        <v>121</v>
      </c>
      <c r="BW44" s="53" t="s">
        <v>122</v>
      </c>
      <c r="BX44" s="53" t="s">
        <v>123</v>
      </c>
      <c r="BY44" s="53" t="s">
        <v>124</v>
      </c>
      <c r="BZ44" s="53" t="s">
        <v>125</v>
      </c>
    </row>
    <row r="45" spans="1:78">
      <c r="A45" s="2">
        <v>42036</v>
      </c>
      <c r="B45" s="55">
        <f>'WA Sch. 1-2'!B46</f>
        <v>932.76424999999995</v>
      </c>
      <c r="C45" s="55">
        <f>'WA Sch. 1-2'!C46</f>
        <v>870049.14607806236</v>
      </c>
      <c r="D45" s="55">
        <f>'WA Sch. 1-2'!D46</f>
        <v>0</v>
      </c>
      <c r="E45" s="55">
        <f>'WA Sch. 1-2'!E46</f>
        <v>724</v>
      </c>
      <c r="F45" s="55">
        <f t="shared" si="2"/>
        <v>524176</v>
      </c>
      <c r="G45" s="55">
        <f>'WA Sch. 1-2'!G46</f>
        <v>0</v>
      </c>
      <c r="H45" s="55">
        <f t="shared" si="8"/>
        <v>208.76424999999995</v>
      </c>
      <c r="I45" s="55">
        <f t="shared" si="8"/>
        <v>345873.14607806236</v>
      </c>
      <c r="J45" s="55">
        <f t="shared" si="8"/>
        <v>0</v>
      </c>
      <c r="K45" s="15">
        <v>5</v>
      </c>
      <c r="L45" s="15">
        <v>4720677</v>
      </c>
      <c r="M45" s="15">
        <v>-991354</v>
      </c>
      <c r="N45" s="15">
        <f t="shared" si="4"/>
        <v>3729323</v>
      </c>
      <c r="O45" s="15">
        <f>N45/K45</f>
        <v>745864.6</v>
      </c>
      <c r="P45" s="55">
        <f t="shared" si="6"/>
        <v>56121.829637938354</v>
      </c>
      <c r="Q45" s="55">
        <f t="shared" si="7"/>
        <v>801986.42963793827</v>
      </c>
      <c r="R45" s="15">
        <f t="shared" si="1"/>
        <v>4009932.1481896914</v>
      </c>
      <c r="S45" s="21"/>
      <c r="U45" s="2">
        <v>42036</v>
      </c>
      <c r="V45" s="8">
        <f t="shared" si="9"/>
        <v>724</v>
      </c>
      <c r="W45" s="7">
        <v>2</v>
      </c>
      <c r="X45" s="7">
        <f t="shared" ref="X45:X108" si="11">W45^2</f>
        <v>4</v>
      </c>
      <c r="Y45" s="7">
        <v>1</v>
      </c>
      <c r="Z45" s="7">
        <v>0</v>
      </c>
      <c r="AA45" s="7">
        <v>0</v>
      </c>
      <c r="AB45" s="7">
        <v>0</v>
      </c>
      <c r="AC45" s="7">
        <v>0</v>
      </c>
      <c r="AD45" s="7">
        <v>0</v>
      </c>
      <c r="AE45" s="7">
        <v>0</v>
      </c>
      <c r="AF45" s="7">
        <v>0</v>
      </c>
      <c r="AG45" s="7">
        <v>0</v>
      </c>
      <c r="AH45" s="8">
        <f t="shared" si="10"/>
        <v>745864.6</v>
      </c>
      <c r="AJ45" s="17">
        <v>1</v>
      </c>
      <c r="AK45" s="17">
        <v>946875.93051534938</v>
      </c>
      <c r="AL45" s="17">
        <v>-2740.7305153494235</v>
      </c>
      <c r="AM45" s="17">
        <v>-0.13464230725150758</v>
      </c>
      <c r="AT45" s="1">
        <v>1</v>
      </c>
      <c r="AU45" s="7">
        <f t="shared" ref="AU45:AU76" si="12">RANK(AL45,$AL$45:$AL$140,1)</f>
        <v>42</v>
      </c>
      <c r="AV45" s="52">
        <f>(AU45-0.375)/(COUNT($AU$45:$AU$164)+0.25)</f>
        <v>0.43246753246753245</v>
      </c>
      <c r="AW45" s="52">
        <f>_xlfn.NORM.S.INV(AV45)</f>
        <v>-0.17009545866465206</v>
      </c>
      <c r="AX45" s="43"/>
      <c r="AY45" s="1">
        <v>1</v>
      </c>
      <c r="AZ45" s="46">
        <f>AL45</f>
        <v>-2740.7305153494235</v>
      </c>
      <c r="BA45" s="46"/>
      <c r="BB45" s="46"/>
      <c r="BC45" s="46"/>
      <c r="BD45" s="46"/>
      <c r="BE45" s="46"/>
      <c r="BF45" s="46"/>
      <c r="BG45" s="46"/>
      <c r="BH45" s="46"/>
      <c r="BI45" s="46"/>
      <c r="BJ45" s="46"/>
      <c r="BK45" s="46"/>
      <c r="BL45" s="46"/>
      <c r="BM45" s="1">
        <v>1</v>
      </c>
      <c r="BN45" s="60">
        <f>($AZ45-$BN$172)*(AZ45-$BN$172)</f>
        <v>7511603.7577682147</v>
      </c>
      <c r="BO45" s="60"/>
      <c r="BP45" s="60"/>
      <c r="BQ45" s="60"/>
      <c r="BR45" s="60"/>
      <c r="BS45" s="60"/>
      <c r="BT45" s="60"/>
      <c r="BU45" s="60"/>
      <c r="BV45" s="60"/>
      <c r="BW45" s="60"/>
      <c r="BX45" s="60"/>
      <c r="BY45" s="60"/>
      <c r="BZ45" s="60"/>
    </row>
    <row r="46" spans="1:78">
      <c r="A46" s="2">
        <v>42064</v>
      </c>
      <c r="B46" s="8">
        <f>'WA Sch. 1-2'!B47</f>
        <v>767.35</v>
      </c>
      <c r="C46" s="8">
        <f>'WA Sch. 1-2'!C47</f>
        <v>588826.02250000008</v>
      </c>
      <c r="D46" s="8">
        <f>'WA Sch. 1-2'!D47</f>
        <v>0</v>
      </c>
      <c r="E46" s="8">
        <f>'WA Sch. 1-2'!E47</f>
        <v>604.5</v>
      </c>
      <c r="F46" s="8">
        <f t="shared" si="2"/>
        <v>365420.25</v>
      </c>
      <c r="G46" s="8">
        <f>'WA Sch. 1-2'!G47</f>
        <v>0</v>
      </c>
      <c r="H46" s="8">
        <f t="shared" si="8"/>
        <v>162.85000000000002</v>
      </c>
      <c r="I46" s="8">
        <f t="shared" si="8"/>
        <v>223405.77250000008</v>
      </c>
      <c r="J46" s="8">
        <f t="shared" si="8"/>
        <v>0</v>
      </c>
      <c r="K46" s="9">
        <v>5</v>
      </c>
      <c r="L46" s="9">
        <v>3729323</v>
      </c>
      <c r="M46" s="9">
        <v>411344</v>
      </c>
      <c r="N46" s="9">
        <f t="shared" si="4"/>
        <v>4140667</v>
      </c>
      <c r="O46" s="9">
        <f t="shared" si="5"/>
        <v>828133.4</v>
      </c>
      <c r="P46" s="8">
        <f t="shared" si="6"/>
        <v>43778.759804603826</v>
      </c>
      <c r="Q46" s="8">
        <f t="shared" si="7"/>
        <v>871912.1598046039</v>
      </c>
      <c r="R46" s="9">
        <f t="shared" si="1"/>
        <v>4359560.7990230191</v>
      </c>
      <c r="S46" s="21"/>
      <c r="U46" s="2">
        <v>42064</v>
      </c>
      <c r="V46" s="8">
        <f t="shared" si="9"/>
        <v>604.5</v>
      </c>
      <c r="W46" s="7">
        <v>3</v>
      </c>
      <c r="X46" s="7">
        <f t="shared" si="11"/>
        <v>9</v>
      </c>
      <c r="Y46" s="7">
        <v>0</v>
      </c>
      <c r="Z46" s="7">
        <v>1</v>
      </c>
      <c r="AA46" s="7">
        <v>0</v>
      </c>
      <c r="AB46" s="7">
        <v>0</v>
      </c>
      <c r="AC46" s="7">
        <v>0</v>
      </c>
      <c r="AD46" s="7">
        <v>0</v>
      </c>
      <c r="AE46" s="7">
        <v>0</v>
      </c>
      <c r="AF46" s="7">
        <v>0</v>
      </c>
      <c r="AG46" s="7">
        <v>0</v>
      </c>
      <c r="AH46" s="8">
        <f t="shared" si="10"/>
        <v>828133.4</v>
      </c>
      <c r="AJ46" s="17">
        <v>2</v>
      </c>
      <c r="AK46" s="17">
        <v>799769.26900712564</v>
      </c>
      <c r="AL46" s="17">
        <v>-53904.66900712566</v>
      </c>
      <c r="AM46" s="17">
        <v>-2.6481439769801329</v>
      </c>
      <c r="AT46" s="1">
        <v>2</v>
      </c>
      <c r="AU46" s="7">
        <f t="shared" si="12"/>
        <v>1</v>
      </c>
      <c r="AV46" s="52">
        <f t="shared" ref="AV46:AV109" si="13">(AU46-0.375)/(COUNT($AU$45:$AU$164)+0.25)</f>
        <v>6.4935064935064939E-3</v>
      </c>
      <c r="AW46" s="52">
        <f t="shared" ref="AW46:AW109" si="14">_xlfn.NORM.S.INV(AV46)</f>
        <v>-2.4841252247073111</v>
      </c>
      <c r="AX46" s="43"/>
      <c r="AY46" s="1">
        <v>2</v>
      </c>
      <c r="AZ46" s="46">
        <f t="shared" ref="AZ46:AZ109" si="15">AL46</f>
        <v>-53904.66900712566</v>
      </c>
      <c r="BA46" s="46">
        <f>AZ45</f>
        <v>-2740.7305153494235</v>
      </c>
      <c r="BB46" s="46"/>
      <c r="BC46" s="46"/>
      <c r="BD46" s="46"/>
      <c r="BE46" s="46"/>
      <c r="BF46" s="46"/>
      <c r="BG46" s="46"/>
      <c r="BH46" s="46"/>
      <c r="BI46" s="46"/>
      <c r="BJ46" s="46"/>
      <c r="BK46" s="46"/>
      <c r="BL46" s="46"/>
      <c r="BM46" s="1">
        <v>2</v>
      </c>
      <c r="BN46" s="60">
        <f t="shared" ref="BN46:BZ70" si="16">($AZ46-$BN$172)*(AZ46-$BN$172)</f>
        <v>2905713340.7677879</v>
      </c>
      <c r="BO46" s="60">
        <f>($AZ46-$BN$172)*(BA46-$BN$172)</f>
        <v>147738171.26764682</v>
      </c>
      <c r="BP46" s="60"/>
      <c r="BQ46" s="60"/>
      <c r="BR46" s="60"/>
      <c r="BS46" s="60"/>
      <c r="BT46" s="60"/>
      <c r="BU46" s="60"/>
      <c r="BV46" s="60"/>
      <c r="BW46" s="60"/>
      <c r="BX46" s="60"/>
      <c r="BY46" s="60"/>
      <c r="BZ46" s="60"/>
    </row>
    <row r="47" spans="1:78">
      <c r="A47" s="2">
        <v>42095</v>
      </c>
      <c r="B47" s="8">
        <f>'WA Sch. 1-2'!B48</f>
        <v>547.15</v>
      </c>
      <c r="C47" s="8">
        <f>'WA Sch. 1-2'!C48</f>
        <v>299373.1225</v>
      </c>
      <c r="D47" s="8">
        <f>'WA Sch. 1-2'!D48</f>
        <v>0.375</v>
      </c>
      <c r="E47" s="8">
        <f>'WA Sch. 1-2'!E48</f>
        <v>524.5</v>
      </c>
      <c r="F47" s="8">
        <f t="shared" si="2"/>
        <v>275100.25</v>
      </c>
      <c r="G47" s="8">
        <f>'WA Sch. 1-2'!G48</f>
        <v>0</v>
      </c>
      <c r="H47" s="8">
        <f t="shared" si="8"/>
        <v>22.649999999999977</v>
      </c>
      <c r="I47" s="8">
        <f t="shared" si="8"/>
        <v>24272.872499999998</v>
      </c>
      <c r="J47" s="8">
        <f t="shared" si="8"/>
        <v>0.375</v>
      </c>
      <c r="K47" s="9">
        <v>5</v>
      </c>
      <c r="L47" s="9">
        <v>4140667</v>
      </c>
      <c r="M47" s="9">
        <v>-204256</v>
      </c>
      <c r="N47" s="9">
        <f t="shared" si="4"/>
        <v>3936411</v>
      </c>
      <c r="O47" s="9">
        <f t="shared" si="5"/>
        <v>787282.2</v>
      </c>
      <c r="P47" s="8">
        <f t="shared" si="6"/>
        <v>6088.970890846027</v>
      </c>
      <c r="Q47" s="8">
        <f t="shared" si="7"/>
        <v>793371.17089084594</v>
      </c>
      <c r="R47" s="9">
        <f t="shared" si="1"/>
        <v>3966855.8544542296</v>
      </c>
      <c r="S47" s="21"/>
      <c r="U47" s="2">
        <v>42095</v>
      </c>
      <c r="V47" s="8">
        <f t="shared" si="9"/>
        <v>524.5</v>
      </c>
      <c r="W47" s="7">
        <v>4</v>
      </c>
      <c r="X47" s="7">
        <f t="shared" si="11"/>
        <v>16</v>
      </c>
      <c r="Y47" s="7">
        <v>0</v>
      </c>
      <c r="Z47" s="7">
        <v>0</v>
      </c>
      <c r="AA47" s="7">
        <v>0</v>
      </c>
      <c r="AB47" s="7">
        <v>0</v>
      </c>
      <c r="AC47" s="7">
        <v>0</v>
      </c>
      <c r="AD47" s="7">
        <v>0</v>
      </c>
      <c r="AE47" s="7">
        <v>0</v>
      </c>
      <c r="AF47" s="7">
        <v>0</v>
      </c>
      <c r="AG47" s="7">
        <v>0</v>
      </c>
      <c r="AH47" s="8">
        <f t="shared" si="10"/>
        <v>787282.2</v>
      </c>
      <c r="AJ47" s="17">
        <v>3</v>
      </c>
      <c r="AK47" s="17">
        <v>808042.02145997027</v>
      </c>
      <c r="AL47" s="17">
        <v>20091.378540029749</v>
      </c>
      <c r="AM47" s="17">
        <v>0.98701771200885269</v>
      </c>
      <c r="AT47" s="1">
        <v>3</v>
      </c>
      <c r="AU47" s="7">
        <f t="shared" si="12"/>
        <v>80</v>
      </c>
      <c r="AV47" s="52">
        <f t="shared" si="13"/>
        <v>0.82727272727272727</v>
      </c>
      <c r="AW47" s="52">
        <f t="shared" si="14"/>
        <v>0.94344263258565308</v>
      </c>
      <c r="AX47" s="43"/>
      <c r="AY47" s="1">
        <v>3</v>
      </c>
      <c r="AZ47" s="46">
        <f t="shared" si="15"/>
        <v>20091.378540029749</v>
      </c>
      <c r="BA47" s="46">
        <f t="shared" ref="BA47:BL73" si="17">AZ46</f>
        <v>-53904.66900712566</v>
      </c>
      <c r="BB47" s="46">
        <f>BA46</f>
        <v>-2740.7305153494235</v>
      </c>
      <c r="BC47" s="46"/>
      <c r="BD47" s="46"/>
      <c r="BE47" s="46"/>
      <c r="BF47" s="46"/>
      <c r="BG47" s="46"/>
      <c r="BH47" s="46"/>
      <c r="BI47" s="46"/>
      <c r="BJ47" s="46"/>
      <c r="BK47" s="46"/>
      <c r="BL47" s="46"/>
      <c r="BM47" s="1">
        <v>3</v>
      </c>
      <c r="BN47" s="60">
        <f t="shared" si="16"/>
        <v>403663491.63876283</v>
      </c>
      <c r="BO47" s="60">
        <f>($AZ47-$BN$172)*(BA47-$BN$172)</f>
        <v>-1083019110.097167</v>
      </c>
      <c r="BP47" s="60">
        <f t="shared" si="16"/>
        <v>-55065054.260098293</v>
      </c>
      <c r="BQ47" s="60"/>
      <c r="BR47" s="60"/>
      <c r="BS47" s="60"/>
      <c r="BT47" s="60"/>
      <c r="BU47" s="60"/>
      <c r="BV47" s="60"/>
      <c r="BW47" s="60"/>
      <c r="BX47" s="60"/>
      <c r="BY47" s="60"/>
      <c r="BZ47" s="60"/>
    </row>
    <row r="48" spans="1:78">
      <c r="A48" s="2">
        <v>42125</v>
      </c>
      <c r="B48" s="8">
        <f>'WA Sch. 1-2'!B49</f>
        <v>290.02499999999998</v>
      </c>
      <c r="C48" s="8">
        <f>'WA Sch. 1-2'!C49</f>
        <v>84114.500624999986</v>
      </c>
      <c r="D48" s="8">
        <f>'WA Sch. 1-2'!D49</f>
        <v>14.95</v>
      </c>
      <c r="E48" s="8">
        <f>'WA Sch. 1-2'!E49</f>
        <v>162.5</v>
      </c>
      <c r="F48" s="8">
        <f t="shared" si="2"/>
        <v>26406.25</v>
      </c>
      <c r="G48" s="8">
        <f>'WA Sch. 1-2'!G49</f>
        <v>29.5</v>
      </c>
      <c r="H48" s="8">
        <f t="shared" si="8"/>
        <v>127.52499999999998</v>
      </c>
      <c r="I48" s="8">
        <f t="shared" si="8"/>
        <v>57708.250624999986</v>
      </c>
      <c r="J48" s="8">
        <f t="shared" si="8"/>
        <v>-14.55</v>
      </c>
      <c r="K48" s="9">
        <v>5</v>
      </c>
      <c r="L48" s="9">
        <v>3936411</v>
      </c>
      <c r="M48" s="9">
        <v>-291397</v>
      </c>
      <c r="N48" s="9">
        <f t="shared" si="4"/>
        <v>3645014</v>
      </c>
      <c r="O48" s="9">
        <f t="shared" si="5"/>
        <v>729002.8</v>
      </c>
      <c r="P48" s="8">
        <f t="shared" si="6"/>
        <v>34282.384673516128</v>
      </c>
      <c r="Q48" s="8">
        <f t="shared" si="7"/>
        <v>763285.1846735162</v>
      </c>
      <c r="R48" s="9">
        <f t="shared" si="1"/>
        <v>3816425.9233675809</v>
      </c>
      <c r="S48" s="21"/>
      <c r="U48" s="2">
        <v>42125</v>
      </c>
      <c r="V48" s="8">
        <f t="shared" si="9"/>
        <v>162.5</v>
      </c>
      <c r="W48" s="7">
        <v>5</v>
      </c>
      <c r="X48" s="7">
        <f t="shared" si="11"/>
        <v>25</v>
      </c>
      <c r="Y48" s="7">
        <v>0</v>
      </c>
      <c r="Z48" s="7">
        <v>0</v>
      </c>
      <c r="AA48" s="7">
        <v>0</v>
      </c>
      <c r="AB48" s="7">
        <v>0</v>
      </c>
      <c r="AC48" s="7">
        <v>0</v>
      </c>
      <c r="AD48" s="7">
        <v>0</v>
      </c>
      <c r="AE48" s="7">
        <v>0</v>
      </c>
      <c r="AF48" s="7">
        <v>0</v>
      </c>
      <c r="AG48" s="7">
        <v>0</v>
      </c>
      <c r="AH48" s="8">
        <f t="shared" si="10"/>
        <v>729002.8</v>
      </c>
      <c r="AJ48" s="17">
        <v>4</v>
      </c>
      <c r="AK48" s="17">
        <v>801911.74947751942</v>
      </c>
      <c r="AL48" s="17">
        <v>-14629.549477519467</v>
      </c>
      <c r="AM48" s="17">
        <v>-0.71869754602713243</v>
      </c>
      <c r="AT48" s="1">
        <v>4</v>
      </c>
      <c r="AU48" s="7">
        <f t="shared" si="12"/>
        <v>28</v>
      </c>
      <c r="AV48" s="52">
        <f t="shared" si="13"/>
        <v>0.287012987012987</v>
      </c>
      <c r="AW48" s="52">
        <f t="shared" si="14"/>
        <v>-0.56213216629877572</v>
      </c>
      <c r="AX48" s="43"/>
      <c r="AY48" s="1">
        <v>4</v>
      </c>
      <c r="AZ48" s="46">
        <f t="shared" si="15"/>
        <v>-14629.549477519467</v>
      </c>
      <c r="BA48" s="46">
        <f t="shared" si="17"/>
        <v>20091.378540029749</v>
      </c>
      <c r="BB48" s="46">
        <f t="shared" si="17"/>
        <v>-53904.66900712566</v>
      </c>
      <c r="BC48" s="46">
        <f>BB47</f>
        <v>-2740.7305153494235</v>
      </c>
      <c r="BD48" s="46"/>
      <c r="BE48" s="46"/>
      <c r="BF48" s="46"/>
      <c r="BG48" s="46"/>
      <c r="BH48" s="46"/>
      <c r="BI48" s="46"/>
      <c r="BJ48" s="46"/>
      <c r="BK48" s="46"/>
      <c r="BL48" s="46"/>
      <c r="BM48" s="1">
        <v>4</v>
      </c>
      <c r="BN48" s="60">
        <f t="shared" si="16"/>
        <v>214023717.91519386</v>
      </c>
      <c r="BO48" s="60">
        <f t="shared" si="16"/>
        <v>-293927816.42293876</v>
      </c>
      <c r="BP48" s="60">
        <f t="shared" si="16"/>
        <v>788601022.30906379</v>
      </c>
      <c r="BQ48" s="60">
        <f t="shared" si="16"/>
        <v>40095652.678854033</v>
      </c>
      <c r="BR48" s="60"/>
      <c r="BS48" s="60"/>
      <c r="BT48" s="60"/>
      <c r="BU48" s="60"/>
      <c r="BV48" s="60"/>
      <c r="BW48" s="60"/>
      <c r="BX48" s="60"/>
      <c r="BY48" s="60"/>
      <c r="BZ48" s="60"/>
    </row>
    <row r="49" spans="1:78">
      <c r="A49" s="2">
        <v>42156</v>
      </c>
      <c r="B49" s="8">
        <f>'WA Sch. 1-2'!B50</f>
        <v>126.95</v>
      </c>
      <c r="C49" s="8">
        <f>'WA Sch. 1-2'!C50</f>
        <v>16116.302500000002</v>
      </c>
      <c r="D49" s="8">
        <f>'WA Sch. 1-2'!D50</f>
        <v>68</v>
      </c>
      <c r="E49" s="8">
        <f>'WA Sch. 1-2'!E50</f>
        <v>25.5</v>
      </c>
      <c r="F49" s="8">
        <f t="shared" si="2"/>
        <v>650.25</v>
      </c>
      <c r="G49" s="8">
        <f>'WA Sch. 1-2'!G50</f>
        <v>218.5</v>
      </c>
      <c r="H49" s="8">
        <f>B49-E49</f>
        <v>101.45</v>
      </c>
      <c r="I49" s="8">
        <f t="shared" si="8"/>
        <v>15466.052500000002</v>
      </c>
      <c r="J49" s="8">
        <f t="shared" si="8"/>
        <v>-150.5</v>
      </c>
      <c r="K49" s="9">
        <v>5</v>
      </c>
      <c r="L49" s="9">
        <v>3645014</v>
      </c>
      <c r="M49" s="9">
        <v>-642337</v>
      </c>
      <c r="N49" s="9">
        <f t="shared" si="4"/>
        <v>3002677</v>
      </c>
      <c r="O49" s="9">
        <f t="shared" si="5"/>
        <v>600535.4</v>
      </c>
      <c r="P49" s="8">
        <f t="shared" si="6"/>
        <v>27272.675358778371</v>
      </c>
      <c r="Q49" s="8">
        <f t="shared" si="7"/>
        <v>627808.07535877835</v>
      </c>
      <c r="R49" s="9">
        <f t="shared" si="1"/>
        <v>3139040.3767938917</v>
      </c>
      <c r="S49" s="21"/>
      <c r="U49" s="2">
        <v>42156</v>
      </c>
      <c r="V49" s="8">
        <f t="shared" si="9"/>
        <v>25.5</v>
      </c>
      <c r="W49" s="7">
        <v>6</v>
      </c>
      <c r="X49" s="7">
        <f t="shared" si="11"/>
        <v>36</v>
      </c>
      <c r="Y49" s="7">
        <v>0</v>
      </c>
      <c r="Z49" s="7">
        <v>0</v>
      </c>
      <c r="AA49" s="7">
        <v>0</v>
      </c>
      <c r="AB49" s="7">
        <v>1</v>
      </c>
      <c r="AC49" s="7">
        <v>0</v>
      </c>
      <c r="AD49" s="7">
        <v>0</v>
      </c>
      <c r="AE49" s="7">
        <v>0</v>
      </c>
      <c r="AF49" s="7">
        <v>0</v>
      </c>
      <c r="AG49" s="7">
        <v>0</v>
      </c>
      <c r="AH49" s="8">
        <f t="shared" si="10"/>
        <v>600535.4</v>
      </c>
      <c r="AJ49" s="17">
        <v>5</v>
      </c>
      <c r="AK49" s="17">
        <v>704176.01880668639</v>
      </c>
      <c r="AL49" s="17">
        <v>24826.781193313655</v>
      </c>
      <c r="AM49" s="17">
        <v>1.2196511414658047</v>
      </c>
      <c r="AT49" s="1">
        <v>5</v>
      </c>
      <c r="AU49" s="7">
        <f t="shared" si="12"/>
        <v>87</v>
      </c>
      <c r="AV49" s="52">
        <f t="shared" si="13"/>
        <v>0.9</v>
      </c>
      <c r="AW49" s="52">
        <f t="shared" si="14"/>
        <v>1.2815515655446006</v>
      </c>
      <c r="AX49" s="43"/>
      <c r="AY49" s="1">
        <v>5</v>
      </c>
      <c r="AZ49" s="46">
        <f t="shared" si="15"/>
        <v>24826.781193313655</v>
      </c>
      <c r="BA49" s="46">
        <f t="shared" si="17"/>
        <v>-14629.549477519467</v>
      </c>
      <c r="BB49" s="46">
        <f t="shared" si="17"/>
        <v>20091.378540029749</v>
      </c>
      <c r="BC49" s="46">
        <f t="shared" si="17"/>
        <v>-53904.66900712566</v>
      </c>
      <c r="BD49" s="46">
        <f>BC48</f>
        <v>-2740.7305153494235</v>
      </c>
      <c r="BE49" s="46"/>
      <c r="BF49" s="46"/>
      <c r="BG49" s="46"/>
      <c r="BH49" s="46"/>
      <c r="BI49" s="46"/>
      <c r="BJ49" s="46"/>
      <c r="BK49" s="46"/>
      <c r="BL49" s="46"/>
      <c r="BM49" s="1">
        <v>5</v>
      </c>
      <c r="BN49" s="60">
        <f t="shared" si="16"/>
        <v>616369064.42066622</v>
      </c>
      <c r="BO49" s="60">
        <f t="shared" si="16"/>
        <v>-363204623.83513319</v>
      </c>
      <c r="BP49" s="60">
        <f t="shared" si="16"/>
        <v>498804258.88535041</v>
      </c>
      <c r="BQ49" s="60">
        <f t="shared" si="16"/>
        <v>-1338279422.7379012</v>
      </c>
      <c r="BR49" s="60">
        <f t="shared" si="16"/>
        <v>-68043516.814420715</v>
      </c>
      <c r="BS49" s="60"/>
      <c r="BT49" s="60"/>
      <c r="BU49" s="60"/>
      <c r="BV49" s="60"/>
      <c r="BW49" s="60"/>
      <c r="BX49" s="60"/>
      <c r="BY49" s="60"/>
      <c r="BZ49" s="60"/>
    </row>
    <row r="50" spans="1:78">
      <c r="A50" s="2">
        <v>42186</v>
      </c>
      <c r="B50" s="8">
        <f>'WA Sch. 1-2'!B51</f>
        <v>14.1</v>
      </c>
      <c r="C50" s="8">
        <f>'WA Sch. 1-2'!C51</f>
        <v>198.81</v>
      </c>
      <c r="D50" s="8">
        <f>'WA Sch. 1-2'!D51</f>
        <v>240.05</v>
      </c>
      <c r="E50" s="8">
        <f>'WA Sch. 1-2'!E51</f>
        <v>6</v>
      </c>
      <c r="F50" s="8">
        <f t="shared" si="2"/>
        <v>36</v>
      </c>
      <c r="G50" s="8">
        <f>'WA Sch. 1-2'!G51</f>
        <v>289.5</v>
      </c>
      <c r="H50" s="8">
        <f t="shared" si="8"/>
        <v>8.1</v>
      </c>
      <c r="I50" s="8">
        <f t="shared" si="8"/>
        <v>162.81</v>
      </c>
      <c r="J50" s="8">
        <f t="shared" si="8"/>
        <v>-49.449999999999989</v>
      </c>
      <c r="K50" s="9">
        <v>5</v>
      </c>
      <c r="L50" s="9">
        <v>3002666</v>
      </c>
      <c r="M50" s="9">
        <v>114542</v>
      </c>
      <c r="N50" s="9">
        <f t="shared" si="4"/>
        <v>3117208</v>
      </c>
      <c r="O50" s="9">
        <f t="shared" si="5"/>
        <v>623441.6</v>
      </c>
      <c r="P50" s="8">
        <f t="shared" si="6"/>
        <v>2177.5127689118262</v>
      </c>
      <c r="Q50" s="8">
        <f t="shared" si="7"/>
        <v>625619.11276891176</v>
      </c>
      <c r="R50" s="9">
        <f t="shared" si="1"/>
        <v>3128095.5638445588</v>
      </c>
      <c r="S50" s="21"/>
      <c r="U50" s="2">
        <v>42186</v>
      </c>
      <c r="V50" s="8">
        <f t="shared" si="9"/>
        <v>6</v>
      </c>
      <c r="W50" s="7">
        <v>7</v>
      </c>
      <c r="X50" s="7">
        <f t="shared" si="11"/>
        <v>49</v>
      </c>
      <c r="Y50" s="7">
        <v>0</v>
      </c>
      <c r="Z50" s="7">
        <v>0</v>
      </c>
      <c r="AA50" s="7">
        <v>0</v>
      </c>
      <c r="AB50" s="7">
        <v>1</v>
      </c>
      <c r="AC50" s="7">
        <v>0</v>
      </c>
      <c r="AD50" s="7">
        <v>0</v>
      </c>
      <c r="AE50" s="7">
        <v>0</v>
      </c>
      <c r="AF50" s="7">
        <v>0</v>
      </c>
      <c r="AG50" s="7">
        <v>0</v>
      </c>
      <c r="AH50" s="8">
        <f t="shared" si="10"/>
        <v>623441.6</v>
      </c>
      <c r="AJ50" s="17">
        <v>6</v>
      </c>
      <c r="AK50" s="17">
        <v>614771.96644681832</v>
      </c>
      <c r="AL50" s="17">
        <v>-14236.566446818295</v>
      </c>
      <c r="AM50" s="17">
        <v>-0.69939169247167987</v>
      </c>
      <c r="AT50" s="1">
        <v>6</v>
      </c>
      <c r="AU50" s="7">
        <f t="shared" si="12"/>
        <v>29</v>
      </c>
      <c r="AV50" s="52">
        <f t="shared" si="13"/>
        <v>0.29740259740259739</v>
      </c>
      <c r="AW50" s="52">
        <f t="shared" si="14"/>
        <v>-0.53188565268807897</v>
      </c>
      <c r="AX50" s="43"/>
      <c r="AY50" s="1">
        <v>6</v>
      </c>
      <c r="AZ50" s="46">
        <f t="shared" si="15"/>
        <v>-14236.566446818295</v>
      </c>
      <c r="BA50" s="46">
        <f t="shared" si="17"/>
        <v>24826.781193313655</v>
      </c>
      <c r="BB50" s="46">
        <f t="shared" si="17"/>
        <v>-14629.549477519467</v>
      </c>
      <c r="BC50" s="46">
        <f t="shared" si="17"/>
        <v>20091.378540029749</v>
      </c>
      <c r="BD50" s="46">
        <f t="shared" si="17"/>
        <v>-53904.66900712566</v>
      </c>
      <c r="BE50" s="46">
        <f>BD49</f>
        <v>-2740.7305153494235</v>
      </c>
      <c r="BF50" s="46"/>
      <c r="BG50" s="46"/>
      <c r="BH50" s="46"/>
      <c r="BI50" s="46"/>
      <c r="BJ50" s="46"/>
      <c r="BK50" s="46"/>
      <c r="BL50" s="46"/>
      <c r="BM50" s="1">
        <v>6</v>
      </c>
      <c r="BN50" s="60">
        <f t="shared" si="16"/>
        <v>202679824.19467613</v>
      </c>
      <c r="BO50" s="60">
        <f t="shared" si="16"/>
        <v>-353448120.11922997</v>
      </c>
      <c r="BP50" s="60">
        <f t="shared" si="16"/>
        <v>208274553.22372544</v>
      </c>
      <c r="BQ50" s="60">
        <f t="shared" si="16"/>
        <v>-286032245.5933134</v>
      </c>
      <c r="BR50" s="60">
        <f t="shared" si="16"/>
        <v>767417402.11369991</v>
      </c>
      <c r="BS50" s="60">
        <f t="shared" si="16"/>
        <v>39018592.094596781</v>
      </c>
      <c r="BT50" s="60"/>
      <c r="BU50" s="60"/>
      <c r="BV50" s="60"/>
      <c r="BW50" s="60"/>
      <c r="BX50" s="60"/>
      <c r="BY50" s="60"/>
      <c r="BZ50" s="60"/>
    </row>
    <row r="51" spans="1:78">
      <c r="A51" s="2">
        <v>42217</v>
      </c>
      <c r="B51" s="8">
        <f>'WA Sch. 1-2'!B52</f>
        <v>19.350000000000001</v>
      </c>
      <c r="C51" s="8">
        <f>'WA Sch. 1-2'!C52</f>
        <v>374.42250000000007</v>
      </c>
      <c r="D51" s="8">
        <f>'WA Sch. 1-2'!D52</f>
        <v>204.95</v>
      </c>
      <c r="E51" s="8">
        <f>'WA Sch. 1-2'!E52</f>
        <v>11.5</v>
      </c>
      <c r="F51" s="8">
        <f t="shared" si="2"/>
        <v>132.25</v>
      </c>
      <c r="G51" s="8">
        <f>'WA Sch. 1-2'!G52</f>
        <v>241.5</v>
      </c>
      <c r="H51" s="8">
        <f t="shared" si="8"/>
        <v>7.8500000000000014</v>
      </c>
      <c r="I51" s="8">
        <f t="shared" si="8"/>
        <v>242.17250000000007</v>
      </c>
      <c r="J51" s="8">
        <f t="shared" si="8"/>
        <v>-36.550000000000011</v>
      </c>
      <c r="K51" s="9">
        <v>5</v>
      </c>
      <c r="L51" s="9">
        <v>3117219</v>
      </c>
      <c r="M51" s="9">
        <v>114076</v>
      </c>
      <c r="N51" s="9">
        <f t="shared" si="4"/>
        <v>3231295</v>
      </c>
      <c r="O51" s="9">
        <f t="shared" si="5"/>
        <v>646259</v>
      </c>
      <c r="P51" s="8">
        <f t="shared" si="6"/>
        <v>2110.305584686153</v>
      </c>
      <c r="Q51" s="8">
        <f t="shared" si="7"/>
        <v>648369.30558468611</v>
      </c>
      <c r="R51" s="9">
        <f t="shared" si="1"/>
        <v>3241846.5279234303</v>
      </c>
      <c r="S51" s="21"/>
      <c r="U51" s="2">
        <v>42217</v>
      </c>
      <c r="V51" s="8">
        <f t="shared" si="9"/>
        <v>11.5</v>
      </c>
      <c r="W51" s="7">
        <v>8</v>
      </c>
      <c r="X51" s="7">
        <f t="shared" si="11"/>
        <v>64</v>
      </c>
      <c r="Y51" s="7">
        <v>0</v>
      </c>
      <c r="Z51" s="7">
        <v>0</v>
      </c>
      <c r="AA51" s="7">
        <v>0</v>
      </c>
      <c r="AB51" s="7">
        <v>0</v>
      </c>
      <c r="AC51" s="7">
        <v>0</v>
      </c>
      <c r="AD51" s="7">
        <v>0</v>
      </c>
      <c r="AE51" s="7">
        <v>0</v>
      </c>
      <c r="AF51" s="7">
        <v>0</v>
      </c>
      <c r="AG51" s="7">
        <v>0</v>
      </c>
      <c r="AH51" s="8">
        <f t="shared" si="10"/>
        <v>646259</v>
      </c>
      <c r="AJ51" s="17">
        <v>7</v>
      </c>
      <c r="AK51" s="17">
        <v>609205.03355318168</v>
      </c>
      <c r="AL51" s="17">
        <v>14236.566446818295</v>
      </c>
      <c r="AM51" s="17">
        <v>0.69939169247167987</v>
      </c>
      <c r="AT51" s="1">
        <v>7</v>
      </c>
      <c r="AU51" s="7">
        <f t="shared" si="12"/>
        <v>72</v>
      </c>
      <c r="AV51" s="52">
        <f t="shared" si="13"/>
        <v>0.74415584415584413</v>
      </c>
      <c r="AW51" s="52">
        <f t="shared" si="14"/>
        <v>0.65621109411716749</v>
      </c>
      <c r="AX51" s="43"/>
      <c r="AY51" s="1">
        <v>7</v>
      </c>
      <c r="AZ51" s="46">
        <f t="shared" si="15"/>
        <v>14236.566446818295</v>
      </c>
      <c r="BA51" s="46">
        <f t="shared" si="17"/>
        <v>-14236.566446818295</v>
      </c>
      <c r="BB51" s="46">
        <f t="shared" si="17"/>
        <v>24826.781193313655</v>
      </c>
      <c r="BC51" s="46">
        <f t="shared" si="17"/>
        <v>-14629.549477519467</v>
      </c>
      <c r="BD51" s="46">
        <f t="shared" si="17"/>
        <v>20091.378540029749</v>
      </c>
      <c r="BE51" s="46">
        <f t="shared" si="17"/>
        <v>-53904.66900712566</v>
      </c>
      <c r="BF51" s="46">
        <f>BE50</f>
        <v>-2740.7305153494235</v>
      </c>
      <c r="BG51" s="46"/>
      <c r="BH51" s="46"/>
      <c r="BI51" s="46"/>
      <c r="BJ51" s="46"/>
      <c r="BK51" s="46"/>
      <c r="BL51" s="46"/>
      <c r="BM51" s="1">
        <v>7</v>
      </c>
      <c r="BN51" s="60">
        <f t="shared" si="16"/>
        <v>202679824.19466886</v>
      </c>
      <c r="BO51" s="60">
        <f t="shared" si="16"/>
        <v>-202679824.1946725</v>
      </c>
      <c r="BP51" s="60">
        <f t="shared" si="16"/>
        <v>353448120.11922365</v>
      </c>
      <c r="BQ51" s="60">
        <f t="shared" si="16"/>
        <v>-208274553.22372171</v>
      </c>
      <c r="BR51" s="60">
        <f t="shared" si="16"/>
        <v>286032245.59330827</v>
      </c>
      <c r="BS51" s="60">
        <f t="shared" si="16"/>
        <v>-767417402.1136862</v>
      </c>
      <c r="BT51" s="60">
        <f t="shared" si="16"/>
        <v>-39018592.09459608</v>
      </c>
      <c r="BU51" s="60"/>
      <c r="BV51" s="60"/>
      <c r="BW51" s="60"/>
      <c r="BX51" s="60"/>
      <c r="BY51" s="60"/>
      <c r="BZ51" s="60"/>
    </row>
    <row r="52" spans="1:78">
      <c r="A52" s="2">
        <v>42248</v>
      </c>
      <c r="B52" s="8">
        <f>'WA Sch. 1-2'!B53</f>
        <v>152.32499999999999</v>
      </c>
      <c r="C52" s="8">
        <f>'WA Sch. 1-2'!C53</f>
        <v>23202.905624999996</v>
      </c>
      <c r="D52" s="8">
        <f>'WA Sch. 1-2'!D53</f>
        <v>43.875</v>
      </c>
      <c r="E52" s="8">
        <f>'WA Sch. 1-2'!E53</f>
        <v>200.5</v>
      </c>
      <c r="F52" s="8">
        <f t="shared" si="2"/>
        <v>40200.25</v>
      </c>
      <c r="G52" s="8">
        <f>'WA Sch. 1-2'!G53</f>
        <v>18</v>
      </c>
      <c r="H52" s="8">
        <f t="shared" si="8"/>
        <v>-48.175000000000011</v>
      </c>
      <c r="I52" s="8">
        <f t="shared" si="8"/>
        <v>-16997.344375000004</v>
      </c>
      <c r="J52" s="8">
        <f t="shared" si="8"/>
        <v>25.875</v>
      </c>
      <c r="K52" s="9">
        <v>5</v>
      </c>
      <c r="L52" s="9">
        <v>3231295</v>
      </c>
      <c r="M52" s="9">
        <v>179090</v>
      </c>
      <c r="N52" s="9">
        <f t="shared" si="4"/>
        <v>3410385</v>
      </c>
      <c r="O52" s="9">
        <f t="shared" si="5"/>
        <v>682077</v>
      </c>
      <c r="P52" s="8">
        <f t="shared" si="6"/>
        <v>-12950.824400287316</v>
      </c>
      <c r="Q52" s="8">
        <f t="shared" si="7"/>
        <v>669126.17559971265</v>
      </c>
      <c r="R52" s="9">
        <f t="shared" si="1"/>
        <v>3345630.8779985635</v>
      </c>
      <c r="S52" s="21"/>
      <c r="U52" s="2">
        <v>42248</v>
      </c>
      <c r="V52" s="8">
        <f t="shared" si="9"/>
        <v>200.5</v>
      </c>
      <c r="W52" s="7">
        <v>9</v>
      </c>
      <c r="X52" s="7">
        <f t="shared" si="11"/>
        <v>81</v>
      </c>
      <c r="Y52" s="7">
        <v>0</v>
      </c>
      <c r="Z52" s="7">
        <v>0</v>
      </c>
      <c r="AA52" s="7">
        <v>0</v>
      </c>
      <c r="AB52" s="7">
        <v>0</v>
      </c>
      <c r="AC52" s="7">
        <v>0</v>
      </c>
      <c r="AD52" s="7">
        <v>0</v>
      </c>
      <c r="AE52" s="7">
        <v>0</v>
      </c>
      <c r="AF52" s="7">
        <v>0</v>
      </c>
      <c r="AG52" s="7">
        <v>0</v>
      </c>
      <c r="AH52" s="8">
        <f t="shared" si="10"/>
        <v>682077</v>
      </c>
      <c r="AJ52" s="17">
        <v>8</v>
      </c>
      <c r="AK52" s="17">
        <v>662608.56196227728</v>
      </c>
      <c r="AL52" s="17">
        <v>-16349.561962277279</v>
      </c>
      <c r="AM52" s="17">
        <v>-0.80319561986262755</v>
      </c>
      <c r="AT52" s="1">
        <v>8</v>
      </c>
      <c r="AU52" s="7">
        <f t="shared" si="12"/>
        <v>22</v>
      </c>
      <c r="AV52" s="52">
        <f t="shared" si="13"/>
        <v>0.22467532467532467</v>
      </c>
      <c r="AW52" s="52">
        <f t="shared" si="14"/>
        <v>-0.7564980362458712</v>
      </c>
      <c r="AX52" s="43"/>
      <c r="AY52" s="1">
        <v>8</v>
      </c>
      <c r="AZ52" s="46">
        <f t="shared" si="15"/>
        <v>-16349.561962277279</v>
      </c>
      <c r="BA52" s="46">
        <f t="shared" si="17"/>
        <v>14236.566446818295</v>
      </c>
      <c r="BB52" s="46">
        <f t="shared" si="17"/>
        <v>-14236.566446818295</v>
      </c>
      <c r="BC52" s="46">
        <f t="shared" si="17"/>
        <v>24826.781193313655</v>
      </c>
      <c r="BD52" s="46">
        <f t="shared" si="17"/>
        <v>-14629.549477519467</v>
      </c>
      <c r="BE52" s="46">
        <f t="shared" si="17"/>
        <v>20091.378540029749</v>
      </c>
      <c r="BF52" s="46">
        <f t="shared" si="17"/>
        <v>-53904.66900712566</v>
      </c>
      <c r="BG52" s="46">
        <f>BF51</f>
        <v>-2740.7305153494235</v>
      </c>
      <c r="BH52" s="46"/>
      <c r="BI52" s="46"/>
      <c r="BJ52" s="46"/>
      <c r="BK52" s="46"/>
      <c r="BL52" s="46"/>
      <c r="BM52" s="1">
        <v>8</v>
      </c>
      <c r="BN52" s="60">
        <f t="shared" si="16"/>
        <v>267308176.35834825</v>
      </c>
      <c r="BO52" s="60">
        <f t="shared" si="16"/>
        <v>-232761625.25233313</v>
      </c>
      <c r="BP52" s="60">
        <f t="shared" si="16"/>
        <v>232761625.25233728</v>
      </c>
      <c r="BQ52" s="60">
        <f t="shared" si="16"/>
        <v>-405906997.4439829</v>
      </c>
      <c r="BR52" s="60">
        <f t="shared" si="16"/>
        <v>239186725.66290969</v>
      </c>
      <c r="BS52" s="60">
        <f t="shared" si="16"/>
        <v>-328485238.34778488</v>
      </c>
      <c r="BT52" s="60">
        <f t="shared" si="16"/>
        <v>881317725.98805761</v>
      </c>
      <c r="BU52" s="60">
        <f t="shared" si="16"/>
        <v>44809743.382611968</v>
      </c>
      <c r="BV52" s="60"/>
      <c r="BW52" s="60"/>
      <c r="BX52" s="60"/>
      <c r="BY52" s="60"/>
      <c r="BZ52" s="60"/>
    </row>
    <row r="53" spans="1:78">
      <c r="A53" s="2">
        <v>42278</v>
      </c>
      <c r="B53" s="8">
        <f>'WA Sch. 1-2'!B54</f>
        <v>510.4</v>
      </c>
      <c r="C53" s="8">
        <f>'WA Sch. 1-2'!C54</f>
        <v>260508.15999999997</v>
      </c>
      <c r="D53" s="8">
        <f>'WA Sch. 1-2'!D54</f>
        <v>0.65</v>
      </c>
      <c r="E53" s="8">
        <f>'WA Sch. 1-2'!E54</f>
        <v>330</v>
      </c>
      <c r="F53" s="8">
        <f t="shared" si="2"/>
        <v>108900</v>
      </c>
      <c r="G53" s="8">
        <f>'WA Sch. 1-2'!G54</f>
        <v>0</v>
      </c>
      <c r="H53" s="8">
        <f t="shared" si="8"/>
        <v>180.39999999999998</v>
      </c>
      <c r="I53" s="8">
        <f t="shared" si="8"/>
        <v>151608.15999999997</v>
      </c>
      <c r="J53" s="8">
        <f t="shared" si="8"/>
        <v>0.65</v>
      </c>
      <c r="K53" s="9">
        <v>5</v>
      </c>
      <c r="L53" s="9">
        <v>3410385</v>
      </c>
      <c r="M53" s="9">
        <v>282098</v>
      </c>
      <c r="N53" s="9">
        <f t="shared" si="4"/>
        <v>3692483</v>
      </c>
      <c r="O53" s="9">
        <f t="shared" si="5"/>
        <v>738496.6</v>
      </c>
      <c r="P53" s="8">
        <f t="shared" si="6"/>
        <v>48496.704137246103</v>
      </c>
      <c r="Q53" s="8">
        <f t="shared" si="7"/>
        <v>786993.3041372461</v>
      </c>
      <c r="R53" s="9">
        <f t="shared" si="1"/>
        <v>3934966.5206862306</v>
      </c>
      <c r="S53" s="21"/>
      <c r="U53" s="2">
        <v>42278</v>
      </c>
      <c r="V53" s="8">
        <f t="shared" si="9"/>
        <v>330</v>
      </c>
      <c r="W53" s="7">
        <v>10</v>
      </c>
      <c r="X53" s="7">
        <f t="shared" si="11"/>
        <v>100</v>
      </c>
      <c r="Y53" s="7">
        <v>0</v>
      </c>
      <c r="Z53" s="7">
        <v>0</v>
      </c>
      <c r="AA53" s="7">
        <v>0</v>
      </c>
      <c r="AB53" s="7">
        <v>0</v>
      </c>
      <c r="AC53" s="7">
        <v>0</v>
      </c>
      <c r="AD53" s="7">
        <v>0</v>
      </c>
      <c r="AE53" s="7">
        <v>0</v>
      </c>
      <c r="AF53" s="7">
        <v>0</v>
      </c>
      <c r="AG53" s="7">
        <v>0</v>
      </c>
      <c r="AH53" s="8">
        <f t="shared" si="10"/>
        <v>738496.6</v>
      </c>
      <c r="AJ53" s="17">
        <v>9</v>
      </c>
      <c r="AK53" s="17">
        <v>713187.37610087602</v>
      </c>
      <c r="AL53" s="17">
        <v>-31110.376100876019</v>
      </c>
      <c r="AM53" s="17">
        <v>-1.5283417301427278</v>
      </c>
      <c r="AT53" s="1">
        <v>9</v>
      </c>
      <c r="AU53" s="7">
        <f t="shared" si="12"/>
        <v>6</v>
      </c>
      <c r="AV53" s="52">
        <f t="shared" si="13"/>
        <v>5.844155844155844E-2</v>
      </c>
      <c r="AW53" s="52">
        <f t="shared" si="14"/>
        <v>-1.5679914964717903</v>
      </c>
      <c r="AX53" s="43"/>
      <c r="AY53" s="1">
        <v>9</v>
      </c>
      <c r="AZ53" s="46">
        <f t="shared" si="15"/>
        <v>-31110.376100876019</v>
      </c>
      <c r="BA53" s="46">
        <f t="shared" si="17"/>
        <v>-16349.561962277279</v>
      </c>
      <c r="BB53" s="46">
        <f t="shared" si="17"/>
        <v>14236.566446818295</v>
      </c>
      <c r="BC53" s="46">
        <f t="shared" si="17"/>
        <v>-14236.566446818295</v>
      </c>
      <c r="BD53" s="46">
        <f t="shared" si="17"/>
        <v>24826.781193313655</v>
      </c>
      <c r="BE53" s="46">
        <f t="shared" si="17"/>
        <v>-14629.549477519467</v>
      </c>
      <c r="BF53" s="46">
        <f t="shared" si="17"/>
        <v>20091.378540029749</v>
      </c>
      <c r="BG53" s="46">
        <f t="shared" si="17"/>
        <v>-53904.66900712566</v>
      </c>
      <c r="BH53" s="46">
        <f>BG52</f>
        <v>-2740.7305153494235</v>
      </c>
      <c r="BI53" s="46"/>
      <c r="BJ53" s="46"/>
      <c r="BK53" s="46"/>
      <c r="BL53" s="46"/>
      <c r="BM53" s="1">
        <v>9</v>
      </c>
      <c r="BN53" s="60">
        <f t="shared" si="16"/>
        <v>967855501.13796568</v>
      </c>
      <c r="BO53" s="60">
        <f t="shared" si="16"/>
        <v>508641021.73102874</v>
      </c>
      <c r="BP53" s="60">
        <f t="shared" si="16"/>
        <v>-442904936.54562718</v>
      </c>
      <c r="BQ53" s="60">
        <f t="shared" si="16"/>
        <v>442904936.5456351</v>
      </c>
      <c r="BR53" s="60">
        <f t="shared" si="16"/>
        <v>-772370500.29814255</v>
      </c>
      <c r="BS53" s="60">
        <f t="shared" si="16"/>
        <v>455130786.43201071</v>
      </c>
      <c r="BT53" s="60">
        <f t="shared" si="16"/>
        <v>-625050342.7653935</v>
      </c>
      <c r="BU53" s="60">
        <f t="shared" si="16"/>
        <v>1676994526.4049253</v>
      </c>
      <c r="BV53" s="60">
        <f t="shared" si="16"/>
        <v>85265157.123672634</v>
      </c>
      <c r="BW53" s="60"/>
      <c r="BX53" s="60"/>
      <c r="BY53" s="60"/>
      <c r="BZ53" s="60"/>
    </row>
    <row r="54" spans="1:78">
      <c r="A54" s="2">
        <v>42309</v>
      </c>
      <c r="B54" s="8">
        <f>'WA Sch. 1-2'!B55</f>
        <v>874.97500000000002</v>
      </c>
      <c r="C54" s="8">
        <f>'WA Sch. 1-2'!C55</f>
        <v>765581.25062499999</v>
      </c>
      <c r="D54" s="8">
        <f>'WA Sch. 1-2'!D55</f>
        <v>0</v>
      </c>
      <c r="E54" s="8">
        <f>'WA Sch. 1-2'!E55</f>
        <v>910</v>
      </c>
      <c r="F54" s="8">
        <f t="shared" si="2"/>
        <v>828100</v>
      </c>
      <c r="G54" s="8">
        <f>'WA Sch. 1-2'!G55</f>
        <v>0</v>
      </c>
      <c r="H54" s="8">
        <f>B54-E54</f>
        <v>-35.024999999999977</v>
      </c>
      <c r="I54" s="8">
        <f t="shared" si="8"/>
        <v>-62518.749375000014</v>
      </c>
      <c r="J54" s="8">
        <f t="shared" si="8"/>
        <v>0</v>
      </c>
      <c r="K54" s="9">
        <v>5</v>
      </c>
      <c r="L54" s="9">
        <v>3692483</v>
      </c>
      <c r="M54" s="9">
        <v>728936</v>
      </c>
      <c r="N54" s="9">
        <f t="shared" si="4"/>
        <v>4421419</v>
      </c>
      <c r="O54" s="9">
        <f t="shared" si="5"/>
        <v>884283.8</v>
      </c>
      <c r="P54" s="8">
        <f t="shared" si="6"/>
        <v>-9415.7265100168734</v>
      </c>
      <c r="Q54" s="8">
        <f t="shared" si="7"/>
        <v>874868.07348998322</v>
      </c>
      <c r="R54" s="9">
        <f t="shared" si="1"/>
        <v>4374340.367449916</v>
      </c>
      <c r="S54" s="21"/>
      <c r="U54" s="2">
        <v>42309</v>
      </c>
      <c r="V54" s="8">
        <f t="shared" si="9"/>
        <v>910</v>
      </c>
      <c r="W54" s="7">
        <v>11</v>
      </c>
      <c r="X54" s="7">
        <f t="shared" si="11"/>
        <v>121</v>
      </c>
      <c r="Y54" s="7">
        <v>0</v>
      </c>
      <c r="Z54" s="7">
        <v>0</v>
      </c>
      <c r="AA54" s="7">
        <v>1</v>
      </c>
      <c r="AB54" s="7">
        <v>0</v>
      </c>
      <c r="AC54" s="7">
        <v>0</v>
      </c>
      <c r="AD54" s="7">
        <v>0</v>
      </c>
      <c r="AE54" s="7">
        <v>0</v>
      </c>
      <c r="AF54" s="7">
        <v>0</v>
      </c>
      <c r="AG54" s="7">
        <v>0</v>
      </c>
      <c r="AH54" s="8">
        <f t="shared" si="10"/>
        <v>884283.8</v>
      </c>
      <c r="AJ54" s="17">
        <v>10</v>
      </c>
      <c r="AK54" s="17">
        <v>747818.35808777588</v>
      </c>
      <c r="AL54" s="17">
        <v>-9321.7580877759028</v>
      </c>
      <c r="AM54" s="17">
        <v>-0.45794470107490021</v>
      </c>
      <c r="AT54" s="1">
        <v>10</v>
      </c>
      <c r="AU54" s="7">
        <f t="shared" si="12"/>
        <v>35</v>
      </c>
      <c r="AV54" s="52">
        <f t="shared" si="13"/>
        <v>0.35974025974025975</v>
      </c>
      <c r="AW54" s="52">
        <f t="shared" si="14"/>
        <v>-0.35915315393634184</v>
      </c>
      <c r="AX54" s="43"/>
      <c r="AY54" s="1">
        <v>10</v>
      </c>
      <c r="AZ54" s="46">
        <f t="shared" si="15"/>
        <v>-9321.7580877759028</v>
      </c>
      <c r="BA54" s="46">
        <f t="shared" si="17"/>
        <v>-31110.376100876019</v>
      </c>
      <c r="BB54" s="46">
        <f t="shared" si="17"/>
        <v>-16349.561962277279</v>
      </c>
      <c r="BC54" s="46">
        <f t="shared" si="17"/>
        <v>14236.566446818295</v>
      </c>
      <c r="BD54" s="46">
        <f t="shared" si="17"/>
        <v>-14236.566446818295</v>
      </c>
      <c r="BE54" s="46">
        <f t="shared" si="17"/>
        <v>24826.781193313655</v>
      </c>
      <c r="BF54" s="46">
        <f t="shared" si="17"/>
        <v>-14629.549477519467</v>
      </c>
      <c r="BG54" s="46">
        <f t="shared" si="17"/>
        <v>20091.378540029749</v>
      </c>
      <c r="BH54" s="46">
        <f t="shared" si="17"/>
        <v>-53904.66900712566</v>
      </c>
      <c r="BI54" s="46">
        <f>BH53</f>
        <v>-2740.7305153494235</v>
      </c>
      <c r="BJ54" s="46"/>
      <c r="BK54" s="46"/>
      <c r="BL54" s="46"/>
      <c r="BM54" s="1">
        <v>10</v>
      </c>
      <c r="BN54" s="60">
        <f t="shared" si="16"/>
        <v>86895173.847017825</v>
      </c>
      <c r="BO54" s="60">
        <f t="shared" si="16"/>
        <v>290003400.03209633</v>
      </c>
      <c r="BP54" s="60">
        <f t="shared" si="16"/>
        <v>152406661.45345476</v>
      </c>
      <c r="BQ54" s="60">
        <f t="shared" si="16"/>
        <v>-132709828.41778812</v>
      </c>
      <c r="BR54" s="60">
        <f t="shared" si="16"/>
        <v>132709828.41779049</v>
      </c>
      <c r="BS54" s="60">
        <f t="shared" si="16"/>
        <v>-231429248.38221622</v>
      </c>
      <c r="BT54" s="60">
        <f t="shared" si="16"/>
        <v>136373121.16258788</v>
      </c>
      <c r="BU54" s="60">
        <f t="shared" si="16"/>
        <v>-187286970.4000909</v>
      </c>
      <c r="BV54" s="60">
        <f t="shared" si="16"/>
        <v>502486284.28606474</v>
      </c>
      <c r="BW54" s="60">
        <f t="shared" si="16"/>
        <v>25548426.847874243</v>
      </c>
      <c r="BX54" s="60"/>
      <c r="BY54" s="60"/>
      <c r="BZ54" s="60"/>
    </row>
    <row r="55" spans="1:78">
      <c r="A55" s="2">
        <v>42339</v>
      </c>
      <c r="B55" s="8">
        <f>'WA Sch. 1-2'!B56</f>
        <v>1138.7249999999999</v>
      </c>
      <c r="C55" s="8">
        <f>'WA Sch. 1-2'!C56</f>
        <v>1296694.6256249999</v>
      </c>
      <c r="D55" s="8">
        <f>'WA Sch. 1-2'!D56</f>
        <v>0</v>
      </c>
      <c r="E55" s="8">
        <f>'WA Sch. 1-2'!E56</f>
        <v>1062.5</v>
      </c>
      <c r="F55" s="8">
        <f t="shared" si="2"/>
        <v>1128906.25</v>
      </c>
      <c r="G55" s="8">
        <f>'WA Sch. 1-2'!G56</f>
        <v>0</v>
      </c>
      <c r="H55" s="8">
        <f t="shared" si="8"/>
        <v>76.224999999999909</v>
      </c>
      <c r="I55" s="8">
        <f t="shared" si="8"/>
        <v>167788.37562499987</v>
      </c>
      <c r="J55" s="8">
        <f t="shared" si="8"/>
        <v>0</v>
      </c>
      <c r="K55" s="9">
        <v>5</v>
      </c>
      <c r="L55" s="9">
        <v>4421419</v>
      </c>
      <c r="M55" s="9">
        <v>368010</v>
      </c>
      <c r="N55" s="9">
        <f t="shared" si="4"/>
        <v>4789429</v>
      </c>
      <c r="O55" s="9">
        <f t="shared" si="5"/>
        <v>957885.8</v>
      </c>
      <c r="P55" s="8">
        <f t="shared" si="6"/>
        <v>20491.470470407872</v>
      </c>
      <c r="Q55" s="8">
        <f t="shared" si="7"/>
        <v>978377.27047040791</v>
      </c>
      <c r="R55" s="9">
        <f t="shared" si="1"/>
        <v>4891886.3523520399</v>
      </c>
      <c r="S55" s="21"/>
      <c r="U55" s="2">
        <v>42339</v>
      </c>
      <c r="V55" s="8">
        <f t="shared" si="9"/>
        <v>1062.5</v>
      </c>
      <c r="W55" s="7">
        <v>12</v>
      </c>
      <c r="X55" s="7">
        <f t="shared" si="11"/>
        <v>144</v>
      </c>
      <c r="Y55" s="7">
        <v>0</v>
      </c>
      <c r="Z55" s="7">
        <v>0</v>
      </c>
      <c r="AA55" s="7">
        <v>0</v>
      </c>
      <c r="AB55" s="7">
        <v>0</v>
      </c>
      <c r="AC55" s="7">
        <v>0</v>
      </c>
      <c r="AD55" s="7">
        <v>0</v>
      </c>
      <c r="AE55" s="7">
        <v>0</v>
      </c>
      <c r="AF55" s="7">
        <v>0</v>
      </c>
      <c r="AG55" s="7">
        <v>0</v>
      </c>
      <c r="AH55" s="8">
        <f t="shared" si="10"/>
        <v>957885.8</v>
      </c>
      <c r="AJ55" s="17">
        <v>11</v>
      </c>
      <c r="AK55" s="17">
        <v>876108.9176748161</v>
      </c>
      <c r="AL55" s="17">
        <v>8174.8823251839494</v>
      </c>
      <c r="AM55" s="17">
        <v>0.40160278860251486</v>
      </c>
      <c r="AT55" s="1">
        <v>11</v>
      </c>
      <c r="AU55" s="7">
        <f t="shared" si="12"/>
        <v>59</v>
      </c>
      <c r="AV55" s="52">
        <f t="shared" si="13"/>
        <v>0.60909090909090913</v>
      </c>
      <c r="AW55" s="52">
        <f t="shared" si="14"/>
        <v>0.27695041320557529</v>
      </c>
      <c r="AX55" s="43"/>
      <c r="AY55" s="1">
        <v>11</v>
      </c>
      <c r="AZ55" s="46">
        <f t="shared" si="15"/>
        <v>8174.8823251839494</v>
      </c>
      <c r="BA55" s="46">
        <f t="shared" si="17"/>
        <v>-9321.7580877759028</v>
      </c>
      <c r="BB55" s="46">
        <f t="shared" si="17"/>
        <v>-31110.376100876019</v>
      </c>
      <c r="BC55" s="46">
        <f t="shared" si="17"/>
        <v>-16349.561962277279</v>
      </c>
      <c r="BD55" s="46">
        <f t="shared" si="17"/>
        <v>14236.566446818295</v>
      </c>
      <c r="BE55" s="46">
        <f t="shared" si="17"/>
        <v>-14236.566446818295</v>
      </c>
      <c r="BF55" s="46">
        <f t="shared" si="17"/>
        <v>24826.781193313655</v>
      </c>
      <c r="BG55" s="46">
        <f t="shared" si="17"/>
        <v>-14629.549477519467</v>
      </c>
      <c r="BH55" s="46">
        <f t="shared" si="17"/>
        <v>20091.378540029749</v>
      </c>
      <c r="BI55" s="46">
        <f t="shared" si="17"/>
        <v>-53904.66900712566</v>
      </c>
      <c r="BJ55" s="46">
        <f>BI54</f>
        <v>-2740.7305153494235</v>
      </c>
      <c r="BK55" s="46"/>
      <c r="BL55" s="46"/>
      <c r="BM55" s="1">
        <v>11</v>
      </c>
      <c r="BN55" s="60">
        <f t="shared" si="16"/>
        <v>66828701.030602857</v>
      </c>
      <c r="BO55" s="60">
        <f t="shared" si="16"/>
        <v>-76204275.431399614</v>
      </c>
      <c r="BP55" s="60">
        <f t="shared" si="16"/>
        <v>-254323663.71687362</v>
      </c>
      <c r="BQ55" s="60">
        <f t="shared" si="16"/>
        <v>-133655745.10991929</v>
      </c>
      <c r="BR55" s="60">
        <f t="shared" si="16"/>
        <v>116382255.41739888</v>
      </c>
      <c r="BS55" s="60">
        <f t="shared" si="16"/>
        <v>-116382255.41740097</v>
      </c>
      <c r="BT55" s="60">
        <f t="shared" si="16"/>
        <v>202956014.76842487</v>
      </c>
      <c r="BU55" s="60">
        <f t="shared" si="16"/>
        <v>-119594845.44917716</v>
      </c>
      <c r="BV55" s="60">
        <f t="shared" si="16"/>
        <v>164244655.31546569</v>
      </c>
      <c r="BW55" s="60">
        <f t="shared" si="16"/>
        <v>-440664325.91123682</v>
      </c>
      <c r="BX55" s="60">
        <f t="shared" si="16"/>
        <v>-22405149.448022991</v>
      </c>
      <c r="BY55" s="60"/>
      <c r="BZ55" s="60"/>
    </row>
    <row r="56" spans="1:78">
      <c r="A56" s="2">
        <v>42370</v>
      </c>
      <c r="B56" s="8">
        <f>'WA Sch. 1-2'!B57</f>
        <v>1095.1500000000001</v>
      </c>
      <c r="C56" s="8">
        <f>'WA Sch. 1-2'!C57</f>
        <v>1199353.5225000002</v>
      </c>
      <c r="D56" s="8">
        <f>'WA Sch. 1-2'!D57</f>
        <v>0</v>
      </c>
      <c r="E56" s="8">
        <f>'WA Sch. 1-2'!E57</f>
        <v>1056</v>
      </c>
      <c r="F56" s="8">
        <f t="shared" si="2"/>
        <v>1115136</v>
      </c>
      <c r="G56" s="8">
        <f>'WA Sch. 1-2'!G57</f>
        <v>0</v>
      </c>
      <c r="H56" s="8">
        <f t="shared" si="8"/>
        <v>39.150000000000091</v>
      </c>
      <c r="I56" s="8">
        <f t="shared" si="8"/>
        <v>84217.522500000196</v>
      </c>
      <c r="J56" s="8">
        <f t="shared" si="8"/>
        <v>0</v>
      </c>
      <c r="K56" s="9">
        <v>5</v>
      </c>
      <c r="L56" s="9">
        <v>4789429</v>
      </c>
      <c r="M56" s="9">
        <v>-32185</v>
      </c>
      <c r="N56" s="9">
        <f t="shared" si="4"/>
        <v>4757244</v>
      </c>
      <c r="O56" s="9">
        <f t="shared" si="5"/>
        <v>951448.8</v>
      </c>
      <c r="P56" s="8">
        <f t="shared" si="6"/>
        <v>10524.645049740519</v>
      </c>
      <c r="Q56" s="8">
        <f t="shared" si="7"/>
        <v>961973.44504974061</v>
      </c>
      <c r="R56" s="9">
        <f t="shared" si="1"/>
        <v>4809867.2252487028</v>
      </c>
      <c r="S56" s="21"/>
      <c r="U56" s="2">
        <v>42370</v>
      </c>
      <c r="V56" s="8">
        <f t="shared" si="9"/>
        <v>1056</v>
      </c>
      <c r="W56" s="7">
        <v>13</v>
      </c>
      <c r="X56" s="7">
        <f t="shared" si="11"/>
        <v>169</v>
      </c>
      <c r="Y56" s="7">
        <v>0</v>
      </c>
      <c r="Z56" s="7">
        <v>0</v>
      </c>
      <c r="AA56" s="7">
        <v>0</v>
      </c>
      <c r="AB56" s="7">
        <v>0</v>
      </c>
      <c r="AC56" s="7">
        <v>0</v>
      </c>
      <c r="AD56" s="7">
        <v>0</v>
      </c>
      <c r="AE56" s="7">
        <v>0</v>
      </c>
      <c r="AF56" s="7">
        <v>0</v>
      </c>
      <c r="AG56" s="7">
        <v>0</v>
      </c>
      <c r="AH56" s="8">
        <f t="shared" si="10"/>
        <v>951448.8</v>
      </c>
      <c r="AJ56" s="17">
        <v>12</v>
      </c>
      <c r="AK56" s="17">
        <v>944513.16206703684</v>
      </c>
      <c r="AL56" s="17">
        <v>13372.637932963204</v>
      </c>
      <c r="AM56" s="17">
        <v>0.65694996835675523</v>
      </c>
      <c r="AT56" s="1">
        <v>12</v>
      </c>
      <c r="AU56" s="7">
        <f t="shared" si="12"/>
        <v>70</v>
      </c>
      <c r="AV56" s="52">
        <f t="shared" si="13"/>
        <v>0.72337662337662334</v>
      </c>
      <c r="AW56" s="52">
        <f t="shared" si="14"/>
        <v>0.5929019794058783</v>
      </c>
      <c r="AX56" s="43"/>
      <c r="AY56" s="1">
        <v>12</v>
      </c>
      <c r="AZ56" s="46">
        <f t="shared" si="15"/>
        <v>13372.637932963204</v>
      </c>
      <c r="BA56" s="46">
        <f t="shared" si="17"/>
        <v>8174.8823251839494</v>
      </c>
      <c r="BB56" s="46">
        <f t="shared" si="17"/>
        <v>-9321.7580877759028</v>
      </c>
      <c r="BC56" s="46">
        <f t="shared" si="17"/>
        <v>-31110.376100876019</v>
      </c>
      <c r="BD56" s="46">
        <f t="shared" si="17"/>
        <v>-16349.561962277279</v>
      </c>
      <c r="BE56" s="46">
        <f t="shared" si="17"/>
        <v>14236.566446818295</v>
      </c>
      <c r="BF56" s="46">
        <f t="shared" si="17"/>
        <v>-14236.566446818295</v>
      </c>
      <c r="BG56" s="46">
        <f t="shared" si="17"/>
        <v>24826.781193313655</v>
      </c>
      <c r="BH56" s="46">
        <f t="shared" si="17"/>
        <v>-14629.549477519467</v>
      </c>
      <c r="BI56" s="46">
        <f t="shared" si="17"/>
        <v>20091.378540029749</v>
      </c>
      <c r="BJ56" s="46">
        <f t="shared" si="17"/>
        <v>-53904.66900712566</v>
      </c>
      <c r="BK56" s="46">
        <f>BJ55</f>
        <v>-2740.7305153494235</v>
      </c>
      <c r="BL56" s="46"/>
      <c r="BM56" s="1">
        <v>12</v>
      </c>
      <c r="BN56" s="60">
        <f t="shared" si="16"/>
        <v>178827445.28612298</v>
      </c>
      <c r="BO56" s="60">
        <f t="shared" si="16"/>
        <v>109319741.47926258</v>
      </c>
      <c r="BP56" s="60">
        <f t="shared" si="16"/>
        <v>-124656495.80649909</v>
      </c>
      <c r="BQ56" s="60">
        <f t="shared" si="16"/>
        <v>-416027795.55532426</v>
      </c>
      <c r="BR56" s="60">
        <f t="shared" si="16"/>
        <v>-218636772.48408109</v>
      </c>
      <c r="BS56" s="60">
        <f t="shared" si="16"/>
        <v>190380448.50186998</v>
      </c>
      <c r="BT56" s="60">
        <f t="shared" si="16"/>
        <v>-190380448.5018734</v>
      </c>
      <c r="BU56" s="60">
        <f t="shared" si="16"/>
        <v>331999555.93907881</v>
      </c>
      <c r="BV56" s="60">
        <f t="shared" si="16"/>
        <v>-195635668.28523868</v>
      </c>
      <c r="BW56" s="60">
        <f t="shared" si="16"/>
        <v>268674730.78992045</v>
      </c>
      <c r="BX56" s="60">
        <f t="shared" si="16"/>
        <v>-720847621.5285095</v>
      </c>
      <c r="BY56" s="60">
        <f t="shared" si="16"/>
        <v>-36650796.853592843</v>
      </c>
      <c r="BZ56" s="60"/>
    </row>
    <row r="57" spans="1:78">
      <c r="A57" s="2">
        <v>42401</v>
      </c>
      <c r="B57" s="8">
        <f>'WA Sch. 1-2'!B58</f>
        <v>932.76424999999995</v>
      </c>
      <c r="C57" s="8">
        <f>'WA Sch. 1-2'!C58</f>
        <v>870049.14607806236</v>
      </c>
      <c r="D57" s="8">
        <f>'WA Sch. 1-2'!D58</f>
        <v>0</v>
      </c>
      <c r="E57" s="8">
        <f>'WA Sch. 1-2'!E58</f>
        <v>758.5</v>
      </c>
      <c r="F57" s="8">
        <f t="shared" si="2"/>
        <v>575322.25</v>
      </c>
      <c r="G57" s="8">
        <f>'WA Sch. 1-2'!G58</f>
        <v>0</v>
      </c>
      <c r="H57" s="8">
        <f t="shared" si="8"/>
        <v>174.26424999999995</v>
      </c>
      <c r="I57" s="8">
        <f t="shared" si="8"/>
        <v>294726.89607806236</v>
      </c>
      <c r="J57" s="8">
        <f t="shared" si="8"/>
        <v>0</v>
      </c>
      <c r="K57" s="9">
        <v>5</v>
      </c>
      <c r="L57" s="9">
        <v>4757244</v>
      </c>
      <c r="M57" s="9">
        <v>-580287</v>
      </c>
      <c r="N57" s="9">
        <f t="shared" si="4"/>
        <v>4176957</v>
      </c>
      <c r="O57" s="9">
        <f t="shared" si="5"/>
        <v>835391.4</v>
      </c>
      <c r="P57" s="8">
        <f t="shared" si="6"/>
        <v>46847.23821479539</v>
      </c>
      <c r="Q57" s="8">
        <f t="shared" si="7"/>
        <v>882238.63821479538</v>
      </c>
      <c r="R57" s="9">
        <f t="shared" si="1"/>
        <v>4411193.1910739765</v>
      </c>
      <c r="S57" s="21"/>
      <c r="U57" s="2">
        <v>42401</v>
      </c>
      <c r="V57" s="8">
        <f t="shared" si="9"/>
        <v>758.5</v>
      </c>
      <c r="W57" s="7">
        <v>14</v>
      </c>
      <c r="X57" s="7">
        <f t="shared" si="11"/>
        <v>196</v>
      </c>
      <c r="Y57" s="7">
        <v>1</v>
      </c>
      <c r="Z57" s="7">
        <v>0</v>
      </c>
      <c r="AA57" s="7">
        <v>0</v>
      </c>
      <c r="AB57" s="7">
        <v>0</v>
      </c>
      <c r="AC57" s="7">
        <v>0</v>
      </c>
      <c r="AD57" s="7">
        <v>0</v>
      </c>
      <c r="AE57" s="7">
        <v>0</v>
      </c>
      <c r="AF57" s="7">
        <v>0</v>
      </c>
      <c r="AG57" s="7">
        <v>0</v>
      </c>
      <c r="AH57" s="8">
        <f t="shared" si="10"/>
        <v>835391.4</v>
      </c>
      <c r="AJ57" s="17">
        <v>13</v>
      </c>
      <c r="AK57" s="17">
        <v>942725.86891720514</v>
      </c>
      <c r="AL57" s="17">
        <v>8722.9310827949084</v>
      </c>
      <c r="AM57" s="17">
        <v>0.4285264678178915</v>
      </c>
      <c r="AT57" s="1">
        <v>13</v>
      </c>
      <c r="AU57" s="7">
        <f t="shared" si="12"/>
        <v>60</v>
      </c>
      <c r="AV57" s="52">
        <f t="shared" si="13"/>
        <v>0.61948051948051952</v>
      </c>
      <c r="AW57" s="52">
        <f t="shared" si="14"/>
        <v>0.30411673051254939</v>
      </c>
      <c r="AX57" s="43"/>
      <c r="AY57" s="1">
        <v>13</v>
      </c>
      <c r="AZ57" s="46">
        <f t="shared" si="15"/>
        <v>8722.9310827949084</v>
      </c>
      <c r="BA57" s="46">
        <f t="shared" si="17"/>
        <v>13372.637932963204</v>
      </c>
      <c r="BB57" s="46">
        <f t="shared" si="17"/>
        <v>8174.8823251839494</v>
      </c>
      <c r="BC57" s="46">
        <f t="shared" si="17"/>
        <v>-9321.7580877759028</v>
      </c>
      <c r="BD57" s="46">
        <f t="shared" si="17"/>
        <v>-31110.376100876019</v>
      </c>
      <c r="BE57" s="46">
        <f t="shared" si="17"/>
        <v>-16349.561962277279</v>
      </c>
      <c r="BF57" s="46">
        <f t="shared" si="17"/>
        <v>14236.566446818295</v>
      </c>
      <c r="BG57" s="46">
        <f t="shared" si="17"/>
        <v>-14236.566446818295</v>
      </c>
      <c r="BH57" s="46">
        <f t="shared" si="17"/>
        <v>24826.781193313655</v>
      </c>
      <c r="BI57" s="46">
        <f t="shared" si="17"/>
        <v>-14629.549477519467</v>
      </c>
      <c r="BJ57" s="46">
        <f t="shared" si="17"/>
        <v>20091.378540029749</v>
      </c>
      <c r="BK57" s="46">
        <f t="shared" si="17"/>
        <v>-53904.66900712566</v>
      </c>
      <c r="BL57" s="46">
        <f>BK56</f>
        <v>-2740.7305153494235</v>
      </c>
      <c r="BM57" s="1">
        <v>13</v>
      </c>
      <c r="BN57" s="60">
        <f t="shared" si="16"/>
        <v>76089526.675187334</v>
      </c>
      <c r="BO57" s="60">
        <f t="shared" si="16"/>
        <v>116648599.08440417</v>
      </c>
      <c r="BP57" s="60">
        <f t="shared" si="16"/>
        <v>71308935.132535636</v>
      </c>
      <c r="BQ57" s="60">
        <f t="shared" si="16"/>
        <v>-81313053.370155171</v>
      </c>
      <c r="BR57" s="60">
        <f t="shared" si="16"/>
        <v>-271373666.68776846</v>
      </c>
      <c r="BS57" s="60">
        <f t="shared" si="16"/>
        <v>-142616102.23082882</v>
      </c>
      <c r="BT57" s="60">
        <f t="shared" si="16"/>
        <v>124184587.97122344</v>
      </c>
      <c r="BU57" s="60">
        <f t="shared" si="16"/>
        <v>-124184587.97122566</v>
      </c>
      <c r="BV57" s="60">
        <f t="shared" si="16"/>
        <v>216562301.35689947</v>
      </c>
      <c r="BW57" s="60">
        <f t="shared" si="16"/>
        <v>-127612551.86473982</v>
      </c>
      <c r="BX57" s="60">
        <f t="shared" si="16"/>
        <v>175255710.36302042</v>
      </c>
      <c r="BY57" s="60">
        <f t="shared" si="16"/>
        <v>-470206712.79002208</v>
      </c>
      <c r="BZ57" s="60">
        <f t="shared" si="16"/>
        <v>-23907203.401906755</v>
      </c>
    </row>
    <row r="58" spans="1:78">
      <c r="A58" s="2">
        <v>42430</v>
      </c>
      <c r="B58" s="8">
        <f>'WA Sch. 1-2'!B59</f>
        <v>767.35</v>
      </c>
      <c r="C58" s="8">
        <f>'WA Sch. 1-2'!C59</f>
        <v>588826.02250000008</v>
      </c>
      <c r="D58" s="8">
        <f>'WA Sch. 1-2'!D59</f>
        <v>0</v>
      </c>
      <c r="E58" s="8">
        <f>'WA Sch. 1-2'!E59</f>
        <v>692</v>
      </c>
      <c r="F58" s="8">
        <f t="shared" si="2"/>
        <v>478864</v>
      </c>
      <c r="G58" s="8">
        <f>'WA Sch. 1-2'!G59</f>
        <v>0</v>
      </c>
      <c r="H58" s="8">
        <f t="shared" si="8"/>
        <v>75.350000000000023</v>
      </c>
      <c r="I58" s="8">
        <f t="shared" si="8"/>
        <v>109962.02250000008</v>
      </c>
      <c r="J58" s="8">
        <f t="shared" si="8"/>
        <v>0</v>
      </c>
      <c r="K58" s="9">
        <v>5</v>
      </c>
      <c r="L58" s="9">
        <v>4176957</v>
      </c>
      <c r="M58" s="9">
        <v>-107479</v>
      </c>
      <c r="N58" s="9">
        <f t="shared" si="4"/>
        <v>4069478</v>
      </c>
      <c r="O58" s="9">
        <f t="shared" si="5"/>
        <v>813895.6</v>
      </c>
      <c r="P58" s="8">
        <f t="shared" si="6"/>
        <v>20256.245325618045</v>
      </c>
      <c r="Q58" s="8">
        <f t="shared" si="7"/>
        <v>834151.84532561805</v>
      </c>
      <c r="R58" s="9">
        <f t="shared" si="1"/>
        <v>4170759.2266280903</v>
      </c>
      <c r="S58" s="21"/>
      <c r="U58" s="2">
        <v>42430</v>
      </c>
      <c r="V58" s="8">
        <f t="shared" si="9"/>
        <v>692</v>
      </c>
      <c r="W58" s="7">
        <v>15</v>
      </c>
      <c r="X58" s="7">
        <f t="shared" si="11"/>
        <v>225</v>
      </c>
      <c r="Y58" s="7">
        <v>0</v>
      </c>
      <c r="Z58" s="7">
        <v>1</v>
      </c>
      <c r="AA58" s="7">
        <v>0</v>
      </c>
      <c r="AB58" s="7">
        <v>0</v>
      </c>
      <c r="AC58" s="7">
        <v>0</v>
      </c>
      <c r="AD58" s="7">
        <v>0</v>
      </c>
      <c r="AE58" s="7">
        <v>0</v>
      </c>
      <c r="AF58" s="7">
        <v>0</v>
      </c>
      <c r="AG58" s="7">
        <v>0</v>
      </c>
      <c r="AH58" s="8">
        <f t="shared" si="10"/>
        <v>813895.6</v>
      </c>
      <c r="AJ58" s="17">
        <v>14</v>
      </c>
      <c r="AK58" s="17">
        <v>806001.18863406999</v>
      </c>
      <c r="AL58" s="17">
        <v>29390.211365930038</v>
      </c>
      <c r="AM58" s="17">
        <v>1.4438361767989409</v>
      </c>
      <c r="AT58" s="1">
        <v>14</v>
      </c>
      <c r="AU58" s="7">
        <f t="shared" si="12"/>
        <v>92</v>
      </c>
      <c r="AV58" s="52">
        <f t="shared" si="13"/>
        <v>0.95194805194805199</v>
      </c>
      <c r="AW58" s="52">
        <f t="shared" si="14"/>
        <v>1.6640427021652746</v>
      </c>
      <c r="AX58" s="43"/>
      <c r="AY58" s="1">
        <v>14</v>
      </c>
      <c r="AZ58" s="46">
        <f t="shared" si="15"/>
        <v>29390.211365930038</v>
      </c>
      <c r="BA58" s="46">
        <f t="shared" si="17"/>
        <v>8722.9310827949084</v>
      </c>
      <c r="BB58" s="46">
        <f t="shared" si="17"/>
        <v>13372.637932963204</v>
      </c>
      <c r="BC58" s="46">
        <f t="shared" si="17"/>
        <v>8174.8823251839494</v>
      </c>
      <c r="BD58" s="46">
        <f t="shared" si="17"/>
        <v>-9321.7580877759028</v>
      </c>
      <c r="BE58" s="46">
        <f t="shared" si="17"/>
        <v>-31110.376100876019</v>
      </c>
      <c r="BF58" s="46">
        <f t="shared" si="17"/>
        <v>-16349.561962277279</v>
      </c>
      <c r="BG58" s="46">
        <f t="shared" si="17"/>
        <v>14236.566446818295</v>
      </c>
      <c r="BH58" s="46">
        <f t="shared" si="17"/>
        <v>-14236.566446818295</v>
      </c>
      <c r="BI58" s="46">
        <f t="shared" si="17"/>
        <v>24826.781193313655</v>
      </c>
      <c r="BJ58" s="46">
        <f t="shared" si="17"/>
        <v>-14629.549477519467</v>
      </c>
      <c r="BK58" s="46">
        <f t="shared" si="17"/>
        <v>20091.378540029749</v>
      </c>
      <c r="BL58" s="46">
        <f t="shared" si="17"/>
        <v>-53904.66900712566</v>
      </c>
      <c r="BM58" s="1">
        <v>14</v>
      </c>
      <c r="BN58" s="60">
        <f t="shared" si="16"/>
        <v>863784524.13403571</v>
      </c>
      <c r="BO58" s="60">
        <f t="shared" si="16"/>
        <v>256368788.25377849</v>
      </c>
      <c r="BP58" s="60">
        <f t="shared" si="16"/>
        <v>393024655.36983687</v>
      </c>
      <c r="BQ58" s="60">
        <f t="shared" si="16"/>
        <v>240261519.4287571</v>
      </c>
      <c r="BR58" s="60">
        <f t="shared" si="16"/>
        <v>-273968440.50180417</v>
      </c>
      <c r="BS58" s="60">
        <f t="shared" si="16"/>
        <v>-914340529.27832437</v>
      </c>
      <c r="BT58" s="60">
        <f t="shared" si="16"/>
        <v>-480517081.81170076</v>
      </c>
      <c r="BU58" s="60">
        <f t="shared" si="16"/>
        <v>418415696.99709171</v>
      </c>
      <c r="BV58" s="60">
        <f t="shared" si="16"/>
        <v>-418415696.99709922</v>
      </c>
      <c r="BW58" s="60">
        <f t="shared" si="16"/>
        <v>729664346.80717814</v>
      </c>
      <c r="BX58" s="60">
        <f t="shared" si="16"/>
        <v>-429965551.3326304</v>
      </c>
      <c r="BY58" s="60">
        <f t="shared" si="16"/>
        <v>590489861.92437887</v>
      </c>
      <c r="BZ58" s="60">
        <f t="shared" si="16"/>
        <v>-1584269615.7299182</v>
      </c>
    </row>
    <row r="59" spans="1:78">
      <c r="A59" s="2">
        <v>42461</v>
      </c>
      <c r="B59" s="8">
        <f>'WA Sch. 1-2'!B60</f>
        <v>547.15</v>
      </c>
      <c r="C59" s="8">
        <f>'WA Sch. 1-2'!C60</f>
        <v>299373.1225</v>
      </c>
      <c r="D59" s="8">
        <f>'WA Sch. 1-2'!D60</f>
        <v>0.375</v>
      </c>
      <c r="E59" s="8">
        <f>'WA Sch. 1-2'!E60</f>
        <v>314.5</v>
      </c>
      <c r="F59" s="8">
        <f t="shared" si="2"/>
        <v>98910.25</v>
      </c>
      <c r="G59" s="8">
        <f>'WA Sch. 1-2'!G60</f>
        <v>5.5</v>
      </c>
      <c r="H59" s="8">
        <f>B59-E59</f>
        <v>232.64999999999998</v>
      </c>
      <c r="I59" s="8">
        <f t="shared" si="8"/>
        <v>200462.8725</v>
      </c>
      <c r="J59" s="8">
        <f t="shared" si="8"/>
        <v>-5.125</v>
      </c>
      <c r="K59" s="9">
        <v>5</v>
      </c>
      <c r="L59" s="9">
        <v>4069478</v>
      </c>
      <c r="M59" s="9">
        <v>-285912</v>
      </c>
      <c r="N59" s="9">
        <f t="shared" si="4"/>
        <v>3783566</v>
      </c>
      <c r="O59" s="9">
        <f t="shared" si="5"/>
        <v>756713.2</v>
      </c>
      <c r="P59" s="8">
        <f t="shared" si="6"/>
        <v>62543.005640411902</v>
      </c>
      <c r="Q59" s="8">
        <f t="shared" si="7"/>
        <v>819256.20564041182</v>
      </c>
      <c r="R59" s="9">
        <f t="shared" si="1"/>
        <v>4096281.0282020592</v>
      </c>
      <c r="S59" s="21"/>
      <c r="U59" s="2">
        <v>42461</v>
      </c>
      <c r="V59" s="8">
        <f t="shared" si="9"/>
        <v>314.5</v>
      </c>
      <c r="W59" s="7">
        <v>16</v>
      </c>
      <c r="X59" s="7">
        <f t="shared" si="11"/>
        <v>256</v>
      </c>
      <c r="Y59" s="7">
        <v>0</v>
      </c>
      <c r="Z59" s="7">
        <v>0</v>
      </c>
      <c r="AA59" s="7">
        <v>0</v>
      </c>
      <c r="AB59" s="7">
        <v>0</v>
      </c>
      <c r="AC59" s="7">
        <v>0</v>
      </c>
      <c r="AD59" s="7">
        <v>0</v>
      </c>
      <c r="AE59" s="7">
        <v>0</v>
      </c>
      <c r="AF59" s="7">
        <v>0</v>
      </c>
      <c r="AG59" s="7">
        <v>0</v>
      </c>
      <c r="AH59" s="8">
        <f t="shared" si="10"/>
        <v>756713.2</v>
      </c>
      <c r="AJ59" s="17">
        <v>15</v>
      </c>
      <c r="AK59" s="17">
        <v>829091.59647089778</v>
      </c>
      <c r="AL59" s="17">
        <v>-15195.996470897808</v>
      </c>
      <c r="AM59" s="17">
        <v>-0.7465250648937275</v>
      </c>
      <c r="AT59" s="1">
        <v>15</v>
      </c>
      <c r="AU59" s="7">
        <f t="shared" si="12"/>
        <v>26</v>
      </c>
      <c r="AV59" s="52">
        <f t="shared" si="13"/>
        <v>0.26623376623376621</v>
      </c>
      <c r="AW59" s="52">
        <f t="shared" si="14"/>
        <v>-0.62424372923628102</v>
      </c>
      <c r="AX59" s="43"/>
      <c r="AY59" s="1">
        <v>15</v>
      </c>
      <c r="AZ59" s="46">
        <f t="shared" si="15"/>
        <v>-15195.996470897808</v>
      </c>
      <c r="BA59" s="46">
        <f t="shared" si="17"/>
        <v>29390.211365930038</v>
      </c>
      <c r="BB59" s="46">
        <f t="shared" si="17"/>
        <v>8722.9310827949084</v>
      </c>
      <c r="BC59" s="46">
        <f t="shared" si="17"/>
        <v>13372.637932963204</v>
      </c>
      <c r="BD59" s="46">
        <f t="shared" si="17"/>
        <v>8174.8823251839494</v>
      </c>
      <c r="BE59" s="46">
        <f t="shared" si="17"/>
        <v>-9321.7580877759028</v>
      </c>
      <c r="BF59" s="46">
        <f t="shared" si="17"/>
        <v>-31110.376100876019</v>
      </c>
      <c r="BG59" s="46">
        <f t="shared" si="17"/>
        <v>-16349.561962277279</v>
      </c>
      <c r="BH59" s="46">
        <f t="shared" si="17"/>
        <v>14236.566446818295</v>
      </c>
      <c r="BI59" s="46">
        <f t="shared" si="17"/>
        <v>-14236.566446818295</v>
      </c>
      <c r="BJ59" s="46">
        <f t="shared" si="17"/>
        <v>24826.781193313655</v>
      </c>
      <c r="BK59" s="46">
        <f t="shared" si="17"/>
        <v>-14629.549477519467</v>
      </c>
      <c r="BL59" s="46">
        <f t="shared" si="17"/>
        <v>20091.378540029749</v>
      </c>
      <c r="BM59" s="1">
        <v>15</v>
      </c>
      <c r="BN59" s="60">
        <f t="shared" si="16"/>
        <v>230918308.74354249</v>
      </c>
      <c r="BO59" s="60">
        <f t="shared" si="16"/>
        <v>-446613548.19561529</v>
      </c>
      <c r="BP59" s="60">
        <f t="shared" si="16"/>
        <v>-132553629.95003539</v>
      </c>
      <c r="BQ59" s="60">
        <f t="shared" si="16"/>
        <v>-203210558.83590275</v>
      </c>
      <c r="BR59" s="60">
        <f t="shared" si="16"/>
        <v>-124225482.96349926</v>
      </c>
      <c r="BS59" s="60">
        <f t="shared" si="16"/>
        <v>141653403.00440884</v>
      </c>
      <c r="BT59" s="60">
        <f t="shared" si="16"/>
        <v>472753165.43722141</v>
      </c>
      <c r="BU59" s="60">
        <f t="shared" si="16"/>
        <v>248447885.87949458</v>
      </c>
      <c r="BV59" s="60">
        <f t="shared" si="16"/>
        <v>-216338813.48355284</v>
      </c>
      <c r="BW59" s="60">
        <f t="shared" si="16"/>
        <v>216338813.48355669</v>
      </c>
      <c r="BX59" s="60">
        <f t="shared" si="16"/>
        <v>-377267679.39734757</v>
      </c>
      <c r="BY59" s="60">
        <f t="shared" si="16"/>
        <v>222310582.23121449</v>
      </c>
      <c r="BZ59" s="60">
        <f t="shared" si="16"/>
        <v>-305308517.38976467</v>
      </c>
    </row>
    <row r="60" spans="1:78">
      <c r="A60" s="2">
        <v>42491</v>
      </c>
      <c r="B60" s="8">
        <f>'WA Sch. 1-2'!B61</f>
        <v>290.02499999999998</v>
      </c>
      <c r="C60" s="8">
        <f>'WA Sch. 1-2'!C61</f>
        <v>84114.500624999986</v>
      </c>
      <c r="D60" s="8">
        <f>'WA Sch. 1-2'!D61</f>
        <v>14.95</v>
      </c>
      <c r="E60" s="8">
        <f>'WA Sch. 1-2'!E61</f>
        <v>202.5</v>
      </c>
      <c r="F60" s="8">
        <f t="shared" si="2"/>
        <v>41006.25</v>
      </c>
      <c r="G60" s="8">
        <f>'WA Sch. 1-2'!G61</f>
        <v>4.5</v>
      </c>
      <c r="H60" s="8">
        <f t="shared" si="8"/>
        <v>87.524999999999977</v>
      </c>
      <c r="I60" s="8">
        <f t="shared" si="8"/>
        <v>43108.250624999986</v>
      </c>
      <c r="J60" s="8">
        <f t="shared" si="8"/>
        <v>10.45</v>
      </c>
      <c r="K60" s="9">
        <v>5</v>
      </c>
      <c r="L60" s="9">
        <v>3783566</v>
      </c>
      <c r="M60" s="9">
        <v>-114630</v>
      </c>
      <c r="N60" s="9">
        <f t="shared" si="4"/>
        <v>3668936</v>
      </c>
      <c r="O60" s="9">
        <f t="shared" si="5"/>
        <v>733787.2</v>
      </c>
      <c r="P60" s="8">
        <f t="shared" si="6"/>
        <v>23529.235197408343</v>
      </c>
      <c r="Q60" s="8">
        <f t="shared" si="7"/>
        <v>757316.43519740831</v>
      </c>
      <c r="R60" s="9">
        <f t="shared" si="1"/>
        <v>3786582.1759870416</v>
      </c>
      <c r="S60" s="21"/>
      <c r="U60" s="2">
        <v>42491</v>
      </c>
      <c r="V60" s="8">
        <f t="shared" si="9"/>
        <v>202.5</v>
      </c>
      <c r="W60" s="7">
        <v>17</v>
      </c>
      <c r="X60" s="7">
        <f t="shared" si="11"/>
        <v>289</v>
      </c>
      <c r="Y60" s="7">
        <v>0</v>
      </c>
      <c r="Z60" s="7">
        <v>0</v>
      </c>
      <c r="AA60" s="7">
        <v>0</v>
      </c>
      <c r="AB60" s="7">
        <v>0</v>
      </c>
      <c r="AC60" s="7">
        <v>0</v>
      </c>
      <c r="AD60" s="7">
        <v>0</v>
      </c>
      <c r="AE60" s="7">
        <v>0</v>
      </c>
      <c r="AF60" s="7">
        <v>0</v>
      </c>
      <c r="AG60" s="7">
        <v>0</v>
      </c>
      <c r="AH60" s="8">
        <f t="shared" si="10"/>
        <v>733787.2</v>
      </c>
      <c r="AJ60" s="17">
        <v>16</v>
      </c>
      <c r="AK60" s="17">
        <v>743554.50758803554</v>
      </c>
      <c r="AL60" s="17">
        <v>13158.69241196441</v>
      </c>
      <c r="AM60" s="17">
        <v>0.64643958858316009</v>
      </c>
      <c r="AT60" s="1">
        <v>16</v>
      </c>
      <c r="AU60" s="7">
        <f t="shared" si="12"/>
        <v>69</v>
      </c>
      <c r="AV60" s="52">
        <f t="shared" si="13"/>
        <v>0.71298701298701295</v>
      </c>
      <c r="AW60" s="52">
        <f t="shared" si="14"/>
        <v>0.56213216629877549</v>
      </c>
      <c r="AX60" s="43"/>
      <c r="AY60" s="1">
        <v>16</v>
      </c>
      <c r="AZ60" s="46">
        <f t="shared" si="15"/>
        <v>13158.69241196441</v>
      </c>
      <c r="BA60" s="46">
        <f t="shared" si="17"/>
        <v>-15195.996470897808</v>
      </c>
      <c r="BB60" s="46">
        <f t="shared" si="17"/>
        <v>29390.211365930038</v>
      </c>
      <c r="BC60" s="46">
        <f t="shared" si="17"/>
        <v>8722.9310827949084</v>
      </c>
      <c r="BD60" s="46">
        <f t="shared" si="17"/>
        <v>13372.637932963204</v>
      </c>
      <c r="BE60" s="46">
        <f t="shared" si="17"/>
        <v>8174.8823251839494</v>
      </c>
      <c r="BF60" s="46">
        <f t="shared" si="17"/>
        <v>-9321.7580877759028</v>
      </c>
      <c r="BG60" s="46">
        <f t="shared" si="17"/>
        <v>-31110.376100876019</v>
      </c>
      <c r="BH60" s="46">
        <f t="shared" si="17"/>
        <v>-16349.561962277279</v>
      </c>
      <c r="BI60" s="46">
        <f t="shared" si="17"/>
        <v>14236.566446818295</v>
      </c>
      <c r="BJ60" s="46">
        <f t="shared" si="17"/>
        <v>-14236.566446818295</v>
      </c>
      <c r="BK60" s="46">
        <f t="shared" si="17"/>
        <v>24826.781193313655</v>
      </c>
      <c r="BL60" s="46">
        <f t="shared" si="17"/>
        <v>-14629.549477519467</v>
      </c>
      <c r="BM60" s="1">
        <v>16</v>
      </c>
      <c r="BN60" s="60">
        <f t="shared" si="16"/>
        <v>173151185.99268639</v>
      </c>
      <c r="BO60" s="60">
        <f t="shared" si="16"/>
        <v>-199959443.45384067</v>
      </c>
      <c r="BP60" s="60">
        <f t="shared" si="16"/>
        <v>386736751.2868883</v>
      </c>
      <c r="BQ60" s="60">
        <f t="shared" si="16"/>
        <v>114782367.04925907</v>
      </c>
      <c r="BR60" s="60">
        <f t="shared" si="16"/>
        <v>175966429.29642695</v>
      </c>
      <c r="BS60" s="60">
        <f t="shared" si="16"/>
        <v>107570762.02109729</v>
      </c>
      <c r="BT60" s="60">
        <f t="shared" si="16"/>
        <v>-122662147.41578513</v>
      </c>
      <c r="BU60" s="60">
        <f t="shared" si="16"/>
        <v>-409371869.93195391</v>
      </c>
      <c r="BV60" s="60">
        <f t="shared" si="16"/>
        <v>-215138856.93195957</v>
      </c>
      <c r="BW60" s="60">
        <f t="shared" si="16"/>
        <v>187334598.87617153</v>
      </c>
      <c r="BX60" s="60">
        <f t="shared" si="16"/>
        <v>-187334598.8761749</v>
      </c>
      <c r="BY60" s="60">
        <f t="shared" si="16"/>
        <v>326687977.30195224</v>
      </c>
      <c r="BZ60" s="60">
        <f t="shared" si="16"/>
        <v>-192505741.70029312</v>
      </c>
    </row>
    <row r="61" spans="1:78">
      <c r="A61" s="2">
        <v>42522</v>
      </c>
      <c r="B61" s="8">
        <f>'WA Sch. 1-2'!B62</f>
        <v>126.95</v>
      </c>
      <c r="C61" s="8">
        <f>'WA Sch. 1-2'!C62</f>
        <v>16116.302500000002</v>
      </c>
      <c r="D61" s="8">
        <f>'WA Sch. 1-2'!D62</f>
        <v>68</v>
      </c>
      <c r="E61" s="8">
        <f>'WA Sch. 1-2'!E62</f>
        <v>113.5</v>
      </c>
      <c r="F61" s="8">
        <f t="shared" si="2"/>
        <v>12882.25</v>
      </c>
      <c r="G61" s="8">
        <f>'WA Sch. 1-2'!G62</f>
        <v>108.5</v>
      </c>
      <c r="H61" s="8">
        <f t="shared" si="8"/>
        <v>13.450000000000003</v>
      </c>
      <c r="I61" s="8">
        <f t="shared" si="8"/>
        <v>3234.0525000000016</v>
      </c>
      <c r="J61" s="8">
        <f t="shared" si="8"/>
        <v>-40.5</v>
      </c>
      <c r="K61" s="9">
        <v>5</v>
      </c>
      <c r="L61" s="9">
        <v>3668936</v>
      </c>
      <c r="M61" s="9">
        <v>-276287</v>
      </c>
      <c r="N61" s="9">
        <f t="shared" si="4"/>
        <v>3392649</v>
      </c>
      <c r="O61" s="9">
        <f t="shared" si="5"/>
        <v>678529.8</v>
      </c>
      <c r="P61" s="8">
        <f t="shared" si="6"/>
        <v>3615.7465113412436</v>
      </c>
      <c r="Q61" s="8">
        <f t="shared" si="7"/>
        <v>682145.54651134124</v>
      </c>
      <c r="R61" s="9">
        <f t="shared" si="1"/>
        <v>3410727.7325567063</v>
      </c>
      <c r="S61" s="21"/>
      <c r="U61" s="2">
        <v>42522</v>
      </c>
      <c r="V61" s="8">
        <f t="shared" si="9"/>
        <v>113.5</v>
      </c>
      <c r="W61" s="7">
        <v>18</v>
      </c>
      <c r="X61" s="7">
        <f t="shared" si="11"/>
        <v>324</v>
      </c>
      <c r="Y61" s="7">
        <v>0</v>
      </c>
      <c r="Z61" s="7">
        <v>0</v>
      </c>
      <c r="AA61" s="7">
        <v>0</v>
      </c>
      <c r="AB61" s="7">
        <v>0</v>
      </c>
      <c r="AC61" s="7">
        <v>0</v>
      </c>
      <c r="AD61" s="7">
        <v>0</v>
      </c>
      <c r="AE61" s="7">
        <v>0</v>
      </c>
      <c r="AF61" s="7">
        <v>0</v>
      </c>
      <c r="AG61" s="7">
        <v>0</v>
      </c>
      <c r="AH61" s="8">
        <f t="shared" si="10"/>
        <v>678529.8</v>
      </c>
      <c r="AJ61" s="17">
        <v>17</v>
      </c>
      <c r="AK61" s="17">
        <v>713595.69347101648</v>
      </c>
      <c r="AL61" s="17">
        <v>20191.506528983475</v>
      </c>
      <c r="AM61" s="17">
        <v>0.99193664270184867</v>
      </c>
      <c r="AT61" s="1">
        <v>17</v>
      </c>
      <c r="AU61" s="7">
        <f t="shared" si="12"/>
        <v>81</v>
      </c>
      <c r="AV61" s="52">
        <f t="shared" si="13"/>
        <v>0.83766233766233766</v>
      </c>
      <c r="AW61" s="52">
        <f t="shared" si="14"/>
        <v>0.98489566149151608</v>
      </c>
      <c r="AX61" s="43"/>
      <c r="AY61" s="1">
        <v>17</v>
      </c>
      <c r="AZ61" s="46">
        <f t="shared" si="15"/>
        <v>20191.506528983475</v>
      </c>
      <c r="BA61" s="46">
        <f t="shared" si="17"/>
        <v>13158.69241196441</v>
      </c>
      <c r="BB61" s="46">
        <f t="shared" si="17"/>
        <v>-15195.996470897808</v>
      </c>
      <c r="BC61" s="46">
        <f t="shared" si="17"/>
        <v>29390.211365930038</v>
      </c>
      <c r="BD61" s="46">
        <f t="shared" si="17"/>
        <v>8722.9310827949084</v>
      </c>
      <c r="BE61" s="46">
        <f t="shared" si="17"/>
        <v>13372.637932963204</v>
      </c>
      <c r="BF61" s="46">
        <f t="shared" si="17"/>
        <v>8174.8823251839494</v>
      </c>
      <c r="BG61" s="46">
        <f t="shared" si="17"/>
        <v>-9321.7580877759028</v>
      </c>
      <c r="BH61" s="46">
        <f t="shared" si="17"/>
        <v>-31110.376100876019</v>
      </c>
      <c r="BI61" s="46">
        <f t="shared" si="17"/>
        <v>-16349.561962277279</v>
      </c>
      <c r="BJ61" s="46">
        <f t="shared" si="17"/>
        <v>14236.566446818295</v>
      </c>
      <c r="BK61" s="46">
        <f t="shared" si="17"/>
        <v>-14236.566446818295</v>
      </c>
      <c r="BL61" s="46">
        <f t="shared" si="17"/>
        <v>24826.781193313655</v>
      </c>
      <c r="BM61" s="1">
        <v>17</v>
      </c>
      <c r="BN61" s="60">
        <f t="shared" si="16"/>
        <v>407696935.90997714</v>
      </c>
      <c r="BO61" s="60">
        <f t="shared" si="16"/>
        <v>265693823.74906045</v>
      </c>
      <c r="BP61" s="60">
        <f t="shared" si="16"/>
        <v>-306830061.95654356</v>
      </c>
      <c r="BQ61" s="60">
        <f t="shared" si="16"/>
        <v>593432644.6833744</v>
      </c>
      <c r="BR61" s="60">
        <f t="shared" si="16"/>
        <v>176129119.9101226</v>
      </c>
      <c r="BS61" s="60">
        <f t="shared" si="16"/>
        <v>270013706.13315433</v>
      </c>
      <c r="BT61" s="60">
        <f t="shared" si="16"/>
        <v>165063189.84261972</v>
      </c>
      <c r="BU61" s="60">
        <f t="shared" si="16"/>
        <v>-188220339.29093304</v>
      </c>
      <c r="BV61" s="60">
        <f t="shared" si="16"/>
        <v>-628165362.15996826</v>
      </c>
      <c r="BW61" s="60">
        <f t="shared" si="16"/>
        <v>-330122287.10734206</v>
      </c>
      <c r="BX61" s="60">
        <f t="shared" si="16"/>
        <v>287457724.36123431</v>
      </c>
      <c r="BY61" s="60">
        <f t="shared" si="16"/>
        <v>-287457724.36123943</v>
      </c>
      <c r="BZ61" s="60">
        <f t="shared" si="16"/>
        <v>501290114.55843109</v>
      </c>
    </row>
    <row r="62" spans="1:78">
      <c r="A62" s="2">
        <v>42552</v>
      </c>
      <c r="B62" s="8">
        <f>'WA Sch. 1-2'!B63</f>
        <v>14.1</v>
      </c>
      <c r="C62" s="8">
        <f>'WA Sch. 1-2'!C63</f>
        <v>198.81</v>
      </c>
      <c r="D62" s="8">
        <f>'WA Sch. 1-2'!D63</f>
        <v>240.05</v>
      </c>
      <c r="E62" s="8">
        <f>'WA Sch. 1-2'!E63</f>
        <v>23.5</v>
      </c>
      <c r="F62" s="8">
        <f t="shared" si="2"/>
        <v>552.25</v>
      </c>
      <c r="G62" s="8">
        <f>'WA Sch. 1-2'!G63</f>
        <v>146.5</v>
      </c>
      <c r="H62" s="8">
        <f t="shared" si="8"/>
        <v>-9.4</v>
      </c>
      <c r="I62" s="8">
        <f t="shared" si="8"/>
        <v>-353.44</v>
      </c>
      <c r="J62" s="8">
        <f t="shared" si="8"/>
        <v>93.550000000000011</v>
      </c>
      <c r="K62" s="9">
        <v>5</v>
      </c>
      <c r="L62" s="9">
        <v>3392649</v>
      </c>
      <c r="M62" s="9">
        <v>37190</v>
      </c>
      <c r="N62" s="9">
        <f t="shared" si="4"/>
        <v>3429839</v>
      </c>
      <c r="O62" s="9">
        <f t="shared" si="5"/>
        <v>685967.8</v>
      </c>
      <c r="P62" s="8">
        <f t="shared" si="6"/>
        <v>-2526.9901268853296</v>
      </c>
      <c r="Q62" s="8">
        <f t="shared" si="7"/>
        <v>683440.80987311469</v>
      </c>
      <c r="R62" s="9">
        <f t="shared" si="1"/>
        <v>3417204.0493655736</v>
      </c>
      <c r="S62" s="21"/>
      <c r="U62" s="2">
        <v>42552</v>
      </c>
      <c r="V62" s="8">
        <f t="shared" si="9"/>
        <v>23.5</v>
      </c>
      <c r="W62" s="7">
        <v>19</v>
      </c>
      <c r="X62" s="7">
        <f t="shared" si="11"/>
        <v>361</v>
      </c>
      <c r="Y62" s="7">
        <v>0</v>
      </c>
      <c r="Z62" s="7">
        <v>0</v>
      </c>
      <c r="AA62" s="7">
        <v>0</v>
      </c>
      <c r="AB62" s="7">
        <v>0</v>
      </c>
      <c r="AC62" s="7">
        <v>0</v>
      </c>
      <c r="AD62" s="7">
        <v>0</v>
      </c>
      <c r="AE62" s="7">
        <v>0</v>
      </c>
      <c r="AF62" s="7">
        <v>0</v>
      </c>
      <c r="AG62" s="7">
        <v>0</v>
      </c>
      <c r="AH62" s="8">
        <f t="shared" si="10"/>
        <v>685967.8</v>
      </c>
      <c r="AJ62" s="17">
        <v>18</v>
      </c>
      <c r="AK62" s="17">
        <v>689867.41799677128</v>
      </c>
      <c r="AL62" s="17">
        <v>-11337.617996771238</v>
      </c>
      <c r="AM62" s="17">
        <v>-0.55697670284335643</v>
      </c>
      <c r="AT62" s="1">
        <v>18</v>
      </c>
      <c r="AU62" s="7">
        <f t="shared" si="12"/>
        <v>32</v>
      </c>
      <c r="AV62" s="52">
        <f t="shared" si="13"/>
        <v>0.32857142857142857</v>
      </c>
      <c r="AW62" s="52">
        <f t="shared" si="14"/>
        <v>-0.44386131192624756</v>
      </c>
      <c r="AX62" s="43"/>
      <c r="AY62" s="1">
        <v>18</v>
      </c>
      <c r="AZ62" s="46">
        <f t="shared" si="15"/>
        <v>-11337.617996771238</v>
      </c>
      <c r="BA62" s="46">
        <f t="shared" si="17"/>
        <v>20191.506528983475</v>
      </c>
      <c r="BB62" s="46">
        <f t="shared" si="17"/>
        <v>13158.69241196441</v>
      </c>
      <c r="BC62" s="46">
        <f t="shared" si="17"/>
        <v>-15195.996470897808</v>
      </c>
      <c r="BD62" s="46">
        <f t="shared" si="17"/>
        <v>29390.211365930038</v>
      </c>
      <c r="BE62" s="46">
        <f t="shared" si="17"/>
        <v>8722.9310827949084</v>
      </c>
      <c r="BF62" s="46">
        <f t="shared" si="17"/>
        <v>13372.637932963204</v>
      </c>
      <c r="BG62" s="46">
        <f t="shared" si="17"/>
        <v>8174.8823251839494</v>
      </c>
      <c r="BH62" s="46">
        <f t="shared" si="17"/>
        <v>-9321.7580877759028</v>
      </c>
      <c r="BI62" s="46">
        <f t="shared" si="17"/>
        <v>-31110.376100876019</v>
      </c>
      <c r="BJ62" s="46">
        <f t="shared" si="17"/>
        <v>-16349.561962277279</v>
      </c>
      <c r="BK62" s="46">
        <f t="shared" si="17"/>
        <v>14236.566446818295</v>
      </c>
      <c r="BL62" s="46">
        <f t="shared" si="17"/>
        <v>-14236.566446818295</v>
      </c>
      <c r="BM62" s="1">
        <v>18</v>
      </c>
      <c r="BN62" s="60">
        <f t="shared" si="16"/>
        <v>128541581.84071395</v>
      </c>
      <c r="BO62" s="60">
        <f t="shared" si="16"/>
        <v>-228923587.80492812</v>
      </c>
      <c r="BP62" s="60">
        <f t="shared" si="16"/>
        <v>-149188227.90386504</v>
      </c>
      <c r="BQ62" s="60">
        <f t="shared" si="16"/>
        <v>172286403.06732658</v>
      </c>
      <c r="BR62" s="60">
        <f t="shared" si="16"/>
        <v>-333214989.31128126</v>
      </c>
      <c r="BS62" s="60">
        <f t="shared" si="16"/>
        <v>-98897260.428890437</v>
      </c>
      <c r="BT62" s="60">
        <f t="shared" si="16"/>
        <v>-151613860.49306959</v>
      </c>
      <c r="BU62" s="60">
        <f t="shared" si="16"/>
        <v>-92683692.971492246</v>
      </c>
      <c r="BV62" s="60">
        <f t="shared" si="16"/>
        <v>105686532.25751854</v>
      </c>
      <c r="BW62" s="60">
        <f t="shared" si="16"/>
        <v>352717559.96761918</v>
      </c>
      <c r="BX62" s="60">
        <f t="shared" si="16"/>
        <v>185365087.94284487</v>
      </c>
      <c r="BY62" s="60">
        <f t="shared" si="16"/>
        <v>-161408751.95967701</v>
      </c>
      <c r="BZ62" s="60">
        <f t="shared" si="16"/>
        <v>161408751.9596799</v>
      </c>
    </row>
    <row r="63" spans="1:78">
      <c r="A63" s="2">
        <v>42583</v>
      </c>
      <c r="B63" s="8">
        <f>'WA Sch. 1-2'!B64</f>
        <v>19.350000000000001</v>
      </c>
      <c r="C63" s="8">
        <f>'WA Sch. 1-2'!C64</f>
        <v>374.42250000000007</v>
      </c>
      <c r="D63" s="8">
        <f>'WA Sch. 1-2'!D64</f>
        <v>204.95</v>
      </c>
      <c r="E63" s="8">
        <f>'WA Sch. 1-2'!E64</f>
        <v>11.5</v>
      </c>
      <c r="F63" s="8">
        <f t="shared" si="2"/>
        <v>132.25</v>
      </c>
      <c r="G63" s="8">
        <f>'WA Sch. 1-2'!G64</f>
        <v>203</v>
      </c>
      <c r="H63" s="8">
        <f t="shared" si="8"/>
        <v>7.8500000000000014</v>
      </c>
      <c r="I63" s="8">
        <f t="shared" si="8"/>
        <v>242.17250000000007</v>
      </c>
      <c r="J63" s="8">
        <f t="shared" si="8"/>
        <v>1.9499999999999886</v>
      </c>
      <c r="K63" s="9">
        <v>5</v>
      </c>
      <c r="L63" s="9">
        <v>3429839</v>
      </c>
      <c r="M63" s="9">
        <v>-17745</v>
      </c>
      <c r="N63" s="9">
        <f t="shared" si="4"/>
        <v>3412094</v>
      </c>
      <c r="O63" s="9">
        <f t="shared" si="5"/>
        <v>682418.8</v>
      </c>
      <c r="P63" s="8">
        <f t="shared" si="6"/>
        <v>2110.305584686153</v>
      </c>
      <c r="Q63" s="8">
        <f t="shared" si="7"/>
        <v>684529.10558468616</v>
      </c>
      <c r="R63" s="9">
        <f t="shared" si="1"/>
        <v>3422645.5279234308</v>
      </c>
      <c r="S63" s="21"/>
      <c r="U63" s="2">
        <v>42583</v>
      </c>
      <c r="V63" s="8">
        <f t="shared" si="9"/>
        <v>11.5</v>
      </c>
      <c r="W63" s="7">
        <v>20</v>
      </c>
      <c r="X63" s="7">
        <f t="shared" si="11"/>
        <v>400</v>
      </c>
      <c r="Y63" s="7">
        <v>0</v>
      </c>
      <c r="Z63" s="7">
        <v>0</v>
      </c>
      <c r="AA63" s="7">
        <v>0</v>
      </c>
      <c r="AB63" s="7">
        <v>0</v>
      </c>
      <c r="AC63" s="7">
        <v>0</v>
      </c>
      <c r="AD63" s="7">
        <v>0</v>
      </c>
      <c r="AE63" s="7">
        <v>0</v>
      </c>
      <c r="AF63" s="7">
        <v>0</v>
      </c>
      <c r="AG63" s="7">
        <v>0</v>
      </c>
      <c r="AH63" s="8">
        <f t="shared" si="10"/>
        <v>682418.8</v>
      </c>
      <c r="AJ63" s="17">
        <v>19</v>
      </c>
      <c r="AK63" s="17">
        <v>665917.79147963482</v>
      </c>
      <c r="AL63" s="17">
        <v>20050.008520365227</v>
      </c>
      <c r="AM63" s="17">
        <v>0.98498535061196379</v>
      </c>
      <c r="AT63" s="1">
        <v>19</v>
      </c>
      <c r="AU63" s="7">
        <f t="shared" si="12"/>
        <v>79</v>
      </c>
      <c r="AV63" s="52">
        <f t="shared" si="13"/>
        <v>0.81688311688311688</v>
      </c>
      <c r="AW63" s="52">
        <f t="shared" si="14"/>
        <v>0.90355056164949821</v>
      </c>
      <c r="AX63" s="43"/>
      <c r="AY63" s="1">
        <v>19</v>
      </c>
      <c r="AZ63" s="46">
        <f t="shared" si="15"/>
        <v>20050.008520365227</v>
      </c>
      <c r="BA63" s="46">
        <f t="shared" si="17"/>
        <v>-11337.617996771238</v>
      </c>
      <c r="BB63" s="46">
        <f t="shared" si="17"/>
        <v>20191.506528983475</v>
      </c>
      <c r="BC63" s="46">
        <f t="shared" si="17"/>
        <v>13158.69241196441</v>
      </c>
      <c r="BD63" s="46">
        <f t="shared" si="17"/>
        <v>-15195.996470897808</v>
      </c>
      <c r="BE63" s="46">
        <f t="shared" si="17"/>
        <v>29390.211365930038</v>
      </c>
      <c r="BF63" s="46">
        <f t="shared" si="17"/>
        <v>8722.9310827949084</v>
      </c>
      <c r="BG63" s="46">
        <f t="shared" si="17"/>
        <v>13372.637932963204</v>
      </c>
      <c r="BH63" s="46">
        <f t="shared" si="17"/>
        <v>8174.8823251839494</v>
      </c>
      <c r="BI63" s="46">
        <f t="shared" si="17"/>
        <v>-9321.7580877759028</v>
      </c>
      <c r="BJ63" s="46">
        <f t="shared" si="17"/>
        <v>-31110.376100876019</v>
      </c>
      <c r="BK63" s="46">
        <f t="shared" si="17"/>
        <v>-16349.561962277279</v>
      </c>
      <c r="BL63" s="46">
        <f t="shared" si="17"/>
        <v>14236.566446818295</v>
      </c>
      <c r="BM63" s="1">
        <v>19</v>
      </c>
      <c r="BN63" s="60">
        <f t="shared" si="16"/>
        <v>402002841.66671312</v>
      </c>
      <c r="BO63" s="60">
        <f t="shared" si="16"/>
        <v>-227319337.43591055</v>
      </c>
      <c r="BP63" s="60">
        <f t="shared" si="16"/>
        <v>404839877.94512367</v>
      </c>
      <c r="BQ63" s="60">
        <f t="shared" si="16"/>
        <v>263831894.97674745</v>
      </c>
      <c r="BR63" s="60">
        <f t="shared" si="16"/>
        <v>-304679858.7169416</v>
      </c>
      <c r="BS63" s="60">
        <f t="shared" si="16"/>
        <v>589273988.30222595</v>
      </c>
      <c r="BT63" s="60">
        <f t="shared" si="16"/>
        <v>174894842.53259292</v>
      </c>
      <c r="BU63" s="60">
        <f t="shared" si="16"/>
        <v>268121504.49566722</v>
      </c>
      <c r="BV63" s="60">
        <f t="shared" si="16"/>
        <v>163906460.27291769</v>
      </c>
      <c r="BW63" s="60">
        <f t="shared" si="16"/>
        <v>-186901329.08469167</v>
      </c>
      <c r="BX63" s="60">
        <f t="shared" si="16"/>
        <v>-623763305.89432955</v>
      </c>
      <c r="BY63" s="60">
        <f t="shared" si="16"/>
        <v>-327808856.64789915</v>
      </c>
      <c r="BZ63" s="60">
        <f t="shared" si="16"/>
        <v>285443278.55944818</v>
      </c>
    </row>
    <row r="64" spans="1:78">
      <c r="A64" s="2">
        <v>42614</v>
      </c>
      <c r="B64" s="8">
        <f>'WA Sch. 1-2'!B65</f>
        <v>152.32499999999999</v>
      </c>
      <c r="C64" s="8">
        <f>'WA Sch. 1-2'!C65</f>
        <v>23202.905624999996</v>
      </c>
      <c r="D64" s="8">
        <f>'WA Sch. 1-2'!D65</f>
        <v>43.875</v>
      </c>
      <c r="E64" s="8">
        <f>'WA Sch. 1-2'!E65</f>
        <v>164</v>
      </c>
      <c r="F64" s="8">
        <f t="shared" si="2"/>
        <v>26896</v>
      </c>
      <c r="G64" s="8">
        <f>'WA Sch. 1-2'!G65</f>
        <v>5.5</v>
      </c>
      <c r="H64" s="8">
        <f t="shared" si="8"/>
        <v>-11.675000000000011</v>
      </c>
      <c r="I64" s="8">
        <f t="shared" si="8"/>
        <v>-3693.0943750000042</v>
      </c>
      <c r="J64" s="8">
        <f t="shared" si="8"/>
        <v>38.375</v>
      </c>
      <c r="K64" s="9">
        <v>5</v>
      </c>
      <c r="L64" s="9">
        <v>3412085</v>
      </c>
      <c r="M64" s="9">
        <v>24948</v>
      </c>
      <c r="N64" s="9">
        <f t="shared" si="4"/>
        <v>3437033</v>
      </c>
      <c r="O64" s="9">
        <f t="shared" si="5"/>
        <v>687406.6</v>
      </c>
      <c r="P64" s="8">
        <f t="shared" si="6"/>
        <v>-3138.5755033389628</v>
      </c>
      <c r="Q64" s="8">
        <f t="shared" si="7"/>
        <v>684268.02449666103</v>
      </c>
      <c r="R64" s="9">
        <f t="shared" si="1"/>
        <v>3421340.1224833052</v>
      </c>
      <c r="S64" s="21"/>
      <c r="U64" s="2">
        <v>42614</v>
      </c>
      <c r="V64" s="8">
        <f t="shared" si="9"/>
        <v>164</v>
      </c>
      <c r="W64" s="7">
        <v>21</v>
      </c>
      <c r="X64" s="7">
        <f t="shared" si="11"/>
        <v>441</v>
      </c>
      <c r="Y64" s="7">
        <v>0</v>
      </c>
      <c r="Z64" s="7">
        <v>0</v>
      </c>
      <c r="AA64" s="7">
        <v>0</v>
      </c>
      <c r="AB64" s="7">
        <v>0</v>
      </c>
      <c r="AC64" s="7">
        <v>0</v>
      </c>
      <c r="AD64" s="7">
        <v>0</v>
      </c>
      <c r="AE64" s="7">
        <v>0</v>
      </c>
      <c r="AF64" s="7">
        <v>0</v>
      </c>
      <c r="AG64" s="7">
        <v>0</v>
      </c>
      <c r="AH64" s="8">
        <f t="shared" si="10"/>
        <v>687406.6</v>
      </c>
      <c r="AJ64" s="17">
        <v>20</v>
      </c>
      <c r="AK64" s="17">
        <v>662984.28413492034</v>
      </c>
      <c r="AL64" s="17">
        <v>19434.515865079709</v>
      </c>
      <c r="AM64" s="17">
        <v>0.95474839344310714</v>
      </c>
      <c r="AT64" s="1">
        <v>20</v>
      </c>
      <c r="AU64" s="7">
        <f t="shared" si="12"/>
        <v>78</v>
      </c>
      <c r="AV64" s="52">
        <f t="shared" si="13"/>
        <v>0.80649350649350648</v>
      </c>
      <c r="AW64" s="52">
        <f t="shared" si="14"/>
        <v>0.86504701033321374</v>
      </c>
      <c r="AX64" s="43"/>
      <c r="AY64" s="1">
        <v>20</v>
      </c>
      <c r="AZ64" s="46">
        <f t="shared" si="15"/>
        <v>19434.515865079709</v>
      </c>
      <c r="BA64" s="46">
        <f t="shared" si="17"/>
        <v>20050.008520365227</v>
      </c>
      <c r="BB64" s="46">
        <f t="shared" si="17"/>
        <v>-11337.617996771238</v>
      </c>
      <c r="BC64" s="46">
        <f t="shared" si="17"/>
        <v>20191.506528983475</v>
      </c>
      <c r="BD64" s="46">
        <f t="shared" si="17"/>
        <v>13158.69241196441</v>
      </c>
      <c r="BE64" s="46">
        <f t="shared" si="17"/>
        <v>-15195.996470897808</v>
      </c>
      <c r="BF64" s="46">
        <f t="shared" si="17"/>
        <v>29390.211365930038</v>
      </c>
      <c r="BG64" s="46">
        <f t="shared" si="17"/>
        <v>8722.9310827949084</v>
      </c>
      <c r="BH64" s="46">
        <f t="shared" si="17"/>
        <v>13372.637932963204</v>
      </c>
      <c r="BI64" s="46">
        <f t="shared" si="17"/>
        <v>8174.8823251839494</v>
      </c>
      <c r="BJ64" s="46">
        <f t="shared" si="17"/>
        <v>-9321.7580877759028</v>
      </c>
      <c r="BK64" s="46">
        <f t="shared" si="17"/>
        <v>-31110.376100876019</v>
      </c>
      <c r="BL64" s="46">
        <f t="shared" si="17"/>
        <v>-16349.561962277279</v>
      </c>
      <c r="BM64" s="1">
        <v>20</v>
      </c>
      <c r="BN64" s="60">
        <f t="shared" si="16"/>
        <v>377700406.91002995</v>
      </c>
      <c r="BO64" s="60">
        <f t="shared" si="16"/>
        <v>389662208.68401635</v>
      </c>
      <c r="BP64" s="60">
        <f t="shared" si="16"/>
        <v>-220341116.8304649</v>
      </c>
      <c r="BQ64" s="60">
        <f t="shared" si="16"/>
        <v>392412153.97738481</v>
      </c>
      <c r="BR64" s="60">
        <f t="shared" si="16"/>
        <v>255732816.44402215</v>
      </c>
      <c r="BS64" s="60">
        <f t="shared" si="16"/>
        <v>-295326834.49935925</v>
      </c>
      <c r="BT64" s="60">
        <f t="shared" si="16"/>
        <v>571184529.06920707</v>
      </c>
      <c r="BU64" s="60">
        <f t="shared" si="16"/>
        <v>169525942.51857099</v>
      </c>
      <c r="BV64" s="60">
        <f t="shared" si="16"/>
        <v>259890744.06613594</v>
      </c>
      <c r="BW64" s="60">
        <f t="shared" si="16"/>
        <v>158874880.24394366</v>
      </c>
      <c r="BX64" s="60">
        <f t="shared" si="16"/>
        <v>-181163855.44731715</v>
      </c>
      <c r="BY64" s="60">
        <f t="shared" si="16"/>
        <v>-604615097.90107012</v>
      </c>
      <c r="BZ64" s="60">
        <f t="shared" si="16"/>
        <v>-317745821.34298193</v>
      </c>
    </row>
    <row r="65" spans="1:78">
      <c r="A65" s="2">
        <v>42644</v>
      </c>
      <c r="B65" s="8">
        <f>'WA Sch. 1-2'!B66</f>
        <v>510.4</v>
      </c>
      <c r="C65" s="8">
        <f>'WA Sch. 1-2'!C66</f>
        <v>260508.15999999997</v>
      </c>
      <c r="D65" s="8">
        <f>'WA Sch. 1-2'!D66</f>
        <v>0.65</v>
      </c>
      <c r="E65" s="8">
        <f>'WA Sch. 1-2'!E66</f>
        <v>515</v>
      </c>
      <c r="F65" s="8">
        <f t="shared" si="2"/>
        <v>265225</v>
      </c>
      <c r="G65" s="8">
        <f>'WA Sch. 1-2'!G66</f>
        <v>0</v>
      </c>
      <c r="H65" s="8">
        <f t="shared" si="8"/>
        <v>-4.6000000000000227</v>
      </c>
      <c r="I65" s="8">
        <f t="shared" si="8"/>
        <v>-4716.8400000000256</v>
      </c>
      <c r="J65" s="8">
        <f t="shared" si="8"/>
        <v>0.65</v>
      </c>
      <c r="K65" s="9">
        <v>5</v>
      </c>
      <c r="L65" s="9">
        <v>3427574</v>
      </c>
      <c r="M65" s="9">
        <v>554130</v>
      </c>
      <c r="N65" s="9">
        <f t="shared" si="4"/>
        <v>3981704</v>
      </c>
      <c r="O65" s="9">
        <f t="shared" si="5"/>
        <v>796340.8</v>
      </c>
      <c r="P65" s="8">
        <f t="shared" si="6"/>
        <v>-1236.6121897524015</v>
      </c>
      <c r="Q65" s="8">
        <f t="shared" si="7"/>
        <v>795104.18781024765</v>
      </c>
      <c r="R65" s="9">
        <f t="shared" si="1"/>
        <v>3975520.9390512384</v>
      </c>
      <c r="S65" s="21"/>
      <c r="U65" s="2">
        <v>42644</v>
      </c>
      <c r="V65" s="8">
        <f t="shared" si="9"/>
        <v>515</v>
      </c>
      <c r="W65" s="7">
        <v>22</v>
      </c>
      <c r="X65" s="7">
        <f t="shared" si="11"/>
        <v>484</v>
      </c>
      <c r="Y65" s="7">
        <v>0</v>
      </c>
      <c r="Z65" s="7">
        <v>0</v>
      </c>
      <c r="AA65" s="7">
        <v>0</v>
      </c>
      <c r="AB65" s="7">
        <v>0</v>
      </c>
      <c r="AC65" s="7">
        <v>0</v>
      </c>
      <c r="AD65" s="7">
        <v>0</v>
      </c>
      <c r="AE65" s="7">
        <v>0</v>
      </c>
      <c r="AF65" s="7">
        <v>0</v>
      </c>
      <c r="AG65" s="7">
        <v>0</v>
      </c>
      <c r="AH65" s="8">
        <f t="shared" si="10"/>
        <v>796340.8</v>
      </c>
      <c r="AJ65" s="17">
        <v>21</v>
      </c>
      <c r="AK65" s="17">
        <v>704320.58170471084</v>
      </c>
      <c r="AL65" s="17">
        <v>-16913.981704710866</v>
      </c>
      <c r="AM65" s="17">
        <v>-0.8309235471265275</v>
      </c>
      <c r="AT65" s="1">
        <v>21</v>
      </c>
      <c r="AU65" s="7">
        <f t="shared" si="12"/>
        <v>21</v>
      </c>
      <c r="AV65" s="52">
        <f t="shared" si="13"/>
        <v>0.21428571428571427</v>
      </c>
      <c r="AW65" s="52">
        <f t="shared" si="14"/>
        <v>-0.79163860774337469</v>
      </c>
      <c r="AX65" s="43"/>
      <c r="AY65" s="1">
        <v>21</v>
      </c>
      <c r="AZ65" s="46">
        <f t="shared" si="15"/>
        <v>-16913.981704710866</v>
      </c>
      <c r="BA65" s="46">
        <f t="shared" si="17"/>
        <v>19434.515865079709</v>
      </c>
      <c r="BB65" s="46">
        <f t="shared" si="17"/>
        <v>20050.008520365227</v>
      </c>
      <c r="BC65" s="46">
        <f t="shared" si="17"/>
        <v>-11337.617996771238</v>
      </c>
      <c r="BD65" s="46">
        <f t="shared" si="17"/>
        <v>20191.506528983475</v>
      </c>
      <c r="BE65" s="46">
        <f t="shared" si="17"/>
        <v>13158.69241196441</v>
      </c>
      <c r="BF65" s="46">
        <f t="shared" si="17"/>
        <v>-15195.996470897808</v>
      </c>
      <c r="BG65" s="46">
        <f t="shared" si="17"/>
        <v>29390.211365930038</v>
      </c>
      <c r="BH65" s="46">
        <f t="shared" si="17"/>
        <v>8722.9310827949084</v>
      </c>
      <c r="BI65" s="46">
        <f t="shared" si="17"/>
        <v>13372.637932963204</v>
      </c>
      <c r="BJ65" s="46">
        <f t="shared" si="17"/>
        <v>8174.8823251839494</v>
      </c>
      <c r="BK65" s="46">
        <f t="shared" si="17"/>
        <v>-9321.7580877759028</v>
      </c>
      <c r="BL65" s="46">
        <f t="shared" si="17"/>
        <v>-31110.376100876019</v>
      </c>
      <c r="BM65" s="1">
        <v>21</v>
      </c>
      <c r="BN65" s="60">
        <f t="shared" si="16"/>
        <v>286082777.1072982</v>
      </c>
      <c r="BO65" s="60">
        <f t="shared" si="16"/>
        <v>-328715045.78187162</v>
      </c>
      <c r="BP65" s="60">
        <f t="shared" si="16"/>
        <v>-339125477.29275483</v>
      </c>
      <c r="BQ65" s="60">
        <f t="shared" si="16"/>
        <v>191764263.37239298</v>
      </c>
      <c r="BR65" s="60">
        <f t="shared" si="16"/>
        <v>-341518772.02177691</v>
      </c>
      <c r="BS65" s="60">
        <f t="shared" si="16"/>
        <v>-222565882.71388325</v>
      </c>
      <c r="BT65" s="60">
        <f t="shared" si="16"/>
        <v>257024806.2936205</v>
      </c>
      <c r="BU65" s="60">
        <f t="shared" si="16"/>
        <v>-497105497.3409276</v>
      </c>
      <c r="BV65" s="60">
        <f t="shared" si="16"/>
        <v>-147539496.74584579</v>
      </c>
      <c r="BW65" s="60">
        <f t="shared" si="16"/>
        <v>-226184553.34186172</v>
      </c>
      <c r="BX65" s="60">
        <f t="shared" si="16"/>
        <v>-138269810.08632442</v>
      </c>
      <c r="BY65" s="60">
        <f t="shared" si="16"/>
        <v>157668045.7523855</v>
      </c>
      <c r="BZ65" s="60">
        <f t="shared" si="16"/>
        <v>526200332.19689727</v>
      </c>
    </row>
    <row r="66" spans="1:78">
      <c r="A66" s="2">
        <v>42675</v>
      </c>
      <c r="B66" s="8">
        <f>'WA Sch. 1-2'!B67</f>
        <v>874.97500000000002</v>
      </c>
      <c r="C66" s="8">
        <f>'WA Sch. 1-2'!C67</f>
        <v>765581.25062499999</v>
      </c>
      <c r="D66" s="8">
        <f>'WA Sch. 1-2'!D67</f>
        <v>0</v>
      </c>
      <c r="E66" s="8">
        <f>'WA Sch. 1-2'!E67</f>
        <v>646.5</v>
      </c>
      <c r="F66" s="8">
        <f t="shared" si="2"/>
        <v>417962.25</v>
      </c>
      <c r="G66" s="8">
        <f>'WA Sch. 1-2'!G67</f>
        <v>0</v>
      </c>
      <c r="H66" s="8">
        <f t="shared" si="8"/>
        <v>228.47500000000002</v>
      </c>
      <c r="I66" s="8">
        <f t="shared" si="8"/>
        <v>347619.00062499999</v>
      </c>
      <c r="J66" s="8">
        <f t="shared" si="8"/>
        <v>0</v>
      </c>
      <c r="K66" s="9">
        <v>5</v>
      </c>
      <c r="L66" s="9">
        <v>3965379</v>
      </c>
      <c r="M66" s="9">
        <v>41664</v>
      </c>
      <c r="N66" s="9">
        <f t="shared" si="4"/>
        <v>4007043</v>
      </c>
      <c r="O66" s="9">
        <f t="shared" si="5"/>
        <v>801408.6</v>
      </c>
      <c r="P66" s="8">
        <f t="shared" si="6"/>
        <v>61420.645663843163</v>
      </c>
      <c r="Q66" s="8">
        <f t="shared" si="7"/>
        <v>862829.24566384312</v>
      </c>
      <c r="R66" s="9">
        <f t="shared" si="1"/>
        <v>4314146.2283192156</v>
      </c>
      <c r="S66" s="21"/>
      <c r="U66" s="2">
        <v>42675</v>
      </c>
      <c r="V66" s="8">
        <f t="shared" si="9"/>
        <v>646.5</v>
      </c>
      <c r="W66" s="7">
        <v>23</v>
      </c>
      <c r="X66" s="7">
        <f t="shared" si="11"/>
        <v>529</v>
      </c>
      <c r="Y66" s="7">
        <v>0</v>
      </c>
      <c r="Z66" s="7">
        <v>0</v>
      </c>
      <c r="AA66" s="7">
        <v>1</v>
      </c>
      <c r="AB66" s="7">
        <v>0</v>
      </c>
      <c r="AC66" s="7">
        <v>0</v>
      </c>
      <c r="AD66" s="7">
        <v>0</v>
      </c>
      <c r="AE66" s="7">
        <v>0</v>
      </c>
      <c r="AF66" s="7">
        <v>0</v>
      </c>
      <c r="AG66" s="7">
        <v>0</v>
      </c>
      <c r="AH66" s="8">
        <f t="shared" si="10"/>
        <v>801408.6</v>
      </c>
      <c r="AJ66" s="17">
        <v>22</v>
      </c>
      <c r="AK66" s="17">
        <v>799066.86124369793</v>
      </c>
      <c r="AL66" s="17">
        <v>-2726.0612436978845</v>
      </c>
      <c r="AM66" s="17">
        <v>-0.13392165829685818</v>
      </c>
      <c r="AT66" s="1">
        <v>22</v>
      </c>
      <c r="AU66" s="7">
        <f t="shared" si="12"/>
        <v>43</v>
      </c>
      <c r="AV66" s="52">
        <f t="shared" si="13"/>
        <v>0.44285714285714284</v>
      </c>
      <c r="AW66" s="52">
        <f t="shared" si="14"/>
        <v>-0.14372923370582419</v>
      </c>
      <c r="AX66" s="43"/>
      <c r="AY66" s="1">
        <v>22</v>
      </c>
      <c r="AZ66" s="46">
        <f t="shared" si="15"/>
        <v>-2726.0612436978845</v>
      </c>
      <c r="BA66" s="46">
        <f t="shared" si="17"/>
        <v>-16913.981704710866</v>
      </c>
      <c r="BB66" s="46">
        <f t="shared" si="17"/>
        <v>19434.515865079709</v>
      </c>
      <c r="BC66" s="46">
        <f t="shared" si="17"/>
        <v>20050.008520365227</v>
      </c>
      <c r="BD66" s="46">
        <f t="shared" si="17"/>
        <v>-11337.617996771238</v>
      </c>
      <c r="BE66" s="46">
        <f t="shared" si="17"/>
        <v>20191.506528983475</v>
      </c>
      <c r="BF66" s="46">
        <f t="shared" si="17"/>
        <v>13158.69241196441</v>
      </c>
      <c r="BG66" s="46">
        <f t="shared" si="17"/>
        <v>-15195.996470897808</v>
      </c>
      <c r="BH66" s="46">
        <f t="shared" si="17"/>
        <v>29390.211365930038</v>
      </c>
      <c r="BI66" s="46">
        <f t="shared" si="17"/>
        <v>8722.9310827949084</v>
      </c>
      <c r="BJ66" s="46">
        <f t="shared" si="17"/>
        <v>13372.637932963204</v>
      </c>
      <c r="BK66" s="46">
        <f t="shared" si="17"/>
        <v>8174.8823251839494</v>
      </c>
      <c r="BL66" s="46">
        <f t="shared" si="17"/>
        <v>-9321.7580877759028</v>
      </c>
      <c r="BM66" s="1">
        <v>22</v>
      </c>
      <c r="BN66" s="60">
        <f t="shared" si="16"/>
        <v>7431409.9043923514</v>
      </c>
      <c r="BO66" s="60">
        <f t="shared" si="16"/>
        <v>46108550.00182987</v>
      </c>
      <c r="BP66" s="60">
        <f t="shared" si="16"/>
        <v>-52979680.489827588</v>
      </c>
      <c r="BQ66" s="60">
        <f t="shared" si="16"/>
        <v>-54657551.163182214</v>
      </c>
      <c r="BR66" s="60">
        <f t="shared" si="16"/>
        <v>30907041.016851511</v>
      </c>
      <c r="BS66" s="60">
        <f t="shared" si="16"/>
        <v>-55043283.400536872</v>
      </c>
      <c r="BT66" s="60">
        <f t="shared" si="16"/>
        <v>-35871401.401998945</v>
      </c>
      <c r="BU66" s="60">
        <f t="shared" si="16"/>
        <v>41425217.038686626</v>
      </c>
      <c r="BV66" s="60">
        <f t="shared" si="16"/>
        <v>-80119516.148754328</v>
      </c>
      <c r="BW66" s="60">
        <f t="shared" si="16"/>
        <v>-23779244.356255587</v>
      </c>
      <c r="BX66" s="60">
        <f t="shared" si="16"/>
        <v>-36454629.995056532</v>
      </c>
      <c r="BY66" s="60">
        <f t="shared" si="16"/>
        <v>-22285229.878475506</v>
      </c>
      <c r="BZ66" s="60">
        <f t="shared" si="16"/>
        <v>25411683.446214724</v>
      </c>
    </row>
    <row r="67" spans="1:78">
      <c r="A67" s="2">
        <v>42705</v>
      </c>
      <c r="B67" s="8">
        <f>'WA Sch. 1-2'!B68</f>
        <v>1138.7249999999999</v>
      </c>
      <c r="C67" s="8">
        <f>'WA Sch. 1-2'!C68</f>
        <v>1296694.6256249999</v>
      </c>
      <c r="D67" s="8">
        <f>'WA Sch. 1-2'!D68</f>
        <v>0</v>
      </c>
      <c r="E67" s="8">
        <f>'WA Sch. 1-2'!E68</f>
        <v>1299.5</v>
      </c>
      <c r="F67" s="8">
        <f t="shared" si="2"/>
        <v>1688700.25</v>
      </c>
      <c r="G67" s="8">
        <f>'WA Sch. 1-2'!G68</f>
        <v>0</v>
      </c>
      <c r="H67" s="8">
        <f>B67-E67</f>
        <v>-160.77500000000009</v>
      </c>
      <c r="I67" s="8">
        <f t="shared" si="8"/>
        <v>-392005.62437500013</v>
      </c>
      <c r="J67" s="8">
        <f t="shared" si="8"/>
        <v>0</v>
      </c>
      <c r="K67" s="9">
        <v>5</v>
      </c>
      <c r="L67" s="9">
        <v>4032836</v>
      </c>
      <c r="M67" s="9">
        <v>1080015</v>
      </c>
      <c r="N67" s="9">
        <f t="shared" si="4"/>
        <v>5112851</v>
      </c>
      <c r="O67" s="9">
        <f t="shared" si="5"/>
        <v>1022570.2</v>
      </c>
      <c r="P67" s="8">
        <f t="shared" si="6"/>
        <v>-43220.940175530755</v>
      </c>
      <c r="Q67" s="8">
        <f t="shared" si="7"/>
        <v>979349.25982446922</v>
      </c>
      <c r="R67" s="9">
        <f t="shared" si="1"/>
        <v>4896746.2991223466</v>
      </c>
      <c r="S67" s="21"/>
      <c r="U67" s="2">
        <v>42705</v>
      </c>
      <c r="V67" s="8">
        <f t="shared" si="9"/>
        <v>1299.5</v>
      </c>
      <c r="W67" s="7">
        <v>24</v>
      </c>
      <c r="X67" s="7">
        <f t="shared" si="11"/>
        <v>576</v>
      </c>
      <c r="Y67" s="7">
        <v>0</v>
      </c>
      <c r="Z67" s="7">
        <v>0</v>
      </c>
      <c r="AA67" s="7">
        <v>0</v>
      </c>
      <c r="AB67" s="7">
        <v>0</v>
      </c>
      <c r="AC67" s="7">
        <v>0</v>
      </c>
      <c r="AD67" s="7">
        <v>0</v>
      </c>
      <c r="AE67" s="7">
        <v>0</v>
      </c>
      <c r="AF67" s="7">
        <v>0</v>
      </c>
      <c r="AG67" s="7">
        <v>0</v>
      </c>
      <c r="AH67" s="8">
        <f t="shared" si="10"/>
        <v>1022570.2</v>
      </c>
      <c r="AJ67" s="17">
        <v>23</v>
      </c>
      <c r="AK67" s="17">
        <v>807357.46465801995</v>
      </c>
      <c r="AL67" s="17">
        <v>-5948.8646580199711</v>
      </c>
      <c r="AM67" s="17">
        <v>-0.29224648632798611</v>
      </c>
      <c r="AT67" s="1">
        <v>23</v>
      </c>
      <c r="AU67" s="7">
        <f t="shared" si="12"/>
        <v>39</v>
      </c>
      <c r="AV67" s="52">
        <f t="shared" si="13"/>
        <v>0.40129870129870132</v>
      </c>
      <c r="AW67" s="52">
        <f t="shared" si="14"/>
        <v>-0.24998699925533702</v>
      </c>
      <c r="AX67" s="43"/>
      <c r="AY67" s="1">
        <v>23</v>
      </c>
      <c r="AZ67" s="46">
        <f t="shared" si="15"/>
        <v>-5948.8646580199711</v>
      </c>
      <c r="BA67" s="46">
        <f t="shared" si="17"/>
        <v>-2726.0612436978845</v>
      </c>
      <c r="BB67" s="46">
        <f t="shared" si="17"/>
        <v>-16913.981704710866</v>
      </c>
      <c r="BC67" s="46">
        <f t="shared" si="17"/>
        <v>19434.515865079709</v>
      </c>
      <c r="BD67" s="46">
        <f t="shared" si="17"/>
        <v>20050.008520365227</v>
      </c>
      <c r="BE67" s="46">
        <f t="shared" si="17"/>
        <v>-11337.617996771238</v>
      </c>
      <c r="BF67" s="46">
        <f t="shared" si="17"/>
        <v>20191.506528983475</v>
      </c>
      <c r="BG67" s="46">
        <f t="shared" si="17"/>
        <v>13158.69241196441</v>
      </c>
      <c r="BH67" s="46">
        <f t="shared" si="17"/>
        <v>-15195.996470897808</v>
      </c>
      <c r="BI67" s="46">
        <f t="shared" si="17"/>
        <v>29390.211365930038</v>
      </c>
      <c r="BJ67" s="46">
        <f t="shared" si="17"/>
        <v>8722.9310827949084</v>
      </c>
      <c r="BK67" s="46">
        <f t="shared" si="17"/>
        <v>13372.637932963204</v>
      </c>
      <c r="BL67" s="46">
        <f t="shared" si="17"/>
        <v>8174.8823251839494</v>
      </c>
      <c r="BM67" s="1">
        <v>23</v>
      </c>
      <c r="BN67" s="60">
        <f t="shared" si="16"/>
        <v>35388990.719440579</v>
      </c>
      <c r="BO67" s="60">
        <f t="shared" si="16"/>
        <v>16216969.388233418</v>
      </c>
      <c r="BP67" s="60">
        <f t="shared" si="16"/>
        <v>100618987.98955376</v>
      </c>
      <c r="BQ67" s="60">
        <f t="shared" si="16"/>
        <v>-115613304.57550283</v>
      </c>
      <c r="BR67" s="60">
        <f t="shared" si="16"/>
        <v>-119274787.07980178</v>
      </c>
      <c r="BS67" s="60">
        <f t="shared" si="16"/>
        <v>67445955.007125795</v>
      </c>
      <c r="BT67" s="60">
        <f t="shared" si="16"/>
        <v>-120116539.58245111</v>
      </c>
      <c r="BU67" s="60">
        <f t="shared" si="16"/>
        <v>-78279280.23529157</v>
      </c>
      <c r="BV67" s="60">
        <f t="shared" si="16"/>
        <v>90398926.349122867</v>
      </c>
      <c r="BW67" s="60">
        <f t="shared" si="16"/>
        <v>-174838389.68652105</v>
      </c>
      <c r="BX67" s="60">
        <f t="shared" si="16"/>
        <v>-51891536.432782866</v>
      </c>
      <c r="BY67" s="60">
        <f t="shared" si="16"/>
        <v>-79552013.183902994</v>
      </c>
      <c r="BZ67" s="60">
        <f t="shared" si="16"/>
        <v>-48631268.547759205</v>
      </c>
    </row>
    <row r="68" spans="1:78">
      <c r="A68" s="2">
        <v>42736</v>
      </c>
      <c r="B68" s="8">
        <f>'WA Sch. 1-2'!B69</f>
        <v>1095.1500000000001</v>
      </c>
      <c r="C68" s="8">
        <f>'WA Sch. 1-2'!C69</f>
        <v>1199353.5225000002</v>
      </c>
      <c r="D68" s="8">
        <f>'WA Sch. 1-2'!D69</f>
        <v>0</v>
      </c>
      <c r="E68" s="8">
        <f>'WA Sch. 1-2'!E69</f>
        <v>1388.5</v>
      </c>
      <c r="F68" s="8">
        <f t="shared" si="2"/>
        <v>1927932.25</v>
      </c>
      <c r="G68" s="8">
        <f>'WA Sch. 1-2'!G69</f>
        <v>0</v>
      </c>
      <c r="H68" s="8">
        <f t="shared" si="8"/>
        <v>-293.34999999999991</v>
      </c>
      <c r="I68" s="8">
        <f t="shared" si="8"/>
        <v>-728578.7274999998</v>
      </c>
      <c r="J68" s="8">
        <f t="shared" si="8"/>
        <v>0</v>
      </c>
      <c r="K68" s="9">
        <v>5</v>
      </c>
      <c r="L68" s="9">
        <v>5112851</v>
      </c>
      <c r="M68" s="9">
        <v>73429</v>
      </c>
      <c r="N68" s="9">
        <f t="shared" si="4"/>
        <v>5186280</v>
      </c>
      <c r="O68" s="9">
        <f t="shared" si="5"/>
        <v>1037256</v>
      </c>
      <c r="P68" s="8">
        <f t="shared" si="6"/>
        <v>-78860.909970405439</v>
      </c>
      <c r="Q68" s="8">
        <f t="shared" si="7"/>
        <v>958395.0900295946</v>
      </c>
      <c r="R68" s="9">
        <f t="shared" si="1"/>
        <v>4791975.4501479734</v>
      </c>
      <c r="S68" s="21"/>
      <c r="U68" s="2">
        <v>42736</v>
      </c>
      <c r="V68" s="8">
        <f t="shared" si="9"/>
        <v>1388.5</v>
      </c>
      <c r="W68" s="7">
        <v>25</v>
      </c>
      <c r="X68" s="7">
        <f t="shared" si="11"/>
        <v>625</v>
      </c>
      <c r="Y68" s="7">
        <v>0</v>
      </c>
      <c r="Z68" s="7">
        <v>0</v>
      </c>
      <c r="AA68" s="7">
        <v>0</v>
      </c>
      <c r="AB68" s="7">
        <v>0</v>
      </c>
      <c r="AC68" s="7">
        <v>0</v>
      </c>
      <c r="AD68" s="7">
        <v>0</v>
      </c>
      <c r="AE68" s="7">
        <v>0</v>
      </c>
      <c r="AF68" s="7">
        <v>0</v>
      </c>
      <c r="AG68" s="7">
        <v>0</v>
      </c>
      <c r="AH68" s="8">
        <f t="shared" si="10"/>
        <v>1037256</v>
      </c>
      <c r="AJ68" s="17">
        <v>24</v>
      </c>
      <c r="AK68" s="17">
        <v>1010880.2241981794</v>
      </c>
      <c r="AL68" s="17">
        <v>11689.975801820518</v>
      </c>
      <c r="AM68" s="17">
        <v>0.57428678407323741</v>
      </c>
      <c r="AT68" s="1">
        <v>24</v>
      </c>
      <c r="AU68" s="7">
        <f t="shared" si="12"/>
        <v>67</v>
      </c>
      <c r="AV68" s="52">
        <f t="shared" si="13"/>
        <v>0.69220779220779216</v>
      </c>
      <c r="AW68" s="52">
        <f t="shared" si="14"/>
        <v>0.50211814735623117</v>
      </c>
      <c r="AX68" s="43"/>
      <c r="AY68" s="1">
        <v>24</v>
      </c>
      <c r="AZ68" s="46">
        <f t="shared" si="15"/>
        <v>11689.975801820518</v>
      </c>
      <c r="BA68" s="46">
        <f t="shared" si="17"/>
        <v>-5948.8646580199711</v>
      </c>
      <c r="BB68" s="46">
        <f t="shared" si="17"/>
        <v>-2726.0612436978845</v>
      </c>
      <c r="BC68" s="46">
        <f t="shared" si="17"/>
        <v>-16913.981704710866</v>
      </c>
      <c r="BD68" s="46">
        <f t="shared" si="17"/>
        <v>19434.515865079709</v>
      </c>
      <c r="BE68" s="46">
        <f t="shared" si="17"/>
        <v>20050.008520365227</v>
      </c>
      <c r="BF68" s="46">
        <f t="shared" si="17"/>
        <v>-11337.617996771238</v>
      </c>
      <c r="BG68" s="46">
        <f t="shared" si="17"/>
        <v>20191.506528983475</v>
      </c>
      <c r="BH68" s="46">
        <f t="shared" si="17"/>
        <v>13158.69241196441</v>
      </c>
      <c r="BI68" s="46">
        <f t="shared" si="17"/>
        <v>-15195.996470897808</v>
      </c>
      <c r="BJ68" s="46">
        <f t="shared" si="17"/>
        <v>29390.211365930038</v>
      </c>
      <c r="BK68" s="46">
        <f t="shared" si="17"/>
        <v>8722.9310827949084</v>
      </c>
      <c r="BL68" s="46">
        <f t="shared" si="17"/>
        <v>13372.637932963204</v>
      </c>
      <c r="BM68" s="1">
        <v>24</v>
      </c>
      <c r="BN68" s="60">
        <f t="shared" si="16"/>
        <v>136655534.24714628</v>
      </c>
      <c r="BO68" s="60">
        <f t="shared" si="16"/>
        <v>-69542083.900559485</v>
      </c>
      <c r="BP68" s="60">
        <f t="shared" si="16"/>
        <v>-31867589.973110154</v>
      </c>
      <c r="BQ68" s="60">
        <f t="shared" si="16"/>
        <v>-197724036.84050432</v>
      </c>
      <c r="BR68" s="60">
        <f t="shared" si="16"/>
        <v>227189020.18287477</v>
      </c>
      <c r="BS68" s="60">
        <f t="shared" si="16"/>
        <v>234384114.42936066</v>
      </c>
      <c r="BT68" s="60">
        <f t="shared" si="16"/>
        <v>-132536480.03254062</v>
      </c>
      <c r="BU68" s="60">
        <f t="shared" si="16"/>
        <v>236038222.72611374</v>
      </c>
      <c r="BV68" s="60">
        <f t="shared" si="16"/>
        <v>153824795.87946004</v>
      </c>
      <c r="BW68" s="60">
        <f t="shared" si="16"/>
        <v>-177640831.02934492</v>
      </c>
      <c r="BX68" s="60">
        <f t="shared" si="16"/>
        <v>343570859.67810726</v>
      </c>
      <c r="BY68" s="60">
        <f t="shared" si="16"/>
        <v>101970853.27881792</v>
      </c>
      <c r="BZ68" s="60">
        <f t="shared" si="16"/>
        <v>156325813.8428438</v>
      </c>
    </row>
    <row r="69" spans="1:78">
      <c r="A69" s="2">
        <v>42767</v>
      </c>
      <c r="B69" s="8">
        <f>'WA Sch. 1-2'!B70</f>
        <v>932.76424999999995</v>
      </c>
      <c r="C69" s="8">
        <f>'WA Sch. 1-2'!C70</f>
        <v>870049.14607806236</v>
      </c>
      <c r="D69" s="8">
        <f>'WA Sch. 1-2'!D70</f>
        <v>0</v>
      </c>
      <c r="E69" s="8">
        <f>'WA Sch. 1-2'!E70</f>
        <v>1000.5</v>
      </c>
      <c r="F69" s="8">
        <f t="shared" si="2"/>
        <v>1001000.25</v>
      </c>
      <c r="G69" s="8">
        <f>'WA Sch. 1-2'!G70</f>
        <v>0</v>
      </c>
      <c r="H69" s="8">
        <f t="shared" si="8"/>
        <v>-67.735750000000053</v>
      </c>
      <c r="I69" s="8">
        <f t="shared" si="8"/>
        <v>-130951.10392193764</v>
      </c>
      <c r="J69" s="8">
        <f t="shared" si="8"/>
        <v>0</v>
      </c>
      <c r="K69" s="9">
        <v>5</v>
      </c>
      <c r="L69" s="9">
        <v>5186280</v>
      </c>
      <c r="M69" s="9">
        <v>-808528</v>
      </c>
      <c r="N69" s="9">
        <f t="shared" si="4"/>
        <v>4377752</v>
      </c>
      <c r="O69" s="9">
        <f t="shared" si="5"/>
        <v>875550.4</v>
      </c>
      <c r="P69" s="8">
        <f t="shared" si="6"/>
        <v>-18209.316115656711</v>
      </c>
      <c r="Q69" s="8">
        <f t="shared" si="7"/>
        <v>857341.08388434327</v>
      </c>
      <c r="R69" s="9">
        <f t="shared" si="1"/>
        <v>4286705.4194217166</v>
      </c>
      <c r="S69" s="21"/>
      <c r="U69" s="2">
        <v>42767</v>
      </c>
      <c r="V69" s="8">
        <f t="shared" si="9"/>
        <v>1000.5</v>
      </c>
      <c r="W69" s="7">
        <v>26</v>
      </c>
      <c r="X69" s="7">
        <f t="shared" si="11"/>
        <v>676</v>
      </c>
      <c r="Y69" s="7">
        <v>1</v>
      </c>
      <c r="Z69" s="7">
        <v>0</v>
      </c>
      <c r="AA69" s="7">
        <v>0</v>
      </c>
      <c r="AB69" s="7">
        <v>0</v>
      </c>
      <c r="AC69" s="7">
        <v>0</v>
      </c>
      <c r="AD69" s="7">
        <v>0</v>
      </c>
      <c r="AE69" s="7">
        <v>0</v>
      </c>
      <c r="AF69" s="7">
        <v>0</v>
      </c>
      <c r="AG69" s="7">
        <v>0</v>
      </c>
      <c r="AH69" s="8">
        <f t="shared" si="10"/>
        <v>875550.4</v>
      </c>
      <c r="AJ69" s="17">
        <v>25</v>
      </c>
      <c r="AK69" s="17">
        <v>1035335.8077506956</v>
      </c>
      <c r="AL69" s="17">
        <v>1920.1922493043821</v>
      </c>
      <c r="AM69" s="17">
        <v>9.4332191131108786E-2</v>
      </c>
      <c r="AT69" s="1">
        <v>25</v>
      </c>
      <c r="AU69" s="7">
        <f t="shared" si="12"/>
        <v>52</v>
      </c>
      <c r="AV69" s="52">
        <f t="shared" si="13"/>
        <v>0.53636363636363638</v>
      </c>
      <c r="AW69" s="52">
        <f t="shared" si="14"/>
        <v>9.127670519186655E-2</v>
      </c>
      <c r="AX69" s="43"/>
      <c r="AY69" s="1">
        <v>25</v>
      </c>
      <c r="AZ69" s="46">
        <f t="shared" si="15"/>
        <v>1920.1922493043821</v>
      </c>
      <c r="BA69" s="46">
        <f t="shared" si="17"/>
        <v>11689.975801820518</v>
      </c>
      <c r="BB69" s="46">
        <f t="shared" si="17"/>
        <v>-5948.8646580199711</v>
      </c>
      <c r="BC69" s="46">
        <f t="shared" si="17"/>
        <v>-2726.0612436978845</v>
      </c>
      <c r="BD69" s="46">
        <f t="shared" si="17"/>
        <v>-16913.981704710866</v>
      </c>
      <c r="BE69" s="46">
        <f t="shared" si="17"/>
        <v>19434.515865079709</v>
      </c>
      <c r="BF69" s="46">
        <f t="shared" si="17"/>
        <v>20050.008520365227</v>
      </c>
      <c r="BG69" s="46">
        <f t="shared" si="17"/>
        <v>-11337.617996771238</v>
      </c>
      <c r="BH69" s="46">
        <f t="shared" si="17"/>
        <v>20191.506528983475</v>
      </c>
      <c r="BI69" s="46">
        <f t="shared" si="17"/>
        <v>13158.69241196441</v>
      </c>
      <c r="BJ69" s="46">
        <f t="shared" si="17"/>
        <v>-15195.996470897808</v>
      </c>
      <c r="BK69" s="46">
        <f t="shared" si="17"/>
        <v>29390.211365930038</v>
      </c>
      <c r="BL69" s="46">
        <f t="shared" si="17"/>
        <v>8722.9310827949084</v>
      </c>
      <c r="BM69" s="1">
        <v>25</v>
      </c>
      <c r="BN69" s="60">
        <f t="shared" si="16"/>
        <v>3687138.2742881333</v>
      </c>
      <c r="BO69" s="60">
        <f t="shared" si="16"/>
        <v>22447000.929209806</v>
      </c>
      <c r="BP69" s="60">
        <f t="shared" si="16"/>
        <v>-11422963.8084902</v>
      </c>
      <c r="BQ69" s="60">
        <f t="shared" si="16"/>
        <v>-5234561.6712776395</v>
      </c>
      <c r="BR69" s="60">
        <f t="shared" si="16"/>
        <v>-32478096.574260019</v>
      </c>
      <c r="BS69" s="60">
        <f t="shared" si="16"/>
        <v>37318006.73310639</v>
      </c>
      <c r="BT69" s="60">
        <f t="shared" si="16"/>
        <v>38499870.959289335</v>
      </c>
      <c r="BU69" s="60">
        <f t="shared" si="16"/>
        <v>-21770406.202972807</v>
      </c>
      <c r="BV69" s="60">
        <f t="shared" si="16"/>
        <v>38771574.338730082</v>
      </c>
      <c r="BW69" s="60">
        <f t="shared" si="16"/>
        <v>25267219.180432525</v>
      </c>
      <c r="BX69" s="60">
        <f t="shared" si="16"/>
        <v>-29179234.643873025</v>
      </c>
      <c r="BY69" s="60">
        <f t="shared" si="16"/>
        <v>56434856.070272431</v>
      </c>
      <c r="BZ69" s="60">
        <f t="shared" si="16"/>
        <v>16749704.65639771</v>
      </c>
    </row>
    <row r="70" spans="1:78">
      <c r="A70" s="2">
        <v>42795</v>
      </c>
      <c r="B70" s="8">
        <f>'WA Sch. 1-2'!B71</f>
        <v>767.35</v>
      </c>
      <c r="C70" s="8">
        <f>'WA Sch. 1-2'!C71</f>
        <v>588826.02250000008</v>
      </c>
      <c r="D70" s="8">
        <f>'WA Sch. 1-2'!D71</f>
        <v>0</v>
      </c>
      <c r="E70" s="8">
        <f>'WA Sch. 1-2'!E71</f>
        <v>750</v>
      </c>
      <c r="F70" s="8">
        <f t="shared" si="2"/>
        <v>562500</v>
      </c>
      <c r="G70" s="8">
        <f>'WA Sch. 1-2'!G71</f>
        <v>0</v>
      </c>
      <c r="H70" s="8">
        <f t="shared" si="8"/>
        <v>17.350000000000023</v>
      </c>
      <c r="I70" s="8">
        <f t="shared" si="8"/>
        <v>26326.022500000079</v>
      </c>
      <c r="J70" s="8">
        <f t="shared" si="8"/>
        <v>0</v>
      </c>
      <c r="K70" s="9">
        <v>5</v>
      </c>
      <c r="L70" s="9">
        <v>4377752</v>
      </c>
      <c r="M70" s="9">
        <v>-238708</v>
      </c>
      <c r="N70" s="9">
        <f t="shared" si="4"/>
        <v>4139044</v>
      </c>
      <c r="O70" s="9">
        <f t="shared" si="5"/>
        <v>827808.8</v>
      </c>
      <c r="P70" s="8">
        <f t="shared" si="6"/>
        <v>4664.1785852617577</v>
      </c>
      <c r="Q70" s="8">
        <f t="shared" si="7"/>
        <v>832472.97858526185</v>
      </c>
      <c r="R70" s="9">
        <f t="shared" si="1"/>
        <v>4162364.8929263093</v>
      </c>
      <c r="S70" s="21"/>
      <c r="U70" s="2">
        <v>42795</v>
      </c>
      <c r="V70" s="8">
        <f t="shared" si="9"/>
        <v>750</v>
      </c>
      <c r="W70" s="7">
        <v>27</v>
      </c>
      <c r="X70" s="7">
        <f t="shared" si="11"/>
        <v>729</v>
      </c>
      <c r="Y70" s="7">
        <v>0</v>
      </c>
      <c r="Z70" s="7">
        <v>1</v>
      </c>
      <c r="AA70" s="7">
        <v>0</v>
      </c>
      <c r="AB70" s="7">
        <v>0</v>
      </c>
      <c r="AC70" s="7">
        <v>0</v>
      </c>
      <c r="AD70" s="7">
        <v>0</v>
      </c>
      <c r="AE70" s="7">
        <v>0</v>
      </c>
      <c r="AF70" s="7">
        <v>0</v>
      </c>
      <c r="AG70" s="7">
        <v>0</v>
      </c>
      <c r="AH70" s="8">
        <f t="shared" si="10"/>
        <v>827808.8</v>
      </c>
      <c r="AJ70" s="17">
        <v>26</v>
      </c>
      <c r="AK70" s="17">
        <v>874851.8591060068</v>
      </c>
      <c r="AL70" s="17">
        <v>698.54089399322402</v>
      </c>
      <c r="AM70" s="17">
        <v>3.4316820697998233E-2</v>
      </c>
      <c r="AT70" s="1">
        <v>26</v>
      </c>
      <c r="AU70" s="7">
        <f t="shared" si="12"/>
        <v>50</v>
      </c>
      <c r="AV70" s="52">
        <f t="shared" si="13"/>
        <v>0.51558441558441559</v>
      </c>
      <c r="AW70" s="52">
        <f t="shared" si="14"/>
        <v>3.9074277566485599E-2</v>
      </c>
      <c r="AX70" s="43"/>
      <c r="AY70" s="1">
        <v>26</v>
      </c>
      <c r="AZ70" s="46">
        <f t="shared" si="15"/>
        <v>698.54089399322402</v>
      </c>
      <c r="BA70" s="46">
        <f t="shared" si="17"/>
        <v>1920.1922493043821</v>
      </c>
      <c r="BB70" s="46">
        <f t="shared" si="17"/>
        <v>11689.975801820518</v>
      </c>
      <c r="BC70" s="46">
        <f t="shared" si="17"/>
        <v>-5948.8646580199711</v>
      </c>
      <c r="BD70" s="46">
        <f t="shared" si="17"/>
        <v>-2726.0612436978845</v>
      </c>
      <c r="BE70" s="46">
        <f t="shared" si="17"/>
        <v>-16913.981704710866</v>
      </c>
      <c r="BF70" s="46">
        <f t="shared" si="17"/>
        <v>19434.515865079709</v>
      </c>
      <c r="BG70" s="46">
        <f t="shared" si="17"/>
        <v>20050.008520365227</v>
      </c>
      <c r="BH70" s="46">
        <f t="shared" si="17"/>
        <v>-11337.617996771238</v>
      </c>
      <c r="BI70" s="46">
        <f t="shared" si="17"/>
        <v>20191.506528983475</v>
      </c>
      <c r="BJ70" s="46">
        <f t="shared" si="17"/>
        <v>13158.69241196441</v>
      </c>
      <c r="BK70" s="46">
        <f t="shared" si="17"/>
        <v>-15195.996470897808</v>
      </c>
      <c r="BL70" s="46">
        <f t="shared" si="17"/>
        <v>29390.211365930038</v>
      </c>
      <c r="BM70" s="1">
        <v>26</v>
      </c>
      <c r="BN70" s="60">
        <f t="shared" si="16"/>
        <v>487959.38058067474</v>
      </c>
      <c r="BO70" s="60">
        <f t="shared" si="16"/>
        <v>1341332.8104676094</v>
      </c>
      <c r="BP70" s="60">
        <f t="shared" si="16"/>
        <v>8165926.1473612823</v>
      </c>
      <c r="BQ70" s="60">
        <f t="shared" si="16"/>
        <v>-4155525.2364572971</v>
      </c>
      <c r="BR70" s="60">
        <f t="shared" si="16"/>
        <v>-1904265.2582527422</v>
      </c>
      <c r="BS70" s="60">
        <f t="shared" si="16"/>
        <v>-11815107.900991699</v>
      </c>
      <c r="BT70" s="60">
        <f t="shared" si="16"/>
        <v>13575804.086715711</v>
      </c>
      <c r="BU70" s="60">
        <f t="shared" si="16"/>
        <v>14005750.876385042</v>
      </c>
      <c r="BV70" s="60">
        <f t="shared" si="16"/>
        <v>-7919789.8112168917</v>
      </c>
      <c r="BW70" s="60">
        <f t="shared" si="16"/>
        <v>14104593.021823477</v>
      </c>
      <c r="BX70" s="60">
        <f t="shared" ref="BX70:BX101" si="18">($AZ70-$BN$172)*(BJ70-$BN$172)</f>
        <v>9191884.7612337079</v>
      </c>
      <c r="BY70" s="60">
        <f t="shared" ref="BY70:BY101" si="19">($AZ70-$BN$172)*(BK70-$BN$172)</f>
        <v>-10615024.959896985</v>
      </c>
      <c r="BZ70" s="60">
        <f t="shared" ref="BZ70:BZ101" si="20">($AZ70-$BN$172)*(BL70-$BN$172)</f>
        <v>20530264.522202753</v>
      </c>
    </row>
    <row r="71" spans="1:78">
      <c r="A71" s="2">
        <v>42826</v>
      </c>
      <c r="B71" s="8">
        <f>'WA Sch. 1-2'!B72</f>
        <v>547.15</v>
      </c>
      <c r="C71" s="8">
        <f>'WA Sch. 1-2'!C72</f>
        <v>299373.1225</v>
      </c>
      <c r="D71" s="8">
        <f>'WA Sch. 1-2'!D72</f>
        <v>0.375</v>
      </c>
      <c r="E71" s="8">
        <f>'WA Sch. 1-2'!E72</f>
        <v>561.5</v>
      </c>
      <c r="F71" s="8">
        <f t="shared" si="2"/>
        <v>315282.25</v>
      </c>
      <c r="G71" s="8">
        <f>'WA Sch. 1-2'!G72</f>
        <v>0</v>
      </c>
      <c r="H71" s="8">
        <f t="shared" si="8"/>
        <v>-14.350000000000023</v>
      </c>
      <c r="I71" s="8">
        <f t="shared" si="8"/>
        <v>-15909.127500000002</v>
      </c>
      <c r="J71" s="8">
        <f t="shared" si="8"/>
        <v>0.375</v>
      </c>
      <c r="K71" s="9">
        <v>5</v>
      </c>
      <c r="L71" s="9">
        <v>4139044</v>
      </c>
      <c r="M71" s="9">
        <v>-157452</v>
      </c>
      <c r="N71" s="9">
        <f t="shared" si="4"/>
        <v>3981592</v>
      </c>
      <c r="O71" s="9">
        <f t="shared" si="5"/>
        <v>796318.4</v>
      </c>
      <c r="P71" s="8">
        <f t="shared" si="6"/>
        <v>-3857.6923745536742</v>
      </c>
      <c r="Q71" s="8">
        <f t="shared" si="7"/>
        <v>792460.70762544638</v>
      </c>
      <c r="R71" s="9">
        <f t="shared" si="1"/>
        <v>3962303.5381272319</v>
      </c>
      <c r="S71" s="21"/>
      <c r="U71" s="2">
        <v>42826</v>
      </c>
      <c r="V71" s="8">
        <f t="shared" si="9"/>
        <v>561.5</v>
      </c>
      <c r="W71" s="7">
        <v>28</v>
      </c>
      <c r="X71" s="7">
        <f t="shared" si="11"/>
        <v>784</v>
      </c>
      <c r="Y71" s="7">
        <v>0</v>
      </c>
      <c r="Z71" s="7">
        <v>0</v>
      </c>
      <c r="AA71" s="7">
        <v>0</v>
      </c>
      <c r="AB71" s="7">
        <v>0</v>
      </c>
      <c r="AC71" s="7">
        <v>0</v>
      </c>
      <c r="AD71" s="7">
        <v>0</v>
      </c>
      <c r="AE71" s="7">
        <v>0</v>
      </c>
      <c r="AF71" s="7">
        <v>0</v>
      </c>
      <c r="AG71" s="7">
        <v>0</v>
      </c>
      <c r="AH71" s="8">
        <f t="shared" si="10"/>
        <v>796318.4</v>
      </c>
      <c r="AJ71" s="17">
        <v>27</v>
      </c>
      <c r="AK71" s="17">
        <v>849047.51168087905</v>
      </c>
      <c r="AL71" s="17">
        <v>-21238.711680879002</v>
      </c>
      <c r="AM71" s="17">
        <v>-1.0433820938424192</v>
      </c>
      <c r="AT71" s="1">
        <v>27</v>
      </c>
      <c r="AU71" s="7">
        <f t="shared" si="12"/>
        <v>16</v>
      </c>
      <c r="AV71" s="52">
        <f t="shared" si="13"/>
        <v>0.16233766233766234</v>
      </c>
      <c r="AW71" s="52">
        <f t="shared" si="14"/>
        <v>-0.98489566149151608</v>
      </c>
      <c r="AX71" s="43"/>
      <c r="AY71" s="1">
        <v>27</v>
      </c>
      <c r="AZ71" s="46">
        <f t="shared" si="15"/>
        <v>-21238.711680879002</v>
      </c>
      <c r="BA71" s="46">
        <f t="shared" si="17"/>
        <v>698.54089399322402</v>
      </c>
      <c r="BB71" s="46">
        <f t="shared" si="17"/>
        <v>1920.1922493043821</v>
      </c>
      <c r="BC71" s="46">
        <f t="shared" si="17"/>
        <v>11689.975801820518</v>
      </c>
      <c r="BD71" s="46">
        <f t="shared" si="17"/>
        <v>-5948.8646580199711</v>
      </c>
      <c r="BE71" s="46">
        <f t="shared" si="17"/>
        <v>-2726.0612436978845</v>
      </c>
      <c r="BF71" s="46">
        <f t="shared" si="17"/>
        <v>-16913.981704710866</v>
      </c>
      <c r="BG71" s="46">
        <f t="shared" si="17"/>
        <v>19434.515865079709</v>
      </c>
      <c r="BH71" s="46">
        <f t="shared" si="17"/>
        <v>20050.008520365227</v>
      </c>
      <c r="BI71" s="46">
        <f t="shared" si="17"/>
        <v>-11337.617996771238</v>
      </c>
      <c r="BJ71" s="46">
        <f t="shared" si="17"/>
        <v>20191.506528983475</v>
      </c>
      <c r="BK71" s="46">
        <f t="shared" si="17"/>
        <v>13158.69241196441</v>
      </c>
      <c r="BL71" s="46">
        <f t="shared" si="17"/>
        <v>-15195.996470897808</v>
      </c>
      <c r="BM71" s="1">
        <v>27</v>
      </c>
      <c r="BN71" s="60">
        <f t="shared" ref="BN71:BV99" si="21">($AZ71-$BN$172)*(AZ71-$BN$172)</f>
        <v>451082873.86351156</v>
      </c>
      <c r="BO71" s="60">
        <f t="shared" si="21"/>
        <v>-14836108.644822933</v>
      </c>
      <c r="BP71" s="60">
        <f t="shared" si="21"/>
        <v>-40782409.554831848</v>
      </c>
      <c r="BQ71" s="60">
        <f t="shared" si="21"/>
        <v>-248280025.61131707</v>
      </c>
      <c r="BR71" s="60">
        <f t="shared" si="21"/>
        <v>126346221.30026048</v>
      </c>
      <c r="BS71" s="60">
        <f t="shared" si="21"/>
        <v>57898028.779320851</v>
      </c>
      <c r="BT71" s="60">
        <f t="shared" si="21"/>
        <v>359231180.80202127</v>
      </c>
      <c r="BU71" s="60">
        <f t="shared" si="21"/>
        <v>-412764079.11589646</v>
      </c>
      <c r="BV71" s="60">
        <f t="shared" si="21"/>
        <v>-425836350.16320431</v>
      </c>
      <c r="BW71" s="60">
        <f t="shared" ref="BW71:BW102" si="22">($AZ71-$BN$172)*(BI71-$BN$172)</f>
        <v>240796399.78137341</v>
      </c>
      <c r="BX71" s="60">
        <f t="shared" si="18"/>
        <v>-428841585.57166582</v>
      </c>
      <c r="BY71" s="60">
        <f t="shared" si="19"/>
        <v>-279473674.23508137</v>
      </c>
      <c r="BZ71" s="60">
        <f t="shared" si="20"/>
        <v>322743387.74905801</v>
      </c>
    </row>
    <row r="72" spans="1:78">
      <c r="A72" s="2">
        <v>42856</v>
      </c>
      <c r="B72" s="8">
        <f>'WA Sch. 1-2'!B73</f>
        <v>290.02499999999998</v>
      </c>
      <c r="C72" s="8">
        <f>'WA Sch. 1-2'!C73</f>
        <v>84114.500624999986</v>
      </c>
      <c r="D72" s="8">
        <f>'WA Sch. 1-2'!D73</f>
        <v>14.95</v>
      </c>
      <c r="E72" s="8">
        <f>'WA Sch. 1-2'!E73</f>
        <v>278.5</v>
      </c>
      <c r="F72" s="8">
        <f t="shared" si="2"/>
        <v>77562.25</v>
      </c>
      <c r="G72" s="8">
        <f>'WA Sch. 1-2'!G73</f>
        <v>29.5</v>
      </c>
      <c r="H72" s="8">
        <f t="shared" si="8"/>
        <v>11.524999999999977</v>
      </c>
      <c r="I72" s="8">
        <f t="shared" si="8"/>
        <v>6552.250624999986</v>
      </c>
      <c r="J72" s="8">
        <f t="shared" si="8"/>
        <v>-14.55</v>
      </c>
      <c r="K72" s="9">
        <v>5</v>
      </c>
      <c r="L72" s="9">
        <v>3981592</v>
      </c>
      <c r="M72" s="9">
        <v>-296572</v>
      </c>
      <c r="N72" s="9">
        <f t="shared" si="4"/>
        <v>3685020</v>
      </c>
      <c r="O72" s="9">
        <f t="shared" si="5"/>
        <v>737004</v>
      </c>
      <c r="P72" s="8">
        <f t="shared" si="6"/>
        <v>3098.2511928035497</v>
      </c>
      <c r="Q72" s="8">
        <f t="shared" si="7"/>
        <v>740102.25119280349</v>
      </c>
      <c r="R72" s="9">
        <f t="shared" ref="R72:R127" si="23">Q72*K72</f>
        <v>3700511.2559640175</v>
      </c>
      <c r="S72" s="21"/>
      <c r="U72" s="2">
        <v>42856</v>
      </c>
      <c r="V72" s="8">
        <f t="shared" ref="V72:V103" si="24">E72</f>
        <v>278.5</v>
      </c>
      <c r="W72" s="7">
        <v>29</v>
      </c>
      <c r="X72" s="7">
        <f t="shared" si="11"/>
        <v>841</v>
      </c>
      <c r="Y72" s="7">
        <v>0</v>
      </c>
      <c r="Z72" s="7">
        <v>0</v>
      </c>
      <c r="AA72" s="7">
        <v>0</v>
      </c>
      <c r="AB72" s="7">
        <v>0</v>
      </c>
      <c r="AC72" s="7">
        <v>0</v>
      </c>
      <c r="AD72" s="7">
        <v>0</v>
      </c>
      <c r="AE72" s="7">
        <v>0</v>
      </c>
      <c r="AF72" s="7">
        <v>0</v>
      </c>
      <c r="AG72" s="7">
        <v>0</v>
      </c>
      <c r="AH72" s="8">
        <f t="shared" si="10"/>
        <v>737004</v>
      </c>
      <c r="AJ72" s="17">
        <v>28</v>
      </c>
      <c r="AK72" s="17">
        <v>814888.78640076623</v>
      </c>
      <c r="AL72" s="17">
        <v>-18570.386400766205</v>
      </c>
      <c r="AM72" s="17">
        <v>-0.91229679734944813</v>
      </c>
      <c r="AT72" s="1">
        <v>28</v>
      </c>
      <c r="AU72" s="7">
        <f t="shared" si="12"/>
        <v>18</v>
      </c>
      <c r="AV72" s="52">
        <f t="shared" si="13"/>
        <v>0.18311688311688312</v>
      </c>
      <c r="AW72" s="52">
        <f t="shared" si="14"/>
        <v>-0.90355056164949821</v>
      </c>
      <c r="AX72" s="43"/>
      <c r="AY72" s="1">
        <v>28</v>
      </c>
      <c r="AZ72" s="46">
        <f t="shared" si="15"/>
        <v>-18570.386400766205</v>
      </c>
      <c r="BA72" s="46">
        <f t="shared" si="17"/>
        <v>-21238.711680879002</v>
      </c>
      <c r="BB72" s="46">
        <f t="shared" si="17"/>
        <v>698.54089399322402</v>
      </c>
      <c r="BC72" s="46">
        <f t="shared" si="17"/>
        <v>1920.1922493043821</v>
      </c>
      <c r="BD72" s="46">
        <f t="shared" si="17"/>
        <v>11689.975801820518</v>
      </c>
      <c r="BE72" s="46">
        <f t="shared" si="17"/>
        <v>-5948.8646580199711</v>
      </c>
      <c r="BF72" s="46">
        <f t="shared" si="17"/>
        <v>-2726.0612436978845</v>
      </c>
      <c r="BG72" s="46">
        <f t="shared" si="17"/>
        <v>-16913.981704710866</v>
      </c>
      <c r="BH72" s="46">
        <f t="shared" si="17"/>
        <v>19434.515865079709</v>
      </c>
      <c r="BI72" s="46">
        <f t="shared" si="17"/>
        <v>20050.008520365227</v>
      </c>
      <c r="BJ72" s="46">
        <f t="shared" si="17"/>
        <v>-11337.617996771238</v>
      </c>
      <c r="BK72" s="46">
        <f t="shared" si="17"/>
        <v>20191.506528983475</v>
      </c>
      <c r="BL72" s="46">
        <f t="shared" si="17"/>
        <v>13158.69241196441</v>
      </c>
      <c r="BM72" s="1">
        <v>28</v>
      </c>
      <c r="BN72" s="60">
        <f t="shared" si="21"/>
        <v>344859251.07376713</v>
      </c>
      <c r="BO72" s="60">
        <f t="shared" si="21"/>
        <v>394411082.56839484</v>
      </c>
      <c r="BP72" s="60">
        <f t="shared" si="21"/>
        <v>-12972174.318188559</v>
      </c>
      <c r="BQ72" s="60">
        <f t="shared" si="21"/>
        <v>-35658712.033336647</v>
      </c>
      <c r="BR72" s="60">
        <f t="shared" si="21"/>
        <v>-217087367.65541288</v>
      </c>
      <c r="BS72" s="60">
        <f t="shared" si="21"/>
        <v>110472715.34529589</v>
      </c>
      <c r="BT72" s="60">
        <f t="shared" si="21"/>
        <v>50624010.647625715</v>
      </c>
      <c r="BU72" s="60">
        <f t="shared" si="21"/>
        <v>314099175.83197558</v>
      </c>
      <c r="BV72" s="60">
        <f t="shared" si="21"/>
        <v>-360906469.12635142</v>
      </c>
      <c r="BW72" s="60">
        <f t="shared" si="22"/>
        <v>-372336405.56183714</v>
      </c>
      <c r="BX72" s="60">
        <f t="shared" si="18"/>
        <v>210543947.06432658</v>
      </c>
      <c r="BY72" s="60">
        <f t="shared" si="19"/>
        <v>-374964078.25681698</v>
      </c>
      <c r="BZ72" s="60">
        <f t="shared" si="20"/>
        <v>-244362002.61900863</v>
      </c>
    </row>
    <row r="73" spans="1:78">
      <c r="A73" s="2">
        <v>42887</v>
      </c>
      <c r="B73" s="8">
        <f>'WA Sch. 1-2'!B74</f>
        <v>126.95</v>
      </c>
      <c r="C73" s="8">
        <f>'WA Sch. 1-2'!C74</f>
        <v>16116.302500000002</v>
      </c>
      <c r="D73" s="8">
        <f>'WA Sch. 1-2'!D74</f>
        <v>68</v>
      </c>
      <c r="E73" s="8">
        <f>'WA Sch. 1-2'!E74</f>
        <v>70.5</v>
      </c>
      <c r="F73" s="8">
        <f t="shared" ref="F73:F127" si="25">E73^2</f>
        <v>4970.25</v>
      </c>
      <c r="G73" s="8">
        <f>'WA Sch. 1-2'!G74</f>
        <v>76.5</v>
      </c>
      <c r="H73" s="8">
        <f t="shared" ref="H73:J104" si="26">B73-E73</f>
        <v>56.45</v>
      </c>
      <c r="I73" s="8">
        <f t="shared" si="26"/>
        <v>11146.052500000002</v>
      </c>
      <c r="J73" s="8">
        <f t="shared" si="26"/>
        <v>-8.5</v>
      </c>
      <c r="K73" s="9">
        <v>5</v>
      </c>
      <c r="L73" s="9">
        <v>3685020</v>
      </c>
      <c r="M73" s="9">
        <v>-193972</v>
      </c>
      <c r="N73" s="9">
        <f t="shared" ref="N73:N127" si="27">L73+M73</f>
        <v>3491048</v>
      </c>
      <c r="O73" s="9">
        <f t="shared" ref="O73:O127" si="28">N73/K73</f>
        <v>698209.6</v>
      </c>
      <c r="P73" s="8">
        <f t="shared" ref="P73:P127" si="29">$B$3*H73+$B$4*I73</f>
        <v>15175.382198157113</v>
      </c>
      <c r="Q73" s="8">
        <f t="shared" ref="Q73:Q127" si="30">P73+O73</f>
        <v>713384.98219815711</v>
      </c>
      <c r="R73" s="9">
        <f t="shared" si="23"/>
        <v>3566924.9109907858</v>
      </c>
      <c r="S73" s="21"/>
      <c r="U73" s="2">
        <v>42887</v>
      </c>
      <c r="V73" s="8">
        <f t="shared" si="24"/>
        <v>70.5</v>
      </c>
      <c r="W73" s="7">
        <v>30</v>
      </c>
      <c r="X73" s="7">
        <f t="shared" si="11"/>
        <v>900</v>
      </c>
      <c r="Y73" s="7">
        <v>0</v>
      </c>
      <c r="Z73" s="7">
        <v>0</v>
      </c>
      <c r="AA73" s="7">
        <v>0</v>
      </c>
      <c r="AB73" s="7">
        <v>0</v>
      </c>
      <c r="AC73" s="7">
        <v>0</v>
      </c>
      <c r="AD73" s="7">
        <v>0</v>
      </c>
      <c r="AE73" s="7">
        <v>0</v>
      </c>
      <c r="AF73" s="7">
        <v>0</v>
      </c>
      <c r="AG73" s="7">
        <v>0</v>
      </c>
      <c r="AH73" s="8">
        <f t="shared" si="10"/>
        <v>698209.6</v>
      </c>
      <c r="AJ73" s="17">
        <v>29</v>
      </c>
      <c r="AK73" s="17">
        <v>739529.99060152669</v>
      </c>
      <c r="AL73" s="17">
        <v>-2525.9906015266897</v>
      </c>
      <c r="AM73" s="17">
        <v>-0.12409290179403723</v>
      </c>
      <c r="AT73" s="1">
        <v>29</v>
      </c>
      <c r="AU73" s="7">
        <f t="shared" si="12"/>
        <v>44</v>
      </c>
      <c r="AV73" s="52">
        <f t="shared" si="13"/>
        <v>0.45324675324675323</v>
      </c>
      <c r="AW73" s="52">
        <f t="shared" si="14"/>
        <v>-0.11746256619442869</v>
      </c>
      <c r="AX73" s="43"/>
      <c r="AY73" s="1">
        <v>29</v>
      </c>
      <c r="AZ73" s="46">
        <f t="shared" si="15"/>
        <v>-2525.9906015266897</v>
      </c>
      <c r="BA73" s="46">
        <f t="shared" si="17"/>
        <v>-18570.386400766205</v>
      </c>
      <c r="BB73" s="46">
        <f t="shared" si="17"/>
        <v>-21238.711680879002</v>
      </c>
      <c r="BC73" s="46">
        <f t="shared" si="17"/>
        <v>698.54089399322402</v>
      </c>
      <c r="BD73" s="46">
        <f t="shared" si="17"/>
        <v>1920.1922493043821</v>
      </c>
      <c r="BE73" s="46">
        <f t="shared" si="17"/>
        <v>11689.975801820518</v>
      </c>
      <c r="BF73" s="46">
        <f t="shared" si="17"/>
        <v>-5948.8646580199711</v>
      </c>
      <c r="BG73" s="46">
        <f t="shared" si="17"/>
        <v>-2726.0612436978845</v>
      </c>
      <c r="BH73" s="46">
        <f t="shared" si="17"/>
        <v>-16913.981704710866</v>
      </c>
      <c r="BI73" s="46">
        <f t="shared" si="17"/>
        <v>19434.515865079709</v>
      </c>
      <c r="BJ73" s="46">
        <f t="shared" ref="BJ73:BL128" si="31">BI72</f>
        <v>20050.008520365227</v>
      </c>
      <c r="BK73" s="46">
        <f t="shared" si="31"/>
        <v>-11337.617996771238</v>
      </c>
      <c r="BL73" s="46">
        <f t="shared" si="31"/>
        <v>20191.506528983475</v>
      </c>
      <c r="BM73" s="1">
        <v>29</v>
      </c>
      <c r="BN73" s="60">
        <f t="shared" si="21"/>
        <v>6380628.5190018108</v>
      </c>
      <c r="BO73" s="60">
        <f t="shared" si="21"/>
        <v>46908621.515057169</v>
      </c>
      <c r="BP73" s="60">
        <f t="shared" si="21"/>
        <v>53648786.094438508</v>
      </c>
      <c r="BQ73" s="60">
        <f t="shared" si="21"/>
        <v>-1764507.7330087028</v>
      </c>
      <c r="BR73" s="60">
        <f t="shared" si="21"/>
        <v>-4850387.5748671861</v>
      </c>
      <c r="BS73" s="60">
        <f t="shared" si="21"/>
        <v>-29528769.007474221</v>
      </c>
      <c r="BT73" s="60">
        <f t="shared" si="21"/>
        <v>15026776.215913812</v>
      </c>
      <c r="BU73" s="60">
        <f t="shared" si="21"/>
        <v>6886005.0807676837</v>
      </c>
      <c r="BV73" s="60">
        <f t="shared" si="21"/>
        <v>42724558.8204965</v>
      </c>
      <c r="BW73" s="60">
        <f t="shared" si="22"/>
        <v>-49091404.420414843</v>
      </c>
      <c r="BX73" s="60">
        <f t="shared" si="18"/>
        <v>-50646133.082974844</v>
      </c>
      <c r="BY73" s="60">
        <f t="shared" si="19"/>
        <v>28638716.503545769</v>
      </c>
      <c r="BZ73" s="60">
        <f t="shared" si="20"/>
        <v>-51003555.722879298</v>
      </c>
    </row>
    <row r="74" spans="1:78">
      <c r="A74" s="2">
        <v>42917</v>
      </c>
      <c r="B74" s="8">
        <f>'WA Sch. 1-2'!B75</f>
        <v>14.1</v>
      </c>
      <c r="C74" s="8">
        <f>'WA Sch. 1-2'!C75</f>
        <v>198.81</v>
      </c>
      <c r="D74" s="8">
        <f>'WA Sch. 1-2'!D75</f>
        <v>240.05</v>
      </c>
      <c r="E74" s="8">
        <f>'WA Sch. 1-2'!E75</f>
        <v>0</v>
      </c>
      <c r="F74" s="8">
        <f t="shared" si="25"/>
        <v>0</v>
      </c>
      <c r="G74" s="8">
        <f>'WA Sch. 1-2'!G75</f>
        <v>289</v>
      </c>
      <c r="H74" s="8">
        <f t="shared" si="26"/>
        <v>14.1</v>
      </c>
      <c r="I74" s="8">
        <f t="shared" si="26"/>
        <v>198.81</v>
      </c>
      <c r="J74" s="8">
        <f t="shared" si="26"/>
        <v>-48.949999999999989</v>
      </c>
      <c r="K74" s="9">
        <v>5</v>
      </c>
      <c r="L74" s="9">
        <v>3491048</v>
      </c>
      <c r="M74" s="9">
        <v>-196378</v>
      </c>
      <c r="N74" s="9">
        <f t="shared" si="27"/>
        <v>3294670</v>
      </c>
      <c r="O74" s="9">
        <f t="shared" si="28"/>
        <v>658934</v>
      </c>
      <c r="P74" s="8">
        <f t="shared" si="29"/>
        <v>3790.4851903279941</v>
      </c>
      <c r="Q74" s="8">
        <f t="shared" si="30"/>
        <v>662724.48519032798</v>
      </c>
      <c r="R74" s="9">
        <f t="shared" si="23"/>
        <v>3313622.4259516401</v>
      </c>
      <c r="S74" s="21"/>
      <c r="U74" s="2">
        <v>42917</v>
      </c>
      <c r="V74" s="8">
        <f t="shared" si="24"/>
        <v>0</v>
      </c>
      <c r="W74" s="7">
        <v>31</v>
      </c>
      <c r="X74" s="7">
        <f t="shared" si="11"/>
        <v>961</v>
      </c>
      <c r="Y74" s="7">
        <v>0</v>
      </c>
      <c r="Z74" s="7">
        <v>0</v>
      </c>
      <c r="AA74" s="7">
        <v>0</v>
      </c>
      <c r="AB74" s="7">
        <v>0</v>
      </c>
      <c r="AC74" s="7">
        <v>0</v>
      </c>
      <c r="AD74" s="7">
        <v>0</v>
      </c>
      <c r="AE74" s="7">
        <v>0</v>
      </c>
      <c r="AF74" s="7">
        <v>0</v>
      </c>
      <c r="AG74" s="7">
        <v>0</v>
      </c>
      <c r="AH74" s="8">
        <f t="shared" si="10"/>
        <v>658934</v>
      </c>
      <c r="AJ74" s="17">
        <v>30</v>
      </c>
      <c r="AK74" s="17">
        <v>684380.82776400109</v>
      </c>
      <c r="AL74" s="17">
        <v>13828.772235998884</v>
      </c>
      <c r="AM74" s="17">
        <v>0.67935821850514755</v>
      </c>
      <c r="AT74" s="1">
        <v>30</v>
      </c>
      <c r="AU74" s="7">
        <f t="shared" si="12"/>
        <v>71</v>
      </c>
      <c r="AV74" s="52">
        <f t="shared" si="13"/>
        <v>0.73376623376623373</v>
      </c>
      <c r="AW74" s="52">
        <f t="shared" si="14"/>
        <v>0.62424372923628069</v>
      </c>
      <c r="AX74" s="43"/>
      <c r="AY74" s="1">
        <v>30</v>
      </c>
      <c r="AZ74" s="46">
        <f t="shared" si="15"/>
        <v>13828.772235998884</v>
      </c>
      <c r="BA74" s="46">
        <f t="shared" ref="BA74:BI102" si="32">AZ73</f>
        <v>-2525.9906015266897</v>
      </c>
      <c r="BB74" s="46">
        <f t="shared" si="32"/>
        <v>-18570.386400766205</v>
      </c>
      <c r="BC74" s="46">
        <f t="shared" si="32"/>
        <v>-21238.711680879002</v>
      </c>
      <c r="BD74" s="46">
        <f t="shared" si="32"/>
        <v>698.54089399322402</v>
      </c>
      <c r="BE74" s="46">
        <f t="shared" si="32"/>
        <v>1920.1922493043821</v>
      </c>
      <c r="BF74" s="46">
        <f t="shared" si="32"/>
        <v>11689.975801820518</v>
      </c>
      <c r="BG74" s="46">
        <f t="shared" si="32"/>
        <v>-5948.8646580199711</v>
      </c>
      <c r="BH74" s="46">
        <f t="shared" si="32"/>
        <v>-2726.0612436978845</v>
      </c>
      <c r="BI74" s="46">
        <f t="shared" si="32"/>
        <v>-16913.981704710866</v>
      </c>
      <c r="BJ74" s="46">
        <f t="shared" si="31"/>
        <v>19434.515865079709</v>
      </c>
      <c r="BK74" s="46">
        <f t="shared" si="31"/>
        <v>20050.008520365227</v>
      </c>
      <c r="BL74" s="46">
        <f t="shared" si="31"/>
        <v>-11337.617996771238</v>
      </c>
      <c r="BM74" s="1">
        <v>30</v>
      </c>
      <c r="BN74" s="60">
        <f t="shared" si="21"/>
        <v>191234941.55513003</v>
      </c>
      <c r="BO74" s="60">
        <f t="shared" si="21"/>
        <v>-34931348.698787846</v>
      </c>
      <c r="BP74" s="60">
        <f t="shared" si="21"/>
        <v>-256805643.87068632</v>
      </c>
      <c r="BQ74" s="60">
        <f t="shared" si="21"/>
        <v>-293705306.42092377</v>
      </c>
      <c r="BR74" s="60">
        <f t="shared" si="21"/>
        <v>9659962.9205614869</v>
      </c>
      <c r="BS74" s="60">
        <f t="shared" si="21"/>
        <v>26553901.26495868</v>
      </c>
      <c r="BT74" s="60">
        <f t="shared" si="21"/>
        <v>161658012.80771112</v>
      </c>
      <c r="BU74" s="60">
        <f t="shared" si="21"/>
        <v>-82265494.418542579</v>
      </c>
      <c r="BV74" s="60">
        <f t="shared" si="21"/>
        <v>-37698080.040483303</v>
      </c>
      <c r="BW74" s="60">
        <f t="shared" si="22"/>
        <v>-233899600.59829831</v>
      </c>
      <c r="BX74" s="60">
        <f t="shared" si="18"/>
        <v>268755493.41508991</v>
      </c>
      <c r="BY74" s="60">
        <f t="shared" si="19"/>
        <v>277267001.1579634</v>
      </c>
      <c r="BZ74" s="60">
        <f t="shared" si="20"/>
        <v>-156785336.97611168</v>
      </c>
    </row>
    <row r="75" spans="1:78">
      <c r="A75" s="2">
        <v>42948</v>
      </c>
      <c r="B75" s="8">
        <f>'WA Sch. 1-2'!B76</f>
        <v>19.350000000000001</v>
      </c>
      <c r="C75" s="8">
        <f>'WA Sch. 1-2'!C76</f>
        <v>374.42250000000007</v>
      </c>
      <c r="D75" s="8">
        <f>'WA Sch. 1-2'!D76</f>
        <v>204.95</v>
      </c>
      <c r="E75" s="8">
        <f>'WA Sch. 1-2'!E76</f>
        <v>3.5</v>
      </c>
      <c r="F75" s="8">
        <f t="shared" si="25"/>
        <v>12.25</v>
      </c>
      <c r="G75" s="8">
        <f>'WA Sch. 1-2'!G76</f>
        <v>268.5</v>
      </c>
      <c r="H75" s="8">
        <f t="shared" si="26"/>
        <v>15.850000000000001</v>
      </c>
      <c r="I75" s="8">
        <f t="shared" si="26"/>
        <v>362.17250000000007</v>
      </c>
      <c r="J75" s="8">
        <f t="shared" si="26"/>
        <v>-63.550000000000011</v>
      </c>
      <c r="K75" s="9">
        <v>5</v>
      </c>
      <c r="L75" s="9">
        <v>3294670</v>
      </c>
      <c r="M75" s="9">
        <v>162457</v>
      </c>
      <c r="N75" s="9">
        <f t="shared" si="27"/>
        <v>3457127</v>
      </c>
      <c r="O75" s="9">
        <f t="shared" si="28"/>
        <v>691425.4</v>
      </c>
      <c r="P75" s="8">
        <f t="shared" si="29"/>
        <v>4260.93547990771</v>
      </c>
      <c r="Q75" s="8">
        <f t="shared" si="30"/>
        <v>695686.33547990769</v>
      </c>
      <c r="R75" s="9">
        <f t="shared" si="23"/>
        <v>3478431.6773995385</v>
      </c>
      <c r="S75" s="21"/>
      <c r="U75" s="2">
        <v>42948</v>
      </c>
      <c r="V75" s="8">
        <f t="shared" si="24"/>
        <v>3.5</v>
      </c>
      <c r="W75" s="7">
        <v>32</v>
      </c>
      <c r="X75" s="7">
        <f t="shared" si="11"/>
        <v>1024</v>
      </c>
      <c r="Y75" s="7">
        <v>0</v>
      </c>
      <c r="Z75" s="7">
        <v>0</v>
      </c>
      <c r="AA75" s="7">
        <v>0</v>
      </c>
      <c r="AB75" s="7">
        <v>0</v>
      </c>
      <c r="AC75" s="7">
        <v>0</v>
      </c>
      <c r="AD75" s="7">
        <v>0</v>
      </c>
      <c r="AE75" s="7">
        <v>0</v>
      </c>
      <c r="AF75" s="7">
        <v>0</v>
      </c>
      <c r="AG75" s="7">
        <v>0</v>
      </c>
      <c r="AH75" s="8">
        <f t="shared" si="10"/>
        <v>691425.4</v>
      </c>
      <c r="AJ75" s="17">
        <v>31</v>
      </c>
      <c r="AK75" s="17">
        <v>666243.09394460754</v>
      </c>
      <c r="AL75" s="17">
        <v>-7309.0939446075354</v>
      </c>
      <c r="AM75" s="17">
        <v>-0.35906969587431842</v>
      </c>
      <c r="AT75" s="1">
        <v>31</v>
      </c>
      <c r="AU75" s="7">
        <f t="shared" si="12"/>
        <v>38</v>
      </c>
      <c r="AV75" s="52">
        <f t="shared" si="13"/>
        <v>0.39090909090909093</v>
      </c>
      <c r="AW75" s="52">
        <f t="shared" si="14"/>
        <v>-0.27695041320557523</v>
      </c>
      <c r="AX75" s="43"/>
      <c r="AY75" s="1">
        <v>31</v>
      </c>
      <c r="AZ75" s="46">
        <f t="shared" si="15"/>
        <v>-7309.0939446075354</v>
      </c>
      <c r="BA75" s="46">
        <f t="shared" si="32"/>
        <v>13828.772235998884</v>
      </c>
      <c r="BB75" s="46">
        <f t="shared" si="32"/>
        <v>-2525.9906015266897</v>
      </c>
      <c r="BC75" s="46">
        <f t="shared" si="32"/>
        <v>-18570.386400766205</v>
      </c>
      <c r="BD75" s="46">
        <f t="shared" si="32"/>
        <v>-21238.711680879002</v>
      </c>
      <c r="BE75" s="46">
        <f t="shared" si="32"/>
        <v>698.54089399322402</v>
      </c>
      <c r="BF75" s="46">
        <f t="shared" si="32"/>
        <v>1920.1922493043821</v>
      </c>
      <c r="BG75" s="46">
        <f t="shared" si="32"/>
        <v>11689.975801820518</v>
      </c>
      <c r="BH75" s="46">
        <f t="shared" si="32"/>
        <v>-5948.8646580199711</v>
      </c>
      <c r="BI75" s="46">
        <f t="shared" si="32"/>
        <v>-2726.0612436978845</v>
      </c>
      <c r="BJ75" s="46">
        <f t="shared" si="31"/>
        <v>-16913.981704710866</v>
      </c>
      <c r="BK75" s="46">
        <f t="shared" si="31"/>
        <v>19434.515865079709</v>
      </c>
      <c r="BL75" s="46">
        <f t="shared" si="31"/>
        <v>20050.008520365227</v>
      </c>
      <c r="BM75" s="1">
        <v>31</v>
      </c>
      <c r="BN75" s="60">
        <f t="shared" si="21"/>
        <v>53422854.291100405</v>
      </c>
      <c r="BO75" s="60">
        <f t="shared" si="21"/>
        <v>-101075795.41149709</v>
      </c>
      <c r="BP75" s="60">
        <f t="shared" si="21"/>
        <v>18462702.609755527</v>
      </c>
      <c r="BQ75" s="60">
        <f t="shared" si="21"/>
        <v>135732698.79086569</v>
      </c>
      <c r="BR75" s="60">
        <f t="shared" si="21"/>
        <v>155235738.93798167</v>
      </c>
      <c r="BS75" s="60">
        <f t="shared" si="21"/>
        <v>-5105701.0183457658</v>
      </c>
      <c r="BT75" s="60">
        <f t="shared" si="21"/>
        <v>-14034865.541872296</v>
      </c>
      <c r="BU75" s="60">
        <f t="shared" si="21"/>
        <v>-85443131.345695525</v>
      </c>
      <c r="BV75" s="60">
        <f t="shared" si="21"/>
        <v>43480810.649225235</v>
      </c>
      <c r="BW75" s="60">
        <f t="shared" si="22"/>
        <v>19925037.728942771</v>
      </c>
      <c r="BX75" s="60">
        <f t="shared" si="18"/>
        <v>123625881.25710791</v>
      </c>
      <c r="BY75" s="60">
        <f t="shared" si="19"/>
        <v>-142048702.22583473</v>
      </c>
      <c r="BZ75" s="60">
        <f t="shared" si="20"/>
        <v>-146547395.86553261</v>
      </c>
    </row>
    <row r="76" spans="1:78">
      <c r="A76" s="2">
        <v>42979</v>
      </c>
      <c r="B76" s="8">
        <f>'WA Sch. 1-2'!B77</f>
        <v>152.32499999999999</v>
      </c>
      <c r="C76" s="8">
        <f>'WA Sch. 1-2'!C77</f>
        <v>23202.905624999996</v>
      </c>
      <c r="D76" s="8">
        <f>'WA Sch. 1-2'!D77</f>
        <v>43.875</v>
      </c>
      <c r="E76" s="8">
        <f>'WA Sch. 1-2'!E77</f>
        <v>171.5</v>
      </c>
      <c r="F76" s="8">
        <f t="shared" si="25"/>
        <v>29412.25</v>
      </c>
      <c r="G76" s="8">
        <f>'WA Sch. 1-2'!G77</f>
        <v>83</v>
      </c>
      <c r="H76" s="8">
        <f t="shared" si="26"/>
        <v>-19.175000000000011</v>
      </c>
      <c r="I76" s="8">
        <f t="shared" si="26"/>
        <v>-6209.3443750000042</v>
      </c>
      <c r="J76" s="8">
        <f t="shared" si="26"/>
        <v>-39.125</v>
      </c>
      <c r="K76" s="9">
        <v>5</v>
      </c>
      <c r="L76" s="9">
        <v>3457127</v>
      </c>
      <c r="M76" s="9">
        <v>-17098</v>
      </c>
      <c r="N76" s="9">
        <f t="shared" si="27"/>
        <v>3440029</v>
      </c>
      <c r="O76" s="9">
        <f t="shared" si="28"/>
        <v>688005.8</v>
      </c>
      <c r="P76" s="8">
        <f t="shared" si="29"/>
        <v>-5154.7910301091724</v>
      </c>
      <c r="Q76" s="8">
        <f t="shared" si="30"/>
        <v>682851.00896989089</v>
      </c>
      <c r="R76" s="9">
        <f t="shared" si="23"/>
        <v>3414255.0448494544</v>
      </c>
      <c r="S76" s="21"/>
      <c r="U76" s="2">
        <v>42979</v>
      </c>
      <c r="V76" s="8">
        <f t="shared" si="24"/>
        <v>171.5</v>
      </c>
      <c r="W76" s="7">
        <v>33</v>
      </c>
      <c r="X76" s="7">
        <f t="shared" si="11"/>
        <v>1089</v>
      </c>
      <c r="Y76" s="7">
        <v>0</v>
      </c>
      <c r="Z76" s="7">
        <v>0</v>
      </c>
      <c r="AA76" s="7">
        <v>0</v>
      </c>
      <c r="AB76" s="7">
        <v>0</v>
      </c>
      <c r="AC76" s="7">
        <v>0</v>
      </c>
      <c r="AD76" s="7">
        <v>0</v>
      </c>
      <c r="AE76" s="7">
        <v>0</v>
      </c>
      <c r="AF76" s="7">
        <v>0</v>
      </c>
      <c r="AG76" s="7">
        <v>0</v>
      </c>
      <c r="AH76" s="8">
        <f t="shared" ref="AH76:AH107" si="33">O76</f>
        <v>688005.8</v>
      </c>
      <c r="AJ76" s="17">
        <v>32</v>
      </c>
      <c r="AK76" s="17">
        <v>668046.16435002501</v>
      </c>
      <c r="AL76" s="17">
        <v>23379.235649975017</v>
      </c>
      <c r="AM76" s="17">
        <v>1.1485383958984416</v>
      </c>
      <c r="AT76" s="1">
        <v>32</v>
      </c>
      <c r="AU76" s="7">
        <f t="shared" si="12"/>
        <v>84</v>
      </c>
      <c r="AV76" s="52">
        <f t="shared" si="13"/>
        <v>0.86883116883116884</v>
      </c>
      <c r="AW76" s="52">
        <f t="shared" si="14"/>
        <v>1.1208830133542345</v>
      </c>
      <c r="AX76" s="43"/>
      <c r="AY76" s="1">
        <v>32</v>
      </c>
      <c r="AZ76" s="46">
        <f t="shared" si="15"/>
        <v>23379.235649975017</v>
      </c>
      <c r="BA76" s="46">
        <f t="shared" si="32"/>
        <v>-7309.0939446075354</v>
      </c>
      <c r="BB76" s="46">
        <f t="shared" si="32"/>
        <v>13828.772235998884</v>
      </c>
      <c r="BC76" s="46">
        <f t="shared" si="32"/>
        <v>-2525.9906015266897</v>
      </c>
      <c r="BD76" s="46">
        <f t="shared" si="32"/>
        <v>-18570.386400766205</v>
      </c>
      <c r="BE76" s="46">
        <f t="shared" si="32"/>
        <v>-21238.711680879002</v>
      </c>
      <c r="BF76" s="46">
        <f t="shared" si="32"/>
        <v>698.54089399322402</v>
      </c>
      <c r="BG76" s="46">
        <f t="shared" si="32"/>
        <v>1920.1922493043821</v>
      </c>
      <c r="BH76" s="46">
        <f t="shared" si="32"/>
        <v>11689.975801820518</v>
      </c>
      <c r="BI76" s="46">
        <f t="shared" si="32"/>
        <v>-5948.8646580199711</v>
      </c>
      <c r="BJ76" s="46">
        <f t="shared" si="31"/>
        <v>-2726.0612436978845</v>
      </c>
      <c r="BK76" s="46">
        <f t="shared" si="31"/>
        <v>-16913.981704710866</v>
      </c>
      <c r="BL76" s="46">
        <f t="shared" si="31"/>
        <v>19434.515865079709</v>
      </c>
      <c r="BM76" s="1">
        <v>32</v>
      </c>
      <c r="BN76" s="60">
        <f t="shared" si="21"/>
        <v>546588659.57705677</v>
      </c>
      <c r="BO76" s="60">
        <f t="shared" si="21"/>
        <v>-170881029.71878704</v>
      </c>
      <c r="BP76" s="60">
        <f t="shared" si="21"/>
        <v>323306124.85524511</v>
      </c>
      <c r="BQ76" s="60">
        <f t="shared" si="21"/>
        <v>-59055729.522717275</v>
      </c>
      <c r="BR76" s="60">
        <f t="shared" si="21"/>
        <v>-434161439.7746051</v>
      </c>
      <c r="BS76" s="60">
        <f t="shared" si="21"/>
        <v>-496544845.28914744</v>
      </c>
      <c r="BT76" s="60">
        <f t="shared" si="21"/>
        <v>16331352.171808736</v>
      </c>
      <c r="BU76" s="60">
        <f t="shared" si="21"/>
        <v>44892627.089739501</v>
      </c>
      <c r="BV76" s="60">
        <f t="shared" si="21"/>
        <v>273302699.01326305</v>
      </c>
      <c r="BW76" s="60">
        <f t="shared" si="22"/>
        <v>-139079908.68965918</v>
      </c>
      <c r="BX76" s="60">
        <f t="shared" si="18"/>
        <v>-63733228.212679446</v>
      </c>
      <c r="BY76" s="60">
        <f t="shared" si="19"/>
        <v>-395435964.05380231</v>
      </c>
      <c r="BZ76" s="60">
        <f t="shared" si="20"/>
        <v>454364126.15287113</v>
      </c>
    </row>
    <row r="77" spans="1:78">
      <c r="A77" s="2">
        <v>43009</v>
      </c>
      <c r="B77" s="8">
        <f>'WA Sch. 1-2'!B78</f>
        <v>510.4</v>
      </c>
      <c r="C77" s="8">
        <f>'WA Sch. 1-2'!C78</f>
        <v>260508.15999999997</v>
      </c>
      <c r="D77" s="8">
        <f>'WA Sch. 1-2'!D78</f>
        <v>0.65</v>
      </c>
      <c r="E77" s="8">
        <f>'WA Sch. 1-2'!E78</f>
        <v>570.5</v>
      </c>
      <c r="F77" s="8">
        <f t="shared" si="25"/>
        <v>325470.25</v>
      </c>
      <c r="G77" s="8">
        <f>'WA Sch. 1-2'!G78</f>
        <v>0</v>
      </c>
      <c r="H77" s="8">
        <f t="shared" si="26"/>
        <v>-60.100000000000023</v>
      </c>
      <c r="I77" s="8">
        <f t="shared" si="26"/>
        <v>-64962.090000000026</v>
      </c>
      <c r="J77" s="8">
        <f t="shared" si="26"/>
        <v>0.65</v>
      </c>
      <c r="K77" s="9">
        <v>5</v>
      </c>
      <c r="L77" s="9">
        <v>3440029</v>
      </c>
      <c r="M77" s="9">
        <v>593668</v>
      </c>
      <c r="N77" s="9">
        <f t="shared" si="27"/>
        <v>4033697</v>
      </c>
      <c r="O77" s="9">
        <f t="shared" si="28"/>
        <v>806739.4</v>
      </c>
      <c r="P77" s="8">
        <f t="shared" si="29"/>
        <v>-16156.607087851953</v>
      </c>
      <c r="Q77" s="8">
        <f t="shared" si="30"/>
        <v>790582.79291214806</v>
      </c>
      <c r="R77" s="9">
        <f t="shared" si="23"/>
        <v>3952913.9645607402</v>
      </c>
      <c r="S77" s="21"/>
      <c r="U77" s="2">
        <v>43009</v>
      </c>
      <c r="V77" s="8">
        <f t="shared" si="24"/>
        <v>570.5</v>
      </c>
      <c r="W77" s="7">
        <v>34</v>
      </c>
      <c r="X77" s="7">
        <f t="shared" si="11"/>
        <v>1156</v>
      </c>
      <c r="Y77" s="7">
        <v>0</v>
      </c>
      <c r="Z77" s="7">
        <v>0</v>
      </c>
      <c r="AA77" s="7">
        <v>0</v>
      </c>
      <c r="AB77" s="7">
        <v>0</v>
      </c>
      <c r="AC77" s="7">
        <v>0</v>
      </c>
      <c r="AD77" s="7">
        <v>0</v>
      </c>
      <c r="AE77" s="7">
        <v>0</v>
      </c>
      <c r="AF77" s="7">
        <v>0</v>
      </c>
      <c r="AG77" s="7">
        <v>0</v>
      </c>
      <c r="AH77" s="8">
        <f t="shared" si="33"/>
        <v>806739.4</v>
      </c>
      <c r="AJ77" s="17">
        <v>33</v>
      </c>
      <c r="AK77" s="17">
        <v>714119.0396699477</v>
      </c>
      <c r="AL77" s="17">
        <v>-26113.239669947652</v>
      </c>
      <c r="AM77" s="17">
        <v>-1.2828502544421412</v>
      </c>
      <c r="AT77" s="1">
        <v>33</v>
      </c>
      <c r="AU77" s="7">
        <f t="shared" ref="AU77:AU108" si="34">RANK(AL77,$AL$45:$AL$140,1)</f>
        <v>8</v>
      </c>
      <c r="AV77" s="52">
        <f t="shared" si="13"/>
        <v>7.9220779220779219E-2</v>
      </c>
      <c r="AW77" s="52">
        <f t="shared" si="14"/>
        <v>-1.410332391145263</v>
      </c>
      <c r="AX77" s="43"/>
      <c r="AY77" s="1">
        <v>33</v>
      </c>
      <c r="AZ77" s="46">
        <f t="shared" si="15"/>
        <v>-26113.239669947652</v>
      </c>
      <c r="BA77" s="46">
        <f t="shared" si="32"/>
        <v>23379.235649975017</v>
      </c>
      <c r="BB77" s="46">
        <f t="shared" si="32"/>
        <v>-7309.0939446075354</v>
      </c>
      <c r="BC77" s="46">
        <f t="shared" si="32"/>
        <v>13828.772235998884</v>
      </c>
      <c r="BD77" s="46">
        <f t="shared" si="32"/>
        <v>-2525.9906015266897</v>
      </c>
      <c r="BE77" s="46">
        <f t="shared" si="32"/>
        <v>-18570.386400766205</v>
      </c>
      <c r="BF77" s="46">
        <f t="shared" si="32"/>
        <v>-21238.711680879002</v>
      </c>
      <c r="BG77" s="46">
        <f t="shared" si="32"/>
        <v>698.54089399322402</v>
      </c>
      <c r="BH77" s="46">
        <f t="shared" si="32"/>
        <v>1920.1922493043821</v>
      </c>
      <c r="BI77" s="46">
        <f t="shared" si="32"/>
        <v>11689.975801820518</v>
      </c>
      <c r="BJ77" s="46">
        <f t="shared" si="31"/>
        <v>-5948.8646580199711</v>
      </c>
      <c r="BK77" s="46">
        <f t="shared" si="31"/>
        <v>-2726.0612436978845</v>
      </c>
      <c r="BL77" s="46">
        <f t="shared" si="31"/>
        <v>-16913.981704710866</v>
      </c>
      <c r="BM77" s="1">
        <v>33</v>
      </c>
      <c r="BN77" s="60">
        <f t="shared" si="21"/>
        <v>681901286.06013441</v>
      </c>
      <c r="BO77" s="60">
        <f t="shared" si="21"/>
        <v>-610507583.82798159</v>
      </c>
      <c r="BP77" s="60">
        <f t="shared" si="21"/>
        <v>190864121.94570392</v>
      </c>
      <c r="BQ77" s="60">
        <f t="shared" si="21"/>
        <v>-361114043.73975521</v>
      </c>
      <c r="BR77" s="60">
        <f t="shared" si="21"/>
        <v>65961797.98170533</v>
      </c>
      <c r="BS77" s="60">
        <f t="shared" si="21"/>
        <v>484932950.84675014</v>
      </c>
      <c r="BT77" s="60">
        <f t="shared" si="21"/>
        <v>554611568.40371621</v>
      </c>
      <c r="BU77" s="60">
        <f t="shared" si="21"/>
        <v>-18241165.784101319</v>
      </c>
      <c r="BV77" s="60">
        <f t="shared" si="21"/>
        <v>-50142440.418458126</v>
      </c>
      <c r="BW77" s="60">
        <f t="shared" si="22"/>
        <v>-305263139.84882581</v>
      </c>
      <c r="BX77" s="60">
        <f t="shared" si="18"/>
        <v>155344128.57896078</v>
      </c>
      <c r="BY77" s="60">
        <f t="shared" si="19"/>
        <v>71186290.611642107</v>
      </c>
      <c r="BZ77" s="60">
        <f t="shared" si="20"/>
        <v>441678858.02823007</v>
      </c>
    </row>
    <row r="78" spans="1:78">
      <c r="A78" s="2">
        <v>43040</v>
      </c>
      <c r="B78" s="8">
        <f>'WA Sch. 1-2'!B79</f>
        <v>874.97500000000002</v>
      </c>
      <c r="C78" s="8">
        <f>'WA Sch. 1-2'!C79</f>
        <v>765581.25062499999</v>
      </c>
      <c r="D78" s="8">
        <f>'WA Sch. 1-2'!D79</f>
        <v>0</v>
      </c>
      <c r="E78" s="8">
        <f>'WA Sch. 1-2'!E79</f>
        <v>818.5</v>
      </c>
      <c r="F78" s="8">
        <f t="shared" si="25"/>
        <v>669942.25</v>
      </c>
      <c r="G78" s="8">
        <f>'WA Sch. 1-2'!G79</f>
        <v>0</v>
      </c>
      <c r="H78" s="8">
        <f t="shared" si="26"/>
        <v>56.475000000000023</v>
      </c>
      <c r="I78" s="8">
        <f t="shared" si="26"/>
        <v>95639.000624999986</v>
      </c>
      <c r="J78" s="8">
        <f t="shared" si="26"/>
        <v>0</v>
      </c>
      <c r="K78" s="9">
        <v>5</v>
      </c>
      <c r="L78" s="9">
        <v>4033697</v>
      </c>
      <c r="M78" s="9">
        <v>404993</v>
      </c>
      <c r="N78" s="9">
        <f t="shared" si="27"/>
        <v>4438690</v>
      </c>
      <c r="O78" s="9">
        <f t="shared" si="28"/>
        <v>887738</v>
      </c>
      <c r="P78" s="8">
        <f t="shared" si="29"/>
        <v>15182.102916579684</v>
      </c>
      <c r="Q78" s="8">
        <f t="shared" si="30"/>
        <v>902920.10291657969</v>
      </c>
      <c r="R78" s="9">
        <f t="shared" si="23"/>
        <v>4514600.5145828985</v>
      </c>
      <c r="S78" s="21"/>
      <c r="U78" s="2">
        <v>43040</v>
      </c>
      <c r="V78" s="8">
        <f t="shared" si="24"/>
        <v>818.5</v>
      </c>
      <c r="W78" s="7">
        <v>35</v>
      </c>
      <c r="X78" s="7">
        <f t="shared" si="11"/>
        <v>1225</v>
      </c>
      <c r="Y78" s="7">
        <v>0</v>
      </c>
      <c r="Z78" s="7">
        <v>0</v>
      </c>
      <c r="AA78" s="7">
        <v>1</v>
      </c>
      <c r="AB78" s="7">
        <v>0</v>
      </c>
      <c r="AC78" s="7">
        <v>0</v>
      </c>
      <c r="AD78" s="7">
        <v>0</v>
      </c>
      <c r="AE78" s="7">
        <v>0</v>
      </c>
      <c r="AF78" s="7">
        <v>0</v>
      </c>
      <c r="AG78" s="7">
        <v>0</v>
      </c>
      <c r="AH78" s="8">
        <f t="shared" si="33"/>
        <v>887738</v>
      </c>
      <c r="AJ78" s="17">
        <v>34</v>
      </c>
      <c r="AK78" s="17">
        <v>822338.8309084042</v>
      </c>
      <c r="AL78" s="17">
        <v>-15599.430908404174</v>
      </c>
      <c r="AM78" s="17">
        <v>-0.76634435875948947</v>
      </c>
      <c r="AT78" s="1">
        <v>34</v>
      </c>
      <c r="AU78" s="7">
        <f t="shared" si="34"/>
        <v>23</v>
      </c>
      <c r="AV78" s="52">
        <f t="shared" si="13"/>
        <v>0.23506493506493506</v>
      </c>
      <c r="AW78" s="52">
        <f t="shared" si="14"/>
        <v>-0.72226776058102904</v>
      </c>
      <c r="AX78" s="43"/>
      <c r="AY78" s="1">
        <v>34</v>
      </c>
      <c r="AZ78" s="46">
        <f t="shared" si="15"/>
        <v>-15599.430908404174</v>
      </c>
      <c r="BA78" s="46">
        <f t="shared" si="32"/>
        <v>-26113.239669947652</v>
      </c>
      <c r="BB78" s="46">
        <f t="shared" si="32"/>
        <v>23379.235649975017</v>
      </c>
      <c r="BC78" s="46">
        <f t="shared" si="32"/>
        <v>-7309.0939446075354</v>
      </c>
      <c r="BD78" s="46">
        <f t="shared" si="32"/>
        <v>13828.772235998884</v>
      </c>
      <c r="BE78" s="46">
        <f t="shared" si="32"/>
        <v>-2525.9906015266897</v>
      </c>
      <c r="BF78" s="46">
        <f t="shared" si="32"/>
        <v>-18570.386400766205</v>
      </c>
      <c r="BG78" s="46">
        <f t="shared" si="32"/>
        <v>-21238.711680879002</v>
      </c>
      <c r="BH78" s="46">
        <f t="shared" si="32"/>
        <v>698.54089399322402</v>
      </c>
      <c r="BI78" s="46">
        <f t="shared" si="32"/>
        <v>1920.1922493043821</v>
      </c>
      <c r="BJ78" s="46">
        <f t="shared" si="31"/>
        <v>11689.975801820518</v>
      </c>
      <c r="BK78" s="46">
        <f t="shared" si="31"/>
        <v>-5948.8646580199711</v>
      </c>
      <c r="BL78" s="46">
        <f t="shared" si="31"/>
        <v>-2726.0612436978845</v>
      </c>
      <c r="BM78" s="1">
        <v>34</v>
      </c>
      <c r="BN78" s="60">
        <f t="shared" si="21"/>
        <v>243342244.66607946</v>
      </c>
      <c r="BO78" s="60">
        <f t="shared" si="21"/>
        <v>407351678.02595276</v>
      </c>
      <c r="BP78" s="60">
        <f t="shared" si="21"/>
        <v>-364702771.21308601</v>
      </c>
      <c r="BQ78" s="60">
        <f t="shared" si="21"/>
        <v>114017705.99194349</v>
      </c>
      <c r="BR78" s="60">
        <f t="shared" si="21"/>
        <v>-215720977.04352227</v>
      </c>
      <c r="BS78" s="60">
        <f t="shared" si="21"/>
        <v>39404015.863796204</v>
      </c>
      <c r="BT78" s="60">
        <f t="shared" si="21"/>
        <v>289687459.60112524</v>
      </c>
      <c r="BU78" s="60">
        <f t="shared" si="21"/>
        <v>331311815.44939333</v>
      </c>
      <c r="BV78" s="60">
        <f t="shared" si="21"/>
        <v>-10896840.412540285</v>
      </c>
      <c r="BW78" s="60">
        <f t="shared" si="22"/>
        <v>-29953906.32387517</v>
      </c>
      <c r="BX78" s="60">
        <f t="shared" si="18"/>
        <v>-182356969.84141535</v>
      </c>
      <c r="BY78" s="60">
        <f t="shared" si="19"/>
        <v>92798903.216232702</v>
      </c>
      <c r="BZ78" s="60">
        <f t="shared" si="20"/>
        <v>42525004.02314584</v>
      </c>
    </row>
    <row r="79" spans="1:78">
      <c r="A79" s="2">
        <v>43070</v>
      </c>
      <c r="B79" s="8">
        <f>'WA Sch. 1-2'!B80</f>
        <v>1138.7249999999999</v>
      </c>
      <c r="C79" s="8">
        <f>'WA Sch. 1-2'!C80</f>
        <v>1296694.6256249999</v>
      </c>
      <c r="D79" s="8">
        <f>'WA Sch. 1-2'!D80</f>
        <v>0</v>
      </c>
      <c r="E79" s="8">
        <f>'WA Sch. 1-2'!E80</f>
        <v>1186.5</v>
      </c>
      <c r="F79" s="8">
        <f t="shared" si="25"/>
        <v>1407782.25</v>
      </c>
      <c r="G79" s="8">
        <f>'WA Sch. 1-2'!G80</f>
        <v>0</v>
      </c>
      <c r="H79" s="8">
        <f t="shared" si="26"/>
        <v>-47.775000000000091</v>
      </c>
      <c r="I79" s="8">
        <f t="shared" si="26"/>
        <v>-111087.62437500013</v>
      </c>
      <c r="J79" s="8">
        <f t="shared" si="26"/>
        <v>0</v>
      </c>
      <c r="K79" s="9">
        <v>5</v>
      </c>
      <c r="L79" s="9">
        <v>4438690</v>
      </c>
      <c r="M79" s="9">
        <v>544456</v>
      </c>
      <c r="N79" s="9">
        <f t="shared" si="27"/>
        <v>4983146</v>
      </c>
      <c r="O79" s="9">
        <f t="shared" si="28"/>
        <v>996629.2</v>
      </c>
      <c r="P79" s="8">
        <f t="shared" si="29"/>
        <v>-12843.292905526261</v>
      </c>
      <c r="Q79" s="8">
        <f t="shared" si="30"/>
        <v>983785.90709447372</v>
      </c>
      <c r="R79" s="9">
        <f t="shared" si="23"/>
        <v>4918929.5354723688</v>
      </c>
      <c r="S79" s="21"/>
      <c r="U79" s="2">
        <v>43070</v>
      </c>
      <c r="V79" s="8">
        <f t="shared" si="24"/>
        <v>1186.5</v>
      </c>
      <c r="W79" s="7">
        <v>36</v>
      </c>
      <c r="X79" s="7">
        <f t="shared" si="11"/>
        <v>1296</v>
      </c>
      <c r="Y79" s="7">
        <v>0</v>
      </c>
      <c r="Z79" s="7">
        <v>0</v>
      </c>
      <c r="AA79" s="7">
        <v>0</v>
      </c>
      <c r="AB79" s="7">
        <v>0</v>
      </c>
      <c r="AC79" s="7">
        <v>0</v>
      </c>
      <c r="AD79" s="7">
        <v>0</v>
      </c>
      <c r="AE79" s="7">
        <v>0</v>
      </c>
      <c r="AF79" s="7">
        <v>0</v>
      </c>
      <c r="AG79" s="7">
        <v>0</v>
      </c>
      <c r="AH79" s="8">
        <f t="shared" si="33"/>
        <v>996629.2</v>
      </c>
      <c r="AJ79" s="17">
        <v>35</v>
      </c>
      <c r="AK79" s="17">
        <v>862517.7145000305</v>
      </c>
      <c r="AL79" s="17">
        <v>25220.285499969497</v>
      </c>
      <c r="AM79" s="17">
        <v>1.238982603448229</v>
      </c>
      <c r="AT79" s="1">
        <v>35</v>
      </c>
      <c r="AU79" s="7">
        <f t="shared" si="34"/>
        <v>88</v>
      </c>
      <c r="AV79" s="52">
        <f t="shared" si="13"/>
        <v>0.91038961038961042</v>
      </c>
      <c r="AW79" s="52">
        <f t="shared" si="14"/>
        <v>1.3431581203701011</v>
      </c>
      <c r="AX79" s="43"/>
      <c r="AY79" s="1">
        <v>35</v>
      </c>
      <c r="AZ79" s="46">
        <f t="shared" si="15"/>
        <v>25220.285499969497</v>
      </c>
      <c r="BA79" s="46">
        <f t="shared" si="32"/>
        <v>-15599.430908404174</v>
      </c>
      <c r="BB79" s="46">
        <f t="shared" si="32"/>
        <v>-26113.239669947652</v>
      </c>
      <c r="BC79" s="46">
        <f t="shared" si="32"/>
        <v>23379.235649975017</v>
      </c>
      <c r="BD79" s="46">
        <f t="shared" si="32"/>
        <v>-7309.0939446075354</v>
      </c>
      <c r="BE79" s="46">
        <f t="shared" si="32"/>
        <v>13828.772235998884</v>
      </c>
      <c r="BF79" s="46">
        <f t="shared" si="32"/>
        <v>-2525.9906015266897</v>
      </c>
      <c r="BG79" s="46">
        <f t="shared" si="32"/>
        <v>-18570.386400766205</v>
      </c>
      <c r="BH79" s="46">
        <f t="shared" si="32"/>
        <v>-21238.711680879002</v>
      </c>
      <c r="BI79" s="46">
        <f t="shared" si="32"/>
        <v>698.54089399322402</v>
      </c>
      <c r="BJ79" s="46">
        <f t="shared" si="31"/>
        <v>1920.1922493043821</v>
      </c>
      <c r="BK79" s="46">
        <f t="shared" si="31"/>
        <v>11689.975801820518</v>
      </c>
      <c r="BL79" s="46">
        <f t="shared" si="31"/>
        <v>-5948.8646580199711</v>
      </c>
      <c r="BM79" s="1">
        <v>35</v>
      </c>
      <c r="BN79" s="60">
        <f t="shared" si="21"/>
        <v>636062800.69996524</v>
      </c>
      <c r="BO79" s="60">
        <f t="shared" si="21"/>
        <v>-393422101.14700305</v>
      </c>
      <c r="BP79" s="60">
        <f t="shared" si="21"/>
        <v>-658583359.80520892</v>
      </c>
      <c r="BQ79" s="60">
        <f t="shared" si="21"/>
        <v>589630997.86342871</v>
      </c>
      <c r="BR79" s="60">
        <f t="shared" si="21"/>
        <v>-184337436.02910256</v>
      </c>
      <c r="BS79" s="60">
        <f t="shared" si="21"/>
        <v>348765583.90593845</v>
      </c>
      <c r="BT79" s="60">
        <f t="shared" si="21"/>
        <v>-63706204.140745692</v>
      </c>
      <c r="BU79" s="60">
        <f t="shared" si="21"/>
        <v>-468350446.8720755</v>
      </c>
      <c r="BV79" s="60">
        <f t="shared" si="21"/>
        <v>-535646372.24330598</v>
      </c>
      <c r="BW79" s="60">
        <f t="shared" si="22"/>
        <v>17617400.779909737</v>
      </c>
      <c r="BX79" s="60">
        <f t="shared" si="18"/>
        <v>48427796.742281668</v>
      </c>
      <c r="BY79" s="60">
        <f t="shared" si="19"/>
        <v>294824527.2096436</v>
      </c>
      <c r="BZ79" s="60">
        <f t="shared" si="20"/>
        <v>-150032065.07594454</v>
      </c>
    </row>
    <row r="80" spans="1:78">
      <c r="A80" s="2">
        <v>43101</v>
      </c>
      <c r="B80" s="8">
        <f>'WA Sch. 1-2'!B81</f>
        <v>1095.1500000000001</v>
      </c>
      <c r="C80" s="8">
        <f>'WA Sch. 1-2'!C81</f>
        <v>1199353.5225000002</v>
      </c>
      <c r="D80" s="8">
        <f>'WA Sch. 1-2'!D81</f>
        <v>0</v>
      </c>
      <c r="E80" s="8">
        <f>'WA Sch. 1-2'!E81</f>
        <v>970.5</v>
      </c>
      <c r="F80" s="8">
        <f t="shared" si="25"/>
        <v>941870.25</v>
      </c>
      <c r="G80" s="8">
        <f>'WA Sch. 1-2'!G81</f>
        <v>0</v>
      </c>
      <c r="H80" s="8">
        <f t="shared" si="26"/>
        <v>124.65000000000009</v>
      </c>
      <c r="I80" s="8">
        <f t="shared" si="26"/>
        <v>257483.2725000002</v>
      </c>
      <c r="J80" s="8">
        <f t="shared" si="26"/>
        <v>0</v>
      </c>
      <c r="K80" s="9">
        <v>5</v>
      </c>
      <c r="L80" s="9">
        <v>4983146</v>
      </c>
      <c r="M80" s="9">
        <v>-109811</v>
      </c>
      <c r="N80" s="9">
        <f t="shared" si="27"/>
        <v>4873335</v>
      </c>
      <c r="O80" s="9">
        <f t="shared" si="28"/>
        <v>974667</v>
      </c>
      <c r="P80" s="8">
        <f t="shared" si="29"/>
        <v>33509.502054920908</v>
      </c>
      <c r="Q80" s="8">
        <f t="shared" si="30"/>
        <v>1008176.5020549209</v>
      </c>
      <c r="R80" s="9">
        <f t="shared" si="23"/>
        <v>5040882.510274604</v>
      </c>
      <c r="S80" s="21"/>
      <c r="U80" s="2">
        <v>43101</v>
      </c>
      <c r="V80" s="8">
        <f t="shared" si="24"/>
        <v>970.5</v>
      </c>
      <c r="W80" s="7">
        <v>37</v>
      </c>
      <c r="X80" s="7">
        <f t="shared" si="11"/>
        <v>1369</v>
      </c>
      <c r="Y80" s="7">
        <v>0</v>
      </c>
      <c r="Z80" s="7">
        <v>0</v>
      </c>
      <c r="AA80" s="7">
        <v>0</v>
      </c>
      <c r="AB80" s="7">
        <v>0</v>
      </c>
      <c r="AC80" s="7">
        <v>0</v>
      </c>
      <c r="AD80" s="7">
        <v>0</v>
      </c>
      <c r="AE80" s="7">
        <v>0</v>
      </c>
      <c r="AF80" s="7">
        <v>0</v>
      </c>
      <c r="AG80" s="7">
        <v>0</v>
      </c>
      <c r="AH80" s="8">
        <f t="shared" si="33"/>
        <v>974667</v>
      </c>
      <c r="AJ80" s="17">
        <v>36</v>
      </c>
      <c r="AK80" s="17">
        <v>989994.01635106222</v>
      </c>
      <c r="AL80" s="17">
        <v>6635.183648937731</v>
      </c>
      <c r="AM80" s="17">
        <v>0.32596288855365779</v>
      </c>
      <c r="AT80" s="1">
        <v>36</v>
      </c>
      <c r="AU80" s="7">
        <f t="shared" si="34"/>
        <v>58</v>
      </c>
      <c r="AV80" s="52">
        <f t="shared" si="13"/>
        <v>0.59870129870129873</v>
      </c>
      <c r="AW80" s="52">
        <f t="shared" si="14"/>
        <v>0.24998699925533718</v>
      </c>
      <c r="AX80" s="43"/>
      <c r="AY80" s="1">
        <v>36</v>
      </c>
      <c r="AZ80" s="46">
        <f t="shared" si="15"/>
        <v>6635.183648937731</v>
      </c>
      <c r="BA80" s="46">
        <f t="shared" si="32"/>
        <v>25220.285499969497</v>
      </c>
      <c r="BB80" s="46">
        <f t="shared" si="32"/>
        <v>-15599.430908404174</v>
      </c>
      <c r="BC80" s="46">
        <f t="shared" si="32"/>
        <v>-26113.239669947652</v>
      </c>
      <c r="BD80" s="46">
        <f t="shared" si="32"/>
        <v>23379.235649975017</v>
      </c>
      <c r="BE80" s="46">
        <f t="shared" si="32"/>
        <v>-7309.0939446075354</v>
      </c>
      <c r="BF80" s="46">
        <f t="shared" si="32"/>
        <v>13828.772235998884</v>
      </c>
      <c r="BG80" s="46">
        <f t="shared" si="32"/>
        <v>-2525.9906015266897</v>
      </c>
      <c r="BH80" s="46">
        <f t="shared" si="32"/>
        <v>-18570.386400766205</v>
      </c>
      <c r="BI80" s="46">
        <f t="shared" si="32"/>
        <v>-21238.711680879002</v>
      </c>
      <c r="BJ80" s="46">
        <f t="shared" si="31"/>
        <v>698.54089399322402</v>
      </c>
      <c r="BK80" s="46">
        <f t="shared" si="31"/>
        <v>1920.1922493043821</v>
      </c>
      <c r="BL80" s="46">
        <f t="shared" si="31"/>
        <v>11689.975801820518</v>
      </c>
      <c r="BM80" s="1">
        <v>36</v>
      </c>
      <c r="BN80" s="60">
        <f t="shared" si="21"/>
        <v>44025662.055128932</v>
      </c>
      <c r="BO80" s="60">
        <f t="shared" si="21"/>
        <v>167341225.9709349</v>
      </c>
      <c r="BP80" s="60">
        <f t="shared" si="21"/>
        <v>-103505088.89617608</v>
      </c>
      <c r="BQ80" s="60">
        <f t="shared" si="21"/>
        <v>-173266140.87882629</v>
      </c>
      <c r="BR80" s="60">
        <f t="shared" si="21"/>
        <v>155125522.1093725</v>
      </c>
      <c r="BS80" s="60">
        <f t="shared" si="21"/>
        <v>-48497180.629809618</v>
      </c>
      <c r="BT80" s="60">
        <f t="shared" si="21"/>
        <v>91756443.425181255</v>
      </c>
      <c r="BU80" s="60">
        <f t="shared" si="21"/>
        <v>-16760411.536620798</v>
      </c>
      <c r="BV80" s="60">
        <f t="shared" si="21"/>
        <v>-123217924.200818</v>
      </c>
      <c r="BW80" s="60">
        <f t="shared" si="22"/>
        <v>-140922752.46946928</v>
      </c>
      <c r="BX80" s="60">
        <f t="shared" si="18"/>
        <v>4634947.117937251</v>
      </c>
      <c r="BY80" s="60">
        <f t="shared" si="19"/>
        <v>12740828.21540031</v>
      </c>
      <c r="BZ80" s="60">
        <f t="shared" si="20"/>
        <v>77565136.296714902</v>
      </c>
    </row>
    <row r="81" spans="1:78">
      <c r="A81" s="2">
        <v>43132</v>
      </c>
      <c r="B81" s="8">
        <f>'WA Sch. 1-2'!B82</f>
        <v>932.76424999999995</v>
      </c>
      <c r="C81" s="8">
        <f>'WA Sch. 1-2'!C82</f>
        <v>870049.14607806236</v>
      </c>
      <c r="D81" s="8">
        <f>'WA Sch. 1-2'!D82</f>
        <v>0</v>
      </c>
      <c r="E81" s="8">
        <f>'WA Sch. 1-2'!E82</f>
        <v>974</v>
      </c>
      <c r="F81" s="8">
        <f t="shared" si="25"/>
        <v>948676</v>
      </c>
      <c r="G81" s="8">
        <f>'WA Sch. 1-2'!G82</f>
        <v>0</v>
      </c>
      <c r="H81" s="8">
        <f t="shared" si="26"/>
        <v>-41.235750000000053</v>
      </c>
      <c r="I81" s="8">
        <f t="shared" si="26"/>
        <v>-78626.85392193764</v>
      </c>
      <c r="J81" s="8">
        <f t="shared" si="26"/>
        <v>0</v>
      </c>
      <c r="K81" s="9">
        <v>5</v>
      </c>
      <c r="L81" s="9">
        <v>4873335</v>
      </c>
      <c r="M81" s="9">
        <v>-460701</v>
      </c>
      <c r="N81" s="9">
        <f t="shared" si="27"/>
        <v>4412634</v>
      </c>
      <c r="O81" s="9">
        <f t="shared" si="28"/>
        <v>882526.8</v>
      </c>
      <c r="P81" s="8">
        <f t="shared" si="29"/>
        <v>-11085.354587735304</v>
      </c>
      <c r="Q81" s="8">
        <f t="shared" si="30"/>
        <v>871441.44541226479</v>
      </c>
      <c r="R81" s="9">
        <f t="shared" si="23"/>
        <v>4357207.2270613238</v>
      </c>
      <c r="S81" s="21"/>
      <c r="U81" s="2">
        <v>43132</v>
      </c>
      <c r="V81" s="8">
        <f t="shared" si="24"/>
        <v>974</v>
      </c>
      <c r="W81" s="7">
        <v>38</v>
      </c>
      <c r="X81" s="7">
        <f t="shared" si="11"/>
        <v>1444</v>
      </c>
      <c r="Y81" s="7">
        <v>1</v>
      </c>
      <c r="Z81" s="7">
        <v>0</v>
      </c>
      <c r="AA81" s="7">
        <v>0</v>
      </c>
      <c r="AB81" s="7">
        <v>0</v>
      </c>
      <c r="AC81" s="7">
        <v>0</v>
      </c>
      <c r="AD81" s="7">
        <v>0</v>
      </c>
      <c r="AE81" s="7">
        <v>0</v>
      </c>
      <c r="AF81" s="7">
        <v>0</v>
      </c>
      <c r="AG81" s="7">
        <v>0</v>
      </c>
      <c r="AH81" s="8">
        <f t="shared" si="33"/>
        <v>882526.8</v>
      </c>
      <c r="AJ81" s="17">
        <v>37</v>
      </c>
      <c r="AK81" s="17">
        <v>933026.5674763968</v>
      </c>
      <c r="AL81" s="17">
        <v>41640.432523603202</v>
      </c>
      <c r="AM81" s="17">
        <v>2.0456458154237231</v>
      </c>
      <c r="AT81" s="1">
        <v>37</v>
      </c>
      <c r="AU81" s="7">
        <f t="shared" si="34"/>
        <v>94</v>
      </c>
      <c r="AV81" s="52">
        <f t="shared" si="13"/>
        <v>0.97272727272727277</v>
      </c>
      <c r="AW81" s="52">
        <f t="shared" si="14"/>
        <v>1.9224794690779812</v>
      </c>
      <c r="AX81" s="43"/>
      <c r="AY81" s="1">
        <v>37</v>
      </c>
      <c r="AZ81" s="46">
        <f t="shared" si="15"/>
        <v>41640.432523603202</v>
      </c>
      <c r="BA81" s="46">
        <f t="shared" si="32"/>
        <v>6635.183648937731</v>
      </c>
      <c r="BB81" s="46">
        <f t="shared" si="32"/>
        <v>25220.285499969497</v>
      </c>
      <c r="BC81" s="46">
        <f t="shared" si="32"/>
        <v>-15599.430908404174</v>
      </c>
      <c r="BD81" s="46">
        <f t="shared" si="32"/>
        <v>-26113.239669947652</v>
      </c>
      <c r="BE81" s="46">
        <f t="shared" si="32"/>
        <v>23379.235649975017</v>
      </c>
      <c r="BF81" s="46">
        <f t="shared" si="32"/>
        <v>-7309.0939446075354</v>
      </c>
      <c r="BG81" s="46">
        <f t="shared" si="32"/>
        <v>13828.772235998884</v>
      </c>
      <c r="BH81" s="46">
        <f t="shared" si="32"/>
        <v>-2525.9906015266897</v>
      </c>
      <c r="BI81" s="46">
        <f t="shared" si="32"/>
        <v>-18570.386400766205</v>
      </c>
      <c r="BJ81" s="46">
        <f t="shared" si="31"/>
        <v>-21238.711680879002</v>
      </c>
      <c r="BK81" s="46">
        <f t="shared" si="31"/>
        <v>698.54089399322402</v>
      </c>
      <c r="BL81" s="46">
        <f t="shared" si="31"/>
        <v>1920.1922493043821</v>
      </c>
      <c r="BM81" s="1">
        <v>37</v>
      </c>
      <c r="BN81" s="60">
        <f t="shared" si="21"/>
        <v>1733925620.7527404</v>
      </c>
      <c r="BO81" s="60">
        <f t="shared" si="21"/>
        <v>276291917.01530069</v>
      </c>
      <c r="BP81" s="60">
        <f t="shared" si="21"/>
        <v>1050183596.5874795</v>
      </c>
      <c r="BQ81" s="60">
        <f t="shared" si="21"/>
        <v>-649567050.14801753</v>
      </c>
      <c r="BR81" s="60">
        <f t="shared" si="21"/>
        <v>-1087366594.4491355</v>
      </c>
      <c r="BS81" s="60">
        <f t="shared" si="21"/>
        <v>973521484.5361948</v>
      </c>
      <c r="BT81" s="60">
        <f t="shared" si="21"/>
        <v>-304353833.20911115</v>
      </c>
      <c r="BU81" s="60">
        <f t="shared" si="21"/>
        <v>575836057.17738175</v>
      </c>
      <c r="BV81" s="60">
        <f t="shared" si="21"/>
        <v>-105183341.19813296</v>
      </c>
      <c r="BW81" s="60">
        <f t="shared" si="22"/>
        <v>-773278921.85834658</v>
      </c>
      <c r="BX81" s="60">
        <f t="shared" si="18"/>
        <v>-884389140.63590777</v>
      </c>
      <c r="BY81" s="60">
        <f t="shared" si="19"/>
        <v>29087544.961296909</v>
      </c>
      <c r="BZ81" s="60">
        <f t="shared" si="20"/>
        <v>79957635.789499432</v>
      </c>
    </row>
    <row r="82" spans="1:78">
      <c r="A82" s="2">
        <v>43160</v>
      </c>
      <c r="B82" s="8">
        <f>'WA Sch. 1-2'!B83</f>
        <v>767.35</v>
      </c>
      <c r="C82" s="8">
        <f>'WA Sch. 1-2'!C83</f>
        <v>588826.02250000008</v>
      </c>
      <c r="D82" s="8">
        <f>'WA Sch. 1-2'!D83</f>
        <v>0</v>
      </c>
      <c r="E82" s="8">
        <f>'WA Sch. 1-2'!E83</f>
        <v>767</v>
      </c>
      <c r="F82" s="8">
        <f t="shared" si="25"/>
        <v>588289</v>
      </c>
      <c r="G82" s="8">
        <f>'WA Sch. 1-2'!G83</f>
        <v>0</v>
      </c>
      <c r="H82" s="8">
        <f t="shared" si="26"/>
        <v>0.35000000000002274</v>
      </c>
      <c r="I82" s="8">
        <f t="shared" si="26"/>
        <v>537.02250000007916</v>
      </c>
      <c r="J82" s="8">
        <f t="shared" si="26"/>
        <v>0</v>
      </c>
      <c r="K82" s="9">
        <v>5</v>
      </c>
      <c r="L82" s="9">
        <v>4412634</v>
      </c>
      <c r="M82" s="9">
        <v>-165653</v>
      </c>
      <c r="N82" s="9">
        <f t="shared" si="27"/>
        <v>4246981</v>
      </c>
      <c r="O82" s="9">
        <f t="shared" si="28"/>
        <v>849396.2</v>
      </c>
      <c r="P82" s="8">
        <f t="shared" si="29"/>
        <v>94.090057915949231</v>
      </c>
      <c r="Q82" s="8">
        <f t="shared" si="30"/>
        <v>849490.29005791584</v>
      </c>
      <c r="R82" s="9">
        <f t="shared" si="23"/>
        <v>4247451.4502895791</v>
      </c>
      <c r="S82" s="21"/>
      <c r="U82" s="2">
        <v>43160</v>
      </c>
      <c r="V82" s="8">
        <f t="shared" si="24"/>
        <v>767</v>
      </c>
      <c r="W82" s="7">
        <v>39</v>
      </c>
      <c r="X82" s="7">
        <f t="shared" si="11"/>
        <v>1521</v>
      </c>
      <c r="Y82" s="7">
        <v>0</v>
      </c>
      <c r="Z82" s="7">
        <v>1</v>
      </c>
      <c r="AA82" s="7">
        <v>0</v>
      </c>
      <c r="AB82" s="7">
        <v>0</v>
      </c>
      <c r="AC82" s="7">
        <v>0</v>
      </c>
      <c r="AD82" s="7">
        <v>0</v>
      </c>
      <c r="AE82" s="7">
        <v>0</v>
      </c>
      <c r="AF82" s="7">
        <v>0</v>
      </c>
      <c r="AG82" s="7">
        <v>0</v>
      </c>
      <c r="AH82" s="8">
        <f t="shared" si="33"/>
        <v>849396.2</v>
      </c>
      <c r="AJ82" s="17">
        <v>38</v>
      </c>
      <c r="AK82" s="17">
        <v>878358.80165725318</v>
      </c>
      <c r="AL82" s="17">
        <v>4167.9983427468687</v>
      </c>
      <c r="AM82" s="17">
        <v>0.20475888101546927</v>
      </c>
      <c r="AT82" s="1">
        <v>38</v>
      </c>
      <c r="AU82" s="7">
        <f t="shared" si="34"/>
        <v>54</v>
      </c>
      <c r="AV82" s="52">
        <f t="shared" si="13"/>
        <v>0.55714285714285716</v>
      </c>
      <c r="AW82" s="52">
        <f t="shared" si="14"/>
        <v>0.14372923370582419</v>
      </c>
      <c r="AX82" s="43"/>
      <c r="AY82" s="1">
        <v>38</v>
      </c>
      <c r="AZ82" s="46">
        <f t="shared" si="15"/>
        <v>4167.9983427468687</v>
      </c>
      <c r="BA82" s="46">
        <f t="shared" si="32"/>
        <v>41640.432523603202</v>
      </c>
      <c r="BB82" s="46">
        <f t="shared" si="32"/>
        <v>6635.183648937731</v>
      </c>
      <c r="BC82" s="46">
        <f t="shared" si="32"/>
        <v>25220.285499969497</v>
      </c>
      <c r="BD82" s="46">
        <f t="shared" si="32"/>
        <v>-15599.430908404174</v>
      </c>
      <c r="BE82" s="46">
        <f t="shared" si="32"/>
        <v>-26113.239669947652</v>
      </c>
      <c r="BF82" s="46">
        <f t="shared" si="32"/>
        <v>23379.235649975017</v>
      </c>
      <c r="BG82" s="46">
        <f t="shared" si="32"/>
        <v>-7309.0939446075354</v>
      </c>
      <c r="BH82" s="46">
        <f t="shared" si="32"/>
        <v>13828.772235998884</v>
      </c>
      <c r="BI82" s="46">
        <f t="shared" si="32"/>
        <v>-2525.9906015266897</v>
      </c>
      <c r="BJ82" s="46">
        <f t="shared" si="31"/>
        <v>-18570.386400766205</v>
      </c>
      <c r="BK82" s="46">
        <f t="shared" si="31"/>
        <v>-21238.711680879002</v>
      </c>
      <c r="BL82" s="46">
        <f t="shared" si="31"/>
        <v>698.54089399322402</v>
      </c>
      <c r="BM82" s="1">
        <v>38</v>
      </c>
      <c r="BN82" s="60">
        <f t="shared" si="21"/>
        <v>17372210.185139582</v>
      </c>
      <c r="BO82" s="60">
        <f t="shared" si="21"/>
        <v>173557253.7496351</v>
      </c>
      <c r="BP82" s="60">
        <f t="shared" si="21"/>
        <v>27655434.452592209</v>
      </c>
      <c r="BQ82" s="60">
        <f t="shared" si="21"/>
        <v>105118108.167472</v>
      </c>
      <c r="BR82" s="60">
        <f t="shared" si="21"/>
        <v>-65018402.174021423</v>
      </c>
      <c r="BS82" s="60">
        <f t="shared" si="21"/>
        <v>-108839939.66809081</v>
      </c>
      <c r="BT82" s="60">
        <f t="shared" si="21"/>
        <v>97444615.443780869</v>
      </c>
      <c r="BU82" s="60">
        <f t="shared" si="21"/>
        <v>-30464291.448104981</v>
      </c>
      <c r="BV82" s="60">
        <f t="shared" si="21"/>
        <v>57638299.761864968</v>
      </c>
      <c r="BW82" s="60">
        <f t="shared" si="22"/>
        <v>-10528324.640957618</v>
      </c>
      <c r="BX82" s="60">
        <f t="shared" si="18"/>
        <v>-77401339.7425607</v>
      </c>
      <c r="BY82" s="60">
        <f t="shared" si="19"/>
        <v>-88522915.087980062</v>
      </c>
      <c r="BZ82" s="60">
        <f t="shared" si="20"/>
        <v>2911517.2885040543</v>
      </c>
    </row>
    <row r="83" spans="1:78">
      <c r="A83" s="2">
        <v>43191</v>
      </c>
      <c r="B83" s="8">
        <f>'WA Sch. 1-2'!B84</f>
        <v>547.15</v>
      </c>
      <c r="C83" s="8">
        <f>'WA Sch. 1-2'!C84</f>
        <v>299373.1225</v>
      </c>
      <c r="D83" s="8">
        <f>'WA Sch. 1-2'!D84</f>
        <v>0.375</v>
      </c>
      <c r="E83" s="8">
        <f>'WA Sch. 1-2'!E84</f>
        <v>548.5</v>
      </c>
      <c r="F83" s="8">
        <f t="shared" si="25"/>
        <v>300852.25</v>
      </c>
      <c r="G83" s="8">
        <f>'WA Sch. 1-2'!G84</f>
        <v>0.5</v>
      </c>
      <c r="H83" s="8">
        <f t="shared" si="26"/>
        <v>-1.3500000000000227</v>
      </c>
      <c r="I83" s="8">
        <f t="shared" si="26"/>
        <v>-1479.1275000000023</v>
      </c>
      <c r="J83" s="8">
        <f t="shared" si="26"/>
        <v>-0.125</v>
      </c>
      <c r="K83" s="9">
        <v>5</v>
      </c>
      <c r="L83" s="9">
        <v>4246981</v>
      </c>
      <c r="M83" s="15">
        <f>AVERAGE(M71,M59,M47)</f>
        <v>-215873.33333333334</v>
      </c>
      <c r="N83" s="9">
        <f t="shared" si="27"/>
        <v>4031107.6666666665</v>
      </c>
      <c r="O83" s="9">
        <f t="shared" si="28"/>
        <v>806221.53333333333</v>
      </c>
      <c r="P83" s="8">
        <f t="shared" si="29"/>
        <v>-362.91879481864385</v>
      </c>
      <c r="Q83" s="8">
        <f t="shared" si="30"/>
        <v>805858.61453851464</v>
      </c>
      <c r="R83" s="9">
        <f t="shared" si="23"/>
        <v>4029293.0726925731</v>
      </c>
      <c r="S83" s="21"/>
      <c r="U83" s="2">
        <v>43191</v>
      </c>
      <c r="V83" s="8">
        <f t="shared" si="24"/>
        <v>548.5</v>
      </c>
      <c r="W83" s="7">
        <v>40</v>
      </c>
      <c r="X83" s="7">
        <f t="shared" si="11"/>
        <v>1600</v>
      </c>
      <c r="Y83" s="7">
        <v>0</v>
      </c>
      <c r="Z83" s="7">
        <v>0</v>
      </c>
      <c r="AA83" s="7">
        <v>0</v>
      </c>
      <c r="AB83" s="7">
        <v>0</v>
      </c>
      <c r="AC83" s="7">
        <v>0</v>
      </c>
      <c r="AD83" s="7">
        <v>0</v>
      </c>
      <c r="AE83" s="7">
        <v>0</v>
      </c>
      <c r="AF83" s="7">
        <v>0</v>
      </c>
      <c r="AG83" s="7">
        <v>0</v>
      </c>
      <c r="AH83" s="8">
        <f t="shared" si="33"/>
        <v>806221.53333333333</v>
      </c>
      <c r="AJ83" s="17">
        <v>39</v>
      </c>
      <c r="AK83" s="17">
        <v>864818.23661553301</v>
      </c>
      <c r="AL83" s="17">
        <v>-15422.036615533056</v>
      </c>
      <c r="AM83" s="17">
        <v>-0.75762961035513132</v>
      </c>
      <c r="AT83" s="1">
        <v>39</v>
      </c>
      <c r="AU83" s="7">
        <f t="shared" si="34"/>
        <v>24</v>
      </c>
      <c r="AV83" s="52">
        <f t="shared" si="13"/>
        <v>0.24545454545454545</v>
      </c>
      <c r="AW83" s="52">
        <f t="shared" si="14"/>
        <v>-0.68886362670887458</v>
      </c>
      <c r="AX83" s="43"/>
      <c r="AY83" s="1">
        <v>39</v>
      </c>
      <c r="AZ83" s="46">
        <f t="shared" si="15"/>
        <v>-15422.036615533056</v>
      </c>
      <c r="BA83" s="46">
        <f t="shared" si="32"/>
        <v>4167.9983427468687</v>
      </c>
      <c r="BB83" s="46">
        <f t="shared" si="32"/>
        <v>41640.432523603202</v>
      </c>
      <c r="BC83" s="46">
        <f t="shared" si="32"/>
        <v>6635.183648937731</v>
      </c>
      <c r="BD83" s="46">
        <f t="shared" si="32"/>
        <v>25220.285499969497</v>
      </c>
      <c r="BE83" s="46">
        <f t="shared" si="32"/>
        <v>-15599.430908404174</v>
      </c>
      <c r="BF83" s="46">
        <f t="shared" si="32"/>
        <v>-26113.239669947652</v>
      </c>
      <c r="BG83" s="46">
        <f t="shared" si="32"/>
        <v>23379.235649975017</v>
      </c>
      <c r="BH83" s="46">
        <f t="shared" si="32"/>
        <v>-7309.0939446075354</v>
      </c>
      <c r="BI83" s="46">
        <f t="shared" si="32"/>
        <v>13828.772235998884</v>
      </c>
      <c r="BJ83" s="46">
        <f t="shared" si="31"/>
        <v>-2525.9906015266897</v>
      </c>
      <c r="BK83" s="46">
        <f t="shared" si="31"/>
        <v>-18570.386400766205</v>
      </c>
      <c r="BL83" s="46">
        <f t="shared" si="31"/>
        <v>-21238.711680879002</v>
      </c>
      <c r="BM83" s="1">
        <v>39</v>
      </c>
      <c r="BN83" s="60">
        <f t="shared" si="21"/>
        <v>237839213.37084618</v>
      </c>
      <c r="BO83" s="60">
        <f t="shared" si="21"/>
        <v>-64279023.055321872</v>
      </c>
      <c r="BP83" s="60">
        <f t="shared" si="21"/>
        <v>-642180275.06564534</v>
      </c>
      <c r="BQ83" s="60">
        <f t="shared" si="21"/>
        <v>-102328045.1847028</v>
      </c>
      <c r="BR83" s="60">
        <f t="shared" si="21"/>
        <v>-388948166.43472821</v>
      </c>
      <c r="BS83" s="60">
        <f t="shared" si="21"/>
        <v>240574994.65089121</v>
      </c>
      <c r="BT83" s="60">
        <f t="shared" si="21"/>
        <v>402719338.3401283</v>
      </c>
      <c r="BU83" s="60">
        <f t="shared" si="21"/>
        <v>-360555428.23709148</v>
      </c>
      <c r="BV83" s="60">
        <f t="shared" si="21"/>
        <v>112721114.44011123</v>
      </c>
      <c r="BW83" s="60">
        <f t="shared" si="22"/>
        <v>-213267831.77144152</v>
      </c>
      <c r="BX83" s="60">
        <f t="shared" si="18"/>
        <v>38955919.547239266</v>
      </c>
      <c r="BY83" s="60">
        <f t="shared" si="19"/>
        <v>286393179.03721786</v>
      </c>
      <c r="BZ83" s="60">
        <f t="shared" si="20"/>
        <v>327544189.20927024</v>
      </c>
    </row>
    <row r="84" spans="1:78">
      <c r="A84" s="2">
        <v>43221</v>
      </c>
      <c r="B84" s="8">
        <f>'WA Sch. 1-2'!B85</f>
        <v>290.02499999999998</v>
      </c>
      <c r="C84" s="8">
        <f>'WA Sch. 1-2'!C85</f>
        <v>84114.500624999986</v>
      </c>
      <c r="D84" s="8">
        <f>'WA Sch. 1-2'!D85</f>
        <v>14.95</v>
      </c>
      <c r="E84" s="8">
        <f>'WA Sch. 1-2'!E85</f>
        <v>129</v>
      </c>
      <c r="F84" s="8">
        <f t="shared" si="25"/>
        <v>16641</v>
      </c>
      <c r="G84" s="8">
        <f>'WA Sch. 1-2'!G85</f>
        <v>34.5</v>
      </c>
      <c r="H84" s="8">
        <f t="shared" si="26"/>
        <v>161.02499999999998</v>
      </c>
      <c r="I84" s="8">
        <f t="shared" si="26"/>
        <v>67473.500624999986</v>
      </c>
      <c r="J84" s="8">
        <f t="shared" si="26"/>
        <v>-19.55</v>
      </c>
      <c r="K84" s="9">
        <v>5</v>
      </c>
      <c r="L84" s="9">
        <v>3925542</v>
      </c>
      <c r="M84" s="15">
        <f>AVERAGE(M72,M60,M48)</f>
        <v>-234199.66666666666</v>
      </c>
      <c r="N84" s="9">
        <f t="shared" si="27"/>
        <v>3691342.3333333335</v>
      </c>
      <c r="O84" s="9">
        <f t="shared" si="28"/>
        <v>738268.46666666667</v>
      </c>
      <c r="P84" s="8">
        <f t="shared" si="29"/>
        <v>43288.147359756396</v>
      </c>
      <c r="Q84" s="8">
        <f t="shared" si="30"/>
        <v>781556.61402642308</v>
      </c>
      <c r="R84" s="9">
        <f t="shared" si="23"/>
        <v>3907783.0701321154</v>
      </c>
      <c r="S84" s="21"/>
      <c r="U84" s="2">
        <v>43221</v>
      </c>
      <c r="V84" s="8">
        <f t="shared" si="24"/>
        <v>129</v>
      </c>
      <c r="W84" s="7">
        <v>41</v>
      </c>
      <c r="X84" s="7">
        <f t="shared" si="11"/>
        <v>1681</v>
      </c>
      <c r="Y84" s="7">
        <v>0</v>
      </c>
      <c r="Z84" s="7">
        <v>0</v>
      </c>
      <c r="AA84" s="7">
        <v>0</v>
      </c>
      <c r="AB84" s="7">
        <v>0</v>
      </c>
      <c r="AC84" s="7">
        <v>0</v>
      </c>
      <c r="AD84" s="7">
        <v>0</v>
      </c>
      <c r="AE84" s="7">
        <v>0</v>
      </c>
      <c r="AF84" s="7">
        <v>0</v>
      </c>
      <c r="AG84" s="7">
        <v>0</v>
      </c>
      <c r="AH84" s="8">
        <f t="shared" si="33"/>
        <v>738268.46666666667</v>
      </c>
      <c r="AJ84" s="17">
        <v>40</v>
      </c>
      <c r="AK84" s="17">
        <v>823164.38155647973</v>
      </c>
      <c r="AL84" s="17">
        <v>-16942.8482231464</v>
      </c>
      <c r="AM84" s="17">
        <v>-0.8323416561389646</v>
      </c>
      <c r="AT84" s="1">
        <v>40</v>
      </c>
      <c r="AU84" s="7">
        <f t="shared" si="34"/>
        <v>20</v>
      </c>
      <c r="AV84" s="52">
        <f t="shared" si="13"/>
        <v>0.20389610389610391</v>
      </c>
      <c r="AW84" s="52">
        <f t="shared" si="14"/>
        <v>-0.82778511171559366</v>
      </c>
      <c r="AX84" s="43"/>
      <c r="AY84" s="1">
        <v>40</v>
      </c>
      <c r="AZ84" s="46">
        <f t="shared" si="15"/>
        <v>-16942.8482231464</v>
      </c>
      <c r="BA84" s="46">
        <f t="shared" si="32"/>
        <v>-15422.036615533056</v>
      </c>
      <c r="BB84" s="46">
        <f t="shared" si="32"/>
        <v>4167.9983427468687</v>
      </c>
      <c r="BC84" s="46">
        <f t="shared" si="32"/>
        <v>41640.432523603202</v>
      </c>
      <c r="BD84" s="46">
        <f t="shared" si="32"/>
        <v>6635.183648937731</v>
      </c>
      <c r="BE84" s="46">
        <f t="shared" si="32"/>
        <v>25220.285499969497</v>
      </c>
      <c r="BF84" s="46">
        <f t="shared" si="32"/>
        <v>-15599.430908404174</v>
      </c>
      <c r="BG84" s="46">
        <f t="shared" si="32"/>
        <v>-26113.239669947652</v>
      </c>
      <c r="BH84" s="46">
        <f t="shared" si="32"/>
        <v>23379.235649975017</v>
      </c>
      <c r="BI84" s="46">
        <f t="shared" si="32"/>
        <v>-7309.0939446075354</v>
      </c>
      <c r="BJ84" s="46">
        <f t="shared" si="31"/>
        <v>13828.772235998884</v>
      </c>
      <c r="BK84" s="46">
        <f t="shared" si="31"/>
        <v>-2525.9906015266897</v>
      </c>
      <c r="BL84" s="46">
        <f t="shared" si="31"/>
        <v>-18570.386400766205</v>
      </c>
      <c r="BM84" s="1">
        <v>40</v>
      </c>
      <c r="BN84" s="60">
        <f t="shared" si="21"/>
        <v>287060105.91257948</v>
      </c>
      <c r="BO84" s="60">
        <f t="shared" si="21"/>
        <v>261293225.66878709</v>
      </c>
      <c r="BP84" s="60">
        <f t="shared" si="21"/>
        <v>-70617763.3154843</v>
      </c>
      <c r="BQ84" s="60">
        <f t="shared" si="21"/>
        <v>-705507528.19358122</v>
      </c>
      <c r="BR84" s="60">
        <f t="shared" si="21"/>
        <v>-112418909.49665338</v>
      </c>
      <c r="BS84" s="60">
        <f t="shared" si="21"/>
        <v>-427303469.37040418</v>
      </c>
      <c r="BT84" s="60">
        <f t="shared" si="21"/>
        <v>264298790.24855486</v>
      </c>
      <c r="BU84" s="60">
        <f t="shared" si="21"/>
        <v>442432656.34257418</v>
      </c>
      <c r="BV84" s="60">
        <f t="shared" si="21"/>
        <v>-396110841.19070101</v>
      </c>
      <c r="BW84" s="60">
        <f t="shared" si="22"/>
        <v>123836869.35220699</v>
      </c>
      <c r="BX84" s="60">
        <f t="shared" si="18"/>
        <v>-234298789.10698956</v>
      </c>
      <c r="BY84" s="60">
        <f t="shared" si="19"/>
        <v>42797475.374763459</v>
      </c>
      <c r="BZ84" s="60">
        <f t="shared" si="20"/>
        <v>314635238.23336828</v>
      </c>
    </row>
    <row r="85" spans="1:78">
      <c r="A85" s="2">
        <v>43252</v>
      </c>
      <c r="B85" s="8">
        <f>'WA Sch. 1-2'!B86</f>
        <v>126.95</v>
      </c>
      <c r="C85" s="8">
        <f>'WA Sch. 1-2'!C86</f>
        <v>16116.302500000002</v>
      </c>
      <c r="D85" s="8">
        <f>'WA Sch. 1-2'!D86</f>
        <v>68</v>
      </c>
      <c r="E85" s="8">
        <f>'WA Sch. 1-2'!E86</f>
        <v>108</v>
      </c>
      <c r="F85" s="8">
        <f t="shared" si="25"/>
        <v>11664</v>
      </c>
      <c r="G85" s="8">
        <f>'WA Sch. 1-2'!G86</f>
        <v>29</v>
      </c>
      <c r="H85" s="8">
        <f t="shared" si="26"/>
        <v>18.950000000000003</v>
      </c>
      <c r="I85" s="8">
        <f t="shared" si="26"/>
        <v>4452.3025000000016</v>
      </c>
      <c r="J85" s="8">
        <f t="shared" si="26"/>
        <v>39</v>
      </c>
      <c r="K85" s="9">
        <v>5</v>
      </c>
      <c r="L85" s="9">
        <v>3690093</v>
      </c>
      <c r="M85" s="9">
        <v>-77519</v>
      </c>
      <c r="N85" s="9">
        <f t="shared" si="27"/>
        <v>3612574</v>
      </c>
      <c r="O85" s="9">
        <f t="shared" si="28"/>
        <v>722514.8</v>
      </c>
      <c r="P85" s="8">
        <f t="shared" si="29"/>
        <v>5094.3045643060641</v>
      </c>
      <c r="Q85" s="8">
        <f t="shared" si="30"/>
        <v>727609.10456430609</v>
      </c>
      <c r="R85" s="9">
        <f t="shared" si="23"/>
        <v>3638045.5228215307</v>
      </c>
      <c r="S85" s="21"/>
      <c r="U85" s="2">
        <v>43252</v>
      </c>
      <c r="V85" s="8">
        <f t="shared" si="24"/>
        <v>108</v>
      </c>
      <c r="W85" s="7">
        <v>42</v>
      </c>
      <c r="X85" s="7">
        <f t="shared" si="11"/>
        <v>1764</v>
      </c>
      <c r="Y85" s="7">
        <v>0</v>
      </c>
      <c r="Z85" s="7">
        <v>0</v>
      </c>
      <c r="AA85" s="7">
        <v>0</v>
      </c>
      <c r="AB85" s="7">
        <v>0</v>
      </c>
      <c r="AC85" s="7">
        <v>0</v>
      </c>
      <c r="AD85" s="7">
        <v>0</v>
      </c>
      <c r="AE85" s="7">
        <v>0</v>
      </c>
      <c r="AF85" s="7">
        <v>0</v>
      </c>
      <c r="AG85" s="7">
        <v>0</v>
      </c>
      <c r="AH85" s="8">
        <f t="shared" si="33"/>
        <v>722514.8</v>
      </c>
      <c r="AJ85" s="17">
        <v>41</v>
      </c>
      <c r="AK85" s="17">
        <v>711680.19549816265</v>
      </c>
      <c r="AL85" s="17">
        <v>26588.271168504027</v>
      </c>
      <c r="AM85" s="17">
        <v>1.3061868563534083</v>
      </c>
      <c r="AT85" s="1">
        <v>41</v>
      </c>
      <c r="AU85" s="7">
        <f t="shared" si="34"/>
        <v>90</v>
      </c>
      <c r="AV85" s="52">
        <f t="shared" si="13"/>
        <v>0.9311688311688312</v>
      </c>
      <c r="AW85" s="52">
        <f t="shared" si="14"/>
        <v>1.4845527583117468</v>
      </c>
      <c r="AX85" s="43"/>
      <c r="AY85" s="1">
        <v>41</v>
      </c>
      <c r="AZ85" s="46">
        <f t="shared" si="15"/>
        <v>26588.271168504027</v>
      </c>
      <c r="BA85" s="46">
        <f t="shared" si="32"/>
        <v>-16942.8482231464</v>
      </c>
      <c r="BB85" s="46">
        <f t="shared" si="32"/>
        <v>-15422.036615533056</v>
      </c>
      <c r="BC85" s="46">
        <f t="shared" si="32"/>
        <v>4167.9983427468687</v>
      </c>
      <c r="BD85" s="46">
        <f t="shared" si="32"/>
        <v>41640.432523603202</v>
      </c>
      <c r="BE85" s="46">
        <f t="shared" si="32"/>
        <v>6635.183648937731</v>
      </c>
      <c r="BF85" s="46">
        <f t="shared" si="32"/>
        <v>25220.285499969497</v>
      </c>
      <c r="BG85" s="46">
        <f t="shared" si="32"/>
        <v>-15599.430908404174</v>
      </c>
      <c r="BH85" s="46">
        <f t="shared" si="32"/>
        <v>-26113.239669947652</v>
      </c>
      <c r="BI85" s="46">
        <f t="shared" si="32"/>
        <v>23379.235649975017</v>
      </c>
      <c r="BJ85" s="46">
        <f t="shared" si="31"/>
        <v>-7309.0939446075354</v>
      </c>
      <c r="BK85" s="46">
        <f t="shared" si="31"/>
        <v>13828.772235998884</v>
      </c>
      <c r="BL85" s="46">
        <f t="shared" si="31"/>
        <v>-2525.9906015266897</v>
      </c>
      <c r="BM85" s="1">
        <v>41</v>
      </c>
      <c r="BN85" s="60">
        <f t="shared" si="21"/>
        <v>706936163.72989571</v>
      </c>
      <c r="BO85" s="60">
        <f t="shared" si="21"/>
        <v>-450481042.92382437</v>
      </c>
      <c r="BP85" s="60">
        <f t="shared" si="21"/>
        <v>-410045291.50439239</v>
      </c>
      <c r="BQ85" s="60">
        <f t="shared" si="21"/>
        <v>110819870.16682522</v>
      </c>
      <c r="BR85" s="60">
        <f t="shared" si="21"/>
        <v>1107147111.5113475</v>
      </c>
      <c r="BS85" s="60">
        <f t="shared" si="21"/>
        <v>176418062.11077619</v>
      </c>
      <c r="BT85" s="60">
        <f t="shared" si="21"/>
        <v>670563789.82027256</v>
      </c>
      <c r="BU85" s="60">
        <f t="shared" si="21"/>
        <v>-414761899.06699467</v>
      </c>
      <c r="BV85" s="60">
        <f t="shared" si="21"/>
        <v>-694305897.43270481</v>
      </c>
      <c r="BW85" s="60">
        <f t="shared" si="22"/>
        <v>621613457.17388582</v>
      </c>
      <c r="BX85" s="60">
        <f t="shared" si="18"/>
        <v>-194336171.79529837</v>
      </c>
      <c r="BY85" s="60">
        <f t="shared" si="19"/>
        <v>367683146.13821292</v>
      </c>
      <c r="BZ85" s="60">
        <f t="shared" si="20"/>
        <v>-67161723.082487285</v>
      </c>
    </row>
    <row r="86" spans="1:78">
      <c r="A86" s="2">
        <v>43282</v>
      </c>
      <c r="B86" s="8">
        <f>'WA Sch. 1-2'!B87</f>
        <v>14.1</v>
      </c>
      <c r="C86" s="8">
        <f>'WA Sch. 1-2'!C87</f>
        <v>198.81</v>
      </c>
      <c r="D86" s="8">
        <f>'WA Sch. 1-2'!D87</f>
        <v>240.05</v>
      </c>
      <c r="E86" s="8">
        <f>'WA Sch. 1-2'!E87</f>
        <v>15.5</v>
      </c>
      <c r="F86" s="8">
        <f t="shared" si="25"/>
        <v>240.25</v>
      </c>
      <c r="G86" s="8">
        <f>'WA Sch. 1-2'!G87</f>
        <v>259.5</v>
      </c>
      <c r="H86" s="8">
        <f t="shared" si="26"/>
        <v>-1.4000000000000004</v>
      </c>
      <c r="I86" s="8">
        <f t="shared" si="26"/>
        <v>-41.44</v>
      </c>
      <c r="J86" s="8">
        <f t="shared" si="26"/>
        <v>-19.449999999999989</v>
      </c>
      <c r="K86" s="9">
        <v>5</v>
      </c>
      <c r="L86" s="9">
        <v>3611778</v>
      </c>
      <c r="M86" s="9">
        <v>-40382</v>
      </c>
      <c r="N86" s="9">
        <f t="shared" si="27"/>
        <v>3571396</v>
      </c>
      <c r="O86" s="9">
        <f t="shared" si="28"/>
        <v>714279.2</v>
      </c>
      <c r="P86" s="8">
        <f t="shared" si="29"/>
        <v>-376.36023166377259</v>
      </c>
      <c r="Q86" s="8">
        <f t="shared" si="30"/>
        <v>713902.83976833615</v>
      </c>
      <c r="R86" s="9">
        <f t="shared" si="23"/>
        <v>3569514.1988416808</v>
      </c>
      <c r="S86" s="21"/>
      <c r="U86" s="2">
        <v>43282</v>
      </c>
      <c r="V86" s="8">
        <f t="shared" si="24"/>
        <v>15.5</v>
      </c>
      <c r="W86" s="7">
        <v>43</v>
      </c>
      <c r="X86" s="7">
        <f t="shared" si="11"/>
        <v>1849</v>
      </c>
      <c r="Y86" s="7">
        <v>0</v>
      </c>
      <c r="Z86" s="7">
        <v>0</v>
      </c>
      <c r="AA86" s="7">
        <v>0</v>
      </c>
      <c r="AB86" s="7">
        <v>0</v>
      </c>
      <c r="AC86" s="7">
        <v>0</v>
      </c>
      <c r="AD86" s="7">
        <v>0</v>
      </c>
      <c r="AE86" s="7">
        <v>0</v>
      </c>
      <c r="AF86" s="7">
        <v>0</v>
      </c>
      <c r="AG86" s="7">
        <v>0</v>
      </c>
      <c r="AH86" s="8">
        <f t="shared" si="33"/>
        <v>714279.2</v>
      </c>
      <c r="AJ86" s="17">
        <v>42</v>
      </c>
      <c r="AK86" s="17">
        <v>707371.738789581</v>
      </c>
      <c r="AL86" s="17">
        <v>15143.061210419051</v>
      </c>
      <c r="AM86" s="17">
        <v>0.74392454449746714</v>
      </c>
      <c r="AT86" s="1">
        <v>42</v>
      </c>
      <c r="AU86" s="7">
        <f t="shared" si="34"/>
        <v>73</v>
      </c>
      <c r="AV86" s="52">
        <f t="shared" si="13"/>
        <v>0.75454545454545452</v>
      </c>
      <c r="AW86" s="52">
        <f t="shared" si="14"/>
        <v>0.68886362670887458</v>
      </c>
      <c r="AX86" s="43"/>
      <c r="AY86" s="1">
        <v>42</v>
      </c>
      <c r="AZ86" s="46">
        <f t="shared" si="15"/>
        <v>15143.061210419051</v>
      </c>
      <c r="BA86" s="46">
        <f t="shared" si="32"/>
        <v>26588.271168504027</v>
      </c>
      <c r="BB86" s="46">
        <f t="shared" si="32"/>
        <v>-16942.8482231464</v>
      </c>
      <c r="BC86" s="46">
        <f t="shared" si="32"/>
        <v>-15422.036615533056</v>
      </c>
      <c r="BD86" s="46">
        <f t="shared" si="32"/>
        <v>4167.9983427468687</v>
      </c>
      <c r="BE86" s="46">
        <f t="shared" si="32"/>
        <v>41640.432523603202</v>
      </c>
      <c r="BF86" s="46">
        <f t="shared" si="32"/>
        <v>6635.183648937731</v>
      </c>
      <c r="BG86" s="46">
        <f t="shared" si="32"/>
        <v>25220.285499969497</v>
      </c>
      <c r="BH86" s="46">
        <f t="shared" si="32"/>
        <v>-15599.430908404174</v>
      </c>
      <c r="BI86" s="46">
        <f t="shared" si="32"/>
        <v>-26113.239669947652</v>
      </c>
      <c r="BJ86" s="46">
        <f t="shared" si="31"/>
        <v>23379.235649975017</v>
      </c>
      <c r="BK86" s="46">
        <f t="shared" si="31"/>
        <v>-7309.0939446075354</v>
      </c>
      <c r="BL86" s="46">
        <f t="shared" si="31"/>
        <v>13828.772235998884</v>
      </c>
      <c r="BM86" s="1">
        <v>42</v>
      </c>
      <c r="BN86" s="60">
        <f t="shared" si="21"/>
        <v>229312302.82249424</v>
      </c>
      <c r="BO86" s="60">
        <f t="shared" si="21"/>
        <v>402627817.78387123</v>
      </c>
      <c r="BP86" s="60">
        <f t="shared" si="21"/>
        <v>-256566587.72194538</v>
      </c>
      <c r="BQ86" s="60">
        <f t="shared" si="21"/>
        <v>-233536844.45834088</v>
      </c>
      <c r="BR86" s="60">
        <f t="shared" si="21"/>
        <v>63116254.029138543</v>
      </c>
      <c r="BS86" s="60">
        <f t="shared" si="21"/>
        <v>630563618.5332402</v>
      </c>
      <c r="BT86" s="60">
        <f t="shared" si="21"/>
        <v>100476992.13823292</v>
      </c>
      <c r="BU86" s="60">
        <f t="shared" si="21"/>
        <v>381912327.07027704</v>
      </c>
      <c r="BV86" s="60">
        <f t="shared" si="21"/>
        <v>-236223137.09366721</v>
      </c>
      <c r="BW86" s="60">
        <f t="shared" si="22"/>
        <v>-395434386.72435886</v>
      </c>
      <c r="BX86" s="60">
        <f t="shared" si="18"/>
        <v>354033196.50037801</v>
      </c>
      <c r="BY86" s="60">
        <f t="shared" si="19"/>
        <v>-110682056.99589615</v>
      </c>
      <c r="BZ86" s="60">
        <f t="shared" si="20"/>
        <v>209409944.43467095</v>
      </c>
    </row>
    <row r="87" spans="1:78">
      <c r="A87" s="2">
        <v>43313</v>
      </c>
      <c r="B87" s="8">
        <f>'WA Sch. 1-2'!B88</f>
        <v>19.350000000000001</v>
      </c>
      <c r="C87" s="8">
        <f>'WA Sch. 1-2'!C88</f>
        <v>374.42250000000007</v>
      </c>
      <c r="D87" s="8">
        <f>'WA Sch. 1-2'!D88</f>
        <v>204.95</v>
      </c>
      <c r="E87" s="8">
        <f>'WA Sch. 1-2'!E88</f>
        <v>25.5</v>
      </c>
      <c r="F87" s="8">
        <f t="shared" si="25"/>
        <v>650.25</v>
      </c>
      <c r="G87" s="8">
        <f>'WA Sch. 1-2'!G88</f>
        <v>186</v>
      </c>
      <c r="H87" s="8">
        <f t="shared" si="26"/>
        <v>-6.1499999999999986</v>
      </c>
      <c r="I87" s="8">
        <f t="shared" si="26"/>
        <v>-275.82749999999993</v>
      </c>
      <c r="J87" s="8">
        <f t="shared" si="26"/>
        <v>18.949999999999989</v>
      </c>
      <c r="K87" s="9">
        <v>5</v>
      </c>
      <c r="L87" s="9">
        <v>3571396</v>
      </c>
      <c r="M87" s="9">
        <v>-37419</v>
      </c>
      <c r="N87" s="9">
        <f t="shared" si="27"/>
        <v>3533977</v>
      </c>
      <c r="O87" s="9">
        <f t="shared" si="28"/>
        <v>706795.4</v>
      </c>
      <c r="P87" s="8">
        <f t="shared" si="29"/>
        <v>-1653.2967319515717</v>
      </c>
      <c r="Q87" s="8">
        <f t="shared" si="30"/>
        <v>705142.10326804849</v>
      </c>
      <c r="R87" s="9">
        <f t="shared" si="23"/>
        <v>3525710.5163402427</v>
      </c>
      <c r="S87" s="21"/>
      <c r="U87" s="2">
        <v>43313</v>
      </c>
      <c r="V87" s="8">
        <f t="shared" si="24"/>
        <v>25.5</v>
      </c>
      <c r="W87" s="7">
        <v>44</v>
      </c>
      <c r="X87" s="7">
        <f t="shared" si="11"/>
        <v>1936</v>
      </c>
      <c r="Y87" s="7">
        <v>0</v>
      </c>
      <c r="Z87" s="7">
        <v>0</v>
      </c>
      <c r="AA87" s="7">
        <v>0</v>
      </c>
      <c r="AB87" s="7">
        <v>0</v>
      </c>
      <c r="AC87" s="7">
        <v>0</v>
      </c>
      <c r="AD87" s="7">
        <v>0</v>
      </c>
      <c r="AE87" s="7">
        <v>0</v>
      </c>
      <c r="AF87" s="7">
        <v>0</v>
      </c>
      <c r="AG87" s="7">
        <v>0</v>
      </c>
      <c r="AH87" s="8">
        <f t="shared" si="33"/>
        <v>706795.4</v>
      </c>
      <c r="AJ87" s="17">
        <v>43</v>
      </c>
      <c r="AK87" s="17">
        <v>683889.50508646853</v>
      </c>
      <c r="AL87" s="17">
        <v>30389.694913531421</v>
      </c>
      <c r="AM87" s="17">
        <v>1.4929372358615884</v>
      </c>
      <c r="AT87" s="1">
        <v>43</v>
      </c>
      <c r="AU87" s="7">
        <f t="shared" si="34"/>
        <v>93</v>
      </c>
      <c r="AV87" s="52">
        <f t="shared" si="13"/>
        <v>0.96233766233766238</v>
      </c>
      <c r="AW87" s="52">
        <f t="shared" si="14"/>
        <v>1.7784823067670072</v>
      </c>
      <c r="AX87" s="43"/>
      <c r="AY87" s="1">
        <v>43</v>
      </c>
      <c r="AZ87" s="46">
        <f t="shared" si="15"/>
        <v>30389.694913531421</v>
      </c>
      <c r="BA87" s="46">
        <f t="shared" si="32"/>
        <v>15143.061210419051</v>
      </c>
      <c r="BB87" s="46">
        <f t="shared" si="32"/>
        <v>26588.271168504027</v>
      </c>
      <c r="BC87" s="46">
        <f t="shared" si="32"/>
        <v>-16942.8482231464</v>
      </c>
      <c r="BD87" s="46">
        <f t="shared" si="32"/>
        <v>-15422.036615533056</v>
      </c>
      <c r="BE87" s="46">
        <f t="shared" si="32"/>
        <v>4167.9983427468687</v>
      </c>
      <c r="BF87" s="46">
        <f t="shared" si="32"/>
        <v>41640.432523603202</v>
      </c>
      <c r="BG87" s="46">
        <f t="shared" si="32"/>
        <v>6635.183648937731</v>
      </c>
      <c r="BH87" s="46">
        <f t="shared" si="32"/>
        <v>25220.285499969497</v>
      </c>
      <c r="BI87" s="46">
        <f t="shared" si="32"/>
        <v>-15599.430908404174</v>
      </c>
      <c r="BJ87" s="46">
        <f t="shared" si="31"/>
        <v>-26113.239669947652</v>
      </c>
      <c r="BK87" s="46">
        <f t="shared" si="31"/>
        <v>23379.235649975017</v>
      </c>
      <c r="BL87" s="46">
        <f t="shared" si="31"/>
        <v>-7309.0939446075354</v>
      </c>
      <c r="BM87" s="1">
        <v>43</v>
      </c>
      <c r="BN87" s="60">
        <f t="shared" si="21"/>
        <v>923533556.93750978</v>
      </c>
      <c r="BO87" s="60">
        <f t="shared" si="21"/>
        <v>460193010.241561</v>
      </c>
      <c r="BP87" s="60">
        <f t="shared" si="21"/>
        <v>808009449.08907366</v>
      </c>
      <c r="BQ87" s="60">
        <f t="shared" si="21"/>
        <v>-514887988.46768874</v>
      </c>
      <c r="BR87" s="60">
        <f t="shared" si="21"/>
        <v>-468670987.69136214</v>
      </c>
      <c r="BS87" s="60">
        <f t="shared" si="21"/>
        <v>126664198.0361775</v>
      </c>
      <c r="BT87" s="60">
        <f t="shared" si="21"/>
        <v>1265440040.4597833</v>
      </c>
      <c r="BU87" s="60">
        <f t="shared" si="21"/>
        <v>201641206.78646511</v>
      </c>
      <c r="BV87" s="60">
        <f t="shared" si="21"/>
        <v>766436781.97622621</v>
      </c>
      <c r="BW87" s="60">
        <f t="shared" si="22"/>
        <v>-474061946.13111705</v>
      </c>
      <c r="BX87" s="60">
        <f t="shared" si="18"/>
        <v>-793573386.77363563</v>
      </c>
      <c r="BY87" s="60">
        <f t="shared" si="19"/>
        <v>710487838.71429133</v>
      </c>
      <c r="BZ87" s="60">
        <f t="shared" si="20"/>
        <v>-222121135.07096586</v>
      </c>
    </row>
    <row r="88" spans="1:78">
      <c r="A88" s="2">
        <v>43344</v>
      </c>
      <c r="B88" s="8">
        <f>'WA Sch. 1-2'!B89</f>
        <v>152.32499999999999</v>
      </c>
      <c r="C88" s="8">
        <f>'WA Sch. 1-2'!C89</f>
        <v>23202.905624999996</v>
      </c>
      <c r="D88" s="8">
        <f>'WA Sch. 1-2'!D89</f>
        <v>43.875</v>
      </c>
      <c r="E88" s="8">
        <f>'WA Sch. 1-2'!E89</f>
        <v>175.5</v>
      </c>
      <c r="F88" s="8">
        <f t="shared" si="25"/>
        <v>30800.25</v>
      </c>
      <c r="G88" s="8">
        <f>'WA Sch. 1-2'!G89</f>
        <v>8.5</v>
      </c>
      <c r="H88" s="8">
        <f t="shared" si="26"/>
        <v>-23.175000000000011</v>
      </c>
      <c r="I88" s="8">
        <f t="shared" si="26"/>
        <v>-7597.3443750000042</v>
      </c>
      <c r="J88" s="8">
        <f t="shared" si="26"/>
        <v>35.375</v>
      </c>
      <c r="K88" s="9">
        <v>5</v>
      </c>
      <c r="L88" s="9">
        <v>3533977</v>
      </c>
      <c r="M88" s="9">
        <v>163678</v>
      </c>
      <c r="N88" s="9">
        <f t="shared" si="27"/>
        <v>3697655</v>
      </c>
      <c r="O88" s="9">
        <f t="shared" si="28"/>
        <v>739531</v>
      </c>
      <c r="P88" s="8">
        <f t="shared" si="29"/>
        <v>-6230.1059777199507</v>
      </c>
      <c r="Q88" s="8">
        <f t="shared" si="30"/>
        <v>733300.89402228</v>
      </c>
      <c r="R88" s="9">
        <f t="shared" si="23"/>
        <v>3666504.4701113999</v>
      </c>
      <c r="S88" s="21"/>
      <c r="U88" s="2">
        <v>43344</v>
      </c>
      <c r="V88" s="8">
        <f t="shared" si="24"/>
        <v>175.5</v>
      </c>
      <c r="W88" s="7">
        <v>45</v>
      </c>
      <c r="X88" s="7">
        <f t="shared" si="11"/>
        <v>2025</v>
      </c>
      <c r="Y88" s="7">
        <v>0</v>
      </c>
      <c r="Z88" s="7">
        <v>0</v>
      </c>
      <c r="AA88" s="7">
        <v>0</v>
      </c>
      <c r="AB88" s="7">
        <v>0</v>
      </c>
      <c r="AC88" s="7">
        <v>0</v>
      </c>
      <c r="AD88" s="7">
        <v>0</v>
      </c>
      <c r="AE88" s="7">
        <v>0</v>
      </c>
      <c r="AF88" s="7">
        <v>0</v>
      </c>
      <c r="AG88" s="7">
        <v>0</v>
      </c>
      <c r="AH88" s="8">
        <f t="shared" si="33"/>
        <v>739531</v>
      </c>
      <c r="AJ88" s="17">
        <v>44</v>
      </c>
      <c r="AK88" s="17">
        <v>688009.69460989384</v>
      </c>
      <c r="AL88" s="17">
        <v>18785.705390106188</v>
      </c>
      <c r="AM88" s="17">
        <v>0.92287465072008568</v>
      </c>
      <c r="AT88" s="1">
        <v>44</v>
      </c>
      <c r="AU88" s="7">
        <f t="shared" si="34"/>
        <v>77</v>
      </c>
      <c r="AV88" s="52">
        <f t="shared" si="13"/>
        <v>0.79610389610389609</v>
      </c>
      <c r="AW88" s="52">
        <f t="shared" si="14"/>
        <v>0.82778511171559366</v>
      </c>
      <c r="AX88" s="43"/>
      <c r="AY88" s="1">
        <v>44</v>
      </c>
      <c r="AZ88" s="46">
        <f t="shared" si="15"/>
        <v>18785.705390106188</v>
      </c>
      <c r="BA88" s="46">
        <f t="shared" si="32"/>
        <v>30389.694913531421</v>
      </c>
      <c r="BB88" s="46">
        <f t="shared" si="32"/>
        <v>15143.061210419051</v>
      </c>
      <c r="BC88" s="46">
        <f t="shared" si="32"/>
        <v>26588.271168504027</v>
      </c>
      <c r="BD88" s="46">
        <f t="shared" si="32"/>
        <v>-16942.8482231464</v>
      </c>
      <c r="BE88" s="46">
        <f t="shared" si="32"/>
        <v>-15422.036615533056</v>
      </c>
      <c r="BF88" s="46">
        <f t="shared" si="32"/>
        <v>4167.9983427468687</v>
      </c>
      <c r="BG88" s="46">
        <f t="shared" si="32"/>
        <v>41640.432523603202</v>
      </c>
      <c r="BH88" s="46">
        <f t="shared" si="32"/>
        <v>6635.183648937731</v>
      </c>
      <c r="BI88" s="46">
        <f t="shared" si="32"/>
        <v>25220.285499969497</v>
      </c>
      <c r="BJ88" s="46">
        <f t="shared" si="31"/>
        <v>-15599.430908404174</v>
      </c>
      <c r="BK88" s="46">
        <f t="shared" si="31"/>
        <v>-26113.239669947652</v>
      </c>
      <c r="BL88" s="46">
        <f t="shared" si="31"/>
        <v>23379.235649975017</v>
      </c>
      <c r="BM88" s="1">
        <v>44</v>
      </c>
      <c r="BN88" s="60">
        <f t="shared" si="21"/>
        <v>352902727.00385988</v>
      </c>
      <c r="BO88" s="60">
        <f t="shared" si="21"/>
        <v>570891855.54080355</v>
      </c>
      <c r="BP88" s="60">
        <f t="shared" si="21"/>
        <v>284473086.6032728</v>
      </c>
      <c r="BQ88" s="60">
        <f t="shared" si="21"/>
        <v>499479429.00376529</v>
      </c>
      <c r="BR88" s="60">
        <f t="shared" si="21"/>
        <v>-318283355.18931264</v>
      </c>
      <c r="BS88" s="60">
        <f t="shared" si="21"/>
        <v>-289713836.37483478</v>
      </c>
      <c r="BT88" s="60">
        <f t="shared" si="21"/>
        <v>78298788.933290586</v>
      </c>
      <c r="BU88" s="60">
        <f t="shared" si="21"/>
        <v>782244897.7049979</v>
      </c>
      <c r="BV88" s="60">
        <f t="shared" si="21"/>
        <v>124646605.23819074</v>
      </c>
      <c r="BW88" s="60">
        <f t="shared" si="22"/>
        <v>473780853.25678831</v>
      </c>
      <c r="BX88" s="60">
        <f t="shared" si="18"/>
        <v>-293046313.29859775</v>
      </c>
      <c r="BY88" s="60">
        <f t="shared" si="19"/>
        <v>-490555627.22086942</v>
      </c>
      <c r="BZ88" s="60">
        <f t="shared" si="20"/>
        <v>439195433.16629303</v>
      </c>
    </row>
    <row r="89" spans="1:78">
      <c r="A89" s="2">
        <v>43374</v>
      </c>
      <c r="B89" s="8">
        <f>'WA Sch. 1-2'!B90</f>
        <v>510.4</v>
      </c>
      <c r="C89" s="8">
        <f>'WA Sch. 1-2'!C90</f>
        <v>260508.15999999997</v>
      </c>
      <c r="D89" s="8">
        <f>'WA Sch. 1-2'!D90</f>
        <v>0.65</v>
      </c>
      <c r="E89" s="8">
        <f>'WA Sch. 1-2'!E90</f>
        <v>522.5</v>
      </c>
      <c r="F89" s="8">
        <f t="shared" si="25"/>
        <v>273006.25</v>
      </c>
      <c r="G89" s="8">
        <f>'WA Sch. 1-2'!G90</f>
        <v>0</v>
      </c>
      <c r="H89" s="8">
        <f t="shared" si="26"/>
        <v>-12.100000000000023</v>
      </c>
      <c r="I89" s="8">
        <f t="shared" si="26"/>
        <v>-12498.090000000026</v>
      </c>
      <c r="J89" s="8">
        <f t="shared" si="26"/>
        <v>0.65</v>
      </c>
      <c r="K89" s="9">
        <v>5</v>
      </c>
      <c r="L89" s="9">
        <v>3697655</v>
      </c>
      <c r="M89" s="9">
        <v>413841</v>
      </c>
      <c r="N89" s="9">
        <f t="shared" si="27"/>
        <v>4111496</v>
      </c>
      <c r="O89" s="9">
        <f t="shared" si="28"/>
        <v>822299.2</v>
      </c>
      <c r="P89" s="8">
        <f t="shared" si="29"/>
        <v>-3252.8277165226114</v>
      </c>
      <c r="Q89" s="8">
        <f t="shared" si="30"/>
        <v>819046.37228347734</v>
      </c>
      <c r="R89" s="9">
        <f t="shared" si="23"/>
        <v>4095231.8614173867</v>
      </c>
      <c r="S89" s="21"/>
      <c r="U89" s="2">
        <v>43374</v>
      </c>
      <c r="V89" s="8">
        <f t="shared" si="24"/>
        <v>522.5</v>
      </c>
      <c r="W89" s="7">
        <v>46</v>
      </c>
      <c r="X89" s="7">
        <f t="shared" si="11"/>
        <v>2116</v>
      </c>
      <c r="Y89" s="7">
        <v>0</v>
      </c>
      <c r="Z89" s="7">
        <v>0</v>
      </c>
      <c r="AA89" s="7">
        <v>0</v>
      </c>
      <c r="AB89" s="7">
        <v>0</v>
      </c>
      <c r="AC89" s="7">
        <v>0</v>
      </c>
      <c r="AD89" s="7">
        <v>0</v>
      </c>
      <c r="AE89" s="7">
        <v>0</v>
      </c>
      <c r="AF89" s="7">
        <v>0</v>
      </c>
      <c r="AG89" s="7">
        <v>0</v>
      </c>
      <c r="AH89" s="8">
        <f t="shared" si="33"/>
        <v>822299.2</v>
      </c>
      <c r="AJ89" s="17">
        <v>45</v>
      </c>
      <c r="AK89" s="17">
        <v>729813.38499370823</v>
      </c>
      <c r="AL89" s="17">
        <v>9717.6150062917732</v>
      </c>
      <c r="AM89" s="17">
        <v>0.47739173848041966</v>
      </c>
      <c r="AT89" s="1">
        <v>45</v>
      </c>
      <c r="AU89" s="7">
        <f t="shared" si="34"/>
        <v>63</v>
      </c>
      <c r="AV89" s="52">
        <f t="shared" si="13"/>
        <v>0.6506493506493507</v>
      </c>
      <c r="AW89" s="52">
        <f t="shared" si="14"/>
        <v>0.38707417091210711</v>
      </c>
      <c r="AX89" s="43"/>
      <c r="AY89" s="1">
        <v>45</v>
      </c>
      <c r="AZ89" s="46">
        <f t="shared" si="15"/>
        <v>9717.6150062917732</v>
      </c>
      <c r="BA89" s="46">
        <f t="shared" si="32"/>
        <v>18785.705390106188</v>
      </c>
      <c r="BB89" s="46">
        <f t="shared" si="32"/>
        <v>30389.694913531421</v>
      </c>
      <c r="BC89" s="46">
        <f t="shared" si="32"/>
        <v>15143.061210419051</v>
      </c>
      <c r="BD89" s="46">
        <f t="shared" si="32"/>
        <v>26588.271168504027</v>
      </c>
      <c r="BE89" s="46">
        <f t="shared" si="32"/>
        <v>-16942.8482231464</v>
      </c>
      <c r="BF89" s="46">
        <f t="shared" si="32"/>
        <v>-15422.036615533056</v>
      </c>
      <c r="BG89" s="46">
        <f t="shared" si="32"/>
        <v>4167.9983427468687</v>
      </c>
      <c r="BH89" s="46">
        <f t="shared" si="32"/>
        <v>41640.432523603202</v>
      </c>
      <c r="BI89" s="46">
        <f t="shared" si="32"/>
        <v>6635.183648937731</v>
      </c>
      <c r="BJ89" s="46">
        <f t="shared" si="31"/>
        <v>25220.285499969497</v>
      </c>
      <c r="BK89" s="46">
        <f t="shared" si="31"/>
        <v>-15599.430908404174</v>
      </c>
      <c r="BL89" s="46">
        <f t="shared" si="31"/>
        <v>-26113.239669947652</v>
      </c>
      <c r="BM89" s="1">
        <v>45</v>
      </c>
      <c r="BN89" s="60">
        <f t="shared" si="21"/>
        <v>94432041.41050458</v>
      </c>
      <c r="BO89" s="60">
        <f t="shared" si="21"/>
        <v>182552252.60266852</v>
      </c>
      <c r="BP89" s="60">
        <f t="shared" si="21"/>
        <v>295315355.32835662</v>
      </c>
      <c r="BQ89" s="60">
        <f t="shared" si="21"/>
        <v>147154438.85955986</v>
      </c>
      <c r="BR89" s="60">
        <f t="shared" si="21"/>
        <v>258374582.89840502</v>
      </c>
      <c r="BS89" s="60">
        <f t="shared" si="21"/>
        <v>-164644076.14257044</v>
      </c>
      <c r="BT89" s="60">
        <f t="shared" si="21"/>
        <v>-149865414.44268447</v>
      </c>
      <c r="BU89" s="60">
        <f t="shared" si="21"/>
        <v>40503003.241674446</v>
      </c>
      <c r="BV89" s="60">
        <f t="shared" si="21"/>
        <v>404645691.95983988</v>
      </c>
      <c r="BW89" s="60">
        <f t="shared" si="22"/>
        <v>64478160.196417019</v>
      </c>
      <c r="BX89" s="60">
        <f t="shared" si="18"/>
        <v>245081024.83746195</v>
      </c>
      <c r="BY89" s="60">
        <f t="shared" si="19"/>
        <v>-151589263.88511935</v>
      </c>
      <c r="BZ89" s="60">
        <f t="shared" si="20"/>
        <v>-253758409.67957485</v>
      </c>
    </row>
    <row r="90" spans="1:78">
      <c r="A90" s="2">
        <v>43405</v>
      </c>
      <c r="B90" s="8">
        <f>'WA Sch. 1-2'!B91</f>
        <v>874.97500000000002</v>
      </c>
      <c r="C90" s="8">
        <f>'WA Sch. 1-2'!C91</f>
        <v>765581.25062499999</v>
      </c>
      <c r="D90" s="8">
        <f>'WA Sch. 1-2'!D91</f>
        <v>0</v>
      </c>
      <c r="E90" s="8">
        <f>'WA Sch. 1-2'!E91</f>
        <v>841.5</v>
      </c>
      <c r="F90" s="8">
        <f t="shared" si="25"/>
        <v>708122.25</v>
      </c>
      <c r="G90" s="8">
        <f>'WA Sch. 1-2'!G91</f>
        <v>0</v>
      </c>
      <c r="H90" s="8">
        <f t="shared" si="26"/>
        <v>33.475000000000023</v>
      </c>
      <c r="I90" s="8">
        <f t="shared" si="26"/>
        <v>57459.000624999986</v>
      </c>
      <c r="J90" s="8">
        <f t="shared" si="26"/>
        <v>0</v>
      </c>
      <c r="K90" s="9">
        <v>5</v>
      </c>
      <c r="L90" s="9">
        <v>4111847</v>
      </c>
      <c r="M90" s="9">
        <v>342192</v>
      </c>
      <c r="N90" s="9">
        <f t="shared" si="27"/>
        <v>4454039</v>
      </c>
      <c r="O90" s="9">
        <f t="shared" si="28"/>
        <v>890807.8</v>
      </c>
      <c r="P90" s="8">
        <f t="shared" si="29"/>
        <v>8999.0419678177095</v>
      </c>
      <c r="Q90" s="8">
        <f t="shared" si="30"/>
        <v>899806.84196781775</v>
      </c>
      <c r="R90" s="9">
        <f t="shared" si="23"/>
        <v>4499034.2098390888</v>
      </c>
      <c r="S90" s="21"/>
      <c r="U90" s="2">
        <v>43405</v>
      </c>
      <c r="V90" s="8">
        <f t="shared" si="24"/>
        <v>841.5</v>
      </c>
      <c r="W90" s="7">
        <v>47</v>
      </c>
      <c r="X90" s="7">
        <f t="shared" si="11"/>
        <v>2209</v>
      </c>
      <c r="Y90" s="7">
        <v>0</v>
      </c>
      <c r="Z90" s="7">
        <v>0</v>
      </c>
      <c r="AA90" s="7">
        <v>1</v>
      </c>
      <c r="AB90" s="7">
        <v>0</v>
      </c>
      <c r="AC90" s="7">
        <v>0</v>
      </c>
      <c r="AD90" s="7">
        <v>0</v>
      </c>
      <c r="AE90" s="7">
        <v>0</v>
      </c>
      <c r="AF90" s="7">
        <v>0</v>
      </c>
      <c r="AG90" s="7">
        <v>0</v>
      </c>
      <c r="AH90" s="8">
        <f t="shared" si="33"/>
        <v>890807.8</v>
      </c>
      <c r="AJ90" s="17">
        <v>46</v>
      </c>
      <c r="AK90" s="17">
        <v>824623.81424136495</v>
      </c>
      <c r="AL90" s="17">
        <v>-2324.6142413649941</v>
      </c>
      <c r="AM90" s="17">
        <v>-0.11420000002707001</v>
      </c>
      <c r="AT90" s="1">
        <v>46</v>
      </c>
      <c r="AU90" s="7">
        <f t="shared" si="34"/>
        <v>45</v>
      </c>
      <c r="AV90" s="52">
        <f t="shared" si="13"/>
        <v>0.46363636363636362</v>
      </c>
      <c r="AW90" s="52">
        <f t="shared" si="14"/>
        <v>-9.127670519186655E-2</v>
      </c>
      <c r="AX90" s="43"/>
      <c r="AY90" s="1">
        <v>46</v>
      </c>
      <c r="AZ90" s="46">
        <f t="shared" si="15"/>
        <v>-2324.6142413649941</v>
      </c>
      <c r="BA90" s="46">
        <f t="shared" si="32"/>
        <v>9717.6150062917732</v>
      </c>
      <c r="BB90" s="46">
        <f t="shared" si="32"/>
        <v>18785.705390106188</v>
      </c>
      <c r="BC90" s="46">
        <f t="shared" si="32"/>
        <v>30389.694913531421</v>
      </c>
      <c r="BD90" s="46">
        <f t="shared" si="32"/>
        <v>15143.061210419051</v>
      </c>
      <c r="BE90" s="46">
        <f t="shared" si="32"/>
        <v>26588.271168504027</v>
      </c>
      <c r="BF90" s="46">
        <f t="shared" si="32"/>
        <v>-16942.8482231464</v>
      </c>
      <c r="BG90" s="46">
        <f t="shared" si="32"/>
        <v>-15422.036615533056</v>
      </c>
      <c r="BH90" s="46">
        <f t="shared" si="32"/>
        <v>4167.9983427468687</v>
      </c>
      <c r="BI90" s="46">
        <f t="shared" si="32"/>
        <v>41640.432523603202</v>
      </c>
      <c r="BJ90" s="46">
        <f t="shared" si="31"/>
        <v>6635.183648937731</v>
      </c>
      <c r="BK90" s="46">
        <f t="shared" si="31"/>
        <v>25220.285499969497</v>
      </c>
      <c r="BL90" s="46">
        <f t="shared" si="31"/>
        <v>-15599.430908404174</v>
      </c>
      <c r="BM90" s="1">
        <v>46</v>
      </c>
      <c r="BN90" s="60">
        <f t="shared" si="21"/>
        <v>5403831.3711575391</v>
      </c>
      <c r="BO90" s="60">
        <f t="shared" si="21"/>
        <v>-22589706.235728975</v>
      </c>
      <c r="BP90" s="60">
        <f t="shared" si="21"/>
        <v>-43669518.283930071</v>
      </c>
      <c r="BQ90" s="60">
        <f t="shared" si="21"/>
        <v>-70644317.586736038</v>
      </c>
      <c r="BR90" s="60">
        <f t="shared" si="21"/>
        <v>-35201775.747603588</v>
      </c>
      <c r="BS90" s="60">
        <f t="shared" si="21"/>
        <v>-61807473.81158182</v>
      </c>
      <c r="BT90" s="60">
        <f t="shared" si="21"/>
        <v>39385586.268814161</v>
      </c>
      <c r="BU90" s="60">
        <f t="shared" si="21"/>
        <v>35850285.947322793</v>
      </c>
      <c r="BV90" s="60">
        <f t="shared" si="21"/>
        <v>-9688988.3055352997</v>
      </c>
      <c r="BW90" s="60">
        <f t="shared" si="22"/>
        <v>-96797942.460971087</v>
      </c>
      <c r="BX90" s="60">
        <f t="shared" si="18"/>
        <v>-15424242.404393345</v>
      </c>
      <c r="BY90" s="60">
        <f t="shared" si="19"/>
        <v>-58627434.844523072</v>
      </c>
      <c r="BZ90" s="60">
        <f t="shared" si="20"/>
        <v>36262659.246867895</v>
      </c>
    </row>
    <row r="91" spans="1:78">
      <c r="A91" s="2">
        <v>43435</v>
      </c>
      <c r="B91" s="8">
        <f>'WA Sch. 1-2'!B92</f>
        <v>1138.7249999999999</v>
      </c>
      <c r="C91" s="8">
        <f>'WA Sch. 1-2'!C92</f>
        <v>1296694.6256249999</v>
      </c>
      <c r="D91" s="8">
        <f>'WA Sch. 1-2'!D92</f>
        <v>0</v>
      </c>
      <c r="E91" s="8">
        <f>'WA Sch. 1-2'!E92</f>
        <v>1029.5</v>
      </c>
      <c r="F91" s="8">
        <f t="shared" si="25"/>
        <v>1059870.25</v>
      </c>
      <c r="G91" s="8">
        <f>'WA Sch. 1-2'!G92</f>
        <v>0</v>
      </c>
      <c r="H91" s="8">
        <f t="shared" si="26"/>
        <v>109.22499999999991</v>
      </c>
      <c r="I91" s="8">
        <f t="shared" si="26"/>
        <v>236824.37562499987</v>
      </c>
      <c r="J91" s="8">
        <f t="shared" si="26"/>
        <v>0</v>
      </c>
      <c r="K91" s="9">
        <v>5</v>
      </c>
      <c r="L91" s="9">
        <v>4453688</v>
      </c>
      <c r="M91" s="9">
        <v>454249</v>
      </c>
      <c r="N91" s="9">
        <f t="shared" si="27"/>
        <v>4907937</v>
      </c>
      <c r="O91" s="9">
        <f t="shared" si="28"/>
        <v>981587.4</v>
      </c>
      <c r="P91" s="8">
        <f t="shared" si="29"/>
        <v>29362.818788196797</v>
      </c>
      <c r="Q91" s="8">
        <f t="shared" si="30"/>
        <v>1010950.2187881968</v>
      </c>
      <c r="R91" s="9">
        <f t="shared" si="23"/>
        <v>5054751.0939409845</v>
      </c>
      <c r="S91" s="21"/>
      <c r="U91" s="2">
        <v>43435</v>
      </c>
      <c r="V91" s="8">
        <f t="shared" si="24"/>
        <v>1029.5</v>
      </c>
      <c r="W91" s="7">
        <v>48</v>
      </c>
      <c r="X91" s="7">
        <f t="shared" si="11"/>
        <v>2304</v>
      </c>
      <c r="Y91" s="7">
        <v>0</v>
      </c>
      <c r="Z91" s="7">
        <v>0</v>
      </c>
      <c r="AA91" s="7">
        <v>0</v>
      </c>
      <c r="AB91" s="7">
        <v>0</v>
      </c>
      <c r="AC91" s="7">
        <v>0</v>
      </c>
      <c r="AD91" s="7">
        <v>0</v>
      </c>
      <c r="AE91" s="7">
        <v>0</v>
      </c>
      <c r="AF91" s="7">
        <v>0</v>
      </c>
      <c r="AG91" s="7">
        <v>0</v>
      </c>
      <c r="AH91" s="8">
        <f t="shared" si="33"/>
        <v>981587.4</v>
      </c>
      <c r="AJ91" s="17">
        <v>47</v>
      </c>
      <c r="AK91" s="17">
        <v>884459.27048122277</v>
      </c>
      <c r="AL91" s="17">
        <v>6348.5295187772717</v>
      </c>
      <c r="AM91" s="17">
        <v>0.31188059434347437</v>
      </c>
      <c r="AT91" s="1">
        <v>47</v>
      </c>
      <c r="AU91" s="7">
        <f t="shared" si="34"/>
        <v>56</v>
      </c>
      <c r="AV91" s="52">
        <f t="shared" si="13"/>
        <v>0.57792207792207795</v>
      </c>
      <c r="AW91" s="52">
        <f t="shared" si="14"/>
        <v>0.1965804839448127</v>
      </c>
      <c r="AX91" s="43"/>
      <c r="AY91" s="1">
        <v>47</v>
      </c>
      <c r="AZ91" s="46">
        <f t="shared" si="15"/>
        <v>6348.5295187772717</v>
      </c>
      <c r="BA91" s="46">
        <f t="shared" si="32"/>
        <v>-2324.6142413649941</v>
      </c>
      <c r="BB91" s="46">
        <f t="shared" si="32"/>
        <v>9717.6150062917732</v>
      </c>
      <c r="BC91" s="46">
        <f t="shared" si="32"/>
        <v>18785.705390106188</v>
      </c>
      <c r="BD91" s="46">
        <f t="shared" si="32"/>
        <v>30389.694913531421</v>
      </c>
      <c r="BE91" s="46">
        <f t="shared" si="32"/>
        <v>15143.061210419051</v>
      </c>
      <c r="BF91" s="46">
        <f t="shared" si="32"/>
        <v>26588.271168504027</v>
      </c>
      <c r="BG91" s="46">
        <f t="shared" si="32"/>
        <v>-16942.8482231464</v>
      </c>
      <c r="BH91" s="46">
        <f t="shared" si="32"/>
        <v>-15422.036615533056</v>
      </c>
      <c r="BI91" s="46">
        <f t="shared" si="32"/>
        <v>4167.9983427468687</v>
      </c>
      <c r="BJ91" s="46">
        <f t="shared" si="31"/>
        <v>41640.432523603202</v>
      </c>
      <c r="BK91" s="46">
        <f t="shared" si="31"/>
        <v>6635.183648937731</v>
      </c>
      <c r="BL91" s="46">
        <f t="shared" si="31"/>
        <v>25220.285499969497</v>
      </c>
      <c r="BM91" s="1">
        <v>47</v>
      </c>
      <c r="BN91" s="60">
        <f t="shared" si="21"/>
        <v>40303827.050784759</v>
      </c>
      <c r="BO91" s="60">
        <f t="shared" si="21"/>
        <v>-14757882.131076211</v>
      </c>
      <c r="BP91" s="60">
        <f t="shared" si="21"/>
        <v>61692565.71955426</v>
      </c>
      <c r="BQ91" s="60">
        <f t="shared" si="21"/>
        <v>119261605.20013924</v>
      </c>
      <c r="BR91" s="60">
        <f t="shared" si="21"/>
        <v>192929875.22518507</v>
      </c>
      <c r="BS91" s="60">
        <f t="shared" si="21"/>
        <v>96136171.098993689</v>
      </c>
      <c r="BT91" s="60">
        <f t="shared" si="21"/>
        <v>168796424.36649829</v>
      </c>
      <c r="BU91" s="60">
        <f t="shared" si="21"/>
        <v>-107562172.07680662</v>
      </c>
      <c r="BV91" s="60">
        <f t="shared" si="21"/>
        <v>-97907254.69337438</v>
      </c>
      <c r="BW91" s="60">
        <f t="shared" si="22"/>
        <v>26460660.513141904</v>
      </c>
      <c r="BX91" s="60">
        <f t="shared" si="18"/>
        <v>264355515.05074197</v>
      </c>
      <c r="BY91" s="60">
        <f t="shared" si="19"/>
        <v>42123659.257787824</v>
      </c>
      <c r="BZ91" s="60">
        <f t="shared" si="20"/>
        <v>160111726.96854272</v>
      </c>
    </row>
    <row r="92" spans="1:78">
      <c r="A92" s="2">
        <v>43466</v>
      </c>
      <c r="B92" s="8">
        <f>'WA Sch. 1-2'!B93</f>
        <v>1095.1500000000001</v>
      </c>
      <c r="C92" s="8">
        <f>'WA Sch. 1-2'!C93</f>
        <v>1199353.5225000002</v>
      </c>
      <c r="D92" s="8">
        <f>'WA Sch. 1-2'!D93</f>
        <v>0</v>
      </c>
      <c r="E92" s="8">
        <f>'WA Sch. 1-2'!E93</f>
        <v>1057.5</v>
      </c>
      <c r="F92" s="8">
        <f t="shared" si="25"/>
        <v>1118306.25</v>
      </c>
      <c r="G92" s="8">
        <f>'WA Sch. 1-2'!G93</f>
        <v>0</v>
      </c>
      <c r="H92" s="8">
        <f t="shared" si="26"/>
        <v>37.650000000000091</v>
      </c>
      <c r="I92" s="8">
        <f t="shared" si="26"/>
        <v>81047.272500000196</v>
      </c>
      <c r="J92" s="8">
        <f t="shared" si="26"/>
        <v>0</v>
      </c>
      <c r="K92" s="9">
        <v>5</v>
      </c>
      <c r="L92" s="9">
        <v>4907937</v>
      </c>
      <c r="M92" s="9">
        <v>-78377</v>
      </c>
      <c r="N92" s="9">
        <f t="shared" si="27"/>
        <v>4829560</v>
      </c>
      <c r="O92" s="9">
        <f t="shared" si="28"/>
        <v>965912</v>
      </c>
      <c r="P92" s="8">
        <f t="shared" si="29"/>
        <v>10121.401944386478</v>
      </c>
      <c r="Q92" s="8">
        <f t="shared" si="30"/>
        <v>976033.40194438642</v>
      </c>
      <c r="R92" s="9">
        <f t="shared" si="23"/>
        <v>4880167.009721932</v>
      </c>
      <c r="S92" s="21"/>
      <c r="U92" s="2">
        <v>43466</v>
      </c>
      <c r="V92" s="8">
        <f t="shared" si="24"/>
        <v>1057.5</v>
      </c>
      <c r="W92" s="7">
        <v>49</v>
      </c>
      <c r="X92" s="7">
        <f t="shared" si="11"/>
        <v>2401</v>
      </c>
      <c r="Y92" s="7">
        <v>0</v>
      </c>
      <c r="Z92" s="7">
        <v>0</v>
      </c>
      <c r="AA92" s="7">
        <v>0</v>
      </c>
      <c r="AB92" s="7">
        <v>0</v>
      </c>
      <c r="AC92" s="7">
        <v>0</v>
      </c>
      <c r="AD92" s="7">
        <v>0</v>
      </c>
      <c r="AE92" s="7">
        <v>0</v>
      </c>
      <c r="AF92" s="7">
        <v>0</v>
      </c>
      <c r="AG92" s="7">
        <v>0</v>
      </c>
      <c r="AH92" s="8">
        <f t="shared" si="33"/>
        <v>965912</v>
      </c>
      <c r="AJ92" s="17">
        <v>48</v>
      </c>
      <c r="AK92" s="17">
        <v>964116.13201790978</v>
      </c>
      <c r="AL92" s="17">
        <v>17471.267982090241</v>
      </c>
      <c r="AM92" s="17">
        <v>0.85830103271503544</v>
      </c>
      <c r="AT92" s="1">
        <v>48</v>
      </c>
      <c r="AU92" s="7">
        <f t="shared" si="34"/>
        <v>75</v>
      </c>
      <c r="AV92" s="52">
        <f t="shared" si="13"/>
        <v>0.77532467532467531</v>
      </c>
      <c r="AW92" s="52">
        <f t="shared" si="14"/>
        <v>0.7564980362458712</v>
      </c>
      <c r="AX92" s="43"/>
      <c r="AY92" s="1">
        <v>48</v>
      </c>
      <c r="AZ92" s="46">
        <f t="shared" si="15"/>
        <v>17471.267982090241</v>
      </c>
      <c r="BA92" s="46">
        <f t="shared" si="32"/>
        <v>6348.5295187772717</v>
      </c>
      <c r="BB92" s="46">
        <f t="shared" si="32"/>
        <v>-2324.6142413649941</v>
      </c>
      <c r="BC92" s="46">
        <f t="shared" si="32"/>
        <v>9717.6150062917732</v>
      </c>
      <c r="BD92" s="46">
        <f t="shared" si="32"/>
        <v>18785.705390106188</v>
      </c>
      <c r="BE92" s="46">
        <f t="shared" si="32"/>
        <v>30389.694913531421</v>
      </c>
      <c r="BF92" s="46">
        <f t="shared" si="32"/>
        <v>15143.061210419051</v>
      </c>
      <c r="BG92" s="46">
        <f t="shared" si="32"/>
        <v>26588.271168504027</v>
      </c>
      <c r="BH92" s="46">
        <f t="shared" si="32"/>
        <v>-16942.8482231464</v>
      </c>
      <c r="BI92" s="46">
        <f t="shared" si="32"/>
        <v>-15422.036615533056</v>
      </c>
      <c r="BJ92" s="46">
        <f t="shared" si="31"/>
        <v>4167.9983427468687</v>
      </c>
      <c r="BK92" s="46">
        <f t="shared" si="31"/>
        <v>41640.432523603202</v>
      </c>
      <c r="BL92" s="46">
        <f t="shared" si="31"/>
        <v>6635.183648937731</v>
      </c>
      <c r="BM92" s="1">
        <v>48</v>
      </c>
      <c r="BN92" s="60">
        <f t="shared" si="21"/>
        <v>305245204.90200716</v>
      </c>
      <c r="BO92" s="60">
        <f t="shared" si="21"/>
        <v>110916860.51476508</v>
      </c>
      <c r="BP92" s="60">
        <f t="shared" si="21"/>
        <v>-40613958.365873143</v>
      </c>
      <c r="BQ92" s="60">
        <f t="shared" si="21"/>
        <v>169779055.92170164</v>
      </c>
      <c r="BR92" s="60">
        <f t="shared" si="21"/>
        <v>328210093.10313767</v>
      </c>
      <c r="BS92" s="60">
        <f t="shared" si="21"/>
        <v>530946503.72826606</v>
      </c>
      <c r="BT92" s="60">
        <f t="shared" si="21"/>
        <v>264568480.47642291</v>
      </c>
      <c r="BU92" s="60">
        <f t="shared" si="21"/>
        <v>464530810.76541185</v>
      </c>
      <c r="BV92" s="60">
        <f t="shared" si="21"/>
        <v>-296013041.6864723</v>
      </c>
      <c r="BW92" s="60">
        <f t="shared" si="22"/>
        <v>-269442534.53958631</v>
      </c>
      <c r="BX92" s="60">
        <f t="shared" si="18"/>
        <v>72820215.995035797</v>
      </c>
      <c r="BY92" s="60">
        <f t="shared" si="19"/>
        <v>727511155.51001012</v>
      </c>
      <c r="BZ92" s="60">
        <f t="shared" si="20"/>
        <v>115925071.64097141</v>
      </c>
    </row>
    <row r="93" spans="1:78">
      <c r="A93" s="2">
        <v>43497</v>
      </c>
      <c r="B93" s="8">
        <f>'WA Sch. 1-2'!B94</f>
        <v>932.76424999999995</v>
      </c>
      <c r="C93" s="8">
        <f>'WA Sch. 1-2'!C94</f>
        <v>870049.14607806236</v>
      </c>
      <c r="D93" s="8">
        <f>'WA Sch. 1-2'!D94</f>
        <v>0</v>
      </c>
      <c r="E93" s="8">
        <f>'WA Sch. 1-2'!E94</f>
        <v>1224.5</v>
      </c>
      <c r="F93" s="8">
        <f t="shared" si="25"/>
        <v>1499400.25</v>
      </c>
      <c r="G93" s="8">
        <f>'WA Sch. 1-2'!G94</f>
        <v>0</v>
      </c>
      <c r="H93" s="8">
        <f t="shared" si="26"/>
        <v>-291.73575000000005</v>
      </c>
      <c r="I93" s="8">
        <f t="shared" si="26"/>
        <v>-629351.10392193764</v>
      </c>
      <c r="J93" s="8">
        <f t="shared" si="26"/>
        <v>0</v>
      </c>
      <c r="K93" s="9">
        <v>5</v>
      </c>
      <c r="L93" s="9">
        <v>4829560</v>
      </c>
      <c r="M93" s="9">
        <v>-862739</v>
      </c>
      <c r="N93" s="9">
        <f t="shared" si="27"/>
        <v>3966821</v>
      </c>
      <c r="O93" s="9">
        <f t="shared" si="28"/>
        <v>793364.2</v>
      </c>
      <c r="P93" s="8">
        <f t="shared" si="29"/>
        <v>-78426.953181860314</v>
      </c>
      <c r="Q93" s="8">
        <f t="shared" si="30"/>
        <v>714937.24681813968</v>
      </c>
      <c r="R93" s="9">
        <f t="shared" si="23"/>
        <v>3574686.2340906984</v>
      </c>
      <c r="S93" s="21"/>
      <c r="U93" s="2">
        <v>43497</v>
      </c>
      <c r="V93" s="8">
        <f t="shared" si="24"/>
        <v>1224.5</v>
      </c>
      <c r="W93" s="7">
        <v>50</v>
      </c>
      <c r="X93" s="7">
        <f t="shared" si="11"/>
        <v>2500</v>
      </c>
      <c r="Y93" s="7">
        <v>1</v>
      </c>
      <c r="Z93" s="7">
        <v>0</v>
      </c>
      <c r="AA93" s="7">
        <v>0</v>
      </c>
      <c r="AB93" s="7">
        <v>0</v>
      </c>
      <c r="AC93" s="7">
        <v>1</v>
      </c>
      <c r="AD93" s="7">
        <v>0</v>
      </c>
      <c r="AE93" s="7">
        <v>0</v>
      </c>
      <c r="AF93" s="7">
        <v>0</v>
      </c>
      <c r="AG93" s="7">
        <v>0</v>
      </c>
      <c r="AH93" s="8">
        <f t="shared" si="33"/>
        <v>793364.2</v>
      </c>
      <c r="AJ93" s="17">
        <v>49</v>
      </c>
      <c r="AK93" s="17">
        <v>973312.62727564201</v>
      </c>
      <c r="AL93" s="17">
        <v>-7400.6272756420076</v>
      </c>
      <c r="AM93" s="17">
        <v>-0.36356640170215354</v>
      </c>
      <c r="AT93" s="1">
        <v>49</v>
      </c>
      <c r="AU93" s="7">
        <f t="shared" si="34"/>
        <v>37</v>
      </c>
      <c r="AV93" s="52">
        <f t="shared" si="13"/>
        <v>0.38051948051948054</v>
      </c>
      <c r="AW93" s="52">
        <f t="shared" si="14"/>
        <v>-0.30411673051254928</v>
      </c>
      <c r="AX93" s="43"/>
      <c r="AY93" s="1">
        <v>49</v>
      </c>
      <c r="AZ93" s="46">
        <f t="shared" si="15"/>
        <v>-7400.6272756420076</v>
      </c>
      <c r="BA93" s="46">
        <f t="shared" si="32"/>
        <v>17471.267982090241</v>
      </c>
      <c r="BB93" s="46">
        <f t="shared" si="32"/>
        <v>6348.5295187772717</v>
      </c>
      <c r="BC93" s="46">
        <f t="shared" si="32"/>
        <v>-2324.6142413649941</v>
      </c>
      <c r="BD93" s="46">
        <f t="shared" si="32"/>
        <v>9717.6150062917732</v>
      </c>
      <c r="BE93" s="46">
        <f t="shared" si="32"/>
        <v>18785.705390106188</v>
      </c>
      <c r="BF93" s="46">
        <f t="shared" si="32"/>
        <v>30389.694913531421</v>
      </c>
      <c r="BG93" s="46">
        <f t="shared" si="32"/>
        <v>15143.061210419051</v>
      </c>
      <c r="BH93" s="46">
        <f t="shared" si="32"/>
        <v>26588.271168504027</v>
      </c>
      <c r="BI93" s="46">
        <f t="shared" si="32"/>
        <v>-16942.8482231464</v>
      </c>
      <c r="BJ93" s="46">
        <f t="shared" si="31"/>
        <v>-15422.036615533056</v>
      </c>
      <c r="BK93" s="46">
        <f t="shared" si="31"/>
        <v>4167.9983427468687</v>
      </c>
      <c r="BL93" s="46">
        <f t="shared" si="31"/>
        <v>41640.432523603202</v>
      </c>
      <c r="BM93" s="1">
        <v>49</v>
      </c>
      <c r="BN93" s="60">
        <f t="shared" si="21"/>
        <v>54769284.072978325</v>
      </c>
      <c r="BO93" s="60">
        <f t="shared" si="21"/>
        <v>-129298342.36830921</v>
      </c>
      <c r="BP93" s="60">
        <f t="shared" si="21"/>
        <v>-46983100.716881372</v>
      </c>
      <c r="BQ93" s="60">
        <f t="shared" si="21"/>
        <v>17203603.559992868</v>
      </c>
      <c r="BR93" s="60">
        <f t="shared" si="21"/>
        <v>-71916446.669751272</v>
      </c>
      <c r="BS93" s="60">
        <f t="shared" si="21"/>
        <v>-139026003.70219639</v>
      </c>
      <c r="BT93" s="60">
        <f t="shared" si="21"/>
        <v>-224902805.07552275</v>
      </c>
      <c r="BU93" s="60">
        <f t="shared" si="21"/>
        <v>-112068151.8305447</v>
      </c>
      <c r="BV93" s="60">
        <f t="shared" si="21"/>
        <v>-196769884.82179934</v>
      </c>
      <c r="BW93" s="60">
        <f t="shared" si="22"/>
        <v>125387704.68728307</v>
      </c>
      <c r="BX93" s="60">
        <f t="shared" si="18"/>
        <v>114132744.82286659</v>
      </c>
      <c r="BY93" s="60">
        <f t="shared" si="19"/>
        <v>-30845802.220162749</v>
      </c>
      <c r="BZ93" s="60">
        <f t="shared" si="20"/>
        <v>-308165320.70371276</v>
      </c>
    </row>
    <row r="94" spans="1:78">
      <c r="A94" s="2">
        <v>43525</v>
      </c>
      <c r="B94" s="8">
        <f>'WA Sch. 1-2'!B95</f>
        <v>767.35</v>
      </c>
      <c r="C94" s="8">
        <f>'WA Sch. 1-2'!C95</f>
        <v>588826.02250000008</v>
      </c>
      <c r="D94" s="8">
        <f>'WA Sch. 1-2'!D95</f>
        <v>0</v>
      </c>
      <c r="E94" s="8">
        <f>'WA Sch. 1-2'!E95</f>
        <v>943.5</v>
      </c>
      <c r="F94" s="8">
        <f t="shared" si="25"/>
        <v>890192.25</v>
      </c>
      <c r="G94" s="8">
        <f>'WA Sch. 1-2'!G95</f>
        <v>0</v>
      </c>
      <c r="H94" s="8">
        <f t="shared" si="26"/>
        <v>-176.14999999999998</v>
      </c>
      <c r="I94" s="8">
        <f t="shared" si="26"/>
        <v>-301366.22749999992</v>
      </c>
      <c r="J94" s="8">
        <f t="shared" si="26"/>
        <v>0</v>
      </c>
      <c r="K94" s="9">
        <v>5</v>
      </c>
      <c r="L94" s="9">
        <v>4089100</v>
      </c>
      <c r="M94" s="9">
        <v>573435</v>
      </c>
      <c r="N94" s="9">
        <f t="shared" si="27"/>
        <v>4662535</v>
      </c>
      <c r="O94" s="9">
        <f t="shared" si="28"/>
        <v>932507</v>
      </c>
      <c r="P94" s="8">
        <f t="shared" si="29"/>
        <v>-47354.182005409653</v>
      </c>
      <c r="Q94" s="8">
        <f t="shared" si="30"/>
        <v>885152.81799459038</v>
      </c>
      <c r="R94" s="9">
        <f t="shared" si="23"/>
        <v>4425764.0899729524</v>
      </c>
      <c r="S94" s="21"/>
      <c r="U94" s="2">
        <v>43525</v>
      </c>
      <c r="V94" s="8">
        <f t="shared" si="24"/>
        <v>943.5</v>
      </c>
      <c r="W94" s="7">
        <v>51</v>
      </c>
      <c r="X94" s="7">
        <f t="shared" si="11"/>
        <v>2601</v>
      </c>
      <c r="Y94" s="7">
        <v>0</v>
      </c>
      <c r="Z94" s="7">
        <v>1</v>
      </c>
      <c r="AA94" s="7">
        <v>0</v>
      </c>
      <c r="AB94" s="7">
        <v>0</v>
      </c>
      <c r="AC94" s="7">
        <v>0</v>
      </c>
      <c r="AD94" s="7">
        <v>0</v>
      </c>
      <c r="AE94" s="7">
        <v>0</v>
      </c>
      <c r="AF94" s="7">
        <v>0</v>
      </c>
      <c r="AG94" s="7">
        <v>0</v>
      </c>
      <c r="AH94" s="8">
        <f t="shared" si="33"/>
        <v>932507</v>
      </c>
      <c r="AJ94" s="17">
        <v>50</v>
      </c>
      <c r="AK94" s="17">
        <v>793364.19999999984</v>
      </c>
      <c r="AL94" s="17">
        <v>1.1641532182693481E-10</v>
      </c>
      <c r="AM94" s="17">
        <v>5.719069219837879E-15</v>
      </c>
      <c r="AT94" s="1">
        <v>50</v>
      </c>
      <c r="AU94" s="7">
        <f t="shared" si="34"/>
        <v>48</v>
      </c>
      <c r="AV94" s="52">
        <f t="shared" si="13"/>
        <v>0.4948051948051948</v>
      </c>
      <c r="AW94" s="52">
        <f t="shared" si="14"/>
        <v>-1.3021813586147773E-2</v>
      </c>
      <c r="AX94" s="43"/>
      <c r="AY94" s="1">
        <v>50</v>
      </c>
      <c r="AZ94" s="46">
        <f t="shared" si="15"/>
        <v>1.1641532182693481E-10</v>
      </c>
      <c r="BA94" s="46">
        <f t="shared" si="32"/>
        <v>-7400.6272756420076</v>
      </c>
      <c r="BB94" s="46">
        <f t="shared" si="32"/>
        <v>17471.267982090241</v>
      </c>
      <c r="BC94" s="46">
        <f t="shared" si="32"/>
        <v>6348.5295187772717</v>
      </c>
      <c r="BD94" s="46">
        <f t="shared" si="32"/>
        <v>-2324.6142413649941</v>
      </c>
      <c r="BE94" s="46">
        <f t="shared" si="32"/>
        <v>9717.6150062917732</v>
      </c>
      <c r="BF94" s="46">
        <f t="shared" si="32"/>
        <v>18785.705390106188</v>
      </c>
      <c r="BG94" s="46">
        <f t="shared" si="32"/>
        <v>30389.694913531421</v>
      </c>
      <c r="BH94" s="46">
        <f t="shared" si="32"/>
        <v>15143.061210419051</v>
      </c>
      <c r="BI94" s="46">
        <f t="shared" si="32"/>
        <v>26588.271168504027</v>
      </c>
      <c r="BJ94" s="46">
        <f t="shared" si="31"/>
        <v>-16942.8482231464</v>
      </c>
      <c r="BK94" s="46">
        <f t="shared" si="31"/>
        <v>-15422.036615533056</v>
      </c>
      <c r="BL94" s="46">
        <f t="shared" si="31"/>
        <v>4167.9983427468687</v>
      </c>
      <c r="BM94" s="1">
        <v>50</v>
      </c>
      <c r="BN94" s="60">
        <f t="shared" si="21"/>
        <v>1.1911400820763599E-22</v>
      </c>
      <c r="BO94" s="60">
        <f t="shared" si="21"/>
        <v>8.0769975563912903E-8</v>
      </c>
      <c r="BP94" s="60">
        <f t="shared" si="21"/>
        <v>-1.9068030795559151E-7</v>
      </c>
      <c r="BQ94" s="60">
        <f t="shared" si="21"/>
        <v>-6.9287447536522207E-8</v>
      </c>
      <c r="BR94" s="60">
        <f t="shared" si="21"/>
        <v>2.5370692034249675E-8</v>
      </c>
      <c r="BS94" s="60">
        <f t="shared" si="21"/>
        <v>-1.0605743234509623E-7</v>
      </c>
      <c r="BT94" s="60">
        <f t="shared" si="21"/>
        <v>-2.0502599425642324E-7</v>
      </c>
      <c r="BU94" s="60">
        <f t="shared" si="21"/>
        <v>-3.3167119814822903E-7</v>
      </c>
      <c r="BV94" s="60">
        <f t="shared" si="21"/>
        <v>-1.652704072739899E-7</v>
      </c>
      <c r="BW94" s="60">
        <f t="shared" si="22"/>
        <v>-2.9018270108467442E-7</v>
      </c>
      <c r="BX94" s="60">
        <f t="shared" si="18"/>
        <v>1.8491316830273565E-7</v>
      </c>
      <c r="BY94" s="60">
        <f t="shared" si="19"/>
        <v>1.6831512710850637E-7</v>
      </c>
      <c r="BZ94" s="60">
        <f t="shared" si="20"/>
        <v>-4.548926891671808E-8</v>
      </c>
    </row>
    <row r="95" spans="1:78">
      <c r="A95" s="2">
        <v>43556</v>
      </c>
      <c r="B95" s="8">
        <f>'WA Sch. 1-2'!B96</f>
        <v>547.15</v>
      </c>
      <c r="C95" s="8">
        <f>'WA Sch. 1-2'!C96</f>
        <v>299373.1225</v>
      </c>
      <c r="D95" s="8">
        <f>'WA Sch. 1-2'!D96</f>
        <v>0.375</v>
      </c>
      <c r="E95" s="8">
        <f>'WA Sch. 1-2'!E96</f>
        <v>508</v>
      </c>
      <c r="F95" s="8">
        <f t="shared" si="25"/>
        <v>258064</v>
      </c>
      <c r="G95" s="8">
        <f>'WA Sch. 1-2'!G96</f>
        <v>0</v>
      </c>
      <c r="H95" s="8">
        <f t="shared" si="26"/>
        <v>39.149999999999977</v>
      </c>
      <c r="I95" s="8">
        <f t="shared" si="26"/>
        <v>41309.122499999998</v>
      </c>
      <c r="J95" s="8">
        <f t="shared" si="26"/>
        <v>0.375</v>
      </c>
      <c r="K95" s="9">
        <v>5</v>
      </c>
      <c r="L95" s="9">
        <v>4540506</v>
      </c>
      <c r="M95" s="9">
        <v>-511122</v>
      </c>
      <c r="N95" s="9">
        <f t="shared" si="27"/>
        <v>4029384</v>
      </c>
      <c r="O95" s="9">
        <f t="shared" si="28"/>
        <v>805876.8</v>
      </c>
      <c r="P95" s="8">
        <f t="shared" si="29"/>
        <v>10524.645049740489</v>
      </c>
      <c r="Q95" s="8">
        <f t="shared" si="30"/>
        <v>816401.44504974049</v>
      </c>
      <c r="R95" s="9">
        <f t="shared" si="23"/>
        <v>4082007.2252487023</v>
      </c>
      <c r="S95" s="21"/>
      <c r="U95" s="2">
        <v>43556</v>
      </c>
      <c r="V95" s="8">
        <f t="shared" si="24"/>
        <v>508</v>
      </c>
      <c r="W95" s="7">
        <v>52</v>
      </c>
      <c r="X95" s="7">
        <f t="shared" si="11"/>
        <v>2704</v>
      </c>
      <c r="Y95" s="7">
        <v>0</v>
      </c>
      <c r="Z95" s="7">
        <v>0</v>
      </c>
      <c r="AA95" s="7">
        <v>0</v>
      </c>
      <c r="AB95" s="7">
        <v>0</v>
      </c>
      <c r="AC95" s="7">
        <v>0</v>
      </c>
      <c r="AD95" s="7">
        <v>0</v>
      </c>
      <c r="AE95" s="7">
        <v>0</v>
      </c>
      <c r="AF95" s="7">
        <v>0</v>
      </c>
      <c r="AG95" s="7">
        <v>0</v>
      </c>
      <c r="AH95" s="8">
        <f t="shared" si="33"/>
        <v>805876.8</v>
      </c>
      <c r="AJ95" s="17">
        <v>51</v>
      </c>
      <c r="AK95" s="17">
        <v>930303.93302384985</v>
      </c>
      <c r="AL95" s="17">
        <v>2203.0669761501485</v>
      </c>
      <c r="AM95" s="17">
        <v>0.108228816746925</v>
      </c>
      <c r="AT95" s="1">
        <v>51</v>
      </c>
      <c r="AU95" s="7">
        <f t="shared" si="34"/>
        <v>53</v>
      </c>
      <c r="AV95" s="52">
        <f t="shared" si="13"/>
        <v>0.54675324675324677</v>
      </c>
      <c r="AW95" s="52">
        <f t="shared" si="14"/>
        <v>0.11746256619442869</v>
      </c>
      <c r="AX95" s="43"/>
      <c r="AY95" s="1">
        <v>51</v>
      </c>
      <c r="AZ95" s="46">
        <f t="shared" si="15"/>
        <v>2203.0669761501485</v>
      </c>
      <c r="BA95" s="46">
        <f t="shared" si="32"/>
        <v>1.1641532182693481E-10</v>
      </c>
      <c r="BB95" s="46">
        <f t="shared" si="32"/>
        <v>-7400.6272756420076</v>
      </c>
      <c r="BC95" s="46">
        <f t="shared" si="32"/>
        <v>17471.267982090241</v>
      </c>
      <c r="BD95" s="46">
        <f t="shared" si="32"/>
        <v>6348.5295187772717</v>
      </c>
      <c r="BE95" s="46">
        <f t="shared" si="32"/>
        <v>-2324.6142413649941</v>
      </c>
      <c r="BF95" s="46">
        <f t="shared" si="32"/>
        <v>9717.6150062917732</v>
      </c>
      <c r="BG95" s="46">
        <f t="shared" si="32"/>
        <v>18785.705390106188</v>
      </c>
      <c r="BH95" s="46">
        <f t="shared" si="32"/>
        <v>30389.694913531421</v>
      </c>
      <c r="BI95" s="46">
        <f t="shared" si="32"/>
        <v>15143.061210419051</v>
      </c>
      <c r="BJ95" s="46">
        <f t="shared" si="31"/>
        <v>26588.271168504027</v>
      </c>
      <c r="BK95" s="46">
        <f t="shared" si="31"/>
        <v>-16942.8482231464</v>
      </c>
      <c r="BL95" s="46">
        <f t="shared" si="31"/>
        <v>-15422.036615533056</v>
      </c>
      <c r="BM95" s="1">
        <v>51</v>
      </c>
      <c r="BN95" s="60">
        <f t="shared" si="21"/>
        <v>4853504.1014027977</v>
      </c>
      <c r="BO95" s="60">
        <f t="shared" si="21"/>
        <v>-2.4044132909512204E-8</v>
      </c>
      <c r="BP95" s="60">
        <f t="shared" si="21"/>
        <v>-16304077.553762287</v>
      </c>
      <c r="BQ95" s="60">
        <f t="shared" si="21"/>
        <v>38490373.522809952</v>
      </c>
      <c r="BR95" s="60">
        <f t="shared" si="21"/>
        <v>13986235.729931513</v>
      </c>
      <c r="BS95" s="60">
        <f t="shared" si="21"/>
        <v>-5121280.8674395336</v>
      </c>
      <c r="BT95" s="60">
        <f t="shared" si="21"/>
        <v>21408556.707301006</v>
      </c>
      <c r="BU95" s="60">
        <f t="shared" si="21"/>
        <v>41386167.168626115</v>
      </c>
      <c r="BV95" s="60">
        <f t="shared" si="21"/>
        <v>66950533.279275067</v>
      </c>
      <c r="BW95" s="60">
        <f t="shared" si="22"/>
        <v>33361178.070492297</v>
      </c>
      <c r="BX95" s="60">
        <f t="shared" si="18"/>
        <v>58575742.164252676</v>
      </c>
      <c r="BY95" s="60">
        <f t="shared" si="19"/>
        <v>-37326229.40233618</v>
      </c>
      <c r="BZ95" s="60">
        <f t="shared" si="20"/>
        <v>-33975779.5726576</v>
      </c>
    </row>
    <row r="96" spans="1:78">
      <c r="A96" s="2">
        <v>43586</v>
      </c>
      <c r="B96" s="8">
        <f>'WA Sch. 1-2'!B97</f>
        <v>290.02499999999998</v>
      </c>
      <c r="C96" s="8">
        <f>'WA Sch. 1-2'!C97</f>
        <v>84114.500624999986</v>
      </c>
      <c r="D96" s="8">
        <f>'WA Sch. 1-2'!D97</f>
        <v>14.95</v>
      </c>
      <c r="E96" s="8">
        <f>'WA Sch. 1-2'!E97</f>
        <v>187</v>
      </c>
      <c r="F96" s="8">
        <f t="shared" si="25"/>
        <v>34969</v>
      </c>
      <c r="G96" s="8">
        <f>'WA Sch. 1-2'!G97</f>
        <v>13</v>
      </c>
      <c r="H96" s="8">
        <f t="shared" si="26"/>
        <v>103.02499999999998</v>
      </c>
      <c r="I96" s="8">
        <f t="shared" si="26"/>
        <v>49145.500624999986</v>
      </c>
      <c r="J96" s="8">
        <f t="shared" si="26"/>
        <v>1.9499999999999993</v>
      </c>
      <c r="K96" s="9">
        <v>5</v>
      </c>
      <c r="L96" s="9">
        <v>3983350</v>
      </c>
      <c r="M96" s="9">
        <v>-272799</v>
      </c>
      <c r="N96" s="9">
        <f t="shared" si="27"/>
        <v>3710551</v>
      </c>
      <c r="O96" s="9">
        <f t="shared" si="28"/>
        <v>742110.2</v>
      </c>
      <c r="P96" s="8">
        <f t="shared" si="29"/>
        <v>27696.080619400109</v>
      </c>
      <c r="Q96" s="8">
        <f t="shared" si="30"/>
        <v>769806.28061940009</v>
      </c>
      <c r="R96" s="9">
        <f t="shared" si="23"/>
        <v>3849031.4030970004</v>
      </c>
      <c r="S96" s="21"/>
      <c r="U96" s="2">
        <v>43586</v>
      </c>
      <c r="V96" s="8">
        <f t="shared" si="24"/>
        <v>187</v>
      </c>
      <c r="W96" s="7">
        <v>53</v>
      </c>
      <c r="X96" s="7">
        <f t="shared" si="11"/>
        <v>2809</v>
      </c>
      <c r="Y96" s="7">
        <v>0</v>
      </c>
      <c r="Z96" s="7">
        <v>0</v>
      </c>
      <c r="AA96" s="7">
        <v>0</v>
      </c>
      <c r="AB96" s="7">
        <v>0</v>
      </c>
      <c r="AC96" s="7">
        <v>0</v>
      </c>
      <c r="AD96" s="7">
        <v>0</v>
      </c>
      <c r="AE96" s="7">
        <v>0</v>
      </c>
      <c r="AF96" s="7">
        <v>0</v>
      </c>
      <c r="AG96" s="7">
        <v>0</v>
      </c>
      <c r="AH96" s="8">
        <f t="shared" si="33"/>
        <v>742110.2</v>
      </c>
      <c r="AJ96" s="17">
        <v>52</v>
      </c>
      <c r="AK96" s="17">
        <v>830883.97438505222</v>
      </c>
      <c r="AL96" s="17">
        <v>-25007.174385052174</v>
      </c>
      <c r="AM96" s="17">
        <v>-1.2285132150670253</v>
      </c>
      <c r="AT96" s="1">
        <v>52</v>
      </c>
      <c r="AU96" s="7">
        <f t="shared" si="34"/>
        <v>12</v>
      </c>
      <c r="AV96" s="52">
        <f t="shared" si="13"/>
        <v>0.12077922077922078</v>
      </c>
      <c r="AW96" s="52">
        <f t="shared" si="14"/>
        <v>-1.1711003540964524</v>
      </c>
      <c r="AX96" s="43"/>
      <c r="AY96" s="1">
        <v>52</v>
      </c>
      <c r="AZ96" s="46">
        <f t="shared" si="15"/>
        <v>-25007.174385052174</v>
      </c>
      <c r="BA96" s="46">
        <f t="shared" si="32"/>
        <v>2203.0669761501485</v>
      </c>
      <c r="BB96" s="46">
        <f t="shared" si="32"/>
        <v>1.1641532182693481E-10</v>
      </c>
      <c r="BC96" s="46">
        <f t="shared" si="32"/>
        <v>-7400.6272756420076</v>
      </c>
      <c r="BD96" s="46">
        <f t="shared" si="32"/>
        <v>17471.267982090241</v>
      </c>
      <c r="BE96" s="46">
        <f t="shared" si="32"/>
        <v>6348.5295187772717</v>
      </c>
      <c r="BF96" s="46">
        <f t="shared" si="32"/>
        <v>-2324.6142413649941</v>
      </c>
      <c r="BG96" s="46">
        <f t="shared" si="32"/>
        <v>9717.6150062917732</v>
      </c>
      <c r="BH96" s="46">
        <f t="shared" si="32"/>
        <v>18785.705390106188</v>
      </c>
      <c r="BI96" s="46">
        <f t="shared" si="32"/>
        <v>30389.694913531421</v>
      </c>
      <c r="BJ96" s="46">
        <f t="shared" si="31"/>
        <v>15143.061210419051</v>
      </c>
      <c r="BK96" s="46">
        <f t="shared" si="31"/>
        <v>26588.271168504027</v>
      </c>
      <c r="BL96" s="46">
        <f t="shared" si="31"/>
        <v>-16942.8482231464</v>
      </c>
      <c r="BM96" s="1">
        <v>52</v>
      </c>
      <c r="BN96" s="60">
        <f t="shared" si="21"/>
        <v>625358770.72441602</v>
      </c>
      <c r="BO96" s="60">
        <f t="shared" si="21"/>
        <v>-55092480.054533437</v>
      </c>
      <c r="BP96" s="60">
        <f t="shared" si="21"/>
        <v>2.7292671131420103E-7</v>
      </c>
      <c r="BQ96" s="60">
        <f t="shared" si="21"/>
        <v>185068776.8407574</v>
      </c>
      <c r="BR96" s="60">
        <f t="shared" si="21"/>
        <v>-436907045.15610832</v>
      </c>
      <c r="BS96" s="60">
        <f t="shared" si="21"/>
        <v>-158758784.76471221</v>
      </c>
      <c r="BT96" s="60">
        <f t="shared" si="21"/>
        <v>58132033.711793654</v>
      </c>
      <c r="BU96" s="60">
        <f t="shared" si="21"/>
        <v>-243010093.06913632</v>
      </c>
      <c r="BV96" s="60">
        <f t="shared" si="21"/>
        <v>-469777410.63659924</v>
      </c>
      <c r="BW96" s="60">
        <f t="shared" si="22"/>
        <v>-759960400.21121395</v>
      </c>
      <c r="BX96" s="60">
        <f t="shared" si="18"/>
        <v>-378685172.41246724</v>
      </c>
      <c r="BY96" s="60">
        <f t="shared" si="19"/>
        <v>-664897533.70783532</v>
      </c>
      <c r="BZ96" s="60">
        <f t="shared" si="20"/>
        <v>423692760.09569877</v>
      </c>
    </row>
    <row r="97" spans="1:78">
      <c r="A97" s="2">
        <v>43617</v>
      </c>
      <c r="B97" s="8">
        <f>'WA Sch. 1-2'!B98</f>
        <v>126.95</v>
      </c>
      <c r="C97" s="8">
        <f>'WA Sch. 1-2'!C98</f>
        <v>16116.302500000002</v>
      </c>
      <c r="D97" s="8">
        <f>'WA Sch. 1-2'!D98</f>
        <v>68</v>
      </c>
      <c r="E97" s="8">
        <f>'WA Sch. 1-2'!E98</f>
        <v>104.5</v>
      </c>
      <c r="F97" s="8">
        <f t="shared" si="25"/>
        <v>10920.25</v>
      </c>
      <c r="G97" s="8">
        <f>'WA Sch. 1-2'!G98</f>
        <v>79.5</v>
      </c>
      <c r="H97" s="8">
        <f t="shared" si="26"/>
        <v>22.450000000000003</v>
      </c>
      <c r="I97" s="8">
        <f t="shared" si="26"/>
        <v>5196.0525000000016</v>
      </c>
      <c r="J97" s="8">
        <f t="shared" si="26"/>
        <v>-11.5</v>
      </c>
      <c r="K97" s="9">
        <v>5</v>
      </c>
      <c r="L97" s="9">
        <v>3756335</v>
      </c>
      <c r="M97" s="9">
        <v>-245786</v>
      </c>
      <c r="N97" s="9">
        <f t="shared" si="27"/>
        <v>3510549</v>
      </c>
      <c r="O97" s="9">
        <f t="shared" si="28"/>
        <v>702109.8</v>
      </c>
      <c r="P97" s="8">
        <f t="shared" si="29"/>
        <v>6035.205143465495</v>
      </c>
      <c r="Q97" s="8">
        <f t="shared" si="30"/>
        <v>708145.00514346559</v>
      </c>
      <c r="R97" s="9">
        <f t="shared" si="23"/>
        <v>3540725.0257173278</v>
      </c>
      <c r="S97" s="21"/>
      <c r="U97" s="2">
        <v>43617</v>
      </c>
      <c r="V97" s="8">
        <f t="shared" si="24"/>
        <v>104.5</v>
      </c>
      <c r="W97" s="7">
        <v>54</v>
      </c>
      <c r="X97" s="7">
        <f t="shared" si="11"/>
        <v>2916</v>
      </c>
      <c r="Y97" s="7">
        <v>0</v>
      </c>
      <c r="Z97" s="7">
        <v>0</v>
      </c>
      <c r="AA97" s="7">
        <v>0</v>
      </c>
      <c r="AB97" s="7">
        <v>0</v>
      </c>
      <c r="AC97" s="7">
        <v>0</v>
      </c>
      <c r="AD97" s="7">
        <v>0</v>
      </c>
      <c r="AE97" s="7">
        <v>0</v>
      </c>
      <c r="AF97" s="7">
        <v>0</v>
      </c>
      <c r="AG97" s="7">
        <v>0</v>
      </c>
      <c r="AH97" s="8">
        <f t="shared" si="33"/>
        <v>702109.8</v>
      </c>
      <c r="AJ97" s="17">
        <v>53</v>
      </c>
      <c r="AK97" s="17">
        <v>746449.15123979072</v>
      </c>
      <c r="AL97" s="17">
        <v>-4338.9512397907674</v>
      </c>
      <c r="AM97" s="17">
        <v>-0.21315718663523406</v>
      </c>
      <c r="AT97" s="1">
        <v>53</v>
      </c>
      <c r="AU97" s="7">
        <f t="shared" si="34"/>
        <v>40</v>
      </c>
      <c r="AV97" s="52">
        <f t="shared" si="13"/>
        <v>0.41168831168831171</v>
      </c>
      <c r="AW97" s="52">
        <f t="shared" si="14"/>
        <v>-0.22320414846560166</v>
      </c>
      <c r="AX97" s="43"/>
      <c r="AY97" s="1">
        <v>53</v>
      </c>
      <c r="AZ97" s="46">
        <f t="shared" si="15"/>
        <v>-4338.9512397907674</v>
      </c>
      <c r="BA97" s="46">
        <f t="shared" si="32"/>
        <v>-25007.174385052174</v>
      </c>
      <c r="BB97" s="46">
        <f t="shared" si="32"/>
        <v>2203.0669761501485</v>
      </c>
      <c r="BC97" s="46">
        <f t="shared" si="32"/>
        <v>1.1641532182693481E-10</v>
      </c>
      <c r="BD97" s="46">
        <f t="shared" si="32"/>
        <v>-7400.6272756420076</v>
      </c>
      <c r="BE97" s="46">
        <f t="shared" si="32"/>
        <v>17471.267982090241</v>
      </c>
      <c r="BF97" s="46">
        <f t="shared" si="32"/>
        <v>6348.5295187772717</v>
      </c>
      <c r="BG97" s="46">
        <f t="shared" si="32"/>
        <v>-2324.6142413649941</v>
      </c>
      <c r="BH97" s="46">
        <f t="shared" si="32"/>
        <v>9717.6150062917732</v>
      </c>
      <c r="BI97" s="46">
        <f t="shared" si="32"/>
        <v>18785.705390106188</v>
      </c>
      <c r="BJ97" s="46">
        <f t="shared" si="31"/>
        <v>30389.694913531421</v>
      </c>
      <c r="BK97" s="46">
        <f t="shared" si="31"/>
        <v>15143.061210419051</v>
      </c>
      <c r="BL97" s="46">
        <f t="shared" si="31"/>
        <v>26588.271168504027</v>
      </c>
      <c r="BM97" s="1">
        <v>53</v>
      </c>
      <c r="BN97" s="60">
        <f t="shared" si="21"/>
        <v>18826497.861282941</v>
      </c>
      <c r="BO97" s="60">
        <f t="shared" si="21"/>
        <v>108504910.30168979</v>
      </c>
      <c r="BP97" s="60">
        <f t="shared" si="21"/>
        <v>-9559000.1875085123</v>
      </c>
      <c r="BQ97" s="60">
        <f t="shared" si="21"/>
        <v>4.7355037966090765E-8</v>
      </c>
      <c r="BR97" s="60">
        <f t="shared" si="21"/>
        <v>32110960.892877754</v>
      </c>
      <c r="BS97" s="60">
        <f t="shared" si="21"/>
        <v>-75806979.871608868</v>
      </c>
      <c r="BT97" s="60">
        <f t="shared" si="21"/>
        <v>-27545960.026347183</v>
      </c>
      <c r="BU97" s="60">
        <f t="shared" si="21"/>
        <v>10086387.844606765</v>
      </c>
      <c r="BV97" s="60">
        <f t="shared" si="21"/>
        <v>-42164257.679359742</v>
      </c>
      <c r="BW97" s="60">
        <f t="shared" si="22"/>
        <v>-81510259.692747191</v>
      </c>
      <c r="BX97" s="60">
        <f t="shared" si="18"/>
        <v>-131859404.42193365</v>
      </c>
      <c r="BY97" s="60">
        <f t="shared" si="19"/>
        <v>-65705004.213176601</v>
      </c>
      <c r="BZ97" s="60">
        <f t="shared" si="20"/>
        <v>-115365212.1504765</v>
      </c>
    </row>
    <row r="98" spans="1:78">
      <c r="A98" s="2">
        <v>43647</v>
      </c>
      <c r="B98" s="8">
        <f>'WA Sch. 1-2'!B99</f>
        <v>14.1</v>
      </c>
      <c r="C98" s="8">
        <f>'WA Sch. 1-2'!C99</f>
        <v>198.81</v>
      </c>
      <c r="D98" s="8">
        <f>'WA Sch. 1-2'!D99</f>
        <v>240.05</v>
      </c>
      <c r="E98" s="8">
        <f>'WA Sch. 1-2'!E99</f>
        <v>9.5</v>
      </c>
      <c r="F98" s="8">
        <f t="shared" si="25"/>
        <v>90.25</v>
      </c>
      <c r="G98" s="8">
        <f>'WA Sch. 1-2'!G99</f>
        <v>136</v>
      </c>
      <c r="H98" s="8">
        <f t="shared" si="26"/>
        <v>4.5999999999999996</v>
      </c>
      <c r="I98" s="8">
        <f t="shared" si="26"/>
        <v>108.56</v>
      </c>
      <c r="J98" s="8">
        <f t="shared" si="26"/>
        <v>104.05000000000001</v>
      </c>
      <c r="K98" s="9">
        <v>5</v>
      </c>
      <c r="L98" s="9">
        <v>3510549</v>
      </c>
      <c r="M98" s="9">
        <v>-3470</v>
      </c>
      <c r="N98" s="9">
        <f t="shared" si="27"/>
        <v>3507079</v>
      </c>
      <c r="O98" s="9">
        <f t="shared" si="28"/>
        <v>701415.8</v>
      </c>
      <c r="P98" s="8">
        <f t="shared" si="29"/>
        <v>1236.6121897523951</v>
      </c>
      <c r="Q98" s="8">
        <f t="shared" si="30"/>
        <v>702652.41218975245</v>
      </c>
      <c r="R98" s="9">
        <f t="shared" si="23"/>
        <v>3513262.0609487621</v>
      </c>
      <c r="S98" s="21"/>
      <c r="U98" s="2">
        <v>43647</v>
      </c>
      <c r="V98" s="8">
        <f t="shared" si="24"/>
        <v>9.5</v>
      </c>
      <c r="W98" s="7">
        <v>55</v>
      </c>
      <c r="X98" s="7">
        <f t="shared" si="11"/>
        <v>3025</v>
      </c>
      <c r="Y98" s="7">
        <v>0</v>
      </c>
      <c r="Z98" s="7">
        <v>0</v>
      </c>
      <c r="AA98" s="7">
        <v>0</v>
      </c>
      <c r="AB98" s="7">
        <v>0</v>
      </c>
      <c r="AC98" s="7">
        <v>0</v>
      </c>
      <c r="AD98" s="7">
        <v>0</v>
      </c>
      <c r="AE98" s="7">
        <v>0</v>
      </c>
      <c r="AF98" s="7">
        <v>0</v>
      </c>
      <c r="AG98" s="7">
        <v>0</v>
      </c>
      <c r="AH98" s="8">
        <f t="shared" si="33"/>
        <v>701415.8</v>
      </c>
      <c r="AJ98" s="17">
        <v>54</v>
      </c>
      <c r="AK98" s="17">
        <v>726177.45953983383</v>
      </c>
      <c r="AL98" s="17">
        <v>-24067.659539833781</v>
      </c>
      <c r="AM98" s="17">
        <v>-1.1823582042957019</v>
      </c>
      <c r="AT98" s="1">
        <v>54</v>
      </c>
      <c r="AU98" s="7">
        <f t="shared" si="34"/>
        <v>13</v>
      </c>
      <c r="AV98" s="52">
        <f t="shared" si="13"/>
        <v>0.13116883116883116</v>
      </c>
      <c r="AW98" s="52">
        <f t="shared" si="14"/>
        <v>-1.1208830133542345</v>
      </c>
      <c r="AX98" s="43"/>
      <c r="AY98" s="1">
        <v>54</v>
      </c>
      <c r="AZ98" s="46">
        <f t="shared" si="15"/>
        <v>-24067.659539833781</v>
      </c>
      <c r="BA98" s="46">
        <f t="shared" si="32"/>
        <v>-4338.9512397907674</v>
      </c>
      <c r="BB98" s="46">
        <f t="shared" si="32"/>
        <v>-25007.174385052174</v>
      </c>
      <c r="BC98" s="46">
        <f t="shared" si="32"/>
        <v>2203.0669761501485</v>
      </c>
      <c r="BD98" s="46">
        <f t="shared" si="32"/>
        <v>1.1641532182693481E-10</v>
      </c>
      <c r="BE98" s="46">
        <f t="shared" si="32"/>
        <v>-7400.6272756420076</v>
      </c>
      <c r="BF98" s="46">
        <f t="shared" si="32"/>
        <v>17471.267982090241</v>
      </c>
      <c r="BG98" s="46">
        <f t="shared" si="32"/>
        <v>6348.5295187772717</v>
      </c>
      <c r="BH98" s="46">
        <f t="shared" si="32"/>
        <v>-2324.6142413649941</v>
      </c>
      <c r="BI98" s="46">
        <f t="shared" si="32"/>
        <v>9717.6150062917732</v>
      </c>
      <c r="BJ98" s="46">
        <f t="shared" si="31"/>
        <v>18785.705390106188</v>
      </c>
      <c r="BK98" s="46">
        <f t="shared" si="31"/>
        <v>30389.694913531421</v>
      </c>
      <c r="BL98" s="46">
        <f t="shared" si="31"/>
        <v>15143.061210419051</v>
      </c>
      <c r="BM98" s="1">
        <v>54</v>
      </c>
      <c r="BN98" s="60">
        <f t="shared" si="21"/>
        <v>579252235.72535813</v>
      </c>
      <c r="BO98" s="60">
        <f t="shared" si="21"/>
        <v>104428401.1992275</v>
      </c>
      <c r="BP98" s="60">
        <f t="shared" si="21"/>
        <v>601864159.15269423</v>
      </c>
      <c r="BQ98" s="60">
        <f t="shared" si="21"/>
        <v>-53022665.925430097</v>
      </c>
      <c r="BR98" s="60">
        <f t="shared" si="21"/>
        <v>2.6267290602664333E-7</v>
      </c>
      <c r="BS98" s="60">
        <f t="shared" si="21"/>
        <v>178115777.65136346</v>
      </c>
      <c r="BT98" s="60">
        <f t="shared" si="21"/>
        <v>-420492529.52214587</v>
      </c>
      <c r="BU98" s="60">
        <f t="shared" si="21"/>
        <v>-152794247.03651392</v>
      </c>
      <c r="BV98" s="60">
        <f t="shared" si="21"/>
        <v>55948024.122625031</v>
      </c>
      <c r="BW98" s="60">
        <f t="shared" si="22"/>
        <v>-233880249.51060829</v>
      </c>
      <c r="BX98" s="60">
        <f t="shared" si="18"/>
        <v>-452127961.54469544</v>
      </c>
      <c r="BY98" s="60">
        <f t="shared" si="19"/>
        <v>-731408830.69829345</v>
      </c>
      <c r="BZ98" s="60">
        <f t="shared" si="20"/>
        <v>-364458041.60322785</v>
      </c>
    </row>
    <row r="99" spans="1:78">
      <c r="A99" s="2">
        <v>43678</v>
      </c>
      <c r="B99" s="8">
        <f>'WA Sch. 1-2'!B100</f>
        <v>19.350000000000001</v>
      </c>
      <c r="C99" s="8">
        <f>'WA Sch. 1-2'!C100</f>
        <v>374.42250000000007</v>
      </c>
      <c r="D99" s="8">
        <f>'WA Sch. 1-2'!D100</f>
        <v>204.95</v>
      </c>
      <c r="E99" s="8">
        <f>'WA Sch. 1-2'!E100</f>
        <v>3.5</v>
      </c>
      <c r="F99" s="8">
        <f t="shared" si="25"/>
        <v>12.25</v>
      </c>
      <c r="G99" s="8">
        <f>'WA Sch. 1-2'!G100</f>
        <v>201</v>
      </c>
      <c r="H99" s="8">
        <f t="shared" si="26"/>
        <v>15.850000000000001</v>
      </c>
      <c r="I99" s="8">
        <f t="shared" si="26"/>
        <v>362.17250000000007</v>
      </c>
      <c r="J99" s="8">
        <f t="shared" si="26"/>
        <v>3.9499999999999886</v>
      </c>
      <c r="K99" s="9">
        <v>5</v>
      </c>
      <c r="L99" s="9">
        <v>3507047</v>
      </c>
      <c r="M99" s="9">
        <v>7006</v>
      </c>
      <c r="N99" s="9">
        <f t="shared" si="27"/>
        <v>3514053</v>
      </c>
      <c r="O99" s="9">
        <f t="shared" si="28"/>
        <v>702810.6</v>
      </c>
      <c r="P99" s="8">
        <f t="shared" si="29"/>
        <v>4260.93547990771</v>
      </c>
      <c r="Q99" s="8">
        <f t="shared" si="30"/>
        <v>707071.53547990764</v>
      </c>
      <c r="R99" s="9">
        <f t="shared" si="23"/>
        <v>3535357.6773995385</v>
      </c>
      <c r="S99" s="21"/>
      <c r="U99" s="2">
        <v>43678</v>
      </c>
      <c r="V99" s="8">
        <f t="shared" si="24"/>
        <v>3.5</v>
      </c>
      <c r="W99" s="7">
        <v>56</v>
      </c>
      <c r="X99" s="7">
        <f t="shared" si="11"/>
        <v>3136</v>
      </c>
      <c r="Y99" s="7">
        <v>0</v>
      </c>
      <c r="Z99" s="7">
        <v>0</v>
      </c>
      <c r="AA99" s="7">
        <v>0</v>
      </c>
      <c r="AB99" s="7">
        <v>0</v>
      </c>
      <c r="AC99" s="7">
        <v>0</v>
      </c>
      <c r="AD99" s="7">
        <v>0</v>
      </c>
      <c r="AE99" s="7">
        <v>0</v>
      </c>
      <c r="AF99" s="7">
        <v>0</v>
      </c>
      <c r="AG99" s="7">
        <v>0</v>
      </c>
      <c r="AH99" s="8">
        <f t="shared" si="33"/>
        <v>702810.6</v>
      </c>
      <c r="AJ99" s="17">
        <v>55</v>
      </c>
      <c r="AK99" s="17">
        <v>702592.88632260473</v>
      </c>
      <c r="AL99" s="17">
        <v>-1177.0863226046786</v>
      </c>
      <c r="AM99" s="17">
        <v>-5.7826049449987801E-2</v>
      </c>
      <c r="AT99" s="1">
        <v>55</v>
      </c>
      <c r="AU99" s="7">
        <f t="shared" si="34"/>
        <v>46</v>
      </c>
      <c r="AV99" s="52">
        <f t="shared" si="13"/>
        <v>0.47402597402597402</v>
      </c>
      <c r="AW99" s="52">
        <f t="shared" si="14"/>
        <v>-6.5153294007631993E-2</v>
      </c>
      <c r="AX99" s="43"/>
      <c r="AY99" s="1">
        <v>55</v>
      </c>
      <c r="AZ99" s="46">
        <f t="shared" si="15"/>
        <v>-1177.0863226046786</v>
      </c>
      <c r="BA99" s="46">
        <f t="shared" si="32"/>
        <v>-24067.659539833781</v>
      </c>
      <c r="BB99" s="46">
        <f t="shared" si="32"/>
        <v>-4338.9512397907674</v>
      </c>
      <c r="BC99" s="46">
        <f t="shared" si="32"/>
        <v>-25007.174385052174</v>
      </c>
      <c r="BD99" s="46">
        <f t="shared" si="32"/>
        <v>2203.0669761501485</v>
      </c>
      <c r="BE99" s="46">
        <f t="shared" si="32"/>
        <v>1.1641532182693481E-10</v>
      </c>
      <c r="BF99" s="46">
        <f t="shared" si="32"/>
        <v>-7400.6272756420076</v>
      </c>
      <c r="BG99" s="46">
        <f t="shared" si="32"/>
        <v>17471.267982090241</v>
      </c>
      <c r="BH99" s="46">
        <f t="shared" si="32"/>
        <v>6348.5295187772717</v>
      </c>
      <c r="BI99" s="46">
        <f t="shared" si="32"/>
        <v>-2324.6142413649941</v>
      </c>
      <c r="BJ99" s="46">
        <f t="shared" si="31"/>
        <v>9717.6150062917732</v>
      </c>
      <c r="BK99" s="46">
        <f t="shared" si="31"/>
        <v>18785.705390106188</v>
      </c>
      <c r="BL99" s="46">
        <f t="shared" si="31"/>
        <v>30389.694913531421</v>
      </c>
      <c r="BM99" s="1">
        <v>55</v>
      </c>
      <c r="BN99" s="60">
        <f t="shared" si="21"/>
        <v>1385532.2108633053</v>
      </c>
      <c r="BO99" s="60">
        <f t="shared" si="21"/>
        <v>28329712.861447569</v>
      </c>
      <c r="BP99" s="60">
        <f t="shared" si="21"/>
        <v>5107320.1588070281</v>
      </c>
      <c r="BQ99" s="60">
        <f t="shared" ref="BQ99:BQ127" si="35">($AZ99-$BN$172)*(BC99-$BN$172)</f>
        <v>29435602.935638312</v>
      </c>
      <c r="BR99" s="60">
        <f t="shared" ref="BR99:BR128" si="36">($AZ99-$BN$172)*(BD99-$BN$172)</f>
        <v>-2593200.005408518</v>
      </c>
      <c r="BS99" s="60">
        <f t="shared" ref="BS99:BS127" si="37">($AZ99-$BN$172)*(BE99-$BN$172)</f>
        <v>1.2846645287261409E-8</v>
      </c>
      <c r="BT99" s="60">
        <f t="shared" ref="BT99:BT128" si="38">($AZ99-$BN$172)*(BF99-$BN$172)</f>
        <v>8711177.1448544245</v>
      </c>
      <c r="BU99" s="60">
        <f t="shared" ref="BU99:BU128" si="39">($AZ99-$BN$172)*(BG99-$BN$172)</f>
        <v>-20565190.580281541</v>
      </c>
      <c r="BV99" s="60">
        <f t="shared" ref="BV99:BV128" si="40">($AZ99-$BN$172)*(BH99-$BN$172)</f>
        <v>-7472767.2652054466</v>
      </c>
      <c r="BW99" s="60">
        <f t="shared" si="22"/>
        <v>2736271.6288432316</v>
      </c>
      <c r="BX99" s="60">
        <f t="shared" si="18"/>
        <v>-11438471.71224511</v>
      </c>
      <c r="BY99" s="60">
        <f t="shared" si="19"/>
        <v>-22112396.875177223</v>
      </c>
      <c r="BZ99" s="60">
        <f t="shared" si="20"/>
        <v>-35771294.230850525</v>
      </c>
    </row>
    <row r="100" spans="1:78">
      <c r="A100" s="2">
        <v>43709</v>
      </c>
      <c r="B100" s="8">
        <f>'WA Sch. 1-2'!B101</f>
        <v>152.32499999999999</v>
      </c>
      <c r="C100" s="8">
        <f>'WA Sch. 1-2'!C101</f>
        <v>23202.905624999996</v>
      </c>
      <c r="D100" s="8">
        <f>'WA Sch. 1-2'!D101</f>
        <v>43.875</v>
      </c>
      <c r="E100" s="8">
        <f>'WA Sch. 1-2'!E101</f>
        <v>213</v>
      </c>
      <c r="F100" s="8">
        <f t="shared" si="25"/>
        <v>45369</v>
      </c>
      <c r="G100" s="8">
        <f>'WA Sch. 1-2'!G101</f>
        <v>35.5</v>
      </c>
      <c r="H100" s="8">
        <f t="shared" si="26"/>
        <v>-60.675000000000011</v>
      </c>
      <c r="I100" s="8">
        <f t="shared" si="26"/>
        <v>-22166.094375000004</v>
      </c>
      <c r="J100" s="8">
        <f t="shared" si="26"/>
        <v>8.375</v>
      </c>
      <c r="K100" s="9">
        <v>5</v>
      </c>
      <c r="L100" s="9">
        <v>3514085</v>
      </c>
      <c r="M100" s="9">
        <v>164070</v>
      </c>
      <c r="N100" s="9">
        <f t="shared" si="27"/>
        <v>3678155</v>
      </c>
      <c r="O100" s="9">
        <f t="shared" si="28"/>
        <v>735631</v>
      </c>
      <c r="P100" s="8">
        <f t="shared" si="29"/>
        <v>-16311.183611570999</v>
      </c>
      <c r="Q100" s="8">
        <f t="shared" si="30"/>
        <v>719319.81638842903</v>
      </c>
      <c r="R100" s="9">
        <f t="shared" si="23"/>
        <v>3596599.0819421452</v>
      </c>
      <c r="S100" s="21"/>
      <c r="U100" s="2">
        <v>43709</v>
      </c>
      <c r="V100" s="8">
        <f t="shared" si="24"/>
        <v>213</v>
      </c>
      <c r="W100" s="7">
        <v>57</v>
      </c>
      <c r="X100" s="7">
        <f t="shared" si="11"/>
        <v>3249</v>
      </c>
      <c r="Y100" s="7">
        <v>0</v>
      </c>
      <c r="Z100" s="7">
        <v>0</v>
      </c>
      <c r="AA100" s="7">
        <v>0</v>
      </c>
      <c r="AB100" s="7">
        <v>0</v>
      </c>
      <c r="AC100" s="7">
        <v>0</v>
      </c>
      <c r="AD100" s="7">
        <v>0</v>
      </c>
      <c r="AE100" s="7">
        <v>0</v>
      </c>
      <c r="AF100" s="7">
        <v>0</v>
      </c>
      <c r="AG100" s="7">
        <v>0</v>
      </c>
      <c r="AH100" s="8">
        <f t="shared" si="33"/>
        <v>735631</v>
      </c>
      <c r="AJ100" s="17">
        <v>56</v>
      </c>
      <c r="AK100" s="17">
        <v>702981.5483837272</v>
      </c>
      <c r="AL100" s="17">
        <v>-170.94838372722734</v>
      </c>
      <c r="AM100" s="17">
        <v>-8.3980838966269088E-3</v>
      </c>
      <c r="AT100" s="1">
        <v>56</v>
      </c>
      <c r="AU100" s="7">
        <f t="shared" si="34"/>
        <v>47</v>
      </c>
      <c r="AV100" s="52">
        <f t="shared" si="13"/>
        <v>0.48441558441558441</v>
      </c>
      <c r="AW100" s="52">
        <f t="shared" si="14"/>
        <v>-3.9074277566485599E-2</v>
      </c>
      <c r="AX100" s="43"/>
      <c r="AY100" s="1">
        <v>56</v>
      </c>
      <c r="AZ100" s="46">
        <f t="shared" si="15"/>
        <v>-170.94838372722734</v>
      </c>
      <c r="BA100" s="46">
        <f t="shared" si="32"/>
        <v>-1177.0863226046786</v>
      </c>
      <c r="BB100" s="46">
        <f t="shared" si="32"/>
        <v>-24067.659539833781</v>
      </c>
      <c r="BC100" s="46">
        <f t="shared" si="32"/>
        <v>-4338.9512397907674</v>
      </c>
      <c r="BD100" s="46">
        <f t="shared" si="32"/>
        <v>-25007.174385052174</v>
      </c>
      <c r="BE100" s="46">
        <f t="shared" si="32"/>
        <v>2203.0669761501485</v>
      </c>
      <c r="BF100" s="46">
        <f t="shared" si="32"/>
        <v>1.1641532182693481E-10</v>
      </c>
      <c r="BG100" s="46">
        <f t="shared" si="32"/>
        <v>-7400.6272756420076</v>
      </c>
      <c r="BH100" s="46">
        <f t="shared" si="32"/>
        <v>17471.267982090241</v>
      </c>
      <c r="BI100" s="46">
        <f t="shared" si="32"/>
        <v>6348.5295187772717</v>
      </c>
      <c r="BJ100" s="46">
        <f t="shared" si="31"/>
        <v>-2324.6142413649941</v>
      </c>
      <c r="BK100" s="46">
        <f t="shared" si="31"/>
        <v>9717.6150062917732</v>
      </c>
      <c r="BL100" s="46">
        <f t="shared" si="31"/>
        <v>18785.705390106188</v>
      </c>
      <c r="BM100" s="1">
        <v>56</v>
      </c>
      <c r="BN100" s="60">
        <f t="shared" ref="BN100:BN127" si="41">($AZ100-$BN$172)*(AZ100-$BN$172)</f>
        <v>29223.349898994897</v>
      </c>
      <c r="BO100" s="60">
        <f t="shared" ref="BO100:BO127" si="42">($AZ100-$BN$172)*(BA100-$BN$172)</f>
        <v>201221.00435686714</v>
      </c>
      <c r="BP100" s="60">
        <f t="shared" ref="BP100:BP128" si="43">($AZ100-$BN$172)*(BB100-$BN$172)</f>
        <v>4114327.4984348551</v>
      </c>
      <c r="BQ100" s="60">
        <f t="shared" si="35"/>
        <v>741736.70151405514</v>
      </c>
      <c r="BR100" s="60">
        <f t="shared" si="36"/>
        <v>4274936.0427127955</v>
      </c>
      <c r="BS100" s="60">
        <f t="shared" si="37"/>
        <v>-376610.73881595675</v>
      </c>
      <c r="BT100" s="60">
        <f t="shared" si="38"/>
        <v>1.8657197913200944E-9</v>
      </c>
      <c r="BU100" s="60">
        <f t="shared" si="39"/>
        <v>1265125.271339599</v>
      </c>
      <c r="BV100" s="60">
        <f t="shared" si="40"/>
        <v>-2986685.023205786</v>
      </c>
      <c r="BW100" s="60">
        <f t="shared" si="22"/>
        <v>-1085270.8602803536</v>
      </c>
      <c r="BX100" s="60">
        <f t="shared" si="18"/>
        <v>397389.04735095822</v>
      </c>
      <c r="BY100" s="60">
        <f t="shared" si="19"/>
        <v>-1661210.5790102442</v>
      </c>
      <c r="BZ100" s="60">
        <f t="shared" si="20"/>
        <v>-3211385.973616886</v>
      </c>
    </row>
    <row r="101" spans="1:78">
      <c r="A101" s="2">
        <v>43739</v>
      </c>
      <c r="B101" s="8">
        <f>'WA Sch. 1-2'!B102</f>
        <v>510.4</v>
      </c>
      <c r="C101" s="8">
        <f>'WA Sch. 1-2'!C102</f>
        <v>260508.15999999997</v>
      </c>
      <c r="D101" s="8">
        <f>'WA Sch. 1-2'!D102</f>
        <v>0.65</v>
      </c>
      <c r="E101" s="8">
        <f>'WA Sch. 1-2'!E102</f>
        <v>706</v>
      </c>
      <c r="F101" s="8">
        <f t="shared" si="25"/>
        <v>498436</v>
      </c>
      <c r="G101" s="8">
        <f>'WA Sch. 1-2'!G102</f>
        <v>0</v>
      </c>
      <c r="H101" s="8">
        <f t="shared" si="26"/>
        <v>-195.60000000000002</v>
      </c>
      <c r="I101" s="8">
        <f t="shared" si="26"/>
        <v>-237927.84000000003</v>
      </c>
      <c r="J101" s="8">
        <f t="shared" si="26"/>
        <v>0.65</v>
      </c>
      <c r="K101" s="9">
        <v>5</v>
      </c>
      <c r="L101" s="9">
        <v>3678027</v>
      </c>
      <c r="M101" s="9">
        <v>487738</v>
      </c>
      <c r="N101" s="9">
        <f t="shared" si="27"/>
        <v>4165765</v>
      </c>
      <c r="O101" s="9">
        <f t="shared" si="28"/>
        <v>833153</v>
      </c>
      <c r="P101" s="8">
        <f t="shared" si="29"/>
        <v>-52582.900938167077</v>
      </c>
      <c r="Q101" s="8">
        <f t="shared" si="30"/>
        <v>780570.09906183288</v>
      </c>
      <c r="R101" s="9">
        <f t="shared" si="23"/>
        <v>3902850.4953091643</v>
      </c>
      <c r="S101" s="21"/>
      <c r="U101" s="2">
        <v>43739</v>
      </c>
      <c r="V101" s="8">
        <f t="shared" si="24"/>
        <v>706</v>
      </c>
      <c r="W101" s="7">
        <v>58</v>
      </c>
      <c r="X101" s="7">
        <f t="shared" si="11"/>
        <v>3364</v>
      </c>
      <c r="Y101" s="7">
        <v>0</v>
      </c>
      <c r="Z101" s="7">
        <v>0</v>
      </c>
      <c r="AA101" s="7">
        <v>0</v>
      </c>
      <c r="AB101" s="7">
        <v>0</v>
      </c>
      <c r="AC101" s="7">
        <v>0</v>
      </c>
      <c r="AD101" s="7">
        <v>1</v>
      </c>
      <c r="AE101" s="7">
        <v>0</v>
      </c>
      <c r="AF101" s="7">
        <v>0</v>
      </c>
      <c r="AG101" s="7">
        <v>0</v>
      </c>
      <c r="AH101" s="8">
        <f t="shared" si="33"/>
        <v>833153</v>
      </c>
      <c r="AJ101" s="17">
        <v>57</v>
      </c>
      <c r="AK101" s="17">
        <v>761350.28094139218</v>
      </c>
      <c r="AL101" s="17">
        <v>-25719.280941392179</v>
      </c>
      <c r="AM101" s="17">
        <v>-1.2634964683338354</v>
      </c>
      <c r="AT101" s="1">
        <v>57</v>
      </c>
      <c r="AU101" s="7">
        <f t="shared" si="34"/>
        <v>10</v>
      </c>
      <c r="AV101" s="52">
        <f t="shared" si="13"/>
        <v>0.1</v>
      </c>
      <c r="AW101" s="52">
        <f t="shared" si="14"/>
        <v>-1.2815515655446006</v>
      </c>
      <c r="AX101" s="43"/>
      <c r="AY101" s="1">
        <v>57</v>
      </c>
      <c r="AZ101" s="46">
        <f t="shared" si="15"/>
        <v>-25719.280941392179</v>
      </c>
      <c r="BA101" s="46">
        <f t="shared" si="32"/>
        <v>-170.94838372722734</v>
      </c>
      <c r="BB101" s="46">
        <f t="shared" si="32"/>
        <v>-1177.0863226046786</v>
      </c>
      <c r="BC101" s="46">
        <f t="shared" si="32"/>
        <v>-24067.659539833781</v>
      </c>
      <c r="BD101" s="46">
        <f t="shared" si="32"/>
        <v>-4338.9512397907674</v>
      </c>
      <c r="BE101" s="46">
        <f t="shared" si="32"/>
        <v>-25007.174385052174</v>
      </c>
      <c r="BF101" s="46">
        <f t="shared" si="32"/>
        <v>2203.0669761501485</v>
      </c>
      <c r="BG101" s="46">
        <f t="shared" si="32"/>
        <v>1.1641532182693481E-10</v>
      </c>
      <c r="BH101" s="46">
        <f t="shared" si="32"/>
        <v>-7400.6272756420076</v>
      </c>
      <c r="BI101" s="46">
        <f t="shared" si="32"/>
        <v>17471.267982090241</v>
      </c>
      <c r="BJ101" s="46">
        <f t="shared" si="31"/>
        <v>6348.5295187772717</v>
      </c>
      <c r="BK101" s="46">
        <f t="shared" si="31"/>
        <v>-2324.6142413649941</v>
      </c>
      <c r="BL101" s="46">
        <f t="shared" si="31"/>
        <v>9717.6150062917732</v>
      </c>
      <c r="BM101" s="1">
        <v>57</v>
      </c>
      <c r="BN101" s="60">
        <f t="shared" si="41"/>
        <v>661481412.14226556</v>
      </c>
      <c r="BO101" s="60">
        <f t="shared" si="42"/>
        <v>4396669.5075607719</v>
      </c>
      <c r="BP101" s="60">
        <f t="shared" si="43"/>
        <v>30273813.82334334</v>
      </c>
      <c r="BQ101" s="60">
        <f t="shared" si="35"/>
        <v>619002897.30676901</v>
      </c>
      <c r="BR101" s="60">
        <f t="shared" si="36"/>
        <v>111594705.92718448</v>
      </c>
      <c r="BS101" s="60">
        <f t="shared" si="37"/>
        <v>643166543.55954957</v>
      </c>
      <c r="BT101" s="60">
        <f t="shared" si="38"/>
        <v>-56661298.492306016</v>
      </c>
      <c r="BU101" s="60">
        <f t="shared" si="39"/>
        <v>2.8069859699526901E-7</v>
      </c>
      <c r="BV101" s="60">
        <f t="shared" si="40"/>
        <v>190338812.04477084</v>
      </c>
      <c r="BW101" s="60">
        <f t="shared" si="22"/>
        <v>-449348449.63372791</v>
      </c>
      <c r="BX101" s="60">
        <f t="shared" si="18"/>
        <v>-163279614.25815147</v>
      </c>
      <c r="BY101" s="60">
        <f t="shared" si="19"/>
        <v>59787406.754031099</v>
      </c>
      <c r="BZ101" s="60">
        <f t="shared" si="20"/>
        <v>-249930070.42710459</v>
      </c>
    </row>
    <row r="102" spans="1:78">
      <c r="A102" s="2">
        <v>43770</v>
      </c>
      <c r="B102" s="8">
        <f>'WA Sch. 1-2'!B103</f>
        <v>874.97500000000002</v>
      </c>
      <c r="C102" s="8">
        <f>'WA Sch. 1-2'!C103</f>
        <v>765581.25062499999</v>
      </c>
      <c r="D102" s="8">
        <f>'WA Sch. 1-2'!D103</f>
        <v>0</v>
      </c>
      <c r="E102" s="8">
        <f>'WA Sch. 1-2'!E103</f>
        <v>882</v>
      </c>
      <c r="F102" s="8">
        <f t="shared" si="25"/>
        <v>777924</v>
      </c>
      <c r="G102" s="8">
        <f>'WA Sch. 1-2'!G103</f>
        <v>0</v>
      </c>
      <c r="H102" s="8">
        <f t="shared" si="26"/>
        <v>-7.0249999999999773</v>
      </c>
      <c r="I102" s="8">
        <f t="shared" si="26"/>
        <v>-12342.749375000014</v>
      </c>
      <c r="J102" s="8">
        <f t="shared" si="26"/>
        <v>0</v>
      </c>
      <c r="K102" s="9">
        <v>5</v>
      </c>
      <c r="L102" s="9">
        <v>4170776</v>
      </c>
      <c r="M102" s="9">
        <v>270687</v>
      </c>
      <c r="N102" s="9">
        <f t="shared" si="27"/>
        <v>4441463</v>
      </c>
      <c r="O102" s="9">
        <f t="shared" si="28"/>
        <v>888292.6</v>
      </c>
      <c r="P102" s="8">
        <f t="shared" si="29"/>
        <v>-1888.5218767414237</v>
      </c>
      <c r="Q102" s="8">
        <f t="shared" si="30"/>
        <v>886404.07812325854</v>
      </c>
      <c r="R102" s="9">
        <f t="shared" si="23"/>
        <v>4432020.3906162931</v>
      </c>
      <c r="S102" s="21"/>
      <c r="T102" s="79"/>
      <c r="U102" s="2">
        <v>43770</v>
      </c>
      <c r="V102" s="8">
        <f t="shared" si="24"/>
        <v>882</v>
      </c>
      <c r="W102" s="7">
        <v>59</v>
      </c>
      <c r="X102" s="7">
        <f t="shared" si="11"/>
        <v>3481</v>
      </c>
      <c r="Y102" s="7">
        <v>0</v>
      </c>
      <c r="Z102" s="7">
        <v>0</v>
      </c>
      <c r="AA102" s="7">
        <v>1</v>
      </c>
      <c r="AB102" s="7">
        <v>0</v>
      </c>
      <c r="AC102" s="7">
        <v>0</v>
      </c>
      <c r="AD102" s="7">
        <v>0</v>
      </c>
      <c r="AE102" s="7">
        <v>0</v>
      </c>
      <c r="AF102" s="7">
        <v>0</v>
      </c>
      <c r="AG102" s="7">
        <v>0</v>
      </c>
      <c r="AH102" s="8">
        <f t="shared" si="33"/>
        <v>888292.6</v>
      </c>
      <c r="AJ102" s="17">
        <v>58</v>
      </c>
      <c r="AK102" s="17">
        <v>833152.99999999977</v>
      </c>
      <c r="AL102" s="17">
        <v>2.3283064365386963E-10</v>
      </c>
      <c r="AM102" s="17">
        <v>1.1438138439675758E-14</v>
      </c>
      <c r="AT102" s="1">
        <v>58</v>
      </c>
      <c r="AU102" s="7">
        <f t="shared" si="34"/>
        <v>49</v>
      </c>
      <c r="AV102" s="52">
        <f t="shared" si="13"/>
        <v>0.5051948051948052</v>
      </c>
      <c r="AW102" s="52">
        <f t="shared" si="14"/>
        <v>1.3021813586147773E-2</v>
      </c>
      <c r="AX102" s="43"/>
      <c r="AY102" s="1">
        <v>58</v>
      </c>
      <c r="AZ102" s="46">
        <f t="shared" si="15"/>
        <v>2.3283064365386963E-10</v>
      </c>
      <c r="BA102" s="46">
        <f t="shared" si="32"/>
        <v>-25719.280941392179</v>
      </c>
      <c r="BB102" s="46">
        <f t="shared" si="32"/>
        <v>-170.94838372722734</v>
      </c>
      <c r="BC102" s="46">
        <f t="shared" si="32"/>
        <v>-1177.0863226046786</v>
      </c>
      <c r="BD102" s="46">
        <f t="shared" ref="BA102:BK128" si="44">BC101</f>
        <v>-24067.659539833781</v>
      </c>
      <c r="BE102" s="46">
        <f t="shared" si="44"/>
        <v>-4338.9512397907674</v>
      </c>
      <c r="BF102" s="46">
        <f t="shared" si="44"/>
        <v>-25007.174385052174</v>
      </c>
      <c r="BG102" s="46">
        <f t="shared" si="44"/>
        <v>2203.0669761501485</v>
      </c>
      <c r="BH102" s="46">
        <f t="shared" si="44"/>
        <v>1.1641532182693481E-10</v>
      </c>
      <c r="BI102" s="46">
        <f t="shared" si="44"/>
        <v>-7400.6272756420076</v>
      </c>
      <c r="BJ102" s="46">
        <f t="shared" si="31"/>
        <v>17471.267982090241</v>
      </c>
      <c r="BK102" s="46">
        <f t="shared" si="31"/>
        <v>6348.5295187772717</v>
      </c>
      <c r="BL102" s="46">
        <f t="shared" si="31"/>
        <v>-2324.6142413649941</v>
      </c>
      <c r="BM102" s="1">
        <v>58</v>
      </c>
      <c r="BN102" s="60">
        <f t="shared" si="41"/>
        <v>1.113054232251354E-20</v>
      </c>
      <c r="BO102" s="60">
        <f t="shared" si="42"/>
        <v>-2.7134197709542674E-6</v>
      </c>
      <c r="BP102" s="60">
        <f t="shared" si="43"/>
        <v>-1.8035291316094246E-8</v>
      </c>
      <c r="BQ102" s="60">
        <f t="shared" si="35"/>
        <v>-1.241842377768603E-7</v>
      </c>
      <c r="BR102" s="60">
        <f t="shared" si="36"/>
        <v>-2.5391714249242191E-6</v>
      </c>
      <c r="BS102" s="60">
        <f t="shared" si="37"/>
        <v>-4.5776536700554407E-7</v>
      </c>
      <c r="BT102" s="60">
        <f t="shared" si="38"/>
        <v>-2.6382915427039435E-6</v>
      </c>
      <c r="BU102" s="60">
        <f t="shared" si="39"/>
        <v>2.3242661812528463E-7</v>
      </c>
      <c r="BV102" s="60">
        <f t="shared" si="40"/>
        <v>-1.1514354126738145E-21</v>
      </c>
      <c r="BW102" s="60">
        <f t="shared" si="22"/>
        <v>-7.8077643045115807E-7</v>
      </c>
      <c r="BX102" s="60">
        <f t="shared" ref="BX102:BX128" si="45">($AZ102-$BN$172)*(BJ102-$BN$172)</f>
        <v>1.8432429769040512E-6</v>
      </c>
      <c r="BY102" s="60">
        <f t="shared" ref="BY102:BY128" si="46">($AZ102-$BN$172)*(BK102-$BN$172)</f>
        <v>6.6977865951971465E-7</v>
      </c>
      <c r="BZ102" s="60">
        <f t="shared" ref="BZ102:BZ128" si="47">($AZ102-$BN$172)*(BL102-$BN$172)</f>
        <v>-2.4525002299774687E-7</v>
      </c>
    </row>
    <row r="103" spans="1:78">
      <c r="A103" s="2">
        <v>43800</v>
      </c>
      <c r="B103" s="8">
        <f>'WA Sch. 1-2'!B104</f>
        <v>1138.7249999999999</v>
      </c>
      <c r="C103" s="8">
        <f>'WA Sch. 1-2'!C104</f>
        <v>1296694.6256249999</v>
      </c>
      <c r="D103" s="8">
        <f>'WA Sch. 1-2'!D104</f>
        <v>0</v>
      </c>
      <c r="E103" s="8">
        <f>'WA Sch. 1-2'!E104</f>
        <v>978</v>
      </c>
      <c r="F103" s="8">
        <f t="shared" si="25"/>
        <v>956484</v>
      </c>
      <c r="G103" s="8">
        <f>'WA Sch. 1-2'!G104</f>
        <v>0</v>
      </c>
      <c r="H103" s="8">
        <f t="shared" si="26"/>
        <v>160.72499999999991</v>
      </c>
      <c r="I103" s="8">
        <f t="shared" si="26"/>
        <v>340210.62562499987</v>
      </c>
      <c r="J103" s="8">
        <f t="shared" si="26"/>
        <v>0</v>
      </c>
      <c r="K103" s="9">
        <v>5</v>
      </c>
      <c r="L103" s="9">
        <v>4436580</v>
      </c>
      <c r="M103" s="9">
        <v>354468</v>
      </c>
      <c r="N103" s="9">
        <f t="shared" si="27"/>
        <v>4791048</v>
      </c>
      <c r="O103" s="9">
        <f t="shared" si="28"/>
        <v>958209.6</v>
      </c>
      <c r="P103" s="8">
        <f t="shared" si="29"/>
        <v>43207.498738685572</v>
      </c>
      <c r="Q103" s="8">
        <f t="shared" si="30"/>
        <v>1001417.0987386856</v>
      </c>
      <c r="R103" s="9">
        <f t="shared" si="23"/>
        <v>5007085.4936934281</v>
      </c>
      <c r="S103" s="21"/>
      <c r="U103" s="2">
        <v>43800</v>
      </c>
      <c r="V103" s="8">
        <f t="shared" si="24"/>
        <v>978</v>
      </c>
      <c r="W103" s="7">
        <v>60</v>
      </c>
      <c r="X103" s="7">
        <f t="shared" si="11"/>
        <v>3600</v>
      </c>
      <c r="Y103" s="7">
        <v>0</v>
      </c>
      <c r="Z103" s="7">
        <v>0</v>
      </c>
      <c r="AA103" s="7">
        <v>0</v>
      </c>
      <c r="AB103" s="7">
        <v>0</v>
      </c>
      <c r="AC103" s="7">
        <v>0</v>
      </c>
      <c r="AD103" s="7">
        <v>0</v>
      </c>
      <c r="AE103" s="7">
        <v>0</v>
      </c>
      <c r="AF103" s="7">
        <v>0</v>
      </c>
      <c r="AG103" s="7">
        <v>0</v>
      </c>
      <c r="AH103" s="8">
        <f t="shared" si="33"/>
        <v>958209.6</v>
      </c>
      <c r="AJ103" s="17">
        <v>59</v>
      </c>
      <c r="AK103" s="17">
        <v>917942.11729589535</v>
      </c>
      <c r="AL103" s="17">
        <v>-29649.517295895377</v>
      </c>
      <c r="AM103" s="17">
        <v>-1.4565749515522406</v>
      </c>
      <c r="AT103" s="1">
        <v>59</v>
      </c>
      <c r="AU103" s="7">
        <f t="shared" si="34"/>
        <v>7</v>
      </c>
      <c r="AV103" s="52">
        <f t="shared" si="13"/>
        <v>6.8831168831168826E-2</v>
      </c>
      <c r="AW103" s="52">
        <f t="shared" si="14"/>
        <v>-1.4845527583117459</v>
      </c>
      <c r="AX103" s="43"/>
      <c r="AY103" s="1">
        <v>59</v>
      </c>
      <c r="AZ103" s="46">
        <f t="shared" si="15"/>
        <v>-29649.517295895377</v>
      </c>
      <c r="BA103" s="46">
        <f t="shared" si="44"/>
        <v>2.3283064365386963E-10</v>
      </c>
      <c r="BB103" s="46">
        <f t="shared" si="44"/>
        <v>-25719.280941392179</v>
      </c>
      <c r="BC103" s="46">
        <f t="shared" si="44"/>
        <v>-170.94838372722734</v>
      </c>
      <c r="BD103" s="46">
        <f t="shared" si="44"/>
        <v>-1177.0863226046786</v>
      </c>
      <c r="BE103" s="46">
        <f t="shared" si="44"/>
        <v>-24067.659539833781</v>
      </c>
      <c r="BF103" s="46">
        <f t="shared" si="44"/>
        <v>-4338.9512397907674</v>
      </c>
      <c r="BG103" s="46">
        <f t="shared" si="44"/>
        <v>-25007.174385052174</v>
      </c>
      <c r="BH103" s="46">
        <f t="shared" si="44"/>
        <v>2203.0669761501485</v>
      </c>
      <c r="BI103" s="46">
        <f t="shared" si="44"/>
        <v>1.1641532182693481E-10</v>
      </c>
      <c r="BJ103" s="46">
        <f t="shared" si="31"/>
        <v>-7400.6272756420076</v>
      </c>
      <c r="BK103" s="46">
        <f t="shared" si="31"/>
        <v>17471.267982090241</v>
      </c>
      <c r="BL103" s="46">
        <f t="shared" si="31"/>
        <v>6348.5295187772717</v>
      </c>
      <c r="BM103" s="1">
        <v>59</v>
      </c>
      <c r="BN103" s="60">
        <f t="shared" si="41"/>
        <v>879093875.87960672</v>
      </c>
      <c r="BO103" s="60">
        <f t="shared" si="42"/>
        <v>-3.1280651513260442E-6</v>
      </c>
      <c r="BP103" s="60">
        <f t="shared" si="43"/>
        <v>762564265.10980678</v>
      </c>
      <c r="BQ103" s="60">
        <f t="shared" si="35"/>
        <v>5068537.060029584</v>
      </c>
      <c r="BR103" s="60">
        <f t="shared" si="36"/>
        <v>34900041.280833229</v>
      </c>
      <c r="BS103" s="60">
        <f t="shared" si="37"/>
        <v>713594487.7980299</v>
      </c>
      <c r="BT103" s="60">
        <f t="shared" si="38"/>
        <v>128647809.83022738</v>
      </c>
      <c r="BU103" s="60">
        <f t="shared" si="39"/>
        <v>741450649.4510833</v>
      </c>
      <c r="BV103" s="60">
        <f t="shared" si="40"/>
        <v>-65319872.413376264</v>
      </c>
      <c r="BW103" s="60">
        <f t="shared" ref="BW103:BW128" si="48">($AZ103-$BN$172)*(BI103-$BN$172)</f>
        <v>3.235929466889011E-7</v>
      </c>
      <c r="BX103" s="60">
        <f t="shared" si="45"/>
        <v>219425026.4096275</v>
      </c>
      <c r="BY103" s="60">
        <f t="shared" si="46"/>
        <v>-518014662.21620619</v>
      </c>
      <c r="BZ103" s="60">
        <f t="shared" si="47"/>
        <v>-188230835.77048612</v>
      </c>
    </row>
    <row r="104" spans="1:78">
      <c r="A104" s="2">
        <v>43831</v>
      </c>
      <c r="B104" s="8">
        <f>'WA Sch. 1-2'!B105</f>
        <v>1095.1500000000001</v>
      </c>
      <c r="C104" s="8">
        <f>'WA Sch. 1-2'!C105</f>
        <v>1199353.5225000002</v>
      </c>
      <c r="D104" s="8">
        <f>'WA Sch. 1-2'!D105</f>
        <v>0</v>
      </c>
      <c r="E104" s="8">
        <f>'WA Sch. 1-2'!E105</f>
        <v>955.5</v>
      </c>
      <c r="F104" s="8">
        <f t="shared" si="25"/>
        <v>912980.25</v>
      </c>
      <c r="G104" s="8">
        <f>'WA Sch. 1-2'!G105</f>
        <v>0</v>
      </c>
      <c r="H104" s="8">
        <f t="shared" si="26"/>
        <v>139.65000000000009</v>
      </c>
      <c r="I104" s="8">
        <f t="shared" si="26"/>
        <v>286373.2725000002</v>
      </c>
      <c r="J104" s="8">
        <f t="shared" si="26"/>
        <v>0</v>
      </c>
      <c r="K104" s="9">
        <v>5</v>
      </c>
      <c r="L104" s="9">
        <v>4791048</v>
      </c>
      <c r="M104" s="9">
        <v>7074</v>
      </c>
      <c r="N104" s="9">
        <f t="shared" si="27"/>
        <v>4798122</v>
      </c>
      <c r="O104" s="9">
        <f t="shared" si="28"/>
        <v>959624.4</v>
      </c>
      <c r="P104" s="8">
        <f t="shared" si="29"/>
        <v>37541.93310846133</v>
      </c>
      <c r="Q104" s="8">
        <f t="shared" si="30"/>
        <v>997166.33310846135</v>
      </c>
      <c r="R104" s="9">
        <f t="shared" si="23"/>
        <v>4985831.6655423064</v>
      </c>
      <c r="S104" s="21"/>
      <c r="U104" s="2">
        <v>43831</v>
      </c>
      <c r="V104" s="8">
        <f t="shared" ref="V104:V138" si="49">E104</f>
        <v>955.5</v>
      </c>
      <c r="W104" s="7">
        <v>61</v>
      </c>
      <c r="X104" s="7">
        <f t="shared" si="11"/>
        <v>3721</v>
      </c>
      <c r="Y104" s="7">
        <v>0</v>
      </c>
      <c r="Z104" s="7">
        <v>0</v>
      </c>
      <c r="AA104" s="7">
        <v>0</v>
      </c>
      <c r="AB104" s="7">
        <v>0</v>
      </c>
      <c r="AC104" s="7">
        <v>0</v>
      </c>
      <c r="AD104" s="7">
        <v>0</v>
      </c>
      <c r="AE104" s="7">
        <v>0</v>
      </c>
      <c r="AF104" s="7">
        <v>0</v>
      </c>
      <c r="AG104" s="7">
        <v>0</v>
      </c>
      <c r="AH104" s="8">
        <f t="shared" si="33"/>
        <v>959624.4</v>
      </c>
      <c r="AJ104" s="17">
        <v>60</v>
      </c>
      <c r="AK104" s="17">
        <v>973436.46736567479</v>
      </c>
      <c r="AL104" s="17">
        <v>-15226.867365674814</v>
      </c>
      <c r="AM104" s="17">
        <v>-0.74804164176125099</v>
      </c>
      <c r="AT104" s="1">
        <v>60</v>
      </c>
      <c r="AU104" s="7">
        <f t="shared" si="34"/>
        <v>25</v>
      </c>
      <c r="AV104" s="52">
        <f t="shared" si="13"/>
        <v>0.25584415584415582</v>
      </c>
      <c r="AW104" s="52">
        <f t="shared" si="14"/>
        <v>-0.65621109411716771</v>
      </c>
      <c r="AX104" s="43"/>
      <c r="AY104" s="1">
        <v>60</v>
      </c>
      <c r="AZ104" s="46">
        <f t="shared" si="15"/>
        <v>-15226.867365674814</v>
      </c>
      <c r="BA104" s="46">
        <f t="shared" si="44"/>
        <v>-29649.517295895377</v>
      </c>
      <c r="BB104" s="46">
        <f t="shared" si="44"/>
        <v>2.3283064365386963E-10</v>
      </c>
      <c r="BC104" s="46">
        <f t="shared" si="44"/>
        <v>-25719.280941392179</v>
      </c>
      <c r="BD104" s="46">
        <f t="shared" si="44"/>
        <v>-170.94838372722734</v>
      </c>
      <c r="BE104" s="46">
        <f t="shared" si="44"/>
        <v>-1177.0863226046786</v>
      </c>
      <c r="BF104" s="46">
        <f t="shared" si="44"/>
        <v>-24067.659539833781</v>
      </c>
      <c r="BG104" s="46">
        <f t="shared" si="44"/>
        <v>-4338.9512397907674</v>
      </c>
      <c r="BH104" s="46">
        <f t="shared" si="44"/>
        <v>-25007.174385052174</v>
      </c>
      <c r="BI104" s="46">
        <f t="shared" si="44"/>
        <v>2203.0669761501485</v>
      </c>
      <c r="BJ104" s="46">
        <f t="shared" si="31"/>
        <v>1.1641532182693481E-10</v>
      </c>
      <c r="BK104" s="46">
        <f t="shared" si="31"/>
        <v>-7400.6272756420076</v>
      </c>
      <c r="BL104" s="46">
        <f t="shared" si="31"/>
        <v>17471.267982090241</v>
      </c>
      <c r="BM104" s="1">
        <v>60</v>
      </c>
      <c r="BN104" s="60">
        <f t="shared" si="41"/>
        <v>231857489.77185655</v>
      </c>
      <c r="BO104" s="60">
        <f t="shared" si="42"/>
        <v>451469267.32088602</v>
      </c>
      <c r="BP104" s="60">
        <f t="shared" si="43"/>
        <v>-1.6064556024669338E-6</v>
      </c>
      <c r="BQ104" s="60">
        <f t="shared" si="35"/>
        <v>391624079.63511199</v>
      </c>
      <c r="BR104" s="60">
        <f t="shared" si="36"/>
        <v>2603008.3653929341</v>
      </c>
      <c r="BS104" s="60">
        <f t="shared" si="37"/>
        <v>17923337.312253445</v>
      </c>
      <c r="BT104" s="60">
        <f t="shared" si="38"/>
        <v>366475059.6152721</v>
      </c>
      <c r="BU104" s="60">
        <f t="shared" si="39"/>
        <v>66068635.034426801</v>
      </c>
      <c r="BV104" s="60">
        <f t="shared" si="40"/>
        <v>380780927.55149519</v>
      </c>
      <c r="BW104" s="60">
        <f t="shared" si="48"/>
        <v>-33545808.643534932</v>
      </c>
      <c r="BX104" s="60">
        <f t="shared" si="45"/>
        <v>1.6618506232416556E-7</v>
      </c>
      <c r="BY104" s="60">
        <f t="shared" si="46"/>
        <v>112688369.94899908</v>
      </c>
      <c r="BZ104" s="60">
        <f t="shared" si="47"/>
        <v>-266032680.27344945</v>
      </c>
    </row>
    <row r="105" spans="1:78">
      <c r="A105" s="2">
        <v>43862</v>
      </c>
      <c r="B105" s="8">
        <f>'WA Sch. 1-2'!B106</f>
        <v>932.76424999999995</v>
      </c>
      <c r="C105" s="8">
        <f>'WA Sch. 1-2'!C106</f>
        <v>870049.14607806236</v>
      </c>
      <c r="D105" s="8">
        <f>'WA Sch. 1-2'!D106</f>
        <v>0</v>
      </c>
      <c r="E105" s="8">
        <f>'WA Sch. 1-2'!E106</f>
        <v>867</v>
      </c>
      <c r="F105" s="8">
        <f t="shared" si="25"/>
        <v>751689</v>
      </c>
      <c r="G105" s="8">
        <f>'WA Sch. 1-2'!G106</f>
        <v>0</v>
      </c>
      <c r="H105" s="8">
        <f t="shared" ref="H105:J127" si="50">B105-E105</f>
        <v>65.764249999999947</v>
      </c>
      <c r="I105" s="8">
        <f t="shared" si="50"/>
        <v>118360.14607806236</v>
      </c>
      <c r="J105" s="8">
        <f t="shared" si="50"/>
        <v>0</v>
      </c>
      <c r="K105" s="9">
        <v>5</v>
      </c>
      <c r="L105" s="9">
        <v>4798122</v>
      </c>
      <c r="M105" s="9">
        <v>-262567</v>
      </c>
      <c r="N105" s="9">
        <f t="shared" si="27"/>
        <v>4535555</v>
      </c>
      <c r="O105" s="9">
        <f t="shared" si="28"/>
        <v>907111</v>
      </c>
      <c r="P105" s="8">
        <f t="shared" si="29"/>
        <v>17679.320260853023</v>
      </c>
      <c r="Q105" s="8">
        <f t="shared" si="30"/>
        <v>924790.32026085304</v>
      </c>
      <c r="R105" s="9">
        <f t="shared" si="23"/>
        <v>4623951.6013042647</v>
      </c>
      <c r="S105" s="21"/>
      <c r="U105" s="2">
        <v>43862</v>
      </c>
      <c r="V105" s="8">
        <f t="shared" si="49"/>
        <v>867</v>
      </c>
      <c r="W105" s="7">
        <v>62</v>
      </c>
      <c r="X105" s="7">
        <f t="shared" si="11"/>
        <v>3844</v>
      </c>
      <c r="Y105" s="7">
        <v>1</v>
      </c>
      <c r="Z105" s="7">
        <v>0</v>
      </c>
      <c r="AA105" s="7">
        <v>0</v>
      </c>
      <c r="AB105" s="7">
        <v>0</v>
      </c>
      <c r="AC105" s="7">
        <v>0</v>
      </c>
      <c r="AD105" s="7">
        <v>0</v>
      </c>
      <c r="AE105" s="7">
        <v>0</v>
      </c>
      <c r="AF105" s="7">
        <v>0</v>
      </c>
      <c r="AG105" s="7">
        <v>0</v>
      </c>
      <c r="AH105" s="8">
        <f t="shared" si="33"/>
        <v>907111</v>
      </c>
      <c r="AJ105" s="17">
        <v>61</v>
      </c>
      <c r="AK105" s="17">
        <v>969626.84373796126</v>
      </c>
      <c r="AL105" s="17">
        <v>-10002.443737961235</v>
      </c>
      <c r="AM105" s="17">
        <v>-0.49138435737845371</v>
      </c>
      <c r="AT105" s="1">
        <v>61</v>
      </c>
      <c r="AU105" s="7">
        <f t="shared" si="34"/>
        <v>34</v>
      </c>
      <c r="AV105" s="52">
        <f t="shared" si="13"/>
        <v>0.34935064935064936</v>
      </c>
      <c r="AW105" s="52">
        <f t="shared" si="14"/>
        <v>-0.38707417091210689</v>
      </c>
      <c r="AX105" s="43"/>
      <c r="AY105" s="1">
        <v>61</v>
      </c>
      <c r="AZ105" s="46">
        <f t="shared" si="15"/>
        <v>-10002.443737961235</v>
      </c>
      <c r="BA105" s="46">
        <f t="shared" si="44"/>
        <v>-15226.867365674814</v>
      </c>
      <c r="BB105" s="46">
        <f t="shared" si="44"/>
        <v>-29649.517295895377</v>
      </c>
      <c r="BC105" s="46">
        <f t="shared" si="44"/>
        <v>2.3283064365386963E-10</v>
      </c>
      <c r="BD105" s="46">
        <f t="shared" si="44"/>
        <v>-25719.280941392179</v>
      </c>
      <c r="BE105" s="46">
        <f t="shared" si="44"/>
        <v>-170.94838372722734</v>
      </c>
      <c r="BF105" s="46">
        <f t="shared" si="44"/>
        <v>-1177.0863226046786</v>
      </c>
      <c r="BG105" s="46">
        <f t="shared" si="44"/>
        <v>-24067.659539833781</v>
      </c>
      <c r="BH105" s="46">
        <f t="shared" si="44"/>
        <v>-4338.9512397907674</v>
      </c>
      <c r="BI105" s="46">
        <f t="shared" si="44"/>
        <v>-25007.174385052174</v>
      </c>
      <c r="BJ105" s="46">
        <f t="shared" si="31"/>
        <v>2203.0669761501485</v>
      </c>
      <c r="BK105" s="46">
        <f t="shared" si="31"/>
        <v>1.1641532182693481E-10</v>
      </c>
      <c r="BL105" s="46">
        <f t="shared" si="31"/>
        <v>-7400.6272756420076</v>
      </c>
      <c r="BM105" s="1">
        <v>61</v>
      </c>
      <c r="BN105" s="60">
        <f t="shared" si="41"/>
        <v>100048880.73108248</v>
      </c>
      <c r="BO105" s="60">
        <f t="shared" si="42"/>
        <v>152305884.13056356</v>
      </c>
      <c r="BP105" s="60">
        <f t="shared" si="43"/>
        <v>296567628.60990709</v>
      </c>
      <c r="BQ105" s="60">
        <f t="shared" si="35"/>
        <v>-1.0552716717970888E-6</v>
      </c>
      <c r="BR105" s="60">
        <f t="shared" si="36"/>
        <v>257255660.5970985</v>
      </c>
      <c r="BS105" s="60">
        <f t="shared" si="37"/>
        <v>1709901.5903282948</v>
      </c>
      <c r="BT105" s="60">
        <f t="shared" si="38"/>
        <v>11773739.716578409</v>
      </c>
      <c r="BU105" s="60">
        <f t="shared" si="39"/>
        <v>240735410.45159772</v>
      </c>
      <c r="BV105" s="60">
        <f t="shared" si="40"/>
        <v>43400115.657766126</v>
      </c>
      <c r="BW105" s="60">
        <f t="shared" si="48"/>
        <v>250132854.83187419</v>
      </c>
      <c r="BX105" s="60">
        <f t="shared" si="45"/>
        <v>-22036053.479901254</v>
      </c>
      <c r="BY105" s="60">
        <f t="shared" si="46"/>
        <v>1.0916603501349196E-7</v>
      </c>
      <c r="BZ105" s="60">
        <f t="shared" si="47"/>
        <v>74024357.950232729</v>
      </c>
    </row>
    <row r="106" spans="1:78">
      <c r="A106" s="2">
        <v>43891</v>
      </c>
      <c r="B106" s="8">
        <f>'WA Sch. 1-2'!B107</f>
        <v>767.35</v>
      </c>
      <c r="C106" s="8">
        <f>'WA Sch. 1-2'!C107</f>
        <v>588826.02250000008</v>
      </c>
      <c r="D106" s="8">
        <f>'WA Sch. 1-2'!D107</f>
        <v>0</v>
      </c>
      <c r="E106" s="8">
        <f>'WA Sch. 1-2'!E107</f>
        <v>814.5</v>
      </c>
      <c r="F106" s="8">
        <f t="shared" si="25"/>
        <v>663410.25</v>
      </c>
      <c r="G106" s="8">
        <f>'WA Sch. 1-2'!G107</f>
        <v>0</v>
      </c>
      <c r="H106" s="8">
        <f t="shared" si="50"/>
        <v>-47.149999999999977</v>
      </c>
      <c r="I106" s="8">
        <f t="shared" si="50"/>
        <v>-74584.227499999921</v>
      </c>
      <c r="J106" s="8">
        <f t="shared" si="50"/>
        <v>0</v>
      </c>
      <c r="K106" s="9">
        <v>5</v>
      </c>
      <c r="L106" s="9">
        <v>4535555</v>
      </c>
      <c r="M106" s="9">
        <v>-263557</v>
      </c>
      <c r="N106" s="9">
        <f t="shared" si="27"/>
        <v>4271998</v>
      </c>
      <c r="O106" s="9">
        <f t="shared" si="28"/>
        <v>854399.6</v>
      </c>
      <c r="P106" s="8">
        <f t="shared" si="29"/>
        <v>-12675.274944962046</v>
      </c>
      <c r="Q106" s="8">
        <f t="shared" si="30"/>
        <v>841724.32505503797</v>
      </c>
      <c r="R106" s="9">
        <f t="shared" si="23"/>
        <v>4208621.62527519</v>
      </c>
      <c r="S106" s="21"/>
      <c r="U106" s="2">
        <v>43891</v>
      </c>
      <c r="V106" s="8">
        <f t="shared" si="49"/>
        <v>814.5</v>
      </c>
      <c r="W106" s="7">
        <v>63</v>
      </c>
      <c r="X106" s="7">
        <f t="shared" si="11"/>
        <v>3969</v>
      </c>
      <c r="Y106" s="7">
        <v>0</v>
      </c>
      <c r="Z106" s="7">
        <v>1</v>
      </c>
      <c r="AA106" s="7">
        <v>0</v>
      </c>
      <c r="AB106" s="7">
        <v>0</v>
      </c>
      <c r="AC106" s="7">
        <v>0</v>
      </c>
      <c r="AD106" s="7">
        <v>0</v>
      </c>
      <c r="AE106" s="7">
        <v>1</v>
      </c>
      <c r="AF106" s="7">
        <v>0</v>
      </c>
      <c r="AG106" s="7">
        <v>0</v>
      </c>
      <c r="AH106" s="8">
        <f t="shared" si="33"/>
        <v>854399.6</v>
      </c>
      <c r="AJ106" s="17">
        <v>62</v>
      </c>
      <c r="AK106" s="17">
        <v>891366.29878005025</v>
      </c>
      <c r="AL106" s="17">
        <v>15744.701219949755</v>
      </c>
      <c r="AM106" s="17">
        <v>0.77348097062705523</v>
      </c>
      <c r="AT106" s="1">
        <v>62</v>
      </c>
      <c r="AU106" s="7">
        <f t="shared" si="34"/>
        <v>74</v>
      </c>
      <c r="AV106" s="52">
        <f t="shared" si="13"/>
        <v>0.76493506493506491</v>
      </c>
      <c r="AW106" s="52">
        <f t="shared" si="14"/>
        <v>0.72226776058102904</v>
      </c>
      <c r="AX106" s="43"/>
      <c r="AY106" s="1">
        <v>62</v>
      </c>
      <c r="AZ106" s="46">
        <f t="shared" si="15"/>
        <v>15744.701219949755</v>
      </c>
      <c r="BA106" s="46">
        <f t="shared" si="44"/>
        <v>-10002.443737961235</v>
      </c>
      <c r="BB106" s="46">
        <f t="shared" si="44"/>
        <v>-15226.867365674814</v>
      </c>
      <c r="BC106" s="46">
        <f t="shared" si="44"/>
        <v>-29649.517295895377</v>
      </c>
      <c r="BD106" s="46">
        <f t="shared" si="44"/>
        <v>2.3283064365386963E-10</v>
      </c>
      <c r="BE106" s="46">
        <f t="shared" si="44"/>
        <v>-25719.280941392179</v>
      </c>
      <c r="BF106" s="46">
        <f t="shared" si="44"/>
        <v>-170.94838372722734</v>
      </c>
      <c r="BG106" s="46">
        <f t="shared" si="44"/>
        <v>-1177.0863226046786</v>
      </c>
      <c r="BH106" s="46">
        <f t="shared" si="44"/>
        <v>-24067.659539833781</v>
      </c>
      <c r="BI106" s="46">
        <f t="shared" si="44"/>
        <v>-4338.9512397907674</v>
      </c>
      <c r="BJ106" s="46">
        <f t="shared" si="31"/>
        <v>-25007.174385052174</v>
      </c>
      <c r="BK106" s="46">
        <f t="shared" si="31"/>
        <v>2203.0669761501485</v>
      </c>
      <c r="BL106" s="46">
        <f t="shared" si="31"/>
        <v>1.1641532182693481E-10</v>
      </c>
      <c r="BM106" s="1">
        <v>62</v>
      </c>
      <c r="BN106" s="60">
        <f t="shared" si="41"/>
        <v>247895616.5054833</v>
      </c>
      <c r="BO106" s="60">
        <f t="shared" si="42"/>
        <v>-157485488.12355778</v>
      </c>
      <c r="BP106" s="60">
        <f t="shared" si="43"/>
        <v>-239742477.18835342</v>
      </c>
      <c r="BQ106" s="60">
        <f t="shared" si="35"/>
        <v>-466822791.13960356</v>
      </c>
      <c r="BR106" s="60">
        <f t="shared" si="36"/>
        <v>1.6610877915028658E-6</v>
      </c>
      <c r="BS106" s="60">
        <f t="shared" si="37"/>
        <v>-404942394.01416665</v>
      </c>
      <c r="BT106" s="60">
        <f t="shared" si="38"/>
        <v>-2691531.2258204981</v>
      </c>
      <c r="BU106" s="60">
        <f t="shared" si="39"/>
        <v>-18532872.459501907</v>
      </c>
      <c r="BV106" s="60">
        <f t="shared" si="40"/>
        <v>-378938108.51815522</v>
      </c>
      <c r="BW106" s="60">
        <f t="shared" si="48"/>
        <v>-68315490.878437653</v>
      </c>
      <c r="BX106" s="60">
        <f t="shared" si="45"/>
        <v>-393730489.04782605</v>
      </c>
      <c r="BY106" s="60">
        <f t="shared" si="46"/>
        <v>34686631.307019979</v>
      </c>
      <c r="BZ106" s="60">
        <f t="shared" si="47"/>
        <v>-1.7183666808650336E-7</v>
      </c>
    </row>
    <row r="107" spans="1:78">
      <c r="A107" s="2">
        <v>43922</v>
      </c>
      <c r="B107" s="8">
        <f>'WA Sch. 1-2'!B108</f>
        <v>547.15</v>
      </c>
      <c r="C107" s="8">
        <f>'WA Sch. 1-2'!C108</f>
        <v>299373.1225</v>
      </c>
      <c r="D107" s="8">
        <f>'WA Sch. 1-2'!D108</f>
        <v>0.375</v>
      </c>
      <c r="E107" s="8">
        <f>'WA Sch. 1-2'!E108</f>
        <v>522</v>
      </c>
      <c r="F107" s="8">
        <f t="shared" si="25"/>
        <v>272484</v>
      </c>
      <c r="G107" s="8">
        <f>'WA Sch. 1-2'!G108</f>
        <v>0</v>
      </c>
      <c r="H107" s="8">
        <f t="shared" si="50"/>
        <v>25.149999999999977</v>
      </c>
      <c r="I107" s="8">
        <f t="shared" si="50"/>
        <v>26889.122499999998</v>
      </c>
      <c r="J107" s="8">
        <f t="shared" si="50"/>
        <v>0.375</v>
      </c>
      <c r="K107" s="9">
        <v>5</v>
      </c>
      <c r="L107" s="9">
        <v>4272088</v>
      </c>
      <c r="M107" s="9">
        <v>-560438</v>
      </c>
      <c r="N107" s="9">
        <f t="shared" si="27"/>
        <v>3711650</v>
      </c>
      <c r="O107" s="9">
        <f t="shared" si="28"/>
        <v>742330</v>
      </c>
      <c r="P107" s="8">
        <f t="shared" si="29"/>
        <v>6761.042733102764</v>
      </c>
      <c r="Q107" s="8">
        <f t="shared" si="30"/>
        <v>749091.0427331028</v>
      </c>
      <c r="R107" s="9">
        <f t="shared" si="23"/>
        <v>3745455.2136655143</v>
      </c>
      <c r="S107" s="21"/>
      <c r="U107" s="2">
        <v>43922</v>
      </c>
      <c r="V107" s="8">
        <f t="shared" si="49"/>
        <v>522</v>
      </c>
      <c r="W107" s="7">
        <v>64</v>
      </c>
      <c r="X107" s="7">
        <f t="shared" si="11"/>
        <v>4096</v>
      </c>
      <c r="Y107" s="7">
        <v>0</v>
      </c>
      <c r="Z107" s="7">
        <v>0</v>
      </c>
      <c r="AA107" s="7">
        <v>0</v>
      </c>
      <c r="AB107" s="7">
        <v>0</v>
      </c>
      <c r="AC107" s="7">
        <v>0</v>
      </c>
      <c r="AD107" s="7">
        <v>0</v>
      </c>
      <c r="AE107" s="7">
        <v>1</v>
      </c>
      <c r="AF107" s="7">
        <v>0</v>
      </c>
      <c r="AG107" s="7">
        <v>0</v>
      </c>
      <c r="AH107" s="8">
        <f t="shared" si="33"/>
        <v>742330</v>
      </c>
      <c r="AJ107" s="17">
        <v>63</v>
      </c>
      <c r="AK107" s="17">
        <v>828568.65846678568</v>
      </c>
      <c r="AL107" s="17">
        <v>25830.941533214296</v>
      </c>
      <c r="AM107" s="17">
        <v>1.268981954640424</v>
      </c>
      <c r="AT107" s="1">
        <v>63</v>
      </c>
      <c r="AU107" s="7">
        <f t="shared" si="34"/>
        <v>89</v>
      </c>
      <c r="AV107" s="52">
        <f t="shared" si="13"/>
        <v>0.92077922077922081</v>
      </c>
      <c r="AW107" s="52">
        <f t="shared" si="14"/>
        <v>1.410332391145263</v>
      </c>
      <c r="AX107" s="43"/>
      <c r="AY107" s="1">
        <v>63</v>
      </c>
      <c r="AZ107" s="46">
        <f t="shared" si="15"/>
        <v>25830.941533214296</v>
      </c>
      <c r="BA107" s="46">
        <f t="shared" si="44"/>
        <v>15744.701219949755</v>
      </c>
      <c r="BB107" s="46">
        <f t="shared" si="44"/>
        <v>-10002.443737961235</v>
      </c>
      <c r="BC107" s="46">
        <f t="shared" si="44"/>
        <v>-15226.867365674814</v>
      </c>
      <c r="BD107" s="46">
        <f t="shared" si="44"/>
        <v>-29649.517295895377</v>
      </c>
      <c r="BE107" s="46">
        <f t="shared" si="44"/>
        <v>2.3283064365386963E-10</v>
      </c>
      <c r="BF107" s="46">
        <f t="shared" si="44"/>
        <v>-25719.280941392179</v>
      </c>
      <c r="BG107" s="46">
        <f t="shared" si="44"/>
        <v>-170.94838372722734</v>
      </c>
      <c r="BH107" s="46">
        <f t="shared" si="44"/>
        <v>-1177.0863226046786</v>
      </c>
      <c r="BI107" s="46">
        <f t="shared" si="44"/>
        <v>-24067.659539833781</v>
      </c>
      <c r="BJ107" s="46">
        <f t="shared" si="31"/>
        <v>-4338.9512397907674</v>
      </c>
      <c r="BK107" s="46">
        <f t="shared" si="31"/>
        <v>-25007.174385052174</v>
      </c>
      <c r="BL107" s="46">
        <f t="shared" si="31"/>
        <v>2203.0669761501485</v>
      </c>
      <c r="BM107" s="1">
        <v>63</v>
      </c>
      <c r="BN107" s="60">
        <f t="shared" si="41"/>
        <v>667237540.49232876</v>
      </c>
      <c r="BO107" s="60">
        <f t="shared" si="42"/>
        <v>406700456.67044461</v>
      </c>
      <c r="BP107" s="60">
        <f t="shared" si="43"/>
        <v>-258372539.38454413</v>
      </c>
      <c r="BQ107" s="60">
        <f t="shared" si="35"/>
        <v>-393324320.65675628</v>
      </c>
      <c r="BR107" s="60">
        <f t="shared" si="36"/>
        <v>-765874947.75829899</v>
      </c>
      <c r="BS107" s="60">
        <f t="shared" si="37"/>
        <v>2.7252001180866896E-6</v>
      </c>
      <c r="BT107" s="60">
        <f t="shared" si="38"/>
        <v>-664353242.27341413</v>
      </c>
      <c r="BU107" s="60">
        <f t="shared" si="39"/>
        <v>-4415757.7052587587</v>
      </c>
      <c r="BV107" s="60">
        <f t="shared" si="40"/>
        <v>-30405247.978750814</v>
      </c>
      <c r="BW107" s="60">
        <f t="shared" si="48"/>
        <v>-621690306.41475391</v>
      </c>
      <c r="BX107" s="60">
        <f t="shared" si="45"/>
        <v>-112079195.79050574</v>
      </c>
      <c r="BY107" s="60">
        <f t="shared" si="46"/>
        <v>-645958859.451177</v>
      </c>
      <c r="BZ107" s="60">
        <f t="shared" si="47"/>
        <v>56907294.254686132</v>
      </c>
    </row>
    <row r="108" spans="1:78">
      <c r="A108" s="2">
        <v>43952</v>
      </c>
      <c r="B108" s="8">
        <f>'WA Sch. 1-2'!B109</f>
        <v>290.02499999999998</v>
      </c>
      <c r="C108" s="8">
        <f>'WA Sch. 1-2'!C109</f>
        <v>84114.500624999986</v>
      </c>
      <c r="D108" s="8">
        <f>'WA Sch. 1-2'!D109</f>
        <v>14.95</v>
      </c>
      <c r="E108" s="8">
        <f>'WA Sch. 1-2'!E109</f>
        <v>299.5</v>
      </c>
      <c r="F108" s="8">
        <f t="shared" si="25"/>
        <v>89700.25</v>
      </c>
      <c r="G108" s="8">
        <f>'WA Sch. 1-2'!G109</f>
        <v>10</v>
      </c>
      <c r="H108" s="8">
        <f t="shared" si="50"/>
        <v>-9.4750000000000227</v>
      </c>
      <c r="I108" s="8">
        <f t="shared" si="50"/>
        <v>-5585.749375000014</v>
      </c>
      <c r="J108" s="8">
        <f t="shared" si="50"/>
        <v>4.9499999999999993</v>
      </c>
      <c r="K108" s="9">
        <v>5</v>
      </c>
      <c r="L108" s="9">
        <v>3712009</v>
      </c>
      <c r="M108" s="9">
        <v>-330617</v>
      </c>
      <c r="N108" s="9">
        <f t="shared" si="27"/>
        <v>3381392</v>
      </c>
      <c r="O108" s="9">
        <f t="shared" si="28"/>
        <v>676278.4</v>
      </c>
      <c r="P108" s="8">
        <f t="shared" si="29"/>
        <v>-2547.1522821530375</v>
      </c>
      <c r="Q108" s="8">
        <f t="shared" si="30"/>
        <v>673731.247717847</v>
      </c>
      <c r="R108" s="9">
        <f t="shared" si="23"/>
        <v>3368656.2385892351</v>
      </c>
      <c r="S108" s="21"/>
      <c r="U108" s="2">
        <v>43952</v>
      </c>
      <c r="V108" s="8">
        <f t="shared" si="49"/>
        <v>299.5</v>
      </c>
      <c r="W108" s="7">
        <v>65</v>
      </c>
      <c r="X108" s="7">
        <f t="shared" si="11"/>
        <v>4225</v>
      </c>
      <c r="Y108" s="7">
        <v>0</v>
      </c>
      <c r="Z108" s="7">
        <v>0</v>
      </c>
      <c r="AA108" s="7">
        <v>0</v>
      </c>
      <c r="AB108" s="7">
        <v>0</v>
      </c>
      <c r="AC108" s="7">
        <v>0</v>
      </c>
      <c r="AD108" s="7">
        <v>0</v>
      </c>
      <c r="AE108" s="7">
        <v>0</v>
      </c>
      <c r="AF108" s="7">
        <v>0</v>
      </c>
      <c r="AG108" s="7">
        <v>1</v>
      </c>
      <c r="AH108" s="8">
        <f t="shared" ref="AH108:AH139" si="51">O108</f>
        <v>676278.4</v>
      </c>
      <c r="AJ108" s="17">
        <v>64</v>
      </c>
      <c r="AK108" s="17">
        <v>768160.9415332136</v>
      </c>
      <c r="AL108" s="17">
        <v>-25830.941533213598</v>
      </c>
      <c r="AM108" s="17">
        <v>-1.2689819546403895</v>
      </c>
      <c r="AT108" s="1">
        <v>64</v>
      </c>
      <c r="AU108" s="7">
        <f t="shared" si="34"/>
        <v>9</v>
      </c>
      <c r="AV108" s="52">
        <f t="shared" si="13"/>
        <v>8.9610389610389612E-2</v>
      </c>
      <c r="AW108" s="52">
        <f t="shared" si="14"/>
        <v>-1.3431581203701011</v>
      </c>
      <c r="AX108" s="43"/>
      <c r="AY108" s="1">
        <v>64</v>
      </c>
      <c r="AZ108" s="46">
        <f t="shared" si="15"/>
        <v>-25830.941533213598</v>
      </c>
      <c r="BA108" s="46">
        <f t="shared" si="44"/>
        <v>25830.941533214296</v>
      </c>
      <c r="BB108" s="46">
        <f t="shared" si="44"/>
        <v>15744.701219949755</v>
      </c>
      <c r="BC108" s="46">
        <f t="shared" si="44"/>
        <v>-10002.443737961235</v>
      </c>
      <c r="BD108" s="46">
        <f t="shared" si="44"/>
        <v>-15226.867365674814</v>
      </c>
      <c r="BE108" s="46">
        <f t="shared" si="44"/>
        <v>-29649.517295895377</v>
      </c>
      <c r="BF108" s="46">
        <f t="shared" si="44"/>
        <v>2.3283064365386963E-10</v>
      </c>
      <c r="BG108" s="46">
        <f t="shared" si="44"/>
        <v>-25719.280941392179</v>
      </c>
      <c r="BH108" s="46">
        <f t="shared" si="44"/>
        <v>-170.94838372722734</v>
      </c>
      <c r="BI108" s="46">
        <f t="shared" si="44"/>
        <v>-1177.0863226046786</v>
      </c>
      <c r="BJ108" s="46">
        <f t="shared" si="31"/>
        <v>-24067.659539833781</v>
      </c>
      <c r="BK108" s="46">
        <f t="shared" si="31"/>
        <v>-4338.9512397907674</v>
      </c>
      <c r="BL108" s="46">
        <f t="shared" si="31"/>
        <v>-25007.174385052174</v>
      </c>
      <c r="BM108" s="1">
        <v>64</v>
      </c>
      <c r="BN108" s="60">
        <f t="shared" si="41"/>
        <v>667237540.49230587</v>
      </c>
      <c r="BO108" s="60">
        <f t="shared" si="42"/>
        <v>-667237540.49231732</v>
      </c>
      <c r="BP108" s="60">
        <f t="shared" si="43"/>
        <v>-406700456.67043763</v>
      </c>
      <c r="BQ108" s="60">
        <f t="shared" si="35"/>
        <v>258372539.38453969</v>
      </c>
      <c r="BR108" s="60">
        <f t="shared" si="36"/>
        <v>393324320.65674949</v>
      </c>
      <c r="BS108" s="60">
        <f t="shared" si="37"/>
        <v>765874947.75828588</v>
      </c>
      <c r="BT108" s="60">
        <f t="shared" si="38"/>
        <v>-2.725200118086643E-6</v>
      </c>
      <c r="BU108" s="60">
        <f t="shared" si="39"/>
        <v>664353242.27340269</v>
      </c>
      <c r="BV108" s="60">
        <f t="shared" si="40"/>
        <v>4415757.7052586833</v>
      </c>
      <c r="BW108" s="60">
        <f t="shared" si="48"/>
        <v>30405247.978750288</v>
      </c>
      <c r="BX108" s="60">
        <f t="shared" si="45"/>
        <v>621690306.41474319</v>
      </c>
      <c r="BY108" s="60">
        <f t="shared" si="46"/>
        <v>112079195.79050381</v>
      </c>
      <c r="BZ108" s="60">
        <f t="shared" si="47"/>
        <v>645958859.45116591</v>
      </c>
    </row>
    <row r="109" spans="1:78">
      <c r="A109" s="2">
        <v>43983</v>
      </c>
      <c r="B109" s="8">
        <f>'WA Sch. 1-2'!B110</f>
        <v>126.95</v>
      </c>
      <c r="C109" s="8">
        <f>'WA Sch. 1-2'!C110</f>
        <v>16116.302500000002</v>
      </c>
      <c r="D109" s="8">
        <f>'WA Sch. 1-2'!D110</f>
        <v>68</v>
      </c>
      <c r="E109" s="8">
        <f>'WA Sch. 1-2'!E110</f>
        <v>145.5</v>
      </c>
      <c r="F109" s="8">
        <f t="shared" si="25"/>
        <v>21170.25</v>
      </c>
      <c r="G109" s="8">
        <f>'WA Sch. 1-2'!G110</f>
        <v>43</v>
      </c>
      <c r="H109" s="8">
        <f t="shared" si="50"/>
        <v>-18.549999999999997</v>
      </c>
      <c r="I109" s="8">
        <f t="shared" si="50"/>
        <v>-5053.9474999999984</v>
      </c>
      <c r="J109" s="8">
        <f t="shared" si="50"/>
        <v>25</v>
      </c>
      <c r="K109" s="9">
        <v>5</v>
      </c>
      <c r="L109" s="9">
        <v>3381243</v>
      </c>
      <c r="M109" s="9">
        <v>-476661</v>
      </c>
      <c r="N109" s="9">
        <f t="shared" si="27"/>
        <v>2904582</v>
      </c>
      <c r="O109" s="9">
        <f t="shared" si="28"/>
        <v>580916.4</v>
      </c>
      <c r="P109" s="8">
        <f t="shared" si="29"/>
        <v>-4986.7730695449845</v>
      </c>
      <c r="Q109" s="8">
        <f t="shared" si="30"/>
        <v>575929.6269304551</v>
      </c>
      <c r="R109" s="9">
        <f t="shared" si="23"/>
        <v>2879648.1346522756</v>
      </c>
      <c r="S109" s="21"/>
      <c r="U109" s="2">
        <v>43983</v>
      </c>
      <c r="V109" s="8">
        <f t="shared" si="49"/>
        <v>145.5</v>
      </c>
      <c r="W109" s="7">
        <v>66</v>
      </c>
      <c r="X109" s="7">
        <f t="shared" ref="X109:X139" si="52">W109^2</f>
        <v>4356</v>
      </c>
      <c r="Y109" s="7">
        <v>0</v>
      </c>
      <c r="Z109" s="7">
        <v>0</v>
      </c>
      <c r="AA109" s="7">
        <v>0</v>
      </c>
      <c r="AB109" s="7">
        <v>0</v>
      </c>
      <c r="AC109" s="7">
        <v>0</v>
      </c>
      <c r="AD109" s="7">
        <v>0</v>
      </c>
      <c r="AE109" s="7">
        <v>0</v>
      </c>
      <c r="AF109" s="7">
        <v>0</v>
      </c>
      <c r="AG109" s="7">
        <v>1</v>
      </c>
      <c r="AH109" s="8">
        <f t="shared" si="51"/>
        <v>580916.4</v>
      </c>
      <c r="AJ109" s="17">
        <v>65</v>
      </c>
      <c r="AK109" s="17">
        <v>624128.75956724281</v>
      </c>
      <c r="AL109" s="17">
        <v>52149.640432757209</v>
      </c>
      <c r="AM109" s="17">
        <v>2.561925687651105</v>
      </c>
      <c r="AT109" s="1">
        <v>65</v>
      </c>
      <c r="AU109" s="7">
        <f t="shared" ref="AU109:AU139" si="53">RANK(AL109,$AL$45:$AL$140,1)</f>
        <v>96</v>
      </c>
      <c r="AV109" s="52">
        <f t="shared" si="13"/>
        <v>0.99350649350649356</v>
      </c>
      <c r="AW109" s="52">
        <f t="shared" si="14"/>
        <v>2.4841252247073147</v>
      </c>
      <c r="AX109" s="43"/>
      <c r="AY109" s="1">
        <v>65</v>
      </c>
      <c r="AZ109" s="46">
        <f t="shared" si="15"/>
        <v>52149.640432757209</v>
      </c>
      <c r="BA109" s="46">
        <f t="shared" si="44"/>
        <v>-25830.941533213598</v>
      </c>
      <c r="BB109" s="46">
        <f t="shared" si="44"/>
        <v>25830.941533214296</v>
      </c>
      <c r="BC109" s="46">
        <f t="shared" si="44"/>
        <v>15744.701219949755</v>
      </c>
      <c r="BD109" s="46">
        <f t="shared" si="44"/>
        <v>-10002.443737961235</v>
      </c>
      <c r="BE109" s="46">
        <f t="shared" si="44"/>
        <v>-15226.867365674814</v>
      </c>
      <c r="BF109" s="46">
        <f t="shared" si="44"/>
        <v>-29649.517295895377</v>
      </c>
      <c r="BG109" s="46">
        <f t="shared" si="44"/>
        <v>2.3283064365386963E-10</v>
      </c>
      <c r="BH109" s="46">
        <f t="shared" si="44"/>
        <v>-25719.280941392179</v>
      </c>
      <c r="BI109" s="46">
        <f t="shared" si="44"/>
        <v>-170.94838372722734</v>
      </c>
      <c r="BJ109" s="46">
        <f t="shared" si="31"/>
        <v>-1177.0863226046786</v>
      </c>
      <c r="BK109" s="46">
        <f t="shared" si="31"/>
        <v>-24067.659539833781</v>
      </c>
      <c r="BL109" s="46">
        <f t="shared" si="31"/>
        <v>-4338.9512397907674</v>
      </c>
      <c r="BM109" s="1">
        <v>65</v>
      </c>
      <c r="BN109" s="60">
        <f t="shared" si="41"/>
        <v>2719584997.265852</v>
      </c>
      <c r="BO109" s="60">
        <f t="shared" si="42"/>
        <v>-1347074312.9966667</v>
      </c>
      <c r="BP109" s="60">
        <f t="shared" si="43"/>
        <v>1347074312.9966898</v>
      </c>
      <c r="BQ109" s="60">
        <f t="shared" si="35"/>
        <v>821080507.34156477</v>
      </c>
      <c r="BR109" s="60">
        <f t="shared" si="36"/>
        <v>-521623844.38356775</v>
      </c>
      <c r="BS109" s="60">
        <f t="shared" si="37"/>
        <v>-794075658.03723121</v>
      </c>
      <c r="BT109" s="60">
        <f t="shared" si="38"/>
        <v>-1546211665.9857626</v>
      </c>
      <c r="BU109" s="60">
        <f t="shared" si="39"/>
        <v>5.5018593140628772E-6</v>
      </c>
      <c r="BV109" s="60">
        <f t="shared" si="40"/>
        <v>-1341251253.2826707</v>
      </c>
      <c r="BW109" s="60">
        <f t="shared" si="48"/>
        <v>-8914896.7439425271</v>
      </c>
      <c r="BX109" s="60">
        <f t="shared" si="45"/>
        <v>-61384628.482156925</v>
      </c>
      <c r="BY109" s="60">
        <f t="shared" si="46"/>
        <v>-1255119791.060354</v>
      </c>
      <c r="BZ109" s="60">
        <f t="shared" si="47"/>
        <v>-226274747.01036069</v>
      </c>
    </row>
    <row r="110" spans="1:78">
      <c r="A110" s="2">
        <v>44013</v>
      </c>
      <c r="B110" s="8">
        <f>'WA Sch. 1-2'!B111</f>
        <v>14.1</v>
      </c>
      <c r="C110" s="8">
        <f>'WA Sch. 1-2'!C111</f>
        <v>198.81</v>
      </c>
      <c r="D110" s="8">
        <f>'WA Sch. 1-2'!D111</f>
        <v>240.05</v>
      </c>
      <c r="E110" s="8">
        <f>'WA Sch. 1-2'!E111</f>
        <v>22.5</v>
      </c>
      <c r="F110" s="8">
        <f t="shared" si="25"/>
        <v>506.25</v>
      </c>
      <c r="G110" s="8">
        <f>'WA Sch. 1-2'!G111</f>
        <v>193</v>
      </c>
      <c r="H110" s="8">
        <f t="shared" si="50"/>
        <v>-8.4</v>
      </c>
      <c r="I110" s="8">
        <f t="shared" si="50"/>
        <v>-307.44</v>
      </c>
      <c r="J110" s="8">
        <f t="shared" si="50"/>
        <v>47.050000000000011</v>
      </c>
      <c r="K110" s="9">
        <v>5</v>
      </c>
      <c r="L110" s="9">
        <v>2910360</v>
      </c>
      <c r="M110" s="9">
        <v>-316778</v>
      </c>
      <c r="N110" s="9">
        <f t="shared" si="27"/>
        <v>2593582</v>
      </c>
      <c r="O110" s="9">
        <f t="shared" si="28"/>
        <v>518716.4</v>
      </c>
      <c r="P110" s="8">
        <f t="shared" si="29"/>
        <v>-2258.1613899826348</v>
      </c>
      <c r="Q110" s="8">
        <f t="shared" si="30"/>
        <v>516458.2386100174</v>
      </c>
      <c r="R110" s="9">
        <f t="shared" si="23"/>
        <v>2582291.193050087</v>
      </c>
      <c r="S110" s="21"/>
      <c r="U110" s="2">
        <v>44013</v>
      </c>
      <c r="V110" s="8">
        <f t="shared" si="49"/>
        <v>22.5</v>
      </c>
      <c r="W110" s="7">
        <v>67</v>
      </c>
      <c r="X110" s="7">
        <f t="shared" si="52"/>
        <v>4489</v>
      </c>
      <c r="Y110" s="7">
        <v>0</v>
      </c>
      <c r="Z110" s="7">
        <v>0</v>
      </c>
      <c r="AA110" s="7">
        <v>0</v>
      </c>
      <c r="AB110" s="7">
        <v>0</v>
      </c>
      <c r="AC110" s="7">
        <v>0</v>
      </c>
      <c r="AD110" s="7">
        <v>0</v>
      </c>
      <c r="AE110" s="7">
        <v>0</v>
      </c>
      <c r="AF110" s="7">
        <v>0</v>
      </c>
      <c r="AG110" s="7">
        <v>1</v>
      </c>
      <c r="AH110" s="8">
        <f t="shared" si="51"/>
        <v>518716.4</v>
      </c>
      <c r="AJ110" s="17">
        <v>66</v>
      </c>
      <c r="AK110" s="17">
        <v>585205.54550688341</v>
      </c>
      <c r="AL110" s="17">
        <v>-4289.1455068833893</v>
      </c>
      <c r="AM110" s="17">
        <v>-0.21071040875778677</v>
      </c>
      <c r="AT110" s="1">
        <v>66</v>
      </c>
      <c r="AU110" s="7">
        <f t="shared" si="53"/>
        <v>41</v>
      </c>
      <c r="AV110" s="52">
        <f t="shared" ref="AV110:AV128" si="54">(AU110-0.375)/(COUNT($AU$45:$AU$164)+0.25)</f>
        <v>0.42207792207792205</v>
      </c>
      <c r="AW110" s="52">
        <f t="shared" ref="AW110:AW128" si="55">_xlfn.NORM.S.INV(AV110)</f>
        <v>-0.1965804839448127</v>
      </c>
      <c r="AX110" s="43"/>
      <c r="AY110" s="1">
        <v>66</v>
      </c>
      <c r="AZ110" s="46">
        <f t="shared" ref="AZ110:AZ128" si="56">AL110</f>
        <v>-4289.1455068833893</v>
      </c>
      <c r="BA110" s="46">
        <f t="shared" si="44"/>
        <v>52149.640432757209</v>
      </c>
      <c r="BB110" s="46">
        <f t="shared" si="44"/>
        <v>-25830.941533213598</v>
      </c>
      <c r="BC110" s="46">
        <f t="shared" si="44"/>
        <v>25830.941533214296</v>
      </c>
      <c r="BD110" s="46">
        <f t="shared" si="44"/>
        <v>15744.701219949755</v>
      </c>
      <c r="BE110" s="46">
        <f t="shared" si="44"/>
        <v>-10002.443737961235</v>
      </c>
      <c r="BF110" s="46">
        <f t="shared" si="44"/>
        <v>-15226.867365674814</v>
      </c>
      <c r="BG110" s="46">
        <f t="shared" si="44"/>
        <v>-29649.517295895377</v>
      </c>
      <c r="BH110" s="46">
        <f t="shared" si="44"/>
        <v>2.3283064365386963E-10</v>
      </c>
      <c r="BI110" s="46">
        <f t="shared" si="44"/>
        <v>-25719.280941392179</v>
      </c>
      <c r="BJ110" s="46">
        <f t="shared" si="31"/>
        <v>-170.94838372722734</v>
      </c>
      <c r="BK110" s="46">
        <f t="shared" si="31"/>
        <v>-1177.0863226046786</v>
      </c>
      <c r="BL110" s="46">
        <f t="shared" si="31"/>
        <v>-24067.659539833781</v>
      </c>
      <c r="BM110" s="1">
        <v>66</v>
      </c>
      <c r="BN110" s="60">
        <f t="shared" si="41"/>
        <v>18396769.17921906</v>
      </c>
      <c r="BO110" s="60">
        <f t="shared" si="42"/>
        <v>-223677395.94775099</v>
      </c>
      <c r="BP110" s="60">
        <f t="shared" si="43"/>
        <v>110792666.81575446</v>
      </c>
      <c r="BQ110" s="60">
        <f t="shared" si="35"/>
        <v>-110792666.81575637</v>
      </c>
      <c r="BR110" s="60">
        <f t="shared" si="36"/>
        <v>-67531314.494770363</v>
      </c>
      <c r="BS110" s="60">
        <f t="shared" si="37"/>
        <v>42901936.616532147</v>
      </c>
      <c r="BT110" s="60">
        <f t="shared" si="38"/>
        <v>65310249.745395929</v>
      </c>
      <c r="BU110" s="60">
        <f t="shared" si="39"/>
        <v>127171093.89095531</v>
      </c>
      <c r="BV110" s="60">
        <f t="shared" si="40"/>
        <v>-4.5251079318267143E-7</v>
      </c>
      <c r="BW110" s="60">
        <f t="shared" si="48"/>
        <v>110313738.29004768</v>
      </c>
      <c r="BX110" s="60">
        <f t="shared" si="45"/>
        <v>733222.49197318254</v>
      </c>
      <c r="BY110" s="60">
        <f t="shared" si="46"/>
        <v>5048694.5118144453</v>
      </c>
      <c r="BZ110" s="60">
        <f t="shared" si="47"/>
        <v>103229693.77648081</v>
      </c>
    </row>
    <row r="111" spans="1:78">
      <c r="A111" s="2">
        <v>44044</v>
      </c>
      <c r="B111" s="8">
        <f>'WA Sch. 1-2'!B112</f>
        <v>19.350000000000001</v>
      </c>
      <c r="C111" s="8">
        <f>'WA Sch. 1-2'!C112</f>
        <v>374.42250000000007</v>
      </c>
      <c r="D111" s="8">
        <f>'WA Sch. 1-2'!D112</f>
        <v>204.95</v>
      </c>
      <c r="E111" s="8">
        <f>'WA Sch. 1-2'!E112</f>
        <v>11.5</v>
      </c>
      <c r="F111" s="8">
        <f t="shared" si="25"/>
        <v>132.25</v>
      </c>
      <c r="G111" s="8">
        <f>'WA Sch. 1-2'!G112</f>
        <v>216</v>
      </c>
      <c r="H111" s="8">
        <f t="shared" si="50"/>
        <v>7.8500000000000014</v>
      </c>
      <c r="I111" s="8">
        <f t="shared" si="50"/>
        <v>242.17250000000007</v>
      </c>
      <c r="J111" s="8">
        <f t="shared" si="50"/>
        <v>-11.050000000000011</v>
      </c>
      <c r="K111" s="9">
        <v>5</v>
      </c>
      <c r="L111" s="9">
        <v>2592737</v>
      </c>
      <c r="M111" s="9">
        <v>141631</v>
      </c>
      <c r="N111" s="9">
        <f t="shared" si="27"/>
        <v>2734368</v>
      </c>
      <c r="O111" s="9">
        <f t="shared" si="28"/>
        <v>546873.59999999998</v>
      </c>
      <c r="P111" s="8">
        <f t="shared" si="29"/>
        <v>2110.305584686153</v>
      </c>
      <c r="Q111" s="8">
        <f t="shared" si="30"/>
        <v>548983.90558468609</v>
      </c>
      <c r="R111" s="9">
        <f t="shared" si="23"/>
        <v>2744919.5279234303</v>
      </c>
      <c r="S111" s="21"/>
      <c r="U111" s="2">
        <v>44044</v>
      </c>
      <c r="V111" s="8">
        <f t="shared" si="49"/>
        <v>11.5</v>
      </c>
      <c r="W111" s="7">
        <v>68</v>
      </c>
      <c r="X111" s="7">
        <f t="shared" si="52"/>
        <v>4624</v>
      </c>
      <c r="Y111" s="7">
        <v>0</v>
      </c>
      <c r="Z111" s="7">
        <v>0</v>
      </c>
      <c r="AA111" s="7">
        <v>0</v>
      </c>
      <c r="AB111" s="7">
        <v>0</v>
      </c>
      <c r="AC111" s="7">
        <v>0</v>
      </c>
      <c r="AD111" s="7">
        <v>0</v>
      </c>
      <c r="AE111" s="7">
        <v>0</v>
      </c>
      <c r="AF111" s="7">
        <v>0</v>
      </c>
      <c r="AG111" s="7">
        <v>1</v>
      </c>
      <c r="AH111" s="8">
        <f t="shared" si="51"/>
        <v>546873.59999999998</v>
      </c>
      <c r="AJ111" s="17">
        <v>67</v>
      </c>
      <c r="AK111" s="17">
        <v>554663.49998451921</v>
      </c>
      <c r="AL111" s="17">
        <v>-35947.099984519184</v>
      </c>
      <c r="AM111" s="17">
        <v>-1.7659527099836849</v>
      </c>
      <c r="AT111" s="1">
        <v>67</v>
      </c>
      <c r="AU111" s="7">
        <f t="shared" si="53"/>
        <v>4</v>
      </c>
      <c r="AV111" s="52">
        <f t="shared" si="54"/>
        <v>3.7662337662337661E-2</v>
      </c>
      <c r="AW111" s="52">
        <f t="shared" si="55"/>
        <v>-1.7784823067670066</v>
      </c>
      <c r="AX111" s="43"/>
      <c r="AY111" s="1">
        <v>67</v>
      </c>
      <c r="AZ111" s="46">
        <f t="shared" si="56"/>
        <v>-35947.099984519184</v>
      </c>
      <c r="BA111" s="46">
        <f t="shared" si="44"/>
        <v>-4289.1455068833893</v>
      </c>
      <c r="BB111" s="46">
        <f t="shared" si="44"/>
        <v>52149.640432757209</v>
      </c>
      <c r="BC111" s="46">
        <f t="shared" si="44"/>
        <v>-25830.941533213598</v>
      </c>
      <c r="BD111" s="46">
        <f t="shared" si="44"/>
        <v>25830.941533214296</v>
      </c>
      <c r="BE111" s="46">
        <f t="shared" si="44"/>
        <v>15744.701219949755</v>
      </c>
      <c r="BF111" s="46">
        <f t="shared" si="44"/>
        <v>-10002.443737961235</v>
      </c>
      <c r="BG111" s="46">
        <f t="shared" si="44"/>
        <v>-15226.867365674814</v>
      </c>
      <c r="BH111" s="46">
        <f t="shared" si="44"/>
        <v>-29649.517295895377</v>
      </c>
      <c r="BI111" s="46">
        <f t="shared" si="44"/>
        <v>2.3283064365386963E-10</v>
      </c>
      <c r="BJ111" s="46">
        <f t="shared" si="31"/>
        <v>-25719.280941392179</v>
      </c>
      <c r="BK111" s="46">
        <f t="shared" si="31"/>
        <v>-170.94838372722734</v>
      </c>
      <c r="BL111" s="46">
        <f t="shared" si="31"/>
        <v>-1177.0863226046786</v>
      </c>
      <c r="BM111" s="1">
        <v>67</v>
      </c>
      <c r="BN111" s="60">
        <f t="shared" si="41"/>
        <v>1292193997.2970285</v>
      </c>
      <c r="BO111" s="60">
        <f t="shared" si="42"/>
        <v>154182342.38409355</v>
      </c>
      <c r="BP111" s="60">
        <f t="shared" si="43"/>
        <v>-1874628338.7930498</v>
      </c>
      <c r="BQ111" s="60">
        <f t="shared" si="35"/>
        <v>928547437.98870647</v>
      </c>
      <c r="BR111" s="60">
        <f t="shared" si="36"/>
        <v>-928547437.98872232</v>
      </c>
      <c r="BS111" s="60">
        <f t="shared" si="37"/>
        <v>-565976348.97991252</v>
      </c>
      <c r="BT111" s="60">
        <f t="shared" si="38"/>
        <v>359558845.13802624</v>
      </c>
      <c r="BU111" s="60">
        <f t="shared" si="39"/>
        <v>547361723.64493132</v>
      </c>
      <c r="BV111" s="60">
        <f t="shared" si="40"/>
        <v>1065814162.7282904</v>
      </c>
      <c r="BW111" s="60">
        <f t="shared" si="48"/>
        <v>-3.7924688496825553E-6</v>
      </c>
      <c r="BX111" s="60">
        <f t="shared" si="45"/>
        <v>924533563.53017128</v>
      </c>
      <c r="BY111" s="60">
        <f t="shared" si="46"/>
        <v>6145098.6420391928</v>
      </c>
      <c r="BZ111" s="60">
        <f t="shared" si="47"/>
        <v>42312839.729085118</v>
      </c>
    </row>
    <row r="112" spans="1:78">
      <c r="A112" s="2">
        <v>44075</v>
      </c>
      <c r="B112" s="8">
        <f>'WA Sch. 1-2'!B113</f>
        <v>152.32499999999999</v>
      </c>
      <c r="C112" s="8">
        <f>'WA Sch. 1-2'!C113</f>
        <v>23202.905624999996</v>
      </c>
      <c r="D112" s="8">
        <f>'WA Sch. 1-2'!D113</f>
        <v>43.875</v>
      </c>
      <c r="E112" s="8">
        <f>'WA Sch. 1-2'!E113</f>
        <v>90.5</v>
      </c>
      <c r="F112" s="8">
        <f t="shared" si="25"/>
        <v>8190.25</v>
      </c>
      <c r="G112" s="8">
        <f>'WA Sch. 1-2'!G113</f>
        <v>62</v>
      </c>
      <c r="H112" s="8">
        <f t="shared" si="50"/>
        <v>61.824999999999989</v>
      </c>
      <c r="I112" s="8">
        <f t="shared" si="50"/>
        <v>15012.655624999996</v>
      </c>
      <c r="J112" s="8">
        <f t="shared" si="50"/>
        <v>-18.125</v>
      </c>
      <c r="K112" s="9">
        <v>5</v>
      </c>
      <c r="L112" s="9">
        <v>2728832</v>
      </c>
      <c r="M112" s="9">
        <v>193770</v>
      </c>
      <c r="N112" s="9">
        <f t="shared" si="27"/>
        <v>2922602</v>
      </c>
      <c r="O112" s="9">
        <f t="shared" si="28"/>
        <v>584520.4</v>
      </c>
      <c r="P112" s="8">
        <f t="shared" si="29"/>
        <v>16620.336659009092</v>
      </c>
      <c r="Q112" s="8">
        <f t="shared" si="30"/>
        <v>601140.73665900913</v>
      </c>
      <c r="R112" s="9">
        <f t="shared" si="23"/>
        <v>3005703.6832950455</v>
      </c>
      <c r="S112" s="21"/>
      <c r="U112" s="2">
        <v>44075</v>
      </c>
      <c r="V112" s="8">
        <f t="shared" si="49"/>
        <v>90.5</v>
      </c>
      <c r="W112" s="7">
        <v>69</v>
      </c>
      <c r="X112" s="7">
        <f t="shared" si="52"/>
        <v>4761</v>
      </c>
      <c r="Y112" s="7">
        <v>0</v>
      </c>
      <c r="Z112" s="7">
        <v>0</v>
      </c>
      <c r="AA112" s="7">
        <v>0</v>
      </c>
      <c r="AB112" s="7">
        <v>0</v>
      </c>
      <c r="AC112" s="7">
        <v>0</v>
      </c>
      <c r="AD112" s="7">
        <v>0</v>
      </c>
      <c r="AE112" s="7">
        <v>0</v>
      </c>
      <c r="AF112" s="7">
        <v>0</v>
      </c>
      <c r="AG112" s="7">
        <v>1</v>
      </c>
      <c r="AH112" s="8">
        <f t="shared" si="51"/>
        <v>584520.4</v>
      </c>
      <c r="AJ112" s="17">
        <v>68</v>
      </c>
      <c r="AK112" s="17">
        <v>554277.75068926835</v>
      </c>
      <c r="AL112" s="17">
        <v>-7404.1506892683683</v>
      </c>
      <c r="AM112" s="17">
        <v>-0.36373949443688164</v>
      </c>
      <c r="AT112" s="1">
        <v>68</v>
      </c>
      <c r="AU112" s="7">
        <f t="shared" si="53"/>
        <v>36</v>
      </c>
      <c r="AV112" s="52">
        <f t="shared" si="54"/>
        <v>0.37012987012987014</v>
      </c>
      <c r="AW112" s="52">
        <f t="shared" si="55"/>
        <v>-0.33150940212681523</v>
      </c>
      <c r="AX112" s="43"/>
      <c r="AY112" s="1">
        <v>68</v>
      </c>
      <c r="AZ112" s="46">
        <f t="shared" si="56"/>
        <v>-7404.1506892683683</v>
      </c>
      <c r="BA112" s="46">
        <f t="shared" si="44"/>
        <v>-35947.099984519184</v>
      </c>
      <c r="BB112" s="46">
        <f t="shared" si="44"/>
        <v>-4289.1455068833893</v>
      </c>
      <c r="BC112" s="46">
        <f t="shared" si="44"/>
        <v>52149.640432757209</v>
      </c>
      <c r="BD112" s="46">
        <f t="shared" si="44"/>
        <v>-25830.941533213598</v>
      </c>
      <c r="BE112" s="46">
        <f t="shared" si="44"/>
        <v>25830.941533214296</v>
      </c>
      <c r="BF112" s="46">
        <f t="shared" si="44"/>
        <v>15744.701219949755</v>
      </c>
      <c r="BG112" s="46">
        <f t="shared" si="44"/>
        <v>-10002.443737961235</v>
      </c>
      <c r="BH112" s="46">
        <f t="shared" si="44"/>
        <v>-15226.867365674814</v>
      </c>
      <c r="BI112" s="46">
        <f t="shared" si="44"/>
        <v>-29649.517295895377</v>
      </c>
      <c r="BJ112" s="46">
        <f t="shared" si="31"/>
        <v>2.3283064365386963E-10</v>
      </c>
      <c r="BK112" s="46">
        <f t="shared" si="31"/>
        <v>-25719.280941392179</v>
      </c>
      <c r="BL112" s="46">
        <f t="shared" si="31"/>
        <v>-170.94838372722734</v>
      </c>
      <c r="BM112" s="1">
        <v>68</v>
      </c>
      <c r="BN112" s="60">
        <f t="shared" si="41"/>
        <v>54821447.429395139</v>
      </c>
      <c r="BO112" s="60">
        <f t="shared" si="42"/>
        <v>266157745.12758222</v>
      </c>
      <c r="BP112" s="60">
        <f t="shared" si="43"/>
        <v>31757479.661164463</v>
      </c>
      <c r="BQ112" s="60">
        <f t="shared" si="35"/>
        <v>-386123796.15530252</v>
      </c>
      <c r="BR112" s="60">
        <f t="shared" si="36"/>
        <v>191256183.55759862</v>
      </c>
      <c r="BS112" s="60">
        <f t="shared" si="37"/>
        <v>-191256183.5576019</v>
      </c>
      <c r="BT112" s="60">
        <f t="shared" si="38"/>
        <v>-116576140.39001656</v>
      </c>
      <c r="BU112" s="60">
        <f t="shared" si="39"/>
        <v>74059600.69679597</v>
      </c>
      <c r="BV112" s="60">
        <f t="shared" si="40"/>
        <v>112742020.50096208</v>
      </c>
      <c r="BW112" s="60">
        <f t="shared" si="48"/>
        <v>219529493.92288288</v>
      </c>
      <c r="BX112" s="60">
        <f t="shared" si="45"/>
        <v>-7.8114815547009631E-7</v>
      </c>
      <c r="BY112" s="60">
        <f t="shared" si="46"/>
        <v>190429431.70969993</v>
      </c>
      <c r="BZ112" s="60">
        <f t="shared" si="47"/>
        <v>1265727.5932042284</v>
      </c>
    </row>
    <row r="113" spans="1:78">
      <c r="A113" s="2">
        <v>44105</v>
      </c>
      <c r="B113" s="8">
        <f>'WA Sch. 1-2'!B114</f>
        <v>510.4</v>
      </c>
      <c r="C113" s="8">
        <f>'WA Sch. 1-2'!C114</f>
        <v>260508.15999999997</v>
      </c>
      <c r="D113" s="8">
        <f>'WA Sch. 1-2'!D114</f>
        <v>0.65</v>
      </c>
      <c r="E113" s="8">
        <f>'WA Sch. 1-2'!E114</f>
        <v>530</v>
      </c>
      <c r="F113" s="8">
        <f t="shared" si="25"/>
        <v>280900</v>
      </c>
      <c r="G113" s="8">
        <f>'WA Sch. 1-2'!G114</f>
        <v>2.5</v>
      </c>
      <c r="H113" s="8">
        <f t="shared" si="50"/>
        <v>-19.600000000000023</v>
      </c>
      <c r="I113" s="8">
        <f t="shared" si="50"/>
        <v>-20391.840000000026</v>
      </c>
      <c r="J113" s="8">
        <f t="shared" si="50"/>
        <v>-1.85</v>
      </c>
      <c r="K113" s="9">
        <v>5</v>
      </c>
      <c r="L113" s="9">
        <v>2922870</v>
      </c>
      <c r="M113" s="9">
        <v>624395</v>
      </c>
      <c r="N113" s="9">
        <f t="shared" si="27"/>
        <v>3547265</v>
      </c>
      <c r="O113" s="9">
        <f t="shared" si="28"/>
        <v>709453</v>
      </c>
      <c r="P113" s="8">
        <f t="shared" si="29"/>
        <v>-5269.043243292821</v>
      </c>
      <c r="Q113" s="8">
        <f t="shared" si="30"/>
        <v>704183.95675670716</v>
      </c>
      <c r="R113" s="9">
        <f t="shared" si="23"/>
        <v>3520919.7837835359</v>
      </c>
      <c r="S113" s="21"/>
      <c r="U113" s="2">
        <v>44105</v>
      </c>
      <c r="V113" s="8">
        <f t="shared" si="49"/>
        <v>530</v>
      </c>
      <c r="W113" s="7">
        <v>70</v>
      </c>
      <c r="X113" s="7">
        <f t="shared" si="52"/>
        <v>4900</v>
      </c>
      <c r="Y113" s="7">
        <v>0</v>
      </c>
      <c r="Z113" s="7">
        <v>0</v>
      </c>
      <c r="AA113" s="7">
        <v>0</v>
      </c>
      <c r="AB113" s="7">
        <v>0</v>
      </c>
      <c r="AC113" s="7">
        <v>0</v>
      </c>
      <c r="AD113" s="7">
        <v>0</v>
      </c>
      <c r="AE113" s="7">
        <v>0</v>
      </c>
      <c r="AF113" s="7">
        <v>0</v>
      </c>
      <c r="AG113" s="7">
        <v>1</v>
      </c>
      <c r="AH113" s="8">
        <f t="shared" si="51"/>
        <v>709453</v>
      </c>
      <c r="AJ113" s="17">
        <v>69</v>
      </c>
      <c r="AK113" s="17">
        <v>578134.06540927198</v>
      </c>
      <c r="AL113" s="17">
        <v>6386.3345907280454</v>
      </c>
      <c r="AM113" s="17">
        <v>0.31373782258417665</v>
      </c>
      <c r="AT113" s="1">
        <v>69</v>
      </c>
      <c r="AU113" s="7">
        <f t="shared" si="53"/>
        <v>57</v>
      </c>
      <c r="AV113" s="52">
        <f t="shared" si="54"/>
        <v>0.58831168831168834</v>
      </c>
      <c r="AW113" s="52">
        <f t="shared" si="55"/>
        <v>0.22320414846560183</v>
      </c>
      <c r="AX113" s="43"/>
      <c r="AY113" s="1">
        <v>69</v>
      </c>
      <c r="AZ113" s="46">
        <f t="shared" si="56"/>
        <v>6386.3345907280454</v>
      </c>
      <c r="BA113" s="46">
        <f t="shared" si="44"/>
        <v>-7404.1506892683683</v>
      </c>
      <c r="BB113" s="46">
        <f t="shared" si="44"/>
        <v>-35947.099984519184</v>
      </c>
      <c r="BC113" s="46">
        <f t="shared" si="44"/>
        <v>-4289.1455068833893</v>
      </c>
      <c r="BD113" s="46">
        <f t="shared" si="44"/>
        <v>52149.640432757209</v>
      </c>
      <c r="BE113" s="46">
        <f t="shared" si="44"/>
        <v>-25830.941533213598</v>
      </c>
      <c r="BF113" s="46">
        <f t="shared" si="44"/>
        <v>25830.941533214296</v>
      </c>
      <c r="BG113" s="46">
        <f t="shared" si="44"/>
        <v>15744.701219949755</v>
      </c>
      <c r="BH113" s="46">
        <f t="shared" si="44"/>
        <v>-10002.443737961235</v>
      </c>
      <c r="BI113" s="46">
        <f t="shared" si="44"/>
        <v>-15226.867365674814</v>
      </c>
      <c r="BJ113" s="46">
        <f t="shared" si="31"/>
        <v>-29649.517295895377</v>
      </c>
      <c r="BK113" s="46">
        <f t="shared" si="31"/>
        <v>2.3283064365386963E-10</v>
      </c>
      <c r="BL113" s="46">
        <f t="shared" si="31"/>
        <v>-25719.280941392179</v>
      </c>
      <c r="BM113" s="1">
        <v>69</v>
      </c>
      <c r="BN113" s="60">
        <f t="shared" si="41"/>
        <v>40785269.504727922</v>
      </c>
      <c r="BO113" s="60">
        <f t="shared" si="42"/>
        <v>-47285383.661837354</v>
      </c>
      <c r="BP113" s="60">
        <f t="shared" si="43"/>
        <v>-229570208.0674907</v>
      </c>
      <c r="BQ113" s="60">
        <f t="shared" si="35"/>
        <v>-27391918.315275431</v>
      </c>
      <c r="BR113" s="60">
        <f t="shared" si="36"/>
        <v>333045052.58973974</v>
      </c>
      <c r="BS113" s="60">
        <f t="shared" si="37"/>
        <v>-164965035.42463326</v>
      </c>
      <c r="BT113" s="60">
        <f t="shared" si="38"/>
        <v>164965035.4246361</v>
      </c>
      <c r="BU113" s="60">
        <f t="shared" si="39"/>
        <v>100550930.02164036</v>
      </c>
      <c r="BV113" s="60">
        <f t="shared" si="40"/>
        <v>-63878952.435552508</v>
      </c>
      <c r="BW113" s="60">
        <f t="shared" si="48"/>
        <v>-97243869.765835971</v>
      </c>
      <c r="BX113" s="60">
        <f t="shared" si="45"/>
        <v>-189351737.90516314</v>
      </c>
      <c r="BY113" s="60">
        <f t="shared" si="46"/>
        <v>6.7376714698588192E-7</v>
      </c>
      <c r="BZ113" s="60">
        <f t="shared" si="47"/>
        <v>-164251933.52466297</v>
      </c>
    </row>
    <row r="114" spans="1:78">
      <c r="A114" s="2">
        <v>44136</v>
      </c>
      <c r="B114" s="8">
        <f>'WA Sch. 1-2'!B115</f>
        <v>874.97500000000002</v>
      </c>
      <c r="C114" s="8">
        <f>'WA Sch. 1-2'!C115</f>
        <v>765581.25062499999</v>
      </c>
      <c r="D114" s="8">
        <f>'WA Sch. 1-2'!D115</f>
        <v>0</v>
      </c>
      <c r="E114" s="8">
        <f>'WA Sch. 1-2'!E115</f>
        <v>836</v>
      </c>
      <c r="F114" s="8">
        <f t="shared" si="25"/>
        <v>698896</v>
      </c>
      <c r="G114" s="8">
        <f>'WA Sch. 1-2'!G115</f>
        <v>0</v>
      </c>
      <c r="H114" s="8">
        <f t="shared" si="50"/>
        <v>38.975000000000023</v>
      </c>
      <c r="I114" s="8">
        <f t="shared" si="50"/>
        <v>66685.250624999986</v>
      </c>
      <c r="J114" s="8">
        <f t="shared" si="50"/>
        <v>0</v>
      </c>
      <c r="K114" s="9">
        <v>5</v>
      </c>
      <c r="L114" s="9">
        <v>3547300</v>
      </c>
      <c r="M114" s="9">
        <v>355204</v>
      </c>
      <c r="N114" s="9">
        <f t="shared" si="27"/>
        <v>3902504</v>
      </c>
      <c r="O114" s="9">
        <f t="shared" si="28"/>
        <v>780500.8</v>
      </c>
      <c r="P114" s="8">
        <f t="shared" si="29"/>
        <v>10477.600020782529</v>
      </c>
      <c r="Q114" s="8">
        <f t="shared" si="30"/>
        <v>790978.4000207826</v>
      </c>
      <c r="R114" s="9">
        <f t="shared" si="23"/>
        <v>3954892.0001039132</v>
      </c>
      <c r="S114" s="21"/>
      <c r="U114" s="2">
        <v>44136</v>
      </c>
      <c r="V114" s="8">
        <f t="shared" si="49"/>
        <v>836</v>
      </c>
      <c r="W114" s="7">
        <v>71</v>
      </c>
      <c r="X114" s="7">
        <f t="shared" si="52"/>
        <v>5041</v>
      </c>
      <c r="Y114" s="7">
        <v>0</v>
      </c>
      <c r="Z114" s="7">
        <v>0</v>
      </c>
      <c r="AA114" s="7">
        <v>1</v>
      </c>
      <c r="AB114" s="7">
        <v>0</v>
      </c>
      <c r="AC114" s="7">
        <v>0</v>
      </c>
      <c r="AD114" s="7">
        <v>0</v>
      </c>
      <c r="AE114" s="7">
        <v>0</v>
      </c>
      <c r="AF114" s="7">
        <v>0</v>
      </c>
      <c r="AG114" s="7">
        <v>1</v>
      </c>
      <c r="AH114" s="8">
        <f t="shared" si="51"/>
        <v>780500.8</v>
      </c>
      <c r="AJ114" s="17">
        <v>70</v>
      </c>
      <c r="AK114" s="17">
        <v>698950.61747670872</v>
      </c>
      <c r="AL114" s="17">
        <v>10502.382523291279</v>
      </c>
      <c r="AM114" s="17">
        <v>0.51594456538298683</v>
      </c>
      <c r="AT114" s="1">
        <v>70</v>
      </c>
      <c r="AU114" s="7">
        <f t="shared" si="53"/>
        <v>65</v>
      </c>
      <c r="AV114" s="52">
        <f t="shared" si="54"/>
        <v>0.67142857142857137</v>
      </c>
      <c r="AW114" s="52">
        <f t="shared" si="55"/>
        <v>0.44386131192624739</v>
      </c>
      <c r="AX114" s="43"/>
      <c r="AY114" s="1">
        <v>70</v>
      </c>
      <c r="AZ114" s="46">
        <f t="shared" si="56"/>
        <v>10502.382523291279</v>
      </c>
      <c r="BA114" s="46">
        <f t="shared" si="44"/>
        <v>6386.3345907280454</v>
      </c>
      <c r="BB114" s="46">
        <f t="shared" si="44"/>
        <v>-7404.1506892683683</v>
      </c>
      <c r="BC114" s="46">
        <f t="shared" si="44"/>
        <v>-35947.099984519184</v>
      </c>
      <c r="BD114" s="46">
        <f t="shared" si="44"/>
        <v>-4289.1455068833893</v>
      </c>
      <c r="BE114" s="46">
        <f t="shared" si="44"/>
        <v>52149.640432757209</v>
      </c>
      <c r="BF114" s="46">
        <f t="shared" si="44"/>
        <v>-25830.941533213598</v>
      </c>
      <c r="BG114" s="46">
        <f t="shared" si="44"/>
        <v>25830.941533214296</v>
      </c>
      <c r="BH114" s="46">
        <f t="shared" si="44"/>
        <v>15744.701219949755</v>
      </c>
      <c r="BI114" s="46">
        <f t="shared" si="44"/>
        <v>-10002.443737961235</v>
      </c>
      <c r="BJ114" s="46">
        <f t="shared" si="31"/>
        <v>-15226.867365674814</v>
      </c>
      <c r="BK114" s="46">
        <f t="shared" si="31"/>
        <v>-29649.517295895377</v>
      </c>
      <c r="BL114" s="46">
        <f t="shared" si="31"/>
        <v>2.3283064365386963E-10</v>
      </c>
      <c r="BM114" s="1">
        <v>70</v>
      </c>
      <c r="BN114" s="60">
        <f t="shared" si="41"/>
        <v>110300038.66553141</v>
      </c>
      <c r="BO114" s="60">
        <f t="shared" si="42"/>
        <v>67071728.793550633</v>
      </c>
      <c r="BP114" s="60">
        <f t="shared" si="43"/>
        <v>-77761222.798787579</v>
      </c>
      <c r="BQ114" s="60">
        <f t="shared" si="35"/>
        <v>-377530194.64041525</v>
      </c>
      <c r="BR114" s="60">
        <f t="shared" si="36"/>
        <v>-45046246.811346211</v>
      </c>
      <c r="BS114" s="60">
        <f t="shared" si="37"/>
        <v>547695472.27690554</v>
      </c>
      <c r="BT114" s="60">
        <f t="shared" si="38"/>
        <v>-271286428.91857934</v>
      </c>
      <c r="BU114" s="60">
        <f t="shared" si="39"/>
        <v>271286428.91858405</v>
      </c>
      <c r="BV114" s="60">
        <f t="shared" si="40"/>
        <v>165356874.92683983</v>
      </c>
      <c r="BW114" s="60">
        <f t="shared" si="48"/>
        <v>-105049490.30376843</v>
      </c>
      <c r="BX114" s="60">
        <f t="shared" si="45"/>
        <v>-159918385.70573688</v>
      </c>
      <c r="BY114" s="60">
        <f t="shared" si="46"/>
        <v>-311390572.27243167</v>
      </c>
      <c r="BZ114" s="60">
        <f t="shared" si="47"/>
        <v>1.1080159062674044E-6</v>
      </c>
    </row>
    <row r="115" spans="1:78">
      <c r="A115" s="2">
        <v>44166</v>
      </c>
      <c r="B115" s="8">
        <f>'WA Sch. 1-2'!B116</f>
        <v>1138.7249999999999</v>
      </c>
      <c r="C115" s="8">
        <f>'WA Sch. 1-2'!C116</f>
        <v>1296694.6256249999</v>
      </c>
      <c r="D115" s="8">
        <f>'WA Sch. 1-2'!D116</f>
        <v>0</v>
      </c>
      <c r="E115" s="8">
        <f>'WA Sch. 1-2'!E116</f>
        <v>1029.5</v>
      </c>
      <c r="F115" s="8">
        <f t="shared" si="25"/>
        <v>1059870.25</v>
      </c>
      <c r="G115" s="8">
        <f>'WA Sch. 1-2'!G116</f>
        <v>0</v>
      </c>
      <c r="H115" s="8">
        <f t="shared" si="50"/>
        <v>109.22499999999991</v>
      </c>
      <c r="I115" s="8">
        <f t="shared" si="50"/>
        <v>236824.37562499987</v>
      </c>
      <c r="J115" s="8">
        <f t="shared" si="50"/>
        <v>0</v>
      </c>
      <c r="K115" s="9">
        <v>5</v>
      </c>
      <c r="L115" s="9">
        <v>3902504</v>
      </c>
      <c r="M115" s="9">
        <v>320555</v>
      </c>
      <c r="N115" s="9">
        <f t="shared" si="27"/>
        <v>4223059</v>
      </c>
      <c r="O115" s="9">
        <f t="shared" si="28"/>
        <v>844611.8</v>
      </c>
      <c r="P115" s="8">
        <f t="shared" si="29"/>
        <v>29362.818788196797</v>
      </c>
      <c r="Q115" s="8">
        <f t="shared" si="30"/>
        <v>873974.61878819682</v>
      </c>
      <c r="R115" s="9">
        <f t="shared" si="23"/>
        <v>4369873.0939409845</v>
      </c>
      <c r="S115" s="21"/>
      <c r="U115" s="2">
        <v>44166</v>
      </c>
      <c r="V115" s="8">
        <f t="shared" si="49"/>
        <v>1029.5</v>
      </c>
      <c r="W115" s="7">
        <v>72</v>
      </c>
      <c r="X115" s="7">
        <f t="shared" si="52"/>
        <v>5184</v>
      </c>
      <c r="Y115" s="7">
        <v>0</v>
      </c>
      <c r="Z115" s="7">
        <v>0</v>
      </c>
      <c r="AA115" s="7">
        <v>0</v>
      </c>
      <c r="AB115" s="7">
        <v>0</v>
      </c>
      <c r="AC115" s="7">
        <v>0</v>
      </c>
      <c r="AD115" s="7">
        <v>0</v>
      </c>
      <c r="AE115" s="7">
        <v>0</v>
      </c>
      <c r="AF115" s="7">
        <v>0</v>
      </c>
      <c r="AG115" s="7">
        <v>1</v>
      </c>
      <c r="AH115" s="8">
        <f t="shared" si="51"/>
        <v>844611.8</v>
      </c>
      <c r="AJ115" s="17">
        <v>71</v>
      </c>
      <c r="AK115" s="17">
        <v>756430.76479311183</v>
      </c>
      <c r="AL115" s="17">
        <v>24070.03520688822</v>
      </c>
      <c r="AM115" s="17">
        <v>1.1824749123382035</v>
      </c>
      <c r="AT115" s="1">
        <v>71</v>
      </c>
      <c r="AU115" s="7">
        <f t="shared" si="53"/>
        <v>85</v>
      </c>
      <c r="AV115" s="52">
        <f t="shared" si="54"/>
        <v>0.87922077922077924</v>
      </c>
      <c r="AW115" s="52">
        <f t="shared" si="55"/>
        <v>1.1711003540964524</v>
      </c>
      <c r="AX115" s="43"/>
      <c r="AY115" s="1">
        <v>71</v>
      </c>
      <c r="AZ115" s="46">
        <f t="shared" si="56"/>
        <v>24070.03520688822</v>
      </c>
      <c r="BA115" s="46">
        <f t="shared" si="44"/>
        <v>10502.382523291279</v>
      </c>
      <c r="BB115" s="46">
        <f t="shared" si="44"/>
        <v>6386.3345907280454</v>
      </c>
      <c r="BC115" s="46">
        <f t="shared" si="44"/>
        <v>-7404.1506892683683</v>
      </c>
      <c r="BD115" s="46">
        <f t="shared" si="44"/>
        <v>-35947.099984519184</v>
      </c>
      <c r="BE115" s="46">
        <f t="shared" si="44"/>
        <v>-4289.1455068833893</v>
      </c>
      <c r="BF115" s="46">
        <f t="shared" si="44"/>
        <v>52149.640432757209</v>
      </c>
      <c r="BG115" s="46">
        <f t="shared" si="44"/>
        <v>-25830.941533213598</v>
      </c>
      <c r="BH115" s="46">
        <f t="shared" si="44"/>
        <v>25830.941533214296</v>
      </c>
      <c r="BI115" s="46">
        <f t="shared" si="44"/>
        <v>15744.701219949755</v>
      </c>
      <c r="BJ115" s="46">
        <f t="shared" si="31"/>
        <v>-10002.443737961235</v>
      </c>
      <c r="BK115" s="46">
        <f t="shared" si="31"/>
        <v>-15226.867365674814</v>
      </c>
      <c r="BL115" s="46">
        <f t="shared" si="31"/>
        <v>-29649.517295895377</v>
      </c>
      <c r="BM115" s="1">
        <v>71</v>
      </c>
      <c r="BN115" s="60">
        <f t="shared" si="41"/>
        <v>579366594.86083233</v>
      </c>
      <c r="BO115" s="60">
        <f t="shared" si="42"/>
        <v>252792717.0918242</v>
      </c>
      <c r="BP115" s="60">
        <f t="shared" si="43"/>
        <v>153719298.44178826</v>
      </c>
      <c r="BQ115" s="60">
        <f t="shared" si="35"/>
        <v>-178218167.76779744</v>
      </c>
      <c r="BR115" s="60">
        <f t="shared" si="36"/>
        <v>-865247962.21290636</v>
      </c>
      <c r="BS115" s="60">
        <f t="shared" si="37"/>
        <v>-103239883.35815212</v>
      </c>
      <c r="BT115" s="60">
        <f t="shared" si="38"/>
        <v>1255243681.2430177</v>
      </c>
      <c r="BU115" s="60">
        <f t="shared" si="39"/>
        <v>-621751672.1315223</v>
      </c>
      <c r="BV115" s="60">
        <f t="shared" si="40"/>
        <v>621751672.13153291</v>
      </c>
      <c r="BW115" s="60">
        <f t="shared" si="48"/>
        <v>378975512.68612146</v>
      </c>
      <c r="BX115" s="60">
        <f t="shared" si="45"/>
        <v>-240759172.92764735</v>
      </c>
      <c r="BY115" s="60">
        <f t="shared" si="46"/>
        <v>-366511233.58241117</v>
      </c>
      <c r="BZ115" s="60">
        <f t="shared" si="47"/>
        <v>-713664925.17944229</v>
      </c>
    </row>
    <row r="116" spans="1:78">
      <c r="A116" s="2">
        <v>44197</v>
      </c>
      <c r="B116" s="8">
        <f>'WA Sch. 1-2'!B117</f>
        <v>1095.1500000000001</v>
      </c>
      <c r="C116" s="8">
        <f>'WA Sch. 1-2'!C117</f>
        <v>1199353.5225000002</v>
      </c>
      <c r="D116" s="8">
        <f>'WA Sch. 1-2'!D117</f>
        <v>0</v>
      </c>
      <c r="E116" s="8">
        <f>'WA Sch. 1-2'!E117</f>
        <v>977.5</v>
      </c>
      <c r="F116" s="8">
        <f t="shared" si="25"/>
        <v>955506.25</v>
      </c>
      <c r="G116" s="8">
        <f>'WA Sch. 1-2'!G117</f>
        <v>0</v>
      </c>
      <c r="H116" s="8">
        <f t="shared" si="50"/>
        <v>117.65000000000009</v>
      </c>
      <c r="I116" s="8">
        <f t="shared" si="50"/>
        <v>243847.2725000002</v>
      </c>
      <c r="J116" s="8">
        <f t="shared" si="50"/>
        <v>0</v>
      </c>
      <c r="K116" s="9">
        <v>5</v>
      </c>
      <c r="L116" s="9">
        <v>4223059</v>
      </c>
      <c r="M116" s="9">
        <v>-40436</v>
      </c>
      <c r="N116" s="9">
        <f t="shared" si="27"/>
        <v>4182623</v>
      </c>
      <c r="O116" s="9">
        <f t="shared" si="28"/>
        <v>836524.6</v>
      </c>
      <c r="P116" s="8">
        <f t="shared" si="29"/>
        <v>31627.700896602048</v>
      </c>
      <c r="Q116" s="8">
        <f t="shared" si="30"/>
        <v>868152.30089660198</v>
      </c>
      <c r="R116" s="9">
        <f t="shared" si="23"/>
        <v>4340761.5044830097</v>
      </c>
      <c r="S116" s="21"/>
      <c r="T116" s="10"/>
      <c r="U116" s="2">
        <v>44197</v>
      </c>
      <c r="V116" s="8">
        <f t="shared" si="49"/>
        <v>977.5</v>
      </c>
      <c r="W116" s="7">
        <v>73</v>
      </c>
      <c r="X116" s="7">
        <f t="shared" si="52"/>
        <v>5329</v>
      </c>
      <c r="Y116" s="7">
        <v>0</v>
      </c>
      <c r="Z116" s="7">
        <v>0</v>
      </c>
      <c r="AA116" s="7">
        <v>0</v>
      </c>
      <c r="AB116" s="7">
        <v>0</v>
      </c>
      <c r="AC116" s="7">
        <v>0</v>
      </c>
      <c r="AD116" s="7">
        <v>0</v>
      </c>
      <c r="AE116" s="7">
        <v>0</v>
      </c>
      <c r="AF116" s="7">
        <v>0</v>
      </c>
      <c r="AG116" s="7">
        <v>1</v>
      </c>
      <c r="AH116" s="8">
        <f t="shared" si="51"/>
        <v>836524.6</v>
      </c>
      <c r="AJ116" s="17">
        <v>72</v>
      </c>
      <c r="AK116" s="17">
        <v>838705.64903904428</v>
      </c>
      <c r="AL116" s="17">
        <v>5906.1509609557688</v>
      </c>
      <c r="AM116" s="17">
        <v>0.29014811485667313</v>
      </c>
      <c r="AT116" s="1">
        <v>72</v>
      </c>
      <c r="AU116" s="7">
        <f t="shared" si="53"/>
        <v>55</v>
      </c>
      <c r="AV116" s="52">
        <f t="shared" si="54"/>
        <v>0.56753246753246755</v>
      </c>
      <c r="AW116" s="52">
        <f t="shared" si="55"/>
        <v>0.17009545866465206</v>
      </c>
      <c r="AX116" s="43"/>
      <c r="AY116" s="1">
        <v>72</v>
      </c>
      <c r="AZ116" s="46">
        <f t="shared" si="56"/>
        <v>5906.1509609557688</v>
      </c>
      <c r="BA116" s="46">
        <f t="shared" si="44"/>
        <v>24070.03520688822</v>
      </c>
      <c r="BB116" s="46">
        <f t="shared" si="44"/>
        <v>10502.382523291279</v>
      </c>
      <c r="BC116" s="46">
        <f t="shared" si="44"/>
        <v>6386.3345907280454</v>
      </c>
      <c r="BD116" s="46">
        <f t="shared" si="44"/>
        <v>-7404.1506892683683</v>
      </c>
      <c r="BE116" s="46">
        <f t="shared" si="44"/>
        <v>-35947.099984519184</v>
      </c>
      <c r="BF116" s="46">
        <f t="shared" si="44"/>
        <v>-4289.1455068833893</v>
      </c>
      <c r="BG116" s="46">
        <f t="shared" si="44"/>
        <v>52149.640432757209</v>
      </c>
      <c r="BH116" s="46">
        <f t="shared" si="44"/>
        <v>-25830.941533213598</v>
      </c>
      <c r="BI116" s="46">
        <f t="shared" si="44"/>
        <v>25830.941533214296</v>
      </c>
      <c r="BJ116" s="46">
        <f t="shared" si="31"/>
        <v>15744.701219949755</v>
      </c>
      <c r="BK116" s="46">
        <f t="shared" si="31"/>
        <v>-10002.443737961235</v>
      </c>
      <c r="BL116" s="46">
        <f t="shared" si="31"/>
        <v>-15226.867365674814</v>
      </c>
      <c r="BM116" s="1">
        <v>72</v>
      </c>
      <c r="BN116" s="60">
        <f t="shared" si="41"/>
        <v>34882619.173597246</v>
      </c>
      <c r="BO116" s="60">
        <f t="shared" si="42"/>
        <v>142161261.56739822</v>
      </c>
      <c r="BP116" s="60">
        <f t="shared" si="43"/>
        <v>62028656.632259771</v>
      </c>
      <c r="BQ116" s="60">
        <f t="shared" si="35"/>
        <v>37718656.18001195</v>
      </c>
      <c r="BR116" s="60">
        <f t="shared" si="36"/>
        <v>-43730031.708483502</v>
      </c>
      <c r="BS116" s="60">
        <f t="shared" si="37"/>
        <v>-212308999.11713728</v>
      </c>
      <c r="BT116" s="60">
        <f t="shared" si="38"/>
        <v>-25332340.857158653</v>
      </c>
      <c r="BU116" s="60">
        <f t="shared" si="39"/>
        <v>308003648.95541942</v>
      </c>
      <c r="BV116" s="60">
        <f t="shared" si="40"/>
        <v>-152561440.15877923</v>
      </c>
      <c r="BW116" s="60">
        <f t="shared" si="48"/>
        <v>152561440.15878186</v>
      </c>
      <c r="BX116" s="60">
        <f t="shared" si="45"/>
        <v>92990582.24016495</v>
      </c>
      <c r="BY116" s="60">
        <f t="shared" si="46"/>
        <v>-59075942.694865242</v>
      </c>
      <c r="BZ116" s="60">
        <f t="shared" si="47"/>
        <v>-89932177.324125156</v>
      </c>
    </row>
    <row r="117" spans="1:78">
      <c r="A117" s="2">
        <v>44228</v>
      </c>
      <c r="B117" s="8">
        <f>'WA Sch. 1-2'!B118</f>
        <v>932.76424999999995</v>
      </c>
      <c r="C117" s="8">
        <f>'WA Sch. 1-2'!C118</f>
        <v>870049.14607806236</v>
      </c>
      <c r="D117" s="8">
        <f>'WA Sch. 1-2'!D118</f>
        <v>0</v>
      </c>
      <c r="E117" s="8">
        <f>'WA Sch. 1-2'!E118</f>
        <v>1003.5</v>
      </c>
      <c r="F117" s="8">
        <f t="shared" si="25"/>
        <v>1007012.25</v>
      </c>
      <c r="G117" s="8">
        <f>'WA Sch. 1-2'!G118</f>
        <v>0</v>
      </c>
      <c r="H117" s="8">
        <f t="shared" si="50"/>
        <v>-70.735750000000053</v>
      </c>
      <c r="I117" s="8">
        <f t="shared" si="50"/>
        <v>-136963.10392193764</v>
      </c>
      <c r="J117" s="8">
        <f t="shared" si="50"/>
        <v>0</v>
      </c>
      <c r="K117" s="9">
        <v>5</v>
      </c>
      <c r="L117" s="9">
        <v>4182623</v>
      </c>
      <c r="M117" s="9">
        <v>-350544</v>
      </c>
      <c r="N117" s="9">
        <f t="shared" si="27"/>
        <v>3832079</v>
      </c>
      <c r="O117" s="9">
        <f t="shared" si="28"/>
        <v>766415.8</v>
      </c>
      <c r="P117" s="8">
        <f t="shared" si="29"/>
        <v>-19015.802326364796</v>
      </c>
      <c r="Q117" s="8">
        <f t="shared" si="30"/>
        <v>747399.99767363525</v>
      </c>
      <c r="R117" s="9">
        <f t="shared" si="23"/>
        <v>3736999.9883681764</v>
      </c>
      <c r="S117" s="21"/>
      <c r="T117" s="10"/>
      <c r="U117" s="2">
        <v>44228</v>
      </c>
      <c r="V117" s="8">
        <f t="shared" si="49"/>
        <v>1003.5</v>
      </c>
      <c r="W117" s="7">
        <v>74</v>
      </c>
      <c r="X117" s="7">
        <f t="shared" si="52"/>
        <v>5476</v>
      </c>
      <c r="Y117" s="7">
        <v>1</v>
      </c>
      <c r="Z117" s="7">
        <v>0</v>
      </c>
      <c r="AA117" s="7">
        <v>0</v>
      </c>
      <c r="AB117" s="7">
        <v>0</v>
      </c>
      <c r="AC117" s="7">
        <v>0</v>
      </c>
      <c r="AD117" s="7">
        <v>0</v>
      </c>
      <c r="AE117" s="7">
        <v>0</v>
      </c>
      <c r="AF117" s="7">
        <v>0</v>
      </c>
      <c r="AG117" s="7">
        <v>1</v>
      </c>
      <c r="AH117" s="8">
        <f t="shared" si="51"/>
        <v>766415.8</v>
      </c>
      <c r="AJ117" s="17">
        <v>73</v>
      </c>
      <c r="AK117" s="17">
        <v>827535.31000084151</v>
      </c>
      <c r="AL117" s="17">
        <v>8989.2899991584709</v>
      </c>
      <c r="AM117" s="17">
        <v>0.44161173061748094</v>
      </c>
      <c r="AT117" s="1">
        <v>73</v>
      </c>
      <c r="AU117" s="7">
        <f t="shared" si="53"/>
        <v>61</v>
      </c>
      <c r="AV117" s="52">
        <f t="shared" si="54"/>
        <v>0.62987012987012991</v>
      </c>
      <c r="AW117" s="52">
        <f t="shared" si="55"/>
        <v>0.33150940212681546</v>
      </c>
      <c r="AX117" s="43"/>
      <c r="AY117" s="1">
        <v>73</v>
      </c>
      <c r="AZ117" s="46">
        <f t="shared" si="56"/>
        <v>8989.2899991584709</v>
      </c>
      <c r="BA117" s="46">
        <f t="shared" si="44"/>
        <v>5906.1509609557688</v>
      </c>
      <c r="BB117" s="46">
        <f t="shared" si="44"/>
        <v>24070.03520688822</v>
      </c>
      <c r="BC117" s="46">
        <f t="shared" si="44"/>
        <v>10502.382523291279</v>
      </c>
      <c r="BD117" s="46">
        <f t="shared" si="44"/>
        <v>6386.3345907280454</v>
      </c>
      <c r="BE117" s="46">
        <f t="shared" si="44"/>
        <v>-7404.1506892683683</v>
      </c>
      <c r="BF117" s="46">
        <f t="shared" si="44"/>
        <v>-35947.099984519184</v>
      </c>
      <c r="BG117" s="46">
        <f t="shared" si="44"/>
        <v>-4289.1455068833893</v>
      </c>
      <c r="BH117" s="46">
        <f t="shared" si="44"/>
        <v>52149.640432757209</v>
      </c>
      <c r="BI117" s="46">
        <f t="shared" si="44"/>
        <v>-25830.941533213598</v>
      </c>
      <c r="BJ117" s="46">
        <f t="shared" si="31"/>
        <v>25830.941533214296</v>
      </c>
      <c r="BK117" s="46">
        <f t="shared" si="31"/>
        <v>15744.701219949755</v>
      </c>
      <c r="BL117" s="46">
        <f t="shared" si="31"/>
        <v>-10002.443737961235</v>
      </c>
      <c r="BM117" s="1">
        <v>73</v>
      </c>
      <c r="BN117" s="60">
        <f t="shared" si="41"/>
        <v>80807334.688968211</v>
      </c>
      <c r="BO117" s="60">
        <f t="shared" si="42"/>
        <v>53092103.766837992</v>
      </c>
      <c r="BP117" s="60">
        <f t="shared" si="43"/>
        <v>216372526.76466838</v>
      </c>
      <c r="BQ117" s="60">
        <f t="shared" si="35"/>
        <v>94408962.183956519</v>
      </c>
      <c r="BR117" s="60">
        <f t="shared" si="36"/>
        <v>57408613.66770947</v>
      </c>
      <c r="BS117" s="60">
        <f t="shared" si="37"/>
        <v>-66558057.743302643</v>
      </c>
      <c r="BT117" s="60">
        <f t="shared" si="38"/>
        <v>-323138906.38958454</v>
      </c>
      <c r="BU117" s="60">
        <f t="shared" si="39"/>
        <v>-38556372.809962943</v>
      </c>
      <c r="BV117" s="60">
        <f t="shared" si="40"/>
        <v>468788241.20188677</v>
      </c>
      <c r="BW117" s="60">
        <f t="shared" si="48"/>
        <v>-232201824.39336202</v>
      </c>
      <c r="BX117" s="60">
        <f t="shared" si="45"/>
        <v>232201824.39336601</v>
      </c>
      <c r="BY117" s="60">
        <f t="shared" si="46"/>
        <v>141533685.21622935</v>
      </c>
      <c r="BZ117" s="60">
        <f t="shared" si="47"/>
        <v>-89914867.460800081</v>
      </c>
    </row>
    <row r="118" spans="1:78">
      <c r="A118" s="2">
        <v>44256</v>
      </c>
      <c r="B118" s="8">
        <f>'WA Sch. 1-2'!B119</f>
        <v>767.35</v>
      </c>
      <c r="C118" s="8">
        <f>'WA Sch. 1-2'!C119</f>
        <v>588826.02250000008</v>
      </c>
      <c r="D118" s="8">
        <f>'WA Sch. 1-2'!D119</f>
        <v>0</v>
      </c>
      <c r="E118" s="8">
        <f>'WA Sch. 1-2'!E119</f>
        <v>729</v>
      </c>
      <c r="F118" s="8">
        <f t="shared" si="25"/>
        <v>531441</v>
      </c>
      <c r="G118" s="8">
        <f>'WA Sch. 1-2'!G119</f>
        <v>0</v>
      </c>
      <c r="H118" s="8">
        <f t="shared" si="50"/>
        <v>38.350000000000023</v>
      </c>
      <c r="I118" s="8">
        <f t="shared" si="50"/>
        <v>57385.022500000079</v>
      </c>
      <c r="J118" s="8">
        <f t="shared" si="50"/>
        <v>0</v>
      </c>
      <c r="K118" s="9">
        <v>5</v>
      </c>
      <c r="L118" s="9">
        <v>3745074</v>
      </c>
      <c r="M118" s="9">
        <v>-362779</v>
      </c>
      <c r="N118" s="9">
        <f t="shared" si="27"/>
        <v>3382295</v>
      </c>
      <c r="O118" s="9">
        <f t="shared" si="28"/>
        <v>676459</v>
      </c>
      <c r="P118" s="8">
        <f t="shared" si="29"/>
        <v>10309.582060218345</v>
      </c>
      <c r="Q118" s="8">
        <f t="shared" si="30"/>
        <v>686768.58206021832</v>
      </c>
      <c r="R118" s="9">
        <f t="shared" si="23"/>
        <v>3433842.9103010916</v>
      </c>
      <c r="S118" s="21"/>
      <c r="T118" s="10"/>
      <c r="U118" s="2">
        <v>44256</v>
      </c>
      <c r="V118" s="8">
        <f t="shared" si="49"/>
        <v>729</v>
      </c>
      <c r="W118" s="7">
        <v>75</v>
      </c>
      <c r="X118" s="7">
        <f t="shared" si="52"/>
        <v>5625</v>
      </c>
      <c r="Y118" s="7">
        <v>0</v>
      </c>
      <c r="Z118" s="7">
        <v>1</v>
      </c>
      <c r="AA118" s="7">
        <v>0</v>
      </c>
      <c r="AB118" s="7">
        <v>0</v>
      </c>
      <c r="AC118" s="7">
        <v>0</v>
      </c>
      <c r="AD118" s="7">
        <v>0</v>
      </c>
      <c r="AE118" s="7">
        <v>0</v>
      </c>
      <c r="AF118" s="7">
        <v>1</v>
      </c>
      <c r="AG118" s="7">
        <v>1</v>
      </c>
      <c r="AH118" s="8">
        <f t="shared" si="51"/>
        <v>676459</v>
      </c>
      <c r="AJ118" s="17">
        <v>74</v>
      </c>
      <c r="AK118" s="17">
        <v>780625.3877464293</v>
      </c>
      <c r="AL118" s="17">
        <v>-14209.587746429257</v>
      </c>
      <c r="AM118" s="17">
        <v>-0.6980663252213487</v>
      </c>
      <c r="AT118" s="1">
        <v>74</v>
      </c>
      <c r="AU118" s="7">
        <f t="shared" si="53"/>
        <v>30</v>
      </c>
      <c r="AV118" s="52">
        <f t="shared" si="54"/>
        <v>0.30779220779220778</v>
      </c>
      <c r="AW118" s="52">
        <f t="shared" si="55"/>
        <v>-0.50211814735623139</v>
      </c>
      <c r="AX118" s="43"/>
      <c r="AY118" s="1">
        <v>74</v>
      </c>
      <c r="AZ118" s="46">
        <f t="shared" si="56"/>
        <v>-14209.587746429257</v>
      </c>
      <c r="BA118" s="46">
        <f t="shared" si="44"/>
        <v>8989.2899991584709</v>
      </c>
      <c r="BB118" s="46">
        <f t="shared" si="44"/>
        <v>5906.1509609557688</v>
      </c>
      <c r="BC118" s="46">
        <f t="shared" si="44"/>
        <v>24070.03520688822</v>
      </c>
      <c r="BD118" s="46">
        <f t="shared" si="44"/>
        <v>10502.382523291279</v>
      </c>
      <c r="BE118" s="46">
        <f t="shared" si="44"/>
        <v>6386.3345907280454</v>
      </c>
      <c r="BF118" s="46">
        <f t="shared" si="44"/>
        <v>-7404.1506892683683</v>
      </c>
      <c r="BG118" s="46">
        <f t="shared" si="44"/>
        <v>-35947.099984519184</v>
      </c>
      <c r="BH118" s="46">
        <f t="shared" si="44"/>
        <v>-4289.1455068833893</v>
      </c>
      <c r="BI118" s="46">
        <f t="shared" si="44"/>
        <v>52149.640432757209</v>
      </c>
      <c r="BJ118" s="46">
        <f t="shared" si="31"/>
        <v>-25830.941533213598</v>
      </c>
      <c r="BK118" s="46">
        <f t="shared" si="31"/>
        <v>25830.941533214296</v>
      </c>
      <c r="BL118" s="46">
        <f t="shared" si="31"/>
        <v>15744.701219949755</v>
      </c>
      <c r="BM118" s="1">
        <v>74</v>
      </c>
      <c r="BN118" s="60">
        <f t="shared" si="41"/>
        <v>201912383.9234761</v>
      </c>
      <c r="BO118" s="60">
        <f t="shared" si="42"/>
        <v>-127734105.02114061</v>
      </c>
      <c r="BP118" s="60">
        <f t="shared" si="43"/>
        <v>-83923970.323357418</v>
      </c>
      <c r="BQ118" s="60">
        <f t="shared" si="35"/>
        <v>-342025277.33192092</v>
      </c>
      <c r="BR118" s="60">
        <f t="shared" si="36"/>
        <v>-149234526.01127207</v>
      </c>
      <c r="BS118" s="60">
        <f t="shared" si="37"/>
        <v>-90747181.745005548</v>
      </c>
      <c r="BT118" s="60">
        <f t="shared" si="38"/>
        <v>105209928.9069463</v>
      </c>
      <c r="BU118" s="60">
        <f t="shared" si="39"/>
        <v>510793471.45969754</v>
      </c>
      <c r="BV118" s="60">
        <f t="shared" si="40"/>
        <v>60946989.437264666</v>
      </c>
      <c r="BW118" s="60">
        <f t="shared" si="48"/>
        <v>-741024891.67400336</v>
      </c>
      <c r="BX118" s="60">
        <f t="shared" si="45"/>
        <v>367047030.28908759</v>
      </c>
      <c r="BY118" s="60">
        <f t="shared" si="46"/>
        <v>-367047030.28909391</v>
      </c>
      <c r="BZ118" s="60">
        <f t="shared" si="47"/>
        <v>-223725713.52618802</v>
      </c>
    </row>
    <row r="119" spans="1:78">
      <c r="A119" s="2">
        <v>44287</v>
      </c>
      <c r="B119" s="8">
        <f>'WA Sch. 1-2'!B120</f>
        <v>547.15</v>
      </c>
      <c r="C119" s="8">
        <f>'WA Sch. 1-2'!C120</f>
        <v>299373.1225</v>
      </c>
      <c r="D119" s="8">
        <f>'WA Sch. 1-2'!D120</f>
        <v>0.375</v>
      </c>
      <c r="E119" s="8">
        <f>'WA Sch. 1-2'!E120</f>
        <v>476.5</v>
      </c>
      <c r="F119" s="8">
        <f t="shared" si="25"/>
        <v>227052.25</v>
      </c>
      <c r="G119" s="8">
        <f>'WA Sch. 1-2'!G120</f>
        <v>0</v>
      </c>
      <c r="H119" s="8">
        <f t="shared" si="50"/>
        <v>70.649999999999977</v>
      </c>
      <c r="I119" s="8">
        <f t="shared" si="50"/>
        <v>72320.872499999998</v>
      </c>
      <c r="J119" s="8">
        <f t="shared" si="50"/>
        <v>0.375</v>
      </c>
      <c r="K119" s="9">
        <v>5</v>
      </c>
      <c r="L119" s="9">
        <v>3615312</v>
      </c>
      <c r="M119" s="9">
        <v>-287999</v>
      </c>
      <c r="N119" s="9">
        <f t="shared" si="27"/>
        <v>3327313</v>
      </c>
      <c r="O119" s="9">
        <f t="shared" si="28"/>
        <v>665462.6</v>
      </c>
      <c r="P119" s="8">
        <f t="shared" si="29"/>
        <v>18992.75026217537</v>
      </c>
      <c r="Q119" s="8">
        <f t="shared" si="30"/>
        <v>684455.35026217531</v>
      </c>
      <c r="R119" s="9">
        <f t="shared" si="23"/>
        <v>3422276.7513108766</v>
      </c>
      <c r="S119" s="21"/>
      <c r="T119" s="10"/>
      <c r="U119" s="2">
        <v>44287</v>
      </c>
      <c r="V119" s="8">
        <f t="shared" si="49"/>
        <v>476.5</v>
      </c>
      <c r="W119" s="7">
        <v>76</v>
      </c>
      <c r="X119" s="7">
        <f t="shared" si="52"/>
        <v>5776</v>
      </c>
      <c r="Y119" s="7">
        <v>0</v>
      </c>
      <c r="Z119" s="7">
        <v>0</v>
      </c>
      <c r="AA119" s="7">
        <v>0</v>
      </c>
      <c r="AB119" s="7">
        <v>0</v>
      </c>
      <c r="AC119" s="7">
        <v>0</v>
      </c>
      <c r="AD119" s="7">
        <v>0</v>
      </c>
      <c r="AE119" s="7">
        <v>0</v>
      </c>
      <c r="AF119" s="7">
        <v>0</v>
      </c>
      <c r="AG119" s="7">
        <v>1</v>
      </c>
      <c r="AH119" s="8">
        <f t="shared" si="51"/>
        <v>665462.6</v>
      </c>
      <c r="AJ119" s="17">
        <v>75</v>
      </c>
      <c r="AK119" s="17">
        <v>697537.73686208413</v>
      </c>
      <c r="AL119" s="17">
        <v>-21078.73686208413</v>
      </c>
      <c r="AM119" s="17">
        <v>-1.0355231020210589</v>
      </c>
      <c r="AT119" s="1">
        <v>75</v>
      </c>
      <c r="AU119" s="7">
        <f t="shared" si="53"/>
        <v>17</v>
      </c>
      <c r="AV119" s="52">
        <f t="shared" si="54"/>
        <v>0.17272727272727273</v>
      </c>
      <c r="AW119" s="52">
        <f t="shared" si="55"/>
        <v>-0.94344263258565308</v>
      </c>
      <c r="AX119" s="43"/>
      <c r="AY119" s="1">
        <v>75</v>
      </c>
      <c r="AZ119" s="46">
        <f t="shared" si="56"/>
        <v>-21078.73686208413</v>
      </c>
      <c r="BA119" s="46">
        <f t="shared" si="44"/>
        <v>-14209.587746429257</v>
      </c>
      <c r="BB119" s="46">
        <f t="shared" si="44"/>
        <v>8989.2899991584709</v>
      </c>
      <c r="BC119" s="46">
        <f t="shared" si="44"/>
        <v>5906.1509609557688</v>
      </c>
      <c r="BD119" s="46">
        <f t="shared" si="44"/>
        <v>24070.03520688822</v>
      </c>
      <c r="BE119" s="46">
        <f t="shared" si="44"/>
        <v>10502.382523291279</v>
      </c>
      <c r="BF119" s="46">
        <f t="shared" si="44"/>
        <v>6386.3345907280454</v>
      </c>
      <c r="BG119" s="46">
        <f t="shared" si="44"/>
        <v>-7404.1506892683683</v>
      </c>
      <c r="BH119" s="46">
        <f t="shared" si="44"/>
        <v>-35947.099984519184</v>
      </c>
      <c r="BI119" s="46">
        <f t="shared" si="44"/>
        <v>-4289.1455068833893</v>
      </c>
      <c r="BJ119" s="46">
        <f t="shared" si="31"/>
        <v>52149.640432757209</v>
      </c>
      <c r="BK119" s="46">
        <f t="shared" si="31"/>
        <v>-25830.941533213598</v>
      </c>
      <c r="BL119" s="46">
        <f t="shared" si="31"/>
        <v>25830.941533214296</v>
      </c>
      <c r="BM119" s="1">
        <v>75</v>
      </c>
      <c r="BN119" s="60">
        <f t="shared" si="41"/>
        <v>444313147.70098966</v>
      </c>
      <c r="BO119" s="60">
        <f t="shared" si="42"/>
        <v>299520161.02568185</v>
      </c>
      <c r="BP119" s="60">
        <f t="shared" si="43"/>
        <v>-189482878.46922433</v>
      </c>
      <c r="BQ119" s="60">
        <f t="shared" si="35"/>
        <v>-124494201.97373004</v>
      </c>
      <c r="BR119" s="60">
        <f t="shared" si="36"/>
        <v>-507365938.3870979</v>
      </c>
      <c r="BS119" s="60">
        <f t="shared" si="37"/>
        <v>-221376957.63340667</v>
      </c>
      <c r="BT119" s="60">
        <f t="shared" si="38"/>
        <v>-134615866.35118034</v>
      </c>
      <c r="BU119" s="60">
        <f t="shared" si="39"/>
        <v>156070144.06631041</v>
      </c>
      <c r="BV119" s="60">
        <f t="shared" si="40"/>
        <v>757719461.52871573</v>
      </c>
      <c r="BW119" s="60">
        <f t="shared" si="48"/>
        <v>90409769.502788648</v>
      </c>
      <c r="BX119" s="60">
        <f t="shared" si="45"/>
        <v>-1099248548.1343963</v>
      </c>
      <c r="BY119" s="60">
        <f t="shared" si="46"/>
        <v>544483619.47849536</v>
      </c>
      <c r="BZ119" s="60">
        <f t="shared" si="47"/>
        <v>-544483619.47850478</v>
      </c>
    </row>
    <row r="120" spans="1:78">
      <c r="A120" s="2">
        <v>44317</v>
      </c>
      <c r="B120" s="8">
        <f>'WA Sch. 1-2'!B121</f>
        <v>290.02499999999998</v>
      </c>
      <c r="C120" s="8">
        <f>'WA Sch. 1-2'!C121</f>
        <v>84114.500624999986</v>
      </c>
      <c r="D120" s="8">
        <f>'WA Sch. 1-2'!D121</f>
        <v>14.95</v>
      </c>
      <c r="E120" s="8">
        <f>'WA Sch. 1-2'!E121</f>
        <v>271</v>
      </c>
      <c r="F120" s="8">
        <f t="shared" si="25"/>
        <v>73441</v>
      </c>
      <c r="G120" s="8">
        <f>'WA Sch. 1-2'!G121</f>
        <v>9.5</v>
      </c>
      <c r="H120" s="8">
        <f t="shared" si="50"/>
        <v>19.024999999999977</v>
      </c>
      <c r="I120" s="8">
        <f t="shared" si="50"/>
        <v>10673.500624999986</v>
      </c>
      <c r="J120" s="8">
        <f t="shared" si="50"/>
        <v>5.4499999999999993</v>
      </c>
      <c r="K120" s="9">
        <v>5</v>
      </c>
      <c r="L120" s="9">
        <v>3356162</v>
      </c>
      <c r="M120" s="9">
        <v>-105340</v>
      </c>
      <c r="N120" s="9">
        <f t="shared" si="27"/>
        <v>3250822</v>
      </c>
      <c r="O120" s="9">
        <f t="shared" si="28"/>
        <v>650164.4</v>
      </c>
      <c r="P120" s="8">
        <f t="shared" si="29"/>
        <v>5114.4667195737593</v>
      </c>
      <c r="Q120" s="8">
        <f t="shared" si="30"/>
        <v>655278.86671957374</v>
      </c>
      <c r="R120" s="9">
        <f t="shared" si="23"/>
        <v>3276394.3335978687</v>
      </c>
      <c r="S120" s="21"/>
      <c r="T120" s="10"/>
      <c r="U120" s="2">
        <v>44317</v>
      </c>
      <c r="V120" s="8">
        <f t="shared" si="49"/>
        <v>271</v>
      </c>
      <c r="W120" s="7">
        <v>77</v>
      </c>
      <c r="X120" s="7">
        <f t="shared" si="52"/>
        <v>5929</v>
      </c>
      <c r="Y120" s="7">
        <v>0</v>
      </c>
      <c r="Z120" s="7">
        <v>0</v>
      </c>
      <c r="AA120" s="7">
        <v>0</v>
      </c>
      <c r="AB120" s="7">
        <v>0</v>
      </c>
      <c r="AC120" s="7">
        <v>0</v>
      </c>
      <c r="AD120" s="7">
        <v>0</v>
      </c>
      <c r="AE120" s="7">
        <v>0</v>
      </c>
      <c r="AF120" s="7">
        <v>0</v>
      </c>
      <c r="AG120" s="7">
        <v>1</v>
      </c>
      <c r="AH120" s="8">
        <f t="shared" si="51"/>
        <v>650164.4</v>
      </c>
      <c r="AJ120" s="17">
        <v>76</v>
      </c>
      <c r="AK120" s="17">
        <v>701563.24481887394</v>
      </c>
      <c r="AL120" s="17">
        <v>-36100.64481887396</v>
      </c>
      <c r="AM120" s="17">
        <v>-1.7734958196211685</v>
      </c>
      <c r="AT120" s="1">
        <v>76</v>
      </c>
      <c r="AU120" s="7">
        <f t="shared" si="53"/>
        <v>3</v>
      </c>
      <c r="AV120" s="52">
        <f t="shared" si="54"/>
        <v>2.7272727272727271E-2</v>
      </c>
      <c r="AW120" s="52">
        <f t="shared" si="55"/>
        <v>-1.9224794690779805</v>
      </c>
      <c r="AX120" s="43"/>
      <c r="AY120" s="1">
        <v>76</v>
      </c>
      <c r="AZ120" s="46">
        <f t="shared" si="56"/>
        <v>-36100.64481887396</v>
      </c>
      <c r="BA120" s="46">
        <f t="shared" si="44"/>
        <v>-21078.73686208413</v>
      </c>
      <c r="BB120" s="46">
        <f t="shared" si="44"/>
        <v>-14209.587746429257</v>
      </c>
      <c r="BC120" s="46">
        <f t="shared" si="44"/>
        <v>8989.2899991584709</v>
      </c>
      <c r="BD120" s="46">
        <f t="shared" si="44"/>
        <v>5906.1509609557688</v>
      </c>
      <c r="BE120" s="46">
        <f t="shared" si="44"/>
        <v>24070.03520688822</v>
      </c>
      <c r="BF120" s="46">
        <f t="shared" si="44"/>
        <v>10502.382523291279</v>
      </c>
      <c r="BG120" s="46">
        <f t="shared" si="44"/>
        <v>6386.3345907280454</v>
      </c>
      <c r="BH120" s="46">
        <f t="shared" si="44"/>
        <v>-7404.1506892683683</v>
      </c>
      <c r="BI120" s="46">
        <f t="shared" si="44"/>
        <v>-35947.099984519184</v>
      </c>
      <c r="BJ120" s="46">
        <f t="shared" si="31"/>
        <v>-4289.1455068833893</v>
      </c>
      <c r="BK120" s="46">
        <f t="shared" si="31"/>
        <v>52149.640432757209</v>
      </c>
      <c r="BL120" s="46">
        <f t="shared" si="31"/>
        <v>-25830.941533213598</v>
      </c>
      <c r="BM120" s="1">
        <v>76</v>
      </c>
      <c r="BN120" s="60">
        <f t="shared" si="41"/>
        <v>1303256556.3385007</v>
      </c>
      <c r="BO120" s="60">
        <f t="shared" si="42"/>
        <v>760955992.68861234</v>
      </c>
      <c r="BP120" s="60">
        <f t="shared" si="43"/>
        <v>512975280.25647271</v>
      </c>
      <c r="BQ120" s="60">
        <f t="shared" si="35"/>
        <v>-324519165.43347234</v>
      </c>
      <c r="BR120" s="60">
        <f t="shared" si="36"/>
        <v>-213215858.08811152</v>
      </c>
      <c r="BS120" s="60">
        <f t="shared" si="37"/>
        <v>-868943791.78166163</v>
      </c>
      <c r="BT120" s="60">
        <f t="shared" si="38"/>
        <v>-379142781.22528452</v>
      </c>
      <c r="BU120" s="60">
        <f t="shared" si="39"/>
        <v>-230550796.7543582</v>
      </c>
      <c r="BV120" s="60">
        <f t="shared" si="40"/>
        <v>267294614.21870375</v>
      </c>
      <c r="BW120" s="60">
        <f t="shared" si="48"/>
        <v>1297713488.8096862</v>
      </c>
      <c r="BX120" s="60">
        <f t="shared" si="45"/>
        <v>154840918.52047151</v>
      </c>
      <c r="BY120" s="60">
        <f t="shared" si="46"/>
        <v>-1882635646.6949587</v>
      </c>
      <c r="BZ120" s="60">
        <f t="shared" si="47"/>
        <v>932513645.62765157</v>
      </c>
    </row>
    <row r="121" spans="1:78">
      <c r="A121" s="2">
        <v>44348</v>
      </c>
      <c r="B121" s="8">
        <f>'WA Sch. 1-2'!B122</f>
        <v>126.95</v>
      </c>
      <c r="C121" s="8">
        <f>'WA Sch. 1-2'!C122</f>
        <v>16116.302500000002</v>
      </c>
      <c r="D121" s="8">
        <f>'WA Sch. 1-2'!D122</f>
        <v>68</v>
      </c>
      <c r="E121" s="8">
        <f>'WA Sch. 1-2'!E122</f>
        <v>74.5</v>
      </c>
      <c r="F121" s="8">
        <f t="shared" si="25"/>
        <v>5550.25</v>
      </c>
      <c r="G121" s="8">
        <f>'WA Sch. 1-2'!G122</f>
        <v>258</v>
      </c>
      <c r="H121" s="8">
        <f>B121-E121</f>
        <v>52.45</v>
      </c>
      <c r="I121" s="8">
        <f t="shared" si="50"/>
        <v>10566.052500000002</v>
      </c>
      <c r="J121" s="8">
        <f t="shared" si="50"/>
        <v>-190</v>
      </c>
      <c r="K121" s="9">
        <v>5</v>
      </c>
      <c r="L121" s="9">
        <v>3249405</v>
      </c>
      <c r="M121" s="9">
        <v>-325309</v>
      </c>
      <c r="N121" s="9">
        <f t="shared" si="27"/>
        <v>2924096</v>
      </c>
      <c r="O121" s="9">
        <f t="shared" si="28"/>
        <v>584819.19999999995</v>
      </c>
      <c r="P121" s="8">
        <f t="shared" si="29"/>
        <v>14100.067250546334</v>
      </c>
      <c r="Q121" s="8">
        <f t="shared" si="30"/>
        <v>598919.26725054625</v>
      </c>
      <c r="R121" s="9">
        <f t="shared" si="23"/>
        <v>2994596.3362527313</v>
      </c>
      <c r="S121" s="21"/>
      <c r="T121" s="10"/>
      <c r="U121" s="2">
        <v>44348</v>
      </c>
      <c r="V121" s="8">
        <f t="shared" si="49"/>
        <v>74.5</v>
      </c>
      <c r="W121" s="7">
        <v>78</v>
      </c>
      <c r="X121" s="7">
        <f t="shared" si="52"/>
        <v>6084</v>
      </c>
      <c r="Y121" s="7">
        <v>0</v>
      </c>
      <c r="Z121" s="7">
        <v>0</v>
      </c>
      <c r="AA121" s="7">
        <v>0</v>
      </c>
      <c r="AB121" s="7">
        <v>0</v>
      </c>
      <c r="AC121" s="7">
        <v>0</v>
      </c>
      <c r="AD121" s="7">
        <v>0</v>
      </c>
      <c r="AE121" s="7">
        <v>0</v>
      </c>
      <c r="AF121" s="7">
        <v>0</v>
      </c>
      <c r="AG121" s="7">
        <v>1</v>
      </c>
      <c r="AH121" s="8">
        <f t="shared" si="51"/>
        <v>584819.19999999995</v>
      </c>
      <c r="AJ121" s="17">
        <v>77</v>
      </c>
      <c r="AK121" s="17">
        <v>649317.60544215434</v>
      </c>
      <c r="AL121" s="17">
        <v>846.79455784568563</v>
      </c>
      <c r="AM121" s="17">
        <v>4.1599994015401147E-2</v>
      </c>
      <c r="AT121" s="1">
        <v>77</v>
      </c>
      <c r="AU121" s="7">
        <f t="shared" si="53"/>
        <v>51</v>
      </c>
      <c r="AV121" s="52">
        <f t="shared" si="54"/>
        <v>0.52597402597402598</v>
      </c>
      <c r="AW121" s="52">
        <f t="shared" si="55"/>
        <v>6.5153294007631993E-2</v>
      </c>
      <c r="AX121" s="43"/>
      <c r="AY121" s="1">
        <v>77</v>
      </c>
      <c r="AZ121" s="46">
        <f t="shared" si="56"/>
        <v>846.79455784568563</v>
      </c>
      <c r="BA121" s="46">
        <f t="shared" si="44"/>
        <v>-36100.64481887396</v>
      </c>
      <c r="BB121" s="46">
        <f t="shared" si="44"/>
        <v>-21078.73686208413</v>
      </c>
      <c r="BC121" s="46">
        <f t="shared" si="44"/>
        <v>-14209.587746429257</v>
      </c>
      <c r="BD121" s="46">
        <f t="shared" si="44"/>
        <v>8989.2899991584709</v>
      </c>
      <c r="BE121" s="46">
        <f t="shared" si="44"/>
        <v>5906.1509609557688</v>
      </c>
      <c r="BF121" s="46">
        <f t="shared" si="44"/>
        <v>24070.03520688822</v>
      </c>
      <c r="BG121" s="46">
        <f t="shared" si="44"/>
        <v>10502.382523291279</v>
      </c>
      <c r="BH121" s="46">
        <f t="shared" si="44"/>
        <v>6386.3345907280454</v>
      </c>
      <c r="BI121" s="46">
        <f t="shared" si="44"/>
        <v>-7404.1506892683683</v>
      </c>
      <c r="BJ121" s="46">
        <f t="shared" si="31"/>
        <v>-35947.099984519184</v>
      </c>
      <c r="BK121" s="46">
        <f t="shared" si="31"/>
        <v>-4289.1455068833893</v>
      </c>
      <c r="BL121" s="46">
        <f t="shared" si="31"/>
        <v>52149.640432757209</v>
      </c>
      <c r="BM121" s="1">
        <v>77</v>
      </c>
      <c r="BN121" s="60">
        <f t="shared" si="41"/>
        <v>717061.02319685463</v>
      </c>
      <c r="BO121" s="60">
        <f t="shared" si="42"/>
        <v>-30569829.567338031</v>
      </c>
      <c r="BP121" s="60">
        <f t="shared" si="43"/>
        <v>-17849359.661071509</v>
      </c>
      <c r="BQ121" s="60">
        <f t="shared" si="35"/>
        <v>-12032601.572905334</v>
      </c>
      <c r="BR121" s="60">
        <f t="shared" si="36"/>
        <v>7612081.8501827884</v>
      </c>
      <c r="BS121" s="60">
        <f t="shared" si="37"/>
        <v>5001296.491551552</v>
      </c>
      <c r="BT121" s="60">
        <f t="shared" si="38"/>
        <v>20382374.820343826</v>
      </c>
      <c r="BU121" s="60">
        <f t="shared" si="39"/>
        <v>8893360.3651352488</v>
      </c>
      <c r="BV121" s="60">
        <f t="shared" si="40"/>
        <v>5407913.3760092417</v>
      </c>
      <c r="BW121" s="60">
        <f t="shared" si="48"/>
        <v>-6269794.5091410019</v>
      </c>
      <c r="BX121" s="60">
        <f t="shared" si="45"/>
        <v>-30439808.637221109</v>
      </c>
      <c r="BY121" s="60">
        <f t="shared" si="46"/>
        <v>-3632025.0730366907</v>
      </c>
      <c r="BZ121" s="60">
        <f t="shared" si="47"/>
        <v>44160031.712061383</v>
      </c>
    </row>
    <row r="122" spans="1:78">
      <c r="A122" s="2">
        <v>44378</v>
      </c>
      <c r="B122" s="8">
        <f>'WA Sch. 1-2'!B123</f>
        <v>14.1</v>
      </c>
      <c r="C122" s="8">
        <f>'WA Sch. 1-2'!C123</f>
        <v>198.81</v>
      </c>
      <c r="D122" s="8">
        <f>'WA Sch. 1-2'!D123</f>
        <v>240.05</v>
      </c>
      <c r="E122" s="8">
        <f>'WA Sch. 1-2'!E123</f>
        <v>0</v>
      </c>
      <c r="F122" s="8">
        <f t="shared" si="25"/>
        <v>0</v>
      </c>
      <c r="G122" s="8">
        <f>'WA Sch. 1-2'!G123</f>
        <v>385.5</v>
      </c>
      <c r="H122" s="8">
        <f t="shared" si="50"/>
        <v>14.1</v>
      </c>
      <c r="I122" s="8">
        <f t="shared" si="50"/>
        <v>198.81</v>
      </c>
      <c r="J122" s="8">
        <f t="shared" si="50"/>
        <v>-145.44999999999999</v>
      </c>
      <c r="K122" s="9">
        <v>5</v>
      </c>
      <c r="L122" s="9">
        <v>2921395</v>
      </c>
      <c r="M122" s="9">
        <v>-119751</v>
      </c>
      <c r="N122" s="9">
        <f t="shared" si="27"/>
        <v>2801644</v>
      </c>
      <c r="O122" s="9">
        <f t="shared" si="28"/>
        <v>560328.80000000005</v>
      </c>
      <c r="P122" s="8">
        <f t="shared" si="29"/>
        <v>3790.4851903279941</v>
      </c>
      <c r="Q122" s="8">
        <f t="shared" si="30"/>
        <v>564119.28519032802</v>
      </c>
      <c r="R122" s="9">
        <f>Q122*K122</f>
        <v>2820596.4259516401</v>
      </c>
      <c r="S122" s="21"/>
      <c r="T122" s="10"/>
      <c r="U122" s="2">
        <v>44378</v>
      </c>
      <c r="V122" s="8">
        <f t="shared" si="49"/>
        <v>0</v>
      </c>
      <c r="W122" s="7">
        <v>79</v>
      </c>
      <c r="X122" s="7">
        <f t="shared" si="52"/>
        <v>6241</v>
      </c>
      <c r="Y122" s="7">
        <v>0</v>
      </c>
      <c r="Z122" s="7">
        <v>0</v>
      </c>
      <c r="AA122" s="7">
        <v>0</v>
      </c>
      <c r="AB122" s="7">
        <v>0</v>
      </c>
      <c r="AC122" s="7">
        <v>0</v>
      </c>
      <c r="AD122" s="7">
        <v>0</v>
      </c>
      <c r="AE122" s="7">
        <v>0</v>
      </c>
      <c r="AF122" s="7">
        <v>0</v>
      </c>
      <c r="AG122" s="7">
        <v>1</v>
      </c>
      <c r="AH122" s="8">
        <f t="shared" si="51"/>
        <v>560328.80000000005</v>
      </c>
      <c r="AJ122" s="17">
        <v>78</v>
      </c>
      <c r="AK122" s="17">
        <v>599538.90239157062</v>
      </c>
      <c r="AL122" s="17">
        <v>-14719.702391570667</v>
      </c>
      <c r="AM122" s="17">
        <v>-0.72312643689594247</v>
      </c>
      <c r="AT122" s="1">
        <v>78</v>
      </c>
      <c r="AU122" s="7">
        <f t="shared" si="53"/>
        <v>27</v>
      </c>
      <c r="AV122" s="52">
        <f t="shared" si="54"/>
        <v>0.2766233766233766</v>
      </c>
      <c r="AW122" s="52">
        <f t="shared" si="55"/>
        <v>-0.5929019794058783</v>
      </c>
      <c r="AX122" s="43"/>
      <c r="AY122" s="1">
        <v>78</v>
      </c>
      <c r="AZ122" s="46">
        <f t="shared" si="56"/>
        <v>-14719.702391570667</v>
      </c>
      <c r="BA122" s="46">
        <f t="shared" si="44"/>
        <v>846.79455784568563</v>
      </c>
      <c r="BB122" s="46">
        <f t="shared" si="44"/>
        <v>-36100.64481887396</v>
      </c>
      <c r="BC122" s="46">
        <f t="shared" si="44"/>
        <v>-21078.73686208413</v>
      </c>
      <c r="BD122" s="46">
        <f t="shared" si="44"/>
        <v>-14209.587746429257</v>
      </c>
      <c r="BE122" s="46">
        <f t="shared" si="44"/>
        <v>8989.2899991584709</v>
      </c>
      <c r="BF122" s="46">
        <f t="shared" si="44"/>
        <v>5906.1509609557688</v>
      </c>
      <c r="BG122" s="46">
        <f t="shared" si="44"/>
        <v>24070.03520688822</v>
      </c>
      <c r="BH122" s="46">
        <f t="shared" si="44"/>
        <v>10502.382523291279</v>
      </c>
      <c r="BI122" s="46">
        <f t="shared" si="44"/>
        <v>6386.3345907280454</v>
      </c>
      <c r="BJ122" s="46">
        <f t="shared" si="31"/>
        <v>-7404.1506892683683</v>
      </c>
      <c r="BK122" s="46">
        <f t="shared" si="31"/>
        <v>-35947.099984519184</v>
      </c>
      <c r="BL122" s="46">
        <f t="shared" si="31"/>
        <v>-4289.1455068833893</v>
      </c>
      <c r="BM122" s="1">
        <v>78</v>
      </c>
      <c r="BN122" s="60">
        <f t="shared" si="41"/>
        <v>216669638.49641496</v>
      </c>
      <c r="BO122" s="60">
        <f t="shared" si="42"/>
        <v>-12464563.878288398</v>
      </c>
      <c r="BP122" s="60">
        <f t="shared" si="43"/>
        <v>531390747.87762874</v>
      </c>
      <c r="BQ122" s="60">
        <f t="shared" si="35"/>
        <v>310272733.40011311</v>
      </c>
      <c r="BR122" s="60">
        <f t="shared" si="36"/>
        <v>209160902.73435166</v>
      </c>
      <c r="BS122" s="60">
        <f t="shared" si="37"/>
        <v>-132319673.4991345</v>
      </c>
      <c r="BT122" s="60">
        <f t="shared" si="38"/>
        <v>-86936784.424956903</v>
      </c>
      <c r="BU122" s="60">
        <f t="shared" si="39"/>
        <v>-354303754.80002385</v>
      </c>
      <c r="BV122" s="60">
        <f t="shared" si="40"/>
        <v>-154591945.14528006</v>
      </c>
      <c r="BW122" s="60">
        <f t="shared" si="48"/>
        <v>-94004944.548509032</v>
      </c>
      <c r="BX122" s="60">
        <f t="shared" si="45"/>
        <v>108986894.60837603</v>
      </c>
      <c r="BY122" s="60">
        <f t="shared" si="46"/>
        <v>529130613.61216342</v>
      </c>
      <c r="BZ122" s="60">
        <f t="shared" si="47"/>
        <v>63134945.375468425</v>
      </c>
    </row>
    <row r="123" spans="1:78">
      <c r="A123" s="2">
        <v>44409</v>
      </c>
      <c r="B123" s="8">
        <f>'WA Sch. 1-2'!B124</f>
        <v>19.350000000000001</v>
      </c>
      <c r="C123" s="8">
        <f>'WA Sch. 1-2'!C124</f>
        <v>374.42250000000007</v>
      </c>
      <c r="D123" s="8">
        <f>'WA Sch. 1-2'!D124</f>
        <v>204.95</v>
      </c>
      <c r="E123" s="8">
        <f>'WA Sch. 1-2'!E124</f>
        <v>27</v>
      </c>
      <c r="F123" s="8">
        <f t="shared" si="25"/>
        <v>729</v>
      </c>
      <c r="G123" s="8">
        <f>'WA Sch. 1-2'!G124</f>
        <v>203.5</v>
      </c>
      <c r="H123" s="8">
        <f t="shared" si="50"/>
        <v>-7.6499999999999986</v>
      </c>
      <c r="I123" s="8">
        <f t="shared" si="50"/>
        <v>-354.57749999999993</v>
      </c>
      <c r="J123" s="8">
        <f t="shared" si="50"/>
        <v>1.4499999999999886</v>
      </c>
      <c r="K123" s="9">
        <v>5</v>
      </c>
      <c r="L123" s="9">
        <v>2781719</v>
      </c>
      <c r="M123" s="9">
        <v>98234</v>
      </c>
      <c r="N123" s="9">
        <f t="shared" si="27"/>
        <v>2879953</v>
      </c>
      <c r="O123" s="9">
        <f t="shared" si="28"/>
        <v>575990.6</v>
      </c>
      <c r="P123" s="8">
        <f t="shared" si="29"/>
        <v>-2056.5398373056137</v>
      </c>
      <c r="Q123" s="8">
        <f t="shared" si="30"/>
        <v>573934.06016269431</v>
      </c>
      <c r="R123" s="9">
        <f t="shared" si="23"/>
        <v>2869670.3008134714</v>
      </c>
      <c r="S123" s="21"/>
      <c r="T123" s="10"/>
      <c r="U123" s="2">
        <v>44409</v>
      </c>
      <c r="V123" s="8">
        <f t="shared" si="49"/>
        <v>27</v>
      </c>
      <c r="W123" s="7">
        <v>80</v>
      </c>
      <c r="X123" s="7">
        <f t="shared" si="52"/>
        <v>6400</v>
      </c>
      <c r="Y123" s="7">
        <v>0</v>
      </c>
      <c r="Z123" s="7">
        <v>0</v>
      </c>
      <c r="AA123" s="7">
        <v>0</v>
      </c>
      <c r="AB123" s="7">
        <v>0</v>
      </c>
      <c r="AC123" s="7">
        <v>0</v>
      </c>
      <c r="AD123" s="7">
        <v>0</v>
      </c>
      <c r="AE123" s="7">
        <v>0</v>
      </c>
      <c r="AF123" s="7">
        <v>0</v>
      </c>
      <c r="AG123" s="7">
        <v>1</v>
      </c>
      <c r="AH123" s="8">
        <f t="shared" si="51"/>
        <v>575990.6</v>
      </c>
      <c r="AJ123" s="17">
        <v>79</v>
      </c>
      <c r="AK123" s="17">
        <v>582604.7829371274</v>
      </c>
      <c r="AL123" s="17">
        <v>-22275.982937127352</v>
      </c>
      <c r="AM123" s="17">
        <v>-1.0943395281486306</v>
      </c>
      <c r="AT123" s="1">
        <v>79</v>
      </c>
      <c r="AU123" s="7">
        <f t="shared" si="53"/>
        <v>14</v>
      </c>
      <c r="AV123" s="52">
        <f t="shared" si="54"/>
        <v>0.14155844155844155</v>
      </c>
      <c r="AW123" s="52">
        <f t="shared" si="55"/>
        <v>-1.0733438153912815</v>
      </c>
      <c r="AX123" s="43"/>
      <c r="AY123" s="1">
        <v>79</v>
      </c>
      <c r="AZ123" s="46">
        <f t="shared" si="56"/>
        <v>-22275.982937127352</v>
      </c>
      <c r="BA123" s="46">
        <f t="shared" si="44"/>
        <v>-14719.702391570667</v>
      </c>
      <c r="BB123" s="46">
        <f t="shared" si="44"/>
        <v>846.79455784568563</v>
      </c>
      <c r="BC123" s="46">
        <f t="shared" si="44"/>
        <v>-36100.64481887396</v>
      </c>
      <c r="BD123" s="46">
        <f t="shared" si="44"/>
        <v>-21078.73686208413</v>
      </c>
      <c r="BE123" s="46">
        <f t="shared" si="44"/>
        <v>-14209.587746429257</v>
      </c>
      <c r="BF123" s="46">
        <f t="shared" si="44"/>
        <v>8989.2899991584709</v>
      </c>
      <c r="BG123" s="46">
        <f t="shared" si="44"/>
        <v>5906.1509609557688</v>
      </c>
      <c r="BH123" s="46">
        <f t="shared" si="44"/>
        <v>24070.03520688822</v>
      </c>
      <c r="BI123" s="46">
        <f t="shared" si="44"/>
        <v>10502.382523291279</v>
      </c>
      <c r="BJ123" s="46">
        <f t="shared" si="31"/>
        <v>6386.3345907280454</v>
      </c>
      <c r="BK123" s="46">
        <f t="shared" si="31"/>
        <v>-7404.1506892683683</v>
      </c>
      <c r="BL123" s="46">
        <f t="shared" si="31"/>
        <v>-35947.099984519184</v>
      </c>
      <c r="BM123" s="1">
        <v>79</v>
      </c>
      <c r="BN123" s="60">
        <f t="shared" si="41"/>
        <v>496219415.81519461</v>
      </c>
      <c r="BO123" s="60">
        <f t="shared" si="42"/>
        <v>327895839.31422555</v>
      </c>
      <c r="BP123" s="60">
        <f t="shared" si="43"/>
        <v>-18863181.121820066</v>
      </c>
      <c r="BQ123" s="60">
        <f t="shared" si="35"/>
        <v>804177348.00453877</v>
      </c>
      <c r="BR123" s="60">
        <f t="shared" si="36"/>
        <v>469549582.67598891</v>
      </c>
      <c r="BS123" s="60">
        <f t="shared" si="37"/>
        <v>316532534.18307668</v>
      </c>
      <c r="BT123" s="60">
        <f t="shared" si="38"/>
        <v>-200245270.63814196</v>
      </c>
      <c r="BU123" s="60">
        <f t="shared" si="39"/>
        <v>-131565318.03034693</v>
      </c>
      <c r="BV123" s="60">
        <f t="shared" si="40"/>
        <v>-536183693.56469685</v>
      </c>
      <c r="BW123" s="60">
        <f t="shared" si="48"/>
        <v>-233950893.88801953</v>
      </c>
      <c r="BX123" s="60">
        <f t="shared" si="45"/>
        <v>-142261880.37384212</v>
      </c>
      <c r="BY123" s="60">
        <f t="shared" si="46"/>
        <v>164934734.41806567</v>
      </c>
      <c r="BZ123" s="60">
        <f t="shared" si="47"/>
        <v>800756985.89436769</v>
      </c>
    </row>
    <row r="124" spans="1:78">
      <c r="A124" s="2">
        <v>44440</v>
      </c>
      <c r="B124" s="8">
        <f>'WA Sch. 1-2'!B125</f>
        <v>152.32499999999999</v>
      </c>
      <c r="C124" s="8">
        <f>'WA Sch. 1-2'!C125</f>
        <v>23202.905624999996</v>
      </c>
      <c r="D124" s="8">
        <f>'WA Sch. 1-2'!D125</f>
        <v>43.875</v>
      </c>
      <c r="E124" s="8">
        <f>'WA Sch. 1-2'!E125</f>
        <v>134</v>
      </c>
      <c r="F124" s="8">
        <f t="shared" si="25"/>
        <v>17956</v>
      </c>
      <c r="G124" s="8">
        <f>'WA Sch. 1-2'!G125</f>
        <v>38.5</v>
      </c>
      <c r="H124" s="8">
        <f t="shared" si="50"/>
        <v>18.324999999999989</v>
      </c>
      <c r="I124" s="8">
        <f t="shared" si="50"/>
        <v>5246.9056249999958</v>
      </c>
      <c r="J124" s="8">
        <f t="shared" si="50"/>
        <v>5.375</v>
      </c>
      <c r="K124" s="9">
        <v>5</v>
      </c>
      <c r="L124" s="9">
        <v>2919834</v>
      </c>
      <c r="M124" s="9">
        <v>261189</v>
      </c>
      <c r="N124" s="9">
        <f t="shared" si="27"/>
        <v>3181023</v>
      </c>
      <c r="O124" s="9">
        <f t="shared" si="28"/>
        <v>636204.6</v>
      </c>
      <c r="P124" s="8">
        <f t="shared" si="29"/>
        <v>4926.2866037418762</v>
      </c>
      <c r="Q124" s="8">
        <f t="shared" si="30"/>
        <v>641130.88660374191</v>
      </c>
      <c r="R124" s="9">
        <f t="shared" si="23"/>
        <v>3205654.4330187095</v>
      </c>
      <c r="S124" s="21"/>
      <c r="T124" s="10"/>
      <c r="U124" s="2">
        <v>44440</v>
      </c>
      <c r="V124" s="8">
        <f t="shared" si="49"/>
        <v>134</v>
      </c>
      <c r="W124" s="7">
        <v>81</v>
      </c>
      <c r="X124" s="7">
        <f t="shared" si="52"/>
        <v>6561</v>
      </c>
      <c r="Y124" s="7">
        <v>0</v>
      </c>
      <c r="Z124" s="7">
        <v>0</v>
      </c>
      <c r="AA124" s="7">
        <v>0</v>
      </c>
      <c r="AB124" s="7">
        <v>0</v>
      </c>
      <c r="AC124" s="7">
        <v>0</v>
      </c>
      <c r="AD124" s="7">
        <v>0</v>
      </c>
      <c r="AE124" s="7">
        <v>0</v>
      </c>
      <c r="AF124" s="7">
        <v>0</v>
      </c>
      <c r="AG124" s="7">
        <v>1</v>
      </c>
      <c r="AH124" s="8">
        <f t="shared" si="51"/>
        <v>636204.6</v>
      </c>
      <c r="AJ124" s="17">
        <v>80</v>
      </c>
      <c r="AK124" s="17">
        <v>593004.25797231938</v>
      </c>
      <c r="AL124" s="17">
        <v>-17013.657972319401</v>
      </c>
      <c r="AM124" s="17">
        <v>-0.83582028636224204</v>
      </c>
      <c r="AT124" s="1">
        <v>80</v>
      </c>
      <c r="AU124" s="7">
        <f t="shared" si="53"/>
        <v>19</v>
      </c>
      <c r="AV124" s="52">
        <f t="shared" si="54"/>
        <v>0.19350649350649352</v>
      </c>
      <c r="AW124" s="52">
        <f t="shared" si="55"/>
        <v>-0.86504701033321374</v>
      </c>
      <c r="AX124" s="43"/>
      <c r="AY124" s="1">
        <v>80</v>
      </c>
      <c r="AZ124" s="46">
        <f t="shared" si="56"/>
        <v>-17013.657972319401</v>
      </c>
      <c r="BA124" s="46">
        <f t="shared" si="44"/>
        <v>-22275.982937127352</v>
      </c>
      <c r="BB124" s="46">
        <f t="shared" si="44"/>
        <v>-14719.702391570667</v>
      </c>
      <c r="BC124" s="46">
        <f t="shared" si="44"/>
        <v>846.79455784568563</v>
      </c>
      <c r="BD124" s="46">
        <f t="shared" si="44"/>
        <v>-36100.64481887396</v>
      </c>
      <c r="BE124" s="46">
        <f t="shared" si="44"/>
        <v>-21078.73686208413</v>
      </c>
      <c r="BF124" s="46">
        <f t="shared" si="44"/>
        <v>-14209.587746429257</v>
      </c>
      <c r="BG124" s="46">
        <f t="shared" si="44"/>
        <v>8989.2899991584709</v>
      </c>
      <c r="BH124" s="46">
        <f t="shared" si="44"/>
        <v>5906.1509609557688</v>
      </c>
      <c r="BI124" s="46">
        <f t="shared" si="44"/>
        <v>24070.03520688822</v>
      </c>
      <c r="BJ124" s="46">
        <f t="shared" si="31"/>
        <v>10502.382523291279</v>
      </c>
      <c r="BK124" s="46">
        <f t="shared" si="31"/>
        <v>6386.3345907280454</v>
      </c>
      <c r="BL124" s="46">
        <f t="shared" si="31"/>
        <v>-7404.1506892683683</v>
      </c>
      <c r="BM124" s="1">
        <v>80</v>
      </c>
      <c r="BN124" s="60">
        <f t="shared" si="41"/>
        <v>289464557.59907186</v>
      </c>
      <c r="BO124" s="60">
        <f t="shared" si="42"/>
        <v>378995954.68951273</v>
      </c>
      <c r="BP124" s="60">
        <f t="shared" si="43"/>
        <v>250435981.94451928</v>
      </c>
      <c r="BQ124" s="60">
        <f t="shared" si="35"/>
        <v>-14407072.980005873</v>
      </c>
      <c r="BR124" s="60">
        <f t="shared" si="36"/>
        <v>614204023.52851284</v>
      </c>
      <c r="BS124" s="60">
        <f t="shared" si="37"/>
        <v>358626419.46002531</v>
      </c>
      <c r="BT124" s="60">
        <f t="shared" si="38"/>
        <v>241757065.84541216</v>
      </c>
      <c r="BU124" s="60">
        <f t="shared" si="39"/>
        <v>-152940705.45967257</v>
      </c>
      <c r="BV124" s="60">
        <f t="shared" si="40"/>
        <v>-100485232.38258559</v>
      </c>
      <c r="BW124" s="60">
        <f t="shared" si="48"/>
        <v>-409519346.39168334</v>
      </c>
      <c r="BX124" s="60">
        <f t="shared" si="45"/>
        <v>-178683944.14574179</v>
      </c>
      <c r="BY124" s="60">
        <f t="shared" si="46"/>
        <v>-108654912.42343801</v>
      </c>
      <c r="BZ124" s="60">
        <f t="shared" si="47"/>
        <v>125971687.40272807</v>
      </c>
    </row>
    <row r="125" spans="1:78">
      <c r="A125" s="2">
        <v>44470</v>
      </c>
      <c r="B125" s="8">
        <f>'WA Sch. 1-2'!B126</f>
        <v>510.4</v>
      </c>
      <c r="C125" s="8">
        <f>'WA Sch. 1-2'!C126</f>
        <v>260508.15999999997</v>
      </c>
      <c r="D125" s="8">
        <f>'WA Sch. 1-2'!D126</f>
        <v>0.65</v>
      </c>
      <c r="E125" s="8">
        <f>'WA Sch. 1-2'!E126</f>
        <v>510</v>
      </c>
      <c r="F125" s="8">
        <f t="shared" si="25"/>
        <v>260100</v>
      </c>
      <c r="G125" s="8">
        <f>'WA Sch. 1-2'!G126</f>
        <v>0</v>
      </c>
      <c r="H125" s="8">
        <f t="shared" si="50"/>
        <v>0.39999999999997726</v>
      </c>
      <c r="I125" s="8">
        <f t="shared" si="50"/>
        <v>408.15999999997439</v>
      </c>
      <c r="J125" s="8">
        <f t="shared" si="50"/>
        <v>0.65</v>
      </c>
      <c r="K125" s="9">
        <v>5</v>
      </c>
      <c r="L125" s="9">
        <v>2992183</v>
      </c>
      <c r="M125" s="9">
        <v>595681</v>
      </c>
      <c r="N125" s="9">
        <f t="shared" si="27"/>
        <v>3587864</v>
      </c>
      <c r="O125" s="9">
        <f t="shared" si="28"/>
        <v>717572.8</v>
      </c>
      <c r="P125" s="8">
        <f t="shared" si="29"/>
        <v>107.53149476107174</v>
      </c>
      <c r="Q125" s="8">
        <f t="shared" si="30"/>
        <v>717680.33149476117</v>
      </c>
      <c r="R125" s="9">
        <f t="shared" si="23"/>
        <v>3588401.6574738058</v>
      </c>
      <c r="S125" s="10"/>
      <c r="T125" s="10"/>
      <c r="U125" s="2">
        <v>44470</v>
      </c>
      <c r="V125" s="8">
        <f t="shared" si="49"/>
        <v>510</v>
      </c>
      <c r="W125" s="7">
        <v>82</v>
      </c>
      <c r="X125" s="7">
        <f t="shared" si="52"/>
        <v>6724</v>
      </c>
      <c r="Y125" s="7">
        <v>0</v>
      </c>
      <c r="Z125" s="7">
        <v>0</v>
      </c>
      <c r="AA125" s="7">
        <v>0</v>
      </c>
      <c r="AB125" s="7">
        <v>0</v>
      </c>
      <c r="AC125" s="7">
        <v>0</v>
      </c>
      <c r="AD125" s="7">
        <v>0</v>
      </c>
      <c r="AE125" s="7">
        <v>0</v>
      </c>
      <c r="AF125" s="7">
        <v>0</v>
      </c>
      <c r="AG125" s="7">
        <v>1</v>
      </c>
      <c r="AH125" s="8">
        <f t="shared" si="51"/>
        <v>717572.8</v>
      </c>
      <c r="AJ125" s="17">
        <v>81</v>
      </c>
      <c r="AK125" s="17">
        <v>624957.5096537387</v>
      </c>
      <c r="AL125" s="17">
        <v>11247.090346261277</v>
      </c>
      <c r="AM125" s="17">
        <v>0.55252940250993954</v>
      </c>
      <c r="AT125" s="1">
        <v>81</v>
      </c>
      <c r="AU125" s="7">
        <f t="shared" si="53"/>
        <v>66</v>
      </c>
      <c r="AV125" s="52">
        <f t="shared" si="54"/>
        <v>0.68181818181818177</v>
      </c>
      <c r="AW125" s="52">
        <f t="shared" si="55"/>
        <v>0.47278912099226728</v>
      </c>
      <c r="AX125" s="43"/>
      <c r="AY125" s="1">
        <v>81</v>
      </c>
      <c r="AZ125" s="46">
        <f t="shared" si="56"/>
        <v>11247.090346261277</v>
      </c>
      <c r="BA125" s="46">
        <f t="shared" si="44"/>
        <v>-17013.657972319401</v>
      </c>
      <c r="BB125" s="46">
        <f t="shared" si="44"/>
        <v>-22275.982937127352</v>
      </c>
      <c r="BC125" s="46">
        <f t="shared" si="44"/>
        <v>-14719.702391570667</v>
      </c>
      <c r="BD125" s="46">
        <f t="shared" si="44"/>
        <v>846.79455784568563</v>
      </c>
      <c r="BE125" s="46">
        <f t="shared" si="44"/>
        <v>-36100.64481887396</v>
      </c>
      <c r="BF125" s="46">
        <f t="shared" si="44"/>
        <v>-21078.73686208413</v>
      </c>
      <c r="BG125" s="46">
        <f t="shared" si="44"/>
        <v>-14209.587746429257</v>
      </c>
      <c r="BH125" s="46">
        <f t="shared" si="44"/>
        <v>8989.2899991584709</v>
      </c>
      <c r="BI125" s="46">
        <f t="shared" si="44"/>
        <v>5906.1509609557688</v>
      </c>
      <c r="BJ125" s="46">
        <f t="shared" si="44"/>
        <v>24070.03520688822</v>
      </c>
      <c r="BK125" s="46">
        <f t="shared" si="44"/>
        <v>10502.382523291279</v>
      </c>
      <c r="BL125" s="46">
        <f t="shared" si="31"/>
        <v>6386.3345907280454</v>
      </c>
      <c r="BM125" s="1">
        <v>81</v>
      </c>
      <c r="BN125" s="60">
        <f t="shared" si="41"/>
        <v>126497041.25696075</v>
      </c>
      <c r="BO125" s="60">
        <f t="shared" si="42"/>
        <v>-191354148.33506402</v>
      </c>
      <c r="BP125" s="60">
        <f t="shared" si="43"/>
        <v>-250539992.64564455</v>
      </c>
      <c r="BQ125" s="60">
        <f t="shared" si="35"/>
        <v>-165553822.66807303</v>
      </c>
      <c r="BR125" s="60">
        <f t="shared" si="36"/>
        <v>9523974.896811258</v>
      </c>
      <c r="BS125" s="60">
        <f t="shared" si="37"/>
        <v>-406027213.83616138</v>
      </c>
      <c r="BT125" s="60">
        <f t="shared" si="38"/>
        <v>-237074457.87292689</v>
      </c>
      <c r="BU125" s="60">
        <f t="shared" si="39"/>
        <v>-159816517.16721666</v>
      </c>
      <c r="BV125" s="60">
        <f t="shared" si="40"/>
        <v>101103356.76927571</v>
      </c>
      <c r="BW125" s="60">
        <f t="shared" si="48"/>
        <v>66427013.456525207</v>
      </c>
      <c r="BX125" s="60">
        <f t="shared" si="45"/>
        <v>270717860.60955703</v>
      </c>
      <c r="BY125" s="60">
        <f t="shared" si="46"/>
        <v>118121245.09044972</v>
      </c>
      <c r="BZ125" s="60">
        <f t="shared" si="47"/>
        <v>71827682.123369619</v>
      </c>
    </row>
    <row r="126" spans="1:78">
      <c r="A126" s="2">
        <v>44501</v>
      </c>
      <c r="B126" s="8">
        <f>'WA Sch. 1-2'!B127</f>
        <v>874.97500000000002</v>
      </c>
      <c r="C126" s="8">
        <f>'WA Sch. 1-2'!C127</f>
        <v>765581.25062499999</v>
      </c>
      <c r="D126" s="8">
        <f>'WA Sch. 1-2'!D127</f>
        <v>0</v>
      </c>
      <c r="E126" s="8">
        <f>'WA Sch. 1-2'!E127</f>
        <v>745.5</v>
      </c>
      <c r="F126" s="8">
        <f t="shared" si="25"/>
        <v>555770.25</v>
      </c>
      <c r="G126" s="8">
        <f>'WA Sch. 1-2'!G127</f>
        <v>0</v>
      </c>
      <c r="H126" s="8">
        <f t="shared" si="50"/>
        <v>129.47500000000002</v>
      </c>
      <c r="I126" s="8">
        <f t="shared" si="50"/>
        <v>209811.00062499999</v>
      </c>
      <c r="J126" s="8">
        <f t="shared" si="50"/>
        <v>0</v>
      </c>
      <c r="K126" s="9">
        <v>5</v>
      </c>
      <c r="L126" s="9">
        <v>3586607</v>
      </c>
      <c r="M126" s="9">
        <v>62803</v>
      </c>
      <c r="N126" s="9">
        <f t="shared" si="27"/>
        <v>3649410</v>
      </c>
      <c r="O126" s="9">
        <f t="shared" si="28"/>
        <v>729882</v>
      </c>
      <c r="P126" s="8">
        <f t="shared" si="29"/>
        <v>34806.600710476392</v>
      </c>
      <c r="Q126" s="8">
        <f t="shared" si="30"/>
        <v>764688.6007104764</v>
      </c>
      <c r="R126" s="9">
        <f t="shared" si="23"/>
        <v>3823443.0035523819</v>
      </c>
      <c r="S126" s="10"/>
      <c r="T126" s="10"/>
      <c r="U126" s="2">
        <v>44501</v>
      </c>
      <c r="V126" s="8">
        <f t="shared" si="49"/>
        <v>745.5</v>
      </c>
      <c r="W126" s="7">
        <v>83</v>
      </c>
      <c r="X126" s="7">
        <f t="shared" si="52"/>
        <v>6889</v>
      </c>
      <c r="Y126" s="7">
        <v>0</v>
      </c>
      <c r="Z126" s="7">
        <v>0</v>
      </c>
      <c r="AA126" s="7">
        <v>1</v>
      </c>
      <c r="AB126" s="7">
        <v>0</v>
      </c>
      <c r="AC126" s="7">
        <v>0</v>
      </c>
      <c r="AD126" s="7">
        <v>0</v>
      </c>
      <c r="AE126" s="7">
        <v>0</v>
      </c>
      <c r="AF126" s="7">
        <v>0</v>
      </c>
      <c r="AG126" s="7">
        <v>1</v>
      </c>
      <c r="AH126" s="8">
        <f t="shared" si="51"/>
        <v>729882</v>
      </c>
      <c r="AJ126" s="17">
        <v>82</v>
      </c>
      <c r="AK126" s="17">
        <v>729273.16925599438</v>
      </c>
      <c r="AL126" s="17">
        <v>-11700.36925599433</v>
      </c>
      <c r="AM126" s="17">
        <v>-0.57479737737762748</v>
      </c>
      <c r="AT126" s="1">
        <v>82</v>
      </c>
      <c r="AU126" s="7">
        <f t="shared" si="53"/>
        <v>31</v>
      </c>
      <c r="AV126" s="52">
        <f t="shared" si="54"/>
        <v>0.31818181818181818</v>
      </c>
      <c r="AW126" s="52">
        <f t="shared" si="55"/>
        <v>-0.47278912099226744</v>
      </c>
      <c r="AX126" s="43"/>
      <c r="AY126" s="1">
        <v>82</v>
      </c>
      <c r="AZ126" s="46">
        <f t="shared" si="56"/>
        <v>-11700.36925599433</v>
      </c>
      <c r="BA126" s="46">
        <f t="shared" si="44"/>
        <v>11247.090346261277</v>
      </c>
      <c r="BB126" s="46">
        <f t="shared" si="44"/>
        <v>-17013.657972319401</v>
      </c>
      <c r="BC126" s="46">
        <f t="shared" si="44"/>
        <v>-22275.982937127352</v>
      </c>
      <c r="BD126" s="46">
        <f t="shared" si="44"/>
        <v>-14719.702391570667</v>
      </c>
      <c r="BE126" s="46">
        <f t="shared" si="44"/>
        <v>846.79455784568563</v>
      </c>
      <c r="BF126" s="46">
        <f t="shared" si="44"/>
        <v>-36100.64481887396</v>
      </c>
      <c r="BG126" s="46">
        <f t="shared" si="44"/>
        <v>-21078.73686208413</v>
      </c>
      <c r="BH126" s="46">
        <f t="shared" si="44"/>
        <v>-14209.587746429257</v>
      </c>
      <c r="BI126" s="46">
        <f t="shared" si="44"/>
        <v>8989.2899991584709</v>
      </c>
      <c r="BJ126" s="46">
        <f t="shared" si="44"/>
        <v>5906.1509609557688</v>
      </c>
      <c r="BK126" s="46">
        <f t="shared" si="44"/>
        <v>24070.03520688822</v>
      </c>
      <c r="BL126" s="46">
        <f t="shared" si="31"/>
        <v>10502.382523291279</v>
      </c>
      <c r="BM126" s="1">
        <v>82</v>
      </c>
      <c r="BN126" s="60">
        <f t="shared" si="41"/>
        <v>136898640.72662029</v>
      </c>
      <c r="BO126" s="60">
        <f t="shared" si="42"/>
        <v>-131595110.10678601</v>
      </c>
      <c r="BP126" s="60">
        <f t="shared" si="43"/>
        <v>199066080.67133242</v>
      </c>
      <c r="BQ126" s="60">
        <f t="shared" si="35"/>
        <v>260637225.90462348</v>
      </c>
      <c r="BR126" s="60">
        <f t="shared" si="36"/>
        <v>172225953.31972301</v>
      </c>
      <c r="BS126" s="60">
        <f t="shared" si="37"/>
        <v>-9907809.0107595902</v>
      </c>
      <c r="BT126" s="60">
        <f t="shared" si="38"/>
        <v>422390874.76033002</v>
      </c>
      <c r="BU126" s="60">
        <f t="shared" si="39"/>
        <v>246629004.73632774</v>
      </c>
      <c r="BV126" s="60">
        <f t="shared" si="40"/>
        <v>166257423.60867792</v>
      </c>
      <c r="BW126" s="60">
        <f t="shared" si="48"/>
        <v>-105178012.33937073</v>
      </c>
      <c r="BX126" s="60">
        <f t="shared" si="45"/>
        <v>-69104147.124827504</v>
      </c>
      <c r="BY126" s="60">
        <f t="shared" si="46"/>
        <v>-281628299.92537761</v>
      </c>
      <c r="BZ126" s="60">
        <f t="shared" si="47"/>
        <v>-122881753.59020928</v>
      </c>
    </row>
    <row r="127" spans="1:78">
      <c r="A127" s="2">
        <v>44531</v>
      </c>
      <c r="B127" s="8">
        <f>'WA Sch. 1-2'!B128</f>
        <v>1138.7249999999999</v>
      </c>
      <c r="C127" s="8">
        <f>'WA Sch. 1-2'!C128</f>
        <v>1296694.6256249999</v>
      </c>
      <c r="D127" s="8">
        <f>'WA Sch. 1-2'!D128</f>
        <v>0</v>
      </c>
      <c r="E127" s="8">
        <f>'WA Sch. 1-2'!E128</f>
        <v>1161</v>
      </c>
      <c r="F127" s="8">
        <f t="shared" si="25"/>
        <v>1347921</v>
      </c>
      <c r="G127" s="8">
        <f>'WA Sch. 1-2'!G128</f>
        <v>0</v>
      </c>
      <c r="H127" s="8">
        <f t="shared" si="50"/>
        <v>-22.275000000000091</v>
      </c>
      <c r="I127" s="8">
        <f t="shared" si="50"/>
        <v>-51226.37437500013</v>
      </c>
      <c r="J127" s="8">
        <f t="shared" si="50"/>
        <v>0</v>
      </c>
      <c r="K127" s="9">
        <v>5</v>
      </c>
      <c r="L127" s="9">
        <v>3650952</v>
      </c>
      <c r="M127" s="9">
        <v>737764</v>
      </c>
      <c r="N127" s="9">
        <f t="shared" si="27"/>
        <v>4388716</v>
      </c>
      <c r="O127" s="9">
        <f t="shared" si="28"/>
        <v>877743.2</v>
      </c>
      <c r="P127" s="8">
        <f t="shared" si="29"/>
        <v>-5988.1601145075474</v>
      </c>
      <c r="Q127" s="8">
        <f t="shared" si="30"/>
        <v>871755.03988549241</v>
      </c>
      <c r="R127" s="9">
        <f t="shared" si="23"/>
        <v>4358775.1994274622</v>
      </c>
      <c r="S127" s="10"/>
      <c r="T127" s="10"/>
      <c r="U127" s="2">
        <v>44531</v>
      </c>
      <c r="V127" s="8">
        <f t="shared" si="49"/>
        <v>1161</v>
      </c>
      <c r="W127" s="7">
        <v>84</v>
      </c>
      <c r="X127" s="7">
        <f t="shared" si="52"/>
        <v>7056</v>
      </c>
      <c r="Y127" s="7">
        <v>0</v>
      </c>
      <c r="Z127" s="7">
        <v>0</v>
      </c>
      <c r="AA127" s="7">
        <v>0</v>
      </c>
      <c r="AB127" s="7">
        <v>0</v>
      </c>
      <c r="AC127" s="7">
        <v>0</v>
      </c>
      <c r="AD127" s="7">
        <v>0</v>
      </c>
      <c r="AE127" s="7">
        <v>0</v>
      </c>
      <c r="AF127" s="7">
        <v>0</v>
      </c>
      <c r="AG127" s="7">
        <v>1</v>
      </c>
      <c r="AH127" s="8">
        <f t="shared" si="51"/>
        <v>877743.2</v>
      </c>
      <c r="AJ127" s="17">
        <v>83</v>
      </c>
      <c r="AK127" s="17">
        <v>768370.62294889789</v>
      </c>
      <c r="AL127" s="17">
        <v>-38488.622948897886</v>
      </c>
      <c r="AM127" s="17">
        <v>-1.8908086613222688</v>
      </c>
      <c r="AT127" s="1">
        <v>83</v>
      </c>
      <c r="AU127" s="7">
        <f t="shared" si="53"/>
        <v>2</v>
      </c>
      <c r="AV127" s="52">
        <f t="shared" si="54"/>
        <v>1.6883116883116882E-2</v>
      </c>
      <c r="AW127" s="52">
        <f t="shared" si="55"/>
        <v>-2.122852262735794</v>
      </c>
      <c r="AX127" s="43"/>
      <c r="AY127" s="1">
        <v>83</v>
      </c>
      <c r="AZ127" s="46">
        <f t="shared" si="56"/>
        <v>-38488.622948897886</v>
      </c>
      <c r="BA127" s="46">
        <f t="shared" si="44"/>
        <v>-11700.36925599433</v>
      </c>
      <c r="BB127" s="46">
        <f t="shared" si="44"/>
        <v>11247.090346261277</v>
      </c>
      <c r="BC127" s="46">
        <f t="shared" si="44"/>
        <v>-17013.657972319401</v>
      </c>
      <c r="BD127" s="46">
        <f t="shared" si="44"/>
        <v>-22275.982937127352</v>
      </c>
      <c r="BE127" s="46">
        <f t="shared" si="44"/>
        <v>-14719.702391570667</v>
      </c>
      <c r="BF127" s="46">
        <f t="shared" si="44"/>
        <v>846.79455784568563</v>
      </c>
      <c r="BG127" s="46">
        <f t="shared" si="44"/>
        <v>-36100.64481887396</v>
      </c>
      <c r="BH127" s="46">
        <f t="shared" si="44"/>
        <v>-21078.73686208413</v>
      </c>
      <c r="BI127" s="46">
        <f t="shared" si="44"/>
        <v>-14209.587746429257</v>
      </c>
      <c r="BJ127" s="46">
        <f t="shared" si="44"/>
        <v>8989.2899991584709</v>
      </c>
      <c r="BK127" s="46">
        <f t="shared" si="44"/>
        <v>5906.1509609557688</v>
      </c>
      <c r="BL127" s="46">
        <f t="shared" si="31"/>
        <v>24070.03520688822</v>
      </c>
      <c r="BM127" s="1">
        <v>83</v>
      </c>
      <c r="BN127" s="60">
        <f t="shared" si="41"/>
        <v>1481374096.502439</v>
      </c>
      <c r="BO127" s="60">
        <f t="shared" si="42"/>
        <v>450331100.65684909</v>
      </c>
      <c r="BP127" s="60">
        <f t="shared" si="43"/>
        <v>-432885019.60943621</v>
      </c>
      <c r="BQ127" s="60">
        <f t="shared" si="35"/>
        <v>654832266.67811906</v>
      </c>
      <c r="BR127" s="60">
        <f t="shared" si="36"/>
        <v>857371908.08318532</v>
      </c>
      <c r="BS127" s="60">
        <f t="shared" si="37"/>
        <v>566541075.26916075</v>
      </c>
      <c r="BT127" s="60">
        <f t="shared" si="38"/>
        <v>-32591956.452096503</v>
      </c>
      <c r="BU127" s="60">
        <f t="shared" si="39"/>
        <v>1389464106.6457336</v>
      </c>
      <c r="BV127" s="60">
        <f t="shared" si="40"/>
        <v>811291555.32379878</v>
      </c>
      <c r="BW127" s="60">
        <f t="shared" si="48"/>
        <v>546907465.03160203</v>
      </c>
      <c r="BX127" s="60">
        <f t="shared" si="45"/>
        <v>-345985393.35590523</v>
      </c>
      <c r="BY127" s="60">
        <f t="shared" si="46"/>
        <v>-227319617.41549337</v>
      </c>
      <c r="BZ127" s="60">
        <f t="shared" si="47"/>
        <v>-926422509.44461632</v>
      </c>
    </row>
    <row r="128" spans="1:78">
      <c r="A128" s="2">
        <v>44562</v>
      </c>
      <c r="B128" s="8">
        <f>'WA Sch. 1-2'!B129</f>
        <v>1095.1500000000001</v>
      </c>
      <c r="C128" s="8">
        <f>'WA Sch. 1-2'!C129</f>
        <v>1199353.5225000002</v>
      </c>
      <c r="D128" s="8">
        <f>'WA Sch. 1-2'!D129</f>
        <v>0</v>
      </c>
      <c r="E128" s="8">
        <f>'WA Sch. 1-2'!E129</f>
        <v>1105</v>
      </c>
      <c r="F128" s="8">
        <f t="shared" ref="F128:F133" si="57">E128^2</f>
        <v>1221025</v>
      </c>
      <c r="G128" s="8">
        <f>'WA Sch. 1-2'!G129</f>
        <v>0</v>
      </c>
      <c r="H128" s="8">
        <f t="shared" ref="H128:H133" si="58">B128-E128</f>
        <v>-9.8499999999999091</v>
      </c>
      <c r="I128" s="8">
        <f t="shared" ref="I128:I133" si="59">C128-F128</f>
        <v>-21671.477499999804</v>
      </c>
      <c r="J128" s="8">
        <f t="shared" ref="J128:J133" si="60">D128-G128</f>
        <v>0</v>
      </c>
      <c r="K128" s="9">
        <v>5</v>
      </c>
      <c r="L128" s="9">
        <v>4386572</v>
      </c>
      <c r="M128" s="78">
        <v>-83690</v>
      </c>
      <c r="N128" s="9">
        <f t="shared" ref="N128:N139" si="61">L128+M128</f>
        <v>4302882</v>
      </c>
      <c r="O128" s="9">
        <f t="shared" ref="O128:O133" si="62">N128/K128</f>
        <v>860576.4</v>
      </c>
      <c r="P128" s="8">
        <f t="shared" ref="P128:P133" si="63">$B$3*H128+$B$4*I128</f>
        <v>-2647.9630584915176</v>
      </c>
      <c r="Q128" s="8">
        <f t="shared" ref="Q128:Q133" si="64">P128+O128</f>
        <v>857928.43694150855</v>
      </c>
      <c r="R128" s="9">
        <f t="shared" ref="R128:R133" si="65">Q128*K128</f>
        <v>4289642.1847075429</v>
      </c>
      <c r="U128" s="2">
        <v>44562</v>
      </c>
      <c r="V128" s="8">
        <f t="shared" si="49"/>
        <v>1105</v>
      </c>
      <c r="W128" s="7">
        <v>85</v>
      </c>
      <c r="X128" s="7">
        <f t="shared" si="52"/>
        <v>7225</v>
      </c>
      <c r="Y128" s="7">
        <v>1</v>
      </c>
      <c r="Z128" s="7">
        <v>0</v>
      </c>
      <c r="AA128" s="7">
        <v>0</v>
      </c>
      <c r="AB128" s="7">
        <v>0</v>
      </c>
      <c r="AC128" s="7">
        <v>0</v>
      </c>
      <c r="AD128" s="7">
        <v>0</v>
      </c>
      <c r="AE128" s="7">
        <v>0</v>
      </c>
      <c r="AF128" s="7">
        <v>0</v>
      </c>
      <c r="AG128" s="7">
        <v>1</v>
      </c>
      <c r="AH128" s="8">
        <f t="shared" si="51"/>
        <v>860576.4</v>
      </c>
      <c r="AJ128" s="17">
        <v>84</v>
      </c>
      <c r="AK128" s="17">
        <v>910895.21911536902</v>
      </c>
      <c r="AL128" s="17">
        <v>-33152.019115369068</v>
      </c>
      <c r="AM128" s="17">
        <v>-1.6286403638521498</v>
      </c>
      <c r="AT128" s="1">
        <v>84</v>
      </c>
      <c r="AU128" s="7">
        <f t="shared" si="53"/>
        <v>5</v>
      </c>
      <c r="AV128" s="52">
        <f t="shared" si="54"/>
        <v>4.8051948051948054E-2</v>
      </c>
      <c r="AW128" s="52">
        <f t="shared" si="55"/>
        <v>-1.6640427021652742</v>
      </c>
      <c r="AX128" s="43"/>
      <c r="AY128" s="1">
        <v>84</v>
      </c>
      <c r="AZ128" s="46">
        <f t="shared" si="56"/>
        <v>-33152.019115369068</v>
      </c>
      <c r="BA128" s="46">
        <f t="shared" si="44"/>
        <v>-38488.622948897886</v>
      </c>
      <c r="BB128" s="46">
        <f t="shared" si="44"/>
        <v>-11700.36925599433</v>
      </c>
      <c r="BC128" s="46">
        <f t="shared" si="44"/>
        <v>11247.090346261277</v>
      </c>
      <c r="BD128" s="46">
        <f t="shared" si="44"/>
        <v>-17013.657972319401</v>
      </c>
      <c r="BE128" s="46">
        <f t="shared" si="44"/>
        <v>-22275.982937127352</v>
      </c>
      <c r="BF128" s="46">
        <f t="shared" si="44"/>
        <v>-14719.702391570667</v>
      </c>
      <c r="BG128" s="46">
        <f t="shared" si="44"/>
        <v>846.79455784568563</v>
      </c>
      <c r="BH128" s="46">
        <f t="shared" si="44"/>
        <v>-36100.64481887396</v>
      </c>
      <c r="BI128" s="46">
        <f t="shared" si="44"/>
        <v>-21078.73686208413</v>
      </c>
      <c r="BJ128" s="46">
        <f t="shared" si="44"/>
        <v>-14209.587746429257</v>
      </c>
      <c r="BK128" s="46">
        <f t="shared" si="44"/>
        <v>8989.2899991584709</v>
      </c>
      <c r="BL128" s="46">
        <f t="shared" si="31"/>
        <v>5906.1509609557688</v>
      </c>
      <c r="BM128" s="1">
        <v>84</v>
      </c>
      <c r="BN128" s="60">
        <f>($AZ128-$BN$172)*(AZ128-$BN$172)</f>
        <v>1099056371.4258049</v>
      </c>
      <c r="BO128" s="60">
        <f>($AZ128-$BN$172)*(BA128-$BN$172)</f>
        <v>1275975563.7261047</v>
      </c>
      <c r="BP128" s="60">
        <f t="shared" si="43"/>
        <v>387890865.23160636</v>
      </c>
      <c r="BQ128" s="60">
        <f>($AZ128-$BN$172)*(BC128-$BN$172)</f>
        <v>-372863754.15153402</v>
      </c>
      <c r="BR128" s="60">
        <f t="shared" si="36"/>
        <v>564037114.32069063</v>
      </c>
      <c r="BS128" s="60">
        <f>($AZ128-$BN$172)*(BE128-$BN$172)</f>
        <v>738493812.14528835</v>
      </c>
      <c r="BT128" s="60">
        <f t="shared" si="38"/>
        <v>487987855.05790067</v>
      </c>
      <c r="BU128" s="60">
        <f t="shared" si="39"/>
        <v>-28072949.368486557</v>
      </c>
      <c r="BV128" s="60">
        <f t="shared" si="40"/>
        <v>1196809267.112468</v>
      </c>
      <c r="BW128" s="60">
        <f t="shared" si="48"/>
        <v>698802687.37965465</v>
      </c>
      <c r="BX128" s="60">
        <f t="shared" si="45"/>
        <v>471076524.59114289</v>
      </c>
      <c r="BY128" s="60">
        <f t="shared" si="46"/>
        <v>-298013113.88569456</v>
      </c>
      <c r="BZ128" s="60">
        <f t="shared" si="47"/>
        <v>-195800829.5558576</v>
      </c>
    </row>
    <row r="129" spans="1:78">
      <c r="A129" s="2">
        <v>44593</v>
      </c>
      <c r="B129" s="8">
        <f>'WA Sch. 1-2'!B130</f>
        <v>932.76424999999995</v>
      </c>
      <c r="C129" s="8">
        <f>'WA Sch. 1-2'!C130</f>
        <v>870049.14607806236</v>
      </c>
      <c r="D129" s="8">
        <f>'WA Sch. 1-2'!D130</f>
        <v>0</v>
      </c>
      <c r="E129" s="8">
        <f>'WA Sch. 1-2'!E130</f>
        <v>936</v>
      </c>
      <c r="F129" s="8">
        <f t="shared" si="57"/>
        <v>876096</v>
      </c>
      <c r="G129" s="8">
        <f>'WA Sch. 1-2'!G130</f>
        <v>0</v>
      </c>
      <c r="H129" s="8">
        <f t="shared" si="58"/>
        <v>-3.2357500000000528</v>
      </c>
      <c r="I129" s="8">
        <f t="shared" si="59"/>
        <v>-6046.8539219376398</v>
      </c>
      <c r="J129" s="8">
        <f t="shared" si="60"/>
        <v>0</v>
      </c>
      <c r="K129" s="9">
        <v>5</v>
      </c>
      <c r="L129" s="9">
        <v>4302882</v>
      </c>
      <c r="M129" s="78">
        <v>-176974</v>
      </c>
      <c r="N129" s="9">
        <f t="shared" si="61"/>
        <v>4125908</v>
      </c>
      <c r="O129" s="9">
        <f t="shared" si="62"/>
        <v>825181.6</v>
      </c>
      <c r="P129" s="8">
        <f t="shared" si="63"/>
        <v>-869.8625854329083</v>
      </c>
      <c r="Q129" s="8">
        <f t="shared" si="64"/>
        <v>824311.73741456703</v>
      </c>
      <c r="R129" s="9">
        <f t="shared" si="65"/>
        <v>4121558.6870728349</v>
      </c>
      <c r="U129" s="2">
        <v>44593</v>
      </c>
      <c r="V129" s="8">
        <f t="shared" si="49"/>
        <v>936</v>
      </c>
      <c r="W129" s="7">
        <v>86</v>
      </c>
      <c r="X129" s="7">
        <f t="shared" si="52"/>
        <v>7396</v>
      </c>
      <c r="Y129" s="7">
        <v>0</v>
      </c>
      <c r="Z129" s="7">
        <v>0</v>
      </c>
      <c r="AA129" s="7">
        <v>0</v>
      </c>
      <c r="AB129" s="7">
        <v>0</v>
      </c>
      <c r="AC129" s="7">
        <v>0</v>
      </c>
      <c r="AD129" s="7">
        <v>0</v>
      </c>
      <c r="AE129" s="7">
        <v>0</v>
      </c>
      <c r="AF129" s="7">
        <v>1</v>
      </c>
      <c r="AG129" s="7">
        <v>1</v>
      </c>
      <c r="AH129" s="8">
        <f t="shared" si="51"/>
        <v>825181.6</v>
      </c>
      <c r="AJ129" s="17">
        <v>85</v>
      </c>
      <c r="AK129" s="17">
        <v>842463.59506906406</v>
      </c>
      <c r="AL129" s="17">
        <v>18112.804930935963</v>
      </c>
      <c r="AM129" s="17">
        <v>0.88981745306206383</v>
      </c>
      <c r="AT129" s="1">
        <v>85</v>
      </c>
      <c r="AU129" s="7">
        <f>RANK(AL129,$AL$45:$AL$140,1)</f>
        <v>76</v>
      </c>
      <c r="AV129" s="52">
        <f t="shared" ref="AV129:AV139" si="66">(AU129-0.375)/(COUNT($AU$45:$AU$164)+0.25)</f>
        <v>0.7857142857142857</v>
      </c>
      <c r="AW129" s="52">
        <f t="shared" ref="AW129:AW139" si="67">_xlfn.NORM.S.INV(AV129)</f>
        <v>0.79163860774337469</v>
      </c>
      <c r="AX129" s="43"/>
      <c r="AY129" s="1">
        <v>85</v>
      </c>
      <c r="AZ129" s="46">
        <f t="shared" ref="AZ129:AZ139" si="68">AL129</f>
        <v>18112.804930935963</v>
      </c>
      <c r="BA129" s="46">
        <f t="shared" ref="BA129:BA139" si="69">AZ128</f>
        <v>-33152.019115369068</v>
      </c>
      <c r="BB129" s="46">
        <f t="shared" ref="BB129:BB139" si="70">BA128</f>
        <v>-38488.622948897886</v>
      </c>
      <c r="BC129" s="46">
        <f t="shared" ref="BC129:BC139" si="71">BB128</f>
        <v>-11700.36925599433</v>
      </c>
      <c r="BD129" s="46">
        <f t="shared" ref="BD129:BD139" si="72">BC128</f>
        <v>11247.090346261277</v>
      </c>
      <c r="BE129" s="46">
        <f t="shared" ref="BE129:BE139" si="73">BD128</f>
        <v>-17013.657972319401</v>
      </c>
      <c r="BF129" s="46">
        <f t="shared" ref="BF129:BF139" si="74">BE128</f>
        <v>-22275.982937127352</v>
      </c>
      <c r="BG129" s="46">
        <f t="shared" ref="BG129:BG139" si="75">BF128</f>
        <v>-14719.702391570667</v>
      </c>
      <c r="BH129" s="46">
        <f t="shared" ref="BH129:BH139" si="76">BG128</f>
        <v>846.79455784568563</v>
      </c>
      <c r="BI129" s="46">
        <f t="shared" ref="BI129:BI139" si="77">BH128</f>
        <v>-36100.64481887396</v>
      </c>
      <c r="BJ129" s="46">
        <f t="shared" ref="BJ129:BJ139" si="78">BI128</f>
        <v>-21078.73686208413</v>
      </c>
      <c r="BK129" s="46">
        <f t="shared" ref="BK129:BK139" si="79">BJ128</f>
        <v>-14209.587746429257</v>
      </c>
      <c r="BL129" s="46">
        <f t="shared" ref="BL129:BL139" si="80">BK128</f>
        <v>8989.2899991584709</v>
      </c>
      <c r="BM129" s="1">
        <v>85</v>
      </c>
      <c r="BN129" s="60">
        <f t="shared" ref="BN129:BN139" si="81">($AZ129-$BN$172)*(AZ129-$BN$172)</f>
        <v>328073702.46613353</v>
      </c>
      <c r="BO129" s="60">
        <f t="shared" ref="BO129:BO139" si="82">($AZ129-$BN$172)*(BA129-$BN$172)</f>
        <v>-600476055.30333829</v>
      </c>
      <c r="BP129" s="60">
        <f t="shared" ref="BP129:BP139" si="83">($AZ129-$BN$172)*(BB129-$BN$172)</f>
        <v>-697136919.53373015</v>
      </c>
      <c r="BQ129" s="60">
        <f t="shared" ref="BQ129:BQ139" si="84">($AZ129-$BN$172)*(BC129-$BN$172)</f>
        <v>-211926505.95374647</v>
      </c>
      <c r="BR129" s="60">
        <f t="shared" ref="BR129:BR139" si="85">($AZ129-$BN$172)*(BD129-$BN$172)</f>
        <v>203716353.48243979</v>
      </c>
      <c r="BS129" s="60">
        <f t="shared" ref="BS129:BS139" si="86">($AZ129-$BN$172)*(BE129-$BN$172)</f>
        <v>-308165068.01428497</v>
      </c>
      <c r="BT129" s="60">
        <f t="shared" ref="BT129:BT139" si="87">($AZ129-$BN$172)*(BF129-$BN$172)</f>
        <v>-403480533.58504516</v>
      </c>
      <c r="BU129" s="60">
        <f t="shared" ref="BU129:BU139" si="88">($AZ129-$BN$172)*(BG129-$BN$172)</f>
        <v>-266615098.05995148</v>
      </c>
      <c r="BV129" s="60">
        <f t="shared" ref="BV129:BV139" si="89">($AZ129-$BN$172)*(BH129-$BN$172)</f>
        <v>15337824.64283466</v>
      </c>
      <c r="BW129" s="60">
        <f t="shared" ref="BW129:BW139" si="90">($AZ129-$BN$172)*(BI129-$BN$172)</f>
        <v>-653883937.48526585</v>
      </c>
      <c r="BX129" s="60">
        <f t="shared" ref="BX129:BX139" si="91">($AZ129-$BN$172)*(BJ129-$BN$172)</f>
        <v>-381795048.97345871</v>
      </c>
      <c r="BY129" s="60">
        <f t="shared" ref="BY129:BY139" si="92">($AZ129-$BN$172)*(BK129-$BN$172)</f>
        <v>-257375491.00009158</v>
      </c>
      <c r="BZ129" s="60">
        <f t="shared" ref="BZ129:BZ139" si="93">($AZ129-$BN$172)*(BL129-$BN$172)</f>
        <v>162821256.22236744</v>
      </c>
    </row>
    <row r="130" spans="1:78">
      <c r="A130" s="2">
        <v>44621</v>
      </c>
      <c r="B130" s="8">
        <f>'WA Sch. 1-2'!B131</f>
        <v>767.35</v>
      </c>
      <c r="C130" s="8">
        <f>'WA Sch. 1-2'!C131</f>
        <v>588826.02250000008</v>
      </c>
      <c r="D130" s="8">
        <f>'WA Sch. 1-2'!D131</f>
        <v>0</v>
      </c>
      <c r="E130" s="8">
        <f>'WA Sch. 1-2'!E131</f>
        <v>695.5</v>
      </c>
      <c r="F130" s="8">
        <f t="shared" si="57"/>
        <v>483720.25</v>
      </c>
      <c r="G130" s="8">
        <f>'WA Sch. 1-2'!G131</f>
        <v>0</v>
      </c>
      <c r="H130" s="8">
        <f t="shared" si="58"/>
        <v>71.850000000000023</v>
      </c>
      <c r="I130" s="8">
        <f t="shared" si="59"/>
        <v>105105.77250000008</v>
      </c>
      <c r="J130" s="8">
        <f t="shared" si="60"/>
        <v>0</v>
      </c>
      <c r="K130" s="9">
        <v>5</v>
      </c>
      <c r="L130" s="9">
        <v>4125908</v>
      </c>
      <c r="M130" s="78">
        <v>-100907</v>
      </c>
      <c r="N130" s="9">
        <f t="shared" si="61"/>
        <v>4025001</v>
      </c>
      <c r="O130" s="9">
        <f t="shared" si="62"/>
        <v>805000.2</v>
      </c>
      <c r="P130" s="8">
        <f t="shared" si="63"/>
        <v>19315.344746458617</v>
      </c>
      <c r="Q130" s="8">
        <f t="shared" si="64"/>
        <v>824315.54474645853</v>
      </c>
      <c r="R130" s="9">
        <f t="shared" si="65"/>
        <v>4121577.7237322927</v>
      </c>
      <c r="U130" s="2">
        <v>44621</v>
      </c>
      <c r="V130" s="8">
        <f t="shared" si="49"/>
        <v>695.5</v>
      </c>
      <c r="W130" s="7">
        <v>87</v>
      </c>
      <c r="X130" s="7">
        <f t="shared" si="52"/>
        <v>7569</v>
      </c>
      <c r="Y130" s="7">
        <v>0</v>
      </c>
      <c r="Z130" s="7">
        <v>1</v>
      </c>
      <c r="AA130" s="7">
        <v>0</v>
      </c>
      <c r="AB130" s="7">
        <v>0</v>
      </c>
      <c r="AC130" s="7">
        <v>0</v>
      </c>
      <c r="AD130" s="7">
        <v>0</v>
      </c>
      <c r="AE130" s="7">
        <v>0</v>
      </c>
      <c r="AF130" s="7">
        <v>0</v>
      </c>
      <c r="AG130" s="7">
        <v>1</v>
      </c>
      <c r="AH130" s="8">
        <f t="shared" si="51"/>
        <v>805000.2</v>
      </c>
      <c r="AJ130" s="17">
        <v>86</v>
      </c>
      <c r="AK130" s="17">
        <v>804102.86313791573</v>
      </c>
      <c r="AL130" s="17">
        <v>21078.736862084246</v>
      </c>
      <c r="AM130" s="17">
        <v>1.0355231020210647</v>
      </c>
      <c r="AT130" s="1">
        <v>86</v>
      </c>
      <c r="AU130" s="7">
        <f t="shared" si="53"/>
        <v>82</v>
      </c>
      <c r="AV130" s="52">
        <f t="shared" si="66"/>
        <v>0.84805194805194806</v>
      </c>
      <c r="AW130" s="52">
        <f t="shared" si="67"/>
        <v>1.0281142167619031</v>
      </c>
      <c r="AX130" s="43"/>
      <c r="AY130" s="1">
        <v>86</v>
      </c>
      <c r="AZ130" s="46">
        <f t="shared" si="68"/>
        <v>21078.736862084246</v>
      </c>
      <c r="BA130" s="46">
        <f t="shared" si="69"/>
        <v>18112.804930935963</v>
      </c>
      <c r="BB130" s="46">
        <f t="shared" si="70"/>
        <v>-33152.019115369068</v>
      </c>
      <c r="BC130" s="46">
        <f t="shared" si="71"/>
        <v>-38488.622948897886</v>
      </c>
      <c r="BD130" s="46">
        <f t="shared" si="72"/>
        <v>-11700.36925599433</v>
      </c>
      <c r="BE130" s="46">
        <f t="shared" si="73"/>
        <v>11247.090346261277</v>
      </c>
      <c r="BF130" s="46">
        <f t="shared" si="74"/>
        <v>-17013.657972319401</v>
      </c>
      <c r="BG130" s="46">
        <f t="shared" si="75"/>
        <v>-22275.982937127352</v>
      </c>
      <c r="BH130" s="46">
        <f t="shared" si="76"/>
        <v>-14719.702391570667</v>
      </c>
      <c r="BI130" s="46">
        <f t="shared" si="77"/>
        <v>846.79455784568563</v>
      </c>
      <c r="BJ130" s="46">
        <f t="shared" si="78"/>
        <v>-36100.64481887396</v>
      </c>
      <c r="BK130" s="46">
        <f t="shared" si="79"/>
        <v>-21078.73686208413</v>
      </c>
      <c r="BL130" s="46">
        <f t="shared" si="80"/>
        <v>-14209.587746429257</v>
      </c>
      <c r="BM130" s="1">
        <v>86</v>
      </c>
      <c r="BN130" s="60">
        <f t="shared" si="81"/>
        <v>444313147.70098382</v>
      </c>
      <c r="BO130" s="60">
        <f t="shared" si="82"/>
        <v>381795048.9734562</v>
      </c>
      <c r="BP130" s="60">
        <f t="shared" si="83"/>
        <v>-698802687.37965012</v>
      </c>
      <c r="BQ130" s="60">
        <f t="shared" si="84"/>
        <v>-811291555.32379341</v>
      </c>
      <c r="BR130" s="60">
        <f t="shared" si="85"/>
        <v>-246629004.7363261</v>
      </c>
      <c r="BS130" s="60">
        <f t="shared" si="86"/>
        <v>237074457.87292534</v>
      </c>
      <c r="BT130" s="60">
        <f t="shared" si="87"/>
        <v>-358626419.46002299</v>
      </c>
      <c r="BU130" s="60">
        <f t="shared" si="88"/>
        <v>-469549582.67598587</v>
      </c>
      <c r="BV130" s="60">
        <f t="shared" si="89"/>
        <v>-310272733.40011108</v>
      </c>
      <c r="BW130" s="60">
        <f t="shared" si="90"/>
        <v>17849359.661071394</v>
      </c>
      <c r="BX130" s="60">
        <f t="shared" si="91"/>
        <v>-760955992.68860734</v>
      </c>
      <c r="BY130" s="60">
        <f t="shared" si="92"/>
        <v>-444313147.70098674</v>
      </c>
      <c r="BZ130" s="60">
        <f t="shared" si="93"/>
        <v>-299520161.02567989</v>
      </c>
    </row>
    <row r="131" spans="1:78">
      <c r="A131" s="2">
        <v>44652</v>
      </c>
      <c r="B131" s="8">
        <f>'WA Sch. 1-2'!B132</f>
        <v>547.15</v>
      </c>
      <c r="C131" s="8">
        <f>'WA Sch. 1-2'!C132</f>
        <v>299373.1225</v>
      </c>
      <c r="D131" s="8">
        <f>'WA Sch. 1-2'!D132</f>
        <v>0.375</v>
      </c>
      <c r="E131" s="8">
        <f>'WA Sch. 1-2'!E132</f>
        <v>686.5</v>
      </c>
      <c r="F131" s="8">
        <f t="shared" si="57"/>
        <v>471282.25</v>
      </c>
      <c r="G131" s="8">
        <f>'WA Sch. 1-2'!G132</f>
        <v>0</v>
      </c>
      <c r="H131" s="8">
        <f t="shared" si="58"/>
        <v>-139.35000000000002</v>
      </c>
      <c r="I131" s="8">
        <f t="shared" si="59"/>
        <v>-171909.1275</v>
      </c>
      <c r="J131" s="8">
        <f t="shared" si="60"/>
        <v>0.375</v>
      </c>
      <c r="K131" s="9">
        <v>5</v>
      </c>
      <c r="L131" s="9">
        <v>4025001</v>
      </c>
      <c r="M131" s="78">
        <v>-90949</v>
      </c>
      <c r="N131" s="9">
        <f t="shared" si="61"/>
        <v>3934052</v>
      </c>
      <c r="O131" s="9">
        <f t="shared" si="62"/>
        <v>786810.4</v>
      </c>
      <c r="P131" s="8">
        <f t="shared" si="63"/>
        <v>-37461.284487390505</v>
      </c>
      <c r="Q131" s="8">
        <f t="shared" si="64"/>
        <v>749349.11551260948</v>
      </c>
      <c r="R131" s="9">
        <f t="shared" si="65"/>
        <v>3746745.5775630474</v>
      </c>
      <c r="U131" s="2">
        <v>44652</v>
      </c>
      <c r="V131" s="8">
        <f t="shared" si="49"/>
        <v>686.5</v>
      </c>
      <c r="W131" s="7">
        <v>88</v>
      </c>
      <c r="X131" s="7">
        <f t="shared" si="52"/>
        <v>7744</v>
      </c>
      <c r="Y131" s="7">
        <v>0</v>
      </c>
      <c r="Z131" s="7">
        <v>0</v>
      </c>
      <c r="AA131" s="7">
        <v>0</v>
      </c>
      <c r="AB131" s="7">
        <v>0</v>
      </c>
      <c r="AC131" s="7">
        <v>0</v>
      </c>
      <c r="AD131" s="7">
        <v>0</v>
      </c>
      <c r="AE131" s="7">
        <v>0</v>
      </c>
      <c r="AF131" s="7">
        <v>0</v>
      </c>
      <c r="AG131" s="7">
        <v>1</v>
      </c>
      <c r="AH131" s="8">
        <f t="shared" si="51"/>
        <v>786810.4</v>
      </c>
      <c r="AJ131" s="17">
        <v>87</v>
      </c>
      <c r="AK131" s="17">
        <v>780190.10541999876</v>
      </c>
      <c r="AL131" s="17">
        <v>24810.094580001198</v>
      </c>
      <c r="AM131" s="17">
        <v>1.2188313877162038</v>
      </c>
      <c r="AT131" s="1">
        <v>87</v>
      </c>
      <c r="AU131" s="7">
        <f t="shared" si="53"/>
        <v>86</v>
      </c>
      <c r="AV131" s="52">
        <f t="shared" si="66"/>
        <v>0.88961038961038963</v>
      </c>
      <c r="AW131" s="52">
        <f t="shared" si="67"/>
        <v>1.2244587432783256</v>
      </c>
      <c r="AX131" s="43"/>
      <c r="AY131" s="1">
        <v>87</v>
      </c>
      <c r="AZ131" s="46">
        <f t="shared" si="68"/>
        <v>24810.094580001198</v>
      </c>
      <c r="BA131" s="46">
        <f t="shared" si="69"/>
        <v>21078.736862084246</v>
      </c>
      <c r="BB131" s="46">
        <f t="shared" si="70"/>
        <v>18112.804930935963</v>
      </c>
      <c r="BC131" s="46">
        <f t="shared" si="71"/>
        <v>-33152.019115369068</v>
      </c>
      <c r="BD131" s="46">
        <f t="shared" si="72"/>
        <v>-38488.622948897886</v>
      </c>
      <c r="BE131" s="46">
        <f t="shared" si="73"/>
        <v>-11700.36925599433</v>
      </c>
      <c r="BF131" s="46">
        <f t="shared" si="74"/>
        <v>11247.090346261277</v>
      </c>
      <c r="BG131" s="46">
        <f t="shared" si="75"/>
        <v>-17013.657972319401</v>
      </c>
      <c r="BH131" s="46">
        <f t="shared" si="76"/>
        <v>-22275.982937127352</v>
      </c>
      <c r="BI131" s="46">
        <f t="shared" si="77"/>
        <v>-14719.702391570667</v>
      </c>
      <c r="BJ131" s="46">
        <f t="shared" si="78"/>
        <v>846.79455784568563</v>
      </c>
      <c r="BK131" s="46">
        <f t="shared" si="79"/>
        <v>-36100.64481887396</v>
      </c>
      <c r="BL131" s="46">
        <f t="shared" si="80"/>
        <v>-21078.73686208413</v>
      </c>
      <c r="BM131" s="1">
        <v>87</v>
      </c>
      <c r="BN131" s="60">
        <f t="shared" si="81"/>
        <v>615540793.06859851</v>
      </c>
      <c r="BO131" s="60">
        <f t="shared" si="82"/>
        <v>522965455.17526197</v>
      </c>
      <c r="BP131" s="60">
        <f t="shared" si="83"/>
        <v>449380403.44562787</v>
      </c>
      <c r="BQ131" s="60">
        <f t="shared" si="84"/>
        <v>-822504729.77031326</v>
      </c>
      <c r="BR131" s="60">
        <f t="shared" si="85"/>
        <v>-954906375.61615956</v>
      </c>
      <c r="BS131" s="60">
        <f t="shared" si="86"/>
        <v>-290287267.86215925</v>
      </c>
      <c r="BT131" s="60">
        <f t="shared" si="87"/>
        <v>279041375.24055612</v>
      </c>
      <c r="BU131" s="60">
        <f t="shared" si="88"/>
        <v>-422110463.44503671</v>
      </c>
      <c r="BV131" s="60">
        <f t="shared" si="89"/>
        <v>-552669243.53262281</v>
      </c>
      <c r="BW131" s="60">
        <f t="shared" si="90"/>
        <v>-365197208.52433938</v>
      </c>
      <c r="BX131" s="60">
        <f t="shared" si="91"/>
        <v>21009053.06997849</v>
      </c>
      <c r="BY131" s="60">
        <f t="shared" si="92"/>
        <v>-895660412.35529184</v>
      </c>
      <c r="BZ131" s="60">
        <f t="shared" si="93"/>
        <v>-522965455.17526537</v>
      </c>
    </row>
    <row r="132" spans="1:78">
      <c r="A132" s="2">
        <v>44682</v>
      </c>
      <c r="B132" s="8">
        <f>'WA Sch. 1-2'!B133</f>
        <v>290.02499999999998</v>
      </c>
      <c r="C132" s="8">
        <f>'WA Sch. 1-2'!C133</f>
        <v>84114.500624999986</v>
      </c>
      <c r="D132" s="8">
        <f>'WA Sch. 1-2'!D133</f>
        <v>14.95</v>
      </c>
      <c r="E132" s="8">
        <f>'WA Sch. 1-2'!E133</f>
        <v>430.5</v>
      </c>
      <c r="F132" s="8">
        <f t="shared" si="57"/>
        <v>185330.25</v>
      </c>
      <c r="G132" s="8">
        <f>'WA Sch. 1-2'!G133</f>
        <v>0</v>
      </c>
      <c r="H132" s="8">
        <f t="shared" si="58"/>
        <v>-140.47500000000002</v>
      </c>
      <c r="I132" s="8">
        <f t="shared" si="59"/>
        <v>-101215.74937500001</v>
      </c>
      <c r="J132" s="8">
        <f t="shared" si="60"/>
        <v>14.95</v>
      </c>
      <c r="K132" s="9">
        <v>5</v>
      </c>
      <c r="L132" s="9">
        <v>3934052</v>
      </c>
      <c r="M132" s="78">
        <v>-167752</v>
      </c>
      <c r="N132" s="9">
        <f t="shared" si="61"/>
        <v>3766300</v>
      </c>
      <c r="O132" s="9">
        <f t="shared" si="62"/>
        <v>753260</v>
      </c>
      <c r="P132" s="8">
        <f t="shared" si="63"/>
        <v>-37763.716816406035</v>
      </c>
      <c r="Q132" s="8">
        <f t="shared" si="64"/>
        <v>715496.283183594</v>
      </c>
      <c r="R132" s="9">
        <f t="shared" si="65"/>
        <v>3577481.4159179702</v>
      </c>
      <c r="U132" s="2">
        <v>44682</v>
      </c>
      <c r="V132" s="8">
        <f t="shared" si="49"/>
        <v>430.5</v>
      </c>
      <c r="W132" s="7">
        <v>89</v>
      </c>
      <c r="X132" s="7">
        <f t="shared" si="52"/>
        <v>7921</v>
      </c>
      <c r="Y132" s="7">
        <v>0</v>
      </c>
      <c r="Z132" s="7">
        <v>0</v>
      </c>
      <c r="AA132" s="7">
        <v>0</v>
      </c>
      <c r="AB132" s="7">
        <v>0</v>
      </c>
      <c r="AC132" s="7">
        <v>0</v>
      </c>
      <c r="AD132" s="7">
        <v>0</v>
      </c>
      <c r="AE132" s="7">
        <v>0</v>
      </c>
      <c r="AF132" s="7">
        <v>0</v>
      </c>
      <c r="AG132" s="7">
        <v>1</v>
      </c>
      <c r="AH132" s="8">
        <f t="shared" si="51"/>
        <v>753260</v>
      </c>
      <c r="AJ132" s="17">
        <v>88</v>
      </c>
      <c r="AK132" s="17">
        <v>797134.80005462107</v>
      </c>
      <c r="AL132" s="17">
        <v>-10324.400054621045</v>
      </c>
      <c r="AM132" s="17">
        <v>-0.50720092200109668</v>
      </c>
      <c r="AT132" s="1">
        <v>88</v>
      </c>
      <c r="AU132" s="7">
        <f t="shared" si="53"/>
        <v>33</v>
      </c>
      <c r="AV132" s="52">
        <f t="shared" si="66"/>
        <v>0.33896103896103896</v>
      </c>
      <c r="AW132" s="52">
        <f t="shared" si="67"/>
        <v>-0.41530030507440069</v>
      </c>
      <c r="AX132" s="43"/>
      <c r="AY132" s="1">
        <v>88</v>
      </c>
      <c r="AZ132" s="46">
        <f t="shared" si="68"/>
        <v>-10324.400054621045</v>
      </c>
      <c r="BA132" s="46">
        <f t="shared" si="69"/>
        <v>24810.094580001198</v>
      </c>
      <c r="BB132" s="46">
        <f t="shared" si="70"/>
        <v>21078.736862084246</v>
      </c>
      <c r="BC132" s="46">
        <f t="shared" si="71"/>
        <v>18112.804930935963</v>
      </c>
      <c r="BD132" s="46">
        <f t="shared" si="72"/>
        <v>-33152.019115369068</v>
      </c>
      <c r="BE132" s="46">
        <f t="shared" si="73"/>
        <v>-38488.622948897886</v>
      </c>
      <c r="BF132" s="46">
        <f t="shared" si="74"/>
        <v>-11700.36925599433</v>
      </c>
      <c r="BG132" s="46">
        <f t="shared" si="75"/>
        <v>11247.090346261277</v>
      </c>
      <c r="BH132" s="46">
        <f t="shared" si="76"/>
        <v>-17013.657972319401</v>
      </c>
      <c r="BI132" s="46">
        <f t="shared" si="77"/>
        <v>-22275.982937127352</v>
      </c>
      <c r="BJ132" s="46">
        <f t="shared" si="78"/>
        <v>-14719.702391570667</v>
      </c>
      <c r="BK132" s="46">
        <f t="shared" si="79"/>
        <v>846.79455784568563</v>
      </c>
      <c r="BL132" s="46">
        <f t="shared" si="80"/>
        <v>-36100.64481887396</v>
      </c>
      <c r="BM132" s="1">
        <v>88</v>
      </c>
      <c r="BN132" s="60">
        <f t="shared" si="81"/>
        <v>106593236.48786166</v>
      </c>
      <c r="BO132" s="60">
        <f t="shared" si="82"/>
        <v>-256149341.83691949</v>
      </c>
      <c r="BP132" s="60">
        <f t="shared" si="83"/>
        <v>-217625312.01024657</v>
      </c>
      <c r="BQ132" s="60">
        <f t="shared" si="84"/>
        <v>-187003844.21829659</v>
      </c>
      <c r="BR132" s="60">
        <f t="shared" si="85"/>
        <v>342274707.96551991</v>
      </c>
      <c r="BS132" s="60">
        <f t="shared" si="86"/>
        <v>397371940.87589639</v>
      </c>
      <c r="BT132" s="60">
        <f t="shared" si="87"/>
        <v>120799292.98567706</v>
      </c>
      <c r="BU132" s="60">
        <f t="shared" si="88"/>
        <v>-116119460.18526787</v>
      </c>
      <c r="BV132" s="60">
        <f t="shared" si="89"/>
        <v>175655811.29872167</v>
      </c>
      <c r="BW132" s="60">
        <f t="shared" si="90"/>
        <v>229986159.45281923</v>
      </c>
      <c r="BX132" s="60">
        <f t="shared" si="91"/>
        <v>151972096.17554089</v>
      </c>
      <c r="BY132" s="60">
        <f t="shared" si="92"/>
        <v>-8742645.7792735938</v>
      </c>
      <c r="BZ132" s="60">
        <f t="shared" si="93"/>
        <v>372717499.33984321</v>
      </c>
    </row>
    <row r="133" spans="1:78">
      <c r="A133" s="2">
        <v>44713</v>
      </c>
      <c r="B133" s="8">
        <f>'WA Sch. 1-2'!B134</f>
        <v>126.95</v>
      </c>
      <c r="C133" s="8">
        <f>'WA Sch. 1-2'!C134</f>
        <v>16116.302500000002</v>
      </c>
      <c r="D133" s="8">
        <f>'WA Sch. 1-2'!D134</f>
        <v>68</v>
      </c>
      <c r="E133" s="8">
        <f>'WA Sch. 1-2'!E134</f>
        <v>129</v>
      </c>
      <c r="F133" s="8">
        <f t="shared" si="57"/>
        <v>16641</v>
      </c>
      <c r="G133" s="8">
        <f>'WA Sch. 1-2'!G134</f>
        <v>35.5</v>
      </c>
      <c r="H133" s="8">
        <f t="shared" si="58"/>
        <v>-2.0499999999999972</v>
      </c>
      <c r="I133" s="8">
        <f t="shared" si="59"/>
        <v>-524.6974999999984</v>
      </c>
      <c r="J133" s="8">
        <f t="shared" si="60"/>
        <v>32.5</v>
      </c>
      <c r="K133" s="9">
        <v>5</v>
      </c>
      <c r="L133" s="9">
        <v>3766300</v>
      </c>
      <c r="M133" s="78">
        <v>-350434</v>
      </c>
      <c r="N133" s="9">
        <f t="shared" si="61"/>
        <v>3415866</v>
      </c>
      <c r="O133" s="9">
        <f t="shared" si="62"/>
        <v>683173.2</v>
      </c>
      <c r="P133" s="8">
        <f t="shared" si="63"/>
        <v>-551.09891065052318</v>
      </c>
      <c r="Q133" s="8">
        <f t="shared" si="64"/>
        <v>682622.10108934948</v>
      </c>
      <c r="R133" s="9">
        <f t="shared" si="65"/>
        <v>3413110.5054467474</v>
      </c>
      <c r="U133" s="2">
        <v>44713</v>
      </c>
      <c r="V133" s="8">
        <f t="shared" si="49"/>
        <v>129</v>
      </c>
      <c r="W133" s="7">
        <v>90</v>
      </c>
      <c r="X133" s="7">
        <f t="shared" si="52"/>
        <v>8100</v>
      </c>
      <c r="Y133" s="7">
        <v>0</v>
      </c>
      <c r="Z133" s="7">
        <v>0</v>
      </c>
      <c r="AA133" s="7">
        <v>0</v>
      </c>
      <c r="AB133" s="7">
        <v>0</v>
      </c>
      <c r="AC133" s="7">
        <v>0</v>
      </c>
      <c r="AD133" s="7">
        <v>0</v>
      </c>
      <c r="AE133" s="7">
        <v>0</v>
      </c>
      <c r="AF133" s="7">
        <v>0</v>
      </c>
      <c r="AG133" s="7">
        <v>1</v>
      </c>
      <c r="AH133" s="8">
        <f t="shared" si="51"/>
        <v>683173.2</v>
      </c>
      <c r="AJ133" s="17">
        <v>89</v>
      </c>
      <c r="AK133" s="17">
        <v>731883.04179245559</v>
      </c>
      <c r="AL133" s="17">
        <v>21376.958207544405</v>
      </c>
      <c r="AM133" s="17">
        <v>1.0501736522300427</v>
      </c>
      <c r="AT133" s="1">
        <v>89</v>
      </c>
      <c r="AU133" s="7">
        <f t="shared" si="53"/>
        <v>83</v>
      </c>
      <c r="AV133" s="52">
        <f t="shared" si="66"/>
        <v>0.85844155844155845</v>
      </c>
      <c r="AW133" s="52">
        <f t="shared" si="67"/>
        <v>1.0733438153912815</v>
      </c>
      <c r="AX133" s="43"/>
      <c r="AY133" s="1">
        <v>89</v>
      </c>
      <c r="AZ133" s="46">
        <f t="shared" si="68"/>
        <v>21376.958207544405</v>
      </c>
      <c r="BA133" s="46">
        <f t="shared" si="69"/>
        <v>-10324.400054621045</v>
      </c>
      <c r="BB133" s="46">
        <f t="shared" si="70"/>
        <v>24810.094580001198</v>
      </c>
      <c r="BC133" s="46">
        <f t="shared" si="71"/>
        <v>21078.736862084246</v>
      </c>
      <c r="BD133" s="46">
        <f t="shared" si="72"/>
        <v>18112.804930935963</v>
      </c>
      <c r="BE133" s="46">
        <f t="shared" si="73"/>
        <v>-33152.019115369068</v>
      </c>
      <c r="BF133" s="46">
        <f t="shared" si="74"/>
        <v>-38488.622948897886</v>
      </c>
      <c r="BG133" s="46">
        <f t="shared" si="75"/>
        <v>-11700.36925599433</v>
      </c>
      <c r="BH133" s="46">
        <f t="shared" si="76"/>
        <v>11247.090346261277</v>
      </c>
      <c r="BI133" s="46">
        <f t="shared" si="77"/>
        <v>-17013.657972319401</v>
      </c>
      <c r="BJ133" s="46">
        <f t="shared" si="78"/>
        <v>-22275.982937127352</v>
      </c>
      <c r="BK133" s="46">
        <f t="shared" si="79"/>
        <v>-14719.702391570667</v>
      </c>
      <c r="BL133" s="46">
        <f t="shared" si="80"/>
        <v>846.79455784568563</v>
      </c>
      <c r="BM133" s="1">
        <v>89</v>
      </c>
      <c r="BN133" s="60">
        <f t="shared" si="81"/>
        <v>456974342.20709467</v>
      </c>
      <c r="BO133" s="60">
        <f t="shared" si="82"/>
        <v>-220704268.48560464</v>
      </c>
      <c r="BP133" s="60">
        <f t="shared" si="83"/>
        <v>530364354.96190369</v>
      </c>
      <c r="BQ133" s="60">
        <f t="shared" si="84"/>
        <v>450599276.96859521</v>
      </c>
      <c r="BR133" s="60">
        <f t="shared" si="85"/>
        <v>387196674.03001726</v>
      </c>
      <c r="BS133" s="60">
        <f t="shared" si="86"/>
        <v>-708689327.12495637</v>
      </c>
      <c r="BT133" s="60">
        <f t="shared" si="87"/>
        <v>-822769684.24452245</v>
      </c>
      <c r="BU133" s="60">
        <f t="shared" si="88"/>
        <v>-250118304.59822944</v>
      </c>
      <c r="BV133" s="60">
        <f t="shared" si="89"/>
        <v>240428580.2884993</v>
      </c>
      <c r="BW133" s="60">
        <f t="shared" si="90"/>
        <v>-363700255.43172705</v>
      </c>
      <c r="BX133" s="60">
        <f t="shared" si="91"/>
        <v>-476192756.27894354</v>
      </c>
      <c r="BY133" s="60">
        <f t="shared" si="92"/>
        <v>-314662462.85209841</v>
      </c>
      <c r="BZ133" s="60">
        <f t="shared" si="93"/>
        <v>18101891.873440437</v>
      </c>
    </row>
    <row r="134" spans="1:78">
      <c r="A134" s="2">
        <v>44743</v>
      </c>
      <c r="B134" s="8">
        <f>'WA Sch. 1-2'!B135</f>
        <v>14.1</v>
      </c>
      <c r="C134" s="8">
        <f>'WA Sch. 1-2'!C135</f>
        <v>198.81</v>
      </c>
      <c r="D134" s="8">
        <f>'WA Sch. 1-2'!D135</f>
        <v>240.05</v>
      </c>
      <c r="E134" s="8">
        <f>'WA Sch. 1-2'!E135</f>
        <v>6</v>
      </c>
      <c r="F134" s="8">
        <f t="shared" ref="F134:F139" si="94">E134^2</f>
        <v>36</v>
      </c>
      <c r="G134" s="8">
        <f>'WA Sch. 1-2'!G135</f>
        <v>287.5</v>
      </c>
      <c r="H134" s="8">
        <f t="shared" ref="H134:H139" si="95">B134-E134</f>
        <v>8.1</v>
      </c>
      <c r="I134" s="8">
        <f t="shared" ref="I134:I139" si="96">C134-F134</f>
        <v>162.81</v>
      </c>
      <c r="J134" s="8">
        <f t="shared" ref="J134:J139" si="97">D134-G134</f>
        <v>-47.449999999999989</v>
      </c>
      <c r="K134" s="9">
        <v>5</v>
      </c>
      <c r="L134" s="9">
        <v>3392181</v>
      </c>
      <c r="M134" s="78">
        <v>-395463</v>
      </c>
      <c r="N134" s="9">
        <f t="shared" si="61"/>
        <v>2996718</v>
      </c>
      <c r="O134" s="9">
        <f t="shared" ref="O134:O139" si="98">N134/K134</f>
        <v>599343.6</v>
      </c>
      <c r="P134" s="8">
        <f t="shared" ref="P134:P139" si="99">$B$3*H134+$B$4*I134</f>
        <v>2177.5127689118262</v>
      </c>
      <c r="Q134" s="8">
        <f t="shared" ref="Q134:Q139" si="100">P134+O134</f>
        <v>601521.11276891176</v>
      </c>
      <c r="R134" s="9">
        <f t="shared" ref="R134:R139" si="101">Q134*K134</f>
        <v>3007605.5638445588</v>
      </c>
      <c r="S134" s="59"/>
      <c r="U134" s="2">
        <v>44743</v>
      </c>
      <c r="V134" s="8">
        <f t="shared" si="49"/>
        <v>6</v>
      </c>
      <c r="W134" s="7">
        <v>91</v>
      </c>
      <c r="X134" s="7">
        <f t="shared" si="52"/>
        <v>8281</v>
      </c>
      <c r="Y134" s="7">
        <v>0</v>
      </c>
      <c r="Z134" s="7">
        <v>0</v>
      </c>
      <c r="AA134" s="7">
        <v>0</v>
      </c>
      <c r="AB134" s="7">
        <v>0</v>
      </c>
      <c r="AC134" s="7">
        <v>0</v>
      </c>
      <c r="AD134" s="7">
        <v>0</v>
      </c>
      <c r="AE134" s="7">
        <v>0</v>
      </c>
      <c r="AF134" s="7">
        <v>0</v>
      </c>
      <c r="AG134" s="7">
        <v>1</v>
      </c>
      <c r="AH134" s="8">
        <f t="shared" si="51"/>
        <v>599343.6</v>
      </c>
      <c r="AJ134" s="17">
        <v>90</v>
      </c>
      <c r="AK134" s="17">
        <v>654447.05369522935</v>
      </c>
      <c r="AL134" s="17">
        <v>28726.146304770606</v>
      </c>
      <c r="AM134" s="17">
        <v>1.4112130307074617</v>
      </c>
      <c r="AT134" s="1">
        <v>90</v>
      </c>
      <c r="AU134" s="7">
        <f t="shared" si="53"/>
        <v>91</v>
      </c>
      <c r="AV134" s="52">
        <f t="shared" si="66"/>
        <v>0.94155844155844159</v>
      </c>
      <c r="AW134" s="52">
        <f t="shared" si="67"/>
        <v>1.5679914964717907</v>
      </c>
      <c r="AX134" s="43"/>
      <c r="AY134" s="1">
        <v>90</v>
      </c>
      <c r="AZ134" s="46">
        <f t="shared" si="68"/>
        <v>28726.146304770606</v>
      </c>
      <c r="BA134" s="46">
        <f t="shared" si="69"/>
        <v>21376.958207544405</v>
      </c>
      <c r="BB134" s="46">
        <f t="shared" si="70"/>
        <v>-10324.400054621045</v>
      </c>
      <c r="BC134" s="46">
        <f t="shared" si="71"/>
        <v>24810.094580001198</v>
      </c>
      <c r="BD134" s="46">
        <f t="shared" si="72"/>
        <v>21078.736862084246</v>
      </c>
      <c r="BE134" s="46">
        <f t="shared" si="73"/>
        <v>18112.804930935963</v>
      </c>
      <c r="BF134" s="46">
        <f t="shared" si="74"/>
        <v>-33152.019115369068</v>
      </c>
      <c r="BG134" s="46">
        <f t="shared" si="75"/>
        <v>-38488.622948897886</v>
      </c>
      <c r="BH134" s="46">
        <f t="shared" si="76"/>
        <v>-11700.36925599433</v>
      </c>
      <c r="BI134" s="46">
        <f t="shared" si="77"/>
        <v>11247.090346261277</v>
      </c>
      <c r="BJ134" s="46">
        <f t="shared" si="78"/>
        <v>-17013.657972319401</v>
      </c>
      <c r="BK134" s="46">
        <f t="shared" si="79"/>
        <v>-22275.982937127352</v>
      </c>
      <c r="BL134" s="46">
        <f t="shared" si="80"/>
        <v>-14719.702391570667</v>
      </c>
      <c r="BM134" s="1">
        <v>90</v>
      </c>
      <c r="BN134" s="60">
        <f t="shared" si="81"/>
        <v>825191481.52307856</v>
      </c>
      <c r="BO134" s="60">
        <f t="shared" si="82"/>
        <v>614077629.02088106</v>
      </c>
      <c r="BP134" s="60">
        <f t="shared" si="83"/>
        <v>-296580226.47802812</v>
      </c>
      <c r="BQ134" s="60">
        <f t="shared" si="84"/>
        <v>712698406.74030387</v>
      </c>
      <c r="BR134" s="60">
        <f t="shared" si="85"/>
        <v>605510879.01998699</v>
      </c>
      <c r="BS134" s="60">
        <f t="shared" si="86"/>
        <v>520311084.43583095</v>
      </c>
      <c r="BT134" s="60">
        <f t="shared" si="87"/>
        <v>-952329751.40664315</v>
      </c>
      <c r="BU134" s="60">
        <f t="shared" si="88"/>
        <v>-1105629813.8991909</v>
      </c>
      <c r="BV134" s="60">
        <f t="shared" si="89"/>
        <v>-336106519.06753528</v>
      </c>
      <c r="BW134" s="60">
        <f t="shared" si="90"/>
        <v>323085562.78966945</v>
      </c>
      <c r="BX134" s="60">
        <f t="shared" si="91"/>
        <v>-488736828.09217542</v>
      </c>
      <c r="BY134" s="60">
        <f t="shared" si="92"/>
        <v>-639903144.93449473</v>
      </c>
      <c r="BZ134" s="60">
        <f t="shared" si="93"/>
        <v>-422840324.46294254</v>
      </c>
    </row>
    <row r="135" spans="1:78">
      <c r="A135" s="2">
        <v>44774</v>
      </c>
      <c r="B135" s="8">
        <f>'WA Sch. 1-2'!B136</f>
        <v>19.350000000000001</v>
      </c>
      <c r="C135" s="8">
        <f>'WA Sch. 1-2'!C136</f>
        <v>374.42250000000007</v>
      </c>
      <c r="D135" s="8">
        <f>'WA Sch. 1-2'!D136</f>
        <v>204.95</v>
      </c>
      <c r="E135" s="8">
        <f>'WA Sch. 1-2'!E136</f>
        <v>3</v>
      </c>
      <c r="F135" s="8">
        <f t="shared" si="94"/>
        <v>9</v>
      </c>
      <c r="G135" s="8">
        <f>'WA Sch. 1-2'!G136</f>
        <v>345.5</v>
      </c>
      <c r="H135" s="8">
        <f t="shared" si="95"/>
        <v>16.350000000000001</v>
      </c>
      <c r="I135" s="8">
        <f t="shared" si="96"/>
        <v>365.42250000000007</v>
      </c>
      <c r="J135" s="8">
        <f t="shared" si="97"/>
        <v>-140.55000000000001</v>
      </c>
      <c r="K135" s="9">
        <v>5</v>
      </c>
      <c r="L135" s="9">
        <v>3020403</v>
      </c>
      <c r="M135" s="78">
        <v>167336</v>
      </c>
      <c r="N135" s="9">
        <f t="shared" si="61"/>
        <v>3187739</v>
      </c>
      <c r="O135" s="9">
        <f t="shared" si="98"/>
        <v>637547.80000000005</v>
      </c>
      <c r="P135" s="8">
        <f t="shared" si="99"/>
        <v>4395.3498483590574</v>
      </c>
      <c r="Q135" s="8">
        <f t="shared" si="100"/>
        <v>641943.14984835905</v>
      </c>
      <c r="R135" s="9">
        <f t="shared" si="101"/>
        <v>3209715.7492417954</v>
      </c>
      <c r="U135" s="2">
        <v>44774</v>
      </c>
      <c r="V135" s="8">
        <f t="shared" si="49"/>
        <v>3</v>
      </c>
      <c r="W135" s="7">
        <v>92</v>
      </c>
      <c r="X135" s="7">
        <f t="shared" si="52"/>
        <v>8464</v>
      </c>
      <c r="Y135" s="7">
        <v>0</v>
      </c>
      <c r="Z135" s="7">
        <v>0</v>
      </c>
      <c r="AA135" s="7">
        <v>0</v>
      </c>
      <c r="AB135" s="7">
        <v>0</v>
      </c>
      <c r="AC135" s="7">
        <v>0</v>
      </c>
      <c r="AD135" s="7">
        <v>0</v>
      </c>
      <c r="AE135" s="7">
        <v>0</v>
      </c>
      <c r="AF135" s="7">
        <v>0</v>
      </c>
      <c r="AG135" s="7">
        <v>1</v>
      </c>
      <c r="AH135" s="8">
        <f t="shared" si="51"/>
        <v>637547.80000000005</v>
      </c>
      <c r="AJ135" s="17">
        <v>91</v>
      </c>
      <c r="AK135" s="17">
        <v>625044.47282914573</v>
      </c>
      <c r="AL135" s="17">
        <v>-25700.872829145752</v>
      </c>
      <c r="AM135" s="17">
        <v>-1.2625921434864551</v>
      </c>
      <c r="AT135" s="1">
        <v>91</v>
      </c>
      <c r="AU135" s="7">
        <f t="shared" si="53"/>
        <v>11</v>
      </c>
      <c r="AV135" s="52">
        <f t="shared" si="66"/>
        <v>0.11038961038961038</v>
      </c>
      <c r="AW135" s="52">
        <f t="shared" si="67"/>
        <v>-1.2244587432783256</v>
      </c>
      <c r="AX135" s="43"/>
      <c r="AY135" s="1">
        <v>91</v>
      </c>
      <c r="AZ135" s="46">
        <f t="shared" si="68"/>
        <v>-25700.872829145752</v>
      </c>
      <c r="BA135" s="46">
        <f t="shared" si="69"/>
        <v>28726.146304770606</v>
      </c>
      <c r="BB135" s="46">
        <f t="shared" si="70"/>
        <v>21376.958207544405</v>
      </c>
      <c r="BC135" s="46">
        <f t="shared" si="71"/>
        <v>-10324.400054621045</v>
      </c>
      <c r="BD135" s="46">
        <f t="shared" si="72"/>
        <v>24810.094580001198</v>
      </c>
      <c r="BE135" s="46">
        <f t="shared" si="73"/>
        <v>21078.736862084246</v>
      </c>
      <c r="BF135" s="46">
        <f t="shared" si="74"/>
        <v>18112.804930935963</v>
      </c>
      <c r="BG135" s="46">
        <f t="shared" si="75"/>
        <v>-33152.019115369068</v>
      </c>
      <c r="BH135" s="46">
        <f t="shared" si="76"/>
        <v>-38488.622948897886</v>
      </c>
      <c r="BI135" s="46">
        <f t="shared" si="77"/>
        <v>-11700.36925599433</v>
      </c>
      <c r="BJ135" s="46">
        <f t="shared" si="78"/>
        <v>11247.090346261277</v>
      </c>
      <c r="BK135" s="46">
        <f t="shared" si="79"/>
        <v>-17013.657972319401</v>
      </c>
      <c r="BL135" s="46">
        <f t="shared" si="80"/>
        <v>-22275.982937127352</v>
      </c>
      <c r="BM135" s="1">
        <v>91</v>
      </c>
      <c r="BN135" s="60">
        <f t="shared" si="81"/>
        <v>660534864.1799289</v>
      </c>
      <c r="BO135" s="60">
        <f t="shared" si="82"/>
        <v>-738287033.05034494</v>
      </c>
      <c r="BP135" s="60">
        <f t="shared" si="83"/>
        <v>-549406484.36606169</v>
      </c>
      <c r="BQ135" s="60">
        <f t="shared" si="84"/>
        <v>265346092.8410455</v>
      </c>
      <c r="BR135" s="60">
        <f t="shared" si="85"/>
        <v>-637641085.67968893</v>
      </c>
      <c r="BS135" s="60">
        <f t="shared" si="86"/>
        <v>-541741935.49145341</v>
      </c>
      <c r="BT135" s="60">
        <f t="shared" si="87"/>
        <v>-465514896.10910833</v>
      </c>
      <c r="BU135" s="60">
        <f t="shared" si="88"/>
        <v>852035827.31351709</v>
      </c>
      <c r="BV135" s="60">
        <f t="shared" si="89"/>
        <v>989191203.77857363</v>
      </c>
      <c r="BW135" s="60">
        <f t="shared" si="90"/>
        <v>300709702.30236173</v>
      </c>
      <c r="BX135" s="60">
        <f t="shared" si="91"/>
        <v>-289060038.68717211</v>
      </c>
      <c r="BY135" s="60">
        <f t="shared" si="92"/>
        <v>437265859.90516812</v>
      </c>
      <c r="BZ135" s="60">
        <f t="shared" si="93"/>
        <v>572512204.61133683</v>
      </c>
    </row>
    <row r="136" spans="1:78">
      <c r="A136" s="2">
        <v>44805</v>
      </c>
      <c r="B136" s="8">
        <f>'WA Sch. 1-2'!B137</f>
        <v>152.32499999999999</v>
      </c>
      <c r="C136" s="8">
        <f>'WA Sch. 1-2'!C137</f>
        <v>23202.905624999996</v>
      </c>
      <c r="D136" s="8">
        <f>'WA Sch. 1-2'!D137</f>
        <v>43.875</v>
      </c>
      <c r="E136" s="8">
        <f>'WA Sch. 1-2'!E137</f>
        <v>62.5</v>
      </c>
      <c r="F136" s="8">
        <f t="shared" si="94"/>
        <v>3906.25</v>
      </c>
      <c r="G136" s="8">
        <f>'WA Sch. 1-2'!G137</f>
        <v>77.5</v>
      </c>
      <c r="H136" s="8">
        <f t="shared" si="95"/>
        <v>89.824999999999989</v>
      </c>
      <c r="I136" s="8">
        <f t="shared" si="96"/>
        <v>19296.655624999996</v>
      </c>
      <c r="J136" s="8">
        <f t="shared" si="97"/>
        <v>-33.625</v>
      </c>
      <c r="K136" s="9">
        <v>5</v>
      </c>
      <c r="L136" s="9">
        <v>3187739</v>
      </c>
      <c r="M136" s="78">
        <v>114912</v>
      </c>
      <c r="N136" s="9">
        <f t="shared" si="61"/>
        <v>3302651</v>
      </c>
      <c r="O136" s="9">
        <f t="shared" si="98"/>
        <v>660530.19999999995</v>
      </c>
      <c r="P136" s="8">
        <f t="shared" si="99"/>
        <v>24147.541292284543</v>
      </c>
      <c r="Q136" s="8">
        <f t="shared" si="100"/>
        <v>684677.74129228445</v>
      </c>
      <c r="R136" s="9">
        <f t="shared" si="101"/>
        <v>3423388.7064614221</v>
      </c>
      <c r="U136" s="2">
        <v>44805</v>
      </c>
      <c r="V136" s="8">
        <f t="shared" si="49"/>
        <v>62.5</v>
      </c>
      <c r="W136" s="7">
        <v>93</v>
      </c>
      <c r="X136" s="7">
        <f t="shared" si="52"/>
        <v>8649</v>
      </c>
      <c r="Y136" s="7">
        <v>0</v>
      </c>
      <c r="Z136" s="7">
        <v>0</v>
      </c>
      <c r="AA136" s="7">
        <v>0</v>
      </c>
      <c r="AB136" s="7">
        <v>0</v>
      </c>
      <c r="AC136" s="7">
        <v>0</v>
      </c>
      <c r="AD136" s="7">
        <v>0</v>
      </c>
      <c r="AE136" s="7">
        <v>0</v>
      </c>
      <c r="AF136" s="7">
        <v>0</v>
      </c>
      <c r="AG136" s="7">
        <v>1</v>
      </c>
      <c r="AH136" s="8">
        <f t="shared" si="51"/>
        <v>660530.19999999995</v>
      </c>
      <c r="AJ136" s="17">
        <v>92</v>
      </c>
      <c r="AK136" s="17">
        <v>627948.81808539701</v>
      </c>
      <c r="AL136" s="17">
        <v>9598.981914603035</v>
      </c>
      <c r="AM136" s="17">
        <v>0.47156371814354431</v>
      </c>
      <c r="AT136" s="1">
        <v>92</v>
      </c>
      <c r="AU136" s="7">
        <f t="shared" si="53"/>
        <v>62</v>
      </c>
      <c r="AV136" s="52">
        <f t="shared" si="66"/>
        <v>0.64025974025974031</v>
      </c>
      <c r="AW136" s="52">
        <f t="shared" si="67"/>
        <v>0.35915315393634206</v>
      </c>
      <c r="AX136" s="43"/>
      <c r="AY136" s="1">
        <v>92</v>
      </c>
      <c r="AZ136" s="46">
        <f t="shared" si="68"/>
        <v>9598.981914603035</v>
      </c>
      <c r="BA136" s="46">
        <f t="shared" si="69"/>
        <v>-25700.872829145752</v>
      </c>
      <c r="BB136" s="46">
        <f t="shared" si="70"/>
        <v>28726.146304770606</v>
      </c>
      <c r="BC136" s="46">
        <f t="shared" si="71"/>
        <v>21376.958207544405</v>
      </c>
      <c r="BD136" s="46">
        <f t="shared" si="72"/>
        <v>-10324.400054621045</v>
      </c>
      <c r="BE136" s="46">
        <f t="shared" si="73"/>
        <v>24810.094580001198</v>
      </c>
      <c r="BF136" s="46">
        <f t="shared" si="74"/>
        <v>21078.736862084246</v>
      </c>
      <c r="BG136" s="46">
        <f t="shared" si="75"/>
        <v>18112.804930935963</v>
      </c>
      <c r="BH136" s="46">
        <f t="shared" si="76"/>
        <v>-33152.019115369068</v>
      </c>
      <c r="BI136" s="46">
        <f t="shared" si="77"/>
        <v>-38488.622948897886</v>
      </c>
      <c r="BJ136" s="46">
        <f t="shared" si="78"/>
        <v>-11700.36925599433</v>
      </c>
      <c r="BK136" s="46">
        <f t="shared" si="79"/>
        <v>11247.090346261277</v>
      </c>
      <c r="BL136" s="46">
        <f t="shared" si="80"/>
        <v>-17013.657972319401</v>
      </c>
      <c r="BM136" s="1">
        <v>92</v>
      </c>
      <c r="BN136" s="60">
        <f t="shared" si="81"/>
        <v>92140453.796873704</v>
      </c>
      <c r="BO136" s="60">
        <f t="shared" si="82"/>
        <v>-246702213.47648057</v>
      </c>
      <c r="BP136" s="60">
        <f t="shared" si="83"/>
        <v>275741758.85572898</v>
      </c>
      <c r="BQ136" s="60">
        <f t="shared" si="84"/>
        <v>205197035.22343972</v>
      </c>
      <c r="BR136" s="60">
        <f t="shared" si="85"/>
        <v>-99103729.403433904</v>
      </c>
      <c r="BS136" s="60">
        <f t="shared" si="86"/>
        <v>238151649.17301789</v>
      </c>
      <c r="BT136" s="60">
        <f t="shared" si="87"/>
        <v>202334413.92181909</v>
      </c>
      <c r="BU136" s="60">
        <f t="shared" si="88"/>
        <v>173864486.95478347</v>
      </c>
      <c r="BV136" s="60">
        <f t="shared" si="89"/>
        <v>-318225631.92099881</v>
      </c>
      <c r="BW136" s="60">
        <f t="shared" si="90"/>
        <v>-369451595.60444248</v>
      </c>
      <c r="BX136" s="60">
        <f t="shared" si="91"/>
        <v>-112311632.88246667</v>
      </c>
      <c r="BY136" s="60">
        <f t="shared" si="92"/>
        <v>107960616.82566573</v>
      </c>
      <c r="BZ136" s="60">
        <f t="shared" si="93"/>
        <v>-163313795.17753473</v>
      </c>
    </row>
    <row r="137" spans="1:78">
      <c r="A137" s="2">
        <v>44835</v>
      </c>
      <c r="B137" s="8">
        <f>'WA Sch. 1-2'!B138</f>
        <v>510.4</v>
      </c>
      <c r="C137" s="8">
        <f>'WA Sch. 1-2'!C138</f>
        <v>260508.15999999997</v>
      </c>
      <c r="D137" s="8">
        <f>'WA Sch. 1-2'!D138</f>
        <v>0.65</v>
      </c>
      <c r="E137" s="8">
        <f>'WA Sch. 1-2'!E138</f>
        <v>308.5</v>
      </c>
      <c r="F137" s="8">
        <f t="shared" si="94"/>
        <v>95172.25</v>
      </c>
      <c r="G137" s="8">
        <f>'WA Sch. 1-2'!G138</f>
        <v>0.5</v>
      </c>
      <c r="H137" s="8">
        <f t="shared" si="95"/>
        <v>201.89999999999998</v>
      </c>
      <c r="I137" s="8">
        <f t="shared" si="96"/>
        <v>165335.90999999997</v>
      </c>
      <c r="J137" s="8">
        <f t="shared" si="97"/>
        <v>0.15000000000000002</v>
      </c>
      <c r="K137" s="9">
        <v>5</v>
      </c>
      <c r="L137" s="9">
        <v>3302651</v>
      </c>
      <c r="M137" s="78">
        <v>522107</v>
      </c>
      <c r="N137" s="9">
        <f t="shared" si="61"/>
        <v>3824758</v>
      </c>
      <c r="O137" s="9">
        <f t="shared" si="98"/>
        <v>764951.6</v>
      </c>
      <c r="P137" s="8">
        <f t="shared" si="99"/>
        <v>54276.521980654041</v>
      </c>
      <c r="Q137" s="8">
        <f t="shared" si="100"/>
        <v>819228.12198065408</v>
      </c>
      <c r="R137" s="9">
        <f t="shared" si="101"/>
        <v>4096140.6099032704</v>
      </c>
      <c r="U137" s="2">
        <v>44835</v>
      </c>
      <c r="V137" s="8">
        <f t="shared" si="49"/>
        <v>308.5</v>
      </c>
      <c r="W137" s="7">
        <v>94</v>
      </c>
      <c r="X137" s="7">
        <f t="shared" si="52"/>
        <v>8836</v>
      </c>
      <c r="Y137" s="7">
        <v>0</v>
      </c>
      <c r="Z137" s="7">
        <v>0</v>
      </c>
      <c r="AA137" s="7">
        <v>0</v>
      </c>
      <c r="AB137" s="7">
        <v>0</v>
      </c>
      <c r="AC137" s="7">
        <v>0</v>
      </c>
      <c r="AD137" s="7">
        <v>0</v>
      </c>
      <c r="AE137" s="7">
        <v>0</v>
      </c>
      <c r="AF137" s="7">
        <v>0</v>
      </c>
      <c r="AG137" s="7">
        <v>1</v>
      </c>
      <c r="AH137" s="8">
        <f t="shared" si="51"/>
        <v>764951.6</v>
      </c>
      <c r="AJ137" s="17">
        <v>93</v>
      </c>
      <c r="AK137" s="17">
        <v>647702.43709207862</v>
      </c>
      <c r="AL137" s="17">
        <v>12827.762907921337</v>
      </c>
      <c r="AM137" s="17">
        <v>0.6301822032939407</v>
      </c>
      <c r="AT137" s="1">
        <v>93</v>
      </c>
      <c r="AU137" s="7">
        <f t="shared" si="53"/>
        <v>68</v>
      </c>
      <c r="AV137" s="52">
        <f t="shared" si="66"/>
        <v>0.70259740259740255</v>
      </c>
      <c r="AW137" s="52">
        <f t="shared" si="67"/>
        <v>0.53188565268807886</v>
      </c>
      <c r="AX137" s="43"/>
      <c r="AY137" s="1">
        <v>93</v>
      </c>
      <c r="AZ137" s="46">
        <f t="shared" si="68"/>
        <v>12827.762907921337</v>
      </c>
      <c r="BA137" s="46">
        <f t="shared" si="69"/>
        <v>9598.981914603035</v>
      </c>
      <c r="BB137" s="46">
        <f t="shared" si="70"/>
        <v>-25700.872829145752</v>
      </c>
      <c r="BC137" s="46">
        <f t="shared" si="71"/>
        <v>28726.146304770606</v>
      </c>
      <c r="BD137" s="46">
        <f t="shared" si="72"/>
        <v>21376.958207544405</v>
      </c>
      <c r="BE137" s="46">
        <f t="shared" si="73"/>
        <v>-10324.400054621045</v>
      </c>
      <c r="BF137" s="46">
        <f t="shared" si="74"/>
        <v>24810.094580001198</v>
      </c>
      <c r="BG137" s="46">
        <f t="shared" si="75"/>
        <v>21078.736862084246</v>
      </c>
      <c r="BH137" s="46">
        <f t="shared" si="76"/>
        <v>18112.804930935963</v>
      </c>
      <c r="BI137" s="46">
        <f t="shared" si="77"/>
        <v>-33152.019115369068</v>
      </c>
      <c r="BJ137" s="46">
        <f t="shared" si="78"/>
        <v>-38488.622948897886</v>
      </c>
      <c r="BK137" s="46">
        <f t="shared" si="79"/>
        <v>-11700.36925599433</v>
      </c>
      <c r="BL137" s="46">
        <f t="shared" si="80"/>
        <v>11247.090346261277</v>
      </c>
      <c r="BM137" s="1">
        <v>93</v>
      </c>
      <c r="BN137" s="60">
        <f t="shared" si="81"/>
        <v>164551501.22183919</v>
      </c>
      <c r="BO137" s="60">
        <f t="shared" si="82"/>
        <v>123133464.15794969</v>
      </c>
      <c r="BP137" s="60">
        <f t="shared" si="83"/>
        <v>-329684703.17891753</v>
      </c>
      <c r="BQ137" s="60">
        <f t="shared" si="84"/>
        <v>368492194.05585265</v>
      </c>
      <c r="BR137" s="60">
        <f t="shared" si="85"/>
        <v>274218551.57891834</v>
      </c>
      <c r="BS137" s="60">
        <f t="shared" si="86"/>
        <v>-132438956.06720917</v>
      </c>
      <c r="BT137" s="60">
        <f t="shared" si="87"/>
        <v>318258010.99535477</v>
      </c>
      <c r="BU137" s="60">
        <f t="shared" si="88"/>
        <v>270393038.86527419</v>
      </c>
      <c r="BV137" s="60">
        <f t="shared" si="89"/>
        <v>232346767.2514711</v>
      </c>
      <c r="BW137" s="60">
        <f t="shared" si="90"/>
        <v>-425266241.1308279</v>
      </c>
      <c r="BX137" s="60">
        <f t="shared" si="91"/>
        <v>-493722929.84083903</v>
      </c>
      <c r="BY137" s="60">
        <f t="shared" si="92"/>
        <v>-150089562.75102738</v>
      </c>
      <c r="BZ137" s="60">
        <f t="shared" si="93"/>
        <v>144275008.36580747</v>
      </c>
    </row>
    <row r="138" spans="1:78">
      <c r="A138" s="2">
        <v>44866</v>
      </c>
      <c r="B138" s="8">
        <f>'WA Sch. 1-2'!B139</f>
        <v>874.97500000000002</v>
      </c>
      <c r="C138" s="8">
        <f>'WA Sch. 1-2'!C139</f>
        <v>765581.25062499999</v>
      </c>
      <c r="D138" s="8">
        <f>'WA Sch. 1-2'!D139</f>
        <v>0</v>
      </c>
      <c r="E138" s="8">
        <f>'WA Sch. 1-2'!E139</f>
        <v>1095.5</v>
      </c>
      <c r="F138" s="8">
        <f t="shared" si="94"/>
        <v>1200120.25</v>
      </c>
      <c r="G138" s="8">
        <f>'WA Sch. 1-2'!G139</f>
        <v>0</v>
      </c>
      <c r="H138" s="8">
        <f t="shared" si="95"/>
        <v>-220.52499999999998</v>
      </c>
      <c r="I138" s="8">
        <f t="shared" si="96"/>
        <v>-434538.99937500001</v>
      </c>
      <c r="J138" s="8">
        <f t="shared" si="97"/>
        <v>0</v>
      </c>
      <c r="K138" s="9">
        <v>5</v>
      </c>
      <c r="L138" s="9">
        <v>3824455</v>
      </c>
      <c r="M138" s="78">
        <v>754743</v>
      </c>
      <c r="N138" s="9">
        <f t="shared" si="61"/>
        <v>4579198</v>
      </c>
      <c r="O138" s="9">
        <f t="shared" si="98"/>
        <v>915839.6</v>
      </c>
      <c r="P138" s="8">
        <f t="shared" si="99"/>
        <v>-59283.45720546673</v>
      </c>
      <c r="Q138" s="8">
        <f t="shared" si="100"/>
        <v>856556.14279453328</v>
      </c>
      <c r="R138" s="9">
        <f t="shared" si="101"/>
        <v>4282780.7139726663</v>
      </c>
      <c r="U138" s="2">
        <v>44866</v>
      </c>
      <c r="V138" s="8">
        <f t="shared" si="49"/>
        <v>1095.5</v>
      </c>
      <c r="W138" s="7">
        <v>95</v>
      </c>
      <c r="X138" s="7">
        <f t="shared" si="52"/>
        <v>9025</v>
      </c>
      <c r="Y138" s="7">
        <v>0</v>
      </c>
      <c r="Z138" s="7">
        <v>0</v>
      </c>
      <c r="AA138" s="7">
        <v>1</v>
      </c>
      <c r="AB138" s="7">
        <v>0</v>
      </c>
      <c r="AC138" s="7">
        <v>0</v>
      </c>
      <c r="AD138" s="7">
        <v>0</v>
      </c>
      <c r="AE138" s="7">
        <v>0</v>
      </c>
      <c r="AF138" s="7">
        <v>0</v>
      </c>
      <c r="AG138" s="7">
        <v>1</v>
      </c>
      <c r="AH138" s="8">
        <f t="shared" si="51"/>
        <v>915839.6</v>
      </c>
      <c r="AJ138" s="17">
        <v>94</v>
      </c>
      <c r="AK138" s="17">
        <v>717640.09322512429</v>
      </c>
      <c r="AL138" s="17">
        <v>47311.506774875685</v>
      </c>
      <c r="AM138" s="17">
        <v>2.3242454506339705</v>
      </c>
      <c r="AT138" s="1">
        <v>94</v>
      </c>
      <c r="AU138" s="7">
        <f t="shared" si="53"/>
        <v>95</v>
      </c>
      <c r="AV138" s="52">
        <f t="shared" si="66"/>
        <v>0.98311688311688317</v>
      </c>
      <c r="AW138" s="52">
        <f t="shared" si="67"/>
        <v>2.1228522627357944</v>
      </c>
      <c r="AX138" s="43"/>
      <c r="AY138" s="1">
        <v>94</v>
      </c>
      <c r="AZ138" s="46">
        <f t="shared" si="68"/>
        <v>47311.506774875685</v>
      </c>
      <c r="BA138" s="46">
        <f t="shared" si="69"/>
        <v>12827.762907921337</v>
      </c>
      <c r="BB138" s="46">
        <f t="shared" si="70"/>
        <v>9598.981914603035</v>
      </c>
      <c r="BC138" s="46">
        <f t="shared" si="71"/>
        <v>-25700.872829145752</v>
      </c>
      <c r="BD138" s="46">
        <f t="shared" si="72"/>
        <v>28726.146304770606</v>
      </c>
      <c r="BE138" s="46">
        <f t="shared" si="73"/>
        <v>21376.958207544405</v>
      </c>
      <c r="BF138" s="46">
        <f t="shared" si="74"/>
        <v>-10324.400054621045</v>
      </c>
      <c r="BG138" s="46">
        <f t="shared" si="75"/>
        <v>24810.094580001198</v>
      </c>
      <c r="BH138" s="46">
        <f t="shared" si="76"/>
        <v>21078.736862084246</v>
      </c>
      <c r="BI138" s="46">
        <f t="shared" si="77"/>
        <v>18112.804930935963</v>
      </c>
      <c r="BJ138" s="46">
        <f t="shared" si="78"/>
        <v>-33152.019115369068</v>
      </c>
      <c r="BK138" s="46">
        <f t="shared" si="79"/>
        <v>-38488.622948897886</v>
      </c>
      <c r="BL138" s="46">
        <f t="shared" si="80"/>
        <v>-11700.36925599433</v>
      </c>
      <c r="BM138" s="1">
        <v>94</v>
      </c>
      <c r="BN138" s="60">
        <f t="shared" si="81"/>
        <v>2238378673.3090954</v>
      </c>
      <c r="BO138" s="60">
        <f t="shared" si="82"/>
        <v>606900791.72461164</v>
      </c>
      <c r="BP138" s="60">
        <f t="shared" si="83"/>
        <v>454142297.88464338</v>
      </c>
      <c r="BQ138" s="60">
        <f t="shared" si="84"/>
        <v>-1215947018.9763503</v>
      </c>
      <c r="BR138" s="60">
        <f t="shared" si="85"/>
        <v>1359077265.5142148</v>
      </c>
      <c r="BS138" s="60">
        <f t="shared" si="86"/>
        <v>1011376103.0624627</v>
      </c>
      <c r="BT138" s="60">
        <f t="shared" si="87"/>
        <v>-488462923.1307351</v>
      </c>
      <c r="BU138" s="60">
        <f t="shared" si="88"/>
        <v>1173802957.807024</v>
      </c>
      <c r="BV138" s="60">
        <f t="shared" si="89"/>
        <v>997266801.85631192</v>
      </c>
      <c r="BW138" s="60">
        <f t="shared" si="90"/>
        <v>856944093.2019701</v>
      </c>
      <c r="BX138" s="60">
        <f t="shared" si="91"/>
        <v>-1568471976.9775937</v>
      </c>
      <c r="BY138" s="60">
        <f t="shared" si="92"/>
        <v>-1820954745.4024193</v>
      </c>
      <c r="BZ138" s="60">
        <f t="shared" si="93"/>
        <v>-553562099.32352746</v>
      </c>
    </row>
    <row r="139" spans="1:78">
      <c r="A139" s="2">
        <v>44896</v>
      </c>
      <c r="B139" s="8">
        <f>'WA Sch. 1-2'!B140</f>
        <v>1138.7249999999999</v>
      </c>
      <c r="C139" s="8">
        <f>'WA Sch. 1-2'!C140</f>
        <v>1296694.6256249999</v>
      </c>
      <c r="D139" s="8">
        <f>'WA Sch. 1-2'!D140</f>
        <v>0</v>
      </c>
      <c r="E139" s="8">
        <f>'WA Sch. 1-2'!E140</f>
        <v>1286</v>
      </c>
      <c r="F139" s="8">
        <f t="shared" si="94"/>
        <v>1653796</v>
      </c>
      <c r="G139" s="8">
        <f>'WA Sch. 1-2'!G140</f>
        <v>0</v>
      </c>
      <c r="H139" s="8">
        <f t="shared" si="95"/>
        <v>-147.27500000000009</v>
      </c>
      <c r="I139" s="8">
        <f t="shared" si="96"/>
        <v>-357101.37437500013</v>
      </c>
      <c r="J139" s="8">
        <f t="shared" si="97"/>
        <v>0</v>
      </c>
      <c r="K139" s="9">
        <v>5</v>
      </c>
      <c r="L139" s="9">
        <v>4579501</v>
      </c>
      <c r="M139" s="78">
        <v>252325</v>
      </c>
      <c r="N139" s="9">
        <f t="shared" si="61"/>
        <v>4831826</v>
      </c>
      <c r="O139" s="9">
        <f t="shared" si="98"/>
        <v>966365.2</v>
      </c>
      <c r="P139" s="8">
        <f t="shared" si="99"/>
        <v>-39591.752227344376</v>
      </c>
      <c r="Q139" s="8">
        <f t="shared" si="100"/>
        <v>926773.44777265564</v>
      </c>
      <c r="R139" s="9">
        <f t="shared" si="101"/>
        <v>4633867.2388632782</v>
      </c>
      <c r="U139" s="2">
        <v>44896</v>
      </c>
      <c r="V139" s="8">
        <f t="shared" ref="V139" si="102">E139</f>
        <v>1286</v>
      </c>
      <c r="W139" s="7">
        <v>96</v>
      </c>
      <c r="X139" s="7">
        <f t="shared" si="52"/>
        <v>9216</v>
      </c>
      <c r="Y139" s="7">
        <v>0</v>
      </c>
      <c r="Z139" s="7">
        <v>0</v>
      </c>
      <c r="AA139" s="7">
        <v>0</v>
      </c>
      <c r="AB139" s="7">
        <v>0</v>
      </c>
      <c r="AC139" s="7">
        <v>0</v>
      </c>
      <c r="AD139" s="7">
        <v>0</v>
      </c>
      <c r="AE139" s="7">
        <v>0</v>
      </c>
      <c r="AF139" s="7">
        <v>0</v>
      </c>
      <c r="AG139" s="7">
        <v>1</v>
      </c>
      <c r="AH139" s="8">
        <f t="shared" si="51"/>
        <v>966365.2</v>
      </c>
      <c r="AJ139" s="17">
        <v>95</v>
      </c>
      <c r="AK139" s="17">
        <v>905566.32764800428</v>
      </c>
      <c r="AL139" s="17">
        <v>10273.272351995693</v>
      </c>
      <c r="AM139" s="17">
        <v>0.50468920047014243</v>
      </c>
      <c r="AT139" s="1">
        <v>95</v>
      </c>
      <c r="AU139" s="7">
        <f t="shared" si="53"/>
        <v>64</v>
      </c>
      <c r="AV139" s="52">
        <f t="shared" si="66"/>
        <v>0.66103896103896109</v>
      </c>
      <c r="AW139" s="52">
        <f t="shared" si="67"/>
        <v>0.41530030507440091</v>
      </c>
      <c r="AX139" s="43"/>
      <c r="AY139" s="1">
        <v>95</v>
      </c>
      <c r="AZ139" s="46">
        <f t="shared" si="68"/>
        <v>10273.272351995693</v>
      </c>
      <c r="BA139" s="46">
        <f t="shared" si="69"/>
        <v>47311.506774875685</v>
      </c>
      <c r="BB139" s="46">
        <f t="shared" si="70"/>
        <v>12827.762907921337</v>
      </c>
      <c r="BC139" s="46">
        <f t="shared" si="71"/>
        <v>9598.981914603035</v>
      </c>
      <c r="BD139" s="46">
        <f t="shared" si="72"/>
        <v>-25700.872829145752</v>
      </c>
      <c r="BE139" s="46">
        <f t="shared" si="73"/>
        <v>28726.146304770606</v>
      </c>
      <c r="BF139" s="46">
        <f t="shared" si="74"/>
        <v>21376.958207544405</v>
      </c>
      <c r="BG139" s="46">
        <f t="shared" si="75"/>
        <v>-10324.400054621045</v>
      </c>
      <c r="BH139" s="46">
        <f t="shared" si="76"/>
        <v>24810.094580001198</v>
      </c>
      <c r="BI139" s="46">
        <f t="shared" si="77"/>
        <v>21078.736862084246</v>
      </c>
      <c r="BJ139" s="46">
        <f t="shared" si="78"/>
        <v>18112.804930935963</v>
      </c>
      <c r="BK139" s="46">
        <f t="shared" si="79"/>
        <v>-33152.019115369068</v>
      </c>
      <c r="BL139" s="46">
        <f t="shared" si="80"/>
        <v>-38488.622948897886</v>
      </c>
      <c r="BM139" s="1">
        <v>95</v>
      </c>
      <c r="BN139" s="60">
        <f t="shared" si="81"/>
        <v>105540124.81827649</v>
      </c>
      <c r="BO139" s="60">
        <f t="shared" si="82"/>
        <v>486043994.4815799</v>
      </c>
      <c r="BP139" s="60">
        <f t="shared" si="83"/>
        <v>131783102.01990119</v>
      </c>
      <c r="BQ139" s="60">
        <f t="shared" si="84"/>
        <v>98612955.5105955</v>
      </c>
      <c r="BR139" s="60">
        <f t="shared" si="85"/>
        <v>-264032066.2578184</v>
      </c>
      <c r="BS139" s="60">
        <f t="shared" si="86"/>
        <v>295111524.61217815</v>
      </c>
      <c r="BT139" s="60">
        <f t="shared" si="87"/>
        <v>219611313.72332931</v>
      </c>
      <c r="BU139" s="60">
        <f t="shared" si="88"/>
        <v>-106065373.6320812</v>
      </c>
      <c r="BV139" s="60">
        <f t="shared" si="89"/>
        <v>254880858.69912001</v>
      </c>
      <c r="BW139" s="60">
        <f t="shared" si="90"/>
        <v>216547604.62023854</v>
      </c>
      <c r="BX139" s="60">
        <f t="shared" si="91"/>
        <v>186077778.11407205</v>
      </c>
      <c r="BY139" s="60">
        <f t="shared" si="92"/>
        <v>-340579721.39075089</v>
      </c>
      <c r="BZ139" s="60">
        <f t="shared" si="93"/>
        <v>-395404106.00729603</v>
      </c>
    </row>
    <row r="140" spans="1:78" ht="15.75" thickBot="1">
      <c r="A140" s="2">
        <v>44927</v>
      </c>
      <c r="B140" s="8">
        <f>'WA Sch. 1-2'!B141</f>
        <v>1095.1500000000001</v>
      </c>
      <c r="C140" s="8">
        <f>'WA Sch. 1-2'!C141</f>
        <v>1199353.5225000002</v>
      </c>
      <c r="D140" s="8">
        <f>'WA Sch. 1-2'!D141</f>
        <v>0</v>
      </c>
      <c r="E140" s="8">
        <f>'WA Sch. 1-2'!E141</f>
        <v>1050.5</v>
      </c>
      <c r="F140" s="8">
        <f t="shared" ref="F140:F145" si="103">E140^2</f>
        <v>1103550.25</v>
      </c>
      <c r="G140" s="8">
        <f>'WA Sch. 1-2'!G141</f>
        <v>0</v>
      </c>
      <c r="H140" s="8">
        <f t="shared" ref="H140:H145" si="104">B140-E140</f>
        <v>44.650000000000091</v>
      </c>
      <c r="I140" s="8">
        <f t="shared" ref="I140:I145" si="105">C140-F140</f>
        <v>95803.272500000196</v>
      </c>
      <c r="J140" s="8">
        <f t="shared" ref="J140:J145" si="106">D140-G140</f>
        <v>0</v>
      </c>
      <c r="K140" s="9">
        <v>5</v>
      </c>
      <c r="L140" s="9">
        <v>4831826</v>
      </c>
      <c r="M140" s="78">
        <v>-1459390</v>
      </c>
      <c r="N140" s="9">
        <f t="shared" ref="N140:N145" si="107">L140+M140</f>
        <v>3372436</v>
      </c>
      <c r="O140" s="9">
        <f t="shared" ref="O140:O145" si="108">N140/K140</f>
        <v>674487.2</v>
      </c>
      <c r="P140" s="8">
        <f t="shared" ref="P140:P145" si="109">$B$3*H140+$B$4*I140</f>
        <v>12003.20310270534</v>
      </c>
      <c r="Q140" s="8">
        <f t="shared" ref="Q140:Q145" si="110">P140+O140</f>
        <v>686490.40310270526</v>
      </c>
      <c r="R140" s="9">
        <f t="shared" ref="R140:R145" si="111">Q140*K140</f>
        <v>3432452.0155135263</v>
      </c>
      <c r="AJ140" s="18">
        <v>96</v>
      </c>
      <c r="AK140" s="18">
        <v>988174.19033950916</v>
      </c>
      <c r="AL140" s="18">
        <v>-21808.990339509211</v>
      </c>
      <c r="AM140" s="18">
        <v>-1.0713978487458073</v>
      </c>
      <c r="AT140" s="1">
        <v>96</v>
      </c>
      <c r="AU140" s="7">
        <f>RANK(AL140,$AL$45:$AL$140,1)</f>
        <v>15</v>
      </c>
      <c r="AV140" s="52">
        <f t="shared" ref="AV140" si="112">(AU140-0.375)/(COUNT($AU$45:$AU$164)+0.25)</f>
        <v>0.15194805194805194</v>
      </c>
      <c r="AW140" s="52">
        <f t="shared" ref="AW140" si="113">_xlfn.NORM.S.INV(AV140)</f>
        <v>-1.0281142167619031</v>
      </c>
      <c r="AX140" s="43"/>
      <c r="AY140" s="1">
        <v>96</v>
      </c>
      <c r="AZ140" s="46">
        <f>AL140</f>
        <v>-21808.990339509211</v>
      </c>
      <c r="BA140" s="46">
        <f t="shared" ref="BA140" si="114">AZ139</f>
        <v>10273.272351995693</v>
      </c>
      <c r="BB140" s="46">
        <f t="shared" ref="BB140" si="115">BA139</f>
        <v>47311.506774875685</v>
      </c>
      <c r="BC140" s="46">
        <f t="shared" ref="BC140" si="116">BB139</f>
        <v>12827.762907921337</v>
      </c>
      <c r="BD140" s="46">
        <f t="shared" ref="BD140" si="117">BC139</f>
        <v>9598.981914603035</v>
      </c>
      <c r="BE140" s="46">
        <f t="shared" ref="BE140" si="118">BD139</f>
        <v>-25700.872829145752</v>
      </c>
      <c r="BF140" s="46">
        <f t="shared" ref="BF140" si="119">BE139</f>
        <v>28726.146304770606</v>
      </c>
      <c r="BG140" s="46">
        <f t="shared" ref="BG140" si="120">BF139</f>
        <v>21376.958207544405</v>
      </c>
      <c r="BH140" s="46">
        <f t="shared" ref="BH140" si="121">BG139</f>
        <v>-10324.400054621045</v>
      </c>
      <c r="BI140" s="46">
        <f t="shared" ref="BI140" si="122">BH139</f>
        <v>24810.094580001198</v>
      </c>
      <c r="BJ140" s="46">
        <f t="shared" ref="BJ140" si="123">BI139</f>
        <v>21078.736862084246</v>
      </c>
      <c r="BK140" s="46">
        <f t="shared" ref="BK140" si="124">BJ139</f>
        <v>18112.804930935963</v>
      </c>
      <c r="BL140" s="46">
        <f t="shared" ref="BL140" si="125">BK139</f>
        <v>-33152.019115369068</v>
      </c>
      <c r="BM140" s="1">
        <v>96</v>
      </c>
      <c r="BN140" s="60">
        <f>($AZ140-$BN$172)*(AZ140-$BN$172)</f>
        <v>475632059.62881166</v>
      </c>
      <c r="BO140" s="60">
        <f>($AZ140-$BN$172)*(BA140-$BN$172)</f>
        <v>-224049697.47981966</v>
      </c>
      <c r="BP140" s="60">
        <f>($AZ140-$BN$172)*(BB140-$BN$172)</f>
        <v>-1031816194.2008916</v>
      </c>
      <c r="BQ140" s="60">
        <f t="shared" ref="BQ140" si="126">($AZ140-$BN$172)*(BC140-$BN$172)</f>
        <v>-279760557.33636987</v>
      </c>
      <c r="BR140" s="60">
        <f t="shared" ref="BR140" si="127">($AZ140-$BN$172)*(BD140-$BN$172)</f>
        <v>-209344103.84469968</v>
      </c>
      <c r="BS140" s="60">
        <f t="shared" ref="BS140" si="128">($AZ140-$BN$172)*(BE140-$BN$172)</f>
        <v>560510087.24780059</v>
      </c>
      <c r="BT140" s="60">
        <f t="shared" ref="BT140" si="129">($AZ140-$BN$172)*(BF140-$BN$172)</f>
        <v>-626488247.25207126</v>
      </c>
      <c r="BU140" s="60">
        <f t="shared" ref="BU140" si="130">($AZ140-$BN$172)*(BG140-$BN$172)</f>
        <v>-466209875.03642803</v>
      </c>
      <c r="BV140" s="60">
        <f t="shared" ref="BV140" si="131">($AZ140-$BN$172)*(BH140-$BN$172)</f>
        <v>225164741.05246282</v>
      </c>
      <c r="BW140" s="60">
        <f t="shared" ref="BW140" si="132">($AZ140-$BN$172)*(BI140-$BN$172)</f>
        <v>-541083113.01755631</v>
      </c>
      <c r="BX140" s="60">
        <f t="shared" ref="BX140" si="133">($AZ140-$BN$172)*(BJ140-$BN$172)</f>
        <v>-459705968.59425193</v>
      </c>
      <c r="BY140" s="60">
        <f t="shared" ref="BY140" si="134">($AZ140-$BN$172)*(BK140-$BN$172)</f>
        <v>-395021987.76019675</v>
      </c>
      <c r="BZ140" s="60">
        <f t="shared" ref="BZ140" si="135">($AZ140-$BN$172)*(BL140-$BN$172)</f>
        <v>723012064.62231576</v>
      </c>
    </row>
    <row r="141" spans="1:78">
      <c r="A141" s="2">
        <v>44958</v>
      </c>
      <c r="B141" s="8">
        <f>'WA Sch. 1-2'!B142</f>
        <v>932.76424999999995</v>
      </c>
      <c r="C141" s="8">
        <f>'WA Sch. 1-2'!C142</f>
        <v>870049.14607806236</v>
      </c>
      <c r="D141" s="8">
        <f>'WA Sch. 1-2'!D142</f>
        <v>0</v>
      </c>
      <c r="E141" s="8">
        <f>'WA Sch. 1-2'!E142</f>
        <v>931</v>
      </c>
      <c r="F141" s="8">
        <f t="shared" si="103"/>
        <v>866761</v>
      </c>
      <c r="G141" s="8">
        <f>'WA Sch. 1-2'!G142</f>
        <v>0</v>
      </c>
      <c r="H141" s="8">
        <f t="shared" si="104"/>
        <v>1.7642499999999472</v>
      </c>
      <c r="I141" s="8">
        <f t="shared" si="105"/>
        <v>3288.1460780623602</v>
      </c>
      <c r="J141" s="8">
        <f t="shared" si="106"/>
        <v>0</v>
      </c>
      <c r="K141" s="9">
        <v>5</v>
      </c>
      <c r="L141" s="9">
        <v>3372436</v>
      </c>
      <c r="M141" s="78">
        <v>878045</v>
      </c>
      <c r="N141" s="9">
        <f t="shared" si="107"/>
        <v>4250481</v>
      </c>
      <c r="O141" s="9">
        <f t="shared" si="108"/>
        <v>850096.2</v>
      </c>
      <c r="P141" s="8">
        <f t="shared" si="109"/>
        <v>474.28109908056484</v>
      </c>
      <c r="Q141" s="8">
        <f t="shared" si="110"/>
        <v>850570.48109908053</v>
      </c>
      <c r="R141" s="9">
        <f t="shared" si="111"/>
        <v>4252852.4054954024</v>
      </c>
      <c r="U141" s="38"/>
      <c r="V141" s="38"/>
      <c r="W141" s="38"/>
      <c r="X141" s="38"/>
      <c r="Y141" s="38"/>
      <c r="Z141" s="38"/>
      <c r="AA141" s="38"/>
      <c r="AB141" s="38"/>
      <c r="AC141" s="38"/>
      <c r="AD141" s="38"/>
      <c r="AE141" s="38"/>
      <c r="AF141" s="38"/>
      <c r="AG141" s="38"/>
      <c r="AH141" s="38"/>
      <c r="AT141" s="1">
        <v>97</v>
      </c>
      <c r="AU141" s="7"/>
      <c r="AV141" s="52"/>
      <c r="AW141" s="52"/>
      <c r="AX141" s="43"/>
      <c r="AY141" s="1">
        <v>97</v>
      </c>
      <c r="AZ141" s="46"/>
      <c r="BA141" s="46"/>
      <c r="BB141" s="46"/>
      <c r="BC141" s="46"/>
      <c r="BD141" s="46"/>
      <c r="BE141" s="46"/>
      <c r="BF141" s="46"/>
      <c r="BG141" s="46"/>
      <c r="BH141" s="46"/>
      <c r="BI141" s="46"/>
      <c r="BJ141" s="46"/>
      <c r="BK141" s="46"/>
      <c r="BL141" s="46"/>
      <c r="BM141" s="1">
        <v>97</v>
      </c>
      <c r="BN141" s="60"/>
      <c r="BO141" s="60"/>
      <c r="BP141" s="60"/>
      <c r="BQ141" s="60"/>
      <c r="BR141" s="60"/>
      <c r="BS141" s="60"/>
      <c r="BT141" s="60"/>
      <c r="BU141" s="60"/>
      <c r="BV141" s="60"/>
      <c r="BW141" s="60"/>
      <c r="BX141" s="60"/>
      <c r="BY141" s="60"/>
      <c r="BZ141" s="60"/>
    </row>
    <row r="142" spans="1:78">
      <c r="A142" s="2">
        <v>44986</v>
      </c>
      <c r="B142" s="8">
        <f>'WA Sch. 1-2'!B143</f>
        <v>767.35</v>
      </c>
      <c r="C142" s="8">
        <f>'WA Sch. 1-2'!C143</f>
        <v>588826.02250000008</v>
      </c>
      <c r="D142" s="8">
        <f>'WA Sch. 1-2'!D143</f>
        <v>0</v>
      </c>
      <c r="E142" s="8">
        <f>'WA Sch. 1-2'!E143</f>
        <v>849.5</v>
      </c>
      <c r="F142" s="8">
        <f t="shared" si="103"/>
        <v>721650.25</v>
      </c>
      <c r="G142" s="8">
        <f>'WA Sch. 1-2'!G143</f>
        <v>0</v>
      </c>
      <c r="H142" s="8">
        <f t="shared" si="104"/>
        <v>-82.149999999999977</v>
      </c>
      <c r="I142" s="8">
        <f t="shared" si="105"/>
        <v>-132824.22749999992</v>
      </c>
      <c r="J142" s="8">
        <f t="shared" si="106"/>
        <v>0</v>
      </c>
      <c r="K142" s="9">
        <v>5</v>
      </c>
      <c r="L142" s="9">
        <v>4249199</v>
      </c>
      <c r="M142" s="78">
        <v>-72744</v>
      </c>
      <c r="N142" s="9">
        <f t="shared" si="107"/>
        <v>4176455</v>
      </c>
      <c r="O142" s="9">
        <f t="shared" si="108"/>
        <v>835291</v>
      </c>
      <c r="P142" s="8">
        <f t="shared" si="109"/>
        <v>-22084.280736556357</v>
      </c>
      <c r="Q142" s="8">
        <f t="shared" si="110"/>
        <v>813206.71926344361</v>
      </c>
      <c r="R142" s="9">
        <f t="shared" si="111"/>
        <v>4066033.5963172182</v>
      </c>
      <c r="U142" s="38"/>
      <c r="V142" s="38"/>
      <c r="W142" s="38"/>
      <c r="X142" s="38"/>
      <c r="Y142" s="38"/>
      <c r="Z142" s="38"/>
      <c r="AA142" s="38"/>
      <c r="AB142" s="38"/>
      <c r="AC142" s="38"/>
      <c r="AD142" s="38"/>
      <c r="AE142" s="38"/>
      <c r="AF142" s="38"/>
      <c r="AG142" s="38"/>
      <c r="AH142" s="38"/>
      <c r="AT142" s="1">
        <v>98</v>
      </c>
      <c r="AU142" s="7"/>
      <c r="AV142" s="52"/>
      <c r="AW142" s="52"/>
      <c r="AX142" s="43"/>
      <c r="AY142" s="1">
        <v>98</v>
      </c>
      <c r="AZ142" s="46"/>
      <c r="BA142" s="46"/>
      <c r="BB142" s="46"/>
      <c r="BC142" s="46"/>
      <c r="BD142" s="46"/>
      <c r="BE142" s="46"/>
      <c r="BF142" s="46"/>
      <c r="BG142" s="46"/>
      <c r="BH142" s="46"/>
      <c r="BI142" s="46"/>
      <c r="BJ142" s="46"/>
      <c r="BK142" s="46"/>
      <c r="BL142" s="46"/>
      <c r="BM142" s="1">
        <v>98</v>
      </c>
      <c r="BN142" s="60"/>
      <c r="BO142" s="60"/>
      <c r="BP142" s="60"/>
      <c r="BQ142" s="60"/>
      <c r="BR142" s="60"/>
      <c r="BS142" s="60"/>
      <c r="BT142" s="60"/>
      <c r="BU142" s="60"/>
      <c r="BV142" s="60"/>
      <c r="BW142" s="60"/>
      <c r="BX142" s="60"/>
      <c r="BY142" s="60"/>
      <c r="BZ142" s="60"/>
    </row>
    <row r="143" spans="1:78">
      <c r="A143" s="2">
        <v>45017</v>
      </c>
      <c r="B143" s="8">
        <f>'WA Sch. 1-2'!B144</f>
        <v>547.15</v>
      </c>
      <c r="C143" s="8">
        <f>'WA Sch. 1-2'!C144</f>
        <v>299373.1225</v>
      </c>
      <c r="D143" s="8">
        <f>'WA Sch. 1-2'!D144</f>
        <v>0.375</v>
      </c>
      <c r="E143" s="8">
        <f>'WA Sch. 1-2'!E144</f>
        <v>563</v>
      </c>
      <c r="F143" s="8">
        <f t="shared" si="103"/>
        <v>316969</v>
      </c>
      <c r="G143" s="8">
        <f>'WA Sch. 1-2'!G144</f>
        <v>4.5</v>
      </c>
      <c r="H143" s="8">
        <f t="shared" si="104"/>
        <v>-15.850000000000023</v>
      </c>
      <c r="I143" s="8">
        <f t="shared" si="105"/>
        <v>-17595.877500000002</v>
      </c>
      <c r="J143" s="8">
        <f t="shared" si="106"/>
        <v>-4.125</v>
      </c>
      <c r="K143" s="9">
        <v>5</v>
      </c>
      <c r="L143" s="9">
        <v>4177737</v>
      </c>
      <c r="M143" s="78">
        <v>-135298</v>
      </c>
      <c r="N143" s="9">
        <f t="shared" si="107"/>
        <v>4042439</v>
      </c>
      <c r="O143" s="9">
        <f t="shared" si="108"/>
        <v>808487.8</v>
      </c>
      <c r="P143" s="8">
        <f t="shared" si="109"/>
        <v>-4260.9354799077164</v>
      </c>
      <c r="Q143" s="8">
        <f t="shared" si="110"/>
        <v>804226.86452009238</v>
      </c>
      <c r="R143" s="9">
        <f t="shared" si="111"/>
        <v>4021134.322600462</v>
      </c>
      <c r="S143" s="10"/>
      <c r="U143" s="38"/>
      <c r="V143" s="38"/>
      <c r="W143" s="38"/>
      <c r="X143" s="38"/>
      <c r="Y143" s="38"/>
      <c r="Z143" s="38"/>
      <c r="AA143" s="38"/>
      <c r="AB143" s="38"/>
      <c r="AC143" s="38"/>
      <c r="AD143" s="38"/>
      <c r="AE143" s="38"/>
      <c r="AF143" s="38"/>
      <c r="AG143" s="38"/>
      <c r="AH143" s="38"/>
      <c r="AT143" s="1">
        <v>99</v>
      </c>
      <c r="AU143" s="7"/>
      <c r="AV143" s="52"/>
      <c r="AW143" s="52"/>
      <c r="AX143" s="43"/>
      <c r="AY143" s="1">
        <v>99</v>
      </c>
      <c r="AZ143" s="46"/>
      <c r="BA143" s="46"/>
      <c r="BB143" s="46"/>
      <c r="BC143" s="46"/>
      <c r="BD143" s="46"/>
      <c r="BE143" s="46"/>
      <c r="BF143" s="46"/>
      <c r="BG143" s="46"/>
      <c r="BH143" s="46"/>
      <c r="BI143" s="46"/>
      <c r="BJ143" s="46"/>
      <c r="BK143" s="46"/>
      <c r="BL143" s="46"/>
      <c r="BM143" s="1">
        <v>99</v>
      </c>
      <c r="BN143" s="60"/>
      <c r="BO143" s="60"/>
      <c r="BP143" s="60"/>
      <c r="BQ143" s="60"/>
      <c r="BR143" s="60"/>
      <c r="BS143" s="60"/>
      <c r="BT143" s="60"/>
      <c r="BU143" s="60"/>
      <c r="BV143" s="60"/>
      <c r="BW143" s="60"/>
      <c r="BX143" s="60"/>
      <c r="BY143" s="60"/>
      <c r="BZ143" s="60"/>
    </row>
    <row r="144" spans="1:78">
      <c r="A144" s="2">
        <v>45047</v>
      </c>
      <c r="B144" s="8">
        <f>'WA Sch. 1-2'!B145</f>
        <v>290.02499999999998</v>
      </c>
      <c r="C144" s="8">
        <f>'WA Sch. 1-2'!C145</f>
        <v>84114.500624999986</v>
      </c>
      <c r="D144" s="8">
        <f>'WA Sch. 1-2'!D145</f>
        <v>14.95</v>
      </c>
      <c r="E144" s="8">
        <f>'WA Sch. 1-2'!E145</f>
        <v>115.5</v>
      </c>
      <c r="F144" s="8">
        <f t="shared" si="103"/>
        <v>13340.25</v>
      </c>
      <c r="G144" s="8">
        <f>'WA Sch. 1-2'!G145</f>
        <v>68</v>
      </c>
      <c r="H144" s="8">
        <f t="shared" si="104"/>
        <v>174.52499999999998</v>
      </c>
      <c r="I144" s="8">
        <f t="shared" si="105"/>
        <v>70774.250624999986</v>
      </c>
      <c r="J144" s="8">
        <f t="shared" si="106"/>
        <v>-53.05</v>
      </c>
      <c r="K144" s="9">
        <v>5</v>
      </c>
      <c r="L144" s="9">
        <v>4042439</v>
      </c>
      <c r="M144" s="78">
        <v>-510003</v>
      </c>
      <c r="N144" s="9">
        <f t="shared" si="107"/>
        <v>3532436</v>
      </c>
      <c r="O144" s="9">
        <f t="shared" si="108"/>
        <v>706487.2</v>
      </c>
      <c r="P144" s="8">
        <f t="shared" si="109"/>
        <v>46917.335307942776</v>
      </c>
      <c r="Q144" s="8">
        <f t="shared" si="110"/>
        <v>753404.53530794277</v>
      </c>
      <c r="R144" s="9">
        <f t="shared" si="111"/>
        <v>3767022.676539714</v>
      </c>
      <c r="S144" s="10"/>
      <c r="U144" s="38"/>
      <c r="V144" s="38"/>
      <c r="W144" s="38"/>
      <c r="X144" s="38"/>
      <c r="Y144" s="38"/>
      <c r="Z144" s="38"/>
      <c r="AA144" s="38"/>
      <c r="AB144" s="38"/>
      <c r="AC144" s="38"/>
      <c r="AD144" s="38"/>
      <c r="AE144" s="38"/>
      <c r="AF144" s="38"/>
      <c r="AG144" s="38"/>
      <c r="AH144" s="38"/>
      <c r="AT144" s="1">
        <v>100</v>
      </c>
      <c r="AU144" s="7"/>
      <c r="AV144" s="52"/>
      <c r="AW144" s="52"/>
      <c r="AX144" s="43"/>
      <c r="AY144" s="1">
        <v>100</v>
      </c>
      <c r="AZ144" s="46"/>
      <c r="BA144" s="46"/>
      <c r="BB144" s="46"/>
      <c r="BC144" s="46"/>
      <c r="BD144" s="46"/>
      <c r="BE144" s="46"/>
      <c r="BF144" s="46"/>
      <c r="BG144" s="46"/>
      <c r="BH144" s="46"/>
      <c r="BI144" s="46"/>
      <c r="BJ144" s="46"/>
      <c r="BK144" s="46"/>
      <c r="BL144" s="46"/>
      <c r="BM144" s="1">
        <v>100</v>
      </c>
      <c r="BN144" s="60"/>
      <c r="BO144" s="60"/>
      <c r="BP144" s="60"/>
      <c r="BQ144" s="60"/>
      <c r="BR144" s="60"/>
      <c r="BS144" s="60"/>
      <c r="BT144" s="60"/>
      <c r="BU144" s="60"/>
      <c r="BV144" s="60"/>
      <c r="BW144" s="60"/>
      <c r="BX144" s="60"/>
      <c r="BY144" s="60"/>
      <c r="BZ144" s="60"/>
    </row>
    <row r="145" spans="1:78">
      <c r="A145" s="2">
        <v>45078</v>
      </c>
      <c r="B145" s="8">
        <f>'WA Sch. 1-2'!B146</f>
        <v>126.95</v>
      </c>
      <c r="C145" s="8">
        <f>'WA Sch. 1-2'!C146</f>
        <v>16116.302500000002</v>
      </c>
      <c r="D145" s="8">
        <f>'WA Sch. 1-2'!D146</f>
        <v>68</v>
      </c>
      <c r="E145" s="8">
        <f>'WA Sch. 1-2'!E146</f>
        <v>64</v>
      </c>
      <c r="F145" s="8">
        <f t="shared" si="103"/>
        <v>4096</v>
      </c>
      <c r="G145" s="8">
        <f>'WA Sch. 1-2'!G146</f>
        <v>108.5</v>
      </c>
      <c r="H145" s="8">
        <f t="shared" si="104"/>
        <v>62.95</v>
      </c>
      <c r="I145" s="8">
        <f t="shared" si="105"/>
        <v>12020.302500000002</v>
      </c>
      <c r="J145" s="8">
        <f t="shared" si="106"/>
        <v>-40.5</v>
      </c>
      <c r="K145" s="9">
        <v>5</v>
      </c>
      <c r="L145" s="9">
        <v>3532436</v>
      </c>
      <c r="M145" s="78">
        <v>-535139</v>
      </c>
      <c r="N145" s="9">
        <f t="shared" si="107"/>
        <v>2997297</v>
      </c>
      <c r="O145" s="9">
        <f t="shared" si="108"/>
        <v>599459.4</v>
      </c>
      <c r="P145" s="8">
        <f t="shared" si="109"/>
        <v>16922.768988024629</v>
      </c>
      <c r="Q145" s="8">
        <f t="shared" si="110"/>
        <v>616382.1689880247</v>
      </c>
      <c r="R145" s="9">
        <f t="shared" si="111"/>
        <v>3081910.8449401236</v>
      </c>
      <c r="U145" s="38"/>
      <c r="V145" s="38"/>
      <c r="W145" s="38"/>
      <c r="X145" s="38"/>
      <c r="Y145" s="38"/>
      <c r="Z145" s="38"/>
      <c r="AA145" s="38"/>
      <c r="AB145" s="38"/>
      <c r="AC145" s="38"/>
      <c r="AD145" s="38"/>
      <c r="AE145" s="38"/>
      <c r="AF145" s="38"/>
      <c r="AG145" s="38"/>
      <c r="AH145" s="38"/>
      <c r="AT145" s="1">
        <v>101</v>
      </c>
      <c r="AU145" s="7"/>
      <c r="AV145" s="52"/>
      <c r="AW145" s="52"/>
      <c r="AX145" s="43"/>
      <c r="AY145" s="1">
        <v>101</v>
      </c>
      <c r="AZ145" s="46"/>
      <c r="BA145" s="46"/>
      <c r="BB145" s="46"/>
      <c r="BC145" s="46"/>
      <c r="BD145" s="46"/>
      <c r="BE145" s="46"/>
      <c r="BF145" s="46"/>
      <c r="BG145" s="46"/>
      <c r="BH145" s="46"/>
      <c r="BI145" s="46"/>
      <c r="BJ145" s="46"/>
      <c r="BK145" s="46"/>
      <c r="BL145" s="46"/>
      <c r="BM145" s="1">
        <v>101</v>
      </c>
      <c r="BN145" s="60"/>
      <c r="BO145" s="60"/>
      <c r="BP145" s="60"/>
      <c r="BQ145" s="60"/>
      <c r="BR145" s="60"/>
      <c r="BS145" s="60"/>
      <c r="BT145" s="60"/>
      <c r="BU145" s="60"/>
      <c r="BV145" s="60"/>
      <c r="BW145" s="60"/>
      <c r="BX145" s="60"/>
      <c r="BY145" s="60"/>
      <c r="BZ145" s="60"/>
    </row>
    <row r="146" spans="1:78">
      <c r="A146" s="2">
        <v>45108</v>
      </c>
      <c r="B146" s="8"/>
      <c r="C146" s="8"/>
      <c r="D146" s="8"/>
      <c r="E146" s="8"/>
      <c r="F146" s="8"/>
      <c r="G146" s="8"/>
      <c r="H146" s="8"/>
      <c r="I146" s="8"/>
      <c r="J146" s="8"/>
      <c r="K146" s="9"/>
      <c r="L146" s="9"/>
      <c r="M146" s="78"/>
      <c r="N146" s="9"/>
      <c r="O146" s="9"/>
      <c r="P146" s="8"/>
      <c r="Q146" s="8"/>
      <c r="R146" s="9"/>
      <c r="U146" s="38"/>
      <c r="V146" s="38"/>
      <c r="W146" s="38"/>
      <c r="X146" s="38"/>
      <c r="Y146" s="38"/>
      <c r="Z146" s="38"/>
      <c r="AA146" s="38"/>
      <c r="AB146" s="38"/>
      <c r="AC146" s="38"/>
      <c r="AD146" s="38"/>
      <c r="AE146" s="38"/>
      <c r="AF146" s="38"/>
      <c r="AG146" s="38"/>
      <c r="AH146" s="38"/>
      <c r="AT146" s="1">
        <v>102</v>
      </c>
      <c r="AU146" s="7"/>
      <c r="AV146" s="52"/>
      <c r="AW146" s="52"/>
      <c r="AX146" s="43"/>
      <c r="AY146" s="1">
        <v>102</v>
      </c>
      <c r="AZ146" s="46"/>
      <c r="BA146" s="46"/>
      <c r="BB146" s="46"/>
      <c r="BC146" s="46"/>
      <c r="BD146" s="46"/>
      <c r="BE146" s="46"/>
      <c r="BF146" s="46"/>
      <c r="BG146" s="46"/>
      <c r="BH146" s="46"/>
      <c r="BI146" s="46"/>
      <c r="BJ146" s="46"/>
      <c r="BK146" s="46"/>
      <c r="BL146" s="46"/>
      <c r="BM146" s="1">
        <v>102</v>
      </c>
      <c r="BN146" s="60"/>
      <c r="BO146" s="60"/>
      <c r="BP146" s="60"/>
      <c r="BQ146" s="60"/>
      <c r="BR146" s="60"/>
      <c r="BS146" s="60"/>
      <c r="BT146" s="60"/>
      <c r="BU146" s="60"/>
      <c r="BV146" s="60"/>
      <c r="BW146" s="60"/>
      <c r="BX146" s="60"/>
      <c r="BY146" s="60"/>
      <c r="BZ146" s="60"/>
    </row>
    <row r="147" spans="1:78">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F147" s="38"/>
      <c r="AG147" s="38"/>
      <c r="AH147" s="38"/>
      <c r="AT147" s="1">
        <v>103</v>
      </c>
      <c r="AU147" s="7"/>
      <c r="AV147" s="52"/>
      <c r="AW147" s="52"/>
      <c r="AX147" s="43"/>
      <c r="AY147" s="1">
        <v>103</v>
      </c>
      <c r="AZ147" s="46"/>
      <c r="BA147" s="46"/>
      <c r="BB147" s="46"/>
      <c r="BC147" s="46"/>
      <c r="BD147" s="46"/>
      <c r="BE147" s="46"/>
      <c r="BF147" s="46"/>
      <c r="BG147" s="46"/>
      <c r="BH147" s="46"/>
      <c r="BI147" s="46"/>
      <c r="BJ147" s="46"/>
      <c r="BK147" s="46"/>
      <c r="BL147" s="46"/>
      <c r="BM147" s="1">
        <v>103</v>
      </c>
      <c r="BN147" s="60"/>
      <c r="BO147" s="60"/>
      <c r="BP147" s="60"/>
      <c r="BQ147" s="60"/>
      <c r="BR147" s="60"/>
      <c r="BS147" s="60"/>
      <c r="BT147" s="60"/>
      <c r="BU147" s="60"/>
      <c r="BV147" s="60"/>
      <c r="BW147" s="60"/>
      <c r="BX147" s="60"/>
      <c r="BY147" s="60"/>
      <c r="BZ147" s="60"/>
    </row>
    <row r="148" spans="1:78">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T148" s="1">
        <v>104</v>
      </c>
      <c r="AU148" s="7"/>
      <c r="AV148" s="52"/>
      <c r="AW148" s="52"/>
      <c r="AX148" s="43"/>
      <c r="AY148" s="1">
        <v>104</v>
      </c>
      <c r="AZ148" s="46"/>
      <c r="BA148" s="46"/>
      <c r="BB148" s="46"/>
      <c r="BC148" s="46"/>
      <c r="BD148" s="46"/>
      <c r="BE148" s="46"/>
      <c r="BF148" s="46"/>
      <c r="BG148" s="46"/>
      <c r="BH148" s="46"/>
      <c r="BI148" s="46"/>
      <c r="BJ148" s="46"/>
      <c r="BK148" s="46"/>
      <c r="BL148" s="46"/>
      <c r="BM148" s="1">
        <v>104</v>
      </c>
      <c r="BN148" s="60"/>
      <c r="BO148" s="60"/>
      <c r="BP148" s="60"/>
      <c r="BQ148" s="60"/>
      <c r="BR148" s="60"/>
      <c r="BS148" s="60"/>
      <c r="BT148" s="60"/>
      <c r="BU148" s="60"/>
      <c r="BV148" s="60"/>
      <c r="BW148" s="60"/>
      <c r="BX148" s="60"/>
      <c r="BY148" s="60"/>
      <c r="BZ148" s="60"/>
    </row>
    <row r="149" spans="1:78">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T149" s="1">
        <v>105</v>
      </c>
      <c r="AU149" s="7"/>
      <c r="AV149" s="52"/>
      <c r="AW149" s="52"/>
      <c r="AX149" s="43"/>
      <c r="AY149" s="1">
        <v>105</v>
      </c>
      <c r="AZ149" s="46"/>
      <c r="BA149" s="46"/>
      <c r="BB149" s="46"/>
      <c r="BC149" s="46"/>
      <c r="BD149" s="46"/>
      <c r="BE149" s="46"/>
      <c r="BF149" s="46"/>
      <c r="BG149" s="46"/>
      <c r="BH149" s="46"/>
      <c r="BI149" s="46"/>
      <c r="BJ149" s="46"/>
      <c r="BK149" s="46"/>
      <c r="BL149" s="46"/>
      <c r="BM149" s="1">
        <v>105</v>
      </c>
      <c r="BN149" s="60"/>
      <c r="BO149" s="60"/>
      <c r="BP149" s="60"/>
      <c r="BQ149" s="60"/>
      <c r="BR149" s="60"/>
      <c r="BS149" s="60"/>
      <c r="BT149" s="60"/>
      <c r="BU149" s="60"/>
      <c r="BV149" s="60"/>
      <c r="BW149" s="60"/>
      <c r="BX149" s="60"/>
      <c r="BY149" s="60"/>
      <c r="BZ149" s="60"/>
    </row>
    <row r="150" spans="1:78">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T150" s="1">
        <v>106</v>
      </c>
      <c r="AU150" s="7"/>
      <c r="AV150" s="52"/>
      <c r="AW150" s="52"/>
      <c r="AX150" s="43"/>
      <c r="AY150" s="1">
        <v>106</v>
      </c>
      <c r="AZ150" s="46"/>
      <c r="BA150" s="46"/>
      <c r="BB150" s="46"/>
      <c r="BC150" s="46"/>
      <c r="BD150" s="46"/>
      <c r="BE150" s="46"/>
      <c r="BF150" s="46"/>
      <c r="BG150" s="46"/>
      <c r="BH150" s="46"/>
      <c r="BI150" s="46"/>
      <c r="BJ150" s="46"/>
      <c r="BK150" s="46"/>
      <c r="BL150" s="46"/>
      <c r="BM150" s="1">
        <v>106</v>
      </c>
      <c r="BN150" s="60"/>
      <c r="BO150" s="60"/>
      <c r="BP150" s="60"/>
      <c r="BQ150" s="60"/>
      <c r="BR150" s="60"/>
      <c r="BS150" s="60"/>
      <c r="BT150" s="60"/>
      <c r="BU150" s="60"/>
      <c r="BV150" s="60"/>
      <c r="BW150" s="60"/>
      <c r="BX150" s="60"/>
      <c r="BY150" s="60"/>
      <c r="BZ150" s="60"/>
    </row>
    <row r="151" spans="1:78">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T151" s="1">
        <v>107</v>
      </c>
      <c r="AU151" s="7"/>
      <c r="AV151" s="52"/>
      <c r="AW151" s="52"/>
      <c r="AX151" s="43"/>
      <c r="AY151" s="1">
        <v>107</v>
      </c>
      <c r="AZ151" s="46"/>
      <c r="BA151" s="46"/>
      <c r="BB151" s="46"/>
      <c r="BC151" s="46"/>
      <c r="BD151" s="46"/>
      <c r="BE151" s="46"/>
      <c r="BF151" s="46"/>
      <c r="BG151" s="46"/>
      <c r="BH151" s="46"/>
      <c r="BI151" s="46"/>
      <c r="BJ151" s="46"/>
      <c r="BK151" s="46"/>
      <c r="BL151" s="46"/>
      <c r="BM151" s="1">
        <v>107</v>
      </c>
      <c r="BN151" s="60"/>
      <c r="BO151" s="60"/>
      <c r="BP151" s="60"/>
      <c r="BQ151" s="60"/>
      <c r="BR151" s="60"/>
      <c r="BS151" s="60"/>
      <c r="BT151" s="60"/>
      <c r="BU151" s="60"/>
      <c r="BV151" s="60"/>
      <c r="BW151" s="60"/>
      <c r="BX151" s="60"/>
      <c r="BY151" s="60"/>
      <c r="BZ151" s="60"/>
    </row>
    <row r="152" spans="1:78">
      <c r="U152" s="38"/>
      <c r="V152" s="38"/>
      <c r="W152" s="38"/>
      <c r="X152" s="38"/>
      <c r="Y152" s="38"/>
      <c r="Z152" s="38"/>
      <c r="AA152" s="38"/>
      <c r="AB152" s="38"/>
      <c r="AC152" s="38"/>
      <c r="AD152" s="38"/>
      <c r="AE152" s="38"/>
      <c r="AF152" s="38"/>
      <c r="AG152" s="38"/>
      <c r="AH152" s="38"/>
      <c r="AT152" s="1">
        <v>108</v>
      </c>
      <c r="AU152" s="7"/>
      <c r="AV152" s="52"/>
      <c r="AW152" s="52"/>
      <c r="AX152" s="43"/>
      <c r="AY152" s="1">
        <v>108</v>
      </c>
      <c r="AZ152" s="46"/>
      <c r="BA152" s="46"/>
      <c r="BB152" s="46"/>
      <c r="BC152" s="46"/>
      <c r="BD152" s="46"/>
      <c r="BE152" s="46"/>
      <c r="BF152" s="46"/>
      <c r="BG152" s="46"/>
      <c r="BH152" s="46"/>
      <c r="BI152" s="46"/>
      <c r="BJ152" s="46"/>
      <c r="BK152" s="46"/>
      <c r="BL152" s="46"/>
      <c r="BM152" s="1">
        <v>108</v>
      </c>
      <c r="BN152" s="60"/>
      <c r="BO152" s="60"/>
      <c r="BP152" s="60"/>
      <c r="BQ152" s="60"/>
      <c r="BR152" s="60"/>
      <c r="BS152" s="60"/>
      <c r="BT152" s="60"/>
      <c r="BU152" s="60"/>
      <c r="BV152" s="60"/>
      <c r="BW152" s="60"/>
      <c r="BX152" s="60"/>
      <c r="BY152" s="60"/>
      <c r="BZ152" s="60"/>
    </row>
    <row r="153" spans="1:78">
      <c r="U153" s="38"/>
      <c r="V153" s="38"/>
      <c r="W153" s="38"/>
      <c r="X153" s="38"/>
      <c r="Y153" s="38"/>
      <c r="Z153" s="38"/>
      <c r="AA153" s="38"/>
      <c r="AB153" s="38"/>
      <c r="AC153" s="38"/>
      <c r="AD153" s="38"/>
      <c r="AE153" s="38"/>
      <c r="AF153" s="38"/>
      <c r="AG153" s="38"/>
      <c r="AH153" s="38"/>
      <c r="AT153" s="1">
        <v>109</v>
      </c>
      <c r="AU153" s="7"/>
      <c r="AV153" s="52"/>
      <c r="AW153" s="52"/>
      <c r="AX153" s="43"/>
      <c r="AY153" s="1">
        <v>109</v>
      </c>
      <c r="AZ153" s="46"/>
      <c r="BA153" s="46"/>
      <c r="BB153" s="46"/>
      <c r="BC153" s="46"/>
      <c r="BD153" s="46"/>
      <c r="BE153" s="46"/>
      <c r="BF153" s="46"/>
      <c r="BG153" s="46"/>
      <c r="BH153" s="46"/>
      <c r="BI153" s="46"/>
      <c r="BJ153" s="46"/>
      <c r="BK153" s="46"/>
      <c r="BL153" s="46"/>
      <c r="BM153" s="1">
        <v>109</v>
      </c>
      <c r="BN153" s="60"/>
      <c r="BO153" s="60"/>
      <c r="BP153" s="60"/>
      <c r="BQ153" s="60"/>
      <c r="BR153" s="60"/>
      <c r="BS153" s="60"/>
      <c r="BT153" s="60"/>
      <c r="BU153" s="60"/>
      <c r="BV153" s="60"/>
      <c r="BW153" s="60"/>
      <c r="BX153" s="60"/>
      <c r="BY153" s="60"/>
      <c r="BZ153" s="60"/>
    </row>
    <row r="154" spans="1:78">
      <c r="U154" s="38"/>
      <c r="V154" s="38"/>
      <c r="W154" s="38"/>
      <c r="X154" s="38"/>
      <c r="Y154" s="38"/>
      <c r="Z154" s="38"/>
      <c r="AA154" s="38"/>
      <c r="AB154" s="38"/>
      <c r="AC154" s="38"/>
      <c r="AD154" s="38"/>
      <c r="AE154" s="38"/>
      <c r="AF154" s="38"/>
      <c r="AG154" s="38"/>
      <c r="AH154" s="38"/>
      <c r="AT154" s="1">
        <v>110</v>
      </c>
      <c r="AU154" s="7"/>
      <c r="AV154" s="52"/>
      <c r="AW154" s="52"/>
      <c r="AX154" s="43"/>
      <c r="AY154" s="1">
        <v>110</v>
      </c>
      <c r="AZ154" s="46"/>
      <c r="BA154" s="46"/>
      <c r="BB154" s="46"/>
      <c r="BC154" s="46"/>
      <c r="BD154" s="46"/>
      <c r="BE154" s="46"/>
      <c r="BF154" s="46"/>
      <c r="BG154" s="46"/>
      <c r="BH154" s="46"/>
      <c r="BI154" s="46"/>
      <c r="BJ154" s="46"/>
      <c r="BK154" s="46"/>
      <c r="BL154" s="46"/>
      <c r="BM154" s="1">
        <v>110</v>
      </c>
      <c r="BN154" s="60"/>
      <c r="BO154" s="60"/>
      <c r="BP154" s="60"/>
      <c r="BQ154" s="60"/>
      <c r="BR154" s="60"/>
      <c r="BS154" s="60"/>
      <c r="BT154" s="60"/>
      <c r="BU154" s="60"/>
      <c r="BV154" s="60"/>
      <c r="BW154" s="60"/>
      <c r="BX154" s="60"/>
      <c r="BY154" s="60"/>
      <c r="BZ154" s="60"/>
    </row>
    <row r="155" spans="1:78">
      <c r="U155" s="38"/>
      <c r="V155" s="38"/>
      <c r="W155" s="38"/>
      <c r="X155" s="38"/>
      <c r="Y155" s="38"/>
      <c r="Z155" s="38"/>
      <c r="AA155" s="38"/>
      <c r="AB155" s="38"/>
      <c r="AC155" s="38"/>
      <c r="AD155" s="38"/>
      <c r="AE155" s="38"/>
      <c r="AF155" s="38"/>
      <c r="AG155" s="38"/>
      <c r="AH155" s="38"/>
      <c r="AT155" s="1">
        <v>111</v>
      </c>
      <c r="AU155" s="7"/>
      <c r="AV155" s="52"/>
      <c r="AW155" s="52"/>
      <c r="AX155" s="43"/>
      <c r="AY155" s="1">
        <v>111</v>
      </c>
      <c r="AZ155" s="46"/>
      <c r="BA155" s="46"/>
      <c r="BB155" s="46"/>
      <c r="BC155" s="46"/>
      <c r="BD155" s="46"/>
      <c r="BE155" s="46"/>
      <c r="BF155" s="46"/>
      <c r="BG155" s="46"/>
      <c r="BH155" s="46"/>
      <c r="BI155" s="46"/>
      <c r="BJ155" s="46"/>
      <c r="BK155" s="46"/>
      <c r="BL155" s="46"/>
      <c r="BM155" s="1">
        <v>111</v>
      </c>
      <c r="BN155" s="60"/>
      <c r="BO155" s="60"/>
      <c r="BP155" s="60"/>
      <c r="BQ155" s="60"/>
      <c r="BR155" s="60"/>
      <c r="BS155" s="60"/>
      <c r="BT155" s="60"/>
      <c r="BU155" s="60"/>
      <c r="BV155" s="60"/>
      <c r="BW155" s="60"/>
      <c r="BX155" s="60"/>
      <c r="BY155" s="60"/>
      <c r="BZ155" s="60"/>
    </row>
    <row r="156" spans="1:78" ht="45">
      <c r="A156" s="57"/>
      <c r="B156" s="32" t="s">
        <v>86</v>
      </c>
      <c r="C156" s="32" t="s">
        <v>156</v>
      </c>
      <c r="D156" s="32" t="s">
        <v>157</v>
      </c>
      <c r="E156" s="32" t="s">
        <v>89</v>
      </c>
      <c r="F156" s="32" t="s">
        <v>90</v>
      </c>
      <c r="N156" s="10"/>
      <c r="O156" s="27"/>
      <c r="P156" s="27"/>
      <c r="Q156" s="10"/>
      <c r="R156" s="10"/>
      <c r="U156" s="38"/>
      <c r="V156" s="38"/>
      <c r="W156" s="38"/>
      <c r="X156" s="38"/>
      <c r="Y156" s="38"/>
      <c r="Z156" s="38"/>
      <c r="AA156" s="38"/>
      <c r="AB156" s="38"/>
      <c r="AC156" s="38"/>
      <c r="AD156" s="38"/>
      <c r="AE156" s="38"/>
      <c r="AF156" s="38"/>
      <c r="AG156" s="38"/>
      <c r="AH156" s="38"/>
      <c r="AT156" s="1">
        <v>112</v>
      </c>
      <c r="AU156" s="7"/>
      <c r="AV156" s="52"/>
      <c r="AW156" s="52"/>
      <c r="AX156" s="43"/>
      <c r="AY156" s="1">
        <v>112</v>
      </c>
      <c r="AZ156" s="46"/>
      <c r="BA156" s="46"/>
      <c r="BB156" s="46"/>
      <c r="BC156" s="46"/>
      <c r="BD156" s="46"/>
      <c r="BE156" s="46"/>
      <c r="BF156" s="46"/>
      <c r="BG156" s="46"/>
      <c r="BH156" s="46"/>
      <c r="BI156" s="46"/>
      <c r="BJ156" s="46"/>
      <c r="BK156" s="46"/>
      <c r="BL156" s="46"/>
      <c r="BM156" s="1">
        <v>112</v>
      </c>
      <c r="BN156" s="60"/>
      <c r="BO156" s="60"/>
      <c r="BP156" s="60"/>
      <c r="BQ156" s="60"/>
      <c r="BR156" s="60"/>
      <c r="BS156" s="60"/>
      <c r="BT156" s="60"/>
      <c r="BU156" s="60"/>
      <c r="BV156" s="60"/>
      <c r="BW156" s="60"/>
      <c r="BX156" s="60"/>
      <c r="BY156" s="60"/>
      <c r="BZ156" s="60"/>
    </row>
    <row r="157" spans="1:78">
      <c r="A157" s="58">
        <v>2012</v>
      </c>
      <c r="B157" s="29">
        <f>AVERAGE(K18:K29)</f>
        <v>5.833333333333333</v>
      </c>
      <c r="C157" s="9">
        <f>SUM(N8:N19)</f>
        <v>44950812</v>
      </c>
      <c r="D157" s="9">
        <f>SUM(R8:R19)</f>
        <v>45204017.889271967</v>
      </c>
      <c r="E157" s="9">
        <f t="shared" ref="E157:E166" si="136">C157/B157</f>
        <v>7705853.4857142866</v>
      </c>
      <c r="F157" s="9">
        <f t="shared" ref="F157:F165" si="137">D157/B157</f>
        <v>7749260.2095894804</v>
      </c>
      <c r="O157" s="27"/>
      <c r="P157" s="27"/>
      <c r="Q157" s="10"/>
      <c r="U157" s="38"/>
      <c r="V157" s="38"/>
      <c r="W157" s="38"/>
      <c r="X157" s="38"/>
      <c r="Y157" s="38"/>
      <c r="Z157" s="38"/>
      <c r="AA157" s="38"/>
      <c r="AB157" s="38"/>
      <c r="AC157" s="38"/>
      <c r="AD157" s="38"/>
      <c r="AE157" s="38"/>
      <c r="AF157" s="38"/>
      <c r="AG157" s="38"/>
      <c r="AH157" s="38"/>
      <c r="AT157" s="1">
        <v>113</v>
      </c>
      <c r="AU157" s="7"/>
      <c r="AV157" s="52"/>
      <c r="AW157" s="52"/>
      <c r="AX157" s="43"/>
      <c r="AY157" s="1">
        <v>113</v>
      </c>
      <c r="AZ157" s="46"/>
      <c r="BA157" s="46"/>
      <c r="BB157" s="46"/>
      <c r="BC157" s="46"/>
      <c r="BD157" s="46"/>
      <c r="BE157" s="46"/>
      <c r="BF157" s="46"/>
      <c r="BG157" s="46"/>
      <c r="BH157" s="46"/>
      <c r="BI157" s="46"/>
      <c r="BJ157" s="46"/>
      <c r="BK157" s="46"/>
      <c r="BL157" s="46"/>
      <c r="BM157" s="1">
        <v>113</v>
      </c>
      <c r="BN157" s="60"/>
      <c r="BO157" s="60"/>
      <c r="BP157" s="60"/>
      <c r="BQ157" s="60"/>
      <c r="BR157" s="60"/>
      <c r="BS157" s="60"/>
      <c r="BT157" s="60"/>
      <c r="BU157" s="60"/>
      <c r="BV157" s="60"/>
      <c r="BW157" s="60"/>
      <c r="BX157" s="60"/>
      <c r="BY157" s="60"/>
      <c r="BZ157" s="60"/>
    </row>
    <row r="158" spans="1:78">
      <c r="A158" s="58">
        <v>2013</v>
      </c>
      <c r="B158" s="29">
        <f>AVERAGE(K20:K31)</f>
        <v>5.666666666666667</v>
      </c>
      <c r="C158" s="9">
        <f>SUM(N20:N31)</f>
        <v>46113848</v>
      </c>
      <c r="D158" s="9">
        <f>SUM(R20:R31)</f>
        <v>45742181.652496919</v>
      </c>
      <c r="E158" s="9">
        <f t="shared" si="136"/>
        <v>8137737.8823529407</v>
      </c>
      <c r="F158" s="9">
        <f t="shared" si="137"/>
        <v>8072149.7033818085</v>
      </c>
      <c r="U158" s="38"/>
      <c r="V158" s="38"/>
      <c r="W158" s="38"/>
      <c r="X158" s="38"/>
      <c r="Y158" s="38"/>
      <c r="Z158" s="38"/>
      <c r="AA158" s="38"/>
      <c r="AB158" s="38"/>
      <c r="AC158" s="38"/>
      <c r="AD158" s="38"/>
      <c r="AE158" s="38"/>
      <c r="AF158" s="38"/>
      <c r="AG158" s="38"/>
      <c r="AH158" s="38"/>
      <c r="AT158" s="1">
        <v>114</v>
      </c>
      <c r="AU158" s="7"/>
      <c r="AV158" s="52"/>
      <c r="AW158" s="52"/>
      <c r="AX158" s="43"/>
      <c r="AY158" s="1">
        <v>114</v>
      </c>
      <c r="AZ158" s="46"/>
      <c r="BA158" s="46"/>
      <c r="BB158" s="46"/>
      <c r="BC158" s="46"/>
      <c r="BD158" s="46"/>
      <c r="BE158" s="46"/>
      <c r="BF158" s="46"/>
      <c r="BG158" s="46"/>
      <c r="BH158" s="46"/>
      <c r="BI158" s="46"/>
      <c r="BJ158" s="46"/>
      <c r="BK158" s="46"/>
      <c r="BL158" s="46"/>
      <c r="BM158" s="1">
        <v>114</v>
      </c>
      <c r="BN158" s="60"/>
      <c r="BO158" s="60"/>
      <c r="BP158" s="60"/>
      <c r="BQ158" s="60"/>
      <c r="BR158" s="60"/>
      <c r="BS158" s="60"/>
      <c r="BT158" s="60"/>
      <c r="BU158" s="60"/>
      <c r="BV158" s="60"/>
      <c r="BW158" s="60"/>
      <c r="BX158" s="60"/>
      <c r="BY158" s="60"/>
      <c r="BZ158" s="60"/>
    </row>
    <row r="159" spans="1:78">
      <c r="A159" s="58">
        <v>2014</v>
      </c>
      <c r="B159" s="29">
        <f>AVERAGE(K32:K43)</f>
        <v>5.833333333333333</v>
      </c>
      <c r="C159" s="9">
        <f>SUM(N32:N43)</f>
        <v>46405859</v>
      </c>
      <c r="D159" s="9">
        <f>SUM(R32:R43)</f>
        <v>46910409.206748053</v>
      </c>
      <c r="E159" s="9">
        <f t="shared" si="136"/>
        <v>7955290.1142857149</v>
      </c>
      <c r="F159" s="9">
        <f t="shared" si="137"/>
        <v>8041784.435442524</v>
      </c>
      <c r="U159" s="38"/>
      <c r="V159" s="38"/>
      <c r="W159" s="38"/>
      <c r="X159" s="38"/>
      <c r="Y159" s="38"/>
      <c r="Z159" s="38"/>
      <c r="AA159" s="38"/>
      <c r="AB159" s="38"/>
      <c r="AC159" s="38"/>
      <c r="AD159" s="38"/>
      <c r="AE159" s="38"/>
      <c r="AF159" s="38"/>
      <c r="AG159" s="38"/>
      <c r="AH159" s="38"/>
      <c r="AT159" s="1">
        <v>115</v>
      </c>
      <c r="AU159" s="7"/>
      <c r="AV159" s="52"/>
      <c r="AW159" s="52"/>
      <c r="AX159" s="43"/>
      <c r="AY159" s="1">
        <v>115</v>
      </c>
      <c r="AZ159" s="46"/>
      <c r="BA159" s="46"/>
      <c r="BB159" s="46"/>
      <c r="BC159" s="46"/>
      <c r="BD159" s="46"/>
      <c r="BE159" s="46"/>
      <c r="BF159" s="46"/>
      <c r="BG159" s="46"/>
      <c r="BH159" s="46"/>
      <c r="BI159" s="46"/>
      <c r="BJ159" s="46"/>
      <c r="BK159" s="46"/>
      <c r="BL159" s="46"/>
      <c r="BM159" s="1">
        <v>115</v>
      </c>
      <c r="BN159" s="60"/>
      <c r="BO159" s="60"/>
      <c r="BP159" s="60"/>
      <c r="BQ159" s="60"/>
      <c r="BR159" s="60"/>
      <c r="BS159" s="60"/>
      <c r="BT159" s="60"/>
      <c r="BU159" s="60"/>
      <c r="BV159" s="60"/>
      <c r="BW159" s="60"/>
      <c r="BX159" s="60"/>
      <c r="BY159" s="60"/>
      <c r="BZ159" s="60"/>
    </row>
    <row r="160" spans="1:78">
      <c r="A160" s="58">
        <v>2015</v>
      </c>
      <c r="B160" s="29">
        <f>AVERAGE(K44:K55)</f>
        <v>5</v>
      </c>
      <c r="C160" s="9">
        <f>SUM(N44:N55)</f>
        <v>45836987</v>
      </c>
      <c r="D160" s="9">
        <f>SUM(R44:R55)</f>
        <v>46979192.249962829</v>
      </c>
      <c r="E160" s="9">
        <f t="shared" si="136"/>
        <v>9167397.4000000004</v>
      </c>
      <c r="F160" s="9">
        <f t="shared" si="137"/>
        <v>9395838.4499925654</v>
      </c>
      <c r="U160" s="38"/>
      <c r="V160" s="38"/>
      <c r="W160" s="38"/>
      <c r="X160" s="38"/>
      <c r="Y160" s="38"/>
      <c r="Z160" s="38"/>
      <c r="AA160" s="38"/>
      <c r="AB160" s="38"/>
      <c r="AC160" s="38"/>
      <c r="AD160" s="38"/>
      <c r="AE160" s="38"/>
      <c r="AF160" s="38"/>
      <c r="AG160" s="38"/>
      <c r="AH160" s="38"/>
      <c r="AT160" s="1">
        <v>116</v>
      </c>
      <c r="AU160" s="7"/>
      <c r="AV160" s="52"/>
      <c r="AW160" s="52"/>
      <c r="AX160" s="43"/>
      <c r="AY160" s="1">
        <v>116</v>
      </c>
      <c r="AZ160" s="46"/>
      <c r="BA160" s="46"/>
      <c r="BB160" s="46"/>
      <c r="BC160" s="46"/>
      <c r="BD160" s="46"/>
      <c r="BE160" s="46"/>
      <c r="BF160" s="46"/>
      <c r="BG160" s="46"/>
      <c r="BH160" s="46"/>
      <c r="BI160" s="46"/>
      <c r="BJ160" s="46"/>
      <c r="BK160" s="46"/>
      <c r="BL160" s="46"/>
      <c r="BM160" s="1">
        <v>116</v>
      </c>
      <c r="BN160" s="60"/>
      <c r="BO160" s="60"/>
      <c r="BP160" s="60"/>
      <c r="BQ160" s="60"/>
      <c r="BR160" s="60"/>
      <c r="BS160" s="60"/>
      <c r="BT160" s="60"/>
      <c r="BU160" s="60"/>
      <c r="BV160" s="60"/>
      <c r="BW160" s="60"/>
      <c r="BX160" s="60"/>
      <c r="BY160" s="60"/>
      <c r="BZ160" s="60"/>
    </row>
    <row r="161" spans="1:78">
      <c r="A161" s="58">
        <v>2016</v>
      </c>
      <c r="B161" s="29">
        <f>AVERAGE(K56:K67)</f>
        <v>5</v>
      </c>
      <c r="C161" s="9">
        <f>SUM(N56:N67)</f>
        <v>47229394</v>
      </c>
      <c r="D161" s="9">
        <f>SUM(R56:R67)</f>
        <v>48133013.745961688</v>
      </c>
      <c r="E161" s="9">
        <f t="shared" si="136"/>
        <v>9445878.8000000007</v>
      </c>
      <c r="F161" s="9">
        <f t="shared" si="137"/>
        <v>9626602.7491923384</v>
      </c>
      <c r="U161" s="38"/>
      <c r="V161" s="38"/>
      <c r="W161" s="38"/>
      <c r="X161" s="38"/>
      <c r="Y161" s="38"/>
      <c r="Z161" s="38"/>
      <c r="AA161" s="38"/>
      <c r="AB161" s="38"/>
      <c r="AC161" s="38"/>
      <c r="AD161" s="38"/>
      <c r="AE161" s="38"/>
      <c r="AF161" s="38"/>
      <c r="AG161" s="38"/>
      <c r="AH161" s="38"/>
      <c r="AT161" s="1">
        <v>117</v>
      </c>
      <c r="AU161" s="7"/>
      <c r="AV161" s="52"/>
      <c r="AW161" s="52"/>
      <c r="AX161" s="43"/>
      <c r="AY161" s="1">
        <v>117</v>
      </c>
      <c r="AZ161" s="46"/>
      <c r="BA161" s="46"/>
      <c r="BB161" s="46"/>
      <c r="BC161" s="46"/>
      <c r="BD161" s="46"/>
      <c r="BE161" s="46"/>
      <c r="BF161" s="46"/>
      <c r="BG161" s="46"/>
      <c r="BH161" s="46"/>
      <c r="BI161" s="46"/>
      <c r="BJ161" s="46"/>
      <c r="BK161" s="46"/>
      <c r="BL161" s="46"/>
      <c r="BM161" s="1">
        <v>117</v>
      </c>
      <c r="BN161" s="60"/>
      <c r="BO161" s="60"/>
      <c r="BP161" s="60"/>
      <c r="BQ161" s="60"/>
      <c r="BR161" s="60"/>
      <c r="BS161" s="60"/>
      <c r="BT161" s="60"/>
      <c r="BU161" s="60"/>
      <c r="BV161" s="60"/>
      <c r="BW161" s="60"/>
      <c r="BX161" s="60"/>
      <c r="BY161" s="60"/>
      <c r="BZ161" s="60"/>
    </row>
    <row r="162" spans="1:78">
      <c r="A162" s="58">
        <v>2017</v>
      </c>
      <c r="B162" s="29">
        <f>AVERAGE(K68:K79)</f>
        <v>5</v>
      </c>
      <c r="C162" s="9">
        <f>SUM(N68:N79)</f>
        <v>48508095</v>
      </c>
      <c r="D162" s="9">
        <f>SUM(R68:R79)</f>
        <v>48063538.630394675</v>
      </c>
      <c r="E162" s="9">
        <f t="shared" si="136"/>
        <v>9701619</v>
      </c>
      <c r="F162" s="9">
        <f t="shared" si="137"/>
        <v>9612707.726078935</v>
      </c>
      <c r="U162" s="38"/>
      <c r="V162" s="38"/>
      <c r="W162" s="38"/>
      <c r="X162" s="38"/>
      <c r="Y162" s="38"/>
      <c r="Z162" s="38"/>
      <c r="AA162" s="38"/>
      <c r="AB162" s="38"/>
      <c r="AC162" s="38"/>
      <c r="AD162" s="38"/>
      <c r="AE162" s="38"/>
      <c r="AF162" s="38"/>
      <c r="AG162" s="38"/>
      <c r="AH162" s="38"/>
      <c r="AT162" s="1">
        <v>118</v>
      </c>
      <c r="AU162" s="7"/>
      <c r="AV162" s="52"/>
      <c r="AW162" s="52"/>
      <c r="AX162" s="43"/>
      <c r="AY162" s="1">
        <v>118</v>
      </c>
      <c r="AZ162" s="46"/>
      <c r="BA162" s="46"/>
      <c r="BB162" s="46"/>
      <c r="BC162" s="46"/>
      <c r="BD162" s="46"/>
      <c r="BE162" s="46"/>
      <c r="BF162" s="46"/>
      <c r="BG162" s="46"/>
      <c r="BH162" s="46"/>
      <c r="BI162" s="46"/>
      <c r="BJ162" s="46"/>
      <c r="BK162" s="46"/>
      <c r="BL162" s="46"/>
      <c r="BM162" s="1">
        <v>118</v>
      </c>
      <c r="BN162" s="60"/>
      <c r="BO162" s="60"/>
      <c r="BP162" s="60"/>
      <c r="BQ162" s="60"/>
      <c r="BR162" s="60"/>
      <c r="BS162" s="60"/>
      <c r="BT162" s="60"/>
      <c r="BU162" s="60"/>
      <c r="BV162" s="60"/>
      <c r="BW162" s="60"/>
      <c r="BX162" s="60"/>
      <c r="BY162" s="60"/>
      <c r="BZ162" s="60"/>
    </row>
    <row r="163" spans="1:78">
      <c r="A163" s="58">
        <v>2018</v>
      </c>
      <c r="B163" s="29">
        <f>AVERAGE(K80:K91)</f>
        <v>5</v>
      </c>
      <c r="C163" s="9">
        <f>SUM(N80:N91)</f>
        <v>49144474</v>
      </c>
      <c r="D163" s="9">
        <f>SUM(R80:R91)</f>
        <v>49631409.203762516</v>
      </c>
      <c r="E163" s="9">
        <f t="shared" si="136"/>
        <v>9828894.8000000007</v>
      </c>
      <c r="F163" s="9">
        <f t="shared" si="137"/>
        <v>9926281.8407525029</v>
      </c>
      <c r="U163" s="38"/>
      <c r="V163" s="38"/>
      <c r="W163" s="38"/>
      <c r="X163" s="38"/>
      <c r="Y163" s="38"/>
      <c r="Z163" s="38"/>
      <c r="AA163" s="38"/>
      <c r="AB163" s="38"/>
      <c r="AC163" s="38"/>
      <c r="AD163" s="38"/>
      <c r="AE163" s="38"/>
      <c r="AF163" s="38"/>
      <c r="AG163" s="38"/>
      <c r="AH163" s="38"/>
      <c r="AT163" s="1">
        <v>119</v>
      </c>
      <c r="AU163" s="7"/>
      <c r="AV163" s="52"/>
      <c r="AW163" s="52"/>
      <c r="AX163" s="43"/>
      <c r="AY163" s="1">
        <v>119</v>
      </c>
      <c r="AZ163" s="46"/>
      <c r="BA163" s="46"/>
      <c r="BB163" s="46"/>
      <c r="BC163" s="46"/>
      <c r="BD163" s="46"/>
      <c r="BE163" s="46"/>
      <c r="BF163" s="46"/>
      <c r="BG163" s="46"/>
      <c r="BH163" s="46"/>
      <c r="BI163" s="46"/>
      <c r="BJ163" s="46"/>
      <c r="BK163" s="46"/>
      <c r="BL163" s="46"/>
      <c r="BM163" s="1">
        <v>119</v>
      </c>
      <c r="BN163" s="60"/>
      <c r="BO163" s="60"/>
      <c r="BP163" s="60"/>
      <c r="BQ163" s="60"/>
      <c r="BR163" s="60"/>
      <c r="BS163" s="60"/>
      <c r="BT163" s="60"/>
      <c r="BU163" s="60"/>
      <c r="BV163" s="60"/>
      <c r="BW163" s="60"/>
      <c r="BX163" s="60"/>
      <c r="BY163" s="60"/>
      <c r="BZ163" s="60"/>
    </row>
    <row r="164" spans="1:78">
      <c r="A164" s="58">
        <v>2019</v>
      </c>
      <c r="B164" s="29">
        <f>AVERAGE(K92:K103)</f>
        <v>5</v>
      </c>
      <c r="C164" s="9">
        <f>SUM(N92:N103)</f>
        <v>48806963</v>
      </c>
      <c r="D164" s="9">
        <f>SUM(R92:R103)</f>
        <v>48339556.187757947</v>
      </c>
      <c r="E164" s="9">
        <f t="shared" si="136"/>
        <v>9761392.5999999996</v>
      </c>
      <c r="F164" s="9">
        <f t="shared" si="137"/>
        <v>9667911.2375515886</v>
      </c>
      <c r="U164" s="38"/>
      <c r="V164" s="38"/>
      <c r="W164" s="38"/>
      <c r="X164" s="38"/>
      <c r="Y164" s="38"/>
      <c r="Z164" s="38"/>
      <c r="AA164" s="38"/>
      <c r="AB164" s="38"/>
      <c r="AC164" s="38"/>
      <c r="AD164" s="38"/>
      <c r="AE164" s="38"/>
      <c r="AF164" s="38"/>
      <c r="AG164" s="38"/>
      <c r="AH164" s="38"/>
      <c r="AT164" s="1">
        <v>120</v>
      </c>
      <c r="AU164" s="7"/>
      <c r="AV164" s="52"/>
      <c r="AW164" s="52"/>
      <c r="AX164" s="43"/>
      <c r="AY164" s="1">
        <v>120</v>
      </c>
      <c r="AZ164" s="46"/>
      <c r="BA164" s="46"/>
      <c r="BB164" s="46"/>
      <c r="BC164" s="46"/>
      <c r="BD164" s="46"/>
      <c r="BE164" s="46"/>
      <c r="BF164" s="46"/>
      <c r="BG164" s="46"/>
      <c r="BH164" s="46"/>
      <c r="BI164" s="46"/>
      <c r="BJ164" s="46"/>
      <c r="BK164" s="46"/>
      <c r="BL164" s="46"/>
      <c r="BM164" s="1">
        <v>120</v>
      </c>
      <c r="BN164" s="60"/>
      <c r="BO164" s="60"/>
      <c r="BP164" s="60"/>
      <c r="BQ164" s="60"/>
      <c r="BR164" s="60"/>
      <c r="BS164" s="60"/>
      <c r="BT164" s="60"/>
      <c r="BU164" s="60"/>
      <c r="BV164" s="60"/>
      <c r="BW164" s="60"/>
      <c r="BX164" s="60"/>
      <c r="BY164" s="60"/>
      <c r="BZ164" s="60"/>
    </row>
    <row r="165" spans="1:78">
      <c r="A165" s="58">
        <v>2020</v>
      </c>
      <c r="B165" s="29">
        <f>AVERAGE(K104:K115)</f>
        <v>5</v>
      </c>
      <c r="C165" s="9">
        <f>SUM(N104:N115)</f>
        <v>43526679</v>
      </c>
      <c r="D165" s="9">
        <f>SUM(R104:R115)</f>
        <v>43990763.761125788</v>
      </c>
      <c r="E165" s="9">
        <f t="shared" si="136"/>
        <v>8705335.8000000007</v>
      </c>
      <c r="F165" s="9">
        <f t="shared" si="137"/>
        <v>8798152.7522251569</v>
      </c>
      <c r="U165" s="38"/>
      <c r="V165" s="38"/>
      <c r="W165" s="38"/>
      <c r="X165" s="38"/>
      <c r="Y165" s="38"/>
      <c r="Z165" s="38"/>
      <c r="AA165" s="38"/>
      <c r="AB165" s="38"/>
      <c r="AC165" s="38"/>
      <c r="AD165" s="38"/>
      <c r="AE165" s="38"/>
      <c r="AF165" s="38"/>
      <c r="AG165" s="38"/>
      <c r="AH165" s="38"/>
    </row>
    <row r="166" spans="1:78">
      <c r="A166" s="58">
        <v>2021</v>
      </c>
      <c r="B166" s="29">
        <f>AVERAGE(K116:K127)</f>
        <v>5</v>
      </c>
      <c r="C166" s="9">
        <f>SUM(N116:N127)</f>
        <v>41387838</v>
      </c>
      <c r="D166" s="9">
        <f>SUM(R116:R127)</f>
        <v>41871412.844551228</v>
      </c>
      <c r="E166" s="9">
        <f t="shared" si="136"/>
        <v>8277567.5999999996</v>
      </c>
      <c r="F166" s="9">
        <f>D166/B166</f>
        <v>8374282.5689102458</v>
      </c>
      <c r="U166" s="38"/>
      <c r="V166" s="38"/>
      <c r="W166" s="38"/>
      <c r="X166" s="38"/>
      <c r="Y166" s="38"/>
      <c r="Z166" s="38"/>
      <c r="AA166" s="38"/>
      <c r="AB166" s="38"/>
      <c r="AC166" s="38"/>
      <c r="AD166" s="38"/>
      <c r="AE166" s="38"/>
      <c r="AF166" s="38"/>
      <c r="AG166" s="38"/>
      <c r="AH166" s="38"/>
      <c r="BM166" s="53" t="s">
        <v>130</v>
      </c>
      <c r="BN166" s="53" t="s">
        <v>126</v>
      </c>
      <c r="BO166" s="53" t="s">
        <v>97</v>
      </c>
      <c r="BP166" s="53" t="s">
        <v>98</v>
      </c>
      <c r="BQ166" s="53" t="s">
        <v>99</v>
      </c>
      <c r="BR166" s="53" t="s">
        <v>100</v>
      </c>
      <c r="BS166" s="53" t="s">
        <v>101</v>
      </c>
      <c r="BT166" s="53" t="s">
        <v>102</v>
      </c>
      <c r="BU166" s="53" t="s">
        <v>103</v>
      </c>
      <c r="BV166" s="53" t="s">
        <v>104</v>
      </c>
      <c r="BW166" s="53" t="s">
        <v>105</v>
      </c>
      <c r="BX166" s="53" t="s">
        <v>106</v>
      </c>
      <c r="BY166" s="53" t="s">
        <v>107</v>
      </c>
      <c r="BZ166" s="53" t="s">
        <v>108</v>
      </c>
    </row>
    <row r="167" spans="1:78">
      <c r="A167" s="58">
        <v>2022</v>
      </c>
      <c r="B167" s="29">
        <f>AVERAGE(K128:K139)</f>
        <v>5</v>
      </c>
      <c r="C167" s="9">
        <f>SUM(N128:N139)</f>
        <v>46292899</v>
      </c>
      <c r="D167" s="9">
        <f>SUM(R128:R139)</f>
        <v>45923614.676727429</v>
      </c>
      <c r="E167" s="9">
        <f>C167/B167</f>
        <v>9258579.8000000007</v>
      </c>
      <c r="F167" s="9">
        <f>D167/B167</f>
        <v>9184722.9353454858</v>
      </c>
      <c r="U167" s="38"/>
      <c r="V167" s="38"/>
      <c r="W167" s="38"/>
      <c r="X167" s="38"/>
      <c r="Y167" s="38"/>
      <c r="Z167" s="38"/>
      <c r="AA167" s="38"/>
      <c r="AB167" s="38"/>
      <c r="AC167" s="38"/>
      <c r="AD167" s="38"/>
      <c r="AE167" s="38"/>
      <c r="AF167" s="38"/>
      <c r="AG167" s="38"/>
      <c r="AH167" s="38"/>
      <c r="AZ167" s="67"/>
      <c r="BA167" s="67"/>
      <c r="BM167" s="7" t="s">
        <v>113</v>
      </c>
      <c r="BN167" s="7">
        <f>COUNT(BN45:BN164)</f>
        <v>96</v>
      </c>
      <c r="BO167" s="7">
        <f>COUNT(BO45:BO164)</f>
        <v>95</v>
      </c>
      <c r="BP167" s="7">
        <f t="shared" ref="BP167:BZ167" si="138">COUNT(BP45:BP164)</f>
        <v>94</v>
      </c>
      <c r="BQ167" s="7">
        <f t="shared" si="138"/>
        <v>93</v>
      </c>
      <c r="BR167" s="7">
        <f t="shared" si="138"/>
        <v>92</v>
      </c>
      <c r="BS167" s="7">
        <f t="shared" si="138"/>
        <v>91</v>
      </c>
      <c r="BT167" s="7">
        <f>COUNT(BT45:BT164)</f>
        <v>90</v>
      </c>
      <c r="BU167" s="7">
        <f t="shared" si="138"/>
        <v>89</v>
      </c>
      <c r="BV167" s="7">
        <f t="shared" si="138"/>
        <v>88</v>
      </c>
      <c r="BW167" s="7">
        <f t="shared" si="138"/>
        <v>87</v>
      </c>
      <c r="BX167" s="7">
        <f t="shared" si="138"/>
        <v>86</v>
      </c>
      <c r="BY167" s="7">
        <f t="shared" si="138"/>
        <v>85</v>
      </c>
      <c r="BZ167" s="7">
        <f t="shared" si="138"/>
        <v>84</v>
      </c>
    </row>
    <row r="168" spans="1:78">
      <c r="A168" s="31" t="s">
        <v>91</v>
      </c>
      <c r="B168" s="7"/>
      <c r="C168" s="7"/>
      <c r="D168" s="7"/>
      <c r="E168" s="9">
        <f>AVERAGE(E157:E166)</f>
        <v>8868696.7482352927</v>
      </c>
      <c r="F168" s="9">
        <f>AVERAGE(F157:F166)</f>
        <v>8926497.167311715</v>
      </c>
      <c r="U168" s="38"/>
      <c r="V168" s="38"/>
      <c r="W168" s="38"/>
      <c r="X168" s="38"/>
      <c r="Y168" s="38"/>
      <c r="Z168" s="38"/>
      <c r="AA168" s="38"/>
      <c r="AB168" s="38"/>
      <c r="AC168" s="38"/>
      <c r="AD168" s="38"/>
      <c r="AE168" s="38"/>
      <c r="AF168" s="38"/>
      <c r="AG168" s="38"/>
      <c r="AH168" s="38"/>
      <c r="AZ168" s="44"/>
      <c r="BM168" s="7" t="s">
        <v>110</v>
      </c>
      <c r="BN168" s="60">
        <f>SUM(BN45:BN164)/BN167</f>
        <v>410035966.22093266</v>
      </c>
      <c r="BO168" s="60">
        <f>SUM(BO46:BO164)</f>
        <v>2653594452.0644226</v>
      </c>
      <c r="BP168" s="60">
        <f t="shared" ref="BP168:BZ168" si="139">SUM(BP46:BP164)</f>
        <v>1061487836.4260761</v>
      </c>
      <c r="BQ168" s="60">
        <f t="shared" si="139"/>
        <v>-1909273057.1466737</v>
      </c>
      <c r="BR168" s="60">
        <f t="shared" si="139"/>
        <v>-1047046376.8054554</v>
      </c>
      <c r="BS168" s="60">
        <f t="shared" si="139"/>
        <v>2721764542.4827566</v>
      </c>
      <c r="BT168" s="60">
        <f t="shared" si="139"/>
        <v>1489546370.4739933</v>
      </c>
      <c r="BU168" s="60">
        <f t="shared" si="139"/>
        <v>5860621976.1528339</v>
      </c>
      <c r="BV168" s="60">
        <f t="shared" si="139"/>
        <v>2930913247.2021475</v>
      </c>
      <c r="BW168" s="60">
        <f t="shared" si="139"/>
        <v>-2676558713.553606</v>
      </c>
      <c r="BX168" s="60">
        <f t="shared" si="139"/>
        <v>-8446089565.3186131</v>
      </c>
      <c r="BY168" s="60">
        <f t="shared" si="139"/>
        <v>-10235364316.271484</v>
      </c>
      <c r="BZ168" s="60">
        <f t="shared" si="139"/>
        <v>-886853122.18628848</v>
      </c>
    </row>
    <row r="169" spans="1:78">
      <c r="A169" s="31" t="s">
        <v>92</v>
      </c>
      <c r="B169" s="7"/>
      <c r="C169" s="7"/>
      <c r="D169" s="7"/>
      <c r="E169" s="28"/>
      <c r="F169" s="28">
        <f>E168/F168-1</f>
        <v>-6.4751512259572097E-3</v>
      </c>
      <c r="U169" s="38"/>
      <c r="V169" s="38"/>
      <c r="W169" s="38"/>
      <c r="X169" s="38"/>
      <c r="Y169" s="38"/>
      <c r="Z169" s="38"/>
      <c r="AA169" s="38"/>
      <c r="AB169" s="38"/>
      <c r="AC169" s="38"/>
      <c r="AD169" s="38"/>
      <c r="AE169" s="38"/>
      <c r="AF169" s="38"/>
      <c r="AG169" s="38"/>
      <c r="AH169" s="38"/>
      <c r="BM169" s="7" t="s">
        <v>111</v>
      </c>
      <c r="BN169" s="45">
        <f>BN168/BN168</f>
        <v>1</v>
      </c>
      <c r="BO169" s="45">
        <f>(BO168/$BN$167)/$BN$168</f>
        <v>6.7412644628294424E-2</v>
      </c>
      <c r="BP169" s="45">
        <f>(BP168/$BN$167)/$BN$168</f>
        <v>2.6966329477580226E-2</v>
      </c>
      <c r="BQ169" s="45">
        <f t="shared" ref="BQ169:BZ169" si="140">(BQ168/$BN$167)/$BN$168</f>
        <v>-4.8503698822430774E-2</v>
      </c>
      <c r="BR169" s="45">
        <f t="shared" si="140"/>
        <v>-2.6599454658196509E-2</v>
      </c>
      <c r="BS169" s="45">
        <f t="shared" si="140"/>
        <v>6.9144456388782027E-2</v>
      </c>
      <c r="BT169" s="45">
        <f t="shared" si="140"/>
        <v>3.7840846423239087E-2</v>
      </c>
      <c r="BU169" s="45">
        <f t="shared" si="140"/>
        <v>0.14888485551053302</v>
      </c>
      <c r="BV169" s="45">
        <f t="shared" si="140"/>
        <v>7.4457727712042274E-2</v>
      </c>
      <c r="BW169" s="45">
        <f t="shared" si="140"/>
        <v>-6.7996035054709122E-2</v>
      </c>
      <c r="BX169" s="45">
        <f t="shared" si="140"/>
        <v>-0.21456678654216088</v>
      </c>
      <c r="BY169" s="45">
        <f t="shared" si="140"/>
        <v>-0.26002201532986324</v>
      </c>
      <c r="BZ169" s="45">
        <f t="shared" si="140"/>
        <v>-2.2529861078404986E-2</v>
      </c>
    </row>
    <row r="170" spans="1:78">
      <c r="U170" s="38"/>
      <c r="V170" s="38"/>
      <c r="W170" s="38"/>
      <c r="X170" s="38"/>
      <c r="Y170" s="38"/>
      <c r="Z170" s="38"/>
      <c r="AA170" s="38"/>
      <c r="AB170" s="38"/>
      <c r="AC170" s="38"/>
      <c r="AD170" s="38"/>
      <c r="AE170" s="38"/>
      <c r="AF170" s="38"/>
      <c r="AG170" s="38"/>
      <c r="AH170" s="38"/>
      <c r="BM170" s="7" t="s">
        <v>109</v>
      </c>
      <c r="BN170" s="45"/>
      <c r="BO170" s="45">
        <f>(BO169^2/(BO167))*($BN$167*($BN$167+2))</f>
        <v>0.45004551033247314</v>
      </c>
      <c r="BP170" s="45">
        <f>((BP169^2/BP167)+(BO169^2/BO167))*($BN$167*($BN$167+2))</f>
        <v>0.522825690790367</v>
      </c>
      <c r="BQ170" s="45">
        <f>((BQ169^2/BQ167)+(BP169^2/BP167)+(BO169^2/BO167))*($BN$167*($BN$167+2))</f>
        <v>0.76081863256770188</v>
      </c>
      <c r="BR170" s="45">
        <f>((BR169^2/BR167)+(BQ169^2/BQ167)+(BP169^2/BP167)+(BO169^2/BO167))*($BN$167*($BN$167+2))</f>
        <v>0.83317136665652103</v>
      </c>
      <c r="BS170" s="45">
        <f>((BS169^2/BS167)+(BR169^2/BR167)+(BQ169^2/BQ167)+(BP169^2/BP167)+(BO169^2/BO167))*($BN$167*($BN$167+2))</f>
        <v>1.3274486483072472</v>
      </c>
      <c r="BT170" s="45">
        <f>((BT169^2/BT167)+(BS169^2/BS167)+(BR169^2/BR167)+(BQ169^2/BQ167)+(BP169^2/BP167)+(BO169^2/BO167))*($BN$167*($BN$167+2))</f>
        <v>1.4771330285596871</v>
      </c>
      <c r="BU170" s="45">
        <f>((BU169^2/BU167)+(BT169^2/BT167)+(BS169^2/BS167)+(BR169^2/BR167)+(BQ169^2/BQ167)+(BP169^2/BP167)+(BO169^2/BO167))*($BN$167*($BN$167+2))</f>
        <v>3.8203275845741893</v>
      </c>
      <c r="BV170" s="45">
        <f>((BV169^2/BV167)+(BU169^2/BU167)+(BT169^2/BT167)+(BS169^2/BS167)+(BR169^2/BR167)+(BQ169^2/BQ167)+(BP169^2/BP167)+(BO169^2/BO167))*($BN$167*($BN$167+2))</f>
        <v>4.4130265829436235</v>
      </c>
      <c r="BW170" s="45">
        <f>((BW169^2/BW167)+(BV169^2/BV167)+(BU169^2/BU167)+(BT169^2/BT167)+(BS169^2/BS167)+(BR169^2/BR167)+(BQ169^2/BQ167)+(BP169^2/BP167)+(BO169^2/BO167))*($BN$167*($BN$167+2))</f>
        <v>4.9129980662537482</v>
      </c>
      <c r="BX170" s="45">
        <f>((BX169^2/BX167)+(BW169^2/BW167)+(BV169^2/BV167)+(BU169^2/BU167)+(BT169^2/BT167)+(BS169^2/BS167)+(BR169^2/BR167)+(BQ169^2/BQ167)+(BP169^2/BP167)+(BO169^2/BO167))*($BN$167*($BN$167+2))</f>
        <v>9.9494402358487601</v>
      </c>
      <c r="BY170" s="45">
        <f>((BY169^2/BY167)+(BX169^2/BX167)+(BW169^2/BW167)+(BV169^2/BV167)+(BU169^2/BU167)+(BT169^2/BT167)+(BS169^2/BS167)+(BR169^2/BR167)+(BQ169^2/BQ167)+(BP169^2/BP167)+(BO169^2/BO167))*($BN$167*($BN$167+2))</f>
        <v>17.432834436742453</v>
      </c>
      <c r="BZ170" s="45">
        <f>((BZ169^2/BZ167)+(BY169^2/BY167)+(BX169^2/BX167)+(BW169^2/BW167)+(BV169^2/BV167)+(BU169^2/BU167)+(BT169^2/BT167)+(BS169^2/BS167)+(BR169^2/BR167)+(BQ169^2/BQ167)+(BP169^2/BP167)+(BO169^2/BO167))*($BN$167*($BN$167+2))</f>
        <v>17.489685036446222</v>
      </c>
    </row>
    <row r="171" spans="1:78">
      <c r="U171" s="38"/>
      <c r="V171" s="38"/>
      <c r="W171" s="38"/>
      <c r="X171" s="38"/>
      <c r="Y171" s="38"/>
      <c r="Z171" s="38"/>
      <c r="AA171" s="38"/>
      <c r="AB171" s="38"/>
      <c r="AC171" s="38"/>
      <c r="AD171" s="38"/>
      <c r="AE171" s="38"/>
      <c r="AF171" s="38"/>
      <c r="AG171" s="38"/>
      <c r="AH171" s="38"/>
      <c r="BM171" s="7" t="s">
        <v>112</v>
      </c>
      <c r="BN171" s="45"/>
      <c r="BO171" s="45">
        <f>_xlfn.CHISQ.DIST.RT(BO170,BO173)</f>
        <v>0.50231334302340969</v>
      </c>
      <c r="BP171" s="45">
        <f>_xlfn.CHISQ.DIST.RT(BP170,BP173)</f>
        <v>0.76996297831923421</v>
      </c>
      <c r="BQ171" s="45">
        <f t="shared" ref="BQ171:BZ171" si="141">_xlfn.CHISQ.DIST.RT(BQ170,BQ173)</f>
        <v>0.8588138750955292</v>
      </c>
      <c r="BR171" s="45">
        <f t="shared" si="141"/>
        <v>0.93394646965078532</v>
      </c>
      <c r="BS171" s="45">
        <f t="shared" si="141"/>
        <v>0.93208205030624613</v>
      </c>
      <c r="BT171" s="45">
        <f t="shared" si="141"/>
        <v>0.96099903616653704</v>
      </c>
      <c r="BU171" s="45">
        <f t="shared" si="141"/>
        <v>0.80022405728920043</v>
      </c>
      <c r="BV171" s="45">
        <f t="shared" si="141"/>
        <v>0.81807014440989922</v>
      </c>
      <c r="BW171" s="45">
        <f t="shared" si="141"/>
        <v>0.84182550129368805</v>
      </c>
      <c r="BX171" s="45">
        <f t="shared" si="141"/>
        <v>0.44494023596654686</v>
      </c>
      <c r="BY171" s="45">
        <f t="shared" si="141"/>
        <v>9.570849997493118E-2</v>
      </c>
      <c r="BZ171" s="45">
        <f t="shared" si="141"/>
        <v>0.13208674145908283</v>
      </c>
    </row>
    <row r="172" spans="1:78">
      <c r="B172" s="38"/>
      <c r="C172" s="38"/>
      <c r="D172" s="38"/>
      <c r="E172" s="38"/>
      <c r="F172" s="38"/>
      <c r="G172" s="38"/>
      <c r="H172" s="38"/>
      <c r="I172" s="38"/>
      <c r="J172" s="38"/>
      <c r="K172" s="38"/>
      <c r="L172" s="38"/>
      <c r="M172" s="38"/>
      <c r="N172" s="38"/>
      <c r="U172" s="38"/>
      <c r="V172" s="38"/>
      <c r="W172" s="38"/>
      <c r="X172" s="38"/>
      <c r="Y172" s="38"/>
      <c r="Z172" s="38"/>
      <c r="AA172" s="38"/>
      <c r="AB172" s="38"/>
      <c r="AC172" s="38"/>
      <c r="AD172" s="38"/>
      <c r="AE172" s="38"/>
      <c r="AF172" s="38"/>
      <c r="AG172" s="38"/>
      <c r="AH172" s="38"/>
      <c r="BM172" s="7" t="s">
        <v>127</v>
      </c>
      <c r="BN172" s="46">
        <f>AVERAGE(AZ45:AZ164)</f>
        <v>1.2732925824820995E-10</v>
      </c>
      <c r="BO172" s="7"/>
      <c r="BP172" s="7"/>
      <c r="BQ172" s="7"/>
      <c r="BR172" s="7"/>
      <c r="BS172" s="7"/>
      <c r="BT172" s="7"/>
      <c r="BU172" s="7"/>
      <c r="BV172" s="7"/>
      <c r="BW172" s="7"/>
      <c r="BX172" s="7"/>
      <c r="BY172" s="7"/>
      <c r="BZ172" s="7"/>
    </row>
    <row r="173" spans="1:78">
      <c r="B173" s="38"/>
      <c r="C173" s="38"/>
      <c r="D173" s="38"/>
      <c r="E173" s="38"/>
      <c r="F173" s="38"/>
      <c r="G173" s="38"/>
      <c r="H173" s="38"/>
      <c r="I173" s="38"/>
      <c r="J173" s="38"/>
      <c r="K173" s="38"/>
      <c r="L173" s="38"/>
      <c r="M173" s="38"/>
      <c r="N173" s="38"/>
      <c r="U173" s="38"/>
      <c r="V173" s="38"/>
      <c r="W173" s="38"/>
      <c r="X173" s="38"/>
      <c r="Y173" s="38"/>
      <c r="Z173" s="38"/>
      <c r="AA173" s="38"/>
      <c r="AB173" s="38"/>
      <c r="AC173" s="38"/>
      <c r="AD173" s="38"/>
      <c r="AE173" s="38"/>
      <c r="AF173" s="38"/>
      <c r="AG173" s="38"/>
      <c r="AH173" s="38"/>
      <c r="BM173" s="7" t="s">
        <v>131</v>
      </c>
      <c r="BN173" s="7">
        <v>0</v>
      </c>
      <c r="BO173" s="7">
        <v>1</v>
      </c>
      <c r="BP173" s="7">
        <v>2</v>
      </c>
      <c r="BQ173" s="7">
        <v>3</v>
      </c>
      <c r="BR173" s="7">
        <v>4</v>
      </c>
      <c r="BS173" s="7">
        <v>5</v>
      </c>
      <c r="BT173" s="7">
        <v>6</v>
      </c>
      <c r="BU173" s="7">
        <v>7</v>
      </c>
      <c r="BV173" s="7">
        <v>8</v>
      </c>
      <c r="BW173" s="7">
        <v>9</v>
      </c>
      <c r="BX173" s="7">
        <v>10</v>
      </c>
      <c r="BY173" s="7">
        <v>11</v>
      </c>
      <c r="BZ173" s="7">
        <v>12</v>
      </c>
    </row>
    <row r="174" spans="1:78">
      <c r="B174" s="38"/>
      <c r="C174" s="38"/>
      <c r="D174" s="38"/>
      <c r="E174" s="38"/>
      <c r="F174" s="38"/>
      <c r="G174" s="38"/>
      <c r="H174" s="38"/>
      <c r="I174" s="38"/>
      <c r="J174" s="38"/>
      <c r="K174" s="38"/>
      <c r="L174" s="38"/>
      <c r="M174" s="38"/>
      <c r="N174" s="38"/>
      <c r="U174" s="38"/>
      <c r="V174" s="38"/>
      <c r="W174" s="38"/>
      <c r="X174" s="38"/>
      <c r="Y174" s="38"/>
      <c r="Z174" s="38"/>
      <c r="AA174" s="38"/>
      <c r="AB174" s="38"/>
      <c r="AC174" s="38"/>
      <c r="AD174" s="38"/>
      <c r="AE174" s="38"/>
      <c r="AF174" s="38"/>
      <c r="AG174" s="38"/>
      <c r="AH174" s="38"/>
    </row>
    <row r="175" spans="1:78">
      <c r="B175" s="38"/>
      <c r="C175" s="38"/>
      <c r="D175" s="38"/>
      <c r="E175" s="38"/>
      <c r="F175" s="38"/>
      <c r="G175" s="38"/>
      <c r="H175" s="38"/>
      <c r="I175" s="38"/>
      <c r="J175" s="38"/>
      <c r="K175" s="38"/>
      <c r="L175" s="38"/>
      <c r="M175" s="38"/>
      <c r="N175" s="38"/>
      <c r="U175" s="38"/>
      <c r="V175" s="38"/>
      <c r="W175" s="38"/>
      <c r="X175" s="38"/>
      <c r="Y175" s="38"/>
      <c r="Z175" s="38"/>
      <c r="AA175" s="38"/>
      <c r="AB175" s="38"/>
      <c r="AC175" s="38"/>
      <c r="AD175" s="38"/>
      <c r="AE175" s="38"/>
      <c r="AF175" s="38"/>
      <c r="AG175" s="38"/>
      <c r="AH175" s="38"/>
    </row>
    <row r="176" spans="1:78">
      <c r="B176" s="38"/>
      <c r="C176" s="38"/>
      <c r="D176" s="38"/>
      <c r="E176" s="38"/>
      <c r="F176" s="38"/>
      <c r="G176" s="38"/>
      <c r="H176" s="38"/>
      <c r="I176" s="38"/>
      <c r="J176" s="38"/>
      <c r="K176" s="38"/>
      <c r="L176" s="38"/>
      <c r="M176" s="38"/>
      <c r="N176" s="38"/>
      <c r="U176" s="38"/>
      <c r="V176" s="38"/>
      <c r="W176" s="38"/>
      <c r="X176" s="38"/>
      <c r="Y176" s="38"/>
      <c r="Z176" s="38"/>
      <c r="AA176" s="38"/>
      <c r="AB176" s="38"/>
      <c r="AC176" s="38"/>
      <c r="AD176" s="38"/>
      <c r="AE176" s="38"/>
      <c r="AF176" s="38"/>
      <c r="AG176" s="38"/>
      <c r="AH176" s="38"/>
    </row>
    <row r="177" spans="2:34">
      <c r="B177" s="38"/>
      <c r="C177" s="38"/>
      <c r="D177" s="38"/>
      <c r="E177" s="38"/>
      <c r="F177" s="38"/>
      <c r="G177" s="38"/>
      <c r="H177" s="38"/>
      <c r="I177" s="38"/>
      <c r="J177" s="38"/>
      <c r="K177" s="38"/>
      <c r="L177" s="38"/>
      <c r="M177" s="38"/>
      <c r="N177" s="38"/>
      <c r="U177" s="38"/>
      <c r="V177" s="38"/>
      <c r="W177" s="38"/>
      <c r="X177" s="38"/>
      <c r="Y177" s="38"/>
      <c r="Z177" s="38"/>
      <c r="AA177" s="38"/>
      <c r="AB177" s="38"/>
      <c r="AC177" s="38"/>
      <c r="AD177" s="38"/>
      <c r="AE177" s="38"/>
      <c r="AF177" s="38"/>
      <c r="AG177" s="38"/>
      <c r="AH177" s="38"/>
    </row>
    <row r="178" spans="2:34">
      <c r="B178" s="38"/>
      <c r="C178" s="38"/>
      <c r="D178" s="38"/>
      <c r="E178" s="38"/>
      <c r="F178" s="38"/>
      <c r="G178" s="38"/>
      <c r="H178" s="38"/>
      <c r="I178" s="38"/>
      <c r="J178" s="38"/>
      <c r="K178" s="38"/>
      <c r="L178" s="38"/>
      <c r="M178" s="38"/>
      <c r="N178" s="38"/>
    </row>
    <row r="179" spans="2:34">
      <c r="B179" s="38"/>
      <c r="C179" s="38"/>
      <c r="D179" s="38"/>
      <c r="E179" s="38"/>
      <c r="F179" s="38"/>
      <c r="G179" s="38"/>
      <c r="H179" s="38"/>
      <c r="I179" s="38"/>
      <c r="J179" s="38"/>
      <c r="K179" s="38"/>
      <c r="L179" s="38"/>
      <c r="M179" s="38"/>
      <c r="N179" s="38"/>
    </row>
    <row r="180" spans="2:34">
      <c r="B180" s="38"/>
      <c r="C180" s="38"/>
      <c r="D180" s="38"/>
      <c r="E180" s="38"/>
      <c r="F180" s="38"/>
      <c r="G180" s="38"/>
      <c r="H180" s="38"/>
      <c r="I180" s="38"/>
      <c r="J180" s="38"/>
      <c r="K180" s="38"/>
      <c r="L180" s="38"/>
      <c r="M180" s="38"/>
      <c r="N180" s="38"/>
    </row>
    <row r="181" spans="2:34">
      <c r="B181" s="38"/>
      <c r="C181" s="38"/>
      <c r="D181" s="38"/>
      <c r="E181" s="38"/>
      <c r="F181" s="38"/>
      <c r="G181" s="38"/>
      <c r="H181" s="38"/>
      <c r="I181" s="38"/>
      <c r="J181" s="38"/>
      <c r="K181" s="38"/>
      <c r="L181" s="38"/>
      <c r="M181" s="38"/>
      <c r="N181" s="38"/>
    </row>
    <row r="182" spans="2:34">
      <c r="B182" s="38"/>
      <c r="C182" s="38"/>
      <c r="D182" s="38"/>
      <c r="E182" s="38"/>
      <c r="F182" s="38"/>
      <c r="G182" s="38"/>
      <c r="H182" s="38"/>
      <c r="I182" s="38"/>
      <c r="J182" s="38"/>
      <c r="K182" s="38"/>
      <c r="L182" s="38"/>
      <c r="M182" s="38"/>
      <c r="N182" s="38"/>
    </row>
    <row r="183" spans="2:34">
      <c r="B183" s="38"/>
      <c r="C183" s="38"/>
      <c r="D183" s="38"/>
      <c r="E183" s="38"/>
      <c r="F183" s="38"/>
      <c r="G183" s="38"/>
      <c r="H183" s="38"/>
      <c r="I183" s="38"/>
      <c r="J183" s="38"/>
      <c r="K183" s="38"/>
      <c r="L183" s="38"/>
      <c r="M183" s="38"/>
      <c r="N183" s="38"/>
    </row>
    <row r="184" spans="2:34">
      <c r="B184" s="38"/>
      <c r="C184" s="38"/>
      <c r="D184" s="38"/>
      <c r="E184" s="38"/>
      <c r="F184" s="38"/>
      <c r="G184" s="38"/>
      <c r="H184" s="38"/>
      <c r="I184" s="38"/>
      <c r="J184" s="38"/>
      <c r="K184" s="38"/>
      <c r="L184" s="38"/>
      <c r="M184" s="38"/>
      <c r="N184" s="38"/>
    </row>
    <row r="185" spans="2:34">
      <c r="B185" s="38"/>
      <c r="C185" s="38"/>
      <c r="D185" s="38"/>
      <c r="E185" s="38"/>
      <c r="F185" s="38"/>
      <c r="G185" s="38"/>
      <c r="H185" s="38"/>
      <c r="I185" s="38"/>
      <c r="J185" s="38"/>
      <c r="K185" s="38"/>
      <c r="L185" s="38"/>
      <c r="M185" s="38"/>
      <c r="N185" s="38"/>
    </row>
    <row r="186" spans="2:34">
      <c r="B186" s="38"/>
      <c r="C186" s="38"/>
      <c r="D186" s="38"/>
      <c r="E186" s="38"/>
      <c r="F186" s="38"/>
      <c r="G186" s="38"/>
      <c r="H186" s="38"/>
      <c r="I186" s="38"/>
      <c r="J186" s="38"/>
      <c r="K186" s="38"/>
      <c r="L186" s="38"/>
      <c r="M186" s="38"/>
      <c r="N186" s="38"/>
    </row>
    <row r="187" spans="2:34">
      <c r="B187" s="38"/>
      <c r="C187" s="38"/>
      <c r="D187" s="38"/>
      <c r="E187" s="38"/>
      <c r="F187" s="38"/>
      <c r="G187" s="38"/>
      <c r="H187" s="38"/>
      <c r="I187" s="38"/>
      <c r="J187" s="38"/>
      <c r="K187" s="38"/>
      <c r="L187" s="38"/>
      <c r="M187" s="38"/>
      <c r="N187" s="38"/>
    </row>
    <row r="188" spans="2:34">
      <c r="B188" s="38"/>
      <c r="C188" s="38"/>
      <c r="D188" s="38"/>
      <c r="E188" s="38"/>
      <c r="F188" s="38"/>
      <c r="G188" s="38"/>
      <c r="H188" s="38"/>
      <c r="I188" s="38"/>
      <c r="J188" s="38"/>
      <c r="K188" s="38"/>
      <c r="L188" s="38"/>
      <c r="M188" s="38"/>
      <c r="N188" s="38"/>
    </row>
    <row r="189" spans="2:34">
      <c r="B189" s="38"/>
      <c r="C189" s="38"/>
      <c r="D189" s="38"/>
      <c r="E189" s="38"/>
      <c r="F189" s="38"/>
      <c r="G189" s="38"/>
      <c r="H189" s="38"/>
      <c r="I189" s="38"/>
      <c r="J189" s="38"/>
      <c r="K189" s="38"/>
      <c r="L189" s="38"/>
      <c r="M189" s="38"/>
      <c r="N189" s="38"/>
    </row>
  </sheetData>
  <phoneticPr fontId="6" type="noConversion"/>
  <conditionalFormatting sqref="BO171:BZ171">
    <cfRule type="cellIs" dxfId="3" priority="1" operator="lessThan">
      <formula>0.05</formula>
    </cfRule>
  </conditionalFormatting>
  <pageMargins left="0.7" right="0.7" top="0.75" bottom="0.75" header="0.3" footer="0.3"/>
  <pageSetup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B4AA8-BAC5-48E8-A18D-FCF48E688AD2}">
  <sheetPr>
    <tabColor rgb="FF002060"/>
  </sheetPr>
  <dimension ref="A1:CE189"/>
  <sheetViews>
    <sheetView zoomScale="80" zoomScaleNormal="80" workbookViewId="0">
      <pane xSplit="1" ySplit="7" topLeftCell="B8" activePane="bottomRight" state="frozen"/>
      <selection pane="topRight" activeCell="B1" sqref="B1"/>
      <selection pane="bottomLeft" activeCell="A8" sqref="A8"/>
      <selection pane="bottomRight" activeCell="B8" sqref="B8"/>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71" max="83" width="16.140625" customWidth="1"/>
  </cols>
  <sheetData>
    <row r="1" spans="1:41">
      <c r="A1" s="13" t="s">
        <v>93</v>
      </c>
      <c r="B1" s="13"/>
    </row>
    <row r="2" spans="1:41" ht="30">
      <c r="A2" s="34" t="s">
        <v>54</v>
      </c>
      <c r="B2" s="35" t="s">
        <v>9</v>
      </c>
      <c r="D2" s="75" t="str">
        <f>'WA Sch. 1-2'!D2</f>
        <v>Normal Period</v>
      </c>
      <c r="E2" s="75" t="str">
        <f>'WA Sch. 1-2'!E2</f>
        <v>2003-2022</v>
      </c>
    </row>
    <row r="3" spans="1:41">
      <c r="A3" s="36" t="s">
        <v>7</v>
      </c>
      <c r="B3" s="37">
        <f>AO24</f>
        <v>7.5246234646090981E-2</v>
      </c>
    </row>
    <row r="4" spans="1:41">
      <c r="A4" s="36" t="s">
        <v>8</v>
      </c>
      <c r="B4" s="37">
        <f>AO25</f>
        <v>1.7011318121979209E-5</v>
      </c>
    </row>
    <row r="6" spans="1:41">
      <c r="A6" s="13" t="s">
        <v>159</v>
      </c>
      <c r="B6" s="12"/>
      <c r="C6" s="12"/>
      <c r="D6" s="12"/>
      <c r="E6" s="12"/>
      <c r="F6" s="12"/>
      <c r="G6" s="12"/>
      <c r="H6" s="12"/>
      <c r="I6" s="12"/>
      <c r="J6" s="12"/>
      <c r="K6" s="12"/>
      <c r="L6" s="12"/>
      <c r="M6" s="12"/>
      <c r="N6" s="12"/>
      <c r="O6" s="12"/>
      <c r="P6" s="12"/>
      <c r="Q6" s="12"/>
      <c r="R6" s="12"/>
      <c r="U6" s="13" t="s">
        <v>158</v>
      </c>
      <c r="V6" s="12"/>
      <c r="W6" s="12"/>
      <c r="X6" s="12"/>
      <c r="Y6" s="12"/>
      <c r="Z6" s="12"/>
      <c r="AA6" s="12"/>
      <c r="AB6" s="12"/>
      <c r="AC6" s="12"/>
      <c r="AD6" s="12"/>
      <c r="AE6" s="12"/>
      <c r="AF6" s="12"/>
      <c r="AG6" s="12"/>
      <c r="AH6" s="12"/>
      <c r="AI6" s="12"/>
      <c r="AJ6" s="12"/>
      <c r="AK6" s="12"/>
      <c r="AL6" s="12"/>
    </row>
    <row r="7" spans="1:41">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4" t="s">
        <v>53</v>
      </c>
      <c r="Y7" s="11" t="s">
        <v>18</v>
      </c>
      <c r="Z7" s="11" t="s">
        <v>19</v>
      </c>
      <c r="AA7" s="11" t="s">
        <v>20</v>
      </c>
      <c r="AB7" s="11" t="s">
        <v>21</v>
      </c>
      <c r="AC7" s="11" t="s">
        <v>22</v>
      </c>
      <c r="AD7" s="11" t="s">
        <v>23</v>
      </c>
      <c r="AE7" s="11" t="s">
        <v>24</v>
      </c>
      <c r="AF7" s="11" t="s">
        <v>25</v>
      </c>
      <c r="AG7" s="11" t="s">
        <v>26</v>
      </c>
      <c r="AH7" s="11" t="s">
        <v>27</v>
      </c>
      <c r="AI7" s="11" t="s">
        <v>28</v>
      </c>
      <c r="AJ7" s="11" t="s">
        <v>162</v>
      </c>
      <c r="AK7" s="11" t="s">
        <v>219</v>
      </c>
      <c r="AL7" s="4" t="str">
        <f t="shared" ref="AL7" si="0">O7</f>
        <v>AC.UPC</v>
      </c>
      <c r="AN7" t="s">
        <v>29</v>
      </c>
    </row>
    <row r="8" spans="1:41" ht="15.75" thickBot="1">
      <c r="A8" s="2">
        <v>40909</v>
      </c>
      <c r="B8" s="16">
        <f>'WA Sch. 1-2'!B9</f>
        <v>1095.1500000000001</v>
      </c>
      <c r="C8" s="8">
        <f>'WA Sch. 1-2'!C9</f>
        <v>1199353.5225000002</v>
      </c>
      <c r="D8" s="16">
        <f>'WA Sch. 1-2'!D9</f>
        <v>0</v>
      </c>
      <c r="E8" s="74">
        <f>'WA Sch. 1-2'!E9</f>
        <v>1086</v>
      </c>
      <c r="F8" s="8">
        <f>E8^2</f>
        <v>1179396</v>
      </c>
      <c r="G8" s="8">
        <f>'WA Sch. 1-2'!G9</f>
        <v>0</v>
      </c>
      <c r="H8" s="8">
        <f>B8-E8</f>
        <v>9.1500000000000909</v>
      </c>
      <c r="I8" s="8">
        <f t="shared" ref="I8:J39" si="1">C8-F8</f>
        <v>19957.522500000196</v>
      </c>
      <c r="J8" s="8">
        <f t="shared" si="1"/>
        <v>0</v>
      </c>
      <c r="K8" s="9">
        <v>74181</v>
      </c>
      <c r="L8" s="9">
        <v>8864152</v>
      </c>
      <c r="M8" s="9">
        <v>-203542</v>
      </c>
      <c r="N8" s="9">
        <f>L8+M8</f>
        <v>8660610</v>
      </c>
      <c r="O8" s="9">
        <f>N8/K8</f>
        <v>116.74970679823674</v>
      </c>
      <c r="P8" s="8">
        <f>$B$3*H8+$B$4*I8</f>
        <v>1.0280068111858005</v>
      </c>
      <c r="Q8" s="8">
        <f>P8+O8</f>
        <v>117.77771360942255</v>
      </c>
      <c r="R8" s="9">
        <f t="shared" ref="R8:R71" si="2">Q8*K8</f>
        <v>8736868.5732605737</v>
      </c>
      <c r="S8" s="21"/>
      <c r="U8" s="2">
        <v>41275</v>
      </c>
      <c r="V8" s="8">
        <f>E20</f>
        <v>1249.5</v>
      </c>
      <c r="W8" s="8">
        <f>F20</f>
        <v>1561250.25</v>
      </c>
      <c r="X8" s="7">
        <v>1</v>
      </c>
      <c r="Y8" s="7">
        <v>1</v>
      </c>
      <c r="Z8" s="7">
        <v>0</v>
      </c>
      <c r="AA8" s="7">
        <v>0</v>
      </c>
      <c r="AB8" s="7">
        <v>0</v>
      </c>
      <c r="AC8" s="7">
        <v>0</v>
      </c>
      <c r="AD8" s="7">
        <v>0</v>
      </c>
      <c r="AE8" s="7">
        <v>0</v>
      </c>
      <c r="AF8" s="7">
        <v>0</v>
      </c>
      <c r="AG8" s="7">
        <v>0</v>
      </c>
      <c r="AH8" s="7">
        <v>0</v>
      </c>
      <c r="AI8" s="7">
        <v>0</v>
      </c>
      <c r="AJ8" s="7">
        <v>0</v>
      </c>
      <c r="AK8" s="7">
        <v>0</v>
      </c>
      <c r="AL8" s="8">
        <f>O20</f>
        <v>130.60006154340147</v>
      </c>
    </row>
    <row r="9" spans="1:41">
      <c r="A9" s="2">
        <v>40940</v>
      </c>
      <c r="B9" s="16">
        <f>'WA Sch. 1-2'!B10</f>
        <v>932.76424999999995</v>
      </c>
      <c r="C9" s="8">
        <f>'WA Sch. 1-2'!C10</f>
        <v>870049.14607806236</v>
      </c>
      <c r="D9" s="16">
        <f>'WA Sch. 1-2'!D10</f>
        <v>0</v>
      </c>
      <c r="E9" s="74">
        <f>'WA Sch. 1-2'!E10</f>
        <v>937.5</v>
      </c>
      <c r="F9" s="8">
        <f t="shared" ref="F9:F72" si="3">E9^2</f>
        <v>878906.25</v>
      </c>
      <c r="G9" s="8">
        <f>'WA Sch. 1-2'!G10</f>
        <v>0</v>
      </c>
      <c r="H9" s="8">
        <f t="shared" ref="H9:J40" si="4">B9-E9</f>
        <v>-4.7357500000000528</v>
      </c>
      <c r="I9" s="8">
        <f t="shared" si="1"/>
        <v>-8857.1039219376398</v>
      </c>
      <c r="J9" s="8">
        <f t="shared" si="1"/>
        <v>0</v>
      </c>
      <c r="K9" s="9">
        <v>74132</v>
      </c>
      <c r="L9" s="9">
        <v>8009488</v>
      </c>
      <c r="M9" s="9">
        <v>-963249</v>
      </c>
      <c r="N9" s="9">
        <f t="shared" ref="N9:N72" si="5">L9+M9</f>
        <v>7046239</v>
      </c>
      <c r="O9" s="9">
        <f t="shared" ref="O9:O72" si="6">N9/K9</f>
        <v>95.0498974801705</v>
      </c>
      <c r="P9" s="8">
        <f t="shared" ref="P9:P72" si="7">$B$3*H9+$B$4*I9</f>
        <v>-0.50701836818074031</v>
      </c>
      <c r="Q9" s="8">
        <f t="shared" ref="Q9:Q72" si="8">P9+O9</f>
        <v>94.542879111989762</v>
      </c>
      <c r="R9" s="9">
        <f t="shared" si="2"/>
        <v>7008652.714330025</v>
      </c>
      <c r="S9" s="21"/>
      <c r="U9" s="2">
        <v>41306</v>
      </c>
      <c r="V9" s="8">
        <f t="shared" ref="V9:W9" si="9">E21</f>
        <v>873.5</v>
      </c>
      <c r="W9" s="8">
        <f t="shared" si="9"/>
        <v>763002.25</v>
      </c>
      <c r="X9" s="7">
        <v>2</v>
      </c>
      <c r="Y9" s="7">
        <v>0</v>
      </c>
      <c r="Z9" s="7">
        <v>1</v>
      </c>
      <c r="AA9" s="7">
        <v>0</v>
      </c>
      <c r="AB9" s="7">
        <v>0</v>
      </c>
      <c r="AC9" s="7">
        <v>0</v>
      </c>
      <c r="AD9" s="7">
        <v>0</v>
      </c>
      <c r="AE9" s="7">
        <v>0</v>
      </c>
      <c r="AF9" s="7">
        <v>0</v>
      </c>
      <c r="AG9" s="7">
        <v>0</v>
      </c>
      <c r="AH9" s="7">
        <v>0</v>
      </c>
      <c r="AI9" s="7">
        <v>0</v>
      </c>
      <c r="AJ9" s="7">
        <v>0</v>
      </c>
      <c r="AK9" s="7">
        <v>0</v>
      </c>
      <c r="AL9" s="8">
        <f t="shared" ref="AL9:AL72" si="10">O21</f>
        <v>82.353582221271367</v>
      </c>
      <c r="AN9" s="20" t="s">
        <v>30</v>
      </c>
      <c r="AO9" s="20"/>
    </row>
    <row r="10" spans="1:41">
      <c r="A10" s="2">
        <v>40969</v>
      </c>
      <c r="B10" s="16">
        <f>'WA Sch. 1-2'!B11</f>
        <v>767.35</v>
      </c>
      <c r="C10" s="8">
        <f>'WA Sch. 1-2'!C11</f>
        <v>588826.02250000008</v>
      </c>
      <c r="D10" s="16">
        <f>'WA Sch. 1-2'!D11</f>
        <v>0</v>
      </c>
      <c r="E10" s="74">
        <f>'WA Sch. 1-2'!E11</f>
        <v>817.5</v>
      </c>
      <c r="F10" s="8">
        <f t="shared" si="3"/>
        <v>668306.25</v>
      </c>
      <c r="G10" s="8">
        <f>'WA Sch. 1-2'!G11</f>
        <v>0</v>
      </c>
      <c r="H10" s="8">
        <f t="shared" si="4"/>
        <v>-50.149999999999977</v>
      </c>
      <c r="I10" s="8">
        <f t="shared" si="1"/>
        <v>-79480.227499999921</v>
      </c>
      <c r="J10" s="8">
        <f t="shared" si="1"/>
        <v>0</v>
      </c>
      <c r="K10" s="9">
        <v>74117</v>
      </c>
      <c r="L10" s="9">
        <v>7274473</v>
      </c>
      <c r="M10" s="9">
        <v>-962129</v>
      </c>
      <c r="N10" s="9">
        <f t="shared" si="5"/>
        <v>6312344</v>
      </c>
      <c r="O10" s="9">
        <f t="shared" si="6"/>
        <v>85.167289555702467</v>
      </c>
      <c r="P10" s="8">
        <f t="shared" si="7"/>
        <v>-5.1256621019112405</v>
      </c>
      <c r="Q10" s="8">
        <f t="shared" si="8"/>
        <v>80.041627453791222</v>
      </c>
      <c r="R10" s="9">
        <f t="shared" si="2"/>
        <v>5932445.3019926436</v>
      </c>
      <c r="S10" s="21"/>
      <c r="U10" s="2">
        <v>41334</v>
      </c>
      <c r="V10" s="8">
        <f t="shared" ref="V10:W10" si="11">E22</f>
        <v>738</v>
      </c>
      <c r="W10" s="8">
        <f t="shared" si="11"/>
        <v>544644</v>
      </c>
      <c r="X10" s="7">
        <v>3</v>
      </c>
      <c r="Y10" s="7">
        <v>0</v>
      </c>
      <c r="Z10" s="7">
        <v>0</v>
      </c>
      <c r="AA10" s="7">
        <v>1</v>
      </c>
      <c r="AB10" s="7">
        <v>0</v>
      </c>
      <c r="AC10" s="7">
        <v>0</v>
      </c>
      <c r="AD10" s="7">
        <v>0</v>
      </c>
      <c r="AE10" s="7">
        <v>0</v>
      </c>
      <c r="AF10" s="7">
        <v>0</v>
      </c>
      <c r="AG10" s="7">
        <v>0</v>
      </c>
      <c r="AH10" s="7">
        <v>0</v>
      </c>
      <c r="AI10" s="7">
        <v>0</v>
      </c>
      <c r="AJ10" s="7">
        <v>0</v>
      </c>
      <c r="AK10" s="7">
        <v>0</v>
      </c>
      <c r="AL10" s="8">
        <f t="shared" si="10"/>
        <v>80.902936531306054</v>
      </c>
      <c r="AN10" s="17" t="s">
        <v>31</v>
      </c>
      <c r="AO10" s="17">
        <v>0.99717066214100247</v>
      </c>
    </row>
    <row r="11" spans="1:41">
      <c r="A11" s="2">
        <v>41000</v>
      </c>
      <c r="B11" s="16">
        <f>'WA Sch. 1-2'!B12</f>
        <v>547.15</v>
      </c>
      <c r="C11" s="8">
        <f>'WA Sch. 1-2'!C12</f>
        <v>299373.1225</v>
      </c>
      <c r="D11" s="16">
        <f>'WA Sch. 1-2'!D12</f>
        <v>0.375</v>
      </c>
      <c r="E11" s="74">
        <f>'WA Sch. 1-2'!E12</f>
        <v>502.5</v>
      </c>
      <c r="F11" s="8">
        <f t="shared" si="3"/>
        <v>252506.25</v>
      </c>
      <c r="G11" s="8">
        <f>'WA Sch. 1-2'!G12</f>
        <v>1.5</v>
      </c>
      <c r="H11" s="8">
        <f t="shared" si="4"/>
        <v>44.649999999999977</v>
      </c>
      <c r="I11" s="8">
        <f t="shared" si="1"/>
        <v>46866.872499999998</v>
      </c>
      <c r="J11" s="8">
        <f t="shared" si="1"/>
        <v>-1.125</v>
      </c>
      <c r="K11" s="9">
        <v>74065</v>
      </c>
      <c r="L11" s="9">
        <v>5611005</v>
      </c>
      <c r="M11" s="9">
        <v>-2087540</v>
      </c>
      <c r="N11" s="9">
        <f t="shared" si="5"/>
        <v>3523465</v>
      </c>
      <c r="O11" s="9">
        <f t="shared" si="6"/>
        <v>47.572605144130158</v>
      </c>
      <c r="P11" s="8">
        <f t="shared" si="7"/>
        <v>4.1570116544276994</v>
      </c>
      <c r="Q11" s="8">
        <f t="shared" si="8"/>
        <v>51.729616798557856</v>
      </c>
      <c r="R11" s="9">
        <f t="shared" si="2"/>
        <v>3831354.0681851874</v>
      </c>
      <c r="S11" s="21"/>
      <c r="U11" s="2">
        <v>41365</v>
      </c>
      <c r="V11" s="8">
        <f t="shared" ref="V11:W11" si="12">E23</f>
        <v>568.5</v>
      </c>
      <c r="W11" s="8">
        <f t="shared" si="12"/>
        <v>323192.25</v>
      </c>
      <c r="X11" s="7">
        <v>4</v>
      </c>
      <c r="Y11" s="7">
        <v>0</v>
      </c>
      <c r="Z11" s="7">
        <v>0</v>
      </c>
      <c r="AA11" s="7">
        <v>0</v>
      </c>
      <c r="AB11" s="7">
        <v>1</v>
      </c>
      <c r="AC11" s="7">
        <v>0</v>
      </c>
      <c r="AD11" s="7">
        <v>0</v>
      </c>
      <c r="AE11" s="7">
        <v>0</v>
      </c>
      <c r="AF11" s="7">
        <v>0</v>
      </c>
      <c r="AG11" s="7">
        <v>0</v>
      </c>
      <c r="AH11" s="7">
        <v>0</v>
      </c>
      <c r="AI11" s="7">
        <v>0</v>
      </c>
      <c r="AJ11" s="7">
        <v>0</v>
      </c>
      <c r="AK11" s="7">
        <v>0</v>
      </c>
      <c r="AL11" s="8">
        <f t="shared" si="10"/>
        <v>54.583572213143299</v>
      </c>
      <c r="AN11" s="17" t="s">
        <v>32</v>
      </c>
      <c r="AO11" s="17">
        <v>0.9943493294347252</v>
      </c>
    </row>
    <row r="12" spans="1:41">
      <c r="A12" s="2">
        <v>41030</v>
      </c>
      <c r="B12" s="16">
        <f>'WA Sch. 1-2'!B13</f>
        <v>290.02499999999998</v>
      </c>
      <c r="C12" s="8">
        <f>'WA Sch. 1-2'!C13</f>
        <v>84114.500624999986</v>
      </c>
      <c r="D12" s="16">
        <f>'WA Sch. 1-2'!D13</f>
        <v>14.95</v>
      </c>
      <c r="E12" s="74">
        <f>'WA Sch. 1-2'!E13</f>
        <v>352.5</v>
      </c>
      <c r="F12" s="8">
        <f t="shared" si="3"/>
        <v>124256.25</v>
      </c>
      <c r="G12" s="8">
        <f>'WA Sch. 1-2'!G13</f>
        <v>7.5</v>
      </c>
      <c r="H12" s="8">
        <f t="shared" si="4"/>
        <v>-62.475000000000023</v>
      </c>
      <c r="I12" s="8">
        <f t="shared" si="1"/>
        <v>-40141.749375000014</v>
      </c>
      <c r="J12" s="8">
        <f t="shared" si="1"/>
        <v>7.4499999999999993</v>
      </c>
      <c r="K12" s="9">
        <v>73944</v>
      </c>
      <c r="L12" s="9">
        <v>3198557</v>
      </c>
      <c r="M12" s="9">
        <v>-992181</v>
      </c>
      <c r="N12" s="9">
        <f t="shared" si="5"/>
        <v>2206376</v>
      </c>
      <c r="O12" s="9">
        <f t="shared" si="6"/>
        <v>29.8384723574597</v>
      </c>
      <c r="P12" s="8">
        <f t="shared" si="7"/>
        <v>-5.3838725781054215</v>
      </c>
      <c r="Q12" s="8">
        <f t="shared" si="8"/>
        <v>24.454599779354279</v>
      </c>
      <c r="R12" s="9">
        <f t="shared" si="2"/>
        <v>1808270.9260845727</v>
      </c>
      <c r="S12" s="21"/>
      <c r="U12" s="2">
        <v>41395</v>
      </c>
      <c r="V12" s="8">
        <f t="shared" ref="V12:W12" si="13">E24</f>
        <v>279.5</v>
      </c>
      <c r="W12" s="8">
        <f t="shared" si="13"/>
        <v>78120.25</v>
      </c>
      <c r="X12" s="7">
        <v>5</v>
      </c>
      <c r="Y12" s="7">
        <v>0</v>
      </c>
      <c r="Z12" s="7">
        <v>0</v>
      </c>
      <c r="AA12" s="7">
        <v>0</v>
      </c>
      <c r="AB12" s="7">
        <v>0</v>
      </c>
      <c r="AC12" s="7">
        <v>1</v>
      </c>
      <c r="AD12" s="7">
        <v>0</v>
      </c>
      <c r="AE12" s="7">
        <v>0</v>
      </c>
      <c r="AF12" s="7">
        <v>0</v>
      </c>
      <c r="AG12" s="7">
        <v>0</v>
      </c>
      <c r="AH12" s="7">
        <v>0</v>
      </c>
      <c r="AI12" s="7">
        <v>0</v>
      </c>
      <c r="AJ12" s="7">
        <v>0</v>
      </c>
      <c r="AK12" s="7">
        <v>0</v>
      </c>
      <c r="AL12" s="8">
        <f t="shared" si="10"/>
        <v>25.282319493616566</v>
      </c>
      <c r="AN12" s="17" t="s">
        <v>33</v>
      </c>
      <c r="AO12" s="17">
        <v>0.99347155536633303</v>
      </c>
    </row>
    <row r="13" spans="1:41">
      <c r="A13" s="2">
        <v>41061</v>
      </c>
      <c r="B13" s="16">
        <f>'WA Sch. 1-2'!B14</f>
        <v>126.95</v>
      </c>
      <c r="C13" s="8">
        <f>'WA Sch. 1-2'!C14</f>
        <v>16116.302500000002</v>
      </c>
      <c r="D13" s="16">
        <f>'WA Sch. 1-2'!D14</f>
        <v>68</v>
      </c>
      <c r="E13" s="74">
        <f>'WA Sch. 1-2'!E14</f>
        <v>181</v>
      </c>
      <c r="F13" s="8">
        <f t="shared" si="3"/>
        <v>32761</v>
      </c>
      <c r="G13" s="8">
        <f>'WA Sch. 1-2'!G14</f>
        <v>18.5</v>
      </c>
      <c r="H13" s="8">
        <f t="shared" si="4"/>
        <v>-54.05</v>
      </c>
      <c r="I13" s="8">
        <f t="shared" si="1"/>
        <v>-16644.697499999998</v>
      </c>
      <c r="J13" s="8">
        <f t="shared" si="1"/>
        <v>49.5</v>
      </c>
      <c r="K13" s="9">
        <v>73852</v>
      </c>
      <c r="L13" s="9">
        <v>2079168</v>
      </c>
      <c r="M13" s="9">
        <v>-426712</v>
      </c>
      <c r="N13" s="9">
        <f t="shared" si="5"/>
        <v>1652456</v>
      </c>
      <c r="O13" s="9">
        <f t="shared" si="6"/>
        <v>22.3752369604073</v>
      </c>
      <c r="P13" s="8">
        <f t="shared" si="7"/>
        <v>-4.3502072268378296</v>
      </c>
      <c r="Q13" s="8">
        <f t="shared" si="8"/>
        <v>18.025029733569468</v>
      </c>
      <c r="R13" s="9">
        <f t="shared" si="2"/>
        <v>1331184.4958835724</v>
      </c>
      <c r="S13" s="21"/>
      <c r="U13" s="2">
        <v>41426</v>
      </c>
      <c r="V13" s="8">
        <f t="shared" ref="V13:W13" si="14">E25</f>
        <v>144.5</v>
      </c>
      <c r="W13" s="8">
        <f t="shared" si="14"/>
        <v>20880.25</v>
      </c>
      <c r="X13" s="7">
        <v>6</v>
      </c>
      <c r="Y13" s="7">
        <v>0</v>
      </c>
      <c r="Z13" s="7">
        <v>0</v>
      </c>
      <c r="AA13" s="7">
        <v>0</v>
      </c>
      <c r="AB13" s="7">
        <v>0</v>
      </c>
      <c r="AC13" s="7">
        <v>0</v>
      </c>
      <c r="AD13" s="7">
        <v>1</v>
      </c>
      <c r="AE13" s="7">
        <v>0</v>
      </c>
      <c r="AF13" s="7">
        <v>0</v>
      </c>
      <c r="AG13" s="7">
        <v>0</v>
      </c>
      <c r="AH13" s="7">
        <v>0</v>
      </c>
      <c r="AI13" s="7">
        <v>0</v>
      </c>
      <c r="AJ13" s="7">
        <v>0</v>
      </c>
      <c r="AK13" s="7">
        <v>0</v>
      </c>
      <c r="AL13" s="8">
        <f t="shared" si="10"/>
        <v>17.743017059715715</v>
      </c>
      <c r="AN13" s="17" t="s">
        <v>34</v>
      </c>
      <c r="AO13" s="17">
        <v>3.5363777902061888</v>
      </c>
    </row>
    <row r="14" spans="1:41" ht="15.75" thickBot="1">
      <c r="A14" s="2">
        <v>41091</v>
      </c>
      <c r="B14" s="16">
        <f>'WA Sch. 1-2'!B15</f>
        <v>14.1</v>
      </c>
      <c r="C14" s="8">
        <f>'WA Sch. 1-2'!C15</f>
        <v>198.81</v>
      </c>
      <c r="D14" s="16">
        <f>'WA Sch. 1-2'!D15</f>
        <v>240.05</v>
      </c>
      <c r="E14" s="74">
        <f>'WA Sch. 1-2'!E15</f>
        <v>21</v>
      </c>
      <c r="F14" s="8">
        <f t="shared" si="3"/>
        <v>441</v>
      </c>
      <c r="G14" s="8">
        <f>'WA Sch. 1-2'!G15</f>
        <v>241.5</v>
      </c>
      <c r="H14" s="8">
        <f t="shared" si="4"/>
        <v>-6.9</v>
      </c>
      <c r="I14" s="8">
        <f t="shared" si="1"/>
        <v>-242.19</v>
      </c>
      <c r="J14" s="8">
        <f t="shared" si="1"/>
        <v>-1.4499999999999886</v>
      </c>
      <c r="K14" s="9">
        <v>73951</v>
      </c>
      <c r="L14" s="9">
        <v>1377438.0000000002</v>
      </c>
      <c r="M14" s="9">
        <v>-302515</v>
      </c>
      <c r="N14" s="9">
        <f t="shared" si="5"/>
        <v>1074923.0000000002</v>
      </c>
      <c r="O14" s="9">
        <f t="shared" si="6"/>
        <v>14.535611418371628</v>
      </c>
      <c r="P14" s="8">
        <f t="shared" si="7"/>
        <v>-0.52331899019398997</v>
      </c>
      <c r="Q14" s="8">
        <f t="shared" si="8"/>
        <v>14.012292428177638</v>
      </c>
      <c r="R14" s="9">
        <f t="shared" si="2"/>
        <v>1036223.0373561645</v>
      </c>
      <c r="S14" s="21"/>
      <c r="U14" s="2">
        <v>41456</v>
      </c>
      <c r="V14" s="8">
        <f t="shared" ref="V14:W14" si="15">E26</f>
        <v>0</v>
      </c>
      <c r="W14" s="8">
        <f t="shared" si="15"/>
        <v>0</v>
      </c>
      <c r="X14" s="7">
        <v>7</v>
      </c>
      <c r="Y14" s="7">
        <v>0</v>
      </c>
      <c r="Z14" s="7">
        <v>0</v>
      </c>
      <c r="AA14" s="7">
        <v>0</v>
      </c>
      <c r="AB14" s="7">
        <v>0</v>
      </c>
      <c r="AC14" s="7">
        <v>0</v>
      </c>
      <c r="AD14" s="7">
        <v>0</v>
      </c>
      <c r="AE14" s="7">
        <v>1</v>
      </c>
      <c r="AF14" s="7">
        <v>0</v>
      </c>
      <c r="AG14" s="7">
        <v>0</v>
      </c>
      <c r="AH14" s="7">
        <v>0</v>
      </c>
      <c r="AI14" s="7">
        <v>0</v>
      </c>
      <c r="AJ14" s="7">
        <v>0</v>
      </c>
      <c r="AK14" s="7">
        <v>0</v>
      </c>
      <c r="AL14" s="8">
        <f t="shared" si="10"/>
        <v>12.995084711712314</v>
      </c>
      <c r="AN14" s="18" t="s">
        <v>35</v>
      </c>
      <c r="AO14" s="18">
        <v>120</v>
      </c>
    </row>
    <row r="15" spans="1:41">
      <c r="A15" s="2">
        <v>41122</v>
      </c>
      <c r="B15" s="16">
        <f>'WA Sch. 1-2'!B16</f>
        <v>19.350000000000001</v>
      </c>
      <c r="C15" s="8">
        <f>'WA Sch. 1-2'!C16</f>
        <v>374.42250000000007</v>
      </c>
      <c r="D15" s="16">
        <f>'WA Sch. 1-2'!D16</f>
        <v>204.95</v>
      </c>
      <c r="E15" s="74">
        <f>'WA Sch. 1-2'!E16</f>
        <v>16</v>
      </c>
      <c r="F15" s="8">
        <f t="shared" si="3"/>
        <v>256</v>
      </c>
      <c r="G15" s="8">
        <f>'WA Sch. 1-2'!G16</f>
        <v>222</v>
      </c>
      <c r="H15" s="8">
        <f t="shared" si="4"/>
        <v>3.3500000000000014</v>
      </c>
      <c r="I15" s="8">
        <f t="shared" si="1"/>
        <v>118.42250000000007</v>
      </c>
      <c r="J15" s="8">
        <f t="shared" si="1"/>
        <v>-17.050000000000011</v>
      </c>
      <c r="K15" s="9">
        <v>73964</v>
      </c>
      <c r="L15" s="9">
        <v>936383</v>
      </c>
      <c r="M15" s="9">
        <v>9860</v>
      </c>
      <c r="N15" s="9">
        <f t="shared" si="5"/>
        <v>946243</v>
      </c>
      <c r="O15" s="9">
        <f t="shared" si="6"/>
        <v>12.793291330917743</v>
      </c>
      <c r="P15" s="8">
        <f t="shared" si="7"/>
        <v>0.25408940888470494</v>
      </c>
      <c r="Q15" s="8">
        <f t="shared" si="8"/>
        <v>13.047380739802447</v>
      </c>
      <c r="R15" s="9">
        <f t="shared" si="2"/>
        <v>965036.46903874818</v>
      </c>
      <c r="S15" s="21"/>
      <c r="U15" s="2">
        <v>41487</v>
      </c>
      <c r="V15" s="8">
        <f t="shared" ref="V15:W15" si="16">E27</f>
        <v>7</v>
      </c>
      <c r="W15" s="8">
        <f t="shared" si="16"/>
        <v>49</v>
      </c>
      <c r="X15" s="7">
        <v>8</v>
      </c>
      <c r="Y15" s="7">
        <v>0</v>
      </c>
      <c r="Z15" s="7">
        <v>0</v>
      </c>
      <c r="AA15" s="7">
        <v>0</v>
      </c>
      <c r="AB15" s="7">
        <v>0</v>
      </c>
      <c r="AC15" s="7">
        <v>0</v>
      </c>
      <c r="AD15" s="7">
        <v>0</v>
      </c>
      <c r="AE15" s="7">
        <v>0</v>
      </c>
      <c r="AF15" s="7">
        <v>1</v>
      </c>
      <c r="AG15" s="7">
        <v>0</v>
      </c>
      <c r="AH15" s="7">
        <v>0</v>
      </c>
      <c r="AI15" s="7">
        <v>0</v>
      </c>
      <c r="AJ15" s="7">
        <v>0</v>
      </c>
      <c r="AK15" s="7">
        <v>0</v>
      </c>
      <c r="AL15" s="8">
        <f t="shared" si="10"/>
        <v>13.193201907108802</v>
      </c>
    </row>
    <row r="16" spans="1:41" ht="15.75" thickBot="1">
      <c r="A16" s="2">
        <v>41153</v>
      </c>
      <c r="B16" s="16">
        <f>'WA Sch. 1-2'!B17</f>
        <v>152.32499999999999</v>
      </c>
      <c r="C16" s="8">
        <f>'WA Sch. 1-2'!C17</f>
        <v>23202.905624999996</v>
      </c>
      <c r="D16" s="16">
        <f>'WA Sch. 1-2'!D17</f>
        <v>43.875</v>
      </c>
      <c r="E16" s="74">
        <f>'WA Sch. 1-2'!E17</f>
        <v>72.5</v>
      </c>
      <c r="F16" s="8">
        <f t="shared" si="3"/>
        <v>5256.25</v>
      </c>
      <c r="G16" s="8">
        <f>'WA Sch. 1-2'!G17</f>
        <v>25</v>
      </c>
      <c r="H16" s="8">
        <f t="shared" si="4"/>
        <v>79.824999999999989</v>
      </c>
      <c r="I16" s="8">
        <f t="shared" si="1"/>
        <v>17946.655624999996</v>
      </c>
      <c r="J16" s="8">
        <f t="shared" si="1"/>
        <v>18.875</v>
      </c>
      <c r="K16" s="9">
        <v>74092</v>
      </c>
      <c r="L16" s="9">
        <v>1094409</v>
      </c>
      <c r="M16" s="9">
        <v>171996</v>
      </c>
      <c r="N16" s="9">
        <f t="shared" si="5"/>
        <v>1266405</v>
      </c>
      <c r="O16" s="9">
        <f t="shared" si="6"/>
        <v>17.092331155860283</v>
      </c>
      <c r="P16" s="8">
        <f t="shared" si="7"/>
        <v>6.3118269486866945</v>
      </c>
      <c r="Q16" s="8">
        <f t="shared" si="8"/>
        <v>23.404158104546976</v>
      </c>
      <c r="R16" s="9">
        <f t="shared" si="2"/>
        <v>1734060.8822820946</v>
      </c>
      <c r="S16" s="21"/>
      <c r="U16" s="2">
        <v>41518</v>
      </c>
      <c r="V16" s="8">
        <f t="shared" ref="V16:W16" si="17">E28</f>
        <v>164.5</v>
      </c>
      <c r="W16" s="8">
        <f t="shared" si="17"/>
        <v>27060.25</v>
      </c>
      <c r="X16" s="7">
        <v>9</v>
      </c>
      <c r="Y16" s="7">
        <v>0</v>
      </c>
      <c r="Z16" s="7">
        <v>0</v>
      </c>
      <c r="AA16" s="7">
        <v>0</v>
      </c>
      <c r="AB16" s="7">
        <v>0</v>
      </c>
      <c r="AC16" s="7">
        <v>0</v>
      </c>
      <c r="AD16" s="7">
        <v>0</v>
      </c>
      <c r="AE16" s="7">
        <v>0</v>
      </c>
      <c r="AF16" s="7">
        <v>0</v>
      </c>
      <c r="AG16" s="7">
        <v>1</v>
      </c>
      <c r="AH16" s="7">
        <v>0</v>
      </c>
      <c r="AI16" s="7">
        <v>0</v>
      </c>
      <c r="AJ16" s="7">
        <v>0</v>
      </c>
      <c r="AK16" s="7">
        <v>0</v>
      </c>
      <c r="AL16" s="8">
        <f t="shared" si="10"/>
        <v>17.929226771674635</v>
      </c>
      <c r="AN16" t="s">
        <v>36</v>
      </c>
    </row>
    <row r="17" spans="1:79">
      <c r="A17" s="2">
        <v>41183</v>
      </c>
      <c r="B17" s="16">
        <f>'WA Sch. 1-2'!B18</f>
        <v>510.4</v>
      </c>
      <c r="C17" s="8">
        <f>'WA Sch. 1-2'!C18</f>
        <v>260508.15999999997</v>
      </c>
      <c r="D17" s="16">
        <f>'WA Sch. 1-2'!D18</f>
        <v>0.65</v>
      </c>
      <c r="E17" s="74">
        <f>'WA Sch. 1-2'!E18</f>
        <v>511.5</v>
      </c>
      <c r="F17" s="8">
        <f t="shared" si="3"/>
        <v>261632.25</v>
      </c>
      <c r="G17" s="8">
        <f>'WA Sch. 1-2'!G18</f>
        <v>0</v>
      </c>
      <c r="H17" s="8">
        <f t="shared" si="4"/>
        <v>-1.1000000000000227</v>
      </c>
      <c r="I17" s="8">
        <f t="shared" si="1"/>
        <v>-1124.0900000000256</v>
      </c>
      <c r="J17" s="8">
        <f t="shared" si="1"/>
        <v>0.65</v>
      </c>
      <c r="K17" s="9">
        <v>74262</v>
      </c>
      <c r="L17" s="9">
        <v>1747253</v>
      </c>
      <c r="M17" s="9">
        <v>2017589</v>
      </c>
      <c r="N17" s="9">
        <f t="shared" si="5"/>
        <v>3764842</v>
      </c>
      <c r="O17" s="9">
        <f t="shared" si="6"/>
        <v>50.696749346906898</v>
      </c>
      <c r="P17" s="8">
        <f t="shared" si="7"/>
        <v>-0.10189311069843783</v>
      </c>
      <c r="Q17" s="8">
        <f t="shared" si="8"/>
        <v>50.594856236208457</v>
      </c>
      <c r="R17" s="9">
        <f t="shared" si="2"/>
        <v>3757275.2138133124</v>
      </c>
      <c r="S17" s="21"/>
      <c r="U17" s="2">
        <v>41548</v>
      </c>
      <c r="V17" s="8">
        <f t="shared" ref="V17:W17" si="18">E29</f>
        <v>599</v>
      </c>
      <c r="W17" s="8">
        <f t="shared" si="18"/>
        <v>358801</v>
      </c>
      <c r="X17" s="7">
        <v>10</v>
      </c>
      <c r="Y17" s="7">
        <v>0</v>
      </c>
      <c r="Z17" s="7">
        <v>0</v>
      </c>
      <c r="AA17" s="7">
        <v>0</v>
      </c>
      <c r="AB17" s="7">
        <v>0</v>
      </c>
      <c r="AC17" s="7">
        <v>0</v>
      </c>
      <c r="AD17" s="7">
        <v>0</v>
      </c>
      <c r="AE17" s="7">
        <v>0</v>
      </c>
      <c r="AF17" s="7">
        <v>0</v>
      </c>
      <c r="AG17" s="7">
        <v>0</v>
      </c>
      <c r="AH17" s="7">
        <v>1</v>
      </c>
      <c r="AI17" s="7">
        <v>0</v>
      </c>
      <c r="AJ17" s="7">
        <v>0</v>
      </c>
      <c r="AK17" s="7">
        <v>0</v>
      </c>
      <c r="AL17" s="8">
        <f t="shared" si="10"/>
        <v>57.387431123950144</v>
      </c>
      <c r="AN17" s="19"/>
      <c r="AO17" s="19" t="s">
        <v>41</v>
      </c>
      <c r="AP17" s="19" t="s">
        <v>42</v>
      </c>
      <c r="AQ17" s="19" t="s">
        <v>43</v>
      </c>
      <c r="AR17" s="19" t="s">
        <v>44</v>
      </c>
      <c r="AS17" s="19" t="s">
        <v>45</v>
      </c>
    </row>
    <row r="18" spans="1:79">
      <c r="A18" s="2">
        <v>41214</v>
      </c>
      <c r="B18" s="16">
        <f>'WA Sch. 1-2'!B19</f>
        <v>874.97500000000002</v>
      </c>
      <c r="C18" s="8">
        <f>'WA Sch. 1-2'!C19</f>
        <v>765581.25062499999</v>
      </c>
      <c r="D18" s="16">
        <f>'WA Sch. 1-2'!D19</f>
        <v>0</v>
      </c>
      <c r="E18" s="74">
        <f>'WA Sch. 1-2'!E19</f>
        <v>781</v>
      </c>
      <c r="F18" s="8">
        <f t="shared" si="3"/>
        <v>609961</v>
      </c>
      <c r="G18" s="8">
        <f>'WA Sch. 1-2'!G19</f>
        <v>0</v>
      </c>
      <c r="H18" s="8">
        <f t="shared" si="4"/>
        <v>93.975000000000023</v>
      </c>
      <c r="I18" s="8">
        <f t="shared" si="1"/>
        <v>155620.25062499999</v>
      </c>
      <c r="J18" s="8">
        <f t="shared" si="1"/>
        <v>0</v>
      </c>
      <c r="K18" s="9">
        <v>74402</v>
      </c>
      <c r="L18" s="9">
        <v>4050247</v>
      </c>
      <c r="M18" s="9">
        <v>1985108</v>
      </c>
      <c r="N18" s="9">
        <f t="shared" si="5"/>
        <v>6035355</v>
      </c>
      <c r="O18" s="9">
        <f t="shared" si="6"/>
        <v>81.118182306927238</v>
      </c>
      <c r="P18" s="8">
        <f t="shared" si="7"/>
        <v>9.7185704904704089</v>
      </c>
      <c r="Q18" s="8">
        <f t="shared" si="8"/>
        <v>90.836752797397651</v>
      </c>
      <c r="R18" s="9">
        <f t="shared" si="2"/>
        <v>6758436.0816319799</v>
      </c>
      <c r="S18" s="21"/>
      <c r="U18" s="2">
        <v>41579</v>
      </c>
      <c r="V18" s="8">
        <f t="shared" ref="V18:W18" si="19">E30</f>
        <v>906.5</v>
      </c>
      <c r="W18" s="8">
        <f t="shared" si="19"/>
        <v>821742.25</v>
      </c>
      <c r="X18" s="7">
        <v>11</v>
      </c>
      <c r="Y18" s="7">
        <v>0</v>
      </c>
      <c r="Z18" s="7">
        <v>0</v>
      </c>
      <c r="AA18" s="7">
        <v>0</v>
      </c>
      <c r="AB18" s="7">
        <v>0</v>
      </c>
      <c r="AC18" s="7">
        <v>0</v>
      </c>
      <c r="AD18" s="7">
        <v>0</v>
      </c>
      <c r="AE18" s="7">
        <v>0</v>
      </c>
      <c r="AF18" s="7">
        <v>0</v>
      </c>
      <c r="AG18" s="7">
        <v>0</v>
      </c>
      <c r="AH18" s="7">
        <v>0</v>
      </c>
      <c r="AI18" s="7">
        <v>1</v>
      </c>
      <c r="AJ18" s="7">
        <v>0</v>
      </c>
      <c r="AK18" s="7">
        <v>0</v>
      </c>
      <c r="AL18" s="8">
        <f t="shared" si="10"/>
        <v>94.363265849760253</v>
      </c>
      <c r="AN18" s="17" t="s">
        <v>37</v>
      </c>
      <c r="AO18" s="17">
        <v>16</v>
      </c>
      <c r="AP18" s="17">
        <v>226669.73141786593</v>
      </c>
      <c r="AQ18" s="17">
        <v>14166.858213616621</v>
      </c>
      <c r="AR18" s="17">
        <v>1132.8078206457544</v>
      </c>
      <c r="AS18" s="17">
        <v>5.2710320278103386E-108</v>
      </c>
    </row>
    <row r="19" spans="1:79">
      <c r="A19" s="2">
        <v>41244</v>
      </c>
      <c r="B19" s="16">
        <f>'WA Sch. 1-2'!B20</f>
        <v>1138.7249999999999</v>
      </c>
      <c r="C19" s="8">
        <f>'WA Sch. 1-2'!C20</f>
        <v>1296694.6256249999</v>
      </c>
      <c r="D19" s="16">
        <f>'WA Sch. 1-2'!D20</f>
        <v>0</v>
      </c>
      <c r="E19" s="74">
        <f>'WA Sch. 1-2'!E20</f>
        <v>1045.5</v>
      </c>
      <c r="F19" s="8">
        <f t="shared" si="3"/>
        <v>1093070.25</v>
      </c>
      <c r="G19" s="8">
        <f>'WA Sch. 1-2'!G20</f>
        <v>0</v>
      </c>
      <c r="H19" s="8">
        <f t="shared" si="4"/>
        <v>93.224999999999909</v>
      </c>
      <c r="I19" s="8">
        <f t="shared" si="1"/>
        <v>203624.37562499987</v>
      </c>
      <c r="J19" s="8">
        <f t="shared" si="1"/>
        <v>0</v>
      </c>
      <c r="K19" s="9">
        <v>74721</v>
      </c>
      <c r="L19" s="9">
        <v>6910977</v>
      </c>
      <c r="M19" s="9">
        <v>1307772</v>
      </c>
      <c r="N19" s="9">
        <f t="shared" si="5"/>
        <v>8218749</v>
      </c>
      <c r="O19" s="9">
        <f t="shared" si="6"/>
        <v>109.99249207050227</v>
      </c>
      <c r="P19" s="8">
        <f t="shared" si="7"/>
        <v>10.478749256028086</v>
      </c>
      <c r="Q19" s="8">
        <f t="shared" si="8"/>
        <v>120.47124132653035</v>
      </c>
      <c r="R19" s="9">
        <f t="shared" si="2"/>
        <v>9001731.6231596749</v>
      </c>
      <c r="S19" s="21"/>
      <c r="U19" s="2">
        <v>41609</v>
      </c>
      <c r="V19" s="8">
        <f t="shared" ref="V19:W19" si="20">E31</f>
        <v>1220</v>
      </c>
      <c r="W19" s="8">
        <f t="shared" si="20"/>
        <v>1488400</v>
      </c>
      <c r="X19" s="7">
        <v>12</v>
      </c>
      <c r="Y19" s="7">
        <v>0</v>
      </c>
      <c r="Z19" s="7">
        <v>0</v>
      </c>
      <c r="AA19" s="7">
        <v>0</v>
      </c>
      <c r="AB19" s="7">
        <v>0</v>
      </c>
      <c r="AC19" s="7">
        <v>0</v>
      </c>
      <c r="AD19" s="7">
        <v>0</v>
      </c>
      <c r="AE19" s="7">
        <v>0</v>
      </c>
      <c r="AF19" s="7">
        <v>0</v>
      </c>
      <c r="AG19" s="7">
        <v>0</v>
      </c>
      <c r="AH19" s="7">
        <v>0</v>
      </c>
      <c r="AI19" s="7">
        <v>0</v>
      </c>
      <c r="AJ19" s="7">
        <v>0</v>
      </c>
      <c r="AK19" s="7">
        <v>0</v>
      </c>
      <c r="AL19" s="8">
        <f t="shared" si="10"/>
        <v>139.25048097973914</v>
      </c>
      <c r="AN19" s="17" t="s">
        <v>38</v>
      </c>
      <c r="AO19" s="17">
        <v>103</v>
      </c>
      <c r="AP19" s="17">
        <v>1288.1146911315514</v>
      </c>
      <c r="AQ19" s="17">
        <v>12.505967875063606</v>
      </c>
      <c r="AR19" s="17"/>
      <c r="AS19" s="17"/>
    </row>
    <row r="20" spans="1:79" ht="15.75" thickBot="1">
      <c r="A20" s="2">
        <v>41275</v>
      </c>
      <c r="B20" s="8">
        <f>'WA Sch. 1-2'!B21</f>
        <v>1095.1500000000001</v>
      </c>
      <c r="C20" s="8">
        <f>'WA Sch. 1-2'!C21</f>
        <v>1199353.5225000002</v>
      </c>
      <c r="D20" s="8">
        <f>'WA Sch. 1-2'!D21</f>
        <v>0</v>
      </c>
      <c r="E20" s="74">
        <f>'WA Sch. 1-2'!E21</f>
        <v>1249.5</v>
      </c>
      <c r="F20" s="8">
        <f t="shared" si="3"/>
        <v>1561250.25</v>
      </c>
      <c r="G20" s="8">
        <f>'WA Sch. 1-2'!G21</f>
        <v>0</v>
      </c>
      <c r="H20" s="8">
        <f>B20-E20</f>
        <v>-154.34999999999991</v>
      </c>
      <c r="I20" s="8">
        <f t="shared" si="1"/>
        <v>-361896.7274999998</v>
      </c>
      <c r="J20" s="8">
        <f t="shared" si="1"/>
        <v>0</v>
      </c>
      <c r="K20" s="9">
        <v>74744</v>
      </c>
      <c r="L20" s="9">
        <v>9187572</v>
      </c>
      <c r="M20" s="9">
        <v>573999</v>
      </c>
      <c r="N20" s="9">
        <f t="shared" si="5"/>
        <v>9761571</v>
      </c>
      <c r="O20" s="9">
        <f t="shared" si="6"/>
        <v>130.60006154340147</v>
      </c>
      <c r="P20" s="8">
        <f t="shared" si="7"/>
        <v>-17.770596676429854</v>
      </c>
      <c r="Q20" s="8">
        <f t="shared" si="8"/>
        <v>112.82946486697162</v>
      </c>
      <c r="R20" s="9">
        <f t="shared" si="2"/>
        <v>8433325.5220169276</v>
      </c>
      <c r="S20" s="21"/>
      <c r="U20" s="2">
        <v>41640</v>
      </c>
      <c r="V20" s="8">
        <f t="shared" ref="V20:W20" si="21">E32</f>
        <v>1040</v>
      </c>
      <c r="W20" s="8">
        <f t="shared" si="21"/>
        <v>1081600</v>
      </c>
      <c r="X20" s="7">
        <v>13</v>
      </c>
      <c r="Y20" s="7">
        <v>1</v>
      </c>
      <c r="Z20" s="7">
        <v>0</v>
      </c>
      <c r="AA20" s="7">
        <v>0</v>
      </c>
      <c r="AB20" s="7">
        <v>0</v>
      </c>
      <c r="AC20" s="7">
        <v>0</v>
      </c>
      <c r="AD20" s="7">
        <v>0</v>
      </c>
      <c r="AE20" s="7">
        <v>0</v>
      </c>
      <c r="AF20" s="7">
        <v>0</v>
      </c>
      <c r="AG20" s="7">
        <v>0</v>
      </c>
      <c r="AH20" s="7">
        <v>0</v>
      </c>
      <c r="AI20" s="7">
        <v>0</v>
      </c>
      <c r="AJ20" s="7">
        <v>0</v>
      </c>
      <c r="AK20" s="7">
        <v>0</v>
      </c>
      <c r="AL20" s="8">
        <f t="shared" si="10"/>
        <v>115.12113620698797</v>
      </c>
      <c r="AN20" s="18" t="s">
        <v>39</v>
      </c>
      <c r="AO20" s="18">
        <v>119</v>
      </c>
      <c r="AP20" s="18">
        <v>227957.84610899747</v>
      </c>
      <c r="AQ20" s="18"/>
      <c r="AR20" s="18"/>
      <c r="AS20" s="18"/>
    </row>
    <row r="21" spans="1:79" ht="15.75" thickBot="1">
      <c r="A21" s="2">
        <v>41306</v>
      </c>
      <c r="B21" s="8">
        <f>'WA Sch. 1-2'!B22</f>
        <v>932.76424999999995</v>
      </c>
      <c r="C21" s="8">
        <f>'WA Sch. 1-2'!C22</f>
        <v>870049.14607806236</v>
      </c>
      <c r="D21" s="8">
        <f>'WA Sch. 1-2'!D22</f>
        <v>0</v>
      </c>
      <c r="E21" s="8">
        <f>'WA Sch. 1-2'!E22</f>
        <v>873.5</v>
      </c>
      <c r="F21" s="8">
        <f t="shared" si="3"/>
        <v>763002.25</v>
      </c>
      <c r="G21" s="8">
        <f>'WA Sch. 1-2'!G22</f>
        <v>0</v>
      </c>
      <c r="H21" s="8">
        <f t="shared" si="4"/>
        <v>59.264249999999947</v>
      </c>
      <c r="I21" s="8">
        <f t="shared" si="1"/>
        <v>107046.89607806236</v>
      </c>
      <c r="J21" s="8">
        <f t="shared" si="1"/>
        <v>0</v>
      </c>
      <c r="K21" s="9">
        <v>74786</v>
      </c>
      <c r="L21" s="9">
        <v>8346173</v>
      </c>
      <c r="M21" s="9">
        <v>-2187278</v>
      </c>
      <c r="N21" s="9">
        <f t="shared" si="5"/>
        <v>6158895</v>
      </c>
      <c r="O21" s="9">
        <f t="shared" si="6"/>
        <v>82.353582221271367</v>
      </c>
      <c r="P21" s="8">
        <f t="shared" si="7"/>
        <v>6.2804204647789614</v>
      </c>
      <c r="Q21" s="8">
        <f t="shared" si="8"/>
        <v>88.634002686050323</v>
      </c>
      <c r="R21" s="9">
        <f t="shared" si="2"/>
        <v>6628582.5248789592</v>
      </c>
      <c r="S21" s="21"/>
      <c r="U21" s="2">
        <v>41671</v>
      </c>
      <c r="V21" s="8">
        <f t="shared" ref="V21:W21" si="22">E33</f>
        <v>1091.5</v>
      </c>
      <c r="W21" s="8">
        <f t="shared" si="22"/>
        <v>1191372.25</v>
      </c>
      <c r="X21" s="7">
        <v>14</v>
      </c>
      <c r="Y21" s="7">
        <v>0</v>
      </c>
      <c r="Z21" s="7">
        <v>1</v>
      </c>
      <c r="AA21" s="7">
        <v>0</v>
      </c>
      <c r="AB21" s="7">
        <v>0</v>
      </c>
      <c r="AC21" s="7">
        <v>0</v>
      </c>
      <c r="AD21" s="7">
        <v>0</v>
      </c>
      <c r="AE21" s="7">
        <v>0</v>
      </c>
      <c r="AF21" s="7">
        <v>0</v>
      </c>
      <c r="AG21" s="7">
        <v>0</v>
      </c>
      <c r="AH21" s="7">
        <v>0</v>
      </c>
      <c r="AI21" s="7">
        <v>0</v>
      </c>
      <c r="AJ21" s="7">
        <v>0</v>
      </c>
      <c r="AK21" s="7">
        <v>0</v>
      </c>
      <c r="AL21" s="8">
        <f t="shared" si="10"/>
        <v>117.85426329878872</v>
      </c>
    </row>
    <row r="22" spans="1:79">
      <c r="A22" s="2">
        <v>41334</v>
      </c>
      <c r="B22" s="8">
        <f>'WA Sch. 1-2'!B23</f>
        <v>767.35</v>
      </c>
      <c r="C22" s="8">
        <f>'WA Sch. 1-2'!C23</f>
        <v>588826.02250000008</v>
      </c>
      <c r="D22" s="8">
        <f>'WA Sch. 1-2'!D23</f>
        <v>0</v>
      </c>
      <c r="E22" s="8">
        <f>'WA Sch. 1-2'!E23</f>
        <v>738</v>
      </c>
      <c r="F22" s="8">
        <f t="shared" si="3"/>
        <v>544644</v>
      </c>
      <c r="G22" s="8">
        <f>'WA Sch. 1-2'!G23</f>
        <v>0</v>
      </c>
      <c r="H22" s="8">
        <f t="shared" si="4"/>
        <v>29.350000000000023</v>
      </c>
      <c r="I22" s="8">
        <f t="shared" si="1"/>
        <v>44182.022500000079</v>
      </c>
      <c r="J22" s="8">
        <f t="shared" si="1"/>
        <v>0</v>
      </c>
      <c r="K22" s="9">
        <v>74714</v>
      </c>
      <c r="L22" s="9">
        <v>6809278</v>
      </c>
      <c r="M22" s="9">
        <v>-764696</v>
      </c>
      <c r="N22" s="9">
        <f t="shared" si="5"/>
        <v>6044582</v>
      </c>
      <c r="O22" s="9">
        <f t="shared" si="6"/>
        <v>80.902936531306054</v>
      </c>
      <c r="P22" s="8">
        <f t="shared" si="7"/>
        <v>2.9600714268827164</v>
      </c>
      <c r="Q22" s="8">
        <f t="shared" si="8"/>
        <v>83.863007958188774</v>
      </c>
      <c r="R22" s="9">
        <f t="shared" si="2"/>
        <v>6265740.7765881158</v>
      </c>
      <c r="S22" s="21"/>
      <c r="U22" s="2">
        <v>41699</v>
      </c>
      <c r="V22" s="8">
        <f t="shared" ref="V22:W22" si="23">E34</f>
        <v>786.5</v>
      </c>
      <c r="W22" s="8">
        <f t="shared" si="23"/>
        <v>618582.25</v>
      </c>
      <c r="X22" s="7">
        <v>15</v>
      </c>
      <c r="Y22" s="7">
        <v>0</v>
      </c>
      <c r="Z22" s="7">
        <v>0</v>
      </c>
      <c r="AA22" s="7">
        <v>1</v>
      </c>
      <c r="AB22" s="7">
        <v>0</v>
      </c>
      <c r="AC22" s="7">
        <v>0</v>
      </c>
      <c r="AD22" s="7">
        <v>0</v>
      </c>
      <c r="AE22" s="7">
        <v>0</v>
      </c>
      <c r="AF22" s="7">
        <v>0</v>
      </c>
      <c r="AG22" s="7">
        <v>0</v>
      </c>
      <c r="AH22" s="7">
        <v>0</v>
      </c>
      <c r="AI22" s="7">
        <v>0</v>
      </c>
      <c r="AJ22" s="7">
        <v>0</v>
      </c>
      <c r="AK22" s="7">
        <v>0</v>
      </c>
      <c r="AL22" s="8">
        <f t="shared" si="10"/>
        <v>89.717484036775033</v>
      </c>
      <c r="AN22" s="19"/>
      <c r="AO22" s="19" t="s">
        <v>46</v>
      </c>
      <c r="AP22" s="19" t="s">
        <v>34</v>
      </c>
      <c r="AQ22" s="19" t="s">
        <v>47</v>
      </c>
      <c r="AR22" s="19" t="s">
        <v>48</v>
      </c>
      <c r="AS22" s="19" t="s">
        <v>49</v>
      </c>
      <c r="AT22" s="19" t="s">
        <v>50</v>
      </c>
      <c r="AU22" s="19" t="s">
        <v>51</v>
      </c>
      <c r="AV22" s="19" t="s">
        <v>52</v>
      </c>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row>
    <row r="23" spans="1:79">
      <c r="A23" s="2">
        <v>41365</v>
      </c>
      <c r="B23" s="8">
        <f>'WA Sch. 1-2'!B24</f>
        <v>547.15</v>
      </c>
      <c r="C23" s="8">
        <f>'WA Sch. 1-2'!C24</f>
        <v>299373.1225</v>
      </c>
      <c r="D23" s="8">
        <f>'WA Sch. 1-2'!D24</f>
        <v>0.375</v>
      </c>
      <c r="E23" s="8">
        <f>'WA Sch. 1-2'!E24</f>
        <v>568.5</v>
      </c>
      <c r="F23" s="8">
        <f t="shared" si="3"/>
        <v>323192.25</v>
      </c>
      <c r="G23" s="8">
        <f>'WA Sch. 1-2'!G24</f>
        <v>0</v>
      </c>
      <c r="H23" s="8">
        <f t="shared" si="4"/>
        <v>-21.350000000000023</v>
      </c>
      <c r="I23" s="8">
        <f t="shared" si="1"/>
        <v>-23819.127500000002</v>
      </c>
      <c r="J23" s="8">
        <f t="shared" si="1"/>
        <v>0.375</v>
      </c>
      <c r="K23" s="9">
        <v>74654</v>
      </c>
      <c r="L23" s="9">
        <v>5086207</v>
      </c>
      <c r="M23" s="9">
        <v>-1011325</v>
      </c>
      <c r="N23" s="9">
        <f t="shared" si="5"/>
        <v>4074882</v>
      </c>
      <c r="O23" s="9">
        <f t="shared" si="6"/>
        <v>54.583572213143299</v>
      </c>
      <c r="P23" s="8">
        <f t="shared" si="7"/>
        <v>-2.0117018649845275</v>
      </c>
      <c r="Q23" s="8">
        <f t="shared" si="8"/>
        <v>52.571870348158768</v>
      </c>
      <c r="R23" s="9">
        <f t="shared" si="2"/>
        <v>3924700.4089714447</v>
      </c>
      <c r="S23" s="21"/>
      <c r="U23" s="2">
        <v>41730</v>
      </c>
      <c r="V23" s="8">
        <f t="shared" ref="V23:W23" si="24">E35</f>
        <v>543.5</v>
      </c>
      <c r="W23" s="8">
        <f t="shared" si="24"/>
        <v>295392.25</v>
      </c>
      <c r="X23" s="7">
        <v>16</v>
      </c>
      <c r="Y23" s="7">
        <v>0</v>
      </c>
      <c r="Z23" s="7">
        <v>0</v>
      </c>
      <c r="AA23" s="7">
        <v>0</v>
      </c>
      <c r="AB23" s="7">
        <v>1</v>
      </c>
      <c r="AC23" s="7">
        <v>0</v>
      </c>
      <c r="AD23" s="7">
        <v>0</v>
      </c>
      <c r="AE23" s="7">
        <v>0</v>
      </c>
      <c r="AF23" s="7">
        <v>0</v>
      </c>
      <c r="AG23" s="7">
        <v>0</v>
      </c>
      <c r="AH23" s="7">
        <v>0</v>
      </c>
      <c r="AI23" s="7">
        <v>0</v>
      </c>
      <c r="AJ23" s="7">
        <v>0</v>
      </c>
      <c r="AK23" s="7">
        <v>0</v>
      </c>
      <c r="AL23" s="8">
        <f t="shared" si="10"/>
        <v>51.252459233726633</v>
      </c>
      <c r="AN23" s="17" t="s">
        <v>40</v>
      </c>
      <c r="AO23" s="17">
        <v>17.198241297893635</v>
      </c>
      <c r="AP23" s="17">
        <v>5.1335114175677479</v>
      </c>
      <c r="AQ23" s="17">
        <v>3.3501905224245401</v>
      </c>
      <c r="AR23" s="17">
        <v>1.1295337401783332E-3</v>
      </c>
      <c r="AS23" s="17">
        <v>7.0171321666463395</v>
      </c>
      <c r="AT23" s="17">
        <v>27.379350429140928</v>
      </c>
      <c r="AU23" s="17">
        <v>7.0171321666463395</v>
      </c>
      <c r="AV23" s="17">
        <v>27.379350429140928</v>
      </c>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row>
    <row r="24" spans="1:79">
      <c r="A24" s="2">
        <v>41395</v>
      </c>
      <c r="B24" s="8">
        <f>'WA Sch. 1-2'!B25</f>
        <v>290.02499999999998</v>
      </c>
      <c r="C24" s="8">
        <f>'WA Sch. 1-2'!C25</f>
        <v>84114.500624999986</v>
      </c>
      <c r="D24" s="8">
        <f>'WA Sch. 1-2'!D25</f>
        <v>14.95</v>
      </c>
      <c r="E24" s="8">
        <f>'WA Sch. 1-2'!E25</f>
        <v>279.5</v>
      </c>
      <c r="F24" s="8">
        <f t="shared" si="3"/>
        <v>78120.25</v>
      </c>
      <c r="G24" s="8">
        <f>'WA Sch. 1-2'!G25</f>
        <v>28.5</v>
      </c>
      <c r="H24" s="8">
        <f t="shared" si="4"/>
        <v>10.524999999999977</v>
      </c>
      <c r="I24" s="8">
        <f t="shared" si="1"/>
        <v>5994.250624999986</v>
      </c>
      <c r="J24" s="8">
        <f t="shared" si="1"/>
        <v>-13.55</v>
      </c>
      <c r="K24" s="9">
        <v>74568</v>
      </c>
      <c r="L24" s="9">
        <v>3295442</v>
      </c>
      <c r="M24" s="9">
        <v>-1410190</v>
      </c>
      <c r="N24" s="9">
        <f t="shared" si="5"/>
        <v>1885252</v>
      </c>
      <c r="O24" s="9">
        <f t="shared" si="6"/>
        <v>25.282319493616566</v>
      </c>
      <c r="P24" s="8">
        <f t="shared" si="7"/>
        <v>0.89393672393485335</v>
      </c>
      <c r="Q24" s="8">
        <f t="shared" si="8"/>
        <v>26.176256217551419</v>
      </c>
      <c r="R24" s="9">
        <f t="shared" si="2"/>
        <v>1951911.0736303742</v>
      </c>
      <c r="S24" s="21"/>
      <c r="U24" s="2">
        <v>41760</v>
      </c>
      <c r="V24" s="8">
        <f t="shared" ref="V24:W24" si="25">E36</f>
        <v>231.5</v>
      </c>
      <c r="W24" s="8">
        <f t="shared" si="25"/>
        <v>53592.25</v>
      </c>
      <c r="X24" s="7">
        <v>17</v>
      </c>
      <c r="Y24" s="7">
        <v>0</v>
      </c>
      <c r="Z24" s="7">
        <v>0</v>
      </c>
      <c r="AA24" s="7">
        <v>0</v>
      </c>
      <c r="AB24" s="7">
        <v>0</v>
      </c>
      <c r="AC24" s="7">
        <v>1</v>
      </c>
      <c r="AD24" s="7">
        <v>0</v>
      </c>
      <c r="AE24" s="7">
        <v>0</v>
      </c>
      <c r="AF24" s="7">
        <v>0</v>
      </c>
      <c r="AG24" s="7">
        <v>0</v>
      </c>
      <c r="AH24" s="7">
        <v>0</v>
      </c>
      <c r="AI24" s="7">
        <v>0</v>
      </c>
      <c r="AJ24" s="7">
        <v>0</v>
      </c>
      <c r="AK24" s="7">
        <v>0</v>
      </c>
      <c r="AL24" s="8">
        <f t="shared" si="10"/>
        <v>26.248076514910327</v>
      </c>
      <c r="AN24" s="17" t="s">
        <v>4</v>
      </c>
      <c r="AO24" s="17">
        <v>7.5246234646090981E-2</v>
      </c>
      <c r="AP24" s="17">
        <v>9.6700728983248156E-3</v>
      </c>
      <c r="AQ24" s="17">
        <v>7.7813513338794147</v>
      </c>
      <c r="AR24" s="17">
        <v>5.7763319734304771E-12</v>
      </c>
      <c r="AS24" s="17">
        <v>5.6067925789497798E-2</v>
      </c>
      <c r="AT24" s="17">
        <v>9.4424543502684172E-2</v>
      </c>
      <c r="AU24" s="17">
        <v>5.6067925789497798E-2</v>
      </c>
      <c r="AV24" s="17">
        <v>9.4424543502684172E-2</v>
      </c>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row>
    <row r="25" spans="1:79">
      <c r="A25" s="2">
        <v>41426</v>
      </c>
      <c r="B25" s="8">
        <f>'WA Sch. 1-2'!B26</f>
        <v>126.95</v>
      </c>
      <c r="C25" s="8">
        <f>'WA Sch. 1-2'!C26</f>
        <v>16116.302500000002</v>
      </c>
      <c r="D25" s="8">
        <f>'WA Sch. 1-2'!D26</f>
        <v>68</v>
      </c>
      <c r="E25" s="8">
        <f>'WA Sch. 1-2'!E26</f>
        <v>144.5</v>
      </c>
      <c r="F25" s="8">
        <f t="shared" si="3"/>
        <v>20880.25</v>
      </c>
      <c r="G25" s="8">
        <f>'WA Sch. 1-2'!G26</f>
        <v>45.5</v>
      </c>
      <c r="H25" s="8">
        <f t="shared" si="4"/>
        <v>-17.549999999999997</v>
      </c>
      <c r="I25" s="8">
        <f t="shared" si="1"/>
        <v>-4763.9474999999984</v>
      </c>
      <c r="J25" s="8">
        <f t="shared" si="1"/>
        <v>22.5</v>
      </c>
      <c r="K25" s="9">
        <v>74503</v>
      </c>
      <c r="L25" s="9">
        <v>1823506</v>
      </c>
      <c r="M25" s="9">
        <v>-501598</v>
      </c>
      <c r="N25" s="9">
        <f t="shared" si="5"/>
        <v>1321908</v>
      </c>
      <c r="O25" s="9">
        <f t="shared" si="6"/>
        <v>17.743017059715715</v>
      </c>
      <c r="P25" s="8">
        <f t="shared" si="7"/>
        <v>-1.401612444477804</v>
      </c>
      <c r="Q25" s="8">
        <f t="shared" si="8"/>
        <v>16.341404615237913</v>
      </c>
      <c r="R25" s="9">
        <f t="shared" si="2"/>
        <v>1217483.6680490703</v>
      </c>
      <c r="S25" s="21"/>
      <c r="U25" s="2">
        <v>41791</v>
      </c>
      <c r="V25" s="8">
        <f t="shared" ref="V25:W25" si="26">E37</f>
        <v>112</v>
      </c>
      <c r="W25" s="8">
        <f t="shared" si="26"/>
        <v>12544</v>
      </c>
      <c r="X25" s="7">
        <v>18</v>
      </c>
      <c r="Y25" s="7">
        <v>0</v>
      </c>
      <c r="Z25" s="7">
        <v>0</v>
      </c>
      <c r="AA25" s="7">
        <v>0</v>
      </c>
      <c r="AB25" s="7">
        <v>0</v>
      </c>
      <c r="AC25" s="7">
        <v>0</v>
      </c>
      <c r="AD25" s="7">
        <v>1</v>
      </c>
      <c r="AE25" s="7">
        <v>0</v>
      </c>
      <c r="AF25" s="7">
        <v>0</v>
      </c>
      <c r="AG25" s="7">
        <v>0</v>
      </c>
      <c r="AH25" s="7">
        <v>0</v>
      </c>
      <c r="AI25" s="7">
        <v>0</v>
      </c>
      <c r="AJ25" s="7">
        <v>0</v>
      </c>
      <c r="AK25" s="7">
        <v>0</v>
      </c>
      <c r="AL25" s="8">
        <f t="shared" si="10"/>
        <v>18.600721763012299</v>
      </c>
      <c r="AN25" s="17" t="s">
        <v>5</v>
      </c>
      <c r="AO25" s="17">
        <v>1.7011318121979209E-5</v>
      </c>
      <c r="AP25" s="17">
        <v>5.5129363926646888E-6</v>
      </c>
      <c r="AQ25" s="17">
        <v>3.0857091231115681</v>
      </c>
      <c r="AR25" s="17">
        <v>2.6081994470608509E-3</v>
      </c>
      <c r="AS25" s="17">
        <v>6.0777090419905884E-6</v>
      </c>
      <c r="AT25" s="17">
        <v>2.7944927201967828E-5</v>
      </c>
      <c r="AU25" s="17">
        <v>6.0777090419905884E-6</v>
      </c>
      <c r="AV25" s="17">
        <v>2.7944927201967828E-5</v>
      </c>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row>
    <row r="26" spans="1:79">
      <c r="A26" s="2">
        <v>41456</v>
      </c>
      <c r="B26" s="8">
        <f>'WA Sch. 1-2'!B27</f>
        <v>14.1</v>
      </c>
      <c r="C26" s="8">
        <f>'WA Sch. 1-2'!C27</f>
        <v>198.81</v>
      </c>
      <c r="D26" s="8">
        <f>'WA Sch. 1-2'!D27</f>
        <v>240.05</v>
      </c>
      <c r="E26" s="8">
        <f>'WA Sch. 1-2'!E27</f>
        <v>0</v>
      </c>
      <c r="F26" s="8">
        <f t="shared" si="3"/>
        <v>0</v>
      </c>
      <c r="G26" s="8">
        <f>'WA Sch. 1-2'!G27</f>
        <v>277</v>
      </c>
      <c r="H26" s="8">
        <f t="shared" si="4"/>
        <v>14.1</v>
      </c>
      <c r="I26" s="8">
        <f t="shared" si="1"/>
        <v>198.81</v>
      </c>
      <c r="J26" s="8">
        <f t="shared" si="1"/>
        <v>-36.949999999999989</v>
      </c>
      <c r="K26" s="9">
        <v>74665</v>
      </c>
      <c r="L26" s="9">
        <v>1208536</v>
      </c>
      <c r="M26" s="9">
        <v>-238258</v>
      </c>
      <c r="N26" s="9">
        <f t="shared" si="5"/>
        <v>970278</v>
      </c>
      <c r="O26" s="9">
        <f t="shared" si="6"/>
        <v>12.995084711712314</v>
      </c>
      <c r="P26" s="8">
        <f t="shared" si="7"/>
        <v>1.0643539286657135</v>
      </c>
      <c r="Q26" s="8">
        <f t="shared" si="8"/>
        <v>14.059438640378028</v>
      </c>
      <c r="R26" s="9">
        <f t="shared" si="2"/>
        <v>1049747.9860838254</v>
      </c>
      <c r="S26" s="21"/>
      <c r="U26" s="2">
        <v>41821</v>
      </c>
      <c r="V26" s="8">
        <f t="shared" ref="V26:W26" si="27">E38</f>
        <v>7.5</v>
      </c>
      <c r="W26" s="8">
        <f t="shared" si="27"/>
        <v>56.25</v>
      </c>
      <c r="X26" s="7">
        <v>19</v>
      </c>
      <c r="Y26" s="7">
        <v>0</v>
      </c>
      <c r="Z26" s="7">
        <v>0</v>
      </c>
      <c r="AA26" s="7">
        <v>0</v>
      </c>
      <c r="AB26" s="7">
        <v>0</v>
      </c>
      <c r="AC26" s="7">
        <v>0</v>
      </c>
      <c r="AD26" s="7">
        <v>0</v>
      </c>
      <c r="AE26" s="7">
        <v>1</v>
      </c>
      <c r="AF26" s="7">
        <v>0</v>
      </c>
      <c r="AG26" s="7">
        <v>0</v>
      </c>
      <c r="AH26" s="7">
        <v>0</v>
      </c>
      <c r="AI26" s="7">
        <v>0</v>
      </c>
      <c r="AJ26" s="7">
        <v>0</v>
      </c>
      <c r="AK26" s="7">
        <v>0</v>
      </c>
      <c r="AL26" s="8">
        <f t="shared" si="10"/>
        <v>13.320134459119663</v>
      </c>
      <c r="AN26" s="17" t="s">
        <v>53</v>
      </c>
      <c r="AO26" s="17">
        <v>4.4376645084557229E-2</v>
      </c>
      <c r="AP26" s="17">
        <v>9.8085484508862904E-3</v>
      </c>
      <c r="AQ26" s="17">
        <v>4.5242825996896006</v>
      </c>
      <c r="AR26" s="17">
        <v>1.6283842188901151E-5</v>
      </c>
      <c r="AS26" s="17">
        <v>2.4923702629641178E-2</v>
      </c>
      <c r="AT26" s="17">
        <v>6.3829587539473279E-2</v>
      </c>
      <c r="AU26" s="17">
        <v>2.4923702629641178E-2</v>
      </c>
      <c r="AV26" s="17">
        <v>6.3829587539473279E-2</v>
      </c>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row>
    <row r="27" spans="1:79">
      <c r="A27" s="2">
        <v>41487</v>
      </c>
      <c r="B27" s="8">
        <f>'WA Sch. 1-2'!B28</f>
        <v>19.350000000000001</v>
      </c>
      <c r="C27" s="8">
        <f>'WA Sch. 1-2'!C28</f>
        <v>374.42250000000007</v>
      </c>
      <c r="D27" s="8">
        <f>'WA Sch. 1-2'!D28</f>
        <v>204.95</v>
      </c>
      <c r="E27" s="8">
        <f>'WA Sch. 1-2'!E28</f>
        <v>7</v>
      </c>
      <c r="F27" s="8">
        <f t="shared" si="3"/>
        <v>49</v>
      </c>
      <c r="G27" s="8">
        <f>'WA Sch. 1-2'!G28</f>
        <v>230.5</v>
      </c>
      <c r="H27" s="8">
        <f t="shared" si="4"/>
        <v>12.350000000000001</v>
      </c>
      <c r="I27" s="8">
        <f t="shared" si="1"/>
        <v>325.42250000000007</v>
      </c>
      <c r="J27" s="8">
        <f t="shared" si="1"/>
        <v>-25.550000000000011</v>
      </c>
      <c r="K27" s="9">
        <v>74668</v>
      </c>
      <c r="L27" s="9">
        <v>934659</v>
      </c>
      <c r="M27" s="9">
        <v>50451</v>
      </c>
      <c r="N27" s="9">
        <f t="shared" si="5"/>
        <v>985110</v>
      </c>
      <c r="O27" s="9">
        <f t="shared" si="6"/>
        <v>13.193201907108802</v>
      </c>
      <c r="P27" s="8">
        <f t="shared" si="7"/>
        <v>0.93482686355077349</v>
      </c>
      <c r="Q27" s="8">
        <f t="shared" si="8"/>
        <v>14.128028770659576</v>
      </c>
      <c r="R27" s="9">
        <f t="shared" si="2"/>
        <v>1054911.6522476091</v>
      </c>
      <c r="S27" s="21"/>
      <c r="U27" s="2">
        <v>41852</v>
      </c>
      <c r="V27" s="8">
        <f t="shared" ref="V27:W27" si="28">E39</f>
        <v>6</v>
      </c>
      <c r="W27" s="8">
        <f t="shared" si="28"/>
        <v>36</v>
      </c>
      <c r="X27" s="7">
        <v>20</v>
      </c>
      <c r="Y27" s="7">
        <v>0</v>
      </c>
      <c r="Z27" s="7">
        <v>0</v>
      </c>
      <c r="AA27" s="7">
        <v>0</v>
      </c>
      <c r="AB27" s="7">
        <v>0</v>
      </c>
      <c r="AC27" s="7">
        <v>0</v>
      </c>
      <c r="AD27" s="7">
        <v>0</v>
      </c>
      <c r="AE27" s="7">
        <v>0</v>
      </c>
      <c r="AF27" s="7">
        <v>1</v>
      </c>
      <c r="AG27" s="7">
        <v>0</v>
      </c>
      <c r="AH27" s="7">
        <v>0</v>
      </c>
      <c r="AI27" s="7">
        <v>0</v>
      </c>
      <c r="AJ27" s="7">
        <v>0</v>
      </c>
      <c r="AK27" s="7">
        <v>0</v>
      </c>
      <c r="AL27" s="8">
        <f t="shared" si="10"/>
        <v>13.090043129680099</v>
      </c>
      <c r="AN27" s="17" t="s">
        <v>18</v>
      </c>
      <c r="AO27" s="17">
        <v>-1.5707779469601235</v>
      </c>
      <c r="AP27" s="17">
        <v>1.6515780767635464</v>
      </c>
      <c r="AQ27" s="17">
        <v>-0.95107701480164963</v>
      </c>
      <c r="AR27" s="17">
        <v>0.34379171491639482</v>
      </c>
      <c r="AS27" s="17">
        <v>-4.8462935288991753</v>
      </c>
      <c r="AT27" s="17">
        <v>1.7047376349789281</v>
      </c>
      <c r="AU27" s="17">
        <v>-4.8462935288991753</v>
      </c>
      <c r="AV27" s="17">
        <v>1.7047376349789281</v>
      </c>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row>
    <row r="28" spans="1:79">
      <c r="A28" s="2">
        <v>41518</v>
      </c>
      <c r="B28" s="8">
        <f>'WA Sch. 1-2'!B29</f>
        <v>152.32499999999999</v>
      </c>
      <c r="C28" s="8">
        <f>'WA Sch. 1-2'!C29</f>
        <v>23202.905624999996</v>
      </c>
      <c r="D28" s="8">
        <f>'WA Sch. 1-2'!D29</f>
        <v>43.875</v>
      </c>
      <c r="E28" s="8">
        <f>'WA Sch. 1-2'!E29</f>
        <v>164.5</v>
      </c>
      <c r="F28" s="8">
        <f t="shared" si="3"/>
        <v>27060.25</v>
      </c>
      <c r="G28" s="8">
        <f>'WA Sch. 1-2'!G29</f>
        <v>106</v>
      </c>
      <c r="H28" s="8">
        <f t="shared" si="4"/>
        <v>-12.175000000000011</v>
      </c>
      <c r="I28" s="8">
        <f t="shared" si="1"/>
        <v>-3857.3443750000042</v>
      </c>
      <c r="J28" s="8">
        <f t="shared" si="1"/>
        <v>-62.125</v>
      </c>
      <c r="K28" s="9">
        <v>74661</v>
      </c>
      <c r="L28" s="9">
        <v>1024273</v>
      </c>
      <c r="M28" s="9">
        <v>314341</v>
      </c>
      <c r="N28" s="9">
        <f t="shared" si="5"/>
        <v>1338614</v>
      </c>
      <c r="O28" s="9">
        <f t="shared" si="6"/>
        <v>17.929226771674635</v>
      </c>
      <c r="P28" s="8">
        <f t="shared" si="7"/>
        <v>-0.98174141908531076</v>
      </c>
      <c r="Q28" s="8">
        <f t="shared" si="8"/>
        <v>16.947485352589325</v>
      </c>
      <c r="R28" s="9">
        <f t="shared" si="2"/>
        <v>1265316.2039096716</v>
      </c>
      <c r="S28" s="21"/>
      <c r="U28" s="2">
        <v>41883</v>
      </c>
      <c r="V28" s="8">
        <f t="shared" ref="V28:W28" si="29">E40</f>
        <v>100</v>
      </c>
      <c r="W28" s="8">
        <f t="shared" si="29"/>
        <v>10000</v>
      </c>
      <c r="X28" s="7">
        <v>21</v>
      </c>
      <c r="Y28" s="7">
        <v>0</v>
      </c>
      <c r="Z28" s="7">
        <v>0</v>
      </c>
      <c r="AA28" s="7">
        <v>0</v>
      </c>
      <c r="AB28" s="7">
        <v>0</v>
      </c>
      <c r="AC28" s="7">
        <v>0</v>
      </c>
      <c r="AD28" s="7">
        <v>0</v>
      </c>
      <c r="AE28" s="7">
        <v>0</v>
      </c>
      <c r="AF28" s="7">
        <v>0</v>
      </c>
      <c r="AG28" s="7">
        <v>1</v>
      </c>
      <c r="AH28" s="7">
        <v>0</v>
      </c>
      <c r="AI28" s="7">
        <v>0</v>
      </c>
      <c r="AJ28" s="7">
        <v>0</v>
      </c>
      <c r="AK28" s="7">
        <v>0</v>
      </c>
      <c r="AL28" s="8">
        <f t="shared" si="10"/>
        <v>15.807487900407496</v>
      </c>
      <c r="AN28" s="17" t="s">
        <v>19</v>
      </c>
      <c r="AO28" s="17">
        <v>-3.1395576397023053</v>
      </c>
      <c r="AP28" s="17">
        <v>1.7921038850017954</v>
      </c>
      <c r="AQ28" s="17">
        <v>-1.7518837306126145</v>
      </c>
      <c r="AR28" s="17">
        <v>8.277011423289167E-2</v>
      </c>
      <c r="AS28" s="17">
        <v>-6.6937730185355875</v>
      </c>
      <c r="AT28" s="17">
        <v>0.41465773913097648</v>
      </c>
      <c r="AU28" s="17">
        <v>-6.6937730185355875</v>
      </c>
      <c r="AV28" s="17">
        <v>0.41465773913097648</v>
      </c>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row>
    <row r="29" spans="1:79">
      <c r="A29" s="2">
        <v>41548</v>
      </c>
      <c r="B29" s="8">
        <f>'WA Sch. 1-2'!B30</f>
        <v>510.4</v>
      </c>
      <c r="C29" s="8">
        <f>'WA Sch. 1-2'!C30</f>
        <v>260508.15999999997</v>
      </c>
      <c r="D29" s="8">
        <f>'WA Sch. 1-2'!D30</f>
        <v>0.65</v>
      </c>
      <c r="E29" s="8">
        <f>'WA Sch. 1-2'!E30</f>
        <v>599</v>
      </c>
      <c r="F29" s="8">
        <f t="shared" si="3"/>
        <v>358801</v>
      </c>
      <c r="G29" s="8">
        <f>'WA Sch. 1-2'!G30</f>
        <v>0</v>
      </c>
      <c r="H29" s="8">
        <f t="shared" si="4"/>
        <v>-88.600000000000023</v>
      </c>
      <c r="I29" s="8">
        <f t="shared" si="1"/>
        <v>-98292.840000000026</v>
      </c>
      <c r="J29" s="8">
        <f t="shared" si="1"/>
        <v>0.65</v>
      </c>
      <c r="K29" s="9">
        <v>74772</v>
      </c>
      <c r="L29" s="9">
        <v>2443419</v>
      </c>
      <c r="M29" s="9">
        <v>1847554</v>
      </c>
      <c r="N29" s="9">
        <f t="shared" si="5"/>
        <v>4290973</v>
      </c>
      <c r="O29" s="9">
        <f t="shared" si="6"/>
        <v>57.387431123950144</v>
      </c>
      <c r="P29" s="8">
        <f t="shared" si="7"/>
        <v>-8.3389071599964666</v>
      </c>
      <c r="Q29" s="8">
        <f t="shared" si="8"/>
        <v>49.048523963953677</v>
      </c>
      <c r="R29" s="9">
        <f t="shared" si="2"/>
        <v>3667456.2338327444</v>
      </c>
      <c r="S29" s="21"/>
      <c r="U29" s="2">
        <v>41913</v>
      </c>
      <c r="V29" s="8">
        <f t="shared" ref="V29:W29" si="30">E41</f>
        <v>363</v>
      </c>
      <c r="W29" s="8">
        <f t="shared" si="30"/>
        <v>131769</v>
      </c>
      <c r="X29" s="7">
        <v>22</v>
      </c>
      <c r="Y29" s="7">
        <v>0</v>
      </c>
      <c r="Z29" s="7">
        <v>0</v>
      </c>
      <c r="AA29" s="7">
        <v>0</v>
      </c>
      <c r="AB29" s="7">
        <v>0</v>
      </c>
      <c r="AC29" s="7">
        <v>0</v>
      </c>
      <c r="AD29" s="7">
        <v>0</v>
      </c>
      <c r="AE29" s="7">
        <v>0</v>
      </c>
      <c r="AF29" s="7">
        <v>0</v>
      </c>
      <c r="AG29" s="7">
        <v>0</v>
      </c>
      <c r="AH29" s="7">
        <v>1</v>
      </c>
      <c r="AI29" s="7">
        <v>0</v>
      </c>
      <c r="AJ29" s="7">
        <v>0</v>
      </c>
      <c r="AK29" s="7">
        <v>0</v>
      </c>
      <c r="AL29" s="8">
        <f t="shared" si="10"/>
        <v>34.543043306568386</v>
      </c>
      <c r="AN29" s="17" t="s">
        <v>20</v>
      </c>
      <c r="AO29" s="17">
        <v>-2.9516454170070419</v>
      </c>
      <c r="AP29" s="17">
        <v>2.123608751677478</v>
      </c>
      <c r="AQ29" s="17">
        <v>-1.3899195954412424</v>
      </c>
      <c r="AR29" s="17">
        <v>0.16754999938476034</v>
      </c>
      <c r="AS29" s="17">
        <v>-7.1633225117361103</v>
      </c>
      <c r="AT29" s="17">
        <v>1.2600316777220271</v>
      </c>
      <c r="AU29" s="17">
        <v>-7.1633225117361103</v>
      </c>
      <c r="AV29" s="17">
        <v>1.2600316777220271</v>
      </c>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row>
    <row r="30" spans="1:79">
      <c r="A30" s="2">
        <v>41579</v>
      </c>
      <c r="B30" s="8">
        <f>'WA Sch. 1-2'!B31</f>
        <v>874.97500000000002</v>
      </c>
      <c r="C30" s="8">
        <f>'WA Sch. 1-2'!C31</f>
        <v>765581.25062499999</v>
      </c>
      <c r="D30" s="8">
        <f>'WA Sch. 1-2'!D31</f>
        <v>0</v>
      </c>
      <c r="E30" s="8">
        <f>'WA Sch. 1-2'!E31</f>
        <v>906.5</v>
      </c>
      <c r="F30" s="8">
        <f t="shared" si="3"/>
        <v>821742.25</v>
      </c>
      <c r="G30" s="8">
        <f>'WA Sch. 1-2'!G31</f>
        <v>0</v>
      </c>
      <c r="H30" s="8">
        <f t="shared" si="4"/>
        <v>-31.524999999999977</v>
      </c>
      <c r="I30" s="8">
        <f t="shared" si="1"/>
        <v>-56160.999375000014</v>
      </c>
      <c r="J30" s="8">
        <f t="shared" si="1"/>
        <v>0</v>
      </c>
      <c r="K30" s="9">
        <v>75080</v>
      </c>
      <c r="L30" s="9">
        <v>4784368</v>
      </c>
      <c r="M30" s="9">
        <v>2300426</v>
      </c>
      <c r="N30" s="9">
        <f t="shared" si="5"/>
        <v>7084794</v>
      </c>
      <c r="O30" s="9">
        <f t="shared" si="6"/>
        <v>94.363265849760253</v>
      </c>
      <c r="P30" s="8">
        <f t="shared" si="7"/>
        <v>-3.3275101736344173</v>
      </c>
      <c r="Q30" s="8">
        <f t="shared" si="8"/>
        <v>91.035755676125831</v>
      </c>
      <c r="R30" s="9">
        <f t="shared" si="2"/>
        <v>6834964.5361635275</v>
      </c>
      <c r="S30" s="21"/>
      <c r="U30" s="2">
        <v>41944</v>
      </c>
      <c r="V30" s="8">
        <f t="shared" ref="V30:W30" si="31">E42</f>
        <v>914.5</v>
      </c>
      <c r="W30" s="8">
        <f t="shared" si="31"/>
        <v>836310.25</v>
      </c>
      <c r="X30" s="7">
        <v>23</v>
      </c>
      <c r="Y30" s="7">
        <v>0</v>
      </c>
      <c r="Z30" s="7">
        <v>0</v>
      </c>
      <c r="AA30" s="7">
        <v>0</v>
      </c>
      <c r="AB30" s="7">
        <v>0</v>
      </c>
      <c r="AC30" s="7">
        <v>0</v>
      </c>
      <c r="AD30" s="7">
        <v>0</v>
      </c>
      <c r="AE30" s="7">
        <v>0</v>
      </c>
      <c r="AF30" s="7">
        <v>0</v>
      </c>
      <c r="AG30" s="7">
        <v>0</v>
      </c>
      <c r="AH30" s="7">
        <v>0</v>
      </c>
      <c r="AI30" s="7">
        <v>1</v>
      </c>
      <c r="AJ30" s="7">
        <v>0</v>
      </c>
      <c r="AK30" s="7">
        <v>0</v>
      </c>
      <c r="AL30" s="8">
        <f t="shared" si="10"/>
        <v>100.87498360913692</v>
      </c>
      <c r="AN30" s="17" t="s">
        <v>21</v>
      </c>
      <c r="AO30" s="17">
        <v>-9.3882721469889443</v>
      </c>
      <c r="AP30" s="17">
        <v>2.6377362404493949</v>
      </c>
      <c r="AQ30" s="17">
        <v>-3.5592156649405746</v>
      </c>
      <c r="AR30" s="17">
        <v>5.6429853773561263E-4</v>
      </c>
      <c r="AS30" s="17">
        <v>-14.619599856041777</v>
      </c>
      <c r="AT30" s="17">
        <v>-4.1569444379361125</v>
      </c>
      <c r="AU30" s="17">
        <v>-14.619599856041777</v>
      </c>
      <c r="AV30" s="17">
        <v>-4.1569444379361125</v>
      </c>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row>
    <row r="31" spans="1:79">
      <c r="A31" s="2">
        <v>41609</v>
      </c>
      <c r="B31" s="8">
        <f>'WA Sch. 1-2'!B32</f>
        <v>1138.7249999999999</v>
      </c>
      <c r="C31" s="8">
        <f>'WA Sch. 1-2'!C32</f>
        <v>1296694.6256249999</v>
      </c>
      <c r="D31" s="8">
        <f>'WA Sch. 1-2'!D32</f>
        <v>0</v>
      </c>
      <c r="E31" s="8">
        <f>'WA Sch. 1-2'!E32</f>
        <v>1220</v>
      </c>
      <c r="F31" s="8">
        <f t="shared" si="3"/>
        <v>1488400</v>
      </c>
      <c r="G31" s="8">
        <f>'WA Sch. 1-2'!G32</f>
        <v>0</v>
      </c>
      <c r="H31" s="8">
        <f t="shared" si="4"/>
        <v>-81.275000000000091</v>
      </c>
      <c r="I31" s="8">
        <f t="shared" si="1"/>
        <v>-191705.37437500013</v>
      </c>
      <c r="J31" s="8">
        <f t="shared" si="1"/>
        <v>0</v>
      </c>
      <c r="K31" s="9">
        <v>75367</v>
      </c>
      <c r="L31" s="9">
        <v>9224598</v>
      </c>
      <c r="M31" s="9">
        <v>1270293</v>
      </c>
      <c r="N31" s="9">
        <f t="shared" si="5"/>
        <v>10494891</v>
      </c>
      <c r="O31" s="9">
        <f t="shared" si="6"/>
        <v>139.25048097973914</v>
      </c>
      <c r="P31" s="8">
        <f t="shared" si="7"/>
        <v>-9.3767988300472993</v>
      </c>
      <c r="Q31" s="8">
        <f t="shared" si="8"/>
        <v>129.87368214969183</v>
      </c>
      <c r="R31" s="9">
        <f t="shared" si="2"/>
        <v>9788189.8025758248</v>
      </c>
      <c r="S31" s="21"/>
      <c r="U31" s="2">
        <v>41974</v>
      </c>
      <c r="V31" s="8">
        <f t="shared" ref="V31:W31" si="32">E43</f>
        <v>1001</v>
      </c>
      <c r="W31" s="8">
        <f t="shared" si="32"/>
        <v>1002001</v>
      </c>
      <c r="X31" s="7">
        <v>24</v>
      </c>
      <c r="Y31" s="7">
        <v>0</v>
      </c>
      <c r="Z31" s="7">
        <v>0</v>
      </c>
      <c r="AA31" s="7">
        <v>0</v>
      </c>
      <c r="AB31" s="7">
        <v>0</v>
      </c>
      <c r="AC31" s="7">
        <v>0</v>
      </c>
      <c r="AD31" s="7">
        <v>0</v>
      </c>
      <c r="AE31" s="7">
        <v>0</v>
      </c>
      <c r="AF31" s="7">
        <v>0</v>
      </c>
      <c r="AG31" s="7">
        <v>0</v>
      </c>
      <c r="AH31" s="7">
        <v>0</v>
      </c>
      <c r="AI31" s="7">
        <v>0</v>
      </c>
      <c r="AJ31" s="7">
        <v>0</v>
      </c>
      <c r="AK31" s="7">
        <v>0</v>
      </c>
      <c r="AL31" s="8">
        <f t="shared" si="10"/>
        <v>110.49902788470321</v>
      </c>
      <c r="AN31" s="17" t="s">
        <v>22</v>
      </c>
      <c r="AO31" s="17">
        <v>-11.761708167768449</v>
      </c>
      <c r="AP31" s="17">
        <v>3.6809700537384131</v>
      </c>
      <c r="AQ31" s="17">
        <v>-3.1952740707094844</v>
      </c>
      <c r="AR31" s="17">
        <v>1.8546269455433377E-3</v>
      </c>
      <c r="AS31" s="17">
        <v>-19.06204409333268</v>
      </c>
      <c r="AT31" s="17">
        <v>-4.4613722422042157</v>
      </c>
      <c r="AU31" s="17">
        <v>-19.06204409333268</v>
      </c>
      <c r="AV31" s="17">
        <v>-4.4613722422042157</v>
      </c>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row>
    <row r="32" spans="1:79">
      <c r="A32" s="2">
        <v>41640</v>
      </c>
      <c r="B32" s="8">
        <f>'WA Sch. 1-2'!B33</f>
        <v>1095.1500000000001</v>
      </c>
      <c r="C32" s="8">
        <f>'WA Sch. 1-2'!C33</f>
        <v>1199353.5225000002</v>
      </c>
      <c r="D32" s="8">
        <f>'WA Sch. 1-2'!D33</f>
        <v>0</v>
      </c>
      <c r="E32" s="8">
        <f>'WA Sch. 1-2'!E33</f>
        <v>1040</v>
      </c>
      <c r="F32" s="8">
        <f t="shared" si="3"/>
        <v>1081600</v>
      </c>
      <c r="G32" s="8">
        <f>'WA Sch. 1-2'!G33</f>
        <v>0</v>
      </c>
      <c r="H32" s="8">
        <f t="shared" si="4"/>
        <v>55.150000000000091</v>
      </c>
      <c r="I32" s="8">
        <f t="shared" si="1"/>
        <v>117753.5225000002</v>
      </c>
      <c r="J32" s="8">
        <f t="shared" si="1"/>
        <v>0</v>
      </c>
      <c r="K32" s="9">
        <v>75444</v>
      </c>
      <c r="L32" s="9">
        <v>9494259</v>
      </c>
      <c r="M32" s="9">
        <v>-809060</v>
      </c>
      <c r="N32" s="9">
        <f t="shared" si="5"/>
        <v>8685199</v>
      </c>
      <c r="O32" s="9">
        <f t="shared" si="6"/>
        <v>115.12113620698797</v>
      </c>
      <c r="P32" s="8">
        <f t="shared" si="7"/>
        <v>6.1529724719630643</v>
      </c>
      <c r="Q32" s="8">
        <f t="shared" si="8"/>
        <v>121.27410867895104</v>
      </c>
      <c r="R32" s="9">
        <f t="shared" si="2"/>
        <v>9149403.8551747818</v>
      </c>
      <c r="S32" s="21"/>
      <c r="U32" s="2">
        <v>42005</v>
      </c>
      <c r="V32" s="8">
        <f t="shared" ref="V32:W32" si="33">E44</f>
        <v>1058</v>
      </c>
      <c r="W32" s="8">
        <f t="shared" si="33"/>
        <v>1119364</v>
      </c>
      <c r="X32" s="7">
        <v>25</v>
      </c>
      <c r="Y32" s="7">
        <v>1</v>
      </c>
      <c r="Z32" s="7">
        <v>0</v>
      </c>
      <c r="AA32" s="7">
        <v>0</v>
      </c>
      <c r="AB32" s="7">
        <v>0</v>
      </c>
      <c r="AC32" s="7">
        <v>0</v>
      </c>
      <c r="AD32" s="7">
        <v>0</v>
      </c>
      <c r="AE32" s="7">
        <v>0</v>
      </c>
      <c r="AF32" s="7">
        <v>0</v>
      </c>
      <c r="AG32" s="7">
        <v>0</v>
      </c>
      <c r="AH32" s="7">
        <v>0</v>
      </c>
      <c r="AI32" s="7">
        <v>0</v>
      </c>
      <c r="AJ32" s="7">
        <v>0</v>
      </c>
      <c r="AK32" s="7">
        <v>0</v>
      </c>
      <c r="AL32" s="8">
        <f t="shared" si="10"/>
        <v>117.33563047365467</v>
      </c>
      <c r="AN32" s="17" t="s">
        <v>23</v>
      </c>
      <c r="AO32" s="17">
        <v>-10.320158952165347</v>
      </c>
      <c r="AP32" s="17">
        <v>4.5138144553243267</v>
      </c>
      <c r="AQ32" s="17">
        <v>-2.2863498387693082</v>
      </c>
      <c r="AR32" s="17">
        <v>2.4280549198044968E-2</v>
      </c>
      <c r="AS32" s="17">
        <v>-19.272245317570231</v>
      </c>
      <c r="AT32" s="17">
        <v>-1.3680725867604622</v>
      </c>
      <c r="AU32" s="17">
        <v>-19.272245317570231</v>
      </c>
      <c r="AV32" s="17">
        <v>-1.3680725867604622</v>
      </c>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row>
    <row r="33" spans="1:83">
      <c r="A33" s="2">
        <v>41671</v>
      </c>
      <c r="B33" s="8">
        <f>'WA Sch. 1-2'!B34</f>
        <v>932.76424999999995</v>
      </c>
      <c r="C33" s="8">
        <f>'WA Sch. 1-2'!C34</f>
        <v>870049.14607806236</v>
      </c>
      <c r="D33" s="8">
        <f>'WA Sch. 1-2'!D34</f>
        <v>0</v>
      </c>
      <c r="E33" s="8">
        <f>'WA Sch. 1-2'!E34</f>
        <v>1091.5</v>
      </c>
      <c r="F33" s="8">
        <f t="shared" si="3"/>
        <v>1191372.25</v>
      </c>
      <c r="G33" s="8">
        <f>'WA Sch. 1-2'!G34</f>
        <v>0</v>
      </c>
      <c r="H33" s="8">
        <f t="shared" si="4"/>
        <v>-158.73575000000005</v>
      </c>
      <c r="I33" s="8">
        <f t="shared" si="1"/>
        <v>-321323.10392193764</v>
      </c>
      <c r="J33" s="8">
        <f t="shared" si="1"/>
        <v>0</v>
      </c>
      <c r="K33" s="9">
        <v>75458</v>
      </c>
      <c r="L33" s="9">
        <v>9288951</v>
      </c>
      <c r="M33" s="9">
        <v>-395904</v>
      </c>
      <c r="N33" s="9">
        <f t="shared" si="5"/>
        <v>8893047</v>
      </c>
      <c r="O33" s="9">
        <f t="shared" si="6"/>
        <v>117.85426329878872</v>
      </c>
      <c r="P33" s="8">
        <f t="shared" si="7"/>
        <v>-17.410397031981105</v>
      </c>
      <c r="Q33" s="8">
        <f t="shared" si="8"/>
        <v>100.44386626680762</v>
      </c>
      <c r="R33" s="9">
        <f t="shared" si="2"/>
        <v>7579293.2607607692</v>
      </c>
      <c r="S33" s="21"/>
      <c r="U33" s="2">
        <v>42036</v>
      </c>
      <c r="V33" s="8">
        <f t="shared" ref="V33:W33" si="34">E45</f>
        <v>724</v>
      </c>
      <c r="W33" s="8">
        <f t="shared" si="34"/>
        <v>524176</v>
      </c>
      <c r="X33" s="7">
        <v>26</v>
      </c>
      <c r="Y33" s="7">
        <v>0</v>
      </c>
      <c r="Z33" s="7">
        <v>1</v>
      </c>
      <c r="AA33" s="7">
        <v>0</v>
      </c>
      <c r="AB33" s="7">
        <v>0</v>
      </c>
      <c r="AC33" s="7">
        <v>0</v>
      </c>
      <c r="AD33" s="7">
        <v>0</v>
      </c>
      <c r="AE33" s="7">
        <v>0</v>
      </c>
      <c r="AF33" s="7">
        <v>0</v>
      </c>
      <c r="AG33" s="7">
        <v>0</v>
      </c>
      <c r="AH33" s="7">
        <v>0</v>
      </c>
      <c r="AI33" s="7">
        <v>0</v>
      </c>
      <c r="AJ33" s="7">
        <v>0</v>
      </c>
      <c r="AK33" s="7">
        <v>0</v>
      </c>
      <c r="AL33" s="8">
        <f t="shared" si="10"/>
        <v>73.243162110957215</v>
      </c>
      <c r="AN33" s="17" t="s">
        <v>24</v>
      </c>
      <c r="AO33" s="17">
        <v>-6.8966589910802085</v>
      </c>
      <c r="AP33" s="17">
        <v>5.1897586071757988</v>
      </c>
      <c r="AQ33" s="17">
        <v>-1.3288978376651863</v>
      </c>
      <c r="AR33" s="17">
        <v>0.18681807125834379</v>
      </c>
      <c r="AS33" s="17">
        <v>-17.189321156721427</v>
      </c>
      <c r="AT33" s="17">
        <v>3.3960031745610078</v>
      </c>
      <c r="AU33" s="17">
        <v>-17.189321156721427</v>
      </c>
      <c r="AV33" s="17">
        <v>3.3960031745610078</v>
      </c>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row>
    <row r="34" spans="1:83">
      <c r="A34" s="2">
        <v>41699</v>
      </c>
      <c r="B34" s="8">
        <f>'WA Sch. 1-2'!B35</f>
        <v>767.35</v>
      </c>
      <c r="C34" s="8">
        <f>'WA Sch. 1-2'!C35</f>
        <v>588826.02250000008</v>
      </c>
      <c r="D34" s="8">
        <f>'WA Sch. 1-2'!D35</f>
        <v>0</v>
      </c>
      <c r="E34" s="8">
        <f>'WA Sch. 1-2'!E35</f>
        <v>786.5</v>
      </c>
      <c r="F34" s="8">
        <f t="shared" si="3"/>
        <v>618582.25</v>
      </c>
      <c r="G34" s="8">
        <f>'WA Sch. 1-2'!G35</f>
        <v>0</v>
      </c>
      <c r="H34" s="8">
        <f t="shared" si="4"/>
        <v>-19.149999999999977</v>
      </c>
      <c r="I34" s="8">
        <f t="shared" si="1"/>
        <v>-29756.227499999921</v>
      </c>
      <c r="J34" s="8">
        <f t="shared" si="1"/>
        <v>0</v>
      </c>
      <c r="K34" s="9">
        <v>75486</v>
      </c>
      <c r="L34" s="9">
        <v>8302754</v>
      </c>
      <c r="M34" s="9">
        <v>-1530340</v>
      </c>
      <c r="N34" s="9">
        <f t="shared" si="5"/>
        <v>6772414</v>
      </c>
      <c r="O34" s="9">
        <f t="shared" si="6"/>
        <v>89.717484036775033</v>
      </c>
      <c r="P34" s="8">
        <f t="shared" si="7"/>
        <v>-1.9471580455851254</v>
      </c>
      <c r="Q34" s="8">
        <f t="shared" si="8"/>
        <v>87.770325991189907</v>
      </c>
      <c r="R34" s="9">
        <f t="shared" si="2"/>
        <v>6625430.8277709614</v>
      </c>
      <c r="S34" s="21"/>
      <c r="U34" s="2">
        <v>42064</v>
      </c>
      <c r="V34" s="8">
        <f t="shared" ref="V34:W34" si="35">E46</f>
        <v>604.5</v>
      </c>
      <c r="W34" s="8">
        <f t="shared" si="35"/>
        <v>365420.25</v>
      </c>
      <c r="X34" s="7">
        <v>27</v>
      </c>
      <c r="Y34" s="7">
        <v>0</v>
      </c>
      <c r="Z34" s="7">
        <v>0</v>
      </c>
      <c r="AA34" s="7">
        <v>1</v>
      </c>
      <c r="AB34" s="7">
        <v>0</v>
      </c>
      <c r="AC34" s="7">
        <v>0</v>
      </c>
      <c r="AD34" s="7">
        <v>0</v>
      </c>
      <c r="AE34" s="7">
        <v>0</v>
      </c>
      <c r="AF34" s="7">
        <v>0</v>
      </c>
      <c r="AG34" s="7">
        <v>0</v>
      </c>
      <c r="AH34" s="7">
        <v>0</v>
      </c>
      <c r="AI34" s="7">
        <v>0</v>
      </c>
      <c r="AJ34" s="7">
        <v>0</v>
      </c>
      <c r="AK34" s="7">
        <v>0</v>
      </c>
      <c r="AL34" s="8">
        <f t="shared" si="10"/>
        <v>66.563833396554656</v>
      </c>
      <c r="AN34" s="17" t="s">
        <v>25</v>
      </c>
      <c r="AO34" s="17">
        <v>-8.1067604409643916</v>
      </c>
      <c r="AP34" s="17">
        <v>5.1752200011352816</v>
      </c>
      <c r="AQ34" s="17">
        <v>-1.5664571630164557</v>
      </c>
      <c r="AR34" s="17">
        <v>0.12030885968463667</v>
      </c>
      <c r="AS34" s="17">
        <v>-18.370588710530463</v>
      </c>
      <c r="AT34" s="17">
        <v>2.1570678286016793</v>
      </c>
      <c r="AU34" s="17">
        <v>-18.370588710530463</v>
      </c>
      <c r="AV34" s="17">
        <v>2.1570678286016793</v>
      </c>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row>
    <row r="35" spans="1:83">
      <c r="A35" s="2">
        <v>41730</v>
      </c>
      <c r="B35" s="8">
        <f>'WA Sch. 1-2'!B36</f>
        <v>547.15</v>
      </c>
      <c r="C35" s="8">
        <f>'WA Sch. 1-2'!C36</f>
        <v>299373.1225</v>
      </c>
      <c r="D35" s="8">
        <f>'WA Sch. 1-2'!D36</f>
        <v>0.375</v>
      </c>
      <c r="E35" s="8">
        <f>'WA Sch. 1-2'!E36</f>
        <v>543.5</v>
      </c>
      <c r="F35" s="8">
        <f t="shared" si="3"/>
        <v>295392.25</v>
      </c>
      <c r="G35" s="8">
        <f>'WA Sch. 1-2'!G36</f>
        <v>0</v>
      </c>
      <c r="H35" s="8">
        <f t="shared" si="4"/>
        <v>3.6499999999999773</v>
      </c>
      <c r="I35" s="8">
        <f t="shared" si="1"/>
        <v>3980.8724999999977</v>
      </c>
      <c r="J35" s="8">
        <f t="shared" si="1"/>
        <v>0.375</v>
      </c>
      <c r="K35" s="9">
        <v>75430</v>
      </c>
      <c r="L35" s="9">
        <v>5038427</v>
      </c>
      <c r="M35" s="9">
        <v>-1172454</v>
      </c>
      <c r="N35" s="9">
        <f t="shared" si="5"/>
        <v>3865973</v>
      </c>
      <c r="O35" s="9">
        <f t="shared" si="6"/>
        <v>51.252459233726633</v>
      </c>
      <c r="P35" s="8">
        <f t="shared" si="7"/>
        <v>0.34236864495876906</v>
      </c>
      <c r="Q35" s="8">
        <f t="shared" si="8"/>
        <v>51.5948278786854</v>
      </c>
      <c r="R35" s="9">
        <f t="shared" si="2"/>
        <v>3891797.8668892398</v>
      </c>
      <c r="S35" s="21"/>
      <c r="U35" s="2">
        <v>42095</v>
      </c>
      <c r="V35" s="8">
        <f t="shared" ref="V35:W35" si="36">E47</f>
        <v>524.5</v>
      </c>
      <c r="W35" s="8">
        <f t="shared" si="36"/>
        <v>275100.25</v>
      </c>
      <c r="X35" s="7">
        <v>28</v>
      </c>
      <c r="Y35" s="7">
        <v>0</v>
      </c>
      <c r="Z35" s="7">
        <v>0</v>
      </c>
      <c r="AA35" s="7">
        <v>0</v>
      </c>
      <c r="AB35" s="7">
        <v>1</v>
      </c>
      <c r="AC35" s="7">
        <v>0</v>
      </c>
      <c r="AD35" s="7">
        <v>0</v>
      </c>
      <c r="AE35" s="7">
        <v>0</v>
      </c>
      <c r="AF35" s="7">
        <v>0</v>
      </c>
      <c r="AG35" s="7">
        <v>0</v>
      </c>
      <c r="AH35" s="7">
        <v>0</v>
      </c>
      <c r="AI35" s="7">
        <v>0</v>
      </c>
      <c r="AJ35" s="7">
        <v>0</v>
      </c>
      <c r="AK35" s="7">
        <v>0</v>
      </c>
      <c r="AL35" s="8">
        <f t="shared" si="10"/>
        <v>47.377533039780168</v>
      </c>
      <c r="AN35" s="17" t="s">
        <v>26</v>
      </c>
      <c r="AO35" s="17">
        <v>-13.533321739900535</v>
      </c>
      <c r="AP35" s="17">
        <v>4.2306410690630978</v>
      </c>
      <c r="AQ35" s="17">
        <v>-3.1988820415099819</v>
      </c>
      <c r="AR35" s="17">
        <v>1.8336654737535749E-3</v>
      </c>
      <c r="AS35" s="17">
        <v>-21.923800481579438</v>
      </c>
      <c r="AT35" s="17">
        <v>-5.1428429982216315</v>
      </c>
      <c r="AU35" s="17">
        <v>-21.923800481579438</v>
      </c>
      <c r="AV35" s="17">
        <v>-5.1428429982216315</v>
      </c>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row>
    <row r="36" spans="1:83">
      <c r="A36" s="2">
        <v>41760</v>
      </c>
      <c r="B36" s="8">
        <f>'WA Sch. 1-2'!B37</f>
        <v>290.02499999999998</v>
      </c>
      <c r="C36" s="8">
        <f>'WA Sch. 1-2'!C37</f>
        <v>84114.500624999986</v>
      </c>
      <c r="D36" s="8">
        <f>'WA Sch. 1-2'!D37</f>
        <v>14.95</v>
      </c>
      <c r="E36" s="8">
        <f>'WA Sch. 1-2'!E37</f>
        <v>231.5</v>
      </c>
      <c r="F36" s="8">
        <f t="shared" si="3"/>
        <v>53592.25</v>
      </c>
      <c r="G36" s="8">
        <f>'WA Sch. 1-2'!G37</f>
        <v>5</v>
      </c>
      <c r="H36" s="8">
        <f t="shared" si="4"/>
        <v>58.524999999999977</v>
      </c>
      <c r="I36" s="8">
        <f t="shared" si="1"/>
        <v>30522.250624999986</v>
      </c>
      <c r="J36" s="8">
        <f t="shared" si="1"/>
        <v>9.9499999999999993</v>
      </c>
      <c r="K36" s="9">
        <v>75384</v>
      </c>
      <c r="L36" s="9">
        <v>3366645</v>
      </c>
      <c r="M36" s="9">
        <v>-1387960</v>
      </c>
      <c r="N36" s="9">
        <f t="shared" si="5"/>
        <v>1978685</v>
      </c>
      <c r="O36" s="9">
        <f t="shared" si="6"/>
        <v>26.248076514910327</v>
      </c>
      <c r="P36" s="8">
        <f t="shared" si="7"/>
        <v>4.9230095978431265</v>
      </c>
      <c r="Q36" s="8">
        <f t="shared" si="8"/>
        <v>31.171086112753454</v>
      </c>
      <c r="R36" s="9">
        <f t="shared" si="2"/>
        <v>2349801.1555238063</v>
      </c>
      <c r="S36" s="21"/>
      <c r="U36" s="2">
        <v>42125</v>
      </c>
      <c r="V36" s="8">
        <f t="shared" ref="V36:W36" si="37">E48</f>
        <v>162.5</v>
      </c>
      <c r="W36" s="8">
        <f t="shared" si="37"/>
        <v>26406.25</v>
      </c>
      <c r="X36" s="7">
        <v>29</v>
      </c>
      <c r="Y36" s="7">
        <v>0</v>
      </c>
      <c r="Z36" s="7">
        <v>0</v>
      </c>
      <c r="AA36" s="7">
        <v>0</v>
      </c>
      <c r="AB36" s="7">
        <v>0</v>
      </c>
      <c r="AC36" s="7">
        <v>1</v>
      </c>
      <c r="AD36" s="7">
        <v>0</v>
      </c>
      <c r="AE36" s="7">
        <v>0</v>
      </c>
      <c r="AF36" s="7">
        <v>0</v>
      </c>
      <c r="AG36" s="7">
        <v>0</v>
      </c>
      <c r="AH36" s="7">
        <v>0</v>
      </c>
      <c r="AI36" s="7">
        <v>0</v>
      </c>
      <c r="AJ36" s="7">
        <v>0</v>
      </c>
      <c r="AK36" s="7">
        <v>0</v>
      </c>
      <c r="AL36" s="8">
        <f t="shared" si="10"/>
        <v>21.240680769784262</v>
      </c>
      <c r="AN36" s="17" t="s">
        <v>27</v>
      </c>
      <c r="AO36" s="17">
        <v>-10.607942852071096</v>
      </c>
      <c r="AP36" s="17">
        <v>2.7243596512445052</v>
      </c>
      <c r="AQ36" s="17">
        <v>-3.8937380559227264</v>
      </c>
      <c r="AR36" s="17">
        <v>1.7553880546343552E-4</v>
      </c>
      <c r="AS36" s="17">
        <v>-16.011067665851854</v>
      </c>
      <c r="AT36" s="17">
        <v>-5.2048180382903393</v>
      </c>
      <c r="AU36" s="17">
        <v>-16.011067665851854</v>
      </c>
      <c r="AV36" s="17">
        <v>-5.2048180382903393</v>
      </c>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row>
    <row r="37" spans="1:83">
      <c r="A37" s="2">
        <v>41791</v>
      </c>
      <c r="B37" s="8">
        <f>'WA Sch. 1-2'!B38</f>
        <v>126.95</v>
      </c>
      <c r="C37" s="8">
        <f>'WA Sch. 1-2'!C38</f>
        <v>16116.302500000002</v>
      </c>
      <c r="D37" s="8">
        <f>'WA Sch. 1-2'!D38</f>
        <v>68</v>
      </c>
      <c r="E37" s="8">
        <f>'WA Sch. 1-2'!E38</f>
        <v>112</v>
      </c>
      <c r="F37" s="8">
        <f t="shared" si="3"/>
        <v>12544</v>
      </c>
      <c r="G37" s="8">
        <f>'WA Sch. 1-2'!G38</f>
        <v>13.5</v>
      </c>
      <c r="H37" s="8">
        <f t="shared" si="4"/>
        <v>14.950000000000003</v>
      </c>
      <c r="I37" s="8">
        <f t="shared" si="1"/>
        <v>3572.3025000000016</v>
      </c>
      <c r="J37" s="8">
        <f t="shared" si="1"/>
        <v>54.5</v>
      </c>
      <c r="K37" s="9">
        <v>75371</v>
      </c>
      <c r="L37" s="9">
        <v>1597390</v>
      </c>
      <c r="M37" s="9">
        <v>-195435</v>
      </c>
      <c r="N37" s="9">
        <f t="shared" si="5"/>
        <v>1401955</v>
      </c>
      <c r="O37" s="9">
        <f t="shared" si="6"/>
        <v>18.600721763012299</v>
      </c>
      <c r="P37" s="8">
        <f t="shared" si="7"/>
        <v>1.185700782214502</v>
      </c>
      <c r="Q37" s="8">
        <f t="shared" si="8"/>
        <v>19.786422545226802</v>
      </c>
      <c r="R37" s="9">
        <f t="shared" si="2"/>
        <v>1491322.4536562893</v>
      </c>
      <c r="S37" s="21"/>
      <c r="U37" s="2">
        <v>42156</v>
      </c>
      <c r="V37" s="8">
        <f t="shared" ref="V37:W37" si="38">E49</f>
        <v>25.5</v>
      </c>
      <c r="W37" s="8">
        <f t="shared" si="38"/>
        <v>650.25</v>
      </c>
      <c r="X37" s="7">
        <v>30</v>
      </c>
      <c r="Y37" s="7">
        <v>0</v>
      </c>
      <c r="Z37" s="7">
        <v>0</v>
      </c>
      <c r="AA37" s="7">
        <v>0</v>
      </c>
      <c r="AB37" s="7">
        <v>0</v>
      </c>
      <c r="AC37" s="7">
        <v>0</v>
      </c>
      <c r="AD37" s="7">
        <v>1</v>
      </c>
      <c r="AE37" s="7">
        <v>0</v>
      </c>
      <c r="AF37" s="7">
        <v>0</v>
      </c>
      <c r="AG37" s="7">
        <v>0</v>
      </c>
      <c r="AH37" s="7">
        <v>0</v>
      </c>
      <c r="AI37" s="7">
        <v>0</v>
      </c>
      <c r="AJ37" s="7">
        <v>0</v>
      </c>
      <c r="AK37" s="7">
        <v>0</v>
      </c>
      <c r="AL37" s="8">
        <f t="shared" si="10"/>
        <v>12.876815090246103</v>
      </c>
      <c r="AN37" s="17" t="s">
        <v>28</v>
      </c>
      <c r="AO37" s="17">
        <v>-1.1187864060907859</v>
      </c>
      <c r="AP37" s="17">
        <v>1.9089812052075965</v>
      </c>
      <c r="AQ37" s="17">
        <v>-0.58606465220233583</v>
      </c>
      <c r="AR37" s="17">
        <v>0.55911415957369559</v>
      </c>
      <c r="AS37" s="17">
        <v>-4.9048003834254397</v>
      </c>
      <c r="AT37" s="17">
        <v>2.6672275712438678</v>
      </c>
      <c r="AU37" s="17">
        <v>-4.9048003834254397</v>
      </c>
      <c r="AV37" s="17">
        <v>2.6672275712438678</v>
      </c>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row>
    <row r="38" spans="1:83">
      <c r="A38" s="2">
        <v>41821</v>
      </c>
      <c r="B38" s="8">
        <f>'WA Sch. 1-2'!B39</f>
        <v>14.1</v>
      </c>
      <c r="C38" s="8">
        <f>'WA Sch. 1-2'!C39</f>
        <v>198.81</v>
      </c>
      <c r="D38" s="8">
        <f>'WA Sch. 1-2'!D39</f>
        <v>240.05</v>
      </c>
      <c r="E38" s="8">
        <f>'WA Sch. 1-2'!E39</f>
        <v>7.5</v>
      </c>
      <c r="F38" s="8">
        <f t="shared" si="3"/>
        <v>56.25</v>
      </c>
      <c r="G38" s="8">
        <f>'WA Sch. 1-2'!G39</f>
        <v>339.5</v>
      </c>
      <c r="H38" s="8">
        <f t="shared" si="4"/>
        <v>6.6</v>
      </c>
      <c r="I38" s="8">
        <f t="shared" si="1"/>
        <v>142.56</v>
      </c>
      <c r="J38" s="8">
        <f t="shared" si="1"/>
        <v>-99.449999999999989</v>
      </c>
      <c r="K38" s="9">
        <v>75562</v>
      </c>
      <c r="L38" s="9">
        <v>1245638</v>
      </c>
      <c r="M38" s="9">
        <v>-239142</v>
      </c>
      <c r="N38" s="9">
        <f t="shared" si="5"/>
        <v>1006496</v>
      </c>
      <c r="O38" s="9">
        <f t="shared" si="6"/>
        <v>13.320134459119663</v>
      </c>
      <c r="P38" s="8">
        <f t="shared" si="7"/>
        <v>0.49905028217566977</v>
      </c>
      <c r="Q38" s="8">
        <f t="shared" si="8"/>
        <v>13.819184741295333</v>
      </c>
      <c r="R38" s="9">
        <f t="shared" si="2"/>
        <v>1044205.2374217579</v>
      </c>
      <c r="S38" s="21"/>
      <c r="U38" s="2">
        <v>42186</v>
      </c>
      <c r="V38" s="8">
        <f t="shared" ref="V38:W38" si="39">E50</f>
        <v>6</v>
      </c>
      <c r="W38" s="8">
        <f t="shared" si="39"/>
        <v>36</v>
      </c>
      <c r="X38" s="7">
        <v>31</v>
      </c>
      <c r="Y38" s="7">
        <v>0</v>
      </c>
      <c r="Z38" s="7">
        <v>0</v>
      </c>
      <c r="AA38" s="7">
        <v>0</v>
      </c>
      <c r="AB38" s="7">
        <v>0</v>
      </c>
      <c r="AC38" s="7">
        <v>0</v>
      </c>
      <c r="AD38" s="7">
        <v>0</v>
      </c>
      <c r="AE38" s="7">
        <v>1</v>
      </c>
      <c r="AF38" s="7">
        <v>0</v>
      </c>
      <c r="AG38" s="7">
        <v>0</v>
      </c>
      <c r="AH38" s="7">
        <v>0</v>
      </c>
      <c r="AI38" s="7">
        <v>0</v>
      </c>
      <c r="AJ38" s="7">
        <v>0</v>
      </c>
      <c r="AK38" s="7">
        <v>0</v>
      </c>
      <c r="AL38" s="8">
        <f t="shared" si="10"/>
        <v>12.914560664762128</v>
      </c>
      <c r="AN38" s="17" t="s">
        <v>162</v>
      </c>
      <c r="AO38" s="17">
        <v>15.165420778025217</v>
      </c>
      <c r="AP38" s="17">
        <v>2.7145569113322825</v>
      </c>
      <c r="AQ38" s="17">
        <v>5.5867020929696229</v>
      </c>
      <c r="AR38" s="17">
        <v>1.8987362188598468E-7</v>
      </c>
      <c r="AS38" s="17">
        <v>9.7817373868329121</v>
      </c>
      <c r="AT38" s="17">
        <v>20.549104169217522</v>
      </c>
      <c r="AU38" s="17">
        <v>9.7817373868329121</v>
      </c>
      <c r="AV38" s="17">
        <v>20.549104169217522</v>
      </c>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row>
    <row r="39" spans="1:83" ht="15.75" thickBot="1">
      <c r="A39" s="2">
        <v>41852</v>
      </c>
      <c r="B39" s="8">
        <f>'WA Sch. 1-2'!B40</f>
        <v>19.350000000000001</v>
      </c>
      <c r="C39" s="8">
        <f>'WA Sch. 1-2'!C40</f>
        <v>374.42250000000007</v>
      </c>
      <c r="D39" s="8">
        <f>'WA Sch. 1-2'!D40</f>
        <v>204.95</v>
      </c>
      <c r="E39" s="8">
        <f>'WA Sch. 1-2'!E40</f>
        <v>6</v>
      </c>
      <c r="F39" s="8">
        <f t="shared" si="3"/>
        <v>36</v>
      </c>
      <c r="G39" s="8">
        <f>'WA Sch. 1-2'!G40</f>
        <v>230</v>
      </c>
      <c r="H39" s="8">
        <f t="shared" si="4"/>
        <v>13.350000000000001</v>
      </c>
      <c r="I39" s="8">
        <f t="shared" si="1"/>
        <v>338.42250000000007</v>
      </c>
      <c r="J39" s="8">
        <f t="shared" si="1"/>
        <v>-25.050000000000011</v>
      </c>
      <c r="K39" s="9">
        <v>75586</v>
      </c>
      <c r="L39" s="9">
        <v>937061</v>
      </c>
      <c r="M39" s="9">
        <v>52363</v>
      </c>
      <c r="N39" s="9">
        <f t="shared" si="5"/>
        <v>989424</v>
      </c>
      <c r="O39" s="9">
        <f t="shared" si="6"/>
        <v>13.090043129680099</v>
      </c>
      <c r="P39" s="8">
        <f t="shared" si="7"/>
        <v>1.0102942453324504</v>
      </c>
      <c r="Q39" s="8">
        <f t="shared" si="8"/>
        <v>14.10033737501255</v>
      </c>
      <c r="R39" s="9">
        <f t="shared" si="2"/>
        <v>1065788.1008276986</v>
      </c>
      <c r="S39" s="21"/>
      <c r="U39" s="2">
        <v>42217</v>
      </c>
      <c r="V39" s="8">
        <f t="shared" ref="V39:W39" si="40">E51</f>
        <v>11.5</v>
      </c>
      <c r="W39" s="8">
        <f t="shared" si="40"/>
        <v>132.25</v>
      </c>
      <c r="X39" s="7">
        <v>32</v>
      </c>
      <c r="Y39" s="7">
        <v>0</v>
      </c>
      <c r="Z39" s="7">
        <v>0</v>
      </c>
      <c r="AA39" s="7">
        <v>0</v>
      </c>
      <c r="AB39" s="7">
        <v>0</v>
      </c>
      <c r="AC39" s="7">
        <v>0</v>
      </c>
      <c r="AD39" s="7">
        <v>0</v>
      </c>
      <c r="AE39" s="7">
        <v>0</v>
      </c>
      <c r="AF39" s="7">
        <v>1</v>
      </c>
      <c r="AG39" s="7">
        <v>0</v>
      </c>
      <c r="AH39" s="7">
        <v>0</v>
      </c>
      <c r="AI39" s="7">
        <v>0</v>
      </c>
      <c r="AJ39" s="7">
        <v>0</v>
      </c>
      <c r="AK39" s="7">
        <v>0</v>
      </c>
      <c r="AL39" s="8">
        <f t="shared" si="10"/>
        <v>12.111768857302772</v>
      </c>
      <c r="AN39" s="18" t="s">
        <v>219</v>
      </c>
      <c r="AO39" s="18">
        <v>12.79281477292237</v>
      </c>
      <c r="AP39" s="18">
        <v>2.7312903938548421</v>
      </c>
      <c r="AQ39" s="18">
        <v>4.6837988379796789</v>
      </c>
      <c r="AR39" s="18">
        <v>8.628238949723192E-6</v>
      </c>
      <c r="AS39" s="18">
        <v>7.3759444658258779</v>
      </c>
      <c r="AT39" s="18">
        <v>18.209685080018861</v>
      </c>
      <c r="AU39" s="18">
        <v>7.3759444658258779</v>
      </c>
      <c r="AV39" s="18">
        <v>18.209685080018861</v>
      </c>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row>
    <row r="40" spans="1:83">
      <c r="A40" s="2">
        <v>41883</v>
      </c>
      <c r="B40" s="8">
        <f>'WA Sch. 1-2'!B41</f>
        <v>152.32499999999999</v>
      </c>
      <c r="C40" s="8">
        <f>'WA Sch. 1-2'!C41</f>
        <v>23202.905624999996</v>
      </c>
      <c r="D40" s="8">
        <f>'WA Sch. 1-2'!D41</f>
        <v>43.875</v>
      </c>
      <c r="E40" s="8">
        <f>'WA Sch. 1-2'!E41</f>
        <v>100</v>
      </c>
      <c r="F40" s="8">
        <f t="shared" si="3"/>
        <v>10000</v>
      </c>
      <c r="G40" s="8">
        <f>'WA Sch. 1-2'!G41</f>
        <v>42.5</v>
      </c>
      <c r="H40" s="8">
        <f t="shared" si="4"/>
        <v>52.324999999999989</v>
      </c>
      <c r="I40" s="8">
        <f t="shared" si="4"/>
        <v>13202.905624999996</v>
      </c>
      <c r="J40" s="8">
        <f t="shared" si="4"/>
        <v>1.375</v>
      </c>
      <c r="K40" s="9">
        <v>75829</v>
      </c>
      <c r="L40" s="9">
        <v>1133173</v>
      </c>
      <c r="M40" s="9">
        <v>65493</v>
      </c>
      <c r="N40" s="9">
        <f t="shared" si="5"/>
        <v>1198666</v>
      </c>
      <c r="O40" s="9">
        <f t="shared" si="6"/>
        <v>15.807487900407496</v>
      </c>
      <c r="P40" s="8">
        <f t="shared" si="7"/>
        <v>4.1618580555780529</v>
      </c>
      <c r="Q40" s="8">
        <f t="shared" si="8"/>
        <v>19.969345955985549</v>
      </c>
      <c r="R40" s="9">
        <f t="shared" si="2"/>
        <v>1514255.5344964282</v>
      </c>
      <c r="S40" s="21"/>
      <c r="U40" s="2">
        <v>42248</v>
      </c>
      <c r="V40" s="8">
        <f t="shared" ref="V40:W40" si="41">E52</f>
        <v>200.5</v>
      </c>
      <c r="W40" s="8">
        <f t="shared" si="41"/>
        <v>40200.25</v>
      </c>
      <c r="X40" s="7">
        <v>33</v>
      </c>
      <c r="Y40" s="7">
        <v>0</v>
      </c>
      <c r="Z40" s="7">
        <v>0</v>
      </c>
      <c r="AA40" s="7">
        <v>0</v>
      </c>
      <c r="AB40" s="7">
        <v>0</v>
      </c>
      <c r="AC40" s="7">
        <v>0</v>
      </c>
      <c r="AD40" s="7">
        <v>0</v>
      </c>
      <c r="AE40" s="7">
        <v>0</v>
      </c>
      <c r="AF40" s="7">
        <v>0</v>
      </c>
      <c r="AG40" s="7">
        <v>1</v>
      </c>
      <c r="AH40" s="7">
        <v>0</v>
      </c>
      <c r="AI40" s="7">
        <v>0</v>
      </c>
      <c r="AJ40" s="7">
        <v>0</v>
      </c>
      <c r="AK40" s="7">
        <v>0</v>
      </c>
      <c r="AL40" s="8">
        <f t="shared" si="10"/>
        <v>19.861096511024645</v>
      </c>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row>
    <row r="41" spans="1:83">
      <c r="A41" s="2">
        <v>41913</v>
      </c>
      <c r="B41" s="8">
        <f>'WA Sch. 1-2'!B42</f>
        <v>510.4</v>
      </c>
      <c r="C41" s="8">
        <f>'WA Sch. 1-2'!C42</f>
        <v>260508.15999999997</v>
      </c>
      <c r="D41" s="8">
        <f>'WA Sch. 1-2'!D42</f>
        <v>0.65</v>
      </c>
      <c r="E41" s="8">
        <f>'WA Sch. 1-2'!E42</f>
        <v>363</v>
      </c>
      <c r="F41" s="8">
        <f t="shared" si="3"/>
        <v>131769</v>
      </c>
      <c r="G41" s="8">
        <f>'WA Sch. 1-2'!G42</f>
        <v>0.5</v>
      </c>
      <c r="H41" s="8">
        <f t="shared" ref="H41:J72" si="42">B41-E41</f>
        <v>147.39999999999998</v>
      </c>
      <c r="I41" s="8">
        <f t="shared" si="42"/>
        <v>128739.15999999997</v>
      </c>
      <c r="J41" s="8">
        <f t="shared" si="42"/>
        <v>0.15000000000000002</v>
      </c>
      <c r="K41" s="9">
        <v>75970</v>
      </c>
      <c r="L41" s="9">
        <v>1530388</v>
      </c>
      <c r="M41" s="9">
        <v>1093847</v>
      </c>
      <c r="N41" s="9">
        <f t="shared" si="5"/>
        <v>2624235</v>
      </c>
      <c r="O41" s="9">
        <f t="shared" si="6"/>
        <v>34.543043306568386</v>
      </c>
      <c r="P41" s="8">
        <f t="shared" si="7"/>
        <v>13.28131779235019</v>
      </c>
      <c r="Q41" s="8">
        <f t="shared" si="8"/>
        <v>47.824361098918573</v>
      </c>
      <c r="R41" s="9">
        <f t="shared" si="2"/>
        <v>3633216.7126848442</v>
      </c>
      <c r="S41" s="21"/>
      <c r="U41" s="2">
        <v>42278</v>
      </c>
      <c r="V41" s="8">
        <f t="shared" ref="V41:W41" si="43">E53</f>
        <v>330</v>
      </c>
      <c r="W41" s="8">
        <f t="shared" si="43"/>
        <v>108900</v>
      </c>
      <c r="X41" s="7">
        <v>34</v>
      </c>
      <c r="Y41" s="7">
        <v>0</v>
      </c>
      <c r="Z41" s="7">
        <v>0</v>
      </c>
      <c r="AA41" s="7">
        <v>0</v>
      </c>
      <c r="AB41" s="7">
        <v>0</v>
      </c>
      <c r="AC41" s="7">
        <v>0</v>
      </c>
      <c r="AD41" s="7">
        <v>0</v>
      </c>
      <c r="AE41" s="7">
        <v>0</v>
      </c>
      <c r="AF41" s="7">
        <v>0</v>
      </c>
      <c r="AG41" s="7">
        <v>0</v>
      </c>
      <c r="AH41" s="7">
        <v>1</v>
      </c>
      <c r="AI41" s="7">
        <v>0</v>
      </c>
      <c r="AJ41" s="7">
        <v>0</v>
      </c>
      <c r="AK41" s="7">
        <v>0</v>
      </c>
      <c r="AL41" s="8">
        <f t="shared" si="10"/>
        <v>32.065968598251857</v>
      </c>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row>
    <row r="42" spans="1:83">
      <c r="A42" s="2">
        <v>41944</v>
      </c>
      <c r="B42" s="8">
        <f>'WA Sch. 1-2'!B43</f>
        <v>874.97500000000002</v>
      </c>
      <c r="C42" s="8">
        <f>'WA Sch. 1-2'!C43</f>
        <v>765581.25062499999</v>
      </c>
      <c r="D42" s="8">
        <f>'WA Sch. 1-2'!D43</f>
        <v>0</v>
      </c>
      <c r="E42" s="8">
        <f>'WA Sch. 1-2'!E43</f>
        <v>914.5</v>
      </c>
      <c r="F42" s="8">
        <f t="shared" si="3"/>
        <v>836310.25</v>
      </c>
      <c r="G42" s="8">
        <f>'WA Sch. 1-2'!G43</f>
        <v>0</v>
      </c>
      <c r="H42" s="8">
        <f t="shared" si="42"/>
        <v>-39.524999999999977</v>
      </c>
      <c r="I42" s="8">
        <f t="shared" si="42"/>
        <v>-70728.999375000014</v>
      </c>
      <c r="J42" s="8">
        <f t="shared" si="42"/>
        <v>0</v>
      </c>
      <c r="K42" s="9">
        <v>76262</v>
      </c>
      <c r="L42" s="9">
        <v>3970839</v>
      </c>
      <c r="M42" s="9">
        <v>3722089</v>
      </c>
      <c r="N42" s="9">
        <f t="shared" si="5"/>
        <v>7692928</v>
      </c>
      <c r="O42" s="9">
        <f t="shared" si="6"/>
        <v>100.87498360913692</v>
      </c>
      <c r="P42" s="8">
        <f t="shared" si="7"/>
        <v>-4.1773009332041386</v>
      </c>
      <c r="Q42" s="8">
        <f t="shared" si="8"/>
        <v>96.697682675932782</v>
      </c>
      <c r="R42" s="9">
        <f t="shared" si="2"/>
        <v>7374358.6762319859</v>
      </c>
      <c r="S42" s="21"/>
      <c r="U42" s="2">
        <v>42309</v>
      </c>
      <c r="V42" s="8">
        <f t="shared" ref="V42:W42" si="44">E54</f>
        <v>910</v>
      </c>
      <c r="W42" s="8">
        <f t="shared" si="44"/>
        <v>828100</v>
      </c>
      <c r="X42" s="7">
        <v>35</v>
      </c>
      <c r="Y42" s="7">
        <v>0</v>
      </c>
      <c r="Z42" s="7">
        <v>0</v>
      </c>
      <c r="AA42" s="7">
        <v>0</v>
      </c>
      <c r="AB42" s="7">
        <v>0</v>
      </c>
      <c r="AC42" s="7">
        <v>0</v>
      </c>
      <c r="AD42" s="7">
        <v>0</v>
      </c>
      <c r="AE42" s="7">
        <v>0</v>
      </c>
      <c r="AF42" s="7">
        <v>0</v>
      </c>
      <c r="AG42" s="7">
        <v>0</v>
      </c>
      <c r="AH42" s="7">
        <v>0</v>
      </c>
      <c r="AI42" s="7">
        <v>1</v>
      </c>
      <c r="AJ42" s="7">
        <v>0</v>
      </c>
      <c r="AK42" s="7">
        <v>0</v>
      </c>
      <c r="AL42" s="8">
        <f t="shared" si="10"/>
        <v>93.571209074124283</v>
      </c>
      <c r="AN42" t="s">
        <v>58</v>
      </c>
    </row>
    <row r="43" spans="1:83" ht="15.75" thickBot="1">
      <c r="A43" s="2">
        <v>41974</v>
      </c>
      <c r="B43" s="8">
        <f>'WA Sch. 1-2'!B44</f>
        <v>1138.7249999999999</v>
      </c>
      <c r="C43" s="8">
        <f>'WA Sch. 1-2'!C44</f>
        <v>1296694.6256249999</v>
      </c>
      <c r="D43" s="8">
        <f>'WA Sch. 1-2'!D44</f>
        <v>0</v>
      </c>
      <c r="E43" s="8">
        <f>'WA Sch. 1-2'!E44</f>
        <v>1001</v>
      </c>
      <c r="F43" s="8">
        <f t="shared" si="3"/>
        <v>1002001</v>
      </c>
      <c r="G43" s="8">
        <f>'WA Sch. 1-2'!G44</f>
        <v>0</v>
      </c>
      <c r="H43" s="8">
        <f t="shared" si="42"/>
        <v>137.72499999999991</v>
      </c>
      <c r="I43" s="8">
        <f t="shared" si="42"/>
        <v>294693.62562499987</v>
      </c>
      <c r="J43" s="8">
        <f t="shared" si="42"/>
        <v>0</v>
      </c>
      <c r="K43" s="9">
        <v>76637</v>
      </c>
      <c r="L43" s="9">
        <v>8315501</v>
      </c>
      <c r="M43" s="9">
        <v>152813</v>
      </c>
      <c r="N43" s="9">
        <f t="shared" si="5"/>
        <v>8468314</v>
      </c>
      <c r="O43" s="9">
        <f t="shared" si="6"/>
        <v>110.49902788470321</v>
      </c>
      <c r="P43" s="8">
        <f t="shared" si="7"/>
        <v>15.37641468065919</v>
      </c>
      <c r="Q43" s="8">
        <f t="shared" si="8"/>
        <v>125.87544256536241</v>
      </c>
      <c r="R43" s="9">
        <f t="shared" si="2"/>
        <v>9646716.2918816786</v>
      </c>
      <c r="S43" s="21"/>
      <c r="U43" s="2">
        <v>42339</v>
      </c>
      <c r="V43" s="8">
        <f t="shared" ref="V43:W43" si="45">E55</f>
        <v>1062.5</v>
      </c>
      <c r="W43" s="8">
        <f t="shared" si="45"/>
        <v>1128906.25</v>
      </c>
      <c r="X43" s="7">
        <v>36</v>
      </c>
      <c r="Y43" s="7">
        <v>0</v>
      </c>
      <c r="Z43" s="7">
        <v>0</v>
      </c>
      <c r="AA43" s="7">
        <v>0</v>
      </c>
      <c r="AB43" s="7">
        <v>0</v>
      </c>
      <c r="AC43" s="7">
        <v>0</v>
      </c>
      <c r="AD43" s="7">
        <v>0</v>
      </c>
      <c r="AE43" s="7">
        <v>0</v>
      </c>
      <c r="AF43" s="7">
        <v>0</v>
      </c>
      <c r="AG43" s="7">
        <v>0</v>
      </c>
      <c r="AH43" s="7">
        <v>0</v>
      </c>
      <c r="AI43" s="7">
        <v>0</v>
      </c>
      <c r="AJ43" s="7">
        <v>0</v>
      </c>
      <c r="AK43" s="7">
        <v>0</v>
      </c>
      <c r="AL43" s="8">
        <f t="shared" si="10"/>
        <v>118.21506989867898</v>
      </c>
      <c r="AY43" s="13" t="s">
        <v>132</v>
      </c>
      <c r="AZ43" s="12"/>
      <c r="BA43" s="12"/>
      <c r="BB43" s="12"/>
      <c r="BD43" s="13" t="s">
        <v>134</v>
      </c>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row>
    <row r="44" spans="1:83">
      <c r="A44" s="2">
        <v>42005</v>
      </c>
      <c r="B44" s="8">
        <f>'WA Sch. 1-2'!B45</f>
        <v>1095.1500000000001</v>
      </c>
      <c r="C44" s="8">
        <f>'WA Sch. 1-2'!C45</f>
        <v>1199353.5225000002</v>
      </c>
      <c r="D44" s="8">
        <f>'WA Sch. 1-2'!D45</f>
        <v>0</v>
      </c>
      <c r="E44" s="8">
        <f>'WA Sch. 1-2'!E45</f>
        <v>1058</v>
      </c>
      <c r="F44" s="8">
        <f t="shared" si="3"/>
        <v>1119364</v>
      </c>
      <c r="G44" s="8">
        <f>'WA Sch. 1-2'!G45</f>
        <v>0</v>
      </c>
      <c r="H44" s="8">
        <f t="shared" si="42"/>
        <v>37.150000000000091</v>
      </c>
      <c r="I44" s="8">
        <f t="shared" si="42"/>
        <v>79989.522500000196</v>
      </c>
      <c r="J44" s="8">
        <f t="shared" si="42"/>
        <v>0</v>
      </c>
      <c r="K44" s="9">
        <v>76617</v>
      </c>
      <c r="L44" s="9">
        <v>9120177</v>
      </c>
      <c r="M44" s="9">
        <v>-130273</v>
      </c>
      <c r="N44" s="9">
        <f t="shared" si="5"/>
        <v>8989904</v>
      </c>
      <c r="O44" s="9">
        <f t="shared" si="6"/>
        <v>117.33563047365467</v>
      </c>
      <c r="P44" s="8">
        <f t="shared" si="7"/>
        <v>4.1561248307750045</v>
      </c>
      <c r="Q44" s="8">
        <f t="shared" si="8"/>
        <v>121.49175530442967</v>
      </c>
      <c r="R44" s="9">
        <f t="shared" si="2"/>
        <v>9308333.8161594886</v>
      </c>
      <c r="S44" s="21"/>
      <c r="U44" s="2">
        <v>42370</v>
      </c>
      <c r="V44" s="8">
        <f t="shared" ref="V44:W44" si="46">E56</f>
        <v>1056</v>
      </c>
      <c r="W44" s="8">
        <f t="shared" si="46"/>
        <v>1115136</v>
      </c>
      <c r="X44" s="7">
        <v>37</v>
      </c>
      <c r="Y44" s="7">
        <v>1</v>
      </c>
      <c r="Z44" s="7">
        <v>0</v>
      </c>
      <c r="AA44" s="7">
        <v>0</v>
      </c>
      <c r="AB44" s="7">
        <v>0</v>
      </c>
      <c r="AC44" s="7">
        <v>0</v>
      </c>
      <c r="AD44" s="7">
        <v>0</v>
      </c>
      <c r="AE44" s="7">
        <v>0</v>
      </c>
      <c r="AF44" s="7">
        <v>0</v>
      </c>
      <c r="AG44" s="7">
        <v>0</v>
      </c>
      <c r="AH44" s="7">
        <v>0</v>
      </c>
      <c r="AI44" s="7">
        <v>0</v>
      </c>
      <c r="AJ44" s="7">
        <v>0</v>
      </c>
      <c r="AK44" s="7">
        <v>0</v>
      </c>
      <c r="AL44" s="8">
        <f t="shared" si="10"/>
        <v>113.29480585000704</v>
      </c>
      <c r="AN44" s="19" t="s">
        <v>59</v>
      </c>
      <c r="AO44" s="19" t="s">
        <v>60</v>
      </c>
      <c r="AP44" s="19" t="s">
        <v>61</v>
      </c>
      <c r="AQ44" s="19" t="s">
        <v>62</v>
      </c>
      <c r="AY44" s="49" t="s">
        <v>128</v>
      </c>
      <c r="AZ44" s="53" t="s">
        <v>94</v>
      </c>
      <c r="BA44" s="53" t="s">
        <v>96</v>
      </c>
      <c r="BB44" s="53" t="s">
        <v>95</v>
      </c>
      <c r="BC44" s="56"/>
      <c r="BD44" s="49" t="s">
        <v>128</v>
      </c>
      <c r="BE44" s="53" t="s">
        <v>126</v>
      </c>
      <c r="BF44" s="53" t="s">
        <v>97</v>
      </c>
      <c r="BG44" s="53" t="s">
        <v>98</v>
      </c>
      <c r="BH44" s="53" t="s">
        <v>99</v>
      </c>
      <c r="BI44" s="53" t="s">
        <v>100</v>
      </c>
      <c r="BJ44" s="53" t="s">
        <v>101</v>
      </c>
      <c r="BK44" s="53" t="s">
        <v>102</v>
      </c>
      <c r="BL44" s="53" t="s">
        <v>103</v>
      </c>
      <c r="BM44" s="53" t="s">
        <v>104</v>
      </c>
      <c r="BN44" s="53" t="s">
        <v>105</v>
      </c>
      <c r="BO44" s="53" t="s">
        <v>106</v>
      </c>
      <c r="BP44" s="53" t="s">
        <v>107</v>
      </c>
      <c r="BQ44" s="53" t="s">
        <v>108</v>
      </c>
      <c r="BR44" s="47" t="s">
        <v>128</v>
      </c>
      <c r="BS44" s="53" t="s">
        <v>129</v>
      </c>
      <c r="BT44" s="53" t="s">
        <v>114</v>
      </c>
      <c r="BU44" s="53" t="s">
        <v>115</v>
      </c>
      <c r="BV44" s="53" t="s">
        <v>116</v>
      </c>
      <c r="BW44" s="53" t="s">
        <v>117</v>
      </c>
      <c r="BX44" s="53" t="s">
        <v>118</v>
      </c>
      <c r="BY44" s="53" t="s">
        <v>119</v>
      </c>
      <c r="BZ44" s="53" t="s">
        <v>120</v>
      </c>
      <c r="CA44" s="53" t="s">
        <v>121</v>
      </c>
      <c r="CB44" s="53" t="s">
        <v>122</v>
      </c>
      <c r="CC44" s="53" t="s">
        <v>123</v>
      </c>
      <c r="CD44" s="53" t="s">
        <v>124</v>
      </c>
      <c r="CE44" s="53" t="s">
        <v>125</v>
      </c>
    </row>
    <row r="45" spans="1:83">
      <c r="A45" s="2">
        <v>42036</v>
      </c>
      <c r="B45" s="55">
        <f>'WA Sch. 1-2'!B46</f>
        <v>932.76424999999995</v>
      </c>
      <c r="C45" s="55">
        <f>'WA Sch. 1-2'!C46</f>
        <v>870049.14607806236</v>
      </c>
      <c r="D45" s="55">
        <f>'WA Sch. 1-2'!D46</f>
        <v>0</v>
      </c>
      <c r="E45" s="55">
        <f>'WA Sch. 1-2'!E46</f>
        <v>724</v>
      </c>
      <c r="F45" s="55">
        <f t="shared" si="3"/>
        <v>524176</v>
      </c>
      <c r="G45" s="55">
        <f>'WA Sch. 1-2'!G46</f>
        <v>0</v>
      </c>
      <c r="H45" s="55">
        <f>B45-E45</f>
        <v>208.76424999999995</v>
      </c>
      <c r="I45" s="55">
        <f t="shared" si="42"/>
        <v>345873.14607806236</v>
      </c>
      <c r="J45" s="55">
        <f t="shared" si="42"/>
        <v>0</v>
      </c>
      <c r="K45" s="15">
        <v>76534</v>
      </c>
      <c r="L45" s="15">
        <v>7755474.1689999998</v>
      </c>
      <c r="M45" s="15">
        <v>-2149882</v>
      </c>
      <c r="N45" s="15">
        <f t="shared" si="5"/>
        <v>5605592.1689999998</v>
      </c>
      <c r="O45" s="15">
        <f t="shared" si="6"/>
        <v>73.243162110957215</v>
      </c>
      <c r="P45" s="55">
        <f t="shared" si="7"/>
        <v>21.592481858998902</v>
      </c>
      <c r="Q45" s="55">
        <f t="shared" si="8"/>
        <v>94.835643969956124</v>
      </c>
      <c r="R45" s="15">
        <f t="shared" si="2"/>
        <v>7258151.1755966218</v>
      </c>
      <c r="S45" s="21"/>
      <c r="U45" s="2">
        <v>42401</v>
      </c>
      <c r="V45" s="8">
        <f t="shared" ref="V45:W45" si="47">E57</f>
        <v>758.5</v>
      </c>
      <c r="W45" s="8">
        <f t="shared" si="47"/>
        <v>575322.25</v>
      </c>
      <c r="X45" s="7">
        <v>38</v>
      </c>
      <c r="Y45" s="7">
        <v>0</v>
      </c>
      <c r="Z45" s="7">
        <v>1</v>
      </c>
      <c r="AA45" s="7">
        <v>0</v>
      </c>
      <c r="AB45" s="7">
        <v>0</v>
      </c>
      <c r="AC45" s="7">
        <v>0</v>
      </c>
      <c r="AD45" s="7">
        <v>0</v>
      </c>
      <c r="AE45" s="7">
        <v>0</v>
      </c>
      <c r="AF45" s="7">
        <v>0</v>
      </c>
      <c r="AG45" s="7">
        <v>0</v>
      </c>
      <c r="AH45" s="7">
        <v>0</v>
      </c>
      <c r="AI45" s="7">
        <v>0</v>
      </c>
      <c r="AJ45" s="7">
        <v>0</v>
      </c>
      <c r="AK45" s="7">
        <v>0</v>
      </c>
      <c r="AL45" s="8">
        <f t="shared" si="10"/>
        <v>82.644368811564533</v>
      </c>
      <c r="AN45" s="17">
        <v>1</v>
      </c>
      <c r="AO45" s="17">
        <v>136.25093485707831</v>
      </c>
      <c r="AP45" s="17">
        <v>-5.6508733136768399</v>
      </c>
      <c r="AQ45" s="17">
        <v>-1.7175594765825903</v>
      </c>
      <c r="AY45" s="1">
        <v>1</v>
      </c>
      <c r="AZ45" s="7">
        <f>RANK(AP45,$AP$45:$AP$164,1)</f>
        <v>8</v>
      </c>
      <c r="BA45" s="52">
        <f>(AZ45-0.375)/(COUNT($AZ$45:$AZ$164)+0.25)</f>
        <v>6.3409563409563413E-2</v>
      </c>
      <c r="BB45" s="52">
        <f>_xlfn.NORM.S.INV(BA45)</f>
        <v>-1.5267663302113335</v>
      </c>
      <c r="BC45" s="43"/>
      <c r="BD45" s="1">
        <v>1</v>
      </c>
      <c r="BE45" s="46">
        <f>AP45</f>
        <v>-5.6508733136768399</v>
      </c>
      <c r="BF45" s="46"/>
      <c r="BG45" s="46"/>
      <c r="BH45" s="46"/>
      <c r="BI45" s="46"/>
      <c r="BJ45" s="46"/>
      <c r="BK45" s="46"/>
      <c r="BL45" s="46"/>
      <c r="BM45" s="46"/>
      <c r="BN45" s="46"/>
      <c r="BO45" s="46"/>
      <c r="BP45" s="46"/>
      <c r="BQ45" s="46"/>
      <c r="BR45" s="1">
        <v>1</v>
      </c>
      <c r="BS45" s="60">
        <f>($BE45-$BS$172)*(BE45-$BS$172)</f>
        <v>31.932369207225442</v>
      </c>
      <c r="BT45" s="60"/>
      <c r="BU45" s="60"/>
      <c r="BV45" s="60"/>
      <c r="BW45" s="60"/>
      <c r="BX45" s="60"/>
      <c r="BY45" s="60"/>
      <c r="BZ45" s="60"/>
      <c r="CA45" s="60"/>
      <c r="CB45" s="60"/>
      <c r="CC45" s="60"/>
      <c r="CD45" s="60"/>
      <c r="CE45" s="60"/>
    </row>
    <row r="46" spans="1:83">
      <c r="A46" s="2">
        <v>42064</v>
      </c>
      <c r="B46" s="8">
        <f>'WA Sch. 1-2'!B47</f>
        <v>767.35</v>
      </c>
      <c r="C46" s="8">
        <f>'WA Sch. 1-2'!C47</f>
        <v>588826.02250000008</v>
      </c>
      <c r="D46" s="8">
        <f>'WA Sch. 1-2'!D47</f>
        <v>0</v>
      </c>
      <c r="E46" s="8">
        <f>'WA Sch. 1-2'!E47</f>
        <v>604.5</v>
      </c>
      <c r="F46" s="8">
        <f t="shared" si="3"/>
        <v>365420.25</v>
      </c>
      <c r="G46" s="8">
        <f>'WA Sch. 1-2'!G47</f>
        <v>0</v>
      </c>
      <c r="H46" s="8">
        <f>B46-E46</f>
        <v>162.85000000000002</v>
      </c>
      <c r="I46" s="8">
        <f t="shared" si="42"/>
        <v>223405.77250000008</v>
      </c>
      <c r="J46" s="8">
        <f t="shared" si="42"/>
        <v>0</v>
      </c>
      <c r="K46" s="9">
        <v>76451</v>
      </c>
      <c r="L46" s="9">
        <v>6090660.6270000003</v>
      </c>
      <c r="M46" s="9">
        <v>-1001789</v>
      </c>
      <c r="N46" s="9">
        <f t="shared" si="5"/>
        <v>5088871.6270000003</v>
      </c>
      <c r="O46" s="9">
        <f t="shared" si="6"/>
        <v>66.563833396554656</v>
      </c>
      <c r="P46" s="8">
        <f t="shared" si="7"/>
        <v>16.054275978399932</v>
      </c>
      <c r="Q46" s="8">
        <f t="shared" si="8"/>
        <v>82.618109374954585</v>
      </c>
      <c r="R46" s="9">
        <f t="shared" si="2"/>
        <v>6316237.0798246535</v>
      </c>
      <c r="S46" s="21"/>
      <c r="U46" s="2">
        <v>42430</v>
      </c>
      <c r="V46" s="8">
        <f t="shared" ref="V46:W46" si="48">E58</f>
        <v>692</v>
      </c>
      <c r="W46" s="8">
        <f t="shared" si="48"/>
        <v>478864</v>
      </c>
      <c r="X46" s="7">
        <v>39</v>
      </c>
      <c r="Y46" s="7">
        <v>0</v>
      </c>
      <c r="Z46" s="7">
        <v>0</v>
      </c>
      <c r="AA46" s="7">
        <v>1</v>
      </c>
      <c r="AB46" s="7">
        <v>0</v>
      </c>
      <c r="AC46" s="7">
        <v>0</v>
      </c>
      <c r="AD46" s="7">
        <v>0</v>
      </c>
      <c r="AE46" s="7">
        <v>0</v>
      </c>
      <c r="AF46" s="7">
        <v>0</v>
      </c>
      <c r="AG46" s="7">
        <v>0</v>
      </c>
      <c r="AH46" s="7">
        <v>0</v>
      </c>
      <c r="AI46" s="7">
        <v>0</v>
      </c>
      <c r="AJ46" s="7">
        <v>0</v>
      </c>
      <c r="AK46" s="7">
        <v>0</v>
      </c>
      <c r="AL46" s="8">
        <f t="shared" si="10"/>
        <v>75.490275153636816</v>
      </c>
      <c r="AN46" s="17">
        <v>2</v>
      </c>
      <c r="AO46" s="17">
        <v>92.85469691425682</v>
      </c>
      <c r="AP46" s="17">
        <v>-10.501114692985453</v>
      </c>
      <c r="AQ46" s="17">
        <v>-3.1917702016013196</v>
      </c>
      <c r="AY46" s="1">
        <v>2</v>
      </c>
      <c r="AZ46" s="7">
        <f t="shared" ref="AZ46:AZ109" si="49">RANK(AP46,$AP$45:$AP$164,1)</f>
        <v>1</v>
      </c>
      <c r="BA46" s="52">
        <f t="shared" ref="BA46:BA109" si="50">(AZ46-0.375)/(COUNT($AZ$45:$AZ$164)+0.25)</f>
        <v>5.1975051975051978E-3</v>
      </c>
      <c r="BB46" s="52">
        <f t="shared" ref="BB46:BB109" si="51">_xlfn.NORM.S.INV(BA46)</f>
        <v>-2.5624047253801172</v>
      </c>
      <c r="BC46" s="43"/>
      <c r="BD46" s="1">
        <v>2</v>
      </c>
      <c r="BE46" s="46">
        <f>AP46</f>
        <v>-10.501114692985453</v>
      </c>
      <c r="BF46" s="46">
        <f>BE45</f>
        <v>-5.6508733136768399</v>
      </c>
      <c r="BG46" s="46"/>
      <c r="BH46" s="46"/>
      <c r="BI46" s="46"/>
      <c r="BJ46" s="46"/>
      <c r="BK46" s="46"/>
      <c r="BL46" s="46"/>
      <c r="BM46" s="46"/>
      <c r="BN46" s="46"/>
      <c r="BO46" s="46"/>
      <c r="BP46" s="46"/>
      <c r="BQ46" s="46"/>
      <c r="BR46" s="1">
        <v>2</v>
      </c>
      <c r="BS46" s="60">
        <f t="shared" ref="BS46:CE70" si="52">($BE46-$BS$172)*(BE46-$BS$172)</f>
        <v>110.27340979523568</v>
      </c>
      <c r="BT46" s="60">
        <f t="shared" si="52"/>
        <v>59.340468782451794</v>
      </c>
      <c r="BU46" s="60"/>
      <c r="BV46" s="60"/>
      <c r="BW46" s="60"/>
      <c r="BX46" s="60"/>
      <c r="BY46" s="60"/>
      <c r="BZ46" s="60"/>
      <c r="CA46" s="60"/>
      <c r="CB46" s="60"/>
      <c r="CC46" s="60"/>
      <c r="CD46" s="60"/>
      <c r="CE46" s="60"/>
    </row>
    <row r="47" spans="1:83">
      <c r="A47" s="2">
        <v>42095</v>
      </c>
      <c r="B47" s="8">
        <f>'WA Sch. 1-2'!B48</f>
        <v>547.15</v>
      </c>
      <c r="C47" s="8">
        <f>'WA Sch. 1-2'!C48</f>
        <v>299373.1225</v>
      </c>
      <c r="D47" s="8">
        <f>'WA Sch. 1-2'!D48</f>
        <v>0.375</v>
      </c>
      <c r="E47" s="8">
        <f>'WA Sch. 1-2'!E48</f>
        <v>524.5</v>
      </c>
      <c r="F47" s="8">
        <f t="shared" si="3"/>
        <v>275100.25</v>
      </c>
      <c r="G47" s="8">
        <f>'WA Sch. 1-2'!G48</f>
        <v>0</v>
      </c>
      <c r="H47" s="8">
        <f t="shared" si="42"/>
        <v>22.649999999999977</v>
      </c>
      <c r="I47" s="8">
        <f t="shared" si="42"/>
        <v>24272.872499999998</v>
      </c>
      <c r="J47" s="8">
        <f t="shared" si="42"/>
        <v>0.375</v>
      </c>
      <c r="K47" s="9">
        <v>76420</v>
      </c>
      <c r="L47" s="9">
        <v>4232705.0749000004</v>
      </c>
      <c r="M47" s="9">
        <v>-612114</v>
      </c>
      <c r="N47" s="9">
        <f t="shared" si="5"/>
        <v>3620591.0749000004</v>
      </c>
      <c r="O47" s="9">
        <f t="shared" si="6"/>
        <v>47.377533039780168</v>
      </c>
      <c r="P47" s="8">
        <f t="shared" si="7"/>
        <v>2.1172407705656999</v>
      </c>
      <c r="Q47" s="8">
        <f t="shared" si="8"/>
        <v>49.494773810345869</v>
      </c>
      <c r="R47" s="9">
        <f t="shared" si="2"/>
        <v>3782390.6145866313</v>
      </c>
      <c r="S47" s="21"/>
      <c r="U47" s="2">
        <v>42461</v>
      </c>
      <c r="V47" s="8">
        <f t="shared" ref="V47:W47" si="53">E59</f>
        <v>314.5</v>
      </c>
      <c r="W47" s="8">
        <f t="shared" si="53"/>
        <v>98910.25</v>
      </c>
      <c r="X47" s="7">
        <v>40</v>
      </c>
      <c r="Y47" s="7">
        <v>0</v>
      </c>
      <c r="Z47" s="7">
        <v>0</v>
      </c>
      <c r="AA47" s="7">
        <v>0</v>
      </c>
      <c r="AB47" s="7">
        <v>1</v>
      </c>
      <c r="AC47" s="7">
        <v>0</v>
      </c>
      <c r="AD47" s="7">
        <v>0</v>
      </c>
      <c r="AE47" s="7">
        <v>0</v>
      </c>
      <c r="AF47" s="7">
        <v>0</v>
      </c>
      <c r="AG47" s="7">
        <v>0</v>
      </c>
      <c r="AH47" s="7">
        <v>0</v>
      </c>
      <c r="AI47" s="7">
        <v>0</v>
      </c>
      <c r="AJ47" s="7">
        <v>0</v>
      </c>
      <c r="AK47" s="7">
        <v>0</v>
      </c>
      <c r="AL47" s="8">
        <f t="shared" si="10"/>
        <v>34.025559871170586</v>
      </c>
      <c r="AN47" s="17">
        <v>3</v>
      </c>
      <c r="AO47" s="17">
        <v>79.176559332182663</v>
      </c>
      <c r="AP47" s="17">
        <v>1.7263771991233909</v>
      </c>
      <c r="AQ47" s="17">
        <v>0.52472518032458937</v>
      </c>
      <c r="AY47" s="1">
        <v>3</v>
      </c>
      <c r="AZ47" s="7">
        <f t="shared" si="49"/>
        <v>90</v>
      </c>
      <c r="BA47" s="52">
        <f t="shared" si="50"/>
        <v>0.74532224532224534</v>
      </c>
      <c r="BB47" s="52">
        <f t="shared" si="51"/>
        <v>0.65984156097410673</v>
      </c>
      <c r="BC47" s="43"/>
      <c r="BD47" s="1">
        <v>3</v>
      </c>
      <c r="BE47" s="46">
        <f t="shared" ref="BE47:BE110" si="54">AP47</f>
        <v>1.7263771991233909</v>
      </c>
      <c r="BF47" s="46">
        <f t="shared" ref="BF47:BQ73" si="55">BE46</f>
        <v>-10.501114692985453</v>
      </c>
      <c r="BG47" s="46">
        <f>BF46</f>
        <v>-5.6508733136768399</v>
      </c>
      <c r="BH47" s="46"/>
      <c r="BI47" s="46"/>
      <c r="BJ47" s="46"/>
      <c r="BK47" s="46"/>
      <c r="BL47" s="46"/>
      <c r="BM47" s="46"/>
      <c r="BN47" s="46"/>
      <c r="BO47" s="46"/>
      <c r="BP47" s="46"/>
      <c r="BQ47" s="46"/>
      <c r="BR47" s="1">
        <v>3</v>
      </c>
      <c r="BS47" s="60">
        <f t="shared" si="52"/>
        <v>2.9803782336530098</v>
      </c>
      <c r="BT47" s="60">
        <f>($BE47-$BS$172)*(BF47-$BS$172)</f>
        <v>-18.128884971349425</v>
      </c>
      <c r="BU47" s="60">
        <f t="shared" si="52"/>
        <v>-9.7555388438664075</v>
      </c>
      <c r="BV47" s="60"/>
      <c r="BW47" s="60"/>
      <c r="BX47" s="60"/>
      <c r="BY47" s="60"/>
      <c r="BZ47" s="60"/>
      <c r="CA47" s="60"/>
      <c r="CB47" s="60"/>
      <c r="CC47" s="60"/>
      <c r="CD47" s="60"/>
      <c r="CE47" s="60"/>
    </row>
    <row r="48" spans="1:83">
      <c r="A48" s="2">
        <v>42125</v>
      </c>
      <c r="B48" s="8">
        <f>'WA Sch. 1-2'!B49</f>
        <v>290.02499999999998</v>
      </c>
      <c r="C48" s="8">
        <f>'WA Sch. 1-2'!C49</f>
        <v>84114.500624999986</v>
      </c>
      <c r="D48" s="8">
        <f>'WA Sch. 1-2'!D49</f>
        <v>14.95</v>
      </c>
      <c r="E48" s="8">
        <f>'WA Sch. 1-2'!E49</f>
        <v>162.5</v>
      </c>
      <c r="F48" s="8">
        <f t="shared" si="3"/>
        <v>26406.25</v>
      </c>
      <c r="G48" s="8">
        <f>'WA Sch. 1-2'!G49</f>
        <v>29.5</v>
      </c>
      <c r="H48" s="8">
        <f t="shared" si="42"/>
        <v>127.52499999999998</v>
      </c>
      <c r="I48" s="8">
        <f t="shared" si="42"/>
        <v>57708.250624999986</v>
      </c>
      <c r="J48" s="8">
        <f t="shared" si="42"/>
        <v>-14.55</v>
      </c>
      <c r="K48" s="9">
        <v>76437</v>
      </c>
      <c r="L48" s="9">
        <v>2708243.9159999997</v>
      </c>
      <c r="M48" s="9">
        <v>-1084670</v>
      </c>
      <c r="N48" s="9">
        <f t="shared" si="5"/>
        <v>1623573.9159999997</v>
      </c>
      <c r="O48" s="9">
        <f t="shared" si="6"/>
        <v>21.240680769784262</v>
      </c>
      <c r="P48" s="8">
        <f t="shared" si="7"/>
        <v>10.577469482887532</v>
      </c>
      <c r="Q48" s="8">
        <f t="shared" si="8"/>
        <v>31.818150252671792</v>
      </c>
      <c r="R48" s="9">
        <f t="shared" si="2"/>
        <v>2432083.9508634736</v>
      </c>
      <c r="S48" s="21"/>
      <c r="U48" s="2">
        <v>42491</v>
      </c>
      <c r="V48" s="8">
        <f t="shared" ref="V48:W48" si="56">E60</f>
        <v>202.5</v>
      </c>
      <c r="W48" s="8">
        <f t="shared" si="56"/>
        <v>41006.25</v>
      </c>
      <c r="X48" s="7">
        <v>41</v>
      </c>
      <c r="Y48" s="7">
        <v>0</v>
      </c>
      <c r="Z48" s="7">
        <v>0</v>
      </c>
      <c r="AA48" s="7">
        <v>0</v>
      </c>
      <c r="AB48" s="7">
        <v>0</v>
      </c>
      <c r="AC48" s="7">
        <v>1</v>
      </c>
      <c r="AD48" s="7">
        <v>0</v>
      </c>
      <c r="AE48" s="7">
        <v>0</v>
      </c>
      <c r="AF48" s="7">
        <v>0</v>
      </c>
      <c r="AG48" s="7">
        <v>0</v>
      </c>
      <c r="AH48" s="7">
        <v>0</v>
      </c>
      <c r="AI48" s="7">
        <v>0</v>
      </c>
      <c r="AJ48" s="7">
        <v>0</v>
      </c>
      <c r="AK48" s="7">
        <v>0</v>
      </c>
      <c r="AL48" s="8">
        <f t="shared" si="10"/>
        <v>23.180307647073867</v>
      </c>
      <c r="AN48" s="17">
        <v>4</v>
      </c>
      <c r="AO48" s="17">
        <v>56.262886306853879</v>
      </c>
      <c r="AP48" s="17">
        <v>-1.6793140937105804</v>
      </c>
      <c r="AQ48" s="17">
        <v>-0.5104205448793856</v>
      </c>
      <c r="AY48" s="1">
        <v>4</v>
      </c>
      <c r="AZ48" s="7">
        <f t="shared" si="49"/>
        <v>30</v>
      </c>
      <c r="BA48" s="52">
        <f t="shared" si="50"/>
        <v>0.24636174636174638</v>
      </c>
      <c r="BB48" s="52">
        <f t="shared" si="51"/>
        <v>-0.68598353263417977</v>
      </c>
      <c r="BC48" s="43"/>
      <c r="BD48" s="1">
        <v>4</v>
      </c>
      <c r="BE48" s="46">
        <f t="shared" si="54"/>
        <v>-1.6793140937105804</v>
      </c>
      <c r="BF48" s="46">
        <f t="shared" si="55"/>
        <v>1.7263771991233909</v>
      </c>
      <c r="BG48" s="46">
        <f t="shared" si="55"/>
        <v>-10.501114692985453</v>
      </c>
      <c r="BH48" s="46">
        <f>BG47</f>
        <v>-5.6508733136768399</v>
      </c>
      <c r="BI48" s="46"/>
      <c r="BJ48" s="46"/>
      <c r="BK48" s="46"/>
      <c r="BL48" s="46"/>
      <c r="BM48" s="46"/>
      <c r="BN48" s="46"/>
      <c r="BO48" s="46"/>
      <c r="BP48" s="46"/>
      <c r="BQ48" s="46"/>
      <c r="BR48" s="1">
        <v>4</v>
      </c>
      <c r="BS48" s="60">
        <f t="shared" si="52"/>
        <v>2.8200958253350992</v>
      </c>
      <c r="BT48" s="60">
        <f t="shared" si="52"/>
        <v>-2.8991295615485089</v>
      </c>
      <c r="BU48" s="60">
        <f t="shared" si="52"/>
        <v>17.634669903602131</v>
      </c>
      <c r="BV48" s="60">
        <f t="shared" si="52"/>
        <v>9.4895911974307694</v>
      </c>
      <c r="BW48" s="60"/>
      <c r="BX48" s="60"/>
      <c r="BY48" s="60"/>
      <c r="BZ48" s="60"/>
      <c r="CA48" s="60"/>
      <c r="CB48" s="60"/>
      <c r="CC48" s="60"/>
      <c r="CD48" s="60"/>
      <c r="CE48" s="60"/>
    </row>
    <row r="49" spans="1:83">
      <c r="A49" s="2">
        <v>42156</v>
      </c>
      <c r="B49" s="8">
        <f>'WA Sch. 1-2'!B50</f>
        <v>126.95</v>
      </c>
      <c r="C49" s="8">
        <f>'WA Sch. 1-2'!C50</f>
        <v>16116.302500000002</v>
      </c>
      <c r="D49" s="8">
        <f>'WA Sch. 1-2'!D50</f>
        <v>68</v>
      </c>
      <c r="E49" s="8">
        <f>'WA Sch. 1-2'!E50</f>
        <v>25.5</v>
      </c>
      <c r="F49" s="8">
        <f t="shared" si="3"/>
        <v>650.25</v>
      </c>
      <c r="G49" s="8">
        <f>'WA Sch. 1-2'!G50</f>
        <v>218.5</v>
      </c>
      <c r="H49" s="8">
        <f>B49-E49</f>
        <v>101.45</v>
      </c>
      <c r="I49" s="8">
        <f t="shared" si="42"/>
        <v>15466.052500000002</v>
      </c>
      <c r="J49" s="8">
        <f>D49-G49</f>
        <v>-150.5</v>
      </c>
      <c r="K49" s="9">
        <v>76513</v>
      </c>
      <c r="L49" s="9">
        <v>1285104.753</v>
      </c>
      <c r="M49" s="9">
        <v>-299861</v>
      </c>
      <c r="N49" s="9">
        <f t="shared" si="5"/>
        <v>985243.75300000003</v>
      </c>
      <c r="O49" s="9">
        <f t="shared" si="6"/>
        <v>12.876815090246103</v>
      </c>
      <c r="P49" s="8">
        <f t="shared" si="7"/>
        <v>7.8968284440146626</v>
      </c>
      <c r="Q49" s="8">
        <f t="shared" si="8"/>
        <v>20.773643534260763</v>
      </c>
      <c r="R49" s="9">
        <f t="shared" si="2"/>
        <v>1589453.7877368939</v>
      </c>
      <c r="S49" s="21"/>
      <c r="U49" s="2">
        <v>42522</v>
      </c>
      <c r="V49" s="8">
        <f t="shared" ref="V49:W49" si="57">E61</f>
        <v>113.5</v>
      </c>
      <c r="W49" s="8">
        <f t="shared" si="57"/>
        <v>12882.25</v>
      </c>
      <c r="X49" s="7">
        <v>42</v>
      </c>
      <c r="Y49" s="7">
        <v>0</v>
      </c>
      <c r="Z49" s="7">
        <v>0</v>
      </c>
      <c r="AA49" s="7">
        <v>0</v>
      </c>
      <c r="AB49" s="7">
        <v>0</v>
      </c>
      <c r="AC49" s="7">
        <v>0</v>
      </c>
      <c r="AD49" s="7">
        <v>1</v>
      </c>
      <c r="AE49" s="7">
        <v>0</v>
      </c>
      <c r="AF49" s="7">
        <v>0</v>
      </c>
      <c r="AG49" s="7">
        <v>0</v>
      </c>
      <c r="AH49" s="7">
        <v>0</v>
      </c>
      <c r="AI49" s="7">
        <v>0</v>
      </c>
      <c r="AJ49" s="7">
        <v>0</v>
      </c>
      <c r="AK49" s="7">
        <v>0</v>
      </c>
      <c r="AL49" s="8">
        <f t="shared" si="10"/>
        <v>17.732725313885023</v>
      </c>
      <c r="AN49" s="17">
        <v>5</v>
      </c>
      <c r="AO49" s="17">
        <v>28.018667363648952</v>
      </c>
      <c r="AP49" s="17">
        <v>-2.736347870032386</v>
      </c>
      <c r="AQ49" s="17">
        <v>-0.83170157151208146</v>
      </c>
      <c r="AY49" s="1">
        <v>5</v>
      </c>
      <c r="AZ49" s="7">
        <f t="shared" si="49"/>
        <v>20</v>
      </c>
      <c r="BA49" s="52">
        <f t="shared" si="50"/>
        <v>0.16320166320166321</v>
      </c>
      <c r="BB49" s="52">
        <f t="shared" si="51"/>
        <v>-0.98138417626213981</v>
      </c>
      <c r="BC49" s="43"/>
      <c r="BD49" s="1">
        <v>5</v>
      </c>
      <c r="BE49" s="46">
        <f t="shared" si="54"/>
        <v>-2.736347870032386</v>
      </c>
      <c r="BF49" s="46">
        <f t="shared" si="55"/>
        <v>-1.6793140937105804</v>
      </c>
      <c r="BG49" s="46">
        <f t="shared" si="55"/>
        <v>1.7263771991233909</v>
      </c>
      <c r="BH49" s="46">
        <f t="shared" si="55"/>
        <v>-10.501114692985453</v>
      </c>
      <c r="BI49" s="46">
        <f>BH48</f>
        <v>-5.6508733136768399</v>
      </c>
      <c r="BJ49" s="46"/>
      <c r="BK49" s="46"/>
      <c r="BL49" s="46"/>
      <c r="BM49" s="46"/>
      <c r="BN49" s="46"/>
      <c r="BO49" s="46"/>
      <c r="BP49" s="46"/>
      <c r="BQ49" s="46"/>
      <c r="BR49" s="1">
        <v>5</v>
      </c>
      <c r="BS49" s="60">
        <f t="shared" si="52"/>
        <v>7.4875996658309578</v>
      </c>
      <c r="BT49" s="60">
        <f t="shared" si="52"/>
        <v>4.5951875434404599</v>
      </c>
      <c r="BU49" s="60">
        <f t="shared" si="52"/>
        <v>-4.7239685716937343</v>
      </c>
      <c r="BV49" s="60">
        <f t="shared" si="52"/>
        <v>28.734702823116979</v>
      </c>
      <c r="BW49" s="60">
        <f t="shared" si="52"/>
        <v>15.46275515570275</v>
      </c>
      <c r="BX49" s="60"/>
      <c r="BY49" s="60"/>
      <c r="BZ49" s="60"/>
      <c r="CA49" s="60"/>
      <c r="CB49" s="60"/>
      <c r="CC49" s="60"/>
      <c r="CD49" s="60"/>
      <c r="CE49" s="60"/>
    </row>
    <row r="50" spans="1:83">
      <c r="A50" s="2">
        <v>42186</v>
      </c>
      <c r="B50" s="8">
        <f>'WA Sch. 1-2'!B51</f>
        <v>14.1</v>
      </c>
      <c r="C50" s="8">
        <f>'WA Sch. 1-2'!C51</f>
        <v>198.81</v>
      </c>
      <c r="D50" s="8">
        <f>'WA Sch. 1-2'!D51</f>
        <v>240.05</v>
      </c>
      <c r="E50" s="8">
        <f>'WA Sch. 1-2'!E51</f>
        <v>6</v>
      </c>
      <c r="F50" s="8">
        <f t="shared" si="3"/>
        <v>36</v>
      </c>
      <c r="G50" s="8">
        <f>'WA Sch. 1-2'!G51</f>
        <v>289.5</v>
      </c>
      <c r="H50" s="8">
        <f t="shared" si="42"/>
        <v>8.1</v>
      </c>
      <c r="I50" s="8">
        <f t="shared" si="42"/>
        <v>162.81</v>
      </c>
      <c r="J50" s="8">
        <f t="shared" si="42"/>
        <v>-49.449999999999989</v>
      </c>
      <c r="K50" s="9">
        <v>76659</v>
      </c>
      <c r="L50" s="9">
        <v>956075.30599999998</v>
      </c>
      <c r="M50" s="9">
        <v>33942</v>
      </c>
      <c r="N50" s="9">
        <f t="shared" si="5"/>
        <v>990017.30599999998</v>
      </c>
      <c r="O50" s="9">
        <f t="shared" si="6"/>
        <v>12.914560664762128</v>
      </c>
      <c r="P50" s="8">
        <f t="shared" si="7"/>
        <v>0.61226411333677633</v>
      </c>
      <c r="Q50" s="8">
        <f t="shared" si="8"/>
        <v>13.526824778098904</v>
      </c>
      <c r="R50" s="9">
        <f t="shared" si="2"/>
        <v>1036952.8606642839</v>
      </c>
      <c r="S50" s="21"/>
      <c r="U50" s="2">
        <v>42552</v>
      </c>
      <c r="V50" s="8">
        <f t="shared" ref="V50:W50" si="58">E62</f>
        <v>23.5</v>
      </c>
      <c r="W50" s="8">
        <f t="shared" si="58"/>
        <v>552.25</v>
      </c>
      <c r="X50" s="7">
        <v>43</v>
      </c>
      <c r="Y50" s="7">
        <v>0</v>
      </c>
      <c r="Z50" s="7">
        <v>0</v>
      </c>
      <c r="AA50" s="7">
        <v>0</v>
      </c>
      <c r="AB50" s="7">
        <v>0</v>
      </c>
      <c r="AC50" s="7">
        <v>0</v>
      </c>
      <c r="AD50" s="7">
        <v>0</v>
      </c>
      <c r="AE50" s="7">
        <v>1</v>
      </c>
      <c r="AF50" s="7">
        <v>0</v>
      </c>
      <c r="AG50" s="7">
        <v>0</v>
      </c>
      <c r="AH50" s="7">
        <v>0</v>
      </c>
      <c r="AI50" s="7">
        <v>0</v>
      </c>
      <c r="AJ50" s="7">
        <v>0</v>
      </c>
      <c r="AK50" s="7">
        <v>0</v>
      </c>
      <c r="AL50" s="8">
        <f t="shared" si="10"/>
        <v>14.753696323050809</v>
      </c>
      <c r="AN50" s="17">
        <v>6</v>
      </c>
      <c r="AO50" s="17">
        <v>18.372623697812237</v>
      </c>
      <c r="AP50" s="17">
        <v>-0.62960663809652218</v>
      </c>
      <c r="AQ50" s="17">
        <v>-0.19136632300085379</v>
      </c>
      <c r="AY50" s="1">
        <v>6</v>
      </c>
      <c r="AZ50" s="7">
        <f t="shared" si="49"/>
        <v>50</v>
      </c>
      <c r="BA50" s="52">
        <f t="shared" si="50"/>
        <v>0.41268191268191268</v>
      </c>
      <c r="BB50" s="52">
        <f t="shared" si="51"/>
        <v>-0.22065146486235332</v>
      </c>
      <c r="BC50" s="43"/>
      <c r="BD50" s="1">
        <v>6</v>
      </c>
      <c r="BE50" s="46">
        <f t="shared" si="54"/>
        <v>-0.62960663809652218</v>
      </c>
      <c r="BF50" s="46">
        <f t="shared" si="55"/>
        <v>-2.736347870032386</v>
      </c>
      <c r="BG50" s="46">
        <f t="shared" si="55"/>
        <v>-1.6793140937105804</v>
      </c>
      <c r="BH50" s="46">
        <f t="shared" si="55"/>
        <v>1.7263771991233909</v>
      </c>
      <c r="BI50" s="46">
        <f t="shared" si="55"/>
        <v>-10.501114692985453</v>
      </c>
      <c r="BJ50" s="46">
        <f>BI49</f>
        <v>-5.6508733136768399</v>
      </c>
      <c r="BK50" s="46"/>
      <c r="BL50" s="46"/>
      <c r="BM50" s="46"/>
      <c r="BN50" s="46"/>
      <c r="BO50" s="46"/>
      <c r="BP50" s="46"/>
      <c r="BQ50" s="46"/>
      <c r="BR50" s="1">
        <v>6</v>
      </c>
      <c r="BS50" s="60">
        <f t="shared" si="52"/>
        <v>0.39640451873524674</v>
      </c>
      <c r="BT50" s="60">
        <f t="shared" si="52"/>
        <v>1.7228227831137812</v>
      </c>
      <c r="BU50" s="60">
        <f t="shared" si="52"/>
        <v>1.0573073008493028</v>
      </c>
      <c r="BV50" s="60">
        <f t="shared" si="52"/>
        <v>-1.0869385444266046</v>
      </c>
      <c r="BW50" s="60">
        <f t="shared" si="52"/>
        <v>6.6115715181169321</v>
      </c>
      <c r="BX50" s="60">
        <f t="shared" si="52"/>
        <v>3.5578273493336368</v>
      </c>
      <c r="BY50" s="60"/>
      <c r="BZ50" s="60"/>
      <c r="CA50" s="60"/>
      <c r="CB50" s="60"/>
      <c r="CC50" s="60"/>
      <c r="CD50" s="60"/>
      <c r="CE50" s="60"/>
    </row>
    <row r="51" spans="1:83">
      <c r="A51" s="2">
        <v>42217</v>
      </c>
      <c r="B51" s="8">
        <f>'WA Sch. 1-2'!B52</f>
        <v>19.350000000000001</v>
      </c>
      <c r="C51" s="8">
        <f>'WA Sch. 1-2'!C52</f>
        <v>374.42250000000007</v>
      </c>
      <c r="D51" s="8">
        <f>'WA Sch. 1-2'!D52</f>
        <v>204.95</v>
      </c>
      <c r="E51" s="8">
        <f>'WA Sch. 1-2'!E52</f>
        <v>11.5</v>
      </c>
      <c r="F51" s="8">
        <f t="shared" si="3"/>
        <v>132.25</v>
      </c>
      <c r="G51" s="8">
        <f>'WA Sch. 1-2'!G52</f>
        <v>241.5</v>
      </c>
      <c r="H51" s="8">
        <f t="shared" si="42"/>
        <v>7.8500000000000014</v>
      </c>
      <c r="I51" s="8">
        <f t="shared" si="42"/>
        <v>242.17250000000007</v>
      </c>
      <c r="J51" s="8">
        <f t="shared" si="42"/>
        <v>-36.550000000000011</v>
      </c>
      <c r="K51" s="9">
        <v>76827</v>
      </c>
      <c r="L51" s="9">
        <v>933077.86600000004</v>
      </c>
      <c r="M51" s="9">
        <v>-2567</v>
      </c>
      <c r="N51" s="9">
        <f t="shared" si="5"/>
        <v>930510.86600000004</v>
      </c>
      <c r="O51" s="9">
        <f t="shared" si="6"/>
        <v>12.111768857302772</v>
      </c>
      <c r="P51" s="8">
        <f t="shared" si="7"/>
        <v>0.59480261540970925</v>
      </c>
      <c r="Q51" s="8">
        <f t="shared" si="8"/>
        <v>12.706571472712481</v>
      </c>
      <c r="R51" s="9">
        <f t="shared" si="2"/>
        <v>976207.76653408178</v>
      </c>
      <c r="S51" s="21"/>
      <c r="U51" s="2">
        <v>42583</v>
      </c>
      <c r="V51" s="8">
        <f t="shared" ref="V51:W51" si="59">E63</f>
        <v>11.5</v>
      </c>
      <c r="W51" s="8">
        <f t="shared" si="59"/>
        <v>132.25</v>
      </c>
      <c r="X51" s="7">
        <v>44</v>
      </c>
      <c r="Y51" s="7">
        <v>0</v>
      </c>
      <c r="Z51" s="7">
        <v>0</v>
      </c>
      <c r="AA51" s="7">
        <v>0</v>
      </c>
      <c r="AB51" s="7">
        <v>0</v>
      </c>
      <c r="AC51" s="7">
        <v>0</v>
      </c>
      <c r="AD51" s="7">
        <v>0</v>
      </c>
      <c r="AE51" s="7">
        <v>0</v>
      </c>
      <c r="AF51" s="7">
        <v>1</v>
      </c>
      <c r="AG51" s="7">
        <v>0</v>
      </c>
      <c r="AH51" s="7">
        <v>0</v>
      </c>
      <c r="AI51" s="7">
        <v>0</v>
      </c>
      <c r="AJ51" s="7">
        <v>0</v>
      </c>
      <c r="AK51" s="7">
        <v>0</v>
      </c>
      <c r="AL51" s="8">
        <f t="shared" si="10"/>
        <v>14.113325257093436</v>
      </c>
      <c r="AN51" s="17">
        <v>7</v>
      </c>
      <c r="AO51" s="17">
        <v>10.612218822405328</v>
      </c>
      <c r="AP51" s="17">
        <v>2.3828658893069861</v>
      </c>
      <c r="AQ51" s="17">
        <v>0.72426219142074866</v>
      </c>
      <c r="AY51" s="1">
        <v>7</v>
      </c>
      <c r="AZ51" s="7">
        <f t="shared" si="49"/>
        <v>98</v>
      </c>
      <c r="BA51" s="52">
        <f t="shared" si="50"/>
        <v>0.81185031185031187</v>
      </c>
      <c r="BB51" s="52">
        <f t="shared" si="51"/>
        <v>0.88473536642075068</v>
      </c>
      <c r="BC51" s="43"/>
      <c r="BD51" s="1">
        <v>7</v>
      </c>
      <c r="BE51" s="46">
        <f t="shared" si="54"/>
        <v>2.3828658893069861</v>
      </c>
      <c r="BF51" s="46">
        <f t="shared" si="55"/>
        <v>-0.62960663809652218</v>
      </c>
      <c r="BG51" s="46">
        <f t="shared" si="55"/>
        <v>-2.736347870032386</v>
      </c>
      <c r="BH51" s="46">
        <f t="shared" si="55"/>
        <v>-1.6793140937105804</v>
      </c>
      <c r="BI51" s="46">
        <f t="shared" si="55"/>
        <v>1.7263771991233909</v>
      </c>
      <c r="BJ51" s="46">
        <f t="shared" si="55"/>
        <v>-10.501114692985453</v>
      </c>
      <c r="BK51" s="46">
        <f>BJ50</f>
        <v>-5.6508733136768399</v>
      </c>
      <c r="BL51" s="46"/>
      <c r="BM51" s="46"/>
      <c r="BN51" s="46"/>
      <c r="BO51" s="46"/>
      <c r="BP51" s="46"/>
      <c r="BQ51" s="46"/>
      <c r="BR51" s="1">
        <v>7</v>
      </c>
      <c r="BS51" s="60">
        <f t="shared" si="52"/>
        <v>5.6780498464226152</v>
      </c>
      <c r="BT51" s="60">
        <f t="shared" si="52"/>
        <v>-1.5002681816015089</v>
      </c>
      <c r="BU51" s="60">
        <f t="shared" si="52"/>
        <v>-6.5203500007779871</v>
      </c>
      <c r="BV51" s="60">
        <f t="shared" si="52"/>
        <v>-4.00158027133544</v>
      </c>
      <c r="BW51" s="60">
        <f t="shared" si="52"/>
        <v>4.113725339868326</v>
      </c>
      <c r="BX51" s="60">
        <f t="shared" si="52"/>
        <v>-25.02274800161517</v>
      </c>
      <c r="BY51" s="60">
        <f t="shared" si="52"/>
        <v>-13.465273263955568</v>
      </c>
      <c r="BZ51" s="60"/>
      <c r="CA51" s="60"/>
      <c r="CB51" s="60"/>
      <c r="CC51" s="60"/>
      <c r="CD51" s="60"/>
      <c r="CE51" s="60"/>
    </row>
    <row r="52" spans="1:83">
      <c r="A52" s="2">
        <v>42248</v>
      </c>
      <c r="B52" s="8">
        <f>'WA Sch. 1-2'!B53</f>
        <v>152.32499999999999</v>
      </c>
      <c r="C52" s="8">
        <f>'WA Sch. 1-2'!C53</f>
        <v>23202.905624999996</v>
      </c>
      <c r="D52" s="8">
        <f>'WA Sch. 1-2'!D53</f>
        <v>43.875</v>
      </c>
      <c r="E52" s="8">
        <f>'WA Sch. 1-2'!E53</f>
        <v>200.5</v>
      </c>
      <c r="F52" s="8">
        <f t="shared" si="3"/>
        <v>40200.25</v>
      </c>
      <c r="G52" s="8">
        <f>'WA Sch. 1-2'!G53</f>
        <v>18</v>
      </c>
      <c r="H52" s="8">
        <f t="shared" si="42"/>
        <v>-48.175000000000011</v>
      </c>
      <c r="I52" s="8">
        <f t="shared" si="42"/>
        <v>-16997.344375000004</v>
      </c>
      <c r="J52" s="8">
        <f t="shared" si="42"/>
        <v>25.875</v>
      </c>
      <c r="K52" s="9">
        <v>77100</v>
      </c>
      <c r="L52" s="9">
        <v>1242313.541</v>
      </c>
      <c r="M52" s="9">
        <v>288977</v>
      </c>
      <c r="N52" s="9">
        <f t="shared" si="5"/>
        <v>1531290.541</v>
      </c>
      <c r="O52" s="9">
        <f t="shared" si="6"/>
        <v>19.861096511024645</v>
      </c>
      <c r="P52" s="8">
        <f t="shared" si="7"/>
        <v>-3.9141345864673927</v>
      </c>
      <c r="Q52" s="8">
        <f t="shared" si="8"/>
        <v>15.946961924557252</v>
      </c>
      <c r="R52" s="9">
        <f t="shared" si="2"/>
        <v>1229510.7643833642</v>
      </c>
      <c r="S52" s="21"/>
      <c r="U52" s="2">
        <v>42614</v>
      </c>
      <c r="V52" s="8">
        <f t="shared" ref="V52:W52" si="60">E64</f>
        <v>164</v>
      </c>
      <c r="W52" s="8">
        <f t="shared" si="60"/>
        <v>26896</v>
      </c>
      <c r="X52" s="7">
        <v>45</v>
      </c>
      <c r="Y52" s="7">
        <v>0</v>
      </c>
      <c r="Z52" s="7">
        <v>0</v>
      </c>
      <c r="AA52" s="7">
        <v>0</v>
      </c>
      <c r="AB52" s="7">
        <v>0</v>
      </c>
      <c r="AC52" s="7">
        <v>0</v>
      </c>
      <c r="AD52" s="7">
        <v>0</v>
      </c>
      <c r="AE52" s="7">
        <v>0</v>
      </c>
      <c r="AF52" s="7">
        <v>0</v>
      </c>
      <c r="AG52" s="7">
        <v>1</v>
      </c>
      <c r="AH52" s="7">
        <v>0</v>
      </c>
      <c r="AI52" s="7">
        <v>0</v>
      </c>
      <c r="AJ52" s="7">
        <v>0</v>
      </c>
      <c r="AK52" s="7">
        <v>0</v>
      </c>
      <c r="AL52" s="8">
        <f t="shared" si="10"/>
        <v>17.4183597178918</v>
      </c>
      <c r="AN52" s="17">
        <v>8</v>
      </c>
      <c r="AO52" s="17">
        <v>9.9740512147163134</v>
      </c>
      <c r="AP52" s="17">
        <v>3.2191506923924891</v>
      </c>
      <c r="AQ52" s="17">
        <v>0.97844748437096574</v>
      </c>
      <c r="AY52" s="1">
        <v>8</v>
      </c>
      <c r="AZ52" s="7">
        <f t="shared" si="49"/>
        <v>104</v>
      </c>
      <c r="BA52" s="52">
        <f t="shared" si="50"/>
        <v>0.86174636174636177</v>
      </c>
      <c r="BB52" s="52">
        <f t="shared" si="51"/>
        <v>1.0881989764386006</v>
      </c>
      <c r="BC52" s="43"/>
      <c r="BD52" s="1">
        <v>8</v>
      </c>
      <c r="BE52" s="46">
        <f t="shared" si="54"/>
        <v>3.2191506923924891</v>
      </c>
      <c r="BF52" s="46">
        <f t="shared" si="55"/>
        <v>2.3828658893069861</v>
      </c>
      <c r="BG52" s="46">
        <f t="shared" si="55"/>
        <v>-0.62960663809652218</v>
      </c>
      <c r="BH52" s="46">
        <f t="shared" si="55"/>
        <v>-2.736347870032386</v>
      </c>
      <c r="BI52" s="46">
        <f t="shared" si="55"/>
        <v>-1.6793140937105804</v>
      </c>
      <c r="BJ52" s="46">
        <f t="shared" si="55"/>
        <v>1.7263771991233909</v>
      </c>
      <c r="BK52" s="46">
        <f t="shared" si="55"/>
        <v>-10.501114692985453</v>
      </c>
      <c r="BL52" s="46">
        <f>BK51</f>
        <v>-5.6508733136768399</v>
      </c>
      <c r="BM52" s="46"/>
      <c r="BN52" s="46"/>
      <c r="BO52" s="46"/>
      <c r="BP52" s="46"/>
      <c r="BQ52" s="46"/>
      <c r="BR52" s="1">
        <v>8</v>
      </c>
      <c r="BS52" s="60">
        <f t="shared" si="52"/>
        <v>10.362931180330827</v>
      </c>
      <c r="BT52" s="60">
        <f t="shared" si="52"/>
        <v>7.6708043774408416</v>
      </c>
      <c r="BU52" s="60">
        <f t="shared" si="52"/>
        <v>-2.0267986449634123</v>
      </c>
      <c r="BV52" s="60">
        <f t="shared" si="52"/>
        <v>-8.8087161404414847</v>
      </c>
      <c r="BW52" s="60">
        <f t="shared" si="52"/>
        <v>-5.405965127512931</v>
      </c>
      <c r="BX52" s="60">
        <f t="shared" si="52"/>
        <v>5.5574683558885063</v>
      </c>
      <c r="BY52" s="60">
        <f t="shared" si="52"/>
        <v>-33.804670634816823</v>
      </c>
      <c r="BZ52" s="60">
        <f t="shared" si="52"/>
        <v>-18.191012740344956</v>
      </c>
      <c r="CA52" s="60"/>
      <c r="CB52" s="60"/>
      <c r="CC52" s="60"/>
      <c r="CD52" s="60"/>
      <c r="CE52" s="60"/>
    </row>
    <row r="53" spans="1:83">
      <c r="A53" s="2">
        <v>42278</v>
      </c>
      <c r="B53" s="8">
        <f>'WA Sch. 1-2'!B54</f>
        <v>510.4</v>
      </c>
      <c r="C53" s="8">
        <f>'WA Sch. 1-2'!C54</f>
        <v>260508.15999999997</v>
      </c>
      <c r="D53" s="8">
        <f>'WA Sch. 1-2'!D54</f>
        <v>0.65</v>
      </c>
      <c r="E53" s="8">
        <f>'WA Sch. 1-2'!E54</f>
        <v>330</v>
      </c>
      <c r="F53" s="8">
        <f t="shared" si="3"/>
        <v>108900</v>
      </c>
      <c r="G53" s="8">
        <f>'WA Sch. 1-2'!G54</f>
        <v>0</v>
      </c>
      <c r="H53" s="8">
        <f t="shared" si="42"/>
        <v>180.39999999999998</v>
      </c>
      <c r="I53" s="8">
        <f t="shared" si="42"/>
        <v>151608.15999999997</v>
      </c>
      <c r="J53" s="8">
        <f t="shared" si="42"/>
        <v>0.65</v>
      </c>
      <c r="K53" s="9">
        <v>77225</v>
      </c>
      <c r="L53" s="9">
        <v>1708690.425</v>
      </c>
      <c r="M53" s="9">
        <v>767604</v>
      </c>
      <c r="N53" s="9">
        <f t="shared" si="5"/>
        <v>2476294.4249999998</v>
      </c>
      <c r="O53" s="9">
        <f t="shared" si="6"/>
        <v>32.065968598251857</v>
      </c>
      <c r="P53" s="8">
        <f t="shared" si="7"/>
        <v>16.153475369802734</v>
      </c>
      <c r="Q53" s="8">
        <f t="shared" si="8"/>
        <v>48.219443968054591</v>
      </c>
      <c r="R53" s="9">
        <f t="shared" si="2"/>
        <v>3723746.5604330157</v>
      </c>
      <c r="S53" s="21"/>
      <c r="U53" s="2">
        <v>42644</v>
      </c>
      <c r="V53" s="8">
        <f t="shared" ref="V53:W53" si="61">E65</f>
        <v>515</v>
      </c>
      <c r="W53" s="8">
        <f t="shared" si="61"/>
        <v>265225</v>
      </c>
      <c r="X53" s="7">
        <v>46</v>
      </c>
      <c r="Y53" s="7">
        <v>0</v>
      </c>
      <c r="Z53" s="7">
        <v>0</v>
      </c>
      <c r="AA53" s="7">
        <v>0</v>
      </c>
      <c r="AB53" s="7">
        <v>0</v>
      </c>
      <c r="AC53" s="7">
        <v>0</v>
      </c>
      <c r="AD53" s="7">
        <v>0</v>
      </c>
      <c r="AE53" s="7">
        <v>0</v>
      </c>
      <c r="AF53" s="7">
        <v>0</v>
      </c>
      <c r="AG53" s="7">
        <v>0</v>
      </c>
      <c r="AH53" s="7">
        <v>1</v>
      </c>
      <c r="AI53" s="7">
        <v>0</v>
      </c>
      <c r="AJ53" s="7">
        <v>0</v>
      </c>
      <c r="AK53" s="7">
        <v>0</v>
      </c>
      <c r="AL53" s="8">
        <f t="shared" si="10"/>
        <v>47.950410682868174</v>
      </c>
      <c r="AN53" s="17">
        <v>9</v>
      </c>
      <c r="AO53" s="17">
        <v>16.902645484246371</v>
      </c>
      <c r="AP53" s="17">
        <v>1.0265812874282645</v>
      </c>
      <c r="AQ53" s="17">
        <v>0.31202511909747721</v>
      </c>
      <c r="AY53" s="1">
        <v>9</v>
      </c>
      <c r="AZ53" s="7">
        <f t="shared" si="49"/>
        <v>80</v>
      </c>
      <c r="BA53" s="52">
        <f t="shared" si="50"/>
        <v>0.66216216216216217</v>
      </c>
      <c r="BB53" s="52">
        <f t="shared" si="51"/>
        <v>0.41837128791165434</v>
      </c>
      <c r="BC53" s="43"/>
      <c r="BD53" s="1">
        <v>9</v>
      </c>
      <c r="BE53" s="46">
        <f t="shared" si="54"/>
        <v>1.0265812874282645</v>
      </c>
      <c r="BF53" s="46">
        <f t="shared" si="55"/>
        <v>3.2191506923924891</v>
      </c>
      <c r="BG53" s="46">
        <f t="shared" si="55"/>
        <v>2.3828658893069861</v>
      </c>
      <c r="BH53" s="46">
        <f t="shared" si="55"/>
        <v>-0.62960663809652218</v>
      </c>
      <c r="BI53" s="46">
        <f t="shared" si="55"/>
        <v>-2.736347870032386</v>
      </c>
      <c r="BJ53" s="46">
        <f t="shared" si="55"/>
        <v>-1.6793140937105804</v>
      </c>
      <c r="BK53" s="46">
        <f t="shared" si="55"/>
        <v>1.7263771991233909</v>
      </c>
      <c r="BL53" s="46">
        <f t="shared" si="55"/>
        <v>-10.501114692985453</v>
      </c>
      <c r="BM53" s="46">
        <f>BL52</f>
        <v>-5.6508733136768399</v>
      </c>
      <c r="BN53" s="46"/>
      <c r="BO53" s="46"/>
      <c r="BP53" s="46"/>
      <c r="BQ53" s="46"/>
      <c r="BR53" s="1">
        <v>9</v>
      </c>
      <c r="BS53" s="60">
        <f t="shared" si="52"/>
        <v>1.053869139697805</v>
      </c>
      <c r="BT53" s="60">
        <f t="shared" si="52"/>
        <v>3.30471986222173</v>
      </c>
      <c r="BU53" s="60">
        <f t="shared" si="52"/>
        <v>2.4462055324135492</v>
      </c>
      <c r="BV53" s="60">
        <f t="shared" si="52"/>
        <v>-0.64634239311052222</v>
      </c>
      <c r="BW53" s="60">
        <f t="shared" si="52"/>
        <v>-2.8090835192693797</v>
      </c>
      <c r="BX53" s="60">
        <f t="shared" si="52"/>
        <v>-1.7239524243178153</v>
      </c>
      <c r="BY53" s="60">
        <f t="shared" si="52"/>
        <v>1.7722665276628009</v>
      </c>
      <c r="BZ53" s="60">
        <f t="shared" si="52"/>
        <v>-10.780247840956559</v>
      </c>
      <c r="CA53" s="60">
        <f t="shared" si="52"/>
        <v>-5.80108080144824</v>
      </c>
      <c r="CB53" s="60"/>
      <c r="CC53" s="60"/>
      <c r="CD53" s="60"/>
      <c r="CE53" s="60"/>
    </row>
    <row r="54" spans="1:83">
      <c r="A54" s="2">
        <v>42309</v>
      </c>
      <c r="B54" s="8">
        <f>'WA Sch. 1-2'!B55</f>
        <v>874.97500000000002</v>
      </c>
      <c r="C54" s="8">
        <f>'WA Sch. 1-2'!C55</f>
        <v>765581.25062499999</v>
      </c>
      <c r="D54" s="8">
        <f>'WA Sch. 1-2'!D55</f>
        <v>0</v>
      </c>
      <c r="E54" s="8">
        <f>'WA Sch. 1-2'!E55</f>
        <v>910</v>
      </c>
      <c r="F54" s="8">
        <f t="shared" si="3"/>
        <v>828100</v>
      </c>
      <c r="G54" s="8">
        <f>'WA Sch. 1-2'!G55</f>
        <v>0</v>
      </c>
      <c r="H54" s="8">
        <f>B54-E54</f>
        <v>-35.024999999999977</v>
      </c>
      <c r="I54" s="8">
        <f t="shared" si="42"/>
        <v>-62518.749375000014</v>
      </c>
      <c r="J54" s="8">
        <f t="shared" si="42"/>
        <v>0</v>
      </c>
      <c r="K54" s="9">
        <v>77451</v>
      </c>
      <c r="L54" s="9">
        <v>4066854.7139999997</v>
      </c>
      <c r="M54" s="9">
        <v>3180329</v>
      </c>
      <c r="N54" s="9">
        <f t="shared" si="5"/>
        <v>7247183.7139999997</v>
      </c>
      <c r="O54" s="9">
        <f t="shared" si="6"/>
        <v>93.571209074124283</v>
      </c>
      <c r="P54" s="8">
        <f t="shared" si="7"/>
        <v>-3.6990257026857489</v>
      </c>
      <c r="Q54" s="8">
        <f t="shared" si="8"/>
        <v>89.872183371438538</v>
      </c>
      <c r="R54" s="9">
        <f t="shared" si="2"/>
        <v>6960690.474301286</v>
      </c>
      <c r="S54" s="21"/>
      <c r="U54" s="2">
        <v>42675</v>
      </c>
      <c r="V54" s="8">
        <f t="shared" ref="V54:W54" si="62">E66</f>
        <v>646.5</v>
      </c>
      <c r="W54" s="8">
        <f t="shared" si="62"/>
        <v>417962.25</v>
      </c>
      <c r="X54" s="7">
        <v>47</v>
      </c>
      <c r="Y54" s="7">
        <v>0</v>
      </c>
      <c r="Z54" s="7">
        <v>0</v>
      </c>
      <c r="AA54" s="7">
        <v>0</v>
      </c>
      <c r="AB54" s="7">
        <v>0</v>
      </c>
      <c r="AC54" s="7">
        <v>0</v>
      </c>
      <c r="AD54" s="7">
        <v>0</v>
      </c>
      <c r="AE54" s="7">
        <v>0</v>
      </c>
      <c r="AF54" s="7">
        <v>0</v>
      </c>
      <c r="AG54" s="7">
        <v>0</v>
      </c>
      <c r="AH54" s="7">
        <v>0</v>
      </c>
      <c r="AI54" s="7">
        <v>1</v>
      </c>
      <c r="AJ54" s="7">
        <v>0</v>
      </c>
      <c r="AK54" s="7">
        <v>0</v>
      </c>
      <c r="AL54" s="8">
        <f t="shared" si="10"/>
        <v>72.332789520068488</v>
      </c>
      <c r="AN54" s="17">
        <v>10</v>
      </c>
      <c r="AO54" s="17">
        <v>58.210237403160868</v>
      </c>
      <c r="AP54" s="17">
        <v>-0.8228062792107238</v>
      </c>
      <c r="AQ54" s="17">
        <v>-0.25008855159248011</v>
      </c>
      <c r="AY54" s="1">
        <v>10</v>
      </c>
      <c r="AZ54" s="7">
        <f t="shared" si="49"/>
        <v>46</v>
      </c>
      <c r="BA54" s="52">
        <f t="shared" si="50"/>
        <v>0.37941787941787941</v>
      </c>
      <c r="BB54" s="52">
        <f t="shared" si="51"/>
        <v>-0.30701000240174037</v>
      </c>
      <c r="BC54" s="43"/>
      <c r="BD54" s="1">
        <v>10</v>
      </c>
      <c r="BE54" s="46">
        <f t="shared" si="54"/>
        <v>-0.8228062792107238</v>
      </c>
      <c r="BF54" s="46">
        <f t="shared" si="55"/>
        <v>1.0265812874282645</v>
      </c>
      <c r="BG54" s="46">
        <f t="shared" si="55"/>
        <v>3.2191506923924891</v>
      </c>
      <c r="BH54" s="46">
        <f t="shared" si="55"/>
        <v>2.3828658893069861</v>
      </c>
      <c r="BI54" s="46">
        <f t="shared" si="55"/>
        <v>-0.62960663809652218</v>
      </c>
      <c r="BJ54" s="46">
        <f t="shared" si="55"/>
        <v>-2.736347870032386</v>
      </c>
      <c r="BK54" s="46">
        <f t="shared" si="55"/>
        <v>-1.6793140937105804</v>
      </c>
      <c r="BL54" s="46">
        <f t="shared" si="55"/>
        <v>1.7263771991233909</v>
      </c>
      <c r="BM54" s="46">
        <f t="shared" si="55"/>
        <v>-10.501114692985453</v>
      </c>
      <c r="BN54" s="46">
        <f>BM53</f>
        <v>-5.6508733136768399</v>
      </c>
      <c r="BO54" s="46"/>
      <c r="BP54" s="46"/>
      <c r="BQ54" s="46"/>
      <c r="BR54" s="1">
        <v>10</v>
      </c>
      <c r="BS54" s="60">
        <f t="shared" si="52"/>
        <v>0.67701017310864997</v>
      </c>
      <c r="BT54" s="60">
        <f t="shared" si="52"/>
        <v>-0.84467752941621166</v>
      </c>
      <c r="BU54" s="60">
        <f t="shared" si="52"/>
        <v>-2.6487374034261681</v>
      </c>
      <c r="BV54" s="60">
        <f t="shared" si="52"/>
        <v>-1.9606370162388851</v>
      </c>
      <c r="BW54" s="60">
        <f t="shared" si="52"/>
        <v>0.51804429525862017</v>
      </c>
      <c r="BX54" s="60">
        <f t="shared" si="52"/>
        <v>2.2514842095676548</v>
      </c>
      <c r="BY54" s="60">
        <f t="shared" si="52"/>
        <v>1.3817501810722141</v>
      </c>
      <c r="BZ54" s="60">
        <f t="shared" si="52"/>
        <v>-1.420473999724978</v>
      </c>
      <c r="CA54" s="60">
        <f t="shared" si="52"/>
        <v>8.6403831081007976</v>
      </c>
      <c r="CB54" s="60">
        <f t="shared" si="52"/>
        <v>4.649574045517828</v>
      </c>
      <c r="CC54" s="60"/>
      <c r="CD54" s="60"/>
      <c r="CE54" s="60"/>
    </row>
    <row r="55" spans="1:83">
      <c r="A55" s="2">
        <v>42339</v>
      </c>
      <c r="B55" s="8">
        <f>'WA Sch. 1-2'!B56</f>
        <v>1138.7249999999999</v>
      </c>
      <c r="C55" s="8">
        <f>'WA Sch. 1-2'!C56</f>
        <v>1296694.6256249999</v>
      </c>
      <c r="D55" s="8">
        <f>'WA Sch. 1-2'!D56</f>
        <v>0</v>
      </c>
      <c r="E55" s="8">
        <f>'WA Sch. 1-2'!E56</f>
        <v>1062.5</v>
      </c>
      <c r="F55" s="8">
        <f t="shared" si="3"/>
        <v>1128906.25</v>
      </c>
      <c r="G55" s="8">
        <f>'WA Sch. 1-2'!G56</f>
        <v>0</v>
      </c>
      <c r="H55" s="8">
        <f t="shared" si="42"/>
        <v>76.224999999999909</v>
      </c>
      <c r="I55" s="8">
        <f t="shared" si="42"/>
        <v>167788.37562499987</v>
      </c>
      <c r="J55" s="8">
        <f t="shared" si="42"/>
        <v>0</v>
      </c>
      <c r="K55" s="9">
        <v>77970</v>
      </c>
      <c r="L55" s="9">
        <v>8624887</v>
      </c>
      <c r="M55" s="9">
        <v>592342</v>
      </c>
      <c r="N55" s="9">
        <f t="shared" si="5"/>
        <v>9217229</v>
      </c>
      <c r="O55" s="9">
        <f t="shared" si="6"/>
        <v>118.21506989867898</v>
      </c>
      <c r="P55" s="8">
        <f t="shared" si="7"/>
        <v>8.5899456708252941</v>
      </c>
      <c r="Q55" s="8">
        <f t="shared" si="8"/>
        <v>126.80501556950426</v>
      </c>
      <c r="R55" s="9">
        <f t="shared" si="2"/>
        <v>9886987.0639542472</v>
      </c>
      <c r="S55" s="21"/>
      <c r="U55" s="2">
        <v>42705</v>
      </c>
      <c r="V55" s="8">
        <f t="shared" ref="V55:W55" si="63">E67</f>
        <v>1299.5</v>
      </c>
      <c r="W55" s="8">
        <f t="shared" si="63"/>
        <v>1688700.25</v>
      </c>
      <c r="X55" s="7">
        <v>48</v>
      </c>
      <c r="Y55" s="7">
        <v>0</v>
      </c>
      <c r="Z55" s="7">
        <v>0</v>
      </c>
      <c r="AA55" s="7">
        <v>0</v>
      </c>
      <c r="AB55" s="7">
        <v>0</v>
      </c>
      <c r="AC55" s="7">
        <v>0</v>
      </c>
      <c r="AD55" s="7">
        <v>0</v>
      </c>
      <c r="AE55" s="7">
        <v>0</v>
      </c>
      <c r="AF55" s="7">
        <v>0</v>
      </c>
      <c r="AG55" s="7">
        <v>0</v>
      </c>
      <c r="AH55" s="7">
        <v>0</v>
      </c>
      <c r="AI55" s="7">
        <v>0</v>
      </c>
      <c r="AJ55" s="7">
        <v>0</v>
      </c>
      <c r="AK55" s="7">
        <v>0</v>
      </c>
      <c r="AL55" s="8">
        <f t="shared" si="10"/>
        <v>150.80784675881793</v>
      </c>
      <c r="AN55" s="17">
        <v>11</v>
      </c>
      <c r="AO55" s="17">
        <v>98.757228523435415</v>
      </c>
      <c r="AP55" s="17">
        <v>-4.393962673675162</v>
      </c>
      <c r="AQ55" s="17">
        <v>-1.3355267072887949</v>
      </c>
      <c r="AY55" s="1">
        <v>11</v>
      </c>
      <c r="AZ55" s="7">
        <f t="shared" si="49"/>
        <v>11</v>
      </c>
      <c r="BA55" s="52">
        <f t="shared" si="50"/>
        <v>8.8357588357588362E-2</v>
      </c>
      <c r="BB55" s="52">
        <f t="shared" si="51"/>
        <v>-1.3509383667831778</v>
      </c>
      <c r="BC55" s="43"/>
      <c r="BD55" s="1">
        <v>11</v>
      </c>
      <c r="BE55" s="46">
        <f t="shared" si="54"/>
        <v>-4.393962673675162</v>
      </c>
      <c r="BF55" s="46">
        <f t="shared" si="55"/>
        <v>-0.8228062792107238</v>
      </c>
      <c r="BG55" s="46">
        <f t="shared" si="55"/>
        <v>1.0265812874282645</v>
      </c>
      <c r="BH55" s="46">
        <f t="shared" si="55"/>
        <v>3.2191506923924891</v>
      </c>
      <c r="BI55" s="46">
        <f t="shared" si="55"/>
        <v>2.3828658893069861</v>
      </c>
      <c r="BJ55" s="46">
        <f t="shared" si="55"/>
        <v>-0.62960663809652218</v>
      </c>
      <c r="BK55" s="46">
        <f t="shared" si="55"/>
        <v>-2.736347870032386</v>
      </c>
      <c r="BL55" s="46">
        <f t="shared" si="55"/>
        <v>-1.6793140937105804</v>
      </c>
      <c r="BM55" s="46">
        <f t="shared" si="55"/>
        <v>1.7263771991233909</v>
      </c>
      <c r="BN55" s="46">
        <f t="shared" si="55"/>
        <v>-10.501114692985453</v>
      </c>
      <c r="BO55" s="46">
        <f>BN54</f>
        <v>-5.6508733136768399</v>
      </c>
      <c r="BP55" s="46"/>
      <c r="BQ55" s="46"/>
      <c r="BR55" s="1">
        <v>11</v>
      </c>
      <c r="BS55" s="60">
        <f t="shared" si="52"/>
        <v>19.306907977650866</v>
      </c>
      <c r="BT55" s="60">
        <f t="shared" si="52"/>
        <v>3.6153800785176364</v>
      </c>
      <c r="BU55" s="60">
        <f t="shared" si="52"/>
        <v>-4.510759858453075</v>
      </c>
      <c r="BV55" s="60">
        <f t="shared" si="52"/>
        <v>-14.14482798330811</v>
      </c>
      <c r="BW55" s="60">
        <f t="shared" si="52"/>
        <v>-10.470223773988598</v>
      </c>
      <c r="BX55" s="60">
        <f t="shared" si="52"/>
        <v>2.7664680668943906</v>
      </c>
      <c r="BY55" s="60">
        <f t="shared" si="52"/>
        <v>12.023410403113074</v>
      </c>
      <c r="BZ55" s="60">
        <f t="shared" si="52"/>
        <v>7.3788434451411238</v>
      </c>
      <c r="CA55" s="60">
        <f t="shared" si="52"/>
        <v>-7.5856369736319635</v>
      </c>
      <c r="CB55" s="60">
        <f t="shared" si="52"/>
        <v>46.141505992960383</v>
      </c>
      <c r="CC55" s="60">
        <f t="shared" si="52"/>
        <v>24.829726413963439</v>
      </c>
      <c r="CD55" s="60"/>
      <c r="CE55" s="60"/>
    </row>
    <row r="56" spans="1:83">
      <c r="A56" s="2">
        <v>42370</v>
      </c>
      <c r="B56" s="8">
        <f>'WA Sch. 1-2'!B57</f>
        <v>1095.1500000000001</v>
      </c>
      <c r="C56" s="8">
        <f>'WA Sch. 1-2'!C57</f>
        <v>1199353.5225000002</v>
      </c>
      <c r="D56" s="8">
        <f>'WA Sch. 1-2'!D57</f>
        <v>0</v>
      </c>
      <c r="E56" s="8">
        <f>'WA Sch. 1-2'!E57</f>
        <v>1056</v>
      </c>
      <c r="F56" s="8">
        <f t="shared" si="3"/>
        <v>1115136</v>
      </c>
      <c r="G56" s="8">
        <f>'WA Sch. 1-2'!G57</f>
        <v>0</v>
      </c>
      <c r="H56" s="8">
        <f t="shared" si="42"/>
        <v>39.150000000000091</v>
      </c>
      <c r="I56" s="8">
        <f t="shared" si="42"/>
        <v>84217.522500000196</v>
      </c>
      <c r="J56" s="8">
        <f t="shared" si="42"/>
        <v>0</v>
      </c>
      <c r="K56" s="9">
        <v>78017</v>
      </c>
      <c r="L56" s="9">
        <v>9929468.8679999989</v>
      </c>
      <c r="M56" s="9">
        <v>-1090548</v>
      </c>
      <c r="N56" s="9">
        <f t="shared" si="5"/>
        <v>8838920.8679999989</v>
      </c>
      <c r="O56" s="9">
        <f t="shared" si="6"/>
        <v>113.29480585000704</v>
      </c>
      <c r="P56" s="8">
        <f t="shared" si="7"/>
        <v>4.3785411530869141</v>
      </c>
      <c r="Q56" s="8">
        <f t="shared" si="8"/>
        <v>117.67334700309395</v>
      </c>
      <c r="R56" s="9">
        <f t="shared" si="2"/>
        <v>9180521.5131403804</v>
      </c>
      <c r="S56" s="21"/>
      <c r="U56" s="2">
        <v>42736</v>
      </c>
      <c r="V56" s="8">
        <f t="shared" ref="V56:W56" si="64">E68</f>
        <v>1388.5</v>
      </c>
      <c r="W56" s="8">
        <f t="shared" si="64"/>
        <v>1927932.25</v>
      </c>
      <c r="X56" s="7">
        <v>49</v>
      </c>
      <c r="Y56" s="7">
        <v>1</v>
      </c>
      <c r="Z56" s="7">
        <v>0</v>
      </c>
      <c r="AA56" s="7">
        <v>0</v>
      </c>
      <c r="AB56" s="7">
        <v>0</v>
      </c>
      <c r="AC56" s="7">
        <v>0</v>
      </c>
      <c r="AD56" s="7">
        <v>0</v>
      </c>
      <c r="AE56" s="7">
        <v>0</v>
      </c>
      <c r="AF56" s="7">
        <v>0</v>
      </c>
      <c r="AG56" s="7">
        <v>0</v>
      </c>
      <c r="AH56" s="7">
        <v>0</v>
      </c>
      <c r="AI56" s="7">
        <v>0</v>
      </c>
      <c r="AJ56" s="7">
        <v>0</v>
      </c>
      <c r="AK56" s="7">
        <v>0</v>
      </c>
      <c r="AL56" s="8">
        <f t="shared" si="10"/>
        <v>150.463665373982</v>
      </c>
      <c r="AN56" s="17">
        <v>12</v>
      </c>
      <c r="AO56" s="17">
        <v>134.85081319989317</v>
      </c>
      <c r="AP56" s="17">
        <v>4.39966777984597</v>
      </c>
      <c r="AQ56" s="17">
        <v>1.3372607506170826</v>
      </c>
      <c r="AY56" s="1">
        <v>12</v>
      </c>
      <c r="AZ56" s="7">
        <f t="shared" si="49"/>
        <v>109</v>
      </c>
      <c r="BA56" s="52">
        <f t="shared" si="50"/>
        <v>0.90332640332640335</v>
      </c>
      <c r="BB56" s="52">
        <f t="shared" si="51"/>
        <v>1.3007407952098116</v>
      </c>
      <c r="BC56" s="43"/>
      <c r="BD56" s="1">
        <v>12</v>
      </c>
      <c r="BE56" s="46">
        <f t="shared" si="54"/>
        <v>4.39966777984597</v>
      </c>
      <c r="BF56" s="46">
        <f t="shared" si="55"/>
        <v>-4.393962673675162</v>
      </c>
      <c r="BG56" s="46">
        <f t="shared" si="55"/>
        <v>-0.8228062792107238</v>
      </c>
      <c r="BH56" s="46">
        <f t="shared" si="55"/>
        <v>1.0265812874282645</v>
      </c>
      <c r="BI56" s="46">
        <f t="shared" si="55"/>
        <v>3.2191506923924891</v>
      </c>
      <c r="BJ56" s="46">
        <f t="shared" si="55"/>
        <v>2.3828658893069861</v>
      </c>
      <c r="BK56" s="46">
        <f t="shared" si="55"/>
        <v>-0.62960663809652218</v>
      </c>
      <c r="BL56" s="46">
        <f t="shared" si="55"/>
        <v>-2.736347870032386</v>
      </c>
      <c r="BM56" s="46">
        <f t="shared" si="55"/>
        <v>-1.6793140937105804</v>
      </c>
      <c r="BN56" s="46">
        <f t="shared" si="55"/>
        <v>1.7263771991233909</v>
      </c>
      <c r="BO56" s="46">
        <f t="shared" si="55"/>
        <v>-10.501114692985453</v>
      </c>
      <c r="BP56" s="46">
        <f>BO55</f>
        <v>-5.6508733136768399</v>
      </c>
      <c r="BQ56" s="46"/>
      <c r="BR56" s="1">
        <v>12</v>
      </c>
      <c r="BS56" s="60">
        <f t="shared" si="52"/>
        <v>19.357076573014478</v>
      </c>
      <c r="BT56" s="60">
        <f t="shared" si="52"/>
        <v>-19.331976001214464</v>
      </c>
      <c r="BU56" s="60">
        <f t="shared" si="52"/>
        <v>-3.6200742756984869</v>
      </c>
      <c r="BV56" s="60">
        <f t="shared" si="52"/>
        <v>4.5166166136907506</v>
      </c>
      <c r="BW56" s="60">
        <f t="shared" si="52"/>
        <v>14.163193579787828</v>
      </c>
      <c r="BX56" s="60">
        <f t="shared" si="52"/>
        <v>10.483818276877736</v>
      </c>
      <c r="BY56" s="60">
        <f t="shared" si="52"/>
        <v>-2.7700600396105357</v>
      </c>
      <c r="BZ56" s="60">
        <f t="shared" si="52"/>
        <v>-12.039021558231694</v>
      </c>
      <c r="CA56" s="60">
        <f t="shared" si="52"/>
        <v>-7.3884241103397672</v>
      </c>
      <c r="CB56" s="60">
        <f t="shared" si="52"/>
        <v>7.5954861388437109</v>
      </c>
      <c r="CC56" s="60">
        <f t="shared" si="52"/>
        <v>-46.201415967195011</v>
      </c>
      <c r="CD56" s="60">
        <f t="shared" si="52"/>
        <v>-24.86196524617538</v>
      </c>
      <c r="CE56" s="60"/>
    </row>
    <row r="57" spans="1:83">
      <c r="A57" s="2">
        <v>42401</v>
      </c>
      <c r="B57" s="8">
        <f>'WA Sch. 1-2'!B58</f>
        <v>932.76424999999995</v>
      </c>
      <c r="C57" s="8">
        <f>'WA Sch. 1-2'!C58</f>
        <v>870049.14607806236</v>
      </c>
      <c r="D57" s="8">
        <f>'WA Sch. 1-2'!D58</f>
        <v>0</v>
      </c>
      <c r="E57" s="8">
        <f>'WA Sch. 1-2'!E58</f>
        <v>758.5</v>
      </c>
      <c r="F57" s="8">
        <f t="shared" si="3"/>
        <v>575322.25</v>
      </c>
      <c r="G57" s="8">
        <f>'WA Sch. 1-2'!G58</f>
        <v>0</v>
      </c>
      <c r="H57" s="8">
        <f t="shared" si="42"/>
        <v>174.26424999999995</v>
      </c>
      <c r="I57" s="8">
        <f t="shared" si="42"/>
        <v>294726.89607806236</v>
      </c>
      <c r="J57" s="8">
        <f t="shared" si="42"/>
        <v>0</v>
      </c>
      <c r="K57" s="9">
        <v>78170</v>
      </c>
      <c r="L57" s="9">
        <v>7589271.3099999996</v>
      </c>
      <c r="M57" s="9">
        <v>-1128961</v>
      </c>
      <c r="N57" s="9">
        <f t="shared" si="5"/>
        <v>6460310.3099999996</v>
      </c>
      <c r="O57" s="9">
        <f t="shared" si="6"/>
        <v>82.644368811564533</v>
      </c>
      <c r="P57" s="8">
        <f t="shared" si="7"/>
        <v>18.12642163421248</v>
      </c>
      <c r="Q57" s="8">
        <f t="shared" si="8"/>
        <v>100.77079044577701</v>
      </c>
      <c r="R57" s="9">
        <f t="shared" si="2"/>
        <v>7877252.6891463893</v>
      </c>
      <c r="S57" s="21"/>
      <c r="U57" s="2">
        <v>42767</v>
      </c>
      <c r="V57" s="8">
        <f t="shared" ref="V57:W57" si="65">E69</f>
        <v>1000.5</v>
      </c>
      <c r="W57" s="8">
        <f t="shared" si="65"/>
        <v>1001000.25</v>
      </c>
      <c r="X57" s="7">
        <v>50</v>
      </c>
      <c r="Y57" s="7">
        <v>0</v>
      </c>
      <c r="Z57" s="7">
        <v>1</v>
      </c>
      <c r="AA57" s="7">
        <v>0</v>
      </c>
      <c r="AB57" s="7">
        <v>0</v>
      </c>
      <c r="AC57" s="7">
        <v>0</v>
      </c>
      <c r="AD57" s="7">
        <v>0</v>
      </c>
      <c r="AE57" s="7">
        <v>0</v>
      </c>
      <c r="AF57" s="7">
        <v>0</v>
      </c>
      <c r="AG57" s="7">
        <v>0</v>
      </c>
      <c r="AH57" s="7">
        <v>0</v>
      </c>
      <c r="AI57" s="7">
        <v>0</v>
      </c>
      <c r="AJ57" s="7">
        <v>0</v>
      </c>
      <c r="AK57" s="7">
        <v>0</v>
      </c>
      <c r="AL57" s="8">
        <f t="shared" si="10"/>
        <v>102.64090467848698</v>
      </c>
      <c r="AN57" s="17">
        <v>13</v>
      </c>
      <c r="AO57" s="17">
        <v>112.8598854497001</v>
      </c>
      <c r="AP57" s="17">
        <v>2.2612507572878684</v>
      </c>
      <c r="AQ57" s="17">
        <v>0.68729777709036155</v>
      </c>
      <c r="AY57" s="1">
        <v>13</v>
      </c>
      <c r="AZ57" s="7">
        <f t="shared" si="49"/>
        <v>95</v>
      </c>
      <c r="BA57" s="52">
        <f t="shared" si="50"/>
        <v>0.78690228690228692</v>
      </c>
      <c r="BB57" s="52">
        <f t="shared" si="51"/>
        <v>0.79571892196992056</v>
      </c>
      <c r="BC57" s="43"/>
      <c r="BD57" s="1">
        <v>13</v>
      </c>
      <c r="BE57" s="46">
        <f t="shared" si="54"/>
        <v>2.2612507572878684</v>
      </c>
      <c r="BF57" s="46">
        <f t="shared" si="55"/>
        <v>4.39966777984597</v>
      </c>
      <c r="BG57" s="46">
        <f t="shared" si="55"/>
        <v>-4.393962673675162</v>
      </c>
      <c r="BH57" s="46">
        <f t="shared" si="55"/>
        <v>-0.8228062792107238</v>
      </c>
      <c r="BI57" s="46">
        <f t="shared" si="55"/>
        <v>1.0265812874282645</v>
      </c>
      <c r="BJ57" s="46">
        <f t="shared" si="55"/>
        <v>3.2191506923924891</v>
      </c>
      <c r="BK57" s="46">
        <f t="shared" si="55"/>
        <v>2.3828658893069861</v>
      </c>
      <c r="BL57" s="46">
        <f t="shared" si="55"/>
        <v>-0.62960663809652218</v>
      </c>
      <c r="BM57" s="46">
        <f t="shared" si="55"/>
        <v>-2.736347870032386</v>
      </c>
      <c r="BN57" s="46">
        <f t="shared" si="55"/>
        <v>-1.6793140937105804</v>
      </c>
      <c r="BO57" s="46">
        <f t="shared" si="55"/>
        <v>1.7263771991233909</v>
      </c>
      <c r="BP57" s="46">
        <f t="shared" si="55"/>
        <v>-10.501114692985453</v>
      </c>
      <c r="BQ57" s="46">
        <f>BP56</f>
        <v>-5.6508733136768399</v>
      </c>
      <c r="BR57" s="1">
        <v>13</v>
      </c>
      <c r="BS57" s="60">
        <f t="shared" si="52"/>
        <v>5.1132549873348081</v>
      </c>
      <c r="BT57" s="60">
        <f t="shared" si="52"/>
        <v>9.9487520989915144</v>
      </c>
      <c r="BU57" s="60">
        <f t="shared" si="52"/>
        <v>-9.9358514233425144</v>
      </c>
      <c r="BV57" s="60">
        <f t="shared" si="52"/>
        <v>-1.8605713219665099</v>
      </c>
      <c r="BW57" s="60">
        <f t="shared" si="52"/>
        <v>2.3213577136146091</v>
      </c>
      <c r="BX57" s="60">
        <f t="shared" si="52"/>
        <v>7.2793069409960989</v>
      </c>
      <c r="BY57" s="60">
        <f t="shared" si="52"/>
        <v>5.3882572967106972</v>
      </c>
      <c r="BZ57" s="60">
        <f t="shared" si="52"/>
        <v>-1.4236984871892835</v>
      </c>
      <c r="CA57" s="60">
        <f t="shared" si="52"/>
        <v>-6.1875686933137626</v>
      </c>
      <c r="CB57" s="60">
        <f t="shared" si="52"/>
        <v>-3.7973502661272591</v>
      </c>
      <c r="CC57" s="60">
        <f t="shared" si="52"/>
        <v>3.9037717488821446</v>
      </c>
      <c r="CD57" s="60">
        <f t="shared" si="52"/>
        <v>-23.745653551879844</v>
      </c>
      <c r="CE57" s="60">
        <f t="shared" si="52"/>
        <v>-12.778041559889447</v>
      </c>
    </row>
    <row r="58" spans="1:83">
      <c r="A58" s="2">
        <v>42430</v>
      </c>
      <c r="B58" s="8">
        <f>'WA Sch. 1-2'!B59</f>
        <v>767.35</v>
      </c>
      <c r="C58" s="8">
        <f>'WA Sch. 1-2'!C59</f>
        <v>588826.02250000008</v>
      </c>
      <c r="D58" s="8">
        <f>'WA Sch. 1-2'!D59</f>
        <v>0</v>
      </c>
      <c r="E58" s="8">
        <f>'WA Sch. 1-2'!E59</f>
        <v>692</v>
      </c>
      <c r="F58" s="8">
        <f t="shared" si="3"/>
        <v>478864</v>
      </c>
      <c r="G58" s="8">
        <f>'WA Sch. 1-2'!G59</f>
        <v>0</v>
      </c>
      <c r="H58" s="8">
        <f t="shared" si="42"/>
        <v>75.350000000000023</v>
      </c>
      <c r="I58" s="8">
        <f t="shared" si="42"/>
        <v>109962.02250000008</v>
      </c>
      <c r="J58" s="8">
        <f t="shared" si="42"/>
        <v>0</v>
      </c>
      <c r="K58" s="9">
        <v>78269</v>
      </c>
      <c r="L58" s="9">
        <v>6063504.3459999999</v>
      </c>
      <c r="M58" s="9">
        <v>-154956</v>
      </c>
      <c r="N58" s="9">
        <f t="shared" si="5"/>
        <v>5908548.3459999999</v>
      </c>
      <c r="O58" s="9">
        <f t="shared" si="6"/>
        <v>75.490275153636816</v>
      </c>
      <c r="P58" s="8">
        <f t="shared" si="7"/>
        <v>7.5404027266666942</v>
      </c>
      <c r="Q58" s="8">
        <f t="shared" si="8"/>
        <v>83.030677880303514</v>
      </c>
      <c r="R58" s="9">
        <f t="shared" si="2"/>
        <v>6498728.1270134756</v>
      </c>
      <c r="S58" s="21"/>
      <c r="U58" s="2">
        <v>42795</v>
      </c>
      <c r="V58" s="8">
        <f t="shared" ref="V58:W58" si="66">E70</f>
        <v>750</v>
      </c>
      <c r="W58" s="8">
        <f t="shared" si="66"/>
        <v>562500</v>
      </c>
      <c r="X58" s="7">
        <v>51</v>
      </c>
      <c r="Y58" s="7">
        <v>0</v>
      </c>
      <c r="Z58" s="7">
        <v>0</v>
      </c>
      <c r="AA58" s="7">
        <v>1</v>
      </c>
      <c r="AB58" s="7">
        <v>0</v>
      </c>
      <c r="AC58" s="7">
        <v>0</v>
      </c>
      <c r="AD58" s="7">
        <v>0</v>
      </c>
      <c r="AE58" s="7">
        <v>0</v>
      </c>
      <c r="AF58" s="7">
        <v>0</v>
      </c>
      <c r="AG58" s="7">
        <v>0</v>
      </c>
      <c r="AH58" s="7">
        <v>0</v>
      </c>
      <c r="AI58" s="7">
        <v>0</v>
      </c>
      <c r="AJ58" s="7">
        <v>0</v>
      </c>
      <c r="AK58" s="7">
        <v>0</v>
      </c>
      <c r="AL58" s="8">
        <f t="shared" si="10"/>
        <v>87.70603088479757</v>
      </c>
      <c r="AN58" s="17">
        <v>14</v>
      </c>
      <c r="AO58" s="17">
        <v>117.07803415203159</v>
      </c>
      <c r="AP58" s="17">
        <v>0.77622914675713162</v>
      </c>
      <c r="AQ58" s="17">
        <v>0.23593162561006822</v>
      </c>
      <c r="AY58" s="1">
        <v>14</v>
      </c>
      <c r="AZ58" s="7">
        <f t="shared" si="49"/>
        <v>77</v>
      </c>
      <c r="BA58" s="52">
        <f t="shared" si="50"/>
        <v>0.63721413721413722</v>
      </c>
      <c r="BB58" s="52">
        <f t="shared" si="51"/>
        <v>0.35102215742413223</v>
      </c>
      <c r="BC58" s="43"/>
      <c r="BD58" s="1">
        <v>14</v>
      </c>
      <c r="BE58" s="46">
        <f t="shared" si="54"/>
        <v>0.77622914675713162</v>
      </c>
      <c r="BF58" s="46">
        <f t="shared" si="55"/>
        <v>2.2612507572878684</v>
      </c>
      <c r="BG58" s="46">
        <f t="shared" si="55"/>
        <v>4.39966777984597</v>
      </c>
      <c r="BH58" s="46">
        <f t="shared" si="55"/>
        <v>-4.393962673675162</v>
      </c>
      <c r="BI58" s="46">
        <f t="shared" si="55"/>
        <v>-0.8228062792107238</v>
      </c>
      <c r="BJ58" s="46">
        <f t="shared" si="55"/>
        <v>1.0265812874282645</v>
      </c>
      <c r="BK58" s="46">
        <f t="shared" si="55"/>
        <v>3.2191506923924891</v>
      </c>
      <c r="BL58" s="46">
        <f t="shared" si="55"/>
        <v>2.3828658893069861</v>
      </c>
      <c r="BM58" s="46">
        <f t="shared" si="55"/>
        <v>-0.62960663809652218</v>
      </c>
      <c r="BN58" s="46">
        <f t="shared" si="55"/>
        <v>-2.736347870032386</v>
      </c>
      <c r="BO58" s="46">
        <f t="shared" si="55"/>
        <v>-1.6793140937105804</v>
      </c>
      <c r="BP58" s="46">
        <f t="shared" si="55"/>
        <v>1.7263771991233909</v>
      </c>
      <c r="BQ58" s="46">
        <f t="shared" si="55"/>
        <v>-10.501114692985453</v>
      </c>
      <c r="BR58" s="1">
        <v>14</v>
      </c>
      <c r="BS58" s="60">
        <f t="shared" si="52"/>
        <v>0.60253168827525316</v>
      </c>
      <c r="BT58" s="60">
        <f t="shared" si="52"/>
        <v>1.7552487459333792</v>
      </c>
      <c r="BU58" s="60">
        <f t="shared" si="52"/>
        <v>3.41515036676451</v>
      </c>
      <c r="BV58" s="60">
        <f t="shared" si="52"/>
        <v>-3.4107218970694357</v>
      </c>
      <c r="BW58" s="60">
        <f t="shared" si="52"/>
        <v>-0.63868621605814879</v>
      </c>
      <c r="BX58" s="60">
        <f t="shared" si="52"/>
        <v>0.79686231681721975</v>
      </c>
      <c r="BY58" s="60">
        <f t="shared" si="52"/>
        <v>2.4987985952383189</v>
      </c>
      <c r="BZ58" s="60">
        <f t="shared" si="52"/>
        <v>1.8496499560933308</v>
      </c>
      <c r="CA58" s="60">
        <f t="shared" si="52"/>
        <v>-0.4887190234822944</v>
      </c>
      <c r="CB58" s="60">
        <f t="shared" si="52"/>
        <v>-2.1240329723858689</v>
      </c>
      <c r="CC58" s="60">
        <f t="shared" si="52"/>
        <v>-1.3035325460981597</v>
      </c>
      <c r="CD58" s="60">
        <f t="shared" si="52"/>
        <v>1.3400643002564336</v>
      </c>
      <c r="CE58" s="60">
        <f t="shared" si="52"/>
        <v>-8.1512712981345548</v>
      </c>
    </row>
    <row r="59" spans="1:83">
      <c r="A59" s="2">
        <v>42461</v>
      </c>
      <c r="B59" s="8">
        <f>'WA Sch. 1-2'!B60</f>
        <v>547.15</v>
      </c>
      <c r="C59" s="8">
        <f>'WA Sch. 1-2'!C60</f>
        <v>299373.1225</v>
      </c>
      <c r="D59" s="8">
        <f>'WA Sch. 1-2'!D60</f>
        <v>0.375</v>
      </c>
      <c r="E59" s="8">
        <f>'WA Sch. 1-2'!E60</f>
        <v>314.5</v>
      </c>
      <c r="F59" s="8">
        <f t="shared" si="3"/>
        <v>98910.25</v>
      </c>
      <c r="G59" s="8">
        <f>'WA Sch. 1-2'!G60</f>
        <v>5.5</v>
      </c>
      <c r="H59" s="8">
        <f>B59-E59</f>
        <v>232.64999999999998</v>
      </c>
      <c r="I59" s="8">
        <f t="shared" si="42"/>
        <v>200462.8725</v>
      </c>
      <c r="J59" s="8">
        <f t="shared" si="42"/>
        <v>-5.125</v>
      </c>
      <c r="K59" s="9">
        <v>78243</v>
      </c>
      <c r="L59" s="9">
        <v>4405422.8810000001</v>
      </c>
      <c r="M59" s="9">
        <v>-1743161</v>
      </c>
      <c r="N59" s="9">
        <f t="shared" si="5"/>
        <v>2662261.8810000001</v>
      </c>
      <c r="O59" s="9">
        <f t="shared" si="6"/>
        <v>34.025559871170586</v>
      </c>
      <c r="P59" s="8">
        <f t="shared" si="7"/>
        <v>20.916174186156326</v>
      </c>
      <c r="Q59" s="8">
        <f t="shared" si="8"/>
        <v>54.941734057326912</v>
      </c>
      <c r="R59" s="9">
        <f t="shared" si="2"/>
        <v>4298806.0978474291</v>
      </c>
      <c r="S59" s="21"/>
      <c r="U59" s="2">
        <v>42826</v>
      </c>
      <c r="V59" s="8">
        <f t="shared" ref="V59:W59" si="67">E71</f>
        <v>561.5</v>
      </c>
      <c r="W59" s="8">
        <f t="shared" si="67"/>
        <v>315282.25</v>
      </c>
      <c r="X59" s="7">
        <v>52</v>
      </c>
      <c r="Y59" s="7">
        <v>0</v>
      </c>
      <c r="Z59" s="7">
        <v>0</v>
      </c>
      <c r="AA59" s="7">
        <v>0</v>
      </c>
      <c r="AB59" s="7">
        <v>1</v>
      </c>
      <c r="AC59" s="7">
        <v>0</v>
      </c>
      <c r="AD59" s="7">
        <v>0</v>
      </c>
      <c r="AE59" s="7">
        <v>0</v>
      </c>
      <c r="AF59" s="7">
        <v>0</v>
      </c>
      <c r="AG59" s="7">
        <v>0</v>
      </c>
      <c r="AH59" s="7">
        <v>0</v>
      </c>
      <c r="AI59" s="7">
        <v>0</v>
      </c>
      <c r="AJ59" s="7">
        <v>0</v>
      </c>
      <c r="AK59" s="7">
        <v>0</v>
      </c>
      <c r="AL59" s="8">
        <f t="shared" si="10"/>
        <v>60.088922227778475</v>
      </c>
      <c r="AN59" s="17">
        <v>15</v>
      </c>
      <c r="AO59" s="17">
        <v>84.616308545665177</v>
      </c>
      <c r="AP59" s="17">
        <v>5.1011754911098564</v>
      </c>
      <c r="AQ59" s="17">
        <v>1.5504811062143089</v>
      </c>
      <c r="AY59" s="1">
        <v>15</v>
      </c>
      <c r="AZ59" s="7">
        <f t="shared" si="49"/>
        <v>111</v>
      </c>
      <c r="BA59" s="52">
        <f t="shared" si="50"/>
        <v>0.91995841995841998</v>
      </c>
      <c r="BB59" s="52">
        <f t="shared" si="51"/>
        <v>1.4047919280405334</v>
      </c>
      <c r="BC59" s="43"/>
      <c r="BD59" s="1">
        <v>15</v>
      </c>
      <c r="BE59" s="46">
        <f t="shared" si="54"/>
        <v>5.1011754911098564</v>
      </c>
      <c r="BF59" s="46">
        <f t="shared" si="55"/>
        <v>0.77622914675713162</v>
      </c>
      <c r="BG59" s="46">
        <f t="shared" si="55"/>
        <v>2.2612507572878684</v>
      </c>
      <c r="BH59" s="46">
        <f t="shared" si="55"/>
        <v>4.39966777984597</v>
      </c>
      <c r="BI59" s="46">
        <f t="shared" si="55"/>
        <v>-4.393962673675162</v>
      </c>
      <c r="BJ59" s="46">
        <f t="shared" si="55"/>
        <v>-0.8228062792107238</v>
      </c>
      <c r="BK59" s="46">
        <f t="shared" si="55"/>
        <v>1.0265812874282645</v>
      </c>
      <c r="BL59" s="46">
        <f t="shared" si="55"/>
        <v>3.2191506923924891</v>
      </c>
      <c r="BM59" s="46">
        <f t="shared" si="55"/>
        <v>2.3828658893069861</v>
      </c>
      <c r="BN59" s="46">
        <f t="shared" si="55"/>
        <v>-0.62960663809652218</v>
      </c>
      <c r="BO59" s="46">
        <f t="shared" si="55"/>
        <v>-2.736347870032386</v>
      </c>
      <c r="BP59" s="46">
        <f t="shared" si="55"/>
        <v>-1.6793140937105804</v>
      </c>
      <c r="BQ59" s="46">
        <f t="shared" si="55"/>
        <v>1.7263771991233909</v>
      </c>
      <c r="BR59" s="1">
        <v>15</v>
      </c>
      <c r="BS59" s="60">
        <f t="shared" si="52"/>
        <v>26.021991391099547</v>
      </c>
      <c r="BT59" s="60">
        <f t="shared" si="52"/>
        <v>3.9596810989224012</v>
      </c>
      <c r="BU59" s="60">
        <f t="shared" si="52"/>
        <v>11.535036942330233</v>
      </c>
      <c r="BV59" s="60">
        <f t="shared" si="52"/>
        <v>22.443477447575667</v>
      </c>
      <c r="BW59" s="60">
        <f t="shared" si="52"/>
        <v>-22.414374699803297</v>
      </c>
      <c r="BX59" s="60">
        <f t="shared" si="52"/>
        <v>-4.1972792254411795</v>
      </c>
      <c r="BY59" s="60">
        <f t="shared" si="52"/>
        <v>5.2367713030608636</v>
      </c>
      <c r="BZ59" s="60">
        <f t="shared" si="52"/>
        <v>16.421452614221614</v>
      </c>
      <c r="CA59" s="60">
        <f t="shared" si="52"/>
        <v>12.155417073134242</v>
      </c>
      <c r="CB59" s="60">
        <f t="shared" si="52"/>
        <v>-3.2117339512982004</v>
      </c>
      <c r="CC59" s="60">
        <f t="shared" si="52"/>
        <v>-13.958590689759946</v>
      </c>
      <c r="CD59" s="60">
        <f t="shared" si="52"/>
        <v>-8.5664758967118875</v>
      </c>
      <c r="CE59" s="60">
        <f t="shared" si="52"/>
        <v>8.8065530565788972</v>
      </c>
    </row>
    <row r="60" spans="1:83">
      <c r="A60" s="2">
        <v>42491</v>
      </c>
      <c r="B60" s="8">
        <f>'WA Sch. 1-2'!B61</f>
        <v>290.02499999999998</v>
      </c>
      <c r="C60" s="8">
        <f>'WA Sch. 1-2'!C61</f>
        <v>84114.500624999986</v>
      </c>
      <c r="D60" s="8">
        <f>'WA Sch. 1-2'!D61</f>
        <v>14.95</v>
      </c>
      <c r="E60" s="8">
        <f>'WA Sch. 1-2'!E61</f>
        <v>202.5</v>
      </c>
      <c r="F60" s="8">
        <f t="shared" si="3"/>
        <v>41006.25</v>
      </c>
      <c r="G60" s="8">
        <f>'WA Sch. 1-2'!G61</f>
        <v>4.5</v>
      </c>
      <c r="H60" s="8">
        <f t="shared" si="42"/>
        <v>87.524999999999977</v>
      </c>
      <c r="I60" s="8">
        <f t="shared" si="42"/>
        <v>43108.250624999986</v>
      </c>
      <c r="J60" s="8">
        <f t="shared" si="42"/>
        <v>10.45</v>
      </c>
      <c r="K60" s="9">
        <v>78226</v>
      </c>
      <c r="L60" s="9">
        <v>2179051.7460000003</v>
      </c>
      <c r="M60" s="9">
        <v>-365749</v>
      </c>
      <c r="N60" s="9">
        <f t="shared" si="5"/>
        <v>1813302.7460000003</v>
      </c>
      <c r="O60" s="9">
        <f t="shared" si="6"/>
        <v>23.180307647073867</v>
      </c>
      <c r="P60" s="8">
        <f t="shared" si="7"/>
        <v>7.3192548524629952</v>
      </c>
      <c r="Q60" s="8">
        <f t="shared" si="8"/>
        <v>30.499562499536864</v>
      </c>
      <c r="R60" s="9">
        <f t="shared" si="2"/>
        <v>2385858.7760887709</v>
      </c>
      <c r="S60" s="21"/>
      <c r="U60" s="2">
        <v>42856</v>
      </c>
      <c r="V60" s="8">
        <f t="shared" ref="V60:W60" si="68">E72</f>
        <v>278.5</v>
      </c>
      <c r="W60" s="8">
        <f t="shared" si="68"/>
        <v>77562.25</v>
      </c>
      <c r="X60" s="7">
        <v>53</v>
      </c>
      <c r="Y60" s="7">
        <v>0</v>
      </c>
      <c r="Z60" s="7">
        <v>0</v>
      </c>
      <c r="AA60" s="7">
        <v>0</v>
      </c>
      <c r="AB60" s="7">
        <v>0</v>
      </c>
      <c r="AC60" s="7">
        <v>1</v>
      </c>
      <c r="AD60" s="7">
        <v>0</v>
      </c>
      <c r="AE60" s="7">
        <v>0</v>
      </c>
      <c r="AF60" s="7">
        <v>0</v>
      </c>
      <c r="AG60" s="7">
        <v>0</v>
      </c>
      <c r="AH60" s="7">
        <v>0</v>
      </c>
      <c r="AI60" s="7">
        <v>0</v>
      </c>
      <c r="AJ60" s="7">
        <v>0</v>
      </c>
      <c r="AK60" s="7">
        <v>0</v>
      </c>
      <c r="AL60" s="8">
        <f t="shared" si="10"/>
        <v>32.696429778022477</v>
      </c>
      <c r="AN60" s="17">
        <v>16</v>
      </c>
      <c r="AO60" s="17">
        <v>54.441335537925269</v>
      </c>
      <c r="AP60" s="17">
        <v>-3.1888763041986365</v>
      </c>
      <c r="AQ60" s="17">
        <v>-0.96924570980379565</v>
      </c>
      <c r="AY60" s="1">
        <v>16</v>
      </c>
      <c r="AZ60" s="7">
        <f t="shared" si="49"/>
        <v>16</v>
      </c>
      <c r="BA60" s="52">
        <f t="shared" si="50"/>
        <v>0.12993762993762994</v>
      </c>
      <c r="BB60" s="52">
        <f t="shared" si="51"/>
        <v>-1.1266860090395716</v>
      </c>
      <c r="BC60" s="43"/>
      <c r="BD60" s="1">
        <v>16</v>
      </c>
      <c r="BE60" s="46">
        <f t="shared" si="54"/>
        <v>-3.1888763041986365</v>
      </c>
      <c r="BF60" s="46">
        <f t="shared" si="55"/>
        <v>5.1011754911098564</v>
      </c>
      <c r="BG60" s="46">
        <f t="shared" si="55"/>
        <v>0.77622914675713162</v>
      </c>
      <c r="BH60" s="46">
        <f t="shared" si="55"/>
        <v>2.2612507572878684</v>
      </c>
      <c r="BI60" s="46">
        <f t="shared" si="55"/>
        <v>4.39966777984597</v>
      </c>
      <c r="BJ60" s="46">
        <f t="shared" si="55"/>
        <v>-4.393962673675162</v>
      </c>
      <c r="BK60" s="46">
        <f t="shared" si="55"/>
        <v>-0.8228062792107238</v>
      </c>
      <c r="BL60" s="46">
        <f t="shared" si="55"/>
        <v>1.0265812874282645</v>
      </c>
      <c r="BM60" s="46">
        <f t="shared" si="55"/>
        <v>3.2191506923924891</v>
      </c>
      <c r="BN60" s="46">
        <f t="shared" si="55"/>
        <v>2.3828658893069861</v>
      </c>
      <c r="BO60" s="46">
        <f t="shared" si="55"/>
        <v>-0.62960663809652218</v>
      </c>
      <c r="BP60" s="46">
        <f t="shared" si="55"/>
        <v>-2.736347870032386</v>
      </c>
      <c r="BQ60" s="46">
        <f t="shared" si="55"/>
        <v>-1.6793140937105804</v>
      </c>
      <c r="BR60" s="1">
        <v>16</v>
      </c>
      <c r="BS60" s="60">
        <f t="shared" si="52"/>
        <v>10.168932083479767</v>
      </c>
      <c r="BT60" s="60">
        <f t="shared" si="52"/>
        <v>-16.267017647159129</v>
      </c>
      <c r="BU60" s="60">
        <f t="shared" si="52"/>
        <v>-2.4752987327220635</v>
      </c>
      <c r="BV60" s="60">
        <f t="shared" si="52"/>
        <v>-7.2108489577664754</v>
      </c>
      <c r="BW60" s="60">
        <f t="shared" si="52"/>
        <v>-14.029996329497079</v>
      </c>
      <c r="BX60" s="60">
        <f t="shared" si="52"/>
        <v>14.011803451616261</v>
      </c>
      <c r="BY60" s="60">
        <f t="shared" si="52"/>
        <v>2.6238274467210574</v>
      </c>
      <c r="BZ60" s="60">
        <f t="shared" si="52"/>
        <v>-3.2736407418136508</v>
      </c>
      <c r="CA60" s="60">
        <f t="shared" si="52"/>
        <v>-10.265473362615044</v>
      </c>
      <c r="CB60" s="60">
        <f t="shared" si="52"/>
        <v>-7.5986645704942326</v>
      </c>
      <c r="CC60" s="60">
        <f t="shared" si="52"/>
        <v>2.0077376891922927</v>
      </c>
      <c r="CD60" s="60">
        <f t="shared" si="52"/>
        <v>8.7258748827908832</v>
      </c>
      <c r="CE60" s="60">
        <f t="shared" si="52"/>
        <v>5.3551249207406402</v>
      </c>
    </row>
    <row r="61" spans="1:83">
      <c r="A61" s="2">
        <v>42522</v>
      </c>
      <c r="B61" s="8">
        <f>'WA Sch. 1-2'!B62</f>
        <v>126.95</v>
      </c>
      <c r="C61" s="8">
        <f>'WA Sch. 1-2'!C62</f>
        <v>16116.302500000002</v>
      </c>
      <c r="D61" s="8">
        <f>'WA Sch. 1-2'!D62</f>
        <v>68</v>
      </c>
      <c r="E61" s="8">
        <f>'WA Sch. 1-2'!E62</f>
        <v>113.5</v>
      </c>
      <c r="F61" s="8">
        <f t="shared" si="3"/>
        <v>12882.25</v>
      </c>
      <c r="G61" s="8">
        <f>'WA Sch. 1-2'!G62</f>
        <v>108.5</v>
      </c>
      <c r="H61" s="8">
        <f t="shared" si="42"/>
        <v>13.450000000000003</v>
      </c>
      <c r="I61" s="8">
        <f t="shared" si="42"/>
        <v>3234.0525000000016</v>
      </c>
      <c r="J61" s="8">
        <f t="shared" si="42"/>
        <v>-40.5</v>
      </c>
      <c r="K61" s="9">
        <v>78293</v>
      </c>
      <c r="L61" s="9">
        <v>1659265.263</v>
      </c>
      <c r="M61" s="9">
        <v>-270917</v>
      </c>
      <c r="N61" s="9">
        <f t="shared" si="5"/>
        <v>1388348.263</v>
      </c>
      <c r="O61" s="9">
        <f t="shared" si="6"/>
        <v>17.732725313885023</v>
      </c>
      <c r="P61" s="8">
        <f t="shared" si="7"/>
        <v>1.067077351890606</v>
      </c>
      <c r="Q61" s="8">
        <f t="shared" si="8"/>
        <v>18.79980266577563</v>
      </c>
      <c r="R61" s="9">
        <f t="shared" si="2"/>
        <v>1471892.9501115715</v>
      </c>
      <c r="S61" s="21"/>
      <c r="U61" s="2">
        <v>42887</v>
      </c>
      <c r="V61" s="8">
        <f t="shared" ref="V61:W61" si="69">E73</f>
        <v>70.5</v>
      </c>
      <c r="W61" s="8">
        <f t="shared" si="69"/>
        <v>4970.25</v>
      </c>
      <c r="X61" s="7">
        <v>54</v>
      </c>
      <c r="Y61" s="7">
        <v>0</v>
      </c>
      <c r="Z61" s="7">
        <v>0</v>
      </c>
      <c r="AA61" s="7">
        <v>0</v>
      </c>
      <c r="AB61" s="7">
        <v>0</v>
      </c>
      <c r="AC61" s="7">
        <v>0</v>
      </c>
      <c r="AD61" s="7">
        <v>1</v>
      </c>
      <c r="AE61" s="7">
        <v>0</v>
      </c>
      <c r="AF61" s="7">
        <v>0</v>
      </c>
      <c r="AG61" s="7">
        <v>0</v>
      </c>
      <c r="AH61" s="7">
        <v>0</v>
      </c>
      <c r="AI61" s="7">
        <v>0</v>
      </c>
      <c r="AJ61" s="7">
        <v>0</v>
      </c>
      <c r="AK61" s="7">
        <v>0</v>
      </c>
      <c r="AL61" s="8">
        <f t="shared" si="10"/>
        <v>15.411017336199787</v>
      </c>
      <c r="AN61" s="17">
        <v>17</v>
      </c>
      <c r="AO61" s="17">
        <v>24.522114230755363</v>
      </c>
      <c r="AP61" s="17">
        <v>1.7259622841549636</v>
      </c>
      <c r="AQ61" s="17">
        <v>0.52459906864300676</v>
      </c>
      <c r="AY61" s="1">
        <v>17</v>
      </c>
      <c r="AZ61" s="7">
        <f t="shared" si="49"/>
        <v>89</v>
      </c>
      <c r="BA61" s="52">
        <f t="shared" si="50"/>
        <v>0.73700623700623702</v>
      </c>
      <c r="BB61" s="52">
        <f t="shared" si="51"/>
        <v>0.63414296405799342</v>
      </c>
      <c r="BC61" s="43"/>
      <c r="BD61" s="1">
        <v>17</v>
      </c>
      <c r="BE61" s="46">
        <f t="shared" si="54"/>
        <v>1.7259622841549636</v>
      </c>
      <c r="BF61" s="46">
        <f t="shared" si="55"/>
        <v>-3.1888763041986365</v>
      </c>
      <c r="BG61" s="46">
        <f t="shared" si="55"/>
        <v>5.1011754911098564</v>
      </c>
      <c r="BH61" s="46">
        <f t="shared" si="55"/>
        <v>0.77622914675713162</v>
      </c>
      <c r="BI61" s="46">
        <f t="shared" si="55"/>
        <v>2.2612507572878684</v>
      </c>
      <c r="BJ61" s="46">
        <f t="shared" si="55"/>
        <v>4.39966777984597</v>
      </c>
      <c r="BK61" s="46">
        <f t="shared" si="55"/>
        <v>-4.393962673675162</v>
      </c>
      <c r="BL61" s="46">
        <f t="shared" si="55"/>
        <v>-0.8228062792107238</v>
      </c>
      <c r="BM61" s="46">
        <f t="shared" si="55"/>
        <v>1.0265812874282645</v>
      </c>
      <c r="BN61" s="46">
        <f t="shared" si="55"/>
        <v>3.2191506923924891</v>
      </c>
      <c r="BO61" s="46">
        <f t="shared" si="55"/>
        <v>2.3828658893069861</v>
      </c>
      <c r="BP61" s="46">
        <f t="shared" si="55"/>
        <v>-0.62960663809652218</v>
      </c>
      <c r="BQ61" s="46">
        <f t="shared" si="55"/>
        <v>-2.736347870032386</v>
      </c>
      <c r="BR61" s="1">
        <v>17</v>
      </c>
      <c r="BS61" s="60">
        <f t="shared" si="52"/>
        <v>2.9789458063253051</v>
      </c>
      <c r="BT61" s="60">
        <f t="shared" si="52"/>
        <v>-5.5038802298822693</v>
      </c>
      <c r="BU61" s="60">
        <f t="shared" si="52"/>
        <v>8.8044365025110594</v>
      </c>
      <c r="BV61" s="60">
        <f t="shared" si="52"/>
        <v>1.3397422311645146</v>
      </c>
      <c r="BW61" s="60">
        <f t="shared" si="52"/>
        <v>3.9028335220955781</v>
      </c>
      <c r="BX61" s="60">
        <f t="shared" si="52"/>
        <v>7.5936606508257452</v>
      </c>
      <c r="BY61" s="60">
        <f t="shared" si="52"/>
        <v>-7.5838138527479444</v>
      </c>
      <c r="BZ61" s="60">
        <f t="shared" si="52"/>
        <v>-1.4201326050836174</v>
      </c>
      <c r="CA61" s="60">
        <f t="shared" si="52"/>
        <v>1.7718405837203395</v>
      </c>
      <c r="CB61" s="60">
        <f t="shared" si="52"/>
        <v>5.5561326820806087</v>
      </c>
      <c r="CC61" s="60">
        <f t="shared" si="52"/>
        <v>4.1127366531430978</v>
      </c>
      <c r="CD61" s="60">
        <f t="shared" si="52"/>
        <v>-1.0866773112082371</v>
      </c>
      <c r="CE61" s="60">
        <f t="shared" si="52"/>
        <v>-4.7228332200036336</v>
      </c>
    </row>
    <row r="62" spans="1:83">
      <c r="A62" s="2">
        <v>42552</v>
      </c>
      <c r="B62" s="8">
        <f>'WA Sch. 1-2'!B63</f>
        <v>14.1</v>
      </c>
      <c r="C62" s="8">
        <f>'WA Sch. 1-2'!C63</f>
        <v>198.81</v>
      </c>
      <c r="D62" s="8">
        <f>'WA Sch. 1-2'!D63</f>
        <v>240.05</v>
      </c>
      <c r="E62" s="8">
        <f>'WA Sch. 1-2'!E63</f>
        <v>23.5</v>
      </c>
      <c r="F62" s="8">
        <f t="shared" si="3"/>
        <v>552.25</v>
      </c>
      <c r="G62" s="8">
        <f>'WA Sch. 1-2'!G63</f>
        <v>146.5</v>
      </c>
      <c r="H62" s="8">
        <f t="shared" si="42"/>
        <v>-9.4</v>
      </c>
      <c r="I62" s="8">
        <f t="shared" si="42"/>
        <v>-353.44</v>
      </c>
      <c r="J62" s="8">
        <f t="shared" si="42"/>
        <v>93.550000000000011</v>
      </c>
      <c r="K62" s="9">
        <v>78353</v>
      </c>
      <c r="L62" s="9">
        <v>1262505.368</v>
      </c>
      <c r="M62" s="9">
        <v>-106509</v>
      </c>
      <c r="N62" s="9">
        <f t="shared" si="5"/>
        <v>1155996.368</v>
      </c>
      <c r="O62" s="9">
        <f t="shared" si="6"/>
        <v>14.753696323050809</v>
      </c>
      <c r="P62" s="8">
        <f t="shared" si="7"/>
        <v>-0.7133270859502876</v>
      </c>
      <c r="Q62" s="8">
        <f t="shared" si="8"/>
        <v>14.040369237100521</v>
      </c>
      <c r="R62" s="9">
        <f t="shared" si="2"/>
        <v>1100105.050834537</v>
      </c>
      <c r="S62" s="21"/>
      <c r="U62" s="2">
        <v>42917</v>
      </c>
      <c r="V62" s="8">
        <f t="shared" ref="V62:W62" si="70">E74</f>
        <v>0</v>
      </c>
      <c r="W62" s="8">
        <f t="shared" si="70"/>
        <v>0</v>
      </c>
      <c r="X62" s="7">
        <v>55</v>
      </c>
      <c r="Y62" s="7">
        <v>0</v>
      </c>
      <c r="Z62" s="7">
        <v>0</v>
      </c>
      <c r="AA62" s="7">
        <v>0</v>
      </c>
      <c r="AB62" s="7">
        <v>0</v>
      </c>
      <c r="AC62" s="7">
        <v>0</v>
      </c>
      <c r="AD62" s="7">
        <v>0</v>
      </c>
      <c r="AE62" s="7">
        <v>1</v>
      </c>
      <c r="AF62" s="7">
        <v>0</v>
      </c>
      <c r="AG62" s="7">
        <v>0</v>
      </c>
      <c r="AH62" s="7">
        <v>0</v>
      </c>
      <c r="AI62" s="7">
        <v>0</v>
      </c>
      <c r="AJ62" s="7">
        <v>0</v>
      </c>
      <c r="AK62" s="7">
        <v>0</v>
      </c>
      <c r="AL62" s="8">
        <f t="shared" si="10"/>
        <v>13.578861440519285</v>
      </c>
      <c r="AN62" s="17">
        <v>18</v>
      </c>
      <c r="AO62" s="17">
        <v>16.317830212134616</v>
      </c>
      <c r="AP62" s="17">
        <v>2.2828915508776824</v>
      </c>
      <c r="AQ62" s="17">
        <v>0.6938754064314745</v>
      </c>
      <c r="AY62" s="1">
        <v>18</v>
      </c>
      <c r="AZ62" s="7">
        <f t="shared" si="49"/>
        <v>96</v>
      </c>
      <c r="BA62" s="52">
        <f t="shared" si="50"/>
        <v>0.79521829521829523</v>
      </c>
      <c r="BB62" s="52">
        <f t="shared" si="51"/>
        <v>0.82466217903935268</v>
      </c>
      <c r="BC62" s="43"/>
      <c r="BD62" s="1">
        <v>18</v>
      </c>
      <c r="BE62" s="46">
        <f t="shared" si="54"/>
        <v>2.2828915508776824</v>
      </c>
      <c r="BF62" s="46">
        <f t="shared" si="55"/>
        <v>1.7259622841549636</v>
      </c>
      <c r="BG62" s="46">
        <f t="shared" si="55"/>
        <v>-3.1888763041986365</v>
      </c>
      <c r="BH62" s="46">
        <f t="shared" si="55"/>
        <v>5.1011754911098564</v>
      </c>
      <c r="BI62" s="46">
        <f t="shared" si="55"/>
        <v>0.77622914675713162</v>
      </c>
      <c r="BJ62" s="46">
        <f t="shared" si="55"/>
        <v>2.2612507572878684</v>
      </c>
      <c r="BK62" s="46">
        <f t="shared" si="55"/>
        <v>4.39966777984597</v>
      </c>
      <c r="BL62" s="46">
        <f t="shared" si="55"/>
        <v>-4.393962673675162</v>
      </c>
      <c r="BM62" s="46">
        <f t="shared" si="55"/>
        <v>-0.8228062792107238</v>
      </c>
      <c r="BN62" s="46">
        <f t="shared" si="55"/>
        <v>1.0265812874282645</v>
      </c>
      <c r="BO62" s="46">
        <f t="shared" si="55"/>
        <v>3.2191506923924891</v>
      </c>
      <c r="BP62" s="46">
        <f t="shared" si="55"/>
        <v>2.3828658893069861</v>
      </c>
      <c r="BQ62" s="46">
        <f t="shared" si="55"/>
        <v>-0.62960663809652218</v>
      </c>
      <c r="BR62" s="1">
        <v>18</v>
      </c>
      <c r="BS62" s="60">
        <f t="shared" si="52"/>
        <v>5.2115938330685578</v>
      </c>
      <c r="BT62" s="60">
        <f t="shared" si="52"/>
        <v>3.940184715630779</v>
      </c>
      <c r="BU62" s="60">
        <f t="shared" si="52"/>
        <v>-7.2798587716490868</v>
      </c>
      <c r="BV62" s="60">
        <f t="shared" si="52"/>
        <v>11.645430428198758</v>
      </c>
      <c r="BW62" s="60">
        <f t="shared" si="52"/>
        <v>1.7720469606767468</v>
      </c>
      <c r="BX62" s="60">
        <f t="shared" si="52"/>
        <v>5.1621902482280841</v>
      </c>
      <c r="BY62" s="60">
        <f t="shared" si="52"/>
        <v>10.043964401278915</v>
      </c>
      <c r="BZ62" s="60">
        <f t="shared" si="52"/>
        <v>-10.030940262604867</v>
      </c>
      <c r="CA62" s="60">
        <f t="shared" si="52"/>
        <v>-1.8783775028193128</v>
      </c>
      <c r="CB62" s="60">
        <f t="shared" si="52"/>
        <v>2.3435737473590086</v>
      </c>
      <c r="CC62" s="60">
        <f t="shared" si="52"/>
        <v>7.348971916664671</v>
      </c>
      <c r="CD62" s="60">
        <f t="shared" si="52"/>
        <v>5.4398244055733977</v>
      </c>
      <c r="CE62" s="60">
        <f t="shared" si="52"/>
        <v>-1.4373236744871078</v>
      </c>
    </row>
    <row r="63" spans="1:83">
      <c r="A63" s="2">
        <v>42583</v>
      </c>
      <c r="B63" s="8">
        <f>'WA Sch. 1-2'!B64</f>
        <v>19.350000000000001</v>
      </c>
      <c r="C63" s="8">
        <f>'WA Sch. 1-2'!C64</f>
        <v>374.42250000000007</v>
      </c>
      <c r="D63" s="8">
        <f>'WA Sch. 1-2'!D64</f>
        <v>204.95</v>
      </c>
      <c r="E63" s="8">
        <f>'WA Sch. 1-2'!E64</f>
        <v>11.5</v>
      </c>
      <c r="F63" s="8">
        <f t="shared" si="3"/>
        <v>132.25</v>
      </c>
      <c r="G63" s="8">
        <f>'WA Sch. 1-2'!G64</f>
        <v>203</v>
      </c>
      <c r="H63" s="8">
        <f t="shared" si="42"/>
        <v>7.8500000000000014</v>
      </c>
      <c r="I63" s="8">
        <f t="shared" si="42"/>
        <v>242.17250000000007</v>
      </c>
      <c r="J63" s="8">
        <f t="shared" si="42"/>
        <v>1.9499999999999886</v>
      </c>
      <c r="K63" s="9">
        <v>78629</v>
      </c>
      <c r="L63" s="9">
        <v>1031432.6516399999</v>
      </c>
      <c r="M63" s="9">
        <v>78284</v>
      </c>
      <c r="N63" s="9">
        <f t="shared" si="5"/>
        <v>1109716.6516399998</v>
      </c>
      <c r="O63" s="9">
        <f t="shared" si="6"/>
        <v>14.113325257093436</v>
      </c>
      <c r="P63" s="8">
        <f t="shared" si="7"/>
        <v>0.59480261540970925</v>
      </c>
      <c r="Q63" s="8">
        <f t="shared" si="8"/>
        <v>14.708127872503145</v>
      </c>
      <c r="R63" s="9">
        <f t="shared" si="2"/>
        <v>1156485.3864870497</v>
      </c>
      <c r="S63" s="21"/>
      <c r="U63" s="2">
        <v>42948</v>
      </c>
      <c r="V63" s="8">
        <f t="shared" ref="V63:W63" si="71">E75</f>
        <v>3.5</v>
      </c>
      <c r="W63" s="8">
        <f t="shared" si="71"/>
        <v>12.25</v>
      </c>
      <c r="X63" s="7">
        <v>56</v>
      </c>
      <c r="Y63" s="7">
        <v>0</v>
      </c>
      <c r="Z63" s="7">
        <v>0</v>
      </c>
      <c r="AA63" s="7">
        <v>0</v>
      </c>
      <c r="AB63" s="7">
        <v>0</v>
      </c>
      <c r="AC63" s="7">
        <v>0</v>
      </c>
      <c r="AD63" s="7">
        <v>0</v>
      </c>
      <c r="AE63" s="7">
        <v>0</v>
      </c>
      <c r="AF63" s="7">
        <v>1</v>
      </c>
      <c r="AG63" s="7">
        <v>0</v>
      </c>
      <c r="AH63" s="7">
        <v>0</v>
      </c>
      <c r="AI63" s="7">
        <v>0</v>
      </c>
      <c r="AJ63" s="7">
        <v>0</v>
      </c>
      <c r="AK63" s="7">
        <v>0</v>
      </c>
      <c r="AL63" s="8">
        <f t="shared" si="10"/>
        <v>12.279010345986727</v>
      </c>
      <c r="AN63" s="17">
        <v>19</v>
      </c>
      <c r="AO63" s="17">
        <v>11.710042209910057</v>
      </c>
      <c r="AP63" s="17">
        <v>1.6100922492096057</v>
      </c>
      <c r="AQ63" s="17">
        <v>0.48938085270978426</v>
      </c>
      <c r="AY63" s="1">
        <v>19</v>
      </c>
      <c r="AZ63" s="7">
        <f t="shared" si="49"/>
        <v>85</v>
      </c>
      <c r="BA63" s="52">
        <f t="shared" si="50"/>
        <v>0.70374220374220375</v>
      </c>
      <c r="BB63" s="52">
        <f t="shared" si="51"/>
        <v>0.53519417688850079</v>
      </c>
      <c r="BC63" s="43"/>
      <c r="BD63" s="1">
        <v>19</v>
      </c>
      <c r="BE63" s="46">
        <f t="shared" si="54"/>
        <v>1.6100922492096057</v>
      </c>
      <c r="BF63" s="46">
        <f t="shared" si="55"/>
        <v>2.2828915508776824</v>
      </c>
      <c r="BG63" s="46">
        <f t="shared" si="55"/>
        <v>1.7259622841549636</v>
      </c>
      <c r="BH63" s="46">
        <f t="shared" si="55"/>
        <v>-3.1888763041986365</v>
      </c>
      <c r="BI63" s="46">
        <f t="shared" si="55"/>
        <v>5.1011754911098564</v>
      </c>
      <c r="BJ63" s="46">
        <f t="shared" si="55"/>
        <v>0.77622914675713162</v>
      </c>
      <c r="BK63" s="46">
        <f t="shared" si="55"/>
        <v>2.2612507572878684</v>
      </c>
      <c r="BL63" s="46">
        <f t="shared" si="55"/>
        <v>4.39966777984597</v>
      </c>
      <c r="BM63" s="46">
        <f t="shared" si="55"/>
        <v>-4.393962673675162</v>
      </c>
      <c r="BN63" s="46">
        <f t="shared" si="55"/>
        <v>-0.8228062792107238</v>
      </c>
      <c r="BO63" s="46">
        <f t="shared" si="55"/>
        <v>1.0265812874282645</v>
      </c>
      <c r="BP63" s="46">
        <f t="shared" si="55"/>
        <v>3.2191506923924891</v>
      </c>
      <c r="BQ63" s="46">
        <f t="shared" si="55"/>
        <v>2.3828658893069861</v>
      </c>
      <c r="BR63" s="1">
        <v>19</v>
      </c>
      <c r="BS63" s="60">
        <f t="shared" si="52"/>
        <v>2.5923970509647405</v>
      </c>
      <c r="BT63" s="60">
        <f t="shared" si="52"/>
        <v>3.6756659918541232</v>
      </c>
      <c r="BU63" s="60">
        <f t="shared" si="52"/>
        <v>2.7789584961459033</v>
      </c>
      <c r="BV63" s="60">
        <f t="shared" si="52"/>
        <v>-5.1343850210783453</v>
      </c>
      <c r="BW63" s="60">
        <f t="shared" si="52"/>
        <v>8.2133631200937618</v>
      </c>
      <c r="BX63" s="60">
        <f t="shared" si="52"/>
        <v>1.2498005328041641</v>
      </c>
      <c r="BY63" s="60">
        <f t="shared" si="52"/>
        <v>3.6408223178284196</v>
      </c>
      <c r="BZ63" s="60">
        <f t="shared" si="52"/>
        <v>7.0838709914270321</v>
      </c>
      <c r="CA63" s="60">
        <f t="shared" si="52"/>
        <v>-7.0746852442006016</v>
      </c>
      <c r="CB63" s="60">
        <f t="shared" si="52"/>
        <v>-1.3247940127582072</v>
      </c>
      <c r="CC63" s="60">
        <f t="shared" si="52"/>
        <v>1.6528905740717799</v>
      </c>
      <c r="CD63" s="60">
        <f t="shared" si="52"/>
        <v>5.1831295788587219</v>
      </c>
      <c r="CE63" s="60">
        <f t="shared" si="52"/>
        <v>3.8366338992790001</v>
      </c>
    </row>
    <row r="64" spans="1:83">
      <c r="A64" s="2">
        <v>42614</v>
      </c>
      <c r="B64" s="8">
        <f>'WA Sch. 1-2'!B65</f>
        <v>152.32499999999999</v>
      </c>
      <c r="C64" s="8">
        <f>'WA Sch. 1-2'!C65</f>
        <v>23202.905624999996</v>
      </c>
      <c r="D64" s="8">
        <f>'WA Sch. 1-2'!D65</f>
        <v>43.875</v>
      </c>
      <c r="E64" s="8">
        <f>'WA Sch. 1-2'!E65</f>
        <v>164</v>
      </c>
      <c r="F64" s="8">
        <f t="shared" si="3"/>
        <v>26896</v>
      </c>
      <c r="G64" s="8">
        <f>'WA Sch. 1-2'!G65</f>
        <v>5.5</v>
      </c>
      <c r="H64" s="8">
        <f t="shared" si="42"/>
        <v>-11.675000000000011</v>
      </c>
      <c r="I64" s="8">
        <f t="shared" si="42"/>
        <v>-3693.0943750000042</v>
      </c>
      <c r="J64" s="8">
        <f t="shared" si="42"/>
        <v>38.375</v>
      </c>
      <c r="K64" s="9">
        <v>78835</v>
      </c>
      <c r="L64" s="9">
        <v>1215976.38836</v>
      </c>
      <c r="M64" s="9">
        <v>157200</v>
      </c>
      <c r="N64" s="9">
        <f t="shared" si="5"/>
        <v>1373176.38836</v>
      </c>
      <c r="O64" s="9">
        <f t="shared" si="6"/>
        <v>17.4183597178918</v>
      </c>
      <c r="P64" s="8">
        <f t="shared" si="7"/>
        <v>-0.94132419276073009</v>
      </c>
      <c r="Q64" s="8">
        <f t="shared" si="8"/>
        <v>16.477035525131068</v>
      </c>
      <c r="R64" s="9">
        <f t="shared" si="2"/>
        <v>1298967.0956237079</v>
      </c>
      <c r="S64" s="21"/>
      <c r="U64" s="2">
        <v>42979</v>
      </c>
      <c r="V64" s="8">
        <f t="shared" ref="V64:W64" si="72">E76</f>
        <v>171.5</v>
      </c>
      <c r="W64" s="8">
        <f t="shared" si="72"/>
        <v>29412.25</v>
      </c>
      <c r="X64" s="7">
        <v>57</v>
      </c>
      <c r="Y64" s="7">
        <v>0</v>
      </c>
      <c r="Z64" s="7">
        <v>0</v>
      </c>
      <c r="AA64" s="7">
        <v>0</v>
      </c>
      <c r="AB64" s="7">
        <v>0</v>
      </c>
      <c r="AC64" s="7">
        <v>0</v>
      </c>
      <c r="AD64" s="7">
        <v>0</v>
      </c>
      <c r="AE64" s="7">
        <v>0</v>
      </c>
      <c r="AF64" s="7">
        <v>0</v>
      </c>
      <c r="AG64" s="7">
        <v>1</v>
      </c>
      <c r="AH64" s="7">
        <v>0</v>
      </c>
      <c r="AI64" s="7">
        <v>0</v>
      </c>
      <c r="AJ64" s="7">
        <v>0</v>
      </c>
      <c r="AK64" s="7">
        <v>0</v>
      </c>
      <c r="AL64" s="8">
        <f t="shared" si="10"/>
        <v>17.95072581286172</v>
      </c>
      <c r="AN64" s="17">
        <v>20</v>
      </c>
      <c r="AO64" s="17">
        <v>10.431103573949324</v>
      </c>
      <c r="AP64" s="17">
        <v>2.6589395557307753</v>
      </c>
      <c r="AQ64" s="17">
        <v>0.80817363584358448</v>
      </c>
      <c r="AY64" s="1">
        <v>20</v>
      </c>
      <c r="AZ64" s="7">
        <f t="shared" si="49"/>
        <v>101</v>
      </c>
      <c r="BA64" s="52">
        <f t="shared" si="50"/>
        <v>0.83679833679833682</v>
      </c>
      <c r="BB64" s="52">
        <f t="shared" si="51"/>
        <v>0.98138417626213981</v>
      </c>
      <c r="BC64" s="43"/>
      <c r="BD64" s="1">
        <v>20</v>
      </c>
      <c r="BE64" s="46">
        <f t="shared" si="54"/>
        <v>2.6589395557307753</v>
      </c>
      <c r="BF64" s="46">
        <f t="shared" si="55"/>
        <v>1.6100922492096057</v>
      </c>
      <c r="BG64" s="46">
        <f t="shared" si="55"/>
        <v>2.2828915508776824</v>
      </c>
      <c r="BH64" s="46">
        <f t="shared" si="55"/>
        <v>1.7259622841549636</v>
      </c>
      <c r="BI64" s="46">
        <f t="shared" si="55"/>
        <v>-3.1888763041986365</v>
      </c>
      <c r="BJ64" s="46">
        <f t="shared" si="55"/>
        <v>5.1011754911098564</v>
      </c>
      <c r="BK64" s="46">
        <f t="shared" si="55"/>
        <v>0.77622914675713162</v>
      </c>
      <c r="BL64" s="46">
        <f t="shared" si="55"/>
        <v>2.2612507572878684</v>
      </c>
      <c r="BM64" s="46">
        <f t="shared" si="55"/>
        <v>4.39966777984597</v>
      </c>
      <c r="BN64" s="46">
        <f t="shared" si="55"/>
        <v>-4.393962673675162</v>
      </c>
      <c r="BO64" s="46">
        <f t="shared" si="55"/>
        <v>-0.8228062792107238</v>
      </c>
      <c r="BP64" s="46">
        <f t="shared" si="55"/>
        <v>1.0265812874282645</v>
      </c>
      <c r="BQ64" s="46">
        <f t="shared" si="55"/>
        <v>3.2191506923924891</v>
      </c>
      <c r="BR64" s="1">
        <v>20</v>
      </c>
      <c r="BS64" s="60">
        <f t="shared" si="52"/>
        <v>7.069959561029596</v>
      </c>
      <c r="BT64" s="60">
        <f t="shared" si="52"/>
        <v>4.2811379697988121</v>
      </c>
      <c r="BU64" s="60">
        <f t="shared" si="52"/>
        <v>6.0700706460720806</v>
      </c>
      <c r="BV64" s="60">
        <f t="shared" si="52"/>
        <v>4.5892293890389277</v>
      </c>
      <c r="BW64" s="60">
        <f t="shared" si="52"/>
        <v>-8.4790293435663013</v>
      </c>
      <c r="BX64" s="60">
        <f t="shared" si="52"/>
        <v>13.563717294036104</v>
      </c>
      <c r="BY64" s="60">
        <f t="shared" si="52"/>
        <v>2.0639463826235724</v>
      </c>
      <c r="BZ64" s="60">
        <f t="shared" si="52"/>
        <v>6.0125290839787207</v>
      </c>
      <c r="CA64" s="60">
        <f t="shared" si="52"/>
        <v>11.698450691906416</v>
      </c>
      <c r="CB64" s="60">
        <f t="shared" si="52"/>
        <v>-11.683281159439385</v>
      </c>
      <c r="CC64" s="60">
        <f t="shared" si="52"/>
        <v>-2.1877921624971148</v>
      </c>
      <c r="CD64" s="60">
        <f t="shared" si="52"/>
        <v>2.7296175923159147</v>
      </c>
      <c r="CE64" s="60">
        <f t="shared" si="52"/>
        <v>8.5595271118603069</v>
      </c>
    </row>
    <row r="65" spans="1:83">
      <c r="A65" s="2">
        <v>42644</v>
      </c>
      <c r="B65" s="8">
        <f>'WA Sch. 1-2'!B66</f>
        <v>510.4</v>
      </c>
      <c r="C65" s="8">
        <f>'WA Sch. 1-2'!C66</f>
        <v>260508.15999999997</v>
      </c>
      <c r="D65" s="8">
        <f>'WA Sch. 1-2'!D66</f>
        <v>0.65</v>
      </c>
      <c r="E65" s="8">
        <f>'WA Sch. 1-2'!E66</f>
        <v>515</v>
      </c>
      <c r="F65" s="8">
        <f t="shared" si="3"/>
        <v>265225</v>
      </c>
      <c r="G65" s="8">
        <f>'WA Sch. 1-2'!G66</f>
        <v>0</v>
      </c>
      <c r="H65" s="8">
        <f t="shared" si="42"/>
        <v>-4.6000000000000227</v>
      </c>
      <c r="I65" s="8">
        <f t="shared" si="42"/>
        <v>-4716.8400000000256</v>
      </c>
      <c r="J65" s="8">
        <f t="shared" si="42"/>
        <v>0.65</v>
      </c>
      <c r="K65" s="9">
        <v>79005</v>
      </c>
      <c r="L65" s="9">
        <v>2265832.196</v>
      </c>
      <c r="M65" s="9">
        <v>1522490</v>
      </c>
      <c r="N65" s="9">
        <f t="shared" si="5"/>
        <v>3788322.196</v>
      </c>
      <c r="O65" s="9">
        <f t="shared" si="6"/>
        <v>47.950410682868174</v>
      </c>
      <c r="P65" s="8">
        <f t="shared" si="7"/>
        <v>-0.42637234514249711</v>
      </c>
      <c r="Q65" s="8">
        <f t="shared" si="8"/>
        <v>47.524038337725678</v>
      </c>
      <c r="R65" s="9">
        <f t="shared" si="2"/>
        <v>3754636.6488720174</v>
      </c>
      <c r="S65" s="21"/>
      <c r="U65" s="2">
        <v>43009</v>
      </c>
      <c r="V65" s="8">
        <f t="shared" ref="V65:W65" si="73">E77</f>
        <v>570.5</v>
      </c>
      <c r="W65" s="8">
        <f t="shared" si="73"/>
        <v>325470.25</v>
      </c>
      <c r="X65" s="7">
        <v>58</v>
      </c>
      <c r="Y65" s="7">
        <v>0</v>
      </c>
      <c r="Z65" s="7">
        <v>0</v>
      </c>
      <c r="AA65" s="7">
        <v>0</v>
      </c>
      <c r="AB65" s="7">
        <v>0</v>
      </c>
      <c r="AC65" s="7">
        <v>0</v>
      </c>
      <c r="AD65" s="7">
        <v>0</v>
      </c>
      <c r="AE65" s="7">
        <v>0</v>
      </c>
      <c r="AF65" s="7">
        <v>0</v>
      </c>
      <c r="AG65" s="7">
        <v>0</v>
      </c>
      <c r="AH65" s="7">
        <v>1</v>
      </c>
      <c r="AI65" s="7">
        <v>0</v>
      </c>
      <c r="AJ65" s="7">
        <v>0</v>
      </c>
      <c r="AK65" s="7">
        <v>0</v>
      </c>
      <c r="AL65" s="8">
        <f t="shared" si="10"/>
        <v>59.309785510335367</v>
      </c>
      <c r="AN65" s="17">
        <v>21</v>
      </c>
      <c r="AO65" s="17">
        <v>12.291565750597693</v>
      </c>
      <c r="AP65" s="17">
        <v>3.5159221498098034</v>
      </c>
      <c r="AQ65" s="17">
        <v>1.0686499364119009</v>
      </c>
      <c r="AY65" s="1">
        <v>21</v>
      </c>
      <c r="AZ65" s="7">
        <f t="shared" si="49"/>
        <v>106</v>
      </c>
      <c r="BA65" s="52">
        <f t="shared" si="50"/>
        <v>0.8783783783783784</v>
      </c>
      <c r="BB65" s="52">
        <f t="shared" si="51"/>
        <v>1.1669186011353176</v>
      </c>
      <c r="BC65" s="43"/>
      <c r="BD65" s="1">
        <v>21</v>
      </c>
      <c r="BE65" s="46">
        <f t="shared" si="54"/>
        <v>3.5159221498098034</v>
      </c>
      <c r="BF65" s="46">
        <f t="shared" si="55"/>
        <v>2.6589395557307753</v>
      </c>
      <c r="BG65" s="46">
        <f t="shared" si="55"/>
        <v>1.6100922492096057</v>
      </c>
      <c r="BH65" s="46">
        <f t="shared" si="55"/>
        <v>2.2828915508776824</v>
      </c>
      <c r="BI65" s="46">
        <f t="shared" si="55"/>
        <v>1.7259622841549636</v>
      </c>
      <c r="BJ65" s="46">
        <f t="shared" si="55"/>
        <v>-3.1888763041986365</v>
      </c>
      <c r="BK65" s="46">
        <f t="shared" si="55"/>
        <v>5.1011754911098564</v>
      </c>
      <c r="BL65" s="46">
        <f t="shared" si="55"/>
        <v>0.77622914675713162</v>
      </c>
      <c r="BM65" s="46">
        <f t="shared" si="55"/>
        <v>2.2612507572878684</v>
      </c>
      <c r="BN65" s="46">
        <f t="shared" si="55"/>
        <v>4.39966777984597</v>
      </c>
      <c r="BO65" s="46">
        <f t="shared" si="55"/>
        <v>-4.393962673675162</v>
      </c>
      <c r="BP65" s="46">
        <f t="shared" si="55"/>
        <v>-0.8228062792107238</v>
      </c>
      <c r="BQ65" s="46">
        <f t="shared" si="55"/>
        <v>1.0265812874282645</v>
      </c>
      <c r="BR65" s="1">
        <v>21</v>
      </c>
      <c r="BS65" s="60">
        <f t="shared" si="52"/>
        <v>12.361708563522956</v>
      </c>
      <c r="BT65" s="60">
        <f t="shared" si="52"/>
        <v>9.3486244789990653</v>
      </c>
      <c r="BU65" s="60">
        <f t="shared" si="52"/>
        <v>5.6609590022329686</v>
      </c>
      <c r="BV65" s="60">
        <f t="shared" si="52"/>
        <v>8.0264689693443039</v>
      </c>
      <c r="BW65" s="60">
        <f t="shared" si="52"/>
        <v>6.0683490245965848</v>
      </c>
      <c r="BX65" s="60">
        <f t="shared" si="52"/>
        <v>-11.211840830935621</v>
      </c>
      <c r="BY65" s="60">
        <f t="shared" si="52"/>
        <v>17.935335899259762</v>
      </c>
      <c r="BZ65" s="60">
        <f t="shared" si="52"/>
        <v>2.7291612504112215</v>
      </c>
      <c r="CA65" s="60">
        <f t="shared" si="52"/>
        <v>7.9503816238224161</v>
      </c>
      <c r="CB65" s="60">
        <f t="shared" si="52"/>
        <v>15.468889398964706</v>
      </c>
      <c r="CC65" s="60">
        <f t="shared" si="52"/>
        <v>-15.448830689811977</v>
      </c>
      <c r="CD65" s="60">
        <f t="shared" si="52"/>
        <v>-2.8929228220796621</v>
      </c>
      <c r="CE65" s="60">
        <f t="shared" si="52"/>
        <v>3.6093798870491489</v>
      </c>
    </row>
    <row r="66" spans="1:83">
      <c r="A66" s="2">
        <v>42675</v>
      </c>
      <c r="B66" s="8">
        <f>'WA Sch. 1-2'!B67</f>
        <v>874.97500000000002</v>
      </c>
      <c r="C66" s="8">
        <f>'WA Sch. 1-2'!C67</f>
        <v>765581.25062499999</v>
      </c>
      <c r="D66" s="8">
        <f>'WA Sch. 1-2'!D67</f>
        <v>0</v>
      </c>
      <c r="E66" s="8">
        <f>'WA Sch. 1-2'!E67</f>
        <v>646.5</v>
      </c>
      <c r="F66" s="8">
        <f t="shared" si="3"/>
        <v>417962.25</v>
      </c>
      <c r="G66" s="8">
        <f>'WA Sch. 1-2'!G67</f>
        <v>0</v>
      </c>
      <c r="H66" s="8">
        <f t="shared" si="42"/>
        <v>228.47500000000002</v>
      </c>
      <c r="I66" s="8">
        <f t="shared" si="42"/>
        <v>347619.00062499999</v>
      </c>
      <c r="J66" s="8">
        <f t="shared" si="42"/>
        <v>0</v>
      </c>
      <c r="K66" s="9">
        <v>79428</v>
      </c>
      <c r="L66" s="9">
        <v>4201762.8059999999</v>
      </c>
      <c r="M66" s="9">
        <v>1543486</v>
      </c>
      <c r="N66" s="9">
        <f t="shared" si="5"/>
        <v>5745248.8059999999</v>
      </c>
      <c r="O66" s="9">
        <f t="shared" si="6"/>
        <v>72.332789520068488</v>
      </c>
      <c r="P66" s="8">
        <f t="shared" si="7"/>
        <v>23.105340865642003</v>
      </c>
      <c r="Q66" s="8">
        <f t="shared" si="8"/>
        <v>95.438130385710494</v>
      </c>
      <c r="R66" s="9">
        <f t="shared" si="2"/>
        <v>7580459.8202762129</v>
      </c>
      <c r="S66" s="21"/>
      <c r="U66" s="2">
        <v>43040</v>
      </c>
      <c r="V66" s="8">
        <f t="shared" ref="V66:W66" si="74">E78</f>
        <v>818.5</v>
      </c>
      <c r="W66" s="8">
        <f t="shared" si="74"/>
        <v>669942.25</v>
      </c>
      <c r="X66" s="7">
        <v>59</v>
      </c>
      <c r="Y66" s="7">
        <v>0</v>
      </c>
      <c r="Z66" s="7">
        <v>0</v>
      </c>
      <c r="AA66" s="7">
        <v>0</v>
      </c>
      <c r="AB66" s="7">
        <v>0</v>
      </c>
      <c r="AC66" s="7">
        <v>0</v>
      </c>
      <c r="AD66" s="7">
        <v>0</v>
      </c>
      <c r="AE66" s="7">
        <v>0</v>
      </c>
      <c r="AF66" s="7">
        <v>0</v>
      </c>
      <c r="AG66" s="7">
        <v>0</v>
      </c>
      <c r="AH66" s="7">
        <v>0</v>
      </c>
      <c r="AI66" s="7">
        <v>1</v>
      </c>
      <c r="AJ66" s="7">
        <v>0</v>
      </c>
      <c r="AK66" s="7">
        <v>0</v>
      </c>
      <c r="AL66" s="8">
        <f t="shared" si="10"/>
        <v>91.78618808778279</v>
      </c>
      <c r="AN66" s="17">
        <v>22</v>
      </c>
      <c r="AO66" s="17">
        <v>37.122532191828903</v>
      </c>
      <c r="AP66" s="17">
        <v>-2.5794888852605169</v>
      </c>
      <c r="AQ66" s="17">
        <v>-0.78402493449918254</v>
      </c>
      <c r="AY66" s="1">
        <v>22</v>
      </c>
      <c r="AZ66" s="7">
        <f t="shared" si="49"/>
        <v>23</v>
      </c>
      <c r="BA66" s="52">
        <f t="shared" si="50"/>
        <v>0.18814968814968816</v>
      </c>
      <c r="BB66" s="52">
        <f t="shared" si="51"/>
        <v>-0.88473536642075068</v>
      </c>
      <c r="BC66" s="43"/>
      <c r="BD66" s="1">
        <v>22</v>
      </c>
      <c r="BE66" s="46">
        <f t="shared" si="54"/>
        <v>-2.5794888852605169</v>
      </c>
      <c r="BF66" s="46">
        <f t="shared" si="55"/>
        <v>3.5159221498098034</v>
      </c>
      <c r="BG66" s="46">
        <f t="shared" si="55"/>
        <v>2.6589395557307753</v>
      </c>
      <c r="BH66" s="46">
        <f t="shared" si="55"/>
        <v>1.6100922492096057</v>
      </c>
      <c r="BI66" s="46">
        <f t="shared" si="55"/>
        <v>2.2828915508776824</v>
      </c>
      <c r="BJ66" s="46">
        <f t="shared" si="55"/>
        <v>1.7259622841549636</v>
      </c>
      <c r="BK66" s="46">
        <f t="shared" si="55"/>
        <v>-3.1888763041986365</v>
      </c>
      <c r="BL66" s="46">
        <f t="shared" si="55"/>
        <v>5.1011754911098564</v>
      </c>
      <c r="BM66" s="46">
        <f t="shared" si="55"/>
        <v>0.77622914675713162</v>
      </c>
      <c r="BN66" s="46">
        <f t="shared" si="55"/>
        <v>2.2612507572878684</v>
      </c>
      <c r="BO66" s="46">
        <f t="shared" si="55"/>
        <v>4.39966777984597</v>
      </c>
      <c r="BP66" s="46">
        <f t="shared" si="55"/>
        <v>-4.393962673675162</v>
      </c>
      <c r="BQ66" s="46">
        <f t="shared" si="55"/>
        <v>-0.8228062792107238</v>
      </c>
      <c r="BR66" s="1">
        <v>22</v>
      </c>
      <c r="BS66" s="60">
        <f t="shared" si="52"/>
        <v>6.6537629091827162</v>
      </c>
      <c r="BT66" s="60">
        <f t="shared" si="52"/>
        <v>-9.069282106875681</v>
      </c>
      <c r="BU66" s="60">
        <f t="shared" si="52"/>
        <v>-6.8587050305870747</v>
      </c>
      <c r="BV66" s="60">
        <f t="shared" si="52"/>
        <v>-4.1532150610802523</v>
      </c>
      <c r="BW66" s="60">
        <f t="shared" si="52"/>
        <v>-5.8886933817441154</v>
      </c>
      <c r="BX66" s="60">
        <f t="shared" si="52"/>
        <v>-4.4521005283565547</v>
      </c>
      <c r="BY66" s="60">
        <f t="shared" si="52"/>
        <v>8.2256709831512094</v>
      </c>
      <c r="BZ66" s="60">
        <f t="shared" si="52"/>
        <v>-13.158425481081318</v>
      </c>
      <c r="CA66" s="60">
        <f t="shared" si="52"/>
        <v>-2.0022744564752162</v>
      </c>
      <c r="CB66" s="60">
        <f t="shared" si="52"/>
        <v>-5.8328711952109726</v>
      </c>
      <c r="CC66" s="60">
        <f t="shared" si="52"/>
        <v>-11.348894136951555</v>
      </c>
      <c r="CD66" s="60">
        <f t="shared" si="52"/>
        <v>11.334177878994895</v>
      </c>
      <c r="CE66" s="60">
        <f t="shared" si="52"/>
        <v>2.1224196519467364</v>
      </c>
    </row>
    <row r="67" spans="1:83">
      <c r="A67" s="2">
        <v>42705</v>
      </c>
      <c r="B67" s="8">
        <f>'WA Sch. 1-2'!B68</f>
        <v>1138.7249999999999</v>
      </c>
      <c r="C67" s="8">
        <f>'WA Sch. 1-2'!C68</f>
        <v>1296694.6256249999</v>
      </c>
      <c r="D67" s="8">
        <f>'WA Sch. 1-2'!D68</f>
        <v>0</v>
      </c>
      <c r="E67" s="8">
        <f>'WA Sch. 1-2'!E68</f>
        <v>1299.5</v>
      </c>
      <c r="F67" s="8">
        <f t="shared" si="3"/>
        <v>1688700.25</v>
      </c>
      <c r="G67" s="8">
        <f>'WA Sch. 1-2'!G68</f>
        <v>0</v>
      </c>
      <c r="H67" s="8">
        <f>B67-E67</f>
        <v>-160.77500000000009</v>
      </c>
      <c r="I67" s="8">
        <f t="shared" si="42"/>
        <v>-392005.62437500013</v>
      </c>
      <c r="J67" s="8">
        <f t="shared" si="42"/>
        <v>0</v>
      </c>
      <c r="K67" s="9">
        <v>79724</v>
      </c>
      <c r="L67" s="9">
        <v>8797836.7750000004</v>
      </c>
      <c r="M67" s="9">
        <v>3225168</v>
      </c>
      <c r="N67" s="9">
        <f t="shared" si="5"/>
        <v>12023004.775</v>
      </c>
      <c r="O67" s="9">
        <f t="shared" si="6"/>
        <v>150.80784675881793</v>
      </c>
      <c r="P67" s="8">
        <f t="shared" si="7"/>
        <v>-18.766245757073499</v>
      </c>
      <c r="Q67" s="8">
        <f t="shared" si="8"/>
        <v>132.04160100174443</v>
      </c>
      <c r="R67" s="9">
        <f t="shared" si="2"/>
        <v>10526884.598263072</v>
      </c>
      <c r="S67" s="21"/>
      <c r="U67" s="2">
        <v>43070</v>
      </c>
      <c r="V67" s="8">
        <f t="shared" ref="V67:W67" si="75">E79</f>
        <v>1186.5</v>
      </c>
      <c r="W67" s="8">
        <f t="shared" si="75"/>
        <v>1407782.25</v>
      </c>
      <c r="X67" s="7">
        <v>60</v>
      </c>
      <c r="Y67" s="7">
        <v>0</v>
      </c>
      <c r="Z67" s="7">
        <v>0</v>
      </c>
      <c r="AA67" s="7">
        <v>0</v>
      </c>
      <c r="AB67" s="7">
        <v>0</v>
      </c>
      <c r="AC67" s="7">
        <v>0</v>
      </c>
      <c r="AD67" s="7">
        <v>0</v>
      </c>
      <c r="AE67" s="7">
        <v>0</v>
      </c>
      <c r="AF67" s="7">
        <v>0</v>
      </c>
      <c r="AG67" s="7">
        <v>0</v>
      </c>
      <c r="AH67" s="7">
        <v>0</v>
      </c>
      <c r="AI67" s="7">
        <v>0</v>
      </c>
      <c r="AJ67" s="7">
        <v>0</v>
      </c>
      <c r="AK67" s="7">
        <v>0</v>
      </c>
      <c r="AL67" s="8">
        <f t="shared" si="10"/>
        <v>133.48522481534718</v>
      </c>
      <c r="AN67" s="17">
        <v>23</v>
      </c>
      <c r="AO67" s="17">
        <v>100.13953902401983</v>
      </c>
      <c r="AP67" s="17">
        <v>0.73544458511709365</v>
      </c>
      <c r="AQ67" s="17">
        <v>0.22353532747088117</v>
      </c>
      <c r="AY67" s="1">
        <v>23</v>
      </c>
      <c r="AZ67" s="7">
        <f t="shared" si="49"/>
        <v>74</v>
      </c>
      <c r="BA67" s="52">
        <f t="shared" si="50"/>
        <v>0.61226611226611227</v>
      </c>
      <c r="BB67" s="52">
        <f t="shared" si="51"/>
        <v>0.28523021200384785</v>
      </c>
      <c r="BC67" s="43"/>
      <c r="BD67" s="1">
        <v>23</v>
      </c>
      <c r="BE67" s="46">
        <f t="shared" si="54"/>
        <v>0.73544458511709365</v>
      </c>
      <c r="BF67" s="46">
        <f t="shared" si="55"/>
        <v>-2.5794888852605169</v>
      </c>
      <c r="BG67" s="46">
        <f t="shared" si="55"/>
        <v>3.5159221498098034</v>
      </c>
      <c r="BH67" s="46">
        <f t="shared" si="55"/>
        <v>2.6589395557307753</v>
      </c>
      <c r="BI67" s="46">
        <f t="shared" si="55"/>
        <v>1.6100922492096057</v>
      </c>
      <c r="BJ67" s="46">
        <f t="shared" si="55"/>
        <v>2.2828915508776824</v>
      </c>
      <c r="BK67" s="46">
        <f t="shared" si="55"/>
        <v>1.7259622841549636</v>
      </c>
      <c r="BL67" s="46">
        <f t="shared" si="55"/>
        <v>-3.1888763041986365</v>
      </c>
      <c r="BM67" s="46">
        <f t="shared" si="55"/>
        <v>5.1011754911098564</v>
      </c>
      <c r="BN67" s="46">
        <f t="shared" si="55"/>
        <v>0.77622914675713162</v>
      </c>
      <c r="BO67" s="46">
        <f t="shared" si="55"/>
        <v>2.2612507572878684</v>
      </c>
      <c r="BP67" s="46">
        <f t="shared" si="55"/>
        <v>4.39966777984597</v>
      </c>
      <c r="BQ67" s="46">
        <f t="shared" si="55"/>
        <v>-4.393962673675162</v>
      </c>
      <c r="BR67" s="1">
        <v>23</v>
      </c>
      <c r="BS67" s="60">
        <f t="shared" si="52"/>
        <v>0.54087873777800533</v>
      </c>
      <c r="BT67" s="60">
        <f t="shared" si="52"/>
        <v>-1.8970711330345145</v>
      </c>
      <c r="BU67" s="60">
        <f t="shared" si="52"/>
        <v>2.5857659067707299</v>
      </c>
      <c r="BV67" s="60">
        <f t="shared" si="52"/>
        <v>1.9555026984157369</v>
      </c>
      <c r="BW67" s="60">
        <f t="shared" si="52"/>
        <v>1.184133626220129</v>
      </c>
      <c r="BX67" s="60">
        <f t="shared" si="52"/>
        <v>1.6789402295024556</v>
      </c>
      <c r="BY67" s="60">
        <f t="shared" si="52"/>
        <v>1.2693496159980171</v>
      </c>
      <c r="BZ67" s="60">
        <f t="shared" si="52"/>
        <v>-2.3452418105310162</v>
      </c>
      <c r="CA67" s="60">
        <f t="shared" si="52"/>
        <v>3.7516318926685819</v>
      </c>
      <c r="CB67" s="60">
        <f t="shared" si="52"/>
        <v>0.57087352279254422</v>
      </c>
      <c r="CC67" s="60">
        <f t="shared" si="52"/>
        <v>1.6630246250391909</v>
      </c>
      <c r="CD67" s="60">
        <f t="shared" si="52"/>
        <v>3.2357118450016942</v>
      </c>
      <c r="CE67" s="60">
        <f t="shared" si="52"/>
        <v>-3.2315160555609039</v>
      </c>
    </row>
    <row r="68" spans="1:83">
      <c r="A68" s="2">
        <v>42736</v>
      </c>
      <c r="B68" s="8">
        <f>'WA Sch. 1-2'!B69</f>
        <v>1095.1500000000001</v>
      </c>
      <c r="C68" s="8">
        <f>'WA Sch. 1-2'!C69</f>
        <v>1199353.5225000002</v>
      </c>
      <c r="D68" s="8">
        <f>'WA Sch. 1-2'!D69</f>
        <v>0</v>
      </c>
      <c r="E68" s="8">
        <f>'WA Sch. 1-2'!E69</f>
        <v>1388.5</v>
      </c>
      <c r="F68" s="8">
        <f t="shared" si="3"/>
        <v>1927932.25</v>
      </c>
      <c r="G68" s="8">
        <f>'WA Sch. 1-2'!G69</f>
        <v>0</v>
      </c>
      <c r="H68" s="8">
        <f t="shared" si="42"/>
        <v>-293.34999999999991</v>
      </c>
      <c r="I68" s="8">
        <f t="shared" si="42"/>
        <v>-728578.7274999998</v>
      </c>
      <c r="J68" s="8">
        <f t="shared" si="42"/>
        <v>0</v>
      </c>
      <c r="K68" s="9">
        <v>79937</v>
      </c>
      <c r="L68" s="9">
        <v>12952354.018999999</v>
      </c>
      <c r="M68" s="9">
        <v>-924740</v>
      </c>
      <c r="N68" s="9">
        <f t="shared" si="5"/>
        <v>12027614.018999999</v>
      </c>
      <c r="O68" s="9">
        <f t="shared" si="6"/>
        <v>150.463665373982</v>
      </c>
      <c r="P68" s="8">
        <f t="shared" si="7"/>
        <v>-34.467567443840082</v>
      </c>
      <c r="Q68" s="8">
        <f t="shared" si="8"/>
        <v>115.99609793014191</v>
      </c>
      <c r="R68" s="9">
        <f t="shared" si="2"/>
        <v>9272380.0802417547</v>
      </c>
      <c r="S68" s="21"/>
      <c r="U68" s="2">
        <v>43101</v>
      </c>
      <c r="V68" s="8">
        <f t="shared" ref="V68:W68" si="76">E80</f>
        <v>970.5</v>
      </c>
      <c r="W68" s="8">
        <f t="shared" si="76"/>
        <v>941870.25</v>
      </c>
      <c r="X68" s="7">
        <v>61</v>
      </c>
      <c r="Y68" s="7">
        <v>1</v>
      </c>
      <c r="Z68" s="7">
        <v>0</v>
      </c>
      <c r="AA68" s="7">
        <v>0</v>
      </c>
      <c r="AB68" s="7">
        <v>0</v>
      </c>
      <c r="AC68" s="7">
        <v>0</v>
      </c>
      <c r="AD68" s="7">
        <v>0</v>
      </c>
      <c r="AE68" s="7">
        <v>0</v>
      </c>
      <c r="AF68" s="7">
        <v>0</v>
      </c>
      <c r="AG68" s="7">
        <v>0</v>
      </c>
      <c r="AH68" s="7">
        <v>0</v>
      </c>
      <c r="AI68" s="7">
        <v>0</v>
      </c>
      <c r="AJ68" s="7">
        <v>0</v>
      </c>
      <c r="AK68" s="7">
        <v>0</v>
      </c>
      <c r="AL68" s="8">
        <f t="shared" si="10"/>
        <v>108.01861486529182</v>
      </c>
      <c r="AN68" s="17">
        <v>24</v>
      </c>
      <c r="AO68" s="17">
        <v>110.63011943020136</v>
      </c>
      <c r="AP68" s="17">
        <v>-0.13109154549815116</v>
      </c>
      <c r="AQ68" s="17">
        <v>-3.9844730853416471E-2</v>
      </c>
      <c r="AY68" s="1">
        <v>24</v>
      </c>
      <c r="AZ68" s="7">
        <f t="shared" si="49"/>
        <v>57</v>
      </c>
      <c r="BA68" s="52">
        <f t="shared" si="50"/>
        <v>0.47089397089397089</v>
      </c>
      <c r="BB68" s="52">
        <f t="shared" si="51"/>
        <v>-7.3022840689146426E-2</v>
      </c>
      <c r="BC68" s="43"/>
      <c r="BD68" s="1">
        <v>24</v>
      </c>
      <c r="BE68" s="46">
        <f t="shared" si="54"/>
        <v>-0.13109154549815116</v>
      </c>
      <c r="BF68" s="46">
        <f t="shared" si="55"/>
        <v>0.73544458511709365</v>
      </c>
      <c r="BG68" s="46">
        <f t="shared" si="55"/>
        <v>-2.5794888852605169</v>
      </c>
      <c r="BH68" s="46">
        <f t="shared" si="55"/>
        <v>3.5159221498098034</v>
      </c>
      <c r="BI68" s="46">
        <f t="shared" si="55"/>
        <v>2.6589395557307753</v>
      </c>
      <c r="BJ68" s="46">
        <f t="shared" si="55"/>
        <v>1.6100922492096057</v>
      </c>
      <c r="BK68" s="46">
        <f t="shared" si="55"/>
        <v>2.2828915508776824</v>
      </c>
      <c r="BL68" s="46">
        <f t="shared" si="55"/>
        <v>1.7259622841549636</v>
      </c>
      <c r="BM68" s="46">
        <f t="shared" si="55"/>
        <v>-3.1888763041986365</v>
      </c>
      <c r="BN68" s="46">
        <f t="shared" si="55"/>
        <v>5.1011754911098564</v>
      </c>
      <c r="BO68" s="46">
        <f t="shared" si="55"/>
        <v>0.77622914675713162</v>
      </c>
      <c r="BP68" s="46">
        <f t="shared" si="55"/>
        <v>2.2612507572878684</v>
      </c>
      <c r="BQ68" s="46">
        <f t="shared" si="55"/>
        <v>4.39966777984597</v>
      </c>
      <c r="BR68" s="1">
        <v>24</v>
      </c>
      <c r="BS68" s="60">
        <f t="shared" si="52"/>
        <v>1.7184993301102517E-2</v>
      </c>
      <c r="BT68" s="60">
        <f t="shared" si="52"/>
        <v>-9.6410567291266402E-2</v>
      </c>
      <c r="BU68" s="60">
        <f t="shared" si="52"/>
        <v>0.33814918456419407</v>
      </c>
      <c r="BV68" s="60">
        <f t="shared" si="52"/>
        <v>-0.46090766846986136</v>
      </c>
      <c r="BW68" s="60">
        <f t="shared" si="52"/>
        <v>-0.34856449574699844</v>
      </c>
      <c r="BX68" s="60">
        <f t="shared" si="52"/>
        <v>-0.21106948134353054</v>
      </c>
      <c r="BY68" s="60">
        <f t="shared" si="52"/>
        <v>-0.29926778160929779</v>
      </c>
      <c r="BZ68" s="60">
        <f t="shared" si="52"/>
        <v>-0.22625906330144613</v>
      </c>
      <c r="CA68" s="60">
        <f t="shared" si="52"/>
        <v>0.41803472311994166</v>
      </c>
      <c r="CB68" s="60">
        <f t="shared" si="52"/>
        <v>-0.66872097898704597</v>
      </c>
      <c r="CC68" s="60">
        <f t="shared" si="52"/>
        <v>-0.10175707850912494</v>
      </c>
      <c r="CD68" s="60">
        <f t="shared" si="52"/>
        <v>-0.2964308565318019</v>
      </c>
      <c r="CE68" s="60">
        <f t="shared" si="52"/>
        <v>-0.57675924893856911</v>
      </c>
    </row>
    <row r="69" spans="1:83">
      <c r="A69" s="2">
        <v>42767</v>
      </c>
      <c r="B69" s="8">
        <f>'WA Sch. 1-2'!B70</f>
        <v>932.76424999999995</v>
      </c>
      <c r="C69" s="8">
        <f>'WA Sch. 1-2'!C70</f>
        <v>870049.14607806236</v>
      </c>
      <c r="D69" s="8">
        <f>'WA Sch. 1-2'!D70</f>
        <v>0</v>
      </c>
      <c r="E69" s="8">
        <f>'WA Sch. 1-2'!E70</f>
        <v>1000.5</v>
      </c>
      <c r="F69" s="8">
        <f t="shared" si="3"/>
        <v>1001000.25</v>
      </c>
      <c r="G69" s="8">
        <f>'WA Sch. 1-2'!G70</f>
        <v>0</v>
      </c>
      <c r="H69" s="8">
        <f t="shared" si="42"/>
        <v>-67.735750000000053</v>
      </c>
      <c r="I69" s="8">
        <f t="shared" si="42"/>
        <v>-130951.10392193764</v>
      </c>
      <c r="J69" s="8">
        <f t="shared" si="42"/>
        <v>0</v>
      </c>
      <c r="K69" s="9">
        <v>79919</v>
      </c>
      <c r="L69" s="9">
        <v>10029181.461000001</v>
      </c>
      <c r="M69" s="9">
        <v>-1826223</v>
      </c>
      <c r="N69" s="9">
        <f t="shared" si="5"/>
        <v>8202958.4610000011</v>
      </c>
      <c r="O69" s="9">
        <f t="shared" si="6"/>
        <v>102.64090467848698</v>
      </c>
      <c r="P69" s="8">
        <f t="shared" si="7"/>
        <v>-7.3245110256694019</v>
      </c>
      <c r="Q69" s="8">
        <f t="shared" si="8"/>
        <v>95.316393652817567</v>
      </c>
      <c r="R69" s="9">
        <f t="shared" si="2"/>
        <v>7617590.8643395267</v>
      </c>
      <c r="S69" s="21"/>
      <c r="U69" s="2">
        <v>43132</v>
      </c>
      <c r="V69" s="8">
        <f t="shared" ref="V69:W69" si="77">E81</f>
        <v>974</v>
      </c>
      <c r="W69" s="8">
        <f t="shared" si="77"/>
        <v>948676</v>
      </c>
      <c r="X69" s="7">
        <v>62</v>
      </c>
      <c r="Y69" s="7">
        <v>0</v>
      </c>
      <c r="Z69" s="7">
        <v>1</v>
      </c>
      <c r="AA69" s="7">
        <v>0</v>
      </c>
      <c r="AB69" s="7">
        <v>0</v>
      </c>
      <c r="AC69" s="7">
        <v>0</v>
      </c>
      <c r="AD69" s="7">
        <v>0</v>
      </c>
      <c r="AE69" s="7">
        <v>0</v>
      </c>
      <c r="AF69" s="7">
        <v>0</v>
      </c>
      <c r="AG69" s="7">
        <v>0</v>
      </c>
      <c r="AH69" s="7">
        <v>0</v>
      </c>
      <c r="AI69" s="7">
        <v>0</v>
      </c>
      <c r="AJ69" s="7">
        <v>0</v>
      </c>
      <c r="AK69" s="7">
        <v>0</v>
      </c>
      <c r="AL69" s="8">
        <f t="shared" si="10"/>
        <v>112.80801316964559</v>
      </c>
      <c r="AN69" s="17">
        <v>25</v>
      </c>
      <c r="AO69" s="17">
        <v>115.38925283190284</v>
      </c>
      <c r="AP69" s="17">
        <v>1.9463776417518375</v>
      </c>
      <c r="AQ69" s="17">
        <v>0.59159340123732995</v>
      </c>
      <c r="AY69" s="1">
        <v>25</v>
      </c>
      <c r="AZ69" s="7">
        <f t="shared" si="49"/>
        <v>92</v>
      </c>
      <c r="BA69" s="52">
        <f t="shared" si="50"/>
        <v>0.76195426195426197</v>
      </c>
      <c r="BB69" s="52">
        <f t="shared" si="51"/>
        <v>0.71260296566742809</v>
      </c>
      <c r="BC69" s="43"/>
      <c r="BD69" s="1">
        <v>25</v>
      </c>
      <c r="BE69" s="46">
        <f t="shared" si="54"/>
        <v>1.9463776417518375</v>
      </c>
      <c r="BF69" s="46">
        <f t="shared" si="55"/>
        <v>-0.13109154549815116</v>
      </c>
      <c r="BG69" s="46">
        <f t="shared" si="55"/>
        <v>0.73544458511709365</v>
      </c>
      <c r="BH69" s="46">
        <f t="shared" si="55"/>
        <v>-2.5794888852605169</v>
      </c>
      <c r="BI69" s="46">
        <f t="shared" si="55"/>
        <v>3.5159221498098034</v>
      </c>
      <c r="BJ69" s="46">
        <f t="shared" si="55"/>
        <v>2.6589395557307753</v>
      </c>
      <c r="BK69" s="46">
        <f t="shared" si="55"/>
        <v>1.6100922492096057</v>
      </c>
      <c r="BL69" s="46">
        <f t="shared" si="55"/>
        <v>2.2828915508776824</v>
      </c>
      <c r="BM69" s="46">
        <f t="shared" si="55"/>
        <v>1.7259622841549636</v>
      </c>
      <c r="BN69" s="46">
        <f t="shared" si="55"/>
        <v>-3.1888763041986365</v>
      </c>
      <c r="BO69" s="46">
        <f t="shared" si="55"/>
        <v>5.1011754911098564</v>
      </c>
      <c r="BP69" s="46">
        <f t="shared" si="55"/>
        <v>0.77622914675713162</v>
      </c>
      <c r="BQ69" s="46">
        <f t="shared" si="55"/>
        <v>2.2612507572878684</v>
      </c>
      <c r="BR69" s="1">
        <v>25</v>
      </c>
      <c r="BS69" s="60">
        <f t="shared" si="52"/>
        <v>3.7883859243113154</v>
      </c>
      <c r="BT69" s="60">
        <f t="shared" si="52"/>
        <v>-0.25515365318035527</v>
      </c>
      <c r="BU69" s="60">
        <f t="shared" si="52"/>
        <v>1.4314528972192786</v>
      </c>
      <c r="BV69" s="60">
        <f t="shared" si="52"/>
        <v>-5.0206594934184201</v>
      </c>
      <c r="BW69" s="60">
        <f t="shared" si="52"/>
        <v>6.8433122625296745</v>
      </c>
      <c r="BX69" s="60">
        <f t="shared" si="52"/>
        <v>5.1753005020437923</v>
      </c>
      <c r="BY69" s="60">
        <f t="shared" si="52"/>
        <v>3.1338475550193863</v>
      </c>
      <c r="BZ69" s="60">
        <f t="shared" si="52"/>
        <v>4.4433690731723576</v>
      </c>
      <c r="CA69" s="60">
        <f t="shared" si="52"/>
        <v>3.3593744003860313</v>
      </c>
      <c r="CB69" s="60">
        <f t="shared" si="52"/>
        <v>-6.2067575408044169</v>
      </c>
      <c r="CC69" s="60">
        <f t="shared" si="52"/>
        <v>9.9288139225484411</v>
      </c>
      <c r="CD69" s="60">
        <f t="shared" si="52"/>
        <v>1.5108350561240966</v>
      </c>
      <c r="CE69" s="60">
        <f t="shared" si="52"/>
        <v>4.4012479163793783</v>
      </c>
    </row>
    <row r="70" spans="1:83">
      <c r="A70" s="2">
        <v>42795</v>
      </c>
      <c r="B70" s="8">
        <f>'WA Sch. 1-2'!B71</f>
        <v>767.35</v>
      </c>
      <c r="C70" s="8">
        <f>'WA Sch. 1-2'!C71</f>
        <v>588826.02250000008</v>
      </c>
      <c r="D70" s="8">
        <f>'WA Sch. 1-2'!D71</f>
        <v>0</v>
      </c>
      <c r="E70" s="8">
        <f>'WA Sch. 1-2'!E71</f>
        <v>750</v>
      </c>
      <c r="F70" s="8">
        <f t="shared" si="3"/>
        <v>562500</v>
      </c>
      <c r="G70" s="8">
        <f>'WA Sch. 1-2'!G71</f>
        <v>0</v>
      </c>
      <c r="H70" s="8">
        <f t="shared" si="42"/>
        <v>17.350000000000023</v>
      </c>
      <c r="I70" s="8">
        <f t="shared" si="42"/>
        <v>26326.022500000079</v>
      </c>
      <c r="J70" s="8">
        <f t="shared" si="42"/>
        <v>0</v>
      </c>
      <c r="K70" s="9">
        <v>80007</v>
      </c>
      <c r="L70" s="9">
        <v>8061351.4129999997</v>
      </c>
      <c r="M70" s="9">
        <v>-1044255</v>
      </c>
      <c r="N70" s="9">
        <f t="shared" si="5"/>
        <v>7017096.4129999997</v>
      </c>
      <c r="O70" s="9">
        <f t="shared" si="6"/>
        <v>87.70603088479757</v>
      </c>
      <c r="P70" s="8">
        <f t="shared" si="7"/>
        <v>1.7533625147435641</v>
      </c>
      <c r="Q70" s="8">
        <f t="shared" si="8"/>
        <v>89.459393399541128</v>
      </c>
      <c r="R70" s="9">
        <f t="shared" si="2"/>
        <v>7157377.6877170866</v>
      </c>
      <c r="S70" s="21"/>
      <c r="U70" s="2">
        <v>43160</v>
      </c>
      <c r="V70" s="8">
        <f t="shared" ref="V70:W70" si="78">E82</f>
        <v>767</v>
      </c>
      <c r="W70" s="8">
        <f t="shared" si="78"/>
        <v>588289</v>
      </c>
      <c r="X70" s="7">
        <v>63</v>
      </c>
      <c r="Y70" s="7">
        <v>0</v>
      </c>
      <c r="Z70" s="7">
        <v>0</v>
      </c>
      <c r="AA70" s="7">
        <v>1</v>
      </c>
      <c r="AB70" s="7">
        <v>0</v>
      </c>
      <c r="AC70" s="7">
        <v>0</v>
      </c>
      <c r="AD70" s="7">
        <v>0</v>
      </c>
      <c r="AE70" s="7">
        <v>0</v>
      </c>
      <c r="AF70" s="7">
        <v>0</v>
      </c>
      <c r="AG70" s="7">
        <v>0</v>
      </c>
      <c r="AH70" s="7">
        <v>0</v>
      </c>
      <c r="AI70" s="7">
        <v>0</v>
      </c>
      <c r="AJ70" s="7">
        <v>0</v>
      </c>
      <c r="AK70" s="7">
        <v>0</v>
      </c>
      <c r="AL70" s="8">
        <f t="shared" si="10"/>
        <v>90.615767943147091</v>
      </c>
      <c r="AN70" s="17">
        <v>26</v>
      </c>
      <c r="AO70" s="17">
        <v>78.607675002066259</v>
      </c>
      <c r="AP70" s="17">
        <v>-5.3645128911090438</v>
      </c>
      <c r="AQ70" s="17">
        <v>-1.6305214153489209</v>
      </c>
      <c r="AY70" s="1">
        <v>26</v>
      </c>
      <c r="AZ70" s="7">
        <f t="shared" si="49"/>
        <v>9</v>
      </c>
      <c r="BA70" s="52">
        <f t="shared" si="50"/>
        <v>7.172557172557173E-2</v>
      </c>
      <c r="BB70" s="52">
        <f t="shared" si="51"/>
        <v>-1.4630593361844002</v>
      </c>
      <c r="BC70" s="43"/>
      <c r="BD70" s="1">
        <v>26</v>
      </c>
      <c r="BE70" s="46">
        <f t="shared" si="54"/>
        <v>-5.3645128911090438</v>
      </c>
      <c r="BF70" s="46">
        <f t="shared" si="55"/>
        <v>1.9463776417518375</v>
      </c>
      <c r="BG70" s="46">
        <f t="shared" si="55"/>
        <v>-0.13109154549815116</v>
      </c>
      <c r="BH70" s="46">
        <f t="shared" si="55"/>
        <v>0.73544458511709365</v>
      </c>
      <c r="BI70" s="46">
        <f t="shared" si="55"/>
        <v>-2.5794888852605169</v>
      </c>
      <c r="BJ70" s="46">
        <f t="shared" si="55"/>
        <v>3.5159221498098034</v>
      </c>
      <c r="BK70" s="46">
        <f t="shared" si="55"/>
        <v>2.6589395557307753</v>
      </c>
      <c r="BL70" s="46">
        <f t="shared" si="55"/>
        <v>1.6100922492096057</v>
      </c>
      <c r="BM70" s="46">
        <f t="shared" si="55"/>
        <v>2.2828915508776824</v>
      </c>
      <c r="BN70" s="46">
        <f t="shared" si="55"/>
        <v>1.7259622841549636</v>
      </c>
      <c r="BO70" s="46">
        <f t="shared" si="55"/>
        <v>-3.1888763041986365</v>
      </c>
      <c r="BP70" s="46">
        <f t="shared" si="55"/>
        <v>5.1011754911098564</v>
      </c>
      <c r="BQ70" s="46">
        <f t="shared" si="55"/>
        <v>0.77622914675713162</v>
      </c>
      <c r="BR70" s="1">
        <v>26</v>
      </c>
      <c r="BS70" s="60">
        <f t="shared" si="52"/>
        <v>28.777998558875463</v>
      </c>
      <c r="BT70" s="60">
        <f t="shared" si="52"/>
        <v>-10.44136795014404</v>
      </c>
      <c r="BU70" s="60">
        <f t="shared" si="52"/>
        <v>0.70324228574042158</v>
      </c>
      <c r="BV70" s="60">
        <f t="shared" si="52"/>
        <v>-3.945301957556838</v>
      </c>
      <c r="BW70" s="60">
        <f t="shared" si="52"/>
        <v>13.837701377452804</v>
      </c>
      <c r="BX70" s="60">
        <f t="shared" si="52"/>
        <v>-18.86120969679045</v>
      </c>
      <c r="BY70" s="60">
        <f t="shared" si="52"/>
        <v>-14.263915523397406</v>
      </c>
      <c r="BZ70" s="60">
        <f t="shared" si="52"/>
        <v>-8.6373606267595608</v>
      </c>
      <c r="CA70" s="60">
        <f t="shared" si="52"/>
        <v>-12.246601153687141</v>
      </c>
      <c r="CB70" s="60">
        <f t="shared" si="52"/>
        <v>-9.2589469229171915</v>
      </c>
      <c r="CC70" s="60">
        <f t="shared" ref="CB70:CE133" si="79">($BE70-$BS$172)*(BO70-$BS$172)</f>
        <v>17.106768042026033</v>
      </c>
      <c r="CD70" s="60">
        <f t="shared" si="79"/>
        <v>-27.365321681868323</v>
      </c>
      <c r="CE70" s="60">
        <f t="shared" si="79"/>
        <v>-4.1640912642330541</v>
      </c>
    </row>
    <row r="71" spans="1:83">
      <c r="A71" s="2">
        <v>42826</v>
      </c>
      <c r="B71" s="8">
        <f>'WA Sch. 1-2'!B72</f>
        <v>547.15</v>
      </c>
      <c r="C71" s="8">
        <f>'WA Sch. 1-2'!C72</f>
        <v>299373.1225</v>
      </c>
      <c r="D71" s="8">
        <f>'WA Sch. 1-2'!D72</f>
        <v>0.375</v>
      </c>
      <c r="E71" s="8">
        <f>'WA Sch. 1-2'!E72</f>
        <v>561.5</v>
      </c>
      <c r="F71" s="8">
        <f t="shared" si="3"/>
        <v>315282.25</v>
      </c>
      <c r="G71" s="8">
        <f>'WA Sch. 1-2'!G72</f>
        <v>0</v>
      </c>
      <c r="H71" s="8">
        <f t="shared" si="42"/>
        <v>-14.350000000000023</v>
      </c>
      <c r="I71" s="8">
        <f t="shared" si="42"/>
        <v>-15909.127500000002</v>
      </c>
      <c r="J71" s="8">
        <f t="shared" si="42"/>
        <v>0.375</v>
      </c>
      <c r="K71" s="9">
        <v>79990</v>
      </c>
      <c r="L71" s="9">
        <v>5679504.8890000004</v>
      </c>
      <c r="M71" s="9">
        <v>-872992</v>
      </c>
      <c r="N71" s="9">
        <f t="shared" si="5"/>
        <v>4806512.8890000004</v>
      </c>
      <c r="O71" s="9">
        <f t="shared" si="6"/>
        <v>60.088922227778475</v>
      </c>
      <c r="P71" s="8">
        <f t="shared" si="7"/>
        <v>-1.350418696117035</v>
      </c>
      <c r="Q71" s="8">
        <f t="shared" si="8"/>
        <v>58.738503531661443</v>
      </c>
      <c r="R71" s="9">
        <f t="shared" si="2"/>
        <v>4698492.897497599</v>
      </c>
      <c r="S71" s="21"/>
      <c r="U71" s="2">
        <v>43191</v>
      </c>
      <c r="V71" s="8">
        <f t="shared" ref="V71:W71" si="80">E83</f>
        <v>548.5</v>
      </c>
      <c r="W71" s="8">
        <f t="shared" si="80"/>
        <v>300852.25</v>
      </c>
      <c r="X71" s="7">
        <v>64</v>
      </c>
      <c r="Y71" s="7">
        <v>0</v>
      </c>
      <c r="Z71" s="7">
        <v>0</v>
      </c>
      <c r="AA71" s="7">
        <v>0</v>
      </c>
      <c r="AB71" s="7">
        <v>1</v>
      </c>
      <c r="AC71" s="7">
        <v>0</v>
      </c>
      <c r="AD71" s="7">
        <v>0</v>
      </c>
      <c r="AE71" s="7">
        <v>0</v>
      </c>
      <c r="AF71" s="7">
        <v>0</v>
      </c>
      <c r="AG71" s="7">
        <v>0</v>
      </c>
      <c r="AH71" s="7">
        <v>0</v>
      </c>
      <c r="AI71" s="7">
        <v>0</v>
      </c>
      <c r="AJ71" s="7">
        <v>0</v>
      </c>
      <c r="AK71" s="7">
        <v>0</v>
      </c>
      <c r="AL71" s="8">
        <f t="shared" si="10"/>
        <v>61.357967670297732</v>
      </c>
      <c r="AN71" s="17">
        <v>27</v>
      </c>
      <c r="AO71" s="17">
        <v>67.147394262694803</v>
      </c>
      <c r="AP71" s="17">
        <v>-0.58356086614014657</v>
      </c>
      <c r="AQ71" s="17">
        <v>-0.17737090183492166</v>
      </c>
      <c r="AY71" s="1">
        <v>27</v>
      </c>
      <c r="AZ71" s="7">
        <f t="shared" si="49"/>
        <v>52</v>
      </c>
      <c r="BA71" s="52">
        <f t="shared" si="50"/>
        <v>0.42931392931392931</v>
      </c>
      <c r="BB71" s="52">
        <f t="shared" si="51"/>
        <v>-0.17812111651651327</v>
      </c>
      <c r="BC71" s="43"/>
      <c r="BD71" s="1">
        <v>27</v>
      </c>
      <c r="BE71" s="46">
        <f t="shared" si="54"/>
        <v>-0.58356086614014657</v>
      </c>
      <c r="BF71" s="46">
        <f t="shared" si="55"/>
        <v>-5.3645128911090438</v>
      </c>
      <c r="BG71" s="46">
        <f t="shared" si="55"/>
        <v>1.9463776417518375</v>
      </c>
      <c r="BH71" s="46">
        <f t="shared" si="55"/>
        <v>-0.13109154549815116</v>
      </c>
      <c r="BI71" s="46">
        <f t="shared" si="55"/>
        <v>0.73544458511709365</v>
      </c>
      <c r="BJ71" s="46">
        <f t="shared" si="55"/>
        <v>-2.5794888852605169</v>
      </c>
      <c r="BK71" s="46">
        <f t="shared" si="55"/>
        <v>3.5159221498098034</v>
      </c>
      <c r="BL71" s="46">
        <f t="shared" si="55"/>
        <v>2.6589395557307753</v>
      </c>
      <c r="BM71" s="46">
        <f t="shared" si="55"/>
        <v>1.6100922492096057</v>
      </c>
      <c r="BN71" s="46">
        <f t="shared" si="55"/>
        <v>2.2828915508776824</v>
      </c>
      <c r="BO71" s="46">
        <f t="shared" si="55"/>
        <v>1.7259622841549636</v>
      </c>
      <c r="BP71" s="46">
        <f t="shared" si="55"/>
        <v>-3.1888763041986365</v>
      </c>
      <c r="BQ71" s="46">
        <f t="shared" si="55"/>
        <v>5.1011754911098564</v>
      </c>
      <c r="BR71" s="1">
        <v>27</v>
      </c>
      <c r="BS71" s="60">
        <f t="shared" ref="BS71:CA99" si="81">($BE71-$BS$172)*(BE71-$BS$172)</f>
        <v>0.34054328449027665</v>
      </c>
      <c r="BT71" s="60">
        <f t="shared" si="81"/>
        <v>3.1305197891557719</v>
      </c>
      <c r="BU71" s="60">
        <f t="shared" si="81"/>
        <v>-1.1358298224565633</v>
      </c>
      <c r="BV71" s="60">
        <f t="shared" si="81"/>
        <v>7.6499895834575185E-2</v>
      </c>
      <c r="BW71" s="60">
        <f t="shared" si="81"/>
        <v>-0.42917667908901697</v>
      </c>
      <c r="BX71" s="60">
        <f t="shared" si="81"/>
        <v>1.5052887680816132</v>
      </c>
      <c r="BY71" s="60">
        <f t="shared" si="81"/>
        <v>-2.0517545750244319</v>
      </c>
      <c r="BZ71" s="60">
        <f t="shared" si="81"/>
        <v>-1.5516530701566162</v>
      </c>
      <c r="CA71" s="60">
        <f t="shared" si="81"/>
        <v>-0.9395868275143282</v>
      </c>
      <c r="CB71" s="60">
        <f t="shared" si="79"/>
        <v>-1.332206170734259</v>
      </c>
      <c r="CC71" s="60">
        <f t="shared" si="79"/>
        <v>-1.0072040454667341</v>
      </c>
      <c r="CD71" s="60">
        <f t="shared" si="79"/>
        <v>1.8609034180920707</v>
      </c>
      <c r="CE71" s="60">
        <f t="shared" si="79"/>
        <v>-2.976846387925105</v>
      </c>
    </row>
    <row r="72" spans="1:83">
      <c r="A72" s="2">
        <v>42856</v>
      </c>
      <c r="B72" s="8">
        <f>'WA Sch. 1-2'!B73</f>
        <v>290.02499999999998</v>
      </c>
      <c r="C72" s="8">
        <f>'WA Sch. 1-2'!C73</f>
        <v>84114.500624999986</v>
      </c>
      <c r="D72" s="8">
        <f>'WA Sch. 1-2'!D73</f>
        <v>14.95</v>
      </c>
      <c r="E72" s="8">
        <f>'WA Sch. 1-2'!E73</f>
        <v>278.5</v>
      </c>
      <c r="F72" s="8">
        <f t="shared" si="3"/>
        <v>77562.25</v>
      </c>
      <c r="G72" s="8">
        <f>'WA Sch. 1-2'!G73</f>
        <v>29.5</v>
      </c>
      <c r="H72" s="8">
        <f t="shared" si="42"/>
        <v>11.524999999999977</v>
      </c>
      <c r="I72" s="8">
        <f t="shared" si="42"/>
        <v>6552.250624999986</v>
      </c>
      <c r="J72" s="8">
        <f t="shared" si="42"/>
        <v>-14.55</v>
      </c>
      <c r="K72" s="9">
        <v>79918</v>
      </c>
      <c r="L72" s="9">
        <v>3844909.2750000004</v>
      </c>
      <c r="M72" s="9">
        <v>-1231876</v>
      </c>
      <c r="N72" s="9">
        <f t="shared" si="5"/>
        <v>2613033.2750000004</v>
      </c>
      <c r="O72" s="9">
        <f t="shared" si="6"/>
        <v>32.696429778022477</v>
      </c>
      <c r="P72" s="8">
        <f t="shared" si="7"/>
        <v>0.9786752740930087</v>
      </c>
      <c r="Q72" s="8">
        <f t="shared" si="8"/>
        <v>33.675105052115484</v>
      </c>
      <c r="R72" s="9">
        <f t="shared" ref="R72:R127" si="82">Q72*K72</f>
        <v>2691247.0455549653</v>
      </c>
      <c r="S72" s="21"/>
      <c r="U72" s="2">
        <v>43221</v>
      </c>
      <c r="V72" s="8">
        <f t="shared" ref="V72:W72" si="83">E84</f>
        <v>129</v>
      </c>
      <c r="W72" s="8">
        <f t="shared" si="83"/>
        <v>16641</v>
      </c>
      <c r="X72" s="7">
        <v>65</v>
      </c>
      <c r="Y72" s="7">
        <v>0</v>
      </c>
      <c r="Z72" s="7">
        <v>0</v>
      </c>
      <c r="AA72" s="7">
        <v>0</v>
      </c>
      <c r="AB72" s="7">
        <v>0</v>
      </c>
      <c r="AC72" s="7">
        <v>1</v>
      </c>
      <c r="AD72" s="7">
        <v>0</v>
      </c>
      <c r="AE72" s="7">
        <v>0</v>
      </c>
      <c r="AF72" s="7">
        <v>0</v>
      </c>
      <c r="AG72" s="7">
        <v>0</v>
      </c>
      <c r="AH72" s="7">
        <v>0</v>
      </c>
      <c r="AI72" s="7">
        <v>0</v>
      </c>
      <c r="AJ72" s="7">
        <v>0</v>
      </c>
      <c r="AK72" s="7">
        <v>0</v>
      </c>
      <c r="AL72" s="8">
        <f t="shared" si="10"/>
        <v>19.039186271275426</v>
      </c>
      <c r="AN72" s="17">
        <v>28</v>
      </c>
      <c r="AO72" s="17">
        <v>53.198983153333025</v>
      </c>
      <c r="AP72" s="17">
        <v>-5.8214501135528565</v>
      </c>
      <c r="AQ72" s="17">
        <v>-1.7694055865286573</v>
      </c>
      <c r="AY72" s="1">
        <v>28</v>
      </c>
      <c r="AZ72" s="7">
        <f t="shared" si="49"/>
        <v>7</v>
      </c>
      <c r="BA72" s="52">
        <f t="shared" si="50"/>
        <v>5.5093555093555097E-2</v>
      </c>
      <c r="BB72" s="52">
        <f t="shared" si="51"/>
        <v>-1.5973526977611858</v>
      </c>
      <c r="BC72" s="43"/>
      <c r="BD72" s="1">
        <v>28</v>
      </c>
      <c r="BE72" s="46">
        <f t="shared" si="54"/>
        <v>-5.8214501135528565</v>
      </c>
      <c r="BF72" s="46">
        <f t="shared" si="55"/>
        <v>-0.58356086614014657</v>
      </c>
      <c r="BG72" s="46">
        <f t="shared" si="55"/>
        <v>-5.3645128911090438</v>
      </c>
      <c r="BH72" s="46">
        <f t="shared" si="55"/>
        <v>1.9463776417518375</v>
      </c>
      <c r="BI72" s="46">
        <f t="shared" si="55"/>
        <v>-0.13109154549815116</v>
      </c>
      <c r="BJ72" s="46">
        <f t="shared" si="55"/>
        <v>0.73544458511709365</v>
      </c>
      <c r="BK72" s="46">
        <f t="shared" si="55"/>
        <v>-2.5794888852605169</v>
      </c>
      <c r="BL72" s="46">
        <f t="shared" si="55"/>
        <v>3.5159221498098034</v>
      </c>
      <c r="BM72" s="46">
        <f t="shared" si="55"/>
        <v>2.6589395557307753</v>
      </c>
      <c r="BN72" s="46">
        <f t="shared" si="55"/>
        <v>1.6100922492096057</v>
      </c>
      <c r="BO72" s="46">
        <f t="shared" si="55"/>
        <v>2.2828915508776824</v>
      </c>
      <c r="BP72" s="46">
        <f t="shared" si="55"/>
        <v>1.7259622841549636</v>
      </c>
      <c r="BQ72" s="46">
        <f t="shared" si="55"/>
        <v>-3.1888763041986365</v>
      </c>
      <c r="BR72" s="1">
        <v>28</v>
      </c>
      <c r="BS72" s="60">
        <f t="shared" si="81"/>
        <v>33.889281424584951</v>
      </c>
      <c r="BT72" s="60">
        <f t="shared" si="81"/>
        <v>3.3971704704567713</v>
      </c>
      <c r="BU72" s="60">
        <f t="shared" si="81"/>
        <v>31.229244179102874</v>
      </c>
      <c r="BV72" s="60">
        <f t="shared" si="81"/>
        <v>-11.330740343592847</v>
      </c>
      <c r="BW72" s="60">
        <f t="shared" si="81"/>
        <v>0.76314289242622857</v>
      </c>
      <c r="BX72" s="60">
        <f t="shared" si="81"/>
        <v>-4.2813539635415694</v>
      </c>
      <c r="BY72" s="60">
        <f t="shared" si="81"/>
        <v>15.016365864008446</v>
      </c>
      <c r="BZ72" s="60">
        <f t="shared" si="81"/>
        <v>-20.467765398253206</v>
      </c>
      <c r="CA72" s="60">
        <f t="shared" si="81"/>
        <v>-15.478883978638997</v>
      </c>
      <c r="CB72" s="60">
        <f t="shared" si="79"/>
        <v>-9.3730717069916931</v>
      </c>
      <c r="CC72" s="60">
        <f t="shared" si="79"/>
        <v>-13.289739278085621</v>
      </c>
      <c r="CD72" s="60">
        <f t="shared" si="79"/>
        <v>-10.047603335081725</v>
      </c>
      <c r="CE72" s="60">
        <f t="shared" si="79"/>
        <v>18.563884323183466</v>
      </c>
    </row>
    <row r="73" spans="1:83">
      <c r="A73" s="2">
        <v>42887</v>
      </c>
      <c r="B73" s="8">
        <f>'WA Sch. 1-2'!B74</f>
        <v>126.95</v>
      </c>
      <c r="C73" s="8">
        <f>'WA Sch. 1-2'!C74</f>
        <v>16116.302500000002</v>
      </c>
      <c r="D73" s="8">
        <f>'WA Sch. 1-2'!D74</f>
        <v>68</v>
      </c>
      <c r="E73" s="8">
        <f>'WA Sch. 1-2'!E74</f>
        <v>70.5</v>
      </c>
      <c r="F73" s="8">
        <f t="shared" ref="F73:F127" si="84">E73^2</f>
        <v>4970.25</v>
      </c>
      <c r="G73" s="8">
        <f>'WA Sch. 1-2'!G74</f>
        <v>76.5</v>
      </c>
      <c r="H73" s="8">
        <f t="shared" ref="H73:J104" si="85">B73-E73</f>
        <v>56.45</v>
      </c>
      <c r="I73" s="8">
        <f t="shared" si="85"/>
        <v>11146.052500000002</v>
      </c>
      <c r="J73" s="8">
        <f t="shared" si="85"/>
        <v>-8.5</v>
      </c>
      <c r="K73" s="9">
        <v>80006</v>
      </c>
      <c r="L73" s="9">
        <v>1793759.8530000001</v>
      </c>
      <c r="M73" s="9">
        <v>-560786</v>
      </c>
      <c r="N73" s="9">
        <f t="shared" ref="N73:N127" si="86">L73+M73</f>
        <v>1232973.8530000001</v>
      </c>
      <c r="O73" s="9">
        <f t="shared" ref="O73:O127" si="87">N73/K73</f>
        <v>15.411017336199787</v>
      </c>
      <c r="P73" s="8">
        <f t="shared" ref="P73:P127" si="88">$B$3*H73+$B$4*I73</f>
        <v>4.4372589906536177</v>
      </c>
      <c r="Q73" s="8">
        <f t="shared" ref="Q73:Q127" si="89">P73+O73</f>
        <v>19.848276326853405</v>
      </c>
      <c r="R73" s="9">
        <f t="shared" si="82"/>
        <v>1587981.1958062334</v>
      </c>
      <c r="S73" s="21"/>
      <c r="U73" s="2">
        <v>43252</v>
      </c>
      <c r="V73" s="8">
        <f t="shared" ref="V73:W73" si="90">E85</f>
        <v>108</v>
      </c>
      <c r="W73" s="8">
        <f t="shared" si="90"/>
        <v>11664</v>
      </c>
      <c r="X73" s="7">
        <v>66</v>
      </c>
      <c r="Y73" s="7">
        <v>0</v>
      </c>
      <c r="Z73" s="7">
        <v>0</v>
      </c>
      <c r="AA73" s="7">
        <v>0</v>
      </c>
      <c r="AB73" s="7">
        <v>0</v>
      </c>
      <c r="AC73" s="7">
        <v>0</v>
      </c>
      <c r="AD73" s="7">
        <v>1</v>
      </c>
      <c r="AE73" s="7">
        <v>0</v>
      </c>
      <c r="AF73" s="7">
        <v>0</v>
      </c>
      <c r="AG73" s="7">
        <v>0</v>
      </c>
      <c r="AH73" s="7">
        <v>0</v>
      </c>
      <c r="AI73" s="7">
        <v>0</v>
      </c>
      <c r="AJ73" s="7">
        <v>0</v>
      </c>
      <c r="AK73" s="7">
        <v>0</v>
      </c>
      <c r="AL73" s="8">
        <f t="shared" ref="AL73:AL127" si="91">O85</f>
        <v>17.377226742682929</v>
      </c>
      <c r="AN73" s="17">
        <v>29</v>
      </c>
      <c r="AO73" s="17">
        <v>19.400174086725642</v>
      </c>
      <c r="AP73" s="17">
        <v>1.8405066830586208</v>
      </c>
      <c r="AQ73" s="17">
        <v>0.55941436300649383</v>
      </c>
      <c r="AY73" s="1">
        <v>29</v>
      </c>
      <c r="AZ73" s="7">
        <f t="shared" si="49"/>
        <v>91</v>
      </c>
      <c r="BA73" s="52">
        <f t="shared" si="50"/>
        <v>0.75363825363825365</v>
      </c>
      <c r="BB73" s="52">
        <f t="shared" si="51"/>
        <v>0.68598353263417977</v>
      </c>
      <c r="BC73" s="43"/>
      <c r="BD73" s="1">
        <v>29</v>
      </c>
      <c r="BE73" s="46">
        <f t="shared" si="54"/>
        <v>1.8405066830586208</v>
      </c>
      <c r="BF73" s="46">
        <f t="shared" si="55"/>
        <v>-5.8214501135528565</v>
      </c>
      <c r="BG73" s="46">
        <f t="shared" si="55"/>
        <v>-0.58356086614014657</v>
      </c>
      <c r="BH73" s="46">
        <f t="shared" si="55"/>
        <v>-5.3645128911090438</v>
      </c>
      <c r="BI73" s="46">
        <f t="shared" si="55"/>
        <v>1.9463776417518375</v>
      </c>
      <c r="BJ73" s="46">
        <f t="shared" si="55"/>
        <v>-0.13109154549815116</v>
      </c>
      <c r="BK73" s="46">
        <f t="shared" si="55"/>
        <v>0.73544458511709365</v>
      </c>
      <c r="BL73" s="46">
        <f t="shared" si="55"/>
        <v>-2.5794888852605169</v>
      </c>
      <c r="BM73" s="46">
        <f t="shared" si="55"/>
        <v>3.5159221498098034</v>
      </c>
      <c r="BN73" s="46">
        <f t="shared" si="55"/>
        <v>2.6589395557307753</v>
      </c>
      <c r="BO73" s="46">
        <f t="shared" ref="BO73:BQ136" si="92">BN72</f>
        <v>1.6100922492096057</v>
      </c>
      <c r="BP73" s="46">
        <f t="shared" si="92"/>
        <v>2.2828915508776824</v>
      </c>
      <c r="BQ73" s="46">
        <f t="shared" si="92"/>
        <v>1.7259622841549636</v>
      </c>
      <c r="BR73" s="1">
        <v>29</v>
      </c>
      <c r="BS73" s="60">
        <f t="shared" si="81"/>
        <v>3.3874648503833247</v>
      </c>
      <c r="BT73" s="60">
        <f t="shared" si="81"/>
        <v>-10.714417839086266</v>
      </c>
      <c r="BU73" s="60">
        <f t="shared" si="81"/>
        <v>-1.0740476741024585</v>
      </c>
      <c r="BV73" s="60">
        <f t="shared" si="81"/>
        <v>-9.8734218274402004</v>
      </c>
      <c r="BW73" s="60">
        <f t="shared" si="81"/>
        <v>3.5823210574000095</v>
      </c>
      <c r="BX73" s="60">
        <f t="shared" si="81"/>
        <v>-0.24127486558188707</v>
      </c>
      <c r="BY73" s="60">
        <f t="shared" si="81"/>
        <v>1.3535906739272003</v>
      </c>
      <c r="BZ73" s="60">
        <f t="shared" si="81"/>
        <v>-4.7475665321973892</v>
      </c>
      <c r="CA73" s="60">
        <f t="shared" si="81"/>
        <v>6.4710782138385987</v>
      </c>
      <c r="CB73" s="60">
        <f t="shared" si="79"/>
        <v>4.8937960221712631</v>
      </c>
      <c r="CC73" s="60">
        <f t="shared" si="79"/>
        <v>2.9633855450110516</v>
      </c>
      <c r="CD73" s="60">
        <f t="shared" si="79"/>
        <v>4.2016771560882971</v>
      </c>
      <c r="CE73" s="60">
        <f t="shared" si="79"/>
        <v>3.1766451186942146</v>
      </c>
    </row>
    <row r="74" spans="1:83">
      <c r="A74" s="2">
        <v>42917</v>
      </c>
      <c r="B74" s="8">
        <f>'WA Sch. 1-2'!B75</f>
        <v>14.1</v>
      </c>
      <c r="C74" s="8">
        <f>'WA Sch. 1-2'!C75</f>
        <v>198.81</v>
      </c>
      <c r="D74" s="8">
        <f>'WA Sch. 1-2'!D75</f>
        <v>240.05</v>
      </c>
      <c r="E74" s="8">
        <f>'WA Sch. 1-2'!E75</f>
        <v>0</v>
      </c>
      <c r="F74" s="8">
        <f t="shared" si="84"/>
        <v>0</v>
      </c>
      <c r="G74" s="8">
        <f>'WA Sch. 1-2'!G75</f>
        <v>289</v>
      </c>
      <c r="H74" s="8">
        <f t="shared" si="85"/>
        <v>14.1</v>
      </c>
      <c r="I74" s="8">
        <f t="shared" si="85"/>
        <v>198.81</v>
      </c>
      <c r="J74" s="8">
        <f t="shared" si="85"/>
        <v>-48.949999999999989</v>
      </c>
      <c r="K74" s="9">
        <v>80110</v>
      </c>
      <c r="L74" s="9">
        <v>1149414.5899999999</v>
      </c>
      <c r="M74" s="9">
        <v>-61612</v>
      </c>
      <c r="N74" s="9">
        <f t="shared" si="86"/>
        <v>1087802.5899999999</v>
      </c>
      <c r="O74" s="9">
        <f t="shared" si="87"/>
        <v>13.578861440519285</v>
      </c>
      <c r="P74" s="8">
        <f t="shared" si="88"/>
        <v>1.0643539286657135</v>
      </c>
      <c r="Q74" s="8">
        <f t="shared" si="89"/>
        <v>14.643215369184999</v>
      </c>
      <c r="R74" s="9">
        <f t="shared" si="82"/>
        <v>1173067.9832254103</v>
      </c>
      <c r="S74" s="21"/>
      <c r="U74" s="2">
        <v>43282</v>
      </c>
      <c r="V74" s="8">
        <f t="shared" ref="V74:W74" si="93">E86</f>
        <v>15.5</v>
      </c>
      <c r="W74" s="8">
        <f t="shared" si="93"/>
        <v>240.25</v>
      </c>
      <c r="X74" s="7">
        <v>67</v>
      </c>
      <c r="Y74" s="7">
        <v>0</v>
      </c>
      <c r="Z74" s="7">
        <v>0</v>
      </c>
      <c r="AA74" s="7">
        <v>0</v>
      </c>
      <c r="AB74" s="7">
        <v>0</v>
      </c>
      <c r="AC74" s="7">
        <v>0</v>
      </c>
      <c r="AD74" s="7">
        <v>0</v>
      </c>
      <c r="AE74" s="7">
        <v>1</v>
      </c>
      <c r="AF74" s="7">
        <v>0</v>
      </c>
      <c r="AG74" s="7">
        <v>0</v>
      </c>
      <c r="AH74" s="7">
        <v>0</v>
      </c>
      <c r="AI74" s="7">
        <v>0</v>
      </c>
      <c r="AJ74" s="7">
        <v>0</v>
      </c>
      <c r="AK74" s="7">
        <v>0</v>
      </c>
      <c r="AL74" s="8">
        <f t="shared" si="91"/>
        <v>14.827213988607456</v>
      </c>
      <c r="AN74" s="17">
        <v>30</v>
      </c>
      <c r="AO74" s="17">
        <v>10.139222291349142</v>
      </c>
      <c r="AP74" s="17">
        <v>2.7375927988969604</v>
      </c>
      <c r="AQ74" s="17">
        <v>0.83207996247049243</v>
      </c>
      <c r="AY74" s="1">
        <v>30</v>
      </c>
      <c r="AZ74" s="7">
        <f t="shared" si="49"/>
        <v>102</v>
      </c>
      <c r="BA74" s="52">
        <f t="shared" si="50"/>
        <v>0.84511434511434513</v>
      </c>
      <c r="BB74" s="52">
        <f t="shared" si="51"/>
        <v>1.0157020117051774</v>
      </c>
      <c r="BC74" s="43"/>
      <c r="BD74" s="1">
        <v>30</v>
      </c>
      <c r="BE74" s="46">
        <f t="shared" si="54"/>
        <v>2.7375927988969604</v>
      </c>
      <c r="BF74" s="46">
        <f t="shared" ref="BF74:BN102" si="94">BE73</f>
        <v>1.8405066830586208</v>
      </c>
      <c r="BG74" s="46">
        <f t="shared" si="94"/>
        <v>-5.8214501135528565</v>
      </c>
      <c r="BH74" s="46">
        <f t="shared" si="94"/>
        <v>-0.58356086614014657</v>
      </c>
      <c r="BI74" s="46">
        <f t="shared" si="94"/>
        <v>-5.3645128911090438</v>
      </c>
      <c r="BJ74" s="46">
        <f t="shared" si="94"/>
        <v>1.9463776417518375</v>
      </c>
      <c r="BK74" s="46">
        <f t="shared" si="94"/>
        <v>-0.13109154549815116</v>
      </c>
      <c r="BL74" s="46">
        <f t="shared" si="94"/>
        <v>0.73544458511709365</v>
      </c>
      <c r="BM74" s="46">
        <f t="shared" si="94"/>
        <v>-2.5794888852605169</v>
      </c>
      <c r="BN74" s="46">
        <f t="shared" si="94"/>
        <v>3.5159221498098034</v>
      </c>
      <c r="BO74" s="46">
        <f t="shared" si="92"/>
        <v>2.6589395557307753</v>
      </c>
      <c r="BP74" s="46">
        <f t="shared" si="92"/>
        <v>1.6100922492096057</v>
      </c>
      <c r="BQ74" s="46">
        <f t="shared" si="92"/>
        <v>2.2828915508776824</v>
      </c>
      <c r="BR74" s="1">
        <v>30</v>
      </c>
      <c r="BS74" s="60">
        <f t="shared" si="81"/>
        <v>7.4944143325723109</v>
      </c>
      <c r="BT74" s="60">
        <f t="shared" si="81"/>
        <v>5.0385578418628585</v>
      </c>
      <c r="BU74" s="60">
        <f t="shared" si="81"/>
        <v>-15.936759910000088</v>
      </c>
      <c r="BV74" s="60">
        <f t="shared" si="81"/>
        <v>-1.5975520248634094</v>
      </c>
      <c r="BW74" s="60">
        <f t="shared" si="81"/>
        <v>-14.685851860289944</v>
      </c>
      <c r="BX74" s="60">
        <f t="shared" si="81"/>
        <v>5.3283894159937226</v>
      </c>
      <c r="BY74" s="60">
        <f t="shared" si="81"/>
        <v>-0.35887527095209815</v>
      </c>
      <c r="BZ74" s="60">
        <f t="shared" si="81"/>
        <v>2.0133478002042033</v>
      </c>
      <c r="CA74" s="60">
        <f t="shared" si="81"/>
        <v>-7.0615901971239436</v>
      </c>
      <c r="CB74" s="60">
        <f t="shared" si="79"/>
        <v>9.6251631588014295</v>
      </c>
      <c r="CC74" s="60">
        <f t="shared" si="79"/>
        <v>7.2790937804706743</v>
      </c>
      <c r="CD74" s="60">
        <f t="shared" si="79"/>
        <v>4.4077769469958827</v>
      </c>
      <c r="CE74" s="60">
        <f t="shared" si="79"/>
        <v>6.2496274703452901</v>
      </c>
    </row>
    <row r="75" spans="1:83">
      <c r="A75" s="2">
        <v>42948</v>
      </c>
      <c r="B75" s="8">
        <f>'WA Sch. 1-2'!B76</f>
        <v>19.350000000000001</v>
      </c>
      <c r="C75" s="8">
        <f>'WA Sch. 1-2'!C76</f>
        <v>374.42250000000007</v>
      </c>
      <c r="D75" s="8">
        <f>'WA Sch. 1-2'!D76</f>
        <v>204.95</v>
      </c>
      <c r="E75" s="8">
        <f>'WA Sch. 1-2'!E76</f>
        <v>3.5</v>
      </c>
      <c r="F75" s="8">
        <f t="shared" si="84"/>
        <v>12.25</v>
      </c>
      <c r="G75" s="8">
        <f>'WA Sch. 1-2'!G76</f>
        <v>268.5</v>
      </c>
      <c r="H75" s="8">
        <f t="shared" si="85"/>
        <v>15.850000000000001</v>
      </c>
      <c r="I75" s="8">
        <f t="shared" si="85"/>
        <v>362.17250000000007</v>
      </c>
      <c r="J75" s="8">
        <f t="shared" si="85"/>
        <v>-63.550000000000011</v>
      </c>
      <c r="K75" s="9">
        <v>80321</v>
      </c>
      <c r="L75" s="9">
        <v>942412.3899999999</v>
      </c>
      <c r="M75" s="9">
        <v>43850</v>
      </c>
      <c r="N75" s="9">
        <f t="shared" si="86"/>
        <v>986262.3899999999</v>
      </c>
      <c r="O75" s="9">
        <f t="shared" si="87"/>
        <v>12.279010345986727</v>
      </c>
      <c r="P75" s="8">
        <f t="shared" si="88"/>
        <v>1.1988138507530746</v>
      </c>
      <c r="Q75" s="8">
        <f t="shared" si="89"/>
        <v>13.477824196739801</v>
      </c>
      <c r="R75" s="9">
        <f t="shared" si="82"/>
        <v>1082552.3173063376</v>
      </c>
      <c r="S75" s="21"/>
      <c r="U75" s="2">
        <v>43313</v>
      </c>
      <c r="V75" s="8">
        <f t="shared" ref="V75:W75" si="95">E87</f>
        <v>25.5</v>
      </c>
      <c r="W75" s="8">
        <f t="shared" si="95"/>
        <v>650.25</v>
      </c>
      <c r="X75" s="7">
        <v>68</v>
      </c>
      <c r="Y75" s="7">
        <v>0</v>
      </c>
      <c r="Z75" s="7">
        <v>0</v>
      </c>
      <c r="AA75" s="7">
        <v>0</v>
      </c>
      <c r="AB75" s="7">
        <v>0</v>
      </c>
      <c r="AC75" s="7">
        <v>0</v>
      </c>
      <c r="AD75" s="7">
        <v>0</v>
      </c>
      <c r="AE75" s="7">
        <v>0</v>
      </c>
      <c r="AF75" s="7">
        <v>1</v>
      </c>
      <c r="AG75" s="7">
        <v>0</v>
      </c>
      <c r="AH75" s="7">
        <v>0</v>
      </c>
      <c r="AI75" s="7">
        <v>0</v>
      </c>
      <c r="AJ75" s="7">
        <v>0</v>
      </c>
      <c r="AK75" s="7">
        <v>0</v>
      </c>
      <c r="AL75" s="8">
        <f t="shared" si="91"/>
        <v>12.4556723967574</v>
      </c>
      <c r="AN75" s="17">
        <v>31</v>
      </c>
      <c r="AO75" s="17">
        <v>12.129348119763637</v>
      </c>
      <c r="AP75" s="17">
        <v>0.78521254499849036</v>
      </c>
      <c r="AQ75" s="17">
        <v>0.23866209219901419</v>
      </c>
      <c r="AY75" s="1">
        <v>31</v>
      </c>
      <c r="AZ75" s="7">
        <f t="shared" si="49"/>
        <v>78</v>
      </c>
      <c r="BA75" s="52">
        <f t="shared" si="50"/>
        <v>0.64553014553014554</v>
      </c>
      <c r="BB75" s="52">
        <f t="shared" si="51"/>
        <v>0.3732804719655104</v>
      </c>
      <c r="BC75" s="43"/>
      <c r="BD75" s="1">
        <v>31</v>
      </c>
      <c r="BE75" s="46">
        <f t="shared" si="54"/>
        <v>0.78521254499849036</v>
      </c>
      <c r="BF75" s="46">
        <f t="shared" si="94"/>
        <v>2.7375927988969604</v>
      </c>
      <c r="BG75" s="46">
        <f t="shared" si="94"/>
        <v>1.8405066830586208</v>
      </c>
      <c r="BH75" s="46">
        <f t="shared" si="94"/>
        <v>-5.8214501135528565</v>
      </c>
      <c r="BI75" s="46">
        <f t="shared" si="94"/>
        <v>-0.58356086614014657</v>
      </c>
      <c r="BJ75" s="46">
        <f t="shared" si="94"/>
        <v>-5.3645128911090438</v>
      </c>
      <c r="BK75" s="46">
        <f t="shared" si="94"/>
        <v>1.9463776417518375</v>
      </c>
      <c r="BL75" s="46">
        <f t="shared" si="94"/>
        <v>-0.13109154549815116</v>
      </c>
      <c r="BM75" s="46">
        <f t="shared" si="94"/>
        <v>0.73544458511709365</v>
      </c>
      <c r="BN75" s="46">
        <f t="shared" si="94"/>
        <v>-2.5794888852605169</v>
      </c>
      <c r="BO75" s="46">
        <f t="shared" si="92"/>
        <v>3.5159221498098034</v>
      </c>
      <c r="BP75" s="46">
        <f t="shared" si="92"/>
        <v>2.6589395557307753</v>
      </c>
      <c r="BQ75" s="46">
        <f t="shared" si="92"/>
        <v>1.6100922492096057</v>
      </c>
      <c r="BR75" s="1">
        <v>31</v>
      </c>
      <c r="BS75" s="60">
        <f t="shared" si="81"/>
        <v>0.61655874082295425</v>
      </c>
      <c r="BT75" s="60">
        <f t="shared" si="81"/>
        <v>2.1495922087913057</v>
      </c>
      <c r="BU75" s="60">
        <f t="shared" si="81"/>
        <v>1.4451889366911026</v>
      </c>
      <c r="BV75" s="60">
        <f t="shared" si="81"/>
        <v>-4.5710756592444222</v>
      </c>
      <c r="BW75" s="60">
        <f t="shared" si="81"/>
        <v>-0.45821931286343454</v>
      </c>
      <c r="BX75" s="60">
        <f t="shared" si="81"/>
        <v>-4.2122828199047904</v>
      </c>
      <c r="BY75" s="60">
        <f t="shared" si="81"/>
        <v>1.5283201416080299</v>
      </c>
      <c r="BZ75" s="60">
        <f t="shared" si="81"/>
        <v>-0.10293472606841032</v>
      </c>
      <c r="CA75" s="60">
        <f t="shared" si="81"/>
        <v>0.57748031438510161</v>
      </c>
      <c r="CB75" s="60">
        <f t="shared" si="79"/>
        <v>-2.0254470323906704</v>
      </c>
      <c r="CC75" s="60">
        <f t="shared" si="79"/>
        <v>2.7607461792685766</v>
      </c>
      <c r="CD75" s="60">
        <f t="shared" si="79"/>
        <v>2.0878326955524034</v>
      </c>
      <c r="CE75" s="60">
        <f t="shared" si="79"/>
        <v>1.2642646326841389</v>
      </c>
    </row>
    <row r="76" spans="1:83">
      <c r="A76" s="2">
        <v>42979</v>
      </c>
      <c r="B76" s="8">
        <f>'WA Sch. 1-2'!B77</f>
        <v>152.32499999999999</v>
      </c>
      <c r="C76" s="8">
        <f>'WA Sch. 1-2'!C77</f>
        <v>23202.905624999996</v>
      </c>
      <c r="D76" s="8">
        <f>'WA Sch. 1-2'!D77</f>
        <v>43.875</v>
      </c>
      <c r="E76" s="8">
        <f>'WA Sch. 1-2'!E77</f>
        <v>171.5</v>
      </c>
      <c r="F76" s="8">
        <f t="shared" si="84"/>
        <v>29412.25</v>
      </c>
      <c r="G76" s="8">
        <f>'WA Sch. 1-2'!G77</f>
        <v>83</v>
      </c>
      <c r="H76" s="8">
        <f t="shared" si="85"/>
        <v>-19.175000000000011</v>
      </c>
      <c r="I76" s="8">
        <f t="shared" si="85"/>
        <v>-6209.3443750000042</v>
      </c>
      <c r="J76" s="8">
        <f t="shared" si="85"/>
        <v>-39.125</v>
      </c>
      <c r="K76" s="9">
        <v>80518</v>
      </c>
      <c r="L76" s="9">
        <v>1107232.541</v>
      </c>
      <c r="M76" s="9">
        <v>338124</v>
      </c>
      <c r="N76" s="9">
        <f t="shared" si="86"/>
        <v>1445356.541</v>
      </c>
      <c r="O76" s="9">
        <f t="shared" si="87"/>
        <v>17.95072581286172</v>
      </c>
      <c r="P76" s="8">
        <f t="shared" si="88"/>
        <v>-1.5484756818308427</v>
      </c>
      <c r="Q76" s="8">
        <f t="shared" si="89"/>
        <v>16.402250131030875</v>
      </c>
      <c r="R76" s="9">
        <f t="shared" si="82"/>
        <v>1320676.376050344</v>
      </c>
      <c r="S76" s="21"/>
      <c r="U76" s="2">
        <v>43344</v>
      </c>
      <c r="V76" s="8">
        <f t="shared" ref="V76:W76" si="96">E88</f>
        <v>175.5</v>
      </c>
      <c r="W76" s="8">
        <f t="shared" si="96"/>
        <v>30800.25</v>
      </c>
      <c r="X76" s="7">
        <v>69</v>
      </c>
      <c r="Y76" s="7">
        <v>0</v>
      </c>
      <c r="Z76" s="7">
        <v>0</v>
      </c>
      <c r="AA76" s="7">
        <v>0</v>
      </c>
      <c r="AB76" s="7">
        <v>0</v>
      </c>
      <c r="AC76" s="7">
        <v>0</v>
      </c>
      <c r="AD76" s="7">
        <v>0</v>
      </c>
      <c r="AE76" s="7">
        <v>0</v>
      </c>
      <c r="AF76" s="7">
        <v>0</v>
      </c>
      <c r="AG76" s="7">
        <v>1</v>
      </c>
      <c r="AH76" s="7">
        <v>0</v>
      </c>
      <c r="AI76" s="7">
        <v>0</v>
      </c>
      <c r="AJ76" s="7">
        <v>0</v>
      </c>
      <c r="AK76" s="7">
        <v>0</v>
      </c>
      <c r="AL76" s="8">
        <f t="shared" si="91"/>
        <v>20.252704115547136</v>
      </c>
      <c r="AN76" s="17">
        <v>32</v>
      </c>
      <c r="AO76" s="17">
        <v>11.379114944886753</v>
      </c>
      <c r="AP76" s="17">
        <v>0.73265391241601918</v>
      </c>
      <c r="AQ76" s="17">
        <v>0.22268711409257555</v>
      </c>
      <c r="AY76" s="1">
        <v>32</v>
      </c>
      <c r="AZ76" s="7">
        <f t="shared" si="49"/>
        <v>73</v>
      </c>
      <c r="BA76" s="52">
        <f t="shared" si="50"/>
        <v>0.60395010395010396</v>
      </c>
      <c r="BB76" s="52">
        <f t="shared" si="51"/>
        <v>0.26358490404097262</v>
      </c>
      <c r="BC76" s="43"/>
      <c r="BD76" s="1">
        <v>32</v>
      </c>
      <c r="BE76" s="46">
        <f t="shared" si="54"/>
        <v>0.73265391241601918</v>
      </c>
      <c r="BF76" s="46">
        <f t="shared" si="94"/>
        <v>0.78521254499849036</v>
      </c>
      <c r="BG76" s="46">
        <f t="shared" si="94"/>
        <v>2.7375927988969604</v>
      </c>
      <c r="BH76" s="46">
        <f t="shared" si="94"/>
        <v>1.8405066830586208</v>
      </c>
      <c r="BI76" s="46">
        <f t="shared" si="94"/>
        <v>-5.8214501135528565</v>
      </c>
      <c r="BJ76" s="46">
        <f t="shared" si="94"/>
        <v>-0.58356086614014657</v>
      </c>
      <c r="BK76" s="46">
        <f t="shared" si="94"/>
        <v>-5.3645128911090438</v>
      </c>
      <c r="BL76" s="46">
        <f t="shared" si="94"/>
        <v>1.9463776417518375</v>
      </c>
      <c r="BM76" s="46">
        <f t="shared" si="94"/>
        <v>-0.13109154549815116</v>
      </c>
      <c r="BN76" s="46">
        <f t="shared" si="94"/>
        <v>0.73544458511709365</v>
      </c>
      <c r="BO76" s="46">
        <f t="shared" si="92"/>
        <v>-2.5794888852605169</v>
      </c>
      <c r="BP76" s="46">
        <f t="shared" si="92"/>
        <v>3.5159221498098034</v>
      </c>
      <c r="BQ76" s="46">
        <f t="shared" si="92"/>
        <v>2.6589395557307753</v>
      </c>
      <c r="BR76" s="1">
        <v>32</v>
      </c>
      <c r="BS76" s="60">
        <f t="shared" si="81"/>
        <v>0.53678175537845141</v>
      </c>
      <c r="BT76" s="60">
        <f t="shared" si="81"/>
        <v>0.57528904317123331</v>
      </c>
      <c r="BU76" s="60">
        <f t="shared" si="81"/>
        <v>2.0057080747136635</v>
      </c>
      <c r="BV76" s="60">
        <f t="shared" si="81"/>
        <v>1.3484544221706436</v>
      </c>
      <c r="BW76" s="60">
        <f t="shared" si="81"/>
        <v>-4.2651082016290109</v>
      </c>
      <c r="BX76" s="60">
        <f t="shared" si="81"/>
        <v>-0.42754815171046417</v>
      </c>
      <c r="BY76" s="60">
        <f t="shared" si="81"/>
        <v>-3.930331357877058</v>
      </c>
      <c r="BZ76" s="60">
        <f t="shared" si="81"/>
        <v>1.42602119426846</v>
      </c>
      <c r="CA76" s="60">
        <f t="shared" si="81"/>
        <v>-9.6044733693902956E-2</v>
      </c>
      <c r="CB76" s="60">
        <f t="shared" si="79"/>
        <v>0.53882635265116607</v>
      </c>
      <c r="CC76" s="60">
        <f t="shared" si="79"/>
        <v>-1.8898726238196928</v>
      </c>
      <c r="CD76" s="60">
        <f t="shared" si="79"/>
        <v>2.5759541188081529</v>
      </c>
      <c r="CE76" s="60">
        <f t="shared" si="79"/>
        <v>1.9480824683837521</v>
      </c>
    </row>
    <row r="77" spans="1:83">
      <c r="A77" s="2">
        <v>43009</v>
      </c>
      <c r="B77" s="8">
        <f>'WA Sch. 1-2'!B78</f>
        <v>510.4</v>
      </c>
      <c r="C77" s="8">
        <f>'WA Sch. 1-2'!C78</f>
        <v>260508.15999999997</v>
      </c>
      <c r="D77" s="8">
        <f>'WA Sch. 1-2'!D78</f>
        <v>0.65</v>
      </c>
      <c r="E77" s="8">
        <f>'WA Sch. 1-2'!E78</f>
        <v>570.5</v>
      </c>
      <c r="F77" s="8">
        <f t="shared" si="84"/>
        <v>325470.25</v>
      </c>
      <c r="G77" s="8">
        <f>'WA Sch. 1-2'!G78</f>
        <v>0</v>
      </c>
      <c r="H77" s="8">
        <f t="shared" si="85"/>
        <v>-60.100000000000023</v>
      </c>
      <c r="I77" s="8">
        <f t="shared" si="85"/>
        <v>-64962.090000000026</v>
      </c>
      <c r="J77" s="8">
        <f t="shared" si="85"/>
        <v>0.65</v>
      </c>
      <c r="K77" s="9">
        <v>80839</v>
      </c>
      <c r="L77" s="9">
        <v>2768833.7508700001</v>
      </c>
      <c r="M77" s="9">
        <v>2025710</v>
      </c>
      <c r="N77" s="9">
        <f t="shared" si="86"/>
        <v>4794543.7508700006</v>
      </c>
      <c r="O77" s="9">
        <f t="shared" si="87"/>
        <v>59.309785510335367</v>
      </c>
      <c r="P77" s="8">
        <f t="shared" si="88"/>
        <v>-5.6273894810887146</v>
      </c>
      <c r="Q77" s="8">
        <f t="shared" si="89"/>
        <v>53.682396029246654</v>
      </c>
      <c r="R77" s="9">
        <f t="shared" si="82"/>
        <v>4339631.2126082703</v>
      </c>
      <c r="S77" s="21"/>
      <c r="U77" s="2">
        <v>43374</v>
      </c>
      <c r="V77" s="8">
        <f t="shared" ref="V77:W77" si="97">E89</f>
        <v>522.5</v>
      </c>
      <c r="W77" s="8">
        <f t="shared" si="97"/>
        <v>273006.25</v>
      </c>
      <c r="X77" s="7">
        <v>70</v>
      </c>
      <c r="Y77" s="7">
        <v>0</v>
      </c>
      <c r="Z77" s="7">
        <v>0</v>
      </c>
      <c r="AA77" s="7">
        <v>0</v>
      </c>
      <c r="AB77" s="7">
        <v>0</v>
      </c>
      <c r="AC77" s="7">
        <v>0</v>
      </c>
      <c r="AD77" s="7">
        <v>0</v>
      </c>
      <c r="AE77" s="7">
        <v>0</v>
      </c>
      <c r="AF77" s="7">
        <v>0</v>
      </c>
      <c r="AG77" s="7">
        <v>0</v>
      </c>
      <c r="AH77" s="7">
        <v>1</v>
      </c>
      <c r="AI77" s="7">
        <v>0</v>
      </c>
      <c r="AJ77" s="7">
        <v>0</v>
      </c>
      <c r="AK77" s="7">
        <v>0</v>
      </c>
      <c r="AL77" s="8">
        <f t="shared" si="91"/>
        <v>54.949489386850949</v>
      </c>
      <c r="AN77" s="17">
        <v>33</v>
      </c>
      <c r="AO77" s="17">
        <v>20.900078133657821</v>
      </c>
      <c r="AP77" s="17">
        <v>-1.0389816226331767</v>
      </c>
      <c r="AQ77" s="17">
        <v>-0.31579414948654105</v>
      </c>
      <c r="AY77" s="1">
        <v>33</v>
      </c>
      <c r="AZ77" s="7">
        <f t="shared" si="49"/>
        <v>39</v>
      </c>
      <c r="BA77" s="52">
        <f t="shared" si="50"/>
        <v>0.3212058212058212</v>
      </c>
      <c r="BB77" s="52">
        <f t="shared" si="51"/>
        <v>-0.46432956872668901</v>
      </c>
      <c r="BC77" s="43"/>
      <c r="BD77" s="1">
        <v>33</v>
      </c>
      <c r="BE77" s="46">
        <f t="shared" si="54"/>
        <v>-1.0389816226331767</v>
      </c>
      <c r="BF77" s="46">
        <f t="shared" si="94"/>
        <v>0.73265391241601918</v>
      </c>
      <c r="BG77" s="46">
        <f t="shared" si="94"/>
        <v>0.78521254499849036</v>
      </c>
      <c r="BH77" s="46">
        <f t="shared" si="94"/>
        <v>2.7375927988969604</v>
      </c>
      <c r="BI77" s="46">
        <f t="shared" si="94"/>
        <v>1.8405066830586208</v>
      </c>
      <c r="BJ77" s="46">
        <f t="shared" si="94"/>
        <v>-5.8214501135528565</v>
      </c>
      <c r="BK77" s="46">
        <f t="shared" si="94"/>
        <v>-0.58356086614014657</v>
      </c>
      <c r="BL77" s="46">
        <f t="shared" si="94"/>
        <v>-5.3645128911090438</v>
      </c>
      <c r="BM77" s="46">
        <f t="shared" si="94"/>
        <v>1.9463776417518375</v>
      </c>
      <c r="BN77" s="46">
        <f t="shared" si="94"/>
        <v>-0.13109154549815116</v>
      </c>
      <c r="BO77" s="46">
        <f t="shared" si="92"/>
        <v>0.73544458511709365</v>
      </c>
      <c r="BP77" s="46">
        <f t="shared" si="92"/>
        <v>-2.5794888852605169</v>
      </c>
      <c r="BQ77" s="46">
        <f t="shared" si="92"/>
        <v>3.5159221498098034</v>
      </c>
      <c r="BR77" s="1">
        <v>33</v>
      </c>
      <c r="BS77" s="60">
        <f t="shared" si="81"/>
        <v>1.0794828121695377</v>
      </c>
      <c r="BT77" s="60">
        <f t="shared" si="81"/>
        <v>-0.76121395075053078</v>
      </c>
      <c r="BU77" s="60">
        <f t="shared" si="81"/>
        <v>-0.81582140411444937</v>
      </c>
      <c r="BV77" s="60">
        <f t="shared" si="81"/>
        <v>-2.8443086083069198</v>
      </c>
      <c r="BW77" s="60">
        <f t="shared" si="81"/>
        <v>-1.9122526200314782</v>
      </c>
      <c r="BX77" s="60">
        <f t="shared" si="81"/>
        <v>6.0483796850574647</v>
      </c>
      <c r="BY77" s="60">
        <f t="shared" si="81"/>
        <v>0.60630901560756523</v>
      </c>
      <c r="BZ77" s="60">
        <f t="shared" si="81"/>
        <v>5.5736303082412801</v>
      </c>
      <c r="CA77" s="60">
        <f t="shared" si="81"/>
        <v>-2.02225060048429</v>
      </c>
      <c r="CB77" s="60">
        <f t="shared" si="79"/>
        <v>0.13620170665519876</v>
      </c>
      <c r="CC77" s="60">
        <f t="shared" si="79"/>
        <v>-0.76411340840173136</v>
      </c>
      <c r="CD77" s="60">
        <f t="shared" si="79"/>
        <v>2.680041547572336</v>
      </c>
      <c r="CE77" s="60">
        <f t="shared" si="79"/>
        <v>-3.6529785002613986</v>
      </c>
    </row>
    <row r="78" spans="1:83">
      <c r="A78" s="2">
        <v>43040</v>
      </c>
      <c r="B78" s="8">
        <f>'WA Sch. 1-2'!B79</f>
        <v>874.97500000000002</v>
      </c>
      <c r="C78" s="8">
        <f>'WA Sch. 1-2'!C79</f>
        <v>765581.25062499999</v>
      </c>
      <c r="D78" s="8">
        <f>'WA Sch. 1-2'!D79</f>
        <v>0</v>
      </c>
      <c r="E78" s="8">
        <f>'WA Sch. 1-2'!E79</f>
        <v>818.5</v>
      </c>
      <c r="F78" s="8">
        <f t="shared" si="84"/>
        <v>669942.25</v>
      </c>
      <c r="G78" s="8">
        <f>'WA Sch. 1-2'!G79</f>
        <v>0</v>
      </c>
      <c r="H78" s="8">
        <f t="shared" si="85"/>
        <v>56.475000000000023</v>
      </c>
      <c r="I78" s="8">
        <f t="shared" si="85"/>
        <v>95639.000624999986</v>
      </c>
      <c r="J78" s="8">
        <f t="shared" si="85"/>
        <v>0</v>
      </c>
      <c r="K78" s="9">
        <v>81246</v>
      </c>
      <c r="L78" s="9">
        <v>6000271.6373800002</v>
      </c>
      <c r="M78" s="9">
        <v>1456989</v>
      </c>
      <c r="N78" s="9">
        <f t="shared" si="86"/>
        <v>7457260.6373800002</v>
      </c>
      <c r="O78" s="9">
        <f t="shared" si="87"/>
        <v>91.78618808778279</v>
      </c>
      <c r="P78" s="8">
        <f t="shared" si="88"/>
        <v>5.8764765661380327</v>
      </c>
      <c r="Q78" s="8">
        <f t="shared" si="89"/>
        <v>97.662664653920828</v>
      </c>
      <c r="R78" s="9">
        <f t="shared" si="82"/>
        <v>7934700.8524724515</v>
      </c>
      <c r="S78" s="21"/>
      <c r="U78" s="2">
        <v>43405</v>
      </c>
      <c r="V78" s="8">
        <f t="shared" ref="V78:W78" si="98">E90</f>
        <v>841.5</v>
      </c>
      <c r="W78" s="8">
        <f t="shared" si="98"/>
        <v>708122.25</v>
      </c>
      <c r="X78" s="7">
        <v>71</v>
      </c>
      <c r="Y78" s="7">
        <v>0</v>
      </c>
      <c r="Z78" s="7">
        <v>0</v>
      </c>
      <c r="AA78" s="7">
        <v>0</v>
      </c>
      <c r="AB78" s="7">
        <v>0</v>
      </c>
      <c r="AC78" s="7">
        <v>0</v>
      </c>
      <c r="AD78" s="7">
        <v>0</v>
      </c>
      <c r="AE78" s="7">
        <v>0</v>
      </c>
      <c r="AF78" s="7">
        <v>0</v>
      </c>
      <c r="AG78" s="7">
        <v>0</v>
      </c>
      <c r="AH78" s="7">
        <v>0</v>
      </c>
      <c r="AI78" s="7">
        <v>1</v>
      </c>
      <c r="AJ78" s="7">
        <v>0</v>
      </c>
      <c r="AK78" s="7">
        <v>0</v>
      </c>
      <c r="AL78" s="8">
        <f t="shared" si="91"/>
        <v>92.864098183086881</v>
      </c>
      <c r="AN78" s="17">
        <v>34</v>
      </c>
      <c r="AO78" s="17">
        <v>34.782894355391036</v>
      </c>
      <c r="AP78" s="17">
        <v>-2.7169257571391796</v>
      </c>
      <c r="AQ78" s="17">
        <v>-0.82579830095490137</v>
      </c>
      <c r="AY78" s="1">
        <v>34</v>
      </c>
      <c r="AZ78" s="7">
        <f t="shared" si="49"/>
        <v>21</v>
      </c>
      <c r="BA78" s="52">
        <f t="shared" si="50"/>
        <v>0.17151767151767153</v>
      </c>
      <c r="BB78" s="52">
        <f t="shared" si="51"/>
        <v>-0.94818488013239854</v>
      </c>
      <c r="BC78" s="43"/>
      <c r="BD78" s="1">
        <v>34</v>
      </c>
      <c r="BE78" s="46">
        <f t="shared" si="54"/>
        <v>-2.7169257571391796</v>
      </c>
      <c r="BF78" s="46">
        <f t="shared" si="94"/>
        <v>-1.0389816226331767</v>
      </c>
      <c r="BG78" s="46">
        <f t="shared" si="94"/>
        <v>0.73265391241601918</v>
      </c>
      <c r="BH78" s="46">
        <f t="shared" si="94"/>
        <v>0.78521254499849036</v>
      </c>
      <c r="BI78" s="46">
        <f t="shared" si="94"/>
        <v>2.7375927988969604</v>
      </c>
      <c r="BJ78" s="46">
        <f t="shared" si="94"/>
        <v>1.8405066830586208</v>
      </c>
      <c r="BK78" s="46">
        <f t="shared" si="94"/>
        <v>-5.8214501135528565</v>
      </c>
      <c r="BL78" s="46">
        <f t="shared" si="94"/>
        <v>-0.58356086614014657</v>
      </c>
      <c r="BM78" s="46">
        <f t="shared" si="94"/>
        <v>-5.3645128911090438</v>
      </c>
      <c r="BN78" s="46">
        <f t="shared" si="94"/>
        <v>1.9463776417518375</v>
      </c>
      <c r="BO78" s="46">
        <f t="shared" si="92"/>
        <v>-0.13109154549815116</v>
      </c>
      <c r="BP78" s="46">
        <f t="shared" si="92"/>
        <v>0.73544458511709365</v>
      </c>
      <c r="BQ78" s="46">
        <f t="shared" si="92"/>
        <v>-2.5794888852605169</v>
      </c>
      <c r="BR78" s="1">
        <v>34</v>
      </c>
      <c r="BS78" s="60">
        <f t="shared" si="81"/>
        <v>7.3816855698064856</v>
      </c>
      <c r="BT78" s="60">
        <f t="shared" si="81"/>
        <v>2.8228359317264617</v>
      </c>
      <c r="BU78" s="60">
        <f t="shared" si="81"/>
        <v>-1.9905662857118096</v>
      </c>
      <c r="BV78" s="60">
        <f t="shared" si="81"/>
        <v>-2.133364188335142</v>
      </c>
      <c r="BW78" s="60">
        <f t="shared" si="81"/>
        <v>-7.4378363878818909</v>
      </c>
      <c r="BX78" s="60">
        <f t="shared" si="81"/>
        <v>-5.0005200133887344</v>
      </c>
      <c r="BY78" s="60">
        <f t="shared" si="81"/>
        <v>15.81644775741284</v>
      </c>
      <c r="BZ78" s="60">
        <f t="shared" si="81"/>
        <v>1.5854915480747225</v>
      </c>
      <c r="CA78" s="60">
        <f t="shared" si="81"/>
        <v>14.574983248359596</v>
      </c>
      <c r="CB78" s="60">
        <f t="shared" si="79"/>
        <v>-5.2881635479953566</v>
      </c>
      <c r="CC78" s="60">
        <f t="shared" si="79"/>
        <v>0.35616599650720387</v>
      </c>
      <c r="CD78" s="60">
        <f t="shared" si="79"/>
        <v>-1.9981483362531041</v>
      </c>
      <c r="CE78" s="60">
        <f t="shared" si="79"/>
        <v>7.0082797926187048</v>
      </c>
    </row>
    <row r="79" spans="1:83">
      <c r="A79" s="2">
        <v>43070</v>
      </c>
      <c r="B79" s="8">
        <f>'WA Sch. 1-2'!B80</f>
        <v>1138.7249999999999</v>
      </c>
      <c r="C79" s="8">
        <f>'WA Sch. 1-2'!C80</f>
        <v>1296694.6256249999</v>
      </c>
      <c r="D79" s="8">
        <f>'WA Sch. 1-2'!D80</f>
        <v>0</v>
      </c>
      <c r="E79" s="8">
        <f>'WA Sch. 1-2'!E80</f>
        <v>1186.5</v>
      </c>
      <c r="F79" s="8">
        <f t="shared" si="84"/>
        <v>1407782.25</v>
      </c>
      <c r="G79" s="8">
        <f>'WA Sch. 1-2'!G80</f>
        <v>0</v>
      </c>
      <c r="H79" s="8">
        <f t="shared" si="85"/>
        <v>-47.775000000000091</v>
      </c>
      <c r="I79" s="8">
        <f t="shared" si="85"/>
        <v>-111087.62437500013</v>
      </c>
      <c r="J79" s="8">
        <f t="shared" si="85"/>
        <v>0</v>
      </c>
      <c r="K79" s="9">
        <v>81396</v>
      </c>
      <c r="L79" s="9">
        <v>8852004.3590699993</v>
      </c>
      <c r="M79" s="9">
        <v>2013159</v>
      </c>
      <c r="N79" s="9">
        <f t="shared" si="86"/>
        <v>10865163.359069999</v>
      </c>
      <c r="O79" s="9">
        <f t="shared" si="87"/>
        <v>133.48522481534718</v>
      </c>
      <c r="P79" s="8">
        <f t="shared" si="88"/>
        <v>-5.484635777875063</v>
      </c>
      <c r="Q79" s="8">
        <f t="shared" si="89"/>
        <v>128.00058903747211</v>
      </c>
      <c r="R79" s="9">
        <f t="shared" si="82"/>
        <v>10418735.94529408</v>
      </c>
      <c r="S79" s="21"/>
      <c r="U79" s="2">
        <v>43435</v>
      </c>
      <c r="V79" s="8">
        <f t="shared" ref="V79:W79" si="99">E91</f>
        <v>1029.5</v>
      </c>
      <c r="W79" s="8">
        <f t="shared" si="99"/>
        <v>1059870.25</v>
      </c>
      <c r="X79" s="7">
        <v>72</v>
      </c>
      <c r="Y79" s="7">
        <v>0</v>
      </c>
      <c r="Z79" s="7">
        <v>0</v>
      </c>
      <c r="AA79" s="7">
        <v>0</v>
      </c>
      <c r="AB79" s="7">
        <v>0</v>
      </c>
      <c r="AC79" s="7">
        <v>0</v>
      </c>
      <c r="AD79" s="7">
        <v>0</v>
      </c>
      <c r="AE79" s="7">
        <v>0</v>
      </c>
      <c r="AF79" s="7">
        <v>0</v>
      </c>
      <c r="AG79" s="7">
        <v>0</v>
      </c>
      <c r="AH79" s="7">
        <v>0</v>
      </c>
      <c r="AI79" s="7">
        <v>0</v>
      </c>
      <c r="AJ79" s="7">
        <v>0</v>
      </c>
      <c r="AK79" s="7">
        <v>0</v>
      </c>
      <c r="AL79" s="8">
        <f t="shared" si="91"/>
        <v>121.26160106466432</v>
      </c>
      <c r="AN79" s="17">
        <v>35</v>
      </c>
      <c r="AO79" s="17">
        <v>100.19378353451611</v>
      </c>
      <c r="AP79" s="17">
        <v>-6.6225744603918315</v>
      </c>
      <c r="AQ79" s="17">
        <v>-2.0129040048180977</v>
      </c>
      <c r="AY79" s="1">
        <v>35</v>
      </c>
      <c r="AZ79" s="7">
        <f t="shared" si="49"/>
        <v>4</v>
      </c>
      <c r="BA79" s="52">
        <f t="shared" si="50"/>
        <v>3.0145530145530147E-2</v>
      </c>
      <c r="BB79" s="52">
        <f t="shared" si="51"/>
        <v>-1.8786590672766057</v>
      </c>
      <c r="BC79" s="43"/>
      <c r="BD79" s="1">
        <v>35</v>
      </c>
      <c r="BE79" s="46">
        <f t="shared" si="54"/>
        <v>-6.6225744603918315</v>
      </c>
      <c r="BF79" s="46">
        <f t="shared" si="94"/>
        <v>-2.7169257571391796</v>
      </c>
      <c r="BG79" s="46">
        <f t="shared" si="94"/>
        <v>-1.0389816226331767</v>
      </c>
      <c r="BH79" s="46">
        <f t="shared" si="94"/>
        <v>0.73265391241601918</v>
      </c>
      <c r="BI79" s="46">
        <f t="shared" si="94"/>
        <v>0.78521254499849036</v>
      </c>
      <c r="BJ79" s="46">
        <f t="shared" si="94"/>
        <v>2.7375927988969604</v>
      </c>
      <c r="BK79" s="46">
        <f t="shared" si="94"/>
        <v>1.8405066830586208</v>
      </c>
      <c r="BL79" s="46">
        <f t="shared" si="94"/>
        <v>-5.8214501135528565</v>
      </c>
      <c r="BM79" s="46">
        <f t="shared" si="94"/>
        <v>-0.58356086614014657</v>
      </c>
      <c r="BN79" s="46">
        <f t="shared" si="94"/>
        <v>-5.3645128911090438</v>
      </c>
      <c r="BO79" s="46">
        <f t="shared" si="92"/>
        <v>1.9463776417518375</v>
      </c>
      <c r="BP79" s="46">
        <f t="shared" si="92"/>
        <v>-0.13109154549815116</v>
      </c>
      <c r="BQ79" s="46">
        <f t="shared" si="92"/>
        <v>0.73544458511709365</v>
      </c>
      <c r="BR79" s="1">
        <v>35</v>
      </c>
      <c r="BS79" s="60">
        <f t="shared" si="81"/>
        <v>43.858492483434595</v>
      </c>
      <c r="BT79" s="60">
        <f t="shared" si="81"/>
        <v>17.993043130010982</v>
      </c>
      <c r="BU79" s="60">
        <f t="shared" si="81"/>
        <v>6.8807331588671934</v>
      </c>
      <c r="BV79" s="60">
        <f t="shared" si="81"/>
        <v>-4.8520550886722873</v>
      </c>
      <c r="BW79" s="60">
        <f t="shared" si="81"/>
        <v>-5.2001285464860807</v>
      </c>
      <c r="BX79" s="60">
        <f t="shared" si="81"/>
        <v>-18.129912152927471</v>
      </c>
      <c r="BY79" s="60">
        <f t="shared" si="81"/>
        <v>-12.188892553404346</v>
      </c>
      <c r="BZ79" s="60">
        <f t="shared" si="81"/>
        <v>38.552986844460683</v>
      </c>
      <c r="CA79" s="60">
        <f t="shared" si="81"/>
        <v>3.8646752881841091</v>
      </c>
      <c r="CB79" s="60">
        <f t="shared" si="79"/>
        <v>35.526886065101891</v>
      </c>
      <c r="CC79" s="60">
        <f t="shared" si="79"/>
        <v>-12.890030860543245</v>
      </c>
      <c r="CD79" s="60">
        <f t="shared" si="79"/>
        <v>0.8681635211895733</v>
      </c>
      <c r="CE79" s="60">
        <f t="shared" si="79"/>
        <v>-4.8705365264297358</v>
      </c>
    </row>
    <row r="80" spans="1:83">
      <c r="A80" s="2">
        <v>43101</v>
      </c>
      <c r="B80" s="8">
        <f>'WA Sch. 1-2'!B81</f>
        <v>1095.1500000000001</v>
      </c>
      <c r="C80" s="8">
        <f>'WA Sch. 1-2'!C81</f>
        <v>1199353.5225000002</v>
      </c>
      <c r="D80" s="8">
        <f>'WA Sch. 1-2'!D81</f>
        <v>0</v>
      </c>
      <c r="E80" s="8">
        <f>'WA Sch. 1-2'!E81</f>
        <v>970.5</v>
      </c>
      <c r="F80" s="8">
        <f t="shared" si="84"/>
        <v>941870.25</v>
      </c>
      <c r="G80" s="8">
        <f>'WA Sch. 1-2'!G81</f>
        <v>0</v>
      </c>
      <c r="H80" s="8">
        <f t="shared" si="85"/>
        <v>124.65000000000009</v>
      </c>
      <c r="I80" s="8">
        <f t="shared" si="85"/>
        <v>257483.2725000002</v>
      </c>
      <c r="J80" s="8">
        <f t="shared" si="85"/>
        <v>0</v>
      </c>
      <c r="K80" s="9">
        <v>81658</v>
      </c>
      <c r="L80" s="9">
        <v>10885792.05267</v>
      </c>
      <c r="M80" s="9">
        <v>-2065208</v>
      </c>
      <c r="N80" s="9">
        <f t="shared" si="86"/>
        <v>8820584.0526700001</v>
      </c>
      <c r="O80" s="9">
        <f t="shared" si="87"/>
        <v>108.01861486529182</v>
      </c>
      <c r="P80" s="8">
        <f t="shared" si="88"/>
        <v>13.759573008221013</v>
      </c>
      <c r="Q80" s="8">
        <f t="shared" si="89"/>
        <v>121.77818787351283</v>
      </c>
      <c r="R80" s="9">
        <f t="shared" si="82"/>
        <v>9944163.2653753106</v>
      </c>
      <c r="S80" s="21"/>
      <c r="U80" s="2">
        <v>43466</v>
      </c>
      <c r="V80" s="8">
        <f t="shared" ref="V80:W80" si="100">E92</f>
        <v>1057.5</v>
      </c>
      <c r="W80" s="8">
        <f t="shared" si="100"/>
        <v>1118306.25</v>
      </c>
      <c r="X80" s="7">
        <v>73</v>
      </c>
      <c r="Y80" s="7">
        <v>1</v>
      </c>
      <c r="Z80" s="7">
        <v>0</v>
      </c>
      <c r="AA80" s="7">
        <v>0</v>
      </c>
      <c r="AB80" s="7">
        <v>0</v>
      </c>
      <c r="AC80" s="7">
        <v>0</v>
      </c>
      <c r="AD80" s="7">
        <v>0</v>
      </c>
      <c r="AE80" s="7">
        <v>0</v>
      </c>
      <c r="AF80" s="7">
        <v>0</v>
      </c>
      <c r="AG80" s="7">
        <v>0</v>
      </c>
      <c r="AH80" s="7">
        <v>0</v>
      </c>
      <c r="AI80" s="7">
        <v>0</v>
      </c>
      <c r="AJ80" s="7">
        <v>0</v>
      </c>
      <c r="AK80" s="7">
        <v>0</v>
      </c>
      <c r="AL80" s="8">
        <f t="shared" si="91"/>
        <v>116.4969201301614</v>
      </c>
      <c r="AN80" s="17">
        <v>36</v>
      </c>
      <c r="AO80" s="17">
        <v>117.94910818104994</v>
      </c>
      <c r="AP80" s="17">
        <v>0.26596171762903964</v>
      </c>
      <c r="AQ80" s="17">
        <v>8.0837959579863922E-2</v>
      </c>
      <c r="AY80" s="1">
        <v>36</v>
      </c>
      <c r="AZ80" s="7">
        <f t="shared" si="49"/>
        <v>66</v>
      </c>
      <c r="BA80" s="52">
        <f t="shared" si="50"/>
        <v>0.54573804573804574</v>
      </c>
      <c r="BB80" s="52">
        <f t="shared" si="51"/>
        <v>0.11490060124967313</v>
      </c>
      <c r="BC80" s="43"/>
      <c r="BD80" s="1">
        <v>36</v>
      </c>
      <c r="BE80" s="46">
        <f t="shared" si="54"/>
        <v>0.26596171762903964</v>
      </c>
      <c r="BF80" s="46">
        <f t="shared" si="94"/>
        <v>-6.6225744603918315</v>
      </c>
      <c r="BG80" s="46">
        <f t="shared" si="94"/>
        <v>-2.7169257571391796</v>
      </c>
      <c r="BH80" s="46">
        <f t="shared" si="94"/>
        <v>-1.0389816226331767</v>
      </c>
      <c r="BI80" s="46">
        <f t="shared" si="94"/>
        <v>0.73265391241601918</v>
      </c>
      <c r="BJ80" s="46">
        <f t="shared" si="94"/>
        <v>0.78521254499849036</v>
      </c>
      <c r="BK80" s="46">
        <f t="shared" si="94"/>
        <v>2.7375927988969604</v>
      </c>
      <c r="BL80" s="46">
        <f t="shared" si="94"/>
        <v>1.8405066830586208</v>
      </c>
      <c r="BM80" s="46">
        <f t="shared" si="94"/>
        <v>-5.8214501135528565</v>
      </c>
      <c r="BN80" s="46">
        <f t="shared" si="94"/>
        <v>-0.58356086614014657</v>
      </c>
      <c r="BO80" s="46">
        <f t="shared" si="92"/>
        <v>-5.3645128911090438</v>
      </c>
      <c r="BP80" s="46">
        <f t="shared" si="92"/>
        <v>1.9463776417518375</v>
      </c>
      <c r="BQ80" s="46">
        <f t="shared" si="92"/>
        <v>-0.13109154549815116</v>
      </c>
      <c r="BR80" s="1">
        <v>36</v>
      </c>
      <c r="BS80" s="60">
        <f t="shared" si="81"/>
        <v>7.073563524417141E-2</v>
      </c>
      <c r="BT80" s="60">
        <f t="shared" si="81"/>
        <v>-1.7613512786118115</v>
      </c>
      <c r="BU80" s="60">
        <f t="shared" si="81"/>
        <v>-0.7225982410392342</v>
      </c>
      <c r="BV80" s="60">
        <f t="shared" si="81"/>
        <v>-0.27632933694050077</v>
      </c>
      <c r="BW80" s="60">
        <f t="shared" si="81"/>
        <v>0.1948578929737674</v>
      </c>
      <c r="BX80" s="60">
        <f t="shared" si="81"/>
        <v>0.20883647717163328</v>
      </c>
      <c r="BY80" s="60">
        <f t="shared" si="81"/>
        <v>0.72809488296342628</v>
      </c>
      <c r="BZ80" s="60">
        <f t="shared" si="81"/>
        <v>0.48950431873392758</v>
      </c>
      <c r="CA80" s="60">
        <f t="shared" si="81"/>
        <v>-1.5482828712921017</v>
      </c>
      <c r="CB80" s="60">
        <f t="shared" si="79"/>
        <v>-0.15520485029971295</v>
      </c>
      <c r="CC80" s="60">
        <f t="shared" si="79"/>
        <v>-1.4267550627623178</v>
      </c>
      <c r="CD80" s="60">
        <f t="shared" si="79"/>
        <v>0.51766194075500505</v>
      </c>
      <c r="CE80" s="60">
        <f t="shared" si="79"/>
        <v>-3.4865332607338151E-2</v>
      </c>
    </row>
    <row r="81" spans="1:83">
      <c r="A81" s="2">
        <v>43132</v>
      </c>
      <c r="B81" s="8">
        <f>'WA Sch. 1-2'!B82</f>
        <v>932.76424999999995</v>
      </c>
      <c r="C81" s="8">
        <f>'WA Sch. 1-2'!C82</f>
        <v>870049.14607806236</v>
      </c>
      <c r="D81" s="8">
        <f>'WA Sch. 1-2'!D82</f>
        <v>0</v>
      </c>
      <c r="E81" s="8">
        <f>'WA Sch. 1-2'!E82</f>
        <v>974</v>
      </c>
      <c r="F81" s="8">
        <f t="shared" si="84"/>
        <v>948676</v>
      </c>
      <c r="G81" s="8">
        <f>'WA Sch. 1-2'!G82</f>
        <v>0</v>
      </c>
      <c r="H81" s="8">
        <f t="shared" si="85"/>
        <v>-41.235750000000053</v>
      </c>
      <c r="I81" s="8">
        <f t="shared" si="85"/>
        <v>-78626.85392193764</v>
      </c>
      <c r="J81" s="8">
        <f t="shared" si="85"/>
        <v>0</v>
      </c>
      <c r="K81" s="9">
        <v>81741</v>
      </c>
      <c r="L81" s="9">
        <v>8515005.8045000006</v>
      </c>
      <c r="M81" s="9">
        <v>706034</v>
      </c>
      <c r="N81" s="9">
        <f t="shared" si="86"/>
        <v>9221039.8045000006</v>
      </c>
      <c r="O81" s="9">
        <f t="shared" si="87"/>
        <v>112.80801316964559</v>
      </c>
      <c r="P81" s="8">
        <f t="shared" si="88"/>
        <v>-4.4403813453040204</v>
      </c>
      <c r="Q81" s="8">
        <f t="shared" si="89"/>
        <v>108.36763182434157</v>
      </c>
      <c r="R81" s="9">
        <f t="shared" si="82"/>
        <v>8858078.592953505</v>
      </c>
      <c r="S81" s="21"/>
      <c r="U81" s="2">
        <v>43497</v>
      </c>
      <c r="V81" s="8">
        <f t="shared" ref="V81:W81" si="101">E93</f>
        <v>1224.5</v>
      </c>
      <c r="W81" s="8">
        <f t="shared" si="101"/>
        <v>1499400.25</v>
      </c>
      <c r="X81" s="7">
        <v>74</v>
      </c>
      <c r="Y81" s="7">
        <v>0</v>
      </c>
      <c r="Z81" s="7">
        <v>1</v>
      </c>
      <c r="AA81" s="7">
        <v>0</v>
      </c>
      <c r="AB81" s="7">
        <v>0</v>
      </c>
      <c r="AC81" s="7">
        <v>0</v>
      </c>
      <c r="AD81" s="7">
        <v>0</v>
      </c>
      <c r="AE81" s="7">
        <v>0</v>
      </c>
      <c r="AF81" s="7">
        <v>0</v>
      </c>
      <c r="AG81" s="7">
        <v>0</v>
      </c>
      <c r="AH81" s="7">
        <v>0</v>
      </c>
      <c r="AI81" s="7">
        <v>0</v>
      </c>
      <c r="AJ81" s="7">
        <v>0</v>
      </c>
      <c r="AK81" s="7">
        <v>0</v>
      </c>
      <c r="AL81" s="8">
        <f t="shared" si="91"/>
        <v>140.4144188723933</v>
      </c>
      <c r="AN81" s="17">
        <v>37</v>
      </c>
      <c r="AO81" s="17">
        <v>115.6993562506056</v>
      </c>
      <c r="AP81" s="17">
        <v>-2.4045504005985663</v>
      </c>
      <c r="AQ81" s="17">
        <v>-0.73085310857576136</v>
      </c>
      <c r="AY81" s="1">
        <v>37</v>
      </c>
      <c r="AZ81" s="7">
        <f t="shared" si="49"/>
        <v>24</v>
      </c>
      <c r="BA81" s="52">
        <f t="shared" si="50"/>
        <v>0.19646569646569648</v>
      </c>
      <c r="BB81" s="52">
        <f t="shared" si="51"/>
        <v>-0.85431334867221986</v>
      </c>
      <c r="BC81" s="43"/>
      <c r="BD81" s="1">
        <v>37</v>
      </c>
      <c r="BE81" s="46">
        <f t="shared" si="54"/>
        <v>-2.4045504005985663</v>
      </c>
      <c r="BF81" s="46">
        <f t="shared" si="94"/>
        <v>0.26596171762903964</v>
      </c>
      <c r="BG81" s="46">
        <f t="shared" si="94"/>
        <v>-6.6225744603918315</v>
      </c>
      <c r="BH81" s="46">
        <f t="shared" si="94"/>
        <v>-2.7169257571391796</v>
      </c>
      <c r="BI81" s="46">
        <f t="shared" si="94"/>
        <v>-1.0389816226331767</v>
      </c>
      <c r="BJ81" s="46">
        <f t="shared" si="94"/>
        <v>0.73265391241601918</v>
      </c>
      <c r="BK81" s="46">
        <f t="shared" si="94"/>
        <v>0.78521254499849036</v>
      </c>
      <c r="BL81" s="46">
        <f t="shared" si="94"/>
        <v>2.7375927988969604</v>
      </c>
      <c r="BM81" s="46">
        <f t="shared" si="94"/>
        <v>1.8405066830586208</v>
      </c>
      <c r="BN81" s="46">
        <f t="shared" si="94"/>
        <v>-5.8214501135528565</v>
      </c>
      <c r="BO81" s="46">
        <f t="shared" si="92"/>
        <v>-0.58356086614014657</v>
      </c>
      <c r="BP81" s="46">
        <f t="shared" si="92"/>
        <v>-5.3645128911090438</v>
      </c>
      <c r="BQ81" s="46">
        <f t="shared" si="92"/>
        <v>1.9463776417518375</v>
      </c>
      <c r="BR81" s="1">
        <v>37</v>
      </c>
      <c r="BS81" s="60">
        <f t="shared" si="81"/>
        <v>5.7818626290188861</v>
      </c>
      <c r="BT81" s="60">
        <f t="shared" si="81"/>
        <v>-0.63951835466871931</v>
      </c>
      <c r="BU81" s="60">
        <f t="shared" si="81"/>
        <v>15.924314071729311</v>
      </c>
      <c r="BV81" s="60">
        <f t="shared" si="81"/>
        <v>6.5329849177257477</v>
      </c>
      <c r="BW81" s="60">
        <f t="shared" si="81"/>
        <v>2.4982836769172678</v>
      </c>
      <c r="BX81" s="60">
        <f t="shared" si="81"/>
        <v>-1.7617032585999908</v>
      </c>
      <c r="BY81" s="60">
        <f t="shared" si="81"/>
        <v>-1.8880831396310864</v>
      </c>
      <c r="BZ81" s="60">
        <f t="shared" si="81"/>
        <v>-6.5826798612634478</v>
      </c>
      <c r="CA81" s="60">
        <f t="shared" si="81"/>
        <v>-4.425591082052927</v>
      </c>
      <c r="CB81" s="60">
        <f t="shared" si="79"/>
        <v>13.997970202608363</v>
      </c>
      <c r="CC81" s="60">
        <f t="shared" si="79"/>
        <v>1.4032015144510348</v>
      </c>
      <c r="CD81" s="60">
        <f t="shared" si="79"/>
        <v>12.899241621332681</v>
      </c>
      <c r="CE81" s="60">
        <f t="shared" si="79"/>
        <v>-4.6801631381904585</v>
      </c>
    </row>
    <row r="82" spans="1:83">
      <c r="A82" s="2">
        <v>43160</v>
      </c>
      <c r="B82" s="8">
        <f>'WA Sch. 1-2'!B83</f>
        <v>767.35</v>
      </c>
      <c r="C82" s="8">
        <f>'WA Sch. 1-2'!C83</f>
        <v>588826.02250000008</v>
      </c>
      <c r="D82" s="8">
        <f>'WA Sch. 1-2'!D83</f>
        <v>0</v>
      </c>
      <c r="E82" s="8">
        <f>'WA Sch. 1-2'!E83</f>
        <v>767</v>
      </c>
      <c r="F82" s="8">
        <f t="shared" si="84"/>
        <v>588289</v>
      </c>
      <c r="G82" s="8">
        <f>'WA Sch. 1-2'!G83</f>
        <v>0</v>
      </c>
      <c r="H82" s="8">
        <f t="shared" si="85"/>
        <v>0.35000000000002274</v>
      </c>
      <c r="I82" s="8">
        <f t="shared" si="85"/>
        <v>537.02250000007916</v>
      </c>
      <c r="J82" s="8">
        <f t="shared" si="85"/>
        <v>0</v>
      </c>
      <c r="K82" s="9">
        <v>81790</v>
      </c>
      <c r="L82" s="9">
        <v>8961313.6600700002</v>
      </c>
      <c r="M82" s="9">
        <v>-1549850</v>
      </c>
      <c r="N82" s="9">
        <f t="shared" si="86"/>
        <v>7411463.6600700002</v>
      </c>
      <c r="O82" s="9">
        <f t="shared" si="87"/>
        <v>90.615767943147091</v>
      </c>
      <c r="P82" s="8">
        <f t="shared" si="88"/>
        <v>3.5471642712295484E-2</v>
      </c>
      <c r="Q82" s="8">
        <f t="shared" si="89"/>
        <v>90.651239585859386</v>
      </c>
      <c r="R82" s="9">
        <f t="shared" si="82"/>
        <v>7414364.8857274391</v>
      </c>
      <c r="S82" s="21"/>
      <c r="U82" s="2">
        <v>43525</v>
      </c>
      <c r="V82" s="8">
        <f t="shared" ref="V82:W82" si="102">E94</f>
        <v>943.5</v>
      </c>
      <c r="W82" s="8">
        <f t="shared" si="102"/>
        <v>890192.25</v>
      </c>
      <c r="X82" s="7">
        <v>75</v>
      </c>
      <c r="Y82" s="7">
        <v>0</v>
      </c>
      <c r="Z82" s="7">
        <v>0</v>
      </c>
      <c r="AA82" s="7">
        <v>1</v>
      </c>
      <c r="AB82" s="7">
        <v>0</v>
      </c>
      <c r="AC82" s="7">
        <v>0</v>
      </c>
      <c r="AD82" s="7">
        <v>0</v>
      </c>
      <c r="AE82" s="7">
        <v>0</v>
      </c>
      <c r="AF82" s="7">
        <v>0</v>
      </c>
      <c r="AG82" s="7">
        <v>0</v>
      </c>
      <c r="AH82" s="7">
        <v>0</v>
      </c>
      <c r="AI82" s="7">
        <v>0</v>
      </c>
      <c r="AJ82" s="7">
        <v>0</v>
      </c>
      <c r="AK82" s="7">
        <v>0</v>
      </c>
      <c r="AL82" s="8">
        <f t="shared" si="91"/>
        <v>96.603417386485631</v>
      </c>
      <c r="AN82" s="17">
        <v>38</v>
      </c>
      <c r="AO82" s="17">
        <v>82.606254967867372</v>
      </c>
      <c r="AP82" s="17">
        <v>3.8113843697161087E-2</v>
      </c>
      <c r="AQ82" s="17">
        <v>1.158454451148404E-2</v>
      </c>
      <c r="AY82" s="1">
        <v>38</v>
      </c>
      <c r="AZ82" s="7">
        <f t="shared" si="49"/>
        <v>61</v>
      </c>
      <c r="BA82" s="52">
        <f t="shared" si="50"/>
        <v>0.50415800415800416</v>
      </c>
      <c r="BB82" s="52">
        <f t="shared" si="51"/>
        <v>1.0422759496273899E-2</v>
      </c>
      <c r="BC82" s="43"/>
      <c r="BD82" s="1">
        <v>38</v>
      </c>
      <c r="BE82" s="46">
        <f t="shared" si="54"/>
        <v>3.8113843697161087E-2</v>
      </c>
      <c r="BF82" s="46">
        <f t="shared" si="94"/>
        <v>-2.4045504005985663</v>
      </c>
      <c r="BG82" s="46">
        <f t="shared" si="94"/>
        <v>0.26596171762903964</v>
      </c>
      <c r="BH82" s="46">
        <f t="shared" si="94"/>
        <v>-6.6225744603918315</v>
      </c>
      <c r="BI82" s="46">
        <f t="shared" si="94"/>
        <v>-2.7169257571391796</v>
      </c>
      <c r="BJ82" s="46">
        <f t="shared" si="94"/>
        <v>-1.0389816226331767</v>
      </c>
      <c r="BK82" s="46">
        <f t="shared" si="94"/>
        <v>0.73265391241601918</v>
      </c>
      <c r="BL82" s="46">
        <f t="shared" si="94"/>
        <v>0.78521254499849036</v>
      </c>
      <c r="BM82" s="46">
        <f t="shared" si="94"/>
        <v>2.7375927988969604</v>
      </c>
      <c r="BN82" s="46">
        <f t="shared" si="94"/>
        <v>1.8405066830586208</v>
      </c>
      <c r="BO82" s="46">
        <f t="shared" si="92"/>
        <v>-5.8214501135528565</v>
      </c>
      <c r="BP82" s="46">
        <f t="shared" si="92"/>
        <v>-0.58356086614014657</v>
      </c>
      <c r="BQ82" s="46">
        <f t="shared" si="92"/>
        <v>-5.3645128911090438</v>
      </c>
      <c r="BR82" s="1">
        <v>38</v>
      </c>
      <c r="BS82" s="60">
        <f t="shared" si="81"/>
        <v>1.452665081369103E-3</v>
      </c>
      <c r="BT82" s="60">
        <f t="shared" si="81"/>
        <v>-9.1646658130281514E-2</v>
      </c>
      <c r="BU82" s="60">
        <f t="shared" si="81"/>
        <v>1.0136823335131646E-2</v>
      </c>
      <c r="BV82" s="60">
        <f t="shared" si="81"/>
        <v>-0.25241176785596725</v>
      </c>
      <c r="BW82" s="60">
        <f t="shared" si="81"/>
        <v>-0.10355248364430508</v>
      </c>
      <c r="BX82" s="60">
        <f t="shared" si="81"/>
        <v>-3.9599583169230575E-2</v>
      </c>
      <c r="BY82" s="60">
        <f t="shared" si="81"/>
        <v>2.7924256701912193E-2</v>
      </c>
      <c r="BZ82" s="60">
        <f t="shared" si="81"/>
        <v>2.9927468209095278E-2</v>
      </c>
      <c r="CA82" s="60">
        <f t="shared" si="81"/>
        <v>0.10434018404354062</v>
      </c>
      <c r="CB82" s="60">
        <f t="shared" si="79"/>
        <v>7.0148784041614495E-2</v>
      </c>
      <c r="CC82" s="60">
        <f t="shared" si="79"/>
        <v>-0.2218778397185828</v>
      </c>
      <c r="CD82" s="60">
        <f t="shared" si="79"/>
        <v>-2.2241747639827437E-2</v>
      </c>
      <c r="CE82" s="60">
        <f t="shared" si="79"/>
        <v>-0.20446220584295952</v>
      </c>
    </row>
    <row r="83" spans="1:83">
      <c r="A83" s="2">
        <v>43191</v>
      </c>
      <c r="B83" s="8">
        <f>'WA Sch. 1-2'!B84</f>
        <v>547.15</v>
      </c>
      <c r="C83" s="8">
        <f>'WA Sch. 1-2'!C84</f>
        <v>299373.1225</v>
      </c>
      <c r="D83" s="8">
        <f>'WA Sch. 1-2'!D84</f>
        <v>0.375</v>
      </c>
      <c r="E83" s="8">
        <f>'WA Sch. 1-2'!E84</f>
        <v>548.5</v>
      </c>
      <c r="F83" s="8">
        <f t="shared" si="84"/>
        <v>300852.25</v>
      </c>
      <c r="G83" s="8">
        <f>'WA Sch. 1-2'!G84</f>
        <v>0.5</v>
      </c>
      <c r="H83" s="8">
        <f t="shared" si="85"/>
        <v>-1.3500000000000227</v>
      </c>
      <c r="I83" s="8">
        <f t="shared" si="85"/>
        <v>-1479.1275000000023</v>
      </c>
      <c r="J83" s="8">
        <f t="shared" si="85"/>
        <v>-0.125</v>
      </c>
      <c r="K83" s="9">
        <v>81886</v>
      </c>
      <c r="L83" s="9">
        <v>6384414.5406499999</v>
      </c>
      <c r="M83" s="9">
        <v>-1360056</v>
      </c>
      <c r="N83" s="9">
        <f t="shared" si="86"/>
        <v>5024358.5406499999</v>
      </c>
      <c r="O83" s="9">
        <f t="shared" si="87"/>
        <v>61.357967670297732</v>
      </c>
      <c r="P83" s="8">
        <f t="shared" si="88"/>
        <v>-0.12674432521769238</v>
      </c>
      <c r="Q83" s="8">
        <f t="shared" si="89"/>
        <v>61.231223345080039</v>
      </c>
      <c r="R83" s="9">
        <f t="shared" si="82"/>
        <v>5013979.954835224</v>
      </c>
      <c r="S83" s="21"/>
      <c r="U83" s="2">
        <v>43556</v>
      </c>
      <c r="V83" s="8">
        <f t="shared" ref="V83:W83" si="103">E95</f>
        <v>508</v>
      </c>
      <c r="W83" s="8">
        <f t="shared" si="103"/>
        <v>258064</v>
      </c>
      <c r="X83" s="7">
        <v>76</v>
      </c>
      <c r="Y83" s="7">
        <v>0</v>
      </c>
      <c r="Z83" s="7">
        <v>0</v>
      </c>
      <c r="AA83" s="7">
        <v>0</v>
      </c>
      <c r="AB83" s="7">
        <v>1</v>
      </c>
      <c r="AC83" s="7">
        <v>0</v>
      </c>
      <c r="AD83" s="7">
        <v>0</v>
      </c>
      <c r="AE83" s="7">
        <v>0</v>
      </c>
      <c r="AF83" s="7">
        <v>0</v>
      </c>
      <c r="AG83" s="7">
        <v>0</v>
      </c>
      <c r="AH83" s="7">
        <v>0</v>
      </c>
      <c r="AI83" s="7">
        <v>0</v>
      </c>
      <c r="AJ83" s="7">
        <v>0</v>
      </c>
      <c r="AK83" s="7">
        <v>0</v>
      </c>
      <c r="AL83" s="8">
        <f t="shared" si="91"/>
        <v>52.797017696236587</v>
      </c>
      <c r="AN83" s="17">
        <v>39</v>
      </c>
      <c r="AO83" s="17">
        <v>76.193787255442743</v>
      </c>
      <c r="AP83" s="17">
        <v>-0.70351210180592716</v>
      </c>
      <c r="AQ83" s="17">
        <v>-0.21382958177858868</v>
      </c>
      <c r="AY83" s="1">
        <v>39</v>
      </c>
      <c r="AZ83" s="7">
        <f t="shared" si="49"/>
        <v>48</v>
      </c>
      <c r="BA83" s="52">
        <f t="shared" si="50"/>
        <v>0.39604989604989604</v>
      </c>
      <c r="BB83" s="52">
        <f t="shared" si="51"/>
        <v>-0.26358490404097262</v>
      </c>
      <c r="BC83" s="43"/>
      <c r="BD83" s="1">
        <v>39</v>
      </c>
      <c r="BE83" s="46">
        <f t="shared" si="54"/>
        <v>-0.70351210180592716</v>
      </c>
      <c r="BF83" s="46">
        <f t="shared" si="94"/>
        <v>3.8113843697161087E-2</v>
      </c>
      <c r="BG83" s="46">
        <f t="shared" si="94"/>
        <v>-2.4045504005985663</v>
      </c>
      <c r="BH83" s="46">
        <f t="shared" si="94"/>
        <v>0.26596171762903964</v>
      </c>
      <c r="BI83" s="46">
        <f t="shared" si="94"/>
        <v>-6.6225744603918315</v>
      </c>
      <c r="BJ83" s="46">
        <f t="shared" si="94"/>
        <v>-2.7169257571391796</v>
      </c>
      <c r="BK83" s="46">
        <f t="shared" si="94"/>
        <v>-1.0389816226331767</v>
      </c>
      <c r="BL83" s="46">
        <f t="shared" si="94"/>
        <v>0.73265391241601918</v>
      </c>
      <c r="BM83" s="46">
        <f t="shared" si="94"/>
        <v>0.78521254499849036</v>
      </c>
      <c r="BN83" s="46">
        <f t="shared" si="94"/>
        <v>2.7375927988969604</v>
      </c>
      <c r="BO83" s="46">
        <f t="shared" si="92"/>
        <v>1.8405066830586208</v>
      </c>
      <c r="BP83" s="46">
        <f t="shared" si="92"/>
        <v>-5.8214501135528565</v>
      </c>
      <c r="BQ83" s="46">
        <f t="shared" si="92"/>
        <v>-0.58356086614014657</v>
      </c>
      <c r="BR83" s="1">
        <v>39</v>
      </c>
      <c r="BS83" s="60">
        <f t="shared" si="81"/>
        <v>0.49492927738743975</v>
      </c>
      <c r="BT83" s="60">
        <f t="shared" si="81"/>
        <v>-2.6813550287270362E-2</v>
      </c>
      <c r="BU83" s="60">
        <f t="shared" si="81"/>
        <v>1.6916303062234845</v>
      </c>
      <c r="BV83" s="60">
        <f t="shared" si="81"/>
        <v>-0.18710728696910572</v>
      </c>
      <c r="BW83" s="60">
        <f t="shared" si="81"/>
        <v>4.6590612779967531</v>
      </c>
      <c r="BX83" s="60">
        <f t="shared" si="81"/>
        <v>1.9113901498557575</v>
      </c>
      <c r="BY83" s="60">
        <f t="shared" si="81"/>
        <v>0.73093614507645643</v>
      </c>
      <c r="BZ83" s="60">
        <f t="shared" si="81"/>
        <v>-0.5154308938201303</v>
      </c>
      <c r="CA83" s="60">
        <f t="shared" si="81"/>
        <v>-0.55240652789627176</v>
      </c>
      <c r="CB83" s="60">
        <f t="shared" si="79"/>
        <v>-1.9259296638408385</v>
      </c>
      <c r="CC83" s="60">
        <f t="shared" si="79"/>
        <v>-1.2948187249864633</v>
      </c>
      <c r="CD83" s="60">
        <f t="shared" si="79"/>
        <v>4.0954606049441393</v>
      </c>
      <c r="CE83" s="60">
        <f t="shared" si="79"/>
        <v>0.41054213146998442</v>
      </c>
    </row>
    <row r="84" spans="1:83">
      <c r="A84" s="2">
        <v>43221</v>
      </c>
      <c r="B84" s="8">
        <f>'WA Sch. 1-2'!B85</f>
        <v>290.02499999999998</v>
      </c>
      <c r="C84" s="8">
        <f>'WA Sch. 1-2'!C85</f>
        <v>84114.500624999986</v>
      </c>
      <c r="D84" s="8">
        <f>'WA Sch. 1-2'!D85</f>
        <v>14.95</v>
      </c>
      <c r="E84" s="8">
        <f>'WA Sch. 1-2'!E85</f>
        <v>129</v>
      </c>
      <c r="F84" s="8">
        <f t="shared" si="84"/>
        <v>16641</v>
      </c>
      <c r="G84" s="8">
        <f>'WA Sch. 1-2'!G85</f>
        <v>34.5</v>
      </c>
      <c r="H84" s="8">
        <f t="shared" si="85"/>
        <v>161.02499999999998</v>
      </c>
      <c r="I84" s="8">
        <f t="shared" si="85"/>
        <v>67473.500624999986</v>
      </c>
      <c r="J84" s="8">
        <f t="shared" si="85"/>
        <v>-19.55</v>
      </c>
      <c r="K84" s="9">
        <v>81902</v>
      </c>
      <c r="L84" s="9">
        <v>2988771.4339899998</v>
      </c>
      <c r="M84" s="9">
        <v>-1429424</v>
      </c>
      <c r="N84" s="9">
        <f t="shared" si="86"/>
        <v>1559347.4339899998</v>
      </c>
      <c r="O84" s="9">
        <f t="shared" si="87"/>
        <v>19.039186271275426</v>
      </c>
      <c r="P84" s="8">
        <f t="shared" si="88"/>
        <v>13.264338117822238</v>
      </c>
      <c r="Q84" s="8">
        <f t="shared" si="89"/>
        <v>32.30352438909766</v>
      </c>
      <c r="R84" s="9">
        <f t="shared" si="82"/>
        <v>2645723.2545158765</v>
      </c>
      <c r="S84" s="21"/>
      <c r="U84" s="2">
        <v>43586</v>
      </c>
      <c r="V84" s="8">
        <f t="shared" ref="V84:W84" si="104">E96</f>
        <v>187</v>
      </c>
      <c r="W84" s="8">
        <f t="shared" si="104"/>
        <v>34969</v>
      </c>
      <c r="X84" s="7">
        <v>77</v>
      </c>
      <c r="Y84" s="7">
        <v>0</v>
      </c>
      <c r="Z84" s="7">
        <v>0</v>
      </c>
      <c r="AA84" s="7">
        <v>0</v>
      </c>
      <c r="AB84" s="7">
        <v>0</v>
      </c>
      <c r="AC84" s="7">
        <v>1</v>
      </c>
      <c r="AD84" s="7">
        <v>0</v>
      </c>
      <c r="AE84" s="7">
        <v>0</v>
      </c>
      <c r="AF84" s="7">
        <v>0</v>
      </c>
      <c r="AG84" s="7">
        <v>0</v>
      </c>
      <c r="AH84" s="7">
        <v>0</v>
      </c>
      <c r="AI84" s="7">
        <v>0</v>
      </c>
      <c r="AJ84" s="7">
        <v>0</v>
      </c>
      <c r="AK84" s="7">
        <v>0</v>
      </c>
      <c r="AL84" s="8">
        <f t="shared" si="91"/>
        <v>25.700576790801648</v>
      </c>
      <c r="AN84" s="17">
        <v>40</v>
      </c>
      <c r="AO84" s="17">
        <v>34.932569478757088</v>
      </c>
      <c r="AP84" s="17">
        <v>-0.9070096075865024</v>
      </c>
      <c r="AQ84" s="17">
        <v>-0.27568180357029026</v>
      </c>
      <c r="AY84" s="1">
        <v>40</v>
      </c>
      <c r="AZ84" s="7">
        <f t="shared" si="49"/>
        <v>44</v>
      </c>
      <c r="BA84" s="52">
        <f t="shared" si="50"/>
        <v>0.36278586278586278</v>
      </c>
      <c r="BB84" s="52">
        <f t="shared" si="51"/>
        <v>-0.35102215742413223</v>
      </c>
      <c r="BC84" s="43"/>
      <c r="BD84" s="1">
        <v>40</v>
      </c>
      <c r="BE84" s="46">
        <f t="shared" si="54"/>
        <v>-0.9070096075865024</v>
      </c>
      <c r="BF84" s="46">
        <f t="shared" si="94"/>
        <v>-0.70351210180592716</v>
      </c>
      <c r="BG84" s="46">
        <f t="shared" si="94"/>
        <v>3.8113843697161087E-2</v>
      </c>
      <c r="BH84" s="46">
        <f t="shared" si="94"/>
        <v>-2.4045504005985663</v>
      </c>
      <c r="BI84" s="46">
        <f t="shared" si="94"/>
        <v>0.26596171762903964</v>
      </c>
      <c r="BJ84" s="46">
        <f t="shared" si="94"/>
        <v>-6.6225744603918315</v>
      </c>
      <c r="BK84" s="46">
        <f t="shared" si="94"/>
        <v>-2.7169257571391796</v>
      </c>
      <c r="BL84" s="46">
        <f t="shared" si="94"/>
        <v>-1.0389816226331767</v>
      </c>
      <c r="BM84" s="46">
        <f t="shared" si="94"/>
        <v>0.73265391241601918</v>
      </c>
      <c r="BN84" s="46">
        <f t="shared" si="94"/>
        <v>0.78521254499849036</v>
      </c>
      <c r="BO84" s="46">
        <f t="shared" si="92"/>
        <v>2.7375927988969604</v>
      </c>
      <c r="BP84" s="46">
        <f t="shared" si="92"/>
        <v>1.8405066830586208</v>
      </c>
      <c r="BQ84" s="46">
        <f t="shared" si="92"/>
        <v>-5.8214501135528565</v>
      </c>
      <c r="BR84" s="1">
        <v>40</v>
      </c>
      <c r="BS84" s="60">
        <f t="shared" si="81"/>
        <v>0.82266642825428105</v>
      </c>
      <c r="BT84" s="60">
        <f t="shared" si="81"/>
        <v>0.63809223539140281</v>
      </c>
      <c r="BU84" s="60">
        <f t="shared" si="81"/>
        <v>-3.4569622415346606E-2</v>
      </c>
      <c r="BV84" s="60">
        <f t="shared" si="81"/>
        <v>2.1809503152689826</v>
      </c>
      <c r="BW84" s="60">
        <f t="shared" si="81"/>
        <v>-0.24122983313972618</v>
      </c>
      <c r="BX84" s="60">
        <f t="shared" si="81"/>
        <v>6.0067386625326371</v>
      </c>
      <c r="BY84" s="60">
        <f t="shared" si="81"/>
        <v>2.4642777648245882</v>
      </c>
      <c r="BZ84" s="60">
        <f t="shared" si="81"/>
        <v>0.94236631383416958</v>
      </c>
      <c r="CA84" s="60">
        <f t="shared" si="81"/>
        <v>-0.66452413759716344</v>
      </c>
      <c r="CB84" s="60">
        <f t="shared" si="79"/>
        <v>-0.71219532231107552</v>
      </c>
      <c r="CC84" s="60">
        <f t="shared" si="79"/>
        <v>-2.4830229702592272</v>
      </c>
      <c r="CD84" s="60">
        <f t="shared" si="79"/>
        <v>-1.6693572443613656</v>
      </c>
      <c r="CE84" s="60">
        <f t="shared" si="79"/>
        <v>5.2801111830781986</v>
      </c>
    </row>
    <row r="85" spans="1:83">
      <c r="A85" s="2">
        <v>43252</v>
      </c>
      <c r="B85" s="8">
        <f>'WA Sch. 1-2'!B86</f>
        <v>126.95</v>
      </c>
      <c r="C85" s="8">
        <f>'WA Sch. 1-2'!C86</f>
        <v>16116.302500000002</v>
      </c>
      <c r="D85" s="8">
        <f>'WA Sch. 1-2'!D86</f>
        <v>68</v>
      </c>
      <c r="E85" s="8">
        <f>'WA Sch. 1-2'!E86</f>
        <v>108</v>
      </c>
      <c r="F85" s="8">
        <f t="shared" si="84"/>
        <v>11664</v>
      </c>
      <c r="G85" s="8">
        <f>'WA Sch. 1-2'!G86</f>
        <v>29</v>
      </c>
      <c r="H85" s="8">
        <f t="shared" si="85"/>
        <v>18.950000000000003</v>
      </c>
      <c r="I85" s="8">
        <f t="shared" si="85"/>
        <v>4452.3025000000016</v>
      </c>
      <c r="J85" s="8">
        <f t="shared" si="85"/>
        <v>39</v>
      </c>
      <c r="K85" s="9">
        <v>82000</v>
      </c>
      <c r="L85" s="9">
        <v>1501557.5929</v>
      </c>
      <c r="M85" s="9">
        <v>-76625</v>
      </c>
      <c r="N85" s="9">
        <f t="shared" si="86"/>
        <v>1424932.5929</v>
      </c>
      <c r="O85" s="9">
        <f t="shared" si="87"/>
        <v>17.377226742682929</v>
      </c>
      <c r="P85" s="8">
        <f t="shared" si="88"/>
        <v>1.5016556807462076</v>
      </c>
      <c r="Q85" s="8">
        <f t="shared" si="89"/>
        <v>18.878882423429136</v>
      </c>
      <c r="R85" s="9">
        <f t="shared" si="82"/>
        <v>1548068.3587211892</v>
      </c>
      <c r="S85" s="21"/>
      <c r="U85" s="2">
        <v>43617</v>
      </c>
      <c r="V85" s="8">
        <f t="shared" ref="V85:W85" si="105">E97</f>
        <v>104.5</v>
      </c>
      <c r="W85" s="8">
        <f t="shared" si="105"/>
        <v>10920.25</v>
      </c>
      <c r="X85" s="7">
        <v>78</v>
      </c>
      <c r="Y85" s="7">
        <v>0</v>
      </c>
      <c r="Z85" s="7">
        <v>0</v>
      </c>
      <c r="AA85" s="7">
        <v>0</v>
      </c>
      <c r="AB85" s="7">
        <v>0</v>
      </c>
      <c r="AC85" s="7">
        <v>0</v>
      </c>
      <c r="AD85" s="7">
        <v>1</v>
      </c>
      <c r="AE85" s="7">
        <v>0</v>
      </c>
      <c r="AF85" s="7">
        <v>0</v>
      </c>
      <c r="AG85" s="7">
        <v>0</v>
      </c>
      <c r="AH85" s="7">
        <v>0</v>
      </c>
      <c r="AI85" s="7">
        <v>0</v>
      </c>
      <c r="AJ85" s="7">
        <v>0</v>
      </c>
      <c r="AK85" s="7">
        <v>0</v>
      </c>
      <c r="AL85" s="8">
        <f t="shared" si="91"/>
        <v>17.541858615239864</v>
      </c>
      <c r="AN85" s="17">
        <v>41</v>
      </c>
      <c r="AO85" s="17">
        <v>23.190908458164863</v>
      </c>
      <c r="AP85" s="17">
        <v>-1.0600811090995421E-2</v>
      </c>
      <c r="AQ85" s="17">
        <v>-3.2220725077543757E-3</v>
      </c>
      <c r="AY85" s="1">
        <v>41</v>
      </c>
      <c r="AZ85" s="7">
        <f t="shared" si="49"/>
        <v>60</v>
      </c>
      <c r="BA85" s="52">
        <f t="shared" si="50"/>
        <v>0.49584199584199584</v>
      </c>
      <c r="BB85" s="52">
        <f t="shared" si="51"/>
        <v>-1.0422759496273899E-2</v>
      </c>
      <c r="BC85" s="43"/>
      <c r="BD85" s="1">
        <v>41</v>
      </c>
      <c r="BE85" s="46">
        <f t="shared" si="54"/>
        <v>-1.0600811090995421E-2</v>
      </c>
      <c r="BF85" s="46">
        <f t="shared" si="94"/>
        <v>-0.9070096075865024</v>
      </c>
      <c r="BG85" s="46">
        <f t="shared" si="94"/>
        <v>-0.70351210180592716</v>
      </c>
      <c r="BH85" s="46">
        <f t="shared" si="94"/>
        <v>3.8113843697161087E-2</v>
      </c>
      <c r="BI85" s="46">
        <f t="shared" si="94"/>
        <v>-2.4045504005985663</v>
      </c>
      <c r="BJ85" s="46">
        <f t="shared" si="94"/>
        <v>0.26596171762903964</v>
      </c>
      <c r="BK85" s="46">
        <f t="shared" si="94"/>
        <v>-6.6225744603918315</v>
      </c>
      <c r="BL85" s="46">
        <f t="shared" si="94"/>
        <v>-2.7169257571391796</v>
      </c>
      <c r="BM85" s="46">
        <f t="shared" si="94"/>
        <v>-1.0389816226331767</v>
      </c>
      <c r="BN85" s="46">
        <f t="shared" si="94"/>
        <v>0.73265391241601918</v>
      </c>
      <c r="BO85" s="46">
        <f t="shared" si="92"/>
        <v>0.78521254499849036</v>
      </c>
      <c r="BP85" s="46">
        <f t="shared" si="92"/>
        <v>2.7375927988969604</v>
      </c>
      <c r="BQ85" s="46">
        <f t="shared" si="92"/>
        <v>1.8405066830586208</v>
      </c>
      <c r="BR85" s="1">
        <v>41</v>
      </c>
      <c r="BS85" s="60">
        <f t="shared" si="81"/>
        <v>1.1237719578767332E-4</v>
      </c>
      <c r="BT85" s="60">
        <f t="shared" si="81"/>
        <v>9.6150375077727716E-3</v>
      </c>
      <c r="BU85" s="60">
        <f t="shared" si="81"/>
        <v>7.4577988914974096E-3</v>
      </c>
      <c r="BV85" s="60">
        <f t="shared" si="81"/>
        <v>-4.0403765698624188E-4</v>
      </c>
      <c r="BW85" s="60">
        <f t="shared" si="81"/>
        <v>2.5490184555602709E-2</v>
      </c>
      <c r="BX85" s="60">
        <f t="shared" si="81"/>
        <v>-2.8194099260305684E-3</v>
      </c>
      <c r="BY85" s="60">
        <f t="shared" si="81"/>
        <v>7.0204660790884305E-2</v>
      </c>
      <c r="BZ85" s="60">
        <f t="shared" si="81"/>
        <v>2.8801616699782432E-2</v>
      </c>
      <c r="CA85" s="60">
        <f t="shared" si="81"/>
        <v>1.1014047908584941E-2</v>
      </c>
      <c r="CB85" s="60">
        <f t="shared" si="79"/>
        <v>-7.7667257206248241E-3</v>
      </c>
      <c r="CC85" s="60">
        <f t="shared" si="79"/>
        <v>-8.3238898558343783E-3</v>
      </c>
      <c r="CD85" s="60">
        <f t="shared" si="79"/>
        <v>-2.9020704105266356E-2</v>
      </c>
      <c r="CE85" s="60">
        <f t="shared" si="79"/>
        <v>-1.9510863658879593E-2</v>
      </c>
    </row>
    <row r="86" spans="1:83">
      <c r="A86" s="2">
        <v>43282</v>
      </c>
      <c r="B86" s="8">
        <f>'WA Sch. 1-2'!B87</f>
        <v>14.1</v>
      </c>
      <c r="C86" s="8">
        <f>'WA Sch. 1-2'!C87</f>
        <v>198.81</v>
      </c>
      <c r="D86" s="8">
        <f>'WA Sch. 1-2'!D87</f>
        <v>240.05</v>
      </c>
      <c r="E86" s="8">
        <f>'WA Sch. 1-2'!E87</f>
        <v>15.5</v>
      </c>
      <c r="F86" s="8">
        <f t="shared" si="84"/>
        <v>240.25</v>
      </c>
      <c r="G86" s="8">
        <f>'WA Sch. 1-2'!G87</f>
        <v>259.5</v>
      </c>
      <c r="H86" s="8">
        <f t="shared" si="85"/>
        <v>-1.4000000000000004</v>
      </c>
      <c r="I86" s="8">
        <f t="shared" si="85"/>
        <v>-41.44</v>
      </c>
      <c r="J86" s="8">
        <f t="shared" si="85"/>
        <v>-19.449999999999989</v>
      </c>
      <c r="K86" s="9">
        <v>82159</v>
      </c>
      <c r="L86" s="9">
        <v>1286610.07409</v>
      </c>
      <c r="M86" s="9">
        <v>-68421</v>
      </c>
      <c r="N86" s="9">
        <f t="shared" si="86"/>
        <v>1218189.07409</v>
      </c>
      <c r="O86" s="9">
        <f t="shared" si="87"/>
        <v>14.827213988607456</v>
      </c>
      <c r="P86" s="8">
        <f t="shared" si="88"/>
        <v>-0.10604967752750222</v>
      </c>
      <c r="Q86" s="8">
        <f t="shared" si="89"/>
        <v>14.721164311079953</v>
      </c>
      <c r="R86" s="9">
        <f t="shared" si="82"/>
        <v>1209476.1386340179</v>
      </c>
      <c r="S86" s="21"/>
      <c r="U86" s="2">
        <v>43647</v>
      </c>
      <c r="V86" s="8">
        <f t="shared" ref="V86:W86" si="106">E98</f>
        <v>9.5</v>
      </c>
      <c r="W86" s="8">
        <f t="shared" si="106"/>
        <v>90.25</v>
      </c>
      <c r="X86" s="7">
        <v>79</v>
      </c>
      <c r="Y86" s="7">
        <v>0</v>
      </c>
      <c r="Z86" s="7">
        <v>0</v>
      </c>
      <c r="AA86" s="7">
        <v>0</v>
      </c>
      <c r="AB86" s="7">
        <v>0</v>
      </c>
      <c r="AC86" s="7">
        <v>0</v>
      </c>
      <c r="AD86" s="7">
        <v>0</v>
      </c>
      <c r="AE86" s="7">
        <v>1</v>
      </c>
      <c r="AF86" s="7">
        <v>0</v>
      </c>
      <c r="AG86" s="7">
        <v>0</v>
      </c>
      <c r="AH86" s="7">
        <v>0</v>
      </c>
      <c r="AI86" s="7">
        <v>0</v>
      </c>
      <c r="AJ86" s="7">
        <v>0</v>
      </c>
      <c r="AK86" s="7">
        <v>0</v>
      </c>
      <c r="AL86" s="8">
        <f t="shared" si="91"/>
        <v>13.526182197200821</v>
      </c>
      <c r="AN86" s="17">
        <v>42</v>
      </c>
      <c r="AO86" s="17">
        <v>17.501493124487883</v>
      </c>
      <c r="AP86" s="17">
        <v>0.23123218939714008</v>
      </c>
      <c r="AQ86" s="17">
        <v>7.0282063699563357E-2</v>
      </c>
      <c r="AY86" s="1">
        <v>42</v>
      </c>
      <c r="AZ86" s="7">
        <f t="shared" si="49"/>
        <v>65</v>
      </c>
      <c r="BA86" s="52">
        <f t="shared" si="50"/>
        <v>0.53742203742203742</v>
      </c>
      <c r="BB86" s="52">
        <f t="shared" si="51"/>
        <v>9.3941125106491899E-2</v>
      </c>
      <c r="BC86" s="43"/>
      <c r="BD86" s="1">
        <v>42</v>
      </c>
      <c r="BE86" s="46">
        <f t="shared" si="54"/>
        <v>0.23123218939714008</v>
      </c>
      <c r="BF86" s="46">
        <f t="shared" si="94"/>
        <v>-1.0600811090995421E-2</v>
      </c>
      <c r="BG86" s="46">
        <f t="shared" si="94"/>
        <v>-0.9070096075865024</v>
      </c>
      <c r="BH86" s="46">
        <f t="shared" si="94"/>
        <v>-0.70351210180592716</v>
      </c>
      <c r="BI86" s="46">
        <f t="shared" si="94"/>
        <v>3.8113843697161087E-2</v>
      </c>
      <c r="BJ86" s="46">
        <f t="shared" si="94"/>
        <v>-2.4045504005985663</v>
      </c>
      <c r="BK86" s="46">
        <f t="shared" si="94"/>
        <v>0.26596171762903964</v>
      </c>
      <c r="BL86" s="46">
        <f t="shared" si="94"/>
        <v>-6.6225744603918315</v>
      </c>
      <c r="BM86" s="46">
        <f t="shared" si="94"/>
        <v>-2.7169257571391796</v>
      </c>
      <c r="BN86" s="46">
        <f t="shared" si="94"/>
        <v>-1.0389816226331767</v>
      </c>
      <c r="BO86" s="46">
        <f t="shared" si="92"/>
        <v>0.73265391241601918</v>
      </c>
      <c r="BP86" s="46">
        <f t="shared" si="92"/>
        <v>0.78521254499849036</v>
      </c>
      <c r="BQ86" s="46">
        <f t="shared" si="92"/>
        <v>2.7375927988969604</v>
      </c>
      <c r="BR86" s="1">
        <v>42</v>
      </c>
      <c r="BS86" s="60">
        <f t="shared" si="81"/>
        <v>5.3468325413379543E-2</v>
      </c>
      <c r="BT86" s="60">
        <f t="shared" si="81"/>
        <v>-2.4512487579636593E-3</v>
      </c>
      <c r="BU86" s="60">
        <f t="shared" si="81"/>
        <v>-0.20972981736644544</v>
      </c>
      <c r="BV86" s="60">
        <f t="shared" si="81"/>
        <v>-0.16267464356795258</v>
      </c>
      <c r="BW86" s="60">
        <f t="shared" si="81"/>
        <v>8.8131475244260307E-3</v>
      </c>
      <c r="BX86" s="60">
        <f t="shared" si="81"/>
        <v>-0.55600945364610477</v>
      </c>
      <c r="BY86" s="60">
        <f t="shared" si="81"/>
        <v>6.1498910263170323E-2</v>
      </c>
      <c r="BZ86" s="60">
        <f t="shared" si="81"/>
        <v>-1.5313523919217751</v>
      </c>
      <c r="CA86" s="60">
        <f t="shared" si="81"/>
        <v>-0.62824069125269266</v>
      </c>
      <c r="CB86" s="60">
        <f t="shared" si="79"/>
        <v>-0.24024599534483587</v>
      </c>
      <c r="CC86" s="60">
        <f t="shared" si="79"/>
        <v>0.16941316823830471</v>
      </c>
      <c r="CD86" s="60">
        <f t="shared" si="79"/>
        <v>0.18156641592206765</v>
      </c>
      <c r="CE86" s="60">
        <f t="shared" si="79"/>
        <v>0.63301957656669039</v>
      </c>
    </row>
    <row r="87" spans="1:83">
      <c r="A87" s="2">
        <v>43313</v>
      </c>
      <c r="B87" s="8">
        <f>'WA Sch. 1-2'!B88</f>
        <v>19.350000000000001</v>
      </c>
      <c r="C87" s="8">
        <f>'WA Sch. 1-2'!C88</f>
        <v>374.42250000000007</v>
      </c>
      <c r="D87" s="8">
        <f>'WA Sch. 1-2'!D88</f>
        <v>204.95</v>
      </c>
      <c r="E87" s="8">
        <f>'WA Sch. 1-2'!E88</f>
        <v>25.5</v>
      </c>
      <c r="F87" s="8">
        <f t="shared" si="84"/>
        <v>650.25</v>
      </c>
      <c r="G87" s="8">
        <f>'WA Sch. 1-2'!G88</f>
        <v>186</v>
      </c>
      <c r="H87" s="8">
        <f t="shared" si="85"/>
        <v>-6.1499999999999986</v>
      </c>
      <c r="I87" s="8">
        <f t="shared" si="85"/>
        <v>-275.82749999999993</v>
      </c>
      <c r="J87" s="8">
        <f t="shared" si="85"/>
        <v>18.949999999999989</v>
      </c>
      <c r="K87" s="9">
        <v>82403</v>
      </c>
      <c r="L87" s="9">
        <v>1008577.77251</v>
      </c>
      <c r="M87" s="9">
        <v>17807</v>
      </c>
      <c r="N87" s="9">
        <f t="shared" si="86"/>
        <v>1026384.77251</v>
      </c>
      <c r="O87" s="9">
        <f t="shared" si="87"/>
        <v>12.4556723967574</v>
      </c>
      <c r="P87" s="8">
        <f t="shared" si="88"/>
        <v>-0.46745653242274965</v>
      </c>
      <c r="Q87" s="8">
        <f t="shared" si="89"/>
        <v>11.98821586433465</v>
      </c>
      <c r="R87" s="9">
        <f t="shared" si="82"/>
        <v>987864.9518687682</v>
      </c>
      <c r="S87" s="21"/>
      <c r="U87" s="2">
        <v>43678</v>
      </c>
      <c r="V87" s="8">
        <f t="shared" ref="V87:W87" si="107">E99</f>
        <v>3.5</v>
      </c>
      <c r="W87" s="8">
        <f t="shared" si="107"/>
        <v>12.25</v>
      </c>
      <c r="X87" s="7">
        <v>80</v>
      </c>
      <c r="Y87" s="7">
        <v>0</v>
      </c>
      <c r="Z87" s="7">
        <v>0</v>
      </c>
      <c r="AA87" s="7">
        <v>0</v>
      </c>
      <c r="AB87" s="7">
        <v>0</v>
      </c>
      <c r="AC87" s="7">
        <v>0</v>
      </c>
      <c r="AD87" s="7">
        <v>0</v>
      </c>
      <c r="AE87" s="7">
        <v>0</v>
      </c>
      <c r="AF87" s="7">
        <v>1</v>
      </c>
      <c r="AG87" s="7">
        <v>0</v>
      </c>
      <c r="AH87" s="7">
        <v>0</v>
      </c>
      <c r="AI87" s="7">
        <v>0</v>
      </c>
      <c r="AJ87" s="7">
        <v>0</v>
      </c>
      <c r="AK87" s="7">
        <v>0</v>
      </c>
      <c r="AL87" s="8">
        <f t="shared" si="91"/>
        <v>12.848852763179718</v>
      </c>
      <c r="AN87" s="17">
        <v>43</v>
      </c>
      <c r="AO87" s="17">
        <v>13.987459060065387</v>
      </c>
      <c r="AP87" s="17">
        <v>0.76623726298542216</v>
      </c>
      <c r="AQ87" s="17">
        <v>0.23289463403223989</v>
      </c>
      <c r="AY87" s="1">
        <v>43</v>
      </c>
      <c r="AZ87" s="7">
        <f t="shared" si="49"/>
        <v>76</v>
      </c>
      <c r="BA87" s="52">
        <f t="shared" si="50"/>
        <v>0.62889812889812891</v>
      </c>
      <c r="BB87" s="52">
        <f t="shared" si="51"/>
        <v>0.32893642436422554</v>
      </c>
      <c r="BC87" s="43"/>
      <c r="BD87" s="1">
        <v>43</v>
      </c>
      <c r="BE87" s="46">
        <f t="shared" si="54"/>
        <v>0.76623726298542216</v>
      </c>
      <c r="BF87" s="46">
        <f t="shared" si="94"/>
        <v>0.23123218939714008</v>
      </c>
      <c r="BG87" s="46">
        <f t="shared" si="94"/>
        <v>-1.0600811090995421E-2</v>
      </c>
      <c r="BH87" s="46">
        <f t="shared" si="94"/>
        <v>-0.9070096075865024</v>
      </c>
      <c r="BI87" s="46">
        <f t="shared" si="94"/>
        <v>-0.70351210180592716</v>
      </c>
      <c r="BJ87" s="46">
        <f t="shared" si="94"/>
        <v>3.8113843697161087E-2</v>
      </c>
      <c r="BK87" s="46">
        <f t="shared" si="94"/>
        <v>-2.4045504005985663</v>
      </c>
      <c r="BL87" s="46">
        <f t="shared" si="94"/>
        <v>0.26596171762903964</v>
      </c>
      <c r="BM87" s="46">
        <f t="shared" si="94"/>
        <v>-6.6225744603918315</v>
      </c>
      <c r="BN87" s="46">
        <f t="shared" si="94"/>
        <v>-2.7169257571391796</v>
      </c>
      <c r="BO87" s="46">
        <f t="shared" si="92"/>
        <v>-1.0389816226331767</v>
      </c>
      <c r="BP87" s="46">
        <f t="shared" si="92"/>
        <v>0.73265391241601918</v>
      </c>
      <c r="BQ87" s="46">
        <f t="shared" si="92"/>
        <v>0.78521254499849036</v>
      </c>
      <c r="BR87" s="1">
        <v>43</v>
      </c>
      <c r="BS87" s="60">
        <f t="shared" si="81"/>
        <v>0.58711954318734028</v>
      </c>
      <c r="BT87" s="60">
        <f t="shared" si="81"/>
        <v>0.17717871991775835</v>
      </c>
      <c r="BU87" s="60">
        <f t="shared" si="81"/>
        <v>-8.1227364758148513E-3</v>
      </c>
      <c r="BV87" s="60">
        <f t="shared" si="81"/>
        <v>-0.69498455921855873</v>
      </c>
      <c r="BW87" s="60">
        <f t="shared" si="81"/>
        <v>-0.53905718736489738</v>
      </c>
      <c r="BX87" s="60">
        <f t="shared" si="81"/>
        <v>2.9204247276340273E-2</v>
      </c>
      <c r="BY87" s="60">
        <f t="shared" si="81"/>
        <v>-1.8424561176650918</v>
      </c>
      <c r="BZ87" s="60">
        <f t="shared" si="81"/>
        <v>0.20378977857494288</v>
      </c>
      <c r="CA87" s="60">
        <f t="shared" si="81"/>
        <v>-5.0744633284476022</v>
      </c>
      <c r="CB87" s="60">
        <f t="shared" si="79"/>
        <v>-2.0818097558848563</v>
      </c>
      <c r="CC87" s="60">
        <f t="shared" si="79"/>
        <v>-0.79610643481858911</v>
      </c>
      <c r="CD87" s="60">
        <f t="shared" si="79"/>
        <v>0.56138672856516214</v>
      </c>
      <c r="CE87" s="60">
        <f t="shared" si="79"/>
        <v>0.60165911134140959</v>
      </c>
    </row>
    <row r="88" spans="1:83">
      <c r="A88" s="2">
        <v>43344</v>
      </c>
      <c r="B88" s="8">
        <f>'WA Sch. 1-2'!B89</f>
        <v>152.32499999999999</v>
      </c>
      <c r="C88" s="8">
        <f>'WA Sch. 1-2'!C89</f>
        <v>23202.905624999996</v>
      </c>
      <c r="D88" s="8">
        <f>'WA Sch. 1-2'!D89</f>
        <v>43.875</v>
      </c>
      <c r="E88" s="8">
        <f>'WA Sch. 1-2'!E89</f>
        <v>175.5</v>
      </c>
      <c r="F88" s="8">
        <f t="shared" si="84"/>
        <v>30800.25</v>
      </c>
      <c r="G88" s="8">
        <f>'WA Sch. 1-2'!G89</f>
        <v>8.5</v>
      </c>
      <c r="H88" s="8">
        <f t="shared" si="85"/>
        <v>-23.175000000000011</v>
      </c>
      <c r="I88" s="8">
        <f t="shared" si="85"/>
        <v>-7597.3443750000042</v>
      </c>
      <c r="J88" s="8">
        <f t="shared" si="85"/>
        <v>35.375</v>
      </c>
      <c r="K88" s="9">
        <v>82356</v>
      </c>
      <c r="L88" s="9">
        <v>1269518.7001399999</v>
      </c>
      <c r="M88" s="9">
        <v>398413</v>
      </c>
      <c r="N88" s="9">
        <f t="shared" si="86"/>
        <v>1667931.7001399999</v>
      </c>
      <c r="O88" s="9">
        <f t="shared" si="87"/>
        <v>20.252704115547136</v>
      </c>
      <c r="P88" s="8">
        <f t="shared" si="88"/>
        <v>-1.8730723299685137</v>
      </c>
      <c r="Q88" s="8">
        <f t="shared" si="89"/>
        <v>18.379631785578621</v>
      </c>
      <c r="R88" s="9">
        <f t="shared" si="82"/>
        <v>1513672.955333113</v>
      </c>
      <c r="S88" s="21"/>
      <c r="U88" s="2">
        <v>43709</v>
      </c>
      <c r="V88" s="8">
        <f t="shared" ref="V88:W88" si="108">E100</f>
        <v>213</v>
      </c>
      <c r="W88" s="8">
        <f t="shared" si="108"/>
        <v>45369</v>
      </c>
      <c r="X88" s="7">
        <v>81</v>
      </c>
      <c r="Y88" s="7">
        <v>0</v>
      </c>
      <c r="Z88" s="7">
        <v>0</v>
      </c>
      <c r="AA88" s="7">
        <v>0</v>
      </c>
      <c r="AB88" s="7">
        <v>0</v>
      </c>
      <c r="AC88" s="7">
        <v>0</v>
      </c>
      <c r="AD88" s="7">
        <v>0</v>
      </c>
      <c r="AE88" s="7">
        <v>0</v>
      </c>
      <c r="AF88" s="7">
        <v>0</v>
      </c>
      <c r="AG88" s="7">
        <v>1</v>
      </c>
      <c r="AH88" s="7">
        <v>0</v>
      </c>
      <c r="AI88" s="7">
        <v>0</v>
      </c>
      <c r="AJ88" s="7">
        <v>0</v>
      </c>
      <c r="AK88" s="7">
        <v>0</v>
      </c>
      <c r="AL88" s="8">
        <f t="shared" si="91"/>
        <v>21.828891774466527</v>
      </c>
      <c r="AN88" s="17">
        <v>44</v>
      </c>
      <c r="AO88" s="17">
        <v>11.911634685901442</v>
      </c>
      <c r="AP88" s="17">
        <v>2.2016905711919943</v>
      </c>
      <c r="AQ88" s="17">
        <v>0.66919470586977725</v>
      </c>
      <c r="AY88" s="1">
        <v>44</v>
      </c>
      <c r="AZ88" s="7">
        <f t="shared" si="49"/>
        <v>94</v>
      </c>
      <c r="BA88" s="52">
        <f t="shared" si="50"/>
        <v>0.7785862785862786</v>
      </c>
      <c r="BB88" s="52">
        <f t="shared" si="51"/>
        <v>0.76742739995147802</v>
      </c>
      <c r="BC88" s="43"/>
      <c r="BD88" s="1">
        <v>44</v>
      </c>
      <c r="BE88" s="46">
        <f t="shared" si="54"/>
        <v>2.2016905711919943</v>
      </c>
      <c r="BF88" s="46">
        <f t="shared" si="94"/>
        <v>0.76623726298542216</v>
      </c>
      <c r="BG88" s="46">
        <f t="shared" si="94"/>
        <v>0.23123218939714008</v>
      </c>
      <c r="BH88" s="46">
        <f t="shared" si="94"/>
        <v>-1.0600811090995421E-2</v>
      </c>
      <c r="BI88" s="46">
        <f t="shared" si="94"/>
        <v>-0.9070096075865024</v>
      </c>
      <c r="BJ88" s="46">
        <f t="shared" si="94"/>
        <v>-0.70351210180592716</v>
      </c>
      <c r="BK88" s="46">
        <f t="shared" si="94"/>
        <v>3.8113843697161087E-2</v>
      </c>
      <c r="BL88" s="46">
        <f t="shared" si="94"/>
        <v>-2.4045504005985663</v>
      </c>
      <c r="BM88" s="46">
        <f t="shared" si="94"/>
        <v>0.26596171762903964</v>
      </c>
      <c r="BN88" s="46">
        <f t="shared" si="94"/>
        <v>-6.6225744603918315</v>
      </c>
      <c r="BO88" s="46">
        <f t="shared" si="92"/>
        <v>-2.7169257571391796</v>
      </c>
      <c r="BP88" s="46">
        <f t="shared" si="92"/>
        <v>-1.0389816226331767</v>
      </c>
      <c r="BQ88" s="46">
        <f t="shared" si="92"/>
        <v>0.73265391241601918</v>
      </c>
      <c r="BR88" s="1">
        <v>44</v>
      </c>
      <c r="BS88" s="60">
        <f t="shared" si="81"/>
        <v>4.8474413712755835</v>
      </c>
      <c r="BT88" s="60">
        <f t="shared" si="81"/>
        <v>1.6870173572108662</v>
      </c>
      <c r="BU88" s="60">
        <f t="shared" si="81"/>
        <v>0.50910173115168411</v>
      </c>
      <c r="BV88" s="60">
        <f t="shared" si="81"/>
        <v>-2.3339705826104659E-2</v>
      </c>
      <c r="BW88" s="60">
        <f t="shared" si="81"/>
        <v>-1.9969545010037957</v>
      </c>
      <c r="BX88" s="60">
        <f t="shared" si="81"/>
        <v>-1.5489159612656216</v>
      </c>
      <c r="BY88" s="60">
        <f t="shared" si="81"/>
        <v>8.3914890299850844E-2</v>
      </c>
      <c r="BZ88" s="60">
        <f t="shared" si="81"/>
        <v>-5.2940759449537893</v>
      </c>
      <c r="CA88" s="60">
        <f t="shared" si="81"/>
        <v>0.58556540600180251</v>
      </c>
      <c r="CB88" s="60">
        <f t="shared" si="79"/>
        <v>-14.580859746461456</v>
      </c>
      <c r="CC88" s="60">
        <f t="shared" si="79"/>
        <v>-5.981829822121985</v>
      </c>
      <c r="CD88" s="60">
        <f t="shared" si="79"/>
        <v>-2.2875160421932623</v>
      </c>
      <c r="CE88" s="60">
        <f t="shared" si="79"/>
        <v>1.6130772109131775</v>
      </c>
    </row>
    <row r="89" spans="1:83">
      <c r="A89" s="2">
        <v>43374</v>
      </c>
      <c r="B89" s="8">
        <f>'WA Sch. 1-2'!B90</f>
        <v>510.4</v>
      </c>
      <c r="C89" s="8">
        <f>'WA Sch. 1-2'!C90</f>
        <v>260508.15999999997</v>
      </c>
      <c r="D89" s="8">
        <f>'WA Sch. 1-2'!D90</f>
        <v>0.65</v>
      </c>
      <c r="E89" s="8">
        <f>'WA Sch. 1-2'!E90</f>
        <v>522.5</v>
      </c>
      <c r="F89" s="8">
        <f t="shared" si="84"/>
        <v>273006.25</v>
      </c>
      <c r="G89" s="8">
        <f>'WA Sch. 1-2'!G90</f>
        <v>0</v>
      </c>
      <c r="H89" s="8">
        <f t="shared" si="85"/>
        <v>-12.100000000000023</v>
      </c>
      <c r="I89" s="8">
        <f t="shared" si="85"/>
        <v>-12498.090000000026</v>
      </c>
      <c r="J89" s="8">
        <f t="shared" si="85"/>
        <v>0.65</v>
      </c>
      <c r="K89" s="9">
        <v>83063</v>
      </c>
      <c r="L89" s="9">
        <v>2845994.4369400004</v>
      </c>
      <c r="M89" s="9">
        <v>1718275</v>
      </c>
      <c r="N89" s="9">
        <f t="shared" si="86"/>
        <v>4564269.4369400004</v>
      </c>
      <c r="O89" s="9">
        <f t="shared" si="87"/>
        <v>54.949489386850949</v>
      </c>
      <c r="P89" s="8">
        <f t="shared" si="88"/>
        <v>-1.1230884241248302</v>
      </c>
      <c r="Q89" s="8">
        <f t="shared" si="89"/>
        <v>53.826400962726119</v>
      </c>
      <c r="R89" s="9">
        <f t="shared" si="82"/>
        <v>4470982.3431669194</v>
      </c>
      <c r="S89" s="21"/>
      <c r="U89" s="2">
        <v>43739</v>
      </c>
      <c r="V89" s="8">
        <f t="shared" ref="V89:W89" si="109">E101</f>
        <v>706</v>
      </c>
      <c r="W89" s="8">
        <f t="shared" si="109"/>
        <v>498436</v>
      </c>
      <c r="X89" s="7">
        <v>82</v>
      </c>
      <c r="Y89" s="7">
        <v>0</v>
      </c>
      <c r="Z89" s="7">
        <v>0</v>
      </c>
      <c r="AA89" s="7">
        <v>0</v>
      </c>
      <c r="AB89" s="7">
        <v>0</v>
      </c>
      <c r="AC89" s="7">
        <v>0</v>
      </c>
      <c r="AD89" s="7">
        <v>0</v>
      </c>
      <c r="AE89" s="7">
        <v>0</v>
      </c>
      <c r="AF89" s="7">
        <v>0</v>
      </c>
      <c r="AG89" s="7">
        <v>0</v>
      </c>
      <c r="AH89" s="7">
        <v>1</v>
      </c>
      <c r="AI89" s="7">
        <v>0</v>
      </c>
      <c r="AJ89" s="7">
        <v>0</v>
      </c>
      <c r="AK89" s="7">
        <v>0</v>
      </c>
      <c r="AL89" s="8">
        <f t="shared" si="91"/>
        <v>75.509331531405451</v>
      </c>
      <c r="AN89" s="17">
        <v>45</v>
      </c>
      <c r="AO89" s="17">
        <v>18.459787480965851</v>
      </c>
      <c r="AP89" s="17">
        <v>-1.0414277630740507</v>
      </c>
      <c r="AQ89" s="17">
        <v>-0.3165376437151422</v>
      </c>
      <c r="AY89" s="1">
        <v>45</v>
      </c>
      <c r="AZ89" s="7">
        <f t="shared" si="49"/>
        <v>38</v>
      </c>
      <c r="BA89" s="52">
        <f t="shared" si="50"/>
        <v>0.31288981288981288</v>
      </c>
      <c r="BB89" s="52">
        <f t="shared" si="51"/>
        <v>-0.48767561631153389</v>
      </c>
      <c r="BC89" s="43"/>
      <c r="BD89" s="1">
        <v>45</v>
      </c>
      <c r="BE89" s="46">
        <f t="shared" si="54"/>
        <v>-1.0414277630740507</v>
      </c>
      <c r="BF89" s="46">
        <f t="shared" si="94"/>
        <v>2.2016905711919943</v>
      </c>
      <c r="BG89" s="46">
        <f t="shared" si="94"/>
        <v>0.76623726298542216</v>
      </c>
      <c r="BH89" s="46">
        <f t="shared" si="94"/>
        <v>0.23123218939714008</v>
      </c>
      <c r="BI89" s="46">
        <f t="shared" si="94"/>
        <v>-1.0600811090995421E-2</v>
      </c>
      <c r="BJ89" s="46">
        <f t="shared" si="94"/>
        <v>-0.9070096075865024</v>
      </c>
      <c r="BK89" s="46">
        <f t="shared" si="94"/>
        <v>-0.70351210180592716</v>
      </c>
      <c r="BL89" s="46">
        <f t="shared" si="94"/>
        <v>3.8113843697161087E-2</v>
      </c>
      <c r="BM89" s="46">
        <f t="shared" si="94"/>
        <v>-2.4045504005985663</v>
      </c>
      <c r="BN89" s="46">
        <f t="shared" si="94"/>
        <v>0.26596171762903964</v>
      </c>
      <c r="BO89" s="46">
        <f t="shared" si="92"/>
        <v>-6.6225744603918315</v>
      </c>
      <c r="BP89" s="46">
        <f t="shared" si="92"/>
        <v>-2.7169257571391796</v>
      </c>
      <c r="BQ89" s="46">
        <f t="shared" si="92"/>
        <v>-1.0389816226331767</v>
      </c>
      <c r="BR89" s="1">
        <v>45</v>
      </c>
      <c r="BS89" s="60">
        <f t="shared" si="81"/>
        <v>1.08457178570149</v>
      </c>
      <c r="BT89" s="60">
        <f t="shared" si="81"/>
        <v>-2.2929016865377458</v>
      </c>
      <c r="BU89" s="60">
        <f t="shared" si="81"/>
        <v>-0.79798075877488217</v>
      </c>
      <c r="BV89" s="60">
        <f t="shared" si="81"/>
        <v>-0.24081162175455198</v>
      </c>
      <c r="BW89" s="60">
        <f t="shared" si="81"/>
        <v>1.103997898130077E-2</v>
      </c>
      <c r="BX89" s="60">
        <f t="shared" si="81"/>
        <v>0.94458498671554825</v>
      </c>
      <c r="BY89" s="60">
        <f t="shared" si="81"/>
        <v>0.73265703447932828</v>
      </c>
      <c r="BZ89" s="60">
        <f t="shared" si="81"/>
        <v>-3.9692814983655268E-2</v>
      </c>
      <c r="CA89" s="60">
        <f t="shared" si="81"/>
        <v>2.5041655448942919</v>
      </c>
      <c r="CB89" s="60">
        <f t="shared" si="79"/>
        <v>-0.27697991665371741</v>
      </c>
      <c r="CC89" s="60">
        <f t="shared" si="79"/>
        <v>6.8969329060774571</v>
      </c>
      <c r="CD89" s="60">
        <f t="shared" si="79"/>
        <v>2.8294819136958518</v>
      </c>
      <c r="CE89" s="60">
        <f t="shared" si="79"/>
        <v>1.0820243071339857</v>
      </c>
    </row>
    <row r="90" spans="1:83">
      <c r="A90" s="2">
        <v>43405</v>
      </c>
      <c r="B90" s="8">
        <f>'WA Sch. 1-2'!B91</f>
        <v>874.97500000000002</v>
      </c>
      <c r="C90" s="8">
        <f>'WA Sch. 1-2'!C91</f>
        <v>765581.25062499999</v>
      </c>
      <c r="D90" s="8">
        <f>'WA Sch. 1-2'!D91</f>
        <v>0</v>
      </c>
      <c r="E90" s="8">
        <f>'WA Sch. 1-2'!E91</f>
        <v>841.5</v>
      </c>
      <c r="F90" s="8">
        <f t="shared" si="84"/>
        <v>708122.25</v>
      </c>
      <c r="G90" s="8">
        <f>'WA Sch. 1-2'!G91</f>
        <v>0</v>
      </c>
      <c r="H90" s="8">
        <f t="shared" si="85"/>
        <v>33.475000000000023</v>
      </c>
      <c r="I90" s="8">
        <f t="shared" si="85"/>
        <v>57459.000624999986</v>
      </c>
      <c r="J90" s="8">
        <f t="shared" si="85"/>
        <v>0</v>
      </c>
      <c r="K90" s="9">
        <v>83119</v>
      </c>
      <c r="L90" s="9">
        <v>5479740.976879999</v>
      </c>
      <c r="M90" s="9">
        <v>2239030</v>
      </c>
      <c r="N90" s="9">
        <f t="shared" si="86"/>
        <v>7718770.976879999</v>
      </c>
      <c r="O90" s="9">
        <f t="shared" si="87"/>
        <v>92.864098183086881</v>
      </c>
      <c r="P90" s="8">
        <f t="shared" si="88"/>
        <v>3.4963210433807741</v>
      </c>
      <c r="Q90" s="8">
        <f t="shared" si="89"/>
        <v>96.360419226467656</v>
      </c>
      <c r="R90" s="9">
        <f t="shared" si="82"/>
        <v>8009381.6856847648</v>
      </c>
      <c r="S90" s="21"/>
      <c r="U90" s="2">
        <v>43770</v>
      </c>
      <c r="V90" s="8">
        <f t="shared" ref="V90:W90" si="110">E102</f>
        <v>882</v>
      </c>
      <c r="W90" s="8">
        <f t="shared" si="110"/>
        <v>777924</v>
      </c>
      <c r="X90" s="7">
        <v>83</v>
      </c>
      <c r="Y90" s="7">
        <v>0</v>
      </c>
      <c r="Z90" s="7">
        <v>0</v>
      </c>
      <c r="AA90" s="7">
        <v>0</v>
      </c>
      <c r="AB90" s="7">
        <v>0</v>
      </c>
      <c r="AC90" s="7">
        <v>0</v>
      </c>
      <c r="AD90" s="7">
        <v>0</v>
      </c>
      <c r="AE90" s="7">
        <v>0</v>
      </c>
      <c r="AF90" s="7">
        <v>0</v>
      </c>
      <c r="AG90" s="7">
        <v>0</v>
      </c>
      <c r="AH90" s="7">
        <v>0</v>
      </c>
      <c r="AI90" s="7">
        <v>1</v>
      </c>
      <c r="AJ90" s="7">
        <v>0</v>
      </c>
      <c r="AK90" s="7">
        <v>0</v>
      </c>
      <c r="AL90" s="8">
        <f t="shared" si="91"/>
        <v>102.00497844145012</v>
      </c>
      <c r="AN90" s="17">
        <v>46</v>
      </c>
      <c r="AO90" s="17">
        <v>51.895261811350956</v>
      </c>
      <c r="AP90" s="17">
        <v>-3.9448511284827816</v>
      </c>
      <c r="AQ90" s="17">
        <v>-1.1990211182109336</v>
      </c>
      <c r="AY90" s="1">
        <v>46</v>
      </c>
      <c r="AZ90" s="7">
        <f t="shared" si="49"/>
        <v>13</v>
      </c>
      <c r="BA90" s="52">
        <f t="shared" si="50"/>
        <v>0.104989604989605</v>
      </c>
      <c r="BB90" s="52">
        <f t="shared" si="51"/>
        <v>-1.2536226075646817</v>
      </c>
      <c r="BC90" s="43"/>
      <c r="BD90" s="1">
        <v>46</v>
      </c>
      <c r="BE90" s="46">
        <f t="shared" si="54"/>
        <v>-3.9448511284827816</v>
      </c>
      <c r="BF90" s="46">
        <f t="shared" si="94"/>
        <v>-1.0414277630740507</v>
      </c>
      <c r="BG90" s="46">
        <f t="shared" si="94"/>
        <v>2.2016905711919943</v>
      </c>
      <c r="BH90" s="46">
        <f t="shared" si="94"/>
        <v>0.76623726298542216</v>
      </c>
      <c r="BI90" s="46">
        <f t="shared" si="94"/>
        <v>0.23123218939714008</v>
      </c>
      <c r="BJ90" s="46">
        <f t="shared" si="94"/>
        <v>-1.0600811090995421E-2</v>
      </c>
      <c r="BK90" s="46">
        <f t="shared" si="94"/>
        <v>-0.9070096075865024</v>
      </c>
      <c r="BL90" s="46">
        <f t="shared" si="94"/>
        <v>-0.70351210180592716</v>
      </c>
      <c r="BM90" s="46">
        <f t="shared" si="94"/>
        <v>3.8113843697161087E-2</v>
      </c>
      <c r="BN90" s="46">
        <f t="shared" si="94"/>
        <v>-2.4045504005985663</v>
      </c>
      <c r="BO90" s="46">
        <f t="shared" si="92"/>
        <v>0.26596171762903964</v>
      </c>
      <c r="BP90" s="46">
        <f t="shared" si="92"/>
        <v>-6.6225744603918315</v>
      </c>
      <c r="BQ90" s="46">
        <f t="shared" si="92"/>
        <v>-2.7169257571391796</v>
      </c>
      <c r="BR90" s="1">
        <v>46</v>
      </c>
      <c r="BS90" s="60">
        <f t="shared" si="81"/>
        <v>15.561850425892139</v>
      </c>
      <c r="BT90" s="60">
        <f t="shared" si="81"/>
        <v>4.1082774863961333</v>
      </c>
      <c r="BU90" s="60">
        <f t="shared" si="81"/>
        <v>-8.6853415343365814</v>
      </c>
      <c r="BV90" s="60">
        <f t="shared" si="81"/>
        <v>-3.0226919315734957</v>
      </c>
      <c r="BW90" s="60">
        <f t="shared" si="81"/>
        <v>-0.9121765632847294</v>
      </c>
      <c r="BX90" s="60">
        <f t="shared" si="81"/>
        <v>4.1818621595277002E-2</v>
      </c>
      <c r="BY90" s="60">
        <f t="shared" si="81"/>
        <v>3.5780178740324997</v>
      </c>
      <c r="BZ90" s="60">
        <f t="shared" si="81"/>
        <v>2.7752505087105592</v>
      </c>
      <c r="CA90" s="60">
        <f t="shared" si="81"/>
        <v>-0.15035343931943296</v>
      </c>
      <c r="CB90" s="60">
        <f t="shared" si="79"/>
        <v>9.4855933612951908</v>
      </c>
      <c r="CC90" s="60">
        <f t="shared" si="79"/>
        <v>-1.0491793819220143</v>
      </c>
      <c r="CD90" s="60">
        <f t="shared" si="79"/>
        <v>26.125070333538314</v>
      </c>
      <c r="CE90" s="60">
        <f t="shared" si="79"/>
        <v>10.717867639054651</v>
      </c>
    </row>
    <row r="91" spans="1:83">
      <c r="A91" s="2">
        <v>43435</v>
      </c>
      <c r="B91" s="8">
        <f>'WA Sch. 1-2'!B92</f>
        <v>1138.7249999999999</v>
      </c>
      <c r="C91" s="8">
        <f>'WA Sch. 1-2'!C92</f>
        <v>1296694.6256249999</v>
      </c>
      <c r="D91" s="8">
        <f>'WA Sch. 1-2'!D92</f>
        <v>0</v>
      </c>
      <c r="E91" s="8">
        <f>'WA Sch. 1-2'!E92</f>
        <v>1029.5</v>
      </c>
      <c r="F91" s="8">
        <f t="shared" si="84"/>
        <v>1059870.25</v>
      </c>
      <c r="G91" s="8">
        <f>'WA Sch. 1-2'!G92</f>
        <v>0</v>
      </c>
      <c r="H91" s="8">
        <f t="shared" si="85"/>
        <v>109.22499999999991</v>
      </c>
      <c r="I91" s="8">
        <f t="shared" si="85"/>
        <v>236824.37562499987</v>
      </c>
      <c r="J91" s="8">
        <f t="shared" si="85"/>
        <v>0</v>
      </c>
      <c r="K91" s="9">
        <v>83369</v>
      </c>
      <c r="L91" s="9">
        <v>9407203.4191599991</v>
      </c>
      <c r="M91" s="9">
        <v>702255</v>
      </c>
      <c r="N91" s="9">
        <f t="shared" si="86"/>
        <v>10109458.419159999</v>
      </c>
      <c r="O91" s="9">
        <f t="shared" si="87"/>
        <v>121.26160106466432</v>
      </c>
      <c r="P91" s="8">
        <f t="shared" si="88"/>
        <v>12.247464772015253</v>
      </c>
      <c r="Q91" s="8">
        <f t="shared" si="89"/>
        <v>133.50906583667958</v>
      </c>
      <c r="R91" s="9">
        <f t="shared" si="82"/>
        <v>11130517.309738141</v>
      </c>
      <c r="S91" s="21"/>
      <c r="U91" s="2">
        <v>43800</v>
      </c>
      <c r="V91" s="8">
        <f t="shared" ref="V91:W91" si="111">E103</f>
        <v>978</v>
      </c>
      <c r="W91" s="8">
        <f t="shared" si="111"/>
        <v>956484</v>
      </c>
      <c r="X91" s="7">
        <v>84</v>
      </c>
      <c r="Y91" s="7">
        <v>0</v>
      </c>
      <c r="Z91" s="7">
        <v>0</v>
      </c>
      <c r="AA91" s="7">
        <v>0</v>
      </c>
      <c r="AB91" s="7">
        <v>0</v>
      </c>
      <c r="AC91" s="7">
        <v>0</v>
      </c>
      <c r="AD91" s="7">
        <v>0</v>
      </c>
      <c r="AE91" s="7">
        <v>0</v>
      </c>
      <c r="AF91" s="7">
        <v>0</v>
      </c>
      <c r="AG91" s="7">
        <v>0</v>
      </c>
      <c r="AH91" s="7">
        <v>0</v>
      </c>
      <c r="AI91" s="7">
        <v>0</v>
      </c>
      <c r="AJ91" s="7">
        <v>0</v>
      </c>
      <c r="AK91" s="7">
        <v>0</v>
      </c>
      <c r="AL91" s="8">
        <f t="shared" si="91"/>
        <v>106.57561344805818</v>
      </c>
      <c r="AN91" s="17">
        <v>47</v>
      </c>
      <c r="AO91" s="17">
        <v>73.921936707203059</v>
      </c>
      <c r="AP91" s="17">
        <v>-1.5891471871345715</v>
      </c>
      <c r="AQ91" s="17">
        <v>-0.48301468807333481</v>
      </c>
      <c r="AY91" s="1">
        <v>47</v>
      </c>
      <c r="AZ91" s="7">
        <f t="shared" si="49"/>
        <v>33</v>
      </c>
      <c r="BA91" s="52">
        <f t="shared" si="50"/>
        <v>0.2713097713097713</v>
      </c>
      <c r="BB91" s="52">
        <f t="shared" si="51"/>
        <v>-0.60885652565055048</v>
      </c>
      <c r="BC91" s="43"/>
      <c r="BD91" s="1">
        <v>47</v>
      </c>
      <c r="BE91" s="46">
        <f t="shared" si="54"/>
        <v>-1.5891471871345715</v>
      </c>
      <c r="BF91" s="46">
        <f t="shared" si="94"/>
        <v>-3.9448511284827816</v>
      </c>
      <c r="BG91" s="46">
        <f t="shared" si="94"/>
        <v>-1.0414277630740507</v>
      </c>
      <c r="BH91" s="46">
        <f t="shared" si="94"/>
        <v>2.2016905711919943</v>
      </c>
      <c r="BI91" s="46">
        <f t="shared" si="94"/>
        <v>0.76623726298542216</v>
      </c>
      <c r="BJ91" s="46">
        <f t="shared" si="94"/>
        <v>0.23123218939714008</v>
      </c>
      <c r="BK91" s="46">
        <f t="shared" si="94"/>
        <v>-1.0600811090995421E-2</v>
      </c>
      <c r="BL91" s="46">
        <f t="shared" si="94"/>
        <v>-0.9070096075865024</v>
      </c>
      <c r="BM91" s="46">
        <f t="shared" si="94"/>
        <v>-0.70351210180592716</v>
      </c>
      <c r="BN91" s="46">
        <f t="shared" si="94"/>
        <v>3.8113843697161087E-2</v>
      </c>
      <c r="BO91" s="46">
        <f t="shared" si="92"/>
        <v>-2.4045504005985663</v>
      </c>
      <c r="BP91" s="46">
        <f t="shared" si="92"/>
        <v>0.26596171762903964</v>
      </c>
      <c r="BQ91" s="46">
        <f t="shared" si="92"/>
        <v>-6.6225744603918315</v>
      </c>
      <c r="BR91" s="1">
        <v>47</v>
      </c>
      <c r="BS91" s="60">
        <f t="shared" si="81"/>
        <v>2.525388782377826</v>
      </c>
      <c r="BT91" s="60">
        <f t="shared" si="81"/>
        <v>6.2689490744932357</v>
      </c>
      <c r="BU91" s="60">
        <f t="shared" si="81"/>
        <v>1.6549820002930637</v>
      </c>
      <c r="BV91" s="60">
        <f t="shared" si="81"/>
        <v>-3.4988103781504858</v>
      </c>
      <c r="BW91" s="60">
        <f t="shared" si="81"/>
        <v>-1.2176637911509494</v>
      </c>
      <c r="BX91" s="60">
        <f t="shared" si="81"/>
        <v>-0.36746198335538865</v>
      </c>
      <c r="BY91" s="60">
        <f t="shared" si="81"/>
        <v>1.6846249126653293E-2</v>
      </c>
      <c r="BZ91" s="60">
        <f t="shared" si="81"/>
        <v>1.4413717666002044</v>
      </c>
      <c r="CA91" s="60">
        <f t="shared" si="81"/>
        <v>1.1179842777000952</v>
      </c>
      <c r="CB91" s="60">
        <f t="shared" si="79"/>
        <v>-6.0568507502178924E-2</v>
      </c>
      <c r="CC91" s="60">
        <f t="shared" si="79"/>
        <v>3.8211845054346512</v>
      </c>
      <c r="CD91" s="60">
        <f t="shared" si="79"/>
        <v>-0.42265231545562376</v>
      </c>
      <c r="CE91" s="60">
        <f t="shared" si="79"/>
        <v>10.524245575321203</v>
      </c>
    </row>
    <row r="92" spans="1:83">
      <c r="A92" s="2">
        <v>43466</v>
      </c>
      <c r="B92" s="8">
        <f>'WA Sch. 1-2'!B93</f>
        <v>1095.1500000000001</v>
      </c>
      <c r="C92" s="8">
        <f>'WA Sch. 1-2'!C93</f>
        <v>1199353.5225000002</v>
      </c>
      <c r="D92" s="8">
        <f>'WA Sch. 1-2'!D93</f>
        <v>0</v>
      </c>
      <c r="E92" s="8">
        <f>'WA Sch. 1-2'!E93</f>
        <v>1057.5</v>
      </c>
      <c r="F92" s="8">
        <f t="shared" si="84"/>
        <v>1118306.25</v>
      </c>
      <c r="G92" s="8">
        <f>'WA Sch. 1-2'!G93</f>
        <v>0</v>
      </c>
      <c r="H92" s="8">
        <f t="shared" si="85"/>
        <v>37.650000000000091</v>
      </c>
      <c r="I92" s="8">
        <f t="shared" si="85"/>
        <v>81047.272500000196</v>
      </c>
      <c r="J92" s="8">
        <f t="shared" si="85"/>
        <v>0</v>
      </c>
      <c r="K92" s="9">
        <v>83819</v>
      </c>
      <c r="L92" s="9">
        <v>10068107.348389998</v>
      </c>
      <c r="M92" s="9">
        <v>-303452</v>
      </c>
      <c r="N92" s="9">
        <f t="shared" si="86"/>
        <v>9764655.3483899981</v>
      </c>
      <c r="O92" s="9">
        <f t="shared" si="87"/>
        <v>116.4969201301614</v>
      </c>
      <c r="P92" s="8">
        <f t="shared" si="88"/>
        <v>4.2117416698415733</v>
      </c>
      <c r="Q92" s="8">
        <f t="shared" si="89"/>
        <v>120.70866180000297</v>
      </c>
      <c r="R92" s="9">
        <f t="shared" si="82"/>
        <v>10117679.323414449</v>
      </c>
      <c r="S92" s="21"/>
      <c r="U92" s="2">
        <v>43831</v>
      </c>
      <c r="V92" s="8">
        <f t="shared" ref="V92:W92" si="112">E104</f>
        <v>955.5</v>
      </c>
      <c r="W92" s="8">
        <f t="shared" si="112"/>
        <v>912980.25</v>
      </c>
      <c r="X92" s="7">
        <v>85</v>
      </c>
      <c r="Y92" s="7">
        <v>1</v>
      </c>
      <c r="Z92" s="7">
        <v>0</v>
      </c>
      <c r="AA92" s="7">
        <v>0</v>
      </c>
      <c r="AB92" s="7">
        <v>0</v>
      </c>
      <c r="AC92" s="7">
        <v>0</v>
      </c>
      <c r="AD92" s="7">
        <v>0</v>
      </c>
      <c r="AE92" s="7">
        <v>0</v>
      </c>
      <c r="AF92" s="7">
        <v>0</v>
      </c>
      <c r="AG92" s="7">
        <v>0</v>
      </c>
      <c r="AH92" s="7">
        <v>0</v>
      </c>
      <c r="AI92" s="7">
        <v>0</v>
      </c>
      <c r="AJ92" s="7">
        <v>0</v>
      </c>
      <c r="AK92" s="7">
        <v>0</v>
      </c>
      <c r="AL92" s="8">
        <f t="shared" si="91"/>
        <v>115.03486117956966</v>
      </c>
      <c r="AN92" s="17">
        <v>48</v>
      </c>
      <c r="AO92" s="17">
        <v>145.83781934996344</v>
      </c>
      <c r="AP92" s="17">
        <v>4.9700274088544916</v>
      </c>
      <c r="AQ92" s="17">
        <v>1.5106191912483247</v>
      </c>
      <c r="AY92" s="1">
        <v>48</v>
      </c>
      <c r="AZ92" s="7">
        <f t="shared" si="49"/>
        <v>110</v>
      </c>
      <c r="BA92" s="52">
        <f t="shared" si="50"/>
        <v>0.91164241164241167</v>
      </c>
      <c r="BB92" s="52">
        <f t="shared" si="51"/>
        <v>1.3509383667831778</v>
      </c>
      <c r="BC92" s="43"/>
      <c r="BD92" s="1">
        <v>48</v>
      </c>
      <c r="BE92" s="46">
        <f t="shared" si="54"/>
        <v>4.9700274088544916</v>
      </c>
      <c r="BF92" s="46">
        <f t="shared" si="94"/>
        <v>-1.5891471871345715</v>
      </c>
      <c r="BG92" s="46">
        <f t="shared" si="94"/>
        <v>-3.9448511284827816</v>
      </c>
      <c r="BH92" s="46">
        <f t="shared" si="94"/>
        <v>-1.0414277630740507</v>
      </c>
      <c r="BI92" s="46">
        <f t="shared" si="94"/>
        <v>2.2016905711919943</v>
      </c>
      <c r="BJ92" s="46">
        <f t="shared" si="94"/>
        <v>0.76623726298542216</v>
      </c>
      <c r="BK92" s="46">
        <f t="shared" si="94"/>
        <v>0.23123218939714008</v>
      </c>
      <c r="BL92" s="46">
        <f t="shared" si="94"/>
        <v>-1.0600811090995421E-2</v>
      </c>
      <c r="BM92" s="46">
        <f t="shared" si="94"/>
        <v>-0.9070096075865024</v>
      </c>
      <c r="BN92" s="46">
        <f t="shared" si="94"/>
        <v>-0.70351210180592716</v>
      </c>
      <c r="BO92" s="46">
        <f t="shared" si="92"/>
        <v>3.8113843697161087E-2</v>
      </c>
      <c r="BP92" s="46">
        <f t="shared" si="92"/>
        <v>-2.4045504005985663</v>
      </c>
      <c r="BQ92" s="46">
        <f t="shared" si="92"/>
        <v>0.26596171762903964</v>
      </c>
      <c r="BR92" s="1">
        <v>48</v>
      </c>
      <c r="BS92" s="60">
        <f t="shared" si="81"/>
        <v>24.701172444764566</v>
      </c>
      <c r="BT92" s="60">
        <f t="shared" si="81"/>
        <v>-7.8981050767629499</v>
      </c>
      <c r="BU92" s="60">
        <f t="shared" si="81"/>
        <v>-19.606018232410033</v>
      </c>
      <c r="BV92" s="60">
        <f t="shared" si="81"/>
        <v>-5.1759245268201841</v>
      </c>
      <c r="BW92" s="60">
        <f t="shared" si="81"/>
        <v>10.942462484640474</v>
      </c>
      <c r="BX92" s="60">
        <f t="shared" si="81"/>
        <v>3.8082201987230055</v>
      </c>
      <c r="BY92" s="60">
        <f t="shared" si="81"/>
        <v>1.1492303191130468</v>
      </c>
      <c r="BZ92" s="60">
        <f t="shared" si="81"/>
        <v>-5.2686321678500091E-2</v>
      </c>
      <c r="CA92" s="60">
        <f t="shared" si="81"/>
        <v>-4.5078626097994086</v>
      </c>
      <c r="CB92" s="60">
        <f t="shared" si="79"/>
        <v>-3.4964744284364309</v>
      </c>
      <c r="CC92" s="60">
        <f t="shared" si="79"/>
        <v>0.18942684783152086</v>
      </c>
      <c r="CD92" s="60">
        <f t="shared" si="79"/>
        <v>-11.950681396947008</v>
      </c>
      <c r="CE92" s="60">
        <f t="shared" si="79"/>
        <v>1.3218370263221726</v>
      </c>
    </row>
    <row r="93" spans="1:83">
      <c r="A93" s="2">
        <v>43497</v>
      </c>
      <c r="B93" s="8">
        <f>'WA Sch. 1-2'!B94</f>
        <v>932.76424999999995</v>
      </c>
      <c r="C93" s="8">
        <f>'WA Sch. 1-2'!C94</f>
        <v>870049.14607806236</v>
      </c>
      <c r="D93" s="8">
        <f>'WA Sch. 1-2'!D94</f>
        <v>0</v>
      </c>
      <c r="E93" s="8">
        <f>'WA Sch. 1-2'!E94</f>
        <v>1224.5</v>
      </c>
      <c r="F93" s="8">
        <f t="shared" si="84"/>
        <v>1499400.25</v>
      </c>
      <c r="G93" s="8">
        <f>'WA Sch. 1-2'!G94</f>
        <v>0</v>
      </c>
      <c r="H93" s="8">
        <f t="shared" si="85"/>
        <v>-291.73575000000005</v>
      </c>
      <c r="I93" s="8">
        <f t="shared" si="85"/>
        <v>-629351.10392193764</v>
      </c>
      <c r="J93" s="8">
        <f t="shared" si="85"/>
        <v>0</v>
      </c>
      <c r="K93" s="9">
        <v>83726</v>
      </c>
      <c r="L93" s="9">
        <v>10820104.634510001</v>
      </c>
      <c r="M93" s="9">
        <v>936233</v>
      </c>
      <c r="N93" s="9">
        <f t="shared" si="86"/>
        <v>11756337.634510001</v>
      </c>
      <c r="O93" s="9">
        <f t="shared" si="87"/>
        <v>140.4144188723933</v>
      </c>
      <c r="P93" s="8">
        <f t="shared" si="88"/>
        <v>-32.65810853838822</v>
      </c>
      <c r="Q93" s="8">
        <f t="shared" si="89"/>
        <v>107.75631033400508</v>
      </c>
      <c r="R93" s="9">
        <f t="shared" si="82"/>
        <v>9022004.8390249088</v>
      </c>
      <c r="S93" s="21"/>
      <c r="U93" s="2">
        <v>43862</v>
      </c>
      <c r="V93" s="8">
        <f t="shared" ref="V93:W93" si="113">E105</f>
        <v>867</v>
      </c>
      <c r="W93" s="8">
        <f t="shared" si="113"/>
        <v>751689</v>
      </c>
      <c r="X93" s="7">
        <v>86</v>
      </c>
      <c r="Y93" s="7">
        <v>0</v>
      </c>
      <c r="Z93" s="7">
        <v>1</v>
      </c>
      <c r="AA93" s="7">
        <v>0</v>
      </c>
      <c r="AB93" s="7">
        <v>0</v>
      </c>
      <c r="AC93" s="7">
        <v>0</v>
      </c>
      <c r="AD93" s="7">
        <v>0</v>
      </c>
      <c r="AE93" s="7">
        <v>0</v>
      </c>
      <c r="AF93" s="7">
        <v>0</v>
      </c>
      <c r="AG93" s="7">
        <v>0</v>
      </c>
      <c r="AH93" s="7">
        <v>0</v>
      </c>
      <c r="AI93" s="7">
        <v>0</v>
      </c>
      <c r="AJ93" s="7">
        <v>0</v>
      </c>
      <c r="AK93" s="7">
        <v>0</v>
      </c>
      <c r="AL93" s="8">
        <f t="shared" si="91"/>
        <v>105.49192836468971</v>
      </c>
      <c r="AN93" s="17">
        <v>49</v>
      </c>
      <c r="AO93" s="17">
        <v>155.07798458854728</v>
      </c>
      <c r="AP93" s="17">
        <v>-4.6143192145652847</v>
      </c>
      <c r="AQ93" s="17">
        <v>-1.4025031627893567</v>
      </c>
      <c r="AY93" s="1">
        <v>49</v>
      </c>
      <c r="AZ93" s="7">
        <f t="shared" si="49"/>
        <v>10</v>
      </c>
      <c r="BA93" s="52">
        <f t="shared" si="50"/>
        <v>8.0041580041580046E-2</v>
      </c>
      <c r="BB93" s="52">
        <f t="shared" si="51"/>
        <v>-1.4047919280405334</v>
      </c>
      <c r="BC93" s="43"/>
      <c r="BD93" s="1">
        <v>49</v>
      </c>
      <c r="BE93" s="46">
        <f t="shared" si="54"/>
        <v>-4.6143192145652847</v>
      </c>
      <c r="BF93" s="46">
        <f t="shared" si="94"/>
        <v>4.9700274088544916</v>
      </c>
      <c r="BG93" s="46">
        <f t="shared" si="94"/>
        <v>-1.5891471871345715</v>
      </c>
      <c r="BH93" s="46">
        <f t="shared" si="94"/>
        <v>-3.9448511284827816</v>
      </c>
      <c r="BI93" s="46">
        <f t="shared" si="94"/>
        <v>-1.0414277630740507</v>
      </c>
      <c r="BJ93" s="46">
        <f t="shared" si="94"/>
        <v>2.2016905711919943</v>
      </c>
      <c r="BK93" s="46">
        <f t="shared" si="94"/>
        <v>0.76623726298542216</v>
      </c>
      <c r="BL93" s="46">
        <f t="shared" si="94"/>
        <v>0.23123218939714008</v>
      </c>
      <c r="BM93" s="46">
        <f t="shared" si="94"/>
        <v>-1.0600811090995421E-2</v>
      </c>
      <c r="BN93" s="46">
        <f t="shared" si="94"/>
        <v>-0.9070096075865024</v>
      </c>
      <c r="BO93" s="46">
        <f t="shared" si="92"/>
        <v>-0.70351210180592716</v>
      </c>
      <c r="BP93" s="46">
        <f t="shared" si="92"/>
        <v>3.8113843697161087E-2</v>
      </c>
      <c r="BQ93" s="46">
        <f t="shared" si="92"/>
        <v>-2.4045504005985663</v>
      </c>
      <c r="BR93" s="1">
        <v>49</v>
      </c>
      <c r="BS93" s="60">
        <f t="shared" si="81"/>
        <v>21.291941813906689</v>
      </c>
      <c r="BT93" s="60">
        <f t="shared" si="81"/>
        <v>-22.933292969593406</v>
      </c>
      <c r="BU93" s="60">
        <f t="shared" si="81"/>
        <v>7.3328324003676322</v>
      </c>
      <c r="BV93" s="60">
        <f t="shared" si="81"/>
        <v>18.202802360757929</v>
      </c>
      <c r="BW93" s="60">
        <f t="shared" si="81"/>
        <v>4.8054801377345218</v>
      </c>
      <c r="BX93" s="60">
        <f t="shared" si="81"/>
        <v>-10.159303107178355</v>
      </c>
      <c r="BY93" s="60">
        <f t="shared" si="81"/>
        <v>-3.5356633255094194</v>
      </c>
      <c r="BZ93" s="60">
        <f t="shared" si="81"/>
        <v>-1.0669791345610773</v>
      </c>
      <c r="CA93" s="60">
        <f t="shared" si="81"/>
        <v>4.8915526307310032E-2</v>
      </c>
      <c r="CB93" s="60">
        <f t="shared" si="79"/>
        <v>4.185231860081899</v>
      </c>
      <c r="CC93" s="60">
        <f t="shared" si="79"/>
        <v>3.2462294090424741</v>
      </c>
      <c r="CD93" s="60">
        <f t="shared" si="79"/>
        <v>-0.17586944131259691</v>
      </c>
      <c r="CE93" s="60">
        <f t="shared" si="79"/>
        <v>11.09536311587285</v>
      </c>
    </row>
    <row r="94" spans="1:83">
      <c r="A94" s="2">
        <v>43525</v>
      </c>
      <c r="B94" s="8">
        <f>'WA Sch. 1-2'!B95</f>
        <v>767.35</v>
      </c>
      <c r="C94" s="8">
        <f>'WA Sch. 1-2'!C95</f>
        <v>588826.02250000008</v>
      </c>
      <c r="D94" s="8">
        <f>'WA Sch. 1-2'!D95</f>
        <v>0</v>
      </c>
      <c r="E94" s="8">
        <f>'WA Sch. 1-2'!E95</f>
        <v>943.5</v>
      </c>
      <c r="F94" s="8">
        <f t="shared" si="84"/>
        <v>890192.25</v>
      </c>
      <c r="G94" s="8">
        <f>'WA Sch. 1-2'!G95</f>
        <v>0</v>
      </c>
      <c r="H94" s="8">
        <f t="shared" si="85"/>
        <v>-176.14999999999998</v>
      </c>
      <c r="I94" s="8">
        <f t="shared" si="85"/>
        <v>-301366.22749999992</v>
      </c>
      <c r="J94" s="8">
        <f t="shared" si="85"/>
        <v>0</v>
      </c>
      <c r="K94" s="9">
        <v>83822</v>
      </c>
      <c r="L94" s="9">
        <v>11029748.652169999</v>
      </c>
      <c r="M94" s="9">
        <v>-2932257</v>
      </c>
      <c r="N94" s="9">
        <f t="shared" si="86"/>
        <v>8097491.6521699987</v>
      </c>
      <c r="O94" s="9">
        <f t="shared" si="87"/>
        <v>96.603417386485631</v>
      </c>
      <c r="P94" s="8">
        <f t="shared" si="88"/>
        <v>-18.381261000132181</v>
      </c>
      <c r="Q94" s="8">
        <f t="shared" si="89"/>
        <v>78.222156386353447</v>
      </c>
      <c r="R94" s="9">
        <f t="shared" si="82"/>
        <v>6556737.5926169185</v>
      </c>
      <c r="S94" s="21"/>
      <c r="U94" s="2">
        <v>43891</v>
      </c>
      <c r="V94" s="8">
        <f t="shared" ref="V94:W94" si="114">E106</f>
        <v>814.5</v>
      </c>
      <c r="W94" s="8">
        <f t="shared" si="114"/>
        <v>663410.25</v>
      </c>
      <c r="X94" s="7">
        <v>87</v>
      </c>
      <c r="Y94" s="7">
        <v>0</v>
      </c>
      <c r="Z94" s="7">
        <v>0</v>
      </c>
      <c r="AA94" s="7">
        <v>1</v>
      </c>
      <c r="AB94" s="7">
        <v>0</v>
      </c>
      <c r="AC94" s="7">
        <v>0</v>
      </c>
      <c r="AD94" s="7">
        <v>0</v>
      </c>
      <c r="AE94" s="7">
        <v>0</v>
      </c>
      <c r="AF94" s="7">
        <v>0</v>
      </c>
      <c r="AG94" s="7">
        <v>0</v>
      </c>
      <c r="AH94" s="7">
        <v>0</v>
      </c>
      <c r="AI94" s="7">
        <v>0</v>
      </c>
      <c r="AJ94" s="7">
        <v>0</v>
      </c>
      <c r="AK94" s="7">
        <v>0</v>
      </c>
      <c r="AL94" s="8">
        <f t="shared" si="91"/>
        <v>90.445255241248489</v>
      </c>
      <c r="AN94" s="17">
        <v>50</v>
      </c>
      <c r="AO94" s="17">
        <v>108.58970736876394</v>
      </c>
      <c r="AP94" s="17">
        <v>-5.9488026902769633</v>
      </c>
      <c r="AQ94" s="17">
        <v>-1.8081138733505002</v>
      </c>
      <c r="AY94" s="1">
        <v>50</v>
      </c>
      <c r="AZ94" s="7">
        <f t="shared" si="49"/>
        <v>6</v>
      </c>
      <c r="BA94" s="52">
        <f t="shared" si="50"/>
        <v>4.677754677754678E-2</v>
      </c>
      <c r="BB94" s="52">
        <f t="shared" si="51"/>
        <v>-1.6769355088893503</v>
      </c>
      <c r="BC94" s="43"/>
      <c r="BD94" s="1">
        <v>50</v>
      </c>
      <c r="BE94" s="46">
        <f t="shared" si="54"/>
        <v>-5.9488026902769633</v>
      </c>
      <c r="BF94" s="46">
        <f t="shared" si="94"/>
        <v>-4.6143192145652847</v>
      </c>
      <c r="BG94" s="46">
        <f t="shared" si="94"/>
        <v>4.9700274088544916</v>
      </c>
      <c r="BH94" s="46">
        <f t="shared" si="94"/>
        <v>-1.5891471871345715</v>
      </c>
      <c r="BI94" s="46">
        <f t="shared" si="94"/>
        <v>-3.9448511284827816</v>
      </c>
      <c r="BJ94" s="46">
        <f t="shared" si="94"/>
        <v>-1.0414277630740507</v>
      </c>
      <c r="BK94" s="46">
        <f t="shared" si="94"/>
        <v>2.2016905711919943</v>
      </c>
      <c r="BL94" s="46">
        <f t="shared" si="94"/>
        <v>0.76623726298542216</v>
      </c>
      <c r="BM94" s="46">
        <f t="shared" si="94"/>
        <v>0.23123218939714008</v>
      </c>
      <c r="BN94" s="46">
        <f t="shared" si="94"/>
        <v>-1.0600811090995421E-2</v>
      </c>
      <c r="BO94" s="46">
        <f t="shared" si="92"/>
        <v>-0.9070096075865024</v>
      </c>
      <c r="BP94" s="46">
        <f t="shared" si="92"/>
        <v>-0.70351210180592716</v>
      </c>
      <c r="BQ94" s="46">
        <f t="shared" si="92"/>
        <v>3.8113843697161087E-2</v>
      </c>
      <c r="BR94" s="1">
        <v>50</v>
      </c>
      <c r="BS94" s="60">
        <f t="shared" si="81"/>
        <v>35.388253447846829</v>
      </c>
      <c r="BT94" s="60">
        <f t="shared" si="81"/>
        <v>27.449674557402997</v>
      </c>
      <c r="BU94" s="60">
        <f t="shared" si="81"/>
        <v>-29.565712420543811</v>
      </c>
      <c r="BV94" s="60">
        <f t="shared" si="81"/>
        <v>9.4535230620724562</v>
      </c>
      <c r="BW94" s="60">
        <f t="shared" si="81"/>
        <v>23.467141005860814</v>
      </c>
      <c r="BX94" s="60">
        <f t="shared" si="81"/>
        <v>6.1952482787042635</v>
      </c>
      <c r="BY94" s="60">
        <f t="shared" si="81"/>
        <v>-13.097422793064235</v>
      </c>
      <c r="BZ94" s="60">
        <f t="shared" si="81"/>
        <v>-4.5581942914379647</v>
      </c>
      <c r="CA94" s="60">
        <f t="shared" si="81"/>
        <v>-1.3755546703641499</v>
      </c>
      <c r="CB94" s="60">
        <f t="shared" si="79"/>
        <v>6.3062133537428691E-2</v>
      </c>
      <c r="CC94" s="60">
        <f t="shared" si="79"/>
        <v>5.3956211937178651</v>
      </c>
      <c r="CD94" s="60">
        <f t="shared" si="79"/>
        <v>4.1850546838657205</v>
      </c>
      <c r="CE94" s="60">
        <f t="shared" si="79"/>
        <v>-0.22673173592227192</v>
      </c>
    </row>
    <row r="95" spans="1:83">
      <c r="A95" s="2">
        <v>43556</v>
      </c>
      <c r="B95" s="8">
        <f>'WA Sch. 1-2'!B96</f>
        <v>547.15</v>
      </c>
      <c r="C95" s="8">
        <f>'WA Sch. 1-2'!C96</f>
        <v>299373.1225</v>
      </c>
      <c r="D95" s="8">
        <f>'WA Sch. 1-2'!D96</f>
        <v>0.375</v>
      </c>
      <c r="E95" s="8">
        <f>'WA Sch. 1-2'!E96</f>
        <v>508</v>
      </c>
      <c r="F95" s="8">
        <f t="shared" si="84"/>
        <v>258064</v>
      </c>
      <c r="G95" s="8">
        <f>'WA Sch. 1-2'!G96</f>
        <v>0</v>
      </c>
      <c r="H95" s="8">
        <f t="shared" si="85"/>
        <v>39.149999999999977</v>
      </c>
      <c r="I95" s="8">
        <f t="shared" si="85"/>
        <v>41309.122499999998</v>
      </c>
      <c r="J95" s="8">
        <f t="shared" si="85"/>
        <v>0.375</v>
      </c>
      <c r="K95" s="9">
        <v>83993</v>
      </c>
      <c r="L95" s="9">
        <v>5788986.9073599996</v>
      </c>
      <c r="M95" s="9">
        <v>-1354407</v>
      </c>
      <c r="N95" s="9">
        <f t="shared" si="86"/>
        <v>4434579.9073599996</v>
      </c>
      <c r="O95" s="9">
        <f t="shared" si="87"/>
        <v>52.797017696236587</v>
      </c>
      <c r="P95" s="8">
        <f t="shared" si="88"/>
        <v>3.6486127105817694</v>
      </c>
      <c r="Q95" s="8">
        <f t="shared" si="89"/>
        <v>56.445630406818353</v>
      </c>
      <c r="R95" s="9">
        <f t="shared" si="82"/>
        <v>4741037.8347598938</v>
      </c>
      <c r="S95" s="21"/>
      <c r="U95" s="2">
        <v>43922</v>
      </c>
      <c r="V95" s="8">
        <f t="shared" ref="V95:W95" si="115">E107</f>
        <v>522</v>
      </c>
      <c r="W95" s="8">
        <f t="shared" si="115"/>
        <v>272484</v>
      </c>
      <c r="X95" s="7">
        <v>88</v>
      </c>
      <c r="Y95" s="7">
        <v>0</v>
      </c>
      <c r="Z95" s="7">
        <v>0</v>
      </c>
      <c r="AA95" s="7">
        <v>0</v>
      </c>
      <c r="AB95" s="7">
        <v>1</v>
      </c>
      <c r="AC95" s="7">
        <v>0</v>
      </c>
      <c r="AD95" s="7">
        <v>0</v>
      </c>
      <c r="AE95" s="7">
        <v>0</v>
      </c>
      <c r="AF95" s="7">
        <v>0</v>
      </c>
      <c r="AG95" s="7">
        <v>0</v>
      </c>
      <c r="AH95" s="7">
        <v>0</v>
      </c>
      <c r="AI95" s="7">
        <v>0</v>
      </c>
      <c r="AJ95" s="7">
        <v>0</v>
      </c>
      <c r="AK95" s="7">
        <v>0</v>
      </c>
      <c r="AL95" s="8">
        <f t="shared" si="91"/>
        <v>58.391157039168498</v>
      </c>
      <c r="AN95" s="17">
        <v>51</v>
      </c>
      <c r="AO95" s="17">
        <v>82.513347208380551</v>
      </c>
      <c r="AP95" s="17">
        <v>5.192683676417019</v>
      </c>
      <c r="AQ95" s="17">
        <v>1.5782946391205928</v>
      </c>
      <c r="AY95" s="1">
        <v>51</v>
      </c>
      <c r="AZ95" s="7">
        <f t="shared" si="49"/>
        <v>113</v>
      </c>
      <c r="BA95" s="52">
        <f t="shared" si="50"/>
        <v>0.93659043659043661</v>
      </c>
      <c r="BB95" s="52">
        <f t="shared" si="51"/>
        <v>1.5267663302113343</v>
      </c>
      <c r="BC95" s="43"/>
      <c r="BD95" s="1">
        <v>51</v>
      </c>
      <c r="BE95" s="46">
        <f t="shared" si="54"/>
        <v>5.192683676417019</v>
      </c>
      <c r="BF95" s="46">
        <f t="shared" si="94"/>
        <v>-5.9488026902769633</v>
      </c>
      <c r="BG95" s="46">
        <f t="shared" si="94"/>
        <v>-4.6143192145652847</v>
      </c>
      <c r="BH95" s="46">
        <f t="shared" si="94"/>
        <v>4.9700274088544916</v>
      </c>
      <c r="BI95" s="46">
        <f t="shared" si="94"/>
        <v>-1.5891471871345715</v>
      </c>
      <c r="BJ95" s="46">
        <f t="shared" si="94"/>
        <v>-3.9448511284827816</v>
      </c>
      <c r="BK95" s="46">
        <f t="shared" si="94"/>
        <v>-1.0414277630740507</v>
      </c>
      <c r="BL95" s="46">
        <f t="shared" si="94"/>
        <v>2.2016905711919943</v>
      </c>
      <c r="BM95" s="46">
        <f t="shared" si="94"/>
        <v>0.76623726298542216</v>
      </c>
      <c r="BN95" s="46">
        <f t="shared" si="94"/>
        <v>0.23123218939714008</v>
      </c>
      <c r="BO95" s="46">
        <f t="shared" si="92"/>
        <v>-1.0600811090995421E-2</v>
      </c>
      <c r="BP95" s="46">
        <f t="shared" si="92"/>
        <v>-0.9070096075865024</v>
      </c>
      <c r="BQ95" s="46">
        <f t="shared" si="92"/>
        <v>-0.70351210180592716</v>
      </c>
      <c r="BR95" s="1">
        <v>51</v>
      </c>
      <c r="BS95" s="60">
        <f t="shared" si="81"/>
        <v>26.963963763327428</v>
      </c>
      <c r="BT95" s="60">
        <f t="shared" si="81"/>
        <v>-30.890250624026809</v>
      </c>
      <c r="BU95" s="60">
        <f t="shared" si="81"/>
        <v>-23.960700063250574</v>
      </c>
      <c r="BV95" s="60">
        <f t="shared" si="81"/>
        <v>25.807780197303558</v>
      </c>
      <c r="BW95" s="60">
        <f t="shared" si="81"/>
        <v>-8.2519386580578313</v>
      </c>
      <c r="BX95" s="60">
        <f t="shared" si="81"/>
        <v>-20.484364060767842</v>
      </c>
      <c r="BY95" s="60">
        <f t="shared" si="81"/>
        <v>-5.4078049454822512</v>
      </c>
      <c r="BZ95" s="60">
        <f t="shared" si="81"/>
        <v>11.432682689549686</v>
      </c>
      <c r="CA95" s="60">
        <f t="shared" si="81"/>
        <v>3.9788277277666593</v>
      </c>
      <c r="CB95" s="60">
        <f t="shared" si="79"/>
        <v>1.2007156153445182</v>
      </c>
      <c r="CC95" s="60">
        <f t="shared" si="79"/>
        <v>-5.5046658709163941E-2</v>
      </c>
      <c r="CD95" s="60">
        <f t="shared" si="79"/>
        <v>-4.7098139836679787</v>
      </c>
      <c r="CE95" s="60">
        <f t="shared" si="79"/>
        <v>-3.6531158072096148</v>
      </c>
    </row>
    <row r="96" spans="1:83">
      <c r="A96" s="2">
        <v>43586</v>
      </c>
      <c r="B96" s="8">
        <f>'WA Sch. 1-2'!B97</f>
        <v>290.02499999999998</v>
      </c>
      <c r="C96" s="8">
        <f>'WA Sch. 1-2'!C97</f>
        <v>84114.500624999986</v>
      </c>
      <c r="D96" s="8">
        <f>'WA Sch. 1-2'!D97</f>
        <v>14.95</v>
      </c>
      <c r="E96" s="8">
        <f>'WA Sch. 1-2'!E97</f>
        <v>187</v>
      </c>
      <c r="F96" s="8">
        <f t="shared" si="84"/>
        <v>34969</v>
      </c>
      <c r="G96" s="8">
        <f>'WA Sch. 1-2'!G97</f>
        <v>13</v>
      </c>
      <c r="H96" s="8">
        <f t="shared" si="85"/>
        <v>103.02499999999998</v>
      </c>
      <c r="I96" s="8">
        <f t="shared" si="85"/>
        <v>49145.500624999986</v>
      </c>
      <c r="J96" s="8">
        <f t="shared" si="85"/>
        <v>1.9499999999999993</v>
      </c>
      <c r="K96" s="9">
        <v>84102</v>
      </c>
      <c r="L96" s="9">
        <v>3266127.9092600001</v>
      </c>
      <c r="M96" s="9">
        <v>-1104658</v>
      </c>
      <c r="N96" s="9">
        <f t="shared" si="86"/>
        <v>2161469.9092600001</v>
      </c>
      <c r="O96" s="9">
        <f t="shared" si="87"/>
        <v>25.700576790801648</v>
      </c>
      <c r="P96" s="8">
        <f t="shared" si="88"/>
        <v>8.5882730698093255</v>
      </c>
      <c r="Q96" s="8">
        <f t="shared" si="89"/>
        <v>34.288849860610974</v>
      </c>
      <c r="R96" s="9">
        <f t="shared" si="82"/>
        <v>2883760.8509771042</v>
      </c>
      <c r="S96" s="21"/>
      <c r="U96" s="2">
        <v>43952</v>
      </c>
      <c r="V96" s="8">
        <f t="shared" ref="V96:W96" si="116">E108</f>
        <v>299.5</v>
      </c>
      <c r="W96" s="8">
        <f t="shared" si="116"/>
        <v>89700.25</v>
      </c>
      <c r="X96" s="7">
        <v>89</v>
      </c>
      <c r="Y96" s="7">
        <v>0</v>
      </c>
      <c r="Z96" s="7">
        <v>0</v>
      </c>
      <c r="AA96" s="7">
        <v>0</v>
      </c>
      <c r="AB96" s="7">
        <v>0</v>
      </c>
      <c r="AC96" s="7">
        <v>1</v>
      </c>
      <c r="AD96" s="7">
        <v>0</v>
      </c>
      <c r="AE96" s="7">
        <v>0</v>
      </c>
      <c r="AF96" s="7">
        <v>0</v>
      </c>
      <c r="AG96" s="7">
        <v>0</v>
      </c>
      <c r="AH96" s="7">
        <v>0</v>
      </c>
      <c r="AI96" s="7">
        <v>0</v>
      </c>
      <c r="AJ96" s="7">
        <v>0</v>
      </c>
      <c r="AK96" s="7">
        <v>0</v>
      </c>
      <c r="AL96" s="8">
        <f t="shared" si="91"/>
        <v>32.119187084522636</v>
      </c>
      <c r="AN96" s="17">
        <v>52</v>
      </c>
      <c r="AO96" s="17">
        <v>57.73168210204512</v>
      </c>
      <c r="AP96" s="17">
        <v>2.3572401257333553</v>
      </c>
      <c r="AQ96" s="17">
        <v>0.71647334700195275</v>
      </c>
      <c r="AY96" s="1">
        <v>52</v>
      </c>
      <c r="AZ96" s="7">
        <f t="shared" si="49"/>
        <v>97</v>
      </c>
      <c r="BA96" s="52">
        <f t="shared" si="50"/>
        <v>0.80353430353430355</v>
      </c>
      <c r="BB96" s="52">
        <f t="shared" si="51"/>
        <v>0.85431334867221986</v>
      </c>
      <c r="BC96" s="43"/>
      <c r="BD96" s="1">
        <v>52</v>
      </c>
      <c r="BE96" s="46">
        <f t="shared" si="54"/>
        <v>2.3572401257333553</v>
      </c>
      <c r="BF96" s="46">
        <f t="shared" si="94"/>
        <v>5.192683676417019</v>
      </c>
      <c r="BG96" s="46">
        <f t="shared" si="94"/>
        <v>-5.9488026902769633</v>
      </c>
      <c r="BH96" s="46">
        <f t="shared" si="94"/>
        <v>-4.6143192145652847</v>
      </c>
      <c r="BI96" s="46">
        <f t="shared" si="94"/>
        <v>4.9700274088544916</v>
      </c>
      <c r="BJ96" s="46">
        <f t="shared" si="94"/>
        <v>-1.5891471871345715</v>
      </c>
      <c r="BK96" s="46">
        <f t="shared" si="94"/>
        <v>-3.9448511284827816</v>
      </c>
      <c r="BL96" s="46">
        <f t="shared" si="94"/>
        <v>-1.0414277630740507</v>
      </c>
      <c r="BM96" s="46">
        <f t="shared" si="94"/>
        <v>2.2016905711919943</v>
      </c>
      <c r="BN96" s="46">
        <f t="shared" si="94"/>
        <v>0.76623726298542216</v>
      </c>
      <c r="BO96" s="46">
        <f t="shared" si="92"/>
        <v>0.23123218939714008</v>
      </c>
      <c r="BP96" s="46">
        <f t="shared" si="92"/>
        <v>-1.0600811090995421E-2</v>
      </c>
      <c r="BQ96" s="46">
        <f t="shared" si="92"/>
        <v>-0.9070096075865024</v>
      </c>
      <c r="BR96" s="1">
        <v>52</v>
      </c>
      <c r="BS96" s="60">
        <f t="shared" si="81"/>
        <v>5.5565810103672479</v>
      </c>
      <c r="BT96" s="60">
        <f t="shared" si="81"/>
        <v>12.240402322290546</v>
      </c>
      <c r="BU96" s="60">
        <f t="shared" si="81"/>
        <v>-14.02275640159127</v>
      </c>
      <c r="BV96" s="60">
        <f t="shared" si="81"/>
        <v>-10.877058405515633</v>
      </c>
      <c r="BW96" s="60">
        <f t="shared" si="81"/>
        <v>11.71554803414614</v>
      </c>
      <c r="BX96" s="60">
        <f t="shared" si="81"/>
        <v>-3.7460015152099304</v>
      </c>
      <c r="BY96" s="60">
        <f t="shared" si="81"/>
        <v>-9.2989613701040685</v>
      </c>
      <c r="BZ96" s="60">
        <f t="shared" si="81"/>
        <v>-2.4548953111709255</v>
      </c>
      <c r="CA96" s="60">
        <f t="shared" si="81"/>
        <v>5.189913358862408</v>
      </c>
      <c r="CB96" s="60">
        <f t="shared" si="79"/>
        <v>1.806205222141235</v>
      </c>
      <c r="CC96" s="60">
        <f t="shared" si="79"/>
        <v>0.54506979520802779</v>
      </c>
      <c r="CD96" s="60">
        <f t="shared" si="79"/>
        <v>-2.4988657269091268E-2</v>
      </c>
      <c r="CE96" s="60">
        <f t="shared" si="79"/>
        <v>-2.1380394414286159</v>
      </c>
    </row>
    <row r="97" spans="1:83">
      <c r="A97" s="2">
        <v>43617</v>
      </c>
      <c r="B97" s="8">
        <f>'WA Sch. 1-2'!B98</f>
        <v>126.95</v>
      </c>
      <c r="C97" s="8">
        <f>'WA Sch. 1-2'!C98</f>
        <v>16116.302500000002</v>
      </c>
      <c r="D97" s="8">
        <f>'WA Sch. 1-2'!D98</f>
        <v>68</v>
      </c>
      <c r="E97" s="8">
        <f>'WA Sch. 1-2'!E98</f>
        <v>104.5</v>
      </c>
      <c r="F97" s="8">
        <f t="shared" si="84"/>
        <v>10920.25</v>
      </c>
      <c r="G97" s="8">
        <f>'WA Sch. 1-2'!G98</f>
        <v>79.5</v>
      </c>
      <c r="H97" s="8">
        <f t="shared" si="85"/>
        <v>22.450000000000003</v>
      </c>
      <c r="I97" s="8">
        <f t="shared" si="85"/>
        <v>5196.0525000000016</v>
      </c>
      <c r="J97" s="8">
        <f t="shared" si="85"/>
        <v>-11.5</v>
      </c>
      <c r="K97" s="9">
        <v>83964</v>
      </c>
      <c r="L97" s="9">
        <v>1685625.61677</v>
      </c>
      <c r="M97" s="9">
        <v>-212741</v>
      </c>
      <c r="N97" s="9">
        <f t="shared" si="86"/>
        <v>1472884.61677</v>
      </c>
      <c r="O97" s="9">
        <f t="shared" si="87"/>
        <v>17.541858615239864</v>
      </c>
      <c r="P97" s="8">
        <f t="shared" si="88"/>
        <v>1.7776696698607481</v>
      </c>
      <c r="Q97" s="8">
        <f t="shared" si="89"/>
        <v>19.319528285100613</v>
      </c>
      <c r="R97" s="9">
        <f t="shared" si="82"/>
        <v>1622144.872930188</v>
      </c>
      <c r="S97" s="21"/>
      <c r="U97" s="2">
        <v>43983</v>
      </c>
      <c r="V97" s="8">
        <f t="shared" ref="V97:W97" si="117">E109</f>
        <v>145.5</v>
      </c>
      <c r="W97" s="8">
        <f t="shared" si="117"/>
        <v>21170.25</v>
      </c>
      <c r="X97" s="7">
        <v>90</v>
      </c>
      <c r="Y97" s="7">
        <v>0</v>
      </c>
      <c r="Z97" s="7">
        <v>0</v>
      </c>
      <c r="AA97" s="7">
        <v>0</v>
      </c>
      <c r="AB97" s="7">
        <v>0</v>
      </c>
      <c r="AC97" s="7">
        <v>0</v>
      </c>
      <c r="AD97" s="7">
        <v>1</v>
      </c>
      <c r="AE97" s="7">
        <v>0</v>
      </c>
      <c r="AF97" s="7">
        <v>0</v>
      </c>
      <c r="AG97" s="7">
        <v>0</v>
      </c>
      <c r="AH97" s="7">
        <v>0</v>
      </c>
      <c r="AI97" s="7">
        <v>0</v>
      </c>
      <c r="AJ97" s="7">
        <v>0</v>
      </c>
      <c r="AK97" s="7">
        <v>0</v>
      </c>
      <c r="AL97" s="8">
        <f t="shared" si="91"/>
        <v>20.322382079924083</v>
      </c>
      <c r="AN97" s="17">
        <v>53</v>
      </c>
      <c r="AO97" s="17">
        <v>30.064007777549541</v>
      </c>
      <c r="AP97" s="17">
        <v>2.6324220004729355</v>
      </c>
      <c r="AQ97" s="17">
        <v>0.8001137350458315</v>
      </c>
      <c r="AY97" s="1">
        <v>53</v>
      </c>
      <c r="AZ97" s="7">
        <f t="shared" si="49"/>
        <v>99</v>
      </c>
      <c r="BA97" s="52">
        <f t="shared" si="50"/>
        <v>0.82016632016632018</v>
      </c>
      <c r="BB97" s="52">
        <f t="shared" si="51"/>
        <v>0.91599911388803534</v>
      </c>
      <c r="BC97" s="43"/>
      <c r="BD97" s="1">
        <v>53</v>
      </c>
      <c r="BE97" s="46">
        <f t="shared" si="54"/>
        <v>2.6324220004729355</v>
      </c>
      <c r="BF97" s="46">
        <f t="shared" si="94"/>
        <v>2.3572401257333553</v>
      </c>
      <c r="BG97" s="46">
        <f t="shared" si="94"/>
        <v>5.192683676417019</v>
      </c>
      <c r="BH97" s="46">
        <f t="shared" si="94"/>
        <v>-5.9488026902769633</v>
      </c>
      <c r="BI97" s="46">
        <f t="shared" si="94"/>
        <v>-4.6143192145652847</v>
      </c>
      <c r="BJ97" s="46">
        <f t="shared" si="94"/>
        <v>4.9700274088544916</v>
      </c>
      <c r="BK97" s="46">
        <f t="shared" si="94"/>
        <v>-1.5891471871345715</v>
      </c>
      <c r="BL97" s="46">
        <f t="shared" si="94"/>
        <v>-3.9448511284827816</v>
      </c>
      <c r="BM97" s="46">
        <f t="shared" si="94"/>
        <v>-1.0414277630740507</v>
      </c>
      <c r="BN97" s="46">
        <f t="shared" si="94"/>
        <v>2.2016905711919943</v>
      </c>
      <c r="BO97" s="46">
        <f t="shared" si="92"/>
        <v>0.76623726298542216</v>
      </c>
      <c r="BP97" s="46">
        <f t="shared" si="92"/>
        <v>0.23123218939714008</v>
      </c>
      <c r="BQ97" s="46">
        <f t="shared" si="92"/>
        <v>-1.0600811090995421E-2</v>
      </c>
      <c r="BR97" s="1">
        <v>53</v>
      </c>
      <c r="BS97" s="60">
        <f t="shared" si="81"/>
        <v>6.9296455885737567</v>
      </c>
      <c r="BT97" s="60">
        <f t="shared" si="81"/>
        <v>6.2052507673779074</v>
      </c>
      <c r="BU97" s="60">
        <f t="shared" si="81"/>
        <v>13.669334751296587</v>
      </c>
      <c r="BV97" s="60">
        <f t="shared" si="81"/>
        <v>-15.659759078357553</v>
      </c>
      <c r="BW97" s="60">
        <f t="shared" si="81"/>
        <v>-12.146835417626583</v>
      </c>
      <c r="BX97" s="60">
        <f t="shared" si="81"/>
        <v>13.083209494021808</v>
      </c>
      <c r="BY97" s="60">
        <f t="shared" si="81"/>
        <v>-4.183306017402761</v>
      </c>
      <c r="BZ97" s="60">
        <f t="shared" si="81"/>
        <v>-10.384512899208518</v>
      </c>
      <c r="CA97" s="60">
        <f t="shared" si="81"/>
        <v>-2.7414773554194993</v>
      </c>
      <c r="CB97" s="60">
        <f t="shared" si="79"/>
        <v>5.7957786978394683</v>
      </c>
      <c r="CC97" s="60">
        <f t="shared" si="79"/>
        <v>2.0170598286648791</v>
      </c>
      <c r="CD97" s="60">
        <f t="shared" si="79"/>
        <v>0.60870070258646136</v>
      </c>
      <c r="CE97" s="60">
        <f t="shared" si="79"/>
        <v>-2.7905808338880629E-2</v>
      </c>
    </row>
    <row r="98" spans="1:83">
      <c r="A98" s="2">
        <v>43647</v>
      </c>
      <c r="B98" s="8">
        <f>'WA Sch. 1-2'!B99</f>
        <v>14.1</v>
      </c>
      <c r="C98" s="8">
        <f>'WA Sch. 1-2'!C99</f>
        <v>198.81</v>
      </c>
      <c r="D98" s="8">
        <f>'WA Sch. 1-2'!D99</f>
        <v>240.05</v>
      </c>
      <c r="E98" s="8">
        <f>'WA Sch. 1-2'!E99</f>
        <v>9.5</v>
      </c>
      <c r="F98" s="8">
        <f t="shared" si="84"/>
        <v>90.25</v>
      </c>
      <c r="G98" s="8">
        <f>'WA Sch. 1-2'!G99</f>
        <v>136</v>
      </c>
      <c r="H98" s="8">
        <f t="shared" si="85"/>
        <v>4.5999999999999996</v>
      </c>
      <c r="I98" s="8">
        <f t="shared" si="85"/>
        <v>108.56</v>
      </c>
      <c r="J98" s="8">
        <f t="shared" si="85"/>
        <v>104.05000000000001</v>
      </c>
      <c r="K98" s="9">
        <v>84239</v>
      </c>
      <c r="L98" s="9">
        <v>1268109.0621100001</v>
      </c>
      <c r="M98" s="9">
        <v>-128677</v>
      </c>
      <c r="N98" s="9">
        <f t="shared" si="86"/>
        <v>1139432.0621100001</v>
      </c>
      <c r="O98" s="9">
        <f t="shared" si="87"/>
        <v>13.526182197200821</v>
      </c>
      <c r="P98" s="8">
        <f t="shared" si="88"/>
        <v>0.34797942806734056</v>
      </c>
      <c r="Q98" s="8">
        <f t="shared" si="89"/>
        <v>13.874161625268162</v>
      </c>
      <c r="R98" s="9">
        <f t="shared" si="82"/>
        <v>1168745.5011509648</v>
      </c>
      <c r="S98" s="21"/>
      <c r="U98" s="2">
        <v>44013</v>
      </c>
      <c r="V98" s="8">
        <f t="shared" ref="V98:W98" si="118">E110</f>
        <v>22.5</v>
      </c>
      <c r="W98" s="8">
        <f t="shared" si="118"/>
        <v>506.25</v>
      </c>
      <c r="X98" s="7">
        <v>91</v>
      </c>
      <c r="Y98" s="7">
        <v>0</v>
      </c>
      <c r="Z98" s="7">
        <v>0</v>
      </c>
      <c r="AA98" s="7">
        <v>0</v>
      </c>
      <c r="AB98" s="7">
        <v>0</v>
      </c>
      <c r="AC98" s="7">
        <v>0</v>
      </c>
      <c r="AD98" s="7">
        <v>0</v>
      </c>
      <c r="AE98" s="7">
        <v>1</v>
      </c>
      <c r="AF98" s="7">
        <v>0</v>
      </c>
      <c r="AG98" s="7">
        <v>0</v>
      </c>
      <c r="AH98" s="7">
        <v>0</v>
      </c>
      <c r="AI98" s="7">
        <v>0</v>
      </c>
      <c r="AJ98" s="7">
        <v>0</v>
      </c>
      <c r="AK98" s="7">
        <v>0</v>
      </c>
      <c r="AL98" s="8">
        <f t="shared" si="91"/>
        <v>16.161032752103274</v>
      </c>
      <c r="AN98" s="17">
        <v>54</v>
      </c>
      <c r="AO98" s="17">
        <v>14.663831226739557</v>
      </c>
      <c r="AP98" s="17">
        <v>0.74718610946023034</v>
      </c>
      <c r="AQ98" s="17">
        <v>0.22710411503443703</v>
      </c>
      <c r="AY98" s="1">
        <v>54</v>
      </c>
      <c r="AZ98" s="7">
        <f t="shared" si="49"/>
        <v>75</v>
      </c>
      <c r="BA98" s="52">
        <f t="shared" si="50"/>
        <v>0.62058212058212059</v>
      </c>
      <c r="BB98" s="52">
        <f t="shared" si="51"/>
        <v>0.30701000240174037</v>
      </c>
      <c r="BC98" s="43"/>
      <c r="BD98" s="1">
        <v>54</v>
      </c>
      <c r="BE98" s="46">
        <f t="shared" si="54"/>
        <v>0.74718610946023034</v>
      </c>
      <c r="BF98" s="46">
        <f t="shared" si="94"/>
        <v>2.6324220004729355</v>
      </c>
      <c r="BG98" s="46">
        <f t="shared" si="94"/>
        <v>2.3572401257333553</v>
      </c>
      <c r="BH98" s="46">
        <f t="shared" si="94"/>
        <v>5.192683676417019</v>
      </c>
      <c r="BI98" s="46">
        <f t="shared" si="94"/>
        <v>-5.9488026902769633</v>
      </c>
      <c r="BJ98" s="46">
        <f t="shared" si="94"/>
        <v>-4.6143192145652847</v>
      </c>
      <c r="BK98" s="46">
        <f t="shared" si="94"/>
        <v>4.9700274088544916</v>
      </c>
      <c r="BL98" s="46">
        <f t="shared" si="94"/>
        <v>-1.5891471871345715</v>
      </c>
      <c r="BM98" s="46">
        <f t="shared" si="94"/>
        <v>-3.9448511284827816</v>
      </c>
      <c r="BN98" s="46">
        <f t="shared" si="94"/>
        <v>-1.0414277630740507</v>
      </c>
      <c r="BO98" s="46">
        <f t="shared" si="92"/>
        <v>2.2016905711919943</v>
      </c>
      <c r="BP98" s="46">
        <f t="shared" si="92"/>
        <v>0.76623726298542216</v>
      </c>
      <c r="BQ98" s="46">
        <f t="shared" si="92"/>
        <v>0.23123218939714008</v>
      </c>
      <c r="BR98" s="1">
        <v>54</v>
      </c>
      <c r="BS98" s="60">
        <f t="shared" si="81"/>
        <v>0.5582870821702659</v>
      </c>
      <c r="BT98" s="60">
        <f t="shared" si="81"/>
        <v>1.9669091529907774</v>
      </c>
      <c r="BU98" s="60">
        <f t="shared" si="81"/>
        <v>1.7612970786101469</v>
      </c>
      <c r="BV98" s="60">
        <f t="shared" si="81"/>
        <v>3.8799011138394817</v>
      </c>
      <c r="BW98" s="60">
        <f t="shared" si="81"/>
        <v>-4.4448627380944234</v>
      </c>
      <c r="BX98" s="60">
        <f t="shared" si="81"/>
        <v>-3.4477552217384928</v>
      </c>
      <c r="BY98" s="60">
        <f t="shared" si="81"/>
        <v>3.7135354435325083</v>
      </c>
      <c r="BZ98" s="60">
        <f t="shared" si="81"/>
        <v>-1.1873887041147213</v>
      </c>
      <c r="CA98" s="60">
        <f t="shared" si="81"/>
        <v>-2.9475379670907431</v>
      </c>
      <c r="CB98" s="60">
        <f t="shared" si="79"/>
        <v>-0.77814035857516073</v>
      </c>
      <c r="CC98" s="60">
        <f t="shared" si="79"/>
        <v>1.6450726121241208</v>
      </c>
      <c r="CD98" s="60">
        <f t="shared" si="79"/>
        <v>0.57252183945348289</v>
      </c>
      <c r="CE98" s="60">
        <f t="shared" si="79"/>
        <v>0.17277347997758782</v>
      </c>
    </row>
    <row r="99" spans="1:83">
      <c r="A99" s="2">
        <v>43678</v>
      </c>
      <c r="B99" s="8">
        <f>'WA Sch. 1-2'!B100</f>
        <v>19.350000000000001</v>
      </c>
      <c r="C99" s="8">
        <f>'WA Sch. 1-2'!C100</f>
        <v>374.42250000000007</v>
      </c>
      <c r="D99" s="8">
        <f>'WA Sch. 1-2'!D100</f>
        <v>204.95</v>
      </c>
      <c r="E99" s="8">
        <f>'WA Sch. 1-2'!E100</f>
        <v>3.5</v>
      </c>
      <c r="F99" s="8">
        <f t="shared" si="84"/>
        <v>12.25</v>
      </c>
      <c r="G99" s="8">
        <f>'WA Sch. 1-2'!G100</f>
        <v>201</v>
      </c>
      <c r="H99" s="8">
        <f t="shared" si="85"/>
        <v>15.850000000000001</v>
      </c>
      <c r="I99" s="8">
        <f t="shared" si="85"/>
        <v>362.17250000000007</v>
      </c>
      <c r="J99" s="8">
        <f t="shared" si="85"/>
        <v>3.9499999999999886</v>
      </c>
      <c r="K99" s="9">
        <v>84410</v>
      </c>
      <c r="L99" s="9">
        <v>1050999.6617399999</v>
      </c>
      <c r="M99" s="9">
        <v>33572</v>
      </c>
      <c r="N99" s="9">
        <f t="shared" si="86"/>
        <v>1084571.6617399999</v>
      </c>
      <c r="O99" s="9">
        <f t="shared" si="87"/>
        <v>12.848852763179718</v>
      </c>
      <c r="P99" s="8">
        <f t="shared" si="88"/>
        <v>1.1988138507530746</v>
      </c>
      <c r="Q99" s="8">
        <f t="shared" si="89"/>
        <v>14.047666613932792</v>
      </c>
      <c r="R99" s="9">
        <f t="shared" si="82"/>
        <v>1185763.538882067</v>
      </c>
      <c r="S99" s="21"/>
      <c r="U99" s="2">
        <v>44044</v>
      </c>
      <c r="V99" s="8">
        <f t="shared" ref="V99:W99" si="119">E111</f>
        <v>11.5</v>
      </c>
      <c r="W99" s="8">
        <f t="shared" si="119"/>
        <v>132.25</v>
      </c>
      <c r="X99" s="7">
        <v>92</v>
      </c>
      <c r="Y99" s="7">
        <v>0</v>
      </c>
      <c r="Z99" s="7">
        <v>0</v>
      </c>
      <c r="AA99" s="7">
        <v>0</v>
      </c>
      <c r="AB99" s="7">
        <v>0</v>
      </c>
      <c r="AC99" s="7">
        <v>0</v>
      </c>
      <c r="AD99" s="7">
        <v>0</v>
      </c>
      <c r="AE99" s="7">
        <v>0</v>
      </c>
      <c r="AF99" s="7">
        <v>1</v>
      </c>
      <c r="AG99" s="7">
        <v>0</v>
      </c>
      <c r="AH99" s="7">
        <v>0</v>
      </c>
      <c r="AI99" s="7">
        <v>0</v>
      </c>
      <c r="AJ99" s="7">
        <v>0</v>
      </c>
      <c r="AK99" s="7">
        <v>0</v>
      </c>
      <c r="AL99" s="8">
        <f t="shared" si="91"/>
        <v>12.649219323111055</v>
      </c>
      <c r="AN99" s="17">
        <v>55</v>
      </c>
      <c r="AO99" s="17">
        <v>12.742297786464075</v>
      </c>
      <c r="AP99" s="17">
        <v>0.83656365405520994</v>
      </c>
      <c r="AQ99" s="17">
        <v>0.25427004854443913</v>
      </c>
      <c r="AY99" s="1">
        <v>55</v>
      </c>
      <c r="AZ99" s="7">
        <f t="shared" si="49"/>
        <v>79</v>
      </c>
      <c r="BA99" s="52">
        <f t="shared" si="50"/>
        <v>0.65384615384615385</v>
      </c>
      <c r="BB99" s="52">
        <f t="shared" si="51"/>
        <v>0.39572529581448734</v>
      </c>
      <c r="BC99" s="43"/>
      <c r="BD99" s="1">
        <v>55</v>
      </c>
      <c r="BE99" s="46">
        <f t="shared" si="54"/>
        <v>0.83656365405520994</v>
      </c>
      <c r="BF99" s="46">
        <f t="shared" si="94"/>
        <v>0.74718610946023034</v>
      </c>
      <c r="BG99" s="46">
        <f t="shared" si="94"/>
        <v>2.6324220004729355</v>
      </c>
      <c r="BH99" s="46">
        <f t="shared" si="94"/>
        <v>2.3572401257333553</v>
      </c>
      <c r="BI99" s="46">
        <f t="shared" si="94"/>
        <v>5.192683676417019</v>
      </c>
      <c r="BJ99" s="46">
        <f t="shared" si="94"/>
        <v>-5.9488026902769633</v>
      </c>
      <c r="BK99" s="46">
        <f t="shared" si="94"/>
        <v>-4.6143192145652847</v>
      </c>
      <c r="BL99" s="46">
        <f t="shared" si="94"/>
        <v>4.9700274088544916</v>
      </c>
      <c r="BM99" s="46">
        <f t="shared" si="94"/>
        <v>-1.5891471871345715</v>
      </c>
      <c r="BN99" s="46">
        <f t="shared" si="94"/>
        <v>-3.9448511284827816</v>
      </c>
      <c r="BO99" s="46">
        <f t="shared" si="92"/>
        <v>-1.0414277630740507</v>
      </c>
      <c r="BP99" s="46">
        <f t="shared" si="92"/>
        <v>2.2016905711919943</v>
      </c>
      <c r="BQ99" s="46">
        <f t="shared" si="92"/>
        <v>0.76623726298542216</v>
      </c>
      <c r="BR99" s="1">
        <v>55</v>
      </c>
      <c r="BS99" s="60">
        <f t="shared" si="81"/>
        <v>0.69983874728614959</v>
      </c>
      <c r="BT99" s="60">
        <f t="shared" si="81"/>
        <v>0.62506874198929396</v>
      </c>
      <c r="BU99" s="60">
        <f t="shared" si="81"/>
        <v>2.2021885677308495</v>
      </c>
      <c r="BV99" s="60">
        <f t="shared" ref="BV99:CE138" si="120">($BE99-$BS$172)*(BH99-$BS$172)</f>
        <v>1.9719814130689524</v>
      </c>
      <c r="BW99" s="60">
        <f t="shared" si="120"/>
        <v>4.3440104306960636</v>
      </c>
      <c r="BX99" s="60">
        <f t="shared" si="120"/>
        <v>-4.9765521158313906</v>
      </c>
      <c r="BY99" s="60">
        <f t="shared" si="120"/>
        <v>-3.8601717431137756</v>
      </c>
      <c r="BZ99" s="60">
        <f t="shared" si="120"/>
        <v>4.1577442899056685</v>
      </c>
      <c r="CA99" s="60">
        <f t="shared" si="120"/>
        <v>-1.3294227777008307</v>
      </c>
      <c r="CB99" s="60">
        <f t="shared" si="79"/>
        <v>-3.3001190747472715</v>
      </c>
      <c r="CC99" s="60">
        <f t="shared" si="79"/>
        <v>-0.8712206149117645</v>
      </c>
      <c r="CD99" s="60">
        <f t="shared" si="79"/>
        <v>1.8418543093351765</v>
      </c>
      <c r="CE99" s="60">
        <f t="shared" si="79"/>
        <v>0.64100624459629463</v>
      </c>
    </row>
    <row r="100" spans="1:83">
      <c r="A100" s="2">
        <v>43709</v>
      </c>
      <c r="B100" s="8">
        <f>'WA Sch. 1-2'!B101</f>
        <v>152.32499999999999</v>
      </c>
      <c r="C100" s="8">
        <f>'WA Sch. 1-2'!C101</f>
        <v>23202.905624999996</v>
      </c>
      <c r="D100" s="8">
        <f>'WA Sch. 1-2'!D101</f>
        <v>43.875</v>
      </c>
      <c r="E100" s="8">
        <f>'WA Sch. 1-2'!E101</f>
        <v>213</v>
      </c>
      <c r="F100" s="8">
        <f t="shared" si="84"/>
        <v>45369</v>
      </c>
      <c r="G100" s="8">
        <f>'WA Sch. 1-2'!G101</f>
        <v>35.5</v>
      </c>
      <c r="H100" s="8">
        <f t="shared" si="85"/>
        <v>-60.675000000000011</v>
      </c>
      <c r="I100" s="8">
        <f t="shared" si="85"/>
        <v>-22166.094375000004</v>
      </c>
      <c r="J100" s="8">
        <f t="shared" si="85"/>
        <v>8.375</v>
      </c>
      <c r="K100" s="9">
        <v>84493</v>
      </c>
      <c r="L100" s="9">
        <v>1224949.5527000001</v>
      </c>
      <c r="M100" s="9">
        <v>619439</v>
      </c>
      <c r="N100" s="9">
        <f t="shared" si="86"/>
        <v>1844388.5527000001</v>
      </c>
      <c r="O100" s="9">
        <f t="shared" si="87"/>
        <v>21.828891774466527</v>
      </c>
      <c r="P100" s="8">
        <f t="shared" si="88"/>
        <v>-4.9426397700865099</v>
      </c>
      <c r="Q100" s="8">
        <f t="shared" si="89"/>
        <v>16.886252004380019</v>
      </c>
      <c r="R100" s="9">
        <f t="shared" si="82"/>
        <v>1426770.0906060808</v>
      </c>
      <c r="S100" s="21"/>
      <c r="U100" s="2">
        <v>44075</v>
      </c>
      <c r="V100" s="8">
        <f t="shared" ref="V100:W100" si="121">E112</f>
        <v>90.5</v>
      </c>
      <c r="W100" s="8">
        <f t="shared" si="121"/>
        <v>8190.25</v>
      </c>
      <c r="X100" s="7">
        <v>93</v>
      </c>
      <c r="Y100" s="7">
        <v>0</v>
      </c>
      <c r="Z100" s="7">
        <v>0</v>
      </c>
      <c r="AA100" s="7">
        <v>0</v>
      </c>
      <c r="AB100" s="7">
        <v>0</v>
      </c>
      <c r="AC100" s="7">
        <v>0</v>
      </c>
      <c r="AD100" s="7">
        <v>0</v>
      </c>
      <c r="AE100" s="7">
        <v>0</v>
      </c>
      <c r="AF100" s="7">
        <v>0</v>
      </c>
      <c r="AG100" s="7">
        <v>1</v>
      </c>
      <c r="AH100" s="7">
        <v>0</v>
      </c>
      <c r="AI100" s="7">
        <v>0</v>
      </c>
      <c r="AJ100" s="7">
        <v>0</v>
      </c>
      <c r="AK100" s="7">
        <v>0</v>
      </c>
      <c r="AL100" s="8">
        <f t="shared" si="91"/>
        <v>16.412788644710165</v>
      </c>
      <c r="AN100" s="17">
        <v>56</v>
      </c>
      <c r="AO100" s="17">
        <v>11.840143191572759</v>
      </c>
      <c r="AP100" s="17">
        <v>0.43886715441396795</v>
      </c>
      <c r="AQ100" s="17">
        <v>0.13339184904396401</v>
      </c>
      <c r="AY100" s="1">
        <v>56</v>
      </c>
      <c r="AZ100" s="7">
        <f t="shared" si="49"/>
        <v>69</v>
      </c>
      <c r="BA100" s="52">
        <f t="shared" si="50"/>
        <v>0.57068607068607069</v>
      </c>
      <c r="BB100" s="52">
        <f t="shared" si="51"/>
        <v>0.17812111651651327</v>
      </c>
      <c r="BC100" s="43"/>
      <c r="BD100" s="1">
        <v>56</v>
      </c>
      <c r="BE100" s="46">
        <f t="shared" si="54"/>
        <v>0.43886715441396795</v>
      </c>
      <c r="BF100" s="46">
        <f t="shared" si="94"/>
        <v>0.83656365405520994</v>
      </c>
      <c r="BG100" s="46">
        <f t="shared" si="94"/>
        <v>0.74718610946023034</v>
      </c>
      <c r="BH100" s="46">
        <f t="shared" si="94"/>
        <v>2.6324220004729355</v>
      </c>
      <c r="BI100" s="46">
        <f t="shared" si="94"/>
        <v>2.3572401257333553</v>
      </c>
      <c r="BJ100" s="46">
        <f t="shared" si="94"/>
        <v>5.192683676417019</v>
      </c>
      <c r="BK100" s="46">
        <f t="shared" si="94"/>
        <v>-5.9488026902769633</v>
      </c>
      <c r="BL100" s="46">
        <f t="shared" si="94"/>
        <v>-4.6143192145652847</v>
      </c>
      <c r="BM100" s="46">
        <f t="shared" si="94"/>
        <v>4.9700274088544916</v>
      </c>
      <c r="BN100" s="46">
        <f t="shared" si="94"/>
        <v>-1.5891471871345715</v>
      </c>
      <c r="BO100" s="46">
        <f t="shared" si="92"/>
        <v>-3.9448511284827816</v>
      </c>
      <c r="BP100" s="46">
        <f t="shared" si="92"/>
        <v>-1.0414277630740507</v>
      </c>
      <c r="BQ100" s="46">
        <f t="shared" si="92"/>
        <v>2.2016905711919943</v>
      </c>
      <c r="BR100" s="1">
        <v>56</v>
      </c>
      <c r="BS100" s="60">
        <f t="shared" ref="BS100:CD150" si="122">($BE100-$BS$172)*(BE100-$BS$172)</f>
        <v>0.19260437922338455</v>
      </c>
      <c r="BT100" s="60">
        <f t="shared" si="122"/>
        <v>0.36714031034131889</v>
      </c>
      <c r="BU100" s="60">
        <f t="shared" si="122"/>
        <v>0.32791544167641562</v>
      </c>
      <c r="BV100" s="60">
        <f t="shared" si="120"/>
        <v>1.1552835525641805</v>
      </c>
      <c r="BW100" s="60">
        <f t="shared" si="120"/>
        <v>1.0345152662509292</v>
      </c>
      <c r="BX100" s="60">
        <f t="shared" si="120"/>
        <v>2.2788983088408123</v>
      </c>
      <c r="BY100" s="60">
        <f t="shared" si="120"/>
        <v>-2.6107341088518257</v>
      </c>
      <c r="BZ100" s="60">
        <f t="shared" si="120"/>
        <v>-2.0250731432538238</v>
      </c>
      <c r="CA100" s="60">
        <f t="shared" si="120"/>
        <v>2.1811817862832181</v>
      </c>
      <c r="CB100" s="60">
        <f t="shared" si="79"/>
        <v>-0.69742450396267275</v>
      </c>
      <c r="CC100" s="60">
        <f t="shared" si="79"/>
        <v>-1.7312655893438527</v>
      </c>
      <c r="CD100" s="60">
        <f t="shared" si="79"/>
        <v>-0.45704843890799274</v>
      </c>
      <c r="CE100" s="60">
        <f t="shared" si="79"/>
        <v>0.96624967587900679</v>
      </c>
    </row>
    <row r="101" spans="1:83">
      <c r="A101" s="2">
        <v>43739</v>
      </c>
      <c r="B101" s="8">
        <f>'WA Sch. 1-2'!B102</f>
        <v>510.4</v>
      </c>
      <c r="C101" s="8">
        <f>'WA Sch. 1-2'!C102</f>
        <v>260508.15999999997</v>
      </c>
      <c r="D101" s="8">
        <f>'WA Sch. 1-2'!D102</f>
        <v>0.65</v>
      </c>
      <c r="E101" s="8">
        <f>'WA Sch. 1-2'!E102</f>
        <v>706</v>
      </c>
      <c r="F101" s="8">
        <f t="shared" si="84"/>
        <v>498436</v>
      </c>
      <c r="G101" s="8">
        <f>'WA Sch. 1-2'!G102</f>
        <v>0</v>
      </c>
      <c r="H101" s="8">
        <f t="shared" si="85"/>
        <v>-195.60000000000002</v>
      </c>
      <c r="I101" s="8">
        <f t="shared" si="85"/>
        <v>-237927.84000000003</v>
      </c>
      <c r="J101" s="8">
        <f t="shared" si="85"/>
        <v>0.65</v>
      </c>
      <c r="K101" s="9">
        <v>85033</v>
      </c>
      <c r="L101" s="9">
        <v>3807627.9881100003</v>
      </c>
      <c r="M101" s="9">
        <v>2613157</v>
      </c>
      <c r="N101" s="9">
        <f t="shared" si="86"/>
        <v>6420784.9881100003</v>
      </c>
      <c r="O101" s="9">
        <f t="shared" si="87"/>
        <v>75.509331531405451</v>
      </c>
      <c r="P101" s="8">
        <f t="shared" si="88"/>
        <v>-18.765629673090768</v>
      </c>
      <c r="Q101" s="8">
        <f t="shared" si="89"/>
        <v>56.743701858314679</v>
      </c>
      <c r="R101" s="9">
        <f t="shared" si="82"/>
        <v>4825087.2001180723</v>
      </c>
      <c r="S101" s="21"/>
      <c r="U101" s="2">
        <v>44105</v>
      </c>
      <c r="V101" s="8">
        <f t="shared" ref="V101:W101" si="123">E113</f>
        <v>530</v>
      </c>
      <c r="W101" s="8">
        <f t="shared" si="123"/>
        <v>280900</v>
      </c>
      <c r="X101" s="7">
        <v>94</v>
      </c>
      <c r="Y101" s="7">
        <v>0</v>
      </c>
      <c r="Z101" s="7">
        <v>0</v>
      </c>
      <c r="AA101" s="7">
        <v>0</v>
      </c>
      <c r="AB101" s="7">
        <v>0</v>
      </c>
      <c r="AC101" s="7">
        <v>0</v>
      </c>
      <c r="AD101" s="7">
        <v>0</v>
      </c>
      <c r="AE101" s="7">
        <v>0</v>
      </c>
      <c r="AF101" s="7">
        <v>0</v>
      </c>
      <c r="AG101" s="7">
        <v>0</v>
      </c>
      <c r="AH101" s="7">
        <v>1</v>
      </c>
      <c r="AI101" s="7">
        <v>0</v>
      </c>
      <c r="AJ101" s="7">
        <v>0</v>
      </c>
      <c r="AK101" s="7">
        <v>0</v>
      </c>
      <c r="AL101" s="8">
        <f t="shared" si="91"/>
        <v>58.710371115905012</v>
      </c>
      <c r="AN101" s="17">
        <v>57</v>
      </c>
      <c r="AO101" s="17">
        <v>19.599458711050644</v>
      </c>
      <c r="AP101" s="17">
        <v>-1.6487328981889249</v>
      </c>
      <c r="AQ101" s="17">
        <v>-0.5011255174990481</v>
      </c>
      <c r="AY101" s="1">
        <v>57</v>
      </c>
      <c r="AZ101" s="7">
        <f t="shared" si="49"/>
        <v>31</v>
      </c>
      <c r="BA101" s="52">
        <f t="shared" si="50"/>
        <v>0.25467775467775466</v>
      </c>
      <c r="BB101" s="52">
        <f t="shared" si="51"/>
        <v>-0.65984156097410673</v>
      </c>
      <c r="BC101" s="43"/>
      <c r="BD101" s="1">
        <v>57</v>
      </c>
      <c r="BE101" s="46">
        <f t="shared" si="54"/>
        <v>-1.6487328981889249</v>
      </c>
      <c r="BF101" s="46">
        <f t="shared" si="94"/>
        <v>0.43886715441396795</v>
      </c>
      <c r="BG101" s="46">
        <f t="shared" si="94"/>
        <v>0.83656365405520994</v>
      </c>
      <c r="BH101" s="46">
        <f t="shared" si="94"/>
        <v>0.74718610946023034</v>
      </c>
      <c r="BI101" s="46">
        <f t="shared" si="94"/>
        <v>2.6324220004729355</v>
      </c>
      <c r="BJ101" s="46">
        <f t="shared" si="94"/>
        <v>2.3572401257333553</v>
      </c>
      <c r="BK101" s="46">
        <f t="shared" si="94"/>
        <v>5.192683676417019</v>
      </c>
      <c r="BL101" s="46">
        <f t="shared" si="94"/>
        <v>-5.9488026902769633</v>
      </c>
      <c r="BM101" s="46">
        <f t="shared" si="94"/>
        <v>-4.6143192145652847</v>
      </c>
      <c r="BN101" s="46">
        <f t="shared" si="94"/>
        <v>4.9700274088544916</v>
      </c>
      <c r="BO101" s="46">
        <f t="shared" si="92"/>
        <v>-1.5891471871345715</v>
      </c>
      <c r="BP101" s="46">
        <f t="shared" si="92"/>
        <v>-3.9448511284827816</v>
      </c>
      <c r="BQ101" s="46">
        <f t="shared" si="92"/>
        <v>-1.0414277630740507</v>
      </c>
      <c r="BR101" s="1">
        <v>57</v>
      </c>
      <c r="BS101" s="60">
        <f t="shared" si="122"/>
        <v>2.718320169570561</v>
      </c>
      <c r="BT101" s="60">
        <f t="shared" si="122"/>
        <v>-0.72357471541682772</v>
      </c>
      <c r="BU101" s="60">
        <f t="shared" si="122"/>
        <v>-1.3792700178699366</v>
      </c>
      <c r="BV101" s="60">
        <f t="shared" si="120"/>
        <v>-1.2319103197368431</v>
      </c>
      <c r="BW101" s="60">
        <f t="shared" si="120"/>
        <v>-4.3401607540960629</v>
      </c>
      <c r="BX101" s="60">
        <f t="shared" si="120"/>
        <v>-3.8864593442276036</v>
      </c>
      <c r="BY101" s="60">
        <f t="shared" si="120"/>
        <v>-8.561348407197471</v>
      </c>
      <c r="BZ101" s="60">
        <f t="shared" si="120"/>
        <v>9.8079867002946628</v>
      </c>
      <c r="CA101" s="60">
        <f t="shared" si="120"/>
        <v>7.6077798917992725</v>
      </c>
      <c r="CB101" s="60">
        <f t="shared" si="79"/>
        <v>-8.1942476938791682</v>
      </c>
      <c r="CC101" s="60">
        <f t="shared" si="79"/>
        <v>2.6200792474932668</v>
      </c>
      <c r="CD101" s="60">
        <f t="shared" si="79"/>
        <v>6.5040058339874527</v>
      </c>
      <c r="CE101" s="60">
        <f t="shared" si="79"/>
        <v>1.7170362140675777</v>
      </c>
    </row>
    <row r="102" spans="1:83">
      <c r="A102" s="2">
        <v>43770</v>
      </c>
      <c r="B102" s="8">
        <f>'WA Sch. 1-2'!B103</f>
        <v>874.97500000000002</v>
      </c>
      <c r="C102" s="8">
        <f>'WA Sch. 1-2'!C103</f>
        <v>765581.25062499999</v>
      </c>
      <c r="D102" s="8">
        <f>'WA Sch. 1-2'!D103</f>
        <v>0</v>
      </c>
      <c r="E102" s="8">
        <f>'WA Sch. 1-2'!E103</f>
        <v>882</v>
      </c>
      <c r="F102" s="8">
        <f t="shared" si="84"/>
        <v>777924</v>
      </c>
      <c r="G102" s="8">
        <f>'WA Sch. 1-2'!G103</f>
        <v>0</v>
      </c>
      <c r="H102" s="8">
        <f t="shared" si="85"/>
        <v>-7.0249999999999773</v>
      </c>
      <c r="I102" s="8">
        <f t="shared" si="85"/>
        <v>-12342.749375000014</v>
      </c>
      <c r="J102" s="8">
        <f t="shared" si="85"/>
        <v>0</v>
      </c>
      <c r="K102" s="9">
        <v>85124</v>
      </c>
      <c r="L102" s="9">
        <v>6976805.7848499995</v>
      </c>
      <c r="M102" s="9">
        <v>1706266</v>
      </c>
      <c r="N102" s="9">
        <f t="shared" si="86"/>
        <v>8683071.7848499995</v>
      </c>
      <c r="O102" s="9">
        <f t="shared" si="87"/>
        <v>102.00497844145012</v>
      </c>
      <c r="P102" s="8">
        <f t="shared" si="88"/>
        <v>-0.73857123450677276</v>
      </c>
      <c r="Q102" s="8">
        <f t="shared" si="89"/>
        <v>101.26640720694334</v>
      </c>
      <c r="R102" s="9">
        <f t="shared" si="82"/>
        <v>8620201.647083845</v>
      </c>
      <c r="S102" s="21"/>
      <c r="U102" s="2">
        <v>44136</v>
      </c>
      <c r="V102" s="8">
        <f t="shared" ref="V102:W102" si="124">E114</f>
        <v>836</v>
      </c>
      <c r="W102" s="8">
        <f t="shared" si="124"/>
        <v>698896</v>
      </c>
      <c r="X102" s="7">
        <v>95</v>
      </c>
      <c r="Y102" s="7">
        <v>0</v>
      </c>
      <c r="Z102" s="7">
        <v>0</v>
      </c>
      <c r="AA102" s="7">
        <v>0</v>
      </c>
      <c r="AB102" s="7">
        <v>0</v>
      </c>
      <c r="AC102" s="7">
        <v>0</v>
      </c>
      <c r="AD102" s="7">
        <v>0</v>
      </c>
      <c r="AE102" s="7">
        <v>0</v>
      </c>
      <c r="AF102" s="7">
        <v>0</v>
      </c>
      <c r="AG102" s="7">
        <v>0</v>
      </c>
      <c r="AH102" s="7">
        <v>0</v>
      </c>
      <c r="AI102" s="7">
        <v>1</v>
      </c>
      <c r="AJ102" s="7">
        <v>0</v>
      </c>
      <c r="AK102" s="7">
        <v>0</v>
      </c>
      <c r="AL102" s="8">
        <f t="shared" si="91"/>
        <v>100.21797505061168</v>
      </c>
      <c r="AN102" s="17">
        <v>58</v>
      </c>
      <c r="AO102" s="17">
        <v>57.628798688311882</v>
      </c>
      <c r="AP102" s="17">
        <v>1.6809868220234847</v>
      </c>
      <c r="AQ102" s="17">
        <v>0.51092896370353846</v>
      </c>
      <c r="AY102" s="1">
        <v>58</v>
      </c>
      <c r="AZ102" s="7">
        <f t="shared" si="49"/>
        <v>87</v>
      </c>
      <c r="BA102" s="52">
        <f t="shared" si="50"/>
        <v>0.72037422037422039</v>
      </c>
      <c r="BB102" s="52">
        <f t="shared" si="51"/>
        <v>0.58395355652530356</v>
      </c>
      <c r="BC102" s="43"/>
      <c r="BD102" s="1">
        <v>58</v>
      </c>
      <c r="BE102" s="46">
        <f t="shared" si="54"/>
        <v>1.6809868220234847</v>
      </c>
      <c r="BF102" s="46">
        <f t="shared" si="94"/>
        <v>-1.6487328981889249</v>
      </c>
      <c r="BG102" s="46">
        <f t="shared" si="94"/>
        <v>0.43886715441396795</v>
      </c>
      <c r="BH102" s="46">
        <f t="shared" si="94"/>
        <v>0.83656365405520994</v>
      </c>
      <c r="BI102" s="46">
        <f t="shared" ref="BF102:BP129" si="125">BH101</f>
        <v>0.74718610946023034</v>
      </c>
      <c r="BJ102" s="46">
        <f t="shared" si="125"/>
        <v>2.6324220004729355</v>
      </c>
      <c r="BK102" s="46">
        <f t="shared" si="125"/>
        <v>2.3572401257333553</v>
      </c>
      <c r="BL102" s="46">
        <f t="shared" si="125"/>
        <v>5.192683676417019</v>
      </c>
      <c r="BM102" s="46">
        <f t="shared" si="125"/>
        <v>-5.9488026902769633</v>
      </c>
      <c r="BN102" s="46">
        <f t="shared" si="125"/>
        <v>-4.6143192145652847</v>
      </c>
      <c r="BO102" s="46">
        <f t="shared" si="92"/>
        <v>4.9700274088544916</v>
      </c>
      <c r="BP102" s="46">
        <f t="shared" si="92"/>
        <v>-1.5891471871345715</v>
      </c>
      <c r="BQ102" s="46">
        <f t="shared" si="92"/>
        <v>-3.9448511284827816</v>
      </c>
      <c r="BR102" s="1">
        <v>58</v>
      </c>
      <c r="BS102" s="60">
        <f t="shared" si="122"/>
        <v>2.8257166958165034</v>
      </c>
      <c r="BT102" s="60">
        <f t="shared" si="122"/>
        <v>-2.7714982748921715</v>
      </c>
      <c r="BU102" s="60">
        <f t="shared" si="122"/>
        <v>0.73772990318875575</v>
      </c>
      <c r="BV102" s="60">
        <f t="shared" si="120"/>
        <v>1.4062524782505379</v>
      </c>
      <c r="BW102" s="60">
        <f t="shared" si="120"/>
        <v>1.2560100036015638</v>
      </c>
      <c r="BX102" s="60">
        <f t="shared" si="120"/>
        <v>4.425066692799561</v>
      </c>
      <c r="BY102" s="60">
        <f t="shared" si="120"/>
        <v>3.9624895877026183</v>
      </c>
      <c r="BZ102" s="60">
        <f t="shared" si="120"/>
        <v>8.7288328309932428</v>
      </c>
      <c r="CA102" s="60">
        <f t="shared" si="120"/>
        <v>-9.9998589291732873</v>
      </c>
      <c r="CB102" s="60">
        <f t="shared" si="79"/>
        <v>-7.7566097922939026</v>
      </c>
      <c r="CC102" s="60">
        <f t="shared" si="79"/>
        <v>8.3545505793797066</v>
      </c>
      <c r="CD102" s="60">
        <f t="shared" si="79"/>
        <v>-2.6713354798289064</v>
      </c>
      <c r="CE102" s="60">
        <f t="shared" si="79"/>
        <v>-6.6312427618239536</v>
      </c>
    </row>
    <row r="103" spans="1:83">
      <c r="A103" s="2">
        <v>43800</v>
      </c>
      <c r="B103" s="8">
        <f>'WA Sch. 1-2'!B104</f>
        <v>1138.7249999999999</v>
      </c>
      <c r="C103" s="8">
        <f>'WA Sch. 1-2'!C104</f>
        <v>1296694.6256249999</v>
      </c>
      <c r="D103" s="8">
        <f>'WA Sch. 1-2'!D104</f>
        <v>0</v>
      </c>
      <c r="E103" s="8">
        <f>'WA Sch. 1-2'!E104</f>
        <v>978</v>
      </c>
      <c r="F103" s="8">
        <f t="shared" si="84"/>
        <v>956484</v>
      </c>
      <c r="G103" s="8">
        <f>'WA Sch. 1-2'!G104</f>
        <v>0</v>
      </c>
      <c r="H103" s="8">
        <f t="shared" si="85"/>
        <v>160.72499999999991</v>
      </c>
      <c r="I103" s="8">
        <f t="shared" si="85"/>
        <v>340210.62562499987</v>
      </c>
      <c r="J103" s="8">
        <f t="shared" si="85"/>
        <v>0</v>
      </c>
      <c r="K103" s="9">
        <v>85538</v>
      </c>
      <c r="L103" s="9">
        <v>9693341.8231199998</v>
      </c>
      <c r="M103" s="9">
        <v>-577077</v>
      </c>
      <c r="N103" s="9">
        <f t="shared" si="86"/>
        <v>9116264.8231199998</v>
      </c>
      <c r="O103" s="9">
        <f t="shared" si="87"/>
        <v>106.57561344805818</v>
      </c>
      <c r="P103" s="8">
        <f t="shared" si="88"/>
        <v>17.881382244477411</v>
      </c>
      <c r="Q103" s="8">
        <f t="shared" si="89"/>
        <v>124.45699569253559</v>
      </c>
      <c r="R103" s="9">
        <f t="shared" si="82"/>
        <v>10645802.497548109</v>
      </c>
      <c r="S103" s="21"/>
      <c r="U103" s="2">
        <v>44166</v>
      </c>
      <c r="V103" s="8">
        <f t="shared" ref="V103:W103" si="126">E115</f>
        <v>1029.5</v>
      </c>
      <c r="W103" s="8">
        <f t="shared" si="126"/>
        <v>1059870.25</v>
      </c>
      <c r="X103" s="7">
        <v>96</v>
      </c>
      <c r="Y103" s="7">
        <v>0</v>
      </c>
      <c r="Z103" s="7">
        <v>0</v>
      </c>
      <c r="AA103" s="7">
        <v>0</v>
      </c>
      <c r="AB103" s="7">
        <v>0</v>
      </c>
      <c r="AC103" s="7">
        <v>0</v>
      </c>
      <c r="AD103" s="7">
        <v>0</v>
      </c>
      <c r="AE103" s="7">
        <v>0</v>
      </c>
      <c r="AF103" s="7">
        <v>0</v>
      </c>
      <c r="AG103" s="7">
        <v>0</v>
      </c>
      <c r="AH103" s="7">
        <v>0</v>
      </c>
      <c r="AI103" s="7">
        <v>0</v>
      </c>
      <c r="AJ103" s="7">
        <v>0</v>
      </c>
      <c r="AK103" s="7">
        <v>0</v>
      </c>
      <c r="AL103" s="8">
        <f t="shared" si="91"/>
        <v>116.35342491885542</v>
      </c>
      <c r="AN103" s="17">
        <v>59</v>
      </c>
      <c r="AO103" s="17">
        <v>91.683320747721723</v>
      </c>
      <c r="AP103" s="17">
        <v>0.10286734006106713</v>
      </c>
      <c r="AQ103" s="17">
        <v>3.1266100821108186E-2</v>
      </c>
      <c r="AY103" s="1">
        <v>59</v>
      </c>
      <c r="AZ103" s="7">
        <f t="shared" si="49"/>
        <v>63</v>
      </c>
      <c r="BA103" s="52">
        <f t="shared" si="50"/>
        <v>0.52079002079002079</v>
      </c>
      <c r="BB103" s="52">
        <f t="shared" si="51"/>
        <v>5.213646396562386E-2</v>
      </c>
      <c r="BC103" s="43"/>
      <c r="BD103" s="1">
        <v>59</v>
      </c>
      <c r="BE103" s="46">
        <f t="shared" si="54"/>
        <v>0.10286734006106713</v>
      </c>
      <c r="BF103" s="46">
        <f t="shared" si="125"/>
        <v>1.6809868220234847</v>
      </c>
      <c r="BG103" s="46">
        <f t="shared" si="125"/>
        <v>-1.6487328981889249</v>
      </c>
      <c r="BH103" s="46">
        <f t="shared" si="125"/>
        <v>0.43886715441396795</v>
      </c>
      <c r="BI103" s="46">
        <f t="shared" si="125"/>
        <v>0.83656365405520994</v>
      </c>
      <c r="BJ103" s="46">
        <f t="shared" si="125"/>
        <v>0.74718610946023034</v>
      </c>
      <c r="BK103" s="46">
        <f t="shared" si="125"/>
        <v>2.6324220004729355</v>
      </c>
      <c r="BL103" s="46">
        <f t="shared" si="125"/>
        <v>2.3572401257333553</v>
      </c>
      <c r="BM103" s="46">
        <f t="shared" si="125"/>
        <v>5.192683676417019</v>
      </c>
      <c r="BN103" s="46">
        <f t="shared" si="125"/>
        <v>-5.9488026902769633</v>
      </c>
      <c r="BO103" s="46">
        <f t="shared" si="92"/>
        <v>-4.6143192145652847</v>
      </c>
      <c r="BP103" s="46">
        <f t="shared" si="92"/>
        <v>4.9700274088544916</v>
      </c>
      <c r="BQ103" s="46">
        <f t="shared" si="92"/>
        <v>-1.5891471871345715</v>
      </c>
      <c r="BR103" s="1">
        <v>59</v>
      </c>
      <c r="BS103" s="60">
        <f t="shared" si="122"/>
        <v>1.0581689651232415E-2</v>
      </c>
      <c r="BT103" s="60">
        <f t="shared" si="122"/>
        <v>0.17291864305920329</v>
      </c>
      <c r="BU103" s="60">
        <f t="shared" si="122"/>
        <v>-0.16960076770781773</v>
      </c>
      <c r="BV103" s="60">
        <f t="shared" si="120"/>
        <v>4.5145096814716568E-2</v>
      </c>
      <c r="BW103" s="60">
        <f t="shared" si="120"/>
        <v>8.6055077884395106E-2</v>
      </c>
      <c r="BX103" s="60">
        <f t="shared" si="120"/>
        <v>7.6861047610723099E-2</v>
      </c>
      <c r="BY103" s="60">
        <f t="shared" si="120"/>
        <v>0.2707902491067935</v>
      </c>
      <c r="BZ103" s="60">
        <f t="shared" si="120"/>
        <v>0.24248302161932425</v>
      </c>
      <c r="CA103" s="60">
        <f t="shared" si="120"/>
        <v>0.53415755757136651</v>
      </c>
      <c r="CB103" s="60">
        <f t="shared" si="79"/>
        <v>-0.61193750929671786</v>
      </c>
      <c r="CC103" s="60">
        <f t="shared" si="79"/>
        <v>-0.47466274379485396</v>
      </c>
      <c r="CD103" s="60">
        <f t="shared" si="79"/>
        <v>0.51125349957929145</v>
      </c>
      <c r="CE103" s="60">
        <f t="shared" si="79"/>
        <v>-0.16347134410601105</v>
      </c>
    </row>
    <row r="104" spans="1:83">
      <c r="A104" s="2">
        <v>43831</v>
      </c>
      <c r="B104" s="8">
        <f>'WA Sch. 1-2'!B105</f>
        <v>1095.1500000000001</v>
      </c>
      <c r="C104" s="8">
        <f>'WA Sch. 1-2'!C105</f>
        <v>1199353.5225000002</v>
      </c>
      <c r="D104" s="8">
        <f>'WA Sch. 1-2'!D105</f>
        <v>0</v>
      </c>
      <c r="E104" s="8">
        <f>'WA Sch. 1-2'!E105</f>
        <v>955.5</v>
      </c>
      <c r="F104" s="8">
        <f t="shared" si="84"/>
        <v>912980.25</v>
      </c>
      <c r="G104" s="8">
        <f>'WA Sch. 1-2'!G105</f>
        <v>0</v>
      </c>
      <c r="H104" s="8">
        <f t="shared" si="85"/>
        <v>139.65000000000009</v>
      </c>
      <c r="I104" s="8">
        <f t="shared" si="85"/>
        <v>286373.2725000002</v>
      </c>
      <c r="J104" s="8">
        <f t="shared" si="85"/>
        <v>0</v>
      </c>
      <c r="K104" s="9">
        <v>85794</v>
      </c>
      <c r="L104" s="9">
        <v>10153755.880039999</v>
      </c>
      <c r="M104" s="9">
        <v>-284455</v>
      </c>
      <c r="N104" s="9">
        <f t="shared" si="86"/>
        <v>9869300.8800399993</v>
      </c>
      <c r="O104" s="9">
        <f t="shared" si="87"/>
        <v>115.03486117956966</v>
      </c>
      <c r="P104" s="8">
        <f t="shared" si="88"/>
        <v>15.379723508456355</v>
      </c>
      <c r="Q104" s="8">
        <f t="shared" si="89"/>
        <v>130.41458468802603</v>
      </c>
      <c r="R104" s="9">
        <f t="shared" si="82"/>
        <v>11188788.878724504</v>
      </c>
      <c r="S104" s="21"/>
      <c r="U104" s="2">
        <v>44197</v>
      </c>
      <c r="V104" s="8">
        <f t="shared" ref="V104:W104" si="127">E116</f>
        <v>977.5</v>
      </c>
      <c r="W104" s="8">
        <f t="shared" si="127"/>
        <v>955506.25</v>
      </c>
      <c r="X104" s="7">
        <v>97</v>
      </c>
      <c r="Y104" s="7">
        <v>1</v>
      </c>
      <c r="Z104" s="7">
        <v>0</v>
      </c>
      <c r="AA104" s="7">
        <v>0</v>
      </c>
      <c r="AB104" s="7">
        <v>0</v>
      </c>
      <c r="AC104" s="7">
        <v>0</v>
      </c>
      <c r="AD104" s="7">
        <v>0</v>
      </c>
      <c r="AE104" s="7">
        <v>0</v>
      </c>
      <c r="AF104" s="7">
        <v>0</v>
      </c>
      <c r="AG104" s="7">
        <v>0</v>
      </c>
      <c r="AH104" s="7">
        <v>0</v>
      </c>
      <c r="AI104" s="7">
        <v>0</v>
      </c>
      <c r="AJ104" s="7">
        <v>1</v>
      </c>
      <c r="AK104" s="7">
        <v>0</v>
      </c>
      <c r="AL104" s="8">
        <f t="shared" si="91"/>
        <v>124.46457499041318</v>
      </c>
      <c r="AN104" s="17">
        <v>60</v>
      </c>
      <c r="AO104" s="17">
        <v>133.08872911177968</v>
      </c>
      <c r="AP104" s="17">
        <v>0.39649570356749564</v>
      </c>
      <c r="AQ104" s="17">
        <v>0.12051322252056045</v>
      </c>
      <c r="AY104" s="1">
        <v>60</v>
      </c>
      <c r="AZ104" s="7">
        <f t="shared" si="49"/>
        <v>68</v>
      </c>
      <c r="BA104" s="52">
        <f t="shared" si="50"/>
        <v>0.56237006237006237</v>
      </c>
      <c r="BB104" s="52">
        <f t="shared" si="51"/>
        <v>0.15698093272589608</v>
      </c>
      <c r="BC104" s="43"/>
      <c r="BD104" s="1">
        <v>60</v>
      </c>
      <c r="BE104" s="46">
        <f t="shared" si="54"/>
        <v>0.39649570356749564</v>
      </c>
      <c r="BF104" s="46">
        <f t="shared" si="125"/>
        <v>0.10286734006106713</v>
      </c>
      <c r="BG104" s="46">
        <f t="shared" si="125"/>
        <v>1.6809868220234847</v>
      </c>
      <c r="BH104" s="46">
        <f t="shared" si="125"/>
        <v>-1.6487328981889249</v>
      </c>
      <c r="BI104" s="46">
        <f t="shared" si="125"/>
        <v>0.43886715441396795</v>
      </c>
      <c r="BJ104" s="46">
        <f t="shared" si="125"/>
        <v>0.83656365405520994</v>
      </c>
      <c r="BK104" s="46">
        <f t="shared" si="125"/>
        <v>0.74718610946023034</v>
      </c>
      <c r="BL104" s="46">
        <f t="shared" si="125"/>
        <v>2.6324220004729355</v>
      </c>
      <c r="BM104" s="46">
        <f t="shared" si="125"/>
        <v>2.3572401257333553</v>
      </c>
      <c r="BN104" s="46">
        <f t="shared" si="125"/>
        <v>5.192683676417019</v>
      </c>
      <c r="BO104" s="46">
        <f t="shared" si="92"/>
        <v>-5.9488026902769633</v>
      </c>
      <c r="BP104" s="46">
        <f t="shared" si="92"/>
        <v>-4.6143192145652847</v>
      </c>
      <c r="BQ104" s="46">
        <f t="shared" si="92"/>
        <v>4.9700274088544916</v>
      </c>
      <c r="BR104" s="1">
        <v>60</v>
      </c>
      <c r="BS104" s="60">
        <f t="shared" si="122"/>
        <v>0.15720884294745713</v>
      </c>
      <c r="BT104" s="60">
        <f t="shared" si="122"/>
        <v>4.0786458371613113E-2</v>
      </c>
      <c r="BU104" s="60">
        <f t="shared" si="122"/>
        <v>0.66650405268582136</v>
      </c>
      <c r="BV104" s="60">
        <f t="shared" si="120"/>
        <v>-0.65371551046225251</v>
      </c>
      <c r="BW104" s="60">
        <f t="shared" si="120"/>
        <v>0.17400894116200333</v>
      </c>
      <c r="BX104" s="60">
        <f t="shared" si="120"/>
        <v>0.33169389459357468</v>
      </c>
      <c r="BY104" s="60">
        <f t="shared" si="120"/>
        <v>0.29625608216625599</v>
      </c>
      <c r="BZ104" s="60">
        <f t="shared" si="120"/>
        <v>1.0437440131639706</v>
      </c>
      <c r="CA104" s="60">
        <f t="shared" si="120"/>
        <v>0.93463558213008735</v>
      </c>
      <c r="CB104" s="60">
        <f t="shared" si="79"/>
        <v>2.058876767684231</v>
      </c>
      <c r="CC104" s="60">
        <f t="shared" si="79"/>
        <v>-2.3586747080653918</v>
      </c>
      <c r="CD104" s="60">
        <f t="shared" si="79"/>
        <v>-1.8295577434639367</v>
      </c>
      <c r="CE104" s="60">
        <f t="shared" si="79"/>
        <v>1.9705945142233214</v>
      </c>
    </row>
    <row r="105" spans="1:83">
      <c r="A105" s="2">
        <v>43862</v>
      </c>
      <c r="B105" s="8">
        <f>'WA Sch. 1-2'!B106</f>
        <v>932.76424999999995</v>
      </c>
      <c r="C105" s="8">
        <f>'WA Sch. 1-2'!C106</f>
        <v>870049.14607806236</v>
      </c>
      <c r="D105" s="8">
        <f>'WA Sch. 1-2'!D106</f>
        <v>0</v>
      </c>
      <c r="E105" s="8">
        <f>'WA Sch. 1-2'!E106</f>
        <v>867</v>
      </c>
      <c r="F105" s="8">
        <f t="shared" si="84"/>
        <v>751689</v>
      </c>
      <c r="G105" s="8">
        <f>'WA Sch. 1-2'!G106</f>
        <v>0</v>
      </c>
      <c r="H105" s="8">
        <f t="shared" ref="H105:J127" si="128">B105-E105</f>
        <v>65.764249999999947</v>
      </c>
      <c r="I105" s="8">
        <f t="shared" si="128"/>
        <v>118360.14607806236</v>
      </c>
      <c r="J105" s="8">
        <f t="shared" si="128"/>
        <v>0</v>
      </c>
      <c r="K105" s="9">
        <v>85788</v>
      </c>
      <c r="L105" s="9">
        <v>9419606.5505500007</v>
      </c>
      <c r="M105" s="9">
        <v>-369665</v>
      </c>
      <c r="N105" s="9">
        <f t="shared" si="86"/>
        <v>9049941.5505500007</v>
      </c>
      <c r="O105" s="9">
        <f t="shared" si="87"/>
        <v>105.49192836468971</v>
      </c>
      <c r="P105" s="8">
        <f t="shared" si="88"/>
        <v>6.9619742847220332</v>
      </c>
      <c r="Q105" s="8">
        <f t="shared" si="89"/>
        <v>112.45390264941175</v>
      </c>
      <c r="R105" s="9">
        <f t="shared" si="82"/>
        <v>9647195.400487734</v>
      </c>
      <c r="S105" s="21"/>
      <c r="U105" s="2">
        <v>44228</v>
      </c>
      <c r="V105" s="8">
        <f t="shared" ref="V105:W105" si="129">E117</f>
        <v>1003.5</v>
      </c>
      <c r="W105" s="8">
        <f t="shared" si="129"/>
        <v>1007012.25</v>
      </c>
      <c r="X105" s="7">
        <v>98</v>
      </c>
      <c r="Y105" s="7">
        <v>0</v>
      </c>
      <c r="Z105" s="7">
        <v>1</v>
      </c>
      <c r="AA105" s="7">
        <v>0</v>
      </c>
      <c r="AB105" s="7">
        <v>0</v>
      </c>
      <c r="AC105" s="7">
        <v>0</v>
      </c>
      <c r="AD105" s="7">
        <v>0</v>
      </c>
      <c r="AE105" s="7">
        <v>0</v>
      </c>
      <c r="AF105" s="7">
        <v>0</v>
      </c>
      <c r="AG105" s="7">
        <v>0</v>
      </c>
      <c r="AH105" s="7">
        <v>0</v>
      </c>
      <c r="AI105" s="7">
        <v>0</v>
      </c>
      <c r="AJ105" s="7">
        <v>1</v>
      </c>
      <c r="AK105" s="7">
        <v>0</v>
      </c>
      <c r="AL105" s="8">
        <f t="shared" si="91"/>
        <v>126.65367672392655</v>
      </c>
      <c r="AN105" s="17">
        <v>61</v>
      </c>
      <c r="AO105" s="17">
        <v>107.38336387750088</v>
      </c>
      <c r="AP105" s="17">
        <v>0.6352509877909398</v>
      </c>
      <c r="AQ105" s="17">
        <v>0.193081899650454</v>
      </c>
      <c r="AY105" s="1">
        <v>61</v>
      </c>
      <c r="AZ105" s="7">
        <f t="shared" si="49"/>
        <v>71</v>
      </c>
      <c r="BA105" s="52">
        <f t="shared" si="50"/>
        <v>0.58731808731808732</v>
      </c>
      <c r="BB105" s="52">
        <f t="shared" si="51"/>
        <v>0.22065146486235332</v>
      </c>
      <c r="BC105" s="43"/>
      <c r="BD105" s="1">
        <v>61</v>
      </c>
      <c r="BE105" s="46">
        <f t="shared" si="54"/>
        <v>0.6352509877909398</v>
      </c>
      <c r="BF105" s="46">
        <f t="shared" si="125"/>
        <v>0.39649570356749564</v>
      </c>
      <c r="BG105" s="46">
        <f t="shared" si="125"/>
        <v>0.10286734006106713</v>
      </c>
      <c r="BH105" s="46">
        <f t="shared" si="125"/>
        <v>1.6809868220234847</v>
      </c>
      <c r="BI105" s="46">
        <f t="shared" si="125"/>
        <v>-1.6487328981889249</v>
      </c>
      <c r="BJ105" s="46">
        <f t="shared" si="125"/>
        <v>0.43886715441396795</v>
      </c>
      <c r="BK105" s="46">
        <f t="shared" si="125"/>
        <v>0.83656365405520994</v>
      </c>
      <c r="BL105" s="46">
        <f t="shared" si="125"/>
        <v>0.74718610946023034</v>
      </c>
      <c r="BM105" s="46">
        <f t="shared" si="125"/>
        <v>2.6324220004729355</v>
      </c>
      <c r="BN105" s="46">
        <f t="shared" si="125"/>
        <v>2.3572401257333553</v>
      </c>
      <c r="BO105" s="46">
        <f t="shared" si="92"/>
        <v>5.192683676417019</v>
      </c>
      <c r="BP105" s="46">
        <f t="shared" si="92"/>
        <v>-5.9488026902769633</v>
      </c>
      <c r="BQ105" s="46">
        <f t="shared" si="92"/>
        <v>-4.6143192145652847</v>
      </c>
      <c r="BR105" s="1">
        <v>61</v>
      </c>
      <c r="BS105" s="60">
        <f t="shared" si="122"/>
        <v>0.40354381748932272</v>
      </c>
      <c r="BT105" s="60">
        <f t="shared" si="122"/>
        <v>0.25187428734608114</v>
      </c>
      <c r="BU105" s="60">
        <f t="shared" si="122"/>
        <v>6.5346579385194975E-2</v>
      </c>
      <c r="BV105" s="60">
        <f t="shared" si="120"/>
        <v>1.0678485391538948</v>
      </c>
      <c r="BW105" s="60">
        <f t="shared" si="120"/>
        <v>-1.0473592021778999</v>
      </c>
      <c r="BX105" s="60">
        <f t="shared" si="120"/>
        <v>0.27879079335043649</v>
      </c>
      <c r="BY105" s="60">
        <f t="shared" si="120"/>
        <v>0.53142788758852144</v>
      </c>
      <c r="BZ105" s="60">
        <f t="shared" si="120"/>
        <v>0.47465071409823484</v>
      </c>
      <c r="CA105" s="60">
        <f t="shared" si="120"/>
        <v>1.6722486760829258</v>
      </c>
      <c r="CB105" s="60">
        <f t="shared" si="79"/>
        <v>1.497439118332454</v>
      </c>
      <c r="CC105" s="60">
        <f t="shared" si="79"/>
        <v>3.2986574347296074</v>
      </c>
      <c r="CD105" s="60">
        <f t="shared" si="79"/>
        <v>-3.7789827851716651</v>
      </c>
      <c r="CE105" s="60">
        <f t="shared" si="79"/>
        <v>-2.931250839035179</v>
      </c>
    </row>
    <row r="106" spans="1:83">
      <c r="A106" s="2">
        <v>43891</v>
      </c>
      <c r="B106" s="8">
        <f>'WA Sch. 1-2'!B107</f>
        <v>767.35</v>
      </c>
      <c r="C106" s="8">
        <f>'WA Sch. 1-2'!C107</f>
        <v>588826.02250000008</v>
      </c>
      <c r="D106" s="8">
        <f>'WA Sch. 1-2'!D107</f>
        <v>0</v>
      </c>
      <c r="E106" s="8">
        <f>'WA Sch. 1-2'!E107</f>
        <v>814.5</v>
      </c>
      <c r="F106" s="8">
        <f t="shared" si="84"/>
        <v>663410.25</v>
      </c>
      <c r="G106" s="8">
        <f>'WA Sch. 1-2'!G107</f>
        <v>0</v>
      </c>
      <c r="H106" s="8">
        <f t="shared" si="128"/>
        <v>-47.149999999999977</v>
      </c>
      <c r="I106" s="8">
        <f t="shared" si="128"/>
        <v>-74584.227499999921</v>
      </c>
      <c r="J106" s="8">
        <f t="shared" si="128"/>
        <v>0</v>
      </c>
      <c r="K106" s="9">
        <v>85928</v>
      </c>
      <c r="L106" s="9">
        <v>8240718.8923700005</v>
      </c>
      <c r="M106" s="9">
        <v>-468939</v>
      </c>
      <c r="N106" s="9">
        <f t="shared" si="86"/>
        <v>7771779.8923700005</v>
      </c>
      <c r="O106" s="9">
        <f t="shared" si="87"/>
        <v>90.445255241248489</v>
      </c>
      <c r="P106" s="8">
        <f t="shared" si="88"/>
        <v>-4.8166359844477569</v>
      </c>
      <c r="Q106" s="8">
        <f t="shared" si="89"/>
        <v>85.628619256800732</v>
      </c>
      <c r="R106" s="9">
        <f t="shared" si="82"/>
        <v>7357895.9954983732</v>
      </c>
      <c r="S106" s="21"/>
      <c r="U106" s="2">
        <v>44256</v>
      </c>
      <c r="V106" s="8">
        <f t="shared" ref="V106:W106" si="130">E118</f>
        <v>729</v>
      </c>
      <c r="W106" s="8">
        <f t="shared" si="130"/>
        <v>531441</v>
      </c>
      <c r="X106" s="7">
        <v>99</v>
      </c>
      <c r="Y106" s="7">
        <v>0</v>
      </c>
      <c r="Z106" s="7">
        <v>0</v>
      </c>
      <c r="AA106" s="7">
        <v>1</v>
      </c>
      <c r="AB106" s="7">
        <v>0</v>
      </c>
      <c r="AC106" s="7">
        <v>0</v>
      </c>
      <c r="AD106" s="7">
        <v>0</v>
      </c>
      <c r="AE106" s="7">
        <v>0</v>
      </c>
      <c r="AF106" s="7">
        <v>0</v>
      </c>
      <c r="AG106" s="7">
        <v>0</v>
      </c>
      <c r="AH106" s="7">
        <v>0</v>
      </c>
      <c r="AI106" s="7">
        <v>0</v>
      </c>
      <c r="AJ106" s="7">
        <v>0</v>
      </c>
      <c r="AK106" s="7">
        <v>0</v>
      </c>
      <c r="AL106" s="8">
        <f t="shared" si="91"/>
        <v>76.197842499444178</v>
      </c>
      <c r="AN106" s="17">
        <v>62</v>
      </c>
      <c r="AO106" s="17">
        <v>106.23809742941323</v>
      </c>
      <c r="AP106" s="17">
        <v>6.5699157402323607</v>
      </c>
      <c r="AQ106" s="17">
        <v>1.9968986055082767</v>
      </c>
      <c r="AY106" s="1">
        <v>62</v>
      </c>
      <c r="AZ106" s="7">
        <f t="shared" si="49"/>
        <v>118</v>
      </c>
      <c r="BA106" s="52">
        <f t="shared" si="50"/>
        <v>0.9781704781704782</v>
      </c>
      <c r="BB106" s="52">
        <f t="shared" si="51"/>
        <v>2.017349592767447</v>
      </c>
      <c r="BC106" s="43"/>
      <c r="BD106" s="1">
        <v>62</v>
      </c>
      <c r="BE106" s="46">
        <f t="shared" si="54"/>
        <v>6.5699157402323607</v>
      </c>
      <c r="BF106" s="46">
        <f t="shared" si="125"/>
        <v>0.6352509877909398</v>
      </c>
      <c r="BG106" s="46">
        <f t="shared" si="125"/>
        <v>0.39649570356749564</v>
      </c>
      <c r="BH106" s="46">
        <f t="shared" si="125"/>
        <v>0.10286734006106713</v>
      </c>
      <c r="BI106" s="46">
        <f t="shared" si="125"/>
        <v>1.6809868220234847</v>
      </c>
      <c r="BJ106" s="46">
        <f t="shared" si="125"/>
        <v>-1.6487328981889249</v>
      </c>
      <c r="BK106" s="46">
        <f t="shared" si="125"/>
        <v>0.43886715441396795</v>
      </c>
      <c r="BL106" s="46">
        <f t="shared" si="125"/>
        <v>0.83656365405520994</v>
      </c>
      <c r="BM106" s="46">
        <f t="shared" si="125"/>
        <v>0.74718610946023034</v>
      </c>
      <c r="BN106" s="46">
        <f t="shared" si="125"/>
        <v>2.6324220004729355</v>
      </c>
      <c r="BO106" s="46">
        <f t="shared" si="92"/>
        <v>2.3572401257333553</v>
      </c>
      <c r="BP106" s="46">
        <f t="shared" si="92"/>
        <v>5.192683676417019</v>
      </c>
      <c r="BQ106" s="46">
        <f t="shared" si="92"/>
        <v>-5.9488026902769633</v>
      </c>
      <c r="BR106" s="1">
        <v>62</v>
      </c>
      <c r="BS106" s="60">
        <f t="shared" si="122"/>
        <v>43.163792833752495</v>
      </c>
      <c r="BT106" s="60">
        <f t="shared" si="122"/>
        <v>4.1735454636856124</v>
      </c>
      <c r="BU106" s="60">
        <f t="shared" si="122"/>
        <v>2.6049433638023634</v>
      </c>
      <c r="BV106" s="60">
        <f t="shared" si="120"/>
        <v>0.67582975662281897</v>
      </c>
      <c r="BW106" s="60">
        <f t="shared" si="120"/>
        <v>11.043941781134993</v>
      </c>
      <c r="BX106" s="60">
        <f t="shared" si="120"/>
        <v>-10.832036219250499</v>
      </c>
      <c r="BY106" s="60">
        <f t="shared" si="120"/>
        <v>2.8833202256550821</v>
      </c>
      <c r="BZ106" s="60">
        <f t="shared" si="120"/>
        <v>5.4961527184833781</v>
      </c>
      <c r="CA106" s="60">
        <f t="shared" si="120"/>
        <v>4.9089497814255054</v>
      </c>
      <c r="CB106" s="60">
        <f t="shared" si="79"/>
        <v>17.294790735840792</v>
      </c>
      <c r="CC106" s="60">
        <f t="shared" si="79"/>
        <v>15.486869005562584</v>
      </c>
      <c r="CD106" s="60">
        <f t="shared" si="79"/>
        <v>34.115494219739432</v>
      </c>
      <c r="CE106" s="60">
        <f t="shared" si="79"/>
        <v>-39.083132430387252</v>
      </c>
    </row>
    <row r="107" spans="1:83">
      <c r="A107" s="2">
        <v>43922</v>
      </c>
      <c r="B107" s="8">
        <f>'WA Sch. 1-2'!B108</f>
        <v>547.15</v>
      </c>
      <c r="C107" s="8">
        <f>'WA Sch. 1-2'!C108</f>
        <v>299373.1225</v>
      </c>
      <c r="D107" s="8">
        <f>'WA Sch. 1-2'!D108</f>
        <v>0.375</v>
      </c>
      <c r="E107" s="8">
        <f>'WA Sch. 1-2'!E108</f>
        <v>522</v>
      </c>
      <c r="F107" s="8">
        <f t="shared" si="84"/>
        <v>272484</v>
      </c>
      <c r="G107" s="8">
        <f>'WA Sch. 1-2'!G108</f>
        <v>0</v>
      </c>
      <c r="H107" s="8">
        <f t="shared" si="128"/>
        <v>25.149999999999977</v>
      </c>
      <c r="I107" s="8">
        <f t="shared" si="128"/>
        <v>26889.122499999998</v>
      </c>
      <c r="J107" s="8">
        <f t="shared" si="128"/>
        <v>0.375</v>
      </c>
      <c r="K107" s="9">
        <v>86013</v>
      </c>
      <c r="L107" s="9">
        <v>6778211.5904099997</v>
      </c>
      <c r="M107" s="9">
        <v>-1755813</v>
      </c>
      <c r="N107" s="9">
        <f t="shared" si="86"/>
        <v>5022398.5904099997</v>
      </c>
      <c r="O107" s="9">
        <f t="shared" si="87"/>
        <v>58.391157039168498</v>
      </c>
      <c r="P107" s="8">
        <f t="shared" si="88"/>
        <v>2.3498622182175555</v>
      </c>
      <c r="Q107" s="8">
        <f t="shared" si="89"/>
        <v>60.74101925738605</v>
      </c>
      <c r="R107" s="9">
        <f t="shared" si="82"/>
        <v>5224517.289385546</v>
      </c>
      <c r="S107" s="21"/>
      <c r="U107" s="2">
        <v>44287</v>
      </c>
      <c r="V107" s="8">
        <f t="shared" ref="V107:W107" si="131">E119</f>
        <v>476.5</v>
      </c>
      <c r="W107" s="8">
        <f t="shared" si="131"/>
        <v>227052.25</v>
      </c>
      <c r="X107" s="7">
        <v>100</v>
      </c>
      <c r="Y107" s="7">
        <v>0</v>
      </c>
      <c r="Z107" s="7">
        <v>0</v>
      </c>
      <c r="AA107" s="7">
        <v>0</v>
      </c>
      <c r="AB107" s="7">
        <v>1</v>
      </c>
      <c r="AC107" s="7">
        <v>0</v>
      </c>
      <c r="AD107" s="7">
        <v>0</v>
      </c>
      <c r="AE107" s="7">
        <v>0</v>
      </c>
      <c r="AF107" s="7">
        <v>0</v>
      </c>
      <c r="AG107" s="7">
        <v>0</v>
      </c>
      <c r="AH107" s="7">
        <v>0</v>
      </c>
      <c r="AI107" s="7">
        <v>0</v>
      </c>
      <c r="AJ107" s="7">
        <v>0</v>
      </c>
      <c r="AK107" s="7">
        <v>0</v>
      </c>
      <c r="AL107" s="8">
        <f t="shared" si="91"/>
        <v>53.686968157463028</v>
      </c>
      <c r="AN107" s="17">
        <v>63</v>
      </c>
      <c r="AO107" s="17">
        <v>84.763757821426495</v>
      </c>
      <c r="AP107" s="17">
        <v>5.8520101217205962</v>
      </c>
      <c r="AQ107" s="17">
        <v>1.7786941741007596</v>
      </c>
      <c r="AY107" s="1">
        <v>63</v>
      </c>
      <c r="AZ107" s="7">
        <f t="shared" si="49"/>
        <v>116</v>
      </c>
      <c r="BA107" s="52">
        <f t="shared" si="50"/>
        <v>0.96153846153846156</v>
      </c>
      <c r="BB107" s="52">
        <f t="shared" si="51"/>
        <v>1.7688250385187059</v>
      </c>
      <c r="BC107" s="43"/>
      <c r="BD107" s="1">
        <v>63</v>
      </c>
      <c r="BE107" s="46">
        <f t="shared" si="54"/>
        <v>5.8520101217205962</v>
      </c>
      <c r="BF107" s="46">
        <f t="shared" si="125"/>
        <v>6.5699157402323607</v>
      </c>
      <c r="BG107" s="46">
        <f t="shared" si="125"/>
        <v>0.6352509877909398</v>
      </c>
      <c r="BH107" s="46">
        <f t="shared" si="125"/>
        <v>0.39649570356749564</v>
      </c>
      <c r="BI107" s="46">
        <f t="shared" si="125"/>
        <v>0.10286734006106713</v>
      </c>
      <c r="BJ107" s="46">
        <f t="shared" si="125"/>
        <v>1.6809868220234847</v>
      </c>
      <c r="BK107" s="46">
        <f t="shared" si="125"/>
        <v>-1.6487328981889249</v>
      </c>
      <c r="BL107" s="46">
        <f t="shared" si="125"/>
        <v>0.43886715441396795</v>
      </c>
      <c r="BM107" s="46">
        <f t="shared" si="125"/>
        <v>0.83656365405520994</v>
      </c>
      <c r="BN107" s="46">
        <f t="shared" si="125"/>
        <v>0.74718610946023034</v>
      </c>
      <c r="BO107" s="46">
        <f t="shared" si="92"/>
        <v>2.6324220004729355</v>
      </c>
      <c r="BP107" s="46">
        <f t="shared" si="92"/>
        <v>2.3572401257333553</v>
      </c>
      <c r="BQ107" s="46">
        <f t="shared" si="92"/>
        <v>5.192683676417019</v>
      </c>
      <c r="BR107" s="1">
        <v>63</v>
      </c>
      <c r="BS107" s="60">
        <f t="shared" si="122"/>
        <v>34.246022464719921</v>
      </c>
      <c r="BT107" s="60">
        <f t="shared" si="122"/>
        <v>38.447213410690829</v>
      </c>
      <c r="BU107" s="60">
        <f t="shared" si="122"/>
        <v>3.7174952103853722</v>
      </c>
      <c r="BV107" s="60">
        <f t="shared" si="120"/>
        <v>2.3202968704955071</v>
      </c>
      <c r="BW107" s="60">
        <f t="shared" si="120"/>
        <v>0.60198071523164232</v>
      </c>
      <c r="BX107" s="60">
        <f t="shared" si="120"/>
        <v>9.8371518969601226</v>
      </c>
      <c r="BY107" s="60">
        <f t="shared" si="120"/>
        <v>-9.6484016082154618</v>
      </c>
      <c r="BZ107" s="60">
        <f t="shared" si="120"/>
        <v>2.5682550297210485</v>
      </c>
      <c r="CA107" s="60">
        <f t="shared" si="120"/>
        <v>4.8955789709944346</v>
      </c>
      <c r="CB107" s="60">
        <f t="shared" si="79"/>
        <v>4.3725406753700833</v>
      </c>
      <c r="CC107" s="60">
        <f t="shared" si="79"/>
        <v>15.404960191407318</v>
      </c>
      <c r="CD107" s="60">
        <f t="shared" si="79"/>
        <v>13.794593075117254</v>
      </c>
      <c r="CE107" s="60">
        <f t="shared" si="79"/>
        <v>30.387637433285349</v>
      </c>
    </row>
    <row r="108" spans="1:83">
      <c r="A108" s="2">
        <v>43952</v>
      </c>
      <c r="B108" s="8">
        <f>'WA Sch. 1-2'!B109</f>
        <v>290.02499999999998</v>
      </c>
      <c r="C108" s="8">
        <f>'WA Sch. 1-2'!C109</f>
        <v>84114.500624999986</v>
      </c>
      <c r="D108" s="8">
        <f>'WA Sch. 1-2'!D109</f>
        <v>14.95</v>
      </c>
      <c r="E108" s="8">
        <f>'WA Sch. 1-2'!E109</f>
        <v>299.5</v>
      </c>
      <c r="F108" s="8">
        <f t="shared" si="84"/>
        <v>89700.25</v>
      </c>
      <c r="G108" s="8">
        <f>'WA Sch. 1-2'!G109</f>
        <v>10</v>
      </c>
      <c r="H108" s="8">
        <f t="shared" si="128"/>
        <v>-9.4750000000000227</v>
      </c>
      <c r="I108" s="8">
        <f t="shared" si="128"/>
        <v>-5585.749375000014</v>
      </c>
      <c r="J108" s="8">
        <f t="shared" si="128"/>
        <v>4.9499999999999993</v>
      </c>
      <c r="K108" s="9">
        <v>85835</v>
      </c>
      <c r="L108" s="9">
        <v>3439256.4234000002</v>
      </c>
      <c r="M108" s="9">
        <v>-682306</v>
      </c>
      <c r="N108" s="9">
        <f t="shared" si="86"/>
        <v>2756950.4234000002</v>
      </c>
      <c r="O108" s="9">
        <f t="shared" si="87"/>
        <v>32.119187084522636</v>
      </c>
      <c r="P108" s="8">
        <f t="shared" si="88"/>
        <v>-0.80797903283948558</v>
      </c>
      <c r="Q108" s="8">
        <f t="shared" si="89"/>
        <v>31.311208051683149</v>
      </c>
      <c r="R108" s="9">
        <f t="shared" si="82"/>
        <v>2687597.5431162231</v>
      </c>
      <c r="S108" s="21"/>
      <c r="U108" s="2">
        <v>44317</v>
      </c>
      <c r="V108" s="8">
        <f t="shared" ref="V108:W108" si="132">E120</f>
        <v>271</v>
      </c>
      <c r="W108" s="8">
        <f t="shared" si="132"/>
        <v>73441</v>
      </c>
      <c r="X108" s="7">
        <v>101</v>
      </c>
      <c r="Y108" s="7">
        <v>0</v>
      </c>
      <c r="Z108" s="7">
        <v>0</v>
      </c>
      <c r="AA108" s="7">
        <v>0</v>
      </c>
      <c r="AB108" s="7">
        <v>0</v>
      </c>
      <c r="AC108" s="7">
        <v>1</v>
      </c>
      <c r="AD108" s="7">
        <v>0</v>
      </c>
      <c r="AE108" s="7">
        <v>0</v>
      </c>
      <c r="AF108" s="7">
        <v>0</v>
      </c>
      <c r="AG108" s="7">
        <v>0</v>
      </c>
      <c r="AH108" s="7">
        <v>0</v>
      </c>
      <c r="AI108" s="7">
        <v>0</v>
      </c>
      <c r="AJ108" s="7">
        <v>0</v>
      </c>
      <c r="AK108" s="7">
        <v>0</v>
      </c>
      <c r="AL108" s="8">
        <f t="shared" si="91"/>
        <v>28.497058071895054</v>
      </c>
      <c r="AN108" s="17">
        <v>64</v>
      </c>
      <c r="AO108" s="17">
        <v>57.04052747216047</v>
      </c>
      <c r="AP108" s="17">
        <v>4.3174401981372625</v>
      </c>
      <c r="AQ108" s="17">
        <v>1.3122680186337912</v>
      </c>
      <c r="AY108" s="1">
        <v>64</v>
      </c>
      <c r="AZ108" s="7">
        <f t="shared" si="49"/>
        <v>108</v>
      </c>
      <c r="BA108" s="52">
        <f t="shared" si="50"/>
        <v>0.89501039501039503</v>
      </c>
      <c r="BB108" s="52">
        <f t="shared" si="51"/>
        <v>1.2536226075646817</v>
      </c>
      <c r="BC108" s="43"/>
      <c r="BD108" s="1">
        <v>64</v>
      </c>
      <c r="BE108" s="46">
        <f t="shared" si="54"/>
        <v>4.3174401981372625</v>
      </c>
      <c r="BF108" s="46">
        <f t="shared" si="125"/>
        <v>5.8520101217205962</v>
      </c>
      <c r="BG108" s="46">
        <f t="shared" si="125"/>
        <v>6.5699157402323607</v>
      </c>
      <c r="BH108" s="46">
        <f t="shared" si="125"/>
        <v>0.6352509877909398</v>
      </c>
      <c r="BI108" s="46">
        <f t="shared" si="125"/>
        <v>0.39649570356749564</v>
      </c>
      <c r="BJ108" s="46">
        <f t="shared" si="125"/>
        <v>0.10286734006106713</v>
      </c>
      <c r="BK108" s="46">
        <f t="shared" si="125"/>
        <v>1.6809868220234847</v>
      </c>
      <c r="BL108" s="46">
        <f t="shared" si="125"/>
        <v>-1.6487328981889249</v>
      </c>
      <c r="BM108" s="46">
        <f t="shared" si="125"/>
        <v>0.43886715441396795</v>
      </c>
      <c r="BN108" s="46">
        <f t="shared" si="125"/>
        <v>0.83656365405520994</v>
      </c>
      <c r="BO108" s="46">
        <f t="shared" si="92"/>
        <v>0.74718610946023034</v>
      </c>
      <c r="BP108" s="46">
        <f t="shared" si="92"/>
        <v>2.6324220004729355</v>
      </c>
      <c r="BQ108" s="46">
        <f t="shared" si="92"/>
        <v>2.3572401257333553</v>
      </c>
      <c r="BR108" s="1">
        <v>64</v>
      </c>
      <c r="BS108" s="60">
        <f t="shared" si="122"/>
        <v>18.64028986449124</v>
      </c>
      <c r="BT108" s="60">
        <f t="shared" si="122"/>
        <v>25.265703739422303</v>
      </c>
      <c r="BU108" s="60">
        <f t="shared" si="122"/>
        <v>28.365218315253564</v>
      </c>
      <c r="BV108" s="60">
        <f t="shared" si="120"/>
        <v>2.7426581505948433</v>
      </c>
      <c r="BW108" s="60">
        <f t="shared" si="120"/>
        <v>1.7118464889708658</v>
      </c>
      <c r="BX108" s="60">
        <f t="shared" si="120"/>
        <v>0.44412358905496052</v>
      </c>
      <c r="BY108" s="60">
        <f t="shared" si="120"/>
        <v>7.257560077943003</v>
      </c>
      <c r="BZ108" s="60">
        <f t="shared" si="120"/>
        <v>-7.1183056906323037</v>
      </c>
      <c r="CA108" s="60">
        <f t="shared" si="120"/>
        <v>1.8947826941088211</v>
      </c>
      <c r="CB108" s="60">
        <f t="shared" si="79"/>
        <v>3.6118135483183877</v>
      </c>
      <c r="CC108" s="60">
        <f t="shared" si="79"/>
        <v>3.2259313444732198</v>
      </c>
      <c r="CD108" s="60">
        <f t="shared" si="79"/>
        <v>11.365324563302529</v>
      </c>
      <c r="CE108" s="60">
        <f t="shared" si="79"/>
        <v>10.177243275503102</v>
      </c>
    </row>
    <row r="109" spans="1:83">
      <c r="A109" s="2">
        <v>43983</v>
      </c>
      <c r="B109" s="8">
        <f>'WA Sch. 1-2'!B110</f>
        <v>126.95</v>
      </c>
      <c r="C109" s="8">
        <f>'WA Sch. 1-2'!C110</f>
        <v>16116.302500000002</v>
      </c>
      <c r="D109" s="8">
        <f>'WA Sch. 1-2'!D110</f>
        <v>68</v>
      </c>
      <c r="E109" s="8">
        <f>'WA Sch. 1-2'!E110</f>
        <v>145.5</v>
      </c>
      <c r="F109" s="8">
        <f t="shared" si="84"/>
        <v>21170.25</v>
      </c>
      <c r="G109" s="8">
        <f>'WA Sch. 1-2'!G110</f>
        <v>43</v>
      </c>
      <c r="H109" s="8">
        <f t="shared" si="128"/>
        <v>-18.549999999999997</v>
      </c>
      <c r="I109" s="8">
        <f t="shared" si="128"/>
        <v>-5053.9474999999984</v>
      </c>
      <c r="J109" s="8">
        <f t="shared" si="128"/>
        <v>25</v>
      </c>
      <c r="K109" s="9">
        <v>86407</v>
      </c>
      <c r="L109" s="9">
        <v>2325715.0683800001</v>
      </c>
      <c r="M109" s="9">
        <v>-569719</v>
      </c>
      <c r="N109" s="9">
        <f t="shared" si="86"/>
        <v>1755996.0683800001</v>
      </c>
      <c r="O109" s="9">
        <f t="shared" si="87"/>
        <v>20.322382079924083</v>
      </c>
      <c r="P109" s="8">
        <f t="shared" si="88"/>
        <v>-1.4817919613792689</v>
      </c>
      <c r="Q109" s="8">
        <f t="shared" si="89"/>
        <v>18.840590118544814</v>
      </c>
      <c r="R109" s="9">
        <f t="shared" si="82"/>
        <v>1627958.8703731017</v>
      </c>
      <c r="S109" s="21"/>
      <c r="U109" s="2">
        <v>44348</v>
      </c>
      <c r="V109" s="8">
        <f t="shared" ref="V109:W109" si="133">E121</f>
        <v>74.5</v>
      </c>
      <c r="W109" s="8">
        <f t="shared" si="133"/>
        <v>5550.25</v>
      </c>
      <c r="X109" s="7">
        <v>102</v>
      </c>
      <c r="Y109" s="7">
        <v>0</v>
      </c>
      <c r="Z109" s="7">
        <v>0</v>
      </c>
      <c r="AA109" s="7">
        <v>0</v>
      </c>
      <c r="AB109" s="7">
        <v>0</v>
      </c>
      <c r="AC109" s="7">
        <v>0</v>
      </c>
      <c r="AD109" s="7">
        <v>1</v>
      </c>
      <c r="AE109" s="7">
        <v>0</v>
      </c>
      <c r="AF109" s="7">
        <v>0</v>
      </c>
      <c r="AG109" s="7">
        <v>0</v>
      </c>
      <c r="AH109" s="7">
        <v>0</v>
      </c>
      <c r="AI109" s="7">
        <v>0</v>
      </c>
      <c r="AJ109" s="7">
        <v>0</v>
      </c>
      <c r="AK109" s="7">
        <v>0</v>
      </c>
      <c r="AL109" s="8">
        <f t="shared" si="91"/>
        <v>16.816920069243501</v>
      </c>
      <c r="AN109" s="17">
        <v>65</v>
      </c>
      <c r="AO109" s="17">
        <v>18.310864674835003</v>
      </c>
      <c r="AP109" s="17">
        <v>0.72832159644042349</v>
      </c>
      <c r="AQ109" s="17">
        <v>0.22137032464315984</v>
      </c>
      <c r="AY109" s="1">
        <v>65</v>
      </c>
      <c r="AZ109" s="7">
        <f t="shared" si="49"/>
        <v>72</v>
      </c>
      <c r="BA109" s="52">
        <f t="shared" si="50"/>
        <v>0.59563409563409564</v>
      </c>
      <c r="BB109" s="52">
        <f t="shared" si="51"/>
        <v>0.24206240467219475</v>
      </c>
      <c r="BC109" s="43"/>
      <c r="BD109" s="1">
        <v>65</v>
      </c>
      <c r="BE109" s="46">
        <f t="shared" si="54"/>
        <v>0.72832159644042349</v>
      </c>
      <c r="BF109" s="46">
        <f t="shared" si="125"/>
        <v>4.3174401981372625</v>
      </c>
      <c r="BG109" s="46">
        <f t="shared" si="125"/>
        <v>5.8520101217205962</v>
      </c>
      <c r="BH109" s="46">
        <f t="shared" si="125"/>
        <v>6.5699157402323607</v>
      </c>
      <c r="BI109" s="46">
        <f t="shared" si="125"/>
        <v>0.6352509877909398</v>
      </c>
      <c r="BJ109" s="46">
        <f t="shared" si="125"/>
        <v>0.39649570356749564</v>
      </c>
      <c r="BK109" s="46">
        <f t="shared" si="125"/>
        <v>0.10286734006106713</v>
      </c>
      <c r="BL109" s="46">
        <f t="shared" si="125"/>
        <v>1.6809868220234847</v>
      </c>
      <c r="BM109" s="46">
        <f t="shared" si="125"/>
        <v>-1.6487328981889249</v>
      </c>
      <c r="BN109" s="46">
        <f t="shared" si="125"/>
        <v>0.43886715441396795</v>
      </c>
      <c r="BO109" s="46">
        <f t="shared" si="92"/>
        <v>0.83656365405520994</v>
      </c>
      <c r="BP109" s="46">
        <f t="shared" si="92"/>
        <v>0.74718610946023034</v>
      </c>
      <c r="BQ109" s="46">
        <f t="shared" si="92"/>
        <v>2.6324220004729355</v>
      </c>
      <c r="BR109" s="1">
        <v>65</v>
      </c>
      <c r="BS109" s="60">
        <f t="shared" si="122"/>
        <v>0.53045234784147888</v>
      </c>
      <c r="BT109" s="60">
        <f t="shared" si="122"/>
        <v>3.1444849376432225</v>
      </c>
      <c r="BU109" s="60">
        <f t="shared" si="122"/>
        <v>4.2621453542368437</v>
      </c>
      <c r="BV109" s="60">
        <f t="shared" si="120"/>
        <v>4.7850115204048587</v>
      </c>
      <c r="BW109" s="60">
        <f t="shared" si="120"/>
        <v>0.46266701356820816</v>
      </c>
      <c r="BX109" s="60">
        <f t="shared" si="120"/>
        <v>0.28877638380401011</v>
      </c>
      <c r="BY109" s="60">
        <f t="shared" si="120"/>
        <v>7.492050533482883E-2</v>
      </c>
      <c r="BZ109" s="60">
        <f t="shared" si="120"/>
        <v>1.2242990058113787</v>
      </c>
      <c r="CA109" s="60">
        <f t="shared" si="120"/>
        <v>-1.2008077765127736</v>
      </c>
      <c r="CB109" s="60">
        <f t="shared" si="79"/>
        <v>0.31963642652800839</v>
      </c>
      <c r="CC109" s="60">
        <f t="shared" si="79"/>
        <v>0.60928737604547289</v>
      </c>
      <c r="CD109" s="60">
        <f t="shared" si="79"/>
        <v>0.54419178008013513</v>
      </c>
      <c r="CE109" s="60">
        <f t="shared" si="79"/>
        <v>1.9172497938892303</v>
      </c>
    </row>
    <row r="110" spans="1:83">
      <c r="A110" s="2">
        <v>44013</v>
      </c>
      <c r="B110" s="8">
        <f>'WA Sch. 1-2'!B111</f>
        <v>14.1</v>
      </c>
      <c r="C110" s="8">
        <f>'WA Sch. 1-2'!C111</f>
        <v>198.81</v>
      </c>
      <c r="D110" s="8">
        <f>'WA Sch. 1-2'!D111</f>
        <v>240.05</v>
      </c>
      <c r="E110" s="8">
        <f>'WA Sch. 1-2'!E111</f>
        <v>22.5</v>
      </c>
      <c r="F110" s="8">
        <f t="shared" si="84"/>
        <v>506.25</v>
      </c>
      <c r="G110" s="8">
        <f>'WA Sch. 1-2'!G111</f>
        <v>193</v>
      </c>
      <c r="H110" s="8">
        <f t="shared" si="128"/>
        <v>-8.4</v>
      </c>
      <c r="I110" s="8">
        <f t="shared" si="128"/>
        <v>-307.44</v>
      </c>
      <c r="J110" s="8">
        <f t="shared" si="128"/>
        <v>47.050000000000011</v>
      </c>
      <c r="K110" s="9">
        <v>86294</v>
      </c>
      <c r="L110" s="9">
        <v>1543853.1603099999</v>
      </c>
      <c r="M110" s="9">
        <v>-149253</v>
      </c>
      <c r="N110" s="9">
        <f t="shared" si="86"/>
        <v>1394600.1603099999</v>
      </c>
      <c r="O110" s="9">
        <f t="shared" si="87"/>
        <v>16.161032752103274</v>
      </c>
      <c r="P110" s="8">
        <f t="shared" si="88"/>
        <v>-0.63729833067058561</v>
      </c>
      <c r="Q110" s="8">
        <f t="shared" si="89"/>
        <v>15.523734421432689</v>
      </c>
      <c r="R110" s="9">
        <f t="shared" si="82"/>
        <v>1339605.1381631126</v>
      </c>
      <c r="S110" s="21"/>
      <c r="U110" s="2">
        <v>44378</v>
      </c>
      <c r="V110" s="8">
        <f t="shared" ref="V110:W110" si="134">E122</f>
        <v>0</v>
      </c>
      <c r="W110" s="8">
        <f t="shared" si="134"/>
        <v>0</v>
      </c>
      <c r="X110" s="7">
        <v>103</v>
      </c>
      <c r="Y110" s="7">
        <v>0</v>
      </c>
      <c r="Z110" s="7">
        <v>0</v>
      </c>
      <c r="AA110" s="7">
        <v>0</v>
      </c>
      <c r="AB110" s="7">
        <v>0</v>
      </c>
      <c r="AC110" s="7">
        <v>0</v>
      </c>
      <c r="AD110" s="7">
        <v>0</v>
      </c>
      <c r="AE110" s="7">
        <v>1</v>
      </c>
      <c r="AF110" s="7">
        <v>0</v>
      </c>
      <c r="AG110" s="7">
        <v>0</v>
      </c>
      <c r="AH110" s="7">
        <v>0</v>
      </c>
      <c r="AI110" s="7">
        <v>0</v>
      </c>
      <c r="AJ110" s="7">
        <v>0</v>
      </c>
      <c r="AK110" s="7">
        <v>0</v>
      </c>
      <c r="AL110" s="8">
        <f t="shared" si="91"/>
        <v>11.647450397057002</v>
      </c>
      <c r="AN110" s="17">
        <v>66</v>
      </c>
      <c r="AO110" s="17">
        <v>18.131954277661652</v>
      </c>
      <c r="AP110" s="17">
        <v>-0.75472753497872347</v>
      </c>
      <c r="AQ110" s="17">
        <v>-0.22939630000253386</v>
      </c>
      <c r="AY110" s="1">
        <v>66</v>
      </c>
      <c r="AZ110" s="7">
        <f t="shared" ref="AZ110:AZ164" si="135">RANK(AP110,$AP$45:$AP$164,1)</f>
        <v>47</v>
      </c>
      <c r="BA110" s="52">
        <f t="shared" ref="BA110:BA164" si="136">(AZ110-0.375)/(COUNT($AZ$45:$AZ$164)+0.25)</f>
        <v>0.38773388773388773</v>
      </c>
      <c r="BB110" s="52">
        <f t="shared" ref="BB110:BB164" si="137">_xlfn.NORM.S.INV(BA110)</f>
        <v>-0.28523021200384785</v>
      </c>
      <c r="BC110" s="43"/>
      <c r="BD110" s="1">
        <v>66</v>
      </c>
      <c r="BE110" s="46">
        <f t="shared" si="54"/>
        <v>-0.75472753497872347</v>
      </c>
      <c r="BF110" s="46">
        <f t="shared" si="125"/>
        <v>0.72832159644042349</v>
      </c>
      <c r="BG110" s="46">
        <f t="shared" si="125"/>
        <v>4.3174401981372625</v>
      </c>
      <c r="BH110" s="46">
        <f t="shared" si="125"/>
        <v>5.8520101217205962</v>
      </c>
      <c r="BI110" s="46">
        <f t="shared" si="125"/>
        <v>6.5699157402323607</v>
      </c>
      <c r="BJ110" s="46">
        <f t="shared" si="125"/>
        <v>0.6352509877909398</v>
      </c>
      <c r="BK110" s="46">
        <f t="shared" si="125"/>
        <v>0.39649570356749564</v>
      </c>
      <c r="BL110" s="46">
        <f t="shared" si="125"/>
        <v>0.10286734006106713</v>
      </c>
      <c r="BM110" s="46">
        <f t="shared" si="125"/>
        <v>1.6809868220234847</v>
      </c>
      <c r="BN110" s="46">
        <f t="shared" si="125"/>
        <v>-1.6487328981889249</v>
      </c>
      <c r="BO110" s="46">
        <f t="shared" si="92"/>
        <v>0.43886715441396795</v>
      </c>
      <c r="BP110" s="46">
        <f t="shared" si="92"/>
        <v>0.83656365405520994</v>
      </c>
      <c r="BQ110" s="46">
        <f t="shared" si="92"/>
        <v>0.74718610946023034</v>
      </c>
      <c r="BR110" s="1">
        <v>66</v>
      </c>
      <c r="BS110" s="60">
        <f t="shared" si="122"/>
        <v>0.56961365205511016</v>
      </c>
      <c r="BT110" s="60">
        <f t="shared" si="122"/>
        <v>-0.54968436315324853</v>
      </c>
      <c r="BU110" s="60">
        <f t="shared" si="122"/>
        <v>-3.2584909981583055</v>
      </c>
      <c r="BV110" s="60">
        <f t="shared" si="120"/>
        <v>-4.4166731738368936</v>
      </c>
      <c r="BW110" s="60">
        <f t="shared" si="120"/>
        <v>-4.9584963116436773</v>
      </c>
      <c r="BX110" s="60">
        <f t="shared" si="120"/>
        <v>-0.4794414121082512</v>
      </c>
      <c r="BY110" s="60">
        <f t="shared" si="120"/>
        <v>-0.2992462249831388</v>
      </c>
      <c r="BZ110" s="60">
        <f t="shared" si="120"/>
        <v>-7.7636813994085702E-2</v>
      </c>
      <c r="CA110" s="60">
        <f t="shared" si="120"/>
        <v>-1.2686870405175334</v>
      </c>
      <c r="CB110" s="60">
        <f t="shared" si="79"/>
        <v>1.2443441160885333</v>
      </c>
      <c r="CC110" s="60">
        <f t="shared" si="79"/>
        <v>-0.33122512563397039</v>
      </c>
      <c r="CD110" s="60">
        <f t="shared" si="79"/>
        <v>-0.63137762447788492</v>
      </c>
      <c r="CE110" s="60">
        <f t="shared" si="79"/>
        <v>-0.56392193056326201</v>
      </c>
    </row>
    <row r="111" spans="1:83">
      <c r="A111" s="2">
        <v>44044</v>
      </c>
      <c r="B111" s="8">
        <f>'WA Sch. 1-2'!B112</f>
        <v>19.350000000000001</v>
      </c>
      <c r="C111" s="8">
        <f>'WA Sch. 1-2'!C112</f>
        <v>374.42250000000007</v>
      </c>
      <c r="D111" s="8">
        <f>'WA Sch. 1-2'!D112</f>
        <v>204.95</v>
      </c>
      <c r="E111" s="8">
        <f>'WA Sch. 1-2'!E112</f>
        <v>11.5</v>
      </c>
      <c r="F111" s="8">
        <f t="shared" si="84"/>
        <v>132.25</v>
      </c>
      <c r="G111" s="8">
        <f>'WA Sch. 1-2'!G112</f>
        <v>216</v>
      </c>
      <c r="H111" s="8">
        <f t="shared" si="128"/>
        <v>7.8500000000000014</v>
      </c>
      <c r="I111" s="8">
        <f t="shared" si="128"/>
        <v>242.17250000000007</v>
      </c>
      <c r="J111" s="8">
        <f t="shared" si="128"/>
        <v>-11.050000000000011</v>
      </c>
      <c r="K111" s="9">
        <v>86543</v>
      </c>
      <c r="L111" s="9">
        <v>1127059.3878800001</v>
      </c>
      <c r="M111" s="9">
        <v>-32358</v>
      </c>
      <c r="N111" s="9">
        <f t="shared" si="86"/>
        <v>1094701.3878800001</v>
      </c>
      <c r="O111" s="9">
        <f t="shared" si="87"/>
        <v>12.649219323111055</v>
      </c>
      <c r="P111" s="8">
        <f t="shared" si="88"/>
        <v>0.59480261540970925</v>
      </c>
      <c r="Q111" s="8">
        <f t="shared" si="89"/>
        <v>13.244021938520763</v>
      </c>
      <c r="R111" s="9">
        <f t="shared" si="82"/>
        <v>1146177.3906254023</v>
      </c>
      <c r="S111" s="21"/>
      <c r="U111" s="2">
        <v>44409</v>
      </c>
      <c r="V111" s="8">
        <f t="shared" ref="V111:W111" si="138">E123</f>
        <v>27</v>
      </c>
      <c r="W111" s="8">
        <f t="shared" si="138"/>
        <v>729</v>
      </c>
      <c r="X111" s="7">
        <v>104</v>
      </c>
      <c r="Y111" s="7">
        <v>0</v>
      </c>
      <c r="Z111" s="7">
        <v>0</v>
      </c>
      <c r="AA111" s="7">
        <v>0</v>
      </c>
      <c r="AB111" s="7">
        <v>0</v>
      </c>
      <c r="AC111" s="7">
        <v>0</v>
      </c>
      <c r="AD111" s="7">
        <v>0</v>
      </c>
      <c r="AE111" s="7">
        <v>0</v>
      </c>
      <c r="AF111" s="7">
        <v>1</v>
      </c>
      <c r="AG111" s="7">
        <v>0</v>
      </c>
      <c r="AH111" s="7">
        <v>0</v>
      </c>
      <c r="AI111" s="7">
        <v>0</v>
      </c>
      <c r="AJ111" s="7">
        <v>0</v>
      </c>
      <c r="AK111" s="7">
        <v>0</v>
      </c>
      <c r="AL111" s="8">
        <f t="shared" si="91"/>
        <v>12.80783123395976</v>
      </c>
      <c r="AN111" s="17">
        <v>67</v>
      </c>
      <c r="AO111" s="17">
        <v>14.445221133671975</v>
      </c>
      <c r="AP111" s="17">
        <v>0.38199285493548096</v>
      </c>
      <c r="AQ111" s="17">
        <v>0.11610514190670718</v>
      </c>
      <c r="AY111" s="1">
        <v>67</v>
      </c>
      <c r="AZ111" s="7">
        <f t="shared" si="135"/>
        <v>67</v>
      </c>
      <c r="BA111" s="52">
        <f t="shared" si="136"/>
        <v>0.55405405405405406</v>
      </c>
      <c r="BB111" s="52">
        <f t="shared" si="137"/>
        <v>0.13591068064648049</v>
      </c>
      <c r="BC111" s="43"/>
      <c r="BD111" s="1">
        <v>67</v>
      </c>
      <c r="BE111" s="46">
        <f t="shared" ref="BE111:BE164" si="139">AP111</f>
        <v>0.38199285493548096</v>
      </c>
      <c r="BF111" s="46">
        <f t="shared" si="125"/>
        <v>-0.75472753497872347</v>
      </c>
      <c r="BG111" s="46">
        <f t="shared" si="125"/>
        <v>0.72832159644042349</v>
      </c>
      <c r="BH111" s="46">
        <f t="shared" si="125"/>
        <v>4.3174401981372625</v>
      </c>
      <c r="BI111" s="46">
        <f t="shared" si="125"/>
        <v>5.8520101217205962</v>
      </c>
      <c r="BJ111" s="46">
        <f t="shared" si="125"/>
        <v>6.5699157402323607</v>
      </c>
      <c r="BK111" s="46">
        <f t="shared" si="125"/>
        <v>0.6352509877909398</v>
      </c>
      <c r="BL111" s="46">
        <f t="shared" si="125"/>
        <v>0.39649570356749564</v>
      </c>
      <c r="BM111" s="46">
        <f t="shared" si="125"/>
        <v>0.10286734006106713</v>
      </c>
      <c r="BN111" s="46">
        <f t="shared" si="125"/>
        <v>1.6809868220234847</v>
      </c>
      <c r="BO111" s="46">
        <f t="shared" si="92"/>
        <v>-1.6487328981889249</v>
      </c>
      <c r="BP111" s="46">
        <f t="shared" si="92"/>
        <v>0.43886715441396795</v>
      </c>
      <c r="BQ111" s="46">
        <f t="shared" si="92"/>
        <v>0.83656365405520994</v>
      </c>
      <c r="BR111" s="1">
        <v>67</v>
      </c>
      <c r="BS111" s="60">
        <f t="shared" si="122"/>
        <v>0.14591854122173412</v>
      </c>
      <c r="BT111" s="60">
        <f t="shared" si="122"/>
        <v>-0.28830052578492832</v>
      </c>
      <c r="BU111" s="60">
        <f t="shared" si="122"/>
        <v>0.27821364593540787</v>
      </c>
      <c r="BV111" s="60">
        <f t="shared" si="120"/>
        <v>1.6492313072995062</v>
      </c>
      <c r="BW111" s="60">
        <f t="shared" si="120"/>
        <v>2.2354260535071759</v>
      </c>
      <c r="BX111" s="60">
        <f t="shared" si="120"/>
        <v>2.5096608702966834</v>
      </c>
      <c r="BY111" s="60">
        <f t="shared" si="120"/>
        <v>0.24266133842681181</v>
      </c>
      <c r="BZ111" s="60">
        <f t="shared" si="120"/>
        <v>0.15145852577537408</v>
      </c>
      <c r="CA111" s="60">
        <f t="shared" si="120"/>
        <v>3.9294588909529957E-2</v>
      </c>
      <c r="CB111" s="60">
        <f t="shared" si="79"/>
        <v>0.64212495525360391</v>
      </c>
      <c r="CC111" s="60">
        <f t="shared" si="79"/>
        <v>-0.62980418680519512</v>
      </c>
      <c r="CD111" s="60">
        <f t="shared" si="79"/>
        <v>0.16764411725197503</v>
      </c>
      <c r="CE111" s="60">
        <f t="shared" si="79"/>
        <v>0.31956133854776736</v>
      </c>
    </row>
    <row r="112" spans="1:83">
      <c r="A112" s="2">
        <v>44075</v>
      </c>
      <c r="B112" s="8">
        <f>'WA Sch. 1-2'!B113</f>
        <v>152.32499999999999</v>
      </c>
      <c r="C112" s="8">
        <f>'WA Sch. 1-2'!C113</f>
        <v>23202.905624999996</v>
      </c>
      <c r="D112" s="8">
        <f>'WA Sch. 1-2'!D113</f>
        <v>43.875</v>
      </c>
      <c r="E112" s="8">
        <f>'WA Sch. 1-2'!E113</f>
        <v>90.5</v>
      </c>
      <c r="F112" s="8">
        <f t="shared" si="84"/>
        <v>8190.25</v>
      </c>
      <c r="G112" s="8">
        <f>'WA Sch. 1-2'!G113</f>
        <v>62</v>
      </c>
      <c r="H112" s="8">
        <f t="shared" si="128"/>
        <v>61.824999999999989</v>
      </c>
      <c r="I112" s="8">
        <f t="shared" si="128"/>
        <v>15012.655624999996</v>
      </c>
      <c r="J112" s="8">
        <f t="shared" si="128"/>
        <v>-18.125</v>
      </c>
      <c r="K112" s="9">
        <v>86808</v>
      </c>
      <c r="L112" s="9">
        <v>1236688.3566699999</v>
      </c>
      <c r="M112" s="9">
        <v>188073</v>
      </c>
      <c r="N112" s="9">
        <f t="shared" si="86"/>
        <v>1424761.3566699999</v>
      </c>
      <c r="O112" s="9">
        <f t="shared" si="87"/>
        <v>16.412788644710165</v>
      </c>
      <c r="P112" s="8">
        <f t="shared" si="88"/>
        <v>4.9074835176871696</v>
      </c>
      <c r="Q112" s="8">
        <f t="shared" si="89"/>
        <v>21.320272162397334</v>
      </c>
      <c r="R112" s="9">
        <f t="shared" si="82"/>
        <v>1850770.1858733878</v>
      </c>
      <c r="S112" s="21"/>
      <c r="U112" s="2">
        <v>44440</v>
      </c>
      <c r="V112" s="8">
        <f t="shared" ref="V112:W112" si="140">E124</f>
        <v>134</v>
      </c>
      <c r="W112" s="8">
        <f t="shared" si="140"/>
        <v>17956</v>
      </c>
      <c r="X112" s="7">
        <v>105</v>
      </c>
      <c r="Y112" s="7">
        <v>0</v>
      </c>
      <c r="Z112" s="7">
        <v>0</v>
      </c>
      <c r="AA112" s="7">
        <v>0</v>
      </c>
      <c r="AB112" s="7">
        <v>0</v>
      </c>
      <c r="AC112" s="7">
        <v>0</v>
      </c>
      <c r="AD112" s="7">
        <v>0</v>
      </c>
      <c r="AE112" s="7">
        <v>0</v>
      </c>
      <c r="AF112" s="7">
        <v>0</v>
      </c>
      <c r="AG112" s="7">
        <v>1</v>
      </c>
      <c r="AH112" s="7">
        <v>0</v>
      </c>
      <c r="AI112" s="7">
        <v>0</v>
      </c>
      <c r="AJ112" s="7">
        <v>0</v>
      </c>
      <c r="AK112" s="7">
        <v>0</v>
      </c>
      <c r="AL112" s="8">
        <f t="shared" si="91"/>
        <v>18.612020350898835</v>
      </c>
      <c r="AN112" s="17">
        <v>68</v>
      </c>
      <c r="AO112" s="17">
        <v>14.038933315763272</v>
      </c>
      <c r="AP112" s="17">
        <v>-1.5832609190058715</v>
      </c>
      <c r="AQ112" s="17">
        <v>-0.48122558132028026</v>
      </c>
      <c r="AY112" s="1">
        <v>68</v>
      </c>
      <c r="AZ112" s="7">
        <f t="shared" si="135"/>
        <v>34</v>
      </c>
      <c r="BA112" s="52">
        <f t="shared" si="136"/>
        <v>0.27962577962577961</v>
      </c>
      <c r="BB112" s="52">
        <f t="shared" si="137"/>
        <v>-0.58395355652530356</v>
      </c>
      <c r="BC112" s="43"/>
      <c r="BD112" s="1">
        <v>68</v>
      </c>
      <c r="BE112" s="46">
        <f t="shared" si="139"/>
        <v>-1.5832609190058715</v>
      </c>
      <c r="BF112" s="46">
        <f t="shared" si="125"/>
        <v>0.38199285493548096</v>
      </c>
      <c r="BG112" s="46">
        <f t="shared" si="125"/>
        <v>-0.75472753497872347</v>
      </c>
      <c r="BH112" s="46">
        <f t="shared" si="125"/>
        <v>0.72832159644042349</v>
      </c>
      <c r="BI112" s="46">
        <f t="shared" si="125"/>
        <v>4.3174401981372625</v>
      </c>
      <c r="BJ112" s="46">
        <f t="shared" si="125"/>
        <v>5.8520101217205962</v>
      </c>
      <c r="BK112" s="46">
        <f t="shared" si="125"/>
        <v>6.5699157402323607</v>
      </c>
      <c r="BL112" s="46">
        <f t="shared" si="125"/>
        <v>0.6352509877909398</v>
      </c>
      <c r="BM112" s="46">
        <f t="shared" si="125"/>
        <v>0.39649570356749564</v>
      </c>
      <c r="BN112" s="46">
        <f t="shared" si="125"/>
        <v>0.10286734006106713</v>
      </c>
      <c r="BO112" s="46">
        <f t="shared" si="92"/>
        <v>1.6809868220234847</v>
      </c>
      <c r="BP112" s="46">
        <f t="shared" si="92"/>
        <v>-1.6487328981889249</v>
      </c>
      <c r="BQ112" s="46">
        <f t="shared" si="92"/>
        <v>0.43886715441396795</v>
      </c>
      <c r="BR112" s="1">
        <v>68</v>
      </c>
      <c r="BS112" s="60">
        <f t="shared" si="122"/>
        <v>2.5067151376514216</v>
      </c>
      <c r="BT112" s="60">
        <f t="shared" si="122"/>
        <v>-0.60479435855878638</v>
      </c>
      <c r="BU112" s="60">
        <f t="shared" si="122"/>
        <v>1.1949306106295272</v>
      </c>
      <c r="BV112" s="60">
        <f t="shared" si="120"/>
        <v>-1.1531231201120602</v>
      </c>
      <c r="BW112" s="60">
        <f t="shared" si="120"/>
        <v>-6.8356343358557847</v>
      </c>
      <c r="BX112" s="60">
        <f t="shared" si="120"/>
        <v>-9.2652589233471545</v>
      </c>
      <c r="BY112" s="60">
        <f t="shared" si="120"/>
        <v>-10.401890832671594</v>
      </c>
      <c r="BZ112" s="60">
        <f t="shared" si="120"/>
        <v>-1.0057680627292396</v>
      </c>
      <c r="CA112" s="60">
        <f t="shared" si="120"/>
        <v>-0.62775615201211354</v>
      </c>
      <c r="CB112" s="60">
        <f t="shared" si="79"/>
        <v>-0.16286583936072563</v>
      </c>
      <c r="CC112" s="60">
        <f t="shared" si="79"/>
        <v>-2.6614407406736649</v>
      </c>
      <c r="CD112" s="60">
        <f t="shared" si="79"/>
        <v>2.6103743635819181</v>
      </c>
      <c r="CE112" s="60">
        <f t="shared" si="79"/>
        <v>-0.69484121421891276</v>
      </c>
    </row>
    <row r="113" spans="1:83">
      <c r="A113" s="2">
        <v>44105</v>
      </c>
      <c r="B113" s="8">
        <f>'WA Sch. 1-2'!B114</f>
        <v>510.4</v>
      </c>
      <c r="C113" s="8">
        <f>'WA Sch. 1-2'!C114</f>
        <v>260508.15999999997</v>
      </c>
      <c r="D113" s="8">
        <f>'WA Sch. 1-2'!D114</f>
        <v>0.65</v>
      </c>
      <c r="E113" s="8">
        <f>'WA Sch. 1-2'!E114</f>
        <v>530</v>
      </c>
      <c r="F113" s="8">
        <f t="shared" si="84"/>
        <v>280900</v>
      </c>
      <c r="G113" s="8">
        <f>'WA Sch. 1-2'!G114</f>
        <v>2.5</v>
      </c>
      <c r="H113" s="8">
        <f t="shared" si="128"/>
        <v>-19.600000000000023</v>
      </c>
      <c r="I113" s="8">
        <f t="shared" si="128"/>
        <v>-20391.840000000026</v>
      </c>
      <c r="J113" s="8">
        <f t="shared" si="128"/>
        <v>-1.85</v>
      </c>
      <c r="K113" s="9">
        <v>86916</v>
      </c>
      <c r="L113" s="9">
        <v>2321654.6159100002</v>
      </c>
      <c r="M113" s="9">
        <v>2781216</v>
      </c>
      <c r="N113" s="9">
        <f t="shared" si="86"/>
        <v>5102870.6159100002</v>
      </c>
      <c r="O113" s="9">
        <f t="shared" si="87"/>
        <v>58.710371115905012</v>
      </c>
      <c r="P113" s="8">
        <f t="shared" si="88"/>
        <v>-1.8217182763958859</v>
      </c>
      <c r="Q113" s="8">
        <f t="shared" si="89"/>
        <v>56.888652839509128</v>
      </c>
      <c r="R113" s="9">
        <f t="shared" si="82"/>
        <v>4944534.1501987753</v>
      </c>
      <c r="U113" s="2">
        <v>44470</v>
      </c>
      <c r="V113" s="8">
        <f t="shared" ref="V113:W113" si="141">E125</f>
        <v>510</v>
      </c>
      <c r="W113" s="8">
        <f t="shared" si="141"/>
        <v>260100</v>
      </c>
      <c r="X113" s="7">
        <v>106</v>
      </c>
      <c r="Y113" s="7">
        <v>0</v>
      </c>
      <c r="Z113" s="7">
        <v>0</v>
      </c>
      <c r="AA113" s="7">
        <v>0</v>
      </c>
      <c r="AB113" s="7">
        <v>0</v>
      </c>
      <c r="AC113" s="7">
        <v>0</v>
      </c>
      <c r="AD113" s="7">
        <v>0</v>
      </c>
      <c r="AE113" s="7">
        <v>0</v>
      </c>
      <c r="AF113" s="7">
        <v>0</v>
      </c>
      <c r="AG113" s="7">
        <v>0</v>
      </c>
      <c r="AH113" s="7">
        <v>1</v>
      </c>
      <c r="AI113" s="7">
        <v>0</v>
      </c>
      <c r="AJ113" s="7">
        <v>0</v>
      </c>
      <c r="AK113" s="7">
        <v>0</v>
      </c>
      <c r="AL113" s="8">
        <f t="shared" si="91"/>
        <v>52.820102243348984</v>
      </c>
      <c r="AN113" s="17">
        <v>69</v>
      </c>
      <c r="AO113" s="17">
        <v>20.456575100203004</v>
      </c>
      <c r="AP113" s="17">
        <v>-0.20387098465586817</v>
      </c>
      <c r="AQ113" s="17">
        <v>-6.1965739144853024E-2</v>
      </c>
      <c r="AY113" s="1">
        <v>69</v>
      </c>
      <c r="AZ113" s="7">
        <f t="shared" si="135"/>
        <v>56</v>
      </c>
      <c r="BA113" s="52">
        <f t="shared" si="136"/>
        <v>0.46257796257796258</v>
      </c>
      <c r="BB113" s="52">
        <f t="shared" si="137"/>
        <v>-9.3941125106491899E-2</v>
      </c>
      <c r="BC113" s="43"/>
      <c r="BD113" s="1">
        <v>69</v>
      </c>
      <c r="BE113" s="46">
        <f t="shared" si="139"/>
        <v>-0.20387098465586817</v>
      </c>
      <c r="BF113" s="46">
        <f t="shared" si="125"/>
        <v>-1.5832609190058715</v>
      </c>
      <c r="BG113" s="46">
        <f t="shared" si="125"/>
        <v>0.38199285493548096</v>
      </c>
      <c r="BH113" s="46">
        <f t="shared" si="125"/>
        <v>-0.75472753497872347</v>
      </c>
      <c r="BI113" s="46">
        <f t="shared" si="125"/>
        <v>0.72832159644042349</v>
      </c>
      <c r="BJ113" s="46">
        <f t="shared" si="125"/>
        <v>4.3174401981372625</v>
      </c>
      <c r="BK113" s="46">
        <f t="shared" si="125"/>
        <v>5.8520101217205962</v>
      </c>
      <c r="BL113" s="46">
        <f t="shared" si="125"/>
        <v>6.5699157402323607</v>
      </c>
      <c r="BM113" s="46">
        <f t="shared" si="125"/>
        <v>0.6352509877909398</v>
      </c>
      <c r="BN113" s="46">
        <f t="shared" si="125"/>
        <v>0.39649570356749564</v>
      </c>
      <c r="BO113" s="46">
        <f t="shared" si="92"/>
        <v>0.10286734006106713</v>
      </c>
      <c r="BP113" s="46">
        <f t="shared" si="92"/>
        <v>1.6809868220234847</v>
      </c>
      <c r="BQ113" s="46">
        <f t="shared" si="92"/>
        <v>-1.6487328981889249</v>
      </c>
      <c r="BR113" s="1">
        <v>69</v>
      </c>
      <c r="BS113" s="60">
        <f t="shared" si="122"/>
        <v>4.1563378384566738E-2</v>
      </c>
      <c r="BT113" s="60">
        <f t="shared" si="122"/>
        <v>0.32278096252494093</v>
      </c>
      <c r="BU113" s="60">
        <f t="shared" si="122"/>
        <v>-7.7877259467208623E-2</v>
      </c>
      <c r="BV113" s="60">
        <f t="shared" si="120"/>
        <v>0.15386704570304027</v>
      </c>
      <c r="BW113" s="60">
        <f t="shared" si="120"/>
        <v>-0.14848364101246037</v>
      </c>
      <c r="BX113" s="60">
        <f t="shared" si="120"/>
        <v>-0.8802007843872065</v>
      </c>
      <c r="BY113" s="60">
        <f t="shared" si="120"/>
        <v>-1.193055065731472</v>
      </c>
      <c r="BZ113" s="60">
        <f t="shared" si="120"/>
        <v>-1.3394151910674692</v>
      </c>
      <c r="CA113" s="60">
        <f t="shared" si="120"/>
        <v>-0.12950924438456607</v>
      </c>
      <c r="CB113" s="60">
        <f t="shared" si="79"/>
        <v>-8.0833969498132943E-2</v>
      </c>
      <c r="CC113" s="60">
        <f t="shared" si="79"/>
        <v>-2.0971665907176449E-2</v>
      </c>
      <c r="CD113" s="60">
        <f t="shared" si="79"/>
        <v>-0.34270443859951538</v>
      </c>
      <c r="CE113" s="60">
        <f t="shared" si="79"/>
        <v>0.33612879938836071</v>
      </c>
    </row>
    <row r="114" spans="1:83">
      <c r="A114" s="2">
        <v>44136</v>
      </c>
      <c r="B114" s="8">
        <f>'WA Sch. 1-2'!B115</f>
        <v>874.97500000000002</v>
      </c>
      <c r="C114" s="8">
        <f>'WA Sch. 1-2'!C115</f>
        <v>765581.25062499999</v>
      </c>
      <c r="D114" s="8">
        <f>'WA Sch. 1-2'!D115</f>
        <v>0</v>
      </c>
      <c r="E114" s="8">
        <f>'WA Sch. 1-2'!E115</f>
        <v>836</v>
      </c>
      <c r="F114" s="8">
        <f t="shared" si="84"/>
        <v>698896</v>
      </c>
      <c r="G114" s="8">
        <f>'WA Sch. 1-2'!G115</f>
        <v>0</v>
      </c>
      <c r="H114" s="8">
        <f t="shared" si="128"/>
        <v>38.975000000000023</v>
      </c>
      <c r="I114" s="8">
        <f t="shared" si="128"/>
        <v>66685.250624999986</v>
      </c>
      <c r="J114" s="8">
        <f t="shared" si="128"/>
        <v>0</v>
      </c>
      <c r="K114" s="9">
        <v>87134</v>
      </c>
      <c r="L114" s="9">
        <v>6850178.0380599992</v>
      </c>
      <c r="M114" s="9">
        <v>1882215</v>
      </c>
      <c r="N114" s="9">
        <f t="shared" si="86"/>
        <v>8732393.0380599983</v>
      </c>
      <c r="O114" s="9">
        <f t="shared" si="87"/>
        <v>100.21797505061168</v>
      </c>
      <c r="P114" s="8">
        <f t="shared" si="88"/>
        <v>4.0671260077571851</v>
      </c>
      <c r="Q114" s="8">
        <f t="shared" si="89"/>
        <v>104.28510105836887</v>
      </c>
      <c r="R114" s="9">
        <f t="shared" si="82"/>
        <v>9086777.9956199136</v>
      </c>
      <c r="U114" s="2">
        <v>44501</v>
      </c>
      <c r="V114" s="8">
        <f t="shared" ref="V114:W114" si="142">E126</f>
        <v>745.5</v>
      </c>
      <c r="W114" s="8">
        <f t="shared" si="142"/>
        <v>555770.25</v>
      </c>
      <c r="X114" s="7">
        <v>107</v>
      </c>
      <c r="Y114" s="7">
        <v>0</v>
      </c>
      <c r="Z114" s="7">
        <v>0</v>
      </c>
      <c r="AA114" s="7">
        <v>0</v>
      </c>
      <c r="AB114" s="7">
        <v>0</v>
      </c>
      <c r="AC114" s="7">
        <v>0</v>
      </c>
      <c r="AD114" s="7">
        <v>0</v>
      </c>
      <c r="AE114" s="7">
        <v>0</v>
      </c>
      <c r="AF114" s="7">
        <v>0</v>
      </c>
      <c r="AG114" s="7">
        <v>0</v>
      </c>
      <c r="AH114" s="7">
        <v>0</v>
      </c>
      <c r="AI114" s="7">
        <v>1</v>
      </c>
      <c r="AJ114" s="7">
        <v>0</v>
      </c>
      <c r="AK114" s="7">
        <v>0</v>
      </c>
      <c r="AL114" s="8">
        <f t="shared" si="91"/>
        <v>85.676271212637914</v>
      </c>
      <c r="AN114" s="17">
        <v>70</v>
      </c>
      <c r="AO114" s="17">
        <v>53.657017372362667</v>
      </c>
      <c r="AP114" s="17">
        <v>1.2924720144882826</v>
      </c>
      <c r="AQ114" s="17">
        <v>0.39284150138869872</v>
      </c>
      <c r="AY114" s="1">
        <v>70</v>
      </c>
      <c r="AZ114" s="7">
        <f t="shared" si="135"/>
        <v>82</v>
      </c>
      <c r="BA114" s="52">
        <f t="shared" si="136"/>
        <v>0.6787941787941788</v>
      </c>
      <c r="BB114" s="52">
        <f t="shared" si="137"/>
        <v>0.46432956872668901</v>
      </c>
      <c r="BC114" s="43"/>
      <c r="BD114" s="1">
        <v>70</v>
      </c>
      <c r="BE114" s="46">
        <f t="shared" si="139"/>
        <v>1.2924720144882826</v>
      </c>
      <c r="BF114" s="46">
        <f t="shared" si="125"/>
        <v>-0.20387098465586817</v>
      </c>
      <c r="BG114" s="46">
        <f t="shared" si="125"/>
        <v>-1.5832609190058715</v>
      </c>
      <c r="BH114" s="46">
        <f t="shared" si="125"/>
        <v>0.38199285493548096</v>
      </c>
      <c r="BI114" s="46">
        <f t="shared" si="125"/>
        <v>-0.75472753497872347</v>
      </c>
      <c r="BJ114" s="46">
        <f t="shared" si="125"/>
        <v>0.72832159644042349</v>
      </c>
      <c r="BK114" s="46">
        <f t="shared" si="125"/>
        <v>4.3174401981372625</v>
      </c>
      <c r="BL114" s="46">
        <f t="shared" si="125"/>
        <v>5.8520101217205962</v>
      </c>
      <c r="BM114" s="46">
        <f t="shared" si="125"/>
        <v>6.5699157402323607</v>
      </c>
      <c r="BN114" s="46">
        <f t="shared" si="125"/>
        <v>0.6352509877909398</v>
      </c>
      <c r="BO114" s="46">
        <f t="shared" si="92"/>
        <v>0.39649570356749564</v>
      </c>
      <c r="BP114" s="46">
        <f t="shared" si="92"/>
        <v>0.10286734006106713</v>
      </c>
      <c r="BQ114" s="46">
        <f t="shared" si="92"/>
        <v>1.6809868220234847</v>
      </c>
      <c r="BR114" s="1">
        <v>70</v>
      </c>
      <c r="BS114" s="60">
        <f t="shared" si="122"/>
        <v>1.670483908235314</v>
      </c>
      <c r="BT114" s="60">
        <f t="shared" si="122"/>
        <v>-0.26349754223391575</v>
      </c>
      <c r="BU114" s="60">
        <f t="shared" si="122"/>
        <v>-2.046320429448079</v>
      </c>
      <c r="BV114" s="60">
        <f t="shared" si="120"/>
        <v>0.49371507473853599</v>
      </c>
      <c r="BW114" s="60">
        <f t="shared" si="120"/>
        <v>-0.97546421752374435</v>
      </c>
      <c r="BX114" s="60">
        <f t="shared" si="120"/>
        <v>0.94133528094660934</v>
      </c>
      <c r="BY114" s="60">
        <f t="shared" si="120"/>
        <v>5.5801706303189729</v>
      </c>
      <c r="BZ114" s="60">
        <f t="shared" si="120"/>
        <v>7.563559310825803</v>
      </c>
      <c r="CA114" s="60">
        <f t="shared" si="120"/>
        <v>8.4914322317961357</v>
      </c>
      <c r="CB114" s="60">
        <f t="shared" si="79"/>
        <v>0.82104412389576364</v>
      </c>
      <c r="CC114" s="60">
        <f t="shared" si="79"/>
        <v>0.51245960072577412</v>
      </c>
      <c r="CD114" s="60">
        <f t="shared" si="79"/>
        <v>0.13295315823373247</v>
      </c>
      <c r="CE114" s="60">
        <f t="shared" si="79"/>
        <v>2.1726284241888512</v>
      </c>
    </row>
    <row r="115" spans="1:83">
      <c r="A115" s="2">
        <v>44166</v>
      </c>
      <c r="B115" s="8">
        <f>'WA Sch. 1-2'!B116</f>
        <v>1138.7249999999999</v>
      </c>
      <c r="C115" s="8">
        <f>'WA Sch. 1-2'!C116</f>
        <v>1296694.6256249999</v>
      </c>
      <c r="D115" s="8">
        <f>'WA Sch. 1-2'!D116</f>
        <v>0</v>
      </c>
      <c r="E115" s="8">
        <f>'WA Sch. 1-2'!E116</f>
        <v>1029.5</v>
      </c>
      <c r="F115" s="8">
        <f t="shared" si="84"/>
        <v>1059870.25</v>
      </c>
      <c r="G115" s="8">
        <f>'WA Sch. 1-2'!G116</f>
        <v>0</v>
      </c>
      <c r="H115" s="8">
        <f t="shared" si="128"/>
        <v>109.22499999999991</v>
      </c>
      <c r="I115" s="8">
        <f t="shared" si="128"/>
        <v>236824.37562499987</v>
      </c>
      <c r="J115" s="8">
        <f t="shared" si="128"/>
        <v>0</v>
      </c>
      <c r="K115" s="9">
        <v>87683</v>
      </c>
      <c r="L115" s="9">
        <v>9869757.3571600001</v>
      </c>
      <c r="M115" s="9">
        <v>332460</v>
      </c>
      <c r="N115" s="9">
        <f t="shared" si="86"/>
        <v>10202217.35716</v>
      </c>
      <c r="O115" s="9">
        <f t="shared" si="87"/>
        <v>116.35342491885542</v>
      </c>
      <c r="P115" s="8">
        <f t="shared" si="88"/>
        <v>12.247464772015253</v>
      </c>
      <c r="Q115" s="8">
        <f t="shared" si="89"/>
        <v>128.60088969087067</v>
      </c>
      <c r="R115" s="9">
        <f t="shared" si="82"/>
        <v>11276111.810764613</v>
      </c>
      <c r="U115" s="2">
        <v>44531</v>
      </c>
      <c r="V115" s="8">
        <f t="shared" ref="V115:W115" si="143">E127</f>
        <v>1161</v>
      </c>
      <c r="W115" s="8">
        <f t="shared" si="143"/>
        <v>1347921</v>
      </c>
      <c r="X115" s="7">
        <v>108</v>
      </c>
      <c r="Y115" s="7">
        <v>0</v>
      </c>
      <c r="Z115" s="7">
        <v>0</v>
      </c>
      <c r="AA115" s="7">
        <v>0</v>
      </c>
      <c r="AB115" s="7">
        <v>0</v>
      </c>
      <c r="AC115" s="7">
        <v>0</v>
      </c>
      <c r="AD115" s="7">
        <v>0</v>
      </c>
      <c r="AE115" s="7">
        <v>0</v>
      </c>
      <c r="AF115" s="7">
        <v>0</v>
      </c>
      <c r="AG115" s="7">
        <v>0</v>
      </c>
      <c r="AH115" s="7">
        <v>0</v>
      </c>
      <c r="AI115" s="7">
        <v>0</v>
      </c>
      <c r="AJ115" s="7">
        <v>0</v>
      </c>
      <c r="AK115" s="7">
        <v>0</v>
      </c>
      <c r="AL115" s="8">
        <f t="shared" si="91"/>
        <v>129.92289633371158</v>
      </c>
      <c r="AN115" s="17">
        <v>71</v>
      </c>
      <c r="AO115" s="17">
        <v>94.595996011493654</v>
      </c>
      <c r="AP115" s="17">
        <v>-1.7318978284067725</v>
      </c>
      <c r="AQ115" s="17">
        <v>-0.52640315266904492</v>
      </c>
      <c r="AY115" s="1">
        <v>71</v>
      </c>
      <c r="AZ115" s="7">
        <f t="shared" si="135"/>
        <v>29</v>
      </c>
      <c r="BA115" s="52">
        <f t="shared" si="136"/>
        <v>0.23804573804573806</v>
      </c>
      <c r="BB115" s="52">
        <f t="shared" si="137"/>
        <v>-0.71260296566742809</v>
      </c>
      <c r="BC115" s="43"/>
      <c r="BD115" s="1">
        <v>71</v>
      </c>
      <c r="BE115" s="46">
        <f t="shared" si="139"/>
        <v>-1.7318978284067725</v>
      </c>
      <c r="BF115" s="46">
        <f t="shared" si="125"/>
        <v>1.2924720144882826</v>
      </c>
      <c r="BG115" s="46">
        <f t="shared" si="125"/>
        <v>-0.20387098465586817</v>
      </c>
      <c r="BH115" s="46">
        <f t="shared" si="125"/>
        <v>-1.5832609190058715</v>
      </c>
      <c r="BI115" s="46">
        <f t="shared" si="125"/>
        <v>0.38199285493548096</v>
      </c>
      <c r="BJ115" s="46">
        <f t="shared" si="125"/>
        <v>-0.75472753497872347</v>
      </c>
      <c r="BK115" s="46">
        <f t="shared" si="125"/>
        <v>0.72832159644042349</v>
      </c>
      <c r="BL115" s="46">
        <f t="shared" si="125"/>
        <v>4.3174401981372625</v>
      </c>
      <c r="BM115" s="46">
        <f t="shared" si="125"/>
        <v>5.8520101217205962</v>
      </c>
      <c r="BN115" s="46">
        <f t="shared" si="125"/>
        <v>6.5699157402323607</v>
      </c>
      <c r="BO115" s="46">
        <f t="shared" si="92"/>
        <v>0.6352509877909398</v>
      </c>
      <c r="BP115" s="46">
        <f t="shared" si="92"/>
        <v>0.39649570356749564</v>
      </c>
      <c r="BQ115" s="46">
        <f t="shared" si="92"/>
        <v>0.10286734006106713</v>
      </c>
      <c r="BR115" s="1">
        <v>71</v>
      </c>
      <c r="BS115" s="60">
        <f t="shared" si="122"/>
        <v>2.999470088040209</v>
      </c>
      <c r="BT115" s="60">
        <f t="shared" si="122"/>
        <v>-2.2384294751687688</v>
      </c>
      <c r="BU115" s="60">
        <f t="shared" si="122"/>
        <v>0.35308371560071261</v>
      </c>
      <c r="BV115" s="60">
        <f t="shared" si="120"/>
        <v>2.7420461474276894</v>
      </c>
      <c r="BW115" s="60">
        <f t="shared" si="120"/>
        <v>-0.66157259592961815</v>
      </c>
      <c r="BX115" s="60">
        <f t="shared" si="120"/>
        <v>1.30711097886853</v>
      </c>
      <c r="BY115" s="60">
        <f t="shared" si="120"/>
        <v>-1.26137859125689</v>
      </c>
      <c r="BZ115" s="60">
        <f t="shared" si="120"/>
        <v>-7.4773653034301164</v>
      </c>
      <c r="CA115" s="60">
        <f t="shared" si="120"/>
        <v>-10.13508362162249</v>
      </c>
      <c r="CB115" s="60">
        <f t="shared" si="79"/>
        <v>-11.37842280332406</v>
      </c>
      <c r="CC115" s="60">
        <f t="shared" si="79"/>
        <v>-1.1001898062483495</v>
      </c>
      <c r="CD115" s="60">
        <f t="shared" si="79"/>
        <v>-0.68669004798111688</v>
      </c>
      <c r="CE115" s="60">
        <f t="shared" si="79"/>
        <v>-0.17815572286568923</v>
      </c>
    </row>
    <row r="116" spans="1:83">
      <c r="A116" s="2">
        <v>44197</v>
      </c>
      <c r="B116" s="8">
        <f>'WA Sch. 1-2'!B117</f>
        <v>1095.1500000000001</v>
      </c>
      <c r="C116" s="8">
        <f>'WA Sch. 1-2'!C117</f>
        <v>1199353.5225000002</v>
      </c>
      <c r="D116" s="8">
        <f>'WA Sch. 1-2'!D117</f>
        <v>0</v>
      </c>
      <c r="E116" s="8">
        <f>'WA Sch. 1-2'!E117</f>
        <v>977.5</v>
      </c>
      <c r="F116" s="8">
        <f t="shared" si="84"/>
        <v>955506.25</v>
      </c>
      <c r="G116" s="8">
        <f>'WA Sch. 1-2'!G117</f>
        <v>0</v>
      </c>
      <c r="H116" s="8">
        <f t="shared" si="128"/>
        <v>117.65000000000009</v>
      </c>
      <c r="I116" s="8">
        <f t="shared" si="128"/>
        <v>243847.2725000002</v>
      </c>
      <c r="J116" s="8">
        <f t="shared" si="128"/>
        <v>0</v>
      </c>
      <c r="K116" s="9">
        <v>84238</v>
      </c>
      <c r="L116" s="9">
        <v>10453818.868042426</v>
      </c>
      <c r="M116" s="9">
        <v>30828</v>
      </c>
      <c r="N116" s="9">
        <f t="shared" si="86"/>
        <v>10484646.868042426</v>
      </c>
      <c r="O116" s="9">
        <f t="shared" si="87"/>
        <v>124.46457499041318</v>
      </c>
      <c r="P116" s="8">
        <f t="shared" si="88"/>
        <v>13.000883031787065</v>
      </c>
      <c r="Q116" s="8">
        <f t="shared" si="89"/>
        <v>137.46545802220024</v>
      </c>
      <c r="R116" s="9">
        <f t="shared" si="82"/>
        <v>11579815.252874104</v>
      </c>
      <c r="U116" s="2">
        <v>44562</v>
      </c>
      <c r="V116" s="8">
        <f t="shared" ref="V116:W116" si="144">E128</f>
        <v>1105</v>
      </c>
      <c r="W116" s="8">
        <f t="shared" si="144"/>
        <v>1221025</v>
      </c>
      <c r="X116" s="7">
        <v>109</v>
      </c>
      <c r="Y116" s="9">
        <v>1</v>
      </c>
      <c r="Z116" s="7">
        <v>0</v>
      </c>
      <c r="AA116" s="9">
        <v>0</v>
      </c>
      <c r="AB116" s="7">
        <v>0</v>
      </c>
      <c r="AC116" s="7">
        <v>0</v>
      </c>
      <c r="AD116" s="7">
        <v>0</v>
      </c>
      <c r="AE116" s="7">
        <v>0</v>
      </c>
      <c r="AF116" s="7">
        <v>0</v>
      </c>
      <c r="AG116" s="7">
        <v>0</v>
      </c>
      <c r="AH116" s="7">
        <v>0</v>
      </c>
      <c r="AI116" s="7">
        <v>0</v>
      </c>
      <c r="AJ116" s="7">
        <v>0</v>
      </c>
      <c r="AK116" s="7">
        <v>1</v>
      </c>
      <c r="AL116" s="8">
        <f t="shared" si="91"/>
        <v>138.20317534495288</v>
      </c>
      <c r="AN116" s="17">
        <v>72</v>
      </c>
      <c r="AO116" s="17">
        <v>115.88914830290405</v>
      </c>
      <c r="AP116" s="17">
        <v>5.3724527617602718</v>
      </c>
      <c r="AQ116" s="17">
        <v>1.6329347060604382</v>
      </c>
      <c r="AY116" s="1">
        <v>72</v>
      </c>
      <c r="AZ116" s="7">
        <f t="shared" si="135"/>
        <v>114</v>
      </c>
      <c r="BA116" s="52">
        <f t="shared" si="136"/>
        <v>0.94490644490644493</v>
      </c>
      <c r="BB116" s="52">
        <f t="shared" si="137"/>
        <v>1.5973526977611863</v>
      </c>
      <c r="BC116" s="43"/>
      <c r="BD116" s="1">
        <v>72</v>
      </c>
      <c r="BE116" s="46">
        <f t="shared" si="139"/>
        <v>5.3724527617602718</v>
      </c>
      <c r="BF116" s="46">
        <f t="shared" si="125"/>
        <v>-1.7318978284067725</v>
      </c>
      <c r="BG116" s="46">
        <f t="shared" si="125"/>
        <v>1.2924720144882826</v>
      </c>
      <c r="BH116" s="46">
        <f t="shared" si="125"/>
        <v>-0.20387098465586817</v>
      </c>
      <c r="BI116" s="46">
        <f t="shared" si="125"/>
        <v>-1.5832609190058715</v>
      </c>
      <c r="BJ116" s="46">
        <f t="shared" si="125"/>
        <v>0.38199285493548096</v>
      </c>
      <c r="BK116" s="46">
        <f t="shared" si="125"/>
        <v>-0.75472753497872347</v>
      </c>
      <c r="BL116" s="46">
        <f t="shared" si="125"/>
        <v>0.72832159644042349</v>
      </c>
      <c r="BM116" s="46">
        <f t="shared" si="125"/>
        <v>4.3174401981372625</v>
      </c>
      <c r="BN116" s="46">
        <f t="shared" si="125"/>
        <v>5.8520101217205962</v>
      </c>
      <c r="BO116" s="46">
        <f t="shared" si="92"/>
        <v>6.5699157402323607</v>
      </c>
      <c r="BP116" s="46">
        <f t="shared" si="92"/>
        <v>0.6352509877909398</v>
      </c>
      <c r="BQ116" s="46">
        <f t="shared" si="92"/>
        <v>0.39649570356749564</v>
      </c>
      <c r="BR116" s="1">
        <v>72</v>
      </c>
      <c r="BS116" s="60">
        <f t="shared" si="122"/>
        <v>28.863248677345219</v>
      </c>
      <c r="BT116" s="60">
        <f t="shared" si="122"/>
        <v>-9.3045392713107038</v>
      </c>
      <c r="BU116" s="60">
        <f t="shared" si="122"/>
        <v>6.9437448437352156</v>
      </c>
      <c r="BV116" s="60">
        <f t="shared" si="120"/>
        <v>-1.0952872345573761</v>
      </c>
      <c r="BW116" s="60">
        <f t="shared" si="120"/>
        <v>-8.5059944969003265</v>
      </c>
      <c r="BX116" s="60">
        <f t="shared" si="120"/>
        <v>2.0522385684706252</v>
      </c>
      <c r="BY116" s="60">
        <f t="shared" si="120"/>
        <v>-4.0547380296731177</v>
      </c>
      <c r="BZ116" s="60">
        <f t="shared" si="120"/>
        <v>3.9128733722458016</v>
      </c>
      <c r="CA116" s="60">
        <f t="shared" si="120"/>
        <v>23.195243516217033</v>
      </c>
      <c r="CB116" s="60">
        <f t="shared" si="79"/>
        <v>31.439647940286513</v>
      </c>
      <c r="CC116" s="60">
        <f t="shared" si="79"/>
        <v>35.296561963143233</v>
      </c>
      <c r="CD116" s="60">
        <f t="shared" si="79"/>
        <v>3.4128559237681766</v>
      </c>
      <c r="CE116" s="60">
        <f t="shared" si="79"/>
        <v>2.1301544376570831</v>
      </c>
    </row>
    <row r="117" spans="1:83">
      <c r="A117" s="2">
        <v>44228</v>
      </c>
      <c r="B117" s="8">
        <f>'WA Sch. 1-2'!B118</f>
        <v>932.76424999999995</v>
      </c>
      <c r="C117" s="8">
        <f>'WA Sch. 1-2'!C118</f>
        <v>870049.14607806236</v>
      </c>
      <c r="D117" s="8">
        <f>'WA Sch. 1-2'!D118</f>
        <v>0</v>
      </c>
      <c r="E117" s="8">
        <f>'WA Sch. 1-2'!E118</f>
        <v>1003.5</v>
      </c>
      <c r="F117" s="8">
        <f t="shared" si="84"/>
        <v>1007012.25</v>
      </c>
      <c r="G117" s="8">
        <f>'WA Sch. 1-2'!G118</f>
        <v>0</v>
      </c>
      <c r="H117" s="8">
        <f t="shared" si="128"/>
        <v>-70.735750000000053</v>
      </c>
      <c r="I117" s="8">
        <f t="shared" si="128"/>
        <v>-136963.10392193764</v>
      </c>
      <c r="J117" s="8">
        <f t="shared" si="128"/>
        <v>0</v>
      </c>
      <c r="K117" s="9">
        <v>85827</v>
      </c>
      <c r="L117" s="9">
        <v>10702846.112184444</v>
      </c>
      <c r="M117" s="9">
        <v>167459</v>
      </c>
      <c r="N117" s="9">
        <f t="shared" si="86"/>
        <v>10870305.112184444</v>
      </c>
      <c r="O117" s="9">
        <f t="shared" si="87"/>
        <v>126.65367672392655</v>
      </c>
      <c r="P117" s="8">
        <f t="shared" si="88"/>
        <v>-7.6525217741570133</v>
      </c>
      <c r="Q117" s="8">
        <f t="shared" si="89"/>
        <v>119.00115494976954</v>
      </c>
      <c r="R117" s="9">
        <f t="shared" si="82"/>
        <v>10213512.125873871</v>
      </c>
      <c r="U117" s="2">
        <v>44593</v>
      </c>
      <c r="V117" s="8">
        <f t="shared" ref="V117:W117" si="145">E129</f>
        <v>936</v>
      </c>
      <c r="W117" s="8">
        <f t="shared" si="145"/>
        <v>876096</v>
      </c>
      <c r="X117" s="7">
        <v>110</v>
      </c>
      <c r="Y117" s="9">
        <v>0</v>
      </c>
      <c r="Z117" s="7">
        <v>1</v>
      </c>
      <c r="AA117" s="9">
        <v>0</v>
      </c>
      <c r="AB117" s="7">
        <v>0</v>
      </c>
      <c r="AC117" s="7">
        <v>0</v>
      </c>
      <c r="AD117" s="7">
        <v>0</v>
      </c>
      <c r="AE117" s="7">
        <v>0</v>
      </c>
      <c r="AF117" s="7">
        <v>0</v>
      </c>
      <c r="AG117" s="7">
        <v>0</v>
      </c>
      <c r="AH117" s="7">
        <v>0</v>
      </c>
      <c r="AI117" s="7">
        <v>0</v>
      </c>
      <c r="AJ117" s="7">
        <v>0</v>
      </c>
      <c r="AK117" s="7">
        <v>1</v>
      </c>
      <c r="AL117" s="8">
        <f t="shared" si="91"/>
        <v>116.03944386748968</v>
      </c>
      <c r="AN117" s="17">
        <v>73</v>
      </c>
      <c r="AO117" s="17">
        <v>117.463714956895</v>
      </c>
      <c r="AP117" s="17">
        <v>-0.9667948267336044</v>
      </c>
      <c r="AQ117" s="17">
        <v>-0.29385327265227157</v>
      </c>
      <c r="AY117" s="1">
        <v>73</v>
      </c>
      <c r="AZ117" s="7">
        <f t="shared" si="135"/>
        <v>43</v>
      </c>
      <c r="BA117" s="52">
        <f t="shared" si="136"/>
        <v>0.35446985446985446</v>
      </c>
      <c r="BB117" s="52">
        <f t="shared" si="137"/>
        <v>-0.3732804719655104</v>
      </c>
      <c r="BC117" s="43"/>
      <c r="BD117" s="1">
        <v>73</v>
      </c>
      <c r="BE117" s="46">
        <f t="shared" si="139"/>
        <v>-0.9667948267336044</v>
      </c>
      <c r="BF117" s="46">
        <f t="shared" si="125"/>
        <v>5.3724527617602718</v>
      </c>
      <c r="BG117" s="46">
        <f t="shared" si="125"/>
        <v>-1.7318978284067725</v>
      </c>
      <c r="BH117" s="46">
        <f t="shared" si="125"/>
        <v>1.2924720144882826</v>
      </c>
      <c r="BI117" s="46">
        <f t="shared" si="125"/>
        <v>-0.20387098465586817</v>
      </c>
      <c r="BJ117" s="46">
        <f t="shared" si="125"/>
        <v>-1.5832609190058715</v>
      </c>
      <c r="BK117" s="46">
        <f t="shared" si="125"/>
        <v>0.38199285493548096</v>
      </c>
      <c r="BL117" s="46">
        <f t="shared" si="125"/>
        <v>-0.75472753497872347</v>
      </c>
      <c r="BM117" s="46">
        <f t="shared" si="125"/>
        <v>0.72832159644042349</v>
      </c>
      <c r="BN117" s="46">
        <f t="shared" si="125"/>
        <v>4.3174401981372625</v>
      </c>
      <c r="BO117" s="46">
        <f t="shared" si="92"/>
        <v>5.8520101217205962</v>
      </c>
      <c r="BP117" s="46">
        <f t="shared" si="92"/>
        <v>6.5699157402323607</v>
      </c>
      <c r="BQ117" s="46">
        <f t="shared" si="92"/>
        <v>0.6352509877909398</v>
      </c>
      <c r="BR117" s="1">
        <v>73</v>
      </c>
      <c r="BS117" s="60">
        <f t="shared" si="122"/>
        <v>0.93469223699892412</v>
      </c>
      <c r="BT117" s="60">
        <f t="shared" si="122"/>
        <v>-5.1940595369406424</v>
      </c>
      <c r="BU117" s="60">
        <f t="shared" si="122"/>
        <v>1.6743898609349206</v>
      </c>
      <c r="BV117" s="60">
        <f t="shared" si="120"/>
        <v>-1.2495552573052426</v>
      </c>
      <c r="BW117" s="60">
        <f t="shared" si="120"/>
        <v>0.19710141328641814</v>
      </c>
      <c r="BX117" s="60">
        <f t="shared" si="120"/>
        <v>1.5306884658644533</v>
      </c>
      <c r="BY117" s="60">
        <f t="shared" si="120"/>
        <v>-0.36930871600080384</v>
      </c>
      <c r="BZ117" s="60">
        <f t="shared" si="120"/>
        <v>0.72966667641089222</v>
      </c>
      <c r="CA117" s="60">
        <f t="shared" si="120"/>
        <v>-0.70413755163695346</v>
      </c>
      <c r="CB117" s="60">
        <f t="shared" si="79"/>
        <v>-4.1740788482909243</v>
      </c>
      <c r="CC117" s="60">
        <f t="shared" si="79"/>
        <v>-5.6576931116723248</v>
      </c>
      <c r="CD117" s="60">
        <f t="shared" si="79"/>
        <v>-6.3517605497325107</v>
      </c>
      <c r="CE117" s="60">
        <f t="shared" si="79"/>
        <v>-0.61415736867368176</v>
      </c>
    </row>
    <row r="118" spans="1:83">
      <c r="A118" s="2">
        <v>44256</v>
      </c>
      <c r="B118" s="8">
        <f>'WA Sch. 1-2'!B119</f>
        <v>767.35</v>
      </c>
      <c r="C118" s="8">
        <f>'WA Sch. 1-2'!C119</f>
        <v>588826.02250000008</v>
      </c>
      <c r="D118" s="8">
        <f>'WA Sch. 1-2'!D119</f>
        <v>0</v>
      </c>
      <c r="E118" s="8">
        <f>'WA Sch. 1-2'!E119</f>
        <v>729</v>
      </c>
      <c r="F118" s="8">
        <f t="shared" si="84"/>
        <v>531441</v>
      </c>
      <c r="G118" s="8">
        <f>'WA Sch. 1-2'!G119</f>
        <v>0</v>
      </c>
      <c r="H118" s="8">
        <f t="shared" si="128"/>
        <v>38.350000000000023</v>
      </c>
      <c r="I118" s="8">
        <f t="shared" si="128"/>
        <v>57385.022500000079</v>
      </c>
      <c r="J118" s="8">
        <f t="shared" si="128"/>
        <v>0</v>
      </c>
      <c r="K118" s="9">
        <v>93825</v>
      </c>
      <c r="L118" s="9">
        <v>9858950.5725103505</v>
      </c>
      <c r="M118" s="9">
        <v>-2709688</v>
      </c>
      <c r="N118" s="9">
        <f t="shared" si="86"/>
        <v>7149262.5725103505</v>
      </c>
      <c r="O118" s="9">
        <f t="shared" si="87"/>
        <v>76.197842499444178</v>
      </c>
      <c r="P118" s="8">
        <f t="shared" si="88"/>
        <v>3.8618879718620267</v>
      </c>
      <c r="Q118" s="8">
        <f t="shared" si="89"/>
        <v>80.05973047130621</v>
      </c>
      <c r="R118" s="9">
        <f t="shared" si="82"/>
        <v>7511604.211470305</v>
      </c>
      <c r="U118" s="2">
        <v>44621</v>
      </c>
      <c r="V118" s="8">
        <f t="shared" ref="V118:W118" si="146">E130</f>
        <v>695.5</v>
      </c>
      <c r="W118" s="8">
        <f t="shared" si="146"/>
        <v>483720.25</v>
      </c>
      <c r="X118" s="7">
        <v>111</v>
      </c>
      <c r="Y118" s="9">
        <v>0</v>
      </c>
      <c r="Z118" s="7">
        <v>0</v>
      </c>
      <c r="AA118" s="9">
        <v>1</v>
      </c>
      <c r="AB118" s="7">
        <v>0</v>
      </c>
      <c r="AC118" s="7">
        <v>0</v>
      </c>
      <c r="AD118" s="7">
        <v>0</v>
      </c>
      <c r="AE118" s="7">
        <v>0</v>
      </c>
      <c r="AF118" s="7">
        <v>0</v>
      </c>
      <c r="AG118" s="7">
        <v>0</v>
      </c>
      <c r="AH118" s="7">
        <v>0</v>
      </c>
      <c r="AI118" s="7">
        <v>0</v>
      </c>
      <c r="AJ118" s="7">
        <v>0</v>
      </c>
      <c r="AK118" s="7">
        <v>0</v>
      </c>
      <c r="AL118" s="8">
        <f t="shared" si="91"/>
        <v>76.832005940041796</v>
      </c>
      <c r="AN118" s="17">
        <v>74</v>
      </c>
      <c r="AO118" s="17">
        <v>134.98834436351211</v>
      </c>
      <c r="AP118" s="17">
        <v>5.4260745088811859</v>
      </c>
      <c r="AQ118" s="17">
        <v>1.649232813415904</v>
      </c>
      <c r="AY118" s="1">
        <v>74</v>
      </c>
      <c r="AZ118" s="7">
        <f t="shared" si="135"/>
        <v>115</v>
      </c>
      <c r="BA118" s="52">
        <f t="shared" si="136"/>
        <v>0.95322245322245325</v>
      </c>
      <c r="BB118" s="52">
        <f t="shared" si="137"/>
        <v>1.6769355088893503</v>
      </c>
      <c r="BC118" s="43"/>
      <c r="BD118" s="1">
        <v>74</v>
      </c>
      <c r="BE118" s="46">
        <f t="shared" si="139"/>
        <v>5.4260745088811859</v>
      </c>
      <c r="BF118" s="46">
        <f t="shared" si="125"/>
        <v>-0.9667948267336044</v>
      </c>
      <c r="BG118" s="46">
        <f t="shared" si="125"/>
        <v>5.3724527617602718</v>
      </c>
      <c r="BH118" s="46">
        <f t="shared" si="125"/>
        <v>-1.7318978284067725</v>
      </c>
      <c r="BI118" s="46">
        <f t="shared" si="125"/>
        <v>1.2924720144882826</v>
      </c>
      <c r="BJ118" s="46">
        <f t="shared" si="125"/>
        <v>-0.20387098465586817</v>
      </c>
      <c r="BK118" s="46">
        <f t="shared" si="125"/>
        <v>-1.5832609190058715</v>
      </c>
      <c r="BL118" s="46">
        <f t="shared" si="125"/>
        <v>0.38199285493548096</v>
      </c>
      <c r="BM118" s="46">
        <f t="shared" si="125"/>
        <v>-0.75472753497872347</v>
      </c>
      <c r="BN118" s="46">
        <f t="shared" si="125"/>
        <v>0.72832159644042349</v>
      </c>
      <c r="BO118" s="46">
        <f t="shared" si="92"/>
        <v>4.3174401981372625</v>
      </c>
      <c r="BP118" s="46">
        <f t="shared" si="92"/>
        <v>5.8520101217205962</v>
      </c>
      <c r="BQ118" s="46">
        <f t="shared" si="92"/>
        <v>6.5699157402323607</v>
      </c>
      <c r="BR118" s="1">
        <v>74</v>
      </c>
      <c r="BS118" s="60">
        <f t="shared" si="122"/>
        <v>29.442284575929847</v>
      </c>
      <c r="BT118" s="60">
        <f t="shared" si="122"/>
        <v>-5.2459007646575611</v>
      </c>
      <c r="BU118" s="60">
        <f t="shared" si="122"/>
        <v>29.151328980755384</v>
      </c>
      <c r="BV118" s="60">
        <f t="shared" si="120"/>
        <v>-9.397406658704794</v>
      </c>
      <c r="BW118" s="60">
        <f t="shared" si="120"/>
        <v>7.013049451256963</v>
      </c>
      <c r="BX118" s="60">
        <f t="shared" si="120"/>
        <v>-1.1062191529418866</v>
      </c>
      <c r="BY118" s="60">
        <f t="shared" si="120"/>
        <v>-8.5908917135256875</v>
      </c>
      <c r="BZ118" s="60">
        <f t="shared" si="120"/>
        <v>2.0727216927399699</v>
      </c>
      <c r="CA118" s="60">
        <f t="shared" si="120"/>
        <v>-4.0952078386989399</v>
      </c>
      <c r="CB118" s="60">
        <f t="shared" si="79"/>
        <v>3.9519272487128285</v>
      </c>
      <c r="CC118" s="60">
        <f t="shared" si="79"/>
        <v>23.426752202731215</v>
      </c>
      <c r="CD118" s="60">
        <f t="shared" si="79"/>
        <v>31.753442947182442</v>
      </c>
      <c r="CE118" s="60">
        <f t="shared" si="79"/>
        <v>35.648852323571688</v>
      </c>
    </row>
    <row r="119" spans="1:83">
      <c r="A119" s="2">
        <v>44287</v>
      </c>
      <c r="B119" s="8">
        <f>'WA Sch. 1-2'!B120</f>
        <v>547.15</v>
      </c>
      <c r="C119" s="8">
        <f>'WA Sch. 1-2'!C120</f>
        <v>299373.1225</v>
      </c>
      <c r="D119" s="8">
        <f>'WA Sch. 1-2'!D120</f>
        <v>0.375</v>
      </c>
      <c r="E119" s="8">
        <f>'WA Sch. 1-2'!E120</f>
        <v>476.5</v>
      </c>
      <c r="F119" s="8">
        <f t="shared" si="84"/>
        <v>227052.25</v>
      </c>
      <c r="G119" s="8">
        <f>'WA Sch. 1-2'!G120</f>
        <v>0</v>
      </c>
      <c r="H119" s="8">
        <f t="shared" si="128"/>
        <v>70.649999999999977</v>
      </c>
      <c r="I119" s="8">
        <f t="shared" si="128"/>
        <v>72320.872499999998</v>
      </c>
      <c r="J119" s="8">
        <f t="shared" si="128"/>
        <v>0.375</v>
      </c>
      <c r="K119" s="9">
        <v>88389</v>
      </c>
      <c r="L119" s="9">
        <v>6150594.4284699997</v>
      </c>
      <c r="M119" s="9">
        <v>-1405257</v>
      </c>
      <c r="N119" s="9">
        <f t="shared" si="86"/>
        <v>4745337.4284699997</v>
      </c>
      <c r="O119" s="9">
        <f t="shared" si="87"/>
        <v>53.686968157463028</v>
      </c>
      <c r="P119" s="8">
        <f t="shared" si="88"/>
        <v>6.546419846702924</v>
      </c>
      <c r="Q119" s="8">
        <f t="shared" si="89"/>
        <v>60.233388004165953</v>
      </c>
      <c r="R119" s="9">
        <f t="shared" si="82"/>
        <v>5323968.932300224</v>
      </c>
      <c r="U119" s="2">
        <v>44652</v>
      </c>
      <c r="V119" s="8">
        <f t="shared" ref="V119:W119" si="147">E131</f>
        <v>686.5</v>
      </c>
      <c r="W119" s="8">
        <f t="shared" si="147"/>
        <v>471282.25</v>
      </c>
      <c r="X119" s="7">
        <v>112</v>
      </c>
      <c r="Y119" s="9">
        <v>0</v>
      </c>
      <c r="Z119" s="7">
        <v>0</v>
      </c>
      <c r="AA119" s="9">
        <v>0</v>
      </c>
      <c r="AB119" s="7">
        <v>1</v>
      </c>
      <c r="AC119" s="7">
        <v>0</v>
      </c>
      <c r="AD119" s="7">
        <v>0</v>
      </c>
      <c r="AE119" s="7">
        <v>0</v>
      </c>
      <c r="AF119" s="7">
        <v>0</v>
      </c>
      <c r="AG119" s="7">
        <v>0</v>
      </c>
      <c r="AH119" s="7">
        <v>0</v>
      </c>
      <c r="AI119" s="7">
        <v>0</v>
      </c>
      <c r="AJ119" s="7">
        <v>0</v>
      </c>
      <c r="AK119" s="7">
        <v>0</v>
      </c>
      <c r="AL119" s="8">
        <f t="shared" si="91"/>
        <v>73.892225778633062</v>
      </c>
      <c r="AN119" s="17">
        <v>75</v>
      </c>
      <c r="AO119" s="17">
        <v>103.71301020528567</v>
      </c>
      <c r="AP119" s="17">
        <v>-7.1095928188000386</v>
      </c>
      <c r="AQ119" s="17">
        <v>-2.1609312123524038</v>
      </c>
      <c r="AY119" s="1">
        <v>75</v>
      </c>
      <c r="AZ119" s="7">
        <f t="shared" si="135"/>
        <v>3</v>
      </c>
      <c r="BA119" s="52">
        <f t="shared" si="136"/>
        <v>2.1829521829521831E-2</v>
      </c>
      <c r="BB119" s="52">
        <f t="shared" si="137"/>
        <v>-2.0173495927674461</v>
      </c>
      <c r="BC119" s="43"/>
      <c r="BD119" s="1">
        <v>75</v>
      </c>
      <c r="BE119" s="46">
        <f t="shared" si="139"/>
        <v>-7.1095928188000386</v>
      </c>
      <c r="BF119" s="46">
        <f t="shared" si="125"/>
        <v>5.4260745088811859</v>
      </c>
      <c r="BG119" s="46">
        <f t="shared" si="125"/>
        <v>-0.9667948267336044</v>
      </c>
      <c r="BH119" s="46">
        <f t="shared" si="125"/>
        <v>5.3724527617602718</v>
      </c>
      <c r="BI119" s="46">
        <f t="shared" si="125"/>
        <v>-1.7318978284067725</v>
      </c>
      <c r="BJ119" s="46">
        <f t="shared" si="125"/>
        <v>1.2924720144882826</v>
      </c>
      <c r="BK119" s="46">
        <f t="shared" si="125"/>
        <v>-0.20387098465586817</v>
      </c>
      <c r="BL119" s="46">
        <f t="shared" si="125"/>
        <v>-1.5832609190058715</v>
      </c>
      <c r="BM119" s="46">
        <f t="shared" si="125"/>
        <v>0.38199285493548096</v>
      </c>
      <c r="BN119" s="46">
        <f t="shared" si="125"/>
        <v>-0.75472753497872347</v>
      </c>
      <c r="BO119" s="46">
        <f t="shared" si="92"/>
        <v>0.72832159644042349</v>
      </c>
      <c r="BP119" s="46">
        <f t="shared" si="92"/>
        <v>4.3174401981372625</v>
      </c>
      <c r="BQ119" s="46">
        <f t="shared" si="92"/>
        <v>5.8520101217205962</v>
      </c>
      <c r="BR119" s="1">
        <v>75</v>
      </c>
      <c r="BS119" s="60">
        <f t="shared" si="122"/>
        <v>50.546310049133545</v>
      </c>
      <c r="BT119" s="60">
        <f t="shared" si="122"/>
        <v>-38.577180362615572</v>
      </c>
      <c r="BU119" s="60">
        <f t="shared" si="122"/>
        <v>6.8735175573985288</v>
      </c>
      <c r="BV119" s="60">
        <f t="shared" si="120"/>
        <v>-38.195951574353202</v>
      </c>
      <c r="BW119" s="60">
        <f t="shared" si="120"/>
        <v>12.313088363736464</v>
      </c>
      <c r="BX119" s="60">
        <f t="shared" si="120"/>
        <v>-9.1889497527057209</v>
      </c>
      <c r="BY119" s="60">
        <f t="shared" si="120"/>
        <v>1.4494396884712952</v>
      </c>
      <c r="BZ119" s="60">
        <f t="shared" si="120"/>
        <v>11.256340460051181</v>
      </c>
      <c r="CA119" s="60">
        <f t="shared" si="120"/>
        <v>-2.7158136582819976</v>
      </c>
      <c r="CB119" s="60">
        <f t="shared" si="79"/>
        <v>5.3658054628356471</v>
      </c>
      <c r="CC119" s="60">
        <f t="shared" si="79"/>
        <v>-5.1780699918296031</v>
      </c>
      <c r="CD119" s="60">
        <f t="shared" si="79"/>
        <v>-30.695241828275204</v>
      </c>
      <c r="CE119" s="60">
        <f t="shared" si="79"/>
        <v>-41.60540913692985</v>
      </c>
    </row>
    <row r="120" spans="1:83">
      <c r="A120" s="2">
        <v>44317</v>
      </c>
      <c r="B120" s="8">
        <f>'WA Sch. 1-2'!B121</f>
        <v>290.02499999999998</v>
      </c>
      <c r="C120" s="8">
        <f>'WA Sch. 1-2'!C121</f>
        <v>84114.500624999986</v>
      </c>
      <c r="D120" s="8">
        <f>'WA Sch. 1-2'!D121</f>
        <v>14.95</v>
      </c>
      <c r="E120" s="8">
        <f>'WA Sch. 1-2'!E121</f>
        <v>271</v>
      </c>
      <c r="F120" s="8">
        <f t="shared" si="84"/>
        <v>73441</v>
      </c>
      <c r="G120" s="8">
        <f>'WA Sch. 1-2'!G121</f>
        <v>9.5</v>
      </c>
      <c r="H120" s="8">
        <f t="shared" si="128"/>
        <v>19.024999999999977</v>
      </c>
      <c r="I120" s="8">
        <f t="shared" si="128"/>
        <v>10673.500624999986</v>
      </c>
      <c r="J120" s="8">
        <f t="shared" si="128"/>
        <v>5.4499999999999993</v>
      </c>
      <c r="K120" s="9">
        <v>88351</v>
      </c>
      <c r="L120" s="9">
        <v>3229316.5777099999</v>
      </c>
      <c r="M120" s="9">
        <v>-711573</v>
      </c>
      <c r="N120" s="9">
        <f t="shared" si="86"/>
        <v>2517743.5777099999</v>
      </c>
      <c r="O120" s="9">
        <f t="shared" si="87"/>
        <v>28.497058071895054</v>
      </c>
      <c r="P120" s="8">
        <f t="shared" si="88"/>
        <v>1.6131299287488978</v>
      </c>
      <c r="Q120" s="8">
        <f t="shared" si="89"/>
        <v>30.110188000643952</v>
      </c>
      <c r="R120" s="9">
        <f t="shared" si="82"/>
        <v>2660265.2200448937</v>
      </c>
      <c r="U120" s="2">
        <v>44682</v>
      </c>
      <c r="V120" s="8">
        <f t="shared" ref="V120:W120" si="148">E132</f>
        <v>430.5</v>
      </c>
      <c r="W120" s="8">
        <f t="shared" si="148"/>
        <v>185330.25</v>
      </c>
      <c r="X120" s="7">
        <v>113</v>
      </c>
      <c r="Y120" s="9">
        <v>0</v>
      </c>
      <c r="Z120" s="7">
        <v>0</v>
      </c>
      <c r="AA120" s="9">
        <v>0</v>
      </c>
      <c r="AB120" s="7">
        <v>0</v>
      </c>
      <c r="AC120" s="7">
        <v>1</v>
      </c>
      <c r="AD120" s="7">
        <v>0</v>
      </c>
      <c r="AE120" s="7">
        <v>0</v>
      </c>
      <c r="AF120" s="7">
        <v>0</v>
      </c>
      <c r="AG120" s="7">
        <v>0</v>
      </c>
      <c r="AH120" s="7">
        <v>0</v>
      </c>
      <c r="AI120" s="7">
        <v>0</v>
      </c>
      <c r="AJ120" s="7">
        <v>0</v>
      </c>
      <c r="AK120" s="7">
        <v>0</v>
      </c>
      <c r="AL120" s="8">
        <f t="shared" si="91"/>
        <v>44.027526908316737</v>
      </c>
      <c r="AN120" s="17">
        <v>76</v>
      </c>
      <c r="AO120" s="17">
        <v>53.797690177375692</v>
      </c>
      <c r="AP120" s="17">
        <v>-1.0006724811391052</v>
      </c>
      <c r="AQ120" s="17">
        <v>-0.30415024502072441</v>
      </c>
      <c r="AY120" s="1">
        <v>76</v>
      </c>
      <c r="AZ120" s="7">
        <f t="shared" si="135"/>
        <v>41</v>
      </c>
      <c r="BA120" s="52">
        <f t="shared" si="136"/>
        <v>0.33783783783783783</v>
      </c>
      <c r="BB120" s="52">
        <f t="shared" si="137"/>
        <v>-0.41837128791165434</v>
      </c>
      <c r="BC120" s="43"/>
      <c r="BD120" s="1">
        <v>76</v>
      </c>
      <c r="BE120" s="46">
        <f t="shared" si="139"/>
        <v>-1.0006724811391052</v>
      </c>
      <c r="BF120" s="46">
        <f t="shared" si="125"/>
        <v>-7.1095928188000386</v>
      </c>
      <c r="BG120" s="46">
        <f t="shared" si="125"/>
        <v>5.4260745088811859</v>
      </c>
      <c r="BH120" s="46">
        <f t="shared" si="125"/>
        <v>-0.9667948267336044</v>
      </c>
      <c r="BI120" s="46">
        <f t="shared" si="125"/>
        <v>5.3724527617602718</v>
      </c>
      <c r="BJ120" s="46">
        <f t="shared" si="125"/>
        <v>-1.7318978284067725</v>
      </c>
      <c r="BK120" s="46">
        <f t="shared" si="125"/>
        <v>1.2924720144882826</v>
      </c>
      <c r="BL120" s="46">
        <f t="shared" si="125"/>
        <v>-0.20387098465586817</v>
      </c>
      <c r="BM120" s="46">
        <f t="shared" si="125"/>
        <v>-1.5832609190058715</v>
      </c>
      <c r="BN120" s="46">
        <f t="shared" si="125"/>
        <v>0.38199285493548096</v>
      </c>
      <c r="BO120" s="46">
        <f t="shared" si="92"/>
        <v>-0.75472753497872347</v>
      </c>
      <c r="BP120" s="46">
        <f t="shared" si="92"/>
        <v>0.72832159644042349</v>
      </c>
      <c r="BQ120" s="46">
        <f t="shared" si="92"/>
        <v>4.3174401981372625</v>
      </c>
      <c r="BR120" s="1">
        <v>76</v>
      </c>
      <c r="BS120" s="60">
        <f t="shared" si="122"/>
        <v>1.0013454145091591</v>
      </c>
      <c r="BT120" s="60">
        <f t="shared" si="122"/>
        <v>7.1143738858776677</v>
      </c>
      <c r="BU120" s="60">
        <f t="shared" si="122"/>
        <v>-5.4297234416479352</v>
      </c>
      <c r="BV120" s="60">
        <f t="shared" si="120"/>
        <v>0.96744497802003238</v>
      </c>
      <c r="BW120" s="60">
        <f t="shared" si="120"/>
        <v>-5.3760656349134344</v>
      </c>
      <c r="BX120" s="60">
        <f t="shared" si="120"/>
        <v>1.7330624970313238</v>
      </c>
      <c r="BY120" s="60">
        <f t="shared" si="120"/>
        <v>-1.293341177540857</v>
      </c>
      <c r="BZ120" s="60">
        <f t="shared" si="120"/>
        <v>0.20400808404789994</v>
      </c>
      <c r="CA120" s="60">
        <f t="shared" si="120"/>
        <v>1.584325632112271</v>
      </c>
      <c r="CB120" s="60">
        <f t="shared" si="79"/>
        <v>-0.38224973792567757</v>
      </c>
      <c r="CC120" s="60">
        <f t="shared" si="79"/>
        <v>0.75523507501121812</v>
      </c>
      <c r="CD120" s="60">
        <f t="shared" si="79"/>
        <v>-0.7288113789772237</v>
      </c>
      <c r="CE120" s="60">
        <f t="shared" si="79"/>
        <v>-4.3203435952398346</v>
      </c>
    </row>
    <row r="121" spans="1:83">
      <c r="A121" s="2">
        <v>44348</v>
      </c>
      <c r="B121" s="8">
        <f>'WA Sch. 1-2'!B122</f>
        <v>126.95</v>
      </c>
      <c r="C121" s="8">
        <f>'WA Sch. 1-2'!C122</f>
        <v>16116.302500000002</v>
      </c>
      <c r="D121" s="8">
        <f>'WA Sch. 1-2'!D122</f>
        <v>68</v>
      </c>
      <c r="E121" s="8">
        <f>'WA Sch. 1-2'!E122</f>
        <v>74.5</v>
      </c>
      <c r="F121" s="8">
        <f t="shared" si="84"/>
        <v>5550.25</v>
      </c>
      <c r="G121" s="8">
        <f>'WA Sch. 1-2'!G122</f>
        <v>258</v>
      </c>
      <c r="H121" s="8">
        <f>B121-E121</f>
        <v>52.45</v>
      </c>
      <c r="I121" s="8">
        <f t="shared" si="128"/>
        <v>10566.052500000002</v>
      </c>
      <c r="J121" s="8">
        <f t="shared" si="128"/>
        <v>-190</v>
      </c>
      <c r="K121" s="9">
        <v>88817</v>
      </c>
      <c r="L121" s="9">
        <v>2049353.3897899999</v>
      </c>
      <c r="M121" s="9">
        <v>-555725</v>
      </c>
      <c r="N121" s="9">
        <f t="shared" si="86"/>
        <v>1493628.3897899999</v>
      </c>
      <c r="O121" s="9">
        <f t="shared" si="87"/>
        <v>16.816920069243501</v>
      </c>
      <c r="P121" s="8">
        <f t="shared" si="88"/>
        <v>4.1264074875585059</v>
      </c>
      <c r="Q121" s="8">
        <f t="shared" si="89"/>
        <v>20.943327556802007</v>
      </c>
      <c r="R121" s="9">
        <f t="shared" si="82"/>
        <v>1860123.5236124839</v>
      </c>
      <c r="U121" s="2">
        <v>44713</v>
      </c>
      <c r="V121" s="8">
        <f t="shared" ref="V121:W121" si="149">E133</f>
        <v>129</v>
      </c>
      <c r="W121" s="8">
        <f t="shared" si="149"/>
        <v>16641</v>
      </c>
      <c r="X121" s="7">
        <v>114</v>
      </c>
      <c r="Y121" s="9">
        <v>0</v>
      </c>
      <c r="Z121" s="7">
        <v>0</v>
      </c>
      <c r="AA121" s="9">
        <v>0</v>
      </c>
      <c r="AB121" s="7">
        <v>0</v>
      </c>
      <c r="AC121" s="7">
        <v>0</v>
      </c>
      <c r="AD121" s="7">
        <v>1</v>
      </c>
      <c r="AE121" s="7">
        <v>0</v>
      </c>
      <c r="AF121" s="7">
        <v>0</v>
      </c>
      <c r="AG121" s="7">
        <v>0</v>
      </c>
      <c r="AH121" s="7">
        <v>0</v>
      </c>
      <c r="AI121" s="7">
        <v>0</v>
      </c>
      <c r="AJ121" s="7">
        <v>0</v>
      </c>
      <c r="AK121" s="7">
        <v>0</v>
      </c>
      <c r="AL121" s="8">
        <f t="shared" si="91"/>
        <v>20.304803384889158</v>
      </c>
      <c r="AN121" s="17">
        <v>77</v>
      </c>
      <c r="AO121" s="17">
        <v>23.5194494638626</v>
      </c>
      <c r="AP121" s="17">
        <v>2.1811273269390483</v>
      </c>
      <c r="AQ121" s="17">
        <v>0.66294459317472743</v>
      </c>
      <c r="AY121" s="1">
        <v>77</v>
      </c>
      <c r="AZ121" s="7">
        <f t="shared" si="135"/>
        <v>93</v>
      </c>
      <c r="BA121" s="52">
        <f t="shared" si="136"/>
        <v>0.77027027027027029</v>
      </c>
      <c r="BB121" s="52">
        <f t="shared" si="137"/>
        <v>0.73973721941388981</v>
      </c>
      <c r="BC121" s="43"/>
      <c r="BD121" s="1">
        <v>77</v>
      </c>
      <c r="BE121" s="46">
        <f t="shared" si="139"/>
        <v>2.1811273269390483</v>
      </c>
      <c r="BF121" s="46">
        <f t="shared" si="125"/>
        <v>-1.0006724811391052</v>
      </c>
      <c r="BG121" s="46">
        <f t="shared" si="125"/>
        <v>-7.1095928188000386</v>
      </c>
      <c r="BH121" s="46">
        <f t="shared" si="125"/>
        <v>5.4260745088811859</v>
      </c>
      <c r="BI121" s="46">
        <f t="shared" si="125"/>
        <v>-0.9667948267336044</v>
      </c>
      <c r="BJ121" s="46">
        <f t="shared" si="125"/>
        <v>5.3724527617602718</v>
      </c>
      <c r="BK121" s="46">
        <f t="shared" si="125"/>
        <v>-1.7318978284067725</v>
      </c>
      <c r="BL121" s="46">
        <f t="shared" si="125"/>
        <v>1.2924720144882826</v>
      </c>
      <c r="BM121" s="46">
        <f t="shared" si="125"/>
        <v>-0.20387098465586817</v>
      </c>
      <c r="BN121" s="46">
        <f t="shared" si="125"/>
        <v>-1.5832609190058715</v>
      </c>
      <c r="BO121" s="46">
        <f t="shared" si="92"/>
        <v>0.38199285493548096</v>
      </c>
      <c r="BP121" s="46">
        <f t="shared" si="92"/>
        <v>-0.75472753497872347</v>
      </c>
      <c r="BQ121" s="46">
        <f t="shared" si="92"/>
        <v>0.72832159644042349</v>
      </c>
      <c r="BR121" s="1">
        <v>77</v>
      </c>
      <c r="BS121" s="60">
        <f t="shared" si="122"/>
        <v>4.7573164163201325</v>
      </c>
      <c r="BT121" s="60">
        <f t="shared" si="122"/>
        <v>-2.1825940939284405</v>
      </c>
      <c r="BU121" s="60">
        <f t="shared" si="122"/>
        <v>-15.506927180494216</v>
      </c>
      <c r="BV121" s="60">
        <f t="shared" si="120"/>
        <v>11.834959389327878</v>
      </c>
      <c r="BW121" s="60">
        <f t="shared" si="120"/>
        <v>-2.1087026161320068</v>
      </c>
      <c r="BX121" s="60">
        <f t="shared" si="120"/>
        <v>11.718003531364239</v>
      </c>
      <c r="BY121" s="60">
        <f t="shared" si="120"/>
        <v>-3.777489681004421</v>
      </c>
      <c r="BZ121" s="60">
        <f t="shared" si="120"/>
        <v>2.8190460301042397</v>
      </c>
      <c r="CA121" s="60">
        <f t="shared" si="120"/>
        <v>-0.44466857580295088</v>
      </c>
      <c r="CB121" s="60">
        <f t="shared" si="79"/>
        <v>-3.4532936561183569</v>
      </c>
      <c r="CC121" s="60">
        <f t="shared" si="79"/>
        <v>0.83317505459515639</v>
      </c>
      <c r="CD121" s="60">
        <f t="shared" si="79"/>
        <v>-1.6461568509354871</v>
      </c>
      <c r="CE121" s="60">
        <f t="shared" si="79"/>
        <v>1.5885621367959848</v>
      </c>
    </row>
    <row r="122" spans="1:83">
      <c r="A122" s="2">
        <v>44378</v>
      </c>
      <c r="B122" s="8">
        <f>'WA Sch. 1-2'!B123</f>
        <v>14.1</v>
      </c>
      <c r="C122" s="8">
        <f>'WA Sch. 1-2'!C123</f>
        <v>198.81</v>
      </c>
      <c r="D122" s="8">
        <f>'WA Sch. 1-2'!D123</f>
        <v>240.05</v>
      </c>
      <c r="E122" s="8">
        <f>'WA Sch. 1-2'!E123</f>
        <v>0</v>
      </c>
      <c r="F122" s="8">
        <f t="shared" si="84"/>
        <v>0</v>
      </c>
      <c r="G122" s="8">
        <f>'WA Sch. 1-2'!G123</f>
        <v>385.5</v>
      </c>
      <c r="H122" s="8">
        <f t="shared" si="128"/>
        <v>14.1</v>
      </c>
      <c r="I122" s="8">
        <f t="shared" si="128"/>
        <v>198.81</v>
      </c>
      <c r="J122" s="8">
        <f t="shared" si="128"/>
        <v>-145.44999999999999</v>
      </c>
      <c r="K122" s="9">
        <v>88753</v>
      </c>
      <c r="L122" s="9">
        <v>1147368.16509</v>
      </c>
      <c r="M122" s="9">
        <v>-113622</v>
      </c>
      <c r="N122" s="9">
        <f t="shared" si="86"/>
        <v>1033746.16509</v>
      </c>
      <c r="O122" s="9">
        <f t="shared" si="87"/>
        <v>11.647450397057002</v>
      </c>
      <c r="P122" s="8">
        <f t="shared" si="88"/>
        <v>1.0643539286657135</v>
      </c>
      <c r="Q122" s="8">
        <f t="shared" si="89"/>
        <v>12.711804325722715</v>
      </c>
      <c r="R122" s="9">
        <f>Q122*K122</f>
        <v>1128210.7693208682</v>
      </c>
      <c r="U122" s="2">
        <v>44743</v>
      </c>
      <c r="V122" s="8">
        <f t="shared" ref="V122:W122" si="150">E134</f>
        <v>6</v>
      </c>
      <c r="W122" s="8">
        <f t="shared" si="150"/>
        <v>36</v>
      </c>
      <c r="X122" s="7">
        <v>115</v>
      </c>
      <c r="Y122" s="9">
        <v>0</v>
      </c>
      <c r="Z122" s="7">
        <v>0</v>
      </c>
      <c r="AA122" s="9">
        <v>0</v>
      </c>
      <c r="AB122" s="7">
        <v>0</v>
      </c>
      <c r="AC122" s="7">
        <v>0</v>
      </c>
      <c r="AD122" s="7">
        <v>0</v>
      </c>
      <c r="AE122" s="7">
        <v>1</v>
      </c>
      <c r="AF122" s="7">
        <v>0</v>
      </c>
      <c r="AG122" s="7">
        <v>0</v>
      </c>
      <c r="AH122" s="7">
        <v>0</v>
      </c>
      <c r="AI122" s="7">
        <v>0</v>
      </c>
      <c r="AJ122" s="7">
        <v>0</v>
      </c>
      <c r="AK122" s="7">
        <v>0</v>
      </c>
      <c r="AL122" s="8">
        <f t="shared" si="91"/>
        <v>13.196227372787062</v>
      </c>
      <c r="AN122" s="17">
        <v>78</v>
      </c>
      <c r="AO122" s="17">
        <v>18.388460029561802</v>
      </c>
      <c r="AP122" s="17">
        <v>-0.84660141432193825</v>
      </c>
      <c r="AQ122" s="17">
        <v>-0.25732098409241122</v>
      </c>
      <c r="AY122" s="1">
        <v>78</v>
      </c>
      <c r="AZ122" s="7">
        <f t="shared" si="135"/>
        <v>45</v>
      </c>
      <c r="BA122" s="52">
        <f t="shared" si="136"/>
        <v>0.37110187110187109</v>
      </c>
      <c r="BB122" s="52">
        <f t="shared" si="137"/>
        <v>-0.32893642436422554</v>
      </c>
      <c r="BC122" s="43"/>
      <c r="BD122" s="1">
        <v>78</v>
      </c>
      <c r="BE122" s="46">
        <f t="shared" si="139"/>
        <v>-0.84660141432193825</v>
      </c>
      <c r="BF122" s="46">
        <f t="shared" si="125"/>
        <v>2.1811273269390483</v>
      </c>
      <c r="BG122" s="46">
        <f t="shared" si="125"/>
        <v>-1.0006724811391052</v>
      </c>
      <c r="BH122" s="46">
        <f t="shared" si="125"/>
        <v>-7.1095928188000386</v>
      </c>
      <c r="BI122" s="46">
        <f t="shared" si="125"/>
        <v>5.4260745088811859</v>
      </c>
      <c r="BJ122" s="46">
        <f t="shared" si="125"/>
        <v>-0.9667948267336044</v>
      </c>
      <c r="BK122" s="46">
        <f t="shared" si="125"/>
        <v>5.3724527617602718</v>
      </c>
      <c r="BL122" s="46">
        <f t="shared" si="125"/>
        <v>-1.7318978284067725</v>
      </c>
      <c r="BM122" s="46">
        <f t="shared" si="125"/>
        <v>1.2924720144882826</v>
      </c>
      <c r="BN122" s="46">
        <f t="shared" si="125"/>
        <v>-0.20387098465586817</v>
      </c>
      <c r="BO122" s="46">
        <f t="shared" si="92"/>
        <v>-1.5832609190058715</v>
      </c>
      <c r="BP122" s="46">
        <f t="shared" si="92"/>
        <v>0.38199285493548096</v>
      </c>
      <c r="BQ122" s="46">
        <f t="shared" si="92"/>
        <v>-0.75472753497872347</v>
      </c>
      <c r="BR122" s="1">
        <v>78</v>
      </c>
      <c r="BS122" s="60">
        <f t="shared" si="122"/>
        <v>0.71673395473196222</v>
      </c>
      <c r="BT122" s="60">
        <f t="shared" si="122"/>
        <v>-1.8465454798028709</v>
      </c>
      <c r="BU122" s="60">
        <f t="shared" si="122"/>
        <v>0.8471707378054707</v>
      </c>
      <c r="BV122" s="60">
        <f t="shared" si="120"/>
        <v>6.0189913356494715</v>
      </c>
      <c r="BW122" s="60">
        <f t="shared" si="120"/>
        <v>-4.5937223534351803</v>
      </c>
      <c r="BX122" s="60">
        <f t="shared" si="120"/>
        <v>0.81848986767186271</v>
      </c>
      <c r="BY122" s="60">
        <f t="shared" si="120"/>
        <v>-4.5483261064841995</v>
      </c>
      <c r="BZ122" s="60">
        <f t="shared" si="120"/>
        <v>1.4662271509903524</v>
      </c>
      <c r="CA122" s="60">
        <f t="shared" si="120"/>
        <v>-1.0942086354373195</v>
      </c>
      <c r="CB122" s="60">
        <f t="shared" si="79"/>
        <v>0.17259746394889894</v>
      </c>
      <c r="CC122" s="60">
        <f t="shared" si="79"/>
        <v>1.340390933271103</v>
      </c>
      <c r="CD122" s="60">
        <f t="shared" si="79"/>
        <v>-0.32339569124923778</v>
      </c>
      <c r="CE122" s="60">
        <f t="shared" si="79"/>
        <v>0.63895339854075039</v>
      </c>
    </row>
    <row r="123" spans="1:83">
      <c r="A123" s="2">
        <v>44409</v>
      </c>
      <c r="B123" s="8">
        <f>'WA Sch. 1-2'!B124</f>
        <v>19.350000000000001</v>
      </c>
      <c r="C123" s="8">
        <f>'WA Sch. 1-2'!C124</f>
        <v>374.42250000000007</v>
      </c>
      <c r="D123" s="8">
        <f>'WA Sch. 1-2'!D124</f>
        <v>204.95</v>
      </c>
      <c r="E123" s="8">
        <f>'WA Sch. 1-2'!E124</f>
        <v>27</v>
      </c>
      <c r="F123" s="8">
        <f t="shared" si="84"/>
        <v>729</v>
      </c>
      <c r="G123" s="8">
        <f>'WA Sch. 1-2'!G124</f>
        <v>203.5</v>
      </c>
      <c r="H123" s="8">
        <f t="shared" si="128"/>
        <v>-7.6499999999999986</v>
      </c>
      <c r="I123" s="8">
        <f t="shared" si="128"/>
        <v>-354.57749999999993</v>
      </c>
      <c r="J123" s="8">
        <f t="shared" si="128"/>
        <v>1.4499999999999886</v>
      </c>
      <c r="K123" s="9">
        <v>88917</v>
      </c>
      <c r="L123" s="9">
        <v>1027401.92983</v>
      </c>
      <c r="M123" s="9">
        <v>111432</v>
      </c>
      <c r="N123" s="9">
        <f t="shared" si="86"/>
        <v>1138833.92983</v>
      </c>
      <c r="O123" s="9">
        <f t="shared" si="87"/>
        <v>12.80783123395976</v>
      </c>
      <c r="P123" s="8">
        <f t="shared" si="88"/>
        <v>-0.58166552569399199</v>
      </c>
      <c r="Q123" s="8">
        <f t="shared" si="89"/>
        <v>12.226165708265768</v>
      </c>
      <c r="R123" s="9">
        <f t="shared" si="82"/>
        <v>1087113.9762818674</v>
      </c>
      <c r="U123" s="2">
        <v>44774</v>
      </c>
      <c r="V123" s="8">
        <f t="shared" ref="V123:W123" si="151">E135</f>
        <v>3</v>
      </c>
      <c r="W123" s="8">
        <f t="shared" si="151"/>
        <v>9</v>
      </c>
      <c r="X123" s="7">
        <v>116</v>
      </c>
      <c r="Y123" s="9">
        <v>0</v>
      </c>
      <c r="Z123" s="7">
        <v>0</v>
      </c>
      <c r="AA123" s="9">
        <v>0</v>
      </c>
      <c r="AB123" s="7">
        <v>0</v>
      </c>
      <c r="AC123" s="7">
        <v>0</v>
      </c>
      <c r="AD123" s="7">
        <v>0</v>
      </c>
      <c r="AE123" s="7">
        <v>0</v>
      </c>
      <c r="AF123" s="7">
        <v>1</v>
      </c>
      <c r="AG123" s="7">
        <v>0</v>
      </c>
      <c r="AH123" s="7">
        <v>0</v>
      </c>
      <c r="AI123" s="7">
        <v>0</v>
      </c>
      <c r="AJ123" s="7">
        <v>0</v>
      </c>
      <c r="AK123" s="7">
        <v>0</v>
      </c>
      <c r="AL123" s="8">
        <f t="shared" si="91"/>
        <v>11.188103778776584</v>
      </c>
      <c r="AN123" s="17">
        <v>79</v>
      </c>
      <c r="AO123" s="17">
        <v>14.523711769091822</v>
      </c>
      <c r="AP123" s="17">
        <v>-0.99752957189100044</v>
      </c>
      <c r="AQ123" s="17">
        <v>-0.30319497080672703</v>
      </c>
      <c r="AY123" s="1">
        <v>79</v>
      </c>
      <c r="AZ123" s="7">
        <f t="shared" si="135"/>
        <v>42</v>
      </c>
      <c r="BA123" s="52">
        <f t="shared" si="136"/>
        <v>0.34615384615384615</v>
      </c>
      <c r="BB123" s="52">
        <f t="shared" si="137"/>
        <v>-0.39572529581448734</v>
      </c>
      <c r="BC123" s="43"/>
      <c r="BD123" s="1">
        <v>79</v>
      </c>
      <c r="BE123" s="46">
        <f t="shared" si="139"/>
        <v>-0.99752957189100044</v>
      </c>
      <c r="BF123" s="46">
        <f t="shared" si="125"/>
        <v>-0.84660141432193825</v>
      </c>
      <c r="BG123" s="46">
        <f t="shared" si="125"/>
        <v>2.1811273269390483</v>
      </c>
      <c r="BH123" s="46">
        <f t="shared" si="125"/>
        <v>-1.0006724811391052</v>
      </c>
      <c r="BI123" s="46">
        <f t="shared" si="125"/>
        <v>-7.1095928188000386</v>
      </c>
      <c r="BJ123" s="46">
        <f t="shared" si="125"/>
        <v>5.4260745088811859</v>
      </c>
      <c r="BK123" s="46">
        <f t="shared" si="125"/>
        <v>-0.9667948267336044</v>
      </c>
      <c r="BL123" s="46">
        <f t="shared" si="125"/>
        <v>5.3724527617602718</v>
      </c>
      <c r="BM123" s="46">
        <f t="shared" si="125"/>
        <v>-1.7318978284067725</v>
      </c>
      <c r="BN123" s="46">
        <f t="shared" si="125"/>
        <v>1.2924720144882826</v>
      </c>
      <c r="BO123" s="46">
        <f t="shared" si="92"/>
        <v>-0.20387098465586817</v>
      </c>
      <c r="BP123" s="46">
        <f t="shared" si="92"/>
        <v>-1.5832609190058715</v>
      </c>
      <c r="BQ123" s="46">
        <f t="shared" si="92"/>
        <v>0.38199285493548096</v>
      </c>
      <c r="BR123" s="1">
        <v>79</v>
      </c>
      <c r="BS123" s="60">
        <f t="shared" si="122"/>
        <v>0.99506524679710862</v>
      </c>
      <c r="BT123" s="60">
        <f t="shared" si="122"/>
        <v>0.84450994639093957</v>
      </c>
      <c r="BU123" s="60">
        <f t="shared" si="122"/>
        <v>-2.17573900868131</v>
      </c>
      <c r="BV123" s="60">
        <f t="shared" si="120"/>
        <v>0.99820039171386299</v>
      </c>
      <c r="BW123" s="60">
        <f t="shared" si="120"/>
        <v>7.092029080857202</v>
      </c>
      <c r="BX123" s="60">
        <f t="shared" si="120"/>
        <v>-5.4126697818930669</v>
      </c>
      <c r="BY123" s="60">
        <f t="shared" si="120"/>
        <v>0.96440642961807133</v>
      </c>
      <c r="BZ123" s="60">
        <f t="shared" si="120"/>
        <v>-5.3591805034434916</v>
      </c>
      <c r="CA123" s="60">
        <f t="shared" si="120"/>
        <v>1.7276192993296515</v>
      </c>
      <c r="CB123" s="60">
        <f t="shared" si="79"/>
        <v>-1.2892790552936053</v>
      </c>
      <c r="CC123" s="60">
        <f t="shared" si="79"/>
        <v>0.20336733604480467</v>
      </c>
      <c r="CD123" s="60">
        <f t="shared" si="79"/>
        <v>1.5793495867277643</v>
      </c>
      <c r="CE123" s="60">
        <f t="shared" si="79"/>
        <v>-0.38104916904919101</v>
      </c>
    </row>
    <row r="124" spans="1:83">
      <c r="A124" s="2">
        <v>44440</v>
      </c>
      <c r="B124" s="8">
        <f>'WA Sch. 1-2'!B125</f>
        <v>152.32499999999999</v>
      </c>
      <c r="C124" s="8">
        <f>'WA Sch. 1-2'!C125</f>
        <v>23202.905624999996</v>
      </c>
      <c r="D124" s="8">
        <f>'WA Sch. 1-2'!D125</f>
        <v>43.875</v>
      </c>
      <c r="E124" s="8">
        <f>'WA Sch. 1-2'!E125</f>
        <v>134</v>
      </c>
      <c r="F124" s="8">
        <f t="shared" si="84"/>
        <v>17956</v>
      </c>
      <c r="G124" s="8">
        <f>'WA Sch. 1-2'!G125</f>
        <v>38.5</v>
      </c>
      <c r="H124" s="8">
        <f t="shared" si="128"/>
        <v>18.324999999999989</v>
      </c>
      <c r="I124" s="8">
        <f t="shared" si="128"/>
        <v>5246.9056249999958</v>
      </c>
      <c r="J124" s="8">
        <f t="shared" si="128"/>
        <v>5.375</v>
      </c>
      <c r="K124" s="9">
        <v>89171</v>
      </c>
      <c r="L124" s="9">
        <v>1300176.4667100001</v>
      </c>
      <c r="M124" s="9">
        <v>359476</v>
      </c>
      <c r="N124" s="9">
        <f t="shared" si="86"/>
        <v>1659652.4667100001</v>
      </c>
      <c r="O124" s="9">
        <f t="shared" si="87"/>
        <v>18.612020350898835</v>
      </c>
      <c r="P124" s="8">
        <f t="shared" si="88"/>
        <v>1.4681440306324933</v>
      </c>
      <c r="Q124" s="8">
        <f t="shared" si="89"/>
        <v>20.080164381531329</v>
      </c>
      <c r="R124" s="9">
        <f t="shared" si="82"/>
        <v>1790568.3380655302</v>
      </c>
      <c r="U124" s="2">
        <v>44805</v>
      </c>
      <c r="V124" s="8">
        <f t="shared" ref="V124:W124" si="152">E136</f>
        <v>62.5</v>
      </c>
      <c r="W124" s="8">
        <f t="shared" si="152"/>
        <v>3906.25</v>
      </c>
      <c r="X124" s="7">
        <v>117</v>
      </c>
      <c r="Y124" s="9">
        <v>0</v>
      </c>
      <c r="Z124" s="7">
        <v>0</v>
      </c>
      <c r="AA124" s="9">
        <v>0</v>
      </c>
      <c r="AB124" s="7">
        <v>0</v>
      </c>
      <c r="AC124" s="7">
        <v>0</v>
      </c>
      <c r="AD124" s="7">
        <v>0</v>
      </c>
      <c r="AE124" s="7">
        <v>0</v>
      </c>
      <c r="AF124" s="7">
        <v>0</v>
      </c>
      <c r="AG124" s="7">
        <v>1</v>
      </c>
      <c r="AH124" s="7">
        <v>0</v>
      </c>
      <c r="AI124" s="7">
        <v>0</v>
      </c>
      <c r="AJ124" s="7">
        <v>0</v>
      </c>
      <c r="AK124" s="7">
        <v>0</v>
      </c>
      <c r="AL124" s="8">
        <f t="shared" si="91"/>
        <v>13.675025373548412</v>
      </c>
      <c r="AN124" s="17">
        <v>80</v>
      </c>
      <c r="AO124" s="17">
        <v>12.905182673602136</v>
      </c>
      <c r="AP124" s="17">
        <v>-5.6329910422418195E-2</v>
      </c>
      <c r="AQ124" s="17">
        <v>-1.712124234441928E-2</v>
      </c>
      <c r="AY124" s="1">
        <v>80</v>
      </c>
      <c r="AZ124" s="7">
        <f t="shared" si="135"/>
        <v>59</v>
      </c>
      <c r="BA124" s="52">
        <f t="shared" si="136"/>
        <v>0.48752598752598753</v>
      </c>
      <c r="BB124" s="52">
        <f t="shared" si="137"/>
        <v>-3.127280902613698E-2</v>
      </c>
      <c r="BC124" s="43"/>
      <c r="BD124" s="1">
        <v>80</v>
      </c>
      <c r="BE124" s="46">
        <f t="shared" si="139"/>
        <v>-5.6329910422418195E-2</v>
      </c>
      <c r="BF124" s="46">
        <f t="shared" si="125"/>
        <v>-0.99752957189100044</v>
      </c>
      <c r="BG124" s="46">
        <f t="shared" si="125"/>
        <v>-0.84660141432193825</v>
      </c>
      <c r="BH124" s="46">
        <f t="shared" si="125"/>
        <v>2.1811273269390483</v>
      </c>
      <c r="BI124" s="46">
        <f t="shared" si="125"/>
        <v>-1.0006724811391052</v>
      </c>
      <c r="BJ124" s="46">
        <f t="shared" si="125"/>
        <v>-7.1095928188000386</v>
      </c>
      <c r="BK124" s="46">
        <f t="shared" si="125"/>
        <v>5.4260745088811859</v>
      </c>
      <c r="BL124" s="46">
        <f t="shared" si="125"/>
        <v>-0.9667948267336044</v>
      </c>
      <c r="BM124" s="46">
        <f t="shared" si="125"/>
        <v>5.3724527617602718</v>
      </c>
      <c r="BN124" s="46">
        <f t="shared" si="125"/>
        <v>-1.7318978284067725</v>
      </c>
      <c r="BO124" s="46">
        <f t="shared" si="92"/>
        <v>1.2924720144882826</v>
      </c>
      <c r="BP124" s="46">
        <f t="shared" si="92"/>
        <v>-0.20387098465586817</v>
      </c>
      <c r="BQ124" s="46">
        <f t="shared" si="92"/>
        <v>-1.5832609190058715</v>
      </c>
      <c r="BR124" s="1">
        <v>80</v>
      </c>
      <c r="BS124" s="60">
        <f t="shared" si="122"/>
        <v>3.1730588082013868E-3</v>
      </c>
      <c r="BT124" s="60">
        <f t="shared" si="122"/>
        <v>5.6190751428368109E-2</v>
      </c>
      <c r="BU124" s="60">
        <f t="shared" si="122"/>
        <v>4.7688981832277218E-2</v>
      </c>
      <c r="BV124" s="60">
        <f t="shared" si="120"/>
        <v>-0.12286270694643535</v>
      </c>
      <c r="BW124" s="60">
        <f t="shared" si="120"/>
        <v>5.6367791224779744E-2</v>
      </c>
      <c r="BX124" s="60">
        <f t="shared" si="120"/>
        <v>0.40048272662311102</v>
      </c>
      <c r="BY124" s="60">
        <f t="shared" si="120"/>
        <v>-0.30565029103082175</v>
      </c>
      <c r="BZ124" s="60">
        <f t="shared" si="120"/>
        <v>5.4459465986795116E-2</v>
      </c>
      <c r="CA124" s="60">
        <f t="shared" si="120"/>
        <v>-0.30262978281880532</v>
      </c>
      <c r="CB124" s="60">
        <f t="shared" si="79"/>
        <v>9.7557649534993282E-2</v>
      </c>
      <c r="CC124" s="60">
        <f t="shared" si="79"/>
        <v>-7.2804832799648264E-2</v>
      </c>
      <c r="CD124" s="60">
        <f t="shared" si="79"/>
        <v>1.1484034303403862E-2</v>
      </c>
      <c r="CE124" s="60">
        <f t="shared" si="79"/>
        <v>8.918494574297052E-2</v>
      </c>
    </row>
    <row r="125" spans="1:83">
      <c r="A125" s="2">
        <v>44470</v>
      </c>
      <c r="B125" s="8">
        <f>'WA Sch. 1-2'!B126</f>
        <v>510.4</v>
      </c>
      <c r="C125" s="8">
        <f>'WA Sch. 1-2'!C126</f>
        <v>260508.15999999997</v>
      </c>
      <c r="D125" s="8">
        <f>'WA Sch. 1-2'!D126</f>
        <v>0.65</v>
      </c>
      <c r="E125" s="8">
        <f>'WA Sch. 1-2'!E126</f>
        <v>510</v>
      </c>
      <c r="F125" s="8">
        <f t="shared" si="84"/>
        <v>260100</v>
      </c>
      <c r="G125" s="8">
        <f>'WA Sch. 1-2'!G126</f>
        <v>0</v>
      </c>
      <c r="H125" s="8">
        <f t="shared" si="128"/>
        <v>0.39999999999997726</v>
      </c>
      <c r="I125" s="8">
        <f t="shared" si="128"/>
        <v>408.15999999997439</v>
      </c>
      <c r="J125" s="8">
        <f t="shared" si="128"/>
        <v>0.65</v>
      </c>
      <c r="K125" s="9">
        <v>89460</v>
      </c>
      <c r="L125" s="9">
        <v>2867419.34669</v>
      </c>
      <c r="M125" s="9">
        <v>1857867</v>
      </c>
      <c r="N125" s="9">
        <f t="shared" si="86"/>
        <v>4725286.34669</v>
      </c>
      <c r="O125" s="9">
        <f t="shared" si="87"/>
        <v>52.820102243348984</v>
      </c>
      <c r="P125" s="8">
        <f t="shared" si="88"/>
        <v>3.7041833463101283E-2</v>
      </c>
      <c r="Q125" s="8">
        <f t="shared" si="89"/>
        <v>52.857144076812084</v>
      </c>
      <c r="R125" s="9">
        <f t="shared" si="82"/>
        <v>4728600.1091116089</v>
      </c>
      <c r="U125" s="2">
        <v>44835</v>
      </c>
      <c r="V125" s="8">
        <f t="shared" ref="V125:W125" si="153">E137</f>
        <v>308.5</v>
      </c>
      <c r="W125" s="8">
        <f t="shared" si="153"/>
        <v>95172.25</v>
      </c>
      <c r="X125" s="7">
        <v>118</v>
      </c>
      <c r="Y125" s="9">
        <v>0</v>
      </c>
      <c r="Z125" s="7">
        <v>0</v>
      </c>
      <c r="AA125" s="9">
        <v>0</v>
      </c>
      <c r="AB125" s="7">
        <v>0</v>
      </c>
      <c r="AC125" s="7">
        <v>0</v>
      </c>
      <c r="AD125" s="7">
        <v>0</v>
      </c>
      <c r="AE125" s="7">
        <v>0</v>
      </c>
      <c r="AF125" s="7">
        <v>0</v>
      </c>
      <c r="AG125" s="7">
        <v>0</v>
      </c>
      <c r="AH125" s="7">
        <v>1</v>
      </c>
      <c r="AI125" s="7">
        <v>0</v>
      </c>
      <c r="AJ125" s="7">
        <v>0</v>
      </c>
      <c r="AK125" s="7">
        <v>0</v>
      </c>
      <c r="AL125" s="8">
        <f t="shared" si="91"/>
        <v>38.055151020223001</v>
      </c>
      <c r="AN125" s="17">
        <v>81</v>
      </c>
      <c r="AO125" s="17">
        <v>24.058662281335685</v>
      </c>
      <c r="AP125" s="17">
        <v>-2.2297705068691585</v>
      </c>
      <c r="AQ125" s="17">
        <v>-0.67772948570768554</v>
      </c>
      <c r="AY125" s="1">
        <v>81</v>
      </c>
      <c r="AZ125" s="7">
        <f t="shared" si="135"/>
        <v>26</v>
      </c>
      <c r="BA125" s="52">
        <f t="shared" si="136"/>
        <v>0.21309771309771311</v>
      </c>
      <c r="BB125" s="52">
        <f t="shared" si="137"/>
        <v>-0.79571892196992056</v>
      </c>
      <c r="BC125" s="43"/>
      <c r="BD125" s="1">
        <v>81</v>
      </c>
      <c r="BE125" s="46">
        <f t="shared" si="139"/>
        <v>-2.2297705068691585</v>
      </c>
      <c r="BF125" s="46">
        <f t="shared" si="125"/>
        <v>-5.6329910422418195E-2</v>
      </c>
      <c r="BG125" s="46">
        <f t="shared" si="125"/>
        <v>-0.99752957189100044</v>
      </c>
      <c r="BH125" s="46">
        <f t="shared" si="125"/>
        <v>-0.84660141432193825</v>
      </c>
      <c r="BI125" s="46">
        <f t="shared" si="125"/>
        <v>2.1811273269390483</v>
      </c>
      <c r="BJ125" s="46">
        <f t="shared" si="125"/>
        <v>-1.0006724811391052</v>
      </c>
      <c r="BK125" s="46">
        <f t="shared" si="125"/>
        <v>-7.1095928188000386</v>
      </c>
      <c r="BL125" s="46">
        <f t="shared" si="125"/>
        <v>5.4260745088811859</v>
      </c>
      <c r="BM125" s="46">
        <f t="shared" si="125"/>
        <v>-0.9667948267336044</v>
      </c>
      <c r="BN125" s="46">
        <f t="shared" si="125"/>
        <v>5.3724527617602718</v>
      </c>
      <c r="BO125" s="46">
        <f t="shared" si="125"/>
        <v>-1.7318978284067725</v>
      </c>
      <c r="BP125" s="46">
        <f t="shared" si="125"/>
        <v>1.2924720144882826</v>
      </c>
      <c r="BQ125" s="46">
        <f t="shared" si="92"/>
        <v>-0.20387098465586817</v>
      </c>
      <c r="BR125" s="1">
        <v>81</v>
      </c>
      <c r="BS125" s="60">
        <f t="shared" si="122"/>
        <v>4.971876513303692</v>
      </c>
      <c r="BT125" s="60">
        <f t="shared" si="122"/>
        <v>0.1256027729145654</v>
      </c>
      <c r="BU125" s="60">
        <f t="shared" si="122"/>
        <v>2.2242620191324778</v>
      </c>
      <c r="BV125" s="60">
        <f t="shared" si="120"/>
        <v>1.8877268647288767</v>
      </c>
      <c r="BW125" s="60">
        <f t="shared" si="120"/>
        <v>-4.8634133853350532</v>
      </c>
      <c r="BX125" s="60">
        <f t="shared" si="120"/>
        <v>2.2312699854796683</v>
      </c>
      <c r="BY125" s="60">
        <f t="shared" si="120"/>
        <v>15.852760383209402</v>
      </c>
      <c r="BZ125" s="60">
        <f t="shared" si="120"/>
        <v>-12.09890090797793</v>
      </c>
      <c r="CA125" s="60">
        <f t="shared" si="120"/>
        <v>2.1557305908443753</v>
      </c>
      <c r="CB125" s="60">
        <f t="shared" si="79"/>
        <v>-11.979336717720917</v>
      </c>
      <c r="CC125" s="60">
        <f t="shared" si="79"/>
        <v>3.8617346986922954</v>
      </c>
      <c r="CD125" s="60">
        <f t="shared" si="79"/>
        <v>-2.8819159788597095</v>
      </c>
      <c r="CE125" s="60">
        <f t="shared" si="79"/>
        <v>0.45458550879211024</v>
      </c>
    </row>
    <row r="126" spans="1:83">
      <c r="A126" s="2">
        <v>44501</v>
      </c>
      <c r="B126" s="8">
        <f>'WA Sch. 1-2'!B127</f>
        <v>874.97500000000002</v>
      </c>
      <c r="C126" s="8">
        <f>'WA Sch. 1-2'!C127</f>
        <v>765581.25062499999</v>
      </c>
      <c r="D126" s="8">
        <f>'WA Sch. 1-2'!D127</f>
        <v>0</v>
      </c>
      <c r="E126" s="8">
        <f>'WA Sch. 1-2'!E127</f>
        <v>745.5</v>
      </c>
      <c r="F126" s="8">
        <f t="shared" si="84"/>
        <v>555770.25</v>
      </c>
      <c r="G126" s="8">
        <f>'WA Sch. 1-2'!G127</f>
        <v>0</v>
      </c>
      <c r="H126" s="8">
        <f t="shared" si="128"/>
        <v>129.47500000000002</v>
      </c>
      <c r="I126" s="8">
        <f t="shared" si="128"/>
        <v>209811.00062499999</v>
      </c>
      <c r="J126" s="8">
        <f t="shared" si="128"/>
        <v>0</v>
      </c>
      <c r="K126" s="9">
        <v>89730</v>
      </c>
      <c r="L126" s="9">
        <v>5978614.8159100004</v>
      </c>
      <c r="M126" s="9">
        <v>1709117</v>
      </c>
      <c r="N126" s="9">
        <f t="shared" si="86"/>
        <v>7687731.8159100004</v>
      </c>
      <c r="O126" s="9">
        <f t="shared" si="87"/>
        <v>85.676271212637914</v>
      </c>
      <c r="P126" s="8">
        <f t="shared" si="88"/>
        <v>13.311667907925283</v>
      </c>
      <c r="Q126" s="8">
        <f t="shared" si="89"/>
        <v>98.987939120563198</v>
      </c>
      <c r="R126" s="9">
        <f t="shared" si="82"/>
        <v>8882187.7772881351</v>
      </c>
      <c r="U126" s="2">
        <v>44866</v>
      </c>
      <c r="V126" s="8">
        <f t="shared" ref="V126:W126" si="154">E138</f>
        <v>1095.5</v>
      </c>
      <c r="W126" s="8">
        <f t="shared" si="154"/>
        <v>1200120.25</v>
      </c>
      <c r="X126" s="7">
        <v>119</v>
      </c>
      <c r="Y126" s="9">
        <v>0</v>
      </c>
      <c r="Z126" s="7">
        <v>0</v>
      </c>
      <c r="AA126" s="9">
        <v>0</v>
      </c>
      <c r="AB126" s="7">
        <v>0</v>
      </c>
      <c r="AC126" s="7">
        <v>0</v>
      </c>
      <c r="AD126" s="7">
        <v>0</v>
      </c>
      <c r="AE126" s="7">
        <v>0</v>
      </c>
      <c r="AF126" s="7">
        <v>0</v>
      </c>
      <c r="AG126" s="7">
        <v>0</v>
      </c>
      <c r="AH126" s="7">
        <v>0</v>
      </c>
      <c r="AI126" s="7">
        <v>1</v>
      </c>
      <c r="AJ126" s="7">
        <v>0</v>
      </c>
      <c r="AK126" s="7">
        <v>0</v>
      </c>
      <c r="AL126" s="8">
        <f t="shared" si="91"/>
        <v>130.05685649170485</v>
      </c>
      <c r="AN126" s="17">
        <v>82</v>
      </c>
      <c r="AO126" s="17">
        <v>71.832078362343296</v>
      </c>
      <c r="AP126" s="17">
        <v>3.6772531690621548</v>
      </c>
      <c r="AQ126" s="17">
        <v>1.1176858297335488</v>
      </c>
      <c r="AY126" s="1">
        <v>82</v>
      </c>
      <c r="AZ126" s="7">
        <f t="shared" si="135"/>
        <v>107</v>
      </c>
      <c r="BA126" s="52">
        <f t="shared" si="136"/>
        <v>0.88669438669438672</v>
      </c>
      <c r="BB126" s="52">
        <f t="shared" si="137"/>
        <v>1.2091343701602324</v>
      </c>
      <c r="BC126" s="43"/>
      <c r="BD126" s="1">
        <v>82</v>
      </c>
      <c r="BE126" s="46">
        <f t="shared" si="139"/>
        <v>3.6772531690621548</v>
      </c>
      <c r="BF126" s="46">
        <f t="shared" si="125"/>
        <v>-2.2297705068691585</v>
      </c>
      <c r="BG126" s="46">
        <f t="shared" si="125"/>
        <v>-5.6329910422418195E-2</v>
      </c>
      <c r="BH126" s="46">
        <f t="shared" si="125"/>
        <v>-0.99752957189100044</v>
      </c>
      <c r="BI126" s="46">
        <f t="shared" si="125"/>
        <v>-0.84660141432193825</v>
      </c>
      <c r="BJ126" s="46">
        <f t="shared" si="125"/>
        <v>2.1811273269390483</v>
      </c>
      <c r="BK126" s="46">
        <f t="shared" si="125"/>
        <v>-1.0006724811391052</v>
      </c>
      <c r="BL126" s="46">
        <f t="shared" si="125"/>
        <v>-7.1095928188000386</v>
      </c>
      <c r="BM126" s="46">
        <f t="shared" si="125"/>
        <v>5.4260745088811859</v>
      </c>
      <c r="BN126" s="46">
        <f t="shared" si="125"/>
        <v>-0.9667948267336044</v>
      </c>
      <c r="BO126" s="46">
        <f t="shared" si="125"/>
        <v>5.3724527617602718</v>
      </c>
      <c r="BP126" s="46">
        <f t="shared" si="125"/>
        <v>-1.7318978284067725</v>
      </c>
      <c r="BQ126" s="46">
        <f t="shared" si="92"/>
        <v>1.2924720144882826</v>
      </c>
      <c r="BR126" s="1">
        <v>82</v>
      </c>
      <c r="BS126" s="60">
        <f t="shared" si="122"/>
        <v>13.522190869377416</v>
      </c>
      <c r="BT126" s="60">
        <f t="shared" si="122"/>
        <v>-8.1994306626659892</v>
      </c>
      <c r="BU126" s="60">
        <f t="shared" si="122"/>
        <v>-0.20713934161394446</v>
      </c>
      <c r="BV126" s="60">
        <f t="shared" si="120"/>
        <v>-3.6681687794694846</v>
      </c>
      <c r="BW126" s="60">
        <f t="shared" si="120"/>
        <v>-3.1131677337479431</v>
      </c>
      <c r="BX126" s="60">
        <f t="shared" si="120"/>
        <v>8.0205573751144872</v>
      </c>
      <c r="BY126" s="60">
        <f t="shared" si="120"/>
        <v>-3.6797260524621525</v>
      </c>
      <c r="BZ126" s="60">
        <f t="shared" si="120"/>
        <v>-26.143772723673862</v>
      </c>
      <c r="CA126" s="60">
        <f t="shared" si="120"/>
        <v>19.953049683350415</v>
      </c>
      <c r="CB126" s="60">
        <f t="shared" si="79"/>
        <v>-3.555149340439133</v>
      </c>
      <c r="CC126" s="60">
        <f t="shared" si="79"/>
        <v>19.755868943819387</v>
      </c>
      <c r="CD126" s="60">
        <f t="shared" si="79"/>
        <v>-6.3686267780007322</v>
      </c>
      <c r="CE126" s="60">
        <f t="shared" si="79"/>
        <v>4.7527468112010203</v>
      </c>
    </row>
    <row r="127" spans="1:83">
      <c r="A127" s="2">
        <v>44531</v>
      </c>
      <c r="B127" s="8">
        <f>'WA Sch. 1-2'!B128</f>
        <v>1138.7249999999999</v>
      </c>
      <c r="C127" s="8">
        <f>'WA Sch. 1-2'!C128</f>
        <v>1296694.6256249999</v>
      </c>
      <c r="D127" s="8">
        <f>'WA Sch. 1-2'!D128</f>
        <v>0</v>
      </c>
      <c r="E127" s="8">
        <f>'WA Sch. 1-2'!E128</f>
        <v>1161</v>
      </c>
      <c r="F127" s="8">
        <f t="shared" si="84"/>
        <v>1347921</v>
      </c>
      <c r="G127" s="8">
        <f>'WA Sch. 1-2'!G128</f>
        <v>0</v>
      </c>
      <c r="H127" s="8">
        <f t="shared" si="128"/>
        <v>-22.275000000000091</v>
      </c>
      <c r="I127" s="8">
        <f t="shared" si="128"/>
        <v>-51226.37437500013</v>
      </c>
      <c r="J127" s="8">
        <f t="shared" si="128"/>
        <v>0</v>
      </c>
      <c r="K127" s="9">
        <v>89892</v>
      </c>
      <c r="L127" s="9">
        <v>9401495.9972300008</v>
      </c>
      <c r="M127" s="9">
        <v>2277533</v>
      </c>
      <c r="N127" s="9">
        <f t="shared" si="86"/>
        <v>11679028.997230001</v>
      </c>
      <c r="O127" s="9">
        <f t="shared" si="87"/>
        <v>129.92289633371158</v>
      </c>
      <c r="P127" s="8">
        <f t="shared" si="88"/>
        <v>-2.5475380274704147</v>
      </c>
      <c r="Q127" s="8">
        <f t="shared" si="89"/>
        <v>127.37535830624117</v>
      </c>
      <c r="R127" s="9">
        <f t="shared" si="82"/>
        <v>11450025.708864631</v>
      </c>
      <c r="U127" s="2">
        <v>44896</v>
      </c>
      <c r="V127" s="8">
        <f t="shared" ref="V127:W127" si="155">E139</f>
        <v>1286</v>
      </c>
      <c r="W127" s="8">
        <f t="shared" si="155"/>
        <v>1653796</v>
      </c>
      <c r="X127" s="7">
        <v>120</v>
      </c>
      <c r="Y127" s="9">
        <v>0</v>
      </c>
      <c r="Z127" s="7">
        <v>0</v>
      </c>
      <c r="AA127" s="9">
        <v>0</v>
      </c>
      <c r="AB127" s="7">
        <v>0</v>
      </c>
      <c r="AC127" s="7">
        <v>0</v>
      </c>
      <c r="AD127" s="7">
        <v>0</v>
      </c>
      <c r="AE127" s="7">
        <v>0</v>
      </c>
      <c r="AF127" s="7">
        <v>0</v>
      </c>
      <c r="AG127" s="7">
        <v>0</v>
      </c>
      <c r="AH127" s="7">
        <v>0</v>
      </c>
      <c r="AI127" s="7">
        <v>0</v>
      </c>
      <c r="AJ127" s="7">
        <v>0</v>
      </c>
      <c r="AK127" s="7">
        <v>0</v>
      </c>
      <c r="AL127" s="8">
        <f t="shared" si="91"/>
        <v>139.9093178002224</v>
      </c>
      <c r="AN127" s="17">
        <v>83</v>
      </c>
      <c r="AO127" s="17">
        <v>99.363408030395888</v>
      </c>
      <c r="AP127" s="17">
        <v>2.6415704110542322</v>
      </c>
      <c r="AQ127" s="17">
        <v>0.80289435645023355</v>
      </c>
      <c r="AY127" s="1">
        <v>83</v>
      </c>
      <c r="AZ127" s="7">
        <f t="shared" si="135"/>
        <v>100</v>
      </c>
      <c r="BA127" s="52">
        <f t="shared" si="136"/>
        <v>0.8284823284823285</v>
      </c>
      <c r="BB127" s="52">
        <f t="shared" si="137"/>
        <v>0.94818488013239854</v>
      </c>
      <c r="BC127" s="43"/>
      <c r="BD127" s="1">
        <v>83</v>
      </c>
      <c r="BE127" s="46">
        <f t="shared" si="139"/>
        <v>2.6415704110542322</v>
      </c>
      <c r="BF127" s="46">
        <f t="shared" si="125"/>
        <v>3.6772531690621548</v>
      </c>
      <c r="BG127" s="46">
        <f t="shared" si="125"/>
        <v>-2.2297705068691585</v>
      </c>
      <c r="BH127" s="46">
        <f t="shared" si="125"/>
        <v>-5.6329910422418195E-2</v>
      </c>
      <c r="BI127" s="46">
        <f t="shared" si="125"/>
        <v>-0.99752957189100044</v>
      </c>
      <c r="BJ127" s="46">
        <f t="shared" si="125"/>
        <v>-0.84660141432193825</v>
      </c>
      <c r="BK127" s="46">
        <f t="shared" si="125"/>
        <v>2.1811273269390483</v>
      </c>
      <c r="BL127" s="46">
        <f t="shared" si="125"/>
        <v>-1.0006724811391052</v>
      </c>
      <c r="BM127" s="46">
        <f t="shared" si="125"/>
        <v>-7.1095928188000386</v>
      </c>
      <c r="BN127" s="46">
        <f t="shared" si="125"/>
        <v>5.4260745088811859</v>
      </c>
      <c r="BO127" s="46">
        <f t="shared" si="125"/>
        <v>-0.9667948267336044</v>
      </c>
      <c r="BP127" s="46">
        <f t="shared" si="125"/>
        <v>5.3724527617602718</v>
      </c>
      <c r="BQ127" s="46">
        <f t="shared" si="92"/>
        <v>-1.7318978284067725</v>
      </c>
      <c r="BR127" s="1">
        <v>83</v>
      </c>
      <c r="BS127" s="60">
        <f t="shared" si="122"/>
        <v>6.9778942365570495</v>
      </c>
      <c r="BT127" s="60">
        <f t="shared" si="122"/>
        <v>9.7137231653497835</v>
      </c>
      <c r="BU127" s="60">
        <f t="shared" si="122"/>
        <v>-5.8900957943869798</v>
      </c>
      <c r="BV127" s="60">
        <f t="shared" si="120"/>
        <v>-0.14879942462928086</v>
      </c>
      <c r="BW127" s="60">
        <f t="shared" si="120"/>
        <v>-2.6350446012589166</v>
      </c>
      <c r="BX127" s="60">
        <f t="shared" si="120"/>
        <v>-2.2363572460295558</v>
      </c>
      <c r="BY127" s="60">
        <f t="shared" si="120"/>
        <v>5.7616014095838395</v>
      </c>
      <c r="BZ127" s="60">
        <f t="shared" si="120"/>
        <v>-2.6433468173333385</v>
      </c>
      <c r="CA127" s="60">
        <f t="shared" si="120"/>
        <v>-18.780490024785685</v>
      </c>
      <c r="CB127" s="60">
        <f t="shared" si="79"/>
        <v>14.333357870835897</v>
      </c>
      <c r="CC127" s="60">
        <f t="shared" si="79"/>
        <v>-2.5538566078598479</v>
      </c>
      <c r="CD127" s="60">
        <f t="shared" si="79"/>
        <v>14.191712250252261</v>
      </c>
      <c r="CE127" s="60">
        <f t="shared" si="79"/>
        <v>-4.57493005848844</v>
      </c>
    </row>
    <row r="128" spans="1:83">
      <c r="A128" s="2">
        <v>44562</v>
      </c>
      <c r="B128" s="8">
        <f>'WA Sch. 1-2'!B129</f>
        <v>1095.1500000000001</v>
      </c>
      <c r="C128" s="8">
        <f>'WA Sch. 1-2'!C129</f>
        <v>1199353.5225000002</v>
      </c>
      <c r="D128" s="8">
        <f>'WA Sch. 1-2'!D129</f>
        <v>0</v>
      </c>
      <c r="E128" s="8">
        <f>'WA Sch. 1-2'!E129</f>
        <v>1105</v>
      </c>
      <c r="F128" s="8">
        <f t="shared" ref="F128:F133" si="156">E128^2</f>
        <v>1221025</v>
      </c>
      <c r="G128" s="8">
        <f>'WA Sch. 1-2'!G129</f>
        <v>0</v>
      </c>
      <c r="H128" s="8">
        <f t="shared" ref="H128:H133" si="157">B128-E128</f>
        <v>-9.8499999999999091</v>
      </c>
      <c r="I128" s="8">
        <f t="shared" ref="I128:I133" si="158">C128-F128</f>
        <v>-21671.477499999804</v>
      </c>
      <c r="J128" s="8">
        <f t="shared" ref="J128:J133" si="159">D128-G128</f>
        <v>0</v>
      </c>
      <c r="K128" s="9">
        <v>86693</v>
      </c>
      <c r="L128" s="9">
        <v>12775513.880179999</v>
      </c>
      <c r="M128" s="9">
        <v>-794266</v>
      </c>
      <c r="N128" s="9">
        <f t="shared" ref="N128:N133" si="160">L128+M128</f>
        <v>11981247.880179999</v>
      </c>
      <c r="O128" s="9">
        <f t="shared" ref="O128:O133" si="161">N128/K128</f>
        <v>138.20317534495288</v>
      </c>
      <c r="P128" s="8">
        <f t="shared" ref="P128:P133" si="162">$B$3*H128+$B$4*I128</f>
        <v>-1.1098358091898006</v>
      </c>
      <c r="Q128" s="8">
        <f t="shared" ref="Q128:Q133" si="163">P128+O128</f>
        <v>137.09333953576308</v>
      </c>
      <c r="R128" s="9">
        <f t="shared" ref="R128:R133" si="164">Q128*K128</f>
        <v>11885032.884373909</v>
      </c>
      <c r="AN128" s="17">
        <v>84</v>
      </c>
      <c r="AO128" s="17">
        <v>110.78775057145658</v>
      </c>
      <c r="AP128" s="17">
        <v>-4.2121371233984064</v>
      </c>
      <c r="AQ128" s="17">
        <v>-1.2802615863725582</v>
      </c>
      <c r="AY128" s="1">
        <v>84</v>
      </c>
      <c r="AZ128" s="7">
        <f t="shared" si="135"/>
        <v>12</v>
      </c>
      <c r="BA128" s="52">
        <f t="shared" si="136"/>
        <v>9.6673596673596679E-2</v>
      </c>
      <c r="BB128" s="52">
        <f t="shared" si="137"/>
        <v>-1.3007407952098116</v>
      </c>
      <c r="BC128" s="43"/>
      <c r="BD128" s="1">
        <v>84</v>
      </c>
      <c r="BE128" s="46">
        <f t="shared" si="139"/>
        <v>-4.2121371233984064</v>
      </c>
      <c r="BF128" s="46">
        <f t="shared" si="125"/>
        <v>2.6415704110542322</v>
      </c>
      <c r="BG128" s="46">
        <f t="shared" si="125"/>
        <v>3.6772531690621548</v>
      </c>
      <c r="BH128" s="46">
        <f t="shared" si="125"/>
        <v>-2.2297705068691585</v>
      </c>
      <c r="BI128" s="46">
        <f t="shared" si="125"/>
        <v>-5.6329910422418195E-2</v>
      </c>
      <c r="BJ128" s="46">
        <f t="shared" si="125"/>
        <v>-0.99752957189100044</v>
      </c>
      <c r="BK128" s="46">
        <f t="shared" si="125"/>
        <v>-0.84660141432193825</v>
      </c>
      <c r="BL128" s="46">
        <f t="shared" si="125"/>
        <v>2.1811273269390483</v>
      </c>
      <c r="BM128" s="46">
        <f t="shared" si="125"/>
        <v>-1.0006724811391052</v>
      </c>
      <c r="BN128" s="46">
        <f t="shared" si="125"/>
        <v>-7.1095928188000386</v>
      </c>
      <c r="BO128" s="46">
        <f t="shared" si="125"/>
        <v>5.4260745088811859</v>
      </c>
      <c r="BP128" s="46">
        <f t="shared" si="125"/>
        <v>-0.9667948267336044</v>
      </c>
      <c r="BQ128" s="46">
        <f t="shared" si="92"/>
        <v>5.3724527617602718</v>
      </c>
      <c r="BR128" s="1">
        <v>84</v>
      </c>
      <c r="BS128" s="60">
        <f t="shared" si="122"/>
        <v>17.742099146311279</v>
      </c>
      <c r="BT128" s="60">
        <f t="shared" si="122"/>
        <v>-11.126656792472266</v>
      </c>
      <c r="BU128" s="60">
        <f t="shared" si="122"/>
        <v>-15.489094585541119</v>
      </c>
      <c r="BV128" s="60">
        <f t="shared" si="120"/>
        <v>9.3920991286426769</v>
      </c>
      <c r="BW128" s="60">
        <f t="shared" si="120"/>
        <v>0.23726930684811576</v>
      </c>
      <c r="BX128" s="60">
        <f t="shared" si="120"/>
        <v>4.2017313414499746</v>
      </c>
      <c r="BY128" s="60">
        <f t="shared" si="120"/>
        <v>3.5660012459871986</v>
      </c>
      <c r="BZ128" s="60">
        <f t="shared" si="120"/>
        <v>-9.1872073846586293</v>
      </c>
      <c r="CA128" s="60">
        <f t="shared" si="120"/>
        <v>4.2149697061693887</v>
      </c>
      <c r="CB128" s="60">
        <f t="shared" si="79"/>
        <v>29.946579844314734</v>
      </c>
      <c r="CC128" s="60">
        <f t="shared" si="79"/>
        <v>-22.855369873184259</v>
      </c>
      <c r="CD128" s="60">
        <f t="shared" si="79"/>
        <v>4.0722723803943159</v>
      </c>
      <c r="CE128" s="60">
        <f t="shared" si="79"/>
        <v>-22.629507721514774</v>
      </c>
    </row>
    <row r="129" spans="1:83">
      <c r="A129" s="2">
        <v>44593</v>
      </c>
      <c r="B129" s="8">
        <f>'WA Sch. 1-2'!B130</f>
        <v>932.76424999999995</v>
      </c>
      <c r="C129" s="8">
        <f>'WA Sch. 1-2'!C130</f>
        <v>870049.14607806236</v>
      </c>
      <c r="D129" s="8">
        <f>'WA Sch. 1-2'!D130</f>
        <v>0</v>
      </c>
      <c r="E129" s="8">
        <f>'WA Sch. 1-2'!E130</f>
        <v>936</v>
      </c>
      <c r="F129" s="8">
        <f t="shared" si="156"/>
        <v>876096</v>
      </c>
      <c r="G129" s="8">
        <f>'WA Sch. 1-2'!G130</f>
        <v>0</v>
      </c>
      <c r="H129" s="8">
        <f t="shared" si="157"/>
        <v>-3.2357500000000528</v>
      </c>
      <c r="I129" s="8">
        <f t="shared" si="158"/>
        <v>-6046.8539219376398</v>
      </c>
      <c r="J129" s="8">
        <f t="shared" si="159"/>
        <v>0</v>
      </c>
      <c r="K129" s="9">
        <v>88295</v>
      </c>
      <c r="L129" s="9">
        <v>10887260.696280001</v>
      </c>
      <c r="M129" s="9">
        <v>-641558</v>
      </c>
      <c r="N129" s="9">
        <f t="shared" si="160"/>
        <v>10245702.696280001</v>
      </c>
      <c r="O129" s="9">
        <f t="shared" si="161"/>
        <v>116.03944386748968</v>
      </c>
      <c r="P129" s="8">
        <f t="shared" si="162"/>
        <v>-0.34634295945931171</v>
      </c>
      <c r="Q129" s="8">
        <f t="shared" si="163"/>
        <v>115.69310090803037</v>
      </c>
      <c r="R129" s="9">
        <f t="shared" si="164"/>
        <v>10215122.344674543</v>
      </c>
      <c r="U129" s="38"/>
      <c r="V129" s="38"/>
      <c r="W129" s="38"/>
      <c r="X129" s="38"/>
      <c r="Y129" s="38"/>
      <c r="Z129" s="38"/>
      <c r="AA129" s="38"/>
      <c r="AB129" s="38"/>
      <c r="AC129" s="38"/>
      <c r="AD129" s="38"/>
      <c r="AE129" s="38"/>
      <c r="AF129" s="38"/>
      <c r="AG129" s="38"/>
      <c r="AH129" s="38"/>
      <c r="AI129" s="38"/>
      <c r="AJ129" s="38"/>
      <c r="AK129" s="38"/>
      <c r="AL129" s="38"/>
      <c r="AN129" s="17">
        <v>85</v>
      </c>
      <c r="AO129" s="17">
        <v>106.82825285929492</v>
      </c>
      <c r="AP129" s="17">
        <v>8.2066083202747393</v>
      </c>
      <c r="AQ129" s="17">
        <v>2.4943645183080618</v>
      </c>
      <c r="AY129" s="1">
        <v>85</v>
      </c>
      <c r="AZ129" s="7">
        <f t="shared" si="135"/>
        <v>119</v>
      </c>
      <c r="BA129" s="52">
        <f t="shared" si="136"/>
        <v>0.98648648648648651</v>
      </c>
      <c r="BB129" s="52">
        <f t="shared" si="137"/>
        <v>2.2111272410853289</v>
      </c>
      <c r="BC129" s="43"/>
      <c r="BD129" s="1">
        <v>85</v>
      </c>
      <c r="BE129" s="46">
        <f t="shared" si="139"/>
        <v>8.2066083202747393</v>
      </c>
      <c r="BF129" s="46">
        <f t="shared" si="125"/>
        <v>-4.2121371233984064</v>
      </c>
      <c r="BG129" s="46">
        <f t="shared" si="125"/>
        <v>2.6415704110542322</v>
      </c>
      <c r="BH129" s="46">
        <f t="shared" si="125"/>
        <v>3.6772531690621548</v>
      </c>
      <c r="BI129" s="46">
        <f t="shared" si="125"/>
        <v>-2.2297705068691585</v>
      </c>
      <c r="BJ129" s="46">
        <f t="shared" si="125"/>
        <v>-5.6329910422418195E-2</v>
      </c>
      <c r="BK129" s="46">
        <f t="shared" si="125"/>
        <v>-0.99752957189100044</v>
      </c>
      <c r="BL129" s="46">
        <f t="shared" si="125"/>
        <v>-0.84660141432193825</v>
      </c>
      <c r="BM129" s="46">
        <f t="shared" ref="BK129:BQ164" si="165">BL128</f>
        <v>2.1811273269390483</v>
      </c>
      <c r="BN129" s="46">
        <f t="shared" si="165"/>
        <v>-1.0006724811391052</v>
      </c>
      <c r="BO129" s="46">
        <f t="shared" si="165"/>
        <v>-7.1095928188000386</v>
      </c>
      <c r="BP129" s="46">
        <f t="shared" si="165"/>
        <v>5.4260745088811859</v>
      </c>
      <c r="BQ129" s="46">
        <f t="shared" si="92"/>
        <v>-0.9667948267336044</v>
      </c>
      <c r="BR129" s="1">
        <v>85</v>
      </c>
      <c r="BS129" s="60">
        <f t="shared" si="122"/>
        <v>67.348420122402018</v>
      </c>
      <c r="BT129" s="60">
        <f t="shared" si="122"/>
        <v>-34.567359563019593</v>
      </c>
      <c r="BU129" s="60">
        <f t="shared" si="122"/>
        <v>21.678333713948863</v>
      </c>
      <c r="BV129" s="60">
        <f t="shared" si="120"/>
        <v>30.177776452981735</v>
      </c>
      <c r="BW129" s="60">
        <f t="shared" si="120"/>
        <v>-18.298853193975855</v>
      </c>
      <c r="BX129" s="60">
        <f t="shared" si="120"/>
        <v>-0.46227751155321761</v>
      </c>
      <c r="BY129" s="60">
        <f t="shared" si="120"/>
        <v>-8.1863344844010211</v>
      </c>
      <c r="BZ129" s="60">
        <f t="shared" si="120"/>
        <v>-6.9477262107310231</v>
      </c>
      <c r="CA129" s="60">
        <f t="shared" si="120"/>
        <v>17.899657668836248</v>
      </c>
      <c r="CB129" s="60">
        <f t="shared" si="79"/>
        <v>-8.212127109586385</v>
      </c>
      <c r="CC129" s="60">
        <f t="shared" si="79"/>
        <v>-58.345643580529966</v>
      </c>
      <c r="CD129" s="60">
        <f t="shared" si="79"/>
        <v>44.52966821101456</v>
      </c>
      <c r="CE129" s="60">
        <f t="shared" si="79"/>
        <v>-7.9341064690708114</v>
      </c>
    </row>
    <row r="130" spans="1:83">
      <c r="A130" s="2">
        <v>44621</v>
      </c>
      <c r="B130" s="8">
        <f>'WA Sch. 1-2'!B131</f>
        <v>767.35</v>
      </c>
      <c r="C130" s="8">
        <f>'WA Sch. 1-2'!C131</f>
        <v>588826.02250000008</v>
      </c>
      <c r="D130" s="8">
        <f>'WA Sch. 1-2'!D131</f>
        <v>0</v>
      </c>
      <c r="E130" s="8">
        <f>'WA Sch. 1-2'!E131</f>
        <v>695.5</v>
      </c>
      <c r="F130" s="8">
        <f t="shared" si="156"/>
        <v>483720.25</v>
      </c>
      <c r="G130" s="8">
        <f>'WA Sch. 1-2'!G131</f>
        <v>0</v>
      </c>
      <c r="H130" s="8">
        <f t="shared" si="157"/>
        <v>71.850000000000023</v>
      </c>
      <c r="I130" s="8">
        <f t="shared" si="158"/>
        <v>105105.77250000008</v>
      </c>
      <c r="J130" s="8">
        <f t="shared" si="159"/>
        <v>0</v>
      </c>
      <c r="K130" s="9">
        <v>96634</v>
      </c>
      <c r="L130" s="9">
        <v>10004864.06201</v>
      </c>
      <c r="M130" s="9">
        <v>-2580280</v>
      </c>
      <c r="N130" s="9">
        <f t="shared" si="160"/>
        <v>7424584.0620099995</v>
      </c>
      <c r="O130" s="9">
        <f t="shared" si="161"/>
        <v>76.832005940041796</v>
      </c>
      <c r="P130" s="8">
        <f t="shared" si="162"/>
        <v>7.1944296917755146</v>
      </c>
      <c r="Q130" s="8">
        <f t="shared" si="163"/>
        <v>84.026435631817307</v>
      </c>
      <c r="R130" s="9">
        <f t="shared" si="164"/>
        <v>8119810.5808450337</v>
      </c>
      <c r="U130" s="38"/>
      <c r="V130" s="38"/>
      <c r="W130" s="38"/>
      <c r="X130" s="38"/>
      <c r="Y130" s="38"/>
      <c r="Z130" s="38"/>
      <c r="AA130" s="38"/>
      <c r="AB130" s="38"/>
      <c r="AC130" s="38"/>
      <c r="AD130" s="38"/>
      <c r="AE130" s="38"/>
      <c r="AF130" s="38"/>
      <c r="AG130" s="38"/>
      <c r="AH130" s="38"/>
      <c r="AI130" s="38"/>
      <c r="AJ130" s="38"/>
      <c r="AK130" s="38"/>
      <c r="AL130" s="38"/>
      <c r="AN130" s="17">
        <v>86</v>
      </c>
      <c r="AO130" s="17">
        <v>95.900781281416556</v>
      </c>
      <c r="AP130" s="17">
        <v>9.5911470832731567</v>
      </c>
      <c r="AQ130" s="17">
        <v>2.9151893255689707</v>
      </c>
      <c r="AY130" s="1">
        <v>86</v>
      </c>
      <c r="AZ130" s="7">
        <f t="shared" si="135"/>
        <v>120</v>
      </c>
      <c r="BA130" s="52">
        <f t="shared" si="136"/>
        <v>0.99480249480249483</v>
      </c>
      <c r="BB130" s="52">
        <f t="shared" si="137"/>
        <v>2.562404725380119</v>
      </c>
      <c r="BC130" s="43"/>
      <c r="BD130" s="1">
        <v>86</v>
      </c>
      <c r="BE130" s="46">
        <f t="shared" si="139"/>
        <v>9.5911470832731567</v>
      </c>
      <c r="BF130" s="46">
        <f t="shared" ref="BF130:BJ164" si="166">BE129</f>
        <v>8.2066083202747393</v>
      </c>
      <c r="BG130" s="46">
        <f t="shared" si="166"/>
        <v>-4.2121371233984064</v>
      </c>
      <c r="BH130" s="46">
        <f t="shared" si="166"/>
        <v>2.6415704110542322</v>
      </c>
      <c r="BI130" s="46">
        <f t="shared" si="166"/>
        <v>3.6772531690621548</v>
      </c>
      <c r="BJ130" s="46">
        <f t="shared" si="166"/>
        <v>-2.2297705068691585</v>
      </c>
      <c r="BK130" s="46">
        <f t="shared" si="165"/>
        <v>-5.6329910422418195E-2</v>
      </c>
      <c r="BL130" s="46">
        <f t="shared" si="165"/>
        <v>-0.99752957189100044</v>
      </c>
      <c r="BM130" s="46">
        <f t="shared" si="165"/>
        <v>-0.84660141432193825</v>
      </c>
      <c r="BN130" s="46">
        <f t="shared" si="165"/>
        <v>2.1811273269390483</v>
      </c>
      <c r="BO130" s="46">
        <f t="shared" si="165"/>
        <v>-1.0006724811391052</v>
      </c>
      <c r="BP130" s="46">
        <f t="shared" si="165"/>
        <v>-7.1095928188000386</v>
      </c>
      <c r="BQ130" s="46">
        <f t="shared" si="92"/>
        <v>5.4260745088811859</v>
      </c>
      <c r="BR130" s="1">
        <v>86</v>
      </c>
      <c r="BS130" s="60">
        <f t="shared" si="122"/>
        <v>91.990102372978527</v>
      </c>
      <c r="BT130" s="60">
        <f t="shared" si="122"/>
        <v>78.710787454567679</v>
      </c>
      <c r="BU130" s="60">
        <f t="shared" si="122"/>
        <v>-40.399226685429383</v>
      </c>
      <c r="BV130" s="60">
        <f t="shared" si="120"/>
        <v>25.335690343243066</v>
      </c>
      <c r="BW130" s="60">
        <f t="shared" si="120"/>
        <v>35.269076006907014</v>
      </c>
      <c r="BX130" s="60">
        <f t="shared" si="120"/>
        <v>-21.386056893326881</v>
      </c>
      <c r="BY130" s="60">
        <f t="shared" si="120"/>
        <v>-0.54026845604933005</v>
      </c>
      <c r="BZ130" s="60">
        <f t="shared" si="120"/>
        <v>-9.5674528439213731</v>
      </c>
      <c r="CA130" s="60">
        <f t="shared" si="120"/>
        <v>-8.1198786856690752</v>
      </c>
      <c r="CB130" s="60">
        <f t="shared" si="79"/>
        <v>20.919513000018437</v>
      </c>
      <c r="CC130" s="60">
        <f t="shared" si="79"/>
        <v>-9.5975969487893256</v>
      </c>
      <c r="CD130" s="60">
        <f t="shared" si="79"/>
        <v>-68.189150427293839</v>
      </c>
      <c r="CE130" s="60">
        <f t="shared" si="79"/>
        <v>52.042278699478111</v>
      </c>
    </row>
    <row r="131" spans="1:83">
      <c r="A131" s="2">
        <v>44652</v>
      </c>
      <c r="B131" s="8">
        <f>'WA Sch. 1-2'!B132</f>
        <v>547.15</v>
      </c>
      <c r="C131" s="8">
        <f>'WA Sch. 1-2'!C132</f>
        <v>299373.1225</v>
      </c>
      <c r="D131" s="8">
        <f>'WA Sch. 1-2'!D132</f>
        <v>0.375</v>
      </c>
      <c r="E131" s="8">
        <f>'WA Sch. 1-2'!E132</f>
        <v>686.5</v>
      </c>
      <c r="F131" s="8">
        <f t="shared" si="156"/>
        <v>471282.25</v>
      </c>
      <c r="G131" s="8">
        <f>'WA Sch. 1-2'!G132</f>
        <v>0</v>
      </c>
      <c r="H131" s="8">
        <f t="shared" si="157"/>
        <v>-139.35000000000002</v>
      </c>
      <c r="I131" s="8">
        <f t="shared" si="158"/>
        <v>-171909.1275</v>
      </c>
      <c r="J131" s="8">
        <f t="shared" si="159"/>
        <v>0.375</v>
      </c>
      <c r="K131" s="9">
        <v>90158</v>
      </c>
      <c r="L131" s="9">
        <v>6674361.2917499999</v>
      </c>
      <c r="M131" s="9">
        <v>-12386</v>
      </c>
      <c r="N131" s="9">
        <f t="shared" si="160"/>
        <v>6661975.2917499999</v>
      </c>
      <c r="O131" s="9">
        <f t="shared" si="161"/>
        <v>73.892225778633062</v>
      </c>
      <c r="P131" s="8">
        <f t="shared" si="162"/>
        <v>-13.409963653907164</v>
      </c>
      <c r="Q131" s="8">
        <f t="shared" si="163"/>
        <v>60.482262124725899</v>
      </c>
      <c r="R131" s="9">
        <f t="shared" si="164"/>
        <v>5452959.7886410374</v>
      </c>
      <c r="U131" s="38"/>
      <c r="V131" s="38"/>
      <c r="W131" s="38"/>
      <c r="X131" s="38"/>
      <c r="Y131" s="38"/>
      <c r="Z131" s="38"/>
      <c r="AA131" s="38"/>
      <c r="AB131" s="38"/>
      <c r="AC131" s="38"/>
      <c r="AD131" s="38"/>
      <c r="AE131" s="38"/>
      <c r="AF131" s="38"/>
      <c r="AG131" s="38"/>
      <c r="AH131" s="38"/>
      <c r="AI131" s="38"/>
      <c r="AJ131" s="38"/>
      <c r="AK131" s="38"/>
      <c r="AL131" s="38"/>
      <c r="AN131" s="17">
        <v>87</v>
      </c>
      <c r="AO131" s="17">
        <v>90.680904930615938</v>
      </c>
      <c r="AP131" s="17">
        <v>-0.2356496893674489</v>
      </c>
      <c r="AQ131" s="17">
        <v>-7.1624744470417584E-2</v>
      </c>
      <c r="AY131" s="1">
        <v>87</v>
      </c>
      <c r="AZ131" s="7">
        <f t="shared" si="135"/>
        <v>55</v>
      </c>
      <c r="BA131" s="52">
        <f t="shared" si="136"/>
        <v>0.45426195426195426</v>
      </c>
      <c r="BB131" s="52">
        <f t="shared" si="137"/>
        <v>-0.11490060124967313</v>
      </c>
      <c r="BC131" s="43"/>
      <c r="BD131" s="1">
        <v>87</v>
      </c>
      <c r="BE131" s="46">
        <f t="shared" si="139"/>
        <v>-0.2356496893674489</v>
      </c>
      <c r="BF131" s="46">
        <f t="shared" si="166"/>
        <v>9.5911470832731567</v>
      </c>
      <c r="BG131" s="46">
        <f t="shared" si="166"/>
        <v>8.2066083202747393</v>
      </c>
      <c r="BH131" s="46">
        <f t="shared" si="166"/>
        <v>-4.2121371233984064</v>
      </c>
      <c r="BI131" s="46">
        <f t="shared" si="166"/>
        <v>2.6415704110542322</v>
      </c>
      <c r="BJ131" s="46">
        <f t="shared" si="166"/>
        <v>3.6772531690621548</v>
      </c>
      <c r="BK131" s="46">
        <f t="shared" si="165"/>
        <v>-2.2297705068691585</v>
      </c>
      <c r="BL131" s="46">
        <f t="shared" si="165"/>
        <v>-5.6329910422418195E-2</v>
      </c>
      <c r="BM131" s="46">
        <f t="shared" si="165"/>
        <v>-0.99752957189100044</v>
      </c>
      <c r="BN131" s="46">
        <f t="shared" si="165"/>
        <v>-0.84660141432193825</v>
      </c>
      <c r="BO131" s="46">
        <f t="shared" si="165"/>
        <v>2.1811273269390483</v>
      </c>
      <c r="BP131" s="46">
        <f t="shared" si="165"/>
        <v>-1.0006724811391052</v>
      </c>
      <c r="BQ131" s="46">
        <f t="shared" si="92"/>
        <v>-7.1095928188000386</v>
      </c>
      <c r="BR131" s="1">
        <v>87</v>
      </c>
      <c r="BS131" s="60">
        <f t="shared" si="122"/>
        <v>5.5530776098990764E-2</v>
      </c>
      <c r="BT131" s="60">
        <f t="shared" si="122"/>
        <v>-2.2601508308511424</v>
      </c>
      <c r="BU131" s="60">
        <f t="shared" si="122"/>
        <v>-1.9338847014333278</v>
      </c>
      <c r="BV131" s="60">
        <f t="shared" si="120"/>
        <v>0.99258880470208144</v>
      </c>
      <c r="BW131" s="60">
        <f t="shared" si="120"/>
        <v>-0.6224852468072537</v>
      </c>
      <c r="BX131" s="60">
        <f t="shared" si="120"/>
        <v>-0.86654356701507773</v>
      </c>
      <c r="BY131" s="60">
        <f t="shared" si="120"/>
        <v>0.52544472730449798</v>
      </c>
      <c r="BZ131" s="60">
        <f t="shared" si="120"/>
        <v>1.3274125893148735E-2</v>
      </c>
      <c r="CA131" s="60">
        <f t="shared" si="120"/>
        <v>0.23506753375099937</v>
      </c>
      <c r="CB131" s="60">
        <f t="shared" si="79"/>
        <v>0.1995013603030435</v>
      </c>
      <c r="CC131" s="60">
        <f t="shared" si="79"/>
        <v>-0.51398197706410531</v>
      </c>
      <c r="CD131" s="60">
        <f t="shared" si="79"/>
        <v>0.23580815933902544</v>
      </c>
      <c r="CE131" s="60">
        <f t="shared" si="79"/>
        <v>1.6753733392795176</v>
      </c>
    </row>
    <row r="132" spans="1:83">
      <c r="A132" s="2">
        <v>44682</v>
      </c>
      <c r="B132" s="8">
        <f>'WA Sch. 1-2'!B133</f>
        <v>290.02499999999998</v>
      </c>
      <c r="C132" s="8">
        <f>'WA Sch. 1-2'!C133</f>
        <v>84114.500624999986</v>
      </c>
      <c r="D132" s="8">
        <f>'WA Sch. 1-2'!D133</f>
        <v>14.95</v>
      </c>
      <c r="E132" s="8">
        <f>'WA Sch. 1-2'!E133</f>
        <v>430.5</v>
      </c>
      <c r="F132" s="8">
        <f t="shared" si="156"/>
        <v>185330.25</v>
      </c>
      <c r="G132" s="8">
        <f>'WA Sch. 1-2'!G133</f>
        <v>0</v>
      </c>
      <c r="H132" s="8">
        <f t="shared" si="157"/>
        <v>-140.47500000000002</v>
      </c>
      <c r="I132" s="8">
        <f t="shared" si="158"/>
        <v>-101215.74937500001</v>
      </c>
      <c r="J132" s="8">
        <f t="shared" si="159"/>
        <v>14.95</v>
      </c>
      <c r="K132" s="9">
        <v>90889</v>
      </c>
      <c r="L132" s="9">
        <v>5132772.8931700001</v>
      </c>
      <c r="M132" s="9">
        <v>-1131155</v>
      </c>
      <c r="N132" s="9">
        <f t="shared" si="160"/>
        <v>4001617.8931700001</v>
      </c>
      <c r="O132" s="9">
        <f t="shared" si="161"/>
        <v>44.027526908316737</v>
      </c>
      <c r="P132" s="8">
        <f t="shared" si="162"/>
        <v>-12.292028123482277</v>
      </c>
      <c r="Q132" s="8">
        <f t="shared" si="163"/>
        <v>31.735498784834462</v>
      </c>
      <c r="R132" s="9">
        <f t="shared" si="164"/>
        <v>2884407.7490548193</v>
      </c>
      <c r="U132" s="38"/>
      <c r="V132" s="38"/>
      <c r="W132" s="38"/>
      <c r="X132" s="38"/>
      <c r="Y132" s="38"/>
      <c r="Z132" s="38"/>
      <c r="AA132" s="38"/>
      <c r="AB132" s="38"/>
      <c r="AC132" s="38"/>
      <c r="AD132" s="38"/>
      <c r="AE132" s="38"/>
      <c r="AF132" s="38"/>
      <c r="AG132" s="38"/>
      <c r="AH132" s="38"/>
      <c r="AI132" s="38"/>
      <c r="AJ132" s="38"/>
      <c r="AK132" s="38"/>
      <c r="AL132" s="38"/>
      <c r="AN132" s="17">
        <v>88</v>
      </c>
      <c r="AO132" s="17">
        <v>55.628960410754594</v>
      </c>
      <c r="AP132" s="17">
        <v>2.7621966284139035</v>
      </c>
      <c r="AQ132" s="17">
        <v>0.83955819427667522</v>
      </c>
      <c r="AY132" s="1">
        <v>88</v>
      </c>
      <c r="AZ132" s="7">
        <f t="shared" si="135"/>
        <v>103</v>
      </c>
      <c r="BA132" s="52">
        <f t="shared" si="136"/>
        <v>0.85343035343035345</v>
      </c>
      <c r="BB132" s="52">
        <f t="shared" si="137"/>
        <v>1.0512597817977336</v>
      </c>
      <c r="BC132" s="43"/>
      <c r="BD132" s="1">
        <v>88</v>
      </c>
      <c r="BE132" s="46">
        <f t="shared" si="139"/>
        <v>2.7621966284139035</v>
      </c>
      <c r="BF132" s="46">
        <f t="shared" si="166"/>
        <v>-0.2356496893674489</v>
      </c>
      <c r="BG132" s="46">
        <f t="shared" si="166"/>
        <v>9.5911470832731567</v>
      </c>
      <c r="BH132" s="46">
        <f t="shared" si="166"/>
        <v>8.2066083202747393</v>
      </c>
      <c r="BI132" s="46">
        <f t="shared" si="166"/>
        <v>-4.2121371233984064</v>
      </c>
      <c r="BJ132" s="46">
        <f t="shared" si="166"/>
        <v>2.6415704110542322</v>
      </c>
      <c r="BK132" s="46">
        <f t="shared" si="165"/>
        <v>3.6772531690621548</v>
      </c>
      <c r="BL132" s="46">
        <f t="shared" si="165"/>
        <v>-2.2297705068691585</v>
      </c>
      <c r="BM132" s="46">
        <f t="shared" si="165"/>
        <v>-5.6329910422418195E-2</v>
      </c>
      <c r="BN132" s="46">
        <f t="shared" si="165"/>
        <v>-0.99752957189100044</v>
      </c>
      <c r="BO132" s="46">
        <f t="shared" si="165"/>
        <v>-0.84660141432193825</v>
      </c>
      <c r="BP132" s="46">
        <f t="shared" si="165"/>
        <v>2.1811273269390483</v>
      </c>
      <c r="BQ132" s="46">
        <f t="shared" si="92"/>
        <v>-1.0006724811391052</v>
      </c>
      <c r="BR132" s="1">
        <v>88</v>
      </c>
      <c r="BS132" s="60">
        <f t="shared" si="122"/>
        <v>7.6297302140209515</v>
      </c>
      <c r="BT132" s="60">
        <f t="shared" si="122"/>
        <v>-0.65091077745763459</v>
      </c>
      <c r="BU132" s="60">
        <f t="shared" si="122"/>
        <v>26.492634136038546</v>
      </c>
      <c r="BV132" s="60">
        <f t="shared" si="120"/>
        <v>22.668265832976005</v>
      </c>
      <c r="BW132" s="60">
        <f t="shared" si="120"/>
        <v>-11.634750960668066</v>
      </c>
      <c r="BX132" s="60">
        <f t="shared" si="120"/>
        <v>7.2965368831317488</v>
      </c>
      <c r="BY132" s="60">
        <f t="shared" si="120"/>
        <v>10.157296305407611</v>
      </c>
      <c r="BZ132" s="60">
        <f t="shared" si="120"/>
        <v>-6.1590645762107679</v>
      </c>
      <c r="CA132" s="60">
        <f t="shared" si="120"/>
        <v>-0.1555942886477503</v>
      </c>
      <c r="CB132" s="60">
        <f t="shared" si="79"/>
        <v>-2.7553728202205443</v>
      </c>
      <c r="CC132" s="60">
        <f t="shared" si="79"/>
        <v>-2.3384795722505634</v>
      </c>
      <c r="CD132" s="60">
        <f t="shared" si="79"/>
        <v>6.0247025486123045</v>
      </c>
      <c r="CE132" s="60">
        <f t="shared" si="79"/>
        <v>-2.7640541535490701</v>
      </c>
    </row>
    <row r="133" spans="1:83" ht="15.75" thickBot="1">
      <c r="A133" s="2">
        <v>44713</v>
      </c>
      <c r="B133" s="84">
        <f>'WA Sch. 1-2'!B134</f>
        <v>126.95</v>
      </c>
      <c r="C133" s="84">
        <f>'WA Sch. 1-2'!C134</f>
        <v>16116.302500000002</v>
      </c>
      <c r="D133" s="84">
        <f>'WA Sch. 1-2'!D134</f>
        <v>68</v>
      </c>
      <c r="E133" s="84">
        <f>'WA Sch. 1-2'!E134</f>
        <v>129</v>
      </c>
      <c r="F133" s="84">
        <f t="shared" si="156"/>
        <v>16641</v>
      </c>
      <c r="G133" s="84">
        <f>'WA Sch. 1-2'!G134</f>
        <v>35.5</v>
      </c>
      <c r="H133" s="84">
        <f t="shared" si="157"/>
        <v>-2.0499999999999972</v>
      </c>
      <c r="I133" s="84">
        <f t="shared" si="158"/>
        <v>-524.6974999999984</v>
      </c>
      <c r="J133" s="84">
        <f t="shared" si="159"/>
        <v>32.5</v>
      </c>
      <c r="K133" s="86">
        <v>91034</v>
      </c>
      <c r="L133" s="86">
        <v>2818421.4713399997</v>
      </c>
      <c r="M133" s="86">
        <v>-969994</v>
      </c>
      <c r="N133" s="86">
        <f t="shared" si="160"/>
        <v>1848427.4713399997</v>
      </c>
      <c r="O133" s="86">
        <f t="shared" si="161"/>
        <v>20.304803384889158</v>
      </c>
      <c r="P133" s="84">
        <f t="shared" si="162"/>
        <v>-0.16318057711479347</v>
      </c>
      <c r="Q133" s="84">
        <f t="shared" si="163"/>
        <v>20.141622807774365</v>
      </c>
      <c r="R133" s="86">
        <f t="shared" si="164"/>
        <v>1833572.4906829316</v>
      </c>
      <c r="U133" s="38"/>
      <c r="V133" s="38"/>
      <c r="W133" s="38"/>
      <c r="X133" s="38"/>
      <c r="Y133" s="38"/>
      <c r="Z133" s="38"/>
      <c r="AA133" s="38"/>
      <c r="AB133" s="38"/>
      <c r="AC133" s="38"/>
      <c r="AD133" s="38"/>
      <c r="AE133" s="38"/>
      <c r="AF133" s="38"/>
      <c r="AG133" s="38"/>
      <c r="AH133" s="38"/>
      <c r="AI133" s="38"/>
      <c r="AJ133" s="38"/>
      <c r="AK133" s="38"/>
      <c r="AL133" s="38"/>
      <c r="AN133" s="17">
        <v>89</v>
      </c>
      <c r="AO133" s="17">
        <v>33.448221307526097</v>
      </c>
      <c r="AP133" s="17">
        <v>-1.3290342230034611</v>
      </c>
      <c r="AQ133" s="17">
        <v>-0.40395443283029442</v>
      </c>
      <c r="AY133" s="1">
        <v>89</v>
      </c>
      <c r="AZ133" s="7">
        <f t="shared" si="135"/>
        <v>36</v>
      </c>
      <c r="BA133" s="52">
        <f t="shared" si="136"/>
        <v>0.29625779625779625</v>
      </c>
      <c r="BB133" s="52">
        <f t="shared" si="137"/>
        <v>-0.53519417688850079</v>
      </c>
      <c r="BC133" s="43"/>
      <c r="BD133" s="1">
        <v>89</v>
      </c>
      <c r="BE133" s="46">
        <f t="shared" si="139"/>
        <v>-1.3290342230034611</v>
      </c>
      <c r="BF133" s="46">
        <f t="shared" si="166"/>
        <v>2.7621966284139035</v>
      </c>
      <c r="BG133" s="46">
        <f t="shared" si="166"/>
        <v>-0.2356496893674489</v>
      </c>
      <c r="BH133" s="46">
        <f t="shared" si="166"/>
        <v>9.5911470832731567</v>
      </c>
      <c r="BI133" s="46">
        <f t="shared" si="166"/>
        <v>8.2066083202747393</v>
      </c>
      <c r="BJ133" s="46">
        <f t="shared" si="166"/>
        <v>-4.2121371233984064</v>
      </c>
      <c r="BK133" s="46">
        <f t="shared" si="165"/>
        <v>2.6415704110542322</v>
      </c>
      <c r="BL133" s="46">
        <f t="shared" si="165"/>
        <v>3.6772531690621548</v>
      </c>
      <c r="BM133" s="46">
        <f t="shared" si="165"/>
        <v>-2.2297705068691585</v>
      </c>
      <c r="BN133" s="46">
        <f t="shared" si="165"/>
        <v>-5.6329910422418195E-2</v>
      </c>
      <c r="BO133" s="46">
        <f t="shared" si="165"/>
        <v>-0.99752957189100044</v>
      </c>
      <c r="BP133" s="46">
        <f t="shared" si="165"/>
        <v>-0.84660141432193825</v>
      </c>
      <c r="BQ133" s="46">
        <f t="shared" si="92"/>
        <v>2.1811273269390483</v>
      </c>
      <c r="BR133" s="1">
        <v>89</v>
      </c>
      <c r="BS133" s="60">
        <f t="shared" si="122"/>
        <v>1.7663319659145014</v>
      </c>
      <c r="BT133" s="60">
        <f t="shared" si="122"/>
        <v>-3.6710538498268992</v>
      </c>
      <c r="BU133" s="60">
        <f t="shared" si="122"/>
        <v>0.31318650180952623</v>
      </c>
      <c r="BV133" s="60">
        <f t="shared" si="120"/>
        <v>-12.746962711530124</v>
      </c>
      <c r="BW133" s="60">
        <f t="shared" si="120"/>
        <v>-10.906863312430303</v>
      </c>
      <c r="BX133" s="60">
        <f t="shared" si="120"/>
        <v>5.5980743889800175</v>
      </c>
      <c r="BY133" s="60">
        <f t="shared" si="120"/>
        <v>-3.5107374787644381</v>
      </c>
      <c r="BZ133" s="60">
        <f t="shared" si="120"/>
        <v>-4.8871953083316129</v>
      </c>
      <c r="CA133" s="60">
        <f t="shared" si="120"/>
        <v>2.9634413130730035</v>
      </c>
      <c r="CB133" s="60">
        <f t="shared" si="79"/>
        <v>7.4864378730158984E-2</v>
      </c>
      <c r="CC133" s="60">
        <f t="shared" si="79"/>
        <v>1.3257509395012079</v>
      </c>
      <c r="CD133" s="60">
        <f t="shared" si="79"/>
        <v>1.1251622528770604</v>
      </c>
      <c r="CE133" s="60">
        <f t="shared" si="79"/>
        <v>-2.8987928622300818</v>
      </c>
    </row>
    <row r="134" spans="1:83">
      <c r="A134" s="92">
        <v>44743</v>
      </c>
      <c r="B134" s="93">
        <f>'WA Sch. 1-2'!B135</f>
        <v>14.1</v>
      </c>
      <c r="C134" s="93">
        <f>'WA Sch. 1-2'!C135</f>
        <v>198.81</v>
      </c>
      <c r="D134" s="93">
        <f>'WA Sch. 1-2'!D135</f>
        <v>240.05</v>
      </c>
      <c r="E134" s="93">
        <f>'WA Sch. 1-2'!E135</f>
        <v>6</v>
      </c>
      <c r="F134" s="93">
        <f t="shared" ref="F134:F139" si="167">E134^2</f>
        <v>36</v>
      </c>
      <c r="G134" s="93">
        <f>'WA Sch. 1-2'!G135</f>
        <v>287.5</v>
      </c>
      <c r="H134" s="93">
        <f t="shared" ref="H134:H139" si="168">B134-E134</f>
        <v>8.1</v>
      </c>
      <c r="I134" s="93">
        <f t="shared" ref="I134:I139" si="169">C134-F134</f>
        <v>162.81</v>
      </c>
      <c r="J134" s="93">
        <f t="shared" ref="J134:J139" si="170">D134-G134</f>
        <v>-47.449999999999989</v>
      </c>
      <c r="K134" s="81">
        <v>90773</v>
      </c>
      <c r="L134" s="95">
        <v>1461196.1473099999</v>
      </c>
      <c r="M134" s="96">
        <v>-263335</v>
      </c>
      <c r="N134" s="95">
        <f t="shared" ref="N134:N145" si="171">L134+M134</f>
        <v>1197861.1473099999</v>
      </c>
      <c r="O134" s="95">
        <f t="shared" ref="O134:O139" si="172">N134/K134</f>
        <v>13.196227372787062</v>
      </c>
      <c r="P134" s="93">
        <f t="shared" ref="P134:P139" si="173">$B$3*H134+$B$4*I134</f>
        <v>0.61226411333677633</v>
      </c>
      <c r="Q134" s="93">
        <f t="shared" ref="Q134:Q139" si="174">P134+O134</f>
        <v>13.808491486123838</v>
      </c>
      <c r="R134" s="97">
        <f t="shared" ref="R134:R139" si="175">Q134*K134</f>
        <v>1253438.1976699191</v>
      </c>
      <c r="S134" s="108">
        <f>P134*K134</f>
        <v>55577.050359919194</v>
      </c>
      <c r="U134" s="38"/>
      <c r="V134" s="38"/>
      <c r="W134" s="38"/>
      <c r="X134" s="38"/>
      <c r="Y134" s="38"/>
      <c r="Z134" s="38"/>
      <c r="AA134" s="38"/>
      <c r="AB134" s="38"/>
      <c r="AC134" s="38"/>
      <c r="AD134" s="38"/>
      <c r="AE134" s="38"/>
      <c r="AF134" s="38"/>
      <c r="AG134" s="38"/>
      <c r="AH134" s="38"/>
      <c r="AI134" s="38"/>
      <c r="AJ134" s="38"/>
      <c r="AK134" s="38"/>
      <c r="AL134" s="38"/>
      <c r="AN134" s="17">
        <v>90</v>
      </c>
      <c r="AO134" s="17">
        <v>22.180441401816505</v>
      </c>
      <c r="AP134" s="17">
        <v>-1.8580593218924228</v>
      </c>
      <c r="AQ134" s="17">
        <v>-0.56474941468692375</v>
      </c>
      <c r="AY134" s="1">
        <v>90</v>
      </c>
      <c r="AZ134" s="7">
        <f t="shared" si="135"/>
        <v>28</v>
      </c>
      <c r="BA134" s="52">
        <f t="shared" si="136"/>
        <v>0.22972972972972974</v>
      </c>
      <c r="BB134" s="52">
        <f t="shared" si="137"/>
        <v>-0.73973721941388981</v>
      </c>
      <c r="BC134" s="43"/>
      <c r="BD134" s="1">
        <v>90</v>
      </c>
      <c r="BE134" s="46">
        <f t="shared" si="139"/>
        <v>-1.8580593218924228</v>
      </c>
      <c r="BF134" s="46">
        <f t="shared" si="166"/>
        <v>-1.3290342230034611</v>
      </c>
      <c r="BG134" s="46">
        <f t="shared" si="166"/>
        <v>2.7621966284139035</v>
      </c>
      <c r="BH134" s="46">
        <f t="shared" si="166"/>
        <v>-0.2356496893674489</v>
      </c>
      <c r="BI134" s="46">
        <f t="shared" si="166"/>
        <v>9.5911470832731567</v>
      </c>
      <c r="BJ134" s="46">
        <f t="shared" si="166"/>
        <v>8.2066083202747393</v>
      </c>
      <c r="BK134" s="46">
        <f t="shared" si="165"/>
        <v>-4.2121371233984064</v>
      </c>
      <c r="BL134" s="46">
        <f t="shared" si="165"/>
        <v>2.6415704110542322</v>
      </c>
      <c r="BM134" s="46">
        <f t="shared" si="165"/>
        <v>3.6772531690621548</v>
      </c>
      <c r="BN134" s="46">
        <f t="shared" si="165"/>
        <v>-2.2297705068691585</v>
      </c>
      <c r="BO134" s="46">
        <f t="shared" si="165"/>
        <v>-5.6329910422418195E-2</v>
      </c>
      <c r="BP134" s="46">
        <f t="shared" si="165"/>
        <v>-0.99752957189100044</v>
      </c>
      <c r="BQ134" s="46">
        <f t="shared" si="92"/>
        <v>-0.84660141432193825</v>
      </c>
      <c r="BR134" s="1">
        <v>90</v>
      </c>
      <c r="BS134" s="60">
        <f t="shared" si="122"/>
        <v>3.4523844436714533</v>
      </c>
      <c r="BT134" s="60">
        <f t="shared" si="122"/>
        <v>2.4694244271657393</v>
      </c>
      <c r="BU134" s="60">
        <f t="shared" si="122"/>
        <v>-5.132325194324304</v>
      </c>
      <c r="BV134" s="60">
        <f t="shared" si="120"/>
        <v>0.43785110203031152</v>
      </c>
      <c r="BW134" s="60">
        <f t="shared" si="120"/>
        <v>-17.820920245717264</v>
      </c>
      <c r="BX134" s="60">
        <f t="shared" si="120"/>
        <v>-15.248365090606606</v>
      </c>
      <c r="BY134" s="60">
        <f t="shared" si="120"/>
        <v>7.826400647219744</v>
      </c>
      <c r="BZ134" s="60">
        <f t="shared" si="120"/>
        <v>-4.9081945266945413</v>
      </c>
      <c r="CA134" s="60">
        <f t="shared" si="120"/>
        <v>-6.8325545297344501</v>
      </c>
      <c r="CB134" s="60">
        <f t="shared" si="120"/>
        <v>4.1430458759691682</v>
      </c>
      <c r="CC134" s="60">
        <f t="shared" si="120"/>
        <v>0.10466431516180263</v>
      </c>
      <c r="CD134" s="60">
        <f t="shared" si="120"/>
        <v>1.8534691199155255</v>
      </c>
      <c r="CE134" s="60">
        <f t="shared" si="120"/>
        <v>1.5730356498082763</v>
      </c>
    </row>
    <row r="135" spans="1:83">
      <c r="A135" s="98">
        <v>44774</v>
      </c>
      <c r="B135" s="8">
        <f>'WA Sch. 1-2'!B136</f>
        <v>19.350000000000001</v>
      </c>
      <c r="C135" s="8">
        <f>'WA Sch. 1-2'!C136</f>
        <v>374.42250000000007</v>
      </c>
      <c r="D135" s="8">
        <f>'WA Sch. 1-2'!D136</f>
        <v>204.95</v>
      </c>
      <c r="E135" s="8">
        <f>'WA Sch. 1-2'!E136</f>
        <v>3</v>
      </c>
      <c r="F135" s="8">
        <f t="shared" si="167"/>
        <v>9</v>
      </c>
      <c r="G135" s="8">
        <f>'WA Sch. 1-2'!G136</f>
        <v>345.5</v>
      </c>
      <c r="H135" s="8">
        <f t="shared" si="168"/>
        <v>16.350000000000001</v>
      </c>
      <c r="I135" s="8">
        <f t="shared" si="169"/>
        <v>365.42250000000007</v>
      </c>
      <c r="J135" s="8">
        <f t="shared" si="170"/>
        <v>-140.55000000000001</v>
      </c>
      <c r="K135" s="82">
        <v>91220</v>
      </c>
      <c r="L135" s="9">
        <v>1069850.8267000001</v>
      </c>
      <c r="M135" s="78">
        <v>-49272</v>
      </c>
      <c r="N135" s="9">
        <f t="shared" si="171"/>
        <v>1020578.8267000001</v>
      </c>
      <c r="O135" s="9">
        <f t="shared" si="172"/>
        <v>11.188103778776584</v>
      </c>
      <c r="P135" s="8">
        <f t="shared" si="173"/>
        <v>1.2364922548600166</v>
      </c>
      <c r="Q135" s="8">
        <f t="shared" si="174"/>
        <v>12.4245960336366</v>
      </c>
      <c r="R135" s="99">
        <f t="shared" si="175"/>
        <v>1133371.6501883308</v>
      </c>
      <c r="S135" s="109">
        <f t="shared" ref="S135:S145" si="176">P135*K135</f>
        <v>112792.82348833072</v>
      </c>
      <c r="U135" s="38"/>
      <c r="V135" s="38"/>
      <c r="W135" s="38"/>
      <c r="X135" s="38"/>
      <c r="Y135" s="38"/>
      <c r="Z135" s="38"/>
      <c r="AA135" s="38"/>
      <c r="AB135" s="38"/>
      <c r="AC135" s="38"/>
      <c r="AD135" s="38"/>
      <c r="AE135" s="38"/>
      <c r="AF135" s="38"/>
      <c r="AG135" s="38"/>
      <c r="AH135" s="38"/>
      <c r="AI135" s="38"/>
      <c r="AJ135" s="38"/>
      <c r="AK135" s="38"/>
      <c r="AL135" s="38"/>
      <c r="AN135" s="17">
        <v>91</v>
      </c>
      <c r="AO135" s="17">
        <v>16.041509268844433</v>
      </c>
      <c r="AP135" s="17">
        <v>0.11952348325884188</v>
      </c>
      <c r="AQ135" s="17">
        <v>3.6328666375960529E-2</v>
      </c>
      <c r="AY135" s="1">
        <v>91</v>
      </c>
      <c r="AZ135" s="7">
        <f t="shared" si="135"/>
        <v>64</v>
      </c>
      <c r="BA135" s="52">
        <f t="shared" si="136"/>
        <v>0.52910602910602911</v>
      </c>
      <c r="BB135" s="52">
        <f t="shared" si="137"/>
        <v>7.3022840689146426E-2</v>
      </c>
      <c r="BC135" s="43"/>
      <c r="BD135" s="1">
        <v>91</v>
      </c>
      <c r="BE135" s="46">
        <f t="shared" si="139"/>
        <v>0.11952348325884188</v>
      </c>
      <c r="BF135" s="46">
        <f t="shared" si="166"/>
        <v>-1.8580593218924228</v>
      </c>
      <c r="BG135" s="46">
        <f t="shared" si="166"/>
        <v>-1.3290342230034611</v>
      </c>
      <c r="BH135" s="46">
        <f t="shared" si="166"/>
        <v>2.7621966284139035</v>
      </c>
      <c r="BI135" s="46">
        <f t="shared" si="166"/>
        <v>-0.2356496893674489</v>
      </c>
      <c r="BJ135" s="46">
        <f t="shared" si="166"/>
        <v>9.5911470832731567</v>
      </c>
      <c r="BK135" s="46">
        <f t="shared" si="165"/>
        <v>8.2066083202747393</v>
      </c>
      <c r="BL135" s="46">
        <f t="shared" si="165"/>
        <v>-4.2121371233984064</v>
      </c>
      <c r="BM135" s="46">
        <f t="shared" si="165"/>
        <v>2.6415704110542322</v>
      </c>
      <c r="BN135" s="46">
        <f t="shared" si="165"/>
        <v>3.6772531690621548</v>
      </c>
      <c r="BO135" s="46">
        <f t="shared" si="165"/>
        <v>-2.2297705068691585</v>
      </c>
      <c r="BP135" s="46">
        <f t="shared" si="165"/>
        <v>-5.6329910422418195E-2</v>
      </c>
      <c r="BQ135" s="46">
        <f t="shared" si="92"/>
        <v>-0.99752957189100044</v>
      </c>
      <c r="BR135" s="1">
        <v>91</v>
      </c>
      <c r="BS135" s="60">
        <f t="shared" si="122"/>
        <v>1.4285863050318743E-2</v>
      </c>
      <c r="BT135" s="60">
        <f t="shared" si="122"/>
        <v>-0.22208172225408654</v>
      </c>
      <c r="BU135" s="60">
        <f t="shared" si="122"/>
        <v>-0.15885079970354207</v>
      </c>
      <c r="BV135" s="60">
        <f t="shared" si="120"/>
        <v>0.33014736247376325</v>
      </c>
      <c r="BW135" s="60">
        <f t="shared" si="120"/>
        <v>-2.8165671702057724E-2</v>
      </c>
      <c r="BX135" s="60">
        <f t="shared" si="120"/>
        <v>1.1463673078403678</v>
      </c>
      <c r="BY135" s="60">
        <f t="shared" si="120"/>
        <v>0.98088241217995464</v>
      </c>
      <c r="BZ135" s="60">
        <f t="shared" si="120"/>
        <v>-0.50344930095232032</v>
      </c>
      <c r="CA135" s="60">
        <f t="shared" si="120"/>
        <v>0.31572969680260116</v>
      </c>
      <c r="CB135" s="60">
        <f t="shared" si="120"/>
        <v>0.43951810759079801</v>
      </c>
      <c r="CC135" s="60">
        <f t="shared" si="120"/>
        <v>-0.26650993784876542</v>
      </c>
      <c r="CD135" s="60">
        <f t="shared" si="120"/>
        <v>-6.7327471053480557E-3</v>
      </c>
      <c r="CE135" s="60">
        <f t="shared" si="120"/>
        <v>-0.11922820908608464</v>
      </c>
    </row>
    <row r="136" spans="1:83">
      <c r="A136" s="98">
        <v>44805</v>
      </c>
      <c r="B136" s="8">
        <f>'WA Sch. 1-2'!B137</f>
        <v>152.32499999999999</v>
      </c>
      <c r="C136" s="8">
        <f>'WA Sch. 1-2'!C137</f>
        <v>23202.905624999996</v>
      </c>
      <c r="D136" s="8">
        <f>'WA Sch. 1-2'!D137</f>
        <v>43.875</v>
      </c>
      <c r="E136" s="8">
        <f>'WA Sch. 1-2'!E137</f>
        <v>62.5</v>
      </c>
      <c r="F136" s="8">
        <f t="shared" si="167"/>
        <v>3906.25</v>
      </c>
      <c r="G136" s="8">
        <f>'WA Sch. 1-2'!G137</f>
        <v>77.5</v>
      </c>
      <c r="H136" s="8">
        <f t="shared" si="168"/>
        <v>89.824999999999989</v>
      </c>
      <c r="I136" s="8">
        <f t="shared" si="169"/>
        <v>19296.655624999996</v>
      </c>
      <c r="J136" s="8">
        <f t="shared" si="170"/>
        <v>-33.625</v>
      </c>
      <c r="K136" s="82">
        <v>91193</v>
      </c>
      <c r="L136" s="9">
        <v>1079061.5888900002</v>
      </c>
      <c r="M136" s="78">
        <v>168005</v>
      </c>
      <c r="N136" s="9">
        <f t="shared" si="171"/>
        <v>1247066.5888900002</v>
      </c>
      <c r="O136" s="9">
        <f t="shared" si="172"/>
        <v>13.675025373548412</v>
      </c>
      <c r="P136" s="8">
        <f t="shared" si="173"/>
        <v>7.0872545746122766</v>
      </c>
      <c r="Q136" s="8">
        <f t="shared" si="174"/>
        <v>20.762279948160689</v>
      </c>
      <c r="R136" s="99">
        <f t="shared" si="175"/>
        <v>1893374.5953126177</v>
      </c>
      <c r="S136" s="109">
        <f t="shared" si="176"/>
        <v>646308.00642261736</v>
      </c>
      <c r="U136" s="38"/>
      <c r="V136" s="38"/>
      <c r="W136" s="38"/>
      <c r="X136" s="38"/>
      <c r="Y136" s="38"/>
      <c r="Z136" s="38"/>
      <c r="AA136" s="38"/>
      <c r="AB136" s="38"/>
      <c r="AC136" s="38"/>
      <c r="AD136" s="38"/>
      <c r="AE136" s="38"/>
      <c r="AF136" s="38"/>
      <c r="AG136" s="38"/>
      <c r="AH136" s="38"/>
      <c r="AI136" s="38"/>
      <c r="AJ136" s="38"/>
      <c r="AK136" s="38"/>
      <c r="AL136" s="38"/>
      <c r="AN136" s="17">
        <v>92</v>
      </c>
      <c r="AO136" s="17">
        <v>14.041713649960188</v>
      </c>
      <c r="AP136" s="17">
        <v>-1.3924943268491337</v>
      </c>
      <c r="AQ136" s="17">
        <v>-0.42324286785523924</v>
      </c>
      <c r="AY136" s="1">
        <v>92</v>
      </c>
      <c r="AZ136" s="7">
        <f t="shared" si="135"/>
        <v>35</v>
      </c>
      <c r="BA136" s="52">
        <f t="shared" si="136"/>
        <v>0.28794178794178793</v>
      </c>
      <c r="BB136" s="52">
        <f t="shared" si="137"/>
        <v>-0.55940759981342003</v>
      </c>
      <c r="BC136" s="43"/>
      <c r="BD136" s="1">
        <v>92</v>
      </c>
      <c r="BE136" s="46">
        <f t="shared" si="139"/>
        <v>-1.3924943268491337</v>
      </c>
      <c r="BF136" s="46">
        <f t="shared" si="166"/>
        <v>0.11952348325884188</v>
      </c>
      <c r="BG136" s="46">
        <f t="shared" si="166"/>
        <v>-1.8580593218924228</v>
      </c>
      <c r="BH136" s="46">
        <f t="shared" si="166"/>
        <v>-1.3290342230034611</v>
      </c>
      <c r="BI136" s="46">
        <f t="shared" si="166"/>
        <v>2.7621966284139035</v>
      </c>
      <c r="BJ136" s="46">
        <f t="shared" si="166"/>
        <v>-0.2356496893674489</v>
      </c>
      <c r="BK136" s="46">
        <f t="shared" si="165"/>
        <v>9.5911470832731567</v>
      </c>
      <c r="BL136" s="46">
        <f t="shared" si="165"/>
        <v>8.2066083202747393</v>
      </c>
      <c r="BM136" s="46">
        <f t="shared" si="165"/>
        <v>-4.2121371233984064</v>
      </c>
      <c r="BN136" s="46">
        <f t="shared" si="165"/>
        <v>2.6415704110542322</v>
      </c>
      <c r="BO136" s="46">
        <f t="shared" si="165"/>
        <v>3.6772531690621548</v>
      </c>
      <c r="BP136" s="46">
        <f t="shared" si="165"/>
        <v>-2.2297705068691585</v>
      </c>
      <c r="BQ136" s="46">
        <f t="shared" si="92"/>
        <v>-5.6329910422418195E-2</v>
      </c>
      <c r="BR136" s="1">
        <v>92</v>
      </c>
      <c r="BS136" s="60">
        <f t="shared" si="122"/>
        <v>1.9390404503071139</v>
      </c>
      <c r="BT136" s="60">
        <f t="shared" si="122"/>
        <v>-0.16643577236314258</v>
      </c>
      <c r="BU136" s="60">
        <f t="shared" si="122"/>
        <v>2.5873370646844545</v>
      </c>
      <c r="BV136" s="60">
        <f t="shared" si="120"/>
        <v>1.850672615720756</v>
      </c>
      <c r="BW136" s="60">
        <f t="shared" si="120"/>
        <v>-3.84634313470821</v>
      </c>
      <c r="BX136" s="60">
        <f t="shared" si="120"/>
        <v>0.32814085556798711</v>
      </c>
      <c r="BY136" s="60">
        <f t="shared" si="120"/>
        <v>-13.355617901433757</v>
      </c>
      <c r="BZ136" s="60">
        <f t="shared" si="120"/>
        <v>-11.427655528655697</v>
      </c>
      <c r="CA136" s="60">
        <f t="shared" si="120"/>
        <v>5.8653770482430954</v>
      </c>
      <c r="CB136" s="60">
        <f t="shared" si="120"/>
        <v>-3.6783718113655932</v>
      </c>
      <c r="CC136" s="60">
        <f t="shared" si="120"/>
        <v>-5.1205541763071238</v>
      </c>
      <c r="CD136" s="60">
        <f t="shared" si="120"/>
        <v>3.1049427809909407</v>
      </c>
      <c r="CE136" s="60">
        <f t="shared" si="120"/>
        <v>7.8439080695185182E-2</v>
      </c>
    </row>
    <row r="137" spans="1:83">
      <c r="A137" s="98">
        <v>44835</v>
      </c>
      <c r="B137" s="8">
        <f>'WA Sch. 1-2'!B138</f>
        <v>510.4</v>
      </c>
      <c r="C137" s="8">
        <f>'WA Sch. 1-2'!C138</f>
        <v>260508.15999999997</v>
      </c>
      <c r="D137" s="8">
        <f>'WA Sch. 1-2'!D138</f>
        <v>0.65</v>
      </c>
      <c r="E137" s="8">
        <f>'WA Sch. 1-2'!E138</f>
        <v>308.5</v>
      </c>
      <c r="F137" s="8">
        <f t="shared" si="167"/>
        <v>95172.25</v>
      </c>
      <c r="G137" s="8">
        <f>'WA Sch. 1-2'!G138</f>
        <v>0.5</v>
      </c>
      <c r="H137" s="8">
        <f t="shared" si="168"/>
        <v>201.89999999999998</v>
      </c>
      <c r="I137" s="8">
        <f t="shared" si="169"/>
        <v>165335.90999999997</v>
      </c>
      <c r="J137" s="8">
        <f t="shared" si="170"/>
        <v>0.15000000000000002</v>
      </c>
      <c r="K137" s="82">
        <v>91480</v>
      </c>
      <c r="L137" s="9">
        <v>1893414.21533</v>
      </c>
      <c r="M137" s="78">
        <v>1587871</v>
      </c>
      <c r="N137" s="9">
        <f t="shared" si="171"/>
        <v>3481285.21533</v>
      </c>
      <c r="O137" s="9">
        <f t="shared" si="172"/>
        <v>38.055151020223001</v>
      </c>
      <c r="P137" s="8">
        <f t="shared" si="173"/>
        <v>18.00479653704269</v>
      </c>
      <c r="Q137" s="8">
        <f t="shared" si="174"/>
        <v>56.059947557265687</v>
      </c>
      <c r="R137" s="99">
        <f t="shared" si="175"/>
        <v>5128364.0025386652</v>
      </c>
      <c r="S137" s="109">
        <f t="shared" si="176"/>
        <v>1647078.7872086654</v>
      </c>
      <c r="U137" s="38"/>
      <c r="V137" s="38"/>
      <c r="W137" s="38"/>
      <c r="X137" s="38"/>
      <c r="Y137" s="38"/>
      <c r="Z137" s="38"/>
      <c r="AA137" s="38"/>
      <c r="AB137" s="38"/>
      <c r="AC137" s="38"/>
      <c r="AD137" s="38"/>
      <c r="AE137" s="38"/>
      <c r="AF137" s="38"/>
      <c r="AG137" s="38"/>
      <c r="AH137" s="38"/>
      <c r="AI137" s="38"/>
      <c r="AJ137" s="38"/>
      <c r="AK137" s="38"/>
      <c r="AL137" s="38"/>
      <c r="AN137" s="17">
        <v>93</v>
      </c>
      <c r="AO137" s="17">
        <v>14.741058734576699</v>
      </c>
      <c r="AP137" s="17">
        <v>1.6717299101334664</v>
      </c>
      <c r="AQ137" s="17">
        <v>0.50811536377693778</v>
      </c>
      <c r="AY137" s="1">
        <v>93</v>
      </c>
      <c r="AZ137" s="7">
        <f t="shared" si="135"/>
        <v>86</v>
      </c>
      <c r="BA137" s="52">
        <f t="shared" si="136"/>
        <v>0.71205821205821207</v>
      </c>
      <c r="BB137" s="52">
        <f t="shared" si="137"/>
        <v>0.55940759981342003</v>
      </c>
      <c r="BC137" s="43"/>
      <c r="BD137" s="1">
        <v>93</v>
      </c>
      <c r="BE137" s="46">
        <f t="shared" si="139"/>
        <v>1.6717299101334664</v>
      </c>
      <c r="BF137" s="46">
        <f t="shared" si="166"/>
        <v>-1.3924943268491337</v>
      </c>
      <c r="BG137" s="46">
        <f t="shared" si="166"/>
        <v>0.11952348325884188</v>
      </c>
      <c r="BH137" s="46">
        <f t="shared" si="166"/>
        <v>-1.8580593218924228</v>
      </c>
      <c r="BI137" s="46">
        <f t="shared" si="166"/>
        <v>-1.3290342230034611</v>
      </c>
      <c r="BJ137" s="46">
        <f t="shared" si="166"/>
        <v>2.7621966284139035</v>
      </c>
      <c r="BK137" s="46">
        <f t="shared" si="165"/>
        <v>-0.2356496893674489</v>
      </c>
      <c r="BL137" s="46">
        <f t="shared" si="165"/>
        <v>9.5911470832731567</v>
      </c>
      <c r="BM137" s="46">
        <f t="shared" si="165"/>
        <v>8.2066083202747393</v>
      </c>
      <c r="BN137" s="46">
        <f t="shared" si="165"/>
        <v>-4.2121371233984064</v>
      </c>
      <c r="BO137" s="46">
        <f t="shared" si="165"/>
        <v>2.6415704110542322</v>
      </c>
      <c r="BP137" s="46">
        <f t="shared" si="165"/>
        <v>3.6772531690621548</v>
      </c>
      <c r="BQ137" s="46">
        <f t="shared" si="165"/>
        <v>-2.2297705068691585</v>
      </c>
      <c r="BR137" s="1">
        <v>93</v>
      </c>
      <c r="BS137" s="60">
        <f t="shared" si="122"/>
        <v>2.7946808924347368</v>
      </c>
      <c r="BT137" s="60">
        <f t="shared" si="122"/>
        <v>-2.3278744158848732</v>
      </c>
      <c r="BU137" s="60">
        <f t="shared" si="122"/>
        <v>0.19981098192708333</v>
      </c>
      <c r="BV137" s="60">
        <f t="shared" si="120"/>
        <v>-3.1061733432098633</v>
      </c>
      <c r="BW137" s="60">
        <f t="shared" si="120"/>
        <v>-2.2217862621858888</v>
      </c>
      <c r="BX137" s="60">
        <f t="shared" si="120"/>
        <v>4.6176467213891916</v>
      </c>
      <c r="BY137" s="60">
        <f t="shared" si="120"/>
        <v>-0.39394263402927215</v>
      </c>
      <c r="BZ137" s="60">
        <f t="shared" si="120"/>
        <v>16.033807451596719</v>
      </c>
      <c r="CA137" s="60">
        <f t="shared" si="120"/>
        <v>13.719232589753119</v>
      </c>
      <c r="CB137" s="60">
        <f t="shared" si="120"/>
        <v>-7.0415556147685709</v>
      </c>
      <c r="CC137" s="60">
        <f t="shared" si="120"/>
        <v>4.4159922658827719</v>
      </c>
      <c r="CD137" s="60">
        <f t="shared" si="120"/>
        <v>6.1473741098541028</v>
      </c>
      <c r="CE137" s="60">
        <f t="shared" si="120"/>
        <v>-3.727574049066614</v>
      </c>
    </row>
    <row r="138" spans="1:83">
      <c r="A138" s="98">
        <v>44866</v>
      </c>
      <c r="B138" s="8">
        <f>'WA Sch. 1-2'!B139</f>
        <v>874.97500000000002</v>
      </c>
      <c r="C138" s="8">
        <f>'WA Sch. 1-2'!C139</f>
        <v>765581.25062499999</v>
      </c>
      <c r="D138" s="8">
        <f>'WA Sch. 1-2'!D139</f>
        <v>0</v>
      </c>
      <c r="E138" s="8">
        <f>'WA Sch. 1-2'!E139</f>
        <v>1095.5</v>
      </c>
      <c r="F138" s="8">
        <f t="shared" si="167"/>
        <v>1200120.25</v>
      </c>
      <c r="G138" s="8">
        <f>'WA Sch. 1-2'!G139</f>
        <v>0</v>
      </c>
      <c r="H138" s="8">
        <f t="shared" si="168"/>
        <v>-220.52499999999998</v>
      </c>
      <c r="I138" s="8">
        <f t="shared" si="169"/>
        <v>-434538.99937500001</v>
      </c>
      <c r="J138" s="8">
        <f t="shared" si="170"/>
        <v>0</v>
      </c>
      <c r="K138" s="82">
        <v>91620</v>
      </c>
      <c r="L138" s="9">
        <v>7104156.1917699995</v>
      </c>
      <c r="M138" s="78">
        <v>4811653</v>
      </c>
      <c r="N138" s="9">
        <f t="shared" si="171"/>
        <v>11915809.191769999</v>
      </c>
      <c r="O138" s="9">
        <f t="shared" si="172"/>
        <v>130.05685649170485</v>
      </c>
      <c r="P138" s="8">
        <f t="shared" si="173"/>
        <v>-23.985757050103864</v>
      </c>
      <c r="Q138" s="8">
        <f t="shared" si="174"/>
        <v>106.07109944160098</v>
      </c>
      <c r="R138" s="99">
        <f t="shared" si="175"/>
        <v>9718234.1308394819</v>
      </c>
      <c r="S138" s="109">
        <f t="shared" si="176"/>
        <v>-2197575.0609305161</v>
      </c>
      <c r="U138" s="38"/>
      <c r="V138" s="38"/>
      <c r="W138" s="38"/>
      <c r="X138" s="38"/>
      <c r="Y138" s="38"/>
      <c r="Z138" s="38"/>
      <c r="AA138" s="38"/>
      <c r="AB138" s="38"/>
      <c r="AC138" s="38"/>
      <c r="AD138" s="38"/>
      <c r="AE138" s="38"/>
      <c r="AF138" s="38"/>
      <c r="AG138" s="38"/>
      <c r="AH138" s="38"/>
      <c r="AI138" s="38"/>
      <c r="AJ138" s="38"/>
      <c r="AK138" s="38"/>
      <c r="AL138" s="38"/>
      <c r="AN138" s="17">
        <v>94</v>
      </c>
      <c r="AO138" s="17">
        <v>55.420686706663098</v>
      </c>
      <c r="AP138" s="17">
        <v>3.2896844092419144</v>
      </c>
      <c r="AQ138" s="17">
        <v>0.99988591469289734</v>
      </c>
      <c r="AY138" s="1">
        <v>94</v>
      </c>
      <c r="AZ138" s="7">
        <f t="shared" si="135"/>
        <v>105</v>
      </c>
      <c r="BA138" s="52">
        <f t="shared" si="136"/>
        <v>0.87006237006237008</v>
      </c>
      <c r="BB138" s="52">
        <f t="shared" si="137"/>
        <v>1.1266860090395716</v>
      </c>
      <c r="BC138" s="43"/>
      <c r="BD138" s="1">
        <v>94</v>
      </c>
      <c r="BE138" s="46">
        <f t="shared" si="139"/>
        <v>3.2896844092419144</v>
      </c>
      <c r="BF138" s="46">
        <f t="shared" si="166"/>
        <v>1.6717299101334664</v>
      </c>
      <c r="BG138" s="46">
        <f t="shared" si="166"/>
        <v>-1.3924943268491337</v>
      </c>
      <c r="BH138" s="46">
        <f t="shared" si="166"/>
        <v>0.11952348325884188</v>
      </c>
      <c r="BI138" s="46">
        <f t="shared" si="166"/>
        <v>-1.8580593218924228</v>
      </c>
      <c r="BJ138" s="46">
        <f t="shared" si="166"/>
        <v>-1.3290342230034611</v>
      </c>
      <c r="BK138" s="46">
        <f t="shared" si="165"/>
        <v>2.7621966284139035</v>
      </c>
      <c r="BL138" s="46">
        <f t="shared" si="165"/>
        <v>-0.2356496893674489</v>
      </c>
      <c r="BM138" s="46">
        <f t="shared" si="165"/>
        <v>9.5911470832731567</v>
      </c>
      <c r="BN138" s="46">
        <f t="shared" si="165"/>
        <v>8.2066083202747393</v>
      </c>
      <c r="BO138" s="46">
        <f t="shared" si="165"/>
        <v>-4.2121371233984064</v>
      </c>
      <c r="BP138" s="46">
        <f t="shared" si="165"/>
        <v>2.6415704110542322</v>
      </c>
      <c r="BQ138" s="46">
        <f t="shared" si="165"/>
        <v>3.6772531690621548</v>
      </c>
      <c r="BR138" s="1">
        <v>94</v>
      </c>
      <c r="BS138" s="60">
        <f t="shared" si="122"/>
        <v>10.822023512409105</v>
      </c>
      <c r="BT138" s="60">
        <f t="shared" si="122"/>
        <v>5.4994638218292868</v>
      </c>
      <c r="BU138" s="60">
        <f t="shared" si="122"/>
        <v>-4.5808668769934719</v>
      </c>
      <c r="BV138" s="60">
        <f t="shared" si="120"/>
        <v>0.39319453941478621</v>
      </c>
      <c r="BW138" s="60">
        <f t="shared" si="120"/>
        <v>-6.1124287826761536</v>
      </c>
      <c r="BX138" s="60">
        <f t="shared" si="120"/>
        <v>-4.3721031627634925</v>
      </c>
      <c r="BY138" s="60">
        <f t="shared" si="120"/>
        <v>9.0867551837535974</v>
      </c>
      <c r="BZ138" s="60">
        <f t="shared" si="120"/>
        <v>-0.77521310915489783</v>
      </c>
      <c r="CA138" s="60">
        <f t="shared" ref="CA138:CE164" si="177">($BE138-$BS$172)*(BM138-$BS$172)</f>
        <v>31.551847026589336</v>
      </c>
      <c r="CB138" s="60">
        <f t="shared" si="177"/>
        <v>26.997151443962402</v>
      </c>
      <c r="CC138" s="60">
        <f t="shared" si="177"/>
        <v>-13.856601824432792</v>
      </c>
      <c r="CD138" s="60">
        <f t="shared" si="177"/>
        <v>8.6899329971596657</v>
      </c>
      <c r="CE138" s="60">
        <f t="shared" si="177"/>
        <v>12.09700241909896</v>
      </c>
    </row>
    <row r="139" spans="1:83">
      <c r="A139" s="98">
        <v>44896</v>
      </c>
      <c r="B139" s="8">
        <f>'WA Sch. 1-2'!B140</f>
        <v>1138.7249999999999</v>
      </c>
      <c r="C139" s="8">
        <f>'WA Sch. 1-2'!C140</f>
        <v>1296694.6256249999</v>
      </c>
      <c r="D139" s="8">
        <f>'WA Sch. 1-2'!D140</f>
        <v>0</v>
      </c>
      <c r="E139" s="8">
        <f>'WA Sch. 1-2'!E140</f>
        <v>1286</v>
      </c>
      <c r="F139" s="8">
        <f t="shared" si="167"/>
        <v>1653796</v>
      </c>
      <c r="G139" s="8">
        <f>'WA Sch. 1-2'!G140</f>
        <v>0</v>
      </c>
      <c r="H139" s="8">
        <f t="shared" si="168"/>
        <v>-147.27500000000009</v>
      </c>
      <c r="I139" s="8">
        <f t="shared" si="169"/>
        <v>-357101.37437500013</v>
      </c>
      <c r="J139" s="8">
        <f t="shared" si="170"/>
        <v>0</v>
      </c>
      <c r="K139" s="82">
        <v>91732</v>
      </c>
      <c r="L139" s="9">
        <v>12700357.540450001</v>
      </c>
      <c r="M139" s="78">
        <v>133804</v>
      </c>
      <c r="N139" s="9">
        <f t="shared" si="171"/>
        <v>12834161.540450001</v>
      </c>
      <c r="O139" s="9">
        <f t="shared" si="172"/>
        <v>139.9093178002224</v>
      </c>
      <c r="P139" s="8">
        <f t="shared" si="173"/>
        <v>-17.156654288792179</v>
      </c>
      <c r="Q139" s="8">
        <f t="shared" si="174"/>
        <v>122.75266351143021</v>
      </c>
      <c r="R139" s="99">
        <f t="shared" si="175"/>
        <v>11260347.329230517</v>
      </c>
      <c r="S139" s="109">
        <f t="shared" si="176"/>
        <v>-1573814.2112194842</v>
      </c>
      <c r="U139" s="38"/>
      <c r="V139" s="38"/>
      <c r="W139" s="38"/>
      <c r="X139" s="38"/>
      <c r="Y139" s="38"/>
      <c r="Z139" s="38"/>
      <c r="AA139" s="38"/>
      <c r="AB139" s="38"/>
      <c r="AC139" s="38"/>
      <c r="AD139" s="38"/>
      <c r="AE139" s="38"/>
      <c r="AF139" s="38"/>
      <c r="AG139" s="38"/>
      <c r="AH139" s="38"/>
      <c r="AI139" s="38"/>
      <c r="AJ139" s="38"/>
      <c r="AK139" s="38"/>
      <c r="AL139" s="38"/>
      <c r="AN139" s="17">
        <v>95</v>
      </c>
      <c r="AO139" s="17">
        <v>95.090230529146623</v>
      </c>
      <c r="AP139" s="17">
        <v>5.1277445214650612</v>
      </c>
      <c r="AQ139" s="17">
        <v>1.5585566526541388</v>
      </c>
      <c r="AY139" s="1">
        <v>95</v>
      </c>
      <c r="AZ139" s="7">
        <f t="shared" si="135"/>
        <v>112</v>
      </c>
      <c r="BA139" s="52">
        <f t="shared" si="136"/>
        <v>0.9282744282744283</v>
      </c>
      <c r="BB139" s="52">
        <f t="shared" si="137"/>
        <v>1.4630593361844004</v>
      </c>
      <c r="BC139" s="43"/>
      <c r="BD139" s="1">
        <v>95</v>
      </c>
      <c r="BE139" s="46">
        <f t="shared" si="139"/>
        <v>5.1277445214650612</v>
      </c>
      <c r="BF139" s="46">
        <f t="shared" si="166"/>
        <v>3.2896844092419144</v>
      </c>
      <c r="BG139" s="46">
        <f t="shared" si="166"/>
        <v>1.6717299101334664</v>
      </c>
      <c r="BH139" s="46">
        <f t="shared" si="166"/>
        <v>-1.3924943268491337</v>
      </c>
      <c r="BI139" s="46">
        <f t="shared" si="166"/>
        <v>0.11952348325884188</v>
      </c>
      <c r="BJ139" s="46">
        <f t="shared" si="166"/>
        <v>-1.8580593218924228</v>
      </c>
      <c r="BK139" s="46">
        <f t="shared" si="165"/>
        <v>-1.3290342230034611</v>
      </c>
      <c r="BL139" s="46">
        <f t="shared" si="165"/>
        <v>2.7621966284139035</v>
      </c>
      <c r="BM139" s="46">
        <f t="shared" si="165"/>
        <v>-0.2356496893674489</v>
      </c>
      <c r="BN139" s="46">
        <f t="shared" si="165"/>
        <v>9.5911470832731567</v>
      </c>
      <c r="BO139" s="46">
        <f t="shared" si="165"/>
        <v>8.2066083202747393</v>
      </c>
      <c r="BP139" s="46">
        <f t="shared" si="165"/>
        <v>-4.2121371233984064</v>
      </c>
      <c r="BQ139" s="46">
        <f t="shared" si="165"/>
        <v>2.6415704110542322</v>
      </c>
      <c r="BR139" s="1">
        <v>95</v>
      </c>
      <c r="BS139" s="60">
        <f t="shared" si="122"/>
        <v>26.293763877414612</v>
      </c>
      <c r="BT139" s="60">
        <f t="shared" si="122"/>
        <v>16.868661206838976</v>
      </c>
      <c r="BU139" s="60">
        <f t="shared" si="122"/>
        <v>8.5722038880559364</v>
      </c>
      <c r="BV139" s="60">
        <f t="shared" si="122"/>
        <v>-7.1403551556719469</v>
      </c>
      <c r="BW139" s="60">
        <f t="shared" si="122"/>
        <v>0.61288588646677378</v>
      </c>
      <c r="BX139" s="60">
        <f t="shared" si="122"/>
        <v>-9.5276535083910669</v>
      </c>
      <c r="BY139" s="60">
        <f t="shared" si="122"/>
        <v>-6.8149479558456978</v>
      </c>
      <c r="BZ139" s="60">
        <f t="shared" si="122"/>
        <v>14.163838628558395</v>
      </c>
      <c r="CA139" s="60">
        <f t="shared" si="122"/>
        <v>-1.2083514036390417</v>
      </c>
      <c r="CB139" s="60">
        <f t="shared" si="122"/>
        <v>49.18095191081904</v>
      </c>
      <c r="CC139" s="60">
        <f t="shared" si="122"/>
        <v>42.08139085409794</v>
      </c>
      <c r="CD139" s="60">
        <f t="shared" si="122"/>
        <v>-21.598763058165812</v>
      </c>
      <c r="CE139" s="60">
        <f t="shared" si="177"/>
        <v>13.545298203347292</v>
      </c>
    </row>
    <row r="140" spans="1:83">
      <c r="A140" s="98">
        <v>44927</v>
      </c>
      <c r="B140" s="8">
        <f>'WA Sch. 1-2'!B141</f>
        <v>1095.1500000000001</v>
      </c>
      <c r="C140" s="8">
        <f>'WA Sch. 1-2'!C141</f>
        <v>1199353.5225000002</v>
      </c>
      <c r="D140" s="8">
        <f>'WA Sch. 1-2'!D141</f>
        <v>0</v>
      </c>
      <c r="E140" s="8">
        <f>'WA Sch. 1-2'!E141</f>
        <v>1050.5</v>
      </c>
      <c r="F140" s="8">
        <f t="shared" ref="F140:F145" si="178">E140^2</f>
        <v>1103550.25</v>
      </c>
      <c r="G140" s="8">
        <f>'WA Sch. 1-2'!G141</f>
        <v>0</v>
      </c>
      <c r="H140" s="8">
        <f t="shared" ref="H140:H145" si="179">B140-E140</f>
        <v>44.650000000000091</v>
      </c>
      <c r="I140" s="8">
        <f t="shared" ref="I140:I145" si="180">C140-F140</f>
        <v>95803.272500000196</v>
      </c>
      <c r="J140" s="8">
        <f t="shared" ref="J140:J145" si="181">D140-G140</f>
        <v>0</v>
      </c>
      <c r="K140" s="82">
        <v>92188</v>
      </c>
      <c r="L140" s="9">
        <v>12862291.417280002</v>
      </c>
      <c r="M140" s="78">
        <v>-1415534</v>
      </c>
      <c r="N140" s="9">
        <f t="shared" si="171"/>
        <v>11446757.417280002</v>
      </c>
      <c r="O140" s="9">
        <f t="shared" ref="O140:O145" si="182">N140/K140</f>
        <v>124.16754260077235</v>
      </c>
      <c r="P140" s="8">
        <f t="shared" ref="P140:P145" si="183">$B$3*H140+$B$4*I140</f>
        <v>4.9894843225721353</v>
      </c>
      <c r="Q140" s="8">
        <f t="shared" ref="Q140:Q145" si="184">P140+O140</f>
        <v>129.15702692334449</v>
      </c>
      <c r="R140" s="99">
        <f t="shared" ref="R140:R145" si="185">Q140*K140</f>
        <v>11906727.998009281</v>
      </c>
      <c r="S140" s="109">
        <f t="shared" si="176"/>
        <v>459970.58072928002</v>
      </c>
      <c r="U140" s="38"/>
      <c r="V140" s="38"/>
      <c r="W140" s="38"/>
      <c r="X140" s="38"/>
      <c r="Y140" s="38"/>
      <c r="Z140" s="38"/>
      <c r="AA140" s="38"/>
      <c r="AB140" s="38"/>
      <c r="AC140" s="38"/>
      <c r="AD140" s="38"/>
      <c r="AE140" s="38"/>
      <c r="AF140" s="38"/>
      <c r="AG140" s="38"/>
      <c r="AH140" s="38"/>
      <c r="AI140" s="38"/>
      <c r="AJ140" s="38"/>
      <c r="AK140" s="38"/>
      <c r="AL140" s="38"/>
      <c r="AN140" s="17">
        <v>96</v>
      </c>
      <c r="AO140" s="17">
        <v>116.95418778493342</v>
      </c>
      <c r="AP140" s="17">
        <v>-0.600762866078</v>
      </c>
      <c r="AQ140" s="17">
        <v>-0.18259937827907133</v>
      </c>
      <c r="AY140" s="1">
        <v>96</v>
      </c>
      <c r="AZ140" s="7">
        <f t="shared" si="135"/>
        <v>51</v>
      </c>
      <c r="BA140" s="52">
        <f t="shared" si="136"/>
        <v>0.42099792099792099</v>
      </c>
      <c r="BB140" s="52">
        <f t="shared" si="137"/>
        <v>-0.19934121391943735</v>
      </c>
      <c r="BC140" s="43"/>
      <c r="BD140" s="1">
        <v>96</v>
      </c>
      <c r="BE140" s="46">
        <f t="shared" si="139"/>
        <v>-0.600762866078</v>
      </c>
      <c r="BF140" s="46">
        <f t="shared" si="166"/>
        <v>5.1277445214650612</v>
      </c>
      <c r="BG140" s="46">
        <f t="shared" si="166"/>
        <v>3.2896844092419144</v>
      </c>
      <c r="BH140" s="46">
        <f t="shared" si="166"/>
        <v>1.6717299101334664</v>
      </c>
      <c r="BI140" s="46">
        <f t="shared" si="166"/>
        <v>-1.3924943268491337</v>
      </c>
      <c r="BJ140" s="46">
        <f t="shared" si="166"/>
        <v>0.11952348325884188</v>
      </c>
      <c r="BK140" s="46">
        <f t="shared" si="165"/>
        <v>-1.8580593218924228</v>
      </c>
      <c r="BL140" s="46">
        <f t="shared" si="165"/>
        <v>-1.3290342230034611</v>
      </c>
      <c r="BM140" s="46">
        <f t="shared" si="165"/>
        <v>2.7621966284139035</v>
      </c>
      <c r="BN140" s="46">
        <f t="shared" si="165"/>
        <v>-0.2356496893674489</v>
      </c>
      <c r="BO140" s="46">
        <f t="shared" si="165"/>
        <v>9.5911470832731567</v>
      </c>
      <c r="BP140" s="46">
        <f t="shared" si="165"/>
        <v>8.2066083202747393</v>
      </c>
      <c r="BQ140" s="46">
        <f t="shared" si="165"/>
        <v>-4.2121371233984064</v>
      </c>
      <c r="BR140" s="1">
        <v>96</v>
      </c>
      <c r="BS140" s="60">
        <f t="shared" si="122"/>
        <v>0.3609160212582927</v>
      </c>
      <c r="BT140" s="60">
        <f t="shared" si="122"/>
        <v>-3.0805584952312626</v>
      </c>
      <c r="BU140" s="60">
        <f t="shared" si="122"/>
        <v>-1.9763202341883737</v>
      </c>
      <c r="BV140" s="60">
        <f t="shared" si="122"/>
        <v>-1.0043132521201341</v>
      </c>
      <c r="BW140" s="60">
        <f t="shared" si="122"/>
        <v>0.83655888279530677</v>
      </c>
      <c r="BX140" s="60">
        <f t="shared" si="122"/>
        <v>-7.1805270366191762E-2</v>
      </c>
      <c r="BY140" s="60">
        <f t="shared" si="122"/>
        <v>1.1162530435631184</v>
      </c>
      <c r="BZ140" s="60">
        <f t="shared" si="122"/>
        <v>0.79843440892737094</v>
      </c>
      <c r="CA140" s="60">
        <f t="shared" si="122"/>
        <v>-1.6594251631569963</v>
      </c>
      <c r="CB140" s="60">
        <f t="shared" si="122"/>
        <v>0.14156958277480669</v>
      </c>
      <c r="CC140" s="60">
        <f t="shared" si="122"/>
        <v>-5.7620050107231284</v>
      </c>
      <c r="CD140" s="60">
        <f t="shared" si="122"/>
        <v>-4.9302255352680646</v>
      </c>
      <c r="CE140" s="60">
        <f t="shared" si="177"/>
        <v>2.530495570566528</v>
      </c>
    </row>
    <row r="141" spans="1:83">
      <c r="A141" s="98">
        <v>44958</v>
      </c>
      <c r="B141" s="8">
        <f>'WA Sch. 1-2'!B142</f>
        <v>932.76424999999995</v>
      </c>
      <c r="C141" s="8">
        <f>'WA Sch. 1-2'!C142</f>
        <v>870049.14607806236</v>
      </c>
      <c r="D141" s="8">
        <f>'WA Sch. 1-2'!D142</f>
        <v>0</v>
      </c>
      <c r="E141" s="8">
        <f>'WA Sch. 1-2'!E142</f>
        <v>931</v>
      </c>
      <c r="F141" s="8">
        <f t="shared" si="178"/>
        <v>866761</v>
      </c>
      <c r="G141" s="8">
        <f>'WA Sch. 1-2'!G142</f>
        <v>0</v>
      </c>
      <c r="H141" s="8">
        <f t="shared" si="179"/>
        <v>1.7642499999999472</v>
      </c>
      <c r="I141" s="8">
        <f t="shared" si="180"/>
        <v>3288.1460780623602</v>
      </c>
      <c r="J141" s="8">
        <f t="shared" si="181"/>
        <v>0</v>
      </c>
      <c r="K141" s="82">
        <v>92187</v>
      </c>
      <c r="L141" s="9">
        <v>10370789.338149998</v>
      </c>
      <c r="M141" s="78">
        <v>492713</v>
      </c>
      <c r="N141" s="9">
        <f t="shared" si="171"/>
        <v>10863502.338149998</v>
      </c>
      <c r="O141" s="9">
        <f t="shared" si="182"/>
        <v>117.84202043834813</v>
      </c>
      <c r="P141" s="8">
        <f t="shared" si="183"/>
        <v>0.18868886843981914</v>
      </c>
      <c r="Q141" s="8">
        <f t="shared" si="184"/>
        <v>118.03070930678795</v>
      </c>
      <c r="R141" s="99">
        <f t="shared" si="185"/>
        <v>10880896.998864861</v>
      </c>
      <c r="S141" s="109">
        <f t="shared" si="176"/>
        <v>17394.660714861606</v>
      </c>
      <c r="U141" s="38"/>
      <c r="V141" s="38"/>
      <c r="W141" s="38"/>
      <c r="X141" s="38"/>
      <c r="Y141" s="38"/>
      <c r="Z141" s="38"/>
      <c r="AA141" s="38"/>
      <c r="AB141" s="38"/>
      <c r="AC141" s="38"/>
      <c r="AD141" s="38"/>
      <c r="AE141" s="38"/>
      <c r="AF141" s="38"/>
      <c r="AG141" s="38"/>
      <c r="AH141" s="38"/>
      <c r="AI141" s="38"/>
      <c r="AJ141" s="38"/>
      <c r="AK141" s="38"/>
      <c r="AL141" s="38"/>
      <c r="AN141" s="17">
        <v>97</v>
      </c>
      <c r="AO141" s="17">
        <v>124.90503385500412</v>
      </c>
      <c r="AP141" s="17">
        <v>-0.44045886459093708</v>
      </c>
      <c r="AQ141" s="17">
        <v>-0.13387564274215391</v>
      </c>
      <c r="AY141" s="1">
        <v>97</v>
      </c>
      <c r="AZ141" s="7">
        <f t="shared" si="135"/>
        <v>53</v>
      </c>
      <c r="BA141" s="52">
        <f t="shared" si="136"/>
        <v>0.43762993762993763</v>
      </c>
      <c r="BB141" s="52">
        <f t="shared" si="137"/>
        <v>-0.15698093272589608</v>
      </c>
      <c r="BC141" s="43"/>
      <c r="BD141" s="1">
        <v>97</v>
      </c>
      <c r="BE141" s="46">
        <f t="shared" si="139"/>
        <v>-0.44045886459093708</v>
      </c>
      <c r="BF141" s="46">
        <f t="shared" si="166"/>
        <v>-0.600762866078</v>
      </c>
      <c r="BG141" s="46">
        <f t="shared" si="166"/>
        <v>5.1277445214650612</v>
      </c>
      <c r="BH141" s="46">
        <f t="shared" si="166"/>
        <v>3.2896844092419144</v>
      </c>
      <c r="BI141" s="46">
        <f t="shared" si="166"/>
        <v>1.6717299101334664</v>
      </c>
      <c r="BJ141" s="46">
        <f t="shared" si="166"/>
        <v>-1.3924943268491337</v>
      </c>
      <c r="BK141" s="46">
        <f t="shared" si="165"/>
        <v>0.11952348325884188</v>
      </c>
      <c r="BL141" s="46">
        <f t="shared" si="165"/>
        <v>-1.8580593218924228</v>
      </c>
      <c r="BM141" s="46">
        <f t="shared" si="165"/>
        <v>-1.3290342230034611</v>
      </c>
      <c r="BN141" s="46">
        <f t="shared" si="165"/>
        <v>2.7621966284139035</v>
      </c>
      <c r="BO141" s="46">
        <f t="shared" si="165"/>
        <v>-0.2356496893674489</v>
      </c>
      <c r="BP141" s="46">
        <f t="shared" si="165"/>
        <v>9.5911470832731567</v>
      </c>
      <c r="BQ141" s="46">
        <f t="shared" si="165"/>
        <v>8.2066083202747393</v>
      </c>
      <c r="BR141" s="1">
        <v>97</v>
      </c>
      <c r="BS141" s="60">
        <f t="shared" si="122"/>
        <v>0.1940040113967666</v>
      </c>
      <c r="BT141" s="60">
        <f t="shared" si="122"/>
        <v>0.26461132988114749</v>
      </c>
      <c r="BU141" s="60">
        <f t="shared" si="122"/>
        <v>-2.2585605298370539</v>
      </c>
      <c r="BV141" s="60">
        <f t="shared" si="122"/>
        <v>-1.4489706597572953</v>
      </c>
      <c r="BW141" s="60">
        <f t="shared" si="122"/>
        <v>-0.73632825812013658</v>
      </c>
      <c r="BX141" s="60">
        <f t="shared" si="122"/>
        <v>0.61333647015335124</v>
      </c>
      <c r="BY141" s="60">
        <f t="shared" si="122"/>
        <v>-5.2645177728132743E-2</v>
      </c>
      <c r="BZ141" s="60">
        <f t="shared" si="122"/>
        <v>0.81839869926341913</v>
      </c>
      <c r="CA141" s="60">
        <f t="shared" si="122"/>
        <v>0.58538490486666128</v>
      </c>
      <c r="CB141" s="60">
        <f t="shared" si="122"/>
        <v>-1.2166339907281791</v>
      </c>
      <c r="CC141" s="60">
        <f t="shared" si="122"/>
        <v>0.10379399462001594</v>
      </c>
      <c r="CD141" s="60">
        <f t="shared" si="122"/>
        <v>-4.2245057544234745</v>
      </c>
      <c r="CE141" s="60">
        <f t="shared" si="177"/>
        <v>-3.6146733828910058</v>
      </c>
    </row>
    <row r="142" spans="1:83">
      <c r="A142" s="98">
        <v>44986</v>
      </c>
      <c r="B142" s="8">
        <f>'WA Sch. 1-2'!B143</f>
        <v>767.35</v>
      </c>
      <c r="C142" s="8">
        <f>'WA Sch. 1-2'!C143</f>
        <v>588826.02250000008</v>
      </c>
      <c r="D142" s="8">
        <f>'WA Sch. 1-2'!D143</f>
        <v>0</v>
      </c>
      <c r="E142" s="8">
        <f>'WA Sch. 1-2'!E143</f>
        <v>849.5</v>
      </c>
      <c r="F142" s="8">
        <f t="shared" si="178"/>
        <v>721650.25</v>
      </c>
      <c r="G142" s="8">
        <f>'WA Sch. 1-2'!G143</f>
        <v>0</v>
      </c>
      <c r="H142" s="8">
        <f t="shared" si="179"/>
        <v>-82.149999999999977</v>
      </c>
      <c r="I142" s="8">
        <f t="shared" si="180"/>
        <v>-132824.22749999992</v>
      </c>
      <c r="J142" s="8">
        <f t="shared" si="181"/>
        <v>0</v>
      </c>
      <c r="K142" s="82">
        <v>92505</v>
      </c>
      <c r="L142" s="9">
        <v>11201628.981549999</v>
      </c>
      <c r="M142" s="78">
        <v>-2576788</v>
      </c>
      <c r="N142" s="9">
        <f t="shared" si="171"/>
        <v>8624840.9815499987</v>
      </c>
      <c r="O142" s="9">
        <f t="shared" si="182"/>
        <v>93.236484314901887</v>
      </c>
      <c r="P142" s="8">
        <f t="shared" si="183"/>
        <v>-8.4409933644850099</v>
      </c>
      <c r="Q142" s="8">
        <f t="shared" si="184"/>
        <v>84.795490950416877</v>
      </c>
      <c r="R142" s="99">
        <f t="shared" si="185"/>
        <v>7844006.8903683135</v>
      </c>
      <c r="S142" s="109">
        <f t="shared" si="176"/>
        <v>-780834.0911816858</v>
      </c>
      <c r="U142" s="38"/>
      <c r="V142" s="38"/>
      <c r="W142" s="38"/>
      <c r="X142" s="38"/>
      <c r="Y142" s="38"/>
      <c r="Z142" s="38"/>
      <c r="AA142" s="38"/>
      <c r="AB142" s="38"/>
      <c r="AC142" s="38"/>
      <c r="AD142" s="38"/>
      <c r="AE142" s="38"/>
      <c r="AF142" s="38"/>
      <c r="AG142" s="38"/>
      <c r="AH142" s="38"/>
      <c r="AI142" s="38"/>
      <c r="AJ142" s="38"/>
      <c r="AK142" s="38"/>
      <c r="AL142" s="38"/>
      <c r="AN142" s="17">
        <v>98</v>
      </c>
      <c r="AO142" s="17">
        <v>126.2132178593355</v>
      </c>
      <c r="AP142" s="17">
        <v>0.44045886459105077</v>
      </c>
      <c r="AQ142" s="17">
        <v>0.13387564274218847</v>
      </c>
      <c r="AY142" s="1">
        <v>98</v>
      </c>
      <c r="AZ142" s="7">
        <f t="shared" si="135"/>
        <v>70</v>
      </c>
      <c r="BA142" s="52">
        <f t="shared" si="136"/>
        <v>0.57900207900207901</v>
      </c>
      <c r="BB142" s="52">
        <f t="shared" si="137"/>
        <v>0.19934121391943735</v>
      </c>
      <c r="BC142" s="43"/>
      <c r="BD142" s="1">
        <v>98</v>
      </c>
      <c r="BE142" s="46">
        <f t="shared" si="139"/>
        <v>0.44045886459105077</v>
      </c>
      <c r="BF142" s="46">
        <f t="shared" si="166"/>
        <v>-0.44045886459093708</v>
      </c>
      <c r="BG142" s="46">
        <f t="shared" si="166"/>
        <v>-0.600762866078</v>
      </c>
      <c r="BH142" s="46">
        <f t="shared" si="166"/>
        <v>5.1277445214650612</v>
      </c>
      <c r="BI142" s="46">
        <f t="shared" si="166"/>
        <v>3.2896844092419144</v>
      </c>
      <c r="BJ142" s="46">
        <f t="shared" si="166"/>
        <v>1.6717299101334664</v>
      </c>
      <c r="BK142" s="46">
        <f t="shared" si="165"/>
        <v>-1.3924943268491337</v>
      </c>
      <c r="BL142" s="46">
        <f t="shared" si="165"/>
        <v>0.11952348325884188</v>
      </c>
      <c r="BM142" s="46">
        <f t="shared" si="165"/>
        <v>-1.8580593218924228</v>
      </c>
      <c r="BN142" s="46">
        <f t="shared" si="165"/>
        <v>-1.3290342230034611</v>
      </c>
      <c r="BO142" s="46">
        <f t="shared" si="165"/>
        <v>2.7621966284139035</v>
      </c>
      <c r="BP142" s="46">
        <f t="shared" si="165"/>
        <v>-0.2356496893674489</v>
      </c>
      <c r="BQ142" s="46">
        <f t="shared" si="165"/>
        <v>9.5911470832731567</v>
      </c>
      <c r="BR142" s="1">
        <v>98</v>
      </c>
      <c r="BS142" s="60">
        <f t="shared" si="122"/>
        <v>0.19400401139680845</v>
      </c>
      <c r="BT142" s="60">
        <f t="shared" si="122"/>
        <v>-0.19400401139678752</v>
      </c>
      <c r="BU142" s="60">
        <f t="shared" si="122"/>
        <v>-0.26461132988117608</v>
      </c>
      <c r="BV142" s="60">
        <f t="shared" si="122"/>
        <v>2.2585605298372977</v>
      </c>
      <c r="BW142" s="60">
        <f t="shared" si="122"/>
        <v>1.4489706597574517</v>
      </c>
      <c r="BX142" s="60">
        <f t="shared" si="122"/>
        <v>0.73632825812021607</v>
      </c>
      <c r="BY142" s="60">
        <f t="shared" si="122"/>
        <v>-0.61333647015341741</v>
      </c>
      <c r="BZ142" s="60">
        <f t="shared" si="122"/>
        <v>5.2645177728138426E-2</v>
      </c>
      <c r="CA142" s="60">
        <f t="shared" si="122"/>
        <v>-0.81839869926350739</v>
      </c>
      <c r="CB142" s="60">
        <f t="shared" si="122"/>
        <v>-0.58538490486672445</v>
      </c>
      <c r="CC142" s="60">
        <f t="shared" si="122"/>
        <v>1.2166339907283104</v>
      </c>
      <c r="CD142" s="60">
        <f t="shared" si="122"/>
        <v>-0.10379399462002714</v>
      </c>
      <c r="CE142" s="60">
        <f t="shared" si="177"/>
        <v>4.2245057544239311</v>
      </c>
    </row>
    <row r="143" spans="1:83">
      <c r="A143" s="98">
        <v>45017</v>
      </c>
      <c r="B143" s="8">
        <f>'WA Sch. 1-2'!B144</f>
        <v>547.15</v>
      </c>
      <c r="C143" s="8">
        <f>'WA Sch. 1-2'!C144</f>
        <v>299373.1225</v>
      </c>
      <c r="D143" s="8">
        <f>'WA Sch. 1-2'!D144</f>
        <v>0.375</v>
      </c>
      <c r="E143" s="8">
        <f>'WA Sch. 1-2'!E144</f>
        <v>563</v>
      </c>
      <c r="F143" s="8">
        <f t="shared" si="178"/>
        <v>316969</v>
      </c>
      <c r="G143" s="8">
        <f>'WA Sch. 1-2'!G144</f>
        <v>4.5</v>
      </c>
      <c r="H143" s="8">
        <f t="shared" si="179"/>
        <v>-15.850000000000023</v>
      </c>
      <c r="I143" s="8">
        <f t="shared" si="180"/>
        <v>-17595.877500000002</v>
      </c>
      <c r="J143" s="8">
        <f t="shared" si="181"/>
        <v>-4.125</v>
      </c>
      <c r="K143" s="82">
        <v>92195</v>
      </c>
      <c r="L143" s="9">
        <v>6853158.5642999997</v>
      </c>
      <c r="M143" s="78">
        <v>-1241560</v>
      </c>
      <c r="N143" s="9">
        <f t="shared" si="171"/>
        <v>5611598.5642999997</v>
      </c>
      <c r="O143" s="9">
        <f t="shared" si="182"/>
        <v>60.866625785563208</v>
      </c>
      <c r="P143" s="8">
        <f t="shared" si="183"/>
        <v>-1.49198188892842</v>
      </c>
      <c r="Q143" s="8">
        <f t="shared" si="184"/>
        <v>59.374643896634787</v>
      </c>
      <c r="R143" s="99">
        <f t="shared" si="185"/>
        <v>5474045.2940502446</v>
      </c>
      <c r="S143" s="109">
        <f t="shared" si="176"/>
        <v>-137553.27024975567</v>
      </c>
      <c r="U143" s="38"/>
      <c r="V143" s="38"/>
      <c r="W143" s="38"/>
      <c r="X143" s="38"/>
      <c r="Y143" s="38"/>
      <c r="Z143" s="38"/>
      <c r="AA143" s="38"/>
      <c r="AB143" s="38"/>
      <c r="AC143" s="38"/>
      <c r="AD143" s="38"/>
      <c r="AE143" s="38"/>
      <c r="AF143" s="38"/>
      <c r="AG143" s="38"/>
      <c r="AH143" s="38"/>
      <c r="AI143" s="38"/>
      <c r="AJ143" s="38"/>
      <c r="AK143" s="38"/>
      <c r="AL143" s="38"/>
      <c r="AN143" s="17">
        <v>99</v>
      </c>
      <c r="AO143" s="17">
        <v>82.53490071532083</v>
      </c>
      <c r="AP143" s="17">
        <v>-6.3370582158766524</v>
      </c>
      <c r="AQ143" s="17">
        <v>-1.9261225279977943</v>
      </c>
      <c r="AY143" s="1">
        <v>99</v>
      </c>
      <c r="AZ143" s="7">
        <f t="shared" si="135"/>
        <v>5</v>
      </c>
      <c r="BA143" s="52">
        <f t="shared" si="136"/>
        <v>3.8461538461538464E-2</v>
      </c>
      <c r="BB143" s="52">
        <f t="shared" si="137"/>
        <v>-1.7688250385187059</v>
      </c>
      <c r="BC143" s="43"/>
      <c r="BD143" s="1">
        <v>99</v>
      </c>
      <c r="BE143" s="46">
        <f t="shared" si="139"/>
        <v>-6.3370582158766524</v>
      </c>
      <c r="BF143" s="46">
        <f t="shared" si="166"/>
        <v>0.44045886459105077</v>
      </c>
      <c r="BG143" s="46">
        <f t="shared" si="166"/>
        <v>-0.44045886459093708</v>
      </c>
      <c r="BH143" s="46">
        <f t="shared" si="166"/>
        <v>-0.600762866078</v>
      </c>
      <c r="BI143" s="46">
        <f t="shared" si="166"/>
        <v>5.1277445214650612</v>
      </c>
      <c r="BJ143" s="46">
        <f t="shared" si="166"/>
        <v>3.2896844092419144</v>
      </c>
      <c r="BK143" s="46">
        <f t="shared" si="165"/>
        <v>1.6717299101334664</v>
      </c>
      <c r="BL143" s="46">
        <f t="shared" si="165"/>
        <v>-1.3924943268491337</v>
      </c>
      <c r="BM143" s="46">
        <f t="shared" si="165"/>
        <v>0.11952348325884188</v>
      </c>
      <c r="BN143" s="46">
        <f t="shared" si="165"/>
        <v>-1.8580593218924228</v>
      </c>
      <c r="BO143" s="46">
        <f t="shared" si="165"/>
        <v>-1.3290342230034611</v>
      </c>
      <c r="BP143" s="46">
        <f t="shared" si="165"/>
        <v>2.7621966284139035</v>
      </c>
      <c r="BQ143" s="46">
        <f t="shared" si="165"/>
        <v>-0.2356496893674489</v>
      </c>
      <c r="BR143" s="1">
        <v>99</v>
      </c>
      <c r="BS143" s="60">
        <f t="shared" si="122"/>
        <v>40.158306831410201</v>
      </c>
      <c r="BT143" s="60">
        <f t="shared" si="122"/>
        <v>-2.7912134666122252</v>
      </c>
      <c r="BU143" s="60">
        <f t="shared" si="122"/>
        <v>2.7912134666119237</v>
      </c>
      <c r="BV143" s="60">
        <f t="shared" si="122"/>
        <v>3.8070692562734245</v>
      </c>
      <c r="BW143" s="60">
        <f t="shared" si="122"/>
        <v>-32.494815548666622</v>
      </c>
      <c r="BX143" s="60">
        <f t="shared" si="122"/>
        <v>-20.846921613227703</v>
      </c>
      <c r="BY143" s="60">
        <f t="shared" si="122"/>
        <v>-10.593849761737866</v>
      </c>
      <c r="BZ143" s="60">
        <f t="shared" si="122"/>
        <v>8.8243176145211866</v>
      </c>
      <c r="CA143" s="60">
        <f t="shared" si="122"/>
        <v>-0.75742727157543366</v>
      </c>
      <c r="CB143" s="60">
        <f t="shared" si="122"/>
        <v>11.77463009138485</v>
      </c>
      <c r="CC143" s="60">
        <f t="shared" si="122"/>
        <v>8.42216724206558</v>
      </c>
      <c r="CD143" s="60">
        <f t="shared" si="122"/>
        <v>-17.504200837956997</v>
      </c>
      <c r="CE143" s="60">
        <f t="shared" si="177"/>
        <v>1.4933258000749907</v>
      </c>
    </row>
    <row r="144" spans="1:83">
      <c r="A144" s="98">
        <v>45047</v>
      </c>
      <c r="B144" s="8">
        <f>'WA Sch. 1-2'!B145</f>
        <v>290.02499999999998</v>
      </c>
      <c r="C144" s="8">
        <f>'WA Sch. 1-2'!C145</f>
        <v>84114.500624999986</v>
      </c>
      <c r="D144" s="8">
        <f>'WA Sch. 1-2'!D145</f>
        <v>14.95</v>
      </c>
      <c r="E144" s="8">
        <f>'WA Sch. 1-2'!E145</f>
        <v>115.5</v>
      </c>
      <c r="F144" s="8">
        <f t="shared" si="178"/>
        <v>13340.25</v>
      </c>
      <c r="G144" s="8">
        <f>'WA Sch. 1-2'!G145</f>
        <v>68</v>
      </c>
      <c r="H144" s="8">
        <f t="shared" si="179"/>
        <v>174.52499999999998</v>
      </c>
      <c r="I144" s="8">
        <f t="shared" si="180"/>
        <v>70774.250624999986</v>
      </c>
      <c r="J144" s="8">
        <f t="shared" si="181"/>
        <v>-53.05</v>
      </c>
      <c r="K144" s="82">
        <v>92683</v>
      </c>
      <c r="L144" s="9">
        <v>3526933.71153</v>
      </c>
      <c r="M144" s="78">
        <v>-1757503</v>
      </c>
      <c r="N144" s="9">
        <f t="shared" si="171"/>
        <v>1769430.71153</v>
      </c>
      <c r="O144" s="9">
        <f t="shared" si="182"/>
        <v>19.091211026078138</v>
      </c>
      <c r="P144" s="8">
        <f t="shared" si="183"/>
        <v>14.336312393835588</v>
      </c>
      <c r="Q144" s="8">
        <f t="shared" si="184"/>
        <v>33.427523419913726</v>
      </c>
      <c r="R144" s="99">
        <f t="shared" si="185"/>
        <v>3098163.153127864</v>
      </c>
      <c r="S144" s="109">
        <f t="shared" si="176"/>
        <v>1328732.4415978638</v>
      </c>
      <c r="U144" s="38"/>
      <c r="V144" s="38"/>
      <c r="W144" s="38"/>
      <c r="X144" s="38"/>
      <c r="Y144" s="38"/>
      <c r="Z144" s="38"/>
      <c r="AA144" s="38"/>
      <c r="AB144" s="38"/>
      <c r="AC144" s="38"/>
      <c r="AD144" s="38"/>
      <c r="AE144" s="38"/>
      <c r="AF144" s="38"/>
      <c r="AG144" s="38"/>
      <c r="AH144" s="38"/>
      <c r="AI144" s="38"/>
      <c r="AJ144" s="38"/>
      <c r="AK144" s="38"/>
      <c r="AL144" s="38"/>
      <c r="AN144" s="17">
        <v>100</v>
      </c>
      <c r="AO144" s="17">
        <v>51.964922523283924</v>
      </c>
      <c r="AP144" s="17">
        <v>1.7220456341791035</v>
      </c>
      <c r="AQ144" s="17">
        <v>0.52340861914802095</v>
      </c>
      <c r="AY144" s="1">
        <v>100</v>
      </c>
      <c r="AZ144" s="7">
        <f t="shared" si="135"/>
        <v>88</v>
      </c>
      <c r="BA144" s="52">
        <f t="shared" si="136"/>
        <v>0.7286902286902287</v>
      </c>
      <c r="BB144" s="52">
        <f t="shared" si="137"/>
        <v>0.60885652565055048</v>
      </c>
      <c r="BC144" s="43"/>
      <c r="BD144" s="1">
        <v>100</v>
      </c>
      <c r="BE144" s="46">
        <f t="shared" si="139"/>
        <v>1.7220456341791035</v>
      </c>
      <c r="BF144" s="46">
        <f t="shared" si="166"/>
        <v>-6.3370582158766524</v>
      </c>
      <c r="BG144" s="46">
        <f t="shared" si="166"/>
        <v>0.44045886459105077</v>
      </c>
      <c r="BH144" s="46">
        <f t="shared" si="166"/>
        <v>-0.44045886459093708</v>
      </c>
      <c r="BI144" s="46">
        <f t="shared" si="166"/>
        <v>-0.600762866078</v>
      </c>
      <c r="BJ144" s="46">
        <f t="shared" si="166"/>
        <v>5.1277445214650612</v>
      </c>
      <c r="BK144" s="46">
        <f t="shared" si="165"/>
        <v>3.2896844092419144</v>
      </c>
      <c r="BL144" s="46">
        <f t="shared" si="165"/>
        <v>1.6717299101334664</v>
      </c>
      <c r="BM144" s="46">
        <f t="shared" si="165"/>
        <v>-1.3924943268491337</v>
      </c>
      <c r="BN144" s="46">
        <f t="shared" si="165"/>
        <v>0.11952348325884188</v>
      </c>
      <c r="BO144" s="46">
        <f t="shared" si="165"/>
        <v>-1.8580593218924228</v>
      </c>
      <c r="BP144" s="46">
        <f t="shared" si="165"/>
        <v>-1.3290342230034611</v>
      </c>
      <c r="BQ144" s="46">
        <f t="shared" si="165"/>
        <v>2.7621966284139035</v>
      </c>
      <c r="BR144" s="1">
        <v>100</v>
      </c>
      <c r="BS144" s="60">
        <f t="shared" si="122"/>
        <v>2.9654411661951969</v>
      </c>
      <c r="BT144" s="60">
        <f t="shared" si="122"/>
        <v>-10.912703434189055</v>
      </c>
      <c r="BU144" s="60">
        <f t="shared" si="122"/>
        <v>0.75849026480443238</v>
      </c>
      <c r="BV144" s="60">
        <f t="shared" si="122"/>
        <v>-0.75849026480435056</v>
      </c>
      <c r="BW144" s="60">
        <f t="shared" si="122"/>
        <v>-1.0345410707065825</v>
      </c>
      <c r="BX144" s="60">
        <f t="shared" si="122"/>
        <v>8.830210066374498</v>
      </c>
      <c r="BY144" s="60">
        <f t="shared" si="122"/>
        <v>5.664986674761936</v>
      </c>
      <c r="BZ144" s="60">
        <f t="shared" si="122"/>
        <v>2.8787951932718485</v>
      </c>
      <c r="CA144" s="60">
        <f t="shared" si="122"/>
        <v>-2.3979387761697311</v>
      </c>
      <c r="CB144" s="60">
        <f t="shared" si="122"/>
        <v>0.20582489252770686</v>
      </c>
      <c r="CC144" s="60">
        <f t="shared" si="122"/>
        <v>-3.1996629433106278</v>
      </c>
      <c r="CD144" s="60">
        <f t="shared" si="122"/>
        <v>-2.2886575813977403</v>
      </c>
      <c r="CE144" s="60">
        <f t="shared" si="177"/>
        <v>4.7566286447042527</v>
      </c>
    </row>
    <row r="145" spans="1:83" ht="15.75" thickBot="1">
      <c r="A145" s="100">
        <v>45078</v>
      </c>
      <c r="B145" s="101">
        <f>'WA Sch. 1-2'!B146</f>
        <v>126.95</v>
      </c>
      <c r="C145" s="101">
        <f>'WA Sch. 1-2'!C146</f>
        <v>16116.302500000002</v>
      </c>
      <c r="D145" s="101">
        <f>'WA Sch. 1-2'!D146</f>
        <v>68</v>
      </c>
      <c r="E145" s="101">
        <f>'WA Sch. 1-2'!E146</f>
        <v>64</v>
      </c>
      <c r="F145" s="101">
        <f t="shared" si="178"/>
        <v>4096</v>
      </c>
      <c r="G145" s="101">
        <f>'WA Sch. 1-2'!G146</f>
        <v>108.5</v>
      </c>
      <c r="H145" s="101">
        <f t="shared" si="179"/>
        <v>62.95</v>
      </c>
      <c r="I145" s="101">
        <f t="shared" si="180"/>
        <v>12020.302500000002</v>
      </c>
      <c r="J145" s="101">
        <f t="shared" si="181"/>
        <v>-40.5</v>
      </c>
      <c r="K145" s="83">
        <v>92366</v>
      </c>
      <c r="L145" s="103">
        <v>1429335.2513100002</v>
      </c>
      <c r="M145" s="104">
        <v>-158627</v>
      </c>
      <c r="N145" s="103">
        <f t="shared" si="171"/>
        <v>1270708.2513100002</v>
      </c>
      <c r="O145" s="103">
        <f t="shared" si="182"/>
        <v>13.757316017907025</v>
      </c>
      <c r="P145" s="101">
        <f t="shared" si="183"/>
        <v>4.9412316607213498</v>
      </c>
      <c r="Q145" s="101">
        <f t="shared" si="184"/>
        <v>18.698547678628373</v>
      </c>
      <c r="R145" s="105">
        <f t="shared" si="185"/>
        <v>1727110.0548841883</v>
      </c>
      <c r="S145" s="110">
        <f t="shared" si="176"/>
        <v>456401.8035741882</v>
      </c>
      <c r="U145" s="38"/>
      <c r="V145" s="38"/>
      <c r="W145" s="38"/>
      <c r="X145" s="38"/>
      <c r="Y145" s="38"/>
      <c r="Z145" s="38"/>
      <c r="AA145" s="38"/>
      <c r="AB145" s="38"/>
      <c r="AC145" s="38"/>
      <c r="AD145" s="38"/>
      <c r="AE145" s="38"/>
      <c r="AF145" s="38"/>
      <c r="AG145" s="38"/>
      <c r="AH145" s="38"/>
      <c r="AI145" s="38"/>
      <c r="AJ145" s="38"/>
      <c r="AK145" s="38"/>
      <c r="AL145" s="38"/>
      <c r="AN145" s="17">
        <v>101</v>
      </c>
      <c r="AO145" s="17">
        <v>31.559632086952398</v>
      </c>
      <c r="AP145" s="17">
        <v>-3.0625740150573435</v>
      </c>
      <c r="AQ145" s="17">
        <v>-0.93085665353108449</v>
      </c>
      <c r="AY145" s="1">
        <v>101</v>
      </c>
      <c r="AZ145" s="7">
        <f t="shared" si="135"/>
        <v>17</v>
      </c>
      <c r="BA145" s="52">
        <f t="shared" si="136"/>
        <v>0.13825363825363826</v>
      </c>
      <c r="BB145" s="52">
        <f t="shared" si="137"/>
        <v>-1.0881989764386006</v>
      </c>
      <c r="BC145" s="43"/>
      <c r="BD145" s="1">
        <v>101</v>
      </c>
      <c r="BE145" s="46">
        <f t="shared" si="139"/>
        <v>-3.0625740150573435</v>
      </c>
      <c r="BF145" s="46">
        <f t="shared" si="166"/>
        <v>1.7220456341791035</v>
      </c>
      <c r="BG145" s="46">
        <f t="shared" si="166"/>
        <v>-6.3370582158766524</v>
      </c>
      <c r="BH145" s="46">
        <f t="shared" si="166"/>
        <v>0.44045886459105077</v>
      </c>
      <c r="BI145" s="46">
        <f t="shared" si="166"/>
        <v>-0.44045886459093708</v>
      </c>
      <c r="BJ145" s="46">
        <f t="shared" si="166"/>
        <v>-0.600762866078</v>
      </c>
      <c r="BK145" s="46">
        <f t="shared" si="165"/>
        <v>5.1277445214650612</v>
      </c>
      <c r="BL145" s="46">
        <f t="shared" si="165"/>
        <v>3.2896844092419144</v>
      </c>
      <c r="BM145" s="46">
        <f t="shared" si="165"/>
        <v>1.6717299101334664</v>
      </c>
      <c r="BN145" s="46">
        <f t="shared" si="165"/>
        <v>-1.3924943268491337</v>
      </c>
      <c r="BO145" s="46">
        <f t="shared" si="165"/>
        <v>0.11952348325884188</v>
      </c>
      <c r="BP145" s="46">
        <f t="shared" si="165"/>
        <v>-1.8580593218924228</v>
      </c>
      <c r="BQ145" s="46">
        <f t="shared" si="165"/>
        <v>-1.3290342230034611</v>
      </c>
      <c r="BR145" s="1">
        <v>101</v>
      </c>
      <c r="BS145" s="60">
        <f t="shared" si="122"/>
        <v>9.3793595977046618</v>
      </c>
      <c r="BT145" s="60">
        <f t="shared" si="122"/>
        <v>-5.2738922119798222</v>
      </c>
      <c r="BU145" s="60">
        <f t="shared" si="122"/>
        <v>19.407709823849796</v>
      </c>
      <c r="BV145" s="60">
        <f t="shared" si="122"/>
        <v>-1.3489378733981265</v>
      </c>
      <c r="BW145" s="60">
        <f t="shared" si="122"/>
        <v>1.3489378733979809</v>
      </c>
      <c r="BX145" s="60">
        <f t="shared" si="122"/>
        <v>1.839880742861979</v>
      </c>
      <c r="BY145" s="60">
        <f t="shared" si="122"/>
        <v>-15.70409712729162</v>
      </c>
      <c r="BZ145" s="60">
        <f t="shared" si="122"/>
        <v>-10.074901989483562</v>
      </c>
      <c r="CA145" s="60">
        <f t="shared" si="122"/>
        <v>-5.1197965829688563</v>
      </c>
      <c r="CB145" s="60">
        <f t="shared" si="122"/>
        <v>4.2646169415230721</v>
      </c>
      <c r="CC145" s="60">
        <f t="shared" si="122"/>
        <v>-0.36604951401757319</v>
      </c>
      <c r="CD145" s="60">
        <f t="shared" si="122"/>
        <v>5.6904441976629654</v>
      </c>
      <c r="CE145" s="60">
        <f t="shared" si="177"/>
        <v>4.0702656764924718</v>
      </c>
    </row>
    <row r="146" spans="1:83">
      <c r="A146" s="2">
        <v>45108</v>
      </c>
      <c r="B146" s="88"/>
      <c r="C146" s="88"/>
      <c r="D146" s="88"/>
      <c r="E146" s="88"/>
      <c r="F146" s="88"/>
      <c r="G146" s="88"/>
      <c r="H146" s="88"/>
      <c r="I146" s="88"/>
      <c r="J146" s="88"/>
      <c r="K146" s="90"/>
      <c r="L146" s="90"/>
      <c r="M146" s="91"/>
      <c r="N146" s="90"/>
      <c r="O146" s="90"/>
      <c r="P146" s="88"/>
      <c r="Q146" s="88"/>
      <c r="R146" s="90"/>
      <c r="U146" s="38"/>
      <c r="V146" s="38"/>
      <c r="W146" s="38"/>
      <c r="X146" s="38"/>
      <c r="Y146" s="38"/>
      <c r="Z146" s="38"/>
      <c r="AA146" s="38"/>
      <c r="AB146" s="38"/>
      <c r="AC146" s="38"/>
      <c r="AD146" s="38"/>
      <c r="AE146" s="38"/>
      <c r="AF146" s="38"/>
      <c r="AG146" s="38"/>
      <c r="AH146" s="38"/>
      <c r="AI146" s="38"/>
      <c r="AJ146" s="38"/>
      <c r="AK146" s="38"/>
      <c r="AL146" s="38"/>
      <c r="AN146" s="17">
        <v>102</v>
      </c>
      <c r="AO146" s="17">
        <v>17.104761693893419</v>
      </c>
      <c r="AP146" s="17">
        <v>-0.2878416246499178</v>
      </c>
      <c r="AQ146" s="17">
        <v>-8.7488266455351654E-2</v>
      </c>
      <c r="AY146" s="1">
        <v>102</v>
      </c>
      <c r="AZ146" s="7">
        <f t="shared" si="135"/>
        <v>54</v>
      </c>
      <c r="BA146" s="52">
        <f t="shared" si="136"/>
        <v>0.44594594594594594</v>
      </c>
      <c r="BB146" s="52">
        <f t="shared" si="137"/>
        <v>-0.13591068064648049</v>
      </c>
      <c r="BC146" s="43"/>
      <c r="BD146" s="1">
        <v>102</v>
      </c>
      <c r="BE146" s="46">
        <f t="shared" si="139"/>
        <v>-0.2878416246499178</v>
      </c>
      <c r="BF146" s="46">
        <f t="shared" si="166"/>
        <v>-3.0625740150573435</v>
      </c>
      <c r="BG146" s="46">
        <f t="shared" si="166"/>
        <v>1.7220456341791035</v>
      </c>
      <c r="BH146" s="46">
        <f t="shared" si="166"/>
        <v>-6.3370582158766524</v>
      </c>
      <c r="BI146" s="46">
        <f t="shared" si="166"/>
        <v>0.44045886459105077</v>
      </c>
      <c r="BJ146" s="46">
        <f t="shared" si="166"/>
        <v>-0.44045886459093708</v>
      </c>
      <c r="BK146" s="46">
        <f t="shared" si="165"/>
        <v>-0.600762866078</v>
      </c>
      <c r="BL146" s="46">
        <f t="shared" si="165"/>
        <v>5.1277445214650612</v>
      </c>
      <c r="BM146" s="46">
        <f t="shared" si="165"/>
        <v>3.2896844092419144</v>
      </c>
      <c r="BN146" s="46">
        <f t="shared" si="165"/>
        <v>1.6717299101334664</v>
      </c>
      <c r="BO146" s="46">
        <f t="shared" si="165"/>
        <v>-1.3924943268491337</v>
      </c>
      <c r="BP146" s="46">
        <f t="shared" si="165"/>
        <v>0.11952348325884188</v>
      </c>
      <c r="BQ146" s="46">
        <f t="shared" si="165"/>
        <v>-1.8580593218924228</v>
      </c>
      <c r="BR146" s="1">
        <v>102</v>
      </c>
      <c r="BS146" s="60">
        <f t="shared" si="122"/>
        <v>8.285280088112322E-2</v>
      </c>
      <c r="BT146" s="60">
        <f t="shared" si="122"/>
        <v>0.88153628010483853</v>
      </c>
      <c r="BU146" s="60">
        <f t="shared" si="122"/>
        <v>-0.49567641306345861</v>
      </c>
      <c r="BV146" s="60">
        <f t="shared" si="122"/>
        <v>1.8240691323592644</v>
      </c>
      <c r="BW146" s="60">
        <f t="shared" si="122"/>
        <v>-0.12678239517535125</v>
      </c>
      <c r="BX146" s="60">
        <f t="shared" si="122"/>
        <v>0.12678239517533757</v>
      </c>
      <c r="BY146" s="60">
        <f t="shared" si="122"/>
        <v>0.17292455940126192</v>
      </c>
      <c r="BZ146" s="60">
        <f t="shared" si="122"/>
        <v>-1.4759783138483786</v>
      </c>
      <c r="CA146" s="60">
        <f t="shared" si="122"/>
        <v>-0.946908104941797</v>
      </c>
      <c r="CB146" s="60">
        <f t="shared" si="122"/>
        <v>-0.48119345330872382</v>
      </c>
      <c r="CC146" s="60">
        <f t="shared" si="122"/>
        <v>0.40081782935610388</v>
      </c>
      <c r="CD146" s="60">
        <f t="shared" si="122"/>
        <v>-3.4403833605036724E-2</v>
      </c>
      <c r="CE146" s="60">
        <f t="shared" si="177"/>
        <v>0.53482681390951059</v>
      </c>
    </row>
    <row r="147" spans="1:83">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F147" s="38"/>
      <c r="AG147" s="38"/>
      <c r="AH147" s="38"/>
      <c r="AI147" s="38"/>
      <c r="AJ147" s="38"/>
      <c r="AK147" s="38"/>
      <c r="AL147" s="38"/>
      <c r="AN147" s="17">
        <v>103</v>
      </c>
      <c r="AO147" s="17">
        <v>14.872376750522822</v>
      </c>
      <c r="AP147" s="17">
        <v>-3.2249263534658201</v>
      </c>
      <c r="AQ147" s="17">
        <v>-0.98020297256887301</v>
      </c>
      <c r="AY147" s="1">
        <v>103</v>
      </c>
      <c r="AZ147" s="7">
        <f t="shared" si="135"/>
        <v>15</v>
      </c>
      <c r="BA147" s="52">
        <f t="shared" si="136"/>
        <v>0.12162162162162163</v>
      </c>
      <c r="BB147" s="52">
        <f t="shared" si="137"/>
        <v>-1.1669186011353176</v>
      </c>
      <c r="BC147" s="43"/>
      <c r="BD147" s="1">
        <v>103</v>
      </c>
      <c r="BE147" s="46">
        <f t="shared" si="139"/>
        <v>-3.2249263534658201</v>
      </c>
      <c r="BF147" s="46">
        <f t="shared" si="166"/>
        <v>-0.2878416246499178</v>
      </c>
      <c r="BG147" s="46">
        <f t="shared" si="166"/>
        <v>-3.0625740150573435</v>
      </c>
      <c r="BH147" s="46">
        <f t="shared" si="166"/>
        <v>1.7220456341791035</v>
      </c>
      <c r="BI147" s="46">
        <f t="shared" si="166"/>
        <v>-6.3370582158766524</v>
      </c>
      <c r="BJ147" s="46">
        <f t="shared" si="166"/>
        <v>0.44045886459105077</v>
      </c>
      <c r="BK147" s="46">
        <f t="shared" si="165"/>
        <v>-0.44045886459093708</v>
      </c>
      <c r="BL147" s="46">
        <f t="shared" si="165"/>
        <v>-0.600762866078</v>
      </c>
      <c r="BM147" s="46">
        <f t="shared" si="165"/>
        <v>5.1277445214650612</v>
      </c>
      <c r="BN147" s="46">
        <f t="shared" si="165"/>
        <v>3.2896844092419144</v>
      </c>
      <c r="BO147" s="46">
        <f t="shared" si="165"/>
        <v>1.6717299101334664</v>
      </c>
      <c r="BP147" s="46">
        <f t="shared" si="165"/>
        <v>-1.3924943268491337</v>
      </c>
      <c r="BQ147" s="46">
        <f t="shared" si="165"/>
        <v>0.11952348325884188</v>
      </c>
      <c r="BR147" s="1">
        <v>103</v>
      </c>
      <c r="BS147" s="60">
        <f t="shared" si="122"/>
        <v>10.400149985278567</v>
      </c>
      <c r="BT147" s="60">
        <f t="shared" si="122"/>
        <v>0.92826804095805304</v>
      </c>
      <c r="BU147" s="60">
        <f t="shared" si="122"/>
        <v>9.876575650598264</v>
      </c>
      <c r="BV147" s="60">
        <f t="shared" si="122"/>
        <v>-5.553470347534903</v>
      </c>
      <c r="BW147" s="60">
        <f t="shared" si="122"/>
        <v>20.436546043828027</v>
      </c>
      <c r="BX147" s="60">
        <f t="shared" si="122"/>
        <v>-1.4204474000372207</v>
      </c>
      <c r="BY147" s="60">
        <f t="shared" si="122"/>
        <v>1.4204474000370675</v>
      </c>
      <c r="BZ147" s="60">
        <f t="shared" si="122"/>
        <v>1.9374159989987261</v>
      </c>
      <c r="CA147" s="60">
        <f t="shared" si="122"/>
        <v>-16.536598441112723</v>
      </c>
      <c r="CB147" s="60">
        <f t="shared" si="122"/>
        <v>-10.60898994594989</v>
      </c>
      <c r="CC147" s="60">
        <f t="shared" si="122"/>
        <v>-5.3912058430664116</v>
      </c>
      <c r="CD147" s="60">
        <f t="shared" si="122"/>
        <v>4.4906916517075715</v>
      </c>
      <c r="CE147" s="60">
        <f t="shared" si="177"/>
        <v>-0.38545443101936716</v>
      </c>
    </row>
    <row r="148" spans="1:83">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I148" s="38"/>
      <c r="AJ148" s="38"/>
      <c r="AK148" s="38"/>
      <c r="AL148" s="38"/>
      <c r="AN148" s="17">
        <v>104</v>
      </c>
      <c r="AO148" s="17">
        <v>15.750701532078574</v>
      </c>
      <c r="AP148" s="17">
        <v>-2.9428702981188142</v>
      </c>
      <c r="AQ148" s="17">
        <v>-0.89447320587666257</v>
      </c>
      <c r="AY148" s="1">
        <v>104</v>
      </c>
      <c r="AZ148" s="7">
        <f t="shared" si="135"/>
        <v>18</v>
      </c>
      <c r="BA148" s="52">
        <f t="shared" si="136"/>
        <v>0.14656964656964658</v>
      </c>
      <c r="BB148" s="52">
        <f t="shared" si="137"/>
        <v>-1.0512597817977336</v>
      </c>
      <c r="BC148" s="43"/>
      <c r="BD148" s="1">
        <v>104</v>
      </c>
      <c r="BE148" s="46">
        <f t="shared" si="139"/>
        <v>-2.9428702981188142</v>
      </c>
      <c r="BF148" s="46">
        <f t="shared" si="166"/>
        <v>-3.2249263534658201</v>
      </c>
      <c r="BG148" s="46">
        <f t="shared" si="166"/>
        <v>-0.2878416246499178</v>
      </c>
      <c r="BH148" s="46">
        <f t="shared" si="166"/>
        <v>-3.0625740150573435</v>
      </c>
      <c r="BI148" s="46">
        <f t="shared" si="166"/>
        <v>1.7220456341791035</v>
      </c>
      <c r="BJ148" s="46">
        <f t="shared" si="166"/>
        <v>-6.3370582158766524</v>
      </c>
      <c r="BK148" s="46">
        <f t="shared" si="165"/>
        <v>0.44045886459105077</v>
      </c>
      <c r="BL148" s="46">
        <f t="shared" si="165"/>
        <v>-0.44045886459093708</v>
      </c>
      <c r="BM148" s="46">
        <f t="shared" si="165"/>
        <v>-0.600762866078</v>
      </c>
      <c r="BN148" s="46">
        <f t="shared" si="165"/>
        <v>5.1277445214650612</v>
      </c>
      <c r="BO148" s="46">
        <f t="shared" si="165"/>
        <v>3.2896844092419144</v>
      </c>
      <c r="BP148" s="46">
        <f t="shared" si="165"/>
        <v>1.6717299101334664</v>
      </c>
      <c r="BQ148" s="46">
        <f t="shared" si="165"/>
        <v>-1.3924943268491337</v>
      </c>
      <c r="BR148" s="1">
        <v>104</v>
      </c>
      <c r="BS148" s="60">
        <f t="shared" si="122"/>
        <v>8.6604855915501151</v>
      </c>
      <c r="BT148" s="60">
        <f t="shared" si="122"/>
        <v>9.4905399792353844</v>
      </c>
      <c r="BU148" s="60">
        <f t="shared" si="122"/>
        <v>0.84708056774461438</v>
      </c>
      <c r="BV148" s="60">
        <f t="shared" si="122"/>
        <v>9.0127581047029377</v>
      </c>
      <c r="BW148" s="60">
        <f t="shared" si="122"/>
        <v>-5.0677569488308212</v>
      </c>
      <c r="BX148" s="60">
        <f t="shared" si="122"/>
        <v>18.649140400953513</v>
      </c>
      <c r="BY148" s="60">
        <f t="shared" si="122"/>
        <v>-1.2962133101480573</v>
      </c>
      <c r="BZ148" s="60">
        <f t="shared" si="122"/>
        <v>1.2962133101479174</v>
      </c>
      <c r="CA148" s="60">
        <f t="shared" si="122"/>
        <v>1.7679671947937945</v>
      </c>
      <c r="CB148" s="60">
        <f t="shared" si="122"/>
        <v>-15.090287048561075</v>
      </c>
      <c r="CC148" s="60">
        <f t="shared" si="122"/>
        <v>-9.6811145381425785</v>
      </c>
      <c r="CD148" s="60">
        <f t="shared" si="122"/>
        <v>-4.919684299008571</v>
      </c>
      <c r="CE148" s="60">
        <f t="shared" si="177"/>
        <v>4.0979301947834115</v>
      </c>
    </row>
    <row r="149" spans="1:83">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I149" s="38"/>
      <c r="AJ149" s="38"/>
      <c r="AK149" s="38"/>
      <c r="AL149" s="38"/>
      <c r="AN149" s="17">
        <v>105</v>
      </c>
      <c r="AO149" s="17">
        <v>18.71291796264606</v>
      </c>
      <c r="AP149" s="17">
        <v>-0.10089761174722511</v>
      </c>
      <c r="AQ149" s="17">
        <v>-3.0667410080060391E-2</v>
      </c>
      <c r="AY149" s="1">
        <v>105</v>
      </c>
      <c r="AZ149" s="7">
        <f t="shared" si="135"/>
        <v>58</v>
      </c>
      <c r="BA149" s="52">
        <f t="shared" si="136"/>
        <v>0.47920997920997921</v>
      </c>
      <c r="BB149" s="52">
        <f t="shared" si="137"/>
        <v>-5.213646396562386E-2</v>
      </c>
      <c r="BC149" s="43"/>
      <c r="BD149" s="1">
        <v>105</v>
      </c>
      <c r="BE149" s="46">
        <f t="shared" si="139"/>
        <v>-0.10089761174722511</v>
      </c>
      <c r="BF149" s="46">
        <f t="shared" si="166"/>
        <v>-2.9428702981188142</v>
      </c>
      <c r="BG149" s="46">
        <f t="shared" si="166"/>
        <v>-3.2249263534658201</v>
      </c>
      <c r="BH149" s="46">
        <f t="shared" si="166"/>
        <v>-0.2878416246499178</v>
      </c>
      <c r="BI149" s="46">
        <f t="shared" si="166"/>
        <v>-3.0625740150573435</v>
      </c>
      <c r="BJ149" s="46">
        <f t="shared" si="166"/>
        <v>1.7220456341791035</v>
      </c>
      <c r="BK149" s="46">
        <f t="shared" si="165"/>
        <v>-6.3370582158766524</v>
      </c>
      <c r="BL149" s="46">
        <f t="shared" si="165"/>
        <v>0.44045886459105077</v>
      </c>
      <c r="BM149" s="46">
        <f t="shared" si="165"/>
        <v>-0.44045886459093708</v>
      </c>
      <c r="BN149" s="46">
        <f t="shared" si="165"/>
        <v>-0.600762866078</v>
      </c>
      <c r="BO149" s="46">
        <f t="shared" si="165"/>
        <v>5.1277445214650612</v>
      </c>
      <c r="BP149" s="46">
        <f t="shared" si="165"/>
        <v>3.2896844092419144</v>
      </c>
      <c r="BQ149" s="46">
        <f t="shared" si="165"/>
        <v>1.6717299101334664</v>
      </c>
      <c r="BR149" s="1">
        <v>105</v>
      </c>
      <c r="BS149" s="60">
        <f t="shared" si="122"/>
        <v>1.0180328056300458E-2</v>
      </c>
      <c r="BT149" s="60">
        <f t="shared" si="122"/>
        <v>0.29692858476213352</v>
      </c>
      <c r="BU149" s="60">
        <f t="shared" si="122"/>
        <v>0.32538736712549887</v>
      </c>
      <c r="BV149" s="60">
        <f t="shared" si="122"/>
        <v>2.9042532488630774E-2</v>
      </c>
      <c r="BW149" s="60">
        <f t="shared" si="122"/>
        <v>0.30900640391850093</v>
      </c>
      <c r="BX149" s="60">
        <f t="shared" si="122"/>
        <v>-0.17375029180846088</v>
      </c>
      <c r="BY149" s="60">
        <f t="shared" si="122"/>
        <v>0.6393940394852986</v>
      </c>
      <c r="BZ149" s="60">
        <f t="shared" si="122"/>
        <v>-4.4441247510142681E-2</v>
      </c>
      <c r="CA149" s="60">
        <f t="shared" si="122"/>
        <v>4.4441247510137886E-2</v>
      </c>
      <c r="CB149" s="60">
        <f t="shared" si="122"/>
        <v>6.0615538413711464E-2</v>
      </c>
      <c r="CC149" s="60">
        <f t="shared" si="122"/>
        <v>-0.51737717586590881</v>
      </c>
      <c r="CD149" s="60">
        <f t="shared" si="122"/>
        <v>-0.3319213002946958</v>
      </c>
      <c r="CE149" s="60">
        <f t="shared" si="177"/>
        <v>-0.16867355541892201</v>
      </c>
    </row>
    <row r="150" spans="1:83">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I150" s="38"/>
      <c r="AJ150" s="38"/>
      <c r="AK150" s="38"/>
      <c r="AL150" s="38"/>
      <c r="AN150" s="17">
        <v>106</v>
      </c>
      <c r="AO150" s="17">
        <v>54.094446337818802</v>
      </c>
      <c r="AP150" s="17">
        <v>-1.2743440944698179</v>
      </c>
      <c r="AQ150" s="17">
        <v>-0.38733159538123485</v>
      </c>
      <c r="AY150" s="1">
        <v>106</v>
      </c>
      <c r="AZ150" s="7">
        <f t="shared" si="135"/>
        <v>37</v>
      </c>
      <c r="BA150" s="52">
        <f t="shared" si="136"/>
        <v>0.30457380457380456</v>
      </c>
      <c r="BB150" s="52">
        <f t="shared" si="137"/>
        <v>-0.51129056715173082</v>
      </c>
      <c r="BC150" s="43"/>
      <c r="BD150" s="1">
        <v>106</v>
      </c>
      <c r="BE150" s="46">
        <f t="shared" si="139"/>
        <v>-1.2743440944698179</v>
      </c>
      <c r="BF150" s="46">
        <f t="shared" si="166"/>
        <v>-0.10089761174722511</v>
      </c>
      <c r="BG150" s="46">
        <f t="shared" si="166"/>
        <v>-2.9428702981188142</v>
      </c>
      <c r="BH150" s="46">
        <f t="shared" si="166"/>
        <v>-3.2249263534658201</v>
      </c>
      <c r="BI150" s="46">
        <f t="shared" si="166"/>
        <v>-0.2878416246499178</v>
      </c>
      <c r="BJ150" s="46">
        <f t="shared" si="166"/>
        <v>-3.0625740150573435</v>
      </c>
      <c r="BK150" s="46">
        <f t="shared" si="165"/>
        <v>1.7220456341791035</v>
      </c>
      <c r="BL150" s="46">
        <f t="shared" si="165"/>
        <v>-6.3370582158766524</v>
      </c>
      <c r="BM150" s="46">
        <f t="shared" si="165"/>
        <v>0.44045886459105077</v>
      </c>
      <c r="BN150" s="46">
        <f t="shared" si="165"/>
        <v>-0.44045886459093708</v>
      </c>
      <c r="BO150" s="46">
        <f t="shared" si="165"/>
        <v>-0.600762866078</v>
      </c>
      <c r="BP150" s="46">
        <f t="shared" si="165"/>
        <v>5.1277445214650612</v>
      </c>
      <c r="BQ150" s="46">
        <f t="shared" si="165"/>
        <v>3.2896844092419144</v>
      </c>
      <c r="BR150" s="1">
        <v>106</v>
      </c>
      <c r="BS150" s="60">
        <f t="shared" si="122"/>
        <v>1.6239528711101845</v>
      </c>
      <c r="BT150" s="60">
        <f t="shared" si="122"/>
        <v>0.12857827567623037</v>
      </c>
      <c r="BU150" s="60">
        <f t="shared" si="122"/>
        <v>3.7502293851984829</v>
      </c>
      <c r="BV150" s="60">
        <f t="shared" si="122"/>
        <v>4.1096658536394015</v>
      </c>
      <c r="BW150" s="60">
        <f t="shared" si="122"/>
        <v>0.3668092745152724</v>
      </c>
      <c r="BX150" s="60">
        <f t="shared" si="122"/>
        <v>3.9027731099651888</v>
      </c>
      <c r="BY150" s="60">
        <f t="shared" ref="BY150:CD164" si="186">($BE150-$BS$172)*(BK150-$BS$172)</f>
        <v>-2.1944786843236876</v>
      </c>
      <c r="BZ150" s="60">
        <f t="shared" si="186"/>
        <v>8.0755927137141033</v>
      </c>
      <c r="CA150" s="60">
        <f t="shared" si="186"/>
        <v>-0.56129615294845914</v>
      </c>
      <c r="CB150" s="60">
        <f t="shared" si="186"/>
        <v>0.56129615294839863</v>
      </c>
      <c r="CC150" s="60">
        <f t="shared" si="186"/>
        <v>0.76557861056332344</v>
      </c>
      <c r="CD150" s="60">
        <f t="shared" si="186"/>
        <v>-6.5345109488790909</v>
      </c>
      <c r="CE150" s="60">
        <f t="shared" si="177"/>
        <v>-4.192189899586932</v>
      </c>
    </row>
    <row r="151" spans="1:83">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I151" s="38"/>
      <c r="AJ151" s="38"/>
      <c r="AK151" s="38"/>
      <c r="AL151" s="38"/>
      <c r="AN151" s="17">
        <v>107</v>
      </c>
      <c r="AO151" s="17">
        <v>86.378208369993203</v>
      </c>
      <c r="AP151" s="17">
        <v>-0.70193715735528883</v>
      </c>
      <c r="AQ151" s="17">
        <v>-0.21335088395329185</v>
      </c>
      <c r="AY151" s="1">
        <v>107</v>
      </c>
      <c r="AZ151" s="7">
        <f t="shared" si="135"/>
        <v>49</v>
      </c>
      <c r="BA151" s="52">
        <f t="shared" si="136"/>
        <v>0.40436590436590436</v>
      </c>
      <c r="BB151" s="52">
        <f t="shared" si="137"/>
        <v>-0.24206240467219475</v>
      </c>
      <c r="BC151" s="43"/>
      <c r="BD151" s="1">
        <v>107</v>
      </c>
      <c r="BE151" s="46">
        <f t="shared" si="139"/>
        <v>-0.70193715735528883</v>
      </c>
      <c r="BF151" s="46">
        <f t="shared" si="166"/>
        <v>-1.2743440944698179</v>
      </c>
      <c r="BG151" s="46">
        <f t="shared" si="166"/>
        <v>-0.10089761174722511</v>
      </c>
      <c r="BH151" s="46">
        <f t="shared" si="166"/>
        <v>-2.9428702981188142</v>
      </c>
      <c r="BI151" s="46">
        <f t="shared" si="166"/>
        <v>-3.2249263534658201</v>
      </c>
      <c r="BJ151" s="46">
        <f t="shared" si="166"/>
        <v>-0.2878416246499178</v>
      </c>
      <c r="BK151" s="46">
        <f t="shared" si="165"/>
        <v>-3.0625740150573435</v>
      </c>
      <c r="BL151" s="46">
        <f t="shared" si="165"/>
        <v>1.7220456341791035</v>
      </c>
      <c r="BM151" s="46">
        <f t="shared" si="165"/>
        <v>-6.3370582158766524</v>
      </c>
      <c r="BN151" s="46">
        <f t="shared" si="165"/>
        <v>0.44045886459105077</v>
      </c>
      <c r="BO151" s="46">
        <f t="shared" si="165"/>
        <v>-0.44045886459093708</v>
      </c>
      <c r="BP151" s="46">
        <f t="shared" si="165"/>
        <v>-0.600762866078</v>
      </c>
      <c r="BQ151" s="46">
        <f t="shared" si="165"/>
        <v>5.1277445214650612</v>
      </c>
      <c r="BR151" s="1">
        <v>107</v>
      </c>
      <c r="BS151" s="60">
        <f t="shared" ref="BS151:BX164" si="187">($BE151-$BS$172)*(BE151-$BS$172)</f>
        <v>0.49271577287606994</v>
      </c>
      <c r="BT151" s="60">
        <f t="shared" si="187"/>
        <v>0.89450947116470902</v>
      </c>
      <c r="BU151" s="60">
        <f t="shared" si="187"/>
        <v>7.0823782773811364E-2</v>
      </c>
      <c r="BV151" s="60">
        <f t="shared" si="187"/>
        <v>2.0657100115269524</v>
      </c>
      <c r="BW151" s="60">
        <f t="shared" si="187"/>
        <v>2.2636956372320851</v>
      </c>
      <c r="BX151" s="60">
        <f t="shared" si="187"/>
        <v>0.20204673177532409</v>
      </c>
      <c r="BY151" s="60">
        <f t="shared" si="186"/>
        <v>2.14973449831965</v>
      </c>
      <c r="BZ151" s="60">
        <f t="shared" si="186"/>
        <v>-1.2087678172917993</v>
      </c>
      <c r="CA151" s="60">
        <f t="shared" si="186"/>
        <v>4.4482166300476687</v>
      </c>
      <c r="CB151" s="60">
        <f t="shared" si="186"/>
        <v>-0.30917444334297162</v>
      </c>
      <c r="CC151" s="60">
        <f t="shared" si="186"/>
        <v>0.30917444334293825</v>
      </c>
      <c r="CD151" s="60">
        <f t="shared" si="186"/>
        <v>0.4216977784594505</v>
      </c>
      <c r="CE151" s="60">
        <f t="shared" si="177"/>
        <v>-3.5993544130414876</v>
      </c>
    </row>
    <row r="152" spans="1:83">
      <c r="U152" s="38"/>
      <c r="V152" s="38"/>
      <c r="W152" s="38"/>
      <c r="X152" s="38"/>
      <c r="Y152" s="38"/>
      <c r="Z152" s="38"/>
      <c r="AA152" s="38"/>
      <c r="AB152" s="38"/>
      <c r="AC152" s="38"/>
      <c r="AD152" s="38"/>
      <c r="AE152" s="38"/>
      <c r="AF152" s="38"/>
      <c r="AG152" s="38"/>
      <c r="AH152" s="38"/>
      <c r="AI152" s="38"/>
      <c r="AJ152" s="38"/>
      <c r="AK152" s="38"/>
      <c r="AL152" s="38"/>
      <c r="AN152" s="17">
        <v>108</v>
      </c>
      <c r="AO152" s="17">
        <v>132.28171032543378</v>
      </c>
      <c r="AP152" s="17">
        <v>-2.3588139917222009</v>
      </c>
      <c r="AQ152" s="17">
        <v>-0.71695171703326643</v>
      </c>
      <c r="AY152" s="1">
        <v>108</v>
      </c>
      <c r="AZ152" s="7">
        <f t="shared" si="135"/>
        <v>25</v>
      </c>
      <c r="BA152" s="52">
        <f t="shared" si="136"/>
        <v>0.20478170478170479</v>
      </c>
      <c r="BB152" s="52">
        <f t="shared" si="137"/>
        <v>-0.82466217903935268</v>
      </c>
      <c r="BC152" s="43"/>
      <c r="BD152" s="1">
        <v>108</v>
      </c>
      <c r="BE152" s="46">
        <f t="shared" si="139"/>
        <v>-2.3588139917222009</v>
      </c>
      <c r="BF152" s="46">
        <f t="shared" si="166"/>
        <v>-0.70193715735528883</v>
      </c>
      <c r="BG152" s="46">
        <f t="shared" si="166"/>
        <v>-1.2743440944698179</v>
      </c>
      <c r="BH152" s="46">
        <f t="shared" si="166"/>
        <v>-0.10089761174722511</v>
      </c>
      <c r="BI152" s="46">
        <f t="shared" si="166"/>
        <v>-2.9428702981188142</v>
      </c>
      <c r="BJ152" s="46">
        <f t="shared" si="166"/>
        <v>-3.2249263534658201</v>
      </c>
      <c r="BK152" s="46">
        <f t="shared" si="165"/>
        <v>-0.2878416246499178</v>
      </c>
      <c r="BL152" s="46">
        <f t="shared" si="165"/>
        <v>-3.0625740150573435</v>
      </c>
      <c r="BM152" s="46">
        <f t="shared" si="165"/>
        <v>1.7220456341791035</v>
      </c>
      <c r="BN152" s="46">
        <f t="shared" si="165"/>
        <v>-6.3370582158766524</v>
      </c>
      <c r="BO152" s="46">
        <f t="shared" si="165"/>
        <v>0.44045886459105077</v>
      </c>
      <c r="BP152" s="46">
        <f t="shared" si="165"/>
        <v>-0.44045886459093708</v>
      </c>
      <c r="BQ152" s="46">
        <f t="shared" si="165"/>
        <v>-0.600762866078</v>
      </c>
      <c r="BR152" s="1">
        <v>108</v>
      </c>
      <c r="BS152" s="60">
        <f t="shared" si="187"/>
        <v>5.5640034475445805</v>
      </c>
      <c r="BT152" s="60">
        <f t="shared" si="187"/>
        <v>1.655739188079465</v>
      </c>
      <c r="BU152" s="60">
        <f t="shared" si="187"/>
        <v>3.0059406803040849</v>
      </c>
      <c r="BV152" s="60">
        <f t="shared" si="187"/>
        <v>0.23799869832079032</v>
      </c>
      <c r="BW152" s="60">
        <f t="shared" si="187"/>
        <v>6.9416836350265196</v>
      </c>
      <c r="BX152" s="60">
        <f t="shared" si="187"/>
        <v>7.6070014048290187</v>
      </c>
      <c r="BY152" s="60">
        <f t="shared" si="186"/>
        <v>0.67896485162436371</v>
      </c>
      <c r="BZ152" s="60">
        <f t="shared" si="186"/>
        <v>7.2240424374022805</v>
      </c>
      <c r="CA152" s="60">
        <f t="shared" si="186"/>
        <v>-4.0619853362857796</v>
      </c>
      <c r="CB152" s="60">
        <f t="shared" si="186"/>
        <v>14.947941585968264</v>
      </c>
      <c r="CC152" s="60">
        <f t="shared" si="186"/>
        <v>-1.0389605325753815</v>
      </c>
      <c r="CD152" s="60">
        <f t="shared" si="186"/>
        <v>1.0389605325752693</v>
      </c>
      <c r="CE152" s="60">
        <f t="shared" si="177"/>
        <v>1.4170878542120151</v>
      </c>
    </row>
    <row r="153" spans="1:83">
      <c r="U153" s="38"/>
      <c r="V153" s="38"/>
      <c r="W153" s="38"/>
      <c r="X153" s="38"/>
      <c r="Y153" s="38"/>
      <c r="Z153" s="38"/>
      <c r="AA153" s="38"/>
      <c r="AB153" s="38"/>
      <c r="AC153" s="38"/>
      <c r="AD153" s="38"/>
      <c r="AE153" s="38"/>
      <c r="AF153" s="38"/>
      <c r="AG153" s="38"/>
      <c r="AH153" s="38"/>
      <c r="AI153" s="38"/>
      <c r="AJ153" s="38"/>
      <c r="AK153" s="38"/>
      <c r="AL153" s="38"/>
      <c r="AN153" s="17">
        <v>109</v>
      </c>
      <c r="AO153" s="17">
        <v>137.17566643189284</v>
      </c>
      <c r="AP153" s="17">
        <v>1.0275089130600463</v>
      </c>
      <c r="AQ153" s="17">
        <v>0.31230706705598688</v>
      </c>
      <c r="AY153" s="1">
        <v>109</v>
      </c>
      <c r="AZ153" s="7">
        <f t="shared" si="135"/>
        <v>81</v>
      </c>
      <c r="BA153" s="52">
        <f t="shared" si="136"/>
        <v>0.67047817047817049</v>
      </c>
      <c r="BB153" s="52">
        <f t="shared" si="137"/>
        <v>0.44123392015968882</v>
      </c>
      <c r="BC153" s="43"/>
      <c r="BD153" s="1">
        <v>109</v>
      </c>
      <c r="BE153" s="46">
        <f t="shared" si="139"/>
        <v>1.0275089130600463</v>
      </c>
      <c r="BF153" s="46">
        <f t="shared" si="166"/>
        <v>-2.3588139917222009</v>
      </c>
      <c r="BG153" s="46">
        <f t="shared" si="166"/>
        <v>-0.70193715735528883</v>
      </c>
      <c r="BH153" s="46">
        <f t="shared" si="166"/>
        <v>-1.2743440944698179</v>
      </c>
      <c r="BI153" s="46">
        <f t="shared" si="166"/>
        <v>-0.10089761174722511</v>
      </c>
      <c r="BJ153" s="46">
        <f t="shared" si="166"/>
        <v>-2.9428702981188142</v>
      </c>
      <c r="BK153" s="46">
        <f t="shared" si="165"/>
        <v>-3.2249263534658201</v>
      </c>
      <c r="BL153" s="46">
        <f t="shared" si="165"/>
        <v>-0.2878416246499178</v>
      </c>
      <c r="BM153" s="46">
        <f t="shared" si="165"/>
        <v>-3.0625740150573435</v>
      </c>
      <c r="BN153" s="46">
        <f t="shared" si="165"/>
        <v>1.7220456341791035</v>
      </c>
      <c r="BO153" s="46">
        <f t="shared" si="165"/>
        <v>-6.3370582158766524</v>
      </c>
      <c r="BP153" s="46">
        <f t="shared" si="165"/>
        <v>0.44045886459105077</v>
      </c>
      <c r="BQ153" s="46">
        <f t="shared" si="165"/>
        <v>-0.44045886459093708</v>
      </c>
      <c r="BR153" s="1">
        <v>109</v>
      </c>
      <c r="BS153" s="60">
        <f t="shared" si="187"/>
        <v>1.0557745664177698</v>
      </c>
      <c r="BT153" s="60">
        <f t="shared" si="187"/>
        <v>-2.4237024007452641</v>
      </c>
      <c r="BU153" s="60">
        <f t="shared" si="187"/>
        <v>-0.72124668559060234</v>
      </c>
      <c r="BV153" s="60">
        <f t="shared" si="187"/>
        <v>-1.3093999153731635</v>
      </c>
      <c r="BW153" s="60">
        <f t="shared" si="187"/>
        <v>-0.10367319537677651</v>
      </c>
      <c r="BX153" s="60">
        <f t="shared" si="187"/>
        <v>-3.0238254612966942</v>
      </c>
      <c r="BY153" s="60">
        <f t="shared" si="186"/>
        <v>-3.3136405721482913</v>
      </c>
      <c r="BZ153" s="60">
        <f t="shared" si="186"/>
        <v>-0.29575983487749935</v>
      </c>
      <c r="CA153" s="60">
        <f t="shared" si="186"/>
        <v>-3.1468220973774459</v>
      </c>
      <c r="CB153" s="60">
        <f t="shared" si="186"/>
        <v>1.7694172378150779</v>
      </c>
      <c r="CC153" s="60">
        <f t="shared" si="186"/>
        <v>-6.5113837993934798</v>
      </c>
      <c r="CD153" s="60">
        <f t="shared" si="186"/>
        <v>0.45257540920356415</v>
      </c>
      <c r="CE153" s="60">
        <f t="shared" si="177"/>
        <v>-0.4525754092035153</v>
      </c>
    </row>
    <row r="154" spans="1:83">
      <c r="U154" s="38"/>
      <c r="V154" s="38"/>
      <c r="W154" s="38"/>
      <c r="X154" s="38"/>
      <c r="Y154" s="38"/>
      <c r="Z154" s="38"/>
      <c r="AA154" s="38"/>
      <c r="AB154" s="38"/>
      <c r="AC154" s="38"/>
      <c r="AD154" s="38"/>
      <c r="AE154" s="38"/>
      <c r="AF154" s="38"/>
      <c r="AG154" s="38"/>
      <c r="AH154" s="38"/>
      <c r="AI154" s="38"/>
      <c r="AJ154" s="38"/>
      <c r="AK154" s="38"/>
      <c r="AL154" s="38"/>
      <c r="AN154" s="17">
        <v>110</v>
      </c>
      <c r="AO154" s="17">
        <v>117.06695278054966</v>
      </c>
      <c r="AP154" s="17">
        <v>-1.0275089130599753</v>
      </c>
      <c r="AQ154" s="17">
        <v>-0.31230706705596528</v>
      </c>
      <c r="AY154" s="1">
        <v>110</v>
      </c>
      <c r="AZ154" s="7">
        <f t="shared" si="135"/>
        <v>40</v>
      </c>
      <c r="BA154" s="52">
        <f t="shared" si="136"/>
        <v>0.32952182952182951</v>
      </c>
      <c r="BB154" s="52">
        <f t="shared" si="137"/>
        <v>-0.44123392015968882</v>
      </c>
      <c r="BC154" s="43"/>
      <c r="BD154" s="1">
        <v>110</v>
      </c>
      <c r="BE154" s="46">
        <f t="shared" si="139"/>
        <v>-1.0275089130599753</v>
      </c>
      <c r="BF154" s="46">
        <f t="shared" si="166"/>
        <v>1.0275089130600463</v>
      </c>
      <c r="BG154" s="46">
        <f t="shared" si="166"/>
        <v>-2.3588139917222009</v>
      </c>
      <c r="BH154" s="46">
        <f t="shared" si="166"/>
        <v>-0.70193715735528883</v>
      </c>
      <c r="BI154" s="46">
        <f t="shared" si="166"/>
        <v>-1.2743440944698179</v>
      </c>
      <c r="BJ154" s="46">
        <f t="shared" si="166"/>
        <v>-0.10089761174722511</v>
      </c>
      <c r="BK154" s="46">
        <f t="shared" si="165"/>
        <v>-2.9428702981188142</v>
      </c>
      <c r="BL154" s="46">
        <f t="shared" si="165"/>
        <v>-3.2249263534658201</v>
      </c>
      <c r="BM154" s="46">
        <f t="shared" si="165"/>
        <v>-0.2878416246499178</v>
      </c>
      <c r="BN154" s="46">
        <f t="shared" si="165"/>
        <v>-3.0625740150573435</v>
      </c>
      <c r="BO154" s="46">
        <f t="shared" si="165"/>
        <v>1.7220456341791035</v>
      </c>
      <c r="BP154" s="46">
        <f t="shared" si="165"/>
        <v>-6.3370582158766524</v>
      </c>
      <c r="BQ154" s="46">
        <f t="shared" si="165"/>
        <v>0.44045886459105077</v>
      </c>
      <c r="BR154" s="1">
        <v>110</v>
      </c>
      <c r="BS154" s="60">
        <f t="shared" si="187"/>
        <v>1.0557745664177598</v>
      </c>
      <c r="BT154" s="60">
        <f t="shared" si="187"/>
        <v>-1.0557745664177649</v>
      </c>
      <c r="BU154" s="60">
        <f t="shared" si="187"/>
        <v>2.4237024007452526</v>
      </c>
      <c r="BV154" s="60">
        <f t="shared" si="187"/>
        <v>0.7212466855905989</v>
      </c>
      <c r="BW154" s="60">
        <f t="shared" si="187"/>
        <v>1.3093999153731573</v>
      </c>
      <c r="BX154" s="60">
        <f t="shared" si="187"/>
        <v>0.10367319537677601</v>
      </c>
      <c r="BY154" s="60">
        <f t="shared" si="186"/>
        <v>3.0238254612966795</v>
      </c>
      <c r="BZ154" s="60">
        <f t="shared" si="186"/>
        <v>3.3136405721482753</v>
      </c>
      <c r="CA154" s="60">
        <f t="shared" si="186"/>
        <v>0.29575983487749796</v>
      </c>
      <c r="CB154" s="60">
        <f t="shared" si="186"/>
        <v>3.1468220973774308</v>
      </c>
      <c r="CC154" s="60">
        <f t="shared" si="186"/>
        <v>-1.7694172378150694</v>
      </c>
      <c r="CD154" s="60">
        <f t="shared" si="186"/>
        <v>6.5113837993934487</v>
      </c>
      <c r="CE154" s="60">
        <f t="shared" si="177"/>
        <v>-0.45257540920356198</v>
      </c>
    </row>
    <row r="155" spans="1:83">
      <c r="U155" s="38"/>
      <c r="V155" s="38"/>
      <c r="W155" s="38"/>
      <c r="X155" s="38"/>
      <c r="Y155" s="38"/>
      <c r="Z155" s="38"/>
      <c r="AA155" s="38"/>
      <c r="AB155" s="38"/>
      <c r="AC155" s="38"/>
      <c r="AD155" s="38"/>
      <c r="AE155" s="38"/>
      <c r="AF155" s="38"/>
      <c r="AG155" s="38"/>
      <c r="AH155" s="38"/>
      <c r="AI155" s="38"/>
      <c r="AJ155" s="38"/>
      <c r="AK155" s="38"/>
      <c r="AL155" s="38"/>
      <c r="AN155" s="17">
        <v>111</v>
      </c>
      <c r="AO155" s="17">
        <v>79.734878736422033</v>
      </c>
      <c r="AP155" s="17">
        <v>-2.9028727963802368</v>
      </c>
      <c r="AQ155" s="17">
        <v>-0.8823161313259994</v>
      </c>
      <c r="AY155" s="1">
        <v>111</v>
      </c>
      <c r="AZ155" s="7">
        <f t="shared" si="135"/>
        <v>19</v>
      </c>
      <c r="BA155" s="52">
        <f t="shared" si="136"/>
        <v>0.15488565488565489</v>
      </c>
      <c r="BB155" s="52">
        <f t="shared" si="137"/>
        <v>-1.0157020117051774</v>
      </c>
      <c r="BC155" s="43"/>
      <c r="BD155" s="1">
        <v>111</v>
      </c>
      <c r="BE155" s="46">
        <f t="shared" si="139"/>
        <v>-2.9028727963802368</v>
      </c>
      <c r="BF155" s="46">
        <f t="shared" si="166"/>
        <v>-1.0275089130599753</v>
      </c>
      <c r="BG155" s="46">
        <f t="shared" si="166"/>
        <v>1.0275089130600463</v>
      </c>
      <c r="BH155" s="46">
        <f t="shared" si="166"/>
        <v>-2.3588139917222009</v>
      </c>
      <c r="BI155" s="46">
        <f t="shared" si="166"/>
        <v>-0.70193715735528883</v>
      </c>
      <c r="BJ155" s="46">
        <f t="shared" si="166"/>
        <v>-1.2743440944698179</v>
      </c>
      <c r="BK155" s="46">
        <f t="shared" si="165"/>
        <v>-0.10089761174722511</v>
      </c>
      <c r="BL155" s="46">
        <f t="shared" si="165"/>
        <v>-2.9428702981188142</v>
      </c>
      <c r="BM155" s="46">
        <f t="shared" si="165"/>
        <v>-3.2249263534658201</v>
      </c>
      <c r="BN155" s="46">
        <f t="shared" si="165"/>
        <v>-0.2878416246499178</v>
      </c>
      <c r="BO155" s="46">
        <f t="shared" si="165"/>
        <v>-3.0625740150573435</v>
      </c>
      <c r="BP155" s="46">
        <f t="shared" si="165"/>
        <v>1.7220456341791035</v>
      </c>
      <c r="BQ155" s="46">
        <f t="shared" si="165"/>
        <v>-6.3370582158766524</v>
      </c>
      <c r="BR155" s="1">
        <v>111</v>
      </c>
      <c r="BS155" s="60">
        <f t="shared" si="187"/>
        <v>8.4266704719646093</v>
      </c>
      <c r="BT155" s="60">
        <f t="shared" si="187"/>
        <v>2.9827276717601583</v>
      </c>
      <c r="BU155" s="60">
        <f t="shared" si="187"/>
        <v>-2.9827276717601725</v>
      </c>
      <c r="BV155" s="60">
        <f t="shared" si="187"/>
        <v>6.8473369682916294</v>
      </c>
      <c r="BW155" s="60">
        <f t="shared" si="187"/>
        <v>2.0376342788552608</v>
      </c>
      <c r="BX155" s="60">
        <f t="shared" si="187"/>
        <v>3.6992588050643795</v>
      </c>
      <c r="BY155" s="60">
        <f t="shared" si="186"/>
        <v>0.29289293236085423</v>
      </c>
      <c r="BZ155" s="60">
        <f t="shared" si="186"/>
        <v>8.5427781316846971</v>
      </c>
      <c r="CA155" s="60">
        <f t="shared" si="186"/>
        <v>9.3615509818058484</v>
      </c>
      <c r="CB155" s="60">
        <f t="shared" si="186"/>
        <v>0.83556762186224298</v>
      </c>
      <c r="CC155" s="60">
        <f t="shared" si="186"/>
        <v>8.890262795211159</v>
      </c>
      <c r="CD155" s="60">
        <f t="shared" si="186"/>
        <v>-4.9988794255838336</v>
      </c>
      <c r="CE155" s="60">
        <f t="shared" si="177"/>
        <v>18.39567390394652</v>
      </c>
    </row>
    <row r="156" spans="1:83" ht="45">
      <c r="A156" s="57"/>
      <c r="B156" s="32" t="s">
        <v>86</v>
      </c>
      <c r="C156" s="32" t="s">
        <v>156</v>
      </c>
      <c r="D156" s="32" t="s">
        <v>157</v>
      </c>
      <c r="E156" s="32" t="s">
        <v>89</v>
      </c>
      <c r="F156" s="32" t="s">
        <v>90</v>
      </c>
      <c r="N156" s="10"/>
      <c r="O156" s="27"/>
      <c r="P156" s="27"/>
      <c r="Q156" s="10"/>
      <c r="R156" s="10"/>
      <c r="U156" s="38"/>
      <c r="V156" s="38"/>
      <c r="W156" s="38"/>
      <c r="X156" s="38"/>
      <c r="Y156" s="38"/>
      <c r="Z156" s="38"/>
      <c r="AA156" s="38"/>
      <c r="AB156" s="38"/>
      <c r="AC156" s="38"/>
      <c r="AD156" s="38"/>
      <c r="AE156" s="38"/>
      <c r="AF156" s="38"/>
      <c r="AG156" s="38"/>
      <c r="AH156" s="38"/>
      <c r="AI156" s="38"/>
      <c r="AJ156" s="38"/>
      <c r="AK156" s="38"/>
      <c r="AL156" s="38"/>
      <c r="AN156" s="17">
        <v>112</v>
      </c>
      <c r="AO156" s="17">
        <v>72.4538257649087</v>
      </c>
      <c r="AP156" s="17">
        <v>1.4384000137243618</v>
      </c>
      <c r="AQ156" s="17">
        <v>0.43719571074250596</v>
      </c>
      <c r="AY156" s="1">
        <v>112</v>
      </c>
      <c r="AZ156" s="7">
        <f t="shared" si="135"/>
        <v>84</v>
      </c>
      <c r="BA156" s="52">
        <f t="shared" si="136"/>
        <v>0.69542619542619544</v>
      </c>
      <c r="BB156" s="52">
        <f t="shared" si="137"/>
        <v>0.51129056715173082</v>
      </c>
      <c r="BC156" s="43"/>
      <c r="BD156" s="1">
        <v>112</v>
      </c>
      <c r="BE156" s="46">
        <f t="shared" si="139"/>
        <v>1.4384000137243618</v>
      </c>
      <c r="BF156" s="46">
        <f t="shared" si="166"/>
        <v>-2.9028727963802368</v>
      </c>
      <c r="BG156" s="46">
        <f t="shared" si="166"/>
        <v>-1.0275089130599753</v>
      </c>
      <c r="BH156" s="46">
        <f t="shared" si="166"/>
        <v>1.0275089130600463</v>
      </c>
      <c r="BI156" s="46">
        <f t="shared" si="166"/>
        <v>-2.3588139917222009</v>
      </c>
      <c r="BJ156" s="46">
        <f t="shared" si="166"/>
        <v>-0.70193715735528883</v>
      </c>
      <c r="BK156" s="46">
        <f t="shared" si="165"/>
        <v>-1.2743440944698179</v>
      </c>
      <c r="BL156" s="46">
        <f t="shared" si="165"/>
        <v>-0.10089761174722511</v>
      </c>
      <c r="BM156" s="46">
        <f t="shared" si="165"/>
        <v>-2.9428702981188142</v>
      </c>
      <c r="BN156" s="46">
        <f t="shared" si="165"/>
        <v>-3.2249263534658201</v>
      </c>
      <c r="BO156" s="46">
        <f t="shared" si="165"/>
        <v>-0.2878416246499178</v>
      </c>
      <c r="BP156" s="46">
        <f t="shared" si="165"/>
        <v>-3.0625740150573435</v>
      </c>
      <c r="BQ156" s="46">
        <f t="shared" si="165"/>
        <v>1.7220456341791035</v>
      </c>
      <c r="BR156" s="1">
        <v>112</v>
      </c>
      <c r="BS156" s="60">
        <f t="shared" si="187"/>
        <v>2.0689945994821488</v>
      </c>
      <c r="BT156" s="60">
        <f t="shared" si="187"/>
        <v>-4.1754922701533612</v>
      </c>
      <c r="BU156" s="60">
        <f t="shared" si="187"/>
        <v>-1.477968834647386</v>
      </c>
      <c r="BV156" s="60">
        <f t="shared" si="187"/>
        <v>1.4779688346473931</v>
      </c>
      <c r="BW156" s="60">
        <f t="shared" si="187"/>
        <v>-3.3929180780664003</v>
      </c>
      <c r="BX156" s="60">
        <f t="shared" si="187"/>
        <v>-1.0096664167735112</v>
      </c>
      <c r="BY156" s="60">
        <f t="shared" si="186"/>
        <v>-1.8330165629749509</v>
      </c>
      <c r="BZ156" s="60">
        <f t="shared" si="186"/>
        <v>-0.14513112612200821</v>
      </c>
      <c r="CA156" s="60">
        <f t="shared" si="186"/>
        <v>-4.2330246772030691</v>
      </c>
      <c r="CB156" s="60">
        <f t="shared" si="186"/>
        <v>-4.6387341110852329</v>
      </c>
      <c r="CC156" s="60">
        <f t="shared" si="186"/>
        <v>-0.41403139684692242</v>
      </c>
      <c r="CD156" s="60">
        <f t="shared" si="186"/>
        <v>-4.4052065052903036</v>
      </c>
      <c r="CE156" s="60">
        <f t="shared" si="177"/>
        <v>2.4769904638370952</v>
      </c>
    </row>
    <row r="157" spans="1:83">
      <c r="A157" s="58">
        <v>2012</v>
      </c>
      <c r="B157" s="29">
        <f>AVERAGE(K18:K29)</f>
        <v>74654.833333333328</v>
      </c>
      <c r="C157" s="9">
        <f>SUM(N8:N19)</f>
        <v>50708007</v>
      </c>
      <c r="D157" s="9">
        <f>SUM(R8:R19)</f>
        <v>51901539.387018554</v>
      </c>
      <c r="E157" s="9">
        <f t="shared" ref="E157:E167" si="188">C157/B157</f>
        <v>679.23274001013556</v>
      </c>
      <c r="F157" s="9">
        <f t="shared" ref="F157:F165" si="189">D157/B157</f>
        <v>695.22008247314045</v>
      </c>
      <c r="N157" s="10"/>
      <c r="O157" s="10"/>
      <c r="P157" s="77"/>
      <c r="Q157" s="10"/>
      <c r="U157" s="38"/>
      <c r="V157" s="38"/>
      <c r="W157" s="38"/>
      <c r="X157" s="38"/>
      <c r="Y157" s="38"/>
      <c r="Z157" s="38"/>
      <c r="AA157" s="38"/>
      <c r="AB157" s="38"/>
      <c r="AC157" s="38"/>
      <c r="AD157" s="38"/>
      <c r="AE157" s="38"/>
      <c r="AF157" s="38"/>
      <c r="AG157" s="38"/>
      <c r="AH157" s="38"/>
      <c r="AI157" s="38"/>
      <c r="AJ157" s="38"/>
      <c r="AK157" s="38"/>
      <c r="AL157" s="38"/>
      <c r="AN157" s="17">
        <v>113</v>
      </c>
      <c r="AO157" s="17">
        <v>45.997309880198259</v>
      </c>
      <c r="AP157" s="17">
        <v>-1.9697829718815214</v>
      </c>
      <c r="AQ157" s="17">
        <v>-0.59870735413191811</v>
      </c>
      <c r="AY157" s="1">
        <v>113</v>
      </c>
      <c r="AZ157" s="7">
        <f t="shared" si="135"/>
        <v>27</v>
      </c>
      <c r="BA157" s="52">
        <f t="shared" si="136"/>
        <v>0.22141372141372143</v>
      </c>
      <c r="BB157" s="52">
        <f t="shared" si="137"/>
        <v>-0.76742739995147802</v>
      </c>
      <c r="BC157" s="43"/>
      <c r="BD157" s="1">
        <v>113</v>
      </c>
      <c r="BE157" s="46">
        <f t="shared" si="139"/>
        <v>-1.9697829718815214</v>
      </c>
      <c r="BF157" s="46">
        <f t="shared" si="166"/>
        <v>1.4384000137243618</v>
      </c>
      <c r="BG157" s="46">
        <f t="shared" si="166"/>
        <v>-2.9028727963802368</v>
      </c>
      <c r="BH157" s="46">
        <f t="shared" si="166"/>
        <v>-1.0275089130599753</v>
      </c>
      <c r="BI157" s="46">
        <f t="shared" si="166"/>
        <v>1.0275089130600463</v>
      </c>
      <c r="BJ157" s="46">
        <f t="shared" si="166"/>
        <v>-2.3588139917222009</v>
      </c>
      <c r="BK157" s="46">
        <f t="shared" si="165"/>
        <v>-0.70193715735528883</v>
      </c>
      <c r="BL157" s="46">
        <f t="shared" si="165"/>
        <v>-1.2743440944698179</v>
      </c>
      <c r="BM157" s="46">
        <f t="shared" si="165"/>
        <v>-0.10089761174722511</v>
      </c>
      <c r="BN157" s="46">
        <f t="shared" si="165"/>
        <v>-2.9428702981188142</v>
      </c>
      <c r="BO157" s="46">
        <f t="shared" si="165"/>
        <v>-3.2249263534658201</v>
      </c>
      <c r="BP157" s="46">
        <f t="shared" si="165"/>
        <v>-0.2878416246499178</v>
      </c>
      <c r="BQ157" s="46">
        <f t="shared" si="165"/>
        <v>-3.0625740150573435</v>
      </c>
      <c r="BR157" s="1">
        <v>113</v>
      </c>
      <c r="BS157" s="60">
        <f t="shared" si="187"/>
        <v>3.8800449563145287</v>
      </c>
      <c r="BT157" s="60">
        <f t="shared" si="187"/>
        <v>-2.8333358537883768</v>
      </c>
      <c r="BU157" s="60">
        <f t="shared" si="187"/>
        <v>5.718029403848047</v>
      </c>
      <c r="BV157" s="60">
        <f t="shared" si="187"/>
        <v>2.0239695604021293</v>
      </c>
      <c r="BW157" s="60">
        <f t="shared" si="187"/>
        <v>-2.0239695604021386</v>
      </c>
      <c r="BX157" s="60">
        <f t="shared" si="187"/>
        <v>4.646351634730415</v>
      </c>
      <c r="BY157" s="60">
        <f t="shared" si="186"/>
        <v>1.3826638598894563</v>
      </c>
      <c r="BZ157" s="60">
        <f t="shared" si="186"/>
        <v>2.5101812976045315</v>
      </c>
      <c r="CA157" s="60">
        <f t="shared" si="186"/>
        <v>0.19874639752326553</v>
      </c>
      <c r="CB157" s="60">
        <f t="shared" si="186"/>
        <v>5.7968158016904994</v>
      </c>
      <c r="CC157" s="60">
        <f t="shared" si="186"/>
        <v>6.3524050166291133</v>
      </c>
      <c r="CD157" s="60">
        <f t="shared" si="186"/>
        <v>0.56698553083419523</v>
      </c>
      <c r="CE157" s="60">
        <f t="shared" si="177"/>
        <v>6.0326061449869446</v>
      </c>
    </row>
    <row r="158" spans="1:83">
      <c r="A158" s="58">
        <v>2013</v>
      </c>
      <c r="B158" s="29">
        <f>AVERAGE(K20:K31)</f>
        <v>74765.166666666672</v>
      </c>
      <c r="C158" s="9">
        <f>SUM(N20:N31)</f>
        <v>54411750</v>
      </c>
      <c r="D158" s="9">
        <f>SUM(R20:R31)</f>
        <v>52082330.388948098</v>
      </c>
      <c r="E158" s="9">
        <f t="shared" si="188"/>
        <v>727.7687247403536</v>
      </c>
      <c r="F158" s="9">
        <f t="shared" si="189"/>
        <v>696.61224218428049</v>
      </c>
      <c r="N158" s="10"/>
      <c r="O158" s="10"/>
      <c r="P158" s="77"/>
      <c r="U158" s="38"/>
      <c r="V158" s="38"/>
      <c r="W158" s="38"/>
      <c r="X158" s="38"/>
      <c r="Y158" s="38"/>
      <c r="Z158" s="38"/>
      <c r="AA158" s="38"/>
      <c r="AB158" s="38"/>
      <c r="AC158" s="38"/>
      <c r="AD158" s="38"/>
      <c r="AE158" s="38"/>
      <c r="AF158" s="38"/>
      <c r="AG158" s="38"/>
      <c r="AH158" s="38"/>
      <c r="AI158" s="38"/>
      <c r="AJ158" s="38"/>
      <c r="AK158" s="38"/>
      <c r="AL158" s="38"/>
      <c r="AN158" s="17">
        <v>114</v>
      </c>
      <c r="AO158" s="17">
        <v>21.926869499581404</v>
      </c>
      <c r="AP158" s="17">
        <v>-1.6220661146922453</v>
      </c>
      <c r="AQ158" s="17">
        <v>-0.49302025939781907</v>
      </c>
      <c r="AY158" s="1">
        <v>114</v>
      </c>
      <c r="AZ158" s="7">
        <f t="shared" si="135"/>
        <v>32</v>
      </c>
      <c r="BA158" s="52">
        <f t="shared" si="136"/>
        <v>0.26299376299376298</v>
      </c>
      <c r="BB158" s="52">
        <f t="shared" si="137"/>
        <v>-0.63414296405799342</v>
      </c>
      <c r="BC158" s="43"/>
      <c r="BD158" s="1">
        <v>114</v>
      </c>
      <c r="BE158" s="46">
        <f t="shared" si="139"/>
        <v>-1.6220661146922453</v>
      </c>
      <c r="BF158" s="46">
        <f t="shared" si="166"/>
        <v>-1.9697829718815214</v>
      </c>
      <c r="BG158" s="46">
        <f t="shared" si="166"/>
        <v>1.4384000137243618</v>
      </c>
      <c r="BH158" s="46">
        <f t="shared" si="166"/>
        <v>-2.9028727963802368</v>
      </c>
      <c r="BI158" s="46">
        <f t="shared" si="166"/>
        <v>-1.0275089130599753</v>
      </c>
      <c r="BJ158" s="46">
        <f t="shared" si="166"/>
        <v>1.0275089130600463</v>
      </c>
      <c r="BK158" s="46">
        <f t="shared" si="165"/>
        <v>-2.3588139917222009</v>
      </c>
      <c r="BL158" s="46">
        <f t="shared" si="165"/>
        <v>-0.70193715735528883</v>
      </c>
      <c r="BM158" s="46">
        <f t="shared" si="165"/>
        <v>-1.2743440944698179</v>
      </c>
      <c r="BN158" s="46">
        <f t="shared" si="165"/>
        <v>-0.10089761174722511</v>
      </c>
      <c r="BO158" s="46">
        <f t="shared" si="165"/>
        <v>-2.9428702981188142</v>
      </c>
      <c r="BP158" s="46">
        <f t="shared" si="165"/>
        <v>-3.2249263534658201</v>
      </c>
      <c r="BQ158" s="46">
        <f t="shared" si="165"/>
        <v>-0.2878416246499178</v>
      </c>
      <c r="BR158" s="1">
        <v>114</v>
      </c>
      <c r="BS158" s="60">
        <f t="shared" si="187"/>
        <v>2.6310984804329034</v>
      </c>
      <c r="BT158" s="60">
        <f t="shared" si="187"/>
        <v>3.1951182119869226</v>
      </c>
      <c r="BU158" s="60">
        <f t="shared" si="187"/>
        <v>-2.3331799216351419</v>
      </c>
      <c r="BV158" s="60">
        <f t="shared" si="187"/>
        <v>4.7086515982704542</v>
      </c>
      <c r="BW158" s="60">
        <f t="shared" si="187"/>
        <v>1.6666873904189339</v>
      </c>
      <c r="BX158" s="60">
        <f t="shared" si="187"/>
        <v>-1.6666873904189416</v>
      </c>
      <c r="BY158" s="60">
        <f t="shared" si="186"/>
        <v>3.8261522468346683</v>
      </c>
      <c r="BZ158" s="60">
        <f t="shared" si="186"/>
        <v>1.1385884775894894</v>
      </c>
      <c r="CA158" s="60">
        <f t="shared" si="186"/>
        <v>2.067070374097761</v>
      </c>
      <c r="CB158" s="60">
        <f t="shared" si="186"/>
        <v>0.16366259706860511</v>
      </c>
      <c r="CC158" s="60">
        <f t="shared" si="186"/>
        <v>4.7735301905129459</v>
      </c>
      <c r="CD158" s="60">
        <f t="shared" si="186"/>
        <v>5.2310437603350941</v>
      </c>
      <c r="CE158" s="60">
        <f t="shared" si="177"/>
        <v>0.46689814574265898</v>
      </c>
    </row>
    <row r="159" spans="1:83">
      <c r="A159" s="58">
        <v>2014</v>
      </c>
      <c r="B159" s="29">
        <f>AVERAGE(K32:K43)</f>
        <v>75701.583333333328</v>
      </c>
      <c r="C159" s="9">
        <f>SUM(N32:N43)</f>
        <v>53577336</v>
      </c>
      <c r="D159" s="9">
        <f>SUM(R32:R43)</f>
        <v>55365589.973320246</v>
      </c>
      <c r="E159" s="9">
        <f t="shared" si="188"/>
        <v>707.74392873773013</v>
      </c>
      <c r="F159" s="9">
        <f t="shared" si="189"/>
        <v>731.36634051009833</v>
      </c>
      <c r="N159" s="10"/>
      <c r="O159" s="10"/>
      <c r="P159" s="77"/>
      <c r="U159" s="38"/>
      <c r="V159" s="38"/>
      <c r="W159" s="38"/>
      <c r="X159" s="38"/>
      <c r="Y159" s="38"/>
      <c r="Z159" s="38"/>
      <c r="AA159" s="38"/>
      <c r="AB159" s="38"/>
      <c r="AC159" s="38"/>
      <c r="AD159" s="38"/>
      <c r="AE159" s="38"/>
      <c r="AF159" s="38"/>
      <c r="AG159" s="38"/>
      <c r="AH159" s="38"/>
      <c r="AI159" s="38"/>
      <c r="AJ159" s="38"/>
      <c r="AK159" s="38"/>
      <c r="AL159" s="38"/>
      <c r="AN159" s="17">
        <v>115</v>
      </c>
      <c r="AO159" s="17">
        <v>15.856986306866443</v>
      </c>
      <c r="AP159" s="17">
        <v>-2.6600320133929731</v>
      </c>
      <c r="AQ159" s="17">
        <v>-0.80850568381321986</v>
      </c>
      <c r="AY159" s="1">
        <v>115</v>
      </c>
      <c r="AZ159" s="7">
        <f t="shared" si="135"/>
        <v>22</v>
      </c>
      <c r="BA159" s="52">
        <f t="shared" si="136"/>
        <v>0.17983367983367984</v>
      </c>
      <c r="BB159" s="52">
        <f t="shared" si="137"/>
        <v>-0.91599911388803534</v>
      </c>
      <c r="BC159" s="43"/>
      <c r="BD159" s="1">
        <v>115</v>
      </c>
      <c r="BE159" s="46">
        <f t="shared" si="139"/>
        <v>-2.6600320133929731</v>
      </c>
      <c r="BF159" s="46">
        <f t="shared" si="166"/>
        <v>-1.6220661146922453</v>
      </c>
      <c r="BG159" s="46">
        <f t="shared" si="166"/>
        <v>-1.9697829718815214</v>
      </c>
      <c r="BH159" s="46">
        <f t="shared" si="166"/>
        <v>1.4384000137243618</v>
      </c>
      <c r="BI159" s="46">
        <f t="shared" si="166"/>
        <v>-2.9028727963802368</v>
      </c>
      <c r="BJ159" s="46">
        <f t="shared" si="166"/>
        <v>-1.0275089130599753</v>
      </c>
      <c r="BK159" s="46">
        <f t="shared" si="165"/>
        <v>1.0275089130600463</v>
      </c>
      <c r="BL159" s="46">
        <f t="shared" si="165"/>
        <v>-2.3588139917222009</v>
      </c>
      <c r="BM159" s="46">
        <f t="shared" si="165"/>
        <v>-0.70193715735528883</v>
      </c>
      <c r="BN159" s="46">
        <f t="shared" si="165"/>
        <v>-1.2743440944698179</v>
      </c>
      <c r="BO159" s="46">
        <f t="shared" si="165"/>
        <v>-0.10089761174722511</v>
      </c>
      <c r="BP159" s="46">
        <f t="shared" si="165"/>
        <v>-2.9428702981188142</v>
      </c>
      <c r="BQ159" s="46">
        <f t="shared" si="165"/>
        <v>-3.2249263534658201</v>
      </c>
      <c r="BR159" s="1">
        <v>115</v>
      </c>
      <c r="BS159" s="60">
        <f t="shared" si="187"/>
        <v>7.0757703122756519</v>
      </c>
      <c r="BT159" s="60">
        <f t="shared" si="187"/>
        <v>4.3147477929214721</v>
      </c>
      <c r="BU159" s="60">
        <f t="shared" si="187"/>
        <v>5.2396857646413508</v>
      </c>
      <c r="BV159" s="60">
        <f t="shared" si="187"/>
        <v>-3.8261900845716541</v>
      </c>
      <c r="BW159" s="60">
        <f t="shared" si="187"/>
        <v>7.7217345691791968</v>
      </c>
      <c r="BX159" s="60">
        <f t="shared" si="187"/>
        <v>2.7332066027862738</v>
      </c>
      <c r="BY159" s="60">
        <f t="shared" si="186"/>
        <v>-2.7332066027862867</v>
      </c>
      <c r="BZ159" s="60">
        <f t="shared" si="186"/>
        <v>6.2745207316204885</v>
      </c>
      <c r="CA159" s="60">
        <f t="shared" si="186"/>
        <v>1.8671753099552406</v>
      </c>
      <c r="CB159" s="60">
        <f t="shared" si="186"/>
        <v>3.3897960873681252</v>
      </c>
      <c r="CC159" s="60">
        <f t="shared" si="186"/>
        <v>0.26839087732260514</v>
      </c>
      <c r="CD159" s="60">
        <f t="shared" si="186"/>
        <v>7.8281292042595547</v>
      </c>
      <c r="CE159" s="60">
        <f t="shared" si="177"/>
        <v>8.578407341053941</v>
      </c>
    </row>
    <row r="160" spans="1:83">
      <c r="A160" s="58">
        <v>2015</v>
      </c>
      <c r="B160" s="29">
        <f>AVERAGE(K44:K55)</f>
        <v>76850.333333333328</v>
      </c>
      <c r="C160" s="9">
        <f>SUM(N44:N55)</f>
        <v>48306302.391900003</v>
      </c>
      <c r="D160" s="9">
        <f>SUM(R44:R55)</f>
        <v>54500745.915038042</v>
      </c>
      <c r="E160" s="9">
        <f t="shared" si="188"/>
        <v>628.57635480089016</v>
      </c>
      <c r="F160" s="9">
        <f t="shared" si="189"/>
        <v>709.18034510851885</v>
      </c>
      <c r="N160" s="10"/>
      <c r="O160" s="10"/>
      <c r="P160" s="77"/>
      <c r="U160" s="38"/>
      <c r="V160" s="38"/>
      <c r="W160" s="38"/>
      <c r="X160" s="38"/>
      <c r="Y160" s="38"/>
      <c r="Z160" s="38"/>
      <c r="AA160" s="38"/>
      <c r="AB160" s="38"/>
      <c r="AC160" s="38"/>
      <c r="AD160" s="38"/>
      <c r="AE160" s="38"/>
      <c r="AF160" s="38"/>
      <c r="AG160" s="38"/>
      <c r="AH160" s="38"/>
      <c r="AI160" s="38"/>
      <c r="AJ160" s="38"/>
      <c r="AK160" s="38"/>
      <c r="AL160" s="38"/>
      <c r="AN160" s="17">
        <v>116</v>
      </c>
      <c r="AO160" s="17">
        <v>14.465063492539253</v>
      </c>
      <c r="AP160" s="17">
        <v>-3.2763464317488111</v>
      </c>
      <c r="AQ160" s="17">
        <v>-0.99583189182420573</v>
      </c>
      <c r="AY160" s="1">
        <v>116</v>
      </c>
      <c r="AZ160" s="7">
        <f t="shared" si="135"/>
        <v>14</v>
      </c>
      <c r="BA160" s="52">
        <f t="shared" si="136"/>
        <v>0.11330561330561331</v>
      </c>
      <c r="BB160" s="52">
        <f t="shared" si="137"/>
        <v>-1.2091343701602324</v>
      </c>
      <c r="BC160" s="43"/>
      <c r="BD160" s="1">
        <v>116</v>
      </c>
      <c r="BE160" s="46">
        <f t="shared" si="139"/>
        <v>-3.2763464317488111</v>
      </c>
      <c r="BF160" s="46">
        <f t="shared" si="166"/>
        <v>-2.6600320133929731</v>
      </c>
      <c r="BG160" s="46">
        <f t="shared" si="166"/>
        <v>-1.6220661146922453</v>
      </c>
      <c r="BH160" s="46">
        <f t="shared" si="166"/>
        <v>-1.9697829718815214</v>
      </c>
      <c r="BI160" s="46">
        <f t="shared" si="166"/>
        <v>1.4384000137243618</v>
      </c>
      <c r="BJ160" s="46">
        <f t="shared" si="166"/>
        <v>-2.9028727963802368</v>
      </c>
      <c r="BK160" s="46">
        <f t="shared" si="165"/>
        <v>-1.0275089130599753</v>
      </c>
      <c r="BL160" s="46">
        <f t="shared" si="165"/>
        <v>1.0275089130600463</v>
      </c>
      <c r="BM160" s="46">
        <f t="shared" si="165"/>
        <v>-2.3588139917222009</v>
      </c>
      <c r="BN160" s="46">
        <f t="shared" si="165"/>
        <v>-0.70193715735528883</v>
      </c>
      <c r="BO160" s="46">
        <f t="shared" si="165"/>
        <v>-1.2743440944698179</v>
      </c>
      <c r="BP160" s="46">
        <f t="shared" si="165"/>
        <v>-0.10089761174722511</v>
      </c>
      <c r="BQ160" s="46">
        <f t="shared" si="165"/>
        <v>-2.9428702981188142</v>
      </c>
      <c r="BR160" s="1">
        <v>116</v>
      </c>
      <c r="BS160" s="60">
        <f t="shared" si="187"/>
        <v>10.734445940833385</v>
      </c>
      <c r="BT160" s="60">
        <f t="shared" si="187"/>
        <v>8.7151863954178719</v>
      </c>
      <c r="BU160" s="60">
        <f t="shared" si="187"/>
        <v>5.3144505269327578</v>
      </c>
      <c r="BV160" s="60">
        <f t="shared" si="187"/>
        <v>6.4536914112437653</v>
      </c>
      <c r="BW160" s="60">
        <f t="shared" si="187"/>
        <v>-4.7126967523931933</v>
      </c>
      <c r="BX160" s="60">
        <f t="shared" si="187"/>
        <v>9.5108169282412884</v>
      </c>
      <c r="BY160" s="60">
        <f t="shared" si="186"/>
        <v>3.366475160894292</v>
      </c>
      <c r="BZ160" s="60">
        <f t="shared" si="186"/>
        <v>-3.366475160894308</v>
      </c>
      <c r="CA160" s="60">
        <f t="shared" si="186"/>
        <v>7.7282918049383902</v>
      </c>
      <c r="CB160" s="60">
        <f t="shared" si="186"/>
        <v>2.2997893008130359</v>
      </c>
      <c r="CC160" s="60">
        <f t="shared" si="186"/>
        <v>4.1751927267365083</v>
      </c>
      <c r="CD160" s="60">
        <f t="shared" si="186"/>
        <v>0.33057553022010971</v>
      </c>
      <c r="CE160" s="60">
        <f t="shared" si="177"/>
        <v>9.6418626003413443</v>
      </c>
    </row>
    <row r="161" spans="1:83">
      <c r="A161" s="58">
        <v>2016</v>
      </c>
      <c r="B161" s="29">
        <f>AVERAGE(K56:K67)</f>
        <v>78599.333333333328</v>
      </c>
      <c r="C161" s="9">
        <f>SUM(N56:N67)</f>
        <v>52267157.599000007</v>
      </c>
      <c r="D161" s="9">
        <f>SUM(R56:R67)</f>
        <v>57130598.753704615</v>
      </c>
      <c r="E161" s="9">
        <f t="shared" si="188"/>
        <v>664.98220000593744</v>
      </c>
      <c r="F161" s="9">
        <f t="shared" si="189"/>
        <v>726.85856648959646</v>
      </c>
      <c r="N161" s="10"/>
      <c r="O161" s="10"/>
      <c r="P161" s="77"/>
      <c r="U161" s="38"/>
      <c r="V161" s="38"/>
      <c r="W161" s="38"/>
      <c r="X161" s="38"/>
      <c r="Y161" s="38"/>
      <c r="Z161" s="38"/>
      <c r="AA161" s="38"/>
      <c r="AB161" s="38"/>
      <c r="AC161" s="38"/>
      <c r="AD161" s="38"/>
      <c r="AE161" s="38"/>
      <c r="AF161" s="38"/>
      <c r="AG161" s="38"/>
      <c r="AH161" s="38"/>
      <c r="AI161" s="38"/>
      <c r="AJ161" s="38"/>
      <c r="AK161" s="38"/>
      <c r="AL161" s="38"/>
      <c r="AN161" s="17">
        <v>117</v>
      </c>
      <c r="AO161" s="17">
        <v>13.626327159680963</v>
      </c>
      <c r="AP161" s="17">
        <v>4.9448039797040266E-2</v>
      </c>
      <c r="AQ161" s="17">
        <v>1.5029526347066242E-2</v>
      </c>
      <c r="AY161" s="1">
        <v>117</v>
      </c>
      <c r="AZ161" s="7">
        <f t="shared" si="135"/>
        <v>62</v>
      </c>
      <c r="BA161" s="52">
        <f t="shared" si="136"/>
        <v>0.51247401247401247</v>
      </c>
      <c r="BB161" s="52">
        <f t="shared" si="137"/>
        <v>3.127280902613698E-2</v>
      </c>
      <c r="BC161" s="43"/>
      <c r="BD161" s="1">
        <v>117</v>
      </c>
      <c r="BE161" s="46">
        <f t="shared" si="139"/>
        <v>4.9448039797040266E-2</v>
      </c>
      <c r="BF161" s="46">
        <f t="shared" si="166"/>
        <v>-3.2763464317488111</v>
      </c>
      <c r="BG161" s="46">
        <f t="shared" si="166"/>
        <v>-2.6600320133929731</v>
      </c>
      <c r="BH161" s="46">
        <f t="shared" si="166"/>
        <v>-1.6220661146922453</v>
      </c>
      <c r="BI161" s="46">
        <f t="shared" si="166"/>
        <v>-1.9697829718815214</v>
      </c>
      <c r="BJ161" s="46">
        <f t="shared" si="166"/>
        <v>1.4384000137243618</v>
      </c>
      <c r="BK161" s="46">
        <f t="shared" si="165"/>
        <v>-2.9028727963802368</v>
      </c>
      <c r="BL161" s="46">
        <f t="shared" si="165"/>
        <v>-1.0275089130599753</v>
      </c>
      <c r="BM161" s="46">
        <f t="shared" si="165"/>
        <v>1.0275089130600463</v>
      </c>
      <c r="BN161" s="46">
        <f t="shared" si="165"/>
        <v>-2.3588139917222009</v>
      </c>
      <c r="BO161" s="46">
        <f t="shared" si="165"/>
        <v>-0.70193715735528883</v>
      </c>
      <c r="BP161" s="46">
        <f t="shared" si="165"/>
        <v>-1.2743440944698179</v>
      </c>
      <c r="BQ161" s="46">
        <f t="shared" si="165"/>
        <v>-0.10089761174722511</v>
      </c>
      <c r="BR161" s="1">
        <v>117</v>
      </c>
      <c r="BS161" s="60">
        <f t="shared" si="187"/>
        <v>2.4451086397664049E-3</v>
      </c>
      <c r="BT161" s="60">
        <f t="shared" si="187"/>
        <v>-0.16200890874589929</v>
      </c>
      <c r="BU161" s="60">
        <f t="shared" si="187"/>
        <v>-0.13153336885957048</v>
      </c>
      <c r="BV161" s="60">
        <f t="shared" si="187"/>
        <v>-8.0207989792680567E-2</v>
      </c>
      <c r="BW161" s="60">
        <f t="shared" si="187"/>
        <v>-9.7401906785066161E-2</v>
      </c>
      <c r="BX161" s="60">
        <f t="shared" si="187"/>
        <v>7.1126061122656264E-2</v>
      </c>
      <c r="BY161" s="60">
        <f t="shared" si="186"/>
        <v>-0.14354136956106109</v>
      </c>
      <c r="BZ161" s="60">
        <f t="shared" si="186"/>
        <v>-5.0808301624770874E-2</v>
      </c>
      <c r="CA161" s="60">
        <f t="shared" si="186"/>
        <v>5.080830162477111E-2</v>
      </c>
      <c r="CB161" s="60">
        <f t="shared" si="186"/>
        <v>-0.11663872813641837</v>
      </c>
      <c r="CC161" s="60">
        <f t="shared" si="186"/>
        <v>-3.4709416491904038E-2</v>
      </c>
      <c r="CD161" s="60">
        <f t="shared" si="186"/>
        <v>-6.3013817498426258E-2</v>
      </c>
      <c r="CE161" s="60">
        <f t="shared" si="177"/>
        <v>-4.9891891211014021E-3</v>
      </c>
    </row>
    <row r="162" spans="1:83">
      <c r="A162" s="58">
        <v>2017</v>
      </c>
      <c r="B162" s="29">
        <f>AVERAGE(K68:K79)</f>
        <v>80350.583333333328</v>
      </c>
      <c r="C162" s="9">
        <f>SUM(N68:N79)</f>
        <v>62536578.178320006</v>
      </c>
      <c r="D162" s="9">
        <f>SUM(R68:R79)</f>
        <v>59294434.458114073</v>
      </c>
      <c r="E162" s="9">
        <f t="shared" si="188"/>
        <v>778.29650494120051</v>
      </c>
      <c r="F162" s="9">
        <f t="shared" si="189"/>
        <v>737.94653378099201</v>
      </c>
      <c r="N162" s="10"/>
      <c r="O162" s="10"/>
      <c r="P162" s="77"/>
      <c r="U162" s="38"/>
      <c r="V162" s="38"/>
      <c r="W162" s="38"/>
      <c r="X162" s="38"/>
      <c r="Y162" s="38"/>
      <c r="Z162" s="38"/>
      <c r="AA162" s="38"/>
      <c r="AB162" s="38"/>
      <c r="AC162" s="38"/>
      <c r="AD162" s="38"/>
      <c r="AE162" s="38"/>
      <c r="AF162" s="38"/>
      <c r="AG162" s="38"/>
      <c r="AH162" s="38"/>
      <c r="AI162" s="38"/>
      <c r="AJ162" s="38"/>
      <c r="AK162" s="38"/>
      <c r="AL162" s="38"/>
      <c r="AN162" s="17">
        <v>118</v>
      </c>
      <c r="AO162" s="17">
        <v>36.659211375253896</v>
      </c>
      <c r="AP162" s="17">
        <v>1.3980197297474675</v>
      </c>
      <c r="AQ162" s="17">
        <v>0.42492229112013546</v>
      </c>
      <c r="AY162" s="1">
        <v>118</v>
      </c>
      <c r="AZ162" s="7">
        <f t="shared" si="135"/>
        <v>83</v>
      </c>
      <c r="BA162" s="52">
        <f t="shared" si="136"/>
        <v>0.68711018711018712</v>
      </c>
      <c r="BB162" s="52">
        <f t="shared" si="137"/>
        <v>0.48767561631153389</v>
      </c>
      <c r="BC162" s="43"/>
      <c r="BD162" s="1">
        <v>118</v>
      </c>
      <c r="BE162" s="46">
        <f t="shared" si="139"/>
        <v>1.3980197297474675</v>
      </c>
      <c r="BF162" s="46">
        <f t="shared" si="166"/>
        <v>4.9448039797040266E-2</v>
      </c>
      <c r="BG162" s="46">
        <f t="shared" si="166"/>
        <v>-3.2763464317488111</v>
      </c>
      <c r="BH162" s="46">
        <f t="shared" si="166"/>
        <v>-2.6600320133929731</v>
      </c>
      <c r="BI162" s="46">
        <f t="shared" si="166"/>
        <v>-1.6220661146922453</v>
      </c>
      <c r="BJ162" s="46">
        <f t="shared" si="166"/>
        <v>-1.9697829718815214</v>
      </c>
      <c r="BK162" s="46">
        <f t="shared" si="165"/>
        <v>1.4384000137243618</v>
      </c>
      <c r="BL162" s="46">
        <f t="shared" si="165"/>
        <v>-2.9028727963802368</v>
      </c>
      <c r="BM162" s="46">
        <f t="shared" si="165"/>
        <v>-1.0275089130599753</v>
      </c>
      <c r="BN162" s="46">
        <f t="shared" si="165"/>
        <v>1.0275089130600463</v>
      </c>
      <c r="BO162" s="46">
        <f t="shared" si="165"/>
        <v>-2.3588139917222009</v>
      </c>
      <c r="BP162" s="46">
        <f t="shared" si="165"/>
        <v>-0.70193715735528883</v>
      </c>
      <c r="BQ162" s="46">
        <f t="shared" si="165"/>
        <v>-1.2743440944698179</v>
      </c>
      <c r="BR162" s="1">
        <v>118</v>
      </c>
      <c r="BS162" s="60">
        <f t="shared" si="187"/>
        <v>1.9544591647630896</v>
      </c>
      <c r="BT162" s="60">
        <f t="shared" si="187"/>
        <v>6.9129335233552344E-2</v>
      </c>
      <c r="BU162" s="60">
        <f t="shared" si="187"/>
        <v>-4.5803969530724906</v>
      </c>
      <c r="BV162" s="60">
        <f t="shared" si="187"/>
        <v>-3.7187772364832146</v>
      </c>
      <c r="BW162" s="60">
        <f t="shared" si="187"/>
        <v>-2.2676804312945698</v>
      </c>
      <c r="BX162" s="60">
        <f t="shared" si="187"/>
        <v>-2.7537954580109489</v>
      </c>
      <c r="BY162" s="60">
        <f t="shared" si="186"/>
        <v>2.0109115984555919</v>
      </c>
      <c r="BZ162" s="60">
        <f t="shared" si="186"/>
        <v>-4.0582734422867244</v>
      </c>
      <c r="CA162" s="60">
        <f t="shared" si="186"/>
        <v>-1.4364777329492329</v>
      </c>
      <c r="CB162" s="60">
        <f t="shared" si="186"/>
        <v>1.4364777329492397</v>
      </c>
      <c r="CC162" s="60">
        <f t="shared" si="186"/>
        <v>-3.2976684992319849</v>
      </c>
      <c r="CD162" s="60">
        <f t="shared" si="186"/>
        <v>-0.98132199502556949</v>
      </c>
      <c r="CE162" s="60">
        <f t="shared" si="177"/>
        <v>-1.78155818655598</v>
      </c>
    </row>
    <row r="163" spans="1:83">
      <c r="A163" s="58">
        <v>2018</v>
      </c>
      <c r="B163" s="29">
        <f>AVERAGE(K80:K91)</f>
        <v>82287.166666666672</v>
      </c>
      <c r="C163" s="9">
        <f>SUM(N80:N91)</f>
        <v>59766730.464499995</v>
      </c>
      <c r="D163" s="9">
        <f>SUM(R80:R91)</f>
        <v>62746273.696554258</v>
      </c>
      <c r="E163" s="9">
        <f t="shared" si="188"/>
        <v>726.3189739732602</v>
      </c>
      <c r="F163" s="9">
        <f t="shared" si="189"/>
        <v>762.52806164453659</v>
      </c>
      <c r="N163" s="10"/>
      <c r="O163" s="10"/>
      <c r="P163" s="77"/>
      <c r="U163" s="38"/>
      <c r="V163" s="38"/>
      <c r="W163" s="38"/>
      <c r="X163" s="38"/>
      <c r="Y163" s="38"/>
      <c r="Z163" s="38"/>
      <c r="AA163" s="38"/>
      <c r="AB163" s="38"/>
      <c r="AC163" s="38"/>
      <c r="AD163" s="38"/>
      <c r="AE163" s="38"/>
      <c r="AF163" s="38"/>
      <c r="AG163" s="38"/>
      <c r="AH163" s="38"/>
      <c r="AI163" s="38"/>
      <c r="AJ163" s="38"/>
      <c r="AK163" s="38"/>
      <c r="AL163" s="38"/>
      <c r="AN163" s="17">
        <v>119</v>
      </c>
      <c r="AO163" s="17">
        <v>124.20815306903705</v>
      </c>
      <c r="AP163" s="17">
        <v>6.4318924492666554</v>
      </c>
      <c r="AQ163" s="17">
        <v>1.9549469994063493</v>
      </c>
      <c r="AY163" s="1">
        <v>119</v>
      </c>
      <c r="AZ163" s="7">
        <f t="shared" si="135"/>
        <v>117</v>
      </c>
      <c r="BA163" s="52">
        <f t="shared" si="136"/>
        <v>0.96985446985446988</v>
      </c>
      <c r="BB163" s="52">
        <f t="shared" si="137"/>
        <v>1.8786590672766061</v>
      </c>
      <c r="BC163" s="43"/>
      <c r="BD163" s="1">
        <v>119</v>
      </c>
      <c r="BE163" s="46">
        <f t="shared" si="139"/>
        <v>6.4318924492666554</v>
      </c>
      <c r="BF163" s="46">
        <f t="shared" si="166"/>
        <v>1.3980197297474675</v>
      </c>
      <c r="BG163" s="46">
        <f t="shared" si="166"/>
        <v>4.9448039797040266E-2</v>
      </c>
      <c r="BH163" s="46">
        <f t="shared" si="166"/>
        <v>-3.2763464317488111</v>
      </c>
      <c r="BI163" s="46">
        <f t="shared" si="166"/>
        <v>-2.6600320133929731</v>
      </c>
      <c r="BJ163" s="46">
        <f t="shared" si="166"/>
        <v>-1.6220661146922453</v>
      </c>
      <c r="BK163" s="46">
        <f t="shared" si="165"/>
        <v>-1.9697829718815214</v>
      </c>
      <c r="BL163" s="46">
        <f t="shared" si="165"/>
        <v>1.4384000137243618</v>
      </c>
      <c r="BM163" s="46">
        <f t="shared" si="165"/>
        <v>-2.9028727963802368</v>
      </c>
      <c r="BN163" s="46">
        <f t="shared" si="165"/>
        <v>-1.0275089130599753</v>
      </c>
      <c r="BO163" s="46">
        <f t="shared" si="165"/>
        <v>1.0275089130600463</v>
      </c>
      <c r="BP163" s="46">
        <f t="shared" si="165"/>
        <v>-2.3588139917222009</v>
      </c>
      <c r="BQ163" s="46">
        <f t="shared" si="165"/>
        <v>-0.70193715735528883</v>
      </c>
      <c r="BR163" s="1">
        <v>119</v>
      </c>
      <c r="BS163" s="60">
        <f t="shared" si="187"/>
        <v>41.369240478932994</v>
      </c>
      <c r="BT163" s="60">
        <f t="shared" si="187"/>
        <v>8.9919125436882865</v>
      </c>
      <c r="BU163" s="60">
        <f t="shared" si="187"/>
        <v>0.31804447380140588</v>
      </c>
      <c r="BV163" s="60">
        <f t="shared" si="187"/>
        <v>-21.073107875547034</v>
      </c>
      <c r="BW163" s="60">
        <f t="shared" si="187"/>
        <v>-17.10903982174997</v>
      </c>
      <c r="BX163" s="60">
        <f t="shared" si="187"/>
        <v>-10.432954795300512</v>
      </c>
      <c r="BY163" s="60">
        <f t="shared" si="186"/>
        <v>-12.669432223538939</v>
      </c>
      <c r="BZ163" s="60">
        <f t="shared" si="186"/>
        <v>9.2516341872985155</v>
      </c>
      <c r="CA163" s="60">
        <f t="shared" si="186"/>
        <v>-18.670965620219746</v>
      </c>
      <c r="CB163" s="60">
        <f t="shared" si="186"/>
        <v>-6.6088268194648219</v>
      </c>
      <c r="CC163" s="60">
        <f t="shared" si="186"/>
        <v>6.6088268194648538</v>
      </c>
      <c r="CD163" s="60">
        <f t="shared" si="186"/>
        <v>-15.171637902582699</v>
      </c>
      <c r="CE163" s="60">
        <f t="shared" si="177"/>
        <v>-4.5147843022533722</v>
      </c>
    </row>
    <row r="164" spans="1:83" ht="15.75" thickBot="1">
      <c r="A164" s="58">
        <v>2019</v>
      </c>
      <c r="B164" s="29">
        <f>AVERAGE(K92:K103)</f>
        <v>84355.25</v>
      </c>
      <c r="C164" s="9">
        <f>SUM(N92:N103)</f>
        <v>65975932.941089988</v>
      </c>
      <c r="D164" s="9">
        <f>SUM(R92:R103)</f>
        <v>62815735.789112605</v>
      </c>
      <c r="E164" s="9">
        <f t="shared" si="188"/>
        <v>782.12005703367583</v>
      </c>
      <c r="F164" s="9">
        <f t="shared" si="189"/>
        <v>744.65709945868934</v>
      </c>
      <c r="O164" s="77"/>
      <c r="P164" s="77"/>
      <c r="U164" s="38"/>
      <c r="V164" s="38"/>
      <c r="W164" s="38"/>
      <c r="X164" s="38"/>
      <c r="Y164" s="38"/>
      <c r="Z164" s="38"/>
      <c r="AA164" s="38"/>
      <c r="AB164" s="38"/>
      <c r="AC164" s="38"/>
      <c r="AD164" s="38"/>
      <c r="AE164" s="38"/>
      <c r="AF164" s="38"/>
      <c r="AG164" s="38"/>
      <c r="AH164" s="38"/>
      <c r="AI164" s="38"/>
      <c r="AJ164" s="38"/>
      <c r="AK164" s="38"/>
      <c r="AL164" s="38"/>
      <c r="AN164" s="18">
        <v>120</v>
      </c>
      <c r="AO164" s="18">
        <v>147.42334632777025</v>
      </c>
      <c r="AP164" s="18">
        <v>-8.1017998449599702</v>
      </c>
      <c r="AQ164" s="18">
        <v>-2.4625084174877934</v>
      </c>
      <c r="AY164" s="1">
        <v>120</v>
      </c>
      <c r="AZ164" s="7">
        <f t="shared" si="135"/>
        <v>2</v>
      </c>
      <c r="BA164" s="52">
        <f t="shared" si="136"/>
        <v>1.3513513513513514E-2</v>
      </c>
      <c r="BB164" s="52">
        <f t="shared" si="137"/>
        <v>-2.2111272410853271</v>
      </c>
      <c r="BC164" s="43"/>
      <c r="BD164" s="1">
        <v>120</v>
      </c>
      <c r="BE164" s="46">
        <f t="shared" si="139"/>
        <v>-8.1017998449599702</v>
      </c>
      <c r="BF164" s="46">
        <f t="shared" si="166"/>
        <v>6.4318924492666554</v>
      </c>
      <c r="BG164" s="46">
        <f t="shared" si="166"/>
        <v>1.3980197297474675</v>
      </c>
      <c r="BH164" s="46">
        <f t="shared" si="166"/>
        <v>4.9448039797040266E-2</v>
      </c>
      <c r="BI164" s="46">
        <f t="shared" si="166"/>
        <v>-3.2763464317488111</v>
      </c>
      <c r="BJ164" s="46">
        <f t="shared" si="166"/>
        <v>-2.6600320133929731</v>
      </c>
      <c r="BK164" s="46">
        <f t="shared" si="165"/>
        <v>-1.6220661146922453</v>
      </c>
      <c r="BL164" s="46">
        <f t="shared" si="165"/>
        <v>-1.9697829718815214</v>
      </c>
      <c r="BM164" s="46">
        <f t="shared" si="165"/>
        <v>1.4384000137243618</v>
      </c>
      <c r="BN164" s="46">
        <f t="shared" si="165"/>
        <v>-2.9028727963802368</v>
      </c>
      <c r="BO164" s="46">
        <f t="shared" si="165"/>
        <v>-1.0275089130599753</v>
      </c>
      <c r="BP164" s="46">
        <f t="shared" si="165"/>
        <v>1.0275089130600463</v>
      </c>
      <c r="BQ164" s="46">
        <f t="shared" si="165"/>
        <v>-2.3588139917222009</v>
      </c>
      <c r="BR164" s="1">
        <v>120</v>
      </c>
      <c r="BS164" s="60">
        <f t="shared" si="187"/>
        <v>65.63916072779395</v>
      </c>
      <c r="BT164" s="60">
        <f t="shared" si="187"/>
        <v>-52.109905248267744</v>
      </c>
      <c r="BU164" s="60">
        <f t="shared" si="187"/>
        <v>-11.326476029718791</v>
      </c>
      <c r="BV164" s="60">
        <f t="shared" si="187"/>
        <v>-0.40061812116096879</v>
      </c>
      <c r="BW164" s="60">
        <f t="shared" si="187"/>
        <v>26.544303012778052</v>
      </c>
      <c r="BX164" s="60">
        <f t="shared" si="187"/>
        <v>21.551046953696108</v>
      </c>
      <c r="BY164" s="60">
        <f t="shared" si="186"/>
        <v>13.141654996528777</v>
      </c>
      <c r="BZ164" s="60">
        <f t="shared" si="186"/>
        <v>15.958787376194834</v>
      </c>
      <c r="CA164" s="60">
        <f t="shared" si="186"/>
        <v>-11.653629008182234</v>
      </c>
      <c r="CB164" s="60">
        <f t="shared" si="186"/>
        <v>23.518494371652285</v>
      </c>
      <c r="CC164" s="60">
        <f t="shared" si="186"/>
        <v>8.3246715525245971</v>
      </c>
      <c r="CD164" s="60">
        <f t="shared" si="186"/>
        <v>-8.324671552524638</v>
      </c>
      <c r="CE164" s="60">
        <f t="shared" si="177"/>
        <v>19.110638832424684</v>
      </c>
    </row>
    <row r="165" spans="1:83">
      <c r="A165" s="58">
        <v>2020</v>
      </c>
      <c r="B165" s="29">
        <f>AVERAGE(K104:K115)</f>
        <v>86428.583333333328</v>
      </c>
      <c r="C165" s="9">
        <f>SUM(N104:N115)</f>
        <v>64177911.321139991</v>
      </c>
      <c r="D165" s="9">
        <f>SUM(R104:R115)</f>
        <v>67377930.648830682</v>
      </c>
      <c r="E165" s="9">
        <f t="shared" si="188"/>
        <v>742.5542435842309</v>
      </c>
      <c r="F165" s="9">
        <f t="shared" si="189"/>
        <v>779.57925549897004</v>
      </c>
      <c r="O165" s="77"/>
      <c r="P165" s="77"/>
      <c r="U165" s="38"/>
      <c r="V165" s="38"/>
      <c r="W165" s="38"/>
      <c r="X165" s="38"/>
      <c r="Y165" s="38"/>
      <c r="Z165" s="38"/>
      <c r="AA165" s="38"/>
      <c r="AB165" s="38"/>
      <c r="AC165" s="38"/>
      <c r="AD165" s="38"/>
      <c r="AE165" s="38"/>
      <c r="AF165" s="38"/>
      <c r="AG165" s="38"/>
      <c r="AH165" s="38"/>
      <c r="AI165" s="38"/>
      <c r="AJ165" s="38"/>
      <c r="AK165" s="38"/>
      <c r="AL165" s="38"/>
    </row>
    <row r="166" spans="1:83">
      <c r="A166" s="58">
        <v>2021</v>
      </c>
      <c r="B166" s="29">
        <f>AVERAGE(K116:K127)</f>
        <v>88780.833333333328</v>
      </c>
      <c r="C166" s="9">
        <f>SUM(N116:N127)</f>
        <v>65185203.67016723</v>
      </c>
      <c r="D166" s="9">
        <f>SUM(R116:R127)</f>
        <v>68215995.945108518</v>
      </c>
      <c r="E166" s="9">
        <f t="shared" si="188"/>
        <v>734.22608487380614</v>
      </c>
      <c r="F166" s="9">
        <f>D166/B166</f>
        <v>768.3639968661613</v>
      </c>
      <c r="O166" s="77"/>
      <c r="P166" s="77"/>
      <c r="BR166" s="53" t="s">
        <v>130</v>
      </c>
      <c r="BS166" s="53" t="s">
        <v>126</v>
      </c>
      <c r="BT166" s="53" t="s">
        <v>97</v>
      </c>
      <c r="BU166" s="53" t="s">
        <v>98</v>
      </c>
      <c r="BV166" s="53" t="s">
        <v>99</v>
      </c>
      <c r="BW166" s="53" t="s">
        <v>100</v>
      </c>
      <c r="BX166" s="53" t="s">
        <v>101</v>
      </c>
      <c r="BY166" s="53" t="s">
        <v>102</v>
      </c>
      <c r="BZ166" s="53" t="s">
        <v>103</v>
      </c>
      <c r="CA166" s="53" t="s">
        <v>104</v>
      </c>
      <c r="CB166" s="53" t="s">
        <v>105</v>
      </c>
      <c r="CC166" s="53" t="s">
        <v>106</v>
      </c>
      <c r="CD166" s="53" t="s">
        <v>107</v>
      </c>
      <c r="CE166" s="53" t="s">
        <v>108</v>
      </c>
    </row>
    <row r="167" spans="1:83">
      <c r="A167" s="58">
        <v>2022</v>
      </c>
      <c r="B167" s="29">
        <f>AVERAGE(K128:K139)</f>
        <v>90976.75</v>
      </c>
      <c r="C167" s="9">
        <f>SUM(N128:N139)</f>
        <v>73860317.805179998</v>
      </c>
      <c r="D167" s="9">
        <f>SUM(R128:R139)</f>
        <v>70778035.744051814</v>
      </c>
      <c r="E167" s="9">
        <f t="shared" si="188"/>
        <v>811.85926959558344</v>
      </c>
      <c r="F167" s="9">
        <f>D167/B167</f>
        <v>777.97938202949456</v>
      </c>
      <c r="O167" s="77"/>
      <c r="P167" s="77"/>
      <c r="BR167" s="7" t="s">
        <v>113</v>
      </c>
      <c r="BS167" s="7">
        <v>120</v>
      </c>
      <c r="BT167" s="7">
        <f t="shared" ref="BT167:CE167" si="190">COUNT(BT45:BT164)</f>
        <v>119</v>
      </c>
      <c r="BU167" s="7">
        <f t="shared" si="190"/>
        <v>118</v>
      </c>
      <c r="BV167" s="7">
        <f t="shared" si="190"/>
        <v>117</v>
      </c>
      <c r="BW167" s="7">
        <f t="shared" si="190"/>
        <v>116</v>
      </c>
      <c r="BX167" s="7">
        <f t="shared" si="190"/>
        <v>115</v>
      </c>
      <c r="BY167" s="7">
        <f t="shared" si="190"/>
        <v>114</v>
      </c>
      <c r="BZ167" s="7">
        <f t="shared" si="190"/>
        <v>113</v>
      </c>
      <c r="CA167" s="7">
        <f t="shared" si="190"/>
        <v>112</v>
      </c>
      <c r="CB167" s="7">
        <f t="shared" si="190"/>
        <v>111</v>
      </c>
      <c r="CC167" s="7">
        <f t="shared" si="190"/>
        <v>110</v>
      </c>
      <c r="CD167" s="7">
        <f t="shared" si="190"/>
        <v>109</v>
      </c>
      <c r="CE167" s="7">
        <f t="shared" si="190"/>
        <v>108</v>
      </c>
    </row>
    <row r="168" spans="1:83">
      <c r="A168" s="31" t="s">
        <v>91</v>
      </c>
      <c r="B168" s="7"/>
      <c r="C168" s="7"/>
      <c r="D168" s="7"/>
      <c r="E168" s="9">
        <f>AVERAGE(E157:E167)</f>
        <v>725.78900748152762</v>
      </c>
      <c r="F168" s="9">
        <f>AVERAGE(F157:F167)</f>
        <v>739.11744600404336</v>
      </c>
      <c r="O168" s="77"/>
      <c r="P168" s="77"/>
      <c r="BE168" s="44"/>
      <c r="BR168" s="7" t="s">
        <v>110</v>
      </c>
      <c r="BS168" s="60">
        <f>SUM(BS45:BS164)/BS167</f>
        <v>10.734289092762923</v>
      </c>
      <c r="BT168" s="60">
        <f t="shared" ref="BT168:CE168" si="191">SUM(BT46:BT164)</f>
        <v>67.798614353079927</v>
      </c>
      <c r="BU168" s="60">
        <f t="shared" si="191"/>
        <v>49.505426329114513</v>
      </c>
      <c r="BV168" s="60">
        <f t="shared" si="191"/>
        <v>76.326266016310029</v>
      </c>
      <c r="BW168" s="60">
        <f t="shared" si="191"/>
        <v>-18.891618410386776</v>
      </c>
      <c r="BX168" s="60">
        <f t="shared" si="191"/>
        <v>3.8616731511612414</v>
      </c>
      <c r="BY168" s="60">
        <f t="shared" si="191"/>
        <v>-37.301500551976083</v>
      </c>
      <c r="BZ168" s="60">
        <f t="shared" si="191"/>
        <v>1.6387395038416006</v>
      </c>
      <c r="CA168" s="60">
        <f t="shared" si="191"/>
        <v>23.452356761892354</v>
      </c>
      <c r="CB168" s="60">
        <f t="shared" si="191"/>
        <v>250.68822572699915</v>
      </c>
      <c r="CC168" s="60">
        <f t="shared" si="191"/>
        <v>36.539232522698484</v>
      </c>
      <c r="CD168" s="60">
        <f t="shared" si="191"/>
        <v>-4.5181423556019809</v>
      </c>
      <c r="CE168" s="60">
        <f t="shared" si="191"/>
        <v>164.57314773261723</v>
      </c>
    </row>
    <row r="169" spans="1:83">
      <c r="A169" s="31" t="s">
        <v>92</v>
      </c>
      <c r="B169" s="7"/>
      <c r="C169" s="7"/>
      <c r="D169" s="7"/>
      <c r="E169" s="28"/>
      <c r="F169" s="28">
        <f>E168/F168-1</f>
        <v>-1.8032910188461204E-2</v>
      </c>
      <c r="BR169" s="7" t="s">
        <v>111</v>
      </c>
      <c r="BS169" s="45">
        <f>BS168/BS168</f>
        <v>1</v>
      </c>
      <c r="BT169" s="45">
        <f>(BT168/$BS$167)/$BS$168</f>
        <v>5.2633988898552107E-2</v>
      </c>
      <c r="BU169" s="45">
        <f>(BU168/$BS$167)/$BS$168</f>
        <v>3.8432467753027666E-2</v>
      </c>
      <c r="BV169" s="45">
        <f t="shared" ref="BV169:CE169" si="192">(BV168/$BS$167)/$BS$168</f>
        <v>5.9254246956271295E-2</v>
      </c>
      <c r="BW169" s="45">
        <f t="shared" si="192"/>
        <v>-1.4666099641943637E-2</v>
      </c>
      <c r="BX169" s="45">
        <f t="shared" si="192"/>
        <v>2.9979264872516402E-3</v>
      </c>
      <c r="BY169" s="45">
        <f t="shared" si="192"/>
        <v>-2.895821374353583E-2</v>
      </c>
      <c r="BZ169" s="45">
        <f t="shared" si="192"/>
        <v>1.2721999951743751E-3</v>
      </c>
      <c r="CA169" s="45">
        <f t="shared" si="192"/>
        <v>1.8206730288349179E-2</v>
      </c>
      <c r="CB169" s="45">
        <f t="shared" si="192"/>
        <v>0.19461638583345467</v>
      </c>
      <c r="CC169" s="45">
        <f t="shared" si="192"/>
        <v>2.8366443434163779E-2</v>
      </c>
      <c r="CD169" s="45">
        <f t="shared" si="192"/>
        <v>-3.5075621656275005E-3</v>
      </c>
      <c r="CE169" s="45">
        <f t="shared" si="192"/>
        <v>0.12776280626692266</v>
      </c>
    </row>
    <row r="170" spans="1:83">
      <c r="BR170" s="7" t="s">
        <v>109</v>
      </c>
      <c r="BS170" s="45"/>
      <c r="BT170" s="45">
        <f>(BT169^2/(BT167))*($BS$167*($BS$167+2))</f>
        <v>0.34082126527007855</v>
      </c>
      <c r="BU170" s="45">
        <f>((BU169^2/BU167)+(BT169^2/BT167))*($BS$167*($BS$167+2))</f>
        <v>0.52407617218432578</v>
      </c>
      <c r="BV170" s="45">
        <f>((BV169^2/BV167)+(BU169^2/BU167)+(BT169^2/BT167))*($BS$167*($BS$167+2))</f>
        <v>0.96340953161743748</v>
      </c>
      <c r="BW170" s="45">
        <f>((BW169^2/BW167)+(BV169^2/BV167)+(BU169^2/BU167)+(BT169^2/BT167))*($BS$167*($BS$167+2))</f>
        <v>0.99055593824051169</v>
      </c>
      <c r="BX170" s="45">
        <f>((BX169^2/BX167)+(BW169^2/BW167)+(BV169^2/BV167)+(BU169^2/BU167)+(BT169^2/BT167))*($BS$167*($BS$167+2))</f>
        <v>0.99170009411515703</v>
      </c>
      <c r="BY170" s="45">
        <f>((BY169^2/BY167)+(BX169^2/BX167)+(BW169^2/BW167)+(BV169^2/BV167)+(BU169^2/BU167)+(BT169^2/BT167))*($BS$167*($BS$167+2))</f>
        <v>1.0993911819808302</v>
      </c>
      <c r="BZ170" s="45">
        <f>((BZ169^2/BZ167)+(BY169^2/BY167)+(BX169^2/BX167)+(BW169^2/BW167)+(BV169^2/BV167)+(BU169^2/BU167)+(BT169^2/BT167))*($BS$167*($BS$167+2))</f>
        <v>1.099600869901165</v>
      </c>
      <c r="CA170" s="45">
        <f>((CA169^2/CA167)+(BZ169^2/BZ167)+(BY169^2/BY167)+(BX169^2/BX167)+(BW169^2/BW167)+(BV169^2/BV167)+(BU169^2/BU167)+(BT169^2/BT167))*($BS$167*($BS$167+2))</f>
        <v>1.1429306985340668</v>
      </c>
      <c r="CB170" s="45">
        <f>((CB169^2/CB167)+(CA169^2/CA167)+(BZ169^2/BZ167)+(BY169^2/BY167)+(BX169^2/BX167)+(BW169^2/BW167)+(BV169^2/BV167)+(BU169^2/BU167)+(BT169^2/BT167))*($BS$167*($BS$167+2))</f>
        <v>6.1384070136204283</v>
      </c>
      <c r="CC170" s="45">
        <f>((CC169^2/CC167)+(CB169^2/CB167)+(CA169^2/CA167)+(BZ169^2/BZ167)+(BY169^2/BY167)+(BX169^2/BX167)+(BW169^2/BW167)+(BV169^2/BV167)+(BU169^2/BU167)+(BT169^2/BT167))*($BS$167*($BS$167+2))</f>
        <v>6.2454992941280363</v>
      </c>
      <c r="CD170" s="45">
        <f>((CD169^2/CD167)+(CC169^2/CC167)+(CB169^2/CB167)+(CA169^2/CA167)+(BZ169^2/BZ167)+(BY169^2/BY167)+(BX169^2/BX167)+(BW169^2/BW167)+(BV169^2/BV167)+(BU169^2/BU167)+(BT169^2/BT167))*($BS$167*($BS$167+2))</f>
        <v>6.2471517327330064</v>
      </c>
      <c r="CE170" s="45">
        <f>((CE169^2/CE167)+(CD169^2/CD167)+(CC169^2/CC167)+(CB169^2/CB167)+(CA169^2/CA167)+(BZ169^2/BZ167)+(BY169^2/BY167)+(BX169^2/BX167)+(BW169^2/BW167)+(BV169^2/BV167)+(BU169^2/BU167)+(BT169^2/BT167))*($BS$167*($BS$167+2))</f>
        <v>8.4598704317933393</v>
      </c>
    </row>
    <row r="171" spans="1:83">
      <c r="BR171" s="7" t="s">
        <v>112</v>
      </c>
      <c r="BS171" s="45"/>
      <c r="BT171" s="45">
        <f>_xlfn.CHISQ.DIST.RT(BT170,BT173)</f>
        <v>0.55935555523709835</v>
      </c>
      <c r="BU171" s="45">
        <f>_xlfn.CHISQ.DIST.RT(BU170,BU173)</f>
        <v>0.76948171659790665</v>
      </c>
      <c r="BV171" s="45">
        <f t="shared" ref="BV171:CE171" si="193">_xlfn.CHISQ.DIST.RT(BV170,BV173)</f>
        <v>0.81010477283270743</v>
      </c>
      <c r="BW171" s="45">
        <f t="shared" si="193"/>
        <v>0.91122462078364053</v>
      </c>
      <c r="BX171" s="45">
        <f t="shared" si="193"/>
        <v>0.96323243599483555</v>
      </c>
      <c r="BY171" s="45">
        <f t="shared" si="193"/>
        <v>0.98156241809471789</v>
      </c>
      <c r="BZ171" s="45">
        <f t="shared" si="193"/>
        <v>0.99305795597152247</v>
      </c>
      <c r="CA171" s="45">
        <f t="shared" si="193"/>
        <v>0.99717411372650733</v>
      </c>
      <c r="CB171" s="45">
        <f t="shared" si="193"/>
        <v>0.72598999185766</v>
      </c>
      <c r="CC171" s="45">
        <f t="shared" si="193"/>
        <v>0.7942329132464272</v>
      </c>
      <c r="CD171" s="45">
        <f t="shared" si="193"/>
        <v>0.85637494819474713</v>
      </c>
      <c r="CE171" s="45">
        <f t="shared" si="193"/>
        <v>0.74824023546160701</v>
      </c>
    </row>
    <row r="172" spans="1:83">
      <c r="B172" s="38"/>
      <c r="C172" s="38"/>
      <c r="D172" s="38"/>
      <c r="E172" s="38"/>
      <c r="F172" s="38"/>
      <c r="G172" s="38"/>
      <c r="H172" s="38"/>
      <c r="I172" s="38"/>
      <c r="J172" s="38"/>
      <c r="K172" s="38"/>
      <c r="L172" s="38"/>
      <c r="M172" s="38"/>
      <c r="N172" s="38"/>
      <c r="BR172" s="7" t="s">
        <v>127</v>
      </c>
      <c r="BS172" s="46">
        <f>AVERAGE(BE45:BE164)</f>
        <v>3.3099449107491333E-14</v>
      </c>
      <c r="BT172" s="7"/>
      <c r="BU172" s="7"/>
      <c r="BV172" s="7"/>
      <c r="BW172" s="7"/>
      <c r="BX172" s="7"/>
      <c r="BY172" s="7"/>
      <c r="BZ172" s="7"/>
      <c r="CA172" s="7"/>
      <c r="CB172" s="7"/>
      <c r="CC172" s="7"/>
      <c r="CD172" s="7"/>
      <c r="CE172" s="7"/>
    </row>
    <row r="173" spans="1:83">
      <c r="B173" s="38"/>
      <c r="C173" s="38"/>
      <c r="D173" s="38"/>
      <c r="E173" s="38"/>
      <c r="F173" s="38"/>
      <c r="G173" s="38"/>
      <c r="H173" s="38"/>
      <c r="I173" s="38"/>
      <c r="J173" s="38"/>
      <c r="K173" s="38"/>
      <c r="L173" s="38"/>
      <c r="M173" s="38"/>
      <c r="N173" s="38"/>
      <c r="BR173" s="7" t="s">
        <v>131</v>
      </c>
      <c r="BS173" s="7">
        <v>0</v>
      </c>
      <c r="BT173" s="7">
        <v>1</v>
      </c>
      <c r="BU173" s="7">
        <v>2</v>
      </c>
      <c r="BV173" s="7">
        <v>3</v>
      </c>
      <c r="BW173" s="7">
        <v>4</v>
      </c>
      <c r="BX173" s="7">
        <v>5</v>
      </c>
      <c r="BY173" s="7">
        <v>6</v>
      </c>
      <c r="BZ173" s="7">
        <v>7</v>
      </c>
      <c r="CA173" s="7">
        <v>8</v>
      </c>
      <c r="CB173" s="7">
        <v>9</v>
      </c>
      <c r="CC173" s="7">
        <v>10</v>
      </c>
      <c r="CD173" s="7">
        <v>11</v>
      </c>
      <c r="CE173" s="7">
        <v>12</v>
      </c>
    </row>
    <row r="174" spans="1:83">
      <c r="B174" s="38"/>
      <c r="C174" s="38"/>
      <c r="D174" s="38"/>
      <c r="E174" s="38"/>
      <c r="F174" s="38"/>
      <c r="G174" s="38"/>
      <c r="H174" s="38"/>
      <c r="I174" s="38"/>
      <c r="J174" s="38"/>
      <c r="K174" s="38"/>
      <c r="L174" s="38"/>
      <c r="M174" s="38"/>
      <c r="N174" s="38"/>
    </row>
    <row r="175" spans="1:83">
      <c r="B175" s="38"/>
      <c r="C175" s="38"/>
      <c r="D175" s="38"/>
      <c r="E175" s="38"/>
      <c r="F175" s="38"/>
      <c r="G175" s="38"/>
      <c r="H175" s="38"/>
      <c r="I175" s="38"/>
      <c r="J175" s="38"/>
      <c r="K175" s="38"/>
      <c r="L175" s="38"/>
      <c r="M175" s="38"/>
      <c r="N175" s="38"/>
    </row>
    <row r="176" spans="1:83">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T171:CE171">
    <cfRule type="cellIs" dxfId="2" priority="1" operator="lessThan">
      <formula>0.05</formula>
    </cfRule>
  </conditionalFormatting>
  <pageMargins left="0.7" right="0.7" top="0.75" bottom="0.75" header="0.3" footer="0.3"/>
  <pageSetup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E4015-1FB9-4E05-B02B-2DDC4937A2FC}">
  <sheetPr>
    <tabColor rgb="FF002060"/>
  </sheetPr>
  <dimension ref="A1:BU200"/>
  <sheetViews>
    <sheetView zoomScale="80" zoomScaleNormal="80" workbookViewId="0">
      <pane xSplit="1" ySplit="7" topLeftCell="B8" activePane="bottomRight" state="frozen"/>
      <selection pane="topRight" activeCell="B1" sqref="B1"/>
      <selection pane="bottomLeft" activeCell="A8" sqref="A8"/>
      <selection pane="bottomRight" activeCell="B8" sqref="B8"/>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9.7109375" customWidth="1"/>
    <col min="21" max="21" width="13.85546875" customWidth="1"/>
    <col min="22" max="22" width="15.140625" customWidth="1"/>
    <col min="23" max="24" width="15.85546875" customWidth="1"/>
    <col min="25" max="25" width="13.140625" customWidth="1"/>
    <col min="26" max="27" width="13.5703125" customWidth="1"/>
    <col min="43" max="43" width="11" customWidth="1"/>
    <col min="44" max="44" width="11.28515625" customWidth="1"/>
    <col min="61" max="73" width="16.140625" customWidth="1"/>
  </cols>
  <sheetData>
    <row r="1" spans="1:31">
      <c r="A1" s="13" t="s">
        <v>93</v>
      </c>
      <c r="B1" s="13"/>
    </row>
    <row r="2" spans="1:31" ht="30">
      <c r="A2" s="34" t="s">
        <v>54</v>
      </c>
      <c r="B2" s="35" t="s">
        <v>9</v>
      </c>
      <c r="D2" s="75" t="str">
        <f>'WA Sch. 1-2'!D2</f>
        <v>Normal Period</v>
      </c>
      <c r="E2" s="75" t="str">
        <f>'WA Sch. 1-2'!E2</f>
        <v>2003-2022</v>
      </c>
    </row>
    <row r="3" spans="1:31">
      <c r="A3" s="36" t="s">
        <v>7</v>
      </c>
      <c r="B3" s="37">
        <f>AE24</f>
        <v>0.81051624044109527</v>
      </c>
    </row>
    <row r="4" spans="1:31">
      <c r="A4" s="36" t="s">
        <v>8</v>
      </c>
      <c r="B4" s="37">
        <f>AE25</f>
        <v>4.5286661597277302E-4</v>
      </c>
    </row>
    <row r="6" spans="1:31">
      <c r="A6" s="13" t="s">
        <v>168</v>
      </c>
      <c r="B6" s="12"/>
      <c r="C6" s="12"/>
      <c r="D6" s="12"/>
      <c r="E6" s="12"/>
      <c r="F6" s="12"/>
      <c r="G6" s="12"/>
      <c r="H6" s="12"/>
      <c r="I6" s="12"/>
      <c r="J6" s="12"/>
      <c r="K6" s="12"/>
      <c r="L6" s="12"/>
      <c r="M6" s="12"/>
      <c r="N6" s="12"/>
      <c r="O6" s="12"/>
      <c r="P6" s="12"/>
      <c r="Q6" s="12"/>
      <c r="R6" s="12"/>
      <c r="U6" s="13" t="s">
        <v>167</v>
      </c>
      <c r="V6" s="12"/>
      <c r="W6" s="12"/>
      <c r="X6" s="12"/>
      <c r="Y6" s="12"/>
      <c r="Z6" s="12"/>
      <c r="AA6" s="12"/>
      <c r="AB6" s="12"/>
    </row>
    <row r="7" spans="1:31">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11" t="s">
        <v>18</v>
      </c>
      <c r="Y7" s="11" t="s">
        <v>19</v>
      </c>
      <c r="Z7" s="11" t="s">
        <v>220</v>
      </c>
      <c r="AA7" s="11" t="s">
        <v>139</v>
      </c>
      <c r="AB7" s="4" t="str">
        <f>O7</f>
        <v>AC.UPC</v>
      </c>
      <c r="AD7" t="s">
        <v>29</v>
      </c>
    </row>
    <row r="8" spans="1:31" ht="15.75" thickBot="1">
      <c r="A8" s="2">
        <v>40909</v>
      </c>
      <c r="B8" s="16">
        <f>'WA Sch. 1-2'!B9</f>
        <v>1095.1500000000001</v>
      </c>
      <c r="C8" s="8">
        <f>'WA Sch. 1-2'!C9</f>
        <v>1199353.5225000002</v>
      </c>
      <c r="D8" s="16">
        <f>'WA Sch. 1-2'!D9</f>
        <v>0</v>
      </c>
      <c r="E8" s="8">
        <f>'WA Sch. 1-2'!E9</f>
        <v>1086</v>
      </c>
      <c r="F8" s="8">
        <f>E8^2</f>
        <v>1179396</v>
      </c>
      <c r="G8" s="8">
        <f>'WA Sch. 1-2'!G9</f>
        <v>0</v>
      </c>
      <c r="H8" s="8">
        <f>B8-E8</f>
        <v>9.1500000000000909</v>
      </c>
      <c r="I8" s="8">
        <f t="shared" ref="I8:J39" si="0">C8-F8</f>
        <v>19957.522500000196</v>
      </c>
      <c r="J8" s="8">
        <f t="shared" si="0"/>
        <v>0</v>
      </c>
      <c r="K8" s="9">
        <v>1329</v>
      </c>
      <c r="L8" s="9">
        <v>2927781.0000000005</v>
      </c>
      <c r="M8" s="9">
        <v>-105144</v>
      </c>
      <c r="N8" s="9">
        <f>L8+M8</f>
        <v>2822637.0000000005</v>
      </c>
      <c r="O8" s="9">
        <f>N8/K8</f>
        <v>2123.8803611738153</v>
      </c>
      <c r="P8" s="8">
        <f>$B$3*H8+$B$4*I8</f>
        <v>16.45431927781166</v>
      </c>
      <c r="Q8" s="8">
        <f>P8+O8</f>
        <v>2140.3346804516268</v>
      </c>
      <c r="R8" s="9">
        <f t="shared" ref="R8:R71" si="1">Q8*K8</f>
        <v>2844504.790320212</v>
      </c>
      <c r="S8" s="40"/>
      <c r="T8" s="40"/>
      <c r="U8" s="2">
        <v>41275</v>
      </c>
      <c r="V8" s="8">
        <f>E20</f>
        <v>1249.5</v>
      </c>
      <c r="W8" s="8">
        <f>F20</f>
        <v>1561250.25</v>
      </c>
      <c r="X8" s="7">
        <v>1</v>
      </c>
      <c r="Y8" s="7">
        <v>0</v>
      </c>
      <c r="Z8" s="7">
        <v>0</v>
      </c>
      <c r="AA8" s="7">
        <v>0</v>
      </c>
      <c r="AB8" s="8">
        <f>O20</f>
        <v>2234.966472303207</v>
      </c>
    </row>
    <row r="9" spans="1:31">
      <c r="A9" s="2">
        <v>40940</v>
      </c>
      <c r="B9" s="16">
        <f>'WA Sch. 1-2'!B10</f>
        <v>932.76424999999995</v>
      </c>
      <c r="C9" s="8">
        <f>'WA Sch. 1-2'!C10</f>
        <v>870049.14607806236</v>
      </c>
      <c r="D9" s="16">
        <f>'WA Sch. 1-2'!D10</f>
        <v>0</v>
      </c>
      <c r="E9" s="8">
        <f>'WA Sch. 1-2'!E10</f>
        <v>937.5</v>
      </c>
      <c r="F9" s="8">
        <f t="shared" ref="F9:F72" si="2">E9^2</f>
        <v>878906.25</v>
      </c>
      <c r="G9" s="8">
        <f>'WA Sch. 1-2'!G10</f>
        <v>0</v>
      </c>
      <c r="H9" s="8">
        <f t="shared" ref="H9:J40" si="3">B9-E9</f>
        <v>-4.7357500000000528</v>
      </c>
      <c r="I9" s="8">
        <f t="shared" si="0"/>
        <v>-8857.1039219376398</v>
      </c>
      <c r="J9" s="8">
        <f t="shared" si="0"/>
        <v>0</v>
      </c>
      <c r="K9" s="9">
        <v>1330</v>
      </c>
      <c r="L9" s="9">
        <v>2730427</v>
      </c>
      <c r="M9" s="9">
        <v>-255705</v>
      </c>
      <c r="N9" s="9">
        <f t="shared" ref="N9:N72" si="4">L9+M9</f>
        <v>2474722</v>
      </c>
      <c r="O9" s="9">
        <f t="shared" ref="O9:O72" si="5">N9/K9</f>
        <v>1860.6932330827067</v>
      </c>
      <c r="P9" s="8">
        <f t="shared" ref="P9:P72" si="6">$B$3*H9+$B$4*I9</f>
        <v>-7.8494889661160343</v>
      </c>
      <c r="Q9" s="8">
        <f t="shared" ref="Q9:Q72" si="7">P9+O9</f>
        <v>1852.8437441165906</v>
      </c>
      <c r="R9" s="9">
        <f t="shared" si="1"/>
        <v>2464282.1796750654</v>
      </c>
      <c r="S9" s="40"/>
      <c r="T9" s="40"/>
      <c r="U9" s="2">
        <v>41306</v>
      </c>
      <c r="V9" s="8">
        <f t="shared" ref="V9:W9" si="8">E21</f>
        <v>873.5</v>
      </c>
      <c r="W9" s="8">
        <f t="shared" si="8"/>
        <v>763002.25</v>
      </c>
      <c r="X9" s="7">
        <v>0</v>
      </c>
      <c r="Y9" s="7">
        <v>1</v>
      </c>
      <c r="Z9" s="7">
        <v>0</v>
      </c>
      <c r="AA9" s="7">
        <v>0</v>
      </c>
      <c r="AB9" s="8">
        <f t="shared" ref="AB9:AB72" si="9">O21</f>
        <v>1716.1489515545916</v>
      </c>
      <c r="AD9" s="20" t="s">
        <v>30</v>
      </c>
      <c r="AE9" s="20"/>
    </row>
    <row r="10" spans="1:31">
      <c r="A10" s="2">
        <v>40969</v>
      </c>
      <c r="B10" s="16">
        <f>'WA Sch. 1-2'!B11</f>
        <v>767.35</v>
      </c>
      <c r="C10" s="8">
        <f>'WA Sch. 1-2'!C11</f>
        <v>588826.02250000008</v>
      </c>
      <c r="D10" s="16">
        <f>'WA Sch. 1-2'!D11</f>
        <v>0</v>
      </c>
      <c r="E10" s="8">
        <f>'WA Sch. 1-2'!E11</f>
        <v>817.5</v>
      </c>
      <c r="F10" s="8">
        <f t="shared" si="2"/>
        <v>668306.25</v>
      </c>
      <c r="G10" s="8">
        <f>'WA Sch. 1-2'!G11</f>
        <v>0</v>
      </c>
      <c r="H10" s="8">
        <f t="shared" si="3"/>
        <v>-50.149999999999977</v>
      </c>
      <c r="I10" s="8">
        <f t="shared" si="0"/>
        <v>-79480.227499999921</v>
      </c>
      <c r="J10" s="8">
        <f t="shared" si="0"/>
        <v>0</v>
      </c>
      <c r="K10" s="9">
        <v>1359</v>
      </c>
      <c r="L10" s="9">
        <v>2502076</v>
      </c>
      <c r="M10" s="9">
        <v>-292016</v>
      </c>
      <c r="N10" s="9">
        <f t="shared" si="4"/>
        <v>2210060</v>
      </c>
      <c r="O10" s="9">
        <f t="shared" si="5"/>
        <v>1626.2398822663724</v>
      </c>
      <c r="P10" s="8">
        <f t="shared" si="6"/>
        <v>-76.64133112279201</v>
      </c>
      <c r="Q10" s="8">
        <f t="shared" si="7"/>
        <v>1549.5985511435804</v>
      </c>
      <c r="R10" s="9">
        <f t="shared" si="1"/>
        <v>2105904.4310041256</v>
      </c>
      <c r="S10" s="40"/>
      <c r="T10" s="40"/>
      <c r="U10" s="2">
        <v>41334</v>
      </c>
      <c r="V10" s="8">
        <f t="shared" ref="V10:W10" si="10">E22</f>
        <v>738</v>
      </c>
      <c r="W10" s="8">
        <f t="shared" si="10"/>
        <v>544644</v>
      </c>
      <c r="X10" s="7">
        <v>0</v>
      </c>
      <c r="Y10" s="7">
        <v>0</v>
      </c>
      <c r="Z10" s="7">
        <v>0</v>
      </c>
      <c r="AA10" s="7">
        <v>0</v>
      </c>
      <c r="AB10" s="8">
        <f t="shared" si="9"/>
        <v>1594.2492795389048</v>
      </c>
      <c r="AD10" s="17" t="s">
        <v>31</v>
      </c>
      <c r="AE10" s="17">
        <v>0.98373961485039363</v>
      </c>
    </row>
    <row r="11" spans="1:31">
      <c r="A11" s="2">
        <v>41000</v>
      </c>
      <c r="B11" s="16">
        <f>'WA Sch. 1-2'!B12</f>
        <v>547.15</v>
      </c>
      <c r="C11" s="8">
        <f>'WA Sch. 1-2'!C12</f>
        <v>299373.1225</v>
      </c>
      <c r="D11" s="16">
        <f>'WA Sch. 1-2'!D12</f>
        <v>0.375</v>
      </c>
      <c r="E11" s="8">
        <f>'WA Sch. 1-2'!E12</f>
        <v>502.5</v>
      </c>
      <c r="F11" s="8">
        <f t="shared" si="2"/>
        <v>252506.25</v>
      </c>
      <c r="G11" s="8">
        <f>'WA Sch. 1-2'!G12</f>
        <v>1.5</v>
      </c>
      <c r="H11" s="8">
        <f t="shared" si="3"/>
        <v>44.649999999999977</v>
      </c>
      <c r="I11" s="8">
        <f t="shared" si="0"/>
        <v>46866.872499999998</v>
      </c>
      <c r="J11" s="8">
        <f t="shared" si="0"/>
        <v>-1.125</v>
      </c>
      <c r="K11" s="9">
        <v>1343</v>
      </c>
      <c r="L11" s="9">
        <v>2098320</v>
      </c>
      <c r="M11" s="9">
        <v>-599790</v>
      </c>
      <c r="N11" s="9">
        <f t="shared" si="4"/>
        <v>1498530</v>
      </c>
      <c r="O11" s="9">
        <f t="shared" si="5"/>
        <v>1115.807892777364</v>
      </c>
      <c r="P11" s="8">
        <f t="shared" si="6"/>
        <v>57.413992085997307</v>
      </c>
      <c r="Q11" s="8">
        <f t="shared" si="7"/>
        <v>1173.2218848633613</v>
      </c>
      <c r="R11" s="9">
        <f t="shared" si="1"/>
        <v>1575636.9913714943</v>
      </c>
      <c r="S11" s="40"/>
      <c r="T11" s="40"/>
      <c r="U11" s="2">
        <v>41365</v>
      </c>
      <c r="V11" s="8">
        <f t="shared" ref="V11:W11" si="11">E23</f>
        <v>568.5</v>
      </c>
      <c r="W11" s="8">
        <f t="shared" si="11"/>
        <v>323192.25</v>
      </c>
      <c r="X11" s="7">
        <v>0</v>
      </c>
      <c r="Y11" s="7">
        <v>0</v>
      </c>
      <c r="Z11" s="7">
        <v>0</v>
      </c>
      <c r="AA11" s="7">
        <v>0</v>
      </c>
      <c r="AB11" s="8">
        <f t="shared" si="9"/>
        <v>1271.7489146164978</v>
      </c>
      <c r="AD11" s="17" t="s">
        <v>32</v>
      </c>
      <c r="AE11" s="17">
        <v>0.96774362982600071</v>
      </c>
    </row>
    <row r="12" spans="1:31">
      <c r="A12" s="2">
        <v>41030</v>
      </c>
      <c r="B12" s="16">
        <f>'WA Sch. 1-2'!B13</f>
        <v>290.02499999999998</v>
      </c>
      <c r="C12" s="8">
        <f>'WA Sch. 1-2'!C13</f>
        <v>84114.500624999986</v>
      </c>
      <c r="D12" s="16">
        <f>'WA Sch. 1-2'!D13</f>
        <v>14.95</v>
      </c>
      <c r="E12" s="8">
        <f>'WA Sch. 1-2'!E13</f>
        <v>352.5</v>
      </c>
      <c r="F12" s="8">
        <f t="shared" si="2"/>
        <v>124256.25</v>
      </c>
      <c r="G12" s="8">
        <f>'WA Sch. 1-2'!G13</f>
        <v>7.5</v>
      </c>
      <c r="H12" s="8">
        <f t="shared" si="3"/>
        <v>-62.475000000000023</v>
      </c>
      <c r="I12" s="8">
        <f t="shared" si="0"/>
        <v>-40141.749375000014</v>
      </c>
      <c r="J12" s="8">
        <f t="shared" si="0"/>
        <v>7.4499999999999993</v>
      </c>
      <c r="K12" s="9">
        <v>1340</v>
      </c>
      <c r="L12" s="9">
        <v>1537171</v>
      </c>
      <c r="M12" s="9">
        <v>-230293</v>
      </c>
      <c r="N12" s="9">
        <f t="shared" si="4"/>
        <v>1306878</v>
      </c>
      <c r="O12" s="9">
        <f t="shared" si="5"/>
        <v>975.28208955223886</v>
      </c>
      <c r="P12" s="8">
        <f t="shared" si="6"/>
        <v>-68.815860320240873</v>
      </c>
      <c r="Q12" s="8">
        <f t="shared" si="7"/>
        <v>906.466229231998</v>
      </c>
      <c r="R12" s="9">
        <f t="shared" si="1"/>
        <v>1214664.7471708774</v>
      </c>
      <c r="S12" s="40"/>
      <c r="T12" s="40"/>
      <c r="U12" s="2">
        <v>41395</v>
      </c>
      <c r="V12" s="8">
        <f t="shared" ref="V12:W12" si="12">E24</f>
        <v>279.5</v>
      </c>
      <c r="W12" s="8">
        <f t="shared" si="12"/>
        <v>78120.25</v>
      </c>
      <c r="X12" s="7">
        <v>0</v>
      </c>
      <c r="Y12" s="7">
        <v>0</v>
      </c>
      <c r="Z12" s="7">
        <v>0</v>
      </c>
      <c r="AA12" s="7">
        <v>0</v>
      </c>
      <c r="AB12" s="8">
        <f t="shared" si="9"/>
        <v>779.76950867052028</v>
      </c>
      <c r="AD12" s="17" t="s">
        <v>33</v>
      </c>
      <c r="AE12" s="17">
        <v>0.96603090220614241</v>
      </c>
    </row>
    <row r="13" spans="1:31">
      <c r="A13" s="2">
        <v>41061</v>
      </c>
      <c r="B13" s="16">
        <f>'WA Sch. 1-2'!B14</f>
        <v>126.95</v>
      </c>
      <c r="C13" s="8">
        <f>'WA Sch. 1-2'!C14</f>
        <v>16116.302500000002</v>
      </c>
      <c r="D13" s="16">
        <f>'WA Sch. 1-2'!D14</f>
        <v>68</v>
      </c>
      <c r="E13" s="8">
        <f>'WA Sch. 1-2'!E14</f>
        <v>181</v>
      </c>
      <c r="F13" s="8">
        <f t="shared" si="2"/>
        <v>32761</v>
      </c>
      <c r="G13" s="8">
        <f>'WA Sch. 1-2'!G14</f>
        <v>18.5</v>
      </c>
      <c r="H13" s="8">
        <f t="shared" si="3"/>
        <v>-54.05</v>
      </c>
      <c r="I13" s="8">
        <f t="shared" si="0"/>
        <v>-16644.697499999998</v>
      </c>
      <c r="J13" s="8">
        <f t="shared" si="0"/>
        <v>49.5</v>
      </c>
      <c r="K13" s="9">
        <v>1336</v>
      </c>
      <c r="L13" s="9">
        <v>1208470</v>
      </c>
      <c r="M13" s="9">
        <v>-77568</v>
      </c>
      <c r="N13" s="9">
        <f t="shared" si="4"/>
        <v>1130902</v>
      </c>
      <c r="O13" s="9">
        <f t="shared" si="5"/>
        <v>846.48353293413174</v>
      </c>
      <c r="P13" s="8">
        <f t="shared" si="6"/>
        <v>-51.346230626556668</v>
      </c>
      <c r="Q13" s="8">
        <f t="shared" si="7"/>
        <v>795.13730230757506</v>
      </c>
      <c r="R13" s="9">
        <f t="shared" si="1"/>
        <v>1062303.4358829202</v>
      </c>
      <c r="S13" s="40"/>
      <c r="T13" s="40"/>
      <c r="U13" s="2">
        <v>41426</v>
      </c>
      <c r="V13" s="8">
        <f t="shared" ref="V13:W13" si="13">E25</f>
        <v>144.5</v>
      </c>
      <c r="W13" s="8">
        <f t="shared" si="13"/>
        <v>20880.25</v>
      </c>
      <c r="X13" s="7">
        <v>0</v>
      </c>
      <c r="Y13" s="7">
        <v>0</v>
      </c>
      <c r="Z13" s="7">
        <v>0</v>
      </c>
      <c r="AA13" s="7">
        <v>0</v>
      </c>
      <c r="AB13" s="8">
        <f t="shared" si="9"/>
        <v>771.38949671772434</v>
      </c>
      <c r="AD13" s="17" t="s">
        <v>34</v>
      </c>
      <c r="AE13" s="17">
        <v>107.04075785108435</v>
      </c>
    </row>
    <row r="14" spans="1:31" ht="15.75" thickBot="1">
      <c r="A14" s="2">
        <v>41091</v>
      </c>
      <c r="B14" s="16">
        <f>'WA Sch. 1-2'!B15</f>
        <v>14.1</v>
      </c>
      <c r="C14" s="8">
        <f>'WA Sch. 1-2'!C15</f>
        <v>198.81</v>
      </c>
      <c r="D14" s="16">
        <f>'WA Sch. 1-2'!D15</f>
        <v>240.05</v>
      </c>
      <c r="E14" s="8">
        <f>'WA Sch. 1-2'!E15</f>
        <v>21</v>
      </c>
      <c r="F14" s="8">
        <f t="shared" si="2"/>
        <v>441</v>
      </c>
      <c r="G14" s="8">
        <f>'WA Sch. 1-2'!G15</f>
        <v>241.5</v>
      </c>
      <c r="H14" s="8">
        <f t="shared" si="3"/>
        <v>-6.9</v>
      </c>
      <c r="I14" s="8">
        <f t="shared" si="0"/>
        <v>-242.19</v>
      </c>
      <c r="J14" s="8">
        <f t="shared" si="0"/>
        <v>-1.4499999999999886</v>
      </c>
      <c r="K14" s="9">
        <v>1332</v>
      </c>
      <c r="L14" s="9">
        <v>1002814</v>
      </c>
      <c r="M14" s="9">
        <v>-526946</v>
      </c>
      <c r="N14" s="9">
        <f t="shared" si="4"/>
        <v>475868</v>
      </c>
      <c r="O14" s="9">
        <f t="shared" si="5"/>
        <v>357.25825825825825</v>
      </c>
      <c r="P14" s="8">
        <f t="shared" si="6"/>
        <v>-5.7022418247660038</v>
      </c>
      <c r="Q14" s="8">
        <f t="shared" si="7"/>
        <v>351.55601643349223</v>
      </c>
      <c r="R14" s="9">
        <f t="shared" si="1"/>
        <v>468272.61388941167</v>
      </c>
      <c r="S14" s="40"/>
      <c r="T14" s="40"/>
      <c r="U14" s="2">
        <v>41456</v>
      </c>
      <c r="V14" s="8">
        <f t="shared" ref="V14:W14" si="14">E26</f>
        <v>0</v>
      </c>
      <c r="W14" s="8">
        <f t="shared" si="14"/>
        <v>0</v>
      </c>
      <c r="X14" s="7">
        <v>0</v>
      </c>
      <c r="Y14" s="7">
        <v>0</v>
      </c>
      <c r="Z14" s="7">
        <v>0</v>
      </c>
      <c r="AA14" s="7">
        <v>0</v>
      </c>
      <c r="AB14" s="8">
        <f t="shared" si="9"/>
        <v>611.8460410557185</v>
      </c>
      <c r="AD14" s="18" t="s">
        <v>35</v>
      </c>
      <c r="AE14" s="18">
        <v>120</v>
      </c>
    </row>
    <row r="15" spans="1:31">
      <c r="A15" s="2">
        <v>41122</v>
      </c>
      <c r="B15" s="16">
        <f>'WA Sch. 1-2'!B16</f>
        <v>19.350000000000001</v>
      </c>
      <c r="C15" s="8">
        <f>'WA Sch. 1-2'!C16</f>
        <v>374.42250000000007</v>
      </c>
      <c r="D15" s="16">
        <f>'WA Sch. 1-2'!D16</f>
        <v>204.95</v>
      </c>
      <c r="E15" s="8">
        <f>'WA Sch. 1-2'!E16</f>
        <v>16</v>
      </c>
      <c r="F15" s="8">
        <f t="shared" si="2"/>
        <v>256</v>
      </c>
      <c r="G15" s="8">
        <f>'WA Sch. 1-2'!G16</f>
        <v>222</v>
      </c>
      <c r="H15" s="8">
        <f t="shared" si="3"/>
        <v>3.3500000000000014</v>
      </c>
      <c r="I15" s="8">
        <f t="shared" si="0"/>
        <v>118.42250000000007</v>
      </c>
      <c r="J15" s="8">
        <f t="shared" si="0"/>
        <v>-17.050000000000011</v>
      </c>
      <c r="K15" s="9">
        <v>1340</v>
      </c>
      <c r="L15" s="9">
        <v>879353</v>
      </c>
      <c r="M15" s="9">
        <v>606887</v>
      </c>
      <c r="N15" s="9">
        <f t="shared" si="4"/>
        <v>1486240</v>
      </c>
      <c r="O15" s="9">
        <f t="shared" si="5"/>
        <v>1109.1343283582089</v>
      </c>
      <c r="P15" s="8">
        <f t="shared" si="6"/>
        <v>2.768859002307706</v>
      </c>
      <c r="Q15" s="8">
        <f t="shared" si="7"/>
        <v>1111.9031873605165</v>
      </c>
      <c r="R15" s="9">
        <f t="shared" si="1"/>
        <v>1489950.2710630922</v>
      </c>
      <c r="S15" s="40"/>
      <c r="T15" s="40"/>
      <c r="U15" s="2">
        <v>41487</v>
      </c>
      <c r="V15" s="8">
        <f t="shared" ref="V15:W15" si="15">E27</f>
        <v>7</v>
      </c>
      <c r="W15" s="8">
        <f t="shared" si="15"/>
        <v>49</v>
      </c>
      <c r="X15" s="7">
        <v>0</v>
      </c>
      <c r="Y15" s="7">
        <v>0</v>
      </c>
      <c r="Z15" s="7">
        <v>0</v>
      </c>
      <c r="AA15" s="7">
        <v>0</v>
      </c>
      <c r="AB15" s="8">
        <f t="shared" si="9"/>
        <v>796.9563286454478</v>
      </c>
    </row>
    <row r="16" spans="1:31" ht="15.75" thickBot="1">
      <c r="A16" s="2">
        <v>41153</v>
      </c>
      <c r="B16" s="16">
        <f>'WA Sch. 1-2'!B17</f>
        <v>152.32499999999999</v>
      </c>
      <c r="C16" s="8">
        <f>'WA Sch. 1-2'!C17</f>
        <v>23202.905624999996</v>
      </c>
      <c r="D16" s="16">
        <f>'WA Sch. 1-2'!D17</f>
        <v>43.875</v>
      </c>
      <c r="E16" s="8">
        <f>'WA Sch. 1-2'!E17</f>
        <v>72.5</v>
      </c>
      <c r="F16" s="8">
        <f t="shared" si="2"/>
        <v>5256.25</v>
      </c>
      <c r="G16" s="8">
        <f>'WA Sch. 1-2'!G17</f>
        <v>25</v>
      </c>
      <c r="H16" s="8">
        <f t="shared" si="3"/>
        <v>79.824999999999989</v>
      </c>
      <c r="I16" s="8">
        <f t="shared" si="0"/>
        <v>17946.655624999996</v>
      </c>
      <c r="J16" s="8">
        <f t="shared" si="0"/>
        <v>18.875</v>
      </c>
      <c r="K16" s="9">
        <v>1343</v>
      </c>
      <c r="L16" s="9">
        <v>988796</v>
      </c>
      <c r="M16" s="9">
        <v>127655</v>
      </c>
      <c r="N16" s="9">
        <f t="shared" si="4"/>
        <v>1116451</v>
      </c>
      <c r="O16" s="9">
        <f t="shared" si="5"/>
        <v>831.31124348473566</v>
      </c>
      <c r="P16" s="8">
        <f t="shared" si="6"/>
        <v>72.826900094132895</v>
      </c>
      <c r="Q16" s="8">
        <f t="shared" si="7"/>
        <v>904.13814357886849</v>
      </c>
      <c r="R16" s="9">
        <f t="shared" si="1"/>
        <v>1214257.5268264203</v>
      </c>
      <c r="S16" s="40"/>
      <c r="T16" s="40"/>
      <c r="U16" s="2">
        <v>41518</v>
      </c>
      <c r="V16" s="8">
        <f t="shared" ref="V16:W16" si="16">E28</f>
        <v>164.5</v>
      </c>
      <c r="W16" s="8">
        <f t="shared" si="16"/>
        <v>27060.25</v>
      </c>
      <c r="X16" s="7">
        <v>0</v>
      </c>
      <c r="Y16" s="7">
        <v>0</v>
      </c>
      <c r="Z16" s="7">
        <v>0</v>
      </c>
      <c r="AA16" s="7">
        <v>0</v>
      </c>
      <c r="AB16" s="8">
        <f t="shared" si="9"/>
        <v>919.16926503340756</v>
      </c>
      <c r="AD16" t="s">
        <v>36</v>
      </c>
    </row>
    <row r="17" spans="1:69">
      <c r="A17" s="2">
        <v>41183</v>
      </c>
      <c r="B17" s="16">
        <f>'WA Sch. 1-2'!B18</f>
        <v>510.4</v>
      </c>
      <c r="C17" s="8">
        <f>'WA Sch. 1-2'!C18</f>
        <v>260508.15999999997</v>
      </c>
      <c r="D17" s="16">
        <f>'WA Sch. 1-2'!D18</f>
        <v>0.65</v>
      </c>
      <c r="E17" s="8">
        <f>'WA Sch. 1-2'!E18</f>
        <v>511.5</v>
      </c>
      <c r="F17" s="8">
        <f t="shared" si="2"/>
        <v>261632.25</v>
      </c>
      <c r="G17" s="8">
        <f>'WA Sch. 1-2'!G18</f>
        <v>0</v>
      </c>
      <c r="H17" s="8">
        <f t="shared" si="3"/>
        <v>-1.1000000000000227</v>
      </c>
      <c r="I17" s="8">
        <f t="shared" si="0"/>
        <v>-1124.0900000000256</v>
      </c>
      <c r="J17" s="8">
        <f t="shared" si="0"/>
        <v>0.65</v>
      </c>
      <c r="K17" s="9">
        <v>1345</v>
      </c>
      <c r="L17" s="9">
        <v>1063064</v>
      </c>
      <c r="M17" s="9">
        <v>838912</v>
      </c>
      <c r="N17" s="9">
        <f t="shared" si="4"/>
        <v>1901976</v>
      </c>
      <c r="O17" s="9">
        <f t="shared" si="5"/>
        <v>1414.1085501858736</v>
      </c>
      <c r="P17" s="8">
        <f t="shared" si="6"/>
        <v>-1.4006306988340693</v>
      </c>
      <c r="Q17" s="8">
        <f t="shared" si="7"/>
        <v>1412.7079194870396</v>
      </c>
      <c r="R17" s="9">
        <f t="shared" si="1"/>
        <v>1900092.1517100683</v>
      </c>
      <c r="S17" s="40"/>
      <c r="T17" s="40"/>
      <c r="U17" s="2">
        <v>41548</v>
      </c>
      <c r="V17" s="8">
        <f t="shared" ref="V17:W17" si="17">E29</f>
        <v>599</v>
      </c>
      <c r="W17" s="8">
        <f t="shared" si="17"/>
        <v>358801</v>
      </c>
      <c r="X17" s="7">
        <v>0</v>
      </c>
      <c r="Y17" s="7">
        <v>0</v>
      </c>
      <c r="Z17" s="7">
        <v>0</v>
      </c>
      <c r="AA17" s="7">
        <v>0</v>
      </c>
      <c r="AB17" s="8">
        <f t="shared" si="9"/>
        <v>1203.6842490842491</v>
      </c>
      <c r="AD17" s="19"/>
      <c r="AE17" s="19" t="s">
        <v>41</v>
      </c>
      <c r="AF17" s="19" t="s">
        <v>42</v>
      </c>
      <c r="AG17" s="19" t="s">
        <v>43</v>
      </c>
      <c r="AH17" s="19" t="s">
        <v>44</v>
      </c>
      <c r="AI17" s="19" t="s">
        <v>45</v>
      </c>
    </row>
    <row r="18" spans="1:69">
      <c r="A18" s="2">
        <v>41214</v>
      </c>
      <c r="B18" s="16">
        <f>'WA Sch. 1-2'!B19</f>
        <v>874.97500000000002</v>
      </c>
      <c r="C18" s="8">
        <f>'WA Sch. 1-2'!C19</f>
        <v>765581.25062499999</v>
      </c>
      <c r="D18" s="16">
        <f>'WA Sch. 1-2'!D19</f>
        <v>0</v>
      </c>
      <c r="E18" s="8">
        <f>'WA Sch. 1-2'!E19</f>
        <v>781</v>
      </c>
      <c r="F18" s="8">
        <f t="shared" si="2"/>
        <v>609961</v>
      </c>
      <c r="G18" s="8">
        <f>'WA Sch. 1-2'!G19</f>
        <v>0</v>
      </c>
      <c r="H18" s="8">
        <f t="shared" si="3"/>
        <v>93.975000000000023</v>
      </c>
      <c r="I18" s="8">
        <f t="shared" si="0"/>
        <v>155620.25062499999</v>
      </c>
      <c r="J18" s="8">
        <f t="shared" si="0"/>
        <v>0</v>
      </c>
      <c r="K18" s="9">
        <v>1354</v>
      </c>
      <c r="L18" s="9">
        <v>1649898.0000000002</v>
      </c>
      <c r="M18" s="9">
        <v>238397</v>
      </c>
      <c r="N18" s="9">
        <f t="shared" si="4"/>
        <v>1888295.0000000002</v>
      </c>
      <c r="O18" s="9">
        <f t="shared" si="5"/>
        <v>1394.6048744460859</v>
      </c>
      <c r="P18" s="8">
        <f t="shared" si="6"/>
        <v>146.64347997283051</v>
      </c>
      <c r="Q18" s="8">
        <f t="shared" si="7"/>
        <v>1541.2483544189163</v>
      </c>
      <c r="R18" s="9">
        <f t="shared" si="1"/>
        <v>2086850.2718832127</v>
      </c>
      <c r="S18" s="40"/>
      <c r="T18" s="40"/>
      <c r="U18" s="2">
        <v>41579</v>
      </c>
      <c r="V18" s="8">
        <f t="shared" ref="V18:W18" si="18">E30</f>
        <v>906.5</v>
      </c>
      <c r="W18" s="8">
        <f t="shared" si="18"/>
        <v>821742.25</v>
      </c>
      <c r="X18" s="7">
        <v>0</v>
      </c>
      <c r="Y18" s="7">
        <v>0</v>
      </c>
      <c r="Z18" s="7">
        <v>0</v>
      </c>
      <c r="AA18" s="7">
        <v>0</v>
      </c>
      <c r="AB18" s="8">
        <f t="shared" si="9"/>
        <v>1783.8737226277372</v>
      </c>
      <c r="AD18" s="17" t="s">
        <v>37</v>
      </c>
      <c r="AE18" s="17">
        <v>6</v>
      </c>
      <c r="AF18" s="17">
        <v>38843792.081804082</v>
      </c>
      <c r="AG18" s="17">
        <v>6473965.346967347</v>
      </c>
      <c r="AH18" s="17">
        <v>565.0306672266006</v>
      </c>
      <c r="AI18" s="17">
        <v>8.6018782194190559E-82</v>
      </c>
    </row>
    <row r="19" spans="1:69">
      <c r="A19" s="2">
        <v>41244</v>
      </c>
      <c r="B19" s="16">
        <f>'WA Sch. 1-2'!B20</f>
        <v>1138.7249999999999</v>
      </c>
      <c r="C19" s="8">
        <f>'WA Sch. 1-2'!C20</f>
        <v>1296694.6256249999</v>
      </c>
      <c r="D19" s="16">
        <f>'WA Sch. 1-2'!D20</f>
        <v>0</v>
      </c>
      <c r="E19" s="8">
        <f>'WA Sch. 1-2'!E20</f>
        <v>1045.5</v>
      </c>
      <c r="F19" s="8">
        <f t="shared" si="2"/>
        <v>1093070.25</v>
      </c>
      <c r="G19" s="8">
        <f>'WA Sch. 1-2'!G20</f>
        <v>0</v>
      </c>
      <c r="H19" s="8">
        <f t="shared" si="3"/>
        <v>93.224999999999909</v>
      </c>
      <c r="I19" s="8">
        <f t="shared" si="0"/>
        <v>203624.37562499987</v>
      </c>
      <c r="J19" s="8">
        <f t="shared" si="0"/>
        <v>0</v>
      </c>
      <c r="K19" s="9">
        <v>1368</v>
      </c>
      <c r="L19" s="9">
        <v>2459301</v>
      </c>
      <c r="M19" s="9">
        <v>220122</v>
      </c>
      <c r="N19" s="9">
        <f t="shared" si="4"/>
        <v>2679423</v>
      </c>
      <c r="O19" s="9">
        <f t="shared" si="5"/>
        <v>1958.6425438596491</v>
      </c>
      <c r="P19" s="8">
        <f t="shared" si="6"/>
        <v>167.77505843398353</v>
      </c>
      <c r="Q19" s="8">
        <f t="shared" si="7"/>
        <v>2126.4176022936326</v>
      </c>
      <c r="R19" s="9">
        <f t="shared" si="1"/>
        <v>2908939.2799376897</v>
      </c>
      <c r="S19" s="40"/>
      <c r="T19" s="40"/>
      <c r="U19" s="2">
        <v>41609</v>
      </c>
      <c r="V19" s="8">
        <f t="shared" ref="V19:W19" si="19">E31</f>
        <v>1220</v>
      </c>
      <c r="W19" s="8">
        <f t="shared" si="19"/>
        <v>1488400</v>
      </c>
      <c r="X19" s="7">
        <v>0</v>
      </c>
      <c r="Y19" s="7">
        <v>0</v>
      </c>
      <c r="Z19" s="7">
        <v>0</v>
      </c>
      <c r="AA19" s="7">
        <v>0</v>
      </c>
      <c r="AB19" s="8">
        <f t="shared" si="9"/>
        <v>2375.2317784256561</v>
      </c>
      <c r="AD19" s="17" t="s">
        <v>38</v>
      </c>
      <c r="AE19" s="17">
        <v>113</v>
      </c>
      <c r="AF19" s="17">
        <v>1294722.7940707956</v>
      </c>
      <c r="AG19" s="17">
        <v>11457.723841334475</v>
      </c>
      <c r="AH19" s="17"/>
      <c r="AI19" s="17"/>
    </row>
    <row r="20" spans="1:69" ht="15.75" thickBot="1">
      <c r="A20" s="2">
        <v>41275</v>
      </c>
      <c r="B20" s="8">
        <f>'WA Sch. 1-2'!B21</f>
        <v>1095.1500000000001</v>
      </c>
      <c r="C20" s="8">
        <f>'WA Sch. 1-2'!C21</f>
        <v>1199353.5225000002</v>
      </c>
      <c r="D20" s="8">
        <f>'WA Sch. 1-2'!D21</f>
        <v>0</v>
      </c>
      <c r="E20" s="8">
        <f>'WA Sch. 1-2'!E21</f>
        <v>1249.5</v>
      </c>
      <c r="F20" s="8">
        <f t="shared" si="2"/>
        <v>1561250.25</v>
      </c>
      <c r="G20" s="8">
        <f>'WA Sch. 1-2'!G21</f>
        <v>0</v>
      </c>
      <c r="H20" s="8">
        <f>B20-E20</f>
        <v>-154.34999999999991</v>
      </c>
      <c r="I20" s="8">
        <f t="shared" si="0"/>
        <v>-361896.7274999998</v>
      </c>
      <c r="J20" s="8">
        <f t="shared" si="0"/>
        <v>0</v>
      </c>
      <c r="K20" s="9">
        <v>1372</v>
      </c>
      <c r="L20" s="9">
        <v>3025778</v>
      </c>
      <c r="M20" s="9">
        <v>40596</v>
      </c>
      <c r="N20" s="9">
        <f t="shared" si="4"/>
        <v>3066374</v>
      </c>
      <c r="O20" s="9">
        <f t="shared" si="5"/>
        <v>2234.966472303207</v>
      </c>
      <c r="P20" s="8">
        <f t="shared" si="6"/>
        <v>-288.99412802662869</v>
      </c>
      <c r="Q20" s="8">
        <f t="shared" si="7"/>
        <v>1945.9723442765783</v>
      </c>
      <c r="R20" s="9">
        <f t="shared" si="1"/>
        <v>2669874.0563474656</v>
      </c>
      <c r="S20" s="40"/>
      <c r="T20" s="40"/>
      <c r="U20" s="2">
        <v>41640</v>
      </c>
      <c r="V20" s="8">
        <f t="shared" ref="V20:W20" si="20">E32</f>
        <v>1040</v>
      </c>
      <c r="W20" s="8">
        <f t="shared" si="20"/>
        <v>1081600</v>
      </c>
      <c r="X20" s="7">
        <v>1</v>
      </c>
      <c r="Y20" s="7">
        <v>0</v>
      </c>
      <c r="Z20" s="7">
        <v>0</v>
      </c>
      <c r="AA20" s="7">
        <v>0</v>
      </c>
      <c r="AB20" s="8">
        <f t="shared" si="9"/>
        <v>2205.5954810495627</v>
      </c>
      <c r="AD20" s="18" t="s">
        <v>39</v>
      </c>
      <c r="AE20" s="18">
        <v>119</v>
      </c>
      <c r="AF20" s="18">
        <v>40138514.875874877</v>
      </c>
      <c r="AG20" s="18"/>
      <c r="AH20" s="18"/>
      <c r="AI20" s="18"/>
    </row>
    <row r="21" spans="1:69" ht="15.75" thickBot="1">
      <c r="A21" s="2">
        <v>41306</v>
      </c>
      <c r="B21" s="8">
        <f>'WA Sch. 1-2'!B22</f>
        <v>932.76424999999995</v>
      </c>
      <c r="C21" s="8">
        <f>'WA Sch. 1-2'!C22</f>
        <v>870049.14607806236</v>
      </c>
      <c r="D21" s="8">
        <f>'WA Sch. 1-2'!D22</f>
        <v>0</v>
      </c>
      <c r="E21" s="8">
        <f>'WA Sch. 1-2'!E22</f>
        <v>873.5</v>
      </c>
      <c r="F21" s="8">
        <f t="shared" si="2"/>
        <v>763002.25</v>
      </c>
      <c r="G21" s="8">
        <f>'WA Sch. 1-2'!G22</f>
        <v>0</v>
      </c>
      <c r="H21" s="8">
        <f t="shared" si="3"/>
        <v>59.264249999999947</v>
      </c>
      <c r="I21" s="8">
        <f t="shared" si="0"/>
        <v>107046.89607806236</v>
      </c>
      <c r="J21" s="8">
        <f t="shared" si="0"/>
        <v>0</v>
      </c>
      <c r="K21" s="9">
        <v>1383</v>
      </c>
      <c r="L21" s="9">
        <v>2946963</v>
      </c>
      <c r="M21" s="9">
        <v>-573529</v>
      </c>
      <c r="N21" s="9">
        <f t="shared" si="4"/>
        <v>2373434</v>
      </c>
      <c r="O21" s="9">
        <f t="shared" si="5"/>
        <v>1716.1489515545916</v>
      </c>
      <c r="P21" s="8">
        <f t="shared" si="6"/>
        <v>96.512602679822351</v>
      </c>
      <c r="Q21" s="8">
        <f t="shared" si="7"/>
        <v>1812.6615542344139</v>
      </c>
      <c r="R21" s="9">
        <f t="shared" si="1"/>
        <v>2506910.9295061943</v>
      </c>
      <c r="S21" s="40"/>
      <c r="T21" s="40"/>
      <c r="U21" s="2">
        <v>41671</v>
      </c>
      <c r="V21" s="8">
        <f t="shared" ref="V21:W21" si="21">E33</f>
        <v>1091.5</v>
      </c>
      <c r="W21" s="8">
        <f t="shared" si="21"/>
        <v>1191372.25</v>
      </c>
      <c r="X21" s="7">
        <v>0</v>
      </c>
      <c r="Y21" s="7">
        <v>1</v>
      </c>
      <c r="Z21" s="7">
        <v>0</v>
      </c>
      <c r="AA21" s="7">
        <v>0</v>
      </c>
      <c r="AB21" s="8">
        <f t="shared" si="9"/>
        <v>2210.9001457725949</v>
      </c>
    </row>
    <row r="22" spans="1:69">
      <c r="A22" s="2">
        <v>41334</v>
      </c>
      <c r="B22" s="8">
        <f>'WA Sch. 1-2'!B23</f>
        <v>767.35</v>
      </c>
      <c r="C22" s="8">
        <f>'WA Sch. 1-2'!C23</f>
        <v>588826.02250000008</v>
      </c>
      <c r="D22" s="8">
        <f>'WA Sch. 1-2'!D23</f>
        <v>0</v>
      </c>
      <c r="E22" s="8">
        <f>'WA Sch. 1-2'!E23</f>
        <v>738</v>
      </c>
      <c r="F22" s="8">
        <f t="shared" si="2"/>
        <v>544644</v>
      </c>
      <c r="G22" s="8">
        <f>'WA Sch. 1-2'!G23</f>
        <v>0</v>
      </c>
      <c r="H22" s="8">
        <f t="shared" si="3"/>
        <v>29.350000000000023</v>
      </c>
      <c r="I22" s="8">
        <f t="shared" si="0"/>
        <v>44182.022500000079</v>
      </c>
      <c r="J22" s="8">
        <f t="shared" si="0"/>
        <v>0</v>
      </c>
      <c r="K22" s="9">
        <v>1388</v>
      </c>
      <c r="L22" s="9">
        <v>2439621</v>
      </c>
      <c r="M22" s="9">
        <v>-226803</v>
      </c>
      <c r="N22" s="9">
        <f t="shared" si="4"/>
        <v>2212818</v>
      </c>
      <c r="O22" s="9">
        <f t="shared" si="5"/>
        <v>1594.2492795389048</v>
      </c>
      <c r="P22" s="8">
        <f t="shared" si="6"/>
        <v>43.797214673354119</v>
      </c>
      <c r="Q22" s="8">
        <f t="shared" si="7"/>
        <v>1638.0464942122589</v>
      </c>
      <c r="R22" s="9">
        <f t="shared" si="1"/>
        <v>2273608.5339666153</v>
      </c>
      <c r="S22" s="40"/>
      <c r="T22" s="40"/>
      <c r="U22" s="2">
        <v>41699</v>
      </c>
      <c r="V22" s="8">
        <f t="shared" ref="V22:W22" si="22">E34</f>
        <v>786.5</v>
      </c>
      <c r="W22" s="8">
        <f t="shared" si="22"/>
        <v>618582.25</v>
      </c>
      <c r="X22" s="7">
        <v>0</v>
      </c>
      <c r="Y22" s="7">
        <v>0</v>
      </c>
      <c r="Z22" s="7">
        <v>0</v>
      </c>
      <c r="AA22" s="7">
        <v>0</v>
      </c>
      <c r="AB22" s="8">
        <f t="shared" si="9"/>
        <v>1799.3133674214755</v>
      </c>
      <c r="AD22" s="19"/>
      <c r="AE22" s="19" t="s">
        <v>46</v>
      </c>
      <c r="AF22" s="19" t="s">
        <v>34</v>
      </c>
      <c r="AG22" s="19" t="s">
        <v>47</v>
      </c>
      <c r="AH22" s="19" t="s">
        <v>48</v>
      </c>
      <c r="AI22" s="19" t="s">
        <v>49</v>
      </c>
      <c r="AJ22" s="19" t="s">
        <v>50</v>
      </c>
      <c r="AK22" s="19" t="s">
        <v>51</v>
      </c>
      <c r="AL22" s="19" t="s">
        <v>52</v>
      </c>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row>
    <row r="23" spans="1:69">
      <c r="A23" s="2">
        <v>41365</v>
      </c>
      <c r="B23" s="8">
        <f>'WA Sch. 1-2'!B24</f>
        <v>547.15</v>
      </c>
      <c r="C23" s="8">
        <f>'WA Sch. 1-2'!C24</f>
        <v>299373.1225</v>
      </c>
      <c r="D23" s="8">
        <f>'WA Sch. 1-2'!D24</f>
        <v>0.375</v>
      </c>
      <c r="E23" s="8">
        <f>'WA Sch. 1-2'!E24</f>
        <v>568.5</v>
      </c>
      <c r="F23" s="8">
        <f t="shared" si="2"/>
        <v>323192.25</v>
      </c>
      <c r="G23" s="8">
        <f>'WA Sch. 1-2'!G24</f>
        <v>0</v>
      </c>
      <c r="H23" s="8">
        <f t="shared" si="3"/>
        <v>-21.350000000000023</v>
      </c>
      <c r="I23" s="8">
        <f t="shared" si="0"/>
        <v>-23819.127500000002</v>
      </c>
      <c r="J23" s="8">
        <f t="shared" si="0"/>
        <v>0.375</v>
      </c>
      <c r="K23" s="9">
        <v>1382</v>
      </c>
      <c r="L23" s="9">
        <v>2005489</v>
      </c>
      <c r="M23" s="9">
        <v>-247932</v>
      </c>
      <c r="N23" s="9">
        <f t="shared" si="4"/>
        <v>1757557</v>
      </c>
      <c r="O23" s="9">
        <f t="shared" si="5"/>
        <v>1271.7489146164978</v>
      </c>
      <c r="P23" s="8">
        <f t="shared" si="6"/>
        <v>-28.09140939976642</v>
      </c>
      <c r="Q23" s="8">
        <f t="shared" si="7"/>
        <v>1243.6575052167314</v>
      </c>
      <c r="R23" s="9">
        <f t="shared" si="1"/>
        <v>1718734.6722095227</v>
      </c>
      <c r="S23" s="40"/>
      <c r="T23" s="40"/>
      <c r="U23" s="2">
        <v>41730</v>
      </c>
      <c r="V23" s="8">
        <f t="shared" ref="V23:W23" si="23">E35</f>
        <v>543.5</v>
      </c>
      <c r="W23" s="8">
        <f t="shared" si="23"/>
        <v>295392.25</v>
      </c>
      <c r="X23" s="7">
        <v>0</v>
      </c>
      <c r="Y23" s="7">
        <v>0</v>
      </c>
      <c r="Z23" s="7">
        <v>0</v>
      </c>
      <c r="AA23" s="7">
        <v>0</v>
      </c>
      <c r="AB23" s="8">
        <f t="shared" si="9"/>
        <v>1236.958394160584</v>
      </c>
      <c r="AD23" s="17" t="s">
        <v>40</v>
      </c>
      <c r="AE23" s="17">
        <v>716.22547905747876</v>
      </c>
      <c r="AF23" s="17">
        <v>19.565706842314693</v>
      </c>
      <c r="AG23" s="17">
        <v>36.606164286817389</v>
      </c>
      <c r="AH23" s="17">
        <v>1.668925806224888E-64</v>
      </c>
      <c r="AI23" s="17">
        <v>677.46228494341983</v>
      </c>
      <c r="AJ23" s="17">
        <v>754.9886731715377</v>
      </c>
      <c r="AK23" s="17">
        <v>677.46228494341983</v>
      </c>
      <c r="AL23" s="17">
        <v>754.9886731715377</v>
      </c>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row>
    <row r="24" spans="1:69">
      <c r="A24" s="2">
        <v>41395</v>
      </c>
      <c r="B24" s="8">
        <f>'WA Sch. 1-2'!B25</f>
        <v>290.02499999999998</v>
      </c>
      <c r="C24" s="8">
        <f>'WA Sch. 1-2'!C25</f>
        <v>84114.500624999986</v>
      </c>
      <c r="D24" s="8">
        <f>'WA Sch. 1-2'!D25</f>
        <v>14.95</v>
      </c>
      <c r="E24" s="8">
        <f>'WA Sch. 1-2'!E25</f>
        <v>279.5</v>
      </c>
      <c r="F24" s="8">
        <f t="shared" si="2"/>
        <v>78120.25</v>
      </c>
      <c r="G24" s="8">
        <f>'WA Sch. 1-2'!G25</f>
        <v>28.5</v>
      </c>
      <c r="H24" s="8">
        <f t="shared" si="3"/>
        <v>10.524999999999977</v>
      </c>
      <c r="I24" s="8">
        <f t="shared" si="0"/>
        <v>5994.250624999986</v>
      </c>
      <c r="J24" s="8">
        <f t="shared" si="0"/>
        <v>-13.55</v>
      </c>
      <c r="K24" s="9">
        <v>1384</v>
      </c>
      <c r="L24" s="9">
        <v>1507526</v>
      </c>
      <c r="M24" s="9">
        <v>-428325</v>
      </c>
      <c r="N24" s="9">
        <f t="shared" si="4"/>
        <v>1079201</v>
      </c>
      <c r="O24" s="9">
        <f t="shared" si="5"/>
        <v>779.76950867052028</v>
      </c>
      <c r="P24" s="8">
        <f t="shared" si="6"/>
        <v>11.245279426478934</v>
      </c>
      <c r="Q24" s="8">
        <f t="shared" si="7"/>
        <v>791.01478809699927</v>
      </c>
      <c r="R24" s="9">
        <f t="shared" si="1"/>
        <v>1094764.466726247</v>
      </c>
      <c r="S24" s="40"/>
      <c r="T24" s="40"/>
      <c r="U24" s="2">
        <v>41760</v>
      </c>
      <c r="V24" s="8">
        <f t="shared" ref="V24:W24" si="24">E36</f>
        <v>231.5</v>
      </c>
      <c r="W24" s="8">
        <f t="shared" si="24"/>
        <v>53592.25</v>
      </c>
      <c r="X24" s="7">
        <v>0</v>
      </c>
      <c r="Y24" s="7">
        <v>0</v>
      </c>
      <c r="Z24" s="7">
        <v>0</v>
      </c>
      <c r="AA24" s="7">
        <v>0</v>
      </c>
      <c r="AB24" s="8">
        <f t="shared" si="9"/>
        <v>774.50328227571117</v>
      </c>
      <c r="AD24" s="17" t="s">
        <v>4</v>
      </c>
      <c r="AE24" s="17">
        <v>0.81051624044109527</v>
      </c>
      <c r="AF24" s="17">
        <v>8.7889117249493318E-2</v>
      </c>
      <c r="AG24" s="17">
        <v>9.2220318715940675</v>
      </c>
      <c r="AH24" s="17">
        <v>1.926539571276754E-15</v>
      </c>
      <c r="AI24" s="17">
        <v>0.6363920475401067</v>
      </c>
      <c r="AJ24" s="17">
        <v>0.98464043334208384</v>
      </c>
      <c r="AK24" s="17">
        <v>0.6363920475401067</v>
      </c>
      <c r="AL24" s="17">
        <v>0.98464043334208384</v>
      </c>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row>
    <row r="25" spans="1:69">
      <c r="A25" s="2">
        <v>41426</v>
      </c>
      <c r="B25" s="8">
        <f>'WA Sch. 1-2'!B26</f>
        <v>126.95</v>
      </c>
      <c r="C25" s="8">
        <f>'WA Sch. 1-2'!C26</f>
        <v>16116.302500000002</v>
      </c>
      <c r="D25" s="8">
        <f>'WA Sch. 1-2'!D26</f>
        <v>68</v>
      </c>
      <c r="E25" s="8">
        <f>'WA Sch. 1-2'!E26</f>
        <v>144.5</v>
      </c>
      <c r="F25" s="8">
        <f t="shared" si="2"/>
        <v>20880.25</v>
      </c>
      <c r="G25" s="8">
        <f>'WA Sch. 1-2'!G26</f>
        <v>45.5</v>
      </c>
      <c r="H25" s="8">
        <f t="shared" si="3"/>
        <v>-17.549999999999997</v>
      </c>
      <c r="I25" s="8">
        <f t="shared" si="0"/>
        <v>-4763.9474999999984</v>
      </c>
      <c r="J25" s="8">
        <f t="shared" si="0"/>
        <v>22.5</v>
      </c>
      <c r="K25" s="9">
        <v>1371</v>
      </c>
      <c r="L25" s="9">
        <v>1129040</v>
      </c>
      <c r="M25" s="9">
        <v>-71465</v>
      </c>
      <c r="N25" s="9">
        <f t="shared" si="4"/>
        <v>1057575</v>
      </c>
      <c r="O25" s="9">
        <f t="shared" si="5"/>
        <v>771.38949671772434</v>
      </c>
      <c r="P25" s="8">
        <f t="shared" si="6"/>
        <v>-16.381992802738171</v>
      </c>
      <c r="Q25" s="8">
        <f t="shared" si="7"/>
        <v>755.00750391498616</v>
      </c>
      <c r="R25" s="9">
        <f t="shared" si="1"/>
        <v>1035115.2878674461</v>
      </c>
      <c r="S25" s="40"/>
      <c r="T25" s="40"/>
      <c r="U25" s="2">
        <v>41791</v>
      </c>
      <c r="V25" s="8">
        <f t="shared" ref="V25:W25" si="25">E37</f>
        <v>112</v>
      </c>
      <c r="W25" s="8">
        <f t="shared" si="25"/>
        <v>12544</v>
      </c>
      <c r="X25" s="7">
        <v>0</v>
      </c>
      <c r="Y25" s="7">
        <v>0</v>
      </c>
      <c r="Z25" s="7">
        <v>0</v>
      </c>
      <c r="AA25" s="7">
        <v>0</v>
      </c>
      <c r="AB25" s="8">
        <f t="shared" si="9"/>
        <v>830.21256391526663</v>
      </c>
      <c r="AD25" s="17" t="s">
        <v>5</v>
      </c>
      <c r="AE25" s="17">
        <v>4.5286661597277302E-4</v>
      </c>
      <c r="AF25" s="17">
        <v>7.5982551206225119E-5</v>
      </c>
      <c r="AG25" s="17">
        <v>5.9601396476362387</v>
      </c>
      <c r="AH25" s="17">
        <v>2.9264051384755901E-8</v>
      </c>
      <c r="AI25" s="17">
        <v>3.0233147786478092E-4</v>
      </c>
      <c r="AJ25" s="17">
        <v>6.0340175408076511E-4</v>
      </c>
      <c r="AK25" s="17">
        <v>3.0233147786478092E-4</v>
      </c>
      <c r="AL25" s="17">
        <v>6.0340175408076511E-4</v>
      </c>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row>
    <row r="26" spans="1:69">
      <c r="A26" s="2">
        <v>41456</v>
      </c>
      <c r="B26" s="8">
        <f>'WA Sch. 1-2'!B27</f>
        <v>14.1</v>
      </c>
      <c r="C26" s="8">
        <f>'WA Sch. 1-2'!C27</f>
        <v>198.81</v>
      </c>
      <c r="D26" s="8">
        <f>'WA Sch. 1-2'!D27</f>
        <v>240.05</v>
      </c>
      <c r="E26" s="8">
        <f>'WA Sch. 1-2'!E27</f>
        <v>0</v>
      </c>
      <c r="F26" s="8">
        <f t="shared" si="2"/>
        <v>0</v>
      </c>
      <c r="G26" s="8">
        <f>'WA Sch. 1-2'!G27</f>
        <v>277</v>
      </c>
      <c r="H26" s="8">
        <f t="shared" si="3"/>
        <v>14.1</v>
      </c>
      <c r="I26" s="8">
        <f t="shared" si="0"/>
        <v>198.81</v>
      </c>
      <c r="J26" s="8">
        <f t="shared" si="0"/>
        <v>-36.949999999999989</v>
      </c>
      <c r="K26" s="9">
        <v>1364</v>
      </c>
      <c r="L26" s="9">
        <v>903954</v>
      </c>
      <c r="M26" s="9">
        <v>-69396</v>
      </c>
      <c r="N26" s="9">
        <f t="shared" si="4"/>
        <v>834558</v>
      </c>
      <c r="O26" s="9">
        <f t="shared" si="5"/>
        <v>611.8460410557185</v>
      </c>
      <c r="P26" s="8">
        <f t="shared" si="6"/>
        <v>11.51831340214099</v>
      </c>
      <c r="Q26" s="8">
        <f t="shared" si="7"/>
        <v>623.36435445785946</v>
      </c>
      <c r="R26" s="9">
        <f t="shared" si="1"/>
        <v>850268.97948052036</v>
      </c>
      <c r="S26" s="40"/>
      <c r="T26" s="40"/>
      <c r="U26" s="2">
        <v>41821</v>
      </c>
      <c r="V26" s="8">
        <f t="shared" ref="V26:W26" si="26">E38</f>
        <v>7.5</v>
      </c>
      <c r="W26" s="8">
        <f t="shared" si="26"/>
        <v>56.25</v>
      </c>
      <c r="X26" s="7">
        <v>0</v>
      </c>
      <c r="Y26" s="7">
        <v>0</v>
      </c>
      <c r="Z26" s="7">
        <v>0</v>
      </c>
      <c r="AA26" s="7">
        <v>0</v>
      </c>
      <c r="AB26" s="8">
        <f t="shared" si="9"/>
        <v>661.022480058013</v>
      </c>
      <c r="AD26" s="17" t="s">
        <v>18</v>
      </c>
      <c r="AE26" s="17">
        <v>57.343690398312646</v>
      </c>
      <c r="AF26" s="17">
        <v>41.620175014645305</v>
      </c>
      <c r="AG26" s="17">
        <v>1.3777859025853338</v>
      </c>
      <c r="AH26" s="17">
        <v>0.1709918679928423</v>
      </c>
      <c r="AI26" s="17">
        <v>-25.113382896103488</v>
      </c>
      <c r="AJ26" s="17">
        <v>139.80076369272876</v>
      </c>
      <c r="AK26" s="17">
        <v>-25.113382896103488</v>
      </c>
      <c r="AL26" s="17">
        <v>139.80076369272876</v>
      </c>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row>
    <row r="27" spans="1:69">
      <c r="A27" s="2">
        <v>41487</v>
      </c>
      <c r="B27" s="8">
        <f>'WA Sch. 1-2'!B28</f>
        <v>19.350000000000001</v>
      </c>
      <c r="C27" s="8">
        <f>'WA Sch. 1-2'!C28</f>
        <v>374.42250000000007</v>
      </c>
      <c r="D27" s="8">
        <f>'WA Sch. 1-2'!D28</f>
        <v>204.95</v>
      </c>
      <c r="E27" s="8">
        <f>'WA Sch. 1-2'!E28</f>
        <v>7</v>
      </c>
      <c r="F27" s="8">
        <f t="shared" si="2"/>
        <v>49</v>
      </c>
      <c r="G27" s="8">
        <f>'WA Sch. 1-2'!G28</f>
        <v>230.5</v>
      </c>
      <c r="H27" s="8">
        <f t="shared" si="3"/>
        <v>12.350000000000001</v>
      </c>
      <c r="I27" s="8">
        <f t="shared" si="0"/>
        <v>325.42250000000007</v>
      </c>
      <c r="J27" s="8">
        <f t="shared" si="0"/>
        <v>-25.550000000000011</v>
      </c>
      <c r="K27" s="9">
        <v>1351</v>
      </c>
      <c r="L27" s="9">
        <v>911969</v>
      </c>
      <c r="M27" s="9">
        <v>164719</v>
      </c>
      <c r="N27" s="9">
        <f t="shared" si="4"/>
        <v>1076688</v>
      </c>
      <c r="O27" s="9">
        <f t="shared" si="5"/>
        <v>796.9563286454478</v>
      </c>
      <c r="P27" s="8">
        <f t="shared" si="6"/>
        <v>10.157248555783928</v>
      </c>
      <c r="Q27" s="8">
        <f t="shared" si="7"/>
        <v>807.11357720123169</v>
      </c>
      <c r="R27" s="9">
        <f t="shared" si="1"/>
        <v>1090410.4427988641</v>
      </c>
      <c r="S27" s="40"/>
      <c r="T27" s="40"/>
      <c r="U27" s="2">
        <v>41852</v>
      </c>
      <c r="V27" s="8">
        <f t="shared" ref="V27:W27" si="27">E39</f>
        <v>6</v>
      </c>
      <c r="W27" s="8">
        <f t="shared" si="27"/>
        <v>36</v>
      </c>
      <c r="X27" s="7">
        <v>0</v>
      </c>
      <c r="Y27" s="7">
        <v>0</v>
      </c>
      <c r="Z27" s="7">
        <v>0</v>
      </c>
      <c r="AA27" s="7">
        <v>0</v>
      </c>
      <c r="AB27" s="8">
        <f t="shared" si="9"/>
        <v>776.77006507592193</v>
      </c>
      <c r="AD27" s="17" t="s">
        <v>19</v>
      </c>
      <c r="AE27" s="17">
        <v>142.60633200981229</v>
      </c>
      <c r="AF27" s="17">
        <v>38.416544645209392</v>
      </c>
      <c r="AG27" s="17">
        <v>3.7121072008644469</v>
      </c>
      <c r="AH27" s="17">
        <v>3.207230774428363E-4</v>
      </c>
      <c r="AI27" s="17">
        <v>66.49622828214693</v>
      </c>
      <c r="AJ27" s="17">
        <v>218.71643573747764</v>
      </c>
      <c r="AK27" s="17">
        <v>66.49622828214693</v>
      </c>
      <c r="AL27" s="17">
        <v>218.71643573747764</v>
      </c>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row>
    <row r="28" spans="1:69">
      <c r="A28" s="2">
        <v>41518</v>
      </c>
      <c r="B28" s="8">
        <f>'WA Sch. 1-2'!B29</f>
        <v>152.32499999999999</v>
      </c>
      <c r="C28" s="8">
        <f>'WA Sch. 1-2'!C29</f>
        <v>23202.905624999996</v>
      </c>
      <c r="D28" s="8">
        <f>'WA Sch. 1-2'!D29</f>
        <v>43.875</v>
      </c>
      <c r="E28" s="8">
        <f>'WA Sch. 1-2'!E29</f>
        <v>164.5</v>
      </c>
      <c r="F28" s="8">
        <f t="shared" si="2"/>
        <v>27060.25</v>
      </c>
      <c r="G28" s="8">
        <f>'WA Sch. 1-2'!G29</f>
        <v>106</v>
      </c>
      <c r="H28" s="8">
        <f t="shared" si="3"/>
        <v>-12.175000000000011</v>
      </c>
      <c r="I28" s="8">
        <f t="shared" si="0"/>
        <v>-3857.3443750000042</v>
      </c>
      <c r="J28" s="8">
        <f t="shared" si="0"/>
        <v>-62.125</v>
      </c>
      <c r="K28" s="9">
        <v>1347</v>
      </c>
      <c r="L28" s="9">
        <v>980422</v>
      </c>
      <c r="M28" s="9">
        <v>257699</v>
      </c>
      <c r="N28" s="9">
        <f t="shared" si="4"/>
        <v>1238121</v>
      </c>
      <c r="O28" s="9">
        <f t="shared" si="5"/>
        <v>919.16926503340756</v>
      </c>
      <c r="P28" s="8">
        <f t="shared" si="6"/>
        <v>-11.614897721118206</v>
      </c>
      <c r="Q28" s="8">
        <f t="shared" si="7"/>
        <v>907.5543673122894</v>
      </c>
      <c r="R28" s="9">
        <f t="shared" si="1"/>
        <v>1222475.7327696539</v>
      </c>
      <c r="S28" s="40"/>
      <c r="T28" s="40"/>
      <c r="U28" s="2">
        <v>41883</v>
      </c>
      <c r="V28" s="8">
        <f t="shared" ref="V28:W28" si="28">E40</f>
        <v>100</v>
      </c>
      <c r="W28" s="8">
        <f t="shared" si="28"/>
        <v>10000</v>
      </c>
      <c r="X28" s="7">
        <v>0</v>
      </c>
      <c r="Y28" s="7">
        <v>0</v>
      </c>
      <c r="Z28" s="7">
        <v>0</v>
      </c>
      <c r="AA28" s="7">
        <v>0</v>
      </c>
      <c r="AB28" s="8">
        <f t="shared" si="9"/>
        <v>673.63857142857148</v>
      </c>
      <c r="AD28" s="17" t="s">
        <v>220</v>
      </c>
      <c r="AE28" s="17">
        <v>278.92088943462181</v>
      </c>
      <c r="AF28" s="17">
        <v>108.77462717189725</v>
      </c>
      <c r="AG28" s="17">
        <v>2.5642091054363378</v>
      </c>
      <c r="AH28" s="17">
        <v>1.1653084874463968E-2</v>
      </c>
      <c r="AI28" s="17">
        <v>63.418734479006531</v>
      </c>
      <c r="AJ28" s="17">
        <v>494.42304439023712</v>
      </c>
      <c r="AK28" s="17">
        <v>63.418734479006531</v>
      </c>
      <c r="AL28" s="17">
        <v>494.42304439023712</v>
      </c>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row>
    <row r="29" spans="1:69" ht="15.75" thickBot="1">
      <c r="A29" s="2">
        <v>41548</v>
      </c>
      <c r="B29" s="8">
        <f>'WA Sch. 1-2'!B30</f>
        <v>510.4</v>
      </c>
      <c r="C29" s="8">
        <f>'WA Sch. 1-2'!C30</f>
        <v>260508.15999999997</v>
      </c>
      <c r="D29" s="8">
        <f>'WA Sch. 1-2'!D30</f>
        <v>0.65</v>
      </c>
      <c r="E29" s="8">
        <f>'WA Sch. 1-2'!E30</f>
        <v>599</v>
      </c>
      <c r="F29" s="8">
        <f t="shared" si="2"/>
        <v>358801</v>
      </c>
      <c r="G29" s="8">
        <f>'WA Sch. 1-2'!G30</f>
        <v>0</v>
      </c>
      <c r="H29" s="8">
        <f t="shared" si="3"/>
        <v>-88.600000000000023</v>
      </c>
      <c r="I29" s="8">
        <f t="shared" si="0"/>
        <v>-98292.840000000026</v>
      </c>
      <c r="J29" s="8">
        <f t="shared" si="0"/>
        <v>0.65</v>
      </c>
      <c r="K29" s="9">
        <v>1365</v>
      </c>
      <c r="L29" s="9">
        <v>1233172</v>
      </c>
      <c r="M29" s="9">
        <v>409857</v>
      </c>
      <c r="N29" s="9">
        <f t="shared" si="4"/>
        <v>1643029</v>
      </c>
      <c r="O29" s="9">
        <f t="shared" si="5"/>
        <v>1203.6842490842491</v>
      </c>
      <c r="P29" s="8">
        <f t="shared" si="6"/>
        <v>-116.32528472823429</v>
      </c>
      <c r="Q29" s="8">
        <f t="shared" si="7"/>
        <v>1087.3589643560149</v>
      </c>
      <c r="R29" s="9">
        <f t="shared" si="1"/>
        <v>1484244.9863459603</v>
      </c>
      <c r="S29" s="40"/>
      <c r="T29" s="40"/>
      <c r="U29" s="2">
        <v>41913</v>
      </c>
      <c r="V29" s="8">
        <f t="shared" ref="V29:W29" si="29">E41</f>
        <v>363</v>
      </c>
      <c r="W29" s="8">
        <f t="shared" si="29"/>
        <v>131769</v>
      </c>
      <c r="X29" s="7">
        <v>0</v>
      </c>
      <c r="Y29" s="7">
        <v>0</v>
      </c>
      <c r="Z29" s="7">
        <v>0</v>
      </c>
      <c r="AA29" s="7">
        <v>0</v>
      </c>
      <c r="AB29" s="8">
        <f t="shared" si="9"/>
        <v>1243.76051318603</v>
      </c>
      <c r="AD29" s="18" t="s">
        <v>139</v>
      </c>
      <c r="AE29" s="18">
        <v>323.44818167405157</v>
      </c>
      <c r="AF29" s="18">
        <v>108.27767173157579</v>
      </c>
      <c r="AG29" s="18">
        <v>2.9872103500331177</v>
      </c>
      <c r="AH29" s="18">
        <v>3.4534588131172428E-3</v>
      </c>
      <c r="AI29" s="18">
        <v>108.93058507630542</v>
      </c>
      <c r="AJ29" s="18">
        <v>537.96577827179772</v>
      </c>
      <c r="AK29" s="18">
        <v>108.93058507630542</v>
      </c>
      <c r="AL29" s="18">
        <v>537.96577827179772</v>
      </c>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row>
    <row r="30" spans="1:69">
      <c r="A30" s="2">
        <v>41579</v>
      </c>
      <c r="B30" s="8">
        <f>'WA Sch. 1-2'!B31</f>
        <v>874.97500000000002</v>
      </c>
      <c r="C30" s="8">
        <f>'WA Sch. 1-2'!C31</f>
        <v>765581.25062499999</v>
      </c>
      <c r="D30" s="8">
        <f>'WA Sch. 1-2'!D31</f>
        <v>0</v>
      </c>
      <c r="E30" s="8">
        <f>'WA Sch. 1-2'!E31</f>
        <v>906.5</v>
      </c>
      <c r="F30" s="8">
        <f t="shared" si="2"/>
        <v>821742.25</v>
      </c>
      <c r="G30" s="8">
        <f>'WA Sch. 1-2'!G31</f>
        <v>0</v>
      </c>
      <c r="H30" s="8">
        <f t="shared" si="3"/>
        <v>-31.524999999999977</v>
      </c>
      <c r="I30" s="8">
        <f t="shared" si="0"/>
        <v>-56160.999375000014</v>
      </c>
      <c r="J30" s="8">
        <f t="shared" si="0"/>
        <v>0</v>
      </c>
      <c r="K30" s="9">
        <v>1370</v>
      </c>
      <c r="L30" s="9">
        <v>1898331</v>
      </c>
      <c r="M30" s="9">
        <v>545576</v>
      </c>
      <c r="N30" s="9">
        <f t="shared" si="4"/>
        <v>2443907</v>
      </c>
      <c r="O30" s="9">
        <f t="shared" si="5"/>
        <v>1783.8737226277372</v>
      </c>
      <c r="P30" s="8">
        <f t="shared" si="6"/>
        <v>-50.984966216510784</v>
      </c>
      <c r="Q30" s="8">
        <f t="shared" si="7"/>
        <v>1732.8887564112263</v>
      </c>
      <c r="R30" s="9">
        <f t="shared" si="1"/>
        <v>2374057.5962833799</v>
      </c>
      <c r="S30" s="40"/>
      <c r="T30" s="40"/>
      <c r="U30" s="2">
        <v>41944</v>
      </c>
      <c r="V30" s="8">
        <f t="shared" ref="V30:W30" si="30">E42</f>
        <v>914.5</v>
      </c>
      <c r="W30" s="8">
        <f t="shared" si="30"/>
        <v>836310.25</v>
      </c>
      <c r="X30" s="7">
        <v>0</v>
      </c>
      <c r="Y30" s="7">
        <v>0</v>
      </c>
      <c r="Z30" s="7">
        <v>0</v>
      </c>
      <c r="AA30" s="7">
        <v>0</v>
      </c>
      <c r="AB30" s="8">
        <f t="shared" si="9"/>
        <v>1794.818116975749</v>
      </c>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row>
    <row r="31" spans="1:69">
      <c r="A31" s="2">
        <v>41609</v>
      </c>
      <c r="B31" s="8">
        <f>'WA Sch. 1-2'!B32</f>
        <v>1138.7249999999999</v>
      </c>
      <c r="C31" s="8">
        <f>'WA Sch. 1-2'!C32</f>
        <v>1296694.6256249999</v>
      </c>
      <c r="D31" s="8">
        <f>'WA Sch. 1-2'!D32</f>
        <v>0</v>
      </c>
      <c r="E31" s="8">
        <f>'WA Sch. 1-2'!E32</f>
        <v>1220</v>
      </c>
      <c r="F31" s="8">
        <f t="shared" si="2"/>
        <v>1488400</v>
      </c>
      <c r="G31" s="8">
        <f>'WA Sch. 1-2'!G32</f>
        <v>0</v>
      </c>
      <c r="H31" s="8">
        <f t="shared" si="3"/>
        <v>-81.275000000000091</v>
      </c>
      <c r="I31" s="8">
        <f t="shared" si="0"/>
        <v>-191705.37437500013</v>
      </c>
      <c r="J31" s="8">
        <f t="shared" si="0"/>
        <v>0</v>
      </c>
      <c r="K31" s="9">
        <v>1372</v>
      </c>
      <c r="L31" s="9">
        <v>3099770</v>
      </c>
      <c r="M31" s="9">
        <v>159048</v>
      </c>
      <c r="N31" s="9">
        <f t="shared" si="4"/>
        <v>3258818</v>
      </c>
      <c r="O31" s="9">
        <f t="shared" si="5"/>
        <v>2375.2317784256561</v>
      </c>
      <c r="P31" s="8">
        <f t="shared" si="6"/>
        <v>-152.69167159884995</v>
      </c>
      <c r="Q31" s="8">
        <f t="shared" si="7"/>
        <v>2222.5401068268061</v>
      </c>
      <c r="R31" s="9">
        <f t="shared" si="1"/>
        <v>3049325.0265663778</v>
      </c>
      <c r="S31" s="40"/>
      <c r="T31" s="40"/>
      <c r="U31" s="2">
        <v>41974</v>
      </c>
      <c r="V31" s="8">
        <f t="shared" ref="V31:W31" si="31">E43</f>
        <v>1001</v>
      </c>
      <c r="W31" s="8">
        <f t="shared" si="31"/>
        <v>1002001</v>
      </c>
      <c r="X31" s="7">
        <v>0</v>
      </c>
      <c r="Y31" s="7">
        <v>0</v>
      </c>
      <c r="Z31" s="7">
        <v>0</v>
      </c>
      <c r="AA31" s="7">
        <v>0</v>
      </c>
      <c r="AB31" s="8">
        <f t="shared" si="9"/>
        <v>1857.0312722103768</v>
      </c>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row>
    <row r="32" spans="1:69">
      <c r="A32" s="2">
        <v>41640</v>
      </c>
      <c r="B32" s="8">
        <f>'WA Sch. 1-2'!B33</f>
        <v>1095.1500000000001</v>
      </c>
      <c r="C32" s="8">
        <f>'WA Sch. 1-2'!C33</f>
        <v>1199353.5225000002</v>
      </c>
      <c r="D32" s="8">
        <f>'WA Sch. 1-2'!D33</f>
        <v>0</v>
      </c>
      <c r="E32" s="8">
        <f>'WA Sch. 1-2'!E33</f>
        <v>1040</v>
      </c>
      <c r="F32" s="8">
        <f t="shared" si="2"/>
        <v>1081600</v>
      </c>
      <c r="G32" s="8">
        <f>'WA Sch. 1-2'!G33</f>
        <v>0</v>
      </c>
      <c r="H32" s="8">
        <f t="shared" si="3"/>
        <v>55.150000000000091</v>
      </c>
      <c r="I32" s="8">
        <f t="shared" si="0"/>
        <v>117753.5225000002</v>
      </c>
      <c r="J32" s="8">
        <f t="shared" si="0"/>
        <v>0</v>
      </c>
      <c r="K32" s="9">
        <v>1372</v>
      </c>
      <c r="L32" s="9">
        <v>3231636</v>
      </c>
      <c r="M32" s="9">
        <v>-205559</v>
      </c>
      <c r="N32" s="9">
        <f t="shared" si="4"/>
        <v>3026077</v>
      </c>
      <c r="O32" s="9">
        <f t="shared" si="5"/>
        <v>2205.5954810495627</v>
      </c>
      <c r="P32" s="8">
        <f t="shared" si="6"/>
        <v>98.02660991377536</v>
      </c>
      <c r="Q32" s="8">
        <f t="shared" si="7"/>
        <v>2303.622090963338</v>
      </c>
      <c r="R32" s="9">
        <f t="shared" si="1"/>
        <v>3160569.5088016996</v>
      </c>
      <c r="S32" s="40"/>
      <c r="T32" s="40"/>
      <c r="U32" s="2">
        <v>42005</v>
      </c>
      <c r="V32" s="8">
        <f t="shared" ref="V32:W32" si="32">E44</f>
        <v>1058</v>
      </c>
      <c r="W32" s="8">
        <f t="shared" si="32"/>
        <v>1119364</v>
      </c>
      <c r="X32" s="7">
        <v>1</v>
      </c>
      <c r="Y32" s="7">
        <v>0</v>
      </c>
      <c r="Z32" s="7">
        <v>0</v>
      </c>
      <c r="AA32" s="7">
        <v>0</v>
      </c>
      <c r="AB32" s="8">
        <f t="shared" si="9"/>
        <v>2035.4707158351409</v>
      </c>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row>
    <row r="33" spans="1:73">
      <c r="A33" s="2">
        <v>41671</v>
      </c>
      <c r="B33" s="8">
        <f>'WA Sch. 1-2'!B34</f>
        <v>932.76424999999995</v>
      </c>
      <c r="C33" s="8">
        <f>'WA Sch. 1-2'!C34</f>
        <v>870049.14607806236</v>
      </c>
      <c r="D33" s="8">
        <f>'WA Sch. 1-2'!D34</f>
        <v>0</v>
      </c>
      <c r="E33" s="8">
        <f>'WA Sch. 1-2'!E34</f>
        <v>1091.5</v>
      </c>
      <c r="F33" s="8">
        <f t="shared" si="2"/>
        <v>1191372.25</v>
      </c>
      <c r="G33" s="8">
        <f>'WA Sch. 1-2'!G34</f>
        <v>0</v>
      </c>
      <c r="H33" s="8">
        <f t="shared" si="3"/>
        <v>-158.73575000000005</v>
      </c>
      <c r="I33" s="8">
        <f t="shared" si="0"/>
        <v>-321323.10392193764</v>
      </c>
      <c r="J33" s="8">
        <f t="shared" si="0"/>
        <v>0</v>
      </c>
      <c r="K33" s="9">
        <v>1372</v>
      </c>
      <c r="L33" s="9">
        <v>3166781</v>
      </c>
      <c r="M33" s="9">
        <v>-133426</v>
      </c>
      <c r="N33" s="9">
        <f t="shared" si="4"/>
        <v>3033355</v>
      </c>
      <c r="O33" s="9">
        <f t="shared" si="5"/>
        <v>2210.9001457725949</v>
      </c>
      <c r="P33" s="8">
        <f t="shared" si="6"/>
        <v>-274.1744100205932</v>
      </c>
      <c r="Q33" s="8">
        <f t="shared" si="7"/>
        <v>1936.7257357520016</v>
      </c>
      <c r="R33" s="9">
        <f t="shared" si="1"/>
        <v>2657187.7094517462</v>
      </c>
      <c r="S33" s="40"/>
      <c r="T33" s="40"/>
      <c r="U33" s="2">
        <v>42036</v>
      </c>
      <c r="V33" s="8">
        <f t="shared" ref="V33:W33" si="33">E45</f>
        <v>724</v>
      </c>
      <c r="W33" s="8">
        <f t="shared" si="33"/>
        <v>524176</v>
      </c>
      <c r="X33" s="7">
        <v>0</v>
      </c>
      <c r="Y33" s="7">
        <v>1</v>
      </c>
      <c r="Z33" s="7">
        <v>0</v>
      </c>
      <c r="AA33" s="7">
        <v>0</v>
      </c>
      <c r="AB33" s="8">
        <f t="shared" si="9"/>
        <v>1671.0288425959125</v>
      </c>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row>
    <row r="34" spans="1:73">
      <c r="A34" s="2">
        <v>41699</v>
      </c>
      <c r="B34" s="8">
        <f>'WA Sch. 1-2'!B35</f>
        <v>767.35</v>
      </c>
      <c r="C34" s="8">
        <f>'WA Sch. 1-2'!C35</f>
        <v>588826.02250000008</v>
      </c>
      <c r="D34" s="8">
        <f>'WA Sch. 1-2'!D35</f>
        <v>0</v>
      </c>
      <c r="E34" s="8">
        <f>'WA Sch. 1-2'!E35</f>
        <v>786.5</v>
      </c>
      <c r="F34" s="8">
        <f t="shared" si="2"/>
        <v>618582.25</v>
      </c>
      <c r="G34" s="8">
        <f>'WA Sch. 1-2'!G35</f>
        <v>0</v>
      </c>
      <c r="H34" s="8">
        <f t="shared" si="3"/>
        <v>-19.149999999999977</v>
      </c>
      <c r="I34" s="8">
        <f t="shared" si="0"/>
        <v>-29756.227499999921</v>
      </c>
      <c r="J34" s="8">
        <f t="shared" si="0"/>
        <v>0</v>
      </c>
      <c r="K34" s="9">
        <v>1369</v>
      </c>
      <c r="L34" s="9">
        <v>2905846</v>
      </c>
      <c r="M34" s="9">
        <v>-442586</v>
      </c>
      <c r="N34" s="9">
        <f t="shared" si="4"/>
        <v>2463260</v>
      </c>
      <c r="O34" s="9">
        <f t="shared" si="5"/>
        <v>1799.3133674214755</v>
      </c>
      <c r="P34" s="8">
        <f t="shared" si="6"/>
        <v>-28.996988056487886</v>
      </c>
      <c r="Q34" s="8">
        <f t="shared" si="7"/>
        <v>1770.3163793649876</v>
      </c>
      <c r="R34" s="9">
        <f t="shared" si="1"/>
        <v>2423563.1233506682</v>
      </c>
      <c r="S34" s="40"/>
      <c r="T34" s="40"/>
      <c r="U34" s="2">
        <v>42064</v>
      </c>
      <c r="V34" s="8">
        <f t="shared" ref="V34:W34" si="34">E46</f>
        <v>604.5</v>
      </c>
      <c r="W34" s="8">
        <f t="shared" si="34"/>
        <v>365420.25</v>
      </c>
      <c r="X34" s="7">
        <v>0</v>
      </c>
      <c r="Y34" s="7">
        <v>0</v>
      </c>
      <c r="Z34" s="7">
        <v>0</v>
      </c>
      <c r="AA34" s="7">
        <v>0</v>
      </c>
      <c r="AB34" s="8">
        <f t="shared" si="9"/>
        <v>1368.6853390256047</v>
      </c>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row>
    <row r="35" spans="1:73">
      <c r="A35" s="2">
        <v>41730</v>
      </c>
      <c r="B35" s="8">
        <f>'WA Sch. 1-2'!B36</f>
        <v>547.15</v>
      </c>
      <c r="C35" s="8">
        <f>'WA Sch. 1-2'!C36</f>
        <v>299373.1225</v>
      </c>
      <c r="D35" s="8">
        <f>'WA Sch. 1-2'!D36</f>
        <v>0.375</v>
      </c>
      <c r="E35" s="8">
        <f>'WA Sch. 1-2'!E36</f>
        <v>543.5</v>
      </c>
      <c r="F35" s="8">
        <f t="shared" si="2"/>
        <v>295392.25</v>
      </c>
      <c r="G35" s="8">
        <f>'WA Sch. 1-2'!G36</f>
        <v>0</v>
      </c>
      <c r="H35" s="8">
        <f t="shared" si="3"/>
        <v>3.6499999999999773</v>
      </c>
      <c r="I35" s="8">
        <f t="shared" si="0"/>
        <v>3980.8724999999977</v>
      </c>
      <c r="J35" s="8">
        <f t="shared" si="0"/>
        <v>0.375</v>
      </c>
      <c r="K35" s="9">
        <v>1370</v>
      </c>
      <c r="L35" s="9">
        <v>1982016</v>
      </c>
      <c r="M35" s="9">
        <v>-287383</v>
      </c>
      <c r="N35" s="9">
        <f t="shared" si="4"/>
        <v>1694633</v>
      </c>
      <c r="O35" s="9">
        <f t="shared" si="5"/>
        <v>1236.958394160584</v>
      </c>
      <c r="P35" s="8">
        <f t="shared" si="6"/>
        <v>4.7611885353040506</v>
      </c>
      <c r="Q35" s="8">
        <f t="shared" si="7"/>
        <v>1241.719582695888</v>
      </c>
      <c r="R35" s="9">
        <f t="shared" si="1"/>
        <v>1701155.8282933666</v>
      </c>
      <c r="S35" s="40"/>
      <c r="T35" s="40"/>
      <c r="U35" s="2">
        <v>42095</v>
      </c>
      <c r="V35" s="8">
        <f t="shared" ref="V35:W35" si="35">E47</f>
        <v>524.5</v>
      </c>
      <c r="W35" s="8">
        <f t="shared" si="35"/>
        <v>275100.25</v>
      </c>
      <c r="X35" s="7">
        <v>0</v>
      </c>
      <c r="Y35" s="7">
        <v>0</v>
      </c>
      <c r="Z35" s="7">
        <v>0</v>
      </c>
      <c r="AA35" s="7">
        <v>0</v>
      </c>
      <c r="AB35" s="8">
        <f t="shared" si="9"/>
        <v>1165.7594689950106</v>
      </c>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row>
    <row r="36" spans="1:73">
      <c r="A36" s="2">
        <v>41760</v>
      </c>
      <c r="B36" s="8">
        <f>'WA Sch. 1-2'!B37</f>
        <v>290.02499999999998</v>
      </c>
      <c r="C36" s="8">
        <f>'WA Sch. 1-2'!C37</f>
        <v>84114.500624999986</v>
      </c>
      <c r="D36" s="8">
        <f>'WA Sch. 1-2'!D37</f>
        <v>14.95</v>
      </c>
      <c r="E36" s="8">
        <f>'WA Sch. 1-2'!E37</f>
        <v>231.5</v>
      </c>
      <c r="F36" s="8">
        <f t="shared" si="2"/>
        <v>53592.25</v>
      </c>
      <c r="G36" s="8">
        <f>'WA Sch. 1-2'!G37</f>
        <v>5</v>
      </c>
      <c r="H36" s="8">
        <f t="shared" si="3"/>
        <v>58.524999999999977</v>
      </c>
      <c r="I36" s="8">
        <f t="shared" si="0"/>
        <v>30522.250624999986</v>
      </c>
      <c r="J36" s="8">
        <f t="shared" si="0"/>
        <v>9.9499999999999993</v>
      </c>
      <c r="K36" s="9">
        <v>1371</v>
      </c>
      <c r="L36" s="9">
        <v>1507527</v>
      </c>
      <c r="M36" s="9">
        <v>-445683</v>
      </c>
      <c r="N36" s="9">
        <f t="shared" si="4"/>
        <v>1061844</v>
      </c>
      <c r="O36" s="9">
        <f t="shared" si="5"/>
        <v>774.50328227571117</v>
      </c>
      <c r="P36" s="8">
        <f t="shared" si="6"/>
        <v>61.257971324231683</v>
      </c>
      <c r="Q36" s="8">
        <f t="shared" si="7"/>
        <v>835.76125359994285</v>
      </c>
      <c r="R36" s="9">
        <f t="shared" si="1"/>
        <v>1145828.6786855217</v>
      </c>
      <c r="S36" s="40"/>
      <c r="T36" s="40"/>
      <c r="U36" s="2">
        <v>42125</v>
      </c>
      <c r="V36" s="8">
        <f t="shared" ref="V36:W36" si="36">E48</f>
        <v>162.5</v>
      </c>
      <c r="W36" s="8">
        <f t="shared" si="36"/>
        <v>26406.25</v>
      </c>
      <c r="X36" s="7">
        <v>0</v>
      </c>
      <c r="Y36" s="7">
        <v>0</v>
      </c>
      <c r="Z36" s="7">
        <v>0</v>
      </c>
      <c r="AA36" s="7">
        <v>0</v>
      </c>
      <c r="AB36" s="8">
        <f t="shared" si="9"/>
        <v>777.97653884533133</v>
      </c>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row>
    <row r="37" spans="1:73">
      <c r="A37" s="2">
        <v>41791</v>
      </c>
      <c r="B37" s="8">
        <f>'WA Sch. 1-2'!B38</f>
        <v>126.95</v>
      </c>
      <c r="C37" s="8">
        <f>'WA Sch. 1-2'!C38</f>
        <v>16116.302500000002</v>
      </c>
      <c r="D37" s="8">
        <f>'WA Sch. 1-2'!D38</f>
        <v>68</v>
      </c>
      <c r="E37" s="8">
        <f>'WA Sch. 1-2'!E38</f>
        <v>112</v>
      </c>
      <c r="F37" s="8">
        <f t="shared" si="2"/>
        <v>12544</v>
      </c>
      <c r="G37" s="8">
        <f>'WA Sch. 1-2'!G38</f>
        <v>13.5</v>
      </c>
      <c r="H37" s="8">
        <f t="shared" si="3"/>
        <v>14.950000000000003</v>
      </c>
      <c r="I37" s="8">
        <f t="shared" si="0"/>
        <v>3572.3025000000016</v>
      </c>
      <c r="J37" s="8">
        <f t="shared" si="0"/>
        <v>54.5</v>
      </c>
      <c r="K37" s="9">
        <v>1369</v>
      </c>
      <c r="L37" s="9">
        <v>1046920</v>
      </c>
      <c r="M37" s="9">
        <v>89641</v>
      </c>
      <c r="N37" s="9">
        <f t="shared" si="4"/>
        <v>1136561</v>
      </c>
      <c r="O37" s="9">
        <f t="shared" si="5"/>
        <v>830.21256391526663</v>
      </c>
      <c r="P37" s="8">
        <f t="shared" si="6"/>
        <v>13.734994339000455</v>
      </c>
      <c r="Q37" s="8">
        <f t="shared" si="7"/>
        <v>843.94755825426705</v>
      </c>
      <c r="R37" s="9">
        <f t="shared" si="1"/>
        <v>1155364.2072500915</v>
      </c>
      <c r="S37" s="40"/>
      <c r="T37" s="40"/>
      <c r="U37" s="2">
        <v>42156</v>
      </c>
      <c r="V37" s="8">
        <f t="shared" ref="V37:W37" si="37">E49</f>
        <v>25.5</v>
      </c>
      <c r="W37" s="8">
        <f t="shared" si="37"/>
        <v>650.25</v>
      </c>
      <c r="X37" s="7">
        <v>0</v>
      </c>
      <c r="Y37" s="7">
        <v>0</v>
      </c>
      <c r="Z37" s="7">
        <v>0</v>
      </c>
      <c r="AA37" s="7">
        <v>0</v>
      </c>
      <c r="AB37" s="8">
        <f t="shared" si="9"/>
        <v>785.92158569405092</v>
      </c>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row>
    <row r="38" spans="1:73">
      <c r="A38" s="2">
        <v>41821</v>
      </c>
      <c r="B38" s="8">
        <f>'WA Sch. 1-2'!B39</f>
        <v>14.1</v>
      </c>
      <c r="C38" s="8">
        <f>'WA Sch. 1-2'!C39</f>
        <v>198.81</v>
      </c>
      <c r="D38" s="8">
        <f>'WA Sch. 1-2'!D39</f>
        <v>240.05</v>
      </c>
      <c r="E38" s="8">
        <f>'WA Sch. 1-2'!E39</f>
        <v>7.5</v>
      </c>
      <c r="F38" s="8">
        <f t="shared" si="2"/>
        <v>56.25</v>
      </c>
      <c r="G38" s="8">
        <f>'WA Sch. 1-2'!G39</f>
        <v>339.5</v>
      </c>
      <c r="H38" s="8">
        <f t="shared" si="3"/>
        <v>6.6</v>
      </c>
      <c r="I38" s="8">
        <f t="shared" si="0"/>
        <v>142.56</v>
      </c>
      <c r="J38" s="8">
        <f t="shared" si="0"/>
        <v>-99.449999999999989</v>
      </c>
      <c r="K38" s="9">
        <v>1379</v>
      </c>
      <c r="L38" s="9">
        <v>984028</v>
      </c>
      <c r="M38" s="9">
        <v>-72478</v>
      </c>
      <c r="N38" s="9">
        <f t="shared" si="4"/>
        <v>911550</v>
      </c>
      <c r="O38" s="9">
        <f t="shared" si="5"/>
        <v>661.022480058013</v>
      </c>
      <c r="P38" s="8">
        <f t="shared" si="6"/>
        <v>5.4139678516843066</v>
      </c>
      <c r="Q38" s="8">
        <f t="shared" si="7"/>
        <v>666.43644790969734</v>
      </c>
      <c r="R38" s="9">
        <f t="shared" si="1"/>
        <v>919015.86166747264</v>
      </c>
      <c r="S38" s="40"/>
      <c r="T38" s="40"/>
      <c r="U38" s="2">
        <v>42186</v>
      </c>
      <c r="V38" s="8">
        <f t="shared" ref="V38:W38" si="38">E50</f>
        <v>6</v>
      </c>
      <c r="W38" s="8">
        <f t="shared" si="38"/>
        <v>36</v>
      </c>
      <c r="X38" s="7">
        <v>0</v>
      </c>
      <c r="Y38" s="7">
        <v>0</v>
      </c>
      <c r="Z38" s="7">
        <v>0</v>
      </c>
      <c r="AA38" s="7">
        <v>0</v>
      </c>
      <c r="AB38" s="8">
        <f t="shared" si="9"/>
        <v>708.10103714285708</v>
      </c>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row>
    <row r="39" spans="1:73">
      <c r="A39" s="2">
        <v>41852</v>
      </c>
      <c r="B39" s="8">
        <f>'WA Sch. 1-2'!B40</f>
        <v>19.350000000000001</v>
      </c>
      <c r="C39" s="8">
        <f>'WA Sch. 1-2'!C40</f>
        <v>374.42250000000007</v>
      </c>
      <c r="D39" s="8">
        <f>'WA Sch. 1-2'!D40</f>
        <v>204.95</v>
      </c>
      <c r="E39" s="8">
        <f>'WA Sch. 1-2'!E40</f>
        <v>6</v>
      </c>
      <c r="F39" s="8">
        <f t="shared" si="2"/>
        <v>36</v>
      </c>
      <c r="G39" s="8">
        <f>'WA Sch. 1-2'!G40</f>
        <v>230</v>
      </c>
      <c r="H39" s="8">
        <f t="shared" si="3"/>
        <v>13.350000000000001</v>
      </c>
      <c r="I39" s="8">
        <f t="shared" si="0"/>
        <v>338.42250000000007</v>
      </c>
      <c r="J39" s="8">
        <f t="shared" si="0"/>
        <v>-25.050000000000011</v>
      </c>
      <c r="K39" s="9">
        <v>1383</v>
      </c>
      <c r="L39" s="9">
        <v>934900</v>
      </c>
      <c r="M39" s="9">
        <v>139373</v>
      </c>
      <c r="N39" s="9">
        <f t="shared" si="4"/>
        <v>1074273</v>
      </c>
      <c r="O39" s="9">
        <f t="shared" si="5"/>
        <v>776.77006507592193</v>
      </c>
      <c r="P39" s="8">
        <f t="shared" si="6"/>
        <v>10.973652062232668</v>
      </c>
      <c r="Q39" s="8">
        <f t="shared" si="7"/>
        <v>787.74371713815458</v>
      </c>
      <c r="R39" s="9">
        <f t="shared" si="1"/>
        <v>1089449.5608020679</v>
      </c>
      <c r="S39" s="40"/>
      <c r="T39" s="40"/>
      <c r="U39" s="2">
        <v>42217</v>
      </c>
      <c r="V39" s="8">
        <f t="shared" ref="V39:W39" si="39">E51</f>
        <v>11.5</v>
      </c>
      <c r="W39" s="8">
        <f t="shared" si="39"/>
        <v>132.25</v>
      </c>
      <c r="X39" s="7">
        <v>0</v>
      </c>
      <c r="Y39" s="7">
        <v>0</v>
      </c>
      <c r="Z39" s="7">
        <v>0</v>
      </c>
      <c r="AA39" s="7">
        <v>0</v>
      </c>
      <c r="AB39" s="8">
        <f t="shared" si="9"/>
        <v>970.40392629340886</v>
      </c>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row>
    <row r="40" spans="1:73">
      <c r="A40" s="2">
        <v>41883</v>
      </c>
      <c r="B40" s="8">
        <f>'WA Sch. 1-2'!B41</f>
        <v>152.32499999999999</v>
      </c>
      <c r="C40" s="8">
        <f>'WA Sch. 1-2'!C41</f>
        <v>23202.905624999996</v>
      </c>
      <c r="D40" s="8">
        <f>'WA Sch. 1-2'!D41</f>
        <v>43.875</v>
      </c>
      <c r="E40" s="8">
        <f>'WA Sch. 1-2'!E41</f>
        <v>100</v>
      </c>
      <c r="F40" s="8">
        <f t="shared" si="2"/>
        <v>10000</v>
      </c>
      <c r="G40" s="8">
        <f>'WA Sch. 1-2'!G41</f>
        <v>42.5</v>
      </c>
      <c r="H40" s="8">
        <f t="shared" si="3"/>
        <v>52.324999999999989</v>
      </c>
      <c r="I40" s="8">
        <f t="shared" si="3"/>
        <v>13202.905624999996</v>
      </c>
      <c r="J40" s="8">
        <f t="shared" si="3"/>
        <v>1.375</v>
      </c>
      <c r="K40" s="9">
        <v>1400</v>
      </c>
      <c r="L40" s="9">
        <v>951416</v>
      </c>
      <c r="M40" s="9">
        <v>-8322</v>
      </c>
      <c r="N40" s="9">
        <f t="shared" si="4"/>
        <v>943094</v>
      </c>
      <c r="O40" s="9">
        <f t="shared" si="5"/>
        <v>673.63857142857148</v>
      </c>
      <c r="P40" s="8">
        <f t="shared" si="6"/>
        <v>48.389417472481938</v>
      </c>
      <c r="Q40" s="8">
        <f t="shared" si="7"/>
        <v>722.02798890105339</v>
      </c>
      <c r="R40" s="9">
        <f t="shared" si="1"/>
        <v>1010839.1844614748</v>
      </c>
      <c r="S40" s="40"/>
      <c r="T40" s="40"/>
      <c r="U40" s="2">
        <v>42248</v>
      </c>
      <c r="V40" s="8">
        <f t="shared" ref="V40:W40" si="40">E52</f>
        <v>200.5</v>
      </c>
      <c r="W40" s="8">
        <f t="shared" si="40"/>
        <v>40200.25</v>
      </c>
      <c r="X40" s="7">
        <v>0</v>
      </c>
      <c r="Y40" s="7">
        <v>0</v>
      </c>
      <c r="Z40" s="7">
        <v>0</v>
      </c>
      <c r="AA40" s="7">
        <v>0</v>
      </c>
      <c r="AB40" s="8">
        <f t="shared" si="9"/>
        <v>801.5025945945946</v>
      </c>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row>
    <row r="41" spans="1:73">
      <c r="A41" s="2">
        <v>41913</v>
      </c>
      <c r="B41" s="8">
        <f>'WA Sch. 1-2'!B42</f>
        <v>510.4</v>
      </c>
      <c r="C41" s="8">
        <f>'WA Sch. 1-2'!C42</f>
        <v>260508.15999999997</v>
      </c>
      <c r="D41" s="8">
        <f>'WA Sch. 1-2'!D42</f>
        <v>0.65</v>
      </c>
      <c r="E41" s="8">
        <f>'WA Sch. 1-2'!E42</f>
        <v>363</v>
      </c>
      <c r="F41" s="8">
        <f t="shared" si="2"/>
        <v>131769</v>
      </c>
      <c r="G41" s="8">
        <f>'WA Sch. 1-2'!G42</f>
        <v>0.5</v>
      </c>
      <c r="H41" s="8">
        <f t="shared" ref="H41:J72" si="41">B41-E41</f>
        <v>147.39999999999998</v>
      </c>
      <c r="I41" s="8">
        <f t="shared" si="41"/>
        <v>128739.15999999997</v>
      </c>
      <c r="J41" s="8">
        <f t="shared" si="41"/>
        <v>0.15000000000000002</v>
      </c>
      <c r="K41" s="9">
        <v>1403</v>
      </c>
      <c r="L41" s="9">
        <v>1164007</v>
      </c>
      <c r="M41" s="9">
        <v>580989</v>
      </c>
      <c r="N41" s="9">
        <f t="shared" si="4"/>
        <v>1744996</v>
      </c>
      <c r="O41" s="9">
        <f t="shared" si="5"/>
        <v>1243.76051318603</v>
      </c>
      <c r="P41" s="8">
        <f t="shared" si="6"/>
        <v>177.7717615733948</v>
      </c>
      <c r="Q41" s="8">
        <f t="shared" si="7"/>
        <v>1421.5322747594248</v>
      </c>
      <c r="R41" s="9">
        <f t="shared" si="1"/>
        <v>1994409.7814874731</v>
      </c>
      <c r="S41" s="40"/>
      <c r="T41" s="40"/>
      <c r="U41" s="2">
        <v>42278</v>
      </c>
      <c r="V41" s="8">
        <f t="shared" ref="V41:W41" si="42">E53</f>
        <v>330</v>
      </c>
      <c r="W41" s="8">
        <f t="shared" si="42"/>
        <v>108900</v>
      </c>
      <c r="X41" s="7">
        <v>0</v>
      </c>
      <c r="Y41" s="7">
        <v>0</v>
      </c>
      <c r="Z41" s="7">
        <v>0</v>
      </c>
      <c r="AA41" s="7">
        <v>0</v>
      </c>
      <c r="AB41" s="8">
        <f t="shared" si="9"/>
        <v>1037.8345728500356</v>
      </c>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row>
    <row r="42" spans="1:73">
      <c r="A42" s="2">
        <v>41944</v>
      </c>
      <c r="B42" s="8">
        <f>'WA Sch. 1-2'!B43</f>
        <v>874.97500000000002</v>
      </c>
      <c r="C42" s="8">
        <f>'WA Sch. 1-2'!C43</f>
        <v>765581.25062499999</v>
      </c>
      <c r="D42" s="8">
        <f>'WA Sch. 1-2'!D43</f>
        <v>0</v>
      </c>
      <c r="E42" s="8">
        <f>'WA Sch. 1-2'!E43</f>
        <v>914.5</v>
      </c>
      <c r="F42" s="8">
        <f t="shared" si="2"/>
        <v>836310.25</v>
      </c>
      <c r="G42" s="8">
        <f>'WA Sch. 1-2'!G43</f>
        <v>0</v>
      </c>
      <c r="H42" s="8">
        <f t="shared" si="41"/>
        <v>-39.524999999999977</v>
      </c>
      <c r="I42" s="8">
        <f t="shared" si="41"/>
        <v>-70728.999375000014</v>
      </c>
      <c r="J42" s="8">
        <f t="shared" si="41"/>
        <v>0</v>
      </c>
      <c r="K42" s="9">
        <v>1402</v>
      </c>
      <c r="L42" s="9">
        <v>1607326</v>
      </c>
      <c r="M42" s="9">
        <v>909009</v>
      </c>
      <c r="N42" s="9">
        <f t="shared" si="4"/>
        <v>2516335</v>
      </c>
      <c r="O42" s="9">
        <f t="shared" si="5"/>
        <v>1794.818116975749</v>
      </c>
      <c r="P42" s="8">
        <f t="shared" si="6"/>
        <v>-64.066457001530907</v>
      </c>
      <c r="Q42" s="8">
        <f t="shared" si="7"/>
        <v>1730.7516599742182</v>
      </c>
      <c r="R42" s="9">
        <f t="shared" si="1"/>
        <v>2426513.8272838541</v>
      </c>
      <c r="S42" s="40"/>
      <c r="T42" s="40"/>
      <c r="U42" s="2">
        <v>42309</v>
      </c>
      <c r="V42" s="8">
        <f t="shared" ref="V42:W42" si="43">E54</f>
        <v>910</v>
      </c>
      <c r="W42" s="8">
        <f t="shared" si="43"/>
        <v>828100</v>
      </c>
      <c r="X42" s="7">
        <v>0</v>
      </c>
      <c r="Y42" s="7">
        <v>0</v>
      </c>
      <c r="Z42" s="7">
        <v>0</v>
      </c>
      <c r="AA42" s="7">
        <v>0</v>
      </c>
      <c r="AB42" s="8">
        <f t="shared" si="9"/>
        <v>1719.8913058739254</v>
      </c>
      <c r="AD42" t="s">
        <v>58</v>
      </c>
    </row>
    <row r="43" spans="1:73" ht="15.75" thickBot="1">
      <c r="A43" s="2">
        <v>41974</v>
      </c>
      <c r="B43" s="8">
        <f>'WA Sch. 1-2'!B44</f>
        <v>1138.7249999999999</v>
      </c>
      <c r="C43" s="8">
        <f>'WA Sch. 1-2'!C44</f>
        <v>1296694.6256249999</v>
      </c>
      <c r="D43" s="8">
        <f>'WA Sch. 1-2'!D44</f>
        <v>0</v>
      </c>
      <c r="E43" s="8">
        <f>'WA Sch. 1-2'!E44</f>
        <v>1001</v>
      </c>
      <c r="F43" s="8">
        <f t="shared" si="2"/>
        <v>1002001</v>
      </c>
      <c r="G43" s="8">
        <f>'WA Sch. 1-2'!G44</f>
        <v>0</v>
      </c>
      <c r="H43" s="8">
        <f t="shared" si="41"/>
        <v>137.72499999999991</v>
      </c>
      <c r="I43" s="8">
        <f t="shared" si="41"/>
        <v>294693.62562499987</v>
      </c>
      <c r="J43" s="8">
        <f t="shared" si="41"/>
        <v>0</v>
      </c>
      <c r="K43" s="9">
        <v>1407</v>
      </c>
      <c r="L43" s="9">
        <v>2882573</v>
      </c>
      <c r="M43" s="9">
        <v>-269730</v>
      </c>
      <c r="N43" s="9">
        <f t="shared" si="4"/>
        <v>2612843</v>
      </c>
      <c r="O43" s="9">
        <f t="shared" si="5"/>
        <v>1857.0312722103768</v>
      </c>
      <c r="P43" s="8">
        <f t="shared" si="6"/>
        <v>245.08525420029071</v>
      </c>
      <c r="Q43" s="8">
        <f t="shared" si="7"/>
        <v>2102.1165264106676</v>
      </c>
      <c r="R43" s="9">
        <f t="shared" si="1"/>
        <v>2957677.9526598095</v>
      </c>
      <c r="S43" s="40"/>
      <c r="T43" s="40"/>
      <c r="U43" s="2">
        <v>42339</v>
      </c>
      <c r="V43" s="8">
        <f t="shared" ref="V43:W43" si="44">E55</f>
        <v>1062.5</v>
      </c>
      <c r="W43" s="8">
        <f t="shared" si="44"/>
        <v>1128906.25</v>
      </c>
      <c r="X43" s="7">
        <v>0</v>
      </c>
      <c r="Y43" s="7">
        <v>0</v>
      </c>
      <c r="Z43" s="7">
        <v>0</v>
      </c>
      <c r="AA43" s="7">
        <v>0</v>
      </c>
      <c r="AB43" s="8">
        <f t="shared" si="9"/>
        <v>1902.6133802816901</v>
      </c>
      <c r="AO43" s="13" t="s">
        <v>132</v>
      </c>
      <c r="AP43" s="12"/>
      <c r="AQ43" s="12"/>
      <c r="AR43" s="12"/>
      <c r="AT43" s="13" t="s">
        <v>134</v>
      </c>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row>
    <row r="44" spans="1:73">
      <c r="A44" s="2">
        <v>42005</v>
      </c>
      <c r="B44" s="8">
        <f>'WA Sch. 1-2'!B45</f>
        <v>1095.1500000000001</v>
      </c>
      <c r="C44" s="8">
        <f>'WA Sch. 1-2'!C45</f>
        <v>1199353.5225000002</v>
      </c>
      <c r="D44" s="8">
        <f>'WA Sch. 1-2'!D45</f>
        <v>0</v>
      </c>
      <c r="E44" s="8">
        <f>'WA Sch. 1-2'!E45</f>
        <v>1058</v>
      </c>
      <c r="F44" s="8">
        <f t="shared" si="2"/>
        <v>1119364</v>
      </c>
      <c r="G44" s="8">
        <f>'WA Sch. 1-2'!G45</f>
        <v>0</v>
      </c>
      <c r="H44" s="8">
        <f t="shared" si="41"/>
        <v>37.150000000000091</v>
      </c>
      <c r="I44" s="8">
        <f t="shared" si="41"/>
        <v>79989.522500000196</v>
      </c>
      <c r="J44" s="8">
        <f t="shared" si="41"/>
        <v>0</v>
      </c>
      <c r="K44" s="9">
        <v>1383</v>
      </c>
      <c r="L44" s="9">
        <v>2962468</v>
      </c>
      <c r="M44" s="9">
        <v>-147412</v>
      </c>
      <c r="N44" s="9">
        <f t="shared" si="4"/>
        <v>2815056</v>
      </c>
      <c r="O44" s="9">
        <f t="shared" si="5"/>
        <v>2035.4707158351409</v>
      </c>
      <c r="P44" s="8">
        <f t="shared" si="6"/>
        <v>66.335262700239838</v>
      </c>
      <c r="Q44" s="8">
        <f t="shared" si="7"/>
        <v>2101.8059785353807</v>
      </c>
      <c r="R44" s="9">
        <f t="shared" si="1"/>
        <v>2906797.6683144318</v>
      </c>
      <c r="S44" s="40"/>
      <c r="T44" s="40"/>
      <c r="U44" s="2">
        <v>42370</v>
      </c>
      <c r="V44" s="8">
        <f t="shared" ref="V44:W44" si="45">E56</f>
        <v>1056</v>
      </c>
      <c r="W44" s="8">
        <f t="shared" si="45"/>
        <v>1115136</v>
      </c>
      <c r="X44" s="7">
        <v>1</v>
      </c>
      <c r="Y44" s="7">
        <v>0</v>
      </c>
      <c r="Z44" s="7">
        <v>0</v>
      </c>
      <c r="AA44" s="7">
        <v>0</v>
      </c>
      <c r="AB44" s="8">
        <f t="shared" si="9"/>
        <v>2018.4260981734187</v>
      </c>
      <c r="AD44" s="19" t="s">
        <v>59</v>
      </c>
      <c r="AE44" s="19" t="s">
        <v>60</v>
      </c>
      <c r="AF44" s="19" t="s">
        <v>61</v>
      </c>
      <c r="AG44" s="19" t="s">
        <v>62</v>
      </c>
      <c r="AO44" s="49" t="s">
        <v>128</v>
      </c>
      <c r="AP44" s="53" t="s">
        <v>94</v>
      </c>
      <c r="AQ44" s="53" t="s">
        <v>96</v>
      </c>
      <c r="AR44" s="53" t="s">
        <v>95</v>
      </c>
      <c r="AS44" s="56"/>
      <c r="AT44" s="49" t="s">
        <v>128</v>
      </c>
      <c r="AU44" s="53" t="s">
        <v>126</v>
      </c>
      <c r="AV44" s="53" t="s">
        <v>97</v>
      </c>
      <c r="AW44" s="53" t="s">
        <v>98</v>
      </c>
      <c r="AX44" s="53" t="s">
        <v>99</v>
      </c>
      <c r="AY44" s="53" t="s">
        <v>100</v>
      </c>
      <c r="AZ44" s="53" t="s">
        <v>101</v>
      </c>
      <c r="BA44" s="53" t="s">
        <v>102</v>
      </c>
      <c r="BB44" s="53" t="s">
        <v>103</v>
      </c>
      <c r="BC44" s="53" t="s">
        <v>104</v>
      </c>
      <c r="BD44" s="53" t="s">
        <v>105</v>
      </c>
      <c r="BE44" s="53" t="s">
        <v>106</v>
      </c>
      <c r="BF44" s="53" t="s">
        <v>107</v>
      </c>
      <c r="BG44" s="53" t="s">
        <v>108</v>
      </c>
      <c r="BH44" s="47" t="s">
        <v>128</v>
      </c>
      <c r="BI44" s="53" t="s">
        <v>129</v>
      </c>
      <c r="BJ44" s="53" t="s">
        <v>114</v>
      </c>
      <c r="BK44" s="53" t="s">
        <v>115</v>
      </c>
      <c r="BL44" s="53" t="s">
        <v>116</v>
      </c>
      <c r="BM44" s="53" t="s">
        <v>117</v>
      </c>
      <c r="BN44" s="53" t="s">
        <v>118</v>
      </c>
      <c r="BO44" s="53" t="s">
        <v>119</v>
      </c>
      <c r="BP44" s="53" t="s">
        <v>120</v>
      </c>
      <c r="BQ44" s="53" t="s">
        <v>121</v>
      </c>
      <c r="BR44" s="53" t="s">
        <v>122</v>
      </c>
      <c r="BS44" s="53" t="s">
        <v>123</v>
      </c>
      <c r="BT44" s="53" t="s">
        <v>124</v>
      </c>
      <c r="BU44" s="53" t="s">
        <v>125</v>
      </c>
    </row>
    <row r="45" spans="1:73">
      <c r="A45" s="2">
        <v>42036</v>
      </c>
      <c r="B45" s="55">
        <f>'WA Sch. 1-2'!B46</f>
        <v>932.76424999999995</v>
      </c>
      <c r="C45" s="55">
        <f>'WA Sch. 1-2'!C46</f>
        <v>870049.14607806236</v>
      </c>
      <c r="D45" s="55">
        <f>'WA Sch. 1-2'!D46</f>
        <v>0</v>
      </c>
      <c r="E45" s="55">
        <f>'WA Sch. 1-2'!E46</f>
        <v>724</v>
      </c>
      <c r="F45" s="55">
        <f t="shared" si="2"/>
        <v>524176</v>
      </c>
      <c r="G45" s="55">
        <f>'WA Sch. 1-2'!G46</f>
        <v>0</v>
      </c>
      <c r="H45" s="55">
        <f>B45-E45</f>
        <v>208.76424999999995</v>
      </c>
      <c r="I45" s="55">
        <f t="shared" si="41"/>
        <v>345873.14607806236</v>
      </c>
      <c r="J45" s="55">
        <f t="shared" si="41"/>
        <v>0</v>
      </c>
      <c r="K45" s="15">
        <v>1394.5</v>
      </c>
      <c r="L45" s="15">
        <v>2828551.7209999999</v>
      </c>
      <c r="M45" s="15">
        <v>-498302</v>
      </c>
      <c r="N45" s="15">
        <f t="shared" si="4"/>
        <v>2330249.7209999999</v>
      </c>
      <c r="O45" s="15">
        <f t="shared" si="5"/>
        <v>1671.0288425959125</v>
      </c>
      <c r="P45" s="55">
        <f t="shared" si="6"/>
        <v>325.84121626873355</v>
      </c>
      <c r="Q45" s="55">
        <f t="shared" si="7"/>
        <v>1996.8700588646461</v>
      </c>
      <c r="R45" s="15">
        <f t="shared" si="1"/>
        <v>2784635.2970867492</v>
      </c>
      <c r="S45" s="40"/>
      <c r="T45" s="40"/>
      <c r="U45" s="2">
        <v>42401</v>
      </c>
      <c r="V45" s="8">
        <f t="shared" ref="V45:W45" si="46">E57</f>
        <v>758.5</v>
      </c>
      <c r="W45" s="8">
        <f t="shared" si="46"/>
        <v>575322.25</v>
      </c>
      <c r="X45" s="7">
        <v>0</v>
      </c>
      <c r="Y45" s="7">
        <v>1</v>
      </c>
      <c r="Z45" s="7">
        <v>0</v>
      </c>
      <c r="AA45" s="7">
        <v>0</v>
      </c>
      <c r="AB45" s="8">
        <f t="shared" si="9"/>
        <v>1654.7217372592065</v>
      </c>
      <c r="AD45" s="17">
        <v>1</v>
      </c>
      <c r="AE45" s="17">
        <v>2493.3473292910858</v>
      </c>
      <c r="AF45" s="17">
        <v>-258.38085698787881</v>
      </c>
      <c r="AG45" s="17">
        <v>-2.4771107158627959</v>
      </c>
      <c r="AO45" s="1">
        <v>1</v>
      </c>
      <c r="AP45" s="7">
        <f t="shared" ref="AP45:AP76" si="47">RANK(AF45,$AF$45:$AF$164,1)</f>
        <v>1</v>
      </c>
      <c r="AQ45" s="52">
        <f>(AP45-0.375)/(COUNT($AP$45:$AP$164)+0.25)</f>
        <v>5.1975051975051978E-3</v>
      </c>
      <c r="AR45" s="52">
        <f>_xlfn.NORM.S.INV(AQ45)</f>
        <v>-2.5624047253801172</v>
      </c>
      <c r="AS45" s="43"/>
      <c r="AT45" s="1">
        <v>1</v>
      </c>
      <c r="AU45" s="46">
        <f t="shared" ref="AU45:AU76" si="48">AF45</f>
        <v>-258.38085698787881</v>
      </c>
      <c r="AV45" s="46"/>
      <c r="AW45" s="46"/>
      <c r="AX45" s="46"/>
      <c r="AY45" s="46"/>
      <c r="AZ45" s="46"/>
      <c r="BA45" s="46"/>
      <c r="BB45" s="46"/>
      <c r="BC45" s="46"/>
      <c r="BD45" s="46"/>
      <c r="BE45" s="46"/>
      <c r="BF45" s="46"/>
      <c r="BG45" s="46"/>
      <c r="BH45" s="1">
        <v>1</v>
      </c>
      <c r="BI45" s="60">
        <f>($AU45-$BI$172)*(AU45-$BI$172)</f>
        <v>66760.667257790716</v>
      </c>
      <c r="BJ45" s="60"/>
      <c r="BK45" s="60"/>
      <c r="BL45" s="60"/>
      <c r="BM45" s="60"/>
      <c r="BN45" s="60"/>
      <c r="BO45" s="60"/>
      <c r="BP45" s="60"/>
      <c r="BQ45" s="60"/>
      <c r="BR45" s="60"/>
      <c r="BS45" s="60"/>
      <c r="BT45" s="60"/>
      <c r="BU45" s="60"/>
    </row>
    <row r="46" spans="1:73">
      <c r="A46" s="2">
        <v>42064</v>
      </c>
      <c r="B46" s="8">
        <f>'WA Sch. 1-2'!B47</f>
        <v>767.35</v>
      </c>
      <c r="C46" s="8">
        <f>'WA Sch. 1-2'!C47</f>
        <v>588826.02250000008</v>
      </c>
      <c r="D46" s="8">
        <f>'WA Sch. 1-2'!D47</f>
        <v>0</v>
      </c>
      <c r="E46" s="8">
        <f>'WA Sch. 1-2'!E47</f>
        <v>604.5</v>
      </c>
      <c r="F46" s="8">
        <f t="shared" si="2"/>
        <v>365420.25</v>
      </c>
      <c r="G46" s="8">
        <f>'WA Sch. 1-2'!G47</f>
        <v>0</v>
      </c>
      <c r="H46" s="8">
        <f t="shared" si="41"/>
        <v>162.85000000000002</v>
      </c>
      <c r="I46" s="8">
        <f t="shared" si="41"/>
        <v>223405.77250000008</v>
      </c>
      <c r="J46" s="8">
        <f t="shared" si="41"/>
        <v>0</v>
      </c>
      <c r="K46" s="9">
        <v>1406</v>
      </c>
      <c r="L46" s="9">
        <v>2257049.5866700001</v>
      </c>
      <c r="M46" s="9">
        <v>-332678</v>
      </c>
      <c r="N46" s="9">
        <f t="shared" si="4"/>
        <v>1924371.5866700001</v>
      </c>
      <c r="O46" s="9">
        <f t="shared" si="5"/>
        <v>1368.6853390256047</v>
      </c>
      <c r="P46" s="8">
        <f t="shared" si="6"/>
        <v>233.1655859366906</v>
      </c>
      <c r="Q46" s="8">
        <f t="shared" si="7"/>
        <v>1601.8509249622953</v>
      </c>
      <c r="R46" s="9">
        <f t="shared" si="1"/>
        <v>2252202.4004969872</v>
      </c>
      <c r="S46" s="40"/>
      <c r="T46" s="40"/>
      <c r="U46" s="2">
        <v>42430</v>
      </c>
      <c r="V46" s="8">
        <f t="shared" ref="V46:W46" si="49">E58</f>
        <v>692</v>
      </c>
      <c r="W46" s="8">
        <f t="shared" si="49"/>
        <v>478864</v>
      </c>
      <c r="X46" s="7">
        <v>0</v>
      </c>
      <c r="Y46" s="7">
        <v>0</v>
      </c>
      <c r="Z46" s="7">
        <v>0</v>
      </c>
      <c r="AA46" s="7">
        <v>0</v>
      </c>
      <c r="AB46" s="8">
        <f t="shared" si="9"/>
        <v>1504.7538085553997</v>
      </c>
      <c r="AD46" s="17">
        <v>2</v>
      </c>
      <c r="AE46" s="17">
        <v>1912.3559940296998</v>
      </c>
      <c r="AF46" s="17">
        <v>-196.20704247510821</v>
      </c>
      <c r="AG46" s="17">
        <v>-1.8810471221002174</v>
      </c>
      <c r="AO46" s="1">
        <v>2</v>
      </c>
      <c r="AP46" s="7">
        <f t="shared" si="47"/>
        <v>4</v>
      </c>
      <c r="AQ46" s="52">
        <f t="shared" ref="AQ46:AQ109" si="50">(AP46-0.375)/(COUNT($AP$45:$AP$164)+0.25)</f>
        <v>3.0145530145530147E-2</v>
      </c>
      <c r="AR46" s="52">
        <f t="shared" ref="AR46:AR109" si="51">_xlfn.NORM.S.INV(AQ46)</f>
        <v>-1.8786590672766057</v>
      </c>
      <c r="AS46" s="43"/>
      <c r="AT46" s="1">
        <v>2</v>
      </c>
      <c r="AU46" s="46">
        <f t="shared" si="48"/>
        <v>-196.20704247510821</v>
      </c>
      <c r="AV46" s="46">
        <f>AU45</f>
        <v>-258.38085698787881</v>
      </c>
      <c r="AW46" s="46"/>
      <c r="AX46" s="46"/>
      <c r="AY46" s="46"/>
      <c r="AZ46" s="46"/>
      <c r="BA46" s="46"/>
      <c r="BB46" s="46"/>
      <c r="BC46" s="46"/>
      <c r="BD46" s="46"/>
      <c r="BE46" s="46"/>
      <c r="BF46" s="46"/>
      <c r="BG46" s="46"/>
      <c r="BH46" s="1">
        <v>2</v>
      </c>
      <c r="BI46" s="60">
        <f t="shared" ref="BI46:BU70" si="52">($AU46-$BI$172)*(AU46-$BI$172)</f>
        <v>38497.203516828951</v>
      </c>
      <c r="BJ46" s="60">
        <f t="shared" si="52"/>
        <v>50696.14378177563</v>
      </c>
      <c r="BK46" s="60"/>
      <c r="BL46" s="60"/>
      <c r="BM46" s="60"/>
      <c r="BN46" s="60"/>
      <c r="BO46" s="60"/>
      <c r="BP46" s="60"/>
      <c r="BQ46" s="60"/>
      <c r="BR46" s="60"/>
      <c r="BS46" s="60"/>
      <c r="BT46" s="60"/>
      <c r="BU46" s="60"/>
    </row>
    <row r="47" spans="1:73">
      <c r="A47" s="2">
        <v>42095</v>
      </c>
      <c r="B47" s="8">
        <f>'WA Sch. 1-2'!B48</f>
        <v>547.15</v>
      </c>
      <c r="C47" s="8">
        <f>'WA Sch. 1-2'!C48</f>
        <v>299373.1225</v>
      </c>
      <c r="D47" s="8">
        <f>'WA Sch. 1-2'!D48</f>
        <v>0.375</v>
      </c>
      <c r="E47" s="8">
        <f>'WA Sch. 1-2'!E48</f>
        <v>524.5</v>
      </c>
      <c r="F47" s="8">
        <f t="shared" si="2"/>
        <v>275100.25</v>
      </c>
      <c r="G47" s="8">
        <f>'WA Sch. 1-2'!G48</f>
        <v>0</v>
      </c>
      <c r="H47" s="8">
        <f t="shared" si="41"/>
        <v>22.649999999999977</v>
      </c>
      <c r="I47" s="8">
        <f t="shared" si="41"/>
        <v>24272.872499999998</v>
      </c>
      <c r="J47" s="8">
        <f t="shared" si="41"/>
        <v>0.375</v>
      </c>
      <c r="K47" s="9">
        <v>1403</v>
      </c>
      <c r="L47" s="9">
        <v>1765986.5349999999</v>
      </c>
      <c r="M47" s="9">
        <v>-130426</v>
      </c>
      <c r="N47" s="9">
        <f t="shared" si="4"/>
        <v>1635560.5349999999</v>
      </c>
      <c r="O47" s="9">
        <f t="shared" si="5"/>
        <v>1165.7594689950106</v>
      </c>
      <c r="P47" s="8">
        <f t="shared" si="6"/>
        <v>29.350566475004371</v>
      </c>
      <c r="Q47" s="8">
        <f t="shared" si="7"/>
        <v>1195.110035470015</v>
      </c>
      <c r="R47" s="9">
        <f t="shared" si="1"/>
        <v>1676739.3797644309</v>
      </c>
      <c r="S47" s="40"/>
      <c r="T47" s="40"/>
      <c r="U47" s="2">
        <v>42461</v>
      </c>
      <c r="V47" s="8">
        <f t="shared" ref="V47:W47" si="53">E59</f>
        <v>314.5</v>
      </c>
      <c r="W47" s="8">
        <f t="shared" si="53"/>
        <v>98910.25</v>
      </c>
      <c r="X47" s="7">
        <v>0</v>
      </c>
      <c r="Y47" s="7">
        <v>0</v>
      </c>
      <c r="Z47" s="7">
        <v>0</v>
      </c>
      <c r="AA47" s="7">
        <v>0</v>
      </c>
      <c r="AB47" s="8">
        <f t="shared" si="9"/>
        <v>890.56535819845203</v>
      </c>
      <c r="AD47" s="17">
        <v>3</v>
      </c>
      <c r="AE47" s="17">
        <v>1561.0375496928821</v>
      </c>
      <c r="AF47" s="17">
        <v>33.211729846022763</v>
      </c>
      <c r="AG47" s="17">
        <v>0.31840258157276197</v>
      </c>
      <c r="AO47" s="1">
        <v>3</v>
      </c>
      <c r="AP47" s="7">
        <f t="shared" si="47"/>
        <v>78</v>
      </c>
      <c r="AQ47" s="52">
        <f t="shared" si="50"/>
        <v>0.64553014553014554</v>
      </c>
      <c r="AR47" s="52">
        <f t="shared" si="51"/>
        <v>0.3732804719655104</v>
      </c>
      <c r="AS47" s="43"/>
      <c r="AT47" s="1">
        <v>3</v>
      </c>
      <c r="AU47" s="46">
        <f t="shared" si="48"/>
        <v>33.211729846022763</v>
      </c>
      <c r="AV47" s="46">
        <f t="shared" ref="AV47:BG73" si="54">AU46</f>
        <v>-196.20704247510821</v>
      </c>
      <c r="AW47" s="46">
        <f>AV46</f>
        <v>-258.38085698787881</v>
      </c>
      <c r="AX47" s="46"/>
      <c r="AY47" s="46"/>
      <c r="AZ47" s="46"/>
      <c r="BA47" s="46"/>
      <c r="BB47" s="46"/>
      <c r="BC47" s="46"/>
      <c r="BD47" s="46"/>
      <c r="BE47" s="46"/>
      <c r="BF47" s="46"/>
      <c r="BG47" s="46"/>
      <c r="BH47" s="1">
        <v>3</v>
      </c>
      <c r="BI47" s="60">
        <f t="shared" si="52"/>
        <v>1103.0189993651941</v>
      </c>
      <c r="BJ47" s="60">
        <f>($AU47-$BI$172)*(AV47-$BI$172)</f>
        <v>-6516.3752885703952</v>
      </c>
      <c r="BK47" s="60">
        <f t="shared" si="52"/>
        <v>-8581.2752196652564</v>
      </c>
      <c r="BL47" s="60"/>
      <c r="BM47" s="60"/>
      <c r="BN47" s="60"/>
      <c r="BO47" s="60"/>
      <c r="BP47" s="60"/>
      <c r="BQ47" s="60"/>
      <c r="BR47" s="60"/>
      <c r="BS47" s="60"/>
      <c r="BT47" s="60"/>
      <c r="BU47" s="60"/>
    </row>
    <row r="48" spans="1:73">
      <c r="A48" s="2">
        <v>42125</v>
      </c>
      <c r="B48" s="8">
        <f>'WA Sch. 1-2'!B49</f>
        <v>290.02499999999998</v>
      </c>
      <c r="C48" s="8">
        <f>'WA Sch. 1-2'!C49</f>
        <v>84114.500624999986</v>
      </c>
      <c r="D48" s="8">
        <f>'WA Sch. 1-2'!D49</f>
        <v>14.95</v>
      </c>
      <c r="E48" s="8">
        <f>'WA Sch. 1-2'!E49</f>
        <v>162.5</v>
      </c>
      <c r="F48" s="8">
        <f t="shared" si="2"/>
        <v>26406.25</v>
      </c>
      <c r="G48" s="8">
        <f>'WA Sch. 1-2'!G49</f>
        <v>29.5</v>
      </c>
      <c r="H48" s="8">
        <f t="shared" si="41"/>
        <v>127.52499999999998</v>
      </c>
      <c r="I48" s="8">
        <f t="shared" si="41"/>
        <v>57708.250624999986</v>
      </c>
      <c r="J48" s="8">
        <f t="shared" si="41"/>
        <v>-14.55</v>
      </c>
      <c r="K48" s="9">
        <v>1403</v>
      </c>
      <c r="L48" s="9">
        <v>1425115.0839999998</v>
      </c>
      <c r="M48" s="9">
        <v>-333614</v>
      </c>
      <c r="N48" s="9">
        <f t="shared" si="4"/>
        <v>1091501.0839999998</v>
      </c>
      <c r="O48" s="9">
        <f t="shared" si="5"/>
        <v>777.97653884533133</v>
      </c>
      <c r="P48" s="8">
        <f t="shared" si="6"/>
        <v>129.49522373650308</v>
      </c>
      <c r="Q48" s="8">
        <f t="shared" si="7"/>
        <v>907.47176258183435</v>
      </c>
      <c r="R48" s="9">
        <f t="shared" si="1"/>
        <v>1273182.8829023135</v>
      </c>
      <c r="S48" s="40"/>
      <c r="T48" s="40"/>
      <c r="U48" s="2">
        <v>42491</v>
      </c>
      <c r="V48" s="8">
        <f t="shared" ref="V48:W48" si="55">E60</f>
        <v>202.5</v>
      </c>
      <c r="W48" s="8">
        <f t="shared" si="55"/>
        <v>41006.25</v>
      </c>
      <c r="X48" s="7">
        <v>0</v>
      </c>
      <c r="Y48" s="7">
        <v>0</v>
      </c>
      <c r="Z48" s="7">
        <v>0</v>
      </c>
      <c r="AA48" s="7">
        <v>0</v>
      </c>
      <c r="AB48" s="8">
        <f t="shared" si="9"/>
        <v>846.00231490552846</v>
      </c>
      <c r="AD48" s="17">
        <v>4</v>
      </c>
      <c r="AE48" s="17">
        <v>1323.3669423143679</v>
      </c>
      <c r="AF48" s="17">
        <v>-51.618027697870048</v>
      </c>
      <c r="AG48" s="17">
        <v>-0.49486471649908204</v>
      </c>
      <c r="AO48" s="1">
        <v>4</v>
      </c>
      <c r="AP48" s="7">
        <f t="shared" si="47"/>
        <v>37</v>
      </c>
      <c r="AQ48" s="52">
        <f t="shared" si="50"/>
        <v>0.30457380457380456</v>
      </c>
      <c r="AR48" s="52">
        <f t="shared" si="51"/>
        <v>-0.51129056715173082</v>
      </c>
      <c r="AS48" s="43"/>
      <c r="AT48" s="1">
        <v>4</v>
      </c>
      <c r="AU48" s="46">
        <f t="shared" si="48"/>
        <v>-51.618027697870048</v>
      </c>
      <c r="AV48" s="46">
        <f t="shared" si="54"/>
        <v>33.211729846022763</v>
      </c>
      <c r="AW48" s="46">
        <f t="shared" si="54"/>
        <v>-196.20704247510821</v>
      </c>
      <c r="AX48" s="46">
        <f>AW47</f>
        <v>-258.38085698787881</v>
      </c>
      <c r="AY48" s="46"/>
      <c r="AZ48" s="46"/>
      <c r="BA48" s="46"/>
      <c r="BB48" s="46"/>
      <c r="BC48" s="46"/>
      <c r="BD48" s="46"/>
      <c r="BE48" s="46"/>
      <c r="BF48" s="46"/>
      <c r="BG48" s="46"/>
      <c r="BH48" s="1">
        <v>4</v>
      </c>
      <c r="BI48" s="60">
        <f t="shared" si="52"/>
        <v>2664.4207834180875</v>
      </c>
      <c r="BJ48" s="60">
        <f t="shared" si="52"/>
        <v>-1714.3239910861789</v>
      </c>
      <c r="BK48" s="60">
        <f t="shared" si="52"/>
        <v>10127.82055299732</v>
      </c>
      <c r="BL48" s="60">
        <f t="shared" si="52"/>
        <v>13337.110232599751</v>
      </c>
      <c r="BM48" s="60"/>
      <c r="BN48" s="60"/>
      <c r="BO48" s="60"/>
      <c r="BP48" s="60"/>
      <c r="BQ48" s="60"/>
      <c r="BR48" s="60"/>
      <c r="BS48" s="60"/>
      <c r="BT48" s="60"/>
      <c r="BU48" s="60"/>
    </row>
    <row r="49" spans="1:73">
      <c r="A49" s="2">
        <v>42156</v>
      </c>
      <c r="B49" s="8">
        <f>'WA Sch. 1-2'!B50</f>
        <v>126.95</v>
      </c>
      <c r="C49" s="8">
        <f>'WA Sch. 1-2'!C50</f>
        <v>16116.302500000002</v>
      </c>
      <c r="D49" s="8">
        <f>'WA Sch. 1-2'!D50</f>
        <v>68</v>
      </c>
      <c r="E49" s="8">
        <f>'WA Sch. 1-2'!E50</f>
        <v>25.5</v>
      </c>
      <c r="F49" s="8">
        <f t="shared" si="2"/>
        <v>650.25</v>
      </c>
      <c r="G49" s="8">
        <f>'WA Sch. 1-2'!G50</f>
        <v>218.5</v>
      </c>
      <c r="H49" s="8">
        <f>B49-E49</f>
        <v>101.45</v>
      </c>
      <c r="I49" s="8">
        <f t="shared" si="41"/>
        <v>15466.052500000002</v>
      </c>
      <c r="J49" s="8">
        <f t="shared" si="41"/>
        <v>-150.5</v>
      </c>
      <c r="K49" s="9">
        <v>1412</v>
      </c>
      <c r="L49" s="9">
        <v>1085653.2789999999</v>
      </c>
      <c r="M49" s="9">
        <v>24068</v>
      </c>
      <c r="N49" s="9">
        <f t="shared" si="4"/>
        <v>1109721.2789999999</v>
      </c>
      <c r="O49" s="9">
        <f t="shared" si="5"/>
        <v>785.92158569405092</v>
      </c>
      <c r="P49" s="8">
        <f t="shared" si="6"/>
        <v>89.230931450881371</v>
      </c>
      <c r="Q49" s="8">
        <f t="shared" si="7"/>
        <v>875.15251714493229</v>
      </c>
      <c r="R49" s="9">
        <f t="shared" si="1"/>
        <v>1235715.3542086445</v>
      </c>
      <c r="S49" s="40"/>
      <c r="T49" s="40"/>
      <c r="U49" s="2">
        <v>42522</v>
      </c>
      <c r="V49" s="8">
        <f t="shared" ref="V49:W49" si="56">E61</f>
        <v>113.5</v>
      </c>
      <c r="W49" s="8">
        <f t="shared" si="56"/>
        <v>12882.25</v>
      </c>
      <c r="X49" s="7">
        <v>0</v>
      </c>
      <c r="Y49" s="7">
        <v>0</v>
      </c>
      <c r="Z49" s="7">
        <v>0</v>
      </c>
      <c r="AA49" s="7">
        <v>0</v>
      </c>
      <c r="AB49" s="8">
        <f t="shared" si="9"/>
        <v>724.88246413502111</v>
      </c>
      <c r="AD49" s="17">
        <v>5</v>
      </c>
      <c r="AE49" s="17">
        <v>978.14282151721193</v>
      </c>
      <c r="AF49" s="17">
        <v>-198.37331284669165</v>
      </c>
      <c r="AG49" s="17">
        <v>-1.9018152688331511</v>
      </c>
      <c r="AO49" s="1">
        <v>5</v>
      </c>
      <c r="AP49" s="7">
        <f t="shared" si="47"/>
        <v>3</v>
      </c>
      <c r="AQ49" s="52">
        <f t="shared" si="50"/>
        <v>2.1829521829521831E-2</v>
      </c>
      <c r="AR49" s="52">
        <f t="shared" si="51"/>
        <v>-2.0173495927674461</v>
      </c>
      <c r="AS49" s="43"/>
      <c r="AT49" s="1">
        <v>5</v>
      </c>
      <c r="AU49" s="46">
        <f t="shared" si="48"/>
        <v>-198.37331284669165</v>
      </c>
      <c r="AV49" s="46">
        <f t="shared" si="54"/>
        <v>-51.618027697870048</v>
      </c>
      <c r="AW49" s="46">
        <f t="shared" si="54"/>
        <v>33.211729846022763</v>
      </c>
      <c r="AX49" s="46">
        <f t="shared" si="54"/>
        <v>-196.20704247510821</v>
      </c>
      <c r="AY49" s="46">
        <f>AX48</f>
        <v>-258.38085698787881</v>
      </c>
      <c r="AZ49" s="46"/>
      <c r="BA49" s="46"/>
      <c r="BB49" s="46"/>
      <c r="BC49" s="46"/>
      <c r="BD49" s="46"/>
      <c r="BE49" s="46"/>
      <c r="BF49" s="46"/>
      <c r="BG49" s="46"/>
      <c r="BH49" s="1">
        <v>5</v>
      </c>
      <c r="BI49" s="60">
        <f t="shared" si="52"/>
        <v>39351.971249771428</v>
      </c>
      <c r="BJ49" s="60">
        <f t="shared" si="52"/>
        <v>10239.63915703879</v>
      </c>
      <c r="BK49" s="60">
        <f t="shared" si="52"/>
        <v>-6588.320874924867</v>
      </c>
      <c r="BL49" s="60">
        <f t="shared" si="52"/>
        <v>38922.241019638794</v>
      </c>
      <c r="BM49" s="60">
        <f t="shared" si="52"/>
        <v>51255.866576852808</v>
      </c>
      <c r="BN49" s="60"/>
      <c r="BO49" s="60"/>
      <c r="BP49" s="60"/>
      <c r="BQ49" s="60"/>
      <c r="BR49" s="60"/>
      <c r="BS49" s="60"/>
      <c r="BT49" s="60"/>
      <c r="BU49" s="60"/>
    </row>
    <row r="50" spans="1:73">
      <c r="A50" s="2">
        <v>42186</v>
      </c>
      <c r="B50" s="8">
        <f>'WA Sch. 1-2'!B51</f>
        <v>14.1</v>
      </c>
      <c r="C50" s="8">
        <f>'WA Sch. 1-2'!C51</f>
        <v>198.81</v>
      </c>
      <c r="D50" s="8">
        <f>'WA Sch. 1-2'!D51</f>
        <v>240.05</v>
      </c>
      <c r="E50" s="8">
        <f>'WA Sch. 1-2'!E51</f>
        <v>6</v>
      </c>
      <c r="F50" s="8">
        <f t="shared" si="2"/>
        <v>36</v>
      </c>
      <c r="G50" s="8">
        <f>'WA Sch. 1-2'!G51</f>
        <v>289.5</v>
      </c>
      <c r="H50" s="8">
        <f t="shared" si="41"/>
        <v>8.1</v>
      </c>
      <c r="I50" s="8">
        <f t="shared" si="41"/>
        <v>162.81</v>
      </c>
      <c r="J50" s="8">
        <f t="shared" si="41"/>
        <v>-49.449999999999989</v>
      </c>
      <c r="K50" s="9">
        <v>1400</v>
      </c>
      <c r="L50" s="9">
        <v>914079.45199999993</v>
      </c>
      <c r="M50" s="9">
        <v>77262</v>
      </c>
      <c r="N50" s="9">
        <f t="shared" si="4"/>
        <v>991341.45199999993</v>
      </c>
      <c r="O50" s="9">
        <f t="shared" si="5"/>
        <v>708.10103714285708</v>
      </c>
      <c r="P50" s="8">
        <f t="shared" si="6"/>
        <v>6.638912761319399</v>
      </c>
      <c r="Q50" s="8">
        <f t="shared" si="7"/>
        <v>714.73994990417646</v>
      </c>
      <c r="R50" s="9">
        <f t="shared" si="1"/>
        <v>1000635.929865847</v>
      </c>
      <c r="S50" s="40"/>
      <c r="T50" s="40"/>
      <c r="U50" s="2">
        <v>42552</v>
      </c>
      <c r="V50" s="8">
        <f t="shared" ref="V50:W50" si="57">E62</f>
        <v>23.5</v>
      </c>
      <c r="W50" s="8">
        <f t="shared" si="57"/>
        <v>552.25</v>
      </c>
      <c r="X50" s="7">
        <v>0</v>
      </c>
      <c r="Y50" s="7">
        <v>0</v>
      </c>
      <c r="Z50" s="7">
        <v>0</v>
      </c>
      <c r="AA50" s="7">
        <v>0</v>
      </c>
      <c r="AB50" s="8">
        <f t="shared" si="9"/>
        <v>753.56181671348327</v>
      </c>
      <c r="AD50" s="17">
        <v>6</v>
      </c>
      <c r="AE50" s="17">
        <v>842.80104395938258</v>
      </c>
      <c r="AF50" s="17">
        <v>-71.411547241658241</v>
      </c>
      <c r="AG50" s="17">
        <v>-0.68462621794366296</v>
      </c>
      <c r="AO50" s="1">
        <v>6</v>
      </c>
      <c r="AP50" s="7">
        <f t="shared" si="47"/>
        <v>32</v>
      </c>
      <c r="AQ50" s="52">
        <f t="shared" si="50"/>
        <v>0.26299376299376298</v>
      </c>
      <c r="AR50" s="52">
        <f t="shared" si="51"/>
        <v>-0.63414296405799342</v>
      </c>
      <c r="AS50" s="43"/>
      <c r="AT50" s="1">
        <v>6</v>
      </c>
      <c r="AU50" s="46">
        <f t="shared" si="48"/>
        <v>-71.411547241658241</v>
      </c>
      <c r="AV50" s="46">
        <f t="shared" si="54"/>
        <v>-198.37331284669165</v>
      </c>
      <c r="AW50" s="46">
        <f t="shared" si="54"/>
        <v>-51.618027697870048</v>
      </c>
      <c r="AX50" s="46">
        <f t="shared" si="54"/>
        <v>33.211729846022763</v>
      </c>
      <c r="AY50" s="46">
        <f t="shared" si="54"/>
        <v>-196.20704247510821</v>
      </c>
      <c r="AZ50" s="46">
        <f>AY49</f>
        <v>-258.38085698787881</v>
      </c>
      <c r="BA50" s="46"/>
      <c r="BB50" s="46"/>
      <c r="BC50" s="46"/>
      <c r="BD50" s="46"/>
      <c r="BE50" s="46"/>
      <c r="BF50" s="46"/>
      <c r="BG50" s="46"/>
      <c r="BH50" s="1">
        <v>6</v>
      </c>
      <c r="BI50" s="60">
        <f t="shared" si="52"/>
        <v>5099.6090794475967</v>
      </c>
      <c r="BJ50" s="60">
        <f t="shared" si="52"/>
        <v>14166.14520183579</v>
      </c>
      <c r="BK50" s="60">
        <f t="shared" si="52"/>
        <v>3686.1232234676795</v>
      </c>
      <c r="BL50" s="60">
        <f t="shared" si="52"/>
        <v>-2371.7010148764421</v>
      </c>
      <c r="BM50" s="60">
        <f t="shared" si="52"/>
        <v>14011.448482857255</v>
      </c>
      <c r="BN50" s="60">
        <f t="shared" si="52"/>
        <v>18451.376775130073</v>
      </c>
      <c r="BO50" s="60"/>
      <c r="BP50" s="60"/>
      <c r="BQ50" s="60"/>
      <c r="BR50" s="60"/>
      <c r="BS50" s="60"/>
      <c r="BT50" s="60"/>
      <c r="BU50" s="60"/>
    </row>
    <row r="51" spans="1:73">
      <c r="A51" s="2">
        <v>42217</v>
      </c>
      <c r="B51" s="8">
        <f>'WA Sch. 1-2'!B52</f>
        <v>19.350000000000001</v>
      </c>
      <c r="C51" s="8">
        <f>'WA Sch. 1-2'!C52</f>
        <v>374.42250000000007</v>
      </c>
      <c r="D51" s="8">
        <f>'WA Sch. 1-2'!D52</f>
        <v>204.95</v>
      </c>
      <c r="E51" s="8">
        <f>'WA Sch. 1-2'!E52</f>
        <v>11.5</v>
      </c>
      <c r="F51" s="8">
        <f t="shared" si="2"/>
        <v>132.25</v>
      </c>
      <c r="G51" s="8">
        <f>'WA Sch. 1-2'!G52</f>
        <v>241.5</v>
      </c>
      <c r="H51" s="8">
        <f t="shared" si="41"/>
        <v>7.8500000000000014</v>
      </c>
      <c r="I51" s="8">
        <f t="shared" si="41"/>
        <v>242.17250000000007</v>
      </c>
      <c r="J51" s="8">
        <f t="shared" si="41"/>
        <v>-36.550000000000011</v>
      </c>
      <c r="K51" s="9">
        <v>1411</v>
      </c>
      <c r="L51" s="9">
        <v>1195022.94</v>
      </c>
      <c r="M51" s="9">
        <v>174217</v>
      </c>
      <c r="N51" s="9">
        <f t="shared" si="4"/>
        <v>1369239.94</v>
      </c>
      <c r="O51" s="9">
        <f t="shared" si="5"/>
        <v>970.40392629340886</v>
      </c>
      <c r="P51" s="8">
        <f t="shared" si="6"/>
        <v>6.4722243280192657</v>
      </c>
      <c r="Q51" s="8">
        <f t="shared" si="7"/>
        <v>976.87615062142811</v>
      </c>
      <c r="R51" s="9">
        <f t="shared" si="1"/>
        <v>1378372.2485268351</v>
      </c>
      <c r="S51" s="40"/>
      <c r="T51" s="40"/>
      <c r="U51" s="2">
        <v>42583</v>
      </c>
      <c r="V51" s="8">
        <f t="shared" ref="V51:W51" si="58">E63</f>
        <v>11.5</v>
      </c>
      <c r="W51" s="8">
        <f t="shared" si="58"/>
        <v>132.25</v>
      </c>
      <c r="X51" s="7">
        <v>0</v>
      </c>
      <c r="Y51" s="7">
        <v>0</v>
      </c>
      <c r="Z51" s="7">
        <v>0</v>
      </c>
      <c r="AA51" s="7">
        <v>0</v>
      </c>
      <c r="AB51" s="8">
        <f t="shared" si="9"/>
        <v>928.88650636492218</v>
      </c>
      <c r="AD51" s="17">
        <v>7</v>
      </c>
      <c r="AE51" s="17">
        <v>716.22547905747876</v>
      </c>
      <c r="AF51" s="17">
        <v>-104.37943800176026</v>
      </c>
      <c r="AG51" s="17">
        <v>-1.0006911015161866</v>
      </c>
      <c r="AO51" s="1">
        <v>7</v>
      </c>
      <c r="AP51" s="7">
        <f t="shared" si="47"/>
        <v>18</v>
      </c>
      <c r="AQ51" s="52">
        <f t="shared" si="50"/>
        <v>0.14656964656964658</v>
      </c>
      <c r="AR51" s="52">
        <f t="shared" si="51"/>
        <v>-1.0512597817977336</v>
      </c>
      <c r="AS51" s="43"/>
      <c r="AT51" s="1">
        <v>7</v>
      </c>
      <c r="AU51" s="46">
        <f t="shared" si="48"/>
        <v>-104.37943800176026</v>
      </c>
      <c r="AV51" s="46">
        <f t="shared" si="54"/>
        <v>-71.411547241658241</v>
      </c>
      <c r="AW51" s="46">
        <f t="shared" si="54"/>
        <v>-198.37331284669165</v>
      </c>
      <c r="AX51" s="46">
        <f t="shared" si="54"/>
        <v>-51.618027697870048</v>
      </c>
      <c r="AY51" s="46">
        <f t="shared" si="54"/>
        <v>33.211729846022763</v>
      </c>
      <c r="AZ51" s="46">
        <f t="shared" si="54"/>
        <v>-196.20704247510821</v>
      </c>
      <c r="BA51" s="46">
        <f>AZ50</f>
        <v>-258.38085698787881</v>
      </c>
      <c r="BB51" s="46"/>
      <c r="BC51" s="46"/>
      <c r="BD51" s="46"/>
      <c r="BE51" s="46"/>
      <c r="BF51" s="46"/>
      <c r="BG51" s="46"/>
      <c r="BH51" s="1">
        <v>7</v>
      </c>
      <c r="BI51" s="60">
        <f t="shared" si="52"/>
        <v>10895.06707756333</v>
      </c>
      <c r="BJ51" s="60">
        <f t="shared" si="52"/>
        <v>7453.8971679204533</v>
      </c>
      <c r="BK51" s="60">
        <f t="shared" si="52"/>
        <v>20706.094909485066</v>
      </c>
      <c r="BL51" s="60">
        <f t="shared" si="52"/>
        <v>5387.8607218629822</v>
      </c>
      <c r="BM51" s="60">
        <f t="shared" si="52"/>
        <v>-3466.6216963941383</v>
      </c>
      <c r="BN51" s="60">
        <f t="shared" si="52"/>
        <v>20479.980825539322</v>
      </c>
      <c r="BO51" s="60">
        <f t="shared" si="52"/>
        <v>26969.648642808006</v>
      </c>
      <c r="BP51" s="60"/>
      <c r="BQ51" s="60"/>
      <c r="BR51" s="60"/>
      <c r="BS51" s="60"/>
      <c r="BT51" s="60"/>
      <c r="BU51" s="60"/>
    </row>
    <row r="52" spans="1:73">
      <c r="A52" s="2">
        <v>42248</v>
      </c>
      <c r="B52" s="8">
        <f>'WA Sch. 1-2'!B53</f>
        <v>152.32499999999999</v>
      </c>
      <c r="C52" s="8">
        <f>'WA Sch. 1-2'!C53</f>
        <v>23202.905624999996</v>
      </c>
      <c r="D52" s="8">
        <f>'WA Sch. 1-2'!D53</f>
        <v>43.875</v>
      </c>
      <c r="E52" s="8">
        <f>'WA Sch. 1-2'!E53</f>
        <v>200.5</v>
      </c>
      <c r="F52" s="8">
        <f t="shared" si="2"/>
        <v>40200.25</v>
      </c>
      <c r="G52" s="8">
        <f>'WA Sch. 1-2'!G53</f>
        <v>18</v>
      </c>
      <c r="H52" s="8">
        <f t="shared" si="41"/>
        <v>-48.175000000000011</v>
      </c>
      <c r="I52" s="8">
        <f t="shared" si="41"/>
        <v>-16997.344375000004</v>
      </c>
      <c r="J52" s="8">
        <f t="shared" si="41"/>
        <v>25.875</v>
      </c>
      <c r="K52" s="9">
        <v>1406</v>
      </c>
      <c r="L52" s="9">
        <v>1098818.648</v>
      </c>
      <c r="M52" s="9">
        <v>28094</v>
      </c>
      <c r="N52" s="9">
        <f t="shared" si="4"/>
        <v>1126912.648</v>
      </c>
      <c r="O52" s="9">
        <f t="shared" si="5"/>
        <v>801.5025945945946</v>
      </c>
      <c r="P52" s="8">
        <f t="shared" si="6"/>
        <v>-46.744149710879874</v>
      </c>
      <c r="Q52" s="8">
        <f t="shared" si="7"/>
        <v>754.75844488371467</v>
      </c>
      <c r="R52" s="9">
        <f t="shared" si="1"/>
        <v>1061190.3735065029</v>
      </c>
      <c r="S52" s="40"/>
      <c r="T52" s="40"/>
      <c r="U52" s="2">
        <v>42614</v>
      </c>
      <c r="V52" s="8">
        <f t="shared" ref="V52:W52" si="59">E64</f>
        <v>164</v>
      </c>
      <c r="W52" s="8">
        <f t="shared" si="59"/>
        <v>26896</v>
      </c>
      <c r="X52" s="7">
        <v>0</v>
      </c>
      <c r="Y52" s="7">
        <v>0</v>
      </c>
      <c r="Z52" s="7">
        <v>0</v>
      </c>
      <c r="AA52" s="7">
        <v>0</v>
      </c>
      <c r="AB52" s="8">
        <f t="shared" si="9"/>
        <v>720.97172014134276</v>
      </c>
      <c r="AD52" s="17">
        <v>8</v>
      </c>
      <c r="AE52" s="17">
        <v>721.9212832047491</v>
      </c>
      <c r="AF52" s="17">
        <v>75.035045440698696</v>
      </c>
      <c r="AG52" s="17">
        <v>0.71936488365748441</v>
      </c>
      <c r="AO52" s="1">
        <v>8</v>
      </c>
      <c r="AP52" s="7">
        <f t="shared" si="47"/>
        <v>96</v>
      </c>
      <c r="AQ52" s="52">
        <f t="shared" si="50"/>
        <v>0.79521829521829523</v>
      </c>
      <c r="AR52" s="52">
        <f t="shared" si="51"/>
        <v>0.82466217903935268</v>
      </c>
      <c r="AS52" s="43"/>
      <c r="AT52" s="1">
        <v>8</v>
      </c>
      <c r="AU52" s="46">
        <f t="shared" si="48"/>
        <v>75.035045440698696</v>
      </c>
      <c r="AV52" s="46">
        <f t="shared" si="54"/>
        <v>-104.37943800176026</v>
      </c>
      <c r="AW52" s="46">
        <f t="shared" si="54"/>
        <v>-71.411547241658241</v>
      </c>
      <c r="AX52" s="46">
        <f t="shared" si="54"/>
        <v>-198.37331284669165</v>
      </c>
      <c r="AY52" s="46">
        <f t="shared" si="54"/>
        <v>-51.618027697870048</v>
      </c>
      <c r="AZ52" s="46">
        <f t="shared" si="54"/>
        <v>33.211729846022763</v>
      </c>
      <c r="BA52" s="46">
        <f t="shared" si="54"/>
        <v>-196.20704247510821</v>
      </c>
      <c r="BB52" s="46">
        <f>BA51</f>
        <v>-258.38085698787881</v>
      </c>
      <c r="BC52" s="46"/>
      <c r="BD52" s="46"/>
      <c r="BE52" s="46"/>
      <c r="BF52" s="46"/>
      <c r="BG52" s="46"/>
      <c r="BH52" s="1">
        <v>8</v>
      </c>
      <c r="BI52" s="60">
        <f t="shared" si="52"/>
        <v>5630.258044287707</v>
      </c>
      <c r="BJ52" s="60">
        <f t="shared" si="52"/>
        <v>-7832.1158735366716</v>
      </c>
      <c r="BK52" s="60">
        <f t="shared" si="52"/>
        <v>-5358.3686922684283</v>
      </c>
      <c r="BL52" s="60">
        <f t="shared" si="52"/>
        <v>-14884.950543673438</v>
      </c>
      <c r="BM52" s="60">
        <f t="shared" si="52"/>
        <v>-3873.1610538689251</v>
      </c>
      <c r="BN52" s="60">
        <f t="shared" si="52"/>
        <v>2492.043658160519</v>
      </c>
      <c r="BO52" s="60">
        <f t="shared" si="52"/>
        <v>-14722.404347904836</v>
      </c>
      <c r="BP52" s="60">
        <f t="shared" si="52"/>
        <v>-19387.619345092146</v>
      </c>
      <c r="BQ52" s="60"/>
      <c r="BR52" s="60"/>
      <c r="BS52" s="60"/>
      <c r="BT52" s="60"/>
      <c r="BU52" s="60"/>
    </row>
    <row r="53" spans="1:73">
      <c r="A53" s="2">
        <v>42278</v>
      </c>
      <c r="B53" s="8">
        <f>'WA Sch. 1-2'!B54</f>
        <v>510.4</v>
      </c>
      <c r="C53" s="8">
        <f>'WA Sch. 1-2'!C54</f>
        <v>260508.15999999997</v>
      </c>
      <c r="D53" s="8">
        <f>'WA Sch. 1-2'!D54</f>
        <v>0.65</v>
      </c>
      <c r="E53" s="8">
        <f>'WA Sch. 1-2'!E54</f>
        <v>330</v>
      </c>
      <c r="F53" s="8">
        <f t="shared" si="2"/>
        <v>108900</v>
      </c>
      <c r="G53" s="8">
        <f>'WA Sch. 1-2'!G54</f>
        <v>0</v>
      </c>
      <c r="H53" s="8">
        <f t="shared" si="41"/>
        <v>180.39999999999998</v>
      </c>
      <c r="I53" s="8">
        <f t="shared" si="41"/>
        <v>151608.15999999997</v>
      </c>
      <c r="J53" s="8">
        <f t="shared" si="41"/>
        <v>0.65</v>
      </c>
      <c r="K53" s="9">
        <v>1407</v>
      </c>
      <c r="L53" s="9">
        <v>1190310.2440000002</v>
      </c>
      <c r="M53" s="9">
        <v>269923</v>
      </c>
      <c r="N53" s="9">
        <f t="shared" si="4"/>
        <v>1460233.2440000002</v>
      </c>
      <c r="O53" s="9">
        <f t="shared" si="5"/>
        <v>1037.8345728500356</v>
      </c>
      <c r="P53" s="8">
        <f t="shared" si="6"/>
        <v>214.8754041486323</v>
      </c>
      <c r="Q53" s="8">
        <f t="shared" si="7"/>
        <v>1252.7099769986678</v>
      </c>
      <c r="R53" s="9">
        <f t="shared" si="1"/>
        <v>1762562.9376371256</v>
      </c>
      <c r="S53" s="40"/>
      <c r="T53" s="40"/>
      <c r="U53" s="2">
        <v>42644</v>
      </c>
      <c r="V53" s="8">
        <f t="shared" ref="V53:W53" si="60">E65</f>
        <v>515</v>
      </c>
      <c r="W53" s="8">
        <f t="shared" si="60"/>
        <v>265225</v>
      </c>
      <c r="X53" s="7">
        <v>0</v>
      </c>
      <c r="Y53" s="7">
        <v>0</v>
      </c>
      <c r="Z53" s="7">
        <v>0</v>
      </c>
      <c r="AA53" s="7">
        <v>0</v>
      </c>
      <c r="AB53" s="8">
        <f t="shared" si="9"/>
        <v>1216.8091786723164</v>
      </c>
      <c r="AD53" s="17">
        <v>9</v>
      </c>
      <c r="AE53" s="17">
        <v>861.81008445491625</v>
      </c>
      <c r="AF53" s="17">
        <v>57.359180578491305</v>
      </c>
      <c r="AG53" s="17">
        <v>0.54990544779699169</v>
      </c>
      <c r="AO53" s="1">
        <v>9</v>
      </c>
      <c r="AP53" s="7">
        <f t="shared" si="47"/>
        <v>89</v>
      </c>
      <c r="AQ53" s="52">
        <f t="shared" si="50"/>
        <v>0.73700623700623702</v>
      </c>
      <c r="AR53" s="52">
        <f t="shared" si="51"/>
        <v>0.63414296405799342</v>
      </c>
      <c r="AS53" s="43"/>
      <c r="AT53" s="1">
        <v>9</v>
      </c>
      <c r="AU53" s="46">
        <f t="shared" si="48"/>
        <v>57.359180578491305</v>
      </c>
      <c r="AV53" s="46">
        <f t="shared" si="54"/>
        <v>75.035045440698696</v>
      </c>
      <c r="AW53" s="46">
        <f t="shared" si="54"/>
        <v>-104.37943800176026</v>
      </c>
      <c r="AX53" s="46">
        <f t="shared" si="54"/>
        <v>-71.411547241658241</v>
      </c>
      <c r="AY53" s="46">
        <f t="shared" si="54"/>
        <v>-198.37331284669165</v>
      </c>
      <c r="AZ53" s="46">
        <f t="shared" si="54"/>
        <v>-51.618027697870048</v>
      </c>
      <c r="BA53" s="46">
        <f t="shared" si="54"/>
        <v>33.211729846022763</v>
      </c>
      <c r="BB53" s="46">
        <f t="shared" si="54"/>
        <v>-196.20704247510821</v>
      </c>
      <c r="BC53" s="46">
        <f>BB52</f>
        <v>-258.38085698787881</v>
      </c>
      <c r="BD53" s="46"/>
      <c r="BE53" s="46"/>
      <c r="BF53" s="46"/>
      <c r="BG53" s="46"/>
      <c r="BH53" s="1">
        <v>9</v>
      </c>
      <c r="BI53" s="60">
        <f t="shared" si="52"/>
        <v>3290.0755966359652</v>
      </c>
      <c r="BJ53" s="60">
        <f t="shared" si="52"/>
        <v>4303.9487211483274</v>
      </c>
      <c r="BK53" s="60">
        <f t="shared" si="52"/>
        <v>-5987.1190330244008</v>
      </c>
      <c r="BL53" s="60">
        <f t="shared" si="52"/>
        <v>-4096.107833623736</v>
      </c>
      <c r="BM53" s="60">
        <f t="shared" si="52"/>
        <v>-11378.530673526924</v>
      </c>
      <c r="BN53" s="60">
        <f t="shared" si="52"/>
        <v>-2960.7677718276941</v>
      </c>
      <c r="BO53" s="60">
        <f t="shared" si="52"/>
        <v>1904.9976095620818</v>
      </c>
      <c r="BP53" s="60">
        <f t="shared" si="52"/>
        <v>-11254.275180101435</v>
      </c>
      <c r="BQ53" s="60">
        <f t="shared" si="52"/>
        <v>-14820.514233993061</v>
      </c>
      <c r="BR53" s="60"/>
      <c r="BS53" s="60"/>
      <c r="BT53" s="60"/>
      <c r="BU53" s="60"/>
    </row>
    <row r="54" spans="1:73">
      <c r="A54" s="2">
        <v>42309</v>
      </c>
      <c r="B54" s="8">
        <f>'WA Sch. 1-2'!B55</f>
        <v>874.97500000000002</v>
      </c>
      <c r="C54" s="8">
        <f>'WA Sch. 1-2'!C55</f>
        <v>765581.25062499999</v>
      </c>
      <c r="D54" s="8">
        <f>'WA Sch. 1-2'!D55</f>
        <v>0</v>
      </c>
      <c r="E54" s="8">
        <f>'WA Sch. 1-2'!E55</f>
        <v>910</v>
      </c>
      <c r="F54" s="8">
        <f t="shared" si="2"/>
        <v>828100</v>
      </c>
      <c r="G54" s="8">
        <f>'WA Sch. 1-2'!G55</f>
        <v>0</v>
      </c>
      <c r="H54" s="8">
        <f>B54-E54</f>
        <v>-35.024999999999977</v>
      </c>
      <c r="I54" s="8">
        <f t="shared" si="41"/>
        <v>-62518.749375000014</v>
      </c>
      <c r="J54" s="8">
        <f t="shared" si="41"/>
        <v>0</v>
      </c>
      <c r="K54" s="9">
        <v>1396</v>
      </c>
      <c r="L54" s="9">
        <v>1633792.2629999998</v>
      </c>
      <c r="M54" s="9">
        <v>767176</v>
      </c>
      <c r="N54" s="9">
        <f t="shared" si="4"/>
        <v>2400968.2629999998</v>
      </c>
      <c r="O54" s="9">
        <f t="shared" si="5"/>
        <v>1719.8913058739254</v>
      </c>
      <c r="P54" s="8">
        <f t="shared" si="6"/>
        <v>-56.70098578575552</v>
      </c>
      <c r="Q54" s="8">
        <f t="shared" si="7"/>
        <v>1663.1903200881698</v>
      </c>
      <c r="R54" s="9">
        <f t="shared" si="1"/>
        <v>2321813.6868430851</v>
      </c>
      <c r="S54" s="40"/>
      <c r="T54" s="40"/>
      <c r="U54" s="2">
        <v>42675</v>
      </c>
      <c r="V54" s="8">
        <f t="shared" ref="V54:W54" si="61">E66</f>
        <v>646.5</v>
      </c>
      <c r="W54" s="8">
        <f t="shared" si="61"/>
        <v>417962.25</v>
      </c>
      <c r="X54" s="7">
        <v>0</v>
      </c>
      <c r="Y54" s="7">
        <v>0</v>
      </c>
      <c r="Z54" s="7">
        <v>0</v>
      </c>
      <c r="AA54" s="7">
        <v>0</v>
      </c>
      <c r="AB54" s="8">
        <f t="shared" si="9"/>
        <v>1439.9872628611697</v>
      </c>
      <c r="AD54" s="17">
        <v>10</v>
      </c>
      <c r="AE54" s="17">
        <v>1364.2137017593418</v>
      </c>
      <c r="AF54" s="17">
        <v>-160.52945267509267</v>
      </c>
      <c r="AG54" s="17">
        <v>-1.5390042128845334</v>
      </c>
      <c r="AO54" s="1">
        <v>10</v>
      </c>
      <c r="AP54" s="7">
        <f t="shared" si="47"/>
        <v>8</v>
      </c>
      <c r="AQ54" s="52">
        <f t="shared" si="50"/>
        <v>6.3409563409563413E-2</v>
      </c>
      <c r="AR54" s="52">
        <f t="shared" si="51"/>
        <v>-1.5267663302113335</v>
      </c>
      <c r="AS54" s="43"/>
      <c r="AT54" s="1">
        <v>10</v>
      </c>
      <c r="AU54" s="46">
        <f t="shared" si="48"/>
        <v>-160.52945267509267</v>
      </c>
      <c r="AV54" s="46">
        <f t="shared" si="54"/>
        <v>57.359180578491305</v>
      </c>
      <c r="AW54" s="46">
        <f t="shared" si="54"/>
        <v>75.035045440698696</v>
      </c>
      <c r="AX54" s="46">
        <f t="shared" si="54"/>
        <v>-104.37943800176026</v>
      </c>
      <c r="AY54" s="46">
        <f t="shared" si="54"/>
        <v>-71.411547241658241</v>
      </c>
      <c r="AZ54" s="46">
        <f t="shared" si="54"/>
        <v>-198.37331284669165</v>
      </c>
      <c r="BA54" s="46">
        <f t="shared" si="54"/>
        <v>-51.618027697870048</v>
      </c>
      <c r="BB54" s="46">
        <f t="shared" si="54"/>
        <v>33.211729846022763</v>
      </c>
      <c r="BC54" s="46">
        <f t="shared" si="54"/>
        <v>-196.20704247510821</v>
      </c>
      <c r="BD54" s="46">
        <f>BC53</f>
        <v>-258.38085698787881</v>
      </c>
      <c r="BE54" s="46"/>
      <c r="BF54" s="46"/>
      <c r="BG54" s="46"/>
      <c r="BH54" s="1">
        <v>10</v>
      </c>
      <c r="BI54" s="60">
        <f t="shared" si="52"/>
        <v>25769.705176164844</v>
      </c>
      <c r="BJ54" s="60">
        <f t="shared" si="52"/>
        <v>-9207.8378641570071</v>
      </c>
      <c r="BK54" s="60">
        <f t="shared" si="52"/>
        <v>-12045.334776046064</v>
      </c>
      <c r="BL54" s="60">
        <f t="shared" si="52"/>
        <v>16755.974052956364</v>
      </c>
      <c r="BM54" s="60">
        <f t="shared" si="52"/>
        <v>11463.656593384938</v>
      </c>
      <c r="BN54" s="60">
        <f t="shared" si="52"/>
        <v>31844.759336624371</v>
      </c>
      <c r="BO54" s="60">
        <f t="shared" si="52"/>
        <v>8286.2137345068695</v>
      </c>
      <c r="BP54" s="60">
        <f t="shared" si="52"/>
        <v>-5331.4608145750644</v>
      </c>
      <c r="BQ54" s="60">
        <f t="shared" si="52"/>
        <v>31497.00913952781</v>
      </c>
      <c r="BR54" s="60">
        <f t="shared" si="52"/>
        <v>41477.737553985608</v>
      </c>
      <c r="BS54" s="60"/>
      <c r="BT54" s="60"/>
      <c r="BU54" s="60"/>
    </row>
    <row r="55" spans="1:73">
      <c r="A55" s="2">
        <v>42339</v>
      </c>
      <c r="B55" s="8">
        <f>'WA Sch. 1-2'!B56</f>
        <v>1138.7249999999999</v>
      </c>
      <c r="C55" s="8">
        <f>'WA Sch. 1-2'!C56</f>
        <v>1296694.6256249999</v>
      </c>
      <c r="D55" s="8">
        <f>'WA Sch. 1-2'!D56</f>
        <v>0</v>
      </c>
      <c r="E55" s="8">
        <f>'WA Sch. 1-2'!E56</f>
        <v>1062.5</v>
      </c>
      <c r="F55" s="8">
        <f t="shared" si="2"/>
        <v>1128906.25</v>
      </c>
      <c r="G55" s="8">
        <f>'WA Sch. 1-2'!G56</f>
        <v>0</v>
      </c>
      <c r="H55" s="8">
        <f t="shared" si="41"/>
        <v>76.224999999999909</v>
      </c>
      <c r="I55" s="8">
        <f t="shared" si="41"/>
        <v>167788.37562499987</v>
      </c>
      <c r="J55" s="8">
        <f t="shared" si="41"/>
        <v>0</v>
      </c>
      <c r="K55" s="9">
        <v>1420</v>
      </c>
      <c r="L55" s="9">
        <v>2807564</v>
      </c>
      <c r="M55" s="9">
        <v>-105853</v>
      </c>
      <c r="N55" s="9">
        <f t="shared" si="4"/>
        <v>2701711</v>
      </c>
      <c r="O55" s="9">
        <f t="shared" si="5"/>
        <v>1902.6133802816901</v>
      </c>
      <c r="P55" s="8">
        <f t="shared" si="6"/>
        <v>137.76735429648463</v>
      </c>
      <c r="Q55" s="8">
        <f t="shared" si="7"/>
        <v>2040.3807345781747</v>
      </c>
      <c r="R55" s="9">
        <f t="shared" si="1"/>
        <v>2897340.6431010081</v>
      </c>
      <c r="S55" s="40"/>
      <c r="T55" s="40"/>
      <c r="U55" s="2">
        <v>42705</v>
      </c>
      <c r="V55" s="8">
        <f t="shared" ref="V55:W55" si="62">E67</f>
        <v>1299.5</v>
      </c>
      <c r="W55" s="8">
        <f t="shared" si="62"/>
        <v>1688700.25</v>
      </c>
      <c r="X55" s="7">
        <v>0</v>
      </c>
      <c r="Y55" s="7">
        <v>0</v>
      </c>
      <c r="Z55" s="7">
        <v>0</v>
      </c>
      <c r="AA55" s="7">
        <v>0</v>
      </c>
      <c r="AB55" s="8">
        <f t="shared" si="9"/>
        <v>2434.6215769230766</v>
      </c>
      <c r="AD55" s="17">
        <v>11</v>
      </c>
      <c r="AE55" s="17">
        <v>1823.0980829766841</v>
      </c>
      <c r="AF55" s="17">
        <v>-39.224360348946902</v>
      </c>
      <c r="AG55" s="17">
        <v>-0.37604598295684982</v>
      </c>
      <c r="AO55" s="1">
        <v>11</v>
      </c>
      <c r="AP55" s="7">
        <f t="shared" si="47"/>
        <v>45</v>
      </c>
      <c r="AQ55" s="52">
        <f t="shared" si="50"/>
        <v>0.37110187110187109</v>
      </c>
      <c r="AR55" s="52">
        <f t="shared" si="51"/>
        <v>-0.32893642436422554</v>
      </c>
      <c r="AS55" s="43"/>
      <c r="AT55" s="1">
        <v>11</v>
      </c>
      <c r="AU55" s="46">
        <f t="shared" si="48"/>
        <v>-39.224360348946902</v>
      </c>
      <c r="AV55" s="46">
        <f t="shared" si="54"/>
        <v>-160.52945267509267</v>
      </c>
      <c r="AW55" s="46">
        <f t="shared" si="54"/>
        <v>57.359180578491305</v>
      </c>
      <c r="AX55" s="46">
        <f t="shared" si="54"/>
        <v>75.035045440698696</v>
      </c>
      <c r="AY55" s="46">
        <f t="shared" si="54"/>
        <v>-104.37943800176026</v>
      </c>
      <c r="AZ55" s="46">
        <f t="shared" si="54"/>
        <v>-71.411547241658241</v>
      </c>
      <c r="BA55" s="46">
        <f t="shared" si="54"/>
        <v>-198.37331284669165</v>
      </c>
      <c r="BB55" s="46">
        <f t="shared" si="54"/>
        <v>-51.618027697870048</v>
      </c>
      <c r="BC55" s="46">
        <f t="shared" si="54"/>
        <v>33.211729846022763</v>
      </c>
      <c r="BD55" s="46">
        <f t="shared" si="54"/>
        <v>-196.20704247510821</v>
      </c>
      <c r="BE55" s="46">
        <f>BD54</f>
        <v>-258.38085698787881</v>
      </c>
      <c r="BF55" s="46"/>
      <c r="BG55" s="46"/>
      <c r="BH55" s="1">
        <v>11</v>
      </c>
      <c r="BI55" s="60">
        <f t="shared" si="52"/>
        <v>1538.5504447840442</v>
      </c>
      <c r="BJ55" s="60">
        <f t="shared" si="52"/>
        <v>6296.665098347069</v>
      </c>
      <c r="BK55" s="60">
        <f t="shared" si="52"/>
        <v>-2249.8771683310611</v>
      </c>
      <c r="BL55" s="60">
        <f t="shared" si="52"/>
        <v>-2943.201661165574</v>
      </c>
      <c r="BM55" s="60">
        <f t="shared" si="52"/>
        <v>4094.2166892016176</v>
      </c>
      <c r="BN55" s="60">
        <f t="shared" si="52"/>
        <v>2801.0722620826564</v>
      </c>
      <c r="BO55" s="60">
        <f t="shared" si="52"/>
        <v>7781.0663067130299</v>
      </c>
      <c r="BP55" s="60">
        <f t="shared" si="52"/>
        <v>2024.6841189231839</v>
      </c>
      <c r="BQ55" s="60">
        <f t="shared" si="52"/>
        <v>-1302.7088592922712</v>
      </c>
      <c r="BR55" s="60">
        <f t="shared" si="52"/>
        <v>7696.0957370447941</v>
      </c>
      <c r="BS55" s="60">
        <f t="shared" si="52"/>
        <v>10134.823841762296</v>
      </c>
      <c r="BT55" s="60"/>
      <c r="BU55" s="60"/>
    </row>
    <row r="56" spans="1:73">
      <c r="A56" s="2">
        <v>42370</v>
      </c>
      <c r="B56" s="8">
        <f>'WA Sch. 1-2'!B57</f>
        <v>1095.1500000000001</v>
      </c>
      <c r="C56" s="8">
        <f>'WA Sch. 1-2'!C57</f>
        <v>1199353.5225000002</v>
      </c>
      <c r="D56" s="8">
        <f>'WA Sch. 1-2'!D57</f>
        <v>0</v>
      </c>
      <c r="E56" s="8">
        <f>'WA Sch. 1-2'!E57</f>
        <v>1056</v>
      </c>
      <c r="F56" s="8">
        <f t="shared" si="2"/>
        <v>1115136</v>
      </c>
      <c r="G56" s="8">
        <f>'WA Sch. 1-2'!G57</f>
        <v>0</v>
      </c>
      <c r="H56" s="8">
        <f t="shared" si="41"/>
        <v>39.150000000000091</v>
      </c>
      <c r="I56" s="8">
        <f t="shared" si="41"/>
        <v>84217.522500000196</v>
      </c>
      <c r="J56" s="8">
        <f t="shared" si="41"/>
        <v>0</v>
      </c>
      <c r="K56" s="9">
        <v>1407</v>
      </c>
      <c r="L56" s="9">
        <v>3201256.5201300001</v>
      </c>
      <c r="M56" s="9">
        <v>-361331</v>
      </c>
      <c r="N56" s="9">
        <f t="shared" si="4"/>
        <v>2839925.5201300001</v>
      </c>
      <c r="O56" s="9">
        <f t="shared" si="5"/>
        <v>2018.4260981734187</v>
      </c>
      <c r="P56" s="8">
        <f t="shared" si="6"/>
        <v>69.871015233454912</v>
      </c>
      <c r="Q56" s="8">
        <f t="shared" si="7"/>
        <v>2088.2971134068735</v>
      </c>
      <c r="R56" s="9">
        <f t="shared" si="1"/>
        <v>2938234.0385634708</v>
      </c>
      <c r="S56" s="40"/>
      <c r="T56" s="40"/>
      <c r="U56" s="2">
        <v>42736</v>
      </c>
      <c r="V56" s="8">
        <f t="shared" ref="V56:W56" si="63">E68</f>
        <v>1388.5</v>
      </c>
      <c r="W56" s="8">
        <f t="shared" si="63"/>
        <v>1927932.25</v>
      </c>
      <c r="X56" s="7">
        <v>1</v>
      </c>
      <c r="Y56" s="7">
        <v>0</v>
      </c>
      <c r="Z56" s="7">
        <v>0</v>
      </c>
      <c r="AA56" s="7">
        <v>0</v>
      </c>
      <c r="AB56" s="8">
        <f t="shared" si="9"/>
        <v>2730.0955809589991</v>
      </c>
      <c r="AD56" s="17">
        <v>12</v>
      </c>
      <c r="AE56" s="17">
        <v>2379.1019636094902</v>
      </c>
      <c r="AF56" s="17">
        <v>-3.8701851838341099</v>
      </c>
      <c r="AG56" s="17">
        <v>-3.7103666668690707E-2</v>
      </c>
      <c r="AO56" s="1">
        <v>12</v>
      </c>
      <c r="AP56" s="7">
        <f t="shared" si="47"/>
        <v>56</v>
      </c>
      <c r="AQ56" s="52">
        <f t="shared" si="50"/>
        <v>0.46257796257796258</v>
      </c>
      <c r="AR56" s="52">
        <f t="shared" si="51"/>
        <v>-9.3941125106491899E-2</v>
      </c>
      <c r="AS56" s="43"/>
      <c r="AT56" s="1">
        <v>12</v>
      </c>
      <c r="AU56" s="46">
        <f t="shared" si="48"/>
        <v>-3.8701851838341099</v>
      </c>
      <c r="AV56" s="46">
        <f t="shared" si="54"/>
        <v>-39.224360348946902</v>
      </c>
      <c r="AW56" s="46">
        <f t="shared" si="54"/>
        <v>-160.52945267509267</v>
      </c>
      <c r="AX56" s="46">
        <f t="shared" si="54"/>
        <v>57.359180578491305</v>
      </c>
      <c r="AY56" s="46">
        <f t="shared" si="54"/>
        <v>75.035045440698696</v>
      </c>
      <c r="AZ56" s="46">
        <f t="shared" si="54"/>
        <v>-104.37943800176026</v>
      </c>
      <c r="BA56" s="46">
        <f t="shared" si="54"/>
        <v>-71.411547241658241</v>
      </c>
      <c r="BB56" s="46">
        <f t="shared" si="54"/>
        <v>-198.37331284669165</v>
      </c>
      <c r="BC56" s="46">
        <f t="shared" si="54"/>
        <v>-51.618027697870048</v>
      </c>
      <c r="BD56" s="46">
        <f t="shared" si="54"/>
        <v>33.211729846022763</v>
      </c>
      <c r="BE56" s="46">
        <f t="shared" si="54"/>
        <v>-196.20704247510821</v>
      </c>
      <c r="BF56" s="46">
        <f>BE55</f>
        <v>-258.38085698787881</v>
      </c>
      <c r="BG56" s="46"/>
      <c r="BH56" s="1">
        <v>12</v>
      </c>
      <c r="BI56" s="60">
        <f t="shared" si="52"/>
        <v>14.978333357169658</v>
      </c>
      <c r="BJ56" s="60">
        <f t="shared" si="52"/>
        <v>151.80553826786775</v>
      </c>
      <c r="BK56" s="60">
        <f t="shared" si="52"/>
        <v>621.27870931215523</v>
      </c>
      <c r="BL56" s="60">
        <f t="shared" si="52"/>
        <v>-221.99065083174639</v>
      </c>
      <c r="BM56" s="60">
        <f t="shared" si="52"/>
        <v>-290.39952113291679</v>
      </c>
      <c r="BN56" s="60">
        <f t="shared" si="52"/>
        <v>403.96775445135194</v>
      </c>
      <c r="BO56" s="60">
        <f t="shared" si="52"/>
        <v>276.37591208934106</v>
      </c>
      <c r="BP56" s="60">
        <f t="shared" si="52"/>
        <v>767.74145624737025</v>
      </c>
      <c r="BQ56" s="60">
        <f t="shared" si="52"/>
        <v>199.77132601503965</v>
      </c>
      <c r="BR56" s="60">
        <f t="shared" si="52"/>
        <v>-128.53554477958065</v>
      </c>
      <c r="BS56" s="60">
        <f t="shared" si="52"/>
        <v>759.35758875108911</v>
      </c>
      <c r="BT56" s="60">
        <f t="shared" si="52"/>
        <v>999.98176450086874</v>
      </c>
      <c r="BU56" s="60"/>
    </row>
    <row r="57" spans="1:73">
      <c r="A57" s="2">
        <v>42401</v>
      </c>
      <c r="B57" s="8">
        <f>'WA Sch. 1-2'!B58</f>
        <v>932.76424999999995</v>
      </c>
      <c r="C57" s="8">
        <f>'WA Sch. 1-2'!C58</f>
        <v>870049.14607806236</v>
      </c>
      <c r="D57" s="8">
        <f>'WA Sch. 1-2'!D58</f>
        <v>0</v>
      </c>
      <c r="E57" s="8">
        <f>'WA Sch. 1-2'!E58</f>
        <v>758.5</v>
      </c>
      <c r="F57" s="8">
        <f t="shared" si="2"/>
        <v>575322.25</v>
      </c>
      <c r="G57" s="8">
        <f>'WA Sch. 1-2'!G58</f>
        <v>0</v>
      </c>
      <c r="H57" s="8">
        <f>B57-E57</f>
        <v>174.26424999999995</v>
      </c>
      <c r="I57" s="8">
        <f t="shared" si="41"/>
        <v>294726.89607806236</v>
      </c>
      <c r="J57" s="8">
        <f t="shared" si="41"/>
        <v>0</v>
      </c>
      <c r="K57" s="9">
        <v>1412</v>
      </c>
      <c r="L57" s="9">
        <v>2603469.0930099995</v>
      </c>
      <c r="M57" s="9">
        <v>-267002</v>
      </c>
      <c r="N57" s="9">
        <f t="shared" si="4"/>
        <v>2336467.0930099995</v>
      </c>
      <c r="O57" s="9">
        <f t="shared" si="5"/>
        <v>1654.7217372592065</v>
      </c>
      <c r="P57" s="8">
        <f t="shared" si="6"/>
        <v>274.71597681631835</v>
      </c>
      <c r="Q57" s="8">
        <f t="shared" si="7"/>
        <v>1929.4377140755248</v>
      </c>
      <c r="R57" s="9">
        <f t="shared" si="1"/>
        <v>2724366.0522746411</v>
      </c>
      <c r="S57" s="40"/>
      <c r="T57" s="40"/>
      <c r="U57" s="2">
        <v>42767</v>
      </c>
      <c r="V57" s="8">
        <f t="shared" ref="V57:W57" si="64">E69</f>
        <v>1000.5</v>
      </c>
      <c r="W57" s="8">
        <f t="shared" si="64"/>
        <v>1001000.25</v>
      </c>
      <c r="X57" s="7">
        <v>0</v>
      </c>
      <c r="Y57" s="7">
        <v>1</v>
      </c>
      <c r="Z57" s="7">
        <v>0</v>
      </c>
      <c r="AA57" s="7">
        <v>0</v>
      </c>
      <c r="AB57" s="8">
        <f t="shared" si="9"/>
        <v>2077.8262763154221</v>
      </c>
      <c r="AD57" s="17">
        <v>13</v>
      </c>
      <c r="AE57" s="17">
        <v>2106.3265913506816</v>
      </c>
      <c r="AF57" s="17">
        <v>99.268889698881139</v>
      </c>
      <c r="AG57" s="17">
        <v>0.95169600910657282</v>
      </c>
      <c r="AO57" s="1">
        <v>13</v>
      </c>
      <c r="AP57" s="7">
        <f t="shared" si="47"/>
        <v>102</v>
      </c>
      <c r="AQ57" s="52">
        <f t="shared" si="50"/>
        <v>0.84511434511434513</v>
      </c>
      <c r="AR57" s="52">
        <f t="shared" si="51"/>
        <v>1.0157020117051774</v>
      </c>
      <c r="AS57" s="43"/>
      <c r="AT57" s="1">
        <v>13</v>
      </c>
      <c r="AU57" s="46">
        <f t="shared" si="48"/>
        <v>99.268889698881139</v>
      </c>
      <c r="AV57" s="46">
        <f t="shared" si="54"/>
        <v>-3.8701851838341099</v>
      </c>
      <c r="AW57" s="46">
        <f t="shared" si="54"/>
        <v>-39.224360348946902</v>
      </c>
      <c r="AX57" s="46">
        <f t="shared" si="54"/>
        <v>-160.52945267509267</v>
      </c>
      <c r="AY57" s="46">
        <f t="shared" si="54"/>
        <v>57.359180578491305</v>
      </c>
      <c r="AZ57" s="46">
        <f t="shared" si="54"/>
        <v>75.035045440698696</v>
      </c>
      <c r="BA57" s="46">
        <f t="shared" si="54"/>
        <v>-104.37943800176026</v>
      </c>
      <c r="BB57" s="46">
        <f t="shared" si="54"/>
        <v>-71.411547241658241</v>
      </c>
      <c r="BC57" s="46">
        <f t="shared" si="54"/>
        <v>-198.37331284669165</v>
      </c>
      <c r="BD57" s="46">
        <f t="shared" si="54"/>
        <v>-51.618027697870048</v>
      </c>
      <c r="BE57" s="46">
        <f t="shared" si="54"/>
        <v>33.211729846022763</v>
      </c>
      <c r="BF57" s="46">
        <f t="shared" si="54"/>
        <v>-196.20704247510821</v>
      </c>
      <c r="BG57" s="46">
        <f>BF56</f>
        <v>-258.38085698787881</v>
      </c>
      <c r="BH57" s="1">
        <v>13</v>
      </c>
      <c r="BI57" s="60">
        <f t="shared" si="52"/>
        <v>9854.312462048616</v>
      </c>
      <c r="BJ57" s="60">
        <f t="shared" si="52"/>
        <v>-384.18898612827962</v>
      </c>
      <c r="BK57" s="60">
        <f t="shared" si="52"/>
        <v>-3893.758700988782</v>
      </c>
      <c r="BL57" s="60">
        <f t="shared" si="52"/>
        <v>-15935.580531025531</v>
      </c>
      <c r="BM57" s="60">
        <f t="shared" si="52"/>
        <v>5693.982170064447</v>
      </c>
      <c r="BN57" s="60">
        <f t="shared" si="52"/>
        <v>7448.6456494032409</v>
      </c>
      <c r="BO57" s="60">
        <f t="shared" si="52"/>
        <v>-10361.630917827941</v>
      </c>
      <c r="BP57" s="60">
        <f t="shared" si="52"/>
        <v>-7088.9450063586137</v>
      </c>
      <c r="BQ57" s="60">
        <f t="shared" si="52"/>
        <v>-19692.29851217987</v>
      </c>
      <c r="BR57" s="60">
        <f t="shared" si="52"/>
        <v>-5124.0642980136572</v>
      </c>
      <c r="BS57" s="60">
        <f t="shared" si="52"/>
        <v>3296.8915467938623</v>
      </c>
      <c r="BT57" s="60">
        <f t="shared" si="52"/>
        <v>-19477.255257605197</v>
      </c>
      <c r="BU57" s="60">
        <f t="shared" si="52"/>
        <v>-25649.180792632113</v>
      </c>
    </row>
    <row r="58" spans="1:73">
      <c r="A58" s="2">
        <v>42430</v>
      </c>
      <c r="B58" s="8">
        <f>'WA Sch. 1-2'!B59</f>
        <v>767.35</v>
      </c>
      <c r="C58" s="8">
        <f>'WA Sch. 1-2'!C59</f>
        <v>588826.02250000008</v>
      </c>
      <c r="D58" s="8">
        <f>'WA Sch. 1-2'!D59</f>
        <v>0</v>
      </c>
      <c r="E58" s="8">
        <f>'WA Sch. 1-2'!E59</f>
        <v>692</v>
      </c>
      <c r="F58" s="8">
        <f t="shared" si="2"/>
        <v>478864</v>
      </c>
      <c r="G58" s="8">
        <f>'WA Sch. 1-2'!G59</f>
        <v>0</v>
      </c>
      <c r="H58" s="8">
        <f t="shared" si="41"/>
        <v>75.350000000000023</v>
      </c>
      <c r="I58" s="8">
        <f t="shared" si="41"/>
        <v>109962.02250000008</v>
      </c>
      <c r="J58" s="8">
        <f t="shared" si="41"/>
        <v>0</v>
      </c>
      <c r="K58" s="9">
        <v>1426</v>
      </c>
      <c r="L58" s="9">
        <v>2156162.9309999999</v>
      </c>
      <c r="M58" s="9">
        <v>-10384</v>
      </c>
      <c r="N58" s="9">
        <f t="shared" si="4"/>
        <v>2145778.9309999999</v>
      </c>
      <c r="O58" s="9">
        <f t="shared" si="5"/>
        <v>1504.7538085553997</v>
      </c>
      <c r="P58" s="8">
        <f t="shared" si="6"/>
        <v>110.8705277323335</v>
      </c>
      <c r="Q58" s="8">
        <f t="shared" si="7"/>
        <v>1615.6243362877333</v>
      </c>
      <c r="R58" s="9">
        <f t="shared" si="1"/>
        <v>2303880.3035463076</v>
      </c>
      <c r="S58" s="40"/>
      <c r="T58" s="40"/>
      <c r="U58" s="2">
        <v>42795</v>
      </c>
      <c r="V58" s="8">
        <f t="shared" ref="V58:W58" si="65">E70</f>
        <v>750</v>
      </c>
      <c r="W58" s="8">
        <f t="shared" si="65"/>
        <v>562500</v>
      </c>
      <c r="X58" s="7">
        <v>0</v>
      </c>
      <c r="Y58" s="7">
        <v>0</v>
      </c>
      <c r="Z58" s="7">
        <v>0</v>
      </c>
      <c r="AA58" s="7">
        <v>0</v>
      </c>
      <c r="AB58" s="8">
        <f t="shared" si="9"/>
        <v>1765.7806167127069</v>
      </c>
      <c r="AD58" s="17">
        <v>14</v>
      </c>
      <c r="AE58" s="17">
        <v>2283.0430067301154</v>
      </c>
      <c r="AF58" s="17">
        <v>-72.142860957520497</v>
      </c>
      <c r="AG58" s="17">
        <v>-0.69163736057759584</v>
      </c>
      <c r="AO58" s="1">
        <v>14</v>
      </c>
      <c r="AP58" s="7">
        <f t="shared" si="47"/>
        <v>31</v>
      </c>
      <c r="AQ58" s="52">
        <f t="shared" si="50"/>
        <v>0.25467775467775466</v>
      </c>
      <c r="AR58" s="52">
        <f t="shared" si="51"/>
        <v>-0.65984156097410673</v>
      </c>
      <c r="AS58" s="43"/>
      <c r="AT58" s="1">
        <v>14</v>
      </c>
      <c r="AU58" s="46">
        <f t="shared" si="48"/>
        <v>-72.142860957520497</v>
      </c>
      <c r="AV58" s="46">
        <f t="shared" si="54"/>
        <v>99.268889698881139</v>
      </c>
      <c r="AW58" s="46">
        <f t="shared" si="54"/>
        <v>-3.8701851838341099</v>
      </c>
      <c r="AX58" s="46">
        <f t="shared" si="54"/>
        <v>-39.224360348946902</v>
      </c>
      <c r="AY58" s="46">
        <f t="shared" si="54"/>
        <v>-160.52945267509267</v>
      </c>
      <c r="AZ58" s="46">
        <f t="shared" si="54"/>
        <v>57.359180578491305</v>
      </c>
      <c r="BA58" s="46">
        <f t="shared" si="54"/>
        <v>75.035045440698696</v>
      </c>
      <c r="BB58" s="46">
        <f t="shared" si="54"/>
        <v>-104.37943800176026</v>
      </c>
      <c r="BC58" s="46">
        <f t="shared" si="54"/>
        <v>-71.411547241658241</v>
      </c>
      <c r="BD58" s="46">
        <f t="shared" si="54"/>
        <v>-198.37331284669165</v>
      </c>
      <c r="BE58" s="46">
        <f t="shared" si="54"/>
        <v>-51.618027697870048</v>
      </c>
      <c r="BF58" s="46">
        <f t="shared" si="54"/>
        <v>33.211729846022763</v>
      </c>
      <c r="BG58" s="46">
        <f t="shared" si="54"/>
        <v>-196.20704247510821</v>
      </c>
      <c r="BH58" s="1">
        <v>14</v>
      </c>
      <c r="BI58" s="60">
        <f t="shared" si="52"/>
        <v>5204.5923871361456</v>
      </c>
      <c r="BJ58" s="60">
        <f t="shared" si="52"/>
        <v>-7161.5417069538225</v>
      </c>
      <c r="BK58" s="60">
        <f t="shared" si="52"/>
        <v>279.20623159720594</v>
      </c>
      <c r="BL58" s="60">
        <f t="shared" si="52"/>
        <v>2829.7575748017648</v>
      </c>
      <c r="BM58" s="60">
        <f t="shared" si="52"/>
        <v>11581.053983926095</v>
      </c>
      <c r="BN58" s="60">
        <f t="shared" si="52"/>
        <v>-4138.0553891114068</v>
      </c>
      <c r="BO58" s="60">
        <f t="shared" si="52"/>
        <v>-5413.2428501695586</v>
      </c>
      <c r="BP58" s="60">
        <f t="shared" si="52"/>
        <v>7530.2312825851341</v>
      </c>
      <c r="BQ58" s="60">
        <f t="shared" si="52"/>
        <v>5151.8333234163674</v>
      </c>
      <c r="BR58" s="60">
        <f t="shared" si="52"/>
        <v>14311.21832638161</v>
      </c>
      <c r="BS58" s="60">
        <f t="shared" si="52"/>
        <v>3723.8721951088901</v>
      </c>
      <c r="BT58" s="60">
        <f t="shared" si="52"/>
        <v>-2395.9892084403505</v>
      </c>
      <c r="BU58" s="60">
        <f t="shared" si="52"/>
        <v>14154.93738416807</v>
      </c>
    </row>
    <row r="59" spans="1:73">
      <c r="A59" s="2">
        <v>42461</v>
      </c>
      <c r="B59" s="8">
        <f>'WA Sch. 1-2'!B60</f>
        <v>547.15</v>
      </c>
      <c r="C59" s="8">
        <f>'WA Sch. 1-2'!C60</f>
        <v>299373.1225</v>
      </c>
      <c r="D59" s="8">
        <f>'WA Sch. 1-2'!D60</f>
        <v>0.375</v>
      </c>
      <c r="E59" s="8">
        <f>'WA Sch. 1-2'!E60</f>
        <v>314.5</v>
      </c>
      <c r="F59" s="8">
        <f t="shared" si="2"/>
        <v>98910.25</v>
      </c>
      <c r="G59" s="8">
        <f>'WA Sch. 1-2'!G60</f>
        <v>5.5</v>
      </c>
      <c r="H59" s="8">
        <f>B59-E59</f>
        <v>232.64999999999998</v>
      </c>
      <c r="I59" s="8">
        <f t="shared" si="41"/>
        <v>200462.8725</v>
      </c>
      <c r="J59" s="8">
        <f t="shared" si="41"/>
        <v>-5.125</v>
      </c>
      <c r="K59" s="9">
        <v>1421</v>
      </c>
      <c r="L59" s="9">
        <v>1786008.3740000003</v>
      </c>
      <c r="M59" s="9">
        <v>-520515</v>
      </c>
      <c r="N59" s="9">
        <f t="shared" si="4"/>
        <v>1265493.3740000003</v>
      </c>
      <c r="O59" s="9">
        <f t="shared" si="5"/>
        <v>890.56535819845203</v>
      </c>
      <c r="P59" s="8">
        <f t="shared" si="6"/>
        <v>279.34954603587727</v>
      </c>
      <c r="Q59" s="8">
        <f t="shared" si="7"/>
        <v>1169.9149042343292</v>
      </c>
      <c r="R59" s="9">
        <f t="shared" si="1"/>
        <v>1662449.0789169818</v>
      </c>
      <c r="S59" s="40"/>
      <c r="T59" s="40"/>
      <c r="U59" s="2">
        <v>42826</v>
      </c>
      <c r="V59" s="8">
        <f t="shared" ref="V59:W59" si="66">E71</f>
        <v>561.5</v>
      </c>
      <c r="W59" s="8">
        <f t="shared" si="66"/>
        <v>315282.25</v>
      </c>
      <c r="X59" s="7">
        <v>0</v>
      </c>
      <c r="Y59" s="7">
        <v>0</v>
      </c>
      <c r="Z59" s="7">
        <v>0</v>
      </c>
      <c r="AA59" s="7">
        <v>0</v>
      </c>
      <c r="AB59" s="8">
        <f t="shared" si="9"/>
        <v>1327.6452024965326</v>
      </c>
      <c r="AD59" s="17">
        <v>15</v>
      </c>
      <c r="AE59" s="17">
        <v>1633.8317524227239</v>
      </c>
      <c r="AF59" s="17">
        <v>165.48161499875164</v>
      </c>
      <c r="AG59" s="17">
        <v>1.5864808506727699</v>
      </c>
      <c r="AO59" s="1">
        <v>15</v>
      </c>
      <c r="AP59" s="7">
        <f t="shared" si="47"/>
        <v>109</v>
      </c>
      <c r="AQ59" s="52">
        <f t="shared" si="50"/>
        <v>0.90332640332640335</v>
      </c>
      <c r="AR59" s="52">
        <f t="shared" si="51"/>
        <v>1.3007407952098116</v>
      </c>
      <c r="AS59" s="43"/>
      <c r="AT59" s="1">
        <v>15</v>
      </c>
      <c r="AU59" s="46">
        <f t="shared" si="48"/>
        <v>165.48161499875164</v>
      </c>
      <c r="AV59" s="46">
        <f t="shared" si="54"/>
        <v>-72.142860957520497</v>
      </c>
      <c r="AW59" s="46">
        <f t="shared" si="54"/>
        <v>99.268889698881139</v>
      </c>
      <c r="AX59" s="46">
        <f t="shared" si="54"/>
        <v>-3.8701851838341099</v>
      </c>
      <c r="AY59" s="46">
        <f t="shared" si="54"/>
        <v>-39.224360348946902</v>
      </c>
      <c r="AZ59" s="46">
        <f t="shared" si="54"/>
        <v>-160.52945267509267</v>
      </c>
      <c r="BA59" s="46">
        <f t="shared" si="54"/>
        <v>57.359180578491305</v>
      </c>
      <c r="BB59" s="46">
        <f t="shared" si="54"/>
        <v>75.035045440698696</v>
      </c>
      <c r="BC59" s="46">
        <f t="shared" si="54"/>
        <v>-104.37943800176026</v>
      </c>
      <c r="BD59" s="46">
        <f t="shared" si="54"/>
        <v>-71.411547241658241</v>
      </c>
      <c r="BE59" s="46">
        <f t="shared" si="54"/>
        <v>-198.37331284669165</v>
      </c>
      <c r="BF59" s="46">
        <f t="shared" si="54"/>
        <v>-51.618027697870048</v>
      </c>
      <c r="BG59" s="46">
        <f t="shared" si="54"/>
        <v>33.211729846022763</v>
      </c>
      <c r="BH59" s="1">
        <v>15</v>
      </c>
      <c r="BI59" s="60">
        <f t="shared" si="52"/>
        <v>27384.164902595036</v>
      </c>
      <c r="BJ59" s="60">
        <f t="shared" si="52"/>
        <v>-11938.317141880883</v>
      </c>
      <c r="BK59" s="60">
        <f t="shared" si="52"/>
        <v>16427.17618650377</v>
      </c>
      <c r="BL59" s="60">
        <f t="shared" si="52"/>
        <v>-640.44449456512143</v>
      </c>
      <c r="BM59" s="60">
        <f t="shared" si="52"/>
        <v>-6490.9104978367404</v>
      </c>
      <c r="BN59" s="60">
        <f t="shared" si="52"/>
        <v>-26564.673083540009</v>
      </c>
      <c r="BO59" s="60">
        <f t="shared" si="52"/>
        <v>9491.8898371337527</v>
      </c>
      <c r="BP59" s="60">
        <f t="shared" si="52"/>
        <v>12416.920501031518</v>
      </c>
      <c r="BQ59" s="60">
        <f t="shared" si="52"/>
        <v>-17272.877973193361</v>
      </c>
      <c r="BR59" s="60">
        <f t="shared" si="52"/>
        <v>-11817.298167109258</v>
      </c>
      <c r="BS59" s="60">
        <f t="shared" si="52"/>
        <v>-32827.136182523136</v>
      </c>
      <c r="BT59" s="60">
        <f t="shared" si="52"/>
        <v>-8541.8345864938383</v>
      </c>
      <c r="BU59" s="60">
        <f t="shared" si="52"/>
        <v>5495.9306918220718</v>
      </c>
    </row>
    <row r="60" spans="1:73">
      <c r="A60" s="2">
        <v>42491</v>
      </c>
      <c r="B60" s="8">
        <f>'WA Sch. 1-2'!B61</f>
        <v>290.02499999999998</v>
      </c>
      <c r="C60" s="8">
        <f>'WA Sch. 1-2'!C61</f>
        <v>84114.500624999986</v>
      </c>
      <c r="D60" s="8">
        <f>'WA Sch. 1-2'!D61</f>
        <v>14.95</v>
      </c>
      <c r="E60" s="8">
        <f>'WA Sch. 1-2'!E61</f>
        <v>202.5</v>
      </c>
      <c r="F60" s="8">
        <f t="shared" si="2"/>
        <v>41006.25</v>
      </c>
      <c r="G60" s="8">
        <f>'WA Sch. 1-2'!G61</f>
        <v>4.5</v>
      </c>
      <c r="H60" s="8">
        <f t="shared" si="41"/>
        <v>87.524999999999977</v>
      </c>
      <c r="I60" s="8">
        <f t="shared" si="41"/>
        <v>43108.250624999986</v>
      </c>
      <c r="J60" s="8">
        <f t="shared" si="41"/>
        <v>10.45</v>
      </c>
      <c r="K60" s="9">
        <v>1429</v>
      </c>
      <c r="L60" s="9">
        <v>1221369.3080000002</v>
      </c>
      <c r="M60" s="9">
        <v>-12432</v>
      </c>
      <c r="N60" s="9">
        <f t="shared" si="4"/>
        <v>1208937.3080000002</v>
      </c>
      <c r="O60" s="9">
        <f t="shared" si="5"/>
        <v>846.00231490552846</v>
      </c>
      <c r="P60" s="8">
        <f t="shared" si="6"/>
        <v>90.462721525656775</v>
      </c>
      <c r="Q60" s="8">
        <f t="shared" si="7"/>
        <v>936.46503643118524</v>
      </c>
      <c r="R60" s="9">
        <f t="shared" si="1"/>
        <v>1338208.5370601637</v>
      </c>
      <c r="S60" s="40"/>
      <c r="T60" s="40"/>
      <c r="U60" s="2">
        <v>42856</v>
      </c>
      <c r="V60" s="8">
        <f t="shared" ref="V60:W60" si="67">E72</f>
        <v>278.5</v>
      </c>
      <c r="W60" s="8">
        <f t="shared" si="67"/>
        <v>77562.25</v>
      </c>
      <c r="X60" s="7">
        <v>0</v>
      </c>
      <c r="Y60" s="7">
        <v>0</v>
      </c>
      <c r="Z60" s="7">
        <v>0</v>
      </c>
      <c r="AA60" s="7">
        <v>0</v>
      </c>
      <c r="AB60" s="8">
        <f t="shared" si="9"/>
        <v>934.58771587743695</v>
      </c>
      <c r="AD60" s="17">
        <v>16</v>
      </c>
      <c r="AE60" s="17">
        <v>1290.5143443792974</v>
      </c>
      <c r="AF60" s="17">
        <v>-53.555950218713406</v>
      </c>
      <c r="AG60" s="17">
        <v>-0.51344368050924527</v>
      </c>
      <c r="AO60" s="1">
        <v>16</v>
      </c>
      <c r="AP60" s="7">
        <f t="shared" si="47"/>
        <v>35</v>
      </c>
      <c r="AQ60" s="52">
        <f t="shared" si="50"/>
        <v>0.28794178794178793</v>
      </c>
      <c r="AR60" s="52">
        <f t="shared" si="51"/>
        <v>-0.55940759981342003</v>
      </c>
      <c r="AS60" s="43"/>
      <c r="AT60" s="1">
        <v>16</v>
      </c>
      <c r="AU60" s="46">
        <f t="shared" si="48"/>
        <v>-53.555950218713406</v>
      </c>
      <c r="AV60" s="46">
        <f t="shared" si="54"/>
        <v>165.48161499875164</v>
      </c>
      <c r="AW60" s="46">
        <f t="shared" si="54"/>
        <v>-72.142860957520497</v>
      </c>
      <c r="AX60" s="46">
        <f t="shared" si="54"/>
        <v>99.268889698881139</v>
      </c>
      <c r="AY60" s="46">
        <f t="shared" si="54"/>
        <v>-3.8701851838341099</v>
      </c>
      <c r="AZ60" s="46">
        <f t="shared" si="54"/>
        <v>-39.224360348946902</v>
      </c>
      <c r="BA60" s="46">
        <f t="shared" si="54"/>
        <v>-160.52945267509267</v>
      </c>
      <c r="BB60" s="46">
        <f t="shared" si="54"/>
        <v>57.359180578491305</v>
      </c>
      <c r="BC60" s="46">
        <f t="shared" si="54"/>
        <v>75.035045440698696</v>
      </c>
      <c r="BD60" s="46">
        <f t="shared" si="54"/>
        <v>-104.37943800176026</v>
      </c>
      <c r="BE60" s="46">
        <f t="shared" si="54"/>
        <v>-71.411547241658241</v>
      </c>
      <c r="BF60" s="46">
        <f t="shared" si="54"/>
        <v>-198.37331284669165</v>
      </c>
      <c r="BG60" s="46">
        <f t="shared" si="54"/>
        <v>-51.618027697870048</v>
      </c>
      <c r="BH60" s="1">
        <v>16</v>
      </c>
      <c r="BI60" s="60">
        <f t="shared" si="52"/>
        <v>2868.2398038293168</v>
      </c>
      <c r="BJ60" s="60">
        <f t="shared" si="52"/>
        <v>-8862.5251349854479</v>
      </c>
      <c r="BK60" s="60">
        <f t="shared" si="52"/>
        <v>3863.6794700765399</v>
      </c>
      <c r="BL60" s="60">
        <f t="shared" si="52"/>
        <v>-5316.4397149802344</v>
      </c>
      <c r="BM60" s="60">
        <f t="shared" si="52"/>
        <v>207.2714450426262</v>
      </c>
      <c r="BN60" s="60">
        <f t="shared" si="52"/>
        <v>2100.6978902090837</v>
      </c>
      <c r="BO60" s="60">
        <f t="shared" si="52"/>
        <v>8597.3073761045889</v>
      </c>
      <c r="BP60" s="60">
        <f t="shared" si="52"/>
        <v>-3071.9254196478732</v>
      </c>
      <c r="BQ60" s="60">
        <f t="shared" si="52"/>
        <v>-4018.5731582809599</v>
      </c>
      <c r="BR60" s="60">
        <f t="shared" si="52"/>
        <v>5590.1399854795673</v>
      </c>
      <c r="BS60" s="60">
        <f t="shared" si="52"/>
        <v>3824.5132691155586</v>
      </c>
      <c r="BT60" s="60">
        <f t="shared" si="52"/>
        <v>10624.071267538699</v>
      </c>
      <c r="BU60" s="60">
        <f t="shared" si="52"/>
        <v>2764.4525217753062</v>
      </c>
    </row>
    <row r="61" spans="1:73">
      <c r="A61" s="2">
        <v>42522</v>
      </c>
      <c r="B61" s="8">
        <f>'WA Sch. 1-2'!B62</f>
        <v>126.95</v>
      </c>
      <c r="C61" s="8">
        <f>'WA Sch. 1-2'!C62</f>
        <v>16116.302500000002</v>
      </c>
      <c r="D61" s="8">
        <f>'WA Sch. 1-2'!D62</f>
        <v>68</v>
      </c>
      <c r="E61" s="8">
        <f>'WA Sch. 1-2'!E62</f>
        <v>113.5</v>
      </c>
      <c r="F61" s="8">
        <f t="shared" si="2"/>
        <v>12882.25</v>
      </c>
      <c r="G61" s="8">
        <f>'WA Sch. 1-2'!G62</f>
        <v>108.5</v>
      </c>
      <c r="H61" s="8">
        <f t="shared" si="41"/>
        <v>13.450000000000003</v>
      </c>
      <c r="I61" s="8">
        <f t="shared" si="41"/>
        <v>3234.0525000000016</v>
      </c>
      <c r="J61" s="8">
        <f t="shared" si="41"/>
        <v>-40.5</v>
      </c>
      <c r="K61" s="9">
        <v>1422</v>
      </c>
      <c r="L61" s="9">
        <v>1101060.8640000001</v>
      </c>
      <c r="M61" s="9">
        <v>-70278</v>
      </c>
      <c r="N61" s="9">
        <f t="shared" si="4"/>
        <v>1030782.8640000001</v>
      </c>
      <c r="O61" s="9">
        <f t="shared" si="5"/>
        <v>724.88246413502111</v>
      </c>
      <c r="P61" s="8">
        <f t="shared" si="6"/>
        <v>12.366037845486021</v>
      </c>
      <c r="Q61" s="8">
        <f t="shared" si="7"/>
        <v>737.24850198050717</v>
      </c>
      <c r="R61" s="9">
        <f t="shared" si="1"/>
        <v>1048367.3698162813</v>
      </c>
      <c r="S61" s="40"/>
      <c r="T61" s="40"/>
      <c r="U61" s="2">
        <v>42887</v>
      </c>
      <c r="V61" s="8">
        <f t="shared" ref="V61:W61" si="68">E73</f>
        <v>70.5</v>
      </c>
      <c r="W61" s="8">
        <f t="shared" si="68"/>
        <v>4970.25</v>
      </c>
      <c r="X61" s="7">
        <v>0</v>
      </c>
      <c r="Y61" s="7">
        <v>0</v>
      </c>
      <c r="Z61" s="7">
        <v>0</v>
      </c>
      <c r="AA61" s="7">
        <v>0</v>
      </c>
      <c r="AB61" s="8">
        <f t="shared" si="9"/>
        <v>946.6973149552033</v>
      </c>
      <c r="AD61" s="17">
        <v>17</v>
      </c>
      <c r="AE61" s="17">
        <v>928.13012961945924</v>
      </c>
      <c r="AF61" s="17">
        <v>-153.62684734374807</v>
      </c>
      <c r="AG61" s="17">
        <v>-1.4728285765275122</v>
      </c>
      <c r="AO61" s="1">
        <v>17</v>
      </c>
      <c r="AP61" s="7">
        <f t="shared" si="47"/>
        <v>9</v>
      </c>
      <c r="AQ61" s="52">
        <f t="shared" si="50"/>
        <v>7.172557172557173E-2</v>
      </c>
      <c r="AR61" s="52">
        <f t="shared" si="51"/>
        <v>-1.4630593361844002</v>
      </c>
      <c r="AS61" s="43"/>
      <c r="AT61" s="1">
        <v>17</v>
      </c>
      <c r="AU61" s="46">
        <f t="shared" si="48"/>
        <v>-153.62684734374807</v>
      </c>
      <c r="AV61" s="46">
        <f t="shared" si="54"/>
        <v>-53.555950218713406</v>
      </c>
      <c r="AW61" s="46">
        <f t="shared" si="54"/>
        <v>165.48161499875164</v>
      </c>
      <c r="AX61" s="46">
        <f t="shared" si="54"/>
        <v>-72.142860957520497</v>
      </c>
      <c r="AY61" s="46">
        <f t="shared" si="54"/>
        <v>99.268889698881139</v>
      </c>
      <c r="AZ61" s="46">
        <f t="shared" si="54"/>
        <v>-3.8701851838341099</v>
      </c>
      <c r="BA61" s="46">
        <f t="shared" si="54"/>
        <v>-39.224360348946902</v>
      </c>
      <c r="BB61" s="46">
        <f t="shared" si="54"/>
        <v>-160.52945267509267</v>
      </c>
      <c r="BC61" s="46">
        <f t="shared" si="54"/>
        <v>57.359180578491305</v>
      </c>
      <c r="BD61" s="46">
        <f t="shared" si="54"/>
        <v>75.035045440698696</v>
      </c>
      <c r="BE61" s="46">
        <f t="shared" si="54"/>
        <v>-104.37943800176026</v>
      </c>
      <c r="BF61" s="46">
        <f t="shared" si="54"/>
        <v>-71.411547241658241</v>
      </c>
      <c r="BG61" s="46">
        <f t="shared" si="54"/>
        <v>-198.37331284669165</v>
      </c>
      <c r="BH61" s="1">
        <v>17</v>
      </c>
      <c r="BI61" s="60">
        <f t="shared" si="52"/>
        <v>23601.208224779301</v>
      </c>
      <c r="BJ61" s="60">
        <f t="shared" si="52"/>
        <v>8227.6317885996723</v>
      </c>
      <c r="BK61" s="60">
        <f t="shared" si="52"/>
        <v>-25422.418805610108</v>
      </c>
      <c r="BL61" s="60">
        <f t="shared" si="52"/>
        <v>11083.080287262261</v>
      </c>
      <c r="BM61" s="60">
        <f t="shared" si="52"/>
        <v>-15250.366563753376</v>
      </c>
      <c r="BN61" s="60">
        <f t="shared" si="52"/>
        <v>594.56434842893054</v>
      </c>
      <c r="BO61" s="60">
        <f t="shared" si="52"/>
        <v>6025.9148194838463</v>
      </c>
      <c r="BP61" s="60">
        <f t="shared" si="52"/>
        <v>24661.633720291917</v>
      </c>
      <c r="BQ61" s="60">
        <f t="shared" si="52"/>
        <v>-8811.9100784943548</v>
      </c>
      <c r="BR61" s="60">
        <f t="shared" si="52"/>
        <v>-11527.397471349414</v>
      </c>
      <c r="BS61" s="60">
        <f t="shared" si="52"/>
        <v>16035.48398772266</v>
      </c>
      <c r="BT61" s="60">
        <f t="shared" si="52"/>
        <v>10970.730866675101</v>
      </c>
      <c r="BU61" s="60">
        <f t="shared" si="52"/>
        <v>30475.466649772305</v>
      </c>
    </row>
    <row r="62" spans="1:73">
      <c r="A62" s="2">
        <v>42552</v>
      </c>
      <c r="B62" s="8">
        <f>'WA Sch. 1-2'!B63</f>
        <v>14.1</v>
      </c>
      <c r="C62" s="8">
        <f>'WA Sch. 1-2'!C63</f>
        <v>198.81</v>
      </c>
      <c r="D62" s="8">
        <f>'WA Sch. 1-2'!D63</f>
        <v>240.05</v>
      </c>
      <c r="E62" s="8">
        <f>'WA Sch. 1-2'!E63</f>
        <v>23.5</v>
      </c>
      <c r="F62" s="8">
        <f t="shared" si="2"/>
        <v>552.25</v>
      </c>
      <c r="G62" s="8">
        <f>'WA Sch. 1-2'!G63</f>
        <v>146.5</v>
      </c>
      <c r="H62" s="8">
        <f t="shared" si="41"/>
        <v>-9.4</v>
      </c>
      <c r="I62" s="8">
        <f t="shared" si="41"/>
        <v>-353.44</v>
      </c>
      <c r="J62" s="8">
        <f t="shared" si="41"/>
        <v>93.550000000000011</v>
      </c>
      <c r="K62" s="9">
        <v>1424</v>
      </c>
      <c r="L62" s="9">
        <v>1074320.0270000002</v>
      </c>
      <c r="M62" s="9">
        <v>-1248</v>
      </c>
      <c r="N62" s="9">
        <f t="shared" si="4"/>
        <v>1073072.0270000002</v>
      </c>
      <c r="O62" s="9">
        <f t="shared" si="5"/>
        <v>753.56181671348327</v>
      </c>
      <c r="P62" s="8">
        <f t="shared" si="6"/>
        <v>-7.7789138368957129</v>
      </c>
      <c r="Q62" s="8">
        <f t="shared" si="7"/>
        <v>745.78290287658751</v>
      </c>
      <c r="R62" s="9">
        <f t="shared" si="1"/>
        <v>1061994.8536962606</v>
      </c>
      <c r="S62" s="40"/>
      <c r="T62" s="40"/>
      <c r="U62" s="2">
        <v>42917</v>
      </c>
      <c r="V62" s="8">
        <f t="shared" ref="V62:W62" si="69">E74</f>
        <v>0</v>
      </c>
      <c r="W62" s="8">
        <f t="shared" si="69"/>
        <v>0</v>
      </c>
      <c r="X62" s="7">
        <v>0</v>
      </c>
      <c r="Y62" s="7">
        <v>0</v>
      </c>
      <c r="Z62" s="7">
        <v>0</v>
      </c>
      <c r="AA62" s="7">
        <v>0</v>
      </c>
      <c r="AB62" s="8">
        <f t="shared" si="9"/>
        <v>696.18313977746868</v>
      </c>
      <c r="AD62" s="17">
        <v>18</v>
      </c>
      <c r="AE62" s="17">
        <v>812.68405681764386</v>
      </c>
      <c r="AF62" s="17">
        <v>17.528507097622764</v>
      </c>
      <c r="AG62" s="17">
        <v>0.16804670930646906</v>
      </c>
      <c r="AO62" s="1">
        <v>18</v>
      </c>
      <c r="AP62" s="7">
        <f t="shared" si="47"/>
        <v>70</v>
      </c>
      <c r="AQ62" s="52">
        <f t="shared" si="50"/>
        <v>0.57900207900207901</v>
      </c>
      <c r="AR62" s="52">
        <f t="shared" si="51"/>
        <v>0.19934121391943735</v>
      </c>
      <c r="AS62" s="43"/>
      <c r="AT62" s="1">
        <v>18</v>
      </c>
      <c r="AU62" s="46">
        <f t="shared" si="48"/>
        <v>17.528507097622764</v>
      </c>
      <c r="AV62" s="46">
        <f t="shared" si="54"/>
        <v>-153.62684734374807</v>
      </c>
      <c r="AW62" s="46">
        <f t="shared" si="54"/>
        <v>-53.555950218713406</v>
      </c>
      <c r="AX62" s="46">
        <f t="shared" si="54"/>
        <v>165.48161499875164</v>
      </c>
      <c r="AY62" s="46">
        <f t="shared" si="54"/>
        <v>-72.142860957520497</v>
      </c>
      <c r="AZ62" s="46">
        <f t="shared" si="54"/>
        <v>99.268889698881139</v>
      </c>
      <c r="BA62" s="46">
        <f t="shared" si="54"/>
        <v>-3.8701851838341099</v>
      </c>
      <c r="BB62" s="46">
        <f t="shared" si="54"/>
        <v>-39.224360348946902</v>
      </c>
      <c r="BC62" s="46">
        <f t="shared" si="54"/>
        <v>-160.52945267509267</v>
      </c>
      <c r="BD62" s="46">
        <f t="shared" si="54"/>
        <v>57.359180578491305</v>
      </c>
      <c r="BE62" s="46">
        <f t="shared" si="54"/>
        <v>75.035045440698696</v>
      </c>
      <c r="BF62" s="46">
        <f t="shared" si="54"/>
        <v>-104.37943800176026</v>
      </c>
      <c r="BG62" s="46">
        <f t="shared" si="54"/>
        <v>-71.411547241658241</v>
      </c>
      <c r="BH62" s="1">
        <v>18</v>
      </c>
      <c r="BI62" s="60">
        <f t="shared" si="52"/>
        <v>307.24856107140891</v>
      </c>
      <c r="BJ62" s="60">
        <f t="shared" si="52"/>
        <v>-2692.8492840502863</v>
      </c>
      <c r="BK62" s="60">
        <f t="shared" si="52"/>
        <v>-938.75585352864653</v>
      </c>
      <c r="BL62" s="60">
        <f t="shared" si="52"/>
        <v>2900.6456630316816</v>
      </c>
      <c r="BM62" s="60">
        <f t="shared" si="52"/>
        <v>-1264.5566503367058</v>
      </c>
      <c r="BN62" s="60">
        <f t="shared" si="52"/>
        <v>1740.0354376599603</v>
      </c>
      <c r="BO62" s="60">
        <f t="shared" si="52"/>
        <v>-67.838568463951702</v>
      </c>
      <c r="BP62" s="60">
        <f t="shared" si="52"/>
        <v>-687.54447877622704</v>
      </c>
      <c r="BQ62" s="60">
        <f t="shared" si="52"/>
        <v>-2813.8416505928485</v>
      </c>
      <c r="BR62" s="60">
        <f t="shared" si="52"/>
        <v>1005.4208038839048</v>
      </c>
      <c r="BS62" s="60">
        <f t="shared" si="52"/>
        <v>1315.2523265777265</v>
      </c>
      <c r="BT62" s="60">
        <f t="shared" si="52"/>
        <v>-1829.6157198597232</v>
      </c>
      <c r="BU62" s="60">
        <f t="shared" si="52"/>
        <v>-1251.7378126776255</v>
      </c>
    </row>
    <row r="63" spans="1:73">
      <c r="A63" s="2">
        <v>42583</v>
      </c>
      <c r="B63" s="8">
        <f>'WA Sch. 1-2'!B64</f>
        <v>19.350000000000001</v>
      </c>
      <c r="C63" s="8">
        <f>'WA Sch. 1-2'!C64</f>
        <v>374.42250000000007</v>
      </c>
      <c r="D63" s="8">
        <f>'WA Sch. 1-2'!D64</f>
        <v>204.95</v>
      </c>
      <c r="E63" s="8">
        <f>'WA Sch. 1-2'!E64</f>
        <v>11.5</v>
      </c>
      <c r="F63" s="8">
        <f t="shared" si="2"/>
        <v>132.25</v>
      </c>
      <c r="G63" s="8">
        <f>'WA Sch. 1-2'!G64</f>
        <v>203</v>
      </c>
      <c r="H63" s="8">
        <f t="shared" si="41"/>
        <v>7.8500000000000014</v>
      </c>
      <c r="I63" s="8">
        <f t="shared" si="41"/>
        <v>242.17250000000007</v>
      </c>
      <c r="J63" s="8">
        <f t="shared" si="41"/>
        <v>1.9499999999999886</v>
      </c>
      <c r="K63" s="9">
        <v>1414</v>
      </c>
      <c r="L63" s="9">
        <v>1096956.52</v>
      </c>
      <c r="M63" s="9">
        <v>216489</v>
      </c>
      <c r="N63" s="9">
        <f t="shared" si="4"/>
        <v>1313445.52</v>
      </c>
      <c r="O63" s="9">
        <f t="shared" si="5"/>
        <v>928.88650636492218</v>
      </c>
      <c r="P63" s="8">
        <f t="shared" si="6"/>
        <v>6.4722243280192657</v>
      </c>
      <c r="Q63" s="8">
        <f t="shared" si="7"/>
        <v>935.35873069294144</v>
      </c>
      <c r="R63" s="9">
        <f t="shared" si="1"/>
        <v>1322597.2451998191</v>
      </c>
      <c r="S63" s="40"/>
      <c r="T63" s="40"/>
      <c r="U63" s="2">
        <v>42948</v>
      </c>
      <c r="V63" s="8">
        <f t="shared" ref="V63:W63" si="70">E75</f>
        <v>3.5</v>
      </c>
      <c r="W63" s="8">
        <f t="shared" si="70"/>
        <v>12.25</v>
      </c>
      <c r="X63" s="7">
        <v>0</v>
      </c>
      <c r="Y63" s="7">
        <v>0</v>
      </c>
      <c r="Z63" s="7">
        <v>1</v>
      </c>
      <c r="AA63" s="7">
        <v>0</v>
      </c>
      <c r="AB63" s="8">
        <f t="shared" si="9"/>
        <v>997.98872294968976</v>
      </c>
      <c r="AD63" s="17">
        <v>19</v>
      </c>
      <c r="AE63" s="17">
        <v>722.32982460793539</v>
      </c>
      <c r="AF63" s="17">
        <v>-61.307344549922391</v>
      </c>
      <c r="AG63" s="17">
        <v>-0.58775670115851364</v>
      </c>
      <c r="AO63" s="1">
        <v>19</v>
      </c>
      <c r="AP63" s="7">
        <f t="shared" si="47"/>
        <v>33</v>
      </c>
      <c r="AQ63" s="52">
        <f t="shared" si="50"/>
        <v>0.2713097713097713</v>
      </c>
      <c r="AR63" s="52">
        <f t="shared" si="51"/>
        <v>-0.60885652565055048</v>
      </c>
      <c r="AS63" s="43"/>
      <c r="AT63" s="1">
        <v>19</v>
      </c>
      <c r="AU63" s="46">
        <f t="shared" si="48"/>
        <v>-61.307344549922391</v>
      </c>
      <c r="AV63" s="46">
        <f t="shared" si="54"/>
        <v>17.528507097622764</v>
      </c>
      <c r="AW63" s="46">
        <f t="shared" si="54"/>
        <v>-153.62684734374807</v>
      </c>
      <c r="AX63" s="46">
        <f t="shared" si="54"/>
        <v>-53.555950218713406</v>
      </c>
      <c r="AY63" s="46">
        <f t="shared" si="54"/>
        <v>165.48161499875164</v>
      </c>
      <c r="AZ63" s="46">
        <f t="shared" si="54"/>
        <v>-72.142860957520497</v>
      </c>
      <c r="BA63" s="46">
        <f t="shared" si="54"/>
        <v>99.268889698881139</v>
      </c>
      <c r="BB63" s="46">
        <f t="shared" si="54"/>
        <v>-3.8701851838341099</v>
      </c>
      <c r="BC63" s="46">
        <f t="shared" si="54"/>
        <v>-39.224360348946902</v>
      </c>
      <c r="BD63" s="46">
        <f t="shared" si="54"/>
        <v>-160.52945267509267</v>
      </c>
      <c r="BE63" s="46">
        <f t="shared" si="54"/>
        <v>57.359180578491305</v>
      </c>
      <c r="BF63" s="46">
        <f t="shared" si="54"/>
        <v>75.035045440698696</v>
      </c>
      <c r="BG63" s="46">
        <f t="shared" si="54"/>
        <v>-104.37943800176026</v>
      </c>
      <c r="BH63" s="1">
        <v>19</v>
      </c>
      <c r="BI63" s="60">
        <f t="shared" si="52"/>
        <v>3758.5904957629082</v>
      </c>
      <c r="BJ63" s="60">
        <f t="shared" si="52"/>
        <v>-1074.6262240797155</v>
      </c>
      <c r="BK63" s="60">
        <f t="shared" si="52"/>
        <v>9418.45406222151</v>
      </c>
      <c r="BL63" s="60">
        <f t="shared" si="52"/>
        <v>3283.3730927571632</v>
      </c>
      <c r="BM63" s="60">
        <f t="shared" si="52"/>
        <v>-10145.23838740608</v>
      </c>
      <c r="BN63" s="60">
        <f t="shared" si="52"/>
        <v>4422.8872335398628</v>
      </c>
      <c r="BO63" s="60">
        <f t="shared" si="52"/>
        <v>-6085.9120238575506</v>
      </c>
      <c r="BP63" s="60">
        <f t="shared" si="52"/>
        <v>237.27077653732752</v>
      </c>
      <c r="BQ63" s="60">
        <f t="shared" si="52"/>
        <v>2404.7413746632096</v>
      </c>
      <c r="BR63" s="60">
        <f t="shared" si="52"/>
        <v>9841.6344655623852</v>
      </c>
      <c r="BS63" s="60">
        <f t="shared" si="52"/>
        <v>-3516.5390468267829</v>
      </c>
      <c r="BT63" s="60">
        <f t="shared" si="52"/>
        <v>-4600.1993841519998</v>
      </c>
      <c r="BU63" s="60">
        <f t="shared" si="52"/>
        <v>6399.2261695011921</v>
      </c>
    </row>
    <row r="64" spans="1:73">
      <c r="A64" s="2">
        <v>42614</v>
      </c>
      <c r="B64" s="8">
        <f>'WA Sch. 1-2'!B65</f>
        <v>152.32499999999999</v>
      </c>
      <c r="C64" s="8">
        <f>'WA Sch. 1-2'!C65</f>
        <v>23202.905624999996</v>
      </c>
      <c r="D64" s="8">
        <f>'WA Sch. 1-2'!D65</f>
        <v>43.875</v>
      </c>
      <c r="E64" s="8">
        <f>'WA Sch. 1-2'!E65</f>
        <v>164</v>
      </c>
      <c r="F64" s="8">
        <f t="shared" si="2"/>
        <v>26896</v>
      </c>
      <c r="G64" s="8">
        <f>'WA Sch. 1-2'!G65</f>
        <v>5.5</v>
      </c>
      <c r="H64" s="8">
        <f t="shared" si="41"/>
        <v>-11.675000000000011</v>
      </c>
      <c r="I64" s="8">
        <f t="shared" si="41"/>
        <v>-3693.0943750000042</v>
      </c>
      <c r="J64" s="8">
        <f t="shared" si="41"/>
        <v>38.375</v>
      </c>
      <c r="K64" s="9">
        <v>1415</v>
      </c>
      <c r="L64" s="9">
        <v>1034645.9840000001</v>
      </c>
      <c r="M64" s="9">
        <v>-14471</v>
      </c>
      <c r="N64" s="9">
        <f t="shared" si="4"/>
        <v>1020174.9840000001</v>
      </c>
      <c r="O64" s="9">
        <f t="shared" si="5"/>
        <v>720.97172014134276</v>
      </c>
      <c r="P64" s="8">
        <f t="shared" si="6"/>
        <v>-11.13525625922413</v>
      </c>
      <c r="Q64" s="8">
        <f t="shared" si="7"/>
        <v>709.83646388211866</v>
      </c>
      <c r="R64" s="9">
        <f t="shared" si="1"/>
        <v>1004418.5963931979</v>
      </c>
      <c r="S64" s="40"/>
      <c r="T64" s="40"/>
      <c r="U64" s="2">
        <v>42979</v>
      </c>
      <c r="V64" s="8">
        <f t="shared" ref="V64:W64" si="71">E76</f>
        <v>171.5</v>
      </c>
      <c r="W64" s="8">
        <f t="shared" si="71"/>
        <v>29412.25</v>
      </c>
      <c r="X64" s="7">
        <v>0</v>
      </c>
      <c r="Y64" s="7">
        <v>0</v>
      </c>
      <c r="Z64" s="7">
        <v>0</v>
      </c>
      <c r="AA64" s="7">
        <v>0</v>
      </c>
      <c r="AB64" s="8">
        <f t="shared" si="9"/>
        <v>737.05226457004153</v>
      </c>
      <c r="AD64" s="17">
        <v>20</v>
      </c>
      <c r="AE64" s="17">
        <v>721.10487969830035</v>
      </c>
      <c r="AF64" s="17">
        <v>55.665185377621583</v>
      </c>
      <c r="AG64" s="17">
        <v>0.53366502769152169</v>
      </c>
      <c r="AO64" s="1">
        <v>20</v>
      </c>
      <c r="AP64" s="7">
        <f t="shared" si="47"/>
        <v>88</v>
      </c>
      <c r="AQ64" s="52">
        <f t="shared" si="50"/>
        <v>0.7286902286902287</v>
      </c>
      <c r="AR64" s="52">
        <f t="shared" si="51"/>
        <v>0.60885652565055048</v>
      </c>
      <c r="AS64" s="43"/>
      <c r="AT64" s="1">
        <v>20</v>
      </c>
      <c r="AU64" s="46">
        <f t="shared" si="48"/>
        <v>55.665185377621583</v>
      </c>
      <c r="AV64" s="46">
        <f t="shared" si="54"/>
        <v>-61.307344549922391</v>
      </c>
      <c r="AW64" s="46">
        <f t="shared" si="54"/>
        <v>17.528507097622764</v>
      </c>
      <c r="AX64" s="46">
        <f t="shared" si="54"/>
        <v>-153.62684734374807</v>
      </c>
      <c r="AY64" s="46">
        <f t="shared" si="54"/>
        <v>-53.555950218713406</v>
      </c>
      <c r="AZ64" s="46">
        <f t="shared" si="54"/>
        <v>165.48161499875164</v>
      </c>
      <c r="BA64" s="46">
        <f t="shared" si="54"/>
        <v>-72.142860957520497</v>
      </c>
      <c r="BB64" s="46">
        <f t="shared" si="54"/>
        <v>99.268889698881139</v>
      </c>
      <c r="BC64" s="46">
        <f t="shared" si="54"/>
        <v>-3.8701851838341099</v>
      </c>
      <c r="BD64" s="46">
        <f t="shared" si="54"/>
        <v>-39.224360348946902</v>
      </c>
      <c r="BE64" s="46">
        <f t="shared" si="54"/>
        <v>-160.52945267509267</v>
      </c>
      <c r="BF64" s="46">
        <f t="shared" si="54"/>
        <v>57.359180578491305</v>
      </c>
      <c r="BG64" s="46">
        <f t="shared" si="54"/>
        <v>75.035045440698696</v>
      </c>
      <c r="BH64" s="1">
        <v>20</v>
      </c>
      <c r="BI64" s="60">
        <f t="shared" si="52"/>
        <v>3098.6128631249671</v>
      </c>
      <c r="BJ64" s="60">
        <f t="shared" si="52"/>
        <v>-3412.6846993811478</v>
      </c>
      <c r="BK64" s="60">
        <f t="shared" si="52"/>
        <v>975.7275969821211</v>
      </c>
      <c r="BL64" s="60">
        <f t="shared" si="52"/>
        <v>-8551.6669363692999</v>
      </c>
      <c r="BM64" s="60">
        <f t="shared" si="52"/>
        <v>-2981.2018969993551</v>
      </c>
      <c r="BN64" s="60">
        <f t="shared" si="52"/>
        <v>9211.5647754936963</v>
      </c>
      <c r="BO64" s="60">
        <f t="shared" si="52"/>
        <v>-4015.8457288723553</v>
      </c>
      <c r="BP64" s="60">
        <f t="shared" si="52"/>
        <v>5525.8211473188767</v>
      </c>
      <c r="BQ64" s="60">
        <f t="shared" si="52"/>
        <v>-215.43457570385416</v>
      </c>
      <c r="BR64" s="60">
        <f t="shared" si="52"/>
        <v>-2183.4312901427602</v>
      </c>
      <c r="BS64" s="60">
        <f t="shared" si="52"/>
        <v>-8935.9017417271571</v>
      </c>
      <c r="BT64" s="60">
        <f t="shared" si="52"/>
        <v>3192.9094200101813</v>
      </c>
      <c r="BU64" s="60">
        <f t="shared" si="52"/>
        <v>4176.8397142747426</v>
      </c>
    </row>
    <row r="65" spans="1:73">
      <c r="A65" s="2">
        <v>42644</v>
      </c>
      <c r="B65" s="8">
        <f>'WA Sch. 1-2'!B66</f>
        <v>510.4</v>
      </c>
      <c r="C65" s="8">
        <f>'WA Sch. 1-2'!C66</f>
        <v>260508.15999999997</v>
      </c>
      <c r="D65" s="8">
        <f>'WA Sch. 1-2'!D66</f>
        <v>0.65</v>
      </c>
      <c r="E65" s="8">
        <f>'WA Sch. 1-2'!E66</f>
        <v>515</v>
      </c>
      <c r="F65" s="8">
        <f t="shared" si="2"/>
        <v>265225</v>
      </c>
      <c r="G65" s="8">
        <f>'WA Sch. 1-2'!G66</f>
        <v>0</v>
      </c>
      <c r="H65" s="8">
        <f t="shared" si="41"/>
        <v>-4.6000000000000227</v>
      </c>
      <c r="I65" s="8">
        <f t="shared" si="41"/>
        <v>-4716.8400000000256</v>
      </c>
      <c r="J65" s="8">
        <f t="shared" si="41"/>
        <v>0.65</v>
      </c>
      <c r="K65" s="9">
        <v>1416</v>
      </c>
      <c r="L65" s="9">
        <v>1218843.797</v>
      </c>
      <c r="M65" s="9">
        <v>504158</v>
      </c>
      <c r="N65" s="9">
        <f t="shared" si="4"/>
        <v>1723001.797</v>
      </c>
      <c r="O65" s="9">
        <f t="shared" si="5"/>
        <v>1216.8091786723164</v>
      </c>
      <c r="P65" s="8">
        <f t="shared" si="6"/>
        <v>-5.8644740749140833</v>
      </c>
      <c r="Q65" s="8">
        <f t="shared" si="7"/>
        <v>1210.9447045974023</v>
      </c>
      <c r="R65" s="9">
        <f t="shared" si="1"/>
        <v>1714697.7017099217</v>
      </c>
      <c r="S65" s="40"/>
      <c r="T65" s="40"/>
      <c r="U65" s="2">
        <v>43009</v>
      </c>
      <c r="V65" s="8">
        <f t="shared" ref="V65:W65" si="72">E77</f>
        <v>570.5</v>
      </c>
      <c r="W65" s="8">
        <f t="shared" si="72"/>
        <v>325470.25</v>
      </c>
      <c r="X65" s="7">
        <v>0</v>
      </c>
      <c r="Y65" s="7">
        <v>0</v>
      </c>
      <c r="Z65" s="7">
        <v>0</v>
      </c>
      <c r="AA65" s="7">
        <v>0</v>
      </c>
      <c r="AB65" s="8">
        <f t="shared" si="9"/>
        <v>1387.3861524534805</v>
      </c>
      <c r="AD65" s="17">
        <v>21</v>
      </c>
      <c r="AE65" s="17">
        <v>801.80576926131607</v>
      </c>
      <c r="AF65" s="17">
        <v>-128.16719783274459</v>
      </c>
      <c r="AG65" s="17">
        <v>-1.2287455923582311</v>
      </c>
      <c r="AO65" s="1">
        <v>21</v>
      </c>
      <c r="AP65" s="7">
        <f t="shared" si="47"/>
        <v>13</v>
      </c>
      <c r="AQ65" s="52">
        <f t="shared" si="50"/>
        <v>0.104989604989605</v>
      </c>
      <c r="AR65" s="52">
        <f t="shared" si="51"/>
        <v>-1.2536226075646817</v>
      </c>
      <c r="AS65" s="43"/>
      <c r="AT65" s="1">
        <v>21</v>
      </c>
      <c r="AU65" s="46">
        <f t="shared" si="48"/>
        <v>-128.16719783274459</v>
      </c>
      <c r="AV65" s="46">
        <f t="shared" si="54"/>
        <v>55.665185377621583</v>
      </c>
      <c r="AW65" s="46">
        <f t="shared" si="54"/>
        <v>-61.307344549922391</v>
      </c>
      <c r="AX65" s="46">
        <f t="shared" si="54"/>
        <v>17.528507097622764</v>
      </c>
      <c r="AY65" s="46">
        <f t="shared" si="54"/>
        <v>-153.62684734374807</v>
      </c>
      <c r="AZ65" s="46">
        <f t="shared" si="54"/>
        <v>-53.555950218713406</v>
      </c>
      <c r="BA65" s="46">
        <f t="shared" si="54"/>
        <v>165.48161499875164</v>
      </c>
      <c r="BB65" s="46">
        <f t="shared" si="54"/>
        <v>-72.142860957520497</v>
      </c>
      <c r="BC65" s="46">
        <f t="shared" si="54"/>
        <v>99.268889698881139</v>
      </c>
      <c r="BD65" s="46">
        <f t="shared" si="54"/>
        <v>-3.8701851838341099</v>
      </c>
      <c r="BE65" s="46">
        <f t="shared" si="54"/>
        <v>-39.224360348946902</v>
      </c>
      <c r="BF65" s="46">
        <f t="shared" si="54"/>
        <v>-160.52945267509267</v>
      </c>
      <c r="BG65" s="46">
        <f t="shared" si="54"/>
        <v>57.359180578491305</v>
      </c>
      <c r="BH65" s="1">
        <v>21</v>
      </c>
      <c r="BI65" s="60">
        <f t="shared" si="52"/>
        <v>16426.830600297912</v>
      </c>
      <c r="BJ65" s="60">
        <f t="shared" si="52"/>
        <v>-7134.450826690022</v>
      </c>
      <c r="BK65" s="60">
        <f t="shared" si="52"/>
        <v>7857.590557530154</v>
      </c>
      <c r="BL65" s="60">
        <f t="shared" si="52"/>
        <v>-2246.5796368936763</v>
      </c>
      <c r="BM65" s="60">
        <f t="shared" si="52"/>
        <v>19689.922535927035</v>
      </c>
      <c r="BN65" s="60">
        <f t="shared" si="52"/>
        <v>6864.1160668024768</v>
      </c>
      <c r="BO65" s="60">
        <f t="shared" si="52"/>
        <v>-21209.314887227079</v>
      </c>
      <c r="BP65" s="60">
        <f t="shared" si="52"/>
        <v>9246.3483325627312</v>
      </c>
      <c r="BQ65" s="60">
        <f t="shared" si="52"/>
        <v>-12723.0154246734</v>
      </c>
      <c r="BR65" s="60">
        <f t="shared" si="52"/>
        <v>496.03079010583355</v>
      </c>
      <c r="BS65" s="60">
        <f t="shared" si="52"/>
        <v>5027.2763527063535</v>
      </c>
      <c r="BT65" s="60">
        <f t="shared" si="52"/>
        <v>20574.610118990837</v>
      </c>
      <c r="BU65" s="60">
        <f t="shared" si="52"/>
        <v>-7351.5654447276111</v>
      </c>
    </row>
    <row r="66" spans="1:73">
      <c r="A66" s="2">
        <v>42675</v>
      </c>
      <c r="B66" s="8">
        <f>'WA Sch. 1-2'!B67</f>
        <v>874.97500000000002</v>
      </c>
      <c r="C66" s="8">
        <f>'WA Sch. 1-2'!C67</f>
        <v>765581.25062499999</v>
      </c>
      <c r="D66" s="8">
        <f>'WA Sch. 1-2'!D67</f>
        <v>0</v>
      </c>
      <c r="E66" s="8">
        <f>'WA Sch. 1-2'!E67</f>
        <v>646.5</v>
      </c>
      <c r="F66" s="8">
        <f t="shared" si="2"/>
        <v>417962.25</v>
      </c>
      <c r="G66" s="8">
        <f>'WA Sch. 1-2'!G67</f>
        <v>0</v>
      </c>
      <c r="H66" s="8">
        <f t="shared" si="41"/>
        <v>228.47500000000002</v>
      </c>
      <c r="I66" s="8">
        <f t="shared" si="41"/>
        <v>347619.00062499999</v>
      </c>
      <c r="J66" s="8">
        <f t="shared" si="41"/>
        <v>0</v>
      </c>
      <c r="K66" s="9">
        <v>1419</v>
      </c>
      <c r="L66" s="9">
        <v>1728417.926</v>
      </c>
      <c r="M66" s="9">
        <v>314924</v>
      </c>
      <c r="N66" s="9">
        <f t="shared" si="4"/>
        <v>2043341.926</v>
      </c>
      <c r="O66" s="9">
        <f t="shared" si="5"/>
        <v>1439.9872628611697</v>
      </c>
      <c r="P66" s="8">
        <f t="shared" si="6"/>
        <v>342.60773849566027</v>
      </c>
      <c r="Q66" s="8">
        <f t="shared" si="7"/>
        <v>1782.5950013568299</v>
      </c>
      <c r="R66" s="9">
        <f t="shared" si="1"/>
        <v>2529502.3069253415</v>
      </c>
      <c r="S66" s="40"/>
      <c r="T66" s="40"/>
      <c r="U66" s="2">
        <v>43040</v>
      </c>
      <c r="V66" s="8">
        <f t="shared" ref="V66:W66" si="73">E78</f>
        <v>818.5</v>
      </c>
      <c r="W66" s="8">
        <f t="shared" si="73"/>
        <v>669942.25</v>
      </c>
      <c r="X66" s="7">
        <v>0</v>
      </c>
      <c r="Y66" s="7">
        <v>0</v>
      </c>
      <c r="Z66" s="7">
        <v>0</v>
      </c>
      <c r="AA66" s="7">
        <v>0</v>
      </c>
      <c r="AB66" s="8">
        <f t="shared" si="9"/>
        <v>1665.5179603685679</v>
      </c>
      <c r="AD66" s="17">
        <v>22</v>
      </c>
      <c r="AE66" s="17">
        <v>1070.1166554577126</v>
      </c>
      <c r="AF66" s="17">
        <v>173.64385772831747</v>
      </c>
      <c r="AG66" s="17">
        <v>1.664732696287746</v>
      </c>
      <c r="AO66" s="1">
        <v>22</v>
      </c>
      <c r="AP66" s="7">
        <f t="shared" si="47"/>
        <v>112</v>
      </c>
      <c r="AQ66" s="52">
        <f t="shared" si="50"/>
        <v>0.9282744282744283</v>
      </c>
      <c r="AR66" s="52">
        <f t="shared" si="51"/>
        <v>1.4630593361844004</v>
      </c>
      <c r="AS66" s="43"/>
      <c r="AT66" s="1">
        <v>22</v>
      </c>
      <c r="AU66" s="46">
        <f t="shared" si="48"/>
        <v>173.64385772831747</v>
      </c>
      <c r="AV66" s="46">
        <f t="shared" si="54"/>
        <v>-128.16719783274459</v>
      </c>
      <c r="AW66" s="46">
        <f t="shared" si="54"/>
        <v>55.665185377621583</v>
      </c>
      <c r="AX66" s="46">
        <f t="shared" si="54"/>
        <v>-61.307344549922391</v>
      </c>
      <c r="AY66" s="46">
        <f t="shared" si="54"/>
        <v>17.528507097622764</v>
      </c>
      <c r="AZ66" s="46">
        <f t="shared" si="54"/>
        <v>-153.62684734374807</v>
      </c>
      <c r="BA66" s="46">
        <f t="shared" si="54"/>
        <v>-53.555950218713406</v>
      </c>
      <c r="BB66" s="46">
        <f t="shared" si="54"/>
        <v>165.48161499875164</v>
      </c>
      <c r="BC66" s="46">
        <f t="shared" si="54"/>
        <v>-72.142860957520497</v>
      </c>
      <c r="BD66" s="46">
        <f t="shared" si="54"/>
        <v>99.268889698881139</v>
      </c>
      <c r="BE66" s="46">
        <f t="shared" si="54"/>
        <v>-3.8701851838341099</v>
      </c>
      <c r="BF66" s="46">
        <f t="shared" si="54"/>
        <v>-39.224360348946902</v>
      </c>
      <c r="BG66" s="46">
        <f t="shared" si="54"/>
        <v>-160.52945267509267</v>
      </c>
      <c r="BH66" s="1">
        <v>22</v>
      </c>
      <c r="BI66" s="60">
        <f t="shared" si="52"/>
        <v>30152.189326772128</v>
      </c>
      <c r="BJ66" s="60">
        <f t="shared" si="52"/>
        <v>-22255.446665906224</v>
      </c>
      <c r="BK66" s="60">
        <f t="shared" si="52"/>
        <v>9665.9175301321211</v>
      </c>
      <c r="BL66" s="60">
        <f t="shared" si="52"/>
        <v>-10645.643814727671</v>
      </c>
      <c r="BM66" s="60">
        <f t="shared" si="52"/>
        <v>3043.7175926493951</v>
      </c>
      <c r="BN66" s="60">
        <f t="shared" si="52"/>
        <v>-26676.358423407739</v>
      </c>
      <c r="BO66" s="60">
        <f t="shared" si="52"/>
        <v>-9299.6618002831328</v>
      </c>
      <c r="BP66" s="60">
        <f t="shared" si="52"/>
        <v>28734.866011495407</v>
      </c>
      <c r="BQ66" s="60">
        <f t="shared" si="52"/>
        <v>-12527.164684221485</v>
      </c>
      <c r="BR66" s="60">
        <f t="shared" si="52"/>
        <v>17237.432959720536</v>
      </c>
      <c r="BS66" s="60">
        <f t="shared" si="52"/>
        <v>-672.03388544394534</v>
      </c>
      <c r="BT66" s="60">
        <f t="shared" si="52"/>
        <v>-6811.0692479168029</v>
      </c>
      <c r="BU66" s="60">
        <f t="shared" si="52"/>
        <v>-27874.953441518464</v>
      </c>
    </row>
    <row r="67" spans="1:73">
      <c r="A67" s="2">
        <v>42705</v>
      </c>
      <c r="B67" s="8">
        <f>'WA Sch. 1-2'!B68</f>
        <v>1138.7249999999999</v>
      </c>
      <c r="C67" s="8">
        <f>'WA Sch. 1-2'!C68</f>
        <v>1296694.6256249999</v>
      </c>
      <c r="D67" s="8">
        <f>'WA Sch. 1-2'!D68</f>
        <v>0</v>
      </c>
      <c r="E67" s="8">
        <f>'WA Sch. 1-2'!E68</f>
        <v>1299.5</v>
      </c>
      <c r="F67" s="8">
        <f t="shared" si="2"/>
        <v>1688700.25</v>
      </c>
      <c r="G67" s="8">
        <f>'WA Sch. 1-2'!G68</f>
        <v>0</v>
      </c>
      <c r="H67" s="8">
        <f>B67-E67</f>
        <v>-160.77500000000009</v>
      </c>
      <c r="I67" s="8">
        <f t="shared" si="41"/>
        <v>-392005.62437500013</v>
      </c>
      <c r="J67" s="8">
        <f t="shared" si="41"/>
        <v>0</v>
      </c>
      <c r="K67" s="9">
        <v>1404</v>
      </c>
      <c r="L67" s="9">
        <v>2787312.6939999997</v>
      </c>
      <c r="M67" s="9">
        <v>630896</v>
      </c>
      <c r="N67" s="9">
        <f t="shared" si="4"/>
        <v>3418208.6939999997</v>
      </c>
      <c r="O67" s="9">
        <f t="shared" si="5"/>
        <v>2434.6215769230766</v>
      </c>
      <c r="P67" s="8">
        <f t="shared" si="6"/>
        <v>-307.83700910991746</v>
      </c>
      <c r="Q67" s="8">
        <f t="shared" si="7"/>
        <v>2126.7845678131594</v>
      </c>
      <c r="R67" s="9">
        <f t="shared" si="1"/>
        <v>2986005.5332096759</v>
      </c>
      <c r="S67" s="40"/>
      <c r="T67" s="40"/>
      <c r="U67" s="2">
        <v>43070</v>
      </c>
      <c r="V67" s="8">
        <f t="shared" ref="V67:W67" si="74">E79</f>
        <v>1186.5</v>
      </c>
      <c r="W67" s="8">
        <f t="shared" si="74"/>
        <v>1407782.25</v>
      </c>
      <c r="X67" s="7">
        <v>0</v>
      </c>
      <c r="Y67" s="7">
        <v>0</v>
      </c>
      <c r="Z67" s="7">
        <v>0</v>
      </c>
      <c r="AA67" s="7">
        <v>0</v>
      </c>
      <c r="AB67" s="8">
        <f t="shared" si="9"/>
        <v>2421.5433803415303</v>
      </c>
      <c r="AD67" s="17">
        <v>23</v>
      </c>
      <c r="AE67" s="17">
        <v>1836.1795737617042</v>
      </c>
      <c r="AF67" s="17">
        <v>-41.36145678595517</v>
      </c>
      <c r="AG67" s="17">
        <v>-0.39653443766150204</v>
      </c>
      <c r="AO67" s="1">
        <v>23</v>
      </c>
      <c r="AP67" s="7">
        <f t="shared" si="47"/>
        <v>44</v>
      </c>
      <c r="AQ67" s="52">
        <f t="shared" si="50"/>
        <v>0.36278586278586278</v>
      </c>
      <c r="AR67" s="52">
        <f t="shared" si="51"/>
        <v>-0.35102215742413223</v>
      </c>
      <c r="AS67" s="43"/>
      <c r="AT67" s="1">
        <v>23</v>
      </c>
      <c r="AU67" s="46">
        <f t="shared" si="48"/>
        <v>-41.36145678595517</v>
      </c>
      <c r="AV67" s="46">
        <f t="shared" si="54"/>
        <v>173.64385772831747</v>
      </c>
      <c r="AW67" s="46">
        <f t="shared" si="54"/>
        <v>-128.16719783274459</v>
      </c>
      <c r="AX67" s="46">
        <f t="shared" si="54"/>
        <v>55.665185377621583</v>
      </c>
      <c r="AY67" s="46">
        <f t="shared" si="54"/>
        <v>-61.307344549922391</v>
      </c>
      <c r="AZ67" s="46">
        <f t="shared" si="54"/>
        <v>17.528507097622764</v>
      </c>
      <c r="BA67" s="46">
        <f t="shared" si="54"/>
        <v>-153.62684734374807</v>
      </c>
      <c r="BB67" s="46">
        <f t="shared" si="54"/>
        <v>-53.555950218713406</v>
      </c>
      <c r="BC67" s="46">
        <f t="shared" si="54"/>
        <v>165.48161499875164</v>
      </c>
      <c r="BD67" s="46">
        <f t="shared" si="54"/>
        <v>-72.142860957520497</v>
      </c>
      <c r="BE67" s="46">
        <f t="shared" si="54"/>
        <v>99.268889698881139</v>
      </c>
      <c r="BF67" s="46">
        <f t="shared" si="54"/>
        <v>-3.8701851838341099</v>
      </c>
      <c r="BG67" s="46">
        <f t="shared" si="54"/>
        <v>-39.224360348946902</v>
      </c>
      <c r="BH67" s="1">
        <v>23</v>
      </c>
      <c r="BI67" s="60">
        <f t="shared" si="52"/>
        <v>1710.7701074564434</v>
      </c>
      <c r="BJ67" s="60">
        <f t="shared" si="52"/>
        <v>-7182.162917576361</v>
      </c>
      <c r="BK67" s="60">
        <f t="shared" si="52"/>
        <v>5301.1820145360462</v>
      </c>
      <c r="BL67" s="60">
        <f t="shared" si="52"/>
        <v>-2302.39315947868</v>
      </c>
      <c r="BM67" s="60">
        <f t="shared" si="52"/>
        <v>2535.7610822632873</v>
      </c>
      <c r="BN67" s="60">
        <f t="shared" si="52"/>
        <v>-725.00458884063062</v>
      </c>
      <c r="BO67" s="60">
        <f t="shared" si="52"/>
        <v>6354.2302075709831</v>
      </c>
      <c r="BP67" s="60">
        <f t="shared" si="52"/>
        <v>2215.1521206020884</v>
      </c>
      <c r="BQ67" s="60">
        <f t="shared" si="52"/>
        <v>-6844.5606676409461</v>
      </c>
      <c r="BR67" s="60">
        <f t="shared" si="52"/>
        <v>2983.9338259096648</v>
      </c>
      <c r="BS67" s="60">
        <f t="shared" si="52"/>
        <v>-4105.9058914700272</v>
      </c>
      <c r="BT67" s="60">
        <f t="shared" si="52"/>
        <v>160.07649723480199</v>
      </c>
      <c r="BU67" s="60">
        <f t="shared" si="52"/>
        <v>1622.3766855297069</v>
      </c>
    </row>
    <row r="68" spans="1:73">
      <c r="A68" s="2">
        <v>42736</v>
      </c>
      <c r="B68" s="8">
        <f>'WA Sch. 1-2'!B69</f>
        <v>1095.1500000000001</v>
      </c>
      <c r="C68" s="8">
        <f>'WA Sch. 1-2'!C69</f>
        <v>1199353.5225000002</v>
      </c>
      <c r="D68" s="8">
        <f>'WA Sch. 1-2'!D69</f>
        <v>0</v>
      </c>
      <c r="E68" s="8">
        <f>'WA Sch. 1-2'!E69</f>
        <v>1388.5</v>
      </c>
      <c r="F68" s="8">
        <f t="shared" si="2"/>
        <v>1927932.25</v>
      </c>
      <c r="G68" s="8">
        <f>'WA Sch. 1-2'!G69</f>
        <v>0</v>
      </c>
      <c r="H68" s="8">
        <f t="shared" si="41"/>
        <v>-293.34999999999991</v>
      </c>
      <c r="I68" s="8">
        <f t="shared" si="41"/>
        <v>-728578.7274999998</v>
      </c>
      <c r="J68" s="8">
        <f t="shared" si="41"/>
        <v>0</v>
      </c>
      <c r="K68" s="9">
        <v>1439</v>
      </c>
      <c r="L68" s="9">
        <v>4134452.5409999997</v>
      </c>
      <c r="M68" s="9">
        <v>-205845</v>
      </c>
      <c r="N68" s="9">
        <f t="shared" si="4"/>
        <v>3928607.5409999997</v>
      </c>
      <c r="O68" s="9">
        <f t="shared" si="5"/>
        <v>2730.0955809589991</v>
      </c>
      <c r="P68" s="8">
        <f t="shared" si="6"/>
        <v>-567.71392192606925</v>
      </c>
      <c r="Q68" s="8">
        <f t="shared" si="7"/>
        <v>2162.3816590329297</v>
      </c>
      <c r="R68" s="9">
        <f t="shared" si="1"/>
        <v>3111667.2073483858</v>
      </c>
      <c r="S68" s="40"/>
      <c r="T68" s="40"/>
      <c r="U68" s="2">
        <v>43101</v>
      </c>
      <c r="V68" s="8">
        <f t="shared" ref="V68:W68" si="75">E80</f>
        <v>970.5</v>
      </c>
      <c r="W68" s="8">
        <f t="shared" si="75"/>
        <v>941870.25</v>
      </c>
      <c r="X68" s="7">
        <v>1</v>
      </c>
      <c r="Y68" s="7">
        <v>0</v>
      </c>
      <c r="Z68" s="7">
        <v>0</v>
      </c>
      <c r="AA68" s="7">
        <v>0</v>
      </c>
      <c r="AB68" s="8">
        <f t="shared" si="9"/>
        <v>1902.4972885241375</v>
      </c>
      <c r="AD68" s="17">
        <v>24</v>
      </c>
      <c r="AE68" s="17">
        <v>1981.3250378103496</v>
      </c>
      <c r="AF68" s="17">
        <v>-124.29376559997286</v>
      </c>
      <c r="AG68" s="17">
        <v>-1.1916107960624771</v>
      </c>
      <c r="AO68" s="1">
        <v>24</v>
      </c>
      <c r="AP68" s="7">
        <f t="shared" si="47"/>
        <v>15</v>
      </c>
      <c r="AQ68" s="52">
        <f t="shared" si="50"/>
        <v>0.12162162162162163</v>
      </c>
      <c r="AR68" s="52">
        <f t="shared" si="51"/>
        <v>-1.1669186011353176</v>
      </c>
      <c r="AS68" s="43"/>
      <c r="AT68" s="1">
        <v>24</v>
      </c>
      <c r="AU68" s="46">
        <f t="shared" si="48"/>
        <v>-124.29376559997286</v>
      </c>
      <c r="AV68" s="46">
        <f t="shared" si="54"/>
        <v>-41.36145678595517</v>
      </c>
      <c r="AW68" s="46">
        <f t="shared" si="54"/>
        <v>173.64385772831747</v>
      </c>
      <c r="AX68" s="46">
        <f t="shared" si="54"/>
        <v>-128.16719783274459</v>
      </c>
      <c r="AY68" s="46">
        <f t="shared" si="54"/>
        <v>55.665185377621583</v>
      </c>
      <c r="AZ68" s="46">
        <f t="shared" si="54"/>
        <v>-61.307344549922391</v>
      </c>
      <c r="BA68" s="46">
        <f t="shared" si="54"/>
        <v>17.528507097622764</v>
      </c>
      <c r="BB68" s="46">
        <f t="shared" si="54"/>
        <v>-153.62684734374807</v>
      </c>
      <c r="BC68" s="46">
        <f t="shared" si="54"/>
        <v>-53.555950218713406</v>
      </c>
      <c r="BD68" s="46">
        <f t="shared" si="54"/>
        <v>165.48161499875164</v>
      </c>
      <c r="BE68" s="46">
        <f t="shared" si="54"/>
        <v>-72.142860957520497</v>
      </c>
      <c r="BF68" s="46">
        <f t="shared" si="54"/>
        <v>99.268889698881139</v>
      </c>
      <c r="BG68" s="46">
        <f t="shared" si="54"/>
        <v>-3.8701851838341099</v>
      </c>
      <c r="BH68" s="1">
        <v>24</v>
      </c>
      <c r="BI68" s="60">
        <f t="shared" si="52"/>
        <v>15448.940167021014</v>
      </c>
      <c r="BJ68" s="60">
        <f t="shared" si="52"/>
        <v>5140.9712146269312</v>
      </c>
      <c r="BK68" s="60">
        <f t="shared" si="52"/>
        <v>-21582.84895035853</v>
      </c>
      <c r="BL68" s="60">
        <f t="shared" si="52"/>
        <v>15930.383645028525</v>
      </c>
      <c r="BM68" s="60">
        <f t="shared" si="52"/>
        <v>-6918.8355034051283</v>
      </c>
      <c r="BN68" s="60">
        <f t="shared" si="52"/>
        <v>7620.1207130448411</v>
      </c>
      <c r="BO68" s="60">
        <f t="shared" si="52"/>
        <v>-2178.684152509376</v>
      </c>
      <c r="BP68" s="60">
        <f t="shared" si="52"/>
        <v>19094.859353606658</v>
      </c>
      <c r="BQ68" s="60">
        <f t="shared" si="52"/>
        <v>6656.6707229685926</v>
      </c>
      <c r="BR68" s="60">
        <f t="shared" si="52"/>
        <v>-20568.333065759791</v>
      </c>
      <c r="BS68" s="60">
        <f t="shared" si="52"/>
        <v>8966.9078495654994</v>
      </c>
      <c r="BT68" s="60">
        <f t="shared" si="52"/>
        <v>-12338.50410760229</v>
      </c>
      <c r="BU68" s="60">
        <f t="shared" si="52"/>
        <v>481.03989006797457</v>
      </c>
    </row>
    <row r="69" spans="1:73">
      <c r="A69" s="2">
        <v>42767</v>
      </c>
      <c r="B69" s="8">
        <f>'WA Sch. 1-2'!B70</f>
        <v>932.76424999999995</v>
      </c>
      <c r="C69" s="8">
        <f>'WA Sch. 1-2'!C70</f>
        <v>870049.14607806236</v>
      </c>
      <c r="D69" s="8">
        <f>'WA Sch. 1-2'!D70</f>
        <v>0</v>
      </c>
      <c r="E69" s="8">
        <f>'WA Sch. 1-2'!E70</f>
        <v>1000.5</v>
      </c>
      <c r="F69" s="8">
        <f t="shared" si="2"/>
        <v>1001000.25</v>
      </c>
      <c r="G69" s="8">
        <f>'WA Sch. 1-2'!G70</f>
        <v>0</v>
      </c>
      <c r="H69" s="8">
        <f t="shared" si="41"/>
        <v>-67.735750000000053</v>
      </c>
      <c r="I69" s="8">
        <f t="shared" si="41"/>
        <v>-130951.10392193764</v>
      </c>
      <c r="J69" s="8">
        <f t="shared" si="41"/>
        <v>0</v>
      </c>
      <c r="K69" s="9">
        <v>1433</v>
      </c>
      <c r="L69" s="9">
        <v>3486845.0539600002</v>
      </c>
      <c r="M69" s="9">
        <v>-509320</v>
      </c>
      <c r="N69" s="9">
        <f t="shared" si="4"/>
        <v>2977525.0539600002</v>
      </c>
      <c r="O69" s="9">
        <f t="shared" si="5"/>
        <v>2077.8262763154221</v>
      </c>
      <c r="P69" s="8">
        <f t="shared" si="6"/>
        <v>-114.20430872448479</v>
      </c>
      <c r="Q69" s="8">
        <f t="shared" si="7"/>
        <v>1963.6219675909374</v>
      </c>
      <c r="R69" s="9">
        <f t="shared" si="1"/>
        <v>2813870.2795578134</v>
      </c>
      <c r="S69" s="40"/>
      <c r="T69" s="40"/>
      <c r="U69" s="2">
        <v>43132</v>
      </c>
      <c r="V69" s="8">
        <f t="shared" ref="V69:W69" si="76">E81</f>
        <v>974</v>
      </c>
      <c r="W69" s="8">
        <f t="shared" si="76"/>
        <v>948676</v>
      </c>
      <c r="X69" s="7">
        <v>0</v>
      </c>
      <c r="Y69" s="7">
        <v>1</v>
      </c>
      <c r="Z69" s="7">
        <v>0</v>
      </c>
      <c r="AA69" s="7">
        <v>0</v>
      </c>
      <c r="AB69" s="8">
        <f t="shared" si="9"/>
        <v>2130.5582473419445</v>
      </c>
      <c r="AD69" s="17">
        <v>25</v>
      </c>
      <c r="AE69" s="17">
        <v>2138.0179385642168</v>
      </c>
      <c r="AF69" s="17">
        <v>-102.54722272907588</v>
      </c>
      <c r="AG69" s="17">
        <v>-0.98312555839258398</v>
      </c>
      <c r="AO69" s="1">
        <v>25</v>
      </c>
      <c r="AP69" s="7">
        <f t="shared" si="47"/>
        <v>19</v>
      </c>
      <c r="AQ69" s="52">
        <f t="shared" si="50"/>
        <v>0.15488565488565489</v>
      </c>
      <c r="AR69" s="52">
        <f t="shared" si="51"/>
        <v>-1.0157020117051774</v>
      </c>
      <c r="AS69" s="43"/>
      <c r="AT69" s="1">
        <v>25</v>
      </c>
      <c r="AU69" s="46">
        <f t="shared" si="48"/>
        <v>-102.54722272907588</v>
      </c>
      <c r="AV69" s="46">
        <f t="shared" si="54"/>
        <v>-124.29376559997286</v>
      </c>
      <c r="AW69" s="46">
        <f t="shared" si="54"/>
        <v>-41.36145678595517</v>
      </c>
      <c r="AX69" s="46">
        <f t="shared" si="54"/>
        <v>173.64385772831747</v>
      </c>
      <c r="AY69" s="46">
        <f t="shared" si="54"/>
        <v>-128.16719783274459</v>
      </c>
      <c r="AZ69" s="46">
        <f t="shared" si="54"/>
        <v>55.665185377621583</v>
      </c>
      <c r="BA69" s="46">
        <f t="shared" si="54"/>
        <v>-61.307344549922391</v>
      </c>
      <c r="BB69" s="46">
        <f t="shared" si="54"/>
        <v>17.528507097622764</v>
      </c>
      <c r="BC69" s="46">
        <f t="shared" si="54"/>
        <v>-153.62684734374807</v>
      </c>
      <c r="BD69" s="46">
        <f t="shared" si="54"/>
        <v>-53.555950218713406</v>
      </c>
      <c r="BE69" s="46">
        <f t="shared" si="54"/>
        <v>165.48161499875164</v>
      </c>
      <c r="BF69" s="46">
        <f t="shared" si="54"/>
        <v>-72.142860957520497</v>
      </c>
      <c r="BG69" s="46">
        <f t="shared" si="54"/>
        <v>99.268889698881139</v>
      </c>
      <c r="BH69" s="1">
        <v>25</v>
      </c>
      <c r="BI69" s="60">
        <f t="shared" si="52"/>
        <v>10515.932889446713</v>
      </c>
      <c r="BJ69" s="60">
        <f t="shared" si="52"/>
        <v>12745.980464815982</v>
      </c>
      <c r="BK69" s="60">
        <f t="shared" si="52"/>
        <v>4241.5025214284033</v>
      </c>
      <c r="BL69" s="60">
        <f t="shared" si="52"/>
        <v>-17806.695354001738</v>
      </c>
      <c r="BM69" s="60">
        <f t="shared" si="52"/>
        <v>13143.190182716009</v>
      </c>
      <c r="BN69" s="60">
        <f t="shared" si="52"/>
        <v>-5708.3101631742547</v>
      </c>
      <c r="BO69" s="60">
        <f t="shared" si="52"/>
        <v>6286.8979164891007</v>
      </c>
      <c r="BP69" s="60">
        <f t="shared" si="52"/>
        <v>-1797.4997214481023</v>
      </c>
      <c r="BQ69" s="60">
        <f t="shared" si="52"/>
        <v>15754.006531725092</v>
      </c>
      <c r="BR69" s="60">
        <f t="shared" si="52"/>
        <v>5492.0139555457154</v>
      </c>
      <c r="BS69" s="60">
        <f t="shared" si="52"/>
        <v>-16969.680030844171</v>
      </c>
      <c r="BT69" s="60">
        <f t="shared" si="52"/>
        <v>7398.0500309236195</v>
      </c>
      <c r="BU69" s="60">
        <f t="shared" si="52"/>
        <v>-10179.748942019231</v>
      </c>
    </row>
    <row r="70" spans="1:73">
      <c r="A70" s="2">
        <v>42795</v>
      </c>
      <c r="B70" s="8">
        <f>'WA Sch. 1-2'!B71</f>
        <v>767.35</v>
      </c>
      <c r="C70" s="8">
        <f>'WA Sch. 1-2'!C71</f>
        <v>588826.02250000008</v>
      </c>
      <c r="D70" s="8">
        <f>'WA Sch. 1-2'!D71</f>
        <v>0</v>
      </c>
      <c r="E70" s="8">
        <f>'WA Sch. 1-2'!E71</f>
        <v>750</v>
      </c>
      <c r="F70" s="8">
        <f t="shared" si="2"/>
        <v>562500</v>
      </c>
      <c r="G70" s="8">
        <f>'WA Sch. 1-2'!G71</f>
        <v>0</v>
      </c>
      <c r="H70" s="8">
        <f t="shared" si="41"/>
        <v>17.350000000000023</v>
      </c>
      <c r="I70" s="8">
        <f t="shared" si="41"/>
        <v>26326.022500000079</v>
      </c>
      <c r="J70" s="8">
        <f t="shared" si="41"/>
        <v>0</v>
      </c>
      <c r="K70" s="9">
        <v>1448</v>
      </c>
      <c r="L70" s="9">
        <v>2825827.3329999996</v>
      </c>
      <c r="M70" s="9">
        <v>-268977</v>
      </c>
      <c r="N70" s="9">
        <f t="shared" si="4"/>
        <v>2556850.3329999996</v>
      </c>
      <c r="O70" s="9">
        <f t="shared" si="5"/>
        <v>1765.7806167127069</v>
      </c>
      <c r="P70" s="8">
        <f t="shared" si="6"/>
        <v>25.984633493251138</v>
      </c>
      <c r="Q70" s="8">
        <f t="shared" si="7"/>
        <v>1791.765250205958</v>
      </c>
      <c r="R70" s="9">
        <f t="shared" si="1"/>
        <v>2594476.0822982271</v>
      </c>
      <c r="S70" s="40"/>
      <c r="T70" s="40"/>
      <c r="U70" s="2">
        <v>43160</v>
      </c>
      <c r="V70" s="8">
        <f t="shared" ref="V70:W70" si="77">E82</f>
        <v>767</v>
      </c>
      <c r="W70" s="8">
        <f t="shared" si="77"/>
        <v>588289</v>
      </c>
      <c r="X70" s="7">
        <v>0</v>
      </c>
      <c r="Y70" s="7">
        <v>0</v>
      </c>
      <c r="Z70" s="7">
        <v>0</v>
      </c>
      <c r="AA70" s="7">
        <v>0</v>
      </c>
      <c r="AB70" s="8">
        <f t="shared" si="9"/>
        <v>1804.7524969418134</v>
      </c>
      <c r="AD70" s="17">
        <v>26</v>
      </c>
      <c r="AE70" s="17">
        <v>1683.0273804407882</v>
      </c>
      <c r="AF70" s="17">
        <v>-11.998537844875727</v>
      </c>
      <c r="AG70" s="17">
        <v>-0.11503060643390184</v>
      </c>
      <c r="AO70" s="1">
        <v>26</v>
      </c>
      <c r="AP70" s="7">
        <f t="shared" si="47"/>
        <v>55</v>
      </c>
      <c r="AQ70" s="52">
        <f t="shared" si="50"/>
        <v>0.45426195426195426</v>
      </c>
      <c r="AR70" s="52">
        <f t="shared" si="51"/>
        <v>-0.11490060124967313</v>
      </c>
      <c r="AS70" s="43"/>
      <c r="AT70" s="1">
        <v>26</v>
      </c>
      <c r="AU70" s="46">
        <f t="shared" si="48"/>
        <v>-11.998537844875727</v>
      </c>
      <c r="AV70" s="46">
        <f t="shared" si="54"/>
        <v>-102.54722272907588</v>
      </c>
      <c r="AW70" s="46">
        <f t="shared" si="54"/>
        <v>-124.29376559997286</v>
      </c>
      <c r="AX70" s="46">
        <f t="shared" si="54"/>
        <v>-41.36145678595517</v>
      </c>
      <c r="AY70" s="46">
        <f t="shared" si="54"/>
        <v>173.64385772831747</v>
      </c>
      <c r="AZ70" s="46">
        <f t="shared" si="54"/>
        <v>-128.16719783274459</v>
      </c>
      <c r="BA70" s="46">
        <f t="shared" si="54"/>
        <v>55.665185377621583</v>
      </c>
      <c r="BB70" s="46">
        <f t="shared" si="54"/>
        <v>-61.307344549922391</v>
      </c>
      <c r="BC70" s="46">
        <f t="shared" si="54"/>
        <v>17.528507097622764</v>
      </c>
      <c r="BD70" s="46">
        <f t="shared" si="54"/>
        <v>-153.62684734374807</v>
      </c>
      <c r="BE70" s="46">
        <f t="shared" si="54"/>
        <v>-53.555950218713406</v>
      </c>
      <c r="BF70" s="46">
        <f t="shared" si="54"/>
        <v>165.48161499875164</v>
      </c>
      <c r="BG70" s="46">
        <f t="shared" si="54"/>
        <v>-72.142860957520497</v>
      </c>
      <c r="BH70" s="1">
        <v>26</v>
      </c>
      <c r="BI70" s="60">
        <f t="shared" si="52"/>
        <v>143.96491041491689</v>
      </c>
      <c r="BJ70" s="60">
        <f t="shared" si="52"/>
        <v>1230.4167328017261</v>
      </c>
      <c r="BK70" s="60">
        <f t="shared" si="52"/>
        <v>1491.3434504333975</v>
      </c>
      <c r="BL70" s="60">
        <f t="shared" si="52"/>
        <v>496.27700456547916</v>
      </c>
      <c r="BM70" s="60">
        <f t="shared" si="52"/>
        <v>-2083.4723984834459</v>
      </c>
      <c r="BN70" s="60">
        <f t="shared" si="52"/>
        <v>1537.8189736678712</v>
      </c>
      <c r="BO70" s="60">
        <f t="shared" si="52"/>
        <v>-667.90083339541889</v>
      </c>
      <c r="BP70" s="60">
        <f t="shared" si="52"/>
        <v>735.59849375108513</v>
      </c>
      <c r="BQ70" s="60">
        <f t="shared" si="52"/>
        <v>-210.31645577499992</v>
      </c>
      <c r="BR70" s="60">
        <f t="shared" si="52"/>
        <v>1843.2975418429201</v>
      </c>
      <c r="BS70" s="60">
        <f t="shared" ref="BR70:BU133" si="78">($AU70-$BI$172)*(BE70-$BI$172)</f>
        <v>642.59309551751835</v>
      </c>
      <c r="BT70" s="60">
        <f t="shared" si="78"/>
        <v>-1985.5374201936879</v>
      </c>
      <c r="BU70" s="60">
        <f t="shared" si="78"/>
        <v>865.60884743642362</v>
      </c>
    </row>
    <row r="71" spans="1:73">
      <c r="A71" s="2">
        <v>42826</v>
      </c>
      <c r="B71" s="8">
        <f>'WA Sch. 1-2'!B72</f>
        <v>547.15</v>
      </c>
      <c r="C71" s="8">
        <f>'WA Sch. 1-2'!C72</f>
        <v>299373.1225</v>
      </c>
      <c r="D71" s="8">
        <f>'WA Sch. 1-2'!D72</f>
        <v>0.375</v>
      </c>
      <c r="E71" s="8">
        <f>'WA Sch. 1-2'!E72</f>
        <v>561.5</v>
      </c>
      <c r="F71" s="8">
        <f t="shared" si="2"/>
        <v>315282.25</v>
      </c>
      <c r="G71" s="8">
        <f>'WA Sch. 1-2'!G72</f>
        <v>0</v>
      </c>
      <c r="H71" s="8">
        <f t="shared" si="41"/>
        <v>-14.350000000000023</v>
      </c>
      <c r="I71" s="8">
        <f t="shared" si="41"/>
        <v>-15909.127500000002</v>
      </c>
      <c r="J71" s="8">
        <f t="shared" si="41"/>
        <v>0.375</v>
      </c>
      <c r="K71" s="9">
        <v>1442</v>
      </c>
      <c r="L71" s="9">
        <v>2141763.3820000002</v>
      </c>
      <c r="M71" s="9">
        <v>-227299</v>
      </c>
      <c r="N71" s="9">
        <f t="shared" si="4"/>
        <v>1914464.3820000002</v>
      </c>
      <c r="O71" s="9">
        <f t="shared" si="5"/>
        <v>1327.6452024965326</v>
      </c>
      <c r="P71" s="8">
        <f t="shared" si="6"/>
        <v>-18.835620784334118</v>
      </c>
      <c r="Q71" s="8">
        <f t="shared" si="7"/>
        <v>1308.8095817121985</v>
      </c>
      <c r="R71" s="9">
        <f t="shared" si="1"/>
        <v>1887303.4168289902</v>
      </c>
      <c r="S71" s="40"/>
      <c r="T71" s="40"/>
      <c r="U71" s="2">
        <v>43191</v>
      </c>
      <c r="V71" s="8">
        <f t="shared" ref="V71:W71" si="79">E83</f>
        <v>548.5</v>
      </c>
      <c r="W71" s="8">
        <f t="shared" si="79"/>
        <v>300852.25</v>
      </c>
      <c r="X71" s="7">
        <v>0</v>
      </c>
      <c r="Y71" s="7">
        <v>0</v>
      </c>
      <c r="Z71" s="7">
        <v>0</v>
      </c>
      <c r="AA71" s="7">
        <v>0</v>
      </c>
      <c r="AB71" s="8">
        <f t="shared" si="9"/>
        <v>1363.1241370141224</v>
      </c>
      <c r="AD71" s="17">
        <v>27</v>
      </c>
      <c r="AE71" s="17">
        <v>1371.6691784295456</v>
      </c>
      <c r="AF71" s="17">
        <v>-2.9838394039409195</v>
      </c>
      <c r="AG71" s="17">
        <v>-2.8606223572756596E-2</v>
      </c>
      <c r="AO71" s="1">
        <v>27</v>
      </c>
      <c r="AP71" s="7">
        <f t="shared" si="47"/>
        <v>57</v>
      </c>
      <c r="AQ71" s="52">
        <f t="shared" si="50"/>
        <v>0.47089397089397089</v>
      </c>
      <c r="AR71" s="52">
        <f t="shared" si="51"/>
        <v>-7.3022840689146426E-2</v>
      </c>
      <c r="AS71" s="43"/>
      <c r="AT71" s="1">
        <v>27</v>
      </c>
      <c r="AU71" s="46">
        <f t="shared" si="48"/>
        <v>-2.9838394039409195</v>
      </c>
      <c r="AV71" s="46">
        <f t="shared" si="54"/>
        <v>-11.998537844875727</v>
      </c>
      <c r="AW71" s="46">
        <f t="shared" si="54"/>
        <v>-102.54722272907588</v>
      </c>
      <c r="AX71" s="46">
        <f t="shared" si="54"/>
        <v>-124.29376559997286</v>
      </c>
      <c r="AY71" s="46">
        <f t="shared" si="54"/>
        <v>-41.36145678595517</v>
      </c>
      <c r="AZ71" s="46">
        <f t="shared" si="54"/>
        <v>173.64385772831747</v>
      </c>
      <c r="BA71" s="46">
        <f t="shared" si="54"/>
        <v>-128.16719783274459</v>
      </c>
      <c r="BB71" s="46">
        <f t="shared" si="54"/>
        <v>55.665185377621583</v>
      </c>
      <c r="BC71" s="46">
        <f t="shared" si="54"/>
        <v>-61.307344549922391</v>
      </c>
      <c r="BD71" s="46">
        <f t="shared" si="54"/>
        <v>17.528507097622764</v>
      </c>
      <c r="BE71" s="46">
        <f t="shared" si="54"/>
        <v>-153.62684734374807</v>
      </c>
      <c r="BF71" s="46">
        <f t="shared" si="54"/>
        <v>-53.555950218713406</v>
      </c>
      <c r="BG71" s="46">
        <f t="shared" si="54"/>
        <v>165.48161499875164</v>
      </c>
      <c r="BH71" s="1">
        <v>27</v>
      </c>
      <c r="BI71" s="60">
        <f t="shared" ref="BI71:BQ99" si="80">($AU71-$BI$172)*(AU71-$BI$172)</f>
        <v>8.9032975885109611</v>
      </c>
      <c r="BJ71" s="60">
        <f t="shared" si="80"/>
        <v>35.801710011217708</v>
      </c>
      <c r="BK71" s="60">
        <f t="shared" si="80"/>
        <v>305.98444394373058</v>
      </c>
      <c r="BL71" s="60">
        <f t="shared" si="80"/>
        <v>370.87263546140514</v>
      </c>
      <c r="BM71" s="60">
        <f t="shared" si="80"/>
        <v>123.41594456233598</v>
      </c>
      <c r="BN71" s="60">
        <f t="shared" si="80"/>
        <v>-518.12538494207774</v>
      </c>
      <c r="BO71" s="60">
        <f t="shared" si="80"/>
        <v>382.43033518604466</v>
      </c>
      <c r="BP71" s="60">
        <f t="shared" si="80"/>
        <v>-166.09597355742721</v>
      </c>
      <c r="BQ71" s="60">
        <f t="shared" si="80"/>
        <v>182.93127041904594</v>
      </c>
      <c r="BR71" s="60">
        <f t="shared" si="78"/>
        <v>-52.302250170146003</v>
      </c>
      <c r="BS71" s="60">
        <f t="shared" si="78"/>
        <v>458.39784060750395</v>
      </c>
      <c r="BT71" s="60">
        <f t="shared" si="78"/>
        <v>159.80235457809971</v>
      </c>
      <c r="BU71" s="60">
        <f t="shared" si="78"/>
        <v>-493.77056346106826</v>
      </c>
    </row>
    <row r="72" spans="1:73">
      <c r="A72" s="2">
        <v>42856</v>
      </c>
      <c r="B72" s="8">
        <f>'WA Sch. 1-2'!B73</f>
        <v>290.02499999999998</v>
      </c>
      <c r="C72" s="8">
        <f>'WA Sch. 1-2'!C73</f>
        <v>84114.500624999986</v>
      </c>
      <c r="D72" s="8">
        <f>'WA Sch. 1-2'!D73</f>
        <v>14.95</v>
      </c>
      <c r="E72" s="8">
        <f>'WA Sch. 1-2'!E73</f>
        <v>278.5</v>
      </c>
      <c r="F72" s="8">
        <f t="shared" si="2"/>
        <v>77562.25</v>
      </c>
      <c r="G72" s="8">
        <f>'WA Sch. 1-2'!G73</f>
        <v>29.5</v>
      </c>
      <c r="H72" s="8">
        <f t="shared" si="41"/>
        <v>11.524999999999977</v>
      </c>
      <c r="I72" s="8">
        <f t="shared" si="41"/>
        <v>6552.250624999986</v>
      </c>
      <c r="J72" s="8">
        <f t="shared" si="41"/>
        <v>-14.55</v>
      </c>
      <c r="K72" s="9">
        <v>1436</v>
      </c>
      <c r="L72" s="9">
        <v>1704530.9599999995</v>
      </c>
      <c r="M72" s="9">
        <v>-362463</v>
      </c>
      <c r="N72" s="9">
        <f t="shared" si="4"/>
        <v>1342067.9599999995</v>
      </c>
      <c r="O72" s="9">
        <f t="shared" si="5"/>
        <v>934.58771587743695</v>
      </c>
      <c r="P72" s="8">
        <f t="shared" si="6"/>
        <v>12.308495238632835</v>
      </c>
      <c r="Q72" s="8">
        <f t="shared" si="7"/>
        <v>946.89621111606982</v>
      </c>
      <c r="R72" s="9">
        <f t="shared" ref="R72:R127" si="81">Q72*K72</f>
        <v>1359742.9591626762</v>
      </c>
      <c r="S72" s="40"/>
      <c r="T72" s="40"/>
      <c r="U72" s="2">
        <v>43221</v>
      </c>
      <c r="V72" s="8">
        <f t="shared" ref="V72:W72" si="82">E84</f>
        <v>129</v>
      </c>
      <c r="W72" s="8">
        <f t="shared" si="82"/>
        <v>16641</v>
      </c>
      <c r="X72" s="7">
        <v>0</v>
      </c>
      <c r="Y72" s="7">
        <v>0</v>
      </c>
      <c r="Z72" s="7">
        <v>0</v>
      </c>
      <c r="AA72" s="7">
        <v>0</v>
      </c>
      <c r="AB72" s="8">
        <f t="shared" si="9"/>
        <v>770.15731633755831</v>
      </c>
      <c r="AD72" s="17">
        <v>28</v>
      </c>
      <c r="AE72" s="17">
        <v>1265.924966439597</v>
      </c>
      <c r="AF72" s="17">
        <v>-100.16549744458644</v>
      </c>
      <c r="AG72" s="17">
        <v>-0.96029183420253317</v>
      </c>
      <c r="AO72" s="1">
        <v>28</v>
      </c>
      <c r="AP72" s="7">
        <f t="shared" si="47"/>
        <v>20</v>
      </c>
      <c r="AQ72" s="52">
        <f t="shared" si="50"/>
        <v>0.16320166320166321</v>
      </c>
      <c r="AR72" s="52">
        <f t="shared" si="51"/>
        <v>-0.98138417626213981</v>
      </c>
      <c r="AS72" s="43"/>
      <c r="AT72" s="1">
        <v>28</v>
      </c>
      <c r="AU72" s="46">
        <f t="shared" si="48"/>
        <v>-100.16549744458644</v>
      </c>
      <c r="AV72" s="46">
        <f t="shared" si="54"/>
        <v>-2.9838394039409195</v>
      </c>
      <c r="AW72" s="46">
        <f t="shared" si="54"/>
        <v>-11.998537844875727</v>
      </c>
      <c r="AX72" s="46">
        <f t="shared" si="54"/>
        <v>-102.54722272907588</v>
      </c>
      <c r="AY72" s="46">
        <f t="shared" si="54"/>
        <v>-124.29376559997286</v>
      </c>
      <c r="AZ72" s="46">
        <f t="shared" si="54"/>
        <v>-41.36145678595517</v>
      </c>
      <c r="BA72" s="46">
        <f t="shared" si="54"/>
        <v>173.64385772831747</v>
      </c>
      <c r="BB72" s="46">
        <f t="shared" si="54"/>
        <v>-128.16719783274459</v>
      </c>
      <c r="BC72" s="46">
        <f t="shared" si="54"/>
        <v>55.665185377621583</v>
      </c>
      <c r="BD72" s="46">
        <f t="shared" si="54"/>
        <v>-61.307344549922391</v>
      </c>
      <c r="BE72" s="46">
        <f t="shared" si="54"/>
        <v>17.528507097622764</v>
      </c>
      <c r="BF72" s="46">
        <f t="shared" si="54"/>
        <v>-153.62684734374807</v>
      </c>
      <c r="BG72" s="46">
        <f t="shared" si="54"/>
        <v>-53.555950218713406</v>
      </c>
      <c r="BH72" s="1">
        <v>28</v>
      </c>
      <c r="BI72" s="60">
        <f t="shared" si="80"/>
        <v>10033.126878321465</v>
      </c>
      <c r="BJ72" s="60">
        <f t="shared" si="80"/>
        <v>298.87775819050842</v>
      </c>
      <c r="BK72" s="60">
        <f t="shared" si="80"/>
        <v>1201.8395118396818</v>
      </c>
      <c r="BL72" s="60">
        <f t="shared" si="80"/>
        <v>10271.6935762187</v>
      </c>
      <c r="BM72" s="60">
        <f t="shared" si="80"/>
        <v>12449.946860582122</v>
      </c>
      <c r="BN72" s="60">
        <f t="shared" si="80"/>
        <v>4142.9908939979759</v>
      </c>
      <c r="BO72" s="60">
        <f t="shared" si="80"/>
        <v>-17393.123387553918</v>
      </c>
      <c r="BP72" s="60">
        <f t="shared" si="80"/>
        <v>12837.9311269956</v>
      </c>
      <c r="BQ72" s="60">
        <f t="shared" si="80"/>
        <v>-5575.7309836945806</v>
      </c>
      <c r="BR72" s="60">
        <f t="shared" si="78"/>
        <v>6140.8806638496435</v>
      </c>
      <c r="BS72" s="60">
        <f t="shared" si="78"/>
        <v>-1755.7516328943416</v>
      </c>
      <c r="BT72" s="60">
        <f t="shared" si="78"/>
        <v>15388.109585030086</v>
      </c>
      <c r="BU72" s="60">
        <f t="shared" si="78"/>
        <v>5364.4583947749479</v>
      </c>
    </row>
    <row r="73" spans="1:73">
      <c r="A73" s="2">
        <v>42887</v>
      </c>
      <c r="B73" s="8">
        <f>'WA Sch. 1-2'!B74</f>
        <v>126.95</v>
      </c>
      <c r="C73" s="8">
        <f>'WA Sch. 1-2'!C74</f>
        <v>16116.302500000002</v>
      </c>
      <c r="D73" s="8">
        <f>'WA Sch. 1-2'!D74</f>
        <v>68</v>
      </c>
      <c r="E73" s="8">
        <f>'WA Sch. 1-2'!E74</f>
        <v>70.5</v>
      </c>
      <c r="F73" s="8">
        <f t="shared" ref="F73:F127" si="83">E73^2</f>
        <v>4970.25</v>
      </c>
      <c r="G73" s="8">
        <f>'WA Sch. 1-2'!G74</f>
        <v>76.5</v>
      </c>
      <c r="H73" s="8">
        <f t="shared" ref="H73:J104" si="84">B73-E73</f>
        <v>56.45</v>
      </c>
      <c r="I73" s="8">
        <f t="shared" si="84"/>
        <v>11146.052500000002</v>
      </c>
      <c r="J73" s="8">
        <f t="shared" si="84"/>
        <v>-8.5</v>
      </c>
      <c r="K73" s="9">
        <v>1451</v>
      </c>
      <c r="L73" s="9">
        <v>1405165.804</v>
      </c>
      <c r="M73" s="9">
        <v>-31508</v>
      </c>
      <c r="N73" s="9">
        <f t="shared" ref="N73:N127" si="85">L73+M73</f>
        <v>1373657.804</v>
      </c>
      <c r="O73" s="9">
        <f t="shared" ref="O73:O127" si="86">N73/K73</f>
        <v>946.6973149552033</v>
      </c>
      <c r="P73" s="8">
        <f t="shared" ref="P73:P127" si="87">$B$3*H73+$B$4*I73</f>
        <v>50.8013168500297</v>
      </c>
      <c r="Q73" s="8">
        <f t="shared" ref="Q73:Q127" si="88">P73+O73</f>
        <v>997.498631805233</v>
      </c>
      <c r="R73" s="9">
        <f t="shared" si="81"/>
        <v>1447370.5147493931</v>
      </c>
      <c r="S73" s="40"/>
      <c r="T73" s="40"/>
      <c r="U73" s="2">
        <v>43252</v>
      </c>
      <c r="V73" s="8">
        <f t="shared" ref="V73:W73" si="89">E85</f>
        <v>108</v>
      </c>
      <c r="W73" s="8">
        <f t="shared" si="89"/>
        <v>11664</v>
      </c>
      <c r="X73" s="7">
        <v>0</v>
      </c>
      <c r="Y73" s="7">
        <v>0</v>
      </c>
      <c r="Z73" s="7">
        <v>0</v>
      </c>
      <c r="AA73" s="7">
        <v>0</v>
      </c>
      <c r="AB73" s="8">
        <f t="shared" ref="AB73:AB127" si="90">O85</f>
        <v>909.2607478318879</v>
      </c>
      <c r="AD73" s="17">
        <v>29</v>
      </c>
      <c r="AE73" s="17">
        <v>859.89287720718778</v>
      </c>
      <c r="AF73" s="17">
        <v>-81.916338361856447</v>
      </c>
      <c r="AG73" s="17">
        <v>-0.78533619682945954</v>
      </c>
      <c r="AO73" s="1">
        <v>29</v>
      </c>
      <c r="AP73" s="7">
        <f t="shared" si="47"/>
        <v>28</v>
      </c>
      <c r="AQ73" s="52">
        <f t="shared" si="50"/>
        <v>0.22972972972972974</v>
      </c>
      <c r="AR73" s="52">
        <f t="shared" si="51"/>
        <v>-0.73973721941388981</v>
      </c>
      <c r="AS73" s="43"/>
      <c r="AT73" s="1">
        <v>29</v>
      </c>
      <c r="AU73" s="46">
        <f t="shared" si="48"/>
        <v>-81.916338361856447</v>
      </c>
      <c r="AV73" s="46">
        <f t="shared" si="54"/>
        <v>-100.16549744458644</v>
      </c>
      <c r="AW73" s="46">
        <f t="shared" si="54"/>
        <v>-2.9838394039409195</v>
      </c>
      <c r="AX73" s="46">
        <f t="shared" si="54"/>
        <v>-11.998537844875727</v>
      </c>
      <c r="AY73" s="46">
        <f t="shared" si="54"/>
        <v>-102.54722272907588</v>
      </c>
      <c r="AZ73" s="46">
        <f t="shared" si="54"/>
        <v>-124.29376559997286</v>
      </c>
      <c r="BA73" s="46">
        <f t="shared" si="54"/>
        <v>-41.36145678595517</v>
      </c>
      <c r="BB73" s="46">
        <f t="shared" si="54"/>
        <v>173.64385772831747</v>
      </c>
      <c r="BC73" s="46">
        <f t="shared" si="54"/>
        <v>-128.16719783274459</v>
      </c>
      <c r="BD73" s="46">
        <f t="shared" si="54"/>
        <v>55.665185377621583</v>
      </c>
      <c r="BE73" s="46">
        <f t="shared" ref="BE73:BG136" si="91">BD72</f>
        <v>-61.307344549922391</v>
      </c>
      <c r="BF73" s="46">
        <f t="shared" si="91"/>
        <v>17.528507097622764</v>
      </c>
      <c r="BG73" s="46">
        <f t="shared" si="91"/>
        <v>-153.62684734374807</v>
      </c>
      <c r="BH73" s="1">
        <v>29</v>
      </c>
      <c r="BI73" s="60">
        <f t="shared" si="80"/>
        <v>6710.2864906141658</v>
      </c>
      <c r="BJ73" s="60">
        <f t="shared" si="80"/>
        <v>8205.190780854422</v>
      </c>
      <c r="BK73" s="60">
        <f t="shared" si="80"/>
        <v>244.42519823067093</v>
      </c>
      <c r="BL73" s="60">
        <f t="shared" si="80"/>
        <v>982.87628594838702</v>
      </c>
      <c r="BM73" s="60">
        <f t="shared" si="80"/>
        <v>8400.292995143649</v>
      </c>
      <c r="BN73" s="60">
        <f t="shared" si="80"/>
        <v>10181.690159156664</v>
      </c>
      <c r="BO73" s="60">
        <f t="shared" si="80"/>
        <v>3388.1790892176164</v>
      </c>
      <c r="BP73" s="60">
        <f t="shared" si="80"/>
        <v>-14224.269004130922</v>
      </c>
      <c r="BQ73" s="60">
        <f t="shared" si="80"/>
        <v>10498.987544558116</v>
      </c>
      <c r="BR73" s="60">
        <f t="shared" si="78"/>
        <v>-4559.8881603687114</v>
      </c>
      <c r="BS73" s="60">
        <f t="shared" si="78"/>
        <v>5022.0731802183691</v>
      </c>
      <c r="BT73" s="60">
        <f t="shared" si="78"/>
        <v>-1435.8711183870635</v>
      </c>
      <c r="BU73" s="60">
        <f t="shared" si="78"/>
        <v>12584.548808475753</v>
      </c>
    </row>
    <row r="74" spans="1:73">
      <c r="A74" s="2">
        <v>42917</v>
      </c>
      <c r="B74" s="8">
        <f>'WA Sch. 1-2'!B75</f>
        <v>14.1</v>
      </c>
      <c r="C74" s="8">
        <f>'WA Sch. 1-2'!C75</f>
        <v>198.81</v>
      </c>
      <c r="D74" s="8">
        <f>'WA Sch. 1-2'!D75</f>
        <v>240.05</v>
      </c>
      <c r="E74" s="8">
        <f>'WA Sch. 1-2'!E75</f>
        <v>0</v>
      </c>
      <c r="F74" s="8">
        <f t="shared" si="83"/>
        <v>0</v>
      </c>
      <c r="G74" s="8">
        <f>'WA Sch. 1-2'!G75</f>
        <v>289</v>
      </c>
      <c r="H74" s="8">
        <f t="shared" si="84"/>
        <v>14.1</v>
      </c>
      <c r="I74" s="8">
        <f t="shared" si="84"/>
        <v>198.81</v>
      </c>
      <c r="J74" s="8">
        <f t="shared" si="84"/>
        <v>-48.949999999999989</v>
      </c>
      <c r="K74" s="9">
        <v>1438</v>
      </c>
      <c r="L74" s="9">
        <v>1014425.355</v>
      </c>
      <c r="M74" s="9">
        <v>-13314</v>
      </c>
      <c r="N74" s="9">
        <f t="shared" si="85"/>
        <v>1001111.355</v>
      </c>
      <c r="O74" s="9">
        <f t="shared" si="86"/>
        <v>696.18313977746868</v>
      </c>
      <c r="P74" s="8">
        <f t="shared" si="87"/>
        <v>11.51831340214099</v>
      </c>
      <c r="Q74" s="8">
        <f t="shared" si="88"/>
        <v>707.70145317960964</v>
      </c>
      <c r="R74" s="9">
        <f t="shared" si="81"/>
        <v>1017674.6896722787</v>
      </c>
      <c r="S74" s="40"/>
      <c r="T74" s="40"/>
      <c r="U74" s="2">
        <v>43282</v>
      </c>
      <c r="V74" s="8">
        <f t="shared" ref="V74:W74" si="92">E86</f>
        <v>15.5</v>
      </c>
      <c r="W74" s="8">
        <f t="shared" si="92"/>
        <v>240.25</v>
      </c>
      <c r="X74" s="7">
        <v>0</v>
      </c>
      <c r="Y74" s="7">
        <v>0</v>
      </c>
      <c r="Z74" s="7">
        <v>0</v>
      </c>
      <c r="AA74" s="7">
        <v>0</v>
      </c>
      <c r="AB74" s="8">
        <f t="shared" si="90"/>
        <v>744.12950032085564</v>
      </c>
      <c r="AD74" s="17">
        <v>30</v>
      </c>
      <c r="AE74" s="17">
        <v>737.18811970576303</v>
      </c>
      <c r="AF74" s="17">
        <v>48.73346598828789</v>
      </c>
      <c r="AG74" s="17">
        <v>0.46721027334616427</v>
      </c>
      <c r="AO74" s="1">
        <v>30</v>
      </c>
      <c r="AP74" s="7">
        <f t="shared" si="47"/>
        <v>85</v>
      </c>
      <c r="AQ74" s="52">
        <f t="shared" si="50"/>
        <v>0.70374220374220375</v>
      </c>
      <c r="AR74" s="52">
        <f t="shared" si="51"/>
        <v>0.53519417688850079</v>
      </c>
      <c r="AS74" s="43"/>
      <c r="AT74" s="1">
        <v>30</v>
      </c>
      <c r="AU74" s="46">
        <f t="shared" si="48"/>
        <v>48.73346598828789</v>
      </c>
      <c r="AV74" s="46">
        <f t="shared" ref="AV74:BD102" si="93">AU73</f>
        <v>-81.916338361856447</v>
      </c>
      <c r="AW74" s="46">
        <f t="shared" si="93"/>
        <v>-100.16549744458644</v>
      </c>
      <c r="AX74" s="46">
        <f t="shared" si="93"/>
        <v>-2.9838394039409195</v>
      </c>
      <c r="AY74" s="46">
        <f t="shared" si="93"/>
        <v>-11.998537844875727</v>
      </c>
      <c r="AZ74" s="46">
        <f t="shared" si="93"/>
        <v>-102.54722272907588</v>
      </c>
      <c r="BA74" s="46">
        <f t="shared" si="93"/>
        <v>-124.29376559997286</v>
      </c>
      <c r="BB74" s="46">
        <f t="shared" si="93"/>
        <v>-41.36145678595517</v>
      </c>
      <c r="BC74" s="46">
        <f t="shared" si="93"/>
        <v>173.64385772831747</v>
      </c>
      <c r="BD74" s="46">
        <f t="shared" si="93"/>
        <v>-128.16719783274459</v>
      </c>
      <c r="BE74" s="46">
        <f t="shared" si="91"/>
        <v>55.665185377621583</v>
      </c>
      <c r="BF74" s="46">
        <f t="shared" si="91"/>
        <v>-61.307344549922391</v>
      </c>
      <c r="BG74" s="46">
        <f t="shared" si="91"/>
        <v>17.528507097622764</v>
      </c>
      <c r="BH74" s="1">
        <v>30</v>
      </c>
      <c r="BI74" s="60">
        <f t="shared" si="80"/>
        <v>2374.9507072316051</v>
      </c>
      <c r="BJ74" s="60">
        <f t="shared" si="80"/>
        <v>-3992.0670894426107</v>
      </c>
      <c r="BK74" s="60">
        <f t="shared" si="80"/>
        <v>-4881.4118629156865</v>
      </c>
      <c r="BL74" s="60">
        <f t="shared" si="80"/>
        <v>-145.41283610647153</v>
      </c>
      <c r="BM74" s="60">
        <f t="shared" si="80"/>
        <v>-584.73033597243909</v>
      </c>
      <c r="BN74" s="60">
        <f t="shared" si="80"/>
        <v>-4997.4815910607977</v>
      </c>
      <c r="BO74" s="60">
        <f t="shared" si="80"/>
        <v>-6057.2659984224983</v>
      </c>
      <c r="BP74" s="60">
        <f t="shared" si="80"/>
        <v>-2015.6871475043861</v>
      </c>
      <c r="BQ74" s="60">
        <f t="shared" si="80"/>
        <v>8462.2670346780433</v>
      </c>
      <c r="BR74" s="60">
        <f t="shared" si="78"/>
        <v>-6246.0317763962175</v>
      </c>
      <c r="BS74" s="60">
        <f t="shared" si="78"/>
        <v>2712.7574183320535</v>
      </c>
      <c r="BT74" s="60">
        <f t="shared" si="78"/>
        <v>-2987.719390455889</v>
      </c>
      <c r="BU74" s="60">
        <f t="shared" si="78"/>
        <v>854.22490446745667</v>
      </c>
    </row>
    <row r="75" spans="1:73">
      <c r="A75" s="2">
        <v>42948</v>
      </c>
      <c r="B75" s="8">
        <f>'WA Sch. 1-2'!B76</f>
        <v>19.350000000000001</v>
      </c>
      <c r="C75" s="8">
        <f>'WA Sch. 1-2'!C76</f>
        <v>374.42250000000007</v>
      </c>
      <c r="D75" s="8">
        <f>'WA Sch. 1-2'!D76</f>
        <v>204.95</v>
      </c>
      <c r="E75" s="8">
        <f>'WA Sch. 1-2'!E76</f>
        <v>3.5</v>
      </c>
      <c r="F75" s="8">
        <f t="shared" si="83"/>
        <v>12.25</v>
      </c>
      <c r="G75" s="8">
        <f>'WA Sch. 1-2'!G76</f>
        <v>268.5</v>
      </c>
      <c r="H75" s="8">
        <f t="shared" si="84"/>
        <v>15.850000000000001</v>
      </c>
      <c r="I75" s="8">
        <f t="shared" si="84"/>
        <v>362.17250000000007</v>
      </c>
      <c r="J75" s="8">
        <f t="shared" si="84"/>
        <v>-63.550000000000011</v>
      </c>
      <c r="K75" s="9">
        <v>1451</v>
      </c>
      <c r="L75" s="9">
        <v>1191904.6369999999</v>
      </c>
      <c r="M75" s="9">
        <v>256177</v>
      </c>
      <c r="N75" s="9">
        <f t="shared" si="85"/>
        <v>1448081.6369999999</v>
      </c>
      <c r="O75" s="9">
        <f t="shared" si="86"/>
        <v>997.98872294968976</v>
      </c>
      <c r="P75" s="8">
        <f t="shared" si="87"/>
        <v>13.010698245464761</v>
      </c>
      <c r="Q75" s="8">
        <f t="shared" si="88"/>
        <v>1010.9994211951545</v>
      </c>
      <c r="R75" s="9">
        <f t="shared" si="81"/>
        <v>1466960.1601541692</v>
      </c>
      <c r="S75" s="40"/>
      <c r="T75" s="40"/>
      <c r="U75" s="2">
        <v>43313</v>
      </c>
      <c r="V75" s="8">
        <f t="shared" ref="V75:W75" si="94">E87</f>
        <v>25.5</v>
      </c>
      <c r="W75" s="8">
        <f t="shared" si="94"/>
        <v>650.25</v>
      </c>
      <c r="X75" s="7">
        <v>0</v>
      </c>
      <c r="Y75" s="7">
        <v>0</v>
      </c>
      <c r="Z75" s="7">
        <v>0</v>
      </c>
      <c r="AA75" s="7">
        <v>0</v>
      </c>
      <c r="AB75" s="8">
        <f t="shared" si="90"/>
        <v>752.04530299663304</v>
      </c>
      <c r="AD75" s="17">
        <v>31</v>
      </c>
      <c r="AE75" s="17">
        <v>721.10487969830035</v>
      </c>
      <c r="AF75" s="17">
        <v>-13.003842555443271</v>
      </c>
      <c r="AG75" s="17">
        <v>-0.12466851498597012</v>
      </c>
      <c r="AO75" s="1">
        <v>31</v>
      </c>
      <c r="AP75" s="7">
        <f t="shared" si="47"/>
        <v>54</v>
      </c>
      <c r="AQ75" s="52">
        <f t="shared" si="50"/>
        <v>0.44594594594594594</v>
      </c>
      <c r="AR75" s="52">
        <f t="shared" si="51"/>
        <v>-0.13591068064648049</v>
      </c>
      <c r="AS75" s="43"/>
      <c r="AT75" s="1">
        <v>31</v>
      </c>
      <c r="AU75" s="46">
        <f t="shared" si="48"/>
        <v>-13.003842555443271</v>
      </c>
      <c r="AV75" s="46">
        <f t="shared" si="93"/>
        <v>48.73346598828789</v>
      </c>
      <c r="AW75" s="46">
        <f t="shared" si="93"/>
        <v>-81.916338361856447</v>
      </c>
      <c r="AX75" s="46">
        <f t="shared" si="93"/>
        <v>-100.16549744458644</v>
      </c>
      <c r="AY75" s="46">
        <f t="shared" si="93"/>
        <v>-2.9838394039409195</v>
      </c>
      <c r="AZ75" s="46">
        <f t="shared" si="93"/>
        <v>-11.998537844875727</v>
      </c>
      <c r="BA75" s="46">
        <f t="shared" si="93"/>
        <v>-102.54722272907588</v>
      </c>
      <c r="BB75" s="46">
        <f t="shared" si="93"/>
        <v>-124.29376559997286</v>
      </c>
      <c r="BC75" s="46">
        <f t="shared" si="93"/>
        <v>-41.36145678595517</v>
      </c>
      <c r="BD75" s="46">
        <f t="shared" si="93"/>
        <v>173.64385772831747</v>
      </c>
      <c r="BE75" s="46">
        <f t="shared" si="91"/>
        <v>-128.16719783274459</v>
      </c>
      <c r="BF75" s="46">
        <f t="shared" si="91"/>
        <v>55.665185377621583</v>
      </c>
      <c r="BG75" s="46">
        <f t="shared" si="91"/>
        <v>-61.307344549922391</v>
      </c>
      <c r="BH75" s="1">
        <v>31</v>
      </c>
      <c r="BI75" s="60">
        <f t="shared" si="80"/>
        <v>169.09992120675935</v>
      </c>
      <c r="BJ75" s="60">
        <f t="shared" si="80"/>
        <v>-633.72231889274804</v>
      </c>
      <c r="BK75" s="60">
        <f t="shared" si="80"/>
        <v>1065.2271667760062</v>
      </c>
      <c r="BL75" s="60">
        <f t="shared" si="80"/>
        <v>1302.5363582570658</v>
      </c>
      <c r="BM75" s="60">
        <f t="shared" si="80"/>
        <v>38.801377819576636</v>
      </c>
      <c r="BN75" s="60">
        <f t="shared" si="80"/>
        <v>156.02709703029348</v>
      </c>
      <c r="BO75" s="60">
        <f t="shared" si="80"/>
        <v>1333.5079388668851</v>
      </c>
      <c r="BP75" s="60">
        <f t="shared" si="80"/>
        <v>1616.2965584852284</v>
      </c>
      <c r="BQ75" s="60">
        <f t="shared" si="80"/>
        <v>537.85787190833582</v>
      </c>
      <c r="BR75" s="60">
        <f t="shared" si="78"/>
        <v>-2258.0373866188438</v>
      </c>
      <c r="BS75" s="60">
        <f t="shared" si="78"/>
        <v>1666.6660613893716</v>
      </c>
      <c r="BT75" s="60">
        <f t="shared" si="78"/>
        <v>-723.86130647015727</v>
      </c>
      <c r="BU75" s="60">
        <f t="shared" si="78"/>
        <v>797.23105601950954</v>
      </c>
    </row>
    <row r="76" spans="1:73">
      <c r="A76" s="2">
        <v>42979</v>
      </c>
      <c r="B76" s="8">
        <f>'WA Sch. 1-2'!B77</f>
        <v>152.32499999999999</v>
      </c>
      <c r="C76" s="8">
        <f>'WA Sch. 1-2'!C77</f>
        <v>23202.905624999996</v>
      </c>
      <c r="D76" s="8">
        <f>'WA Sch. 1-2'!D77</f>
        <v>43.875</v>
      </c>
      <c r="E76" s="8">
        <f>'WA Sch. 1-2'!E77</f>
        <v>171.5</v>
      </c>
      <c r="F76" s="8">
        <f t="shared" si="83"/>
        <v>29412.25</v>
      </c>
      <c r="G76" s="8">
        <f>'WA Sch. 1-2'!G77</f>
        <v>83</v>
      </c>
      <c r="H76" s="8">
        <f t="shared" si="84"/>
        <v>-19.175000000000011</v>
      </c>
      <c r="I76" s="8">
        <f t="shared" si="84"/>
        <v>-6209.3443750000042</v>
      </c>
      <c r="J76" s="8">
        <f t="shared" si="84"/>
        <v>-39.125</v>
      </c>
      <c r="K76" s="9">
        <v>1442</v>
      </c>
      <c r="L76" s="9">
        <v>1001983.36551</v>
      </c>
      <c r="M76" s="9">
        <v>60846</v>
      </c>
      <c r="N76" s="9">
        <f t="shared" si="85"/>
        <v>1062829.3655099999</v>
      </c>
      <c r="O76" s="9">
        <f t="shared" si="86"/>
        <v>737.05226457004153</v>
      </c>
      <c r="P76" s="8">
        <f t="shared" si="87"/>
        <v>-18.353653684973835</v>
      </c>
      <c r="Q76" s="8">
        <f t="shared" si="88"/>
        <v>718.69861088506764</v>
      </c>
      <c r="R76" s="9">
        <f t="shared" si="81"/>
        <v>1036363.3968962675</v>
      </c>
      <c r="S76" s="40"/>
      <c r="T76" s="40"/>
      <c r="U76" s="2">
        <v>43344</v>
      </c>
      <c r="V76" s="8">
        <f t="shared" ref="V76:W76" si="95">E88</f>
        <v>175.5</v>
      </c>
      <c r="W76" s="8">
        <f t="shared" si="95"/>
        <v>30800.25</v>
      </c>
      <c r="X76" s="7">
        <v>0</v>
      </c>
      <c r="Y76" s="7">
        <v>0</v>
      </c>
      <c r="Z76" s="7">
        <v>0</v>
      </c>
      <c r="AA76" s="7">
        <v>0</v>
      </c>
      <c r="AB76" s="8">
        <f t="shared" si="90"/>
        <v>920.84841085790879</v>
      </c>
      <c r="AD76" s="17">
        <v>32</v>
      </c>
      <c r="AE76" s="17">
        <v>725.60630743251374</v>
      </c>
      <c r="AF76" s="17">
        <v>244.79761886089511</v>
      </c>
      <c r="AG76" s="17">
        <v>2.3468875053946694</v>
      </c>
      <c r="AO76" s="1">
        <v>32</v>
      </c>
      <c r="AP76" s="7">
        <f t="shared" si="47"/>
        <v>120</v>
      </c>
      <c r="AQ76" s="52">
        <f t="shared" si="50"/>
        <v>0.99480249480249483</v>
      </c>
      <c r="AR76" s="52">
        <f t="shared" si="51"/>
        <v>2.562404725380119</v>
      </c>
      <c r="AS76" s="43"/>
      <c r="AT76" s="1">
        <v>32</v>
      </c>
      <c r="AU76" s="46">
        <f t="shared" si="48"/>
        <v>244.79761886089511</v>
      </c>
      <c r="AV76" s="46">
        <f t="shared" si="93"/>
        <v>-13.003842555443271</v>
      </c>
      <c r="AW76" s="46">
        <f t="shared" si="93"/>
        <v>48.73346598828789</v>
      </c>
      <c r="AX76" s="46">
        <f t="shared" si="93"/>
        <v>-81.916338361856447</v>
      </c>
      <c r="AY76" s="46">
        <f t="shared" si="93"/>
        <v>-100.16549744458644</v>
      </c>
      <c r="AZ76" s="46">
        <f t="shared" si="93"/>
        <v>-2.9838394039409195</v>
      </c>
      <c r="BA76" s="46">
        <f t="shared" si="93"/>
        <v>-11.998537844875727</v>
      </c>
      <c r="BB76" s="46">
        <f t="shared" si="93"/>
        <v>-102.54722272907588</v>
      </c>
      <c r="BC76" s="46">
        <f t="shared" si="93"/>
        <v>-124.29376559997286</v>
      </c>
      <c r="BD76" s="46">
        <f t="shared" si="93"/>
        <v>-41.36145678595517</v>
      </c>
      <c r="BE76" s="46">
        <f t="shared" si="91"/>
        <v>173.64385772831747</v>
      </c>
      <c r="BF76" s="46">
        <f t="shared" si="91"/>
        <v>-128.16719783274459</v>
      </c>
      <c r="BG76" s="46">
        <f t="shared" si="91"/>
        <v>55.665185377621583</v>
      </c>
      <c r="BH76" s="1">
        <v>32</v>
      </c>
      <c r="BI76" s="60">
        <f t="shared" si="80"/>
        <v>59925.874199964026</v>
      </c>
      <c r="BJ76" s="60">
        <f t="shared" si="80"/>
        <v>-3183.3096936145075</v>
      </c>
      <c r="BK76" s="60">
        <f t="shared" si="80"/>
        <v>11929.836432771272</v>
      </c>
      <c r="BL76" s="60">
        <f t="shared" si="80"/>
        <v>-20052.924576785867</v>
      </c>
      <c r="BM76" s="60">
        <f t="shared" si="80"/>
        <v>-24520.275266451841</v>
      </c>
      <c r="BN76" s="60">
        <f t="shared" si="80"/>
        <v>-730.43678114806823</v>
      </c>
      <c r="BO76" s="60">
        <f t="shared" si="80"/>
        <v>-2937.2134942379316</v>
      </c>
      <c r="BP76" s="60">
        <f t="shared" si="80"/>
        <v>-25103.315944875649</v>
      </c>
      <c r="BQ76" s="60">
        <f t="shared" si="80"/>
        <v>-30426.817858127597</v>
      </c>
      <c r="BR76" s="60">
        <f t="shared" si="78"/>
        <v>-10125.186133819652</v>
      </c>
      <c r="BS76" s="60">
        <f t="shared" si="78"/>
        <v>42507.602901712118</v>
      </c>
      <c r="BT76" s="60">
        <f t="shared" si="78"/>
        <v>-31375.024845529162</v>
      </c>
      <c r="BU76" s="60">
        <f t="shared" si="78"/>
        <v>13626.704833892056</v>
      </c>
    </row>
    <row r="77" spans="1:73">
      <c r="A77" s="2">
        <v>43009</v>
      </c>
      <c r="B77" s="8">
        <f>'WA Sch. 1-2'!B78</f>
        <v>510.4</v>
      </c>
      <c r="C77" s="8">
        <f>'WA Sch. 1-2'!C78</f>
        <v>260508.15999999997</v>
      </c>
      <c r="D77" s="8">
        <f>'WA Sch. 1-2'!D78</f>
        <v>0.65</v>
      </c>
      <c r="E77" s="8">
        <f>'WA Sch. 1-2'!E78</f>
        <v>570.5</v>
      </c>
      <c r="F77" s="8">
        <f t="shared" si="83"/>
        <v>325470.25</v>
      </c>
      <c r="G77" s="8">
        <f>'WA Sch. 1-2'!G78</f>
        <v>0</v>
      </c>
      <c r="H77" s="8">
        <f t="shared" si="84"/>
        <v>-60.100000000000023</v>
      </c>
      <c r="I77" s="8">
        <f t="shared" si="84"/>
        <v>-64962.090000000026</v>
      </c>
      <c r="J77" s="8">
        <f t="shared" si="84"/>
        <v>0.65</v>
      </c>
      <c r="K77" s="9">
        <v>1451</v>
      </c>
      <c r="L77" s="9">
        <v>1423750.30721</v>
      </c>
      <c r="M77" s="9">
        <v>589347</v>
      </c>
      <c r="N77" s="9">
        <f t="shared" si="85"/>
        <v>2013097.30721</v>
      </c>
      <c r="O77" s="9">
        <f t="shared" si="86"/>
        <v>1387.3861524534805</v>
      </c>
      <c r="P77" s="8">
        <f t="shared" si="87"/>
        <v>-78.131187915328567</v>
      </c>
      <c r="Q77" s="8">
        <f t="shared" si="88"/>
        <v>1309.2549645381519</v>
      </c>
      <c r="R77" s="9">
        <f t="shared" si="81"/>
        <v>1899728.9535448584</v>
      </c>
      <c r="S77" s="40"/>
      <c r="T77" s="40"/>
      <c r="U77" s="2">
        <v>43374</v>
      </c>
      <c r="V77" s="8">
        <f t="shared" ref="V77:W77" si="96">E89</f>
        <v>522.5</v>
      </c>
      <c r="W77" s="8">
        <f t="shared" si="96"/>
        <v>273006.25</v>
      </c>
      <c r="X77" s="7">
        <v>0</v>
      </c>
      <c r="Y77" s="7">
        <v>0</v>
      </c>
      <c r="Z77" s="7">
        <v>0</v>
      </c>
      <c r="AA77" s="7">
        <v>0</v>
      </c>
      <c r="AB77" s="8">
        <f t="shared" si="90"/>
        <v>1287.9329198144469</v>
      </c>
      <c r="AD77" s="17">
        <v>33</v>
      </c>
      <c r="AE77" s="17">
        <v>896.93933644467779</v>
      </c>
      <c r="AF77" s="17">
        <v>-95.436741850083195</v>
      </c>
      <c r="AG77" s="17">
        <v>-0.91495700834742111</v>
      </c>
      <c r="AO77" s="1">
        <v>33</v>
      </c>
      <c r="AP77" s="7">
        <f t="shared" ref="AP77:AP108" si="97">RANK(AF77,$AF$45:$AF$164,1)</f>
        <v>23</v>
      </c>
      <c r="AQ77" s="52">
        <f t="shared" si="50"/>
        <v>0.18814968814968816</v>
      </c>
      <c r="AR77" s="52">
        <f t="shared" si="51"/>
        <v>-0.88473536642075068</v>
      </c>
      <c r="AS77" s="43"/>
      <c r="AT77" s="1">
        <v>33</v>
      </c>
      <c r="AU77" s="46">
        <f t="shared" ref="AU77:AU108" si="98">AF77</f>
        <v>-95.436741850083195</v>
      </c>
      <c r="AV77" s="46">
        <f t="shared" si="93"/>
        <v>244.79761886089511</v>
      </c>
      <c r="AW77" s="46">
        <f t="shared" si="93"/>
        <v>-13.003842555443271</v>
      </c>
      <c r="AX77" s="46">
        <f t="shared" si="93"/>
        <v>48.73346598828789</v>
      </c>
      <c r="AY77" s="46">
        <f t="shared" si="93"/>
        <v>-81.916338361856447</v>
      </c>
      <c r="AZ77" s="46">
        <f t="shared" si="93"/>
        <v>-100.16549744458644</v>
      </c>
      <c r="BA77" s="46">
        <f t="shared" si="93"/>
        <v>-2.9838394039409195</v>
      </c>
      <c r="BB77" s="46">
        <f t="shared" si="93"/>
        <v>-11.998537844875727</v>
      </c>
      <c r="BC77" s="46">
        <f t="shared" si="93"/>
        <v>-102.54722272907588</v>
      </c>
      <c r="BD77" s="46">
        <f t="shared" si="93"/>
        <v>-124.29376559997286</v>
      </c>
      <c r="BE77" s="46">
        <f t="shared" si="91"/>
        <v>-41.36145678595517</v>
      </c>
      <c r="BF77" s="46">
        <f t="shared" si="91"/>
        <v>173.64385772831747</v>
      </c>
      <c r="BG77" s="46">
        <f t="shared" si="91"/>
        <v>-128.16719783274459</v>
      </c>
      <c r="BH77" s="1">
        <v>33</v>
      </c>
      <c r="BI77" s="60">
        <f t="shared" si="80"/>
        <v>9108.1716949594338</v>
      </c>
      <c r="BJ77" s="60">
        <f t="shared" si="80"/>
        <v>-23362.687156742311</v>
      </c>
      <c r="BK77" s="60">
        <f t="shared" si="80"/>
        <v>1241.0443650229738</v>
      </c>
      <c r="BL77" s="60">
        <f t="shared" si="80"/>
        <v>-4650.9632129840365</v>
      </c>
      <c r="BM77" s="60">
        <f t="shared" si="80"/>
        <v>7817.8284375445728</v>
      </c>
      <c r="BN77" s="60">
        <f t="shared" si="80"/>
        <v>9559.4687219041771</v>
      </c>
      <c r="BO77" s="60">
        <f t="shared" si="80"/>
        <v>284.7679109160232</v>
      </c>
      <c r="BP77" s="60">
        <f t="shared" si="80"/>
        <v>1145.1013588798664</v>
      </c>
      <c r="BQ77" s="60">
        <f t="shared" si="80"/>
        <v>9786.7728230378125</v>
      </c>
      <c r="BR77" s="60">
        <f t="shared" si="78"/>
        <v>11862.192021139375</v>
      </c>
      <c r="BS77" s="60">
        <f t="shared" si="78"/>
        <v>3947.4026738245857</v>
      </c>
      <c r="BT77" s="60">
        <f t="shared" si="78"/>
        <v>-16572.004023870013</v>
      </c>
      <c r="BU77" s="60">
        <f t="shared" si="78"/>
        <v>12231.859773212205</v>
      </c>
    </row>
    <row r="78" spans="1:73">
      <c r="A78" s="2">
        <v>43040</v>
      </c>
      <c r="B78" s="8">
        <f>'WA Sch. 1-2'!B79</f>
        <v>874.97500000000002</v>
      </c>
      <c r="C78" s="8">
        <f>'WA Sch. 1-2'!C79</f>
        <v>765581.25062499999</v>
      </c>
      <c r="D78" s="8">
        <f>'WA Sch. 1-2'!D79</f>
        <v>0</v>
      </c>
      <c r="E78" s="8">
        <f>'WA Sch. 1-2'!E79</f>
        <v>818.5</v>
      </c>
      <c r="F78" s="8">
        <f t="shared" si="83"/>
        <v>669942.25</v>
      </c>
      <c r="G78" s="8">
        <f>'WA Sch. 1-2'!G79</f>
        <v>0</v>
      </c>
      <c r="H78" s="8">
        <f t="shared" si="84"/>
        <v>56.475000000000023</v>
      </c>
      <c r="I78" s="8">
        <f t="shared" si="84"/>
        <v>95639.000624999986</v>
      </c>
      <c r="J78" s="8">
        <f t="shared" si="84"/>
        <v>0</v>
      </c>
      <c r="K78" s="9">
        <v>1438</v>
      </c>
      <c r="L78" s="9">
        <v>2254518.8270100006</v>
      </c>
      <c r="M78" s="9">
        <v>140496</v>
      </c>
      <c r="N78" s="9">
        <f t="shared" si="85"/>
        <v>2395014.8270100006</v>
      </c>
      <c r="O78" s="9">
        <f t="shared" si="86"/>
        <v>1665.5179603685679</v>
      </c>
      <c r="P78" s="8">
        <f t="shared" si="87"/>
        <v>89.085615246972537</v>
      </c>
      <c r="Q78" s="8">
        <f t="shared" si="88"/>
        <v>1754.6035756155404</v>
      </c>
      <c r="R78" s="9">
        <f t="shared" si="81"/>
        <v>2523119.941735147</v>
      </c>
      <c r="S78" s="40"/>
      <c r="T78" s="40"/>
      <c r="U78" s="2">
        <v>43405</v>
      </c>
      <c r="V78" s="8">
        <f t="shared" ref="V78:W78" si="99">E90</f>
        <v>841.5</v>
      </c>
      <c r="W78" s="8">
        <f t="shared" si="99"/>
        <v>708122.25</v>
      </c>
      <c r="X78" s="7">
        <v>0</v>
      </c>
      <c r="Y78" s="7">
        <v>0</v>
      </c>
      <c r="Z78" s="7">
        <v>0</v>
      </c>
      <c r="AA78" s="7">
        <v>0</v>
      </c>
      <c r="AB78" s="8">
        <f t="shared" si="90"/>
        <v>1793.5830088002681</v>
      </c>
      <c r="AD78" s="17">
        <v>34</v>
      </c>
      <c r="AE78" s="17">
        <v>1033.0130128824751</v>
      </c>
      <c r="AF78" s="17">
        <v>4.8215599675604608</v>
      </c>
      <c r="AG78" s="17">
        <v>4.6224546206917287E-2</v>
      </c>
      <c r="AO78" s="1">
        <v>34</v>
      </c>
      <c r="AP78" s="7">
        <f t="shared" si="97"/>
        <v>60</v>
      </c>
      <c r="AQ78" s="52">
        <f t="shared" si="50"/>
        <v>0.49584199584199584</v>
      </c>
      <c r="AR78" s="52">
        <f t="shared" si="51"/>
        <v>-1.0422759496273899E-2</v>
      </c>
      <c r="AS78" s="43"/>
      <c r="AT78" s="1">
        <v>34</v>
      </c>
      <c r="AU78" s="46">
        <f t="shared" si="98"/>
        <v>4.8215599675604608</v>
      </c>
      <c r="AV78" s="46">
        <f t="shared" si="93"/>
        <v>-95.436741850083195</v>
      </c>
      <c r="AW78" s="46">
        <f t="shared" si="93"/>
        <v>244.79761886089511</v>
      </c>
      <c r="AX78" s="46">
        <f t="shared" si="93"/>
        <v>-13.003842555443271</v>
      </c>
      <c r="AY78" s="46">
        <f t="shared" si="93"/>
        <v>48.73346598828789</v>
      </c>
      <c r="AZ78" s="46">
        <f t="shared" si="93"/>
        <v>-81.916338361856447</v>
      </c>
      <c r="BA78" s="46">
        <f t="shared" si="93"/>
        <v>-100.16549744458644</v>
      </c>
      <c r="BB78" s="46">
        <f t="shared" si="93"/>
        <v>-2.9838394039409195</v>
      </c>
      <c r="BC78" s="46">
        <f t="shared" si="93"/>
        <v>-11.998537844875727</v>
      </c>
      <c r="BD78" s="46">
        <f t="shared" si="93"/>
        <v>-102.54722272907588</v>
      </c>
      <c r="BE78" s="46">
        <f t="shared" si="91"/>
        <v>-124.29376559997286</v>
      </c>
      <c r="BF78" s="46">
        <f t="shared" si="91"/>
        <v>-41.36145678595517</v>
      </c>
      <c r="BG78" s="46">
        <f t="shared" si="91"/>
        <v>173.64385772831747</v>
      </c>
      <c r="BH78" s="1">
        <v>34</v>
      </c>
      <c r="BI78" s="60">
        <f t="shared" si="80"/>
        <v>23.247440520780895</v>
      </c>
      <c r="BJ78" s="60">
        <f t="shared" si="80"/>
        <v>-460.15397393875622</v>
      </c>
      <c r="BK78" s="60">
        <f t="shared" si="80"/>
        <v>1180.3063992537964</v>
      </c>
      <c r="BL78" s="60">
        <f t="shared" si="80"/>
        <v>-62.698806689783773</v>
      </c>
      <c r="BM78" s="60">
        <f t="shared" si="80"/>
        <v>234.97132868959409</v>
      </c>
      <c r="BN78" s="60">
        <f t="shared" si="80"/>
        <v>-394.96453773465839</v>
      </c>
      <c r="BO78" s="60">
        <f t="shared" si="80"/>
        <v>-482.95395260959026</v>
      </c>
      <c r="BP78" s="60">
        <f t="shared" si="80"/>
        <v>-14.386760619671147</v>
      </c>
      <c r="BQ78" s="60">
        <f t="shared" si="80"/>
        <v>-57.851669742111426</v>
      </c>
      <c r="BR78" s="60">
        <f t="shared" si="78"/>
        <v>-494.43758389501096</v>
      </c>
      <c r="BS78" s="60">
        <f t="shared" si="78"/>
        <v>-599.28984443416346</v>
      </c>
      <c r="BT78" s="60">
        <f t="shared" si="78"/>
        <v>-199.42674423914062</v>
      </c>
      <c r="BU78" s="60">
        <f t="shared" si="78"/>
        <v>837.23427303560595</v>
      </c>
    </row>
    <row r="79" spans="1:73">
      <c r="A79" s="2">
        <v>43070</v>
      </c>
      <c r="B79" s="8">
        <f>'WA Sch. 1-2'!B80</f>
        <v>1138.7249999999999</v>
      </c>
      <c r="C79" s="8">
        <f>'WA Sch. 1-2'!C80</f>
        <v>1296694.6256249999</v>
      </c>
      <c r="D79" s="8">
        <f>'WA Sch. 1-2'!D80</f>
        <v>0</v>
      </c>
      <c r="E79" s="8">
        <f>'WA Sch. 1-2'!E80</f>
        <v>1186.5</v>
      </c>
      <c r="F79" s="8">
        <f t="shared" si="83"/>
        <v>1407782.25</v>
      </c>
      <c r="G79" s="8">
        <f>'WA Sch. 1-2'!G80</f>
        <v>0</v>
      </c>
      <c r="H79" s="8">
        <f t="shared" si="84"/>
        <v>-47.775000000000091</v>
      </c>
      <c r="I79" s="8">
        <f t="shared" si="84"/>
        <v>-111087.62437500013</v>
      </c>
      <c r="J79" s="8">
        <f t="shared" si="84"/>
        <v>0</v>
      </c>
      <c r="K79" s="9">
        <v>1464</v>
      </c>
      <c r="L79" s="9">
        <v>3020022.5088200001</v>
      </c>
      <c r="M79" s="9">
        <v>525117</v>
      </c>
      <c r="N79" s="9">
        <f t="shared" si="85"/>
        <v>3545139.5088200001</v>
      </c>
      <c r="O79" s="9">
        <f t="shared" si="86"/>
        <v>2421.5433803415303</v>
      </c>
      <c r="P79" s="8">
        <f t="shared" si="87"/>
        <v>-89.030289914234245</v>
      </c>
      <c r="Q79" s="8">
        <f t="shared" si="88"/>
        <v>2332.513090427296</v>
      </c>
      <c r="R79" s="9">
        <f t="shared" si="81"/>
        <v>3414799.1643855614</v>
      </c>
      <c r="S79" s="40"/>
      <c r="T79" s="40"/>
      <c r="U79" s="2">
        <v>43435</v>
      </c>
      <c r="V79" s="8">
        <f t="shared" ref="V79:W79" si="100">E91</f>
        <v>1029.5</v>
      </c>
      <c r="W79" s="8">
        <f t="shared" si="100"/>
        <v>1059870.25</v>
      </c>
      <c r="X79" s="7">
        <v>0</v>
      </c>
      <c r="Y79" s="7">
        <v>0</v>
      </c>
      <c r="Z79" s="7">
        <v>0</v>
      </c>
      <c r="AA79" s="7">
        <v>0</v>
      </c>
      <c r="AB79" s="8">
        <f t="shared" si="90"/>
        <v>2049.0484823415609</v>
      </c>
      <c r="AD79" s="17">
        <v>35</v>
      </c>
      <c r="AE79" s="17">
        <v>1828.814102545929</v>
      </c>
      <c r="AF79" s="17">
        <v>-108.92279667200364</v>
      </c>
      <c r="AG79" s="17">
        <v>-1.0442485174148264</v>
      </c>
      <c r="AO79" s="1">
        <v>35</v>
      </c>
      <c r="AP79" s="7">
        <f t="shared" si="97"/>
        <v>17</v>
      </c>
      <c r="AQ79" s="52">
        <f t="shared" si="50"/>
        <v>0.13825363825363826</v>
      </c>
      <c r="AR79" s="52">
        <f t="shared" si="51"/>
        <v>-1.0881989764386006</v>
      </c>
      <c r="AS79" s="43"/>
      <c r="AT79" s="1">
        <v>35</v>
      </c>
      <c r="AU79" s="46">
        <f t="shared" si="98"/>
        <v>-108.92279667200364</v>
      </c>
      <c r="AV79" s="46">
        <f t="shared" si="93"/>
        <v>4.8215599675604608</v>
      </c>
      <c r="AW79" s="46">
        <f t="shared" si="93"/>
        <v>-95.436741850083195</v>
      </c>
      <c r="AX79" s="46">
        <f t="shared" si="93"/>
        <v>244.79761886089511</v>
      </c>
      <c r="AY79" s="46">
        <f t="shared" si="93"/>
        <v>-13.003842555443271</v>
      </c>
      <c r="AZ79" s="46">
        <f t="shared" si="93"/>
        <v>48.73346598828789</v>
      </c>
      <c r="BA79" s="46">
        <f t="shared" si="93"/>
        <v>-81.916338361856447</v>
      </c>
      <c r="BB79" s="46">
        <f t="shared" si="93"/>
        <v>-100.16549744458644</v>
      </c>
      <c r="BC79" s="46">
        <f t="shared" si="93"/>
        <v>-2.9838394039409195</v>
      </c>
      <c r="BD79" s="46">
        <f t="shared" si="93"/>
        <v>-11.998537844875727</v>
      </c>
      <c r="BE79" s="46">
        <f t="shared" si="91"/>
        <v>-102.54722272907588</v>
      </c>
      <c r="BF79" s="46">
        <f t="shared" si="91"/>
        <v>-124.29376559997286</v>
      </c>
      <c r="BG79" s="46">
        <f t="shared" si="91"/>
        <v>-41.36145678595517</v>
      </c>
      <c r="BH79" s="1">
        <v>35</v>
      </c>
      <c r="BI79" s="60">
        <f t="shared" si="80"/>
        <v>11864.175634850662</v>
      </c>
      <c r="BJ79" s="60">
        <f t="shared" si="80"/>
        <v>-525.17779598845254</v>
      </c>
      <c r="BK79" s="60">
        <f t="shared" si="80"/>
        <v>10395.236827575127</v>
      </c>
      <c r="BL79" s="60">
        <f t="shared" si="80"/>
        <v>-26664.041264975931</v>
      </c>
      <c r="BM79" s="60">
        <f t="shared" si="80"/>
        <v>1416.4148986213049</v>
      </c>
      <c r="BN79" s="60">
        <f t="shared" si="80"/>
        <v>-5308.1854069642814</v>
      </c>
      <c r="BO79" s="60">
        <f t="shared" si="80"/>
        <v>8922.5566675035552</v>
      </c>
      <c r="BP79" s="60">
        <f t="shared" si="80"/>
        <v>10910.306111706803</v>
      </c>
      <c r="BQ79" s="60">
        <f t="shared" si="80"/>
        <v>325.0081326973779</v>
      </c>
      <c r="BR79" s="60">
        <f t="shared" si="78"/>
        <v>1306.9142980387487</v>
      </c>
      <c r="BS79" s="60">
        <f t="shared" si="78"/>
        <v>11169.730290597818</v>
      </c>
      <c r="BT79" s="60">
        <f t="shared" si="78"/>
        <v>13538.424558043542</v>
      </c>
      <c r="BU79" s="60">
        <f t="shared" si="78"/>
        <v>4505.2055475544721</v>
      </c>
    </row>
    <row r="80" spans="1:73">
      <c r="A80" s="2">
        <v>43101</v>
      </c>
      <c r="B80" s="8">
        <f>'WA Sch. 1-2'!B81</f>
        <v>1095.1500000000001</v>
      </c>
      <c r="C80" s="8">
        <f>'WA Sch. 1-2'!C81</f>
        <v>1199353.5225000002</v>
      </c>
      <c r="D80" s="8">
        <f>'WA Sch. 1-2'!D81</f>
        <v>0</v>
      </c>
      <c r="E80" s="8">
        <f>'WA Sch. 1-2'!E81</f>
        <v>970.5</v>
      </c>
      <c r="F80" s="8">
        <f t="shared" si="83"/>
        <v>941870.25</v>
      </c>
      <c r="G80" s="8">
        <f>'WA Sch. 1-2'!G81</f>
        <v>0</v>
      </c>
      <c r="H80" s="8">
        <f t="shared" si="84"/>
        <v>124.65000000000009</v>
      </c>
      <c r="I80" s="8">
        <f t="shared" si="84"/>
        <v>257483.2725000002</v>
      </c>
      <c r="J80" s="8">
        <f t="shared" si="84"/>
        <v>0</v>
      </c>
      <c r="K80" s="9">
        <v>1450</v>
      </c>
      <c r="L80" s="9">
        <v>3479311.0683599995</v>
      </c>
      <c r="M80" s="9">
        <v>-720690</v>
      </c>
      <c r="N80" s="9">
        <f t="shared" si="85"/>
        <v>2758621.0683599995</v>
      </c>
      <c r="O80" s="9">
        <f t="shared" si="86"/>
        <v>1902.4972885241375</v>
      </c>
      <c r="P80" s="8">
        <f t="shared" si="87"/>
        <v>217.63642765765303</v>
      </c>
      <c r="Q80" s="8">
        <f t="shared" si="88"/>
        <v>2120.1337161817905</v>
      </c>
      <c r="R80" s="9">
        <f t="shared" si="81"/>
        <v>3074193.8884635963</v>
      </c>
      <c r="S80" s="40"/>
      <c r="T80" s="40"/>
      <c r="U80" s="2">
        <v>43466</v>
      </c>
      <c r="V80" s="8">
        <f t="shared" ref="V80:W80" si="101">E92</f>
        <v>1057.5</v>
      </c>
      <c r="W80" s="8">
        <f t="shared" si="101"/>
        <v>1118306.25</v>
      </c>
      <c r="X80" s="7">
        <v>1</v>
      </c>
      <c r="Y80" s="7">
        <v>0</v>
      </c>
      <c r="Z80" s="7">
        <v>0</v>
      </c>
      <c r="AA80" s="7">
        <v>0</v>
      </c>
      <c r="AB80" s="8">
        <f t="shared" si="90"/>
        <v>2166.065427584605</v>
      </c>
      <c r="AD80" s="17">
        <v>36</v>
      </c>
      <c r="AE80" s="17">
        <v>2088.6429377141558</v>
      </c>
      <c r="AF80" s="17">
        <v>-186.02955743246571</v>
      </c>
      <c r="AG80" s="17">
        <v>-1.7834750436050766</v>
      </c>
      <c r="AO80" s="1">
        <v>36</v>
      </c>
      <c r="AP80" s="7">
        <f t="shared" si="97"/>
        <v>5</v>
      </c>
      <c r="AQ80" s="52">
        <f t="shared" si="50"/>
        <v>3.8461538461538464E-2</v>
      </c>
      <c r="AR80" s="52">
        <f t="shared" si="51"/>
        <v>-1.7688250385187059</v>
      </c>
      <c r="AS80" s="43"/>
      <c r="AT80" s="1">
        <v>36</v>
      </c>
      <c r="AU80" s="46">
        <f t="shared" si="98"/>
        <v>-186.02955743246571</v>
      </c>
      <c r="AV80" s="46">
        <f t="shared" si="93"/>
        <v>-108.92279667200364</v>
      </c>
      <c r="AW80" s="46">
        <f t="shared" si="93"/>
        <v>4.8215599675604608</v>
      </c>
      <c r="AX80" s="46">
        <f t="shared" si="93"/>
        <v>-95.436741850083195</v>
      </c>
      <c r="AY80" s="46">
        <f t="shared" si="93"/>
        <v>244.79761886089511</v>
      </c>
      <c r="AZ80" s="46">
        <f t="shared" si="93"/>
        <v>-13.003842555443271</v>
      </c>
      <c r="BA80" s="46">
        <f t="shared" si="93"/>
        <v>48.73346598828789</v>
      </c>
      <c r="BB80" s="46">
        <f t="shared" si="93"/>
        <v>-81.916338361856447</v>
      </c>
      <c r="BC80" s="46">
        <f t="shared" si="93"/>
        <v>-100.16549744458644</v>
      </c>
      <c r="BD80" s="46">
        <f t="shared" si="93"/>
        <v>-2.9838394039409195</v>
      </c>
      <c r="BE80" s="46">
        <f t="shared" si="91"/>
        <v>-11.998537844875727</v>
      </c>
      <c r="BF80" s="46">
        <f t="shared" si="91"/>
        <v>-102.54722272907588</v>
      </c>
      <c r="BG80" s="46">
        <f t="shared" si="91"/>
        <v>-124.29376559997286</v>
      </c>
      <c r="BH80" s="1">
        <v>36</v>
      </c>
      <c r="BI80" s="60">
        <f t="shared" si="80"/>
        <v>34606.996238519088</v>
      </c>
      <c r="BJ80" s="60">
        <f t="shared" si="80"/>
        <v>20262.859659199308</v>
      </c>
      <c r="BK80" s="60">
        <f t="shared" si="80"/>
        <v>-896.95266689935249</v>
      </c>
      <c r="BL80" s="60">
        <f t="shared" si="80"/>
        <v>17754.054849167478</v>
      </c>
      <c r="BM80" s="60">
        <f t="shared" si="80"/>
        <v>-45539.592697213746</v>
      </c>
      <c r="BN80" s="60">
        <f t="shared" si="80"/>
        <v>2419.0990755105909</v>
      </c>
      <c r="BO80" s="60">
        <f t="shared" si="80"/>
        <v>-9065.8651099513063</v>
      </c>
      <c r="BP80" s="60">
        <f t="shared" si="80"/>
        <v>15238.860171944289</v>
      </c>
      <c r="BQ80" s="60">
        <f t="shared" si="80"/>
        <v>18633.743159619211</v>
      </c>
      <c r="BR80" s="60">
        <f t="shared" si="78"/>
        <v>555.08232376469607</v>
      </c>
      <c r="BS80" s="60">
        <f t="shared" si="78"/>
        <v>2232.0826851189377</v>
      </c>
      <c r="BT80" s="60">
        <f t="shared" si="78"/>
        <v>19076.814460218498</v>
      </c>
      <c r="BU80" s="60">
        <f t="shared" si="78"/>
        <v>23122.314206177605</v>
      </c>
    </row>
    <row r="81" spans="1:73">
      <c r="A81" s="2">
        <v>43132</v>
      </c>
      <c r="B81" s="8">
        <f>'WA Sch. 1-2'!B82</f>
        <v>932.76424999999995</v>
      </c>
      <c r="C81" s="8">
        <f>'WA Sch. 1-2'!C82</f>
        <v>870049.14607806236</v>
      </c>
      <c r="D81" s="8">
        <f>'WA Sch. 1-2'!D82</f>
        <v>0</v>
      </c>
      <c r="E81" s="8">
        <f>'WA Sch. 1-2'!E82</f>
        <v>974</v>
      </c>
      <c r="F81" s="8">
        <f t="shared" si="83"/>
        <v>948676</v>
      </c>
      <c r="G81" s="8">
        <f>'WA Sch. 1-2'!G82</f>
        <v>0</v>
      </c>
      <c r="H81" s="8">
        <f t="shared" si="84"/>
        <v>-41.235750000000053</v>
      </c>
      <c r="I81" s="8">
        <f t="shared" si="84"/>
        <v>-78626.85392193764</v>
      </c>
      <c r="J81" s="8">
        <f t="shared" si="84"/>
        <v>0</v>
      </c>
      <c r="K81" s="9">
        <v>1471</v>
      </c>
      <c r="L81" s="9">
        <v>2851868.1818400002</v>
      </c>
      <c r="M81" s="9">
        <v>282183</v>
      </c>
      <c r="N81" s="9">
        <f t="shared" si="85"/>
        <v>3134051.1818400002</v>
      </c>
      <c r="O81" s="9">
        <f t="shared" si="86"/>
        <v>2130.5582473419445</v>
      </c>
      <c r="P81" s="8">
        <f t="shared" si="87"/>
        <v>-69.029722321982405</v>
      </c>
      <c r="Q81" s="8">
        <f t="shared" si="88"/>
        <v>2061.5285250199622</v>
      </c>
      <c r="R81" s="9">
        <f t="shared" si="81"/>
        <v>3032508.4603043646</v>
      </c>
      <c r="S81" s="40"/>
      <c r="T81" s="40"/>
      <c r="U81" s="2">
        <v>43497</v>
      </c>
      <c r="V81" s="8">
        <f t="shared" ref="V81:W81" si="102">E93</f>
        <v>1224.5</v>
      </c>
      <c r="W81" s="8">
        <f t="shared" si="102"/>
        <v>1499400.25</v>
      </c>
      <c r="X81" s="7">
        <v>0</v>
      </c>
      <c r="Y81" s="7">
        <v>1</v>
      </c>
      <c r="Z81" s="7">
        <v>0</v>
      </c>
      <c r="AA81" s="7">
        <v>0</v>
      </c>
      <c r="AB81" s="8">
        <f t="shared" si="90"/>
        <v>2503.6599567153285</v>
      </c>
      <c r="AD81" s="17">
        <v>37</v>
      </c>
      <c r="AE81" s="17">
        <v>2134.4821860310021</v>
      </c>
      <c r="AF81" s="17">
        <v>-116.05608785758341</v>
      </c>
      <c r="AG81" s="17">
        <v>-1.1126357510557388</v>
      </c>
      <c r="AO81" s="1">
        <v>37</v>
      </c>
      <c r="AP81" s="7">
        <f t="shared" si="97"/>
        <v>16</v>
      </c>
      <c r="AQ81" s="52">
        <f t="shared" si="50"/>
        <v>0.12993762993762994</v>
      </c>
      <c r="AR81" s="52">
        <f t="shared" si="51"/>
        <v>-1.1266860090395716</v>
      </c>
      <c r="AS81" s="43"/>
      <c r="AT81" s="1">
        <v>37</v>
      </c>
      <c r="AU81" s="46">
        <f t="shared" si="98"/>
        <v>-116.05608785758341</v>
      </c>
      <c r="AV81" s="46">
        <f t="shared" si="93"/>
        <v>-186.02955743246571</v>
      </c>
      <c r="AW81" s="46">
        <f t="shared" si="93"/>
        <v>-108.92279667200364</v>
      </c>
      <c r="AX81" s="46">
        <f t="shared" si="93"/>
        <v>4.8215599675604608</v>
      </c>
      <c r="AY81" s="46">
        <f t="shared" si="93"/>
        <v>-95.436741850083195</v>
      </c>
      <c r="AZ81" s="46">
        <f t="shared" si="93"/>
        <v>244.79761886089511</v>
      </c>
      <c r="BA81" s="46">
        <f t="shared" si="93"/>
        <v>-13.003842555443271</v>
      </c>
      <c r="BB81" s="46">
        <f t="shared" si="93"/>
        <v>48.73346598828789</v>
      </c>
      <c r="BC81" s="46">
        <f t="shared" si="93"/>
        <v>-81.916338361856447</v>
      </c>
      <c r="BD81" s="46">
        <f t="shared" si="93"/>
        <v>-100.16549744458644</v>
      </c>
      <c r="BE81" s="46">
        <f t="shared" si="91"/>
        <v>-2.9838394039409195</v>
      </c>
      <c r="BF81" s="46">
        <f t="shared" si="91"/>
        <v>-11.998537844875727</v>
      </c>
      <c r="BG81" s="46">
        <f t="shared" si="91"/>
        <v>-102.54722272907588</v>
      </c>
      <c r="BH81" s="1">
        <v>37</v>
      </c>
      <c r="BI81" s="60">
        <f t="shared" si="80"/>
        <v>13469.015528807135</v>
      </c>
      <c r="BJ81" s="60">
        <f t="shared" si="80"/>
        <v>21589.86266148962</v>
      </c>
      <c r="BK81" s="60">
        <f t="shared" si="80"/>
        <v>12641.153660259764</v>
      </c>
      <c r="BL81" s="60">
        <f t="shared" si="80"/>
        <v>-559.5713872057953</v>
      </c>
      <c r="BM81" s="60">
        <f t="shared" si="80"/>
        <v>11076.014896994777</v>
      </c>
      <c r="BN81" s="60">
        <f t="shared" si="80"/>
        <v>-28410.253961847269</v>
      </c>
      <c r="BO81" s="60">
        <f t="shared" si="80"/>
        <v>1509.175094100716</v>
      </c>
      <c r="BP81" s="60">
        <f t="shared" si="80"/>
        <v>-5655.8154103412862</v>
      </c>
      <c r="BQ81" s="60">
        <f t="shared" si="80"/>
        <v>9506.889761895156</v>
      </c>
      <c r="BR81" s="60">
        <f t="shared" si="78"/>
        <v>11624.815771727484</v>
      </c>
      <c r="BS81" s="60">
        <f t="shared" si="78"/>
        <v>346.29272801669578</v>
      </c>
      <c r="BT81" s="60">
        <f t="shared" si="78"/>
        <v>1392.5033622874466</v>
      </c>
      <c r="BU81" s="60">
        <f t="shared" si="78"/>
        <v>11901.229490596821</v>
      </c>
    </row>
    <row r="82" spans="1:73">
      <c r="A82" s="2">
        <v>43160</v>
      </c>
      <c r="B82" s="8">
        <f>'WA Sch. 1-2'!B83</f>
        <v>767.35</v>
      </c>
      <c r="C82" s="8">
        <f>'WA Sch. 1-2'!C83</f>
        <v>588826.02250000008</v>
      </c>
      <c r="D82" s="8">
        <f>'WA Sch. 1-2'!D83</f>
        <v>0</v>
      </c>
      <c r="E82" s="8">
        <f>'WA Sch. 1-2'!E83</f>
        <v>767</v>
      </c>
      <c r="F82" s="8">
        <f t="shared" si="83"/>
        <v>588289</v>
      </c>
      <c r="G82" s="8">
        <f>'WA Sch. 1-2'!G83</f>
        <v>0</v>
      </c>
      <c r="H82" s="8">
        <f t="shared" si="84"/>
        <v>0.35000000000002274</v>
      </c>
      <c r="I82" s="8">
        <f t="shared" si="84"/>
        <v>537.02250000007916</v>
      </c>
      <c r="J82" s="8">
        <f t="shared" si="84"/>
        <v>0</v>
      </c>
      <c r="K82" s="9">
        <v>1478</v>
      </c>
      <c r="L82" s="9">
        <v>3103401.1904800003</v>
      </c>
      <c r="M82" s="9">
        <v>-435977</v>
      </c>
      <c r="N82" s="9">
        <f t="shared" si="85"/>
        <v>2667424.1904800003</v>
      </c>
      <c r="O82" s="9">
        <f t="shared" si="86"/>
        <v>1804.7524969418134</v>
      </c>
      <c r="P82" s="8">
        <f t="shared" si="87"/>
        <v>0.5268802464306761</v>
      </c>
      <c r="Q82" s="8">
        <f t="shared" si="88"/>
        <v>1805.2793771882441</v>
      </c>
      <c r="R82" s="9">
        <f t="shared" si="81"/>
        <v>2668202.9194842246</v>
      </c>
      <c r="S82" s="40"/>
      <c r="T82" s="40"/>
      <c r="U82" s="2">
        <v>43525</v>
      </c>
      <c r="V82" s="8">
        <f t="shared" ref="V82:W82" si="103">E94</f>
        <v>943.5</v>
      </c>
      <c r="W82" s="8">
        <f t="shared" si="103"/>
        <v>890192.25</v>
      </c>
      <c r="X82" s="7">
        <v>0</v>
      </c>
      <c r="Y82" s="7">
        <v>0</v>
      </c>
      <c r="Z82" s="7">
        <v>0</v>
      </c>
      <c r="AA82" s="7">
        <v>0</v>
      </c>
      <c r="AB82" s="8">
        <f t="shared" si="90"/>
        <v>1865.9808084161698</v>
      </c>
      <c r="AD82" s="17">
        <v>38</v>
      </c>
      <c r="AE82" s="17">
        <v>1734.1526198932036</v>
      </c>
      <c r="AF82" s="17">
        <v>-79.430882633997044</v>
      </c>
      <c r="AG82" s="17">
        <v>-0.76150800348318581</v>
      </c>
      <c r="AO82" s="1">
        <v>38</v>
      </c>
      <c r="AP82" s="7">
        <f t="shared" si="97"/>
        <v>29</v>
      </c>
      <c r="AQ82" s="52">
        <f t="shared" si="50"/>
        <v>0.23804573804573806</v>
      </c>
      <c r="AR82" s="52">
        <f t="shared" si="51"/>
        <v>-0.71260296566742809</v>
      </c>
      <c r="AS82" s="43"/>
      <c r="AT82" s="1">
        <v>38</v>
      </c>
      <c r="AU82" s="46">
        <f t="shared" si="98"/>
        <v>-79.430882633997044</v>
      </c>
      <c r="AV82" s="46">
        <f t="shared" si="93"/>
        <v>-116.05608785758341</v>
      </c>
      <c r="AW82" s="46">
        <f t="shared" si="93"/>
        <v>-186.02955743246571</v>
      </c>
      <c r="AX82" s="46">
        <f t="shared" si="93"/>
        <v>-108.92279667200364</v>
      </c>
      <c r="AY82" s="46">
        <f t="shared" si="93"/>
        <v>4.8215599675604608</v>
      </c>
      <c r="AZ82" s="46">
        <f t="shared" si="93"/>
        <v>-95.436741850083195</v>
      </c>
      <c r="BA82" s="46">
        <f t="shared" si="93"/>
        <v>244.79761886089511</v>
      </c>
      <c r="BB82" s="46">
        <f t="shared" si="93"/>
        <v>-13.003842555443271</v>
      </c>
      <c r="BC82" s="46">
        <f t="shared" si="93"/>
        <v>48.73346598828789</v>
      </c>
      <c r="BD82" s="46">
        <f t="shared" si="93"/>
        <v>-81.916338361856447</v>
      </c>
      <c r="BE82" s="46">
        <f t="shared" si="91"/>
        <v>-100.16549744458644</v>
      </c>
      <c r="BF82" s="46">
        <f t="shared" si="91"/>
        <v>-2.9838394039409195</v>
      </c>
      <c r="BG82" s="46">
        <f t="shared" si="91"/>
        <v>-11.998537844875727</v>
      </c>
      <c r="BH82" s="1">
        <v>38</v>
      </c>
      <c r="BI82" s="60">
        <f t="shared" si="80"/>
        <v>6309.2651160158248</v>
      </c>
      <c r="BJ82" s="60">
        <f t="shared" si="80"/>
        <v>9218.43749357657</v>
      </c>
      <c r="BK82" s="60">
        <f t="shared" si="80"/>
        <v>14776.491942872615</v>
      </c>
      <c r="BL82" s="60">
        <f t="shared" si="80"/>
        <v>8651.8338786206587</v>
      </c>
      <c r="BM82" s="60">
        <f t="shared" si="80"/>
        <v>-382.98076389606786</v>
      </c>
      <c r="BN82" s="60">
        <f t="shared" si="80"/>
        <v>7580.624640865045</v>
      </c>
      <c r="BO82" s="60">
        <f t="shared" si="80"/>
        <v>-19444.490932821711</v>
      </c>
      <c r="BP82" s="60">
        <f t="shared" si="80"/>
        <v>1032.9066918123976</v>
      </c>
      <c r="BQ82" s="60">
        <f t="shared" si="80"/>
        <v>-3870.9422172635796</v>
      </c>
      <c r="BR82" s="60">
        <f t="shared" si="78"/>
        <v>6506.6870582274205</v>
      </c>
      <c r="BS82" s="60">
        <f t="shared" si="78"/>
        <v>7956.2338714968892</v>
      </c>
      <c r="BT82" s="60">
        <f t="shared" si="78"/>
        <v>237.00899749313319</v>
      </c>
      <c r="BU82" s="60">
        <f t="shared" si="78"/>
        <v>953.05445133590263</v>
      </c>
    </row>
    <row r="83" spans="1:73">
      <c r="A83" s="2">
        <v>43191</v>
      </c>
      <c r="B83" s="8">
        <f>'WA Sch. 1-2'!B84</f>
        <v>547.15</v>
      </c>
      <c r="C83" s="8">
        <f>'WA Sch. 1-2'!C84</f>
        <v>299373.1225</v>
      </c>
      <c r="D83" s="8">
        <f>'WA Sch. 1-2'!D84</f>
        <v>0.375</v>
      </c>
      <c r="E83" s="8">
        <f>'WA Sch. 1-2'!E84</f>
        <v>548.5</v>
      </c>
      <c r="F83" s="8">
        <f t="shared" si="83"/>
        <v>300852.25</v>
      </c>
      <c r="G83" s="8">
        <f>'WA Sch. 1-2'!G84</f>
        <v>0.5</v>
      </c>
      <c r="H83" s="8">
        <f t="shared" si="84"/>
        <v>-1.3500000000000227</v>
      </c>
      <c r="I83" s="8">
        <f t="shared" si="84"/>
        <v>-1479.1275000000023</v>
      </c>
      <c r="J83" s="8">
        <f t="shared" si="84"/>
        <v>-0.125</v>
      </c>
      <c r="K83" s="9">
        <v>1487</v>
      </c>
      <c r="L83" s="9">
        <v>2410230.5917400001</v>
      </c>
      <c r="M83" s="9">
        <v>-383265</v>
      </c>
      <c r="N83" s="9">
        <f t="shared" si="85"/>
        <v>2026965.5917400001</v>
      </c>
      <c r="O83" s="9">
        <f t="shared" si="86"/>
        <v>1363.1241370141224</v>
      </c>
      <c r="P83" s="8">
        <f t="shared" si="87"/>
        <v>-1.7640443901127658</v>
      </c>
      <c r="Q83" s="8">
        <f t="shared" si="88"/>
        <v>1361.3600926240097</v>
      </c>
      <c r="R83" s="9">
        <f t="shared" si="81"/>
        <v>2024342.4577319024</v>
      </c>
      <c r="S83" s="40"/>
      <c r="T83" s="40"/>
      <c r="U83" s="2">
        <v>43556</v>
      </c>
      <c r="V83" s="8">
        <f t="shared" ref="V83:W83" si="104">E95</f>
        <v>508</v>
      </c>
      <c r="W83" s="8">
        <f t="shared" si="104"/>
        <v>258064</v>
      </c>
      <c r="X83" s="7">
        <v>0</v>
      </c>
      <c r="Y83" s="7">
        <v>0</v>
      </c>
      <c r="Z83" s="7">
        <v>0</v>
      </c>
      <c r="AA83" s="7">
        <v>0</v>
      </c>
      <c r="AB83" s="8">
        <f t="shared" si="90"/>
        <v>1273.3967716921036</v>
      </c>
      <c r="AD83" s="17">
        <v>39</v>
      </c>
      <c r="AE83" s="17">
        <v>1493.9642366339028</v>
      </c>
      <c r="AF83" s="17">
        <v>10.789571921496872</v>
      </c>
      <c r="AG83" s="17">
        <v>0.10344018724098457</v>
      </c>
      <c r="AO83" s="1">
        <v>39</v>
      </c>
      <c r="AP83" s="7">
        <f t="shared" si="97"/>
        <v>64</v>
      </c>
      <c r="AQ83" s="52">
        <f t="shared" si="50"/>
        <v>0.52910602910602911</v>
      </c>
      <c r="AR83" s="52">
        <f t="shared" si="51"/>
        <v>7.3022840689146426E-2</v>
      </c>
      <c r="AS83" s="43"/>
      <c r="AT83" s="1">
        <v>39</v>
      </c>
      <c r="AU83" s="46">
        <f t="shared" si="98"/>
        <v>10.789571921496872</v>
      </c>
      <c r="AV83" s="46">
        <f t="shared" si="93"/>
        <v>-79.430882633997044</v>
      </c>
      <c r="AW83" s="46">
        <f t="shared" si="93"/>
        <v>-116.05608785758341</v>
      </c>
      <c r="AX83" s="46">
        <f t="shared" si="93"/>
        <v>-186.02955743246571</v>
      </c>
      <c r="AY83" s="46">
        <f t="shared" si="93"/>
        <v>-108.92279667200364</v>
      </c>
      <c r="AZ83" s="46">
        <f t="shared" si="93"/>
        <v>4.8215599675604608</v>
      </c>
      <c r="BA83" s="46">
        <f t="shared" si="93"/>
        <v>-95.436741850083195</v>
      </c>
      <c r="BB83" s="46">
        <f t="shared" si="93"/>
        <v>244.79761886089511</v>
      </c>
      <c r="BC83" s="46">
        <f t="shared" si="93"/>
        <v>-13.003842555443271</v>
      </c>
      <c r="BD83" s="46">
        <f t="shared" si="93"/>
        <v>48.73346598828789</v>
      </c>
      <c r="BE83" s="46">
        <f t="shared" si="91"/>
        <v>-81.916338361856447</v>
      </c>
      <c r="BF83" s="46">
        <f t="shared" si="91"/>
        <v>-100.16549744458644</v>
      </c>
      <c r="BG83" s="46">
        <f t="shared" si="91"/>
        <v>-2.9838394039409195</v>
      </c>
      <c r="BH83" s="1">
        <v>39</v>
      </c>
      <c r="BI83" s="60">
        <f t="shared" si="80"/>
        <v>116.41486224915205</v>
      </c>
      <c r="BJ83" s="60">
        <f t="shared" si="80"/>
        <v>-857.02522096748271</v>
      </c>
      <c r="BK83" s="60">
        <f t="shared" si="80"/>
        <v>-1252.1955068669479</v>
      </c>
      <c r="BL83" s="60">
        <f t="shared" si="80"/>
        <v>-2007.1792894418086</v>
      </c>
      <c r="BM83" s="60">
        <f t="shared" si="80"/>
        <v>-1175.230348583156</v>
      </c>
      <c r="BN83" s="60">
        <f t="shared" si="80"/>
        <v>52.022568043802522</v>
      </c>
      <c r="BO83" s="60">
        <f t="shared" si="80"/>
        <v>-1029.7215901447967</v>
      </c>
      <c r="BP83" s="60">
        <f t="shared" si="80"/>
        <v>2641.2615149107874</v>
      </c>
      <c r="BQ83" s="60">
        <f t="shared" si="80"/>
        <v>-140.30589450777669</v>
      </c>
      <c r="BR83" s="60">
        <f t="shared" si="78"/>
        <v>525.8132362644493</v>
      </c>
      <c r="BS83" s="60">
        <f t="shared" si="78"/>
        <v>-883.84222430091791</v>
      </c>
      <c r="BT83" s="60">
        <f t="shared" si="78"/>
        <v>-1080.7428387308696</v>
      </c>
      <c r="BU83" s="60">
        <f t="shared" si="78"/>
        <v>-32.194349851017506</v>
      </c>
    </row>
    <row r="84" spans="1:73">
      <c r="A84" s="2">
        <v>43221</v>
      </c>
      <c r="B84" s="8">
        <f>'WA Sch. 1-2'!B85</f>
        <v>290.02499999999998</v>
      </c>
      <c r="C84" s="8">
        <f>'WA Sch. 1-2'!C85</f>
        <v>84114.500624999986</v>
      </c>
      <c r="D84" s="8">
        <f>'WA Sch. 1-2'!D85</f>
        <v>14.95</v>
      </c>
      <c r="E84" s="8">
        <f>'WA Sch. 1-2'!E85</f>
        <v>129</v>
      </c>
      <c r="F84" s="8">
        <f t="shared" si="83"/>
        <v>16641</v>
      </c>
      <c r="G84" s="8">
        <f>'WA Sch. 1-2'!G85</f>
        <v>34.5</v>
      </c>
      <c r="H84" s="8">
        <f t="shared" si="84"/>
        <v>161.02499999999998</v>
      </c>
      <c r="I84" s="8">
        <f t="shared" si="84"/>
        <v>67473.500624999986</v>
      </c>
      <c r="J84" s="8">
        <f t="shared" si="84"/>
        <v>-19.55</v>
      </c>
      <c r="K84" s="9">
        <v>1499</v>
      </c>
      <c r="L84" s="9">
        <v>1555298.8171899999</v>
      </c>
      <c r="M84" s="9">
        <v>-400833</v>
      </c>
      <c r="N84" s="9">
        <f t="shared" si="85"/>
        <v>1154465.8171899999</v>
      </c>
      <c r="O84" s="9">
        <f t="shared" si="86"/>
        <v>770.15731633755831</v>
      </c>
      <c r="P84" s="8">
        <f t="shared" si="87"/>
        <v>161.06987351290786</v>
      </c>
      <c r="Q84" s="8">
        <f t="shared" si="88"/>
        <v>931.22718985046617</v>
      </c>
      <c r="R84" s="9">
        <f t="shared" si="81"/>
        <v>1395909.5575858487</v>
      </c>
      <c r="S84" s="40"/>
      <c r="T84" s="40"/>
      <c r="U84" s="2">
        <v>43586</v>
      </c>
      <c r="V84" s="8">
        <f t="shared" ref="V84:W84" si="105">E96</f>
        <v>187</v>
      </c>
      <c r="W84" s="8">
        <f t="shared" si="105"/>
        <v>34969</v>
      </c>
      <c r="X84" s="7">
        <v>0</v>
      </c>
      <c r="Y84" s="7">
        <v>0</v>
      </c>
      <c r="Z84" s="7">
        <v>0</v>
      </c>
      <c r="AA84" s="7">
        <v>0</v>
      </c>
      <c r="AB84" s="8">
        <f t="shared" si="90"/>
        <v>809.09177878162461</v>
      </c>
      <c r="AD84" s="17">
        <v>40</v>
      </c>
      <c r="AE84" s="17">
        <v>1015.9259868787242</v>
      </c>
      <c r="AF84" s="17">
        <v>-125.36062868027216</v>
      </c>
      <c r="AG84" s="17">
        <v>-1.2018388679071794</v>
      </c>
      <c r="AO84" s="1">
        <v>40</v>
      </c>
      <c r="AP84" s="7">
        <f t="shared" si="97"/>
        <v>14</v>
      </c>
      <c r="AQ84" s="52">
        <f t="shared" si="50"/>
        <v>0.11330561330561331</v>
      </c>
      <c r="AR84" s="52">
        <f t="shared" si="51"/>
        <v>-1.2091343701602324</v>
      </c>
      <c r="AS84" s="43"/>
      <c r="AT84" s="1">
        <v>40</v>
      </c>
      <c r="AU84" s="46">
        <f t="shared" si="98"/>
        <v>-125.36062868027216</v>
      </c>
      <c r="AV84" s="46">
        <f t="shared" si="93"/>
        <v>10.789571921496872</v>
      </c>
      <c r="AW84" s="46">
        <f t="shared" si="93"/>
        <v>-79.430882633997044</v>
      </c>
      <c r="AX84" s="46">
        <f t="shared" si="93"/>
        <v>-116.05608785758341</v>
      </c>
      <c r="AY84" s="46">
        <f t="shared" si="93"/>
        <v>-186.02955743246571</v>
      </c>
      <c r="AZ84" s="46">
        <f t="shared" si="93"/>
        <v>-108.92279667200364</v>
      </c>
      <c r="BA84" s="46">
        <f t="shared" si="93"/>
        <v>4.8215599675604608</v>
      </c>
      <c r="BB84" s="46">
        <f t="shared" si="93"/>
        <v>-95.436741850083195</v>
      </c>
      <c r="BC84" s="46">
        <f t="shared" si="93"/>
        <v>244.79761886089511</v>
      </c>
      <c r="BD84" s="46">
        <f t="shared" si="93"/>
        <v>-13.003842555443271</v>
      </c>
      <c r="BE84" s="46">
        <f t="shared" si="91"/>
        <v>48.73346598828789</v>
      </c>
      <c r="BF84" s="46">
        <f t="shared" si="91"/>
        <v>-81.916338361856447</v>
      </c>
      <c r="BG84" s="46">
        <f t="shared" si="91"/>
        <v>-100.16549744458644</v>
      </c>
      <c r="BH84" s="1">
        <v>40</v>
      </c>
      <c r="BI84" s="60">
        <f t="shared" si="80"/>
        <v>15715.287223113091</v>
      </c>
      <c r="BJ84" s="60">
        <f t="shared" si="80"/>
        <v>-1352.5875192698511</v>
      </c>
      <c r="BK84" s="60">
        <f t="shared" si="80"/>
        <v>9957.5053836267962</v>
      </c>
      <c r="BL84" s="60">
        <f t="shared" si="80"/>
        <v>14548.864135999573</v>
      </c>
      <c r="BM84" s="60">
        <f t="shared" si="80"/>
        <v>23320.782272846722</v>
      </c>
      <c r="BN84" s="60">
        <f t="shared" si="80"/>
        <v>13654.630268415849</v>
      </c>
      <c r="BO84" s="60">
        <f t="shared" si="80"/>
        <v>-604.43378875300277</v>
      </c>
      <c r="BP84" s="60">
        <f t="shared" si="80"/>
        <v>11964.009957523285</v>
      </c>
      <c r="BQ84" s="60">
        <f t="shared" si="80"/>
        <v>-30687.983399835466</v>
      </c>
      <c r="BR84" s="60">
        <f t="shared" si="78"/>
        <v>1630.1698780096558</v>
      </c>
      <c r="BS84" s="60">
        <f t="shared" si="78"/>
        <v>-6109.2579340604243</v>
      </c>
      <c r="BT84" s="60">
        <f t="shared" si="78"/>
        <v>10269.083676228234</v>
      </c>
      <c r="BU84" s="60">
        <f t="shared" si="78"/>
        <v>12556.809731725565</v>
      </c>
    </row>
    <row r="85" spans="1:73">
      <c r="A85" s="2">
        <v>43252</v>
      </c>
      <c r="B85" s="8">
        <f>'WA Sch. 1-2'!B86</f>
        <v>126.95</v>
      </c>
      <c r="C85" s="8">
        <f>'WA Sch. 1-2'!C86</f>
        <v>16116.302500000002</v>
      </c>
      <c r="D85" s="8">
        <f>'WA Sch. 1-2'!D86</f>
        <v>68</v>
      </c>
      <c r="E85" s="8">
        <f>'WA Sch. 1-2'!E86</f>
        <v>108</v>
      </c>
      <c r="F85" s="8">
        <f t="shared" si="83"/>
        <v>11664</v>
      </c>
      <c r="G85" s="8">
        <f>'WA Sch. 1-2'!G86</f>
        <v>29</v>
      </c>
      <c r="H85" s="8">
        <f t="shared" si="84"/>
        <v>18.950000000000003</v>
      </c>
      <c r="I85" s="8">
        <f t="shared" si="84"/>
        <v>4452.3025000000016</v>
      </c>
      <c r="J85" s="8">
        <f t="shared" si="84"/>
        <v>39</v>
      </c>
      <c r="K85" s="9">
        <v>1499</v>
      </c>
      <c r="L85" s="9">
        <v>1230208.861</v>
      </c>
      <c r="M85" s="9">
        <v>132773</v>
      </c>
      <c r="N85" s="9">
        <f t="shared" si="85"/>
        <v>1362981.861</v>
      </c>
      <c r="O85" s="9">
        <f t="shared" si="86"/>
        <v>909.2607478318879</v>
      </c>
      <c r="P85" s="8">
        <f t="shared" si="87"/>
        <v>17.375581922820874</v>
      </c>
      <c r="Q85" s="8">
        <f t="shared" si="88"/>
        <v>926.63632975470875</v>
      </c>
      <c r="R85" s="9">
        <f t="shared" si="81"/>
        <v>1389027.8583023085</v>
      </c>
      <c r="S85" s="40"/>
      <c r="T85" s="40"/>
      <c r="U85" s="2">
        <v>43617</v>
      </c>
      <c r="V85" s="8">
        <f t="shared" ref="V85:W85" si="106">E97</f>
        <v>104.5</v>
      </c>
      <c r="W85" s="8">
        <f t="shared" si="106"/>
        <v>10920.25</v>
      </c>
      <c r="X85" s="7">
        <v>0</v>
      </c>
      <c r="Y85" s="7">
        <v>0</v>
      </c>
      <c r="Z85" s="7">
        <v>0</v>
      </c>
      <c r="AA85" s="7">
        <v>0</v>
      </c>
      <c r="AB85" s="8">
        <f t="shared" si="90"/>
        <v>762.23715325301202</v>
      </c>
      <c r="AD85" s="17">
        <v>41</v>
      </c>
      <c r="AE85" s="17">
        <v>898.92537941803403</v>
      </c>
      <c r="AF85" s="17">
        <v>-52.923064512505562</v>
      </c>
      <c r="AG85" s="17">
        <v>-0.50737617232369336</v>
      </c>
      <c r="AO85" s="1">
        <v>41</v>
      </c>
      <c r="AP85" s="7">
        <f t="shared" si="97"/>
        <v>36</v>
      </c>
      <c r="AQ85" s="52">
        <f t="shared" si="50"/>
        <v>0.29625779625779625</v>
      </c>
      <c r="AR85" s="52">
        <f t="shared" si="51"/>
        <v>-0.53519417688850079</v>
      </c>
      <c r="AS85" s="43"/>
      <c r="AT85" s="1">
        <v>41</v>
      </c>
      <c r="AU85" s="46">
        <f t="shared" si="98"/>
        <v>-52.923064512505562</v>
      </c>
      <c r="AV85" s="46">
        <f t="shared" si="93"/>
        <v>-125.36062868027216</v>
      </c>
      <c r="AW85" s="46">
        <f t="shared" si="93"/>
        <v>10.789571921496872</v>
      </c>
      <c r="AX85" s="46">
        <f t="shared" si="93"/>
        <v>-79.430882633997044</v>
      </c>
      <c r="AY85" s="46">
        <f t="shared" si="93"/>
        <v>-116.05608785758341</v>
      </c>
      <c r="AZ85" s="46">
        <f t="shared" si="93"/>
        <v>-186.02955743246571</v>
      </c>
      <c r="BA85" s="46">
        <f t="shared" si="93"/>
        <v>-108.92279667200364</v>
      </c>
      <c r="BB85" s="46">
        <f t="shared" si="93"/>
        <v>4.8215599675604608</v>
      </c>
      <c r="BC85" s="46">
        <f t="shared" si="93"/>
        <v>-95.436741850083195</v>
      </c>
      <c r="BD85" s="46">
        <f t="shared" si="93"/>
        <v>244.79761886089511</v>
      </c>
      <c r="BE85" s="46">
        <f t="shared" si="91"/>
        <v>-13.003842555443271</v>
      </c>
      <c r="BF85" s="46">
        <f t="shared" si="91"/>
        <v>48.73346598828789</v>
      </c>
      <c r="BG85" s="46">
        <f t="shared" si="91"/>
        <v>-81.916338361856447</v>
      </c>
      <c r="BH85" s="1">
        <v>41</v>
      </c>
      <c r="BI85" s="60">
        <f t="shared" si="80"/>
        <v>2800.8507573948336</v>
      </c>
      <c r="BJ85" s="60">
        <f t="shared" si="80"/>
        <v>6634.4686389743119</v>
      </c>
      <c r="BK85" s="60">
        <f t="shared" si="80"/>
        <v>-571.01721086369434</v>
      </c>
      <c r="BL85" s="60">
        <f t="shared" si="80"/>
        <v>4203.7257259242933</v>
      </c>
      <c r="BM85" s="60">
        <f t="shared" si="80"/>
        <v>6142.0438247559132</v>
      </c>
      <c r="BN85" s="60">
        <f t="shared" si="80"/>
        <v>9845.25426923126</v>
      </c>
      <c r="BO85" s="60">
        <f t="shared" si="80"/>
        <v>5764.5281951549869</v>
      </c>
      <c r="BP85" s="60">
        <f t="shared" si="80"/>
        <v>-255.17172921411282</v>
      </c>
      <c r="BQ85" s="60">
        <f t="shared" si="80"/>
        <v>5050.8048457953037</v>
      </c>
      <c r="BR85" s="60">
        <f t="shared" si="78"/>
        <v>-12955.440175482914</v>
      </c>
      <c r="BS85" s="60">
        <f t="shared" si="78"/>
        <v>688.20319847219446</v>
      </c>
      <c r="BT85" s="60">
        <f t="shared" si="78"/>
        <v>-2579.1243644161555</v>
      </c>
      <c r="BU85" s="60">
        <f t="shared" si="78"/>
        <v>4335.2636597527735</v>
      </c>
    </row>
    <row r="86" spans="1:73">
      <c r="A86" s="2">
        <v>43282</v>
      </c>
      <c r="B86" s="8">
        <f>'WA Sch. 1-2'!B87</f>
        <v>14.1</v>
      </c>
      <c r="C86" s="8">
        <f>'WA Sch. 1-2'!C87</f>
        <v>198.81</v>
      </c>
      <c r="D86" s="8">
        <f>'WA Sch. 1-2'!D87</f>
        <v>240.05</v>
      </c>
      <c r="E86" s="8">
        <f>'WA Sch. 1-2'!E87</f>
        <v>15.5</v>
      </c>
      <c r="F86" s="8">
        <f t="shared" si="83"/>
        <v>240.25</v>
      </c>
      <c r="G86" s="8">
        <f>'WA Sch. 1-2'!G87</f>
        <v>259.5</v>
      </c>
      <c r="H86" s="8">
        <f t="shared" si="84"/>
        <v>-1.4000000000000004</v>
      </c>
      <c r="I86" s="8">
        <f t="shared" si="84"/>
        <v>-41.44</v>
      </c>
      <c r="J86" s="8">
        <f t="shared" si="84"/>
        <v>-19.449999999999989</v>
      </c>
      <c r="K86" s="9">
        <v>1496</v>
      </c>
      <c r="L86" s="9">
        <v>1129936.73248</v>
      </c>
      <c r="M86" s="9">
        <v>-16719</v>
      </c>
      <c r="N86" s="9">
        <f t="shared" si="85"/>
        <v>1113217.73248</v>
      </c>
      <c r="O86" s="9">
        <f t="shared" si="86"/>
        <v>744.12950032085564</v>
      </c>
      <c r="P86" s="8">
        <f t="shared" si="87"/>
        <v>-1.1534895291834453</v>
      </c>
      <c r="Q86" s="8">
        <f t="shared" si="88"/>
        <v>742.97601079167225</v>
      </c>
      <c r="R86" s="9">
        <f t="shared" si="81"/>
        <v>1111492.1121443417</v>
      </c>
      <c r="S86" s="40"/>
      <c r="T86" s="40"/>
      <c r="U86" s="2">
        <v>43647</v>
      </c>
      <c r="V86" s="8">
        <f t="shared" ref="V86:W86" si="107">E98</f>
        <v>9.5</v>
      </c>
      <c r="W86" s="8">
        <f t="shared" si="107"/>
        <v>90.25</v>
      </c>
      <c r="X86" s="7">
        <v>0</v>
      </c>
      <c r="Y86" s="7">
        <v>0</v>
      </c>
      <c r="Z86" s="7">
        <v>0</v>
      </c>
      <c r="AA86" s="7">
        <v>0</v>
      </c>
      <c r="AB86" s="8">
        <f t="shared" si="90"/>
        <v>784.90104362194324</v>
      </c>
      <c r="AD86" s="17">
        <v>42</v>
      </c>
      <c r="AE86" s="17">
        <v>814.05301331115834</v>
      </c>
      <c r="AF86" s="17">
        <v>-89.170549176137229</v>
      </c>
      <c r="AG86" s="17">
        <v>-0.85488269324047539</v>
      </c>
      <c r="AO86" s="1">
        <v>42</v>
      </c>
      <c r="AP86" s="7">
        <f t="shared" si="97"/>
        <v>24</v>
      </c>
      <c r="AQ86" s="52">
        <f t="shared" si="50"/>
        <v>0.19646569646569648</v>
      </c>
      <c r="AR86" s="52">
        <f t="shared" si="51"/>
        <v>-0.85431334867221986</v>
      </c>
      <c r="AS86" s="43"/>
      <c r="AT86" s="1">
        <v>42</v>
      </c>
      <c r="AU86" s="46">
        <f t="shared" si="98"/>
        <v>-89.170549176137229</v>
      </c>
      <c r="AV86" s="46">
        <f t="shared" si="93"/>
        <v>-52.923064512505562</v>
      </c>
      <c r="AW86" s="46">
        <f t="shared" si="93"/>
        <v>-125.36062868027216</v>
      </c>
      <c r="AX86" s="46">
        <f t="shared" si="93"/>
        <v>10.789571921496872</v>
      </c>
      <c r="AY86" s="46">
        <f t="shared" si="93"/>
        <v>-79.430882633997044</v>
      </c>
      <c r="AZ86" s="46">
        <f t="shared" si="93"/>
        <v>-116.05608785758341</v>
      </c>
      <c r="BA86" s="46">
        <f t="shared" si="93"/>
        <v>-186.02955743246571</v>
      </c>
      <c r="BB86" s="46">
        <f t="shared" si="93"/>
        <v>-108.92279667200364</v>
      </c>
      <c r="BC86" s="46">
        <f t="shared" si="93"/>
        <v>4.8215599675604608</v>
      </c>
      <c r="BD86" s="46">
        <f t="shared" si="93"/>
        <v>-95.436741850083195</v>
      </c>
      <c r="BE86" s="46">
        <f t="shared" si="91"/>
        <v>244.79761886089511</v>
      </c>
      <c r="BF86" s="46">
        <f t="shared" si="91"/>
        <v>-13.003842555443271</v>
      </c>
      <c r="BG86" s="46">
        <f t="shared" si="91"/>
        <v>48.73346598828789</v>
      </c>
      <c r="BH86" s="1">
        <v>42</v>
      </c>
      <c r="BI86" s="60">
        <f t="shared" si="80"/>
        <v>7951.3868403739207</v>
      </c>
      <c r="BJ86" s="60">
        <f t="shared" si="80"/>
        <v>4719.1787266642714</v>
      </c>
      <c r="BK86" s="60">
        <f t="shared" si="80"/>
        <v>11178.476104485702</v>
      </c>
      <c r="BL86" s="60">
        <f t="shared" si="80"/>
        <v>-962.11205361530028</v>
      </c>
      <c r="BM86" s="60">
        <f t="shared" si="80"/>
        <v>7082.8954260188302</v>
      </c>
      <c r="BN86" s="60">
        <f t="shared" si="80"/>
        <v>10348.785089494759</v>
      </c>
      <c r="BO86" s="60">
        <f t="shared" si="80"/>
        <v>16588.357799246751</v>
      </c>
      <c r="BP86" s="60">
        <f t="shared" si="80"/>
        <v>9712.7055970433121</v>
      </c>
      <c r="BQ86" s="60">
        <f t="shared" si="80"/>
        <v>-429.9411501930382</v>
      </c>
      <c r="BR86" s="60">
        <f t="shared" si="78"/>
        <v>8510.14668235317</v>
      </c>
      <c r="BS86" s="60">
        <f t="shared" si="78"/>
        <v>-21828.738110836755</v>
      </c>
      <c r="BT86" s="60">
        <f t="shared" si="78"/>
        <v>1159.5597820689079</v>
      </c>
      <c r="BU86" s="60">
        <f t="shared" si="78"/>
        <v>-4345.589925432233</v>
      </c>
    </row>
    <row r="87" spans="1:73">
      <c r="A87" s="2">
        <v>43313</v>
      </c>
      <c r="B87" s="8">
        <f>'WA Sch. 1-2'!B88</f>
        <v>19.350000000000001</v>
      </c>
      <c r="C87" s="8">
        <f>'WA Sch. 1-2'!C88</f>
        <v>374.42250000000007</v>
      </c>
      <c r="D87" s="8">
        <f>'WA Sch. 1-2'!D88</f>
        <v>204.95</v>
      </c>
      <c r="E87" s="8">
        <f>'WA Sch. 1-2'!E88</f>
        <v>25.5</v>
      </c>
      <c r="F87" s="8">
        <f t="shared" si="83"/>
        <v>650.25</v>
      </c>
      <c r="G87" s="8">
        <f>'WA Sch. 1-2'!G88</f>
        <v>186</v>
      </c>
      <c r="H87" s="8">
        <f t="shared" si="84"/>
        <v>-6.1499999999999986</v>
      </c>
      <c r="I87" s="8">
        <f t="shared" si="84"/>
        <v>-275.82749999999993</v>
      </c>
      <c r="J87" s="8">
        <f t="shared" si="84"/>
        <v>18.949999999999989</v>
      </c>
      <c r="K87" s="9">
        <v>1485</v>
      </c>
      <c r="L87" s="9">
        <v>1029732.27495</v>
      </c>
      <c r="M87" s="9">
        <v>87055</v>
      </c>
      <c r="N87" s="9">
        <f t="shared" si="85"/>
        <v>1116787.27495</v>
      </c>
      <c r="O87" s="9">
        <f t="shared" si="86"/>
        <v>752.04530299663304</v>
      </c>
      <c r="P87" s="8">
        <f t="shared" si="87"/>
        <v>-5.1095879452299648</v>
      </c>
      <c r="Q87" s="8">
        <f t="shared" si="88"/>
        <v>746.93571505140312</v>
      </c>
      <c r="R87" s="9">
        <f t="shared" si="81"/>
        <v>1109199.5368513337</v>
      </c>
      <c r="S87" s="40"/>
      <c r="T87" s="40"/>
      <c r="U87" s="2">
        <v>43678</v>
      </c>
      <c r="V87" s="8">
        <f t="shared" ref="V87:W87" si="108">E99</f>
        <v>3.5</v>
      </c>
      <c r="W87" s="8">
        <f t="shared" si="108"/>
        <v>12.25</v>
      </c>
      <c r="X87" s="7">
        <v>0</v>
      </c>
      <c r="Y87" s="7">
        <v>0</v>
      </c>
      <c r="Z87" s="7">
        <v>0</v>
      </c>
      <c r="AA87" s="7">
        <v>0</v>
      </c>
      <c r="AB87" s="8">
        <f t="shared" si="90"/>
        <v>812.58438522954089</v>
      </c>
      <c r="AD87" s="17">
        <v>43</v>
      </c>
      <c r="AE87" s="17">
        <v>735.52270629651548</v>
      </c>
      <c r="AF87" s="17">
        <v>18.039110416967787</v>
      </c>
      <c r="AG87" s="17">
        <v>0.17294188988853518</v>
      </c>
      <c r="AO87" s="1">
        <v>43</v>
      </c>
      <c r="AP87" s="7">
        <f t="shared" si="97"/>
        <v>71</v>
      </c>
      <c r="AQ87" s="52">
        <f t="shared" si="50"/>
        <v>0.58731808731808732</v>
      </c>
      <c r="AR87" s="52">
        <f t="shared" si="51"/>
        <v>0.22065146486235332</v>
      </c>
      <c r="AS87" s="43"/>
      <c r="AT87" s="1">
        <v>43</v>
      </c>
      <c r="AU87" s="46">
        <f t="shared" si="98"/>
        <v>18.039110416967787</v>
      </c>
      <c r="AV87" s="46">
        <f t="shared" si="93"/>
        <v>-89.170549176137229</v>
      </c>
      <c r="AW87" s="46">
        <f t="shared" si="93"/>
        <v>-52.923064512505562</v>
      </c>
      <c r="AX87" s="46">
        <f t="shared" si="93"/>
        <v>-125.36062868027216</v>
      </c>
      <c r="AY87" s="46">
        <f t="shared" si="93"/>
        <v>10.789571921496872</v>
      </c>
      <c r="AZ87" s="46">
        <f t="shared" si="93"/>
        <v>-79.430882633997044</v>
      </c>
      <c r="BA87" s="46">
        <f t="shared" si="93"/>
        <v>-116.05608785758341</v>
      </c>
      <c r="BB87" s="46">
        <f t="shared" si="93"/>
        <v>-186.02955743246571</v>
      </c>
      <c r="BC87" s="46">
        <f t="shared" si="93"/>
        <v>-108.92279667200364</v>
      </c>
      <c r="BD87" s="46">
        <f t="shared" si="93"/>
        <v>4.8215599675604608</v>
      </c>
      <c r="BE87" s="46">
        <f t="shared" si="91"/>
        <v>-95.436741850083195</v>
      </c>
      <c r="BF87" s="46">
        <f t="shared" si="91"/>
        <v>244.79761886089511</v>
      </c>
      <c r="BG87" s="46">
        <f t="shared" si="91"/>
        <v>-13.003842555443271</v>
      </c>
      <c r="BH87" s="1">
        <v>43</v>
      </c>
      <c r="BI87" s="60">
        <f t="shared" si="80"/>
        <v>325.40950463555293</v>
      </c>
      <c r="BJ87" s="60">
        <f t="shared" si="80"/>
        <v>-1608.5573825299898</v>
      </c>
      <c r="BK87" s="60">
        <f t="shared" si="80"/>
        <v>-954.68500434539453</v>
      </c>
      <c r="BL87" s="60">
        <f t="shared" si="80"/>
        <v>-2261.3942227039197</v>
      </c>
      <c r="BM87" s="60">
        <f t="shared" si="80"/>
        <v>194.63427924369515</v>
      </c>
      <c r="BN87" s="60">
        <f t="shared" si="80"/>
        <v>-1432.862462351877</v>
      </c>
      <c r="BO87" s="60">
        <f t="shared" si="80"/>
        <v>-2093.5485834242536</v>
      </c>
      <c r="BP87" s="60">
        <f t="shared" si="80"/>
        <v>-3355.8077273438867</v>
      </c>
      <c r="BQ87" s="60">
        <f t="shared" si="80"/>
        <v>-1964.8703560911979</v>
      </c>
      <c r="BR87" s="60">
        <f t="shared" si="78"/>
        <v>86.976652636853018</v>
      </c>
      <c r="BS87" s="60">
        <f t="shared" si="78"/>
        <v>-1721.5939240692951</v>
      </c>
      <c r="BT87" s="60">
        <f t="shared" si="78"/>
        <v>4415.9312764424621</v>
      </c>
      <c r="BU87" s="60">
        <f t="shared" si="78"/>
        <v>-234.57775170250608</v>
      </c>
    </row>
    <row r="88" spans="1:73">
      <c r="A88" s="2">
        <v>43344</v>
      </c>
      <c r="B88" s="8">
        <f>'WA Sch. 1-2'!B89</f>
        <v>152.32499999999999</v>
      </c>
      <c r="C88" s="8">
        <f>'WA Sch. 1-2'!C89</f>
        <v>23202.905624999996</v>
      </c>
      <c r="D88" s="8">
        <f>'WA Sch. 1-2'!D89</f>
        <v>43.875</v>
      </c>
      <c r="E88" s="8">
        <f>'WA Sch. 1-2'!E89</f>
        <v>175.5</v>
      </c>
      <c r="F88" s="8">
        <f t="shared" si="83"/>
        <v>30800.25</v>
      </c>
      <c r="G88" s="8">
        <f>'WA Sch. 1-2'!G89</f>
        <v>8.5</v>
      </c>
      <c r="H88" s="8">
        <f t="shared" si="84"/>
        <v>-23.175000000000011</v>
      </c>
      <c r="I88" s="8">
        <f t="shared" si="84"/>
        <v>-7597.3443750000042</v>
      </c>
      <c r="J88" s="8">
        <f t="shared" si="84"/>
        <v>35.375</v>
      </c>
      <c r="K88" s="9">
        <v>1492</v>
      </c>
      <c r="L88" s="9">
        <v>1151010.8289999999</v>
      </c>
      <c r="M88" s="9">
        <v>222895</v>
      </c>
      <c r="N88" s="9">
        <f t="shared" si="85"/>
        <v>1373905.8289999999</v>
      </c>
      <c r="O88" s="9">
        <f t="shared" si="86"/>
        <v>920.84841085790879</v>
      </c>
      <c r="P88" s="8">
        <f t="shared" si="87"/>
        <v>-22.224297509708428</v>
      </c>
      <c r="Q88" s="8">
        <f t="shared" si="88"/>
        <v>898.62411334820035</v>
      </c>
      <c r="R88" s="9">
        <f t="shared" si="81"/>
        <v>1340747.1771155149</v>
      </c>
      <c r="S88" s="40"/>
      <c r="T88" s="40"/>
      <c r="U88" s="2">
        <v>43709</v>
      </c>
      <c r="V88" s="8">
        <f t="shared" ref="V88:W88" si="109">E100</f>
        <v>213</v>
      </c>
      <c r="W88" s="8">
        <f t="shared" si="109"/>
        <v>45369</v>
      </c>
      <c r="X88" s="7">
        <v>0</v>
      </c>
      <c r="Y88" s="7">
        <v>0</v>
      </c>
      <c r="Z88" s="7">
        <v>0</v>
      </c>
      <c r="AA88" s="7">
        <v>0</v>
      </c>
      <c r="AB88" s="8">
        <f t="shared" si="90"/>
        <v>994.674220725699</v>
      </c>
      <c r="AD88" s="17">
        <v>44</v>
      </c>
      <c r="AE88" s="17">
        <v>725.60630743251374</v>
      </c>
      <c r="AF88" s="17">
        <v>203.28019893240844</v>
      </c>
      <c r="AG88" s="17">
        <v>1.9488578409731503</v>
      </c>
      <c r="AO88" s="1">
        <v>44</v>
      </c>
      <c r="AP88" s="7">
        <f t="shared" si="97"/>
        <v>117</v>
      </c>
      <c r="AQ88" s="52">
        <f t="shared" si="50"/>
        <v>0.96985446985446988</v>
      </c>
      <c r="AR88" s="52">
        <f t="shared" si="51"/>
        <v>1.8786590672766061</v>
      </c>
      <c r="AS88" s="43"/>
      <c r="AT88" s="1">
        <v>44</v>
      </c>
      <c r="AU88" s="46">
        <f t="shared" si="98"/>
        <v>203.28019893240844</v>
      </c>
      <c r="AV88" s="46">
        <f t="shared" si="93"/>
        <v>18.039110416967787</v>
      </c>
      <c r="AW88" s="46">
        <f t="shared" si="93"/>
        <v>-89.170549176137229</v>
      </c>
      <c r="AX88" s="46">
        <f t="shared" si="93"/>
        <v>-52.923064512505562</v>
      </c>
      <c r="AY88" s="46">
        <f t="shared" si="93"/>
        <v>-125.36062868027216</v>
      </c>
      <c r="AZ88" s="46">
        <f t="shared" si="93"/>
        <v>10.789571921496872</v>
      </c>
      <c r="BA88" s="46">
        <f t="shared" si="93"/>
        <v>-79.430882633997044</v>
      </c>
      <c r="BB88" s="46">
        <f t="shared" si="93"/>
        <v>-116.05608785758341</v>
      </c>
      <c r="BC88" s="46">
        <f t="shared" si="93"/>
        <v>-186.02955743246571</v>
      </c>
      <c r="BD88" s="46">
        <f t="shared" si="93"/>
        <v>-108.92279667200364</v>
      </c>
      <c r="BE88" s="46">
        <f t="shared" si="91"/>
        <v>4.8215599675604608</v>
      </c>
      <c r="BF88" s="46">
        <f t="shared" si="91"/>
        <v>-95.436741850083195</v>
      </c>
      <c r="BG88" s="46">
        <f t="shared" si="91"/>
        <v>244.79761886089511</v>
      </c>
      <c r="BH88" s="1">
        <v>44</v>
      </c>
      <c r="BI88" s="60">
        <f t="shared" si="80"/>
        <v>41322.839277999512</v>
      </c>
      <c r="BJ88" s="60">
        <f t="shared" si="80"/>
        <v>3666.9939541248759</v>
      </c>
      <c r="BK88" s="60">
        <f t="shared" si="80"/>
        <v>-18126.606975437291</v>
      </c>
      <c r="BL88" s="60">
        <f t="shared" si="80"/>
        <v>-10758.211082214828</v>
      </c>
      <c r="BM88" s="60">
        <f t="shared" si="80"/>
        <v>-25483.333536417515</v>
      </c>
      <c r="BN88" s="60">
        <f t="shared" si="80"/>
        <v>2193.306326597396</v>
      </c>
      <c r="BO88" s="60">
        <f t="shared" si="80"/>
        <v>-16146.725623215714</v>
      </c>
      <c r="BP88" s="60">
        <f t="shared" si="80"/>
        <v>-23591.904627006632</v>
      </c>
      <c r="BQ88" s="60">
        <f t="shared" si="80"/>
        <v>-37816.125442179531</v>
      </c>
      <c r="BR88" s="60">
        <f t="shared" si="78"/>
        <v>-22141.847775759183</v>
      </c>
      <c r="BS88" s="60">
        <f t="shared" si="78"/>
        <v>980.12766937021127</v>
      </c>
      <c r="BT88" s="60">
        <f t="shared" si="78"/>
        <v>-19400.399868745826</v>
      </c>
      <c r="BU88" s="60">
        <f t="shared" si="78"/>
        <v>49762.508660222622</v>
      </c>
    </row>
    <row r="89" spans="1:73">
      <c r="A89" s="2">
        <v>43374</v>
      </c>
      <c r="B89" s="8">
        <f>'WA Sch. 1-2'!B90</f>
        <v>510.4</v>
      </c>
      <c r="C89" s="8">
        <f>'WA Sch. 1-2'!C90</f>
        <v>260508.15999999997</v>
      </c>
      <c r="D89" s="8">
        <f>'WA Sch. 1-2'!D90</f>
        <v>0.65</v>
      </c>
      <c r="E89" s="8">
        <f>'WA Sch. 1-2'!E90</f>
        <v>522.5</v>
      </c>
      <c r="F89" s="8">
        <f t="shared" si="83"/>
        <v>273006.25</v>
      </c>
      <c r="G89" s="8">
        <f>'WA Sch. 1-2'!G90</f>
        <v>0</v>
      </c>
      <c r="H89" s="8">
        <f t="shared" si="84"/>
        <v>-12.100000000000023</v>
      </c>
      <c r="I89" s="8">
        <f t="shared" si="84"/>
        <v>-12498.090000000026</v>
      </c>
      <c r="J89" s="8">
        <f t="shared" si="84"/>
        <v>0.65</v>
      </c>
      <c r="K89" s="9">
        <v>1509</v>
      </c>
      <c r="L89" s="9">
        <v>1488425.7760000003</v>
      </c>
      <c r="M89" s="9">
        <v>455065</v>
      </c>
      <c r="N89" s="9">
        <f t="shared" si="85"/>
        <v>1943490.7760000003</v>
      </c>
      <c r="O89" s="9">
        <f t="shared" si="86"/>
        <v>1287.9329198144469</v>
      </c>
      <c r="P89" s="8">
        <f t="shared" si="87"/>
        <v>-15.467214233760437</v>
      </c>
      <c r="Q89" s="8">
        <f t="shared" si="88"/>
        <v>1272.4657055806865</v>
      </c>
      <c r="R89" s="9">
        <f t="shared" si="81"/>
        <v>1920150.7497212559</v>
      </c>
      <c r="S89" s="40"/>
      <c r="T89" s="40"/>
      <c r="U89" s="2">
        <v>43739</v>
      </c>
      <c r="V89" s="8">
        <f t="shared" ref="V89:W89" si="110">E101</f>
        <v>706</v>
      </c>
      <c r="W89" s="8">
        <f t="shared" si="110"/>
        <v>498436</v>
      </c>
      <c r="X89" s="7">
        <v>0</v>
      </c>
      <c r="Y89" s="7">
        <v>0</v>
      </c>
      <c r="Z89" s="7">
        <v>0</v>
      </c>
      <c r="AA89" s="7">
        <v>0</v>
      </c>
      <c r="AB89" s="8">
        <f t="shared" si="90"/>
        <v>1566.3407687147542</v>
      </c>
      <c r="AD89" s="17">
        <v>45</v>
      </c>
      <c r="AE89" s="17">
        <v>861.33044299302207</v>
      </c>
      <c r="AF89" s="17">
        <v>-140.35872285167932</v>
      </c>
      <c r="AG89" s="17">
        <v>-1.3456263768682435</v>
      </c>
      <c r="AO89" s="1">
        <v>45</v>
      </c>
      <c r="AP89" s="7">
        <f t="shared" si="97"/>
        <v>11</v>
      </c>
      <c r="AQ89" s="52">
        <f t="shared" si="50"/>
        <v>8.8357588357588362E-2</v>
      </c>
      <c r="AR89" s="52">
        <f t="shared" si="51"/>
        <v>-1.3509383667831778</v>
      </c>
      <c r="AS89" s="43"/>
      <c r="AT89" s="1">
        <v>45</v>
      </c>
      <c r="AU89" s="46">
        <f t="shared" si="98"/>
        <v>-140.35872285167932</v>
      </c>
      <c r="AV89" s="46">
        <f t="shared" si="93"/>
        <v>203.28019893240844</v>
      </c>
      <c r="AW89" s="46">
        <f t="shared" si="93"/>
        <v>18.039110416967787</v>
      </c>
      <c r="AX89" s="46">
        <f t="shared" si="93"/>
        <v>-89.170549176137229</v>
      </c>
      <c r="AY89" s="46">
        <f t="shared" si="93"/>
        <v>-52.923064512505562</v>
      </c>
      <c r="AZ89" s="46">
        <f t="shared" si="93"/>
        <v>-125.36062868027216</v>
      </c>
      <c r="BA89" s="46">
        <f t="shared" si="93"/>
        <v>10.789571921496872</v>
      </c>
      <c r="BB89" s="46">
        <f t="shared" si="93"/>
        <v>-79.430882633997044</v>
      </c>
      <c r="BC89" s="46">
        <f t="shared" si="93"/>
        <v>-116.05608785758341</v>
      </c>
      <c r="BD89" s="46">
        <f t="shared" si="93"/>
        <v>-186.02955743246571</v>
      </c>
      <c r="BE89" s="46">
        <f t="shared" si="91"/>
        <v>-108.92279667200364</v>
      </c>
      <c r="BF89" s="46">
        <f t="shared" si="91"/>
        <v>4.8215599675604608</v>
      </c>
      <c r="BG89" s="46">
        <f t="shared" si="91"/>
        <v>-95.436741850083195</v>
      </c>
      <c r="BH89" s="1">
        <v>45</v>
      </c>
      <c r="BI89" s="60">
        <f t="shared" si="80"/>
        <v>19700.57108055455</v>
      </c>
      <c r="BJ89" s="60">
        <f t="shared" si="80"/>
        <v>-28532.14910318816</v>
      </c>
      <c r="BK89" s="60">
        <f t="shared" si="80"/>
        <v>-2531.9464995060134</v>
      </c>
      <c r="BL89" s="60">
        <f t="shared" si="80"/>
        <v>12515.864398345504</v>
      </c>
      <c r="BM89" s="60">
        <f t="shared" si="80"/>
        <v>7428.2137443723286</v>
      </c>
      <c r="BN89" s="60">
        <f t="shared" si="80"/>
        <v>17595.457737446621</v>
      </c>
      <c r="BO89" s="60">
        <f t="shared" si="80"/>
        <v>-1514.4105350176308</v>
      </c>
      <c r="BP89" s="60">
        <f t="shared" si="80"/>
        <v>11148.817241489476</v>
      </c>
      <c r="BQ89" s="60">
        <f t="shared" si="80"/>
        <v>16289.484270852714</v>
      </c>
      <c r="BR89" s="60">
        <f t="shared" si="78"/>
        <v>26110.871093884041</v>
      </c>
      <c r="BS89" s="60">
        <f t="shared" si="78"/>
        <v>15288.264630315596</v>
      </c>
      <c r="BT89" s="60">
        <f t="shared" si="78"/>
        <v>-676.74799919956035</v>
      </c>
      <c r="BU89" s="60">
        <f t="shared" si="78"/>
        <v>13395.379199203109</v>
      </c>
    </row>
    <row r="90" spans="1:73">
      <c r="A90" s="2">
        <v>43405</v>
      </c>
      <c r="B90" s="8">
        <f>'WA Sch. 1-2'!B91</f>
        <v>874.97500000000002</v>
      </c>
      <c r="C90" s="8">
        <f>'WA Sch. 1-2'!C91</f>
        <v>765581.25062499999</v>
      </c>
      <c r="D90" s="8">
        <f>'WA Sch. 1-2'!D91</f>
        <v>0</v>
      </c>
      <c r="E90" s="8">
        <f>'WA Sch. 1-2'!E91</f>
        <v>841.5</v>
      </c>
      <c r="F90" s="8">
        <f t="shared" si="83"/>
        <v>708122.25</v>
      </c>
      <c r="G90" s="8">
        <f>'WA Sch. 1-2'!G91</f>
        <v>0</v>
      </c>
      <c r="H90" s="8">
        <f t="shared" si="84"/>
        <v>33.475000000000023</v>
      </c>
      <c r="I90" s="8">
        <f t="shared" si="84"/>
        <v>57459.000624999986</v>
      </c>
      <c r="J90" s="8">
        <f t="shared" si="84"/>
        <v>0</v>
      </c>
      <c r="K90" s="9">
        <v>1492</v>
      </c>
      <c r="L90" s="9">
        <v>2162202.84913</v>
      </c>
      <c r="M90" s="9">
        <v>513823</v>
      </c>
      <c r="N90" s="9">
        <f t="shared" si="85"/>
        <v>2676025.84913</v>
      </c>
      <c r="O90" s="9">
        <f t="shared" si="86"/>
        <v>1793.5830088002681</v>
      </c>
      <c r="P90" s="8">
        <f t="shared" si="87"/>
        <v>53.15329431898688</v>
      </c>
      <c r="Q90" s="8">
        <f t="shared" si="88"/>
        <v>1846.7363031192549</v>
      </c>
      <c r="R90" s="9">
        <f t="shared" si="81"/>
        <v>2755330.5642539281</v>
      </c>
      <c r="S90" s="40"/>
      <c r="T90" s="40"/>
      <c r="U90" s="2">
        <v>43770</v>
      </c>
      <c r="V90" s="8">
        <f t="shared" ref="V90:W90" si="111">E102</f>
        <v>882</v>
      </c>
      <c r="W90" s="8">
        <f t="shared" si="111"/>
        <v>777924</v>
      </c>
      <c r="X90" s="7">
        <v>0</v>
      </c>
      <c r="Y90" s="7">
        <v>0</v>
      </c>
      <c r="Z90" s="7">
        <v>0</v>
      </c>
      <c r="AA90" s="7">
        <v>0</v>
      </c>
      <c r="AB90" s="8">
        <f t="shared" si="90"/>
        <v>1850.9067209802631</v>
      </c>
      <c r="AD90" s="17">
        <v>46</v>
      </c>
      <c r="AE90" s="17">
        <v>1253.7528911060217</v>
      </c>
      <c r="AF90" s="17">
        <v>-36.943712433705286</v>
      </c>
      <c r="AG90" s="17">
        <v>-0.35418129276341115</v>
      </c>
      <c r="AO90" s="1">
        <v>46</v>
      </c>
      <c r="AP90" s="7">
        <f t="shared" si="97"/>
        <v>46</v>
      </c>
      <c r="AQ90" s="52">
        <f t="shared" si="50"/>
        <v>0.37941787941787941</v>
      </c>
      <c r="AR90" s="52">
        <f t="shared" si="51"/>
        <v>-0.30701000240174037</v>
      </c>
      <c r="AS90" s="43"/>
      <c r="AT90" s="1">
        <v>46</v>
      </c>
      <c r="AU90" s="46">
        <f t="shared" si="98"/>
        <v>-36.943712433705286</v>
      </c>
      <c r="AV90" s="46">
        <f t="shared" si="93"/>
        <v>-140.35872285167932</v>
      </c>
      <c r="AW90" s="46">
        <f t="shared" si="93"/>
        <v>203.28019893240844</v>
      </c>
      <c r="AX90" s="46">
        <f t="shared" si="93"/>
        <v>18.039110416967787</v>
      </c>
      <c r="AY90" s="46">
        <f t="shared" si="93"/>
        <v>-89.170549176137229</v>
      </c>
      <c r="AZ90" s="46">
        <f t="shared" si="93"/>
        <v>-52.923064512505562</v>
      </c>
      <c r="BA90" s="46">
        <f t="shared" si="93"/>
        <v>-125.36062868027216</v>
      </c>
      <c r="BB90" s="46">
        <f t="shared" si="93"/>
        <v>10.789571921496872</v>
      </c>
      <c r="BC90" s="46">
        <f t="shared" si="93"/>
        <v>-79.430882633997044</v>
      </c>
      <c r="BD90" s="46">
        <f t="shared" si="93"/>
        <v>-116.05608785758341</v>
      </c>
      <c r="BE90" s="46">
        <f t="shared" si="91"/>
        <v>-186.02955743246571</v>
      </c>
      <c r="BF90" s="46">
        <f t="shared" si="91"/>
        <v>-108.92279667200364</v>
      </c>
      <c r="BG90" s="46">
        <f t="shared" si="91"/>
        <v>4.8215599675604608</v>
      </c>
      <c r="BH90" s="1">
        <v>46</v>
      </c>
      <c r="BI90" s="60">
        <f t="shared" si="80"/>
        <v>1364.8378883843163</v>
      </c>
      <c r="BJ90" s="60">
        <f t="shared" si="80"/>
        <v>5185.3722945945938</v>
      </c>
      <c r="BK90" s="60">
        <f t="shared" si="80"/>
        <v>-7509.9252128253147</v>
      </c>
      <c r="BL90" s="60">
        <f t="shared" si="80"/>
        <v>-666.43170780431387</v>
      </c>
      <c r="BM90" s="60">
        <f t="shared" si="80"/>
        <v>3294.2911263187993</v>
      </c>
      <c r="BN90" s="60">
        <f t="shared" si="80"/>
        <v>1955.1744764604457</v>
      </c>
      <c r="BO90" s="60">
        <f t="shared" si="80"/>
        <v>4631.2870164724945</v>
      </c>
      <c r="BP90" s="60">
        <f t="shared" si="80"/>
        <v>-398.60684235055948</v>
      </c>
      <c r="BQ90" s="60">
        <f t="shared" si="80"/>
        <v>2934.4716863857907</v>
      </c>
      <c r="BR90" s="60">
        <f t="shared" si="78"/>
        <v>4287.5427359914092</v>
      </c>
      <c r="BS90" s="60">
        <f t="shared" si="78"/>
        <v>6872.6224739544923</v>
      </c>
      <c r="BT90" s="60">
        <f t="shared" si="78"/>
        <v>4024.012477725465</v>
      </c>
      <c r="BU90" s="60">
        <f t="shared" si="78"/>
        <v>-178.1263249234166</v>
      </c>
    </row>
    <row r="91" spans="1:73">
      <c r="A91" s="2">
        <v>43435</v>
      </c>
      <c r="B91" s="8">
        <f>'WA Sch. 1-2'!B92</f>
        <v>1138.7249999999999</v>
      </c>
      <c r="C91" s="8">
        <f>'WA Sch. 1-2'!C92</f>
        <v>1296694.6256249999</v>
      </c>
      <c r="D91" s="8">
        <f>'WA Sch. 1-2'!D92</f>
        <v>0</v>
      </c>
      <c r="E91" s="8">
        <f>'WA Sch. 1-2'!E92</f>
        <v>1029.5</v>
      </c>
      <c r="F91" s="8">
        <f t="shared" si="83"/>
        <v>1059870.25</v>
      </c>
      <c r="G91" s="8">
        <f>'WA Sch. 1-2'!G92</f>
        <v>0</v>
      </c>
      <c r="H91" s="8">
        <f t="shared" si="84"/>
        <v>109.22499999999991</v>
      </c>
      <c r="I91" s="8">
        <f t="shared" si="84"/>
        <v>236824.37562499987</v>
      </c>
      <c r="J91" s="8">
        <f t="shared" si="84"/>
        <v>0</v>
      </c>
      <c r="K91" s="9">
        <v>1499</v>
      </c>
      <c r="L91" s="9">
        <v>3103675.6750299996</v>
      </c>
      <c r="M91" s="9">
        <v>-32152</v>
      </c>
      <c r="N91" s="9">
        <f t="shared" si="85"/>
        <v>3071523.6750299996</v>
      </c>
      <c r="O91" s="9">
        <f t="shared" si="86"/>
        <v>2049.0484823415609</v>
      </c>
      <c r="P91" s="8">
        <f t="shared" si="87"/>
        <v>195.77848993133711</v>
      </c>
      <c r="Q91" s="8">
        <f t="shared" si="88"/>
        <v>2244.8269722728978</v>
      </c>
      <c r="R91" s="9">
        <f t="shared" si="81"/>
        <v>3364995.6314370739</v>
      </c>
      <c r="S91" s="40"/>
      <c r="T91" s="40"/>
      <c r="U91" s="2">
        <v>43800</v>
      </c>
      <c r="V91" s="8">
        <f t="shared" ref="V91:W91" si="112">E103</f>
        <v>978</v>
      </c>
      <c r="W91" s="8">
        <f t="shared" si="112"/>
        <v>956484</v>
      </c>
      <c r="X91" s="7">
        <v>0</v>
      </c>
      <c r="Y91" s="7">
        <v>0</v>
      </c>
      <c r="Z91" s="7">
        <v>0</v>
      </c>
      <c r="AA91" s="7">
        <v>0</v>
      </c>
      <c r="AB91" s="8">
        <f t="shared" si="90"/>
        <v>1842.4985094206716</v>
      </c>
      <c r="AD91" s="17">
        <v>47</v>
      </c>
      <c r="AE91" s="17">
        <v>1429.505378264513</v>
      </c>
      <c r="AF91" s="17">
        <v>10.481884596656755</v>
      </c>
      <c r="AG91" s="17">
        <v>0.1004903728531007</v>
      </c>
      <c r="AO91" s="1">
        <v>47</v>
      </c>
      <c r="AP91" s="7">
        <f t="shared" si="97"/>
        <v>63</v>
      </c>
      <c r="AQ91" s="52">
        <f t="shared" si="50"/>
        <v>0.52079002079002079</v>
      </c>
      <c r="AR91" s="52">
        <f t="shared" si="51"/>
        <v>5.213646396562386E-2</v>
      </c>
      <c r="AS91" s="43"/>
      <c r="AT91" s="1">
        <v>47</v>
      </c>
      <c r="AU91" s="46">
        <f t="shared" si="98"/>
        <v>10.481884596656755</v>
      </c>
      <c r="AV91" s="46">
        <f t="shared" si="93"/>
        <v>-36.943712433705286</v>
      </c>
      <c r="AW91" s="46">
        <f t="shared" si="93"/>
        <v>-140.35872285167932</v>
      </c>
      <c r="AX91" s="46">
        <f t="shared" si="93"/>
        <v>203.28019893240844</v>
      </c>
      <c r="AY91" s="46">
        <f t="shared" si="93"/>
        <v>18.039110416967787</v>
      </c>
      <c r="AZ91" s="46">
        <f t="shared" si="93"/>
        <v>-89.170549176137229</v>
      </c>
      <c r="BA91" s="46">
        <f t="shared" si="93"/>
        <v>-52.923064512505562</v>
      </c>
      <c r="BB91" s="46">
        <f t="shared" si="93"/>
        <v>-125.36062868027216</v>
      </c>
      <c r="BC91" s="46">
        <f t="shared" si="93"/>
        <v>10.789571921496872</v>
      </c>
      <c r="BD91" s="46">
        <f t="shared" si="93"/>
        <v>-79.430882633997044</v>
      </c>
      <c r="BE91" s="46">
        <f t="shared" si="91"/>
        <v>-116.05608785758341</v>
      </c>
      <c r="BF91" s="46">
        <f t="shared" si="91"/>
        <v>-186.02955743246571</v>
      </c>
      <c r="BG91" s="46">
        <f t="shared" si="91"/>
        <v>-108.92279667200364</v>
      </c>
      <c r="BH91" s="1">
        <v>47</v>
      </c>
      <c r="BI91" s="60">
        <f t="shared" si="80"/>
        <v>109.86990469762854</v>
      </c>
      <c r="BJ91" s="60">
        <f t="shared" si="80"/>
        <v>-387.23973030217007</v>
      </c>
      <c r="BK91" s="60">
        <f t="shared" si="80"/>
        <v>-1471.2239350654222</v>
      </c>
      <c r="BL91" s="60">
        <f t="shared" si="80"/>
        <v>2130.7595859949165</v>
      </c>
      <c r="BM91" s="60">
        <f t="shared" si="80"/>
        <v>189.08387361700287</v>
      </c>
      <c r="BN91" s="60">
        <f t="shared" si="80"/>
        <v>-934.6754058847705</v>
      </c>
      <c r="BO91" s="60">
        <f t="shared" si="80"/>
        <v>-554.73345472150061</v>
      </c>
      <c r="BP91" s="60">
        <f t="shared" si="80"/>
        <v>-1314.0156427909428</v>
      </c>
      <c r="BQ91" s="60">
        <f t="shared" si="80"/>
        <v>113.09504772845666</v>
      </c>
      <c r="BR91" s="60">
        <f t="shared" si="78"/>
        <v>-832.5853451801388</v>
      </c>
      <c r="BS91" s="60">
        <f t="shared" si="78"/>
        <v>-1216.4865196626386</v>
      </c>
      <c r="BT91" s="60">
        <f t="shared" si="78"/>
        <v>-1949.9403525742221</v>
      </c>
      <c r="BU91" s="60">
        <f t="shared" si="78"/>
        <v>-1141.7161846610431</v>
      </c>
    </row>
    <row r="92" spans="1:73">
      <c r="A92" s="2">
        <v>43466</v>
      </c>
      <c r="B92" s="8">
        <f>'WA Sch. 1-2'!B93</f>
        <v>1095.1500000000001</v>
      </c>
      <c r="C92" s="8">
        <f>'WA Sch. 1-2'!C93</f>
        <v>1199353.5225000002</v>
      </c>
      <c r="D92" s="8">
        <f>'WA Sch. 1-2'!D93</f>
        <v>0</v>
      </c>
      <c r="E92" s="8">
        <f>'WA Sch. 1-2'!E93</f>
        <v>1057.5</v>
      </c>
      <c r="F92" s="8">
        <f t="shared" si="83"/>
        <v>1118306.25</v>
      </c>
      <c r="G92" s="8">
        <f>'WA Sch. 1-2'!G93</f>
        <v>0</v>
      </c>
      <c r="H92" s="8">
        <f t="shared" si="84"/>
        <v>37.650000000000091</v>
      </c>
      <c r="I92" s="8">
        <f t="shared" si="84"/>
        <v>81047.272500000196</v>
      </c>
      <c r="J92" s="8">
        <f t="shared" si="84"/>
        <v>0</v>
      </c>
      <c r="K92" s="9">
        <v>1507</v>
      </c>
      <c r="L92" s="9">
        <v>3334305.5993699995</v>
      </c>
      <c r="M92" s="9">
        <v>-70045</v>
      </c>
      <c r="N92" s="9">
        <f t="shared" si="85"/>
        <v>3264260.5993699995</v>
      </c>
      <c r="O92" s="9">
        <f t="shared" si="86"/>
        <v>2166.065427584605</v>
      </c>
      <c r="P92" s="8">
        <f t="shared" si="87"/>
        <v>67.219540483505583</v>
      </c>
      <c r="Q92" s="8">
        <f t="shared" si="88"/>
        <v>2233.2849680681106</v>
      </c>
      <c r="R92" s="9">
        <f t="shared" si="81"/>
        <v>3365560.4468786428</v>
      </c>
      <c r="S92" s="40"/>
      <c r="T92" s="40"/>
      <c r="U92" s="2">
        <v>43831</v>
      </c>
      <c r="V92" s="8">
        <f t="shared" ref="V92:W92" si="113">E104</f>
        <v>955.5</v>
      </c>
      <c r="W92" s="8">
        <f t="shared" si="113"/>
        <v>912980.25</v>
      </c>
      <c r="X92" s="7">
        <v>1</v>
      </c>
      <c r="Y92" s="7">
        <v>0</v>
      </c>
      <c r="Z92" s="7">
        <v>0</v>
      </c>
      <c r="AA92" s="7">
        <v>0</v>
      </c>
      <c r="AB92" s="8">
        <f t="shared" si="90"/>
        <v>2109.1504996749022</v>
      </c>
      <c r="AD92" s="17">
        <v>48</v>
      </c>
      <c r="AE92" s="17">
        <v>2534.2473011205579</v>
      </c>
      <c r="AF92" s="17">
        <v>-99.625724197481304</v>
      </c>
      <c r="AG92" s="17">
        <v>-0.95511700000573008</v>
      </c>
      <c r="AO92" s="1">
        <v>48</v>
      </c>
      <c r="AP92" s="7">
        <f t="shared" si="97"/>
        <v>21</v>
      </c>
      <c r="AQ92" s="52">
        <f t="shared" si="50"/>
        <v>0.17151767151767153</v>
      </c>
      <c r="AR92" s="52">
        <f t="shared" si="51"/>
        <v>-0.94818488013239854</v>
      </c>
      <c r="AS92" s="43"/>
      <c r="AT92" s="1">
        <v>48</v>
      </c>
      <c r="AU92" s="46">
        <f t="shared" si="98"/>
        <v>-99.625724197481304</v>
      </c>
      <c r="AV92" s="46">
        <f t="shared" si="93"/>
        <v>10.481884596656755</v>
      </c>
      <c r="AW92" s="46">
        <f t="shared" si="93"/>
        <v>-36.943712433705286</v>
      </c>
      <c r="AX92" s="46">
        <f t="shared" si="93"/>
        <v>-140.35872285167932</v>
      </c>
      <c r="AY92" s="46">
        <f t="shared" si="93"/>
        <v>203.28019893240844</v>
      </c>
      <c r="AZ92" s="46">
        <f t="shared" si="93"/>
        <v>18.039110416967787</v>
      </c>
      <c r="BA92" s="46">
        <f t="shared" si="93"/>
        <v>-89.170549176137229</v>
      </c>
      <c r="BB92" s="46">
        <f t="shared" si="93"/>
        <v>-52.923064512505562</v>
      </c>
      <c r="BC92" s="46">
        <f t="shared" si="93"/>
        <v>-125.36062868027216</v>
      </c>
      <c r="BD92" s="46">
        <f t="shared" si="93"/>
        <v>10.789571921496872</v>
      </c>
      <c r="BE92" s="46">
        <f t="shared" si="91"/>
        <v>-79.430882633997044</v>
      </c>
      <c r="BF92" s="46">
        <f t="shared" si="91"/>
        <v>-116.05608785758341</v>
      </c>
      <c r="BG92" s="46">
        <f t="shared" si="91"/>
        <v>-186.02955743246571</v>
      </c>
      <c r="BH92" s="1">
        <v>48</v>
      </c>
      <c r="BI92" s="60">
        <f t="shared" si="80"/>
        <v>9925.284921872626</v>
      </c>
      <c r="BJ92" s="60">
        <f t="shared" si="80"/>
        <v>-1044.2653438963466</v>
      </c>
      <c r="BK92" s="60">
        <f t="shared" si="80"/>
        <v>3680.544105751394</v>
      </c>
      <c r="BL92" s="60">
        <f t="shared" si="80"/>
        <v>13983.339411532139</v>
      </c>
      <c r="BM92" s="60">
        <f t="shared" si="80"/>
        <v>-20251.937033649261</v>
      </c>
      <c r="BN92" s="60">
        <f t="shared" si="80"/>
        <v>-1797.1594391687383</v>
      </c>
      <c r="BO92" s="60">
        <f t="shared" si="80"/>
        <v>8883.6805387598051</v>
      </c>
      <c r="BP92" s="60">
        <f t="shared" si="80"/>
        <v>5272.498628808401</v>
      </c>
      <c r="BQ92" s="60">
        <f t="shared" si="80"/>
        <v>12489.143418123675</v>
      </c>
      <c r="BR92" s="60">
        <f t="shared" si="78"/>
        <v>-1074.9189164599291</v>
      </c>
      <c r="BS92" s="60">
        <f t="shared" si="78"/>
        <v>7913.3592060571091</v>
      </c>
      <c r="BT92" s="60">
        <f t="shared" si="78"/>
        <v>11562.171800338279</v>
      </c>
      <c r="BU92" s="60">
        <f t="shared" si="78"/>
        <v>18533.329381346357</v>
      </c>
    </row>
    <row r="93" spans="1:73">
      <c r="A93" s="2">
        <v>43497</v>
      </c>
      <c r="B93" s="8">
        <f>'WA Sch. 1-2'!B94</f>
        <v>932.76424999999995</v>
      </c>
      <c r="C93" s="8">
        <f>'WA Sch. 1-2'!C94</f>
        <v>870049.14607806236</v>
      </c>
      <c r="D93" s="8">
        <f>'WA Sch. 1-2'!D94</f>
        <v>0</v>
      </c>
      <c r="E93" s="8">
        <f>'WA Sch. 1-2'!E94</f>
        <v>1224.5</v>
      </c>
      <c r="F93" s="8">
        <f t="shared" si="83"/>
        <v>1499400.25</v>
      </c>
      <c r="G93" s="8">
        <f>'WA Sch. 1-2'!G94</f>
        <v>0</v>
      </c>
      <c r="H93" s="8">
        <f t="shared" si="84"/>
        <v>-291.73575000000005</v>
      </c>
      <c r="I93" s="8">
        <f t="shared" si="84"/>
        <v>-629351.10392193764</v>
      </c>
      <c r="J93" s="8">
        <f t="shared" si="84"/>
        <v>0</v>
      </c>
      <c r="K93" s="9">
        <v>1507</v>
      </c>
      <c r="L93" s="9">
        <v>3519799.5547699998</v>
      </c>
      <c r="M93" s="9">
        <v>253216</v>
      </c>
      <c r="N93" s="9">
        <f t="shared" si="85"/>
        <v>3773015.5547699998</v>
      </c>
      <c r="O93" s="9">
        <f t="shared" si="86"/>
        <v>2503.6599567153285</v>
      </c>
      <c r="P93" s="8">
        <f t="shared" si="87"/>
        <v>-521.4686679841202</v>
      </c>
      <c r="Q93" s="8">
        <f t="shared" si="88"/>
        <v>1982.1912887312083</v>
      </c>
      <c r="R93" s="9">
        <f t="shared" si="81"/>
        <v>2987162.2721179309</v>
      </c>
      <c r="S93" s="40"/>
      <c r="T93" s="40"/>
      <c r="U93" s="2">
        <v>43862</v>
      </c>
      <c r="V93" s="8">
        <f t="shared" ref="V93:W93" si="114">E105</f>
        <v>867</v>
      </c>
      <c r="W93" s="8">
        <f t="shared" si="114"/>
        <v>751689</v>
      </c>
      <c r="X93" s="7">
        <v>0</v>
      </c>
      <c r="Y93" s="7">
        <v>1</v>
      </c>
      <c r="Z93" s="7">
        <v>0</v>
      </c>
      <c r="AA93" s="7">
        <v>0</v>
      </c>
      <c r="AB93" s="8">
        <f t="shared" si="90"/>
        <v>1945.6824046163936</v>
      </c>
      <c r="AD93" s="17">
        <v>49</v>
      </c>
      <c r="AE93" s="17">
        <v>2772.0671231905258</v>
      </c>
      <c r="AF93" s="17">
        <v>-41.971542231526655</v>
      </c>
      <c r="AG93" s="17">
        <v>-0.40238335856235641</v>
      </c>
      <c r="AO93" s="1">
        <v>49</v>
      </c>
      <c r="AP93" s="7">
        <f t="shared" si="97"/>
        <v>43</v>
      </c>
      <c r="AQ93" s="52">
        <f t="shared" si="50"/>
        <v>0.35446985446985446</v>
      </c>
      <c r="AR93" s="52">
        <f t="shared" si="51"/>
        <v>-0.3732804719655104</v>
      </c>
      <c r="AS93" s="43"/>
      <c r="AT93" s="1">
        <v>49</v>
      </c>
      <c r="AU93" s="46">
        <f t="shared" si="98"/>
        <v>-41.971542231526655</v>
      </c>
      <c r="AV93" s="46">
        <f t="shared" si="93"/>
        <v>-99.625724197481304</v>
      </c>
      <c r="AW93" s="46">
        <f t="shared" si="93"/>
        <v>10.481884596656755</v>
      </c>
      <c r="AX93" s="46">
        <f t="shared" si="93"/>
        <v>-36.943712433705286</v>
      </c>
      <c r="AY93" s="46">
        <f t="shared" si="93"/>
        <v>-140.35872285167932</v>
      </c>
      <c r="AZ93" s="46">
        <f t="shared" si="93"/>
        <v>203.28019893240844</v>
      </c>
      <c r="BA93" s="46">
        <f t="shared" si="93"/>
        <v>18.039110416967787</v>
      </c>
      <c r="BB93" s="46">
        <f t="shared" si="93"/>
        <v>-89.170549176137229</v>
      </c>
      <c r="BC93" s="46">
        <f t="shared" si="93"/>
        <v>-52.923064512505562</v>
      </c>
      <c r="BD93" s="46">
        <f t="shared" si="93"/>
        <v>-125.36062868027216</v>
      </c>
      <c r="BE93" s="46">
        <f t="shared" si="91"/>
        <v>10.789571921496872</v>
      </c>
      <c r="BF93" s="46">
        <f t="shared" si="91"/>
        <v>-79.430882633997044</v>
      </c>
      <c r="BG93" s="46">
        <f t="shared" si="91"/>
        <v>-116.05608785758341</v>
      </c>
      <c r="BH93" s="1">
        <v>49</v>
      </c>
      <c r="BI93" s="60">
        <f t="shared" si="80"/>
        <v>1761.6103572928321</v>
      </c>
      <c r="BJ93" s="60">
        <f t="shared" si="80"/>
        <v>4181.4452905010239</v>
      </c>
      <c r="BK93" s="60">
        <f t="shared" si="80"/>
        <v>-439.94086201456537</v>
      </c>
      <c r="BL93" s="60">
        <f t="shared" si="80"/>
        <v>1550.5845866006439</v>
      </c>
      <c r="BM93" s="60">
        <f t="shared" si="80"/>
        <v>5891.0720637324184</v>
      </c>
      <c r="BN93" s="60">
        <f t="shared" si="80"/>
        <v>-8531.9834543247325</v>
      </c>
      <c r="BO93" s="60">
        <f t="shared" si="80"/>
        <v>-757.12928468493408</v>
      </c>
      <c r="BP93" s="60">
        <f t="shared" si="80"/>
        <v>3742.625470554678</v>
      </c>
      <c r="BQ93" s="60">
        <f t="shared" si="80"/>
        <v>2221.2626372084442</v>
      </c>
      <c r="BR93" s="60">
        <f t="shared" si="78"/>
        <v>5261.578920824787</v>
      </c>
      <c r="BS93" s="60">
        <f t="shared" si="78"/>
        <v>-452.8549735631978</v>
      </c>
      <c r="BT93" s="60">
        <f t="shared" si="78"/>
        <v>3333.8366449602531</v>
      </c>
      <c r="BU93" s="60">
        <f t="shared" si="78"/>
        <v>4871.0529927403422</v>
      </c>
    </row>
    <row r="94" spans="1:73">
      <c r="A94" s="2">
        <v>43525</v>
      </c>
      <c r="B94" s="8">
        <f>'WA Sch. 1-2'!B95</f>
        <v>767.35</v>
      </c>
      <c r="C94" s="8">
        <f>'WA Sch. 1-2'!C95</f>
        <v>588826.02250000008</v>
      </c>
      <c r="D94" s="8">
        <f>'WA Sch. 1-2'!D95</f>
        <v>0</v>
      </c>
      <c r="E94" s="8">
        <f>'WA Sch. 1-2'!E95</f>
        <v>943.5</v>
      </c>
      <c r="F94" s="8">
        <f t="shared" si="83"/>
        <v>890192.25</v>
      </c>
      <c r="G94" s="8">
        <f>'WA Sch. 1-2'!G95</f>
        <v>0</v>
      </c>
      <c r="H94" s="8">
        <f t="shared" si="84"/>
        <v>-176.14999999999998</v>
      </c>
      <c r="I94" s="8">
        <f t="shared" si="84"/>
        <v>-301366.22749999992</v>
      </c>
      <c r="J94" s="8">
        <f t="shared" si="84"/>
        <v>0</v>
      </c>
      <c r="K94" s="9">
        <v>1509</v>
      </c>
      <c r="L94" s="9">
        <v>3670094.0399000002</v>
      </c>
      <c r="M94" s="9">
        <v>-854329</v>
      </c>
      <c r="N94" s="9">
        <f t="shared" si="85"/>
        <v>2815765.0399000002</v>
      </c>
      <c r="O94" s="9">
        <f t="shared" si="86"/>
        <v>1865.9808084161698</v>
      </c>
      <c r="P94" s="8">
        <f t="shared" si="87"/>
        <v>-279.25113937010474</v>
      </c>
      <c r="Q94" s="8">
        <f t="shared" si="88"/>
        <v>1586.7296690460651</v>
      </c>
      <c r="R94" s="9">
        <f t="shared" si="81"/>
        <v>2394375.0705905124</v>
      </c>
      <c r="S94" s="40"/>
      <c r="T94" s="40"/>
      <c r="U94" s="2">
        <v>43891</v>
      </c>
      <c r="V94" s="8">
        <f t="shared" ref="V94:W94" si="115">E106</f>
        <v>814.5</v>
      </c>
      <c r="W94" s="8">
        <f t="shared" si="115"/>
        <v>663410.25</v>
      </c>
      <c r="X94" s="7">
        <v>0</v>
      </c>
      <c r="Y94" s="7">
        <v>0</v>
      </c>
      <c r="Z94" s="7">
        <v>0</v>
      </c>
      <c r="AA94" s="7">
        <v>0</v>
      </c>
      <c r="AB94" s="8">
        <f t="shared" si="90"/>
        <v>1765.0691308279434</v>
      </c>
      <c r="AD94" s="17">
        <v>50</v>
      </c>
      <c r="AE94" s="17">
        <v>2123.0729054340068</v>
      </c>
      <c r="AF94" s="17">
        <v>-45.246629118584679</v>
      </c>
      <c r="AG94" s="17">
        <v>-0.4337817869052647</v>
      </c>
      <c r="AO94" s="1">
        <v>50</v>
      </c>
      <c r="AP94" s="7">
        <f t="shared" si="97"/>
        <v>40</v>
      </c>
      <c r="AQ94" s="52">
        <f t="shared" si="50"/>
        <v>0.32952182952182951</v>
      </c>
      <c r="AR94" s="52">
        <f t="shared" si="51"/>
        <v>-0.44123392015968882</v>
      </c>
      <c r="AS94" s="43"/>
      <c r="AT94" s="1">
        <v>50</v>
      </c>
      <c r="AU94" s="46">
        <f t="shared" si="98"/>
        <v>-45.246629118584679</v>
      </c>
      <c r="AV94" s="46">
        <f t="shared" si="93"/>
        <v>-41.971542231526655</v>
      </c>
      <c r="AW94" s="46">
        <f t="shared" si="93"/>
        <v>-99.625724197481304</v>
      </c>
      <c r="AX94" s="46">
        <f t="shared" si="93"/>
        <v>10.481884596656755</v>
      </c>
      <c r="AY94" s="46">
        <f t="shared" si="93"/>
        <v>-36.943712433705286</v>
      </c>
      <c r="AZ94" s="46">
        <f t="shared" si="93"/>
        <v>-140.35872285167932</v>
      </c>
      <c r="BA94" s="46">
        <f t="shared" si="93"/>
        <v>203.28019893240844</v>
      </c>
      <c r="BB94" s="46">
        <f t="shared" si="93"/>
        <v>18.039110416967787</v>
      </c>
      <c r="BC94" s="46">
        <f t="shared" si="93"/>
        <v>-89.170549176137229</v>
      </c>
      <c r="BD94" s="46">
        <f t="shared" si="93"/>
        <v>-52.923064512505562</v>
      </c>
      <c r="BE94" s="46">
        <f t="shared" si="91"/>
        <v>-125.36062868027216</v>
      </c>
      <c r="BF94" s="46">
        <f t="shared" si="91"/>
        <v>10.789571921496872</v>
      </c>
      <c r="BG94" s="46">
        <f t="shared" si="91"/>
        <v>-79.430882633997044</v>
      </c>
      <c r="BH94" s="1">
        <v>50</v>
      </c>
      <c r="BI94" s="60">
        <f t="shared" si="80"/>
        <v>2047.2574465947621</v>
      </c>
      <c r="BJ94" s="60">
        <f t="shared" si="80"/>
        <v>1899.0708048849074</v>
      </c>
      <c r="BK94" s="60">
        <f t="shared" si="80"/>
        <v>4507.7281934338544</v>
      </c>
      <c r="BL94" s="60">
        <f t="shared" si="80"/>
        <v>-474.26994480873111</v>
      </c>
      <c r="BM94" s="60">
        <f t="shared" si="80"/>
        <v>1671.578454751515</v>
      </c>
      <c r="BN94" s="60">
        <f t="shared" si="80"/>
        <v>6350.7590764281649</v>
      </c>
      <c r="BO94" s="60">
        <f t="shared" si="80"/>
        <v>-9197.7437682468099</v>
      </c>
      <c r="BP94" s="60">
        <f t="shared" si="80"/>
        <v>-816.20893866573681</v>
      </c>
      <c r="BQ94" s="60">
        <f t="shared" si="80"/>
        <v>4034.666766873208</v>
      </c>
      <c r="BR94" s="60">
        <f t="shared" si="78"/>
        <v>2394.5902718162774</v>
      </c>
      <c r="BS94" s="60">
        <f t="shared" si="78"/>
        <v>5672.1458719688972</v>
      </c>
      <c r="BT94" s="60">
        <f t="shared" si="78"/>
        <v>-488.19175908026142</v>
      </c>
      <c r="BU94" s="60">
        <f t="shared" si="78"/>
        <v>3593.9796871023023</v>
      </c>
    </row>
    <row r="95" spans="1:73">
      <c r="A95" s="2">
        <v>43556</v>
      </c>
      <c r="B95" s="8">
        <f>'WA Sch. 1-2'!B96</f>
        <v>547.15</v>
      </c>
      <c r="C95" s="8">
        <f>'WA Sch. 1-2'!C96</f>
        <v>299373.1225</v>
      </c>
      <c r="D95" s="8">
        <f>'WA Sch. 1-2'!D96</f>
        <v>0.375</v>
      </c>
      <c r="E95" s="8">
        <f>'WA Sch. 1-2'!E96</f>
        <v>508</v>
      </c>
      <c r="F95" s="8">
        <f t="shared" si="83"/>
        <v>258064</v>
      </c>
      <c r="G95" s="8">
        <f>'WA Sch. 1-2'!G96</f>
        <v>0</v>
      </c>
      <c r="H95" s="8">
        <f t="shared" si="84"/>
        <v>39.149999999999977</v>
      </c>
      <c r="I95" s="8">
        <f t="shared" si="84"/>
        <v>41309.122499999998</v>
      </c>
      <c r="J95" s="8">
        <f t="shared" si="84"/>
        <v>0.375</v>
      </c>
      <c r="K95" s="9">
        <v>1507</v>
      </c>
      <c r="L95" s="9">
        <v>2249661.9349400001</v>
      </c>
      <c r="M95" s="9">
        <v>-330653</v>
      </c>
      <c r="N95" s="9">
        <f t="shared" si="85"/>
        <v>1919008.9349400001</v>
      </c>
      <c r="O95" s="9">
        <f t="shared" si="86"/>
        <v>1273.3967716921036</v>
      </c>
      <c r="P95" s="8">
        <f t="shared" si="87"/>
        <v>50.439233328648598</v>
      </c>
      <c r="Q95" s="8">
        <f t="shared" si="88"/>
        <v>1323.8360050207523</v>
      </c>
      <c r="R95" s="9">
        <f t="shared" si="81"/>
        <v>1995020.8595662736</v>
      </c>
      <c r="S95" s="40"/>
      <c r="T95" s="40"/>
      <c r="U95" s="2">
        <v>43922</v>
      </c>
      <c r="V95" s="8">
        <f t="shared" ref="V95:W95" si="116">E107</f>
        <v>522</v>
      </c>
      <c r="W95" s="8">
        <f t="shared" si="116"/>
        <v>272484</v>
      </c>
      <c r="X95" s="7">
        <v>0</v>
      </c>
      <c r="Y95" s="7">
        <v>0</v>
      </c>
      <c r="Z95" s="7">
        <v>0</v>
      </c>
      <c r="AA95" s="7">
        <v>0</v>
      </c>
      <c r="AB95" s="8">
        <f t="shared" si="90"/>
        <v>1093.9772945075015</v>
      </c>
      <c r="AD95" s="17">
        <v>51</v>
      </c>
      <c r="AE95" s="17">
        <v>1578.8501308729851</v>
      </c>
      <c r="AF95" s="17">
        <v>186.93048583972177</v>
      </c>
      <c r="AG95" s="17">
        <v>1.7921122911080676</v>
      </c>
      <c r="AO95" s="1">
        <v>51</v>
      </c>
      <c r="AP95" s="7">
        <f t="shared" si="97"/>
        <v>115</v>
      </c>
      <c r="AQ95" s="52">
        <f t="shared" si="50"/>
        <v>0.95322245322245325</v>
      </c>
      <c r="AR95" s="52">
        <f t="shared" si="51"/>
        <v>1.6769355088893503</v>
      </c>
      <c r="AS95" s="43"/>
      <c r="AT95" s="1">
        <v>51</v>
      </c>
      <c r="AU95" s="46">
        <f t="shared" si="98"/>
        <v>186.93048583972177</v>
      </c>
      <c r="AV95" s="46">
        <f t="shared" si="93"/>
        <v>-45.246629118584679</v>
      </c>
      <c r="AW95" s="46">
        <f t="shared" si="93"/>
        <v>-41.971542231526655</v>
      </c>
      <c r="AX95" s="46">
        <f t="shared" si="93"/>
        <v>-99.625724197481304</v>
      </c>
      <c r="AY95" s="46">
        <f t="shared" si="93"/>
        <v>10.481884596656755</v>
      </c>
      <c r="AZ95" s="46">
        <f t="shared" si="93"/>
        <v>-36.943712433705286</v>
      </c>
      <c r="BA95" s="46">
        <f t="shared" si="93"/>
        <v>-140.35872285167932</v>
      </c>
      <c r="BB95" s="46">
        <f t="shared" si="93"/>
        <v>203.28019893240844</v>
      </c>
      <c r="BC95" s="46">
        <f t="shared" si="93"/>
        <v>18.039110416967787</v>
      </c>
      <c r="BD95" s="46">
        <f t="shared" si="93"/>
        <v>-89.170549176137229</v>
      </c>
      <c r="BE95" s="46">
        <f t="shared" si="91"/>
        <v>-52.923064512505562</v>
      </c>
      <c r="BF95" s="46">
        <f t="shared" si="91"/>
        <v>-125.36062868027216</v>
      </c>
      <c r="BG95" s="46">
        <f t="shared" si="91"/>
        <v>10.789571921496872</v>
      </c>
      <c r="BH95" s="1">
        <v>51</v>
      </c>
      <c r="BI95" s="60">
        <f t="shared" si="80"/>
        <v>34943.006536274392</v>
      </c>
      <c r="BJ95" s="60">
        <f t="shared" si="80"/>
        <v>-8457.9743637467473</v>
      </c>
      <c r="BK95" s="60">
        <f t="shared" si="80"/>
        <v>-7845.7607807816885</v>
      </c>
      <c r="BL95" s="60">
        <f t="shared" si="80"/>
        <v>-18623.08502636931</v>
      </c>
      <c r="BM95" s="60">
        <f t="shared" si="80"/>
        <v>1959.3837801689281</v>
      </c>
      <c r="BN95" s="60">
        <f t="shared" si="80"/>
        <v>-6905.9061139555106</v>
      </c>
      <c r="BO95" s="60">
        <f t="shared" si="80"/>
        <v>-26237.324254507275</v>
      </c>
      <c r="BP95" s="60">
        <f t="shared" si="80"/>
        <v>37999.266348030367</v>
      </c>
      <c r="BQ95" s="60">
        <f t="shared" si="80"/>
        <v>3372.0596743601582</v>
      </c>
      <c r="BR95" s="60">
        <f t="shared" si="78"/>
        <v>-16668.694080090139</v>
      </c>
      <c r="BS95" s="60">
        <f t="shared" si="78"/>
        <v>-9892.9341614496134</v>
      </c>
      <c r="BT95" s="60">
        <f t="shared" si="78"/>
        <v>-23433.723224376237</v>
      </c>
      <c r="BU95" s="60">
        <f t="shared" si="78"/>
        <v>2016.8999212880155</v>
      </c>
    </row>
    <row r="96" spans="1:73">
      <c r="A96" s="2">
        <v>43586</v>
      </c>
      <c r="B96" s="8">
        <f>'WA Sch. 1-2'!B97</f>
        <v>290.02499999999998</v>
      </c>
      <c r="C96" s="8">
        <f>'WA Sch. 1-2'!C97</f>
        <v>84114.500624999986</v>
      </c>
      <c r="D96" s="8">
        <f>'WA Sch. 1-2'!D97</f>
        <v>14.95</v>
      </c>
      <c r="E96" s="8">
        <f>'WA Sch. 1-2'!E97</f>
        <v>187</v>
      </c>
      <c r="F96" s="8">
        <f t="shared" si="83"/>
        <v>34969</v>
      </c>
      <c r="G96" s="8">
        <f>'WA Sch. 1-2'!G97</f>
        <v>13</v>
      </c>
      <c r="H96" s="8">
        <f t="shared" si="84"/>
        <v>103.02499999999998</v>
      </c>
      <c r="I96" s="8">
        <f t="shared" si="84"/>
        <v>49145.500624999986</v>
      </c>
      <c r="J96" s="8">
        <f t="shared" si="84"/>
        <v>1.9499999999999993</v>
      </c>
      <c r="K96" s="9">
        <v>1502</v>
      </c>
      <c r="L96" s="9">
        <v>1530618.8517300002</v>
      </c>
      <c r="M96" s="9">
        <v>-315363</v>
      </c>
      <c r="N96" s="9">
        <f t="shared" si="85"/>
        <v>1215255.8517300002</v>
      </c>
      <c r="O96" s="9">
        <f t="shared" si="86"/>
        <v>809.09177878162461</v>
      </c>
      <c r="P96" s="8">
        <f t="shared" si="87"/>
        <v>105.75979222977537</v>
      </c>
      <c r="Q96" s="8">
        <f t="shared" si="88"/>
        <v>914.85157101139998</v>
      </c>
      <c r="R96" s="9">
        <f t="shared" si="81"/>
        <v>1374107.0596591227</v>
      </c>
      <c r="S96" s="40"/>
      <c r="T96" s="40"/>
      <c r="U96" s="2">
        <v>43952</v>
      </c>
      <c r="V96" s="8">
        <f t="shared" ref="V96:W96" si="117">E108</f>
        <v>299.5</v>
      </c>
      <c r="W96" s="8">
        <f t="shared" si="117"/>
        <v>89700.25</v>
      </c>
      <c r="X96" s="7">
        <v>0</v>
      </c>
      <c r="Y96" s="7">
        <v>0</v>
      </c>
      <c r="Z96" s="7">
        <v>0</v>
      </c>
      <c r="AA96" s="7">
        <v>0</v>
      </c>
      <c r="AB96" s="8">
        <f t="shared" si="90"/>
        <v>849.16106498684212</v>
      </c>
      <c r="AD96" s="17">
        <v>52</v>
      </c>
      <c r="AE96" s="17">
        <v>1314.1111536989356</v>
      </c>
      <c r="AF96" s="17">
        <v>13.534048797597052</v>
      </c>
      <c r="AG96" s="17">
        <v>0.12975162980866803</v>
      </c>
      <c r="AO96" s="1">
        <v>52</v>
      </c>
      <c r="AP96" s="7">
        <f t="shared" si="97"/>
        <v>66</v>
      </c>
      <c r="AQ96" s="52">
        <f t="shared" si="50"/>
        <v>0.54573804573804574</v>
      </c>
      <c r="AR96" s="52">
        <f t="shared" si="51"/>
        <v>0.11490060124967313</v>
      </c>
      <c r="AS96" s="43"/>
      <c r="AT96" s="1">
        <v>52</v>
      </c>
      <c r="AU96" s="46">
        <f t="shared" si="98"/>
        <v>13.534048797597052</v>
      </c>
      <c r="AV96" s="46">
        <f t="shared" si="93"/>
        <v>186.93048583972177</v>
      </c>
      <c r="AW96" s="46">
        <f t="shared" si="93"/>
        <v>-45.246629118584679</v>
      </c>
      <c r="AX96" s="46">
        <f t="shared" si="93"/>
        <v>-41.971542231526655</v>
      </c>
      <c r="AY96" s="46">
        <f t="shared" si="93"/>
        <v>-99.625724197481304</v>
      </c>
      <c r="AZ96" s="46">
        <f t="shared" si="93"/>
        <v>10.481884596656755</v>
      </c>
      <c r="BA96" s="46">
        <f t="shared" si="93"/>
        <v>-36.943712433705286</v>
      </c>
      <c r="BB96" s="46">
        <f t="shared" si="93"/>
        <v>-140.35872285167932</v>
      </c>
      <c r="BC96" s="46">
        <f t="shared" si="93"/>
        <v>203.28019893240844</v>
      </c>
      <c r="BD96" s="46">
        <f t="shared" si="93"/>
        <v>18.039110416967787</v>
      </c>
      <c r="BE96" s="46">
        <f t="shared" si="91"/>
        <v>-89.170549176137229</v>
      </c>
      <c r="BF96" s="46">
        <f t="shared" si="91"/>
        <v>-52.923064512505562</v>
      </c>
      <c r="BG96" s="46">
        <f t="shared" si="91"/>
        <v>-125.36062868027216</v>
      </c>
      <c r="BH96" s="1">
        <v>52</v>
      </c>
      <c r="BI96" s="60">
        <f t="shared" si="80"/>
        <v>183.17047685573613</v>
      </c>
      <c r="BJ96" s="60">
        <f t="shared" si="80"/>
        <v>2529.9263171133039</v>
      </c>
      <c r="BK96" s="60">
        <f t="shared" si="80"/>
        <v>-612.3700864176983</v>
      </c>
      <c r="BL96" s="60">
        <f t="shared" si="80"/>
        <v>-568.0449006718851</v>
      </c>
      <c r="BM96" s="60">
        <f t="shared" si="80"/>
        <v>-1348.3394127846507</v>
      </c>
      <c r="BN96" s="60">
        <f t="shared" si="80"/>
        <v>141.86233762193157</v>
      </c>
      <c r="BO96" s="60">
        <f t="shared" si="80"/>
        <v>-499.99800684215853</v>
      </c>
      <c r="BP96" s="60">
        <f t="shared" si="80"/>
        <v>-1899.6218042430187</v>
      </c>
      <c r="BQ96" s="60">
        <f t="shared" si="80"/>
        <v>2751.2041319364353</v>
      </c>
      <c r="BR96" s="60">
        <f t="shared" si="78"/>
        <v>244.14220064848089</v>
      </c>
      <c r="BS96" s="60">
        <f t="shared" si="78"/>
        <v>-1206.8385638583629</v>
      </c>
      <c r="BT96" s="60">
        <f t="shared" si="78"/>
        <v>-716.26333763062416</v>
      </c>
      <c r="BU96" s="60">
        <f t="shared" si="78"/>
        <v>-1696.6368658562392</v>
      </c>
    </row>
    <row r="97" spans="1:73">
      <c r="A97" s="2">
        <v>43617</v>
      </c>
      <c r="B97" s="8">
        <f>'WA Sch. 1-2'!B98</f>
        <v>126.95</v>
      </c>
      <c r="C97" s="8">
        <f>'WA Sch. 1-2'!C98</f>
        <v>16116.302500000002</v>
      </c>
      <c r="D97" s="8">
        <f>'WA Sch. 1-2'!D98</f>
        <v>68</v>
      </c>
      <c r="E97" s="8">
        <f>'WA Sch. 1-2'!E98</f>
        <v>104.5</v>
      </c>
      <c r="F97" s="8">
        <f t="shared" si="83"/>
        <v>10920.25</v>
      </c>
      <c r="G97" s="8">
        <f>'WA Sch. 1-2'!G98</f>
        <v>79.5</v>
      </c>
      <c r="H97" s="8">
        <f t="shared" si="84"/>
        <v>22.450000000000003</v>
      </c>
      <c r="I97" s="8">
        <f t="shared" si="84"/>
        <v>5196.0525000000016</v>
      </c>
      <c r="J97" s="8">
        <f t="shared" si="84"/>
        <v>-11.5</v>
      </c>
      <c r="K97" s="9">
        <v>1494</v>
      </c>
      <c r="L97" s="9">
        <v>1118053.30696</v>
      </c>
      <c r="M97" s="9">
        <v>20729</v>
      </c>
      <c r="N97" s="9">
        <f t="shared" si="85"/>
        <v>1138782.30696</v>
      </c>
      <c r="O97" s="9">
        <f t="shared" si="86"/>
        <v>762.23715325301202</v>
      </c>
      <c r="P97" s="8">
        <f t="shared" si="87"/>
        <v>20.549208309994459</v>
      </c>
      <c r="Q97" s="8">
        <f t="shared" si="88"/>
        <v>782.78636156300649</v>
      </c>
      <c r="R97" s="9">
        <f t="shared" si="81"/>
        <v>1169482.8241751317</v>
      </c>
      <c r="S97" s="40"/>
      <c r="T97" s="40"/>
      <c r="U97" s="2">
        <v>43983</v>
      </c>
      <c r="V97" s="8">
        <f t="shared" ref="V97:W97" si="118">E109</f>
        <v>145.5</v>
      </c>
      <c r="W97" s="8">
        <f t="shared" si="118"/>
        <v>21170.25</v>
      </c>
      <c r="X97" s="7">
        <v>0</v>
      </c>
      <c r="Y97" s="7">
        <v>0</v>
      </c>
      <c r="Z97" s="7">
        <v>0</v>
      </c>
      <c r="AA97" s="7">
        <v>0</v>
      </c>
      <c r="AB97" s="8">
        <f t="shared" si="90"/>
        <v>1023.8948979444086</v>
      </c>
      <c r="AD97" s="17">
        <v>53</v>
      </c>
      <c r="AE97" s="17">
        <v>977.07960570505804</v>
      </c>
      <c r="AF97" s="17">
        <v>-42.491889827621094</v>
      </c>
      <c r="AG97" s="17">
        <v>-0.40737195803247678</v>
      </c>
      <c r="AO97" s="1">
        <v>53</v>
      </c>
      <c r="AP97" s="7">
        <f t="shared" si="97"/>
        <v>42</v>
      </c>
      <c r="AQ97" s="52">
        <f t="shared" si="50"/>
        <v>0.34615384615384615</v>
      </c>
      <c r="AR97" s="52">
        <f t="shared" si="51"/>
        <v>-0.39572529581448734</v>
      </c>
      <c r="AS97" s="43"/>
      <c r="AT97" s="1">
        <v>53</v>
      </c>
      <c r="AU97" s="46">
        <f t="shared" si="98"/>
        <v>-42.491889827621094</v>
      </c>
      <c r="AV97" s="46">
        <f t="shared" si="93"/>
        <v>13.534048797597052</v>
      </c>
      <c r="AW97" s="46">
        <f t="shared" si="93"/>
        <v>186.93048583972177</v>
      </c>
      <c r="AX97" s="46">
        <f t="shared" si="93"/>
        <v>-45.246629118584679</v>
      </c>
      <c r="AY97" s="46">
        <f t="shared" si="93"/>
        <v>-41.971542231526655</v>
      </c>
      <c r="AZ97" s="46">
        <f t="shared" si="93"/>
        <v>-99.625724197481304</v>
      </c>
      <c r="BA97" s="46">
        <f t="shared" si="93"/>
        <v>10.481884596656755</v>
      </c>
      <c r="BB97" s="46">
        <f t="shared" si="93"/>
        <v>-36.943712433705286</v>
      </c>
      <c r="BC97" s="46">
        <f t="shared" si="93"/>
        <v>-140.35872285167932</v>
      </c>
      <c r="BD97" s="46">
        <f t="shared" si="93"/>
        <v>203.28019893240844</v>
      </c>
      <c r="BE97" s="46">
        <f t="shared" si="91"/>
        <v>18.039110416967787</v>
      </c>
      <c r="BF97" s="46">
        <f t="shared" si="91"/>
        <v>-89.170549176137229</v>
      </c>
      <c r="BG97" s="46">
        <f t="shared" si="91"/>
        <v>-52.923064512505562</v>
      </c>
      <c r="BH97" s="1">
        <v>53</v>
      </c>
      <c r="BI97" s="60">
        <f t="shared" si="80"/>
        <v>1805.5607011226957</v>
      </c>
      <c r="BJ97" s="60">
        <f t="shared" si="80"/>
        <v>-575.08731042913951</v>
      </c>
      <c r="BK97" s="60">
        <f t="shared" si="80"/>
        <v>-7943.029609725153</v>
      </c>
      <c r="BL97" s="60">
        <f t="shared" si="80"/>
        <v>1922.6147795781396</v>
      </c>
      <c r="BM97" s="60">
        <f t="shared" si="80"/>
        <v>1783.4501483973831</v>
      </c>
      <c r="BN97" s="60">
        <f t="shared" si="80"/>
        <v>4233.2852965963511</v>
      </c>
      <c r="BO97" s="60">
        <f t="shared" si="80"/>
        <v>-445.39508546697499</v>
      </c>
      <c r="BP97" s="60">
        <f t="shared" si="80"/>
        <v>1569.8081585563268</v>
      </c>
      <c r="BQ97" s="60">
        <f t="shared" si="80"/>
        <v>5964.1073877591753</v>
      </c>
      <c r="BR97" s="60">
        <f t="shared" si="78"/>
        <v>-8637.7598171728114</v>
      </c>
      <c r="BS97" s="60">
        <f t="shared" si="78"/>
        <v>-766.51589242608532</v>
      </c>
      <c r="BT97" s="60">
        <f t="shared" si="78"/>
        <v>3789.0251514609022</v>
      </c>
      <c r="BU97" s="60">
        <f t="shared" si="78"/>
        <v>2248.8010266054775</v>
      </c>
    </row>
    <row r="98" spans="1:73">
      <c r="A98" s="2">
        <v>43647</v>
      </c>
      <c r="B98" s="8">
        <f>'WA Sch. 1-2'!B99</f>
        <v>14.1</v>
      </c>
      <c r="C98" s="8">
        <f>'WA Sch. 1-2'!C99</f>
        <v>198.81</v>
      </c>
      <c r="D98" s="8">
        <f>'WA Sch. 1-2'!D99</f>
        <v>240.05</v>
      </c>
      <c r="E98" s="8">
        <f>'WA Sch. 1-2'!E99</f>
        <v>9.5</v>
      </c>
      <c r="F98" s="8">
        <f t="shared" si="83"/>
        <v>90.25</v>
      </c>
      <c r="G98" s="8">
        <f>'WA Sch. 1-2'!G99</f>
        <v>136</v>
      </c>
      <c r="H98" s="8">
        <f t="shared" si="84"/>
        <v>4.5999999999999996</v>
      </c>
      <c r="I98" s="8">
        <f t="shared" si="84"/>
        <v>108.56</v>
      </c>
      <c r="J98" s="8">
        <f t="shared" si="84"/>
        <v>104.05000000000001</v>
      </c>
      <c r="K98" s="9">
        <v>1513</v>
      </c>
      <c r="L98" s="9">
        <v>1139224.2790000001</v>
      </c>
      <c r="M98" s="9">
        <v>48331</v>
      </c>
      <c r="N98" s="9">
        <f t="shared" si="85"/>
        <v>1187555.2790000001</v>
      </c>
      <c r="O98" s="9">
        <f t="shared" si="86"/>
        <v>784.90104362194324</v>
      </c>
      <c r="P98" s="8">
        <f t="shared" si="87"/>
        <v>3.7775379058590421</v>
      </c>
      <c r="Q98" s="8">
        <f t="shared" si="88"/>
        <v>788.67858152780229</v>
      </c>
      <c r="R98" s="9">
        <f t="shared" si="81"/>
        <v>1193270.6938515648</v>
      </c>
      <c r="S98" s="40"/>
      <c r="T98" s="40"/>
      <c r="U98" s="2">
        <v>44013</v>
      </c>
      <c r="V98" s="8">
        <f t="shared" ref="V98:W98" si="119">E110</f>
        <v>22.5</v>
      </c>
      <c r="W98" s="8">
        <f t="shared" si="119"/>
        <v>506.25</v>
      </c>
      <c r="X98" s="7">
        <v>0</v>
      </c>
      <c r="Y98" s="7">
        <v>0</v>
      </c>
      <c r="Z98" s="7">
        <v>0</v>
      </c>
      <c r="AA98" s="7">
        <v>0</v>
      </c>
      <c r="AB98" s="8">
        <f t="shared" si="90"/>
        <v>555.56217995424834</v>
      </c>
      <c r="AD98" s="17">
        <v>54</v>
      </c>
      <c r="AE98" s="17">
        <v>775.61773430661469</v>
      </c>
      <c r="AF98" s="17">
        <v>171.0795806485886</v>
      </c>
      <c r="AG98" s="17">
        <v>1.6401488385411338</v>
      </c>
      <c r="AO98" s="1">
        <v>54</v>
      </c>
      <c r="AP98" s="7">
        <f t="shared" si="97"/>
        <v>111</v>
      </c>
      <c r="AQ98" s="52">
        <f t="shared" si="50"/>
        <v>0.91995841995841998</v>
      </c>
      <c r="AR98" s="52">
        <f t="shared" si="51"/>
        <v>1.4047919280405334</v>
      </c>
      <c r="AS98" s="43"/>
      <c r="AT98" s="1">
        <v>54</v>
      </c>
      <c r="AU98" s="46">
        <f t="shared" si="98"/>
        <v>171.0795806485886</v>
      </c>
      <c r="AV98" s="46">
        <f t="shared" si="93"/>
        <v>-42.491889827621094</v>
      </c>
      <c r="AW98" s="46">
        <f t="shared" si="93"/>
        <v>13.534048797597052</v>
      </c>
      <c r="AX98" s="46">
        <f t="shared" si="93"/>
        <v>186.93048583972177</v>
      </c>
      <c r="AY98" s="46">
        <f t="shared" si="93"/>
        <v>-45.246629118584679</v>
      </c>
      <c r="AZ98" s="46">
        <f t="shared" si="93"/>
        <v>-41.971542231526655</v>
      </c>
      <c r="BA98" s="46">
        <f t="shared" si="93"/>
        <v>-99.625724197481304</v>
      </c>
      <c r="BB98" s="46">
        <f t="shared" si="93"/>
        <v>10.481884596656755</v>
      </c>
      <c r="BC98" s="46">
        <f t="shared" si="93"/>
        <v>-36.943712433705286</v>
      </c>
      <c r="BD98" s="46">
        <f t="shared" si="93"/>
        <v>-140.35872285167932</v>
      </c>
      <c r="BE98" s="46">
        <f t="shared" si="91"/>
        <v>203.28019893240844</v>
      </c>
      <c r="BF98" s="46">
        <f t="shared" si="91"/>
        <v>18.039110416967787</v>
      </c>
      <c r="BG98" s="46">
        <f t="shared" si="91"/>
        <v>-89.170549176137229</v>
      </c>
      <c r="BH98" s="1">
        <v>54</v>
      </c>
      <c r="BI98" s="60">
        <f t="shared" si="80"/>
        <v>29268.222914896902</v>
      </c>
      <c r="BJ98" s="60">
        <f t="shared" si="80"/>
        <v>-7269.4946926754546</v>
      </c>
      <c r="BK98" s="60">
        <f t="shared" si="80"/>
        <v>2315.3993927704241</v>
      </c>
      <c r="BL98" s="60">
        <f t="shared" si="80"/>
        <v>31979.989127896501</v>
      </c>
      <c r="BM98" s="60">
        <f t="shared" si="80"/>
        <v>-7740.7743353696942</v>
      </c>
      <c r="BN98" s="60">
        <f t="shared" si="80"/>
        <v>-7180.4738441441168</v>
      </c>
      <c r="BO98" s="60">
        <f t="shared" si="80"/>
        <v>-17043.927117517051</v>
      </c>
      <c r="BP98" s="60">
        <f t="shared" si="80"/>
        <v>1793.236421202924</v>
      </c>
      <c r="BQ98" s="60">
        <f t="shared" si="80"/>
        <v>-6320.3148307603597</v>
      </c>
      <c r="BR98" s="60">
        <f t="shared" si="78"/>
        <v>-24012.511445836772</v>
      </c>
      <c r="BS98" s="60">
        <f t="shared" si="78"/>
        <v>34777.091187518075</v>
      </c>
      <c r="BT98" s="60">
        <f t="shared" si="78"/>
        <v>3086.1234454084206</v>
      </c>
      <c r="BU98" s="60">
        <f t="shared" si="78"/>
        <v>-15255.26015925791</v>
      </c>
    </row>
    <row r="99" spans="1:73">
      <c r="A99" s="2">
        <v>43678</v>
      </c>
      <c r="B99" s="8">
        <f>'WA Sch. 1-2'!B100</f>
        <v>19.350000000000001</v>
      </c>
      <c r="C99" s="8">
        <f>'WA Sch. 1-2'!C100</f>
        <v>374.42250000000007</v>
      </c>
      <c r="D99" s="8">
        <f>'WA Sch. 1-2'!D100</f>
        <v>204.95</v>
      </c>
      <c r="E99" s="8">
        <f>'WA Sch. 1-2'!E100</f>
        <v>3.5</v>
      </c>
      <c r="F99" s="8">
        <f t="shared" si="83"/>
        <v>12.25</v>
      </c>
      <c r="G99" s="8">
        <f>'WA Sch. 1-2'!G100</f>
        <v>201</v>
      </c>
      <c r="H99" s="8">
        <f t="shared" si="84"/>
        <v>15.850000000000001</v>
      </c>
      <c r="I99" s="8">
        <f t="shared" si="84"/>
        <v>362.17250000000007</v>
      </c>
      <c r="J99" s="8">
        <f t="shared" si="84"/>
        <v>3.9499999999999886</v>
      </c>
      <c r="K99" s="9">
        <v>1503</v>
      </c>
      <c r="L99" s="9">
        <v>1115138.331</v>
      </c>
      <c r="M99" s="9">
        <v>106176</v>
      </c>
      <c r="N99" s="9">
        <f t="shared" si="85"/>
        <v>1221314.331</v>
      </c>
      <c r="O99" s="9">
        <f t="shared" si="86"/>
        <v>812.58438522954089</v>
      </c>
      <c r="P99" s="8">
        <f t="shared" si="87"/>
        <v>13.010698245464761</v>
      </c>
      <c r="Q99" s="8">
        <f t="shared" si="88"/>
        <v>825.59508347500559</v>
      </c>
      <c r="R99" s="9">
        <f t="shared" si="81"/>
        <v>1240869.4104629334</v>
      </c>
      <c r="S99" s="40"/>
      <c r="T99" s="40"/>
      <c r="U99" s="2">
        <v>44044</v>
      </c>
      <c r="V99" s="8">
        <f t="shared" ref="V99:W99" si="120">E111</f>
        <v>11.5</v>
      </c>
      <c r="W99" s="8">
        <f t="shared" si="120"/>
        <v>132.25</v>
      </c>
      <c r="X99" s="7">
        <v>0</v>
      </c>
      <c r="Y99" s="7">
        <v>0</v>
      </c>
      <c r="Z99" s="7">
        <v>0</v>
      </c>
      <c r="AA99" s="7">
        <v>0</v>
      </c>
      <c r="AB99" s="8">
        <f t="shared" si="90"/>
        <v>759.7056872924901</v>
      </c>
      <c r="AD99" s="17">
        <v>55</v>
      </c>
      <c r="AE99" s="17">
        <v>716.22547905747876</v>
      </c>
      <c r="AF99" s="17">
        <v>-20.042339280010083</v>
      </c>
      <c r="AG99" s="17">
        <v>-0.19214694919832959</v>
      </c>
      <c r="AO99" s="1">
        <v>55</v>
      </c>
      <c r="AP99" s="7">
        <f t="shared" si="97"/>
        <v>51</v>
      </c>
      <c r="AQ99" s="52">
        <f t="shared" si="50"/>
        <v>0.42099792099792099</v>
      </c>
      <c r="AR99" s="52">
        <f t="shared" si="51"/>
        <v>-0.19934121391943735</v>
      </c>
      <c r="AS99" s="43"/>
      <c r="AT99" s="1">
        <v>55</v>
      </c>
      <c r="AU99" s="46">
        <f t="shared" si="98"/>
        <v>-20.042339280010083</v>
      </c>
      <c r="AV99" s="46">
        <f t="shared" si="93"/>
        <v>171.0795806485886</v>
      </c>
      <c r="AW99" s="46">
        <f t="shared" si="93"/>
        <v>-42.491889827621094</v>
      </c>
      <c r="AX99" s="46">
        <f t="shared" si="93"/>
        <v>13.534048797597052</v>
      </c>
      <c r="AY99" s="46">
        <f t="shared" si="93"/>
        <v>186.93048583972177</v>
      </c>
      <c r="AZ99" s="46">
        <f t="shared" si="93"/>
        <v>-45.246629118584679</v>
      </c>
      <c r="BA99" s="46">
        <f t="shared" si="93"/>
        <v>-41.971542231526655</v>
      </c>
      <c r="BB99" s="46">
        <f t="shared" si="93"/>
        <v>-99.625724197481304</v>
      </c>
      <c r="BC99" s="46">
        <f t="shared" si="93"/>
        <v>10.481884596656755</v>
      </c>
      <c r="BD99" s="46">
        <f t="shared" si="93"/>
        <v>-36.943712433705286</v>
      </c>
      <c r="BE99" s="46">
        <f t="shared" si="91"/>
        <v>-140.35872285167932</v>
      </c>
      <c r="BF99" s="46">
        <f t="shared" si="91"/>
        <v>203.28019893240844</v>
      </c>
      <c r="BG99" s="46">
        <f t="shared" si="91"/>
        <v>18.039110416967787</v>
      </c>
      <c r="BH99" s="1">
        <v>55</v>
      </c>
      <c r="BI99" s="60">
        <f t="shared" si="80"/>
        <v>401.69536381503821</v>
      </c>
      <c r="BJ99" s="60">
        <f t="shared" si="80"/>
        <v>-3428.8349992408716</v>
      </c>
      <c r="BK99" s="60">
        <f t="shared" si="80"/>
        <v>851.63687257399602</v>
      </c>
      <c r="BL99" s="60">
        <f t="shared" ref="BL99:BU138" si="121">($AU99-$BI$172)*(AX99-$BI$172)</f>
        <v>-271.25399783365214</v>
      </c>
      <c r="BM99" s="60">
        <f t="shared" si="121"/>
        <v>-3746.5242189768369</v>
      </c>
      <c r="BN99" s="60">
        <f t="shared" si="121"/>
        <v>906.84829207146277</v>
      </c>
      <c r="BO99" s="60">
        <f t="shared" si="121"/>
        <v>841.20788950953352</v>
      </c>
      <c r="BP99" s="60">
        <f t="shared" si="121"/>
        <v>1996.7325653826397</v>
      </c>
      <c r="BQ99" s="60">
        <f t="shared" si="121"/>
        <v>-210.08148738010561</v>
      </c>
      <c r="BR99" s="60">
        <f t="shared" si="78"/>
        <v>740.43841885945278</v>
      </c>
      <c r="BS99" s="60">
        <f t="shared" si="78"/>
        <v>2813.117144302274</v>
      </c>
      <c r="BT99" s="60">
        <f t="shared" si="78"/>
        <v>-4074.2107159112875</v>
      </c>
      <c r="BU99" s="60">
        <f t="shared" si="78"/>
        <v>-361.5459712864324</v>
      </c>
    </row>
    <row r="100" spans="1:73">
      <c r="A100" s="2">
        <v>43709</v>
      </c>
      <c r="B100" s="8">
        <f>'WA Sch. 1-2'!B101</f>
        <v>152.32499999999999</v>
      </c>
      <c r="C100" s="8">
        <f>'WA Sch. 1-2'!C101</f>
        <v>23202.905624999996</v>
      </c>
      <c r="D100" s="8">
        <f>'WA Sch. 1-2'!D101</f>
        <v>43.875</v>
      </c>
      <c r="E100" s="8">
        <f>'WA Sch. 1-2'!E101</f>
        <v>213</v>
      </c>
      <c r="F100" s="8">
        <f t="shared" si="83"/>
        <v>45369</v>
      </c>
      <c r="G100" s="8">
        <f>'WA Sch. 1-2'!G101</f>
        <v>35.5</v>
      </c>
      <c r="H100" s="8">
        <f t="shared" si="84"/>
        <v>-60.675000000000011</v>
      </c>
      <c r="I100" s="8">
        <f t="shared" si="84"/>
        <v>-22166.094375000004</v>
      </c>
      <c r="J100" s="8">
        <f t="shared" si="84"/>
        <v>8.375</v>
      </c>
      <c r="K100" s="9">
        <v>1502</v>
      </c>
      <c r="L100" s="9">
        <v>1089581.6795299998</v>
      </c>
      <c r="M100" s="9">
        <v>404419</v>
      </c>
      <c r="N100" s="9">
        <f t="shared" si="85"/>
        <v>1494000.6795299998</v>
      </c>
      <c r="O100" s="9">
        <f t="shared" si="86"/>
        <v>994.674220725699</v>
      </c>
      <c r="P100" s="8">
        <f t="shared" si="87"/>
        <v>-59.216357037702835</v>
      </c>
      <c r="Q100" s="8">
        <f t="shared" si="88"/>
        <v>935.45786368799622</v>
      </c>
      <c r="R100" s="9">
        <f t="shared" si="81"/>
        <v>1405057.7112593704</v>
      </c>
      <c r="S100" s="40"/>
      <c r="T100" s="40"/>
      <c r="U100" s="2">
        <v>44075</v>
      </c>
      <c r="V100" s="8">
        <f t="shared" ref="V100:W100" si="122">E112</f>
        <v>90.5</v>
      </c>
      <c r="W100" s="8">
        <f t="shared" si="122"/>
        <v>8190.25</v>
      </c>
      <c r="X100" s="7">
        <v>0</v>
      </c>
      <c r="Y100" s="7">
        <v>0</v>
      </c>
      <c r="Z100" s="7">
        <v>0</v>
      </c>
      <c r="AA100" s="7">
        <v>0</v>
      </c>
      <c r="AB100" s="8">
        <f t="shared" si="90"/>
        <v>878.78657316133263</v>
      </c>
      <c r="AD100" s="17">
        <v>56</v>
      </c>
      <c r="AE100" s="17">
        <v>997.9887229496901</v>
      </c>
      <c r="AF100" s="17">
        <v>-3.4106051316484809E-13</v>
      </c>
      <c r="AG100" s="17">
        <v>-3.2697648802904267E-15</v>
      </c>
      <c r="AO100" s="1">
        <v>56</v>
      </c>
      <c r="AP100" s="7">
        <f t="shared" si="97"/>
        <v>58</v>
      </c>
      <c r="AQ100" s="52">
        <f t="shared" si="50"/>
        <v>0.47920997920997921</v>
      </c>
      <c r="AR100" s="52">
        <f t="shared" si="51"/>
        <v>-5.213646396562386E-2</v>
      </c>
      <c r="AS100" s="43"/>
      <c r="AT100" s="1">
        <v>56</v>
      </c>
      <c r="AU100" s="46">
        <f t="shared" si="98"/>
        <v>-3.4106051316484809E-13</v>
      </c>
      <c r="AV100" s="46">
        <f t="shared" si="93"/>
        <v>-20.042339280010083</v>
      </c>
      <c r="AW100" s="46">
        <f t="shared" si="93"/>
        <v>171.0795806485886</v>
      </c>
      <c r="AX100" s="46">
        <f t="shared" si="93"/>
        <v>-42.491889827621094</v>
      </c>
      <c r="AY100" s="46">
        <f t="shared" si="93"/>
        <v>13.534048797597052</v>
      </c>
      <c r="AZ100" s="46">
        <f t="shared" si="93"/>
        <v>186.93048583972177</v>
      </c>
      <c r="BA100" s="46">
        <f t="shared" si="93"/>
        <v>-45.246629118584679</v>
      </c>
      <c r="BB100" s="46">
        <f t="shared" si="93"/>
        <v>-41.971542231526655</v>
      </c>
      <c r="BC100" s="46">
        <f t="shared" si="93"/>
        <v>-99.625724197481304</v>
      </c>
      <c r="BD100" s="46">
        <f t="shared" si="93"/>
        <v>10.481884596656755</v>
      </c>
      <c r="BE100" s="46">
        <f t="shared" si="91"/>
        <v>-36.943712433705286</v>
      </c>
      <c r="BF100" s="46">
        <f t="shared" si="91"/>
        <v>-140.35872285167932</v>
      </c>
      <c r="BG100" s="46">
        <f t="shared" si="91"/>
        <v>203.28019893240844</v>
      </c>
      <c r="BH100" s="1">
        <v>56</v>
      </c>
      <c r="BI100" s="60">
        <f t="shared" ref="BI100:BT150" si="123">($AU100-$BI$172)*(AU100-$BI$172)</f>
        <v>1.7455611188142942E-25</v>
      </c>
      <c r="BJ100" s="60">
        <f t="shared" si="123"/>
        <v>8.3736718868337154E-12</v>
      </c>
      <c r="BK100" s="60">
        <f t="shared" si="123"/>
        <v>-7.1476899720842404E-11</v>
      </c>
      <c r="BL100" s="60">
        <f t="shared" si="121"/>
        <v>1.7753074543692014E-11</v>
      </c>
      <c r="BM100" s="60">
        <f t="shared" si="121"/>
        <v>-5.6545137944304864E-12</v>
      </c>
      <c r="BN100" s="60">
        <f t="shared" si="121"/>
        <v>-7.8099394097646054E-11</v>
      </c>
      <c r="BO100" s="60">
        <f t="shared" si="121"/>
        <v>1.8904002219050991E-11</v>
      </c>
      <c r="BP100" s="60">
        <f t="shared" si="121"/>
        <v>1.7535673771460636E-11</v>
      </c>
      <c r="BQ100" s="60">
        <f t="shared" si="121"/>
        <v>4.1623540758535461E-11</v>
      </c>
      <c r="BR100" s="60">
        <f t="shared" si="78"/>
        <v>-4.3793222508512933E-12</v>
      </c>
      <c r="BS100" s="60">
        <f t="shared" si="78"/>
        <v>1.543505086304631E-11</v>
      </c>
      <c r="BT100" s="60">
        <f t="shared" si="78"/>
        <v>5.8641752102621675E-11</v>
      </c>
      <c r="BU100" s="60">
        <f t="shared" si="78"/>
        <v>-8.4930289981071003E-11</v>
      </c>
    </row>
    <row r="101" spans="1:73">
      <c r="A101" s="2">
        <v>43739</v>
      </c>
      <c r="B101" s="8">
        <f>'WA Sch. 1-2'!B102</f>
        <v>510.4</v>
      </c>
      <c r="C101" s="8">
        <f>'WA Sch. 1-2'!C102</f>
        <v>260508.15999999997</v>
      </c>
      <c r="D101" s="8">
        <f>'WA Sch. 1-2'!D102</f>
        <v>0.65</v>
      </c>
      <c r="E101" s="8">
        <f>'WA Sch. 1-2'!E102</f>
        <v>706</v>
      </c>
      <c r="F101" s="8">
        <f t="shared" si="83"/>
        <v>498436</v>
      </c>
      <c r="G101" s="8">
        <f>'WA Sch. 1-2'!G102</f>
        <v>0</v>
      </c>
      <c r="H101" s="8">
        <f t="shared" si="84"/>
        <v>-195.60000000000002</v>
      </c>
      <c r="I101" s="8">
        <f t="shared" si="84"/>
        <v>-237927.84000000003</v>
      </c>
      <c r="J101" s="8">
        <f t="shared" si="84"/>
        <v>0.65</v>
      </c>
      <c r="K101" s="9">
        <v>1525</v>
      </c>
      <c r="L101" s="9">
        <v>1785337.6722899999</v>
      </c>
      <c r="M101" s="9">
        <v>603332</v>
      </c>
      <c r="N101" s="9">
        <f t="shared" si="85"/>
        <v>2388669.6722900001</v>
      </c>
      <c r="O101" s="9">
        <f t="shared" si="86"/>
        <v>1566.3407687147542</v>
      </c>
      <c r="P101" s="8">
        <f t="shared" si="87"/>
        <v>-266.28655237678964</v>
      </c>
      <c r="Q101" s="8">
        <f t="shared" si="88"/>
        <v>1300.0542163379646</v>
      </c>
      <c r="R101" s="9">
        <f t="shared" si="81"/>
        <v>1982582.679915396</v>
      </c>
      <c r="S101" s="40"/>
      <c r="T101" s="40"/>
      <c r="U101" s="2">
        <v>44105</v>
      </c>
      <c r="V101" s="8">
        <f t="shared" ref="V101:W101" si="124">E113</f>
        <v>530</v>
      </c>
      <c r="W101" s="8">
        <f t="shared" si="124"/>
        <v>280900</v>
      </c>
      <c r="X101" s="7">
        <v>0</v>
      </c>
      <c r="Y101" s="7">
        <v>0</v>
      </c>
      <c r="Z101" s="7">
        <v>0</v>
      </c>
      <c r="AA101" s="7">
        <v>1</v>
      </c>
      <c r="AB101" s="8">
        <f t="shared" si="90"/>
        <v>1596.4575005920626</v>
      </c>
      <c r="AD101" s="17">
        <v>57</v>
      </c>
      <c r="AE101" s="17">
        <v>868.54884041877176</v>
      </c>
      <c r="AF101" s="17">
        <v>-131.49657584873023</v>
      </c>
      <c r="AG101" s="17">
        <v>-1.2606645125781719</v>
      </c>
      <c r="AO101" s="1">
        <v>57</v>
      </c>
      <c r="AP101" s="7">
        <f t="shared" si="97"/>
        <v>12</v>
      </c>
      <c r="AQ101" s="52">
        <f t="shared" si="50"/>
        <v>9.6673596673596679E-2</v>
      </c>
      <c r="AR101" s="52">
        <f t="shared" si="51"/>
        <v>-1.3007407952098116</v>
      </c>
      <c r="AS101" s="43"/>
      <c r="AT101" s="1">
        <v>57</v>
      </c>
      <c r="AU101" s="46">
        <f t="shared" si="98"/>
        <v>-131.49657584873023</v>
      </c>
      <c r="AV101" s="46">
        <f t="shared" si="93"/>
        <v>-3.4106051316484809E-13</v>
      </c>
      <c r="AW101" s="46">
        <f t="shared" si="93"/>
        <v>-20.042339280010083</v>
      </c>
      <c r="AX101" s="46">
        <f t="shared" si="93"/>
        <v>171.0795806485886</v>
      </c>
      <c r="AY101" s="46">
        <f t="shared" si="93"/>
        <v>-42.491889827621094</v>
      </c>
      <c r="AZ101" s="46">
        <f t="shared" si="93"/>
        <v>13.534048797597052</v>
      </c>
      <c r="BA101" s="46">
        <f t="shared" si="93"/>
        <v>186.93048583972177</v>
      </c>
      <c r="BB101" s="46">
        <f t="shared" si="93"/>
        <v>-45.246629118584679</v>
      </c>
      <c r="BC101" s="46">
        <f t="shared" si="93"/>
        <v>-41.971542231526655</v>
      </c>
      <c r="BD101" s="46">
        <f t="shared" si="93"/>
        <v>-99.625724197481304</v>
      </c>
      <c r="BE101" s="46">
        <f t="shared" si="91"/>
        <v>10.481884596656755</v>
      </c>
      <c r="BF101" s="46">
        <f t="shared" si="91"/>
        <v>-36.943712433705286</v>
      </c>
      <c r="BG101" s="46">
        <f t="shared" si="91"/>
        <v>-140.35872285167932</v>
      </c>
      <c r="BH101" s="1">
        <v>57</v>
      </c>
      <c r="BI101" s="60">
        <f t="shared" si="123"/>
        <v>17291.349459940884</v>
      </c>
      <c r="BJ101" s="60">
        <f t="shared" si="123"/>
        <v>5.49391548070257E-11</v>
      </c>
      <c r="BK101" s="60">
        <f t="shared" si="123"/>
        <v>2635.4989873198433</v>
      </c>
      <c r="BL101" s="60">
        <f t="shared" si="121"/>
        <v>-22496.379052926095</v>
      </c>
      <c r="BM101" s="60">
        <f t="shared" si="121"/>
        <v>5587.5380136736794</v>
      </c>
      <c r="BN101" s="60">
        <f t="shared" si="121"/>
        <v>-1779.6810742536279</v>
      </c>
      <c r="BO101" s="60">
        <f t="shared" si="121"/>
        <v>-24580.718809662969</v>
      </c>
      <c r="BP101" s="60">
        <f t="shared" si="121"/>
        <v>5949.77679779135</v>
      </c>
      <c r="BQ101" s="60">
        <f t="shared" si="121"/>
        <v>5519.1140865361431</v>
      </c>
      <c r="BR101" s="60">
        <f t="shared" si="78"/>
        <v>13100.441598418796</v>
      </c>
      <c r="BS101" s="60">
        <f t="shared" si="78"/>
        <v>-1378.331932901903</v>
      </c>
      <c r="BT101" s="60">
        <f t="shared" si="78"/>
        <v>4857.9716841724185</v>
      </c>
      <c r="BU101" s="60">
        <f t="shared" si="78"/>
        <v>18456.691445496777</v>
      </c>
    </row>
    <row r="102" spans="1:73">
      <c r="A102" s="2">
        <v>43770</v>
      </c>
      <c r="B102" s="8">
        <f>'WA Sch. 1-2'!B103</f>
        <v>874.97500000000002</v>
      </c>
      <c r="C102" s="8">
        <f>'WA Sch. 1-2'!C103</f>
        <v>765581.25062499999</v>
      </c>
      <c r="D102" s="8">
        <f>'WA Sch. 1-2'!D103</f>
        <v>0</v>
      </c>
      <c r="E102" s="8">
        <f>'WA Sch. 1-2'!E103</f>
        <v>882</v>
      </c>
      <c r="F102" s="8">
        <f t="shared" si="83"/>
        <v>777924</v>
      </c>
      <c r="G102" s="8">
        <f>'WA Sch. 1-2'!G103</f>
        <v>0</v>
      </c>
      <c r="H102" s="8">
        <f t="shared" si="84"/>
        <v>-7.0249999999999773</v>
      </c>
      <c r="I102" s="8">
        <f t="shared" si="84"/>
        <v>-12342.749375000014</v>
      </c>
      <c r="J102" s="8">
        <f t="shared" si="84"/>
        <v>0</v>
      </c>
      <c r="K102" s="9">
        <v>1520</v>
      </c>
      <c r="L102" s="9">
        <v>2569621.2158900001</v>
      </c>
      <c r="M102" s="9">
        <v>243757</v>
      </c>
      <c r="N102" s="9">
        <f t="shared" si="85"/>
        <v>2813378.2158900001</v>
      </c>
      <c r="O102" s="9">
        <f t="shared" si="86"/>
        <v>1850.9067209802631</v>
      </c>
      <c r="P102" s="8">
        <f t="shared" si="87"/>
        <v>-11.283495730354993</v>
      </c>
      <c r="Q102" s="8">
        <f t="shared" si="88"/>
        <v>1839.623225249908</v>
      </c>
      <c r="R102" s="9">
        <f t="shared" si="81"/>
        <v>2796227.3023798601</v>
      </c>
      <c r="S102" s="40"/>
      <c r="T102" s="40"/>
      <c r="U102" s="2">
        <v>44136</v>
      </c>
      <c r="V102" s="8">
        <f t="shared" ref="V102:W102" si="125">E114</f>
        <v>836</v>
      </c>
      <c r="W102" s="8">
        <f t="shared" si="125"/>
        <v>698896</v>
      </c>
      <c r="X102" s="7">
        <v>0</v>
      </c>
      <c r="Y102" s="7">
        <v>0</v>
      </c>
      <c r="Z102" s="7">
        <v>0</v>
      </c>
      <c r="AA102" s="7">
        <v>0</v>
      </c>
      <c r="AB102" s="8">
        <f t="shared" si="90"/>
        <v>1480.8526185779517</v>
      </c>
      <c r="AD102" s="17">
        <v>58</v>
      </c>
      <c r="AE102" s="17">
        <v>1326.0196049464359</v>
      </c>
      <c r="AF102" s="17">
        <v>61.366547507044515</v>
      </c>
      <c r="AG102" s="17">
        <v>0.58832428298794015</v>
      </c>
      <c r="AO102" s="1">
        <v>58</v>
      </c>
      <c r="AP102" s="7">
        <f t="shared" si="97"/>
        <v>91</v>
      </c>
      <c r="AQ102" s="52">
        <f t="shared" si="50"/>
        <v>0.75363825363825365</v>
      </c>
      <c r="AR102" s="52">
        <f t="shared" si="51"/>
        <v>0.68598353263417977</v>
      </c>
      <c r="AS102" s="43"/>
      <c r="AT102" s="1">
        <v>58</v>
      </c>
      <c r="AU102" s="46">
        <f t="shared" si="98"/>
        <v>61.366547507044515</v>
      </c>
      <c r="AV102" s="46">
        <f t="shared" si="93"/>
        <v>-131.49657584873023</v>
      </c>
      <c r="AW102" s="46">
        <f t="shared" si="93"/>
        <v>-3.4106051316484809E-13</v>
      </c>
      <c r="AX102" s="46">
        <f t="shared" si="93"/>
        <v>-20.042339280010083</v>
      </c>
      <c r="AY102" s="46">
        <f t="shared" ref="AV102:BF129" si="126">AX101</f>
        <v>171.0795806485886</v>
      </c>
      <c r="AZ102" s="46">
        <f t="shared" si="126"/>
        <v>-42.491889827621094</v>
      </c>
      <c r="BA102" s="46">
        <f t="shared" si="126"/>
        <v>13.534048797597052</v>
      </c>
      <c r="BB102" s="46">
        <f t="shared" si="126"/>
        <v>186.93048583972177</v>
      </c>
      <c r="BC102" s="46">
        <f t="shared" si="126"/>
        <v>-45.246629118584679</v>
      </c>
      <c r="BD102" s="46">
        <f t="shared" si="126"/>
        <v>-41.971542231526655</v>
      </c>
      <c r="BE102" s="46">
        <f t="shared" si="91"/>
        <v>-99.625724197481304</v>
      </c>
      <c r="BF102" s="46">
        <f t="shared" si="91"/>
        <v>10.481884596656755</v>
      </c>
      <c r="BG102" s="46">
        <f t="shared" si="91"/>
        <v>-36.943712433705286</v>
      </c>
      <c r="BH102" s="1">
        <v>58</v>
      </c>
      <c r="BI102" s="60">
        <f t="shared" si="123"/>
        <v>3765.8531529343418</v>
      </c>
      <c r="BJ102" s="60">
        <f t="shared" si="123"/>
        <v>-8069.4908688347814</v>
      </c>
      <c r="BK102" s="60">
        <f t="shared" si="123"/>
        <v>-2.5638890075286816E-11</v>
      </c>
      <c r="BL102" s="60">
        <f t="shared" si="121"/>
        <v>-1229.9291655790464</v>
      </c>
      <c r="BM102" s="60">
        <f t="shared" si="121"/>
        <v>10498.563213356847</v>
      </c>
      <c r="BN102" s="60">
        <f t="shared" si="121"/>
        <v>-2607.5805757708131</v>
      </c>
      <c r="BO102" s="60">
        <f t="shared" si="121"/>
        <v>830.53784850039244</v>
      </c>
      <c r="BP102" s="60">
        <f t="shared" si="121"/>
        <v>11471.278539798179</v>
      </c>
      <c r="BQ102" s="60">
        <f t="shared" si="121"/>
        <v>-2776.6294153392519</v>
      </c>
      <c r="BR102" s="60">
        <f t="shared" si="78"/>
        <v>-2575.6486402949072</v>
      </c>
      <c r="BS102" s="60">
        <f t="shared" si="78"/>
        <v>-6113.6867368884477</v>
      </c>
      <c r="BT102" s="60">
        <f t="shared" si="78"/>
        <v>643.23706906408938</v>
      </c>
      <c r="BU102" s="60">
        <f t="shared" si="78"/>
        <v>-2267.1080841495686</v>
      </c>
    </row>
    <row r="103" spans="1:73">
      <c r="A103" s="2">
        <v>43800</v>
      </c>
      <c r="B103" s="8">
        <f>'WA Sch. 1-2'!B104</f>
        <v>1138.7249999999999</v>
      </c>
      <c r="C103" s="8">
        <f>'WA Sch. 1-2'!C104</f>
        <v>1296694.6256249999</v>
      </c>
      <c r="D103" s="8">
        <f>'WA Sch. 1-2'!D104</f>
        <v>0</v>
      </c>
      <c r="E103" s="8">
        <f>'WA Sch. 1-2'!E104</f>
        <v>978</v>
      </c>
      <c r="F103" s="8">
        <f t="shared" si="83"/>
        <v>956484</v>
      </c>
      <c r="G103" s="8">
        <f>'WA Sch. 1-2'!G104</f>
        <v>0</v>
      </c>
      <c r="H103" s="8">
        <f t="shared" si="84"/>
        <v>160.72499999999991</v>
      </c>
      <c r="I103" s="8">
        <f t="shared" si="84"/>
        <v>340210.62562499987</v>
      </c>
      <c r="J103" s="8">
        <f t="shared" si="84"/>
        <v>0</v>
      </c>
      <c r="K103" s="9">
        <v>1519</v>
      </c>
      <c r="L103" s="9">
        <v>3147003.23581</v>
      </c>
      <c r="M103" s="9">
        <v>-348248</v>
      </c>
      <c r="N103" s="9">
        <f t="shared" si="85"/>
        <v>2798755.23581</v>
      </c>
      <c r="O103" s="9">
        <f t="shared" si="86"/>
        <v>1842.4985094206716</v>
      </c>
      <c r="P103" s="8">
        <f t="shared" si="87"/>
        <v>284.3402574896686</v>
      </c>
      <c r="Q103" s="8">
        <f t="shared" si="88"/>
        <v>2126.8387669103404</v>
      </c>
      <c r="R103" s="9">
        <f t="shared" si="81"/>
        <v>3230668.0869368073</v>
      </c>
      <c r="S103" s="40"/>
      <c r="T103" s="40"/>
      <c r="U103" s="2">
        <v>44166</v>
      </c>
      <c r="V103" s="8">
        <f t="shared" ref="V103:W103" si="127">E115</f>
        <v>1029.5</v>
      </c>
      <c r="W103" s="8">
        <f t="shared" si="127"/>
        <v>1059870.25</v>
      </c>
      <c r="X103" s="7">
        <v>0</v>
      </c>
      <c r="Y103" s="7">
        <v>0</v>
      </c>
      <c r="Z103" s="7">
        <v>0</v>
      </c>
      <c r="AA103" s="7">
        <v>0</v>
      </c>
      <c r="AB103" s="8">
        <f t="shared" si="90"/>
        <v>2036.1487849355672</v>
      </c>
      <c r="AD103" s="17">
        <v>59</v>
      </c>
      <c r="AE103" s="17">
        <v>1683.0275015132008</v>
      </c>
      <c r="AF103" s="17">
        <v>-17.509541144632976</v>
      </c>
      <c r="AG103" s="17">
        <v>-0.16786488172862432</v>
      </c>
      <c r="AO103" s="1">
        <v>59</v>
      </c>
      <c r="AP103" s="7">
        <f t="shared" si="97"/>
        <v>53</v>
      </c>
      <c r="AQ103" s="52">
        <f t="shared" si="50"/>
        <v>0.43762993762993763</v>
      </c>
      <c r="AR103" s="52">
        <f t="shared" si="51"/>
        <v>-0.15698093272589608</v>
      </c>
      <c r="AS103" s="43"/>
      <c r="AT103" s="1">
        <v>59</v>
      </c>
      <c r="AU103" s="46">
        <f t="shared" si="98"/>
        <v>-17.509541144632976</v>
      </c>
      <c r="AV103" s="46">
        <f t="shared" si="126"/>
        <v>61.366547507044515</v>
      </c>
      <c r="AW103" s="46">
        <f t="shared" si="126"/>
        <v>-131.49657584873023</v>
      </c>
      <c r="AX103" s="46">
        <f t="shared" si="126"/>
        <v>-3.4106051316484809E-13</v>
      </c>
      <c r="AY103" s="46">
        <f t="shared" si="126"/>
        <v>-20.042339280010083</v>
      </c>
      <c r="AZ103" s="46">
        <f t="shared" si="126"/>
        <v>171.0795806485886</v>
      </c>
      <c r="BA103" s="46">
        <f t="shared" si="126"/>
        <v>-42.491889827621094</v>
      </c>
      <c r="BB103" s="46">
        <f t="shared" si="126"/>
        <v>13.534048797597052</v>
      </c>
      <c r="BC103" s="46">
        <f t="shared" si="126"/>
        <v>186.93048583972177</v>
      </c>
      <c r="BD103" s="46">
        <f t="shared" si="126"/>
        <v>-45.246629118584679</v>
      </c>
      <c r="BE103" s="46">
        <f t="shared" si="91"/>
        <v>-41.971542231526655</v>
      </c>
      <c r="BF103" s="46">
        <f t="shared" si="91"/>
        <v>-99.625724197481304</v>
      </c>
      <c r="BG103" s="46">
        <f t="shared" si="91"/>
        <v>10.481884596656755</v>
      </c>
      <c r="BH103" s="1">
        <v>59</v>
      </c>
      <c r="BI103" s="60">
        <f t="shared" si="123"/>
        <v>306.58403109559782</v>
      </c>
      <c r="BJ103" s="60">
        <f t="shared" si="123"/>
        <v>-1074.5000884786737</v>
      </c>
      <c r="BK103" s="60">
        <f t="shared" si="123"/>
        <v>2302.4447052017049</v>
      </c>
      <c r="BL103" s="60">
        <f t="shared" si="121"/>
        <v>7.3154710328852243E-12</v>
      </c>
      <c r="BM103" s="60">
        <f t="shared" si="121"/>
        <v>350.93216425803314</v>
      </c>
      <c r="BN103" s="60">
        <f t="shared" si="121"/>
        <v>-2995.5249563730295</v>
      </c>
      <c r="BO103" s="60">
        <f t="shared" si="121"/>
        <v>744.01349324994771</v>
      </c>
      <c r="BP103" s="60">
        <f t="shared" si="121"/>
        <v>-236.97498427499576</v>
      </c>
      <c r="BQ103" s="60">
        <f t="shared" si="121"/>
        <v>-3273.0670329968534</v>
      </c>
      <c r="BR103" s="60">
        <f t="shared" si="78"/>
        <v>792.24771420781178</v>
      </c>
      <c r="BS103" s="60">
        <f t="shared" si="78"/>
        <v>734.9024456066212</v>
      </c>
      <c r="BT103" s="60">
        <f t="shared" si="78"/>
        <v>1744.400716899665</v>
      </c>
      <c r="BU103" s="60">
        <f t="shared" si="78"/>
        <v>-183.53298961845556</v>
      </c>
    </row>
    <row r="104" spans="1:73">
      <c r="A104" s="2">
        <v>43831</v>
      </c>
      <c r="B104" s="8">
        <f>'WA Sch. 1-2'!B105</f>
        <v>1095.1500000000001</v>
      </c>
      <c r="C104" s="8">
        <f>'WA Sch. 1-2'!C105</f>
        <v>1199353.5225000002</v>
      </c>
      <c r="D104" s="8">
        <f>'WA Sch. 1-2'!D105</f>
        <v>0</v>
      </c>
      <c r="E104" s="8">
        <f>'WA Sch. 1-2'!E105</f>
        <v>955.5</v>
      </c>
      <c r="F104" s="8">
        <f t="shared" si="83"/>
        <v>912980.25</v>
      </c>
      <c r="G104" s="8">
        <f>'WA Sch. 1-2'!G105</f>
        <v>0</v>
      </c>
      <c r="H104" s="8">
        <f t="shared" si="84"/>
        <v>139.65000000000009</v>
      </c>
      <c r="I104" s="8">
        <f t="shared" si="84"/>
        <v>286373.2725000002</v>
      </c>
      <c r="J104" s="8">
        <f t="shared" si="84"/>
        <v>0</v>
      </c>
      <c r="K104" s="9">
        <v>1538</v>
      </c>
      <c r="L104" s="9">
        <v>3309499.4685</v>
      </c>
      <c r="M104" s="9">
        <v>-65626</v>
      </c>
      <c r="N104" s="9">
        <f t="shared" si="85"/>
        <v>3243873.4685</v>
      </c>
      <c r="O104" s="9">
        <f t="shared" si="86"/>
        <v>2109.1504996749022</v>
      </c>
      <c r="P104" s="8">
        <f t="shared" si="87"/>
        <v>242.8774877997229</v>
      </c>
      <c r="Q104" s="8">
        <f t="shared" si="88"/>
        <v>2352.0279874746252</v>
      </c>
      <c r="R104" s="9">
        <f t="shared" si="81"/>
        <v>3617419.0447359737</v>
      </c>
      <c r="S104" s="40"/>
      <c r="T104" s="40"/>
      <c r="U104" s="2">
        <v>44197</v>
      </c>
      <c r="V104" s="8">
        <f t="shared" ref="V104:W104" si="128">E116</f>
        <v>977.5</v>
      </c>
      <c r="W104" s="8">
        <f t="shared" si="128"/>
        <v>955506.25</v>
      </c>
      <c r="X104" s="7">
        <v>1</v>
      </c>
      <c r="Y104" s="7">
        <v>0</v>
      </c>
      <c r="Z104" s="7">
        <v>0</v>
      </c>
      <c r="AA104" s="7">
        <v>0</v>
      </c>
      <c r="AB104" s="8">
        <f t="shared" si="90"/>
        <v>2166.6996765290414</v>
      </c>
      <c r="AD104" s="17">
        <v>60</v>
      </c>
      <c r="AE104" s="17">
        <v>2315.4405819248746</v>
      </c>
      <c r="AF104" s="17">
        <v>106.10279841665579</v>
      </c>
      <c r="AG104" s="17">
        <v>1.0172130474559808</v>
      </c>
      <c r="AO104" s="1">
        <v>60</v>
      </c>
      <c r="AP104" s="7">
        <f t="shared" si="97"/>
        <v>105</v>
      </c>
      <c r="AQ104" s="52">
        <f t="shared" si="50"/>
        <v>0.87006237006237008</v>
      </c>
      <c r="AR104" s="52">
        <f t="shared" si="51"/>
        <v>1.1266860090395716</v>
      </c>
      <c r="AS104" s="43"/>
      <c r="AT104" s="1">
        <v>60</v>
      </c>
      <c r="AU104" s="46">
        <f t="shared" si="98"/>
        <v>106.10279841665579</v>
      </c>
      <c r="AV104" s="46">
        <f t="shared" si="126"/>
        <v>-17.509541144632976</v>
      </c>
      <c r="AW104" s="46">
        <f t="shared" si="126"/>
        <v>61.366547507044515</v>
      </c>
      <c r="AX104" s="46">
        <f t="shared" si="126"/>
        <v>-131.49657584873023</v>
      </c>
      <c r="AY104" s="46">
        <f t="shared" si="126"/>
        <v>-3.4106051316484809E-13</v>
      </c>
      <c r="AZ104" s="46">
        <f t="shared" si="126"/>
        <v>-20.042339280010083</v>
      </c>
      <c r="BA104" s="46">
        <f t="shared" si="126"/>
        <v>171.0795806485886</v>
      </c>
      <c r="BB104" s="46">
        <f t="shared" si="126"/>
        <v>-42.491889827621094</v>
      </c>
      <c r="BC104" s="46">
        <f t="shared" si="126"/>
        <v>13.534048797597052</v>
      </c>
      <c r="BD104" s="46">
        <f t="shared" si="126"/>
        <v>186.93048583972177</v>
      </c>
      <c r="BE104" s="46">
        <f t="shared" si="91"/>
        <v>-45.246629118584679</v>
      </c>
      <c r="BF104" s="46">
        <f t="shared" si="91"/>
        <v>-41.971542231526655</v>
      </c>
      <c r="BG104" s="46">
        <f t="shared" si="91"/>
        <v>-99.625724197481304</v>
      </c>
      <c r="BH104" s="1">
        <v>60</v>
      </c>
      <c r="BI104" s="60">
        <f t="shared" si="123"/>
        <v>11257.803831845478</v>
      </c>
      <c r="BJ104" s="60">
        <f t="shared" si="123"/>
        <v>-1857.8113144371403</v>
      </c>
      <c r="BK104" s="60">
        <f t="shared" si="123"/>
        <v>6511.1624196660623</v>
      </c>
      <c r="BL104" s="60">
        <f t="shared" si="121"/>
        <v>-13952.154679758311</v>
      </c>
      <c r="BM104" s="60">
        <f t="shared" si="121"/>
        <v>-4.432965672335851E-11</v>
      </c>
      <c r="BN104" s="60">
        <f t="shared" si="121"/>
        <v>-2126.5482844251387</v>
      </c>
      <c r="BO104" s="60">
        <f t="shared" si="121"/>
        <v>18152.022258763183</v>
      </c>
      <c r="BP104" s="60">
        <f t="shared" si="121"/>
        <v>-4508.5084207228329</v>
      </c>
      <c r="BQ104" s="60">
        <f t="shared" si="121"/>
        <v>1436.0004513326135</v>
      </c>
      <c r="BR104" s="60">
        <f t="shared" si="78"/>
        <v>19833.847656979506</v>
      </c>
      <c r="BS104" s="60">
        <f t="shared" si="78"/>
        <v>-4800.7939684023831</v>
      </c>
      <c r="BT104" s="60">
        <f t="shared" si="78"/>
        <v>-4453.2980846278333</v>
      </c>
      <c r="BU104" s="60">
        <f t="shared" si="78"/>
        <v>-10570.568131638705</v>
      </c>
    </row>
    <row r="105" spans="1:73">
      <c r="A105" s="2">
        <v>43862</v>
      </c>
      <c r="B105" s="8">
        <f>'WA Sch. 1-2'!B106</f>
        <v>932.76424999999995</v>
      </c>
      <c r="C105" s="8">
        <f>'WA Sch. 1-2'!C106</f>
        <v>870049.14607806236</v>
      </c>
      <c r="D105" s="8">
        <f>'WA Sch. 1-2'!D106</f>
        <v>0</v>
      </c>
      <c r="E105" s="8">
        <f>'WA Sch. 1-2'!E106</f>
        <v>867</v>
      </c>
      <c r="F105" s="8">
        <f t="shared" si="83"/>
        <v>751689</v>
      </c>
      <c r="G105" s="8">
        <f>'WA Sch. 1-2'!G106</f>
        <v>0</v>
      </c>
      <c r="H105" s="8">
        <f t="shared" ref="H105:J127" si="129">B105-E105</f>
        <v>65.764249999999947</v>
      </c>
      <c r="I105" s="8">
        <f t="shared" si="129"/>
        <v>118360.14607806236</v>
      </c>
      <c r="J105" s="8">
        <f t="shared" si="129"/>
        <v>0</v>
      </c>
      <c r="K105" s="9">
        <v>1525</v>
      </c>
      <c r="L105" s="9">
        <v>3071986.6670400002</v>
      </c>
      <c r="M105" s="9">
        <v>-104821</v>
      </c>
      <c r="N105" s="9">
        <f t="shared" si="85"/>
        <v>2967165.6670400002</v>
      </c>
      <c r="O105" s="9">
        <f t="shared" si="86"/>
        <v>1945.6824046163936</v>
      </c>
      <c r="P105" s="8">
        <f t="shared" si="87"/>
        <v>106.90435148584345</v>
      </c>
      <c r="Q105" s="8">
        <f t="shared" si="88"/>
        <v>2052.5867561022369</v>
      </c>
      <c r="R105" s="9">
        <f t="shared" si="81"/>
        <v>3130194.8030559113</v>
      </c>
      <c r="S105" s="40"/>
      <c r="T105" s="40"/>
      <c r="U105" s="2">
        <v>44228</v>
      </c>
      <c r="V105" s="8">
        <f t="shared" ref="V105:W105" si="130">E117</f>
        <v>1003.5</v>
      </c>
      <c r="W105" s="8">
        <f t="shared" si="130"/>
        <v>1007012.25</v>
      </c>
      <c r="X105" s="7">
        <v>0</v>
      </c>
      <c r="Y105" s="7">
        <v>1</v>
      </c>
      <c r="Z105" s="7">
        <v>0</v>
      </c>
      <c r="AA105" s="7">
        <v>0</v>
      </c>
      <c r="AB105" s="8">
        <f t="shared" si="90"/>
        <v>2240.7419556873315</v>
      </c>
      <c r="AD105" s="17">
        <v>61</v>
      </c>
      <c r="AE105" s="17">
        <v>1986.7167736068041</v>
      </c>
      <c r="AF105" s="17">
        <v>-84.219485082666552</v>
      </c>
      <c r="AG105" s="17">
        <v>-0.80741658424217955</v>
      </c>
      <c r="AO105" s="1">
        <v>61</v>
      </c>
      <c r="AP105" s="7">
        <f t="shared" si="97"/>
        <v>26</v>
      </c>
      <c r="AQ105" s="52">
        <f t="shared" si="50"/>
        <v>0.21309771309771311</v>
      </c>
      <c r="AR105" s="52">
        <f t="shared" si="51"/>
        <v>-0.79571892196992056</v>
      </c>
      <c r="AS105" s="43"/>
      <c r="AT105" s="1">
        <v>61</v>
      </c>
      <c r="AU105" s="46">
        <f t="shared" si="98"/>
        <v>-84.219485082666552</v>
      </c>
      <c r="AV105" s="46">
        <f t="shared" si="126"/>
        <v>106.10279841665579</v>
      </c>
      <c r="AW105" s="46">
        <f t="shared" si="126"/>
        <v>-17.509541144632976</v>
      </c>
      <c r="AX105" s="46">
        <f t="shared" si="126"/>
        <v>61.366547507044515</v>
      </c>
      <c r="AY105" s="46">
        <f t="shared" si="126"/>
        <v>-131.49657584873023</v>
      </c>
      <c r="AZ105" s="46">
        <f t="shared" si="126"/>
        <v>-3.4106051316484809E-13</v>
      </c>
      <c r="BA105" s="46">
        <f t="shared" si="126"/>
        <v>-20.042339280010083</v>
      </c>
      <c r="BB105" s="46">
        <f t="shared" si="126"/>
        <v>171.0795806485886</v>
      </c>
      <c r="BC105" s="46">
        <f t="shared" si="126"/>
        <v>-42.491889827621094</v>
      </c>
      <c r="BD105" s="46">
        <f t="shared" si="126"/>
        <v>13.534048797597052</v>
      </c>
      <c r="BE105" s="46">
        <f t="shared" si="91"/>
        <v>186.93048583972177</v>
      </c>
      <c r="BF105" s="46">
        <f t="shared" si="91"/>
        <v>-45.246629118584679</v>
      </c>
      <c r="BG105" s="46">
        <f t="shared" si="91"/>
        <v>-41.971542231526655</v>
      </c>
      <c r="BH105" s="1">
        <v>61</v>
      </c>
      <c r="BI105" s="60">
        <f t="shared" si="123"/>
        <v>7092.9216675895059</v>
      </c>
      <c r="BJ105" s="60">
        <f t="shared" si="123"/>
        <v>-8935.9230484807194</v>
      </c>
      <c r="BK105" s="60">
        <f t="shared" si="123"/>
        <v>1474.6445392347609</v>
      </c>
      <c r="BL105" s="60">
        <f t="shared" si="121"/>
        <v>-5168.2590323442819</v>
      </c>
      <c r="BM105" s="60">
        <f t="shared" si="121"/>
        <v>11074.573908113884</v>
      </c>
      <c r="BN105" s="60">
        <f t="shared" si="121"/>
        <v>3.5186827480947592E-11</v>
      </c>
      <c r="BO105" s="60">
        <f t="shared" si="121"/>
        <v>1687.955494014559</v>
      </c>
      <c r="BP105" s="60">
        <f t="shared" si="121"/>
        <v>-14408.234190382662</v>
      </c>
      <c r="BQ105" s="60">
        <f t="shared" si="121"/>
        <v>3578.645081471655</v>
      </c>
      <c r="BR105" s="60">
        <f t="shared" si="78"/>
        <v>-1139.8306208173005</v>
      </c>
      <c r="BS105" s="60">
        <f t="shared" si="78"/>
        <v>-15743.189263674065</v>
      </c>
      <c r="BT105" s="60">
        <f t="shared" si="78"/>
        <v>3810.6478060935983</v>
      </c>
      <c r="BU105" s="60">
        <f t="shared" si="78"/>
        <v>3534.8216748645777</v>
      </c>
    </row>
    <row r="106" spans="1:73">
      <c r="A106" s="2">
        <v>43891</v>
      </c>
      <c r="B106" s="8">
        <f>'WA Sch. 1-2'!B107</f>
        <v>767.35</v>
      </c>
      <c r="C106" s="8">
        <f>'WA Sch. 1-2'!C107</f>
        <v>588826.02250000008</v>
      </c>
      <c r="D106" s="8">
        <f>'WA Sch. 1-2'!D107</f>
        <v>0</v>
      </c>
      <c r="E106" s="8">
        <f>'WA Sch. 1-2'!E107</f>
        <v>814.5</v>
      </c>
      <c r="F106" s="8">
        <f t="shared" si="83"/>
        <v>663410.25</v>
      </c>
      <c r="G106" s="8">
        <f>'WA Sch. 1-2'!G107</f>
        <v>0</v>
      </c>
      <c r="H106" s="8">
        <f t="shared" si="129"/>
        <v>-47.149999999999977</v>
      </c>
      <c r="I106" s="8">
        <f t="shared" si="129"/>
        <v>-74584.227499999921</v>
      </c>
      <c r="J106" s="8">
        <f t="shared" si="129"/>
        <v>0</v>
      </c>
      <c r="K106" s="9">
        <v>1546</v>
      </c>
      <c r="L106" s="9">
        <v>2816599.8762600003</v>
      </c>
      <c r="M106" s="9">
        <v>-87803</v>
      </c>
      <c r="N106" s="9">
        <f t="shared" si="85"/>
        <v>2728796.8762600003</v>
      </c>
      <c r="O106" s="9">
        <f t="shared" si="86"/>
        <v>1765.0691308279434</v>
      </c>
      <c r="P106" s="8">
        <f t="shared" si="87"/>
        <v>-71.992547449666034</v>
      </c>
      <c r="Q106" s="8">
        <f t="shared" si="88"/>
        <v>1693.0765833782773</v>
      </c>
      <c r="R106" s="9">
        <f t="shared" si="81"/>
        <v>2617496.3979028165</v>
      </c>
      <c r="S106" s="40"/>
      <c r="T106" s="40"/>
      <c r="U106" s="2">
        <v>44256</v>
      </c>
      <c r="V106" s="8">
        <f t="shared" ref="V106:W106" si="131">E118</f>
        <v>729</v>
      </c>
      <c r="W106" s="8">
        <f t="shared" si="131"/>
        <v>531441</v>
      </c>
      <c r="X106" s="7">
        <v>0</v>
      </c>
      <c r="Y106" s="7">
        <v>0</v>
      </c>
      <c r="Z106" s="7">
        <v>0</v>
      </c>
      <c r="AA106" s="7">
        <v>0</v>
      </c>
      <c r="AB106" s="8">
        <f t="shared" si="90"/>
        <v>1620.8237600857142</v>
      </c>
      <c r="AD106" s="17">
        <v>62</v>
      </c>
      <c r="AE106" s="17">
        <v>2077.8983190315043</v>
      </c>
      <c r="AF106" s="17">
        <v>52.659928310440137</v>
      </c>
      <c r="AG106" s="17">
        <v>0.50485347186721852</v>
      </c>
      <c r="AO106" s="1">
        <v>62</v>
      </c>
      <c r="AP106" s="7">
        <f t="shared" si="97"/>
        <v>87</v>
      </c>
      <c r="AQ106" s="52">
        <f t="shared" si="50"/>
        <v>0.72037422037422039</v>
      </c>
      <c r="AR106" s="52">
        <f t="shared" si="51"/>
        <v>0.58395355652530356</v>
      </c>
      <c r="AS106" s="43"/>
      <c r="AT106" s="1">
        <v>62</v>
      </c>
      <c r="AU106" s="46">
        <f t="shared" si="98"/>
        <v>52.659928310440137</v>
      </c>
      <c r="AV106" s="46">
        <f t="shared" si="126"/>
        <v>-84.219485082666552</v>
      </c>
      <c r="AW106" s="46">
        <f t="shared" si="126"/>
        <v>106.10279841665579</v>
      </c>
      <c r="AX106" s="46">
        <f t="shared" si="126"/>
        <v>-17.509541144632976</v>
      </c>
      <c r="AY106" s="46">
        <f t="shared" si="126"/>
        <v>61.366547507044515</v>
      </c>
      <c r="AZ106" s="46">
        <f t="shared" si="126"/>
        <v>-131.49657584873023</v>
      </c>
      <c r="BA106" s="46">
        <f t="shared" si="126"/>
        <v>-3.4106051316484809E-13</v>
      </c>
      <c r="BB106" s="46">
        <f t="shared" si="126"/>
        <v>-20.042339280010083</v>
      </c>
      <c r="BC106" s="46">
        <f t="shared" si="126"/>
        <v>171.0795806485886</v>
      </c>
      <c r="BD106" s="46">
        <f t="shared" si="126"/>
        <v>-42.491889827621094</v>
      </c>
      <c r="BE106" s="46">
        <f t="shared" si="91"/>
        <v>13.534048797597052</v>
      </c>
      <c r="BF106" s="46">
        <f t="shared" si="91"/>
        <v>186.93048583972177</v>
      </c>
      <c r="BG106" s="46">
        <f t="shared" si="91"/>
        <v>-45.246629118584679</v>
      </c>
      <c r="BH106" s="1">
        <v>62</v>
      </c>
      <c r="BI106" s="60">
        <f t="shared" si="123"/>
        <v>2773.0680496606865</v>
      </c>
      <c r="BJ106" s="60">
        <f t="shared" si="123"/>
        <v>-4434.9920467954007</v>
      </c>
      <c r="BK106" s="60">
        <f t="shared" si="123"/>
        <v>5587.3657581581629</v>
      </c>
      <c r="BL106" s="60">
        <f t="shared" si="121"/>
        <v>-922.05118142507717</v>
      </c>
      <c r="BM106" s="60">
        <f t="shared" si="121"/>
        <v>3231.5579923801743</v>
      </c>
      <c r="BN106" s="60">
        <f t="shared" si="121"/>
        <v>-6924.600257262482</v>
      </c>
      <c r="BO106" s="60">
        <f t="shared" si="121"/>
        <v>-2.2001272161658927E-11</v>
      </c>
      <c r="BP106" s="60">
        <f t="shared" si="121"/>
        <v>-1055.4281496588519</v>
      </c>
      <c r="BQ106" s="60">
        <f t="shared" si="121"/>
        <v>9009.0384523348202</v>
      </c>
      <c r="BR106" s="60">
        <f t="shared" si="78"/>
        <v>-2237.6198720976481</v>
      </c>
      <c r="BS106" s="60">
        <f t="shared" si="78"/>
        <v>712.70203943145418</v>
      </c>
      <c r="BT106" s="60">
        <f t="shared" si="78"/>
        <v>9843.7459833554749</v>
      </c>
      <c r="BU106" s="60">
        <f t="shared" si="78"/>
        <v>-2382.6842456737431</v>
      </c>
    </row>
    <row r="107" spans="1:73">
      <c r="A107" s="2">
        <v>43922</v>
      </c>
      <c r="B107" s="8">
        <f>'WA Sch. 1-2'!B108</f>
        <v>547.15</v>
      </c>
      <c r="C107" s="8">
        <f>'WA Sch. 1-2'!C108</f>
        <v>299373.1225</v>
      </c>
      <c r="D107" s="8">
        <f>'WA Sch. 1-2'!D108</f>
        <v>0.375</v>
      </c>
      <c r="E107" s="8">
        <f>'WA Sch. 1-2'!E108</f>
        <v>522</v>
      </c>
      <c r="F107" s="8">
        <f t="shared" si="83"/>
        <v>272484</v>
      </c>
      <c r="G107" s="8">
        <f>'WA Sch. 1-2'!G108</f>
        <v>0</v>
      </c>
      <c r="H107" s="8">
        <f t="shared" si="129"/>
        <v>25.149999999999977</v>
      </c>
      <c r="I107" s="8">
        <f t="shared" si="129"/>
        <v>26889.122499999998</v>
      </c>
      <c r="J107" s="8">
        <f t="shared" si="129"/>
        <v>0.375</v>
      </c>
      <c r="K107" s="9">
        <v>1533</v>
      </c>
      <c r="L107" s="9">
        <v>2254753.1924799997</v>
      </c>
      <c r="M107" s="9">
        <v>-577686</v>
      </c>
      <c r="N107" s="9">
        <f t="shared" si="85"/>
        <v>1677067.1924799997</v>
      </c>
      <c r="O107" s="9">
        <f t="shared" si="86"/>
        <v>1093.9772945075015</v>
      </c>
      <c r="P107" s="8">
        <f t="shared" si="87"/>
        <v>32.561669360145878</v>
      </c>
      <c r="Q107" s="8">
        <f t="shared" si="88"/>
        <v>1126.5389638676475</v>
      </c>
      <c r="R107" s="9">
        <f t="shared" si="81"/>
        <v>1726984.2316091035</v>
      </c>
      <c r="S107" s="40"/>
      <c r="T107" s="40"/>
      <c r="U107" s="2">
        <v>44287</v>
      </c>
      <c r="V107" s="8">
        <f t="shared" ref="V107:W107" si="132">E119</f>
        <v>476.5</v>
      </c>
      <c r="W107" s="8">
        <f t="shared" si="132"/>
        <v>227052.25</v>
      </c>
      <c r="X107" s="7">
        <v>0</v>
      </c>
      <c r="Y107" s="7">
        <v>0</v>
      </c>
      <c r="Z107" s="7">
        <v>0</v>
      </c>
      <c r="AA107" s="7">
        <v>0</v>
      </c>
      <c r="AB107" s="8">
        <f t="shared" si="90"/>
        <v>1179.7299213779779</v>
      </c>
      <c r="AD107" s="17">
        <v>63</v>
      </c>
      <c r="AE107" s="17">
        <v>1604.3078841198057</v>
      </c>
      <c r="AF107" s="17">
        <v>200.44461282200768</v>
      </c>
      <c r="AG107" s="17">
        <v>1.921672929437096</v>
      </c>
      <c r="AO107" s="1">
        <v>63</v>
      </c>
      <c r="AP107" s="7">
        <f t="shared" si="97"/>
        <v>116</v>
      </c>
      <c r="AQ107" s="52">
        <f t="shared" si="50"/>
        <v>0.96153846153846156</v>
      </c>
      <c r="AR107" s="52">
        <f t="shared" si="51"/>
        <v>1.7688250385187059</v>
      </c>
      <c r="AS107" s="43"/>
      <c r="AT107" s="1">
        <v>63</v>
      </c>
      <c r="AU107" s="46">
        <f t="shared" si="98"/>
        <v>200.44461282200768</v>
      </c>
      <c r="AV107" s="46">
        <f t="shared" si="126"/>
        <v>52.659928310440137</v>
      </c>
      <c r="AW107" s="46">
        <f t="shared" si="126"/>
        <v>-84.219485082666552</v>
      </c>
      <c r="AX107" s="46">
        <f t="shared" si="126"/>
        <v>106.10279841665579</v>
      </c>
      <c r="AY107" s="46">
        <f t="shared" si="126"/>
        <v>-17.509541144632976</v>
      </c>
      <c r="AZ107" s="46">
        <f t="shared" si="126"/>
        <v>61.366547507044515</v>
      </c>
      <c r="BA107" s="46">
        <f t="shared" si="126"/>
        <v>-131.49657584873023</v>
      </c>
      <c r="BB107" s="46">
        <f t="shared" si="126"/>
        <v>-3.4106051316484809E-13</v>
      </c>
      <c r="BC107" s="46">
        <f t="shared" si="126"/>
        <v>-20.042339280010083</v>
      </c>
      <c r="BD107" s="46">
        <f t="shared" si="126"/>
        <v>171.0795806485886</v>
      </c>
      <c r="BE107" s="46">
        <f t="shared" si="91"/>
        <v>-42.491889827621094</v>
      </c>
      <c r="BF107" s="46">
        <f t="shared" si="91"/>
        <v>13.534048797597052</v>
      </c>
      <c r="BG107" s="46">
        <f t="shared" si="91"/>
        <v>186.93048583972177</v>
      </c>
      <c r="BH107" s="1">
        <v>63</v>
      </c>
      <c r="BI107" s="60">
        <f t="shared" si="123"/>
        <v>40178.042809364531</v>
      </c>
      <c r="BJ107" s="60">
        <f t="shared" si="123"/>
        <v>10555.398941420834</v>
      </c>
      <c r="BK107" s="60">
        <f t="shared" si="123"/>
        <v>-16881.342079463957</v>
      </c>
      <c r="BL107" s="60">
        <f t="shared" si="121"/>
        <v>21267.734347958078</v>
      </c>
      <c r="BM107" s="60">
        <f t="shared" si="121"/>
        <v>-3509.6931954269844</v>
      </c>
      <c r="BN107" s="60">
        <f t="shared" si="121"/>
        <v>12300.593855272858</v>
      </c>
      <c r="BO107" s="60">
        <f t="shared" si="121"/>
        <v>-26357.780233418503</v>
      </c>
      <c r="BP107" s="60">
        <f t="shared" si="121"/>
        <v>-8.3745584574998917E-11</v>
      </c>
      <c r="BQ107" s="60">
        <f t="shared" si="121"/>
        <v>-4017.3789370289514</v>
      </c>
      <c r="BR107" s="60">
        <f t="shared" si="78"/>
        <v>34291.980304857752</v>
      </c>
      <c r="BS107" s="60">
        <f t="shared" si="78"/>
        <v>-8517.2704045729297</v>
      </c>
      <c r="BT107" s="60">
        <f t="shared" si="78"/>
        <v>2712.8271711484831</v>
      </c>
      <c r="BU107" s="60">
        <f t="shared" si="78"/>
        <v>37469.208858772785</v>
      </c>
    </row>
    <row r="108" spans="1:73">
      <c r="A108" s="2">
        <v>43952</v>
      </c>
      <c r="B108" s="8">
        <f>'WA Sch. 1-2'!B109</f>
        <v>290.02499999999998</v>
      </c>
      <c r="C108" s="8">
        <f>'WA Sch. 1-2'!C109</f>
        <v>84114.500624999986</v>
      </c>
      <c r="D108" s="8">
        <f>'WA Sch. 1-2'!D109</f>
        <v>14.95</v>
      </c>
      <c r="E108" s="8">
        <f>'WA Sch. 1-2'!E109</f>
        <v>299.5</v>
      </c>
      <c r="F108" s="8">
        <f t="shared" si="83"/>
        <v>89700.25</v>
      </c>
      <c r="G108" s="8">
        <f>'WA Sch. 1-2'!G109</f>
        <v>10</v>
      </c>
      <c r="H108" s="8">
        <f t="shared" si="129"/>
        <v>-9.4750000000000227</v>
      </c>
      <c r="I108" s="8">
        <f t="shared" si="129"/>
        <v>-5585.749375000014</v>
      </c>
      <c r="J108" s="8">
        <f t="shared" si="129"/>
        <v>4.9499999999999993</v>
      </c>
      <c r="K108" s="9">
        <v>1520</v>
      </c>
      <c r="L108" s="9">
        <v>1418261.8187800001</v>
      </c>
      <c r="M108" s="9">
        <v>-127537</v>
      </c>
      <c r="N108" s="9">
        <f t="shared" si="85"/>
        <v>1290724.8187800001</v>
      </c>
      <c r="O108" s="9">
        <f t="shared" si="86"/>
        <v>849.16106498684212</v>
      </c>
      <c r="P108" s="8">
        <f t="shared" si="87"/>
        <v>-10.209240795307684</v>
      </c>
      <c r="Q108" s="8">
        <f t="shared" si="88"/>
        <v>838.95182419153446</v>
      </c>
      <c r="R108" s="9">
        <f t="shared" si="81"/>
        <v>1275206.7727711324</v>
      </c>
      <c r="S108" s="40"/>
      <c r="T108" s="40"/>
      <c r="U108" s="2">
        <v>44317</v>
      </c>
      <c r="V108" s="8">
        <f t="shared" ref="V108:W108" si="133">E120</f>
        <v>271</v>
      </c>
      <c r="W108" s="8">
        <f t="shared" si="133"/>
        <v>73441</v>
      </c>
      <c r="X108" s="7">
        <v>0</v>
      </c>
      <c r="Y108" s="7">
        <v>0</v>
      </c>
      <c r="Z108" s="7">
        <v>0</v>
      </c>
      <c r="AA108" s="7">
        <v>0</v>
      </c>
      <c r="AB108" s="8">
        <f t="shared" si="90"/>
        <v>999.8728589549313</v>
      </c>
      <c r="AD108" s="17">
        <v>64</v>
      </c>
      <c r="AE108" s="17">
        <v>1297.0395773047142</v>
      </c>
      <c r="AF108" s="17">
        <v>66.084559709408268</v>
      </c>
      <c r="AG108" s="17">
        <v>0.63355611138378354</v>
      </c>
      <c r="AO108" s="1">
        <v>64</v>
      </c>
      <c r="AP108" s="7">
        <f t="shared" si="97"/>
        <v>92</v>
      </c>
      <c r="AQ108" s="52">
        <f t="shared" si="50"/>
        <v>0.76195426195426197</v>
      </c>
      <c r="AR108" s="52">
        <f t="shared" si="51"/>
        <v>0.71260296566742809</v>
      </c>
      <c r="AS108" s="43"/>
      <c r="AT108" s="1">
        <v>64</v>
      </c>
      <c r="AU108" s="46">
        <f t="shared" si="98"/>
        <v>66.084559709408268</v>
      </c>
      <c r="AV108" s="46">
        <f t="shared" si="126"/>
        <v>200.44461282200768</v>
      </c>
      <c r="AW108" s="46">
        <f t="shared" si="126"/>
        <v>52.659928310440137</v>
      </c>
      <c r="AX108" s="46">
        <f t="shared" si="126"/>
        <v>-84.219485082666552</v>
      </c>
      <c r="AY108" s="46">
        <f t="shared" si="126"/>
        <v>106.10279841665579</v>
      </c>
      <c r="AZ108" s="46">
        <f t="shared" si="126"/>
        <v>-17.509541144632976</v>
      </c>
      <c r="BA108" s="46">
        <f t="shared" si="126"/>
        <v>61.366547507044515</v>
      </c>
      <c r="BB108" s="46">
        <f t="shared" si="126"/>
        <v>-131.49657584873023</v>
      </c>
      <c r="BC108" s="46">
        <f t="shared" si="126"/>
        <v>-3.4106051316484809E-13</v>
      </c>
      <c r="BD108" s="46">
        <f t="shared" si="126"/>
        <v>-20.042339280010083</v>
      </c>
      <c r="BE108" s="46">
        <f t="shared" si="91"/>
        <v>171.0795806485886</v>
      </c>
      <c r="BF108" s="46">
        <f t="shared" si="91"/>
        <v>-42.491889827621094</v>
      </c>
      <c r="BG108" s="46">
        <f t="shared" si="91"/>
        <v>13.534048797597052</v>
      </c>
      <c r="BH108" s="1">
        <v>64</v>
      </c>
      <c r="BI108" s="60">
        <f t="shared" si="123"/>
        <v>4367.1690319863374</v>
      </c>
      <c r="BJ108" s="60">
        <f t="shared" si="123"/>
        <v>13246.293984465168</v>
      </c>
      <c r="BK108" s="60">
        <f t="shared" si="123"/>
        <v>3480.008176724431</v>
      </c>
      <c r="BL108" s="60">
        <f t="shared" si="121"/>
        <v>-5565.6075906410952</v>
      </c>
      <c r="BM108" s="60">
        <f t="shared" si="121"/>
        <v>7011.7567173007865</v>
      </c>
      <c r="BN108" s="60">
        <f t="shared" si="121"/>
        <v>-1157.1103172568426</v>
      </c>
      <c r="BO108" s="60">
        <f t="shared" si="121"/>
        <v>4055.3812728895127</v>
      </c>
      <c r="BP108" s="60">
        <f t="shared" si="121"/>
        <v>-8689.8933182581422</v>
      </c>
      <c r="BQ108" s="60">
        <f t="shared" si="121"/>
        <v>-2.7610071462285658E-11</v>
      </c>
      <c r="BR108" s="60">
        <f t="shared" si="78"/>
        <v>-1324.4891668660487</v>
      </c>
      <c r="BS108" s="60">
        <f t="shared" si="78"/>
        <v>11305.718762432163</v>
      </c>
      <c r="BT108" s="60">
        <f t="shared" si="78"/>
        <v>-2808.0578304790261</v>
      </c>
      <c r="BU108" s="60">
        <f t="shared" si="78"/>
        <v>894.39165587484149</v>
      </c>
    </row>
    <row r="109" spans="1:73">
      <c r="A109" s="2">
        <v>43983</v>
      </c>
      <c r="B109" s="8">
        <f>'WA Sch. 1-2'!B110</f>
        <v>126.95</v>
      </c>
      <c r="C109" s="8">
        <f>'WA Sch. 1-2'!C110</f>
        <v>16116.302500000002</v>
      </c>
      <c r="D109" s="8">
        <f>'WA Sch. 1-2'!D110</f>
        <v>68</v>
      </c>
      <c r="E109" s="8">
        <f>'WA Sch. 1-2'!E110</f>
        <v>145.5</v>
      </c>
      <c r="F109" s="8">
        <f t="shared" si="83"/>
        <v>21170.25</v>
      </c>
      <c r="G109" s="8">
        <f>'WA Sch. 1-2'!G110</f>
        <v>43</v>
      </c>
      <c r="H109" s="8">
        <f t="shared" si="129"/>
        <v>-18.549999999999997</v>
      </c>
      <c r="I109" s="8">
        <f t="shared" si="129"/>
        <v>-5053.9474999999984</v>
      </c>
      <c r="J109" s="8">
        <f t="shared" si="129"/>
        <v>25</v>
      </c>
      <c r="K109" s="9">
        <v>1547</v>
      </c>
      <c r="L109" s="9">
        <v>1576424.4071200001</v>
      </c>
      <c r="M109" s="9">
        <v>7541</v>
      </c>
      <c r="N109" s="9">
        <f t="shared" si="85"/>
        <v>1583965.4071200001</v>
      </c>
      <c r="O109" s="9">
        <f t="shared" si="86"/>
        <v>1023.8948979444086</v>
      </c>
      <c r="P109" s="8">
        <f t="shared" si="87"/>
        <v>-17.323840361811371</v>
      </c>
      <c r="Q109" s="8">
        <f t="shared" si="88"/>
        <v>1006.5710575825973</v>
      </c>
      <c r="R109" s="9">
        <f t="shared" si="81"/>
        <v>1557165.4260802781</v>
      </c>
      <c r="S109" s="40"/>
      <c r="T109" s="40"/>
      <c r="U109" s="2">
        <v>44348</v>
      </c>
      <c r="V109" s="8">
        <f t="shared" ref="V109:W109" si="134">E121</f>
        <v>74.5</v>
      </c>
      <c r="W109" s="8">
        <f t="shared" si="134"/>
        <v>5550.25</v>
      </c>
      <c r="X109" s="7">
        <v>0</v>
      </c>
      <c r="Y109" s="7">
        <v>0</v>
      </c>
      <c r="Z109" s="7">
        <v>0</v>
      </c>
      <c r="AA109" s="7">
        <v>0</v>
      </c>
      <c r="AB109" s="8">
        <f t="shared" si="90"/>
        <v>733.18877670070208</v>
      </c>
      <c r="AD109" s="17">
        <v>65</v>
      </c>
      <c r="AE109" s="17">
        <v>828.31822743078294</v>
      </c>
      <c r="AF109" s="17">
        <v>-58.160911093224627</v>
      </c>
      <c r="AG109" s="17">
        <v>-0.55759167994449665</v>
      </c>
      <c r="AO109" s="1">
        <v>65</v>
      </c>
      <c r="AP109" s="7">
        <f t="shared" ref="AP109:AP140" si="135">RANK(AF109,$AF$45:$AF$164,1)</f>
        <v>34</v>
      </c>
      <c r="AQ109" s="52">
        <f t="shared" si="50"/>
        <v>0.27962577962577961</v>
      </c>
      <c r="AR109" s="52">
        <f t="shared" si="51"/>
        <v>-0.58395355652530356</v>
      </c>
      <c r="AS109" s="43"/>
      <c r="AT109" s="1">
        <v>65</v>
      </c>
      <c r="AU109" s="46">
        <f t="shared" ref="AU109:AU140" si="136">AF109</f>
        <v>-58.160911093224627</v>
      </c>
      <c r="AV109" s="46">
        <f t="shared" si="126"/>
        <v>66.084559709408268</v>
      </c>
      <c r="AW109" s="46">
        <f t="shared" si="126"/>
        <v>200.44461282200768</v>
      </c>
      <c r="AX109" s="46">
        <f t="shared" si="126"/>
        <v>52.659928310440137</v>
      </c>
      <c r="AY109" s="46">
        <f t="shared" si="126"/>
        <v>-84.219485082666552</v>
      </c>
      <c r="AZ109" s="46">
        <f t="shared" si="126"/>
        <v>106.10279841665579</v>
      </c>
      <c r="BA109" s="46">
        <f t="shared" si="126"/>
        <v>-17.509541144632976</v>
      </c>
      <c r="BB109" s="46">
        <f t="shared" si="126"/>
        <v>61.366547507044515</v>
      </c>
      <c r="BC109" s="46">
        <f t="shared" si="126"/>
        <v>-131.49657584873023</v>
      </c>
      <c r="BD109" s="46">
        <f t="shared" si="126"/>
        <v>-3.4106051316484809E-13</v>
      </c>
      <c r="BE109" s="46">
        <f t="shared" si="91"/>
        <v>-20.042339280010083</v>
      </c>
      <c r="BF109" s="46">
        <f t="shared" si="91"/>
        <v>171.0795806485886</v>
      </c>
      <c r="BG109" s="46">
        <f t="shared" si="91"/>
        <v>-42.491889827621094</v>
      </c>
      <c r="BH109" s="1">
        <v>65</v>
      </c>
      <c r="BI109" s="60">
        <f t="shared" si="123"/>
        <v>3382.6915791939887</v>
      </c>
      <c r="BJ109" s="60">
        <f t="shared" si="123"/>
        <v>-3843.5382018937894</v>
      </c>
      <c r="BK109" s="60">
        <f t="shared" si="123"/>
        <v>-11658.041305456632</v>
      </c>
      <c r="BL109" s="60">
        <f t="shared" si="121"/>
        <v>-3062.7494086390907</v>
      </c>
      <c r="BM109" s="60">
        <f t="shared" si="121"/>
        <v>4898.281984210138</v>
      </c>
      <c r="BN109" s="60">
        <f t="shared" si="121"/>
        <v>-6171.0354254534559</v>
      </c>
      <c r="BO109" s="60">
        <f t="shared" si="121"/>
        <v>1018.370865796163</v>
      </c>
      <c r="BP109" s="60">
        <f t="shared" si="121"/>
        <v>-3569.1343136553619</v>
      </c>
      <c r="BQ109" s="60">
        <f t="shared" si="121"/>
        <v>7647.960657001483</v>
      </c>
      <c r="BR109" s="60">
        <f t="shared" si="78"/>
        <v>2.4299577974898146E-11</v>
      </c>
      <c r="BS109" s="60">
        <f t="shared" si="78"/>
        <v>1165.6807129649162</v>
      </c>
      <c r="BT109" s="60">
        <f t="shared" si="78"/>
        <v>-9950.1442799687229</v>
      </c>
      <c r="BU109" s="60">
        <f t="shared" si="78"/>
        <v>2471.3670264473744</v>
      </c>
    </row>
    <row r="110" spans="1:73">
      <c r="A110" s="2">
        <v>44013</v>
      </c>
      <c r="B110" s="8">
        <f>'WA Sch. 1-2'!B111</f>
        <v>14.1</v>
      </c>
      <c r="C110" s="8">
        <f>'WA Sch. 1-2'!C111</f>
        <v>198.81</v>
      </c>
      <c r="D110" s="8">
        <f>'WA Sch. 1-2'!D111</f>
        <v>240.05</v>
      </c>
      <c r="E110" s="8">
        <f>'WA Sch. 1-2'!E111</f>
        <v>22.5</v>
      </c>
      <c r="F110" s="8">
        <f t="shared" si="83"/>
        <v>506.25</v>
      </c>
      <c r="G110" s="8">
        <f>'WA Sch. 1-2'!G111</f>
        <v>193</v>
      </c>
      <c r="H110" s="8">
        <f t="shared" si="129"/>
        <v>-8.4</v>
      </c>
      <c r="I110" s="8">
        <f t="shared" si="129"/>
        <v>-307.44</v>
      </c>
      <c r="J110" s="8">
        <f t="shared" si="129"/>
        <v>47.050000000000011</v>
      </c>
      <c r="K110" s="9">
        <v>1530</v>
      </c>
      <c r="L110" s="9">
        <v>983484.13532999996</v>
      </c>
      <c r="M110" s="9">
        <v>-133474</v>
      </c>
      <c r="N110" s="9">
        <f t="shared" si="85"/>
        <v>850010.13532999996</v>
      </c>
      <c r="O110" s="9">
        <f t="shared" si="86"/>
        <v>555.56217995424834</v>
      </c>
      <c r="P110" s="8">
        <f t="shared" si="87"/>
        <v>-6.9475657321198705</v>
      </c>
      <c r="Q110" s="8">
        <f t="shared" si="88"/>
        <v>548.61461422212847</v>
      </c>
      <c r="R110" s="9">
        <f t="shared" si="81"/>
        <v>839380.3597598566</v>
      </c>
      <c r="S110" s="40"/>
      <c r="T110" s="40"/>
      <c r="U110" s="2">
        <v>44378</v>
      </c>
      <c r="V110" s="8">
        <f t="shared" ref="V110:W110" si="137">E122</f>
        <v>0</v>
      </c>
      <c r="W110" s="8">
        <f t="shared" si="137"/>
        <v>0</v>
      </c>
      <c r="X110" s="7">
        <v>0</v>
      </c>
      <c r="Y110" s="7">
        <v>0</v>
      </c>
      <c r="Z110" s="7">
        <v>0</v>
      </c>
      <c r="AA110" s="7">
        <v>0</v>
      </c>
      <c r="AB110" s="8">
        <f t="shared" si="90"/>
        <v>630.01951807741943</v>
      </c>
      <c r="AD110" s="17">
        <v>66</v>
      </c>
      <c r="AE110" s="17">
        <v>809.04346923382343</v>
      </c>
      <c r="AF110" s="17">
        <v>100.21727859806447</v>
      </c>
      <c r="AG110" s="17">
        <v>0.9607882628143718</v>
      </c>
      <c r="AO110" s="1">
        <v>66</v>
      </c>
      <c r="AP110" s="7">
        <f t="shared" si="135"/>
        <v>104</v>
      </c>
      <c r="AQ110" s="52">
        <f t="shared" ref="AQ110:AQ164" si="138">(AP110-0.375)/(COUNT($AP$45:$AP$164)+0.25)</f>
        <v>0.86174636174636177</v>
      </c>
      <c r="AR110" s="52">
        <f t="shared" ref="AR110:AR164" si="139">_xlfn.NORM.S.INV(AQ110)</f>
        <v>1.0881989764386006</v>
      </c>
      <c r="AS110" s="43"/>
      <c r="AT110" s="1">
        <v>66</v>
      </c>
      <c r="AU110" s="46">
        <f t="shared" si="136"/>
        <v>100.21727859806447</v>
      </c>
      <c r="AV110" s="46">
        <f t="shared" si="126"/>
        <v>-58.160911093224627</v>
      </c>
      <c r="AW110" s="46">
        <f t="shared" si="126"/>
        <v>66.084559709408268</v>
      </c>
      <c r="AX110" s="46">
        <f t="shared" si="126"/>
        <v>200.44461282200768</v>
      </c>
      <c r="AY110" s="46">
        <f t="shared" si="126"/>
        <v>52.659928310440137</v>
      </c>
      <c r="AZ110" s="46">
        <f t="shared" si="126"/>
        <v>-84.219485082666552</v>
      </c>
      <c r="BA110" s="46">
        <f t="shared" si="126"/>
        <v>106.10279841665579</v>
      </c>
      <c r="BB110" s="46">
        <f t="shared" si="126"/>
        <v>-17.509541144632976</v>
      </c>
      <c r="BC110" s="46">
        <f t="shared" si="126"/>
        <v>61.366547507044515</v>
      </c>
      <c r="BD110" s="46">
        <f t="shared" si="126"/>
        <v>-131.49657584873023</v>
      </c>
      <c r="BE110" s="46">
        <f t="shared" si="91"/>
        <v>-3.4106051316484809E-13</v>
      </c>
      <c r="BF110" s="46">
        <f t="shared" si="91"/>
        <v>-20.042339280010083</v>
      </c>
      <c r="BG110" s="46">
        <f t="shared" si="91"/>
        <v>171.0795806485886</v>
      </c>
      <c r="BH110" s="1">
        <v>66</v>
      </c>
      <c r="BI110" s="60">
        <f t="shared" si="123"/>
        <v>10043.502929602057</v>
      </c>
      <c r="BJ110" s="60">
        <f t="shared" si="123"/>
        <v>-5828.7282305469544</v>
      </c>
      <c r="BK110" s="60">
        <f t="shared" si="123"/>
        <v>6622.8147314281832</v>
      </c>
      <c r="BL110" s="60">
        <f t="shared" si="121"/>
        <v>20088.013606664288</v>
      </c>
      <c r="BM110" s="60">
        <f t="shared" si="121"/>
        <v>5277.4347064414696</v>
      </c>
      <c r="BN110" s="60">
        <f t="shared" si="121"/>
        <v>-8440.2475999151302</v>
      </c>
      <c r="BO110" s="60">
        <f t="shared" si="121"/>
        <v>10633.333708956252</v>
      </c>
      <c r="BP110" s="60">
        <f t="shared" si="121"/>
        <v>-1754.7585630159622</v>
      </c>
      <c r="BQ110" s="60">
        <f t="shared" si="121"/>
        <v>6149.9883881148262</v>
      </c>
      <c r="BR110" s="60">
        <f t="shared" si="78"/>
        <v>-13178.228976523713</v>
      </c>
      <c r="BS110" s="60">
        <f t="shared" si="78"/>
        <v>-4.1870691671634479E-11</v>
      </c>
      <c r="BT110" s="60">
        <f t="shared" si="78"/>
        <v>-2008.5886993817078</v>
      </c>
      <c r="BU110" s="60">
        <f t="shared" si="78"/>
        <v>17145.129996299624</v>
      </c>
    </row>
    <row r="111" spans="1:73">
      <c r="A111" s="2">
        <v>44044</v>
      </c>
      <c r="B111" s="8">
        <f>'WA Sch. 1-2'!B112</f>
        <v>19.350000000000001</v>
      </c>
      <c r="C111" s="8">
        <f>'WA Sch. 1-2'!C112</f>
        <v>374.42250000000007</v>
      </c>
      <c r="D111" s="8">
        <f>'WA Sch. 1-2'!D112</f>
        <v>204.95</v>
      </c>
      <c r="E111" s="8">
        <f>'WA Sch. 1-2'!E112</f>
        <v>11.5</v>
      </c>
      <c r="F111" s="8">
        <f t="shared" si="83"/>
        <v>132.25</v>
      </c>
      <c r="G111" s="8">
        <f>'WA Sch. 1-2'!G112</f>
        <v>216</v>
      </c>
      <c r="H111" s="8">
        <f t="shared" si="129"/>
        <v>7.8500000000000014</v>
      </c>
      <c r="I111" s="8">
        <f t="shared" si="129"/>
        <v>242.17250000000007</v>
      </c>
      <c r="J111" s="8">
        <f t="shared" si="129"/>
        <v>-11.050000000000011</v>
      </c>
      <c r="K111" s="9">
        <v>1518</v>
      </c>
      <c r="L111" s="9">
        <v>999025.23331000004</v>
      </c>
      <c r="M111" s="9">
        <v>154208</v>
      </c>
      <c r="N111" s="9">
        <f t="shared" si="85"/>
        <v>1153233.23331</v>
      </c>
      <c r="O111" s="9">
        <f t="shared" si="86"/>
        <v>759.7056872924901</v>
      </c>
      <c r="P111" s="8">
        <f t="shared" si="87"/>
        <v>6.4722243280192657</v>
      </c>
      <c r="Q111" s="8">
        <f t="shared" si="88"/>
        <v>766.17791162050935</v>
      </c>
      <c r="R111" s="9">
        <f t="shared" si="81"/>
        <v>1163058.0698399332</v>
      </c>
      <c r="S111" s="40"/>
      <c r="T111" s="40"/>
      <c r="U111" s="2">
        <v>44409</v>
      </c>
      <c r="V111" s="8">
        <f t="shared" ref="V111:W111" si="140">E123</f>
        <v>27</v>
      </c>
      <c r="W111" s="8">
        <f t="shared" si="140"/>
        <v>729</v>
      </c>
      <c r="X111" s="7">
        <v>0</v>
      </c>
      <c r="Y111" s="7">
        <v>0</v>
      </c>
      <c r="Z111" s="7">
        <v>0</v>
      </c>
      <c r="AA111" s="7">
        <v>0</v>
      </c>
      <c r="AB111" s="8">
        <f t="shared" si="90"/>
        <v>691.22402395793506</v>
      </c>
      <c r="AD111" s="17">
        <v>67</v>
      </c>
      <c r="AE111" s="17">
        <v>728.89728198880323</v>
      </c>
      <c r="AF111" s="17">
        <v>15.232218332052412</v>
      </c>
      <c r="AG111" s="17">
        <v>0.14603206946735545</v>
      </c>
      <c r="AO111" s="1">
        <v>67</v>
      </c>
      <c r="AP111" s="7">
        <f t="shared" si="135"/>
        <v>68</v>
      </c>
      <c r="AQ111" s="52">
        <f t="shared" si="138"/>
        <v>0.56237006237006237</v>
      </c>
      <c r="AR111" s="52">
        <f t="shared" si="139"/>
        <v>0.15698093272589608</v>
      </c>
      <c r="AS111" s="43"/>
      <c r="AT111" s="1">
        <v>67</v>
      </c>
      <c r="AU111" s="46">
        <f t="shared" si="136"/>
        <v>15.232218332052412</v>
      </c>
      <c r="AV111" s="46">
        <f t="shared" si="126"/>
        <v>100.21727859806447</v>
      </c>
      <c r="AW111" s="46">
        <f t="shared" si="126"/>
        <v>-58.160911093224627</v>
      </c>
      <c r="AX111" s="46">
        <f t="shared" si="126"/>
        <v>66.084559709408268</v>
      </c>
      <c r="AY111" s="46">
        <f t="shared" si="126"/>
        <v>200.44461282200768</v>
      </c>
      <c r="AZ111" s="46">
        <f t="shared" si="126"/>
        <v>52.659928310440137</v>
      </c>
      <c r="BA111" s="46">
        <f t="shared" si="126"/>
        <v>-84.219485082666552</v>
      </c>
      <c r="BB111" s="46">
        <f t="shared" si="126"/>
        <v>106.10279841665579</v>
      </c>
      <c r="BC111" s="46">
        <f t="shared" si="126"/>
        <v>-17.509541144632976</v>
      </c>
      <c r="BD111" s="46">
        <f t="shared" si="126"/>
        <v>61.366547507044515</v>
      </c>
      <c r="BE111" s="46">
        <f t="shared" si="91"/>
        <v>-131.49657584873023</v>
      </c>
      <c r="BF111" s="46">
        <f t="shared" si="91"/>
        <v>-3.4106051316484809E-13</v>
      </c>
      <c r="BG111" s="46">
        <f t="shared" si="91"/>
        <v>-20.042339280010083</v>
      </c>
      <c r="BH111" s="1">
        <v>67</v>
      </c>
      <c r="BI111" s="60">
        <f t="shared" si="123"/>
        <v>232.02047531531124</v>
      </c>
      <c r="BJ111" s="60">
        <f t="shared" si="123"/>
        <v>1526.5314682498326</v>
      </c>
      <c r="BK111" s="60">
        <f t="shared" si="123"/>
        <v>-885.91969616308336</v>
      </c>
      <c r="BL111" s="60">
        <f t="shared" si="121"/>
        <v>1006.6144418712547</v>
      </c>
      <c r="BM111" s="60">
        <f t="shared" si="121"/>
        <v>3053.2161059885166</v>
      </c>
      <c r="BN111" s="60">
        <f t="shared" si="121"/>
        <v>802.12752537484687</v>
      </c>
      <c r="BO111" s="60">
        <f t="shared" si="121"/>
        <v>-1282.8495845922027</v>
      </c>
      <c r="BP111" s="60">
        <f t="shared" si="121"/>
        <v>1616.1809911242367</v>
      </c>
      <c r="BQ111" s="60">
        <f t="shared" si="121"/>
        <v>-266.70915360910425</v>
      </c>
      <c r="BR111" s="60">
        <f t="shared" si="78"/>
        <v>934.74864991156278</v>
      </c>
      <c r="BS111" s="60">
        <f t="shared" si="78"/>
        <v>-2002.9845532451402</v>
      </c>
      <c r="BT111" s="60">
        <f t="shared" si="78"/>
        <v>-6.3640075461867501E-12</v>
      </c>
      <c r="BU111" s="60">
        <f t="shared" si="78"/>
        <v>-305.28928779818335</v>
      </c>
    </row>
    <row r="112" spans="1:73">
      <c r="A112" s="2">
        <v>44075</v>
      </c>
      <c r="B112" s="8">
        <f>'WA Sch. 1-2'!B113</f>
        <v>152.32499999999999</v>
      </c>
      <c r="C112" s="8">
        <f>'WA Sch. 1-2'!C113</f>
        <v>23202.905624999996</v>
      </c>
      <c r="D112" s="8">
        <f>'WA Sch. 1-2'!D113</f>
        <v>43.875</v>
      </c>
      <c r="E112" s="8">
        <f>'WA Sch. 1-2'!E113</f>
        <v>90.5</v>
      </c>
      <c r="F112" s="8">
        <f t="shared" si="83"/>
        <v>8190.25</v>
      </c>
      <c r="G112" s="8">
        <f>'WA Sch. 1-2'!G113</f>
        <v>62</v>
      </c>
      <c r="H112" s="8">
        <f t="shared" si="129"/>
        <v>61.824999999999989</v>
      </c>
      <c r="I112" s="8">
        <f t="shared" si="129"/>
        <v>15012.655624999996</v>
      </c>
      <c r="J112" s="8">
        <f t="shared" si="129"/>
        <v>-18.125</v>
      </c>
      <c r="K112" s="9">
        <v>1531</v>
      </c>
      <c r="L112" s="9">
        <v>1160566.2435100002</v>
      </c>
      <c r="M112" s="9">
        <v>184856</v>
      </c>
      <c r="N112" s="9">
        <f t="shared" si="85"/>
        <v>1345422.2435100002</v>
      </c>
      <c r="O112" s="9">
        <f t="shared" si="86"/>
        <v>878.78657316133263</v>
      </c>
      <c r="P112" s="8">
        <f t="shared" si="87"/>
        <v>56.908897114929069</v>
      </c>
      <c r="Q112" s="8">
        <f t="shared" si="88"/>
        <v>935.69547027626174</v>
      </c>
      <c r="R112" s="9">
        <f t="shared" si="81"/>
        <v>1432549.7649929568</v>
      </c>
      <c r="S112" s="40"/>
      <c r="T112" s="40"/>
      <c r="U112" s="2">
        <v>44440</v>
      </c>
      <c r="V112" s="8">
        <f t="shared" ref="V112:W112" si="141">E124</f>
        <v>134</v>
      </c>
      <c r="W112" s="8">
        <f t="shared" si="141"/>
        <v>17956</v>
      </c>
      <c r="X112" s="7">
        <v>0</v>
      </c>
      <c r="Y112" s="7">
        <v>0</v>
      </c>
      <c r="Z112" s="7">
        <v>0</v>
      </c>
      <c r="AA112" s="7">
        <v>0</v>
      </c>
      <c r="AB112" s="8">
        <f t="shared" si="90"/>
        <v>809.57473245307449</v>
      </c>
      <c r="AD112" s="17">
        <v>68</v>
      </c>
      <c r="AE112" s="17">
        <v>737.18811970576303</v>
      </c>
      <c r="AF112" s="17">
        <v>14.857183290870012</v>
      </c>
      <c r="AG112" s="17">
        <v>0.14243658901974415</v>
      </c>
      <c r="AO112" s="1">
        <v>68</v>
      </c>
      <c r="AP112" s="7">
        <f t="shared" si="135"/>
        <v>67</v>
      </c>
      <c r="AQ112" s="52">
        <f t="shared" si="138"/>
        <v>0.55405405405405406</v>
      </c>
      <c r="AR112" s="52">
        <f t="shared" si="139"/>
        <v>0.13591068064648049</v>
      </c>
      <c r="AS112" s="43"/>
      <c r="AT112" s="1">
        <v>68</v>
      </c>
      <c r="AU112" s="46">
        <f t="shared" si="136"/>
        <v>14.857183290870012</v>
      </c>
      <c r="AV112" s="46">
        <f t="shared" si="126"/>
        <v>15.232218332052412</v>
      </c>
      <c r="AW112" s="46">
        <f t="shared" si="126"/>
        <v>100.21727859806447</v>
      </c>
      <c r="AX112" s="46">
        <f t="shared" si="126"/>
        <v>-58.160911093224627</v>
      </c>
      <c r="AY112" s="46">
        <f t="shared" si="126"/>
        <v>66.084559709408268</v>
      </c>
      <c r="AZ112" s="46">
        <f t="shared" si="126"/>
        <v>200.44461282200768</v>
      </c>
      <c r="BA112" s="46">
        <f t="shared" si="126"/>
        <v>52.659928310440137</v>
      </c>
      <c r="BB112" s="46">
        <f t="shared" si="126"/>
        <v>-84.219485082666552</v>
      </c>
      <c r="BC112" s="46">
        <f t="shared" si="126"/>
        <v>106.10279841665579</v>
      </c>
      <c r="BD112" s="46">
        <f t="shared" si="126"/>
        <v>-17.509541144632976</v>
      </c>
      <c r="BE112" s="46">
        <f t="shared" si="91"/>
        <v>61.366547507044515</v>
      </c>
      <c r="BF112" s="46">
        <f t="shared" si="91"/>
        <v>-131.49657584873023</v>
      </c>
      <c r="BG112" s="46">
        <f t="shared" si="91"/>
        <v>-3.4106051316484809E-13</v>
      </c>
      <c r="BH112" s="1">
        <v>68</v>
      </c>
      <c r="BI112" s="60">
        <f t="shared" si="123"/>
        <v>220.7358953385048</v>
      </c>
      <c r="BJ112" s="60">
        <f t="shared" si="123"/>
        <v>226.30785968585067</v>
      </c>
      <c r="BK112" s="60">
        <f t="shared" si="123"/>
        <v>1488.9464770436196</v>
      </c>
      <c r="BL112" s="60">
        <f t="shared" si="121"/>
        <v>-864.10731647602995</v>
      </c>
      <c r="BM112" s="60">
        <f t="shared" si="121"/>
        <v>981.830416299116</v>
      </c>
      <c r="BN112" s="60">
        <f t="shared" si="121"/>
        <v>2978.0423523640247</v>
      </c>
      <c r="BO112" s="60">
        <f t="shared" si="121"/>
        <v>782.37820699227871</v>
      </c>
      <c r="BP112" s="60">
        <f t="shared" si="121"/>
        <v>-1251.2643265358643</v>
      </c>
      <c r="BQ112" s="60">
        <f t="shared" si="121"/>
        <v>1576.3887237504782</v>
      </c>
      <c r="BR112" s="60">
        <f t="shared" si="78"/>
        <v>-260.14246212484187</v>
      </c>
      <c r="BS112" s="60">
        <f t="shared" si="78"/>
        <v>911.73404424003672</v>
      </c>
      <c r="BT112" s="60">
        <f t="shared" si="78"/>
        <v>-1953.6687295063671</v>
      </c>
      <c r="BU112" s="60">
        <f t="shared" si="78"/>
        <v>-6.2073182327761755E-12</v>
      </c>
    </row>
    <row r="113" spans="1:73">
      <c r="A113" s="2">
        <v>44105</v>
      </c>
      <c r="B113" s="8">
        <f>'WA Sch. 1-2'!B114</f>
        <v>510.4</v>
      </c>
      <c r="C113" s="8">
        <f>'WA Sch. 1-2'!C114</f>
        <v>260508.15999999997</v>
      </c>
      <c r="D113" s="8">
        <f>'WA Sch. 1-2'!D114</f>
        <v>0.65</v>
      </c>
      <c r="E113" s="8">
        <f>'WA Sch. 1-2'!E114</f>
        <v>530</v>
      </c>
      <c r="F113" s="8">
        <f t="shared" si="83"/>
        <v>280900</v>
      </c>
      <c r="G113" s="8">
        <f>'WA Sch. 1-2'!G114</f>
        <v>2.5</v>
      </c>
      <c r="H113" s="8">
        <f t="shared" si="129"/>
        <v>-19.600000000000023</v>
      </c>
      <c r="I113" s="8">
        <f t="shared" si="129"/>
        <v>-20391.840000000026</v>
      </c>
      <c r="J113" s="8">
        <f t="shared" si="129"/>
        <v>-1.85</v>
      </c>
      <c r="K113" s="9">
        <v>1537</v>
      </c>
      <c r="L113" s="9">
        <v>1332050.1784100002</v>
      </c>
      <c r="M113" s="9">
        <v>1121705</v>
      </c>
      <c r="N113" s="9">
        <f t="shared" si="85"/>
        <v>2453755.1784100002</v>
      </c>
      <c r="O113" s="9">
        <f t="shared" si="86"/>
        <v>1596.4575005920626</v>
      </c>
      <c r="P113" s="8">
        <f t="shared" si="87"/>
        <v>-25.120901886903731</v>
      </c>
      <c r="Q113" s="8">
        <f t="shared" si="88"/>
        <v>1571.3365987051588</v>
      </c>
      <c r="R113" s="9">
        <f t="shared" si="81"/>
        <v>2415144.3522098293</v>
      </c>
      <c r="S113" s="40"/>
      <c r="T113" s="40"/>
      <c r="U113" s="2">
        <v>44470</v>
      </c>
      <c r="V113" s="8">
        <f t="shared" ref="V113:W113" si="142">E125</f>
        <v>510</v>
      </c>
      <c r="W113" s="8">
        <f t="shared" si="142"/>
        <v>260100</v>
      </c>
      <c r="X113" s="7">
        <v>0</v>
      </c>
      <c r="Y113" s="7">
        <v>0</v>
      </c>
      <c r="Z113" s="7">
        <v>0</v>
      </c>
      <c r="AA113" s="7">
        <v>0</v>
      </c>
      <c r="AB113" s="8">
        <f t="shared" si="90"/>
        <v>1262.8272056451613</v>
      </c>
      <c r="AD113" s="17">
        <v>69</v>
      </c>
      <c r="AE113" s="17">
        <v>872.41948424350642</v>
      </c>
      <c r="AF113" s="17">
        <v>48.428926614402371</v>
      </c>
      <c r="AG113" s="17">
        <v>0.46429063852782571</v>
      </c>
      <c r="AO113" s="1">
        <v>69</v>
      </c>
      <c r="AP113" s="7">
        <f t="shared" si="135"/>
        <v>84</v>
      </c>
      <c r="AQ113" s="52">
        <f t="shared" si="138"/>
        <v>0.69542619542619544</v>
      </c>
      <c r="AR113" s="52">
        <f t="shared" si="139"/>
        <v>0.51129056715173082</v>
      </c>
      <c r="AS113" s="43"/>
      <c r="AT113" s="1">
        <v>69</v>
      </c>
      <c r="AU113" s="46">
        <f t="shared" si="136"/>
        <v>48.428926614402371</v>
      </c>
      <c r="AV113" s="46">
        <f t="shared" si="126"/>
        <v>14.857183290870012</v>
      </c>
      <c r="AW113" s="46">
        <f t="shared" si="126"/>
        <v>15.232218332052412</v>
      </c>
      <c r="AX113" s="46">
        <f t="shared" si="126"/>
        <v>100.21727859806447</v>
      </c>
      <c r="AY113" s="46">
        <f t="shared" si="126"/>
        <v>-58.160911093224627</v>
      </c>
      <c r="AZ113" s="46">
        <f t="shared" si="126"/>
        <v>66.084559709408268</v>
      </c>
      <c r="BA113" s="46">
        <f t="shared" si="126"/>
        <v>200.44461282200768</v>
      </c>
      <c r="BB113" s="46">
        <f t="shared" si="126"/>
        <v>52.659928310440137</v>
      </c>
      <c r="BC113" s="46">
        <f t="shared" si="126"/>
        <v>-84.219485082666552</v>
      </c>
      <c r="BD113" s="46">
        <f t="shared" si="126"/>
        <v>106.10279841665579</v>
      </c>
      <c r="BE113" s="46">
        <f t="shared" si="91"/>
        <v>-17.509541144632976</v>
      </c>
      <c r="BF113" s="46">
        <f t="shared" si="91"/>
        <v>61.366547507044515</v>
      </c>
      <c r="BG113" s="46">
        <f t="shared" si="91"/>
        <v>-131.49657584873023</v>
      </c>
      <c r="BH113" s="1">
        <v>69</v>
      </c>
      <c r="BI113" s="60">
        <f t="shared" si="123"/>
        <v>2345.3609330231629</v>
      </c>
      <c r="BJ113" s="60">
        <f t="shared" si="123"/>
        <v>719.51743929026406</v>
      </c>
      <c r="BK113" s="60">
        <f t="shared" si="123"/>
        <v>737.67998377751587</v>
      </c>
      <c r="BL113" s="60">
        <f t="shared" si="121"/>
        <v>4853.4152307207705</v>
      </c>
      <c r="BM113" s="60">
        <f t="shared" si="121"/>
        <v>-2816.6704951605557</v>
      </c>
      <c r="BN113" s="60">
        <f t="shared" si="121"/>
        <v>3200.4042925120161</v>
      </c>
      <c r="BO113" s="60">
        <f t="shared" si="121"/>
        <v>9707.3174446092871</v>
      </c>
      <c r="BP113" s="60">
        <f t="shared" si="121"/>
        <v>2550.2638036659873</v>
      </c>
      <c r="BQ113" s="60">
        <f t="shared" si="121"/>
        <v>-4078.6592625712105</v>
      </c>
      <c r="BR113" s="60">
        <f t="shared" si="78"/>
        <v>5138.4446381029393</v>
      </c>
      <c r="BS113" s="60">
        <f t="shared" si="78"/>
        <v>-847.96828314529171</v>
      </c>
      <c r="BT113" s="60">
        <f t="shared" si="78"/>
        <v>2971.916025797887</v>
      </c>
      <c r="BU113" s="60">
        <f t="shared" si="78"/>
        <v>-6368.2380218233457</v>
      </c>
    </row>
    <row r="114" spans="1:73">
      <c r="A114" s="2">
        <v>44136</v>
      </c>
      <c r="B114" s="8">
        <f>'WA Sch. 1-2'!B115</f>
        <v>874.97500000000002</v>
      </c>
      <c r="C114" s="8">
        <f>'WA Sch. 1-2'!C115</f>
        <v>765581.25062499999</v>
      </c>
      <c r="D114" s="8">
        <f>'WA Sch. 1-2'!D115</f>
        <v>0</v>
      </c>
      <c r="E114" s="8">
        <f>'WA Sch. 1-2'!E115</f>
        <v>836</v>
      </c>
      <c r="F114" s="8">
        <f t="shared" si="83"/>
        <v>698896</v>
      </c>
      <c r="G114" s="8">
        <f>'WA Sch. 1-2'!G115</f>
        <v>0</v>
      </c>
      <c r="H114" s="8">
        <f t="shared" si="129"/>
        <v>38.975000000000023</v>
      </c>
      <c r="I114" s="8">
        <f t="shared" si="129"/>
        <v>66685.250624999986</v>
      </c>
      <c r="J114" s="8">
        <f t="shared" si="129"/>
        <v>0</v>
      </c>
      <c r="K114" s="9">
        <v>1533</v>
      </c>
      <c r="L114" s="9">
        <v>2383731.06428</v>
      </c>
      <c r="M114" s="9">
        <v>-113584</v>
      </c>
      <c r="N114" s="9">
        <f t="shared" si="85"/>
        <v>2270147.06428</v>
      </c>
      <c r="O114" s="9">
        <f t="shared" si="86"/>
        <v>1480.8526185779517</v>
      </c>
      <c r="P114" s="8">
        <f t="shared" si="87"/>
        <v>61.789394257031695</v>
      </c>
      <c r="Q114" s="8">
        <f t="shared" si="88"/>
        <v>1542.6420128349835</v>
      </c>
      <c r="R114" s="9">
        <f t="shared" si="81"/>
        <v>2364870.2056760294</v>
      </c>
      <c r="S114" s="40"/>
      <c r="T114" s="40"/>
      <c r="U114" s="2">
        <v>44501</v>
      </c>
      <c r="V114" s="8">
        <f t="shared" ref="V114:W114" si="143">E126</f>
        <v>745.5</v>
      </c>
      <c r="W114" s="8">
        <f t="shared" si="143"/>
        <v>555770.25</v>
      </c>
      <c r="X114" s="7">
        <v>0</v>
      </c>
      <c r="Y114" s="7">
        <v>0</v>
      </c>
      <c r="Z114" s="7">
        <v>0</v>
      </c>
      <c r="AA114" s="7">
        <v>0</v>
      </c>
      <c r="AB114" s="8">
        <f t="shared" si="90"/>
        <v>1583.5046107761968</v>
      </c>
      <c r="AD114" s="17">
        <v>70</v>
      </c>
      <c r="AE114" s="17">
        <v>1263.355631264868</v>
      </c>
      <c r="AF114" s="17">
        <v>24.577288549578952</v>
      </c>
      <c r="AG114" s="17">
        <v>0.23562374373528011</v>
      </c>
      <c r="AO114" s="1">
        <v>70</v>
      </c>
      <c r="AP114" s="7">
        <f t="shared" si="135"/>
        <v>74</v>
      </c>
      <c r="AQ114" s="52">
        <f t="shared" si="138"/>
        <v>0.61226611226611227</v>
      </c>
      <c r="AR114" s="52">
        <f t="shared" si="139"/>
        <v>0.28523021200384785</v>
      </c>
      <c r="AS114" s="43"/>
      <c r="AT114" s="1">
        <v>70</v>
      </c>
      <c r="AU114" s="46">
        <f t="shared" si="136"/>
        <v>24.577288549578952</v>
      </c>
      <c r="AV114" s="46">
        <f t="shared" si="126"/>
        <v>48.428926614402371</v>
      </c>
      <c r="AW114" s="46">
        <f t="shared" si="126"/>
        <v>14.857183290870012</v>
      </c>
      <c r="AX114" s="46">
        <f t="shared" si="126"/>
        <v>15.232218332052412</v>
      </c>
      <c r="AY114" s="46">
        <f t="shared" si="126"/>
        <v>100.21727859806447</v>
      </c>
      <c r="AZ114" s="46">
        <f t="shared" si="126"/>
        <v>-58.160911093224627</v>
      </c>
      <c r="BA114" s="46">
        <f t="shared" si="126"/>
        <v>66.084559709408268</v>
      </c>
      <c r="BB114" s="46">
        <f t="shared" si="126"/>
        <v>200.44461282200768</v>
      </c>
      <c r="BC114" s="46">
        <f t="shared" si="126"/>
        <v>52.659928310440137</v>
      </c>
      <c r="BD114" s="46">
        <f t="shared" si="126"/>
        <v>-84.219485082666552</v>
      </c>
      <c r="BE114" s="46">
        <f t="shared" si="91"/>
        <v>106.10279841665579</v>
      </c>
      <c r="BF114" s="46">
        <f t="shared" si="91"/>
        <v>-17.509541144632976</v>
      </c>
      <c r="BG114" s="46">
        <f t="shared" si="91"/>
        <v>61.366547507044515</v>
      </c>
      <c r="BH114" s="1">
        <v>70</v>
      </c>
      <c r="BI114" s="60">
        <f t="shared" si="123"/>
        <v>604.04311244926089</v>
      </c>
      <c r="BJ114" s="60">
        <f t="shared" si="123"/>
        <v>1190.251703548545</v>
      </c>
      <c r="BK114" s="60">
        <f t="shared" si="123"/>
        <v>365.14928077369223</v>
      </c>
      <c r="BL114" s="60">
        <f t="shared" si="121"/>
        <v>374.36662519703526</v>
      </c>
      <c r="BM114" s="60">
        <f t="shared" si="121"/>
        <v>2463.0689737581642</v>
      </c>
      <c r="BN114" s="60">
        <f t="shared" si="121"/>
        <v>-1429.4374942445866</v>
      </c>
      <c r="BO114" s="60">
        <f t="shared" si="121"/>
        <v>1624.1792926499995</v>
      </c>
      <c r="BP114" s="60">
        <f t="shared" si="121"/>
        <v>4926.3850875350981</v>
      </c>
      <c r="BQ114" s="60">
        <f t="shared" si="121"/>
        <v>1294.2382530858229</v>
      </c>
      <c r="BR114" s="60">
        <f t="shared" si="78"/>
        <v>-2069.886586373651</v>
      </c>
      <c r="BS114" s="60">
        <f t="shared" si="78"/>
        <v>2607.719092603948</v>
      </c>
      <c r="BT114" s="60">
        <f t="shared" si="78"/>
        <v>-430.33704508237014</v>
      </c>
      <c r="BU114" s="60">
        <f t="shared" si="78"/>
        <v>1508.2233453720712</v>
      </c>
    </row>
    <row r="115" spans="1:73">
      <c r="A115" s="2">
        <v>44166</v>
      </c>
      <c r="B115" s="8">
        <f>'WA Sch. 1-2'!B116</f>
        <v>1138.7249999999999</v>
      </c>
      <c r="C115" s="8">
        <f>'WA Sch. 1-2'!C116</f>
        <v>1296694.6256249999</v>
      </c>
      <c r="D115" s="8">
        <f>'WA Sch. 1-2'!D116</f>
        <v>0</v>
      </c>
      <c r="E115" s="8">
        <f>'WA Sch. 1-2'!E116</f>
        <v>1029.5</v>
      </c>
      <c r="F115" s="8">
        <f t="shared" si="83"/>
        <v>1059870.25</v>
      </c>
      <c r="G115" s="8">
        <f>'WA Sch. 1-2'!G116</f>
        <v>0</v>
      </c>
      <c r="H115" s="8">
        <f t="shared" si="129"/>
        <v>109.22499999999991</v>
      </c>
      <c r="I115" s="8">
        <f t="shared" si="129"/>
        <v>236824.37562499987</v>
      </c>
      <c r="J115" s="8">
        <f t="shared" si="129"/>
        <v>0</v>
      </c>
      <c r="K115" s="9">
        <v>1552</v>
      </c>
      <c r="L115" s="9">
        <v>3162778.9142200002</v>
      </c>
      <c r="M115" s="9">
        <v>-2676</v>
      </c>
      <c r="N115" s="9">
        <f t="shared" si="85"/>
        <v>3160102.9142200002</v>
      </c>
      <c r="O115" s="9">
        <f t="shared" si="86"/>
        <v>2036.1487849355672</v>
      </c>
      <c r="P115" s="8">
        <f t="shared" si="87"/>
        <v>195.77848993133711</v>
      </c>
      <c r="Q115" s="8">
        <f t="shared" si="88"/>
        <v>2231.9272748669041</v>
      </c>
      <c r="R115" s="9">
        <f t="shared" si="81"/>
        <v>3463951.1305934354</v>
      </c>
      <c r="S115" s="40"/>
      <c r="T115" s="40"/>
      <c r="U115" s="2">
        <v>44531</v>
      </c>
      <c r="V115" s="8">
        <f t="shared" ref="V115:W115" si="144">E127</f>
        <v>1161</v>
      </c>
      <c r="W115" s="8">
        <f t="shared" si="144"/>
        <v>1347921</v>
      </c>
      <c r="X115" s="7">
        <v>0</v>
      </c>
      <c r="Y115" s="7">
        <v>0</v>
      </c>
      <c r="Z115" s="7">
        <v>0</v>
      </c>
      <c r="AA115" s="7">
        <v>0</v>
      </c>
      <c r="AB115" s="8">
        <f t="shared" si="90"/>
        <v>2277.8526667031547</v>
      </c>
      <c r="AD115" s="17">
        <v>71</v>
      </c>
      <c r="AE115" s="17">
        <v>1718.9598224411861</v>
      </c>
      <c r="AF115" s="17">
        <v>74.623186359081956</v>
      </c>
      <c r="AG115" s="17">
        <v>0.71541636921879248</v>
      </c>
      <c r="AO115" s="1">
        <v>71</v>
      </c>
      <c r="AP115" s="7">
        <f t="shared" si="135"/>
        <v>95</v>
      </c>
      <c r="AQ115" s="52">
        <f t="shared" si="138"/>
        <v>0.78690228690228692</v>
      </c>
      <c r="AR115" s="52">
        <f t="shared" si="139"/>
        <v>0.79571892196992056</v>
      </c>
      <c r="AS115" s="43"/>
      <c r="AT115" s="1">
        <v>71</v>
      </c>
      <c r="AU115" s="46">
        <f t="shared" si="136"/>
        <v>74.623186359081956</v>
      </c>
      <c r="AV115" s="46">
        <f t="shared" si="126"/>
        <v>24.577288549578952</v>
      </c>
      <c r="AW115" s="46">
        <f t="shared" si="126"/>
        <v>48.428926614402371</v>
      </c>
      <c r="AX115" s="46">
        <f t="shared" si="126"/>
        <v>14.857183290870012</v>
      </c>
      <c r="AY115" s="46">
        <f t="shared" si="126"/>
        <v>15.232218332052412</v>
      </c>
      <c r="AZ115" s="46">
        <f t="shared" si="126"/>
        <v>100.21727859806447</v>
      </c>
      <c r="BA115" s="46">
        <f t="shared" si="126"/>
        <v>-58.160911093224627</v>
      </c>
      <c r="BB115" s="46">
        <f t="shared" si="126"/>
        <v>66.084559709408268</v>
      </c>
      <c r="BC115" s="46">
        <f t="shared" si="126"/>
        <v>200.44461282200768</v>
      </c>
      <c r="BD115" s="46">
        <f t="shared" si="126"/>
        <v>52.659928310440137</v>
      </c>
      <c r="BE115" s="46">
        <f t="shared" si="91"/>
        <v>-84.219485082666552</v>
      </c>
      <c r="BF115" s="46">
        <f t="shared" si="91"/>
        <v>106.10279841665579</v>
      </c>
      <c r="BG115" s="46">
        <f t="shared" si="91"/>
        <v>-17.509541144632976</v>
      </c>
      <c r="BH115" s="1">
        <v>71</v>
      </c>
      <c r="BI115" s="60">
        <f t="shared" si="123"/>
        <v>5568.6199423822645</v>
      </c>
      <c r="BJ115" s="60">
        <f t="shared" si="123"/>
        <v>1834.0355836361537</v>
      </c>
      <c r="BK115" s="60">
        <f t="shared" si="123"/>
        <v>3613.9208159168429</v>
      </c>
      <c r="BL115" s="60">
        <f t="shared" si="121"/>
        <v>1108.6903574856246</v>
      </c>
      <c r="BM115" s="60">
        <f t="shared" si="121"/>
        <v>1136.676667254965</v>
      </c>
      <c r="BN115" s="60">
        <f t="shared" si="121"/>
        <v>7478.532657223388</v>
      </c>
      <c r="BO115" s="60">
        <f t="shared" si="121"/>
        <v>-4340.1525073236999</v>
      </c>
      <c r="BP115" s="60">
        <f t="shared" si="121"/>
        <v>4931.4404146530424</v>
      </c>
      <c r="BQ115" s="60">
        <f t="shared" si="121"/>
        <v>14957.815697290687</v>
      </c>
      <c r="BR115" s="60">
        <f t="shared" si="78"/>
        <v>3929.6516439658603</v>
      </c>
      <c r="BS115" s="60">
        <f t="shared" si="78"/>
        <v>-6284.726330389748</v>
      </c>
      <c r="BT115" s="60">
        <f t="shared" si="78"/>
        <v>7917.7288994661976</v>
      </c>
      <c r="BU115" s="60">
        <f t="shared" si="78"/>
        <v>-1306.6177518979644</v>
      </c>
    </row>
    <row r="116" spans="1:73">
      <c r="A116" s="2">
        <v>44197</v>
      </c>
      <c r="B116" s="8">
        <f>'WA Sch. 1-2'!B117</f>
        <v>1095.1500000000001</v>
      </c>
      <c r="C116" s="8">
        <f>'WA Sch. 1-2'!C117</f>
        <v>1199353.5225000002</v>
      </c>
      <c r="D116" s="8">
        <f>'WA Sch. 1-2'!D117</f>
        <v>0</v>
      </c>
      <c r="E116" s="8">
        <f>'WA Sch. 1-2'!E117</f>
        <v>977.5</v>
      </c>
      <c r="F116" s="8">
        <f t="shared" si="83"/>
        <v>955506.25</v>
      </c>
      <c r="G116" s="8">
        <f>'WA Sch. 1-2'!G117</f>
        <v>0</v>
      </c>
      <c r="H116" s="8">
        <f t="shared" si="129"/>
        <v>117.65000000000009</v>
      </c>
      <c r="I116" s="8">
        <f t="shared" si="129"/>
        <v>243847.2725000002</v>
      </c>
      <c r="J116" s="8">
        <f t="shared" si="129"/>
        <v>0</v>
      </c>
      <c r="K116" s="9">
        <v>1429</v>
      </c>
      <c r="L116" s="9">
        <v>3173227.8377600005</v>
      </c>
      <c r="M116" s="9">
        <v>-77014</v>
      </c>
      <c r="N116" s="9">
        <f t="shared" si="85"/>
        <v>3096213.8377600005</v>
      </c>
      <c r="O116" s="9">
        <f t="shared" si="86"/>
        <v>2166.6996765290414</v>
      </c>
      <c r="P116" s="8">
        <f t="shared" si="87"/>
        <v>205.78752479916065</v>
      </c>
      <c r="Q116" s="8">
        <f t="shared" si="88"/>
        <v>2372.487201328202</v>
      </c>
      <c r="R116" s="9">
        <f t="shared" si="81"/>
        <v>3390284.2106980006</v>
      </c>
      <c r="S116" s="40"/>
      <c r="T116" s="40"/>
      <c r="U116" s="2">
        <v>44562</v>
      </c>
      <c r="V116" s="8">
        <f t="shared" ref="V116:W116" si="145">E128</f>
        <v>1105</v>
      </c>
      <c r="W116" s="8">
        <f t="shared" si="145"/>
        <v>1221025</v>
      </c>
      <c r="X116" s="9">
        <v>1</v>
      </c>
      <c r="Y116" s="7">
        <v>0</v>
      </c>
      <c r="Z116" s="7">
        <v>0</v>
      </c>
      <c r="AA116" s="7">
        <v>0</v>
      </c>
      <c r="AB116" s="8">
        <f t="shared" si="90"/>
        <v>2381.3168270236438</v>
      </c>
      <c r="AD116" s="17">
        <v>72</v>
      </c>
      <c r="AE116" s="17">
        <v>2030.6318020793033</v>
      </c>
      <c r="AF116" s="17">
        <v>18.416680262257614</v>
      </c>
      <c r="AG116" s="17">
        <v>0.17656167163497458</v>
      </c>
      <c r="AO116" s="1">
        <v>72</v>
      </c>
      <c r="AP116" s="7">
        <f t="shared" si="135"/>
        <v>72</v>
      </c>
      <c r="AQ116" s="52">
        <f t="shared" si="138"/>
        <v>0.59563409563409564</v>
      </c>
      <c r="AR116" s="52">
        <f t="shared" si="139"/>
        <v>0.24206240467219475</v>
      </c>
      <c r="AS116" s="43"/>
      <c r="AT116" s="1">
        <v>72</v>
      </c>
      <c r="AU116" s="46">
        <f t="shared" si="136"/>
        <v>18.416680262257614</v>
      </c>
      <c r="AV116" s="46">
        <f t="shared" si="126"/>
        <v>74.623186359081956</v>
      </c>
      <c r="AW116" s="46">
        <f t="shared" si="126"/>
        <v>24.577288549578952</v>
      </c>
      <c r="AX116" s="46">
        <f t="shared" si="126"/>
        <v>48.428926614402371</v>
      </c>
      <c r="AY116" s="46">
        <f t="shared" si="126"/>
        <v>14.857183290870012</v>
      </c>
      <c r="AZ116" s="46">
        <f t="shared" si="126"/>
        <v>15.232218332052412</v>
      </c>
      <c r="BA116" s="46">
        <f t="shared" si="126"/>
        <v>100.21727859806447</v>
      </c>
      <c r="BB116" s="46">
        <f t="shared" si="126"/>
        <v>-58.160911093224627</v>
      </c>
      <c r="BC116" s="46">
        <f t="shared" si="126"/>
        <v>66.084559709408268</v>
      </c>
      <c r="BD116" s="46">
        <f t="shared" si="126"/>
        <v>200.44461282200768</v>
      </c>
      <c r="BE116" s="46">
        <f t="shared" si="91"/>
        <v>52.659928310440137</v>
      </c>
      <c r="BF116" s="46">
        <f t="shared" si="91"/>
        <v>-84.219485082666552</v>
      </c>
      <c r="BG116" s="46">
        <f t="shared" si="91"/>
        <v>106.10279841665579</v>
      </c>
      <c r="BH116" s="1">
        <v>72</v>
      </c>
      <c r="BI116" s="60">
        <f t="shared" si="123"/>
        <v>339.17411188222633</v>
      </c>
      <c r="BJ116" s="60">
        <f t="shared" si="123"/>
        <v>1374.3113633260691</v>
      </c>
      <c r="BK116" s="60">
        <f t="shared" si="123"/>
        <v>452.63206493083737</v>
      </c>
      <c r="BL116" s="60">
        <f t="shared" si="121"/>
        <v>891.90005690178134</v>
      </c>
      <c r="BM116" s="60">
        <f t="shared" si="121"/>
        <v>273.61999426570679</v>
      </c>
      <c r="BN116" s="60">
        <f t="shared" si="121"/>
        <v>280.52689470630565</v>
      </c>
      <c r="BO116" s="60">
        <f t="shared" si="121"/>
        <v>1845.6695766941373</v>
      </c>
      <c r="BP116" s="60">
        <f t="shared" si="121"/>
        <v>-1071.1309033655068</v>
      </c>
      <c r="BQ116" s="60">
        <f t="shared" si="121"/>
        <v>1217.0582064402377</v>
      </c>
      <c r="BR116" s="60">
        <f t="shared" si="78"/>
        <v>3691.5243446349214</v>
      </c>
      <c r="BS116" s="60">
        <f t="shared" si="78"/>
        <v>969.82106232677825</v>
      </c>
      <c r="BT116" s="60">
        <f t="shared" si="78"/>
        <v>-1551.0433286194393</v>
      </c>
      <c r="BU116" s="60">
        <f t="shared" si="78"/>
        <v>1954.0613133703134</v>
      </c>
    </row>
    <row r="117" spans="1:73">
      <c r="A117" s="2">
        <v>44228</v>
      </c>
      <c r="B117" s="8">
        <f>'WA Sch. 1-2'!B118</f>
        <v>932.76424999999995</v>
      </c>
      <c r="C117" s="8">
        <f>'WA Sch. 1-2'!C118</f>
        <v>870049.14607806236</v>
      </c>
      <c r="D117" s="8">
        <f>'WA Sch. 1-2'!D118</f>
        <v>0</v>
      </c>
      <c r="E117" s="8">
        <f>'WA Sch. 1-2'!E118</f>
        <v>1003.5</v>
      </c>
      <c r="F117" s="8">
        <f t="shared" si="83"/>
        <v>1007012.25</v>
      </c>
      <c r="G117" s="8">
        <f>'WA Sch. 1-2'!G118</f>
        <v>0</v>
      </c>
      <c r="H117" s="8">
        <f t="shared" si="129"/>
        <v>-70.735750000000053</v>
      </c>
      <c r="I117" s="8">
        <f t="shared" si="129"/>
        <v>-136963.10392193764</v>
      </c>
      <c r="J117" s="8">
        <f t="shared" si="129"/>
        <v>0</v>
      </c>
      <c r="K117" s="9">
        <v>1484</v>
      </c>
      <c r="L117" s="9">
        <v>3260031.0622399999</v>
      </c>
      <c r="M117" s="9">
        <v>65230</v>
      </c>
      <c r="N117" s="9">
        <f t="shared" si="85"/>
        <v>3325261.0622399999</v>
      </c>
      <c r="O117" s="9">
        <f t="shared" si="86"/>
        <v>2240.7419556873315</v>
      </c>
      <c r="P117" s="8">
        <f t="shared" si="87"/>
        <v>-119.35849154103639</v>
      </c>
      <c r="Q117" s="8">
        <f t="shared" si="88"/>
        <v>2121.383464146295</v>
      </c>
      <c r="R117" s="9">
        <f t="shared" si="81"/>
        <v>3148133.0607931018</v>
      </c>
      <c r="S117" s="40"/>
      <c r="T117" s="40"/>
      <c r="U117" s="2">
        <v>44593</v>
      </c>
      <c r="V117" s="8">
        <f t="shared" ref="V117:W117" si="146">E129</f>
        <v>936</v>
      </c>
      <c r="W117" s="8">
        <f t="shared" si="146"/>
        <v>876096</v>
      </c>
      <c r="X117" s="9">
        <v>0</v>
      </c>
      <c r="Y117" s="7">
        <v>1</v>
      </c>
      <c r="Z117" s="7">
        <v>0</v>
      </c>
      <c r="AA117" s="7">
        <v>0</v>
      </c>
      <c r="AB117" s="8">
        <f t="shared" si="90"/>
        <v>2237.03994877592</v>
      </c>
      <c r="AD117" s="17">
        <v>73</v>
      </c>
      <c r="AE117" s="17">
        <v>2137.1336607809512</v>
      </c>
      <c r="AF117" s="17">
        <v>28.931766803653773</v>
      </c>
      <c r="AG117" s="17">
        <v>0.27737035325932186</v>
      </c>
      <c r="AO117" s="1">
        <v>73</v>
      </c>
      <c r="AP117" s="7">
        <f t="shared" si="135"/>
        <v>76</v>
      </c>
      <c r="AQ117" s="52">
        <f t="shared" si="138"/>
        <v>0.62889812889812891</v>
      </c>
      <c r="AR117" s="52">
        <f t="shared" si="139"/>
        <v>0.32893642436422554</v>
      </c>
      <c r="AS117" s="43"/>
      <c r="AT117" s="1">
        <v>73</v>
      </c>
      <c r="AU117" s="46">
        <f t="shared" si="136"/>
        <v>28.931766803653773</v>
      </c>
      <c r="AV117" s="46">
        <f t="shared" si="126"/>
        <v>18.416680262257614</v>
      </c>
      <c r="AW117" s="46">
        <f t="shared" si="126"/>
        <v>74.623186359081956</v>
      </c>
      <c r="AX117" s="46">
        <f t="shared" si="126"/>
        <v>24.577288549578952</v>
      </c>
      <c r="AY117" s="46">
        <f t="shared" si="126"/>
        <v>48.428926614402371</v>
      </c>
      <c r="AZ117" s="46">
        <f t="shared" si="126"/>
        <v>14.857183290870012</v>
      </c>
      <c r="BA117" s="46">
        <f t="shared" si="126"/>
        <v>15.232218332052412</v>
      </c>
      <c r="BB117" s="46">
        <f t="shared" si="126"/>
        <v>100.21727859806447</v>
      </c>
      <c r="BC117" s="46">
        <f t="shared" si="126"/>
        <v>-58.160911093224627</v>
      </c>
      <c r="BD117" s="46">
        <f t="shared" si="126"/>
        <v>66.084559709408268</v>
      </c>
      <c r="BE117" s="46">
        <f t="shared" si="91"/>
        <v>200.44461282200768</v>
      </c>
      <c r="BF117" s="46">
        <f t="shared" si="91"/>
        <v>52.659928310440137</v>
      </c>
      <c r="BG117" s="46">
        <f t="shared" si="91"/>
        <v>-84.219485082666552</v>
      </c>
      <c r="BH117" s="1">
        <v>73</v>
      </c>
      <c r="BI117" s="60">
        <f t="shared" si="123"/>
        <v>837.04713038099794</v>
      </c>
      <c r="BJ117" s="60">
        <f t="shared" si="123"/>
        <v>532.82709864508683</v>
      </c>
      <c r="BK117" s="60">
        <f t="shared" si="123"/>
        <v>2158.9806258865483</v>
      </c>
      <c r="BL117" s="60">
        <f t="shared" si="121"/>
        <v>711.06438098252409</v>
      </c>
      <c r="BM117" s="60">
        <f t="shared" si="121"/>
        <v>1401.1344113591451</v>
      </c>
      <c r="BN117" s="60">
        <f t="shared" si="121"/>
        <v>429.84456233058916</v>
      </c>
      <c r="BO117" s="60">
        <f t="shared" si="121"/>
        <v>440.694988685277</v>
      </c>
      <c r="BP117" s="60">
        <f t="shared" si="121"/>
        <v>2899.4629340959932</v>
      </c>
      <c r="BQ117" s="60">
        <f t="shared" si="121"/>
        <v>-1682.6979168372125</v>
      </c>
      <c r="BR117" s="60">
        <f t="shared" si="78"/>
        <v>1911.9430708347265</v>
      </c>
      <c r="BS117" s="60">
        <f t="shared" si="78"/>
        <v>5799.2167952149775</v>
      </c>
      <c r="BT117" s="60">
        <f t="shared" si="78"/>
        <v>1523.5447657747732</v>
      </c>
      <c r="BU117" s="60">
        <f t="shared" si="78"/>
        <v>-2436.6185027355018</v>
      </c>
    </row>
    <row r="118" spans="1:73">
      <c r="A118" s="2">
        <v>44256</v>
      </c>
      <c r="B118" s="8">
        <f>'WA Sch. 1-2'!B119</f>
        <v>767.35</v>
      </c>
      <c r="C118" s="8">
        <f>'WA Sch. 1-2'!C119</f>
        <v>588826.02250000008</v>
      </c>
      <c r="D118" s="8">
        <f>'WA Sch. 1-2'!D119</f>
        <v>0</v>
      </c>
      <c r="E118" s="8">
        <f>'WA Sch. 1-2'!E119</f>
        <v>729</v>
      </c>
      <c r="F118" s="8">
        <f t="shared" si="83"/>
        <v>531441</v>
      </c>
      <c r="G118" s="8">
        <f>'WA Sch. 1-2'!G119</f>
        <v>0</v>
      </c>
      <c r="H118" s="8">
        <f t="shared" si="129"/>
        <v>38.350000000000023</v>
      </c>
      <c r="I118" s="8">
        <f t="shared" si="129"/>
        <v>57385.022500000079</v>
      </c>
      <c r="J118" s="8">
        <f t="shared" si="129"/>
        <v>0</v>
      </c>
      <c r="K118" s="9">
        <v>1750</v>
      </c>
      <c r="L118" s="9">
        <v>3465299.5801499998</v>
      </c>
      <c r="M118" s="9">
        <v>-628858</v>
      </c>
      <c r="N118" s="9">
        <f t="shared" si="85"/>
        <v>2836441.5801499998</v>
      </c>
      <c r="O118" s="9">
        <f t="shared" si="86"/>
        <v>1620.8237600857142</v>
      </c>
      <c r="P118" s="8">
        <f t="shared" si="87"/>
        <v>57.071058768012499</v>
      </c>
      <c r="Q118" s="8">
        <f t="shared" si="88"/>
        <v>1677.8948188537267</v>
      </c>
      <c r="R118" s="9">
        <f t="shared" si="81"/>
        <v>2936315.932994022</v>
      </c>
      <c r="S118" s="40"/>
      <c r="T118" s="40"/>
      <c r="U118" s="2">
        <v>44621</v>
      </c>
      <c r="V118" s="8">
        <f t="shared" ref="V118:W118" si="147">E130</f>
        <v>695.5</v>
      </c>
      <c r="W118" s="8">
        <f t="shared" si="147"/>
        <v>483720.25</v>
      </c>
      <c r="X118" s="9">
        <v>0</v>
      </c>
      <c r="Y118" s="7">
        <v>0</v>
      </c>
      <c r="Z118" s="7">
        <v>0</v>
      </c>
      <c r="AA118" s="7">
        <v>0</v>
      </c>
      <c r="AB118" s="8">
        <f t="shared" si="90"/>
        <v>1546.5528034319864</v>
      </c>
      <c r="AD118" s="17">
        <v>74</v>
      </c>
      <c r="AE118" s="17">
        <v>2530.3372646936423</v>
      </c>
      <c r="AF118" s="17">
        <v>-26.67730797831382</v>
      </c>
      <c r="AG118" s="17">
        <v>-0.25575673923302028</v>
      </c>
      <c r="AO118" s="1">
        <v>74</v>
      </c>
      <c r="AP118" s="7">
        <f t="shared" si="135"/>
        <v>48</v>
      </c>
      <c r="AQ118" s="52">
        <f t="shared" si="138"/>
        <v>0.39604989604989604</v>
      </c>
      <c r="AR118" s="52">
        <f t="shared" si="139"/>
        <v>-0.26358490404097262</v>
      </c>
      <c r="AS118" s="43"/>
      <c r="AT118" s="1">
        <v>74</v>
      </c>
      <c r="AU118" s="46">
        <f t="shared" si="136"/>
        <v>-26.67730797831382</v>
      </c>
      <c r="AV118" s="46">
        <f t="shared" si="126"/>
        <v>28.931766803653773</v>
      </c>
      <c r="AW118" s="46">
        <f t="shared" si="126"/>
        <v>18.416680262257614</v>
      </c>
      <c r="AX118" s="46">
        <f t="shared" si="126"/>
        <v>74.623186359081956</v>
      </c>
      <c r="AY118" s="46">
        <f t="shared" si="126"/>
        <v>24.577288549578952</v>
      </c>
      <c r="AZ118" s="46">
        <f t="shared" si="126"/>
        <v>48.428926614402371</v>
      </c>
      <c r="BA118" s="46">
        <f t="shared" si="126"/>
        <v>14.857183290870012</v>
      </c>
      <c r="BB118" s="46">
        <f t="shared" si="126"/>
        <v>15.232218332052412</v>
      </c>
      <c r="BC118" s="46">
        <f t="shared" si="126"/>
        <v>100.21727859806447</v>
      </c>
      <c r="BD118" s="46">
        <f t="shared" si="126"/>
        <v>-58.160911093224627</v>
      </c>
      <c r="BE118" s="46">
        <f t="shared" si="91"/>
        <v>66.084559709408268</v>
      </c>
      <c r="BF118" s="46">
        <f t="shared" si="91"/>
        <v>200.44461282200768</v>
      </c>
      <c r="BG118" s="46">
        <f t="shared" si="91"/>
        <v>52.659928310440137</v>
      </c>
      <c r="BH118" s="1">
        <v>74</v>
      </c>
      <c r="BI118" s="60">
        <f t="shared" si="123"/>
        <v>711.67876096981036</v>
      </c>
      <c r="BJ118" s="60">
        <f t="shared" si="123"/>
        <v>-771.82165337782794</v>
      </c>
      <c r="BK118" s="60">
        <f t="shared" si="123"/>
        <v>-491.30745129437906</v>
      </c>
      <c r="BL118" s="60">
        <f t="shared" si="121"/>
        <v>-1990.74572482434</v>
      </c>
      <c r="BM118" s="60">
        <f t="shared" si="121"/>
        <v>-655.65589590900333</v>
      </c>
      <c r="BN118" s="60">
        <f t="shared" si="121"/>
        <v>-1291.9533903515726</v>
      </c>
      <c r="BO118" s="60">
        <f t="shared" si="121"/>
        <v>-396.34965434079646</v>
      </c>
      <c r="BP118" s="60">
        <f t="shared" si="121"/>
        <v>-406.35457963707898</v>
      </c>
      <c r="BQ118" s="60">
        <f t="shared" si="121"/>
        <v>-2673.5272059090498</v>
      </c>
      <c r="BR118" s="60">
        <f t="shared" si="78"/>
        <v>1551.5765375332887</v>
      </c>
      <c r="BS118" s="60">
        <f t="shared" si="78"/>
        <v>-1762.9581519791566</v>
      </c>
      <c r="BT118" s="60">
        <f t="shared" si="78"/>
        <v>-5347.3226688465838</v>
      </c>
      <c r="BU118" s="60">
        <f t="shared" si="78"/>
        <v>-1404.8251256535405</v>
      </c>
    </row>
    <row r="119" spans="1:73">
      <c r="A119" s="2">
        <v>44287</v>
      </c>
      <c r="B119" s="8">
        <f>'WA Sch. 1-2'!B120</f>
        <v>547.15</v>
      </c>
      <c r="C119" s="8">
        <f>'WA Sch. 1-2'!C120</f>
        <v>299373.1225</v>
      </c>
      <c r="D119" s="8">
        <f>'WA Sch. 1-2'!D120</f>
        <v>0.375</v>
      </c>
      <c r="E119" s="8">
        <f>'WA Sch. 1-2'!E120</f>
        <v>476.5</v>
      </c>
      <c r="F119" s="8">
        <f t="shared" si="83"/>
        <v>227052.25</v>
      </c>
      <c r="G119" s="8">
        <f>'WA Sch. 1-2'!G120</f>
        <v>0</v>
      </c>
      <c r="H119" s="8">
        <f t="shared" si="129"/>
        <v>70.649999999999977</v>
      </c>
      <c r="I119" s="8">
        <f t="shared" si="129"/>
        <v>72320.872499999998</v>
      </c>
      <c r="J119" s="8">
        <f t="shared" si="129"/>
        <v>0.375</v>
      </c>
      <c r="K119" s="9">
        <v>1553</v>
      </c>
      <c r="L119" s="9">
        <v>2266735.5678999997</v>
      </c>
      <c r="M119" s="9">
        <v>-434615</v>
      </c>
      <c r="N119" s="9">
        <f t="shared" si="85"/>
        <v>1832120.5678999997</v>
      </c>
      <c r="O119" s="9">
        <f t="shared" si="86"/>
        <v>1179.7299213779779</v>
      </c>
      <c r="P119" s="8">
        <f t="shared" si="87"/>
        <v>90.014681180436753</v>
      </c>
      <c r="Q119" s="8">
        <f t="shared" si="88"/>
        <v>1269.7446025584147</v>
      </c>
      <c r="R119" s="9">
        <f t="shared" si="81"/>
        <v>1971913.3677732181</v>
      </c>
      <c r="S119" s="40"/>
      <c r="T119" s="40"/>
      <c r="U119" s="2">
        <v>44652</v>
      </c>
      <c r="V119" s="8">
        <f t="shared" ref="V119:W119" si="148">E131</f>
        <v>686.5</v>
      </c>
      <c r="W119" s="8">
        <f t="shared" si="148"/>
        <v>471282.25</v>
      </c>
      <c r="X119" s="9">
        <v>0</v>
      </c>
      <c r="Y119" s="7">
        <v>0</v>
      </c>
      <c r="Z119" s="7">
        <v>0</v>
      </c>
      <c r="AA119" s="7">
        <v>0</v>
      </c>
      <c r="AB119" s="8">
        <f t="shared" si="90"/>
        <v>1509.481386711974</v>
      </c>
      <c r="AD119" s="17">
        <v>75</v>
      </c>
      <c r="AE119" s="17">
        <v>1884.0859037363409</v>
      </c>
      <c r="AF119" s="17">
        <v>-18.105095320171131</v>
      </c>
      <c r="AG119" s="17">
        <v>-0.1735744905878116</v>
      </c>
      <c r="AO119" s="1">
        <v>75</v>
      </c>
      <c r="AP119" s="7">
        <f t="shared" si="135"/>
        <v>52</v>
      </c>
      <c r="AQ119" s="52">
        <f t="shared" si="138"/>
        <v>0.42931392931392931</v>
      </c>
      <c r="AR119" s="52">
        <f t="shared" si="139"/>
        <v>-0.17812111651651327</v>
      </c>
      <c r="AS119" s="43"/>
      <c r="AT119" s="1">
        <v>75</v>
      </c>
      <c r="AU119" s="46">
        <f t="shared" si="136"/>
        <v>-18.105095320171131</v>
      </c>
      <c r="AV119" s="46">
        <f t="shared" si="126"/>
        <v>-26.67730797831382</v>
      </c>
      <c r="AW119" s="46">
        <f t="shared" si="126"/>
        <v>28.931766803653773</v>
      </c>
      <c r="AX119" s="46">
        <f t="shared" si="126"/>
        <v>18.416680262257614</v>
      </c>
      <c r="AY119" s="46">
        <f t="shared" si="126"/>
        <v>74.623186359081956</v>
      </c>
      <c r="AZ119" s="46">
        <f t="shared" si="126"/>
        <v>24.577288549578952</v>
      </c>
      <c r="BA119" s="46">
        <f t="shared" si="126"/>
        <v>48.428926614402371</v>
      </c>
      <c r="BB119" s="46">
        <f t="shared" si="126"/>
        <v>14.857183290870012</v>
      </c>
      <c r="BC119" s="46">
        <f t="shared" si="126"/>
        <v>15.232218332052412</v>
      </c>
      <c r="BD119" s="46">
        <f t="shared" si="126"/>
        <v>100.21727859806447</v>
      </c>
      <c r="BE119" s="46">
        <f t="shared" si="91"/>
        <v>-58.160911093224627</v>
      </c>
      <c r="BF119" s="46">
        <f t="shared" si="91"/>
        <v>66.084559709408268</v>
      </c>
      <c r="BG119" s="46">
        <f t="shared" si="91"/>
        <v>200.44461282200768</v>
      </c>
      <c r="BH119" s="1">
        <v>75</v>
      </c>
      <c r="BI119" s="60">
        <f t="shared" si="123"/>
        <v>327.79447655248543</v>
      </c>
      <c r="BJ119" s="60">
        <f t="shared" si="123"/>
        <v>482.99520383293702</v>
      </c>
      <c r="BK119" s="60">
        <f t="shared" si="123"/>
        <v>-523.81239576111523</v>
      </c>
      <c r="BL119" s="60">
        <f t="shared" si="121"/>
        <v>-333.4357516292884</v>
      </c>
      <c r="BM119" s="60">
        <f t="shared" si="121"/>
        <v>-1351.0599021260775</v>
      </c>
      <c r="BN119" s="60">
        <f t="shared" si="121"/>
        <v>-444.97415190147791</v>
      </c>
      <c r="BO119" s="60">
        <f t="shared" si="121"/>
        <v>-876.81033260732988</v>
      </c>
      <c r="BP119" s="60">
        <f t="shared" si="121"/>
        <v>-268.99071967045512</v>
      </c>
      <c r="BQ119" s="60">
        <f t="shared" si="121"/>
        <v>-275.78076483946683</v>
      </c>
      <c r="BR119" s="60">
        <f t="shared" si="78"/>
        <v>-1814.4433817461099</v>
      </c>
      <c r="BS119" s="60">
        <f t="shared" si="78"/>
        <v>1053.0088392508364</v>
      </c>
      <c r="BT119" s="60">
        <f t="shared" si="78"/>
        <v>-1196.4672527303812</v>
      </c>
      <c r="BU119" s="60">
        <f t="shared" si="78"/>
        <v>-3629.0688215572595</v>
      </c>
    </row>
    <row r="120" spans="1:73">
      <c r="A120" s="2">
        <v>44317</v>
      </c>
      <c r="B120" s="8">
        <f>'WA Sch. 1-2'!B121</f>
        <v>290.02499999999998</v>
      </c>
      <c r="C120" s="8">
        <f>'WA Sch. 1-2'!C121</f>
        <v>84114.500624999986</v>
      </c>
      <c r="D120" s="8">
        <f>'WA Sch. 1-2'!D121</f>
        <v>14.95</v>
      </c>
      <c r="E120" s="8">
        <f>'WA Sch. 1-2'!E121</f>
        <v>271</v>
      </c>
      <c r="F120" s="8">
        <f t="shared" si="83"/>
        <v>73441</v>
      </c>
      <c r="G120" s="8">
        <f>'WA Sch. 1-2'!G121</f>
        <v>9.5</v>
      </c>
      <c r="H120" s="8">
        <f t="shared" si="129"/>
        <v>19.024999999999977</v>
      </c>
      <c r="I120" s="8">
        <f t="shared" si="129"/>
        <v>10673.500624999986</v>
      </c>
      <c r="J120" s="8">
        <f t="shared" si="129"/>
        <v>5.4499999999999993</v>
      </c>
      <c r="K120" s="9">
        <v>1531</v>
      </c>
      <c r="L120" s="9">
        <v>1641772.3470599998</v>
      </c>
      <c r="M120" s="9">
        <v>-110967</v>
      </c>
      <c r="N120" s="9">
        <f t="shared" si="85"/>
        <v>1530805.3470599998</v>
      </c>
      <c r="O120" s="9">
        <f t="shared" si="86"/>
        <v>999.8728589549313</v>
      </c>
      <c r="P120" s="8">
        <f t="shared" si="87"/>
        <v>20.253743583018839</v>
      </c>
      <c r="Q120" s="8">
        <f t="shared" si="88"/>
        <v>1020.1266025379501</v>
      </c>
      <c r="R120" s="9">
        <f t="shared" si="81"/>
        <v>1561813.8284856016</v>
      </c>
      <c r="S120" s="40"/>
      <c r="T120" s="40"/>
      <c r="U120" s="2">
        <v>44682</v>
      </c>
      <c r="V120" s="8">
        <f t="shared" ref="V120:W120" si="149">E132</f>
        <v>430.5</v>
      </c>
      <c r="W120" s="8">
        <f t="shared" si="149"/>
        <v>185330.25</v>
      </c>
      <c r="X120" s="9">
        <v>0</v>
      </c>
      <c r="Y120" s="7">
        <v>0</v>
      </c>
      <c r="Z120" s="7">
        <v>0</v>
      </c>
      <c r="AA120" s="7">
        <v>0</v>
      </c>
      <c r="AB120" s="8">
        <f t="shared" si="90"/>
        <v>1186.275786884197</v>
      </c>
      <c r="AD120" s="17">
        <v>76</v>
      </c>
      <c r="AE120" s="17">
        <v>1244.8362995859529</v>
      </c>
      <c r="AF120" s="17">
        <v>28.560472106150655</v>
      </c>
      <c r="AG120" s="17">
        <v>0.2738107316811213</v>
      </c>
      <c r="AO120" s="1">
        <v>76</v>
      </c>
      <c r="AP120" s="7">
        <f t="shared" si="135"/>
        <v>75</v>
      </c>
      <c r="AQ120" s="52">
        <f t="shared" si="138"/>
        <v>0.62058212058212059</v>
      </c>
      <c r="AR120" s="52">
        <f t="shared" si="139"/>
        <v>0.30701000240174037</v>
      </c>
      <c r="AS120" s="43"/>
      <c r="AT120" s="1">
        <v>76</v>
      </c>
      <c r="AU120" s="46">
        <f t="shared" si="136"/>
        <v>28.560472106150655</v>
      </c>
      <c r="AV120" s="46">
        <f t="shared" si="126"/>
        <v>-18.105095320171131</v>
      </c>
      <c r="AW120" s="46">
        <f t="shared" si="126"/>
        <v>-26.67730797831382</v>
      </c>
      <c r="AX120" s="46">
        <f t="shared" si="126"/>
        <v>28.931766803653773</v>
      </c>
      <c r="AY120" s="46">
        <f t="shared" si="126"/>
        <v>18.416680262257614</v>
      </c>
      <c r="AZ120" s="46">
        <f t="shared" si="126"/>
        <v>74.623186359081956</v>
      </c>
      <c r="BA120" s="46">
        <f t="shared" si="126"/>
        <v>24.577288549578952</v>
      </c>
      <c r="BB120" s="46">
        <f t="shared" si="126"/>
        <v>48.428926614402371</v>
      </c>
      <c r="BC120" s="46">
        <f t="shared" si="126"/>
        <v>14.857183290870012</v>
      </c>
      <c r="BD120" s="46">
        <f t="shared" si="126"/>
        <v>15.232218332052412</v>
      </c>
      <c r="BE120" s="46">
        <f t="shared" si="91"/>
        <v>100.21727859806447</v>
      </c>
      <c r="BF120" s="46">
        <f t="shared" si="91"/>
        <v>-58.160911093224627</v>
      </c>
      <c r="BG120" s="46">
        <f t="shared" si="91"/>
        <v>66.084559709408268</v>
      </c>
      <c r="BH120" s="1">
        <v>76</v>
      </c>
      <c r="BI120" s="60">
        <f t="shared" si="123"/>
        <v>815.70056692620517</v>
      </c>
      <c r="BJ120" s="60">
        <f t="shared" si="123"/>
        <v>-517.09006987094722</v>
      </c>
      <c r="BK120" s="60">
        <f t="shared" si="123"/>
        <v>-761.91651038182238</v>
      </c>
      <c r="BL120" s="60">
        <f t="shared" si="121"/>
        <v>826.30491877740462</v>
      </c>
      <c r="BM120" s="60">
        <f t="shared" si="121"/>
        <v>525.98908291810028</v>
      </c>
      <c r="BN120" s="60">
        <f t="shared" si="121"/>
        <v>2131.2734324806343</v>
      </c>
      <c r="BO120" s="60">
        <f t="shared" si="121"/>
        <v>701.93896406506144</v>
      </c>
      <c r="BP120" s="60">
        <f t="shared" si="121"/>
        <v>1383.15300770145</v>
      </c>
      <c r="BQ120" s="60">
        <f t="shared" si="121"/>
        <v>424.32816895485723</v>
      </c>
      <c r="BR120" s="60">
        <f t="shared" si="78"/>
        <v>435.03934678737619</v>
      </c>
      <c r="BS120" s="60">
        <f t="shared" si="78"/>
        <v>2862.2527899543393</v>
      </c>
      <c r="BT120" s="60">
        <f t="shared" si="78"/>
        <v>-1661.1030789463478</v>
      </c>
      <c r="BU120" s="60">
        <f t="shared" si="78"/>
        <v>1887.4062242277951</v>
      </c>
    </row>
    <row r="121" spans="1:73">
      <c r="A121" s="2">
        <v>44348</v>
      </c>
      <c r="B121" s="8">
        <f>'WA Sch. 1-2'!B122</f>
        <v>126.95</v>
      </c>
      <c r="C121" s="8">
        <f>'WA Sch. 1-2'!C122</f>
        <v>16116.302500000002</v>
      </c>
      <c r="D121" s="8">
        <f>'WA Sch. 1-2'!D122</f>
        <v>68</v>
      </c>
      <c r="E121" s="8">
        <f>'WA Sch. 1-2'!E122</f>
        <v>74.5</v>
      </c>
      <c r="F121" s="8">
        <f t="shared" si="83"/>
        <v>5550.25</v>
      </c>
      <c r="G121" s="8">
        <f>'WA Sch. 1-2'!G122</f>
        <v>258</v>
      </c>
      <c r="H121" s="8">
        <f>B121-E121</f>
        <v>52.45</v>
      </c>
      <c r="I121" s="8">
        <f t="shared" si="129"/>
        <v>10566.052500000002</v>
      </c>
      <c r="J121" s="8">
        <f t="shared" si="129"/>
        <v>-190</v>
      </c>
      <c r="K121" s="9">
        <v>1567</v>
      </c>
      <c r="L121" s="9">
        <v>1304620.8130900001</v>
      </c>
      <c r="M121" s="9">
        <v>-155714</v>
      </c>
      <c r="N121" s="9">
        <f t="shared" si="85"/>
        <v>1148906.8130900001</v>
      </c>
      <c r="O121" s="9">
        <f t="shared" si="86"/>
        <v>733.18877670070208</v>
      </c>
      <c r="P121" s="8">
        <f t="shared" si="87"/>
        <v>47.296589251001109</v>
      </c>
      <c r="Q121" s="8">
        <f t="shared" si="88"/>
        <v>780.48536595170322</v>
      </c>
      <c r="R121" s="9">
        <f t="shared" si="81"/>
        <v>1223020.5684463189</v>
      </c>
      <c r="S121" s="40"/>
      <c r="T121" s="40"/>
      <c r="U121" s="2">
        <v>44713</v>
      </c>
      <c r="V121" s="8">
        <f t="shared" ref="V121:W121" si="150">E133</f>
        <v>129</v>
      </c>
      <c r="W121" s="8">
        <f t="shared" si="150"/>
        <v>16641</v>
      </c>
      <c r="X121" s="9">
        <v>0</v>
      </c>
      <c r="Y121" s="7">
        <v>0</v>
      </c>
      <c r="Z121" s="7">
        <v>0</v>
      </c>
      <c r="AA121" s="7">
        <v>0</v>
      </c>
      <c r="AB121" s="8">
        <f t="shared" si="90"/>
        <v>796.66405234693877</v>
      </c>
      <c r="AD121" s="17">
        <v>77</v>
      </c>
      <c r="AE121" s="17">
        <v>883.62830871391543</v>
      </c>
      <c r="AF121" s="17">
        <v>-74.536529932290819</v>
      </c>
      <c r="AG121" s="17">
        <v>-0.71458558954763141</v>
      </c>
      <c r="AO121" s="1">
        <v>77</v>
      </c>
      <c r="AP121" s="7">
        <f t="shared" si="135"/>
        <v>30</v>
      </c>
      <c r="AQ121" s="52">
        <f t="shared" si="138"/>
        <v>0.24636174636174638</v>
      </c>
      <c r="AR121" s="52">
        <f t="shared" si="139"/>
        <v>-0.68598353263417977</v>
      </c>
      <c r="AS121" s="43"/>
      <c r="AT121" s="1">
        <v>77</v>
      </c>
      <c r="AU121" s="46">
        <f t="shared" si="136"/>
        <v>-74.536529932290819</v>
      </c>
      <c r="AV121" s="46">
        <f t="shared" si="126"/>
        <v>28.560472106150655</v>
      </c>
      <c r="AW121" s="46">
        <f t="shared" si="126"/>
        <v>-18.105095320171131</v>
      </c>
      <c r="AX121" s="46">
        <f t="shared" si="126"/>
        <v>-26.67730797831382</v>
      </c>
      <c r="AY121" s="46">
        <f t="shared" si="126"/>
        <v>28.931766803653773</v>
      </c>
      <c r="AZ121" s="46">
        <f t="shared" si="126"/>
        <v>18.416680262257614</v>
      </c>
      <c r="BA121" s="46">
        <f t="shared" si="126"/>
        <v>74.623186359081956</v>
      </c>
      <c r="BB121" s="46">
        <f t="shared" si="126"/>
        <v>24.577288549578952</v>
      </c>
      <c r="BC121" s="46">
        <f t="shared" si="126"/>
        <v>48.428926614402371</v>
      </c>
      <c r="BD121" s="46">
        <f t="shared" si="126"/>
        <v>14.857183290870012</v>
      </c>
      <c r="BE121" s="46">
        <f t="shared" si="91"/>
        <v>15.232218332052412</v>
      </c>
      <c r="BF121" s="46">
        <f t="shared" si="91"/>
        <v>100.21727859806447</v>
      </c>
      <c r="BG121" s="46">
        <f t="shared" si="91"/>
        <v>-58.160911093224627</v>
      </c>
      <c r="BH121" s="1">
        <v>77</v>
      </c>
      <c r="BI121" s="60">
        <f t="shared" si="123"/>
        <v>5555.6942943472959</v>
      </c>
      <c r="BJ121" s="60">
        <f t="shared" si="123"/>
        <v>-2128.7984840204517</v>
      </c>
      <c r="BK121" s="60">
        <f t="shared" si="123"/>
        <v>1349.490979258921</v>
      </c>
      <c r="BL121" s="60">
        <f t="shared" si="121"/>
        <v>1988.4339646385365</v>
      </c>
      <c r="BM121" s="60">
        <f t="shared" si="121"/>
        <v>-2156.4735023545936</v>
      </c>
      <c r="BN121" s="60">
        <f t="shared" si="121"/>
        <v>-1372.7154396211897</v>
      </c>
      <c r="BO121" s="60">
        <f t="shared" si="121"/>
        <v>-5562.1533636966278</v>
      </c>
      <c r="BP121" s="60">
        <f t="shared" si="121"/>
        <v>-1831.9058036302358</v>
      </c>
      <c r="BQ121" s="60">
        <f t="shared" si="121"/>
        <v>-3609.7241381831154</v>
      </c>
      <c r="BR121" s="60">
        <f t="shared" si="78"/>
        <v>-1107.402887069459</v>
      </c>
      <c r="BS121" s="60">
        <f t="shared" si="78"/>
        <v>-1135.3566976422089</v>
      </c>
      <c r="BT121" s="60">
        <f t="shared" si="78"/>
        <v>-7469.8481859573621</v>
      </c>
      <c r="BU121" s="60">
        <f t="shared" si="78"/>
        <v>4335.1124905894521</v>
      </c>
    </row>
    <row r="122" spans="1:73">
      <c r="A122" s="2">
        <v>44378</v>
      </c>
      <c r="B122" s="8">
        <f>'WA Sch. 1-2'!B123</f>
        <v>14.1</v>
      </c>
      <c r="C122" s="8">
        <f>'WA Sch. 1-2'!C123</f>
        <v>198.81</v>
      </c>
      <c r="D122" s="8">
        <f>'WA Sch. 1-2'!D123</f>
        <v>240.05</v>
      </c>
      <c r="E122" s="8">
        <f>'WA Sch. 1-2'!E123</f>
        <v>0</v>
      </c>
      <c r="F122" s="8">
        <f t="shared" si="83"/>
        <v>0</v>
      </c>
      <c r="G122" s="8">
        <f>'WA Sch. 1-2'!G123</f>
        <v>385.5</v>
      </c>
      <c r="H122" s="8">
        <f t="shared" si="129"/>
        <v>14.1</v>
      </c>
      <c r="I122" s="8">
        <f t="shared" si="129"/>
        <v>198.81</v>
      </c>
      <c r="J122" s="8">
        <f t="shared" si="129"/>
        <v>-145.44999999999999</v>
      </c>
      <c r="K122" s="9">
        <v>1550</v>
      </c>
      <c r="L122" s="9">
        <v>949807.25302000006</v>
      </c>
      <c r="M122" s="9">
        <v>26723</v>
      </c>
      <c r="N122" s="9">
        <f t="shared" si="85"/>
        <v>976530.25302000006</v>
      </c>
      <c r="O122" s="9">
        <f t="shared" si="86"/>
        <v>630.01951807741943</v>
      </c>
      <c r="P122" s="8">
        <f t="shared" si="87"/>
        <v>11.51831340214099</v>
      </c>
      <c r="Q122" s="8">
        <f t="shared" si="88"/>
        <v>641.5378314795604</v>
      </c>
      <c r="R122" s="9">
        <f>Q122*K122</f>
        <v>994383.63879331865</v>
      </c>
      <c r="S122" s="40"/>
      <c r="T122" s="40"/>
      <c r="U122" s="2">
        <v>44743</v>
      </c>
      <c r="V122" s="8">
        <f t="shared" ref="V122:W122" si="151">E134</f>
        <v>6</v>
      </c>
      <c r="W122" s="8">
        <f t="shared" si="151"/>
        <v>36</v>
      </c>
      <c r="X122" s="9">
        <v>0</v>
      </c>
      <c r="Y122" s="7">
        <v>0</v>
      </c>
      <c r="Z122" s="7">
        <v>0</v>
      </c>
      <c r="AA122" s="7">
        <v>0</v>
      </c>
      <c r="AB122" s="8">
        <f t="shared" si="90"/>
        <v>635.95537092317613</v>
      </c>
      <c r="AD122" s="17">
        <v>78</v>
      </c>
      <c r="AE122" s="17">
        <v>805.86984284664993</v>
      </c>
      <c r="AF122" s="17">
        <v>-43.632689593637906</v>
      </c>
      <c r="AG122" s="17">
        <v>-0.41830886472903822</v>
      </c>
      <c r="AO122" s="1">
        <v>78</v>
      </c>
      <c r="AP122" s="7">
        <f t="shared" si="135"/>
        <v>41</v>
      </c>
      <c r="AQ122" s="52">
        <f t="shared" si="138"/>
        <v>0.33783783783783783</v>
      </c>
      <c r="AR122" s="52">
        <f t="shared" si="139"/>
        <v>-0.41837128791165434</v>
      </c>
      <c r="AS122" s="43"/>
      <c r="AT122" s="1">
        <v>78</v>
      </c>
      <c r="AU122" s="46">
        <f t="shared" si="136"/>
        <v>-43.632689593637906</v>
      </c>
      <c r="AV122" s="46">
        <f t="shared" si="126"/>
        <v>-74.536529932290819</v>
      </c>
      <c r="AW122" s="46">
        <f t="shared" si="126"/>
        <v>28.560472106150655</v>
      </c>
      <c r="AX122" s="46">
        <f t="shared" si="126"/>
        <v>-18.105095320171131</v>
      </c>
      <c r="AY122" s="46">
        <f t="shared" si="126"/>
        <v>-26.67730797831382</v>
      </c>
      <c r="AZ122" s="46">
        <f t="shared" si="126"/>
        <v>28.931766803653773</v>
      </c>
      <c r="BA122" s="46">
        <f t="shared" si="126"/>
        <v>18.416680262257614</v>
      </c>
      <c r="BB122" s="46">
        <f t="shared" si="126"/>
        <v>74.623186359081956</v>
      </c>
      <c r="BC122" s="46">
        <f t="shared" si="126"/>
        <v>24.577288549578952</v>
      </c>
      <c r="BD122" s="46">
        <f t="shared" si="126"/>
        <v>48.428926614402371</v>
      </c>
      <c r="BE122" s="46">
        <f t="shared" si="91"/>
        <v>14.857183290870012</v>
      </c>
      <c r="BF122" s="46">
        <f t="shared" si="91"/>
        <v>15.232218332052412</v>
      </c>
      <c r="BG122" s="46">
        <f t="shared" si="91"/>
        <v>100.21727859806447</v>
      </c>
      <c r="BH122" s="1">
        <v>78</v>
      </c>
      <c r="BI122" s="60">
        <f t="shared" si="123"/>
        <v>1903.8116011747645</v>
      </c>
      <c r="BJ122" s="60">
        <f t="shared" si="123"/>
        <v>3252.229273922555</v>
      </c>
      <c r="BK122" s="60">
        <f t="shared" si="123"/>
        <v>-1246.1702140554241</v>
      </c>
      <c r="BL122" s="60">
        <f t="shared" si="121"/>
        <v>789.97400416825803</v>
      </c>
      <c r="BM122" s="60">
        <f t="shared" si="121"/>
        <v>1164.0026982116524</v>
      </c>
      <c r="BN122" s="60">
        <f t="shared" si="121"/>
        <v>-1262.3708003393415</v>
      </c>
      <c r="BO122" s="60">
        <f t="shared" si="121"/>
        <v>-803.56929322836243</v>
      </c>
      <c r="BP122" s="60">
        <f t="shared" si="121"/>
        <v>-3256.0103268940202</v>
      </c>
      <c r="BQ122" s="60">
        <f t="shared" si="121"/>
        <v>-1072.373202337048</v>
      </c>
      <c r="BR122" s="60">
        <f t="shared" si="78"/>
        <v>-2113.0843223192887</v>
      </c>
      <c r="BS122" s="60">
        <f t="shared" si="78"/>
        <v>-648.25886676631274</v>
      </c>
      <c r="BT122" s="60">
        <f t="shared" si="78"/>
        <v>-664.62265430496166</v>
      </c>
      <c r="BU122" s="60">
        <f t="shared" si="78"/>
        <v>-4372.7494089884831</v>
      </c>
    </row>
    <row r="123" spans="1:73">
      <c r="A123" s="2">
        <v>44409</v>
      </c>
      <c r="B123" s="8">
        <f>'WA Sch. 1-2'!B124</f>
        <v>19.350000000000001</v>
      </c>
      <c r="C123" s="8">
        <f>'WA Sch. 1-2'!C124</f>
        <v>374.42250000000007</v>
      </c>
      <c r="D123" s="8">
        <f>'WA Sch. 1-2'!D124</f>
        <v>204.95</v>
      </c>
      <c r="E123" s="8">
        <f>'WA Sch. 1-2'!E124</f>
        <v>27</v>
      </c>
      <c r="F123" s="8">
        <f t="shared" si="83"/>
        <v>729</v>
      </c>
      <c r="G123" s="8">
        <f>'WA Sch. 1-2'!G124</f>
        <v>203.5</v>
      </c>
      <c r="H123" s="8">
        <f t="shared" si="129"/>
        <v>-7.6499999999999986</v>
      </c>
      <c r="I123" s="8">
        <f t="shared" si="129"/>
        <v>-354.57749999999993</v>
      </c>
      <c r="J123" s="8">
        <f t="shared" si="129"/>
        <v>1.4499999999999886</v>
      </c>
      <c r="K123" s="9">
        <v>1569</v>
      </c>
      <c r="L123" s="9">
        <v>945247.49358999997</v>
      </c>
      <c r="M123" s="9">
        <v>139283</v>
      </c>
      <c r="N123" s="9">
        <f t="shared" si="85"/>
        <v>1084530.4935900001</v>
      </c>
      <c r="O123" s="9">
        <f t="shared" si="86"/>
        <v>691.22402395793506</v>
      </c>
      <c r="P123" s="8">
        <f t="shared" si="87"/>
        <v>-6.3610255518994636</v>
      </c>
      <c r="Q123" s="8">
        <f t="shared" si="88"/>
        <v>684.86299840603556</v>
      </c>
      <c r="R123" s="9">
        <f t="shared" si="81"/>
        <v>1074550.0444990697</v>
      </c>
      <c r="S123" s="40"/>
      <c r="T123" s="40"/>
      <c r="U123" s="2">
        <v>44774</v>
      </c>
      <c r="V123" s="8">
        <f t="shared" ref="V123:W123" si="152">E135</f>
        <v>3</v>
      </c>
      <c r="W123" s="8">
        <f t="shared" si="152"/>
        <v>9</v>
      </c>
      <c r="X123" s="9">
        <v>0</v>
      </c>
      <c r="Y123" s="7">
        <v>0</v>
      </c>
      <c r="Z123" s="7">
        <v>0</v>
      </c>
      <c r="AA123" s="7">
        <v>0</v>
      </c>
      <c r="AB123" s="8">
        <f t="shared" si="90"/>
        <v>813.13691178299496</v>
      </c>
      <c r="AD123" s="17">
        <v>79</v>
      </c>
      <c r="AE123" s="17">
        <v>723.96625455376079</v>
      </c>
      <c r="AF123" s="17">
        <v>60.934789068182454</v>
      </c>
      <c r="AG123" s="17">
        <v>0.58418499237625376</v>
      </c>
      <c r="AO123" s="1">
        <v>79</v>
      </c>
      <c r="AP123" s="7">
        <f t="shared" si="135"/>
        <v>90</v>
      </c>
      <c r="AQ123" s="52">
        <f t="shared" si="138"/>
        <v>0.74532224532224534</v>
      </c>
      <c r="AR123" s="52">
        <f t="shared" si="139"/>
        <v>0.65984156097410673</v>
      </c>
      <c r="AS123" s="43"/>
      <c r="AT123" s="1">
        <v>79</v>
      </c>
      <c r="AU123" s="46">
        <f t="shared" si="136"/>
        <v>60.934789068182454</v>
      </c>
      <c r="AV123" s="46">
        <f t="shared" si="126"/>
        <v>-43.632689593637906</v>
      </c>
      <c r="AW123" s="46">
        <f t="shared" si="126"/>
        <v>-74.536529932290819</v>
      </c>
      <c r="AX123" s="46">
        <f t="shared" si="126"/>
        <v>28.560472106150655</v>
      </c>
      <c r="AY123" s="46">
        <f t="shared" si="126"/>
        <v>-18.105095320171131</v>
      </c>
      <c r="AZ123" s="46">
        <f t="shared" si="126"/>
        <v>-26.67730797831382</v>
      </c>
      <c r="BA123" s="46">
        <f t="shared" si="126"/>
        <v>28.931766803653773</v>
      </c>
      <c r="BB123" s="46">
        <f t="shared" si="126"/>
        <v>18.416680262257614</v>
      </c>
      <c r="BC123" s="46">
        <f t="shared" si="126"/>
        <v>74.623186359081956</v>
      </c>
      <c r="BD123" s="46">
        <f t="shared" si="126"/>
        <v>24.577288549578952</v>
      </c>
      <c r="BE123" s="46">
        <f t="shared" si="91"/>
        <v>48.428926614402371</v>
      </c>
      <c r="BF123" s="46">
        <f t="shared" si="91"/>
        <v>14.857183290870012</v>
      </c>
      <c r="BG123" s="46">
        <f t="shared" si="91"/>
        <v>15.232218332052412</v>
      </c>
      <c r="BH123" s="1">
        <v>79</v>
      </c>
      <c r="BI123" s="60">
        <f t="shared" si="123"/>
        <v>3713.0485187838785</v>
      </c>
      <c r="BJ123" s="60">
        <f t="shared" si="123"/>
        <v>-2658.7487368658067</v>
      </c>
      <c r="BK123" s="60">
        <f t="shared" si="123"/>
        <v>-4541.8677292984075</v>
      </c>
      <c r="BL123" s="60">
        <f t="shared" si="121"/>
        <v>1740.326343475992</v>
      </c>
      <c r="BM123" s="60">
        <f t="shared" si="121"/>
        <v>-1103.2301643939684</v>
      </c>
      <c r="BN123" s="60">
        <f t="shared" si="121"/>
        <v>-1625.5761345654962</v>
      </c>
      <c r="BO123" s="60">
        <f t="shared" si="121"/>
        <v>1762.9511075504788</v>
      </c>
      <c r="BP123" s="60">
        <f t="shared" si="121"/>
        <v>1122.2165271168205</v>
      </c>
      <c r="BQ123" s="60">
        <f t="shared" si="121"/>
        <v>4547.1481203863186</v>
      </c>
      <c r="BR123" s="60">
        <f t="shared" si="78"/>
        <v>1497.6118936364426</v>
      </c>
      <c r="BS123" s="60">
        <f t="shared" si="78"/>
        <v>2951.0064280470874</v>
      </c>
      <c r="BT123" s="60">
        <f t="shared" si="78"/>
        <v>905.31932997648323</v>
      </c>
      <c r="BU123" s="60">
        <f t="shared" si="78"/>
        <v>928.17201110410986</v>
      </c>
    </row>
    <row r="124" spans="1:73">
      <c r="A124" s="2">
        <v>44440</v>
      </c>
      <c r="B124" s="8">
        <f>'WA Sch. 1-2'!B125</f>
        <v>152.32499999999999</v>
      </c>
      <c r="C124" s="8">
        <f>'WA Sch. 1-2'!C125</f>
        <v>23202.905624999996</v>
      </c>
      <c r="D124" s="8">
        <f>'WA Sch. 1-2'!D125</f>
        <v>43.875</v>
      </c>
      <c r="E124" s="8">
        <f>'WA Sch. 1-2'!E125</f>
        <v>134</v>
      </c>
      <c r="F124" s="8">
        <f t="shared" si="83"/>
        <v>17956</v>
      </c>
      <c r="G124" s="8">
        <f>'WA Sch. 1-2'!G125</f>
        <v>38.5</v>
      </c>
      <c r="H124" s="8">
        <f t="shared" si="129"/>
        <v>18.324999999999989</v>
      </c>
      <c r="I124" s="8">
        <f t="shared" si="129"/>
        <v>5246.9056249999958</v>
      </c>
      <c r="J124" s="8">
        <f t="shared" si="129"/>
        <v>5.375</v>
      </c>
      <c r="K124" s="9">
        <v>1545</v>
      </c>
      <c r="L124" s="9">
        <v>1055646.9616400001</v>
      </c>
      <c r="M124" s="9">
        <v>195146</v>
      </c>
      <c r="N124" s="9">
        <f t="shared" si="85"/>
        <v>1250792.9616400001</v>
      </c>
      <c r="O124" s="9">
        <f t="shared" si="86"/>
        <v>809.57473245307449</v>
      </c>
      <c r="P124" s="8">
        <f t="shared" si="87"/>
        <v>17.228858500805316</v>
      </c>
      <c r="Q124" s="8">
        <f t="shared" si="88"/>
        <v>826.80359095387985</v>
      </c>
      <c r="R124" s="9">
        <f t="shared" si="81"/>
        <v>1277411.5480237443</v>
      </c>
      <c r="S124" s="40"/>
      <c r="T124" s="40"/>
      <c r="U124" s="2">
        <v>44805</v>
      </c>
      <c r="V124" s="8">
        <f t="shared" ref="V124:W124" si="153">E136</f>
        <v>62.5</v>
      </c>
      <c r="W124" s="8">
        <f t="shared" si="153"/>
        <v>3906.25</v>
      </c>
      <c r="X124" s="9">
        <v>0</v>
      </c>
      <c r="Y124" s="7">
        <v>0</v>
      </c>
      <c r="Z124" s="7">
        <v>0</v>
      </c>
      <c r="AA124" s="7">
        <v>0</v>
      </c>
      <c r="AB124" s="8">
        <f t="shared" si="90"/>
        <v>809.50305874130288</v>
      </c>
      <c r="AD124" s="17">
        <v>80</v>
      </c>
      <c r="AE124" s="17">
        <v>719.06783351506829</v>
      </c>
      <c r="AF124" s="17">
        <v>93.516551714472598</v>
      </c>
      <c r="AG124" s="17">
        <v>0.89654804563685087</v>
      </c>
      <c r="AO124" s="1">
        <v>80</v>
      </c>
      <c r="AP124" s="7">
        <f t="shared" si="135"/>
        <v>100</v>
      </c>
      <c r="AQ124" s="52">
        <f t="shared" si="138"/>
        <v>0.8284823284823285</v>
      </c>
      <c r="AR124" s="52">
        <f t="shared" si="139"/>
        <v>0.94818488013239854</v>
      </c>
      <c r="AS124" s="43"/>
      <c r="AT124" s="1">
        <v>80</v>
      </c>
      <c r="AU124" s="46">
        <f t="shared" si="136"/>
        <v>93.516551714472598</v>
      </c>
      <c r="AV124" s="46">
        <f t="shared" si="126"/>
        <v>60.934789068182454</v>
      </c>
      <c r="AW124" s="46">
        <f t="shared" si="126"/>
        <v>-43.632689593637906</v>
      </c>
      <c r="AX124" s="46">
        <f t="shared" si="126"/>
        <v>-74.536529932290819</v>
      </c>
      <c r="AY124" s="46">
        <f t="shared" si="126"/>
        <v>28.560472106150655</v>
      </c>
      <c r="AZ124" s="46">
        <f t="shared" si="126"/>
        <v>-18.105095320171131</v>
      </c>
      <c r="BA124" s="46">
        <f t="shared" si="126"/>
        <v>-26.67730797831382</v>
      </c>
      <c r="BB124" s="46">
        <f t="shared" si="126"/>
        <v>28.931766803653773</v>
      </c>
      <c r="BC124" s="46">
        <f t="shared" si="126"/>
        <v>18.416680262257614</v>
      </c>
      <c r="BD124" s="46">
        <f t="shared" si="126"/>
        <v>74.623186359081956</v>
      </c>
      <c r="BE124" s="46">
        <f t="shared" si="91"/>
        <v>24.577288549578952</v>
      </c>
      <c r="BF124" s="46">
        <f t="shared" si="91"/>
        <v>48.428926614402371</v>
      </c>
      <c r="BG124" s="46">
        <f t="shared" si="91"/>
        <v>14.857183290870012</v>
      </c>
      <c r="BH124" s="1">
        <v>80</v>
      </c>
      <c r="BI124" s="60">
        <f t="shared" si="123"/>
        <v>8745.3454445656153</v>
      </c>
      <c r="BJ124" s="60">
        <f t="shared" si="123"/>
        <v>5698.4113531051526</v>
      </c>
      <c r="BK124" s="60">
        <f t="shared" si="123"/>
        <v>-4080.3786728249738</v>
      </c>
      <c r="BL124" s="60">
        <f t="shared" si="121"/>
        <v>-6970.3992560304105</v>
      </c>
      <c r="BM124" s="60">
        <f t="shared" si="121"/>
        <v>2670.8768667045806</v>
      </c>
      <c r="BN124" s="60">
        <f t="shared" si="121"/>
        <v>-1693.1260828042455</v>
      </c>
      <c r="BO124" s="60">
        <f t="shared" si="121"/>
        <v>-2494.7698511569024</v>
      </c>
      <c r="BP124" s="60">
        <f t="shared" si="121"/>
        <v>2705.5990664849401</v>
      </c>
      <c r="BQ124" s="60">
        <f t="shared" si="121"/>
        <v>1722.2644321543123</v>
      </c>
      <c r="BR124" s="60">
        <f t="shared" si="78"/>
        <v>6978.5030662478021</v>
      </c>
      <c r="BS124" s="60">
        <f t="shared" si="78"/>
        <v>2298.3832756482061</v>
      </c>
      <c r="BT124" s="60">
        <f t="shared" si="78"/>
        <v>4528.9062202121468</v>
      </c>
      <c r="BU124" s="60">
        <f t="shared" si="78"/>
        <v>1389.3925495520355</v>
      </c>
    </row>
    <row r="125" spans="1:73">
      <c r="A125" s="2">
        <v>44470</v>
      </c>
      <c r="B125" s="8">
        <f>'WA Sch. 1-2'!B126</f>
        <v>510.4</v>
      </c>
      <c r="C125" s="8">
        <f>'WA Sch. 1-2'!C126</f>
        <v>260508.15999999997</v>
      </c>
      <c r="D125" s="8">
        <f>'WA Sch. 1-2'!D126</f>
        <v>0.65</v>
      </c>
      <c r="E125" s="8">
        <f>'WA Sch. 1-2'!E126</f>
        <v>510</v>
      </c>
      <c r="F125" s="8">
        <f t="shared" si="83"/>
        <v>260100</v>
      </c>
      <c r="G125" s="8">
        <f>'WA Sch. 1-2'!G126</f>
        <v>0</v>
      </c>
      <c r="H125" s="8">
        <f t="shared" si="129"/>
        <v>0.39999999999997726</v>
      </c>
      <c r="I125" s="8">
        <f t="shared" si="129"/>
        <v>408.15999999997439</v>
      </c>
      <c r="J125" s="8">
        <f t="shared" si="129"/>
        <v>0.65</v>
      </c>
      <c r="K125" s="9">
        <v>1550</v>
      </c>
      <c r="L125" s="9">
        <v>1433949.16875</v>
      </c>
      <c r="M125" s="9">
        <v>523433</v>
      </c>
      <c r="N125" s="9">
        <f t="shared" si="85"/>
        <v>1957382.16875</v>
      </c>
      <c r="O125" s="9">
        <f t="shared" si="86"/>
        <v>1262.8272056451613</v>
      </c>
      <c r="P125" s="8">
        <f t="shared" si="87"/>
        <v>0.50904853415185514</v>
      </c>
      <c r="Q125" s="8">
        <f t="shared" si="88"/>
        <v>1263.3362541793131</v>
      </c>
      <c r="R125" s="9">
        <f t="shared" si="81"/>
        <v>1958171.1939779352</v>
      </c>
      <c r="S125" s="40"/>
      <c r="T125" s="40"/>
      <c r="U125" s="2">
        <v>44835</v>
      </c>
      <c r="V125" s="8">
        <f t="shared" ref="V125:W125" si="154">E137</f>
        <v>308.5</v>
      </c>
      <c r="W125" s="8">
        <f t="shared" si="154"/>
        <v>95172.25</v>
      </c>
      <c r="X125" s="9">
        <v>0</v>
      </c>
      <c r="Y125" s="7">
        <v>0</v>
      </c>
      <c r="Z125" s="7">
        <v>0</v>
      </c>
      <c r="AA125" s="7">
        <v>0</v>
      </c>
      <c r="AB125" s="8">
        <f t="shared" si="90"/>
        <v>1231.6340084827145</v>
      </c>
      <c r="AD125" s="17">
        <v>81</v>
      </c>
      <c r="AE125" s="17">
        <v>909.41154377150076</v>
      </c>
      <c r="AF125" s="17">
        <v>85.262676954198241</v>
      </c>
      <c r="AG125" s="17">
        <v>0.81741771897714699</v>
      </c>
      <c r="AO125" s="1">
        <v>81</v>
      </c>
      <c r="AP125" s="7">
        <f t="shared" si="135"/>
        <v>97</v>
      </c>
      <c r="AQ125" s="52">
        <f t="shared" si="138"/>
        <v>0.80353430353430355</v>
      </c>
      <c r="AR125" s="52">
        <f t="shared" si="139"/>
        <v>0.85431334867221986</v>
      </c>
      <c r="AS125" s="43"/>
      <c r="AT125" s="1">
        <v>81</v>
      </c>
      <c r="AU125" s="46">
        <f t="shared" si="136"/>
        <v>85.262676954198241</v>
      </c>
      <c r="AV125" s="46">
        <f t="shared" si="126"/>
        <v>93.516551714472598</v>
      </c>
      <c r="AW125" s="46">
        <f t="shared" si="126"/>
        <v>60.934789068182454</v>
      </c>
      <c r="AX125" s="46">
        <f t="shared" si="126"/>
        <v>-43.632689593637906</v>
      </c>
      <c r="AY125" s="46">
        <f t="shared" si="126"/>
        <v>-74.536529932290819</v>
      </c>
      <c r="AZ125" s="46">
        <f t="shared" si="126"/>
        <v>28.560472106150655</v>
      </c>
      <c r="BA125" s="46">
        <f t="shared" si="126"/>
        <v>-18.105095320171131</v>
      </c>
      <c r="BB125" s="46">
        <f t="shared" si="126"/>
        <v>-26.67730797831382</v>
      </c>
      <c r="BC125" s="46">
        <f t="shared" si="126"/>
        <v>28.931766803653773</v>
      </c>
      <c r="BD125" s="46">
        <f t="shared" si="126"/>
        <v>18.416680262257614</v>
      </c>
      <c r="BE125" s="46">
        <f t="shared" si="126"/>
        <v>74.623186359081956</v>
      </c>
      <c r="BF125" s="46">
        <f t="shared" si="126"/>
        <v>24.577288549578952</v>
      </c>
      <c r="BG125" s="46">
        <f t="shared" si="91"/>
        <v>48.428926614402371</v>
      </c>
      <c r="BH125" s="1">
        <v>81</v>
      </c>
      <c r="BI125" s="60">
        <f t="shared" si="123"/>
        <v>7269.7240813959561</v>
      </c>
      <c r="BJ125" s="60">
        <f t="shared" si="123"/>
        <v>7973.4715387016386</v>
      </c>
      <c r="BK125" s="60">
        <f t="shared" si="123"/>
        <v>5195.4632355926396</v>
      </c>
      <c r="BL125" s="60">
        <f t="shared" si="121"/>
        <v>-3720.2399174651596</v>
      </c>
      <c r="BM125" s="60">
        <f t="shared" si="121"/>
        <v>-6355.1840729038404</v>
      </c>
      <c r="BN125" s="60">
        <f t="shared" si="121"/>
        <v>2435.1423068461045</v>
      </c>
      <c r="BO125" s="60">
        <f t="shared" si="121"/>
        <v>-1543.6888935087229</v>
      </c>
      <c r="BP125" s="60">
        <f t="shared" si="121"/>
        <v>-2274.5786921626313</v>
      </c>
      <c r="BQ125" s="60">
        <f t="shared" si="121"/>
        <v>2466.7998866941193</v>
      </c>
      <c r="BR125" s="60">
        <f t="shared" si="78"/>
        <v>1570.2554597696219</v>
      </c>
      <c r="BS125" s="60">
        <f t="shared" si="78"/>
        <v>6362.5726318273264</v>
      </c>
      <c r="BT125" s="60">
        <f t="shared" si="78"/>
        <v>2095.5254140128573</v>
      </c>
      <c r="BU125" s="60">
        <f t="shared" si="78"/>
        <v>4129.1799251623524</v>
      </c>
    </row>
    <row r="126" spans="1:73">
      <c r="A126" s="2">
        <v>44501</v>
      </c>
      <c r="B126" s="8">
        <f>'WA Sch. 1-2'!B127</f>
        <v>874.97500000000002</v>
      </c>
      <c r="C126" s="8">
        <f>'WA Sch. 1-2'!C127</f>
        <v>765581.25062499999</v>
      </c>
      <c r="D126" s="8">
        <f>'WA Sch. 1-2'!D127</f>
        <v>0</v>
      </c>
      <c r="E126" s="8">
        <f>'WA Sch. 1-2'!E127</f>
        <v>745.5</v>
      </c>
      <c r="F126" s="8">
        <f t="shared" si="83"/>
        <v>555770.25</v>
      </c>
      <c r="G126" s="8">
        <f>'WA Sch. 1-2'!G127</f>
        <v>0</v>
      </c>
      <c r="H126" s="8">
        <f t="shared" si="129"/>
        <v>129.47500000000002</v>
      </c>
      <c r="I126" s="8">
        <f t="shared" si="129"/>
        <v>209811.00062499999</v>
      </c>
      <c r="J126" s="8">
        <f t="shared" si="129"/>
        <v>0</v>
      </c>
      <c r="K126" s="9">
        <v>1546</v>
      </c>
      <c r="L126" s="9">
        <v>2191627.1282600001</v>
      </c>
      <c r="M126" s="9">
        <v>256471</v>
      </c>
      <c r="N126" s="9">
        <f t="shared" si="85"/>
        <v>2448098.1282600001</v>
      </c>
      <c r="O126" s="9">
        <f t="shared" si="86"/>
        <v>1583.5046107761968</v>
      </c>
      <c r="P126" s="8">
        <f t="shared" si="87"/>
        <v>199.95798807801594</v>
      </c>
      <c r="Q126" s="8">
        <f t="shared" si="88"/>
        <v>1783.4625988542127</v>
      </c>
      <c r="R126" s="9">
        <f t="shared" si="81"/>
        <v>2757233.1778286127</v>
      </c>
      <c r="S126" s="40"/>
      <c r="T126" s="40"/>
      <c r="U126" s="2">
        <v>44866</v>
      </c>
      <c r="V126" s="8">
        <f t="shared" ref="V126:W126" si="155">E138</f>
        <v>1095.5</v>
      </c>
      <c r="W126" s="8">
        <f t="shared" si="155"/>
        <v>1200120.25</v>
      </c>
      <c r="X126" s="9">
        <v>0</v>
      </c>
      <c r="Y126" s="7">
        <v>0</v>
      </c>
      <c r="Z126" s="7">
        <v>0</v>
      </c>
      <c r="AA126" s="7">
        <v>0</v>
      </c>
      <c r="AB126" s="8">
        <f t="shared" si="90"/>
        <v>2228.6959659511567</v>
      </c>
      <c r="AD126" s="17">
        <v>82</v>
      </c>
      <c r="AE126" s="17">
        <v>1514.1749694078972</v>
      </c>
      <c r="AF126" s="17">
        <v>52.165799306857025</v>
      </c>
      <c r="AG126" s="17">
        <v>0.50011623140728867</v>
      </c>
      <c r="AO126" s="1">
        <v>82</v>
      </c>
      <c r="AP126" s="7">
        <f t="shared" si="135"/>
        <v>86</v>
      </c>
      <c r="AQ126" s="52">
        <f t="shared" si="138"/>
        <v>0.71205821205821207</v>
      </c>
      <c r="AR126" s="52">
        <f t="shared" si="139"/>
        <v>0.55940759981342003</v>
      </c>
      <c r="AS126" s="43"/>
      <c r="AT126" s="1">
        <v>82</v>
      </c>
      <c r="AU126" s="46">
        <f t="shared" si="136"/>
        <v>52.165799306857025</v>
      </c>
      <c r="AV126" s="46">
        <f t="shared" si="126"/>
        <v>85.262676954198241</v>
      </c>
      <c r="AW126" s="46">
        <f t="shared" si="126"/>
        <v>93.516551714472598</v>
      </c>
      <c r="AX126" s="46">
        <f t="shared" si="126"/>
        <v>60.934789068182454</v>
      </c>
      <c r="AY126" s="46">
        <f t="shared" si="126"/>
        <v>-43.632689593637906</v>
      </c>
      <c r="AZ126" s="46">
        <f t="shared" si="126"/>
        <v>-74.536529932290819</v>
      </c>
      <c r="BA126" s="46">
        <f t="shared" si="126"/>
        <v>28.560472106150655</v>
      </c>
      <c r="BB126" s="46">
        <f t="shared" si="126"/>
        <v>-18.105095320171131</v>
      </c>
      <c r="BC126" s="46">
        <f t="shared" si="126"/>
        <v>-26.67730797831382</v>
      </c>
      <c r="BD126" s="46">
        <f t="shared" si="126"/>
        <v>28.931766803653773</v>
      </c>
      <c r="BE126" s="46">
        <f t="shared" si="126"/>
        <v>18.416680262257614</v>
      </c>
      <c r="BF126" s="46">
        <f t="shared" si="126"/>
        <v>74.623186359081956</v>
      </c>
      <c r="BG126" s="46">
        <f t="shared" si="91"/>
        <v>24.577288549578952</v>
      </c>
      <c r="BH126" s="1">
        <v>82</v>
      </c>
      <c r="BI126" s="60">
        <f t="shared" si="123"/>
        <v>2721.2706173232768</v>
      </c>
      <c r="BJ126" s="60">
        <f t="shared" si="123"/>
        <v>4447.7956943580784</v>
      </c>
      <c r="BK126" s="60">
        <f t="shared" si="123"/>
        <v>4878.3656686064824</v>
      </c>
      <c r="BL126" s="60">
        <f t="shared" si="121"/>
        <v>3178.7119773364625</v>
      </c>
      <c r="BM126" s="60">
        <f t="shared" si="121"/>
        <v>-2276.1341285601047</v>
      </c>
      <c r="BN126" s="60">
        <f t="shared" si="121"/>
        <v>-3888.2576614774221</v>
      </c>
      <c r="BO126" s="60">
        <f t="shared" si="121"/>
        <v>1489.8798559985369</v>
      </c>
      <c r="BP126" s="60">
        <f t="shared" si="121"/>
        <v>-944.46676890356616</v>
      </c>
      <c r="BQ126" s="60">
        <f t="shared" si="121"/>
        <v>-1391.6430940439363</v>
      </c>
      <c r="BR126" s="60">
        <f t="shared" si="78"/>
        <v>1509.2487406721848</v>
      </c>
      <c r="BS126" s="60">
        <f t="shared" si="78"/>
        <v>960.72084645948019</v>
      </c>
      <c r="BT126" s="60">
        <f t="shared" si="78"/>
        <v>3892.7781632460506</v>
      </c>
      <c r="BU126" s="60">
        <f t="shared" si="78"/>
        <v>1282.0939019840448</v>
      </c>
    </row>
    <row r="127" spans="1:73">
      <c r="A127" s="2">
        <v>44531</v>
      </c>
      <c r="B127" s="8">
        <f>'WA Sch. 1-2'!B128</f>
        <v>1138.7249999999999</v>
      </c>
      <c r="C127" s="8">
        <f>'WA Sch. 1-2'!C128</f>
        <v>1296694.6256249999</v>
      </c>
      <c r="D127" s="8">
        <f>'WA Sch. 1-2'!D128</f>
        <v>0</v>
      </c>
      <c r="E127" s="8">
        <f>'WA Sch. 1-2'!E128</f>
        <v>1161</v>
      </c>
      <c r="F127" s="8">
        <f t="shared" si="83"/>
        <v>1347921</v>
      </c>
      <c r="G127" s="8">
        <f>'WA Sch. 1-2'!G128</f>
        <v>0</v>
      </c>
      <c r="H127" s="8">
        <f t="shared" si="129"/>
        <v>-22.275000000000091</v>
      </c>
      <c r="I127" s="8">
        <f t="shared" si="129"/>
        <v>-51226.37437500013</v>
      </c>
      <c r="J127" s="8">
        <f t="shared" si="129"/>
        <v>0</v>
      </c>
      <c r="K127" s="9">
        <v>1553</v>
      </c>
      <c r="L127" s="9">
        <v>3019860.1913899994</v>
      </c>
      <c r="M127" s="9">
        <v>517645</v>
      </c>
      <c r="N127" s="9">
        <f t="shared" si="85"/>
        <v>3537505.1913899994</v>
      </c>
      <c r="O127" s="9">
        <f t="shared" si="86"/>
        <v>2277.8526667031547</v>
      </c>
      <c r="P127" s="8">
        <f t="shared" si="87"/>
        <v>-41.252964067586156</v>
      </c>
      <c r="Q127" s="8">
        <f t="shared" si="88"/>
        <v>2236.5997026355685</v>
      </c>
      <c r="R127" s="9">
        <f t="shared" si="81"/>
        <v>3473439.338193038</v>
      </c>
      <c r="S127" s="40"/>
      <c r="T127" s="40"/>
      <c r="U127" s="2">
        <v>44896</v>
      </c>
      <c r="V127" s="8">
        <f t="shared" ref="V127:W127" si="156">E139</f>
        <v>1286</v>
      </c>
      <c r="W127" s="8">
        <f t="shared" si="156"/>
        <v>1653796</v>
      </c>
      <c r="X127" s="9">
        <v>0</v>
      </c>
      <c r="Y127" s="7">
        <v>0</v>
      </c>
      <c r="Z127" s="7">
        <v>0</v>
      </c>
      <c r="AA127" s="7">
        <v>0</v>
      </c>
      <c r="AB127" s="8">
        <f t="shared" si="90"/>
        <v>2699.7672033586819</v>
      </c>
      <c r="AD127" s="17">
        <v>83</v>
      </c>
      <c r="AE127" s="17">
        <v>1783.3966124905282</v>
      </c>
      <c r="AF127" s="17">
        <v>67.510108489734876</v>
      </c>
      <c r="AG127" s="17">
        <v>0.64722292169201723</v>
      </c>
      <c r="AO127" s="1">
        <v>83</v>
      </c>
      <c r="AP127" s="7">
        <f t="shared" si="135"/>
        <v>93</v>
      </c>
      <c r="AQ127" s="52">
        <f t="shared" si="138"/>
        <v>0.77027027027027029</v>
      </c>
      <c r="AR127" s="52">
        <f t="shared" si="139"/>
        <v>0.73973721941388981</v>
      </c>
      <c r="AS127" s="43"/>
      <c r="AT127" s="1">
        <v>83</v>
      </c>
      <c r="AU127" s="46">
        <f t="shared" si="136"/>
        <v>67.510108489734876</v>
      </c>
      <c r="AV127" s="46">
        <f t="shared" si="126"/>
        <v>52.165799306857025</v>
      </c>
      <c r="AW127" s="46">
        <f t="shared" si="126"/>
        <v>85.262676954198241</v>
      </c>
      <c r="AX127" s="46">
        <f t="shared" si="126"/>
        <v>93.516551714472598</v>
      </c>
      <c r="AY127" s="46">
        <f t="shared" si="126"/>
        <v>60.934789068182454</v>
      </c>
      <c r="AZ127" s="46">
        <f t="shared" si="126"/>
        <v>-43.632689593637906</v>
      </c>
      <c r="BA127" s="46">
        <f t="shared" si="126"/>
        <v>-74.536529932290819</v>
      </c>
      <c r="BB127" s="46">
        <f t="shared" si="126"/>
        <v>28.560472106150655</v>
      </c>
      <c r="BC127" s="46">
        <f t="shared" si="126"/>
        <v>-18.105095320171131</v>
      </c>
      <c r="BD127" s="46">
        <f t="shared" si="126"/>
        <v>-26.67730797831382</v>
      </c>
      <c r="BE127" s="46">
        <f t="shared" si="126"/>
        <v>28.931766803653773</v>
      </c>
      <c r="BF127" s="46">
        <f t="shared" si="126"/>
        <v>18.416680262257614</v>
      </c>
      <c r="BG127" s="46">
        <f t="shared" si="91"/>
        <v>74.623186359081956</v>
      </c>
      <c r="BH127" s="1">
        <v>83</v>
      </c>
      <c r="BI127" s="60">
        <f t="shared" si="123"/>
        <v>4557.6147482957631</v>
      </c>
      <c r="BJ127" s="60">
        <f t="shared" si="123"/>
        <v>3521.7187706596451</v>
      </c>
      <c r="BK127" s="60">
        <f t="shared" si="123"/>
        <v>5756.0925713031302</v>
      </c>
      <c r="BL127" s="60">
        <f t="shared" si="121"/>
        <v>6313.3125518299357</v>
      </c>
      <c r="BM127" s="60">
        <f t="shared" si="121"/>
        <v>4113.7142207920988</v>
      </c>
      <c r="BN127" s="60">
        <f t="shared" si="121"/>
        <v>-2945.6476081654232</v>
      </c>
      <c r="BO127" s="60">
        <f t="shared" si="121"/>
        <v>-5031.9692221773239</v>
      </c>
      <c r="BP127" s="60">
        <f t="shared" si="121"/>
        <v>1928.1205704042702</v>
      </c>
      <c r="BQ127" s="60">
        <f t="shared" si="121"/>
        <v>-1222.2769492817483</v>
      </c>
      <c r="BR127" s="60">
        <f t="shared" si="78"/>
        <v>-1800.987955830039</v>
      </c>
      <c r="BS127" s="60">
        <f t="shared" si="78"/>
        <v>1953.1867157143688</v>
      </c>
      <c r="BT127" s="60">
        <f t="shared" si="78"/>
        <v>1243.3120825257638</v>
      </c>
      <c r="BU127" s="60">
        <f t="shared" si="78"/>
        <v>5037.8194069513165</v>
      </c>
    </row>
    <row r="128" spans="1:73">
      <c r="A128" s="2">
        <v>44562</v>
      </c>
      <c r="B128" s="8">
        <f>'WA Sch. 1-2'!B129</f>
        <v>1095.1500000000001</v>
      </c>
      <c r="C128" s="8">
        <f>'WA Sch. 1-2'!C129</f>
        <v>1199353.5225000002</v>
      </c>
      <c r="D128" s="8">
        <f>'WA Sch. 1-2'!D129</f>
        <v>0</v>
      </c>
      <c r="E128" s="8">
        <f>'WA Sch. 1-2'!E129</f>
        <v>1105</v>
      </c>
      <c r="F128" s="8">
        <f t="shared" ref="F128:F133" si="157">E128^2</f>
        <v>1221025</v>
      </c>
      <c r="G128" s="8">
        <f>'WA Sch. 1-2'!G129</f>
        <v>0</v>
      </c>
      <c r="H128" s="8">
        <f t="shared" ref="H128:H133" si="158">B128-E128</f>
        <v>-9.8499999999999091</v>
      </c>
      <c r="I128" s="8">
        <f t="shared" ref="I128:I133" si="159">C128-F128</f>
        <v>-21671.477499999804</v>
      </c>
      <c r="J128" s="8">
        <f t="shared" ref="J128:J133" si="160">D128-G128</f>
        <v>0</v>
      </c>
      <c r="K128" s="9">
        <v>1438</v>
      </c>
      <c r="L128" s="9">
        <v>3795647.5972599997</v>
      </c>
      <c r="M128" s="9">
        <v>-371314</v>
      </c>
      <c r="N128" s="9">
        <f t="shared" ref="N128:N133" si="161">L128+M128</f>
        <v>3424333.5972599997</v>
      </c>
      <c r="O128" s="9">
        <f t="shared" ref="O128:O133" si="162">N128/K128</f>
        <v>2381.3168270236438</v>
      </c>
      <c r="P128" s="8">
        <f t="shared" ref="P128:P133" si="163">$B$3*H128+$B$4*I128</f>
        <v>-17.797873646899717</v>
      </c>
      <c r="Q128" s="8">
        <f t="shared" ref="Q128:Q133" si="164">P128+O128</f>
        <v>2363.5189533767439</v>
      </c>
      <c r="R128" s="9">
        <f t="shared" ref="R128:R133" si="165">Q128*K128</f>
        <v>3398740.2549557579</v>
      </c>
      <c r="S128" s="40"/>
      <c r="T128" s="40"/>
      <c r="AD128" s="17">
        <v>84</v>
      </c>
      <c r="AE128" s="17">
        <v>1942.0700345209718</v>
      </c>
      <c r="AF128" s="17">
        <v>-99.571525100300278</v>
      </c>
      <c r="AG128" s="17">
        <v>-0.95459739044183922</v>
      </c>
      <c r="AO128" s="1">
        <v>84</v>
      </c>
      <c r="AP128" s="7">
        <f t="shared" si="135"/>
        <v>22</v>
      </c>
      <c r="AQ128" s="52">
        <f t="shared" si="138"/>
        <v>0.17983367983367984</v>
      </c>
      <c r="AR128" s="52">
        <f t="shared" si="139"/>
        <v>-0.91599911388803534</v>
      </c>
      <c r="AS128" s="43"/>
      <c r="AT128" s="1">
        <v>84</v>
      </c>
      <c r="AU128" s="46">
        <f t="shared" si="136"/>
        <v>-99.571525100300278</v>
      </c>
      <c r="AV128" s="46">
        <f t="shared" si="126"/>
        <v>67.510108489734876</v>
      </c>
      <c r="AW128" s="46">
        <f t="shared" si="126"/>
        <v>52.165799306857025</v>
      </c>
      <c r="AX128" s="46">
        <f t="shared" si="126"/>
        <v>85.262676954198241</v>
      </c>
      <c r="AY128" s="46">
        <f t="shared" si="126"/>
        <v>93.516551714472598</v>
      </c>
      <c r="AZ128" s="46">
        <f t="shared" si="126"/>
        <v>60.934789068182454</v>
      </c>
      <c r="BA128" s="46">
        <f t="shared" si="126"/>
        <v>-43.632689593637906</v>
      </c>
      <c r="BB128" s="46">
        <f t="shared" si="126"/>
        <v>-74.536529932290819</v>
      </c>
      <c r="BC128" s="46">
        <f t="shared" si="126"/>
        <v>28.560472106150655</v>
      </c>
      <c r="BD128" s="46">
        <f t="shared" si="126"/>
        <v>-18.105095320171131</v>
      </c>
      <c r="BE128" s="46">
        <f t="shared" si="126"/>
        <v>-26.67730797831382</v>
      </c>
      <c r="BF128" s="46">
        <f t="shared" si="126"/>
        <v>28.931766803653773</v>
      </c>
      <c r="BG128" s="46">
        <f t="shared" si="91"/>
        <v>18.416680262257614</v>
      </c>
      <c r="BH128" s="1">
        <v>84</v>
      </c>
      <c r="BI128" s="60">
        <f t="shared" si="123"/>
        <v>9914.4886107997427</v>
      </c>
      <c r="BJ128" s="60">
        <f t="shared" si="123"/>
        <v>-6722.0844620096286</v>
      </c>
      <c r="BK128" s="60">
        <f t="shared" si="123"/>
        <v>-5194.2281950599372</v>
      </c>
      <c r="BL128" s="60">
        <f t="shared" si="121"/>
        <v>-8489.7347784637441</v>
      </c>
      <c r="BM128" s="60">
        <f t="shared" si="121"/>
        <v>-9311.5856763311367</v>
      </c>
      <c r="BN128" s="60">
        <f t="shared" si="121"/>
        <v>-6067.3698791840288</v>
      </c>
      <c r="BO128" s="60">
        <f t="shared" si="121"/>
        <v>4344.5734470665384</v>
      </c>
      <c r="BP128" s="60">
        <f t="shared" si="121"/>
        <v>7421.7159610423905</v>
      </c>
      <c r="BQ128" s="60">
        <f t="shared" si="121"/>
        <v>-2843.8097651940002</v>
      </c>
      <c r="BR128" s="60">
        <f t="shared" si="78"/>
        <v>1802.7519531157579</v>
      </c>
      <c r="BS128" s="60">
        <f t="shared" si="78"/>
        <v>2656.3002409711253</v>
      </c>
      <c r="BT128" s="60">
        <f t="shared" si="78"/>
        <v>-2880.7801444860402</v>
      </c>
      <c r="BU128" s="60">
        <f t="shared" si="78"/>
        <v>-1833.7769409975822</v>
      </c>
    </row>
    <row r="129" spans="1:73">
      <c r="A129" s="2">
        <v>44593</v>
      </c>
      <c r="B129" s="8">
        <f>'WA Sch. 1-2'!B130</f>
        <v>932.76424999999995</v>
      </c>
      <c r="C129" s="8">
        <f>'WA Sch. 1-2'!C130</f>
        <v>870049.14607806236</v>
      </c>
      <c r="D129" s="8">
        <f>'WA Sch. 1-2'!D130</f>
        <v>0</v>
      </c>
      <c r="E129" s="8">
        <f>'WA Sch. 1-2'!E130</f>
        <v>936</v>
      </c>
      <c r="F129" s="8">
        <f t="shared" si="157"/>
        <v>876096</v>
      </c>
      <c r="G129" s="8">
        <f>'WA Sch. 1-2'!G130</f>
        <v>0</v>
      </c>
      <c r="H129" s="8">
        <f t="shared" si="158"/>
        <v>-3.2357500000000528</v>
      </c>
      <c r="I129" s="8">
        <f t="shared" si="159"/>
        <v>-6046.8539219376398</v>
      </c>
      <c r="J129" s="8">
        <f t="shared" si="160"/>
        <v>0</v>
      </c>
      <c r="K129" s="9">
        <v>1495</v>
      </c>
      <c r="L129" s="9">
        <v>3421219.7234200002</v>
      </c>
      <c r="M129" s="9">
        <v>-76845</v>
      </c>
      <c r="N129" s="9">
        <f t="shared" si="161"/>
        <v>3344374.7234200002</v>
      </c>
      <c r="O129" s="9">
        <f t="shared" si="162"/>
        <v>2237.03994877592</v>
      </c>
      <c r="P129" s="8">
        <f t="shared" si="163"/>
        <v>-5.361046197916906</v>
      </c>
      <c r="Q129" s="8">
        <f t="shared" si="164"/>
        <v>2231.6789025780031</v>
      </c>
      <c r="R129" s="9">
        <f t="shared" si="165"/>
        <v>3336359.9593541147</v>
      </c>
      <c r="S129" s="40"/>
      <c r="T129" s="40"/>
      <c r="U129" s="38"/>
      <c r="V129" s="38"/>
      <c r="W129" s="38"/>
      <c r="X129" s="38"/>
      <c r="Y129" s="38"/>
      <c r="Z129" s="38"/>
      <c r="AA129" s="38"/>
      <c r="AB129" s="38"/>
      <c r="AD129" s="17">
        <v>85</v>
      </c>
      <c r="AE129" s="17">
        <v>1961.4757134647343</v>
      </c>
      <c r="AF129" s="17">
        <v>147.67478621016789</v>
      </c>
      <c r="AG129" s="17">
        <v>1.4157658568378968</v>
      </c>
      <c r="AO129" s="1">
        <v>85</v>
      </c>
      <c r="AP129" s="7">
        <f t="shared" si="135"/>
        <v>107</v>
      </c>
      <c r="AQ129" s="52">
        <f t="shared" si="138"/>
        <v>0.88669438669438672</v>
      </c>
      <c r="AR129" s="52">
        <f t="shared" si="139"/>
        <v>1.2091343701602324</v>
      </c>
      <c r="AS129" s="43"/>
      <c r="AT129" s="1">
        <v>85</v>
      </c>
      <c r="AU129" s="46">
        <f t="shared" si="136"/>
        <v>147.67478621016789</v>
      </c>
      <c r="AV129" s="46">
        <f t="shared" si="126"/>
        <v>-99.571525100300278</v>
      </c>
      <c r="AW129" s="46">
        <f t="shared" si="126"/>
        <v>67.510108489734876</v>
      </c>
      <c r="AX129" s="46">
        <f t="shared" si="126"/>
        <v>52.165799306857025</v>
      </c>
      <c r="AY129" s="46">
        <f t="shared" si="126"/>
        <v>85.262676954198241</v>
      </c>
      <c r="AZ129" s="46">
        <f t="shared" si="126"/>
        <v>93.516551714472598</v>
      </c>
      <c r="BA129" s="46">
        <f t="shared" si="126"/>
        <v>60.934789068182454</v>
      </c>
      <c r="BB129" s="46">
        <f t="shared" si="126"/>
        <v>-43.632689593637906</v>
      </c>
      <c r="BC129" s="46">
        <f t="shared" ref="BA129:BG164" si="166">BB128</f>
        <v>-74.536529932290819</v>
      </c>
      <c r="BD129" s="46">
        <f t="shared" si="166"/>
        <v>28.560472106150655</v>
      </c>
      <c r="BE129" s="46">
        <f t="shared" si="166"/>
        <v>-18.105095320171131</v>
      </c>
      <c r="BF129" s="46">
        <f t="shared" si="166"/>
        <v>-26.67730797831382</v>
      </c>
      <c r="BG129" s="46">
        <f t="shared" si="91"/>
        <v>28.931766803653773</v>
      </c>
      <c r="BH129" s="1">
        <v>85</v>
      </c>
      <c r="BI129" s="60">
        <f t="shared" si="123"/>
        <v>21807.84248221877</v>
      </c>
      <c r="BJ129" s="60">
        <f t="shared" si="123"/>
        <v>-14704.203681807212</v>
      </c>
      <c r="BK129" s="60">
        <f t="shared" si="123"/>
        <v>9969.5408382468213</v>
      </c>
      <c r="BL129" s="60">
        <f t="shared" si="121"/>
        <v>7703.57326012262</v>
      </c>
      <c r="BM129" s="60">
        <f t="shared" si="121"/>
        <v>12591.147590917817</v>
      </c>
      <c r="BN129" s="60">
        <f t="shared" si="121"/>
        <v>13810.036781546833</v>
      </c>
      <c r="BO129" s="60">
        <f t="shared" si="121"/>
        <v>8998.5319484055035</v>
      </c>
      <c r="BP129" s="60">
        <f t="shared" si="121"/>
        <v>-6443.4481075151034</v>
      </c>
      <c r="BQ129" s="60">
        <f t="shared" si="121"/>
        <v>-11007.16612259883</v>
      </c>
      <c r="BR129" s="60">
        <f t="shared" si="78"/>
        <v>4217.6616123372478</v>
      </c>
      <c r="BS129" s="60">
        <f t="shared" si="78"/>
        <v>-2673.6660807209928</v>
      </c>
      <c r="BT129" s="60">
        <f t="shared" si="78"/>
        <v>-3939.565752360309</v>
      </c>
      <c r="BU129" s="60">
        <f t="shared" si="78"/>
        <v>4272.4924774119891</v>
      </c>
    </row>
    <row r="130" spans="1:73">
      <c r="A130" s="2">
        <v>44621</v>
      </c>
      <c r="B130" s="8">
        <f>'WA Sch. 1-2'!B131</f>
        <v>767.35</v>
      </c>
      <c r="C130" s="8">
        <f>'WA Sch. 1-2'!C131</f>
        <v>588826.02250000008</v>
      </c>
      <c r="D130" s="8">
        <f>'WA Sch. 1-2'!D131</f>
        <v>0</v>
      </c>
      <c r="E130" s="8">
        <f>'WA Sch. 1-2'!E131</f>
        <v>695.5</v>
      </c>
      <c r="F130" s="8">
        <f t="shared" si="157"/>
        <v>483720.25</v>
      </c>
      <c r="G130" s="8">
        <f>'WA Sch. 1-2'!G131</f>
        <v>0</v>
      </c>
      <c r="H130" s="8">
        <f t="shared" si="158"/>
        <v>71.850000000000023</v>
      </c>
      <c r="I130" s="8">
        <f t="shared" si="159"/>
        <v>105105.77250000008</v>
      </c>
      <c r="J130" s="8">
        <f t="shared" si="160"/>
        <v>0</v>
      </c>
      <c r="K130" s="9">
        <v>1757</v>
      </c>
      <c r="L130" s="9">
        <v>3407655.27563</v>
      </c>
      <c r="M130" s="9">
        <v>-690362</v>
      </c>
      <c r="N130" s="9">
        <f t="shared" si="161"/>
        <v>2717293.27563</v>
      </c>
      <c r="O130" s="9">
        <f t="shared" si="162"/>
        <v>1546.5528034319864</v>
      </c>
      <c r="P130" s="8">
        <f t="shared" si="163"/>
        <v>105.83448738697189</v>
      </c>
      <c r="Q130" s="8">
        <f t="shared" si="164"/>
        <v>1652.3872908189583</v>
      </c>
      <c r="R130" s="9">
        <f t="shared" si="165"/>
        <v>2903244.4699689099</v>
      </c>
      <c r="S130" s="40"/>
      <c r="T130" s="40"/>
      <c r="U130" s="38"/>
      <c r="V130" s="38"/>
      <c r="W130" s="38"/>
      <c r="X130" s="38"/>
      <c r="Y130" s="38"/>
      <c r="Z130" s="38"/>
      <c r="AA130" s="38"/>
      <c r="AB130" s="38"/>
      <c r="AD130" s="17">
        <v>86</v>
      </c>
      <c r="AE130" s="17">
        <v>1901.9642452236785</v>
      </c>
      <c r="AF130" s="17">
        <v>43.718159392715052</v>
      </c>
      <c r="AG130" s="17">
        <v>0.41912826813858167</v>
      </c>
      <c r="AO130" s="1">
        <v>86</v>
      </c>
      <c r="AP130" s="7">
        <f t="shared" si="135"/>
        <v>82</v>
      </c>
      <c r="AQ130" s="52">
        <f t="shared" si="138"/>
        <v>0.6787941787941788</v>
      </c>
      <c r="AR130" s="52">
        <f t="shared" si="139"/>
        <v>0.46432956872668901</v>
      </c>
      <c r="AS130" s="43"/>
      <c r="AT130" s="1">
        <v>86</v>
      </c>
      <c r="AU130" s="46">
        <f t="shared" si="136"/>
        <v>43.718159392715052</v>
      </c>
      <c r="AV130" s="46">
        <f t="shared" ref="AV130:AZ164" si="167">AU129</f>
        <v>147.67478621016789</v>
      </c>
      <c r="AW130" s="46">
        <f t="shared" si="167"/>
        <v>-99.571525100300278</v>
      </c>
      <c r="AX130" s="46">
        <f t="shared" si="167"/>
        <v>67.510108489734876</v>
      </c>
      <c r="AY130" s="46">
        <f t="shared" si="167"/>
        <v>52.165799306857025</v>
      </c>
      <c r="AZ130" s="46">
        <f t="shared" si="167"/>
        <v>85.262676954198241</v>
      </c>
      <c r="BA130" s="46">
        <f t="shared" si="166"/>
        <v>93.516551714472598</v>
      </c>
      <c r="BB130" s="46">
        <f t="shared" si="166"/>
        <v>60.934789068182454</v>
      </c>
      <c r="BC130" s="46">
        <f t="shared" si="166"/>
        <v>-43.632689593637906</v>
      </c>
      <c r="BD130" s="46">
        <f t="shared" si="166"/>
        <v>-74.536529932290819</v>
      </c>
      <c r="BE130" s="46">
        <f t="shared" si="166"/>
        <v>28.560472106150655</v>
      </c>
      <c r="BF130" s="46">
        <f t="shared" si="166"/>
        <v>-18.105095320171131</v>
      </c>
      <c r="BG130" s="46">
        <f t="shared" si="91"/>
        <v>-26.67730797831382</v>
      </c>
      <c r="BH130" s="1">
        <v>86</v>
      </c>
      <c r="BI130" s="60">
        <f t="shared" si="123"/>
        <v>1911.2774606868325</v>
      </c>
      <c r="BJ130" s="60">
        <f t="shared" si="123"/>
        <v>6456.0698418212232</v>
      </c>
      <c r="BK130" s="60">
        <f t="shared" si="123"/>
        <v>-4353.0838053106509</v>
      </c>
      <c r="BL130" s="60">
        <f t="shared" si="121"/>
        <v>2951.4176835737067</v>
      </c>
      <c r="BM130" s="60">
        <f t="shared" si="121"/>
        <v>2280.5927289455522</v>
      </c>
      <c r="BN130" s="60">
        <f t="shared" si="121"/>
        <v>3727.5273013332012</v>
      </c>
      <c r="BO130" s="60">
        <f t="shared" si="121"/>
        <v>4088.3715137103827</v>
      </c>
      <c r="BP130" s="60">
        <f t="shared" si="121"/>
        <v>2663.9568210442631</v>
      </c>
      <c r="BQ130" s="60">
        <f t="shared" si="121"/>
        <v>-1907.5408783875214</v>
      </c>
      <c r="BR130" s="60">
        <f t="shared" si="78"/>
        <v>-3258.5998961597638</v>
      </c>
      <c r="BS130" s="60">
        <f t="shared" si="78"/>
        <v>1248.6112718678808</v>
      </c>
      <c r="BT130" s="60">
        <f t="shared" si="78"/>
        <v>-791.52144302754289</v>
      </c>
      <c r="BU130" s="60">
        <f t="shared" si="78"/>
        <v>-1166.2828023644738</v>
      </c>
    </row>
    <row r="131" spans="1:73">
      <c r="A131" s="2">
        <v>44652</v>
      </c>
      <c r="B131" s="8">
        <f>'WA Sch. 1-2'!B132</f>
        <v>547.15</v>
      </c>
      <c r="C131" s="8">
        <f>'WA Sch. 1-2'!C132</f>
        <v>299373.1225</v>
      </c>
      <c r="D131" s="8">
        <f>'WA Sch. 1-2'!D132</f>
        <v>0.375</v>
      </c>
      <c r="E131" s="8">
        <f>'WA Sch. 1-2'!E132</f>
        <v>686.5</v>
      </c>
      <c r="F131" s="8">
        <f t="shared" si="157"/>
        <v>471282.25</v>
      </c>
      <c r="G131" s="8">
        <f>'WA Sch. 1-2'!G132</f>
        <v>0</v>
      </c>
      <c r="H131" s="8">
        <f t="shared" si="158"/>
        <v>-139.35000000000002</v>
      </c>
      <c r="I131" s="8">
        <f t="shared" si="159"/>
        <v>-171909.1275</v>
      </c>
      <c r="J131" s="8">
        <f t="shared" si="160"/>
        <v>0.375</v>
      </c>
      <c r="K131" s="9">
        <v>1545</v>
      </c>
      <c r="L131" s="9">
        <v>2319832.7424699999</v>
      </c>
      <c r="M131" s="9">
        <v>12316</v>
      </c>
      <c r="N131" s="9">
        <f t="shared" si="161"/>
        <v>2332148.7424699999</v>
      </c>
      <c r="O131" s="9">
        <f t="shared" si="162"/>
        <v>1509.481386711974</v>
      </c>
      <c r="P131" s="8">
        <f t="shared" si="163"/>
        <v>-190.79734293122362</v>
      </c>
      <c r="Q131" s="8">
        <f t="shared" si="164"/>
        <v>1318.6840437807505</v>
      </c>
      <c r="R131" s="9">
        <f t="shared" si="165"/>
        <v>2037366.8476412594</v>
      </c>
      <c r="S131" s="40"/>
      <c r="T131" s="40"/>
      <c r="U131" s="38"/>
      <c r="V131" s="38"/>
      <c r="W131" s="38"/>
      <c r="X131" s="38"/>
      <c r="Y131" s="38"/>
      <c r="Z131" s="38"/>
      <c r="AA131" s="38"/>
      <c r="AB131" s="38"/>
      <c r="AD131" s="17">
        <v>87</v>
      </c>
      <c r="AE131" s="17">
        <v>1676.8273118159022</v>
      </c>
      <c r="AF131" s="17">
        <v>88.241819012041105</v>
      </c>
      <c r="AG131" s="17">
        <v>0.84597890884852467</v>
      </c>
      <c r="AO131" s="1">
        <v>87</v>
      </c>
      <c r="AP131" s="7">
        <f t="shared" si="135"/>
        <v>99</v>
      </c>
      <c r="AQ131" s="52">
        <f t="shared" si="138"/>
        <v>0.82016632016632018</v>
      </c>
      <c r="AR131" s="52">
        <f t="shared" si="139"/>
        <v>0.91599911388803534</v>
      </c>
      <c r="AS131" s="43"/>
      <c r="AT131" s="1">
        <v>87</v>
      </c>
      <c r="AU131" s="46">
        <f t="shared" si="136"/>
        <v>88.241819012041105</v>
      </c>
      <c r="AV131" s="46">
        <f t="shared" si="167"/>
        <v>43.718159392715052</v>
      </c>
      <c r="AW131" s="46">
        <f t="shared" si="167"/>
        <v>147.67478621016789</v>
      </c>
      <c r="AX131" s="46">
        <f t="shared" si="167"/>
        <v>-99.571525100300278</v>
      </c>
      <c r="AY131" s="46">
        <f t="shared" si="167"/>
        <v>67.510108489734876</v>
      </c>
      <c r="AZ131" s="46">
        <f t="shared" si="167"/>
        <v>52.165799306857025</v>
      </c>
      <c r="BA131" s="46">
        <f t="shared" si="166"/>
        <v>85.262676954198241</v>
      </c>
      <c r="BB131" s="46">
        <f t="shared" si="166"/>
        <v>93.516551714472598</v>
      </c>
      <c r="BC131" s="46">
        <f t="shared" si="166"/>
        <v>60.934789068182454</v>
      </c>
      <c r="BD131" s="46">
        <f t="shared" si="166"/>
        <v>-43.632689593637906</v>
      </c>
      <c r="BE131" s="46">
        <f t="shared" si="166"/>
        <v>-74.536529932290819</v>
      </c>
      <c r="BF131" s="46">
        <f t="shared" si="166"/>
        <v>28.560472106150655</v>
      </c>
      <c r="BG131" s="46">
        <f t="shared" si="91"/>
        <v>-18.105095320171131</v>
      </c>
      <c r="BH131" s="1">
        <v>87</v>
      </c>
      <c r="BI131" s="60">
        <f t="shared" si="123"/>
        <v>7786.6186225538067</v>
      </c>
      <c r="BJ131" s="60">
        <f t="shared" si="123"/>
        <v>3857.7699086715165</v>
      </c>
      <c r="BK131" s="60">
        <f t="shared" si="123"/>
        <v>13031.091757399481</v>
      </c>
      <c r="BL131" s="60">
        <f t="shared" si="121"/>
        <v>-8786.3724966536047</v>
      </c>
      <c r="BM131" s="60">
        <f t="shared" si="121"/>
        <v>5957.2147748344332</v>
      </c>
      <c r="BN131" s="60">
        <f t="shared" si="121"/>
        <v>4603.2050210541265</v>
      </c>
      <c r="BO131" s="60">
        <f t="shared" si="121"/>
        <v>7523.7337082744771</v>
      </c>
      <c r="BP131" s="60">
        <f t="shared" si="121"/>
        <v>8252.0706310186597</v>
      </c>
      <c r="BQ131" s="60">
        <f t="shared" si="121"/>
        <v>5376.9966284914453</v>
      </c>
      <c r="BR131" s="60">
        <f t="shared" si="78"/>
        <v>-3850.2278981303693</v>
      </c>
      <c r="BS131" s="60">
        <f t="shared" si="78"/>
        <v>-6577.238984070792</v>
      </c>
      <c r="BT131" s="60">
        <f t="shared" si="78"/>
        <v>2520.2280104893857</v>
      </c>
      <c r="BU131" s="60">
        <f t="shared" si="78"/>
        <v>-1597.6265444382989</v>
      </c>
    </row>
    <row r="132" spans="1:73">
      <c r="A132" s="2">
        <v>44682</v>
      </c>
      <c r="B132" s="8">
        <f>'WA Sch. 1-2'!B133</f>
        <v>290.02499999999998</v>
      </c>
      <c r="C132" s="8">
        <f>'WA Sch. 1-2'!C133</f>
        <v>84114.500624999986</v>
      </c>
      <c r="D132" s="8">
        <f>'WA Sch. 1-2'!D133</f>
        <v>14.95</v>
      </c>
      <c r="E132" s="8">
        <f>'WA Sch. 1-2'!E133</f>
        <v>430.5</v>
      </c>
      <c r="F132" s="8">
        <f t="shared" si="157"/>
        <v>185330.25</v>
      </c>
      <c r="G132" s="8">
        <f>'WA Sch. 1-2'!G133</f>
        <v>0</v>
      </c>
      <c r="H132" s="8">
        <f t="shared" si="158"/>
        <v>-140.47500000000002</v>
      </c>
      <c r="I132" s="8">
        <f t="shared" si="159"/>
        <v>-101215.74937500001</v>
      </c>
      <c r="J132" s="8">
        <f t="shared" si="160"/>
        <v>14.95</v>
      </c>
      <c r="K132" s="9">
        <v>1563</v>
      </c>
      <c r="L132" s="9">
        <v>2135525.0548999999</v>
      </c>
      <c r="M132" s="9">
        <v>-281376</v>
      </c>
      <c r="N132" s="9">
        <f t="shared" si="161"/>
        <v>1854149.0548999999</v>
      </c>
      <c r="O132" s="9">
        <f t="shared" si="162"/>
        <v>1186.275786884197</v>
      </c>
      <c r="P132" s="8">
        <f t="shared" si="163"/>
        <v>-159.69450277856745</v>
      </c>
      <c r="Q132" s="8">
        <f t="shared" si="164"/>
        <v>1026.5812841056295</v>
      </c>
      <c r="R132" s="9">
        <f t="shared" si="165"/>
        <v>1604546.5470570989</v>
      </c>
      <c r="S132" s="40"/>
      <c r="T132" s="40"/>
      <c r="U132" s="38"/>
      <c r="V132" s="38"/>
      <c r="W132" s="38"/>
      <c r="X132" s="38"/>
      <c r="Y132" s="38"/>
      <c r="Z132" s="38"/>
      <c r="AA132" s="38"/>
      <c r="AB132" s="38"/>
      <c r="AD132" s="17">
        <v>88</v>
      </c>
      <c r="AE132" s="17">
        <v>1262.7138635544554</v>
      </c>
      <c r="AF132" s="17">
        <v>-168.73656904695395</v>
      </c>
      <c r="AG132" s="17">
        <v>-1.6176862644423402</v>
      </c>
      <c r="AO132" s="1">
        <v>88</v>
      </c>
      <c r="AP132" s="7">
        <f t="shared" si="135"/>
        <v>7</v>
      </c>
      <c r="AQ132" s="52">
        <f t="shared" si="138"/>
        <v>5.5093555093555097E-2</v>
      </c>
      <c r="AR132" s="52">
        <f t="shared" si="139"/>
        <v>-1.5973526977611858</v>
      </c>
      <c r="AS132" s="43"/>
      <c r="AT132" s="1">
        <v>88</v>
      </c>
      <c r="AU132" s="46">
        <f t="shared" si="136"/>
        <v>-168.73656904695395</v>
      </c>
      <c r="AV132" s="46">
        <f t="shared" si="167"/>
        <v>88.241819012041105</v>
      </c>
      <c r="AW132" s="46">
        <f t="shared" si="167"/>
        <v>43.718159392715052</v>
      </c>
      <c r="AX132" s="46">
        <f t="shared" si="167"/>
        <v>147.67478621016789</v>
      </c>
      <c r="AY132" s="46">
        <f t="shared" si="167"/>
        <v>-99.571525100300278</v>
      </c>
      <c r="AZ132" s="46">
        <f t="shared" si="167"/>
        <v>67.510108489734876</v>
      </c>
      <c r="BA132" s="46">
        <f t="shared" si="166"/>
        <v>52.165799306857025</v>
      </c>
      <c r="BB132" s="46">
        <f t="shared" si="166"/>
        <v>85.262676954198241</v>
      </c>
      <c r="BC132" s="46">
        <f t="shared" si="166"/>
        <v>93.516551714472598</v>
      </c>
      <c r="BD132" s="46">
        <f t="shared" si="166"/>
        <v>60.934789068182454</v>
      </c>
      <c r="BE132" s="46">
        <f t="shared" si="166"/>
        <v>-43.632689593637906</v>
      </c>
      <c r="BF132" s="46">
        <f t="shared" si="166"/>
        <v>-74.536529932290819</v>
      </c>
      <c r="BG132" s="46">
        <f t="shared" si="91"/>
        <v>28.560472106150655</v>
      </c>
      <c r="BH132" s="1">
        <v>88</v>
      </c>
      <c r="BI132" s="60">
        <f t="shared" si="123"/>
        <v>28472.029733737487</v>
      </c>
      <c r="BJ132" s="60">
        <f t="shared" si="123"/>
        <v>-14889.621786554082</v>
      </c>
      <c r="BK132" s="60">
        <f t="shared" si="123"/>
        <v>-7376.8522209745925</v>
      </c>
      <c r="BL132" s="60">
        <f t="shared" si="121"/>
        <v>-24918.136759846155</v>
      </c>
      <c r="BM132" s="60">
        <f t="shared" si="121"/>
        <v>16801.357520197347</v>
      </c>
      <c r="BN132" s="60">
        <f t="shared" si="121"/>
        <v>-11391.424082545494</v>
      </c>
      <c r="BO132" s="60">
        <f t="shared" si="121"/>
        <v>-8802.2779966310136</v>
      </c>
      <c r="BP132" s="60">
        <f t="shared" si="121"/>
        <v>-14386.931577010197</v>
      </c>
      <c r="BQ132" s="60">
        <f t="shared" si="121"/>
        <v>-15779.66208540214</v>
      </c>
      <c r="BR132" s="60">
        <f t="shared" si="78"/>
        <v>-10281.927242964935</v>
      </c>
      <c r="BS132" s="60">
        <f t="shared" si="78"/>
        <v>7362.430340321208</v>
      </c>
      <c r="BT132" s="60">
        <f t="shared" si="78"/>
        <v>12577.038329440358</v>
      </c>
      <c r="BU132" s="60">
        <f t="shared" si="78"/>
        <v>-4819.1960735530811</v>
      </c>
    </row>
    <row r="133" spans="1:73" ht="15.75" thickBot="1">
      <c r="A133" s="2">
        <v>44713</v>
      </c>
      <c r="B133" s="84">
        <f>'WA Sch. 1-2'!B134</f>
        <v>126.95</v>
      </c>
      <c r="C133" s="84">
        <f>'WA Sch. 1-2'!C134</f>
        <v>16116.302500000002</v>
      </c>
      <c r="D133" s="84">
        <f>'WA Sch. 1-2'!D134</f>
        <v>68</v>
      </c>
      <c r="E133" s="84">
        <f>'WA Sch. 1-2'!E134</f>
        <v>129</v>
      </c>
      <c r="F133" s="84">
        <f t="shared" si="157"/>
        <v>16641</v>
      </c>
      <c r="G133" s="84">
        <f>'WA Sch. 1-2'!G134</f>
        <v>35.5</v>
      </c>
      <c r="H133" s="84">
        <f t="shared" si="158"/>
        <v>-2.0499999999999972</v>
      </c>
      <c r="I133" s="84">
        <f t="shared" si="159"/>
        <v>-524.6974999999984</v>
      </c>
      <c r="J133" s="84">
        <f t="shared" si="160"/>
        <v>32.5</v>
      </c>
      <c r="K133" s="86">
        <v>1568</v>
      </c>
      <c r="L133" s="86">
        <v>1526011.2340800001</v>
      </c>
      <c r="M133" s="86">
        <v>-276842</v>
      </c>
      <c r="N133" s="86">
        <f t="shared" si="161"/>
        <v>1249169.2340800001</v>
      </c>
      <c r="O133" s="86">
        <f t="shared" si="162"/>
        <v>796.66405234693877</v>
      </c>
      <c r="P133" s="84">
        <f t="shared" si="163"/>
        <v>-1.8991762741386162</v>
      </c>
      <c r="Q133" s="84">
        <f t="shared" si="164"/>
        <v>794.76487607280012</v>
      </c>
      <c r="R133" s="86">
        <f t="shared" si="165"/>
        <v>1246191.3256821507</v>
      </c>
      <c r="S133" s="40"/>
      <c r="T133" s="40"/>
      <c r="U133" s="38"/>
      <c r="V133" s="38"/>
      <c r="W133" s="38"/>
      <c r="X133" s="38"/>
      <c r="Y133" s="38"/>
      <c r="Z133" s="38"/>
      <c r="AA133" s="38"/>
      <c r="AB133" s="38"/>
      <c r="AD133" s="17">
        <v>89</v>
      </c>
      <c r="AE133" s="17">
        <v>999.59734173899858</v>
      </c>
      <c r="AF133" s="17">
        <v>-150.43627675215646</v>
      </c>
      <c r="AG133" s="17">
        <v>-1.4422404103054338</v>
      </c>
      <c r="AO133" s="1">
        <v>89</v>
      </c>
      <c r="AP133" s="7">
        <f t="shared" si="135"/>
        <v>10</v>
      </c>
      <c r="AQ133" s="52">
        <f t="shared" si="138"/>
        <v>8.0041580041580046E-2</v>
      </c>
      <c r="AR133" s="52">
        <f t="shared" si="139"/>
        <v>-1.4047919280405334</v>
      </c>
      <c r="AS133" s="43"/>
      <c r="AT133" s="1">
        <v>89</v>
      </c>
      <c r="AU133" s="46">
        <f t="shared" si="136"/>
        <v>-150.43627675215646</v>
      </c>
      <c r="AV133" s="46">
        <f t="shared" si="167"/>
        <v>-168.73656904695395</v>
      </c>
      <c r="AW133" s="46">
        <f t="shared" si="167"/>
        <v>88.241819012041105</v>
      </c>
      <c r="AX133" s="46">
        <f t="shared" si="167"/>
        <v>43.718159392715052</v>
      </c>
      <c r="AY133" s="46">
        <f t="shared" si="167"/>
        <v>147.67478621016789</v>
      </c>
      <c r="AZ133" s="46">
        <f t="shared" si="167"/>
        <v>-99.571525100300278</v>
      </c>
      <c r="BA133" s="46">
        <f t="shared" si="166"/>
        <v>67.510108489734876</v>
      </c>
      <c r="BB133" s="46">
        <f t="shared" si="166"/>
        <v>52.165799306857025</v>
      </c>
      <c r="BC133" s="46">
        <f t="shared" si="166"/>
        <v>85.262676954198241</v>
      </c>
      <c r="BD133" s="46">
        <f t="shared" si="166"/>
        <v>93.516551714472598</v>
      </c>
      <c r="BE133" s="46">
        <f t="shared" si="166"/>
        <v>60.934789068182454</v>
      </c>
      <c r="BF133" s="46">
        <f t="shared" si="166"/>
        <v>-43.632689593637906</v>
      </c>
      <c r="BG133" s="46">
        <f t="shared" si="91"/>
        <v>-74.536529932290819</v>
      </c>
      <c r="BH133" s="1">
        <v>89</v>
      </c>
      <c r="BI133" s="60">
        <f t="shared" si="123"/>
        <v>22631.073363051437</v>
      </c>
      <c r="BJ133" s="60">
        <f t="shared" si="123"/>
        <v>25384.101199356948</v>
      </c>
      <c r="BK133" s="60">
        <f t="shared" si="123"/>
        <v>-13274.770706009114</v>
      </c>
      <c r="BL133" s="60">
        <f t="shared" si="121"/>
        <v>-6576.7971254973618</v>
      </c>
      <c r="BM133" s="60">
        <f t="shared" si="121"/>
        <v>-22215.645007628355</v>
      </c>
      <c r="BN133" s="60">
        <f t="shared" si="121"/>
        <v>14979.169506623086</v>
      </c>
      <c r="BO133" s="60">
        <f t="shared" si="121"/>
        <v>-10155.969364329858</v>
      </c>
      <c r="BP133" s="60">
        <f t="shared" si="121"/>
        <v>-7847.6286215237878</v>
      </c>
      <c r="BQ133" s="60">
        <f t="shared" si="121"/>
        <v>-12826.599666911476</v>
      </c>
      <c r="BR133" s="60">
        <f t="shared" si="78"/>
        <v>-14068.281854625749</v>
      </c>
      <c r="BS133" s="60">
        <f t="shared" si="78"/>
        <v>-9166.8027920953664</v>
      </c>
      <c r="BT133" s="60">
        <f t="shared" si="78"/>
        <v>6563.9393671494645</v>
      </c>
      <c r="BU133" s="60">
        <f t="shared" si="78"/>
        <v>11212.998045039512</v>
      </c>
    </row>
    <row r="134" spans="1:73">
      <c r="A134" s="92">
        <v>44743</v>
      </c>
      <c r="B134" s="93">
        <f>'WA Sch. 1-2'!B135</f>
        <v>14.1</v>
      </c>
      <c r="C134" s="93">
        <f>'WA Sch. 1-2'!C135</f>
        <v>198.81</v>
      </c>
      <c r="D134" s="93">
        <f>'WA Sch. 1-2'!D135</f>
        <v>240.05</v>
      </c>
      <c r="E134" s="93">
        <f>'WA Sch. 1-2'!E135</f>
        <v>6</v>
      </c>
      <c r="F134" s="93">
        <f t="shared" ref="F134:F139" si="168">E134^2</f>
        <v>36</v>
      </c>
      <c r="G134" s="93">
        <f>'WA Sch. 1-2'!G135</f>
        <v>287.5</v>
      </c>
      <c r="H134" s="93">
        <f t="shared" ref="H134:H139" si="169">B134-E134</f>
        <v>8.1</v>
      </c>
      <c r="I134" s="93">
        <f t="shared" ref="I134:I139" si="170">C134-F134</f>
        <v>162.81</v>
      </c>
      <c r="J134" s="93">
        <f t="shared" ref="J134:J139" si="171">D134-G134</f>
        <v>-47.449999999999989</v>
      </c>
      <c r="K134" s="81">
        <v>1549</v>
      </c>
      <c r="L134" s="95">
        <v>1040841.8695599999</v>
      </c>
      <c r="M134" s="96">
        <v>-55747</v>
      </c>
      <c r="N134" s="95">
        <f t="shared" ref="N134:N139" si="172">L134+M134</f>
        <v>985094.8695599999</v>
      </c>
      <c r="O134" s="95">
        <f t="shared" ref="O134:O139" si="173">N134/K134</f>
        <v>635.95537092317613</v>
      </c>
      <c r="P134" s="93">
        <f>$B$3*H134+$B$4*I134</f>
        <v>6.638912761319399</v>
      </c>
      <c r="Q134" s="93">
        <f t="shared" ref="Q134:Q139" si="174">P134+O134</f>
        <v>642.59428368449551</v>
      </c>
      <c r="R134" s="97">
        <f t="shared" ref="R134:R139" si="175">Q134*K134</f>
        <v>995378.5454272835</v>
      </c>
      <c r="S134" s="108">
        <f>P134*K134</f>
        <v>10283.67586728375</v>
      </c>
      <c r="U134" s="38"/>
      <c r="V134" s="38"/>
      <c r="W134" s="38"/>
      <c r="X134" s="38"/>
      <c r="Y134" s="38"/>
      <c r="Z134" s="38"/>
      <c r="AA134" s="38"/>
      <c r="AB134" s="38"/>
      <c r="AD134" s="17">
        <v>90</v>
      </c>
      <c r="AE134" s="17">
        <v>843.74289151845574</v>
      </c>
      <c r="AF134" s="17">
        <v>180.15200642595289</v>
      </c>
      <c r="AG134" s="17">
        <v>1.7271266563793695</v>
      </c>
      <c r="AO134" s="1">
        <v>90</v>
      </c>
      <c r="AP134" s="7">
        <f t="shared" si="135"/>
        <v>113</v>
      </c>
      <c r="AQ134" s="52">
        <f t="shared" si="138"/>
        <v>0.93659043659043661</v>
      </c>
      <c r="AR134" s="52">
        <f t="shared" si="139"/>
        <v>1.5267663302113343</v>
      </c>
      <c r="AS134" s="43"/>
      <c r="AT134" s="1">
        <v>90</v>
      </c>
      <c r="AU134" s="46">
        <f t="shared" si="136"/>
        <v>180.15200642595289</v>
      </c>
      <c r="AV134" s="46">
        <f t="shared" si="167"/>
        <v>-150.43627675215646</v>
      </c>
      <c r="AW134" s="46">
        <f t="shared" si="167"/>
        <v>-168.73656904695395</v>
      </c>
      <c r="AX134" s="46">
        <f t="shared" si="167"/>
        <v>88.241819012041105</v>
      </c>
      <c r="AY134" s="46">
        <f t="shared" si="167"/>
        <v>43.718159392715052</v>
      </c>
      <c r="AZ134" s="46">
        <f t="shared" si="167"/>
        <v>147.67478621016789</v>
      </c>
      <c r="BA134" s="46">
        <f t="shared" si="166"/>
        <v>-99.571525100300278</v>
      </c>
      <c r="BB134" s="46">
        <f t="shared" si="166"/>
        <v>67.510108489734876</v>
      </c>
      <c r="BC134" s="46">
        <f t="shared" si="166"/>
        <v>52.165799306857025</v>
      </c>
      <c r="BD134" s="46">
        <f t="shared" si="166"/>
        <v>85.262676954198241</v>
      </c>
      <c r="BE134" s="46">
        <f t="shared" si="166"/>
        <v>93.516551714472598</v>
      </c>
      <c r="BF134" s="46">
        <f t="shared" si="166"/>
        <v>60.934789068182454</v>
      </c>
      <c r="BG134" s="46">
        <f t="shared" si="91"/>
        <v>-43.632689593637906</v>
      </c>
      <c r="BH134" s="1">
        <v>90</v>
      </c>
      <c r="BI134" s="60">
        <f t="shared" si="123"/>
        <v>32454.745419296542</v>
      </c>
      <c r="BJ134" s="60">
        <f t="shared" si="123"/>
        <v>-27101.397096150922</v>
      </c>
      <c r="BK134" s="60">
        <f t="shared" si="123"/>
        <v>-30398.231471240091</v>
      </c>
      <c r="BL134" s="60">
        <f t="shared" si="121"/>
        <v>15896.940745694981</v>
      </c>
      <c r="BM134" s="60">
        <f t="shared" si="121"/>
        <v>7875.9141318472166</v>
      </c>
      <c r="BN134" s="60">
        <f t="shared" si="121"/>
        <v>26603.90903428536</v>
      </c>
      <c r="BO134" s="60">
        <f t="shared" si="121"/>
        <v>-17938.010029711229</v>
      </c>
      <c r="BP134" s="60">
        <f t="shared" si="121"/>
        <v>12162.081498459476</v>
      </c>
      <c r="BQ134" s="60">
        <f t="shared" si="121"/>
        <v>9397.7734119438574</v>
      </c>
      <c r="BR134" s="60">
        <f t="shared" si="121"/>
        <v>15360.242326546648</v>
      </c>
      <c r="BS134" s="60">
        <f t="shared" si="121"/>
        <v>16847.194425398604</v>
      </c>
      <c r="BT134" s="60">
        <f t="shared" si="121"/>
        <v>10977.524511775269</v>
      </c>
      <c r="BU134" s="60">
        <f t="shared" si="121"/>
        <v>-7860.5165760546743</v>
      </c>
    </row>
    <row r="135" spans="1:73">
      <c r="A135" s="98">
        <v>44774</v>
      </c>
      <c r="B135" s="8">
        <f>'WA Sch. 1-2'!B136</f>
        <v>19.350000000000001</v>
      </c>
      <c r="C135" s="8">
        <f>'WA Sch. 1-2'!C136</f>
        <v>374.42250000000007</v>
      </c>
      <c r="D135" s="8">
        <f>'WA Sch. 1-2'!D136</f>
        <v>204.95</v>
      </c>
      <c r="E135" s="8">
        <f>'WA Sch. 1-2'!E136</f>
        <v>3</v>
      </c>
      <c r="F135" s="8">
        <f t="shared" si="168"/>
        <v>9</v>
      </c>
      <c r="G135" s="8">
        <f>'WA Sch. 1-2'!G136</f>
        <v>345.5</v>
      </c>
      <c r="H135" s="8">
        <f t="shared" si="169"/>
        <v>16.350000000000001</v>
      </c>
      <c r="I135" s="8">
        <f t="shared" si="170"/>
        <v>365.42250000000007</v>
      </c>
      <c r="J135" s="8">
        <f t="shared" si="171"/>
        <v>-140.55000000000001</v>
      </c>
      <c r="K135" s="82">
        <v>1576</v>
      </c>
      <c r="L135" s="9">
        <v>1169325.77297</v>
      </c>
      <c r="M135" s="78">
        <v>112178</v>
      </c>
      <c r="N135" s="9">
        <f t="shared" si="172"/>
        <v>1281503.77297</v>
      </c>
      <c r="O135" s="9">
        <f t="shared" si="173"/>
        <v>813.13691178299496</v>
      </c>
      <c r="P135" s="8">
        <f t="shared" ref="P135:P138" si="176">$B$3*H135+$B$4*I135</f>
        <v>13.417428182187219</v>
      </c>
      <c r="Q135" s="8">
        <f t="shared" si="174"/>
        <v>826.55433996518218</v>
      </c>
      <c r="R135" s="99">
        <f t="shared" si="175"/>
        <v>1302649.639785127</v>
      </c>
      <c r="S135" s="109">
        <f t="shared" ref="S135:S145" si="177">P135*K135</f>
        <v>21145.866815127058</v>
      </c>
      <c r="U135" s="38"/>
      <c r="V135" s="38"/>
      <c r="W135" s="38"/>
      <c r="X135" s="38"/>
      <c r="Y135" s="38"/>
      <c r="Z135" s="38"/>
      <c r="AA135" s="38"/>
      <c r="AB135" s="38"/>
      <c r="AD135" s="17">
        <v>91</v>
      </c>
      <c r="AE135" s="17">
        <v>734.6913581917396</v>
      </c>
      <c r="AF135" s="17">
        <v>-179.12917823749126</v>
      </c>
      <c r="AG135" s="17">
        <v>-1.7173207493332308</v>
      </c>
      <c r="AO135" s="1">
        <v>91</v>
      </c>
      <c r="AP135" s="7">
        <f t="shared" si="135"/>
        <v>6</v>
      </c>
      <c r="AQ135" s="52">
        <f t="shared" si="138"/>
        <v>4.677754677754678E-2</v>
      </c>
      <c r="AR135" s="52">
        <f t="shared" si="139"/>
        <v>-1.6769355088893503</v>
      </c>
      <c r="AS135" s="43"/>
      <c r="AT135" s="1">
        <v>91</v>
      </c>
      <c r="AU135" s="46">
        <f t="shared" si="136"/>
        <v>-179.12917823749126</v>
      </c>
      <c r="AV135" s="46">
        <f t="shared" si="167"/>
        <v>180.15200642595289</v>
      </c>
      <c r="AW135" s="46">
        <f t="shared" si="167"/>
        <v>-150.43627675215646</v>
      </c>
      <c r="AX135" s="46">
        <f t="shared" si="167"/>
        <v>-168.73656904695395</v>
      </c>
      <c r="AY135" s="46">
        <f t="shared" si="167"/>
        <v>88.241819012041105</v>
      </c>
      <c r="AZ135" s="46">
        <f t="shared" si="167"/>
        <v>43.718159392715052</v>
      </c>
      <c r="BA135" s="46">
        <f t="shared" si="166"/>
        <v>147.67478621016789</v>
      </c>
      <c r="BB135" s="46">
        <f t="shared" si="166"/>
        <v>-99.571525100300278</v>
      </c>
      <c r="BC135" s="46">
        <f t="shared" si="166"/>
        <v>67.510108489734876</v>
      </c>
      <c r="BD135" s="46">
        <f t="shared" si="166"/>
        <v>52.165799306857025</v>
      </c>
      <c r="BE135" s="46">
        <f t="shared" si="166"/>
        <v>85.262676954198241</v>
      </c>
      <c r="BF135" s="46">
        <f t="shared" si="166"/>
        <v>93.516551714472598</v>
      </c>
      <c r="BG135" s="46">
        <f t="shared" si="91"/>
        <v>60.934789068182454</v>
      </c>
      <c r="BH135" s="1">
        <v>91</v>
      </c>
      <c r="BI135" s="60">
        <f t="shared" si="123"/>
        <v>32087.262496038944</v>
      </c>
      <c r="BJ135" s="60">
        <f t="shared" si="123"/>
        <v>-32270.480868916187</v>
      </c>
      <c r="BK135" s="60">
        <f t="shared" si="123"/>
        <v>26947.526631721626</v>
      </c>
      <c r="BL135" s="60">
        <f t="shared" si="121"/>
        <v>30225.642951994592</v>
      </c>
      <c r="BM135" s="60">
        <f t="shared" si="121"/>
        <v>-15806.68452580835</v>
      </c>
      <c r="BN135" s="60">
        <f t="shared" si="121"/>
        <v>-7831.1979660726965</v>
      </c>
      <c r="BO135" s="60">
        <f t="shared" si="121"/>
        <v>-26452.863100224578</v>
      </c>
      <c r="BP135" s="60">
        <f t="shared" si="121"/>
        <v>17836.165467070543</v>
      </c>
      <c r="BQ135" s="60">
        <f t="shared" si="121"/>
        <v>-12093.030256490083</v>
      </c>
      <c r="BR135" s="60">
        <f t="shared" si="121"/>
        <v>-9344.416761939181</v>
      </c>
      <c r="BS135" s="60">
        <f t="shared" si="121"/>
        <v>-15273.03325713421</v>
      </c>
      <c r="BT135" s="60">
        <f t="shared" si="121"/>
        <v>-16751.543060217326</v>
      </c>
      <c r="BU135" s="60">
        <f t="shared" si="121"/>
        <v>-10915.198691858381</v>
      </c>
    </row>
    <row r="136" spans="1:73">
      <c r="A136" s="98">
        <v>44805</v>
      </c>
      <c r="B136" s="8">
        <f>'WA Sch. 1-2'!B137</f>
        <v>152.32499999999999</v>
      </c>
      <c r="C136" s="8">
        <f>'WA Sch. 1-2'!C137</f>
        <v>23202.905624999996</v>
      </c>
      <c r="D136" s="8">
        <f>'WA Sch. 1-2'!D137</f>
        <v>43.875</v>
      </c>
      <c r="E136" s="8">
        <f>'WA Sch. 1-2'!E137</f>
        <v>62.5</v>
      </c>
      <c r="F136" s="8">
        <f t="shared" si="168"/>
        <v>3906.25</v>
      </c>
      <c r="G136" s="8">
        <f>'WA Sch. 1-2'!G137</f>
        <v>77.5</v>
      </c>
      <c r="H136" s="8">
        <f t="shared" si="169"/>
        <v>89.824999999999989</v>
      </c>
      <c r="I136" s="8">
        <f t="shared" si="170"/>
        <v>19296.655624999996</v>
      </c>
      <c r="J136" s="8">
        <f t="shared" si="171"/>
        <v>-33.625</v>
      </c>
      <c r="K136" s="82">
        <v>1581</v>
      </c>
      <c r="L136" s="9">
        <v>1134497.3358699998</v>
      </c>
      <c r="M136" s="78">
        <v>145327</v>
      </c>
      <c r="N136" s="9">
        <f t="shared" si="172"/>
        <v>1279824.3358699998</v>
      </c>
      <c r="O136" s="9">
        <f t="shared" si="173"/>
        <v>809.50305874130288</v>
      </c>
      <c r="P136" s="8">
        <f t="shared" si="176"/>
        <v>81.543432430107089</v>
      </c>
      <c r="Q136" s="8">
        <f t="shared" si="174"/>
        <v>891.04649117141003</v>
      </c>
      <c r="R136" s="99">
        <f t="shared" si="175"/>
        <v>1408744.5025419993</v>
      </c>
      <c r="S136" s="109">
        <f t="shared" si="177"/>
        <v>128920.16667199931</v>
      </c>
      <c r="U136" s="38"/>
      <c r="V136" s="38"/>
      <c r="W136" s="38"/>
      <c r="X136" s="38"/>
      <c r="Y136" s="38"/>
      <c r="Z136" s="38"/>
      <c r="AA136" s="38"/>
      <c r="AB136" s="38"/>
      <c r="AD136" s="17">
        <v>92</v>
      </c>
      <c r="AE136" s="17">
        <v>725.60630743251374</v>
      </c>
      <c r="AF136" s="17">
        <v>34.099379859976352</v>
      </c>
      <c r="AG136" s="17">
        <v>0.32691252842847407</v>
      </c>
      <c r="AO136" s="1">
        <v>92</v>
      </c>
      <c r="AP136" s="7">
        <f t="shared" si="135"/>
        <v>79</v>
      </c>
      <c r="AQ136" s="52">
        <f t="shared" si="138"/>
        <v>0.65384615384615385</v>
      </c>
      <c r="AR136" s="52">
        <f t="shared" si="139"/>
        <v>0.39572529581448734</v>
      </c>
      <c r="AS136" s="43"/>
      <c r="AT136" s="1">
        <v>92</v>
      </c>
      <c r="AU136" s="46">
        <f t="shared" si="136"/>
        <v>34.099379859976352</v>
      </c>
      <c r="AV136" s="46">
        <f t="shared" si="167"/>
        <v>-179.12917823749126</v>
      </c>
      <c r="AW136" s="46">
        <f t="shared" si="167"/>
        <v>180.15200642595289</v>
      </c>
      <c r="AX136" s="46">
        <f t="shared" si="167"/>
        <v>-150.43627675215646</v>
      </c>
      <c r="AY136" s="46">
        <f t="shared" si="167"/>
        <v>-168.73656904695395</v>
      </c>
      <c r="AZ136" s="46">
        <f t="shared" si="167"/>
        <v>88.241819012041105</v>
      </c>
      <c r="BA136" s="46">
        <f t="shared" si="166"/>
        <v>43.718159392715052</v>
      </c>
      <c r="BB136" s="46">
        <f t="shared" si="166"/>
        <v>147.67478621016789</v>
      </c>
      <c r="BC136" s="46">
        <f t="shared" si="166"/>
        <v>-99.571525100300278</v>
      </c>
      <c r="BD136" s="46">
        <f t="shared" si="166"/>
        <v>67.510108489734876</v>
      </c>
      <c r="BE136" s="46">
        <f t="shared" si="166"/>
        <v>52.165799306857025</v>
      </c>
      <c r="BF136" s="46">
        <f t="shared" si="166"/>
        <v>85.262676954198241</v>
      </c>
      <c r="BG136" s="46">
        <f t="shared" si="91"/>
        <v>93.516551714472598</v>
      </c>
      <c r="BH136" s="1">
        <v>92</v>
      </c>
      <c r="BI136" s="60">
        <f t="shared" si="123"/>
        <v>1162.7677068349556</v>
      </c>
      <c r="BJ136" s="60">
        <f t="shared" si="123"/>
        <v>-6108.1938927256124</v>
      </c>
      <c r="BK136" s="60">
        <f t="shared" si="123"/>
        <v>6143.0716996554511</v>
      </c>
      <c r="BL136" s="60">
        <f t="shared" si="121"/>
        <v>-5129.7837456923035</v>
      </c>
      <c r="BM136" s="60">
        <f t="shared" si="121"/>
        <v>-5753.8123642012006</v>
      </c>
      <c r="BN136" s="60">
        <f t="shared" si="121"/>
        <v>3008.9913060268636</v>
      </c>
      <c r="BO136" s="60">
        <f t="shared" si="121"/>
        <v>1490.7621239111775</v>
      </c>
      <c r="BP136" s="60">
        <f t="shared" si="121"/>
        <v>5035.6186307212984</v>
      </c>
      <c r="BQ136" s="60">
        <f t="shared" si="121"/>
        <v>-3395.3272576323038</v>
      </c>
      <c r="BR136" s="60">
        <f t="shared" si="121"/>
        <v>2302.0528337796763</v>
      </c>
      <c r="BS136" s="60">
        <f t="shared" si="121"/>
        <v>1778.8214062638021</v>
      </c>
      <c r="BT136" s="60">
        <f t="shared" si="121"/>
        <v>2907.4044093396483</v>
      </c>
      <c r="BU136" s="60">
        <f t="shared" si="121"/>
        <v>3188.8564201069144</v>
      </c>
    </row>
    <row r="137" spans="1:73">
      <c r="A137" s="98">
        <v>44835</v>
      </c>
      <c r="B137" s="8">
        <f>'WA Sch. 1-2'!B138</f>
        <v>510.4</v>
      </c>
      <c r="C137" s="8">
        <f>'WA Sch. 1-2'!C138</f>
        <v>260508.15999999997</v>
      </c>
      <c r="D137" s="8">
        <f>'WA Sch. 1-2'!D138</f>
        <v>0.65</v>
      </c>
      <c r="E137" s="8">
        <f>'WA Sch. 1-2'!E138</f>
        <v>308.5</v>
      </c>
      <c r="F137" s="8">
        <f t="shared" si="168"/>
        <v>95172.25</v>
      </c>
      <c r="G137" s="8">
        <f>'WA Sch. 1-2'!G138</f>
        <v>0.5</v>
      </c>
      <c r="H137" s="8">
        <f t="shared" si="169"/>
        <v>201.89999999999998</v>
      </c>
      <c r="I137" s="8">
        <f t="shared" si="170"/>
        <v>165335.90999999997</v>
      </c>
      <c r="J137" s="8">
        <f t="shared" si="171"/>
        <v>0.15000000000000002</v>
      </c>
      <c r="K137" s="82">
        <v>1562</v>
      </c>
      <c r="L137" s="9">
        <v>1231420.32125</v>
      </c>
      <c r="M137" s="78">
        <v>692392</v>
      </c>
      <c r="N137" s="9">
        <f t="shared" si="172"/>
        <v>1923812.32125</v>
      </c>
      <c r="O137" s="9">
        <f t="shared" si="173"/>
        <v>1231.6340084827145</v>
      </c>
      <c r="P137" s="8">
        <f t="shared" si="176"/>
        <v>238.51834300553605</v>
      </c>
      <c r="Q137" s="8">
        <f t="shared" si="174"/>
        <v>1470.1523514882506</v>
      </c>
      <c r="R137" s="99">
        <f t="shared" si="175"/>
        <v>2296377.9730246472</v>
      </c>
      <c r="S137" s="109">
        <f t="shared" si="177"/>
        <v>372565.6517746473</v>
      </c>
      <c r="U137" s="38"/>
      <c r="V137" s="38"/>
      <c r="W137" s="38"/>
      <c r="X137" s="38"/>
      <c r="Y137" s="38"/>
      <c r="Z137" s="38"/>
      <c r="AA137" s="38"/>
      <c r="AB137" s="38"/>
      <c r="AD137" s="17">
        <v>93</v>
      </c>
      <c r="AE137" s="17">
        <v>793.28628961886886</v>
      </c>
      <c r="AF137" s="17">
        <v>85.500283542463762</v>
      </c>
      <c r="AG137" s="17">
        <v>0.81969566569817565</v>
      </c>
      <c r="AO137" s="1">
        <v>93</v>
      </c>
      <c r="AP137" s="7">
        <f t="shared" si="135"/>
        <v>98</v>
      </c>
      <c r="AQ137" s="52">
        <f t="shared" si="138"/>
        <v>0.81185031185031187</v>
      </c>
      <c r="AR137" s="52">
        <f t="shared" si="139"/>
        <v>0.88473536642075068</v>
      </c>
      <c r="AS137" s="43"/>
      <c r="AT137" s="1">
        <v>93</v>
      </c>
      <c r="AU137" s="46">
        <f t="shared" si="136"/>
        <v>85.500283542463762</v>
      </c>
      <c r="AV137" s="46">
        <f t="shared" si="167"/>
        <v>34.099379859976352</v>
      </c>
      <c r="AW137" s="46">
        <f t="shared" si="167"/>
        <v>-179.12917823749126</v>
      </c>
      <c r="AX137" s="46">
        <f t="shared" si="167"/>
        <v>180.15200642595289</v>
      </c>
      <c r="AY137" s="46">
        <f t="shared" si="167"/>
        <v>-150.43627675215646</v>
      </c>
      <c r="AZ137" s="46">
        <f t="shared" si="167"/>
        <v>-168.73656904695395</v>
      </c>
      <c r="BA137" s="46">
        <f t="shared" si="166"/>
        <v>88.241819012041105</v>
      </c>
      <c r="BB137" s="46">
        <f t="shared" si="166"/>
        <v>43.718159392715052</v>
      </c>
      <c r="BC137" s="46">
        <f t="shared" si="166"/>
        <v>147.67478621016789</v>
      </c>
      <c r="BD137" s="46">
        <f t="shared" si="166"/>
        <v>-99.571525100300278</v>
      </c>
      <c r="BE137" s="46">
        <f t="shared" si="166"/>
        <v>67.510108489734876</v>
      </c>
      <c r="BF137" s="46">
        <f t="shared" si="166"/>
        <v>52.165799306857025</v>
      </c>
      <c r="BG137" s="46">
        <f t="shared" si="166"/>
        <v>85.262676954198241</v>
      </c>
      <c r="BH137" s="1">
        <v>93</v>
      </c>
      <c r="BI137" s="60">
        <f t="shared" si="123"/>
        <v>7310.2984858416876</v>
      </c>
      <c r="BJ137" s="60">
        <f t="shared" si="123"/>
        <v>2915.5066466501471</v>
      </c>
      <c r="BK137" s="60">
        <f t="shared" si="123"/>
        <v>-15315.595530034027</v>
      </c>
      <c r="BL137" s="60">
        <f t="shared" si="121"/>
        <v>15403.047630162706</v>
      </c>
      <c r="BM137" s="60">
        <f t="shared" si="121"/>
        <v>-12862.344317381923</v>
      </c>
      <c r="BN137" s="60">
        <f t="shared" si="121"/>
        <v>-14427.024497497072</v>
      </c>
      <c r="BO137" s="60">
        <f t="shared" si="121"/>
        <v>7544.7005458322719</v>
      </c>
      <c r="BP137" s="60">
        <f t="shared" si="121"/>
        <v>3737.9150240317526</v>
      </c>
      <c r="BQ137" s="60">
        <f t="shared" si="121"/>
        <v>12626.236093042055</v>
      </c>
      <c r="BR137" s="60">
        <f t="shared" si="121"/>
        <v>-8513.3936288312198</v>
      </c>
      <c r="BS137" s="60">
        <f t="shared" si="121"/>
        <v>5772.1334178548113</v>
      </c>
      <c r="BT137" s="60">
        <f t="shared" si="121"/>
        <v>4460.1906319555246</v>
      </c>
      <c r="BU137" s="60">
        <f t="shared" si="121"/>
        <v>7289.9830551734285</v>
      </c>
    </row>
    <row r="138" spans="1:73">
      <c r="A138" s="98">
        <v>44866</v>
      </c>
      <c r="B138" s="8">
        <f>'WA Sch. 1-2'!B139</f>
        <v>874.97500000000002</v>
      </c>
      <c r="C138" s="8">
        <f>'WA Sch. 1-2'!C139</f>
        <v>765581.25062499999</v>
      </c>
      <c r="D138" s="8">
        <f>'WA Sch. 1-2'!D139</f>
        <v>0</v>
      </c>
      <c r="E138" s="8">
        <f>'WA Sch. 1-2'!E139</f>
        <v>1095.5</v>
      </c>
      <c r="F138" s="8">
        <f t="shared" si="168"/>
        <v>1200120.25</v>
      </c>
      <c r="G138" s="8">
        <f>'WA Sch. 1-2'!G139</f>
        <v>0</v>
      </c>
      <c r="H138" s="8">
        <f t="shared" si="169"/>
        <v>-220.52499999999998</v>
      </c>
      <c r="I138" s="8">
        <f t="shared" si="170"/>
        <v>-434538.99937500001</v>
      </c>
      <c r="J138" s="8">
        <f t="shared" si="171"/>
        <v>0</v>
      </c>
      <c r="K138" s="82">
        <v>1556</v>
      </c>
      <c r="L138" s="9">
        <v>2496391.9230199996</v>
      </c>
      <c r="M138" s="78">
        <v>971459</v>
      </c>
      <c r="N138" s="9">
        <f t="shared" si="172"/>
        <v>3467850.9230199996</v>
      </c>
      <c r="O138" s="9">
        <f t="shared" si="173"/>
        <v>2228.6959659511567</v>
      </c>
      <c r="P138" s="8">
        <f t="shared" si="176"/>
        <v>-375.52730007842371</v>
      </c>
      <c r="Q138" s="8">
        <f t="shared" si="174"/>
        <v>1853.1686658727331</v>
      </c>
      <c r="R138" s="99">
        <f t="shared" si="175"/>
        <v>2883530.4440979725</v>
      </c>
      <c r="S138" s="109">
        <f t="shared" si="177"/>
        <v>-584320.47892202728</v>
      </c>
      <c r="U138" s="38"/>
      <c r="V138" s="38"/>
      <c r="W138" s="38"/>
      <c r="X138" s="38"/>
      <c r="Y138" s="38"/>
      <c r="Z138" s="38"/>
      <c r="AA138" s="38"/>
      <c r="AB138" s="38"/>
      <c r="AD138" s="17">
        <v>94</v>
      </c>
      <c r="AE138" s="17">
        <v>1596.4575005920626</v>
      </c>
      <c r="AF138" s="17">
        <v>0</v>
      </c>
      <c r="AG138" s="17">
        <v>0</v>
      </c>
      <c r="AO138" s="1">
        <v>94</v>
      </c>
      <c r="AP138" s="7">
        <f t="shared" si="135"/>
        <v>59</v>
      </c>
      <c r="AQ138" s="52">
        <f t="shared" si="138"/>
        <v>0.48752598752598753</v>
      </c>
      <c r="AR138" s="52">
        <f t="shared" si="139"/>
        <v>-3.127280902613698E-2</v>
      </c>
      <c r="AS138" s="43"/>
      <c r="AT138" s="1">
        <v>94</v>
      </c>
      <c r="AU138" s="46">
        <f t="shared" si="136"/>
        <v>0</v>
      </c>
      <c r="AV138" s="46">
        <f t="shared" si="167"/>
        <v>85.500283542463762</v>
      </c>
      <c r="AW138" s="46">
        <f t="shared" si="167"/>
        <v>34.099379859976352</v>
      </c>
      <c r="AX138" s="46">
        <f t="shared" si="167"/>
        <v>-179.12917823749126</v>
      </c>
      <c r="AY138" s="46">
        <f t="shared" si="167"/>
        <v>180.15200642595289</v>
      </c>
      <c r="AZ138" s="46">
        <f t="shared" si="167"/>
        <v>-150.43627675215646</v>
      </c>
      <c r="BA138" s="46">
        <f t="shared" si="166"/>
        <v>-168.73656904695395</v>
      </c>
      <c r="BB138" s="46">
        <f t="shared" si="166"/>
        <v>88.241819012041105</v>
      </c>
      <c r="BC138" s="46">
        <f t="shared" si="166"/>
        <v>43.718159392715052</v>
      </c>
      <c r="BD138" s="46">
        <f t="shared" si="166"/>
        <v>147.67478621016789</v>
      </c>
      <c r="BE138" s="46">
        <f t="shared" si="166"/>
        <v>-99.571525100300278</v>
      </c>
      <c r="BF138" s="46">
        <f t="shared" si="166"/>
        <v>67.510108489734876</v>
      </c>
      <c r="BG138" s="46">
        <f t="shared" si="166"/>
        <v>52.165799306857025</v>
      </c>
      <c r="BH138" s="1">
        <v>94</v>
      </c>
      <c r="BI138" s="60">
        <f t="shared" si="123"/>
        <v>5.888815103038645E-27</v>
      </c>
      <c r="BJ138" s="60">
        <f t="shared" si="123"/>
        <v>-6.5611733806648543E-12</v>
      </c>
      <c r="BK138" s="60">
        <f t="shared" si="123"/>
        <v>-2.6167391985704836E-12</v>
      </c>
      <c r="BL138" s="60">
        <f t="shared" si="121"/>
        <v>1.3746125126807177E-11</v>
      </c>
      <c r="BM138" s="60">
        <f t="shared" si="121"/>
        <v>-1.3824615545845308E-11</v>
      </c>
      <c r="BN138" s="60">
        <f t="shared" si="121"/>
        <v>1.1544271593232416E-11</v>
      </c>
      <c r="BO138" s="60">
        <f t="shared" si="121"/>
        <v>1.2948610686486743E-11</v>
      </c>
      <c r="BP138" s="60">
        <f t="shared" si="121"/>
        <v>-6.7715550168404326E-12</v>
      </c>
      <c r="BQ138" s="60">
        <f t="shared" ref="BQ138:BU164" si="178">($AU138-$BI$172)*(BC138-$BI$172)</f>
        <v>-3.3548710223479483E-12</v>
      </c>
      <c r="BR138" s="60">
        <f t="shared" si="178"/>
        <v>-1.1332358632428541E-11</v>
      </c>
      <c r="BS138" s="60">
        <f t="shared" si="178"/>
        <v>7.6409809756458735E-12</v>
      </c>
      <c r="BT138" s="60">
        <f t="shared" si="178"/>
        <v>-5.1806322551977921E-12</v>
      </c>
      <c r="BU138" s="60">
        <f t="shared" si="178"/>
        <v>-4.0031312132814991E-12</v>
      </c>
    </row>
    <row r="139" spans="1:73">
      <c r="A139" s="98">
        <v>44896</v>
      </c>
      <c r="B139" s="8">
        <f>'WA Sch. 1-2'!B140</f>
        <v>1138.7249999999999</v>
      </c>
      <c r="C139" s="8">
        <f>'WA Sch. 1-2'!C140</f>
        <v>1296694.6256249999</v>
      </c>
      <c r="D139" s="8">
        <f>'WA Sch. 1-2'!D140</f>
        <v>0</v>
      </c>
      <c r="E139" s="8">
        <f>'WA Sch. 1-2'!E140</f>
        <v>1286</v>
      </c>
      <c r="F139" s="8">
        <f t="shared" si="168"/>
        <v>1653796</v>
      </c>
      <c r="G139" s="8">
        <f>'WA Sch. 1-2'!G140</f>
        <v>0</v>
      </c>
      <c r="H139" s="8">
        <f t="shared" si="169"/>
        <v>-147.27500000000009</v>
      </c>
      <c r="I139" s="8">
        <f t="shared" si="170"/>
        <v>-357101.37437500013</v>
      </c>
      <c r="J139" s="8">
        <f t="shared" si="171"/>
        <v>0</v>
      </c>
      <c r="K139" s="82">
        <v>1578</v>
      </c>
      <c r="L139" s="9">
        <v>4263791.6469000001</v>
      </c>
      <c r="M139" s="78">
        <v>-3559</v>
      </c>
      <c r="N139" s="9">
        <f t="shared" si="172"/>
        <v>4260232.6469000001</v>
      </c>
      <c r="O139" s="9">
        <f t="shared" si="173"/>
        <v>2699.7672033586819</v>
      </c>
      <c r="P139" s="8">
        <f>$B$3*H139+$B$4*I139</f>
        <v>-281.08807028339498</v>
      </c>
      <c r="Q139" s="8">
        <f t="shared" si="174"/>
        <v>2418.6791330752867</v>
      </c>
      <c r="R139" s="99">
        <f t="shared" si="175"/>
        <v>3816675.6719928025</v>
      </c>
      <c r="S139" s="109">
        <f t="shared" si="177"/>
        <v>-443556.97490719729</v>
      </c>
      <c r="U139" s="38"/>
      <c r="V139" s="38"/>
      <c r="W139" s="38"/>
      <c r="X139" s="38"/>
      <c r="Y139" s="38"/>
      <c r="Z139" s="38"/>
      <c r="AA139" s="38"/>
      <c r="AB139" s="38"/>
      <c r="AD139" s="17">
        <v>95</v>
      </c>
      <c r="AE139" s="17">
        <v>1710.3237225031414</v>
      </c>
      <c r="AF139" s="17">
        <v>-229.47110392518971</v>
      </c>
      <c r="AG139" s="17">
        <v>-2.1999514094831674</v>
      </c>
      <c r="AO139" s="1">
        <v>95</v>
      </c>
      <c r="AP139" s="7">
        <f t="shared" si="135"/>
        <v>2</v>
      </c>
      <c r="AQ139" s="52">
        <f t="shared" si="138"/>
        <v>1.3513513513513514E-2</v>
      </c>
      <c r="AR139" s="52">
        <f t="shared" si="139"/>
        <v>-2.2111272410853271</v>
      </c>
      <c r="AS139" s="43"/>
      <c r="AT139" s="1">
        <v>95</v>
      </c>
      <c r="AU139" s="46">
        <f t="shared" si="136"/>
        <v>-229.47110392518971</v>
      </c>
      <c r="AV139" s="46">
        <f t="shared" si="167"/>
        <v>0</v>
      </c>
      <c r="AW139" s="46">
        <f t="shared" si="167"/>
        <v>85.500283542463762</v>
      </c>
      <c r="AX139" s="46">
        <f t="shared" si="167"/>
        <v>34.099379859976352</v>
      </c>
      <c r="AY139" s="46">
        <f t="shared" si="167"/>
        <v>-179.12917823749126</v>
      </c>
      <c r="AZ139" s="46">
        <f t="shared" si="167"/>
        <v>180.15200642595289</v>
      </c>
      <c r="BA139" s="46">
        <f t="shared" si="166"/>
        <v>-150.43627675215646</v>
      </c>
      <c r="BB139" s="46">
        <f t="shared" si="166"/>
        <v>-168.73656904695395</v>
      </c>
      <c r="BC139" s="46">
        <f t="shared" si="166"/>
        <v>88.241819012041105</v>
      </c>
      <c r="BD139" s="46">
        <f t="shared" si="166"/>
        <v>43.718159392715052</v>
      </c>
      <c r="BE139" s="46">
        <f t="shared" si="166"/>
        <v>147.67478621016789</v>
      </c>
      <c r="BF139" s="46">
        <f t="shared" si="166"/>
        <v>-99.571525100300278</v>
      </c>
      <c r="BG139" s="46">
        <f t="shared" si="166"/>
        <v>67.510108489734876</v>
      </c>
      <c r="BH139" s="1">
        <v>95</v>
      </c>
      <c r="BI139" s="60">
        <f t="shared" si="123"/>
        <v>52656.987536645254</v>
      </c>
      <c r="BJ139" s="60">
        <f t="shared" si="123"/>
        <v>1.760929480377662E-11</v>
      </c>
      <c r="BK139" s="60">
        <f t="shared" si="123"/>
        <v>-19619.844450405879</v>
      </c>
      <c r="BL139" s="60">
        <f t="shared" si="123"/>
        <v>-7824.8223396331396</v>
      </c>
      <c r="BM139" s="60">
        <f t="shared" si="123"/>
        <v>41104.970275369225</v>
      </c>
      <c r="BN139" s="60">
        <f t="shared" si="123"/>
        <v>-41339.679788901274</v>
      </c>
      <c r="BO139" s="60">
        <f t="shared" si="123"/>
        <v>34520.77849671273</v>
      </c>
      <c r="BP139" s="60">
        <f t="shared" si="123"/>
        <v>38720.166771753553</v>
      </c>
      <c r="BQ139" s="60">
        <f t="shared" si="123"/>
        <v>-20248.947621059859</v>
      </c>
      <c r="BR139" s="60">
        <f t="shared" si="123"/>
        <v>-10032.054297423711</v>
      </c>
      <c r="BS139" s="60">
        <f t="shared" si="123"/>
        <v>-33887.0962135636</v>
      </c>
      <c r="BT139" s="60">
        <f t="shared" si="123"/>
        <v>22848.787784280667</v>
      </c>
      <c r="BU139" s="60">
        <f t="shared" si="178"/>
        <v>-15491.619121248774</v>
      </c>
    </row>
    <row r="140" spans="1:73">
      <c r="A140" s="98">
        <v>44927</v>
      </c>
      <c r="B140" s="8">
        <f>'WA Sch. 1-2'!B141</f>
        <v>1095.1500000000001</v>
      </c>
      <c r="C140" s="8">
        <f>'WA Sch. 1-2'!C141</f>
        <v>1199353.5225000002</v>
      </c>
      <c r="D140" s="8">
        <f>'WA Sch. 1-2'!D141</f>
        <v>0</v>
      </c>
      <c r="E140" s="8">
        <f>'WA Sch. 1-2'!E141</f>
        <v>1050.5</v>
      </c>
      <c r="F140" s="8">
        <f t="shared" ref="F140:F145" si="179">E140^2</f>
        <v>1103550.25</v>
      </c>
      <c r="G140" s="8">
        <f>'WA Sch. 1-2'!G141</f>
        <v>0</v>
      </c>
      <c r="H140" s="8">
        <f t="shared" ref="H140:H145" si="180">B140-E140</f>
        <v>44.650000000000091</v>
      </c>
      <c r="I140" s="8">
        <f t="shared" ref="I140:I145" si="181">C140-F140</f>
        <v>95803.272500000196</v>
      </c>
      <c r="J140" s="8">
        <f t="shared" ref="J140:J145" si="182">D140-G140</f>
        <v>0</v>
      </c>
      <c r="K140" s="82">
        <v>1600</v>
      </c>
      <c r="L140" s="9">
        <v>4256582.6502400003</v>
      </c>
      <c r="M140" s="78">
        <v>-455600</v>
      </c>
      <c r="N140" s="9">
        <f t="shared" ref="N140:N145" si="183">L140+M140</f>
        <v>3800982.6502400003</v>
      </c>
      <c r="O140" s="9">
        <f t="shared" ref="O140:O145" si="184">N140/K140</f>
        <v>2375.6141564000004</v>
      </c>
      <c r="P140" s="8">
        <f t="shared" ref="P140:P145" si="185">$B$3*H140+$B$4*I140</f>
        <v>79.575653951887489</v>
      </c>
      <c r="Q140" s="8">
        <f t="shared" ref="Q140:Q145" si="186">P140+O140</f>
        <v>2455.1898103518879</v>
      </c>
      <c r="R140" s="99">
        <f t="shared" ref="R140:R145" si="187">Q140*K140</f>
        <v>3928303.6965630208</v>
      </c>
      <c r="S140" s="109">
        <f t="shared" si="177"/>
        <v>127321.04632301998</v>
      </c>
      <c r="U140" s="38"/>
      <c r="V140" s="38"/>
      <c r="W140" s="38"/>
      <c r="X140" s="38"/>
      <c r="Y140" s="38"/>
      <c r="Z140" s="38"/>
      <c r="AA140" s="38"/>
      <c r="AB140" s="38"/>
      <c r="AD140" s="17">
        <v>96</v>
      </c>
      <c r="AE140" s="17">
        <v>2030.6318020793033</v>
      </c>
      <c r="AF140" s="17">
        <v>5.5169828562638941</v>
      </c>
      <c r="AG140" s="17">
        <v>5.2891601613983874E-2</v>
      </c>
      <c r="AO140" s="1">
        <v>96</v>
      </c>
      <c r="AP140" s="7">
        <f t="shared" si="135"/>
        <v>61</v>
      </c>
      <c r="AQ140" s="52">
        <f t="shared" si="138"/>
        <v>0.50415800415800416</v>
      </c>
      <c r="AR140" s="52">
        <f t="shared" si="139"/>
        <v>1.0422759496273899E-2</v>
      </c>
      <c r="AS140" s="43"/>
      <c r="AT140" s="1">
        <v>96</v>
      </c>
      <c r="AU140" s="46">
        <f t="shared" si="136"/>
        <v>5.5169828562638941</v>
      </c>
      <c r="AV140" s="46">
        <f t="shared" si="167"/>
        <v>-229.47110392518971</v>
      </c>
      <c r="AW140" s="46">
        <f t="shared" si="167"/>
        <v>0</v>
      </c>
      <c r="AX140" s="46">
        <f t="shared" si="167"/>
        <v>85.500283542463762</v>
      </c>
      <c r="AY140" s="46">
        <f t="shared" si="167"/>
        <v>34.099379859976352</v>
      </c>
      <c r="AZ140" s="46">
        <f t="shared" si="167"/>
        <v>-179.12917823749126</v>
      </c>
      <c r="BA140" s="46">
        <f t="shared" si="166"/>
        <v>180.15200642595289</v>
      </c>
      <c r="BB140" s="46">
        <f t="shared" si="166"/>
        <v>-150.43627675215646</v>
      </c>
      <c r="BC140" s="46">
        <f t="shared" si="166"/>
        <v>-168.73656904695395</v>
      </c>
      <c r="BD140" s="46">
        <f t="shared" si="166"/>
        <v>88.241819012041105</v>
      </c>
      <c r="BE140" s="46">
        <f t="shared" si="166"/>
        <v>43.718159392715052</v>
      </c>
      <c r="BF140" s="46">
        <f t="shared" si="166"/>
        <v>147.67478621016789</v>
      </c>
      <c r="BG140" s="46">
        <f t="shared" si="166"/>
        <v>-99.571525100300278</v>
      </c>
      <c r="BH140" s="1">
        <v>96</v>
      </c>
      <c r="BI140" s="60">
        <f t="shared" si="123"/>
        <v>30.437099836308871</v>
      </c>
      <c r="BJ140" s="60">
        <f t="shared" si="123"/>
        <v>-1265.988146363205</v>
      </c>
      <c r="BK140" s="60">
        <f t="shared" si="123"/>
        <v>-4.2336562591777662E-13</v>
      </c>
      <c r="BL140" s="60">
        <f t="shared" si="123"/>
        <v>471.70359850946761</v>
      </c>
      <c r="BM140" s="60">
        <f t="shared" si="123"/>
        <v>188.12569409671681</v>
      </c>
      <c r="BN140" s="60">
        <f t="shared" si="123"/>
        <v>-988.25260539286546</v>
      </c>
      <c r="BO140" s="60">
        <f t="shared" si="123"/>
        <v>993.89553097351074</v>
      </c>
      <c r="BP140" s="60">
        <f t="shared" si="123"/>
        <v>-829.95435980180673</v>
      </c>
      <c r="BQ140" s="60">
        <f t="shared" si="123"/>
        <v>-930.91675865682134</v>
      </c>
      <c r="BR140" s="60">
        <f t="shared" si="123"/>
        <v>486.82860269496501</v>
      </c>
      <c r="BS140" s="60">
        <f t="shared" si="123"/>
        <v>241.19233587701751</v>
      </c>
      <c r="BT140" s="60">
        <f t="shared" si="123"/>
        <v>814.71926382392019</v>
      </c>
      <c r="BU140" s="60">
        <f t="shared" si="178"/>
        <v>-549.33439695039942</v>
      </c>
    </row>
    <row r="141" spans="1:73">
      <c r="A141" s="98">
        <v>44958</v>
      </c>
      <c r="B141" s="8">
        <f>'WA Sch. 1-2'!B142</f>
        <v>932.76424999999995</v>
      </c>
      <c r="C141" s="8">
        <f>'WA Sch. 1-2'!C142</f>
        <v>870049.14607806236</v>
      </c>
      <c r="D141" s="8">
        <f>'WA Sch. 1-2'!D142</f>
        <v>0</v>
      </c>
      <c r="E141" s="8">
        <f>'WA Sch. 1-2'!E142</f>
        <v>931</v>
      </c>
      <c r="F141" s="8">
        <f t="shared" si="179"/>
        <v>866761</v>
      </c>
      <c r="G141" s="8">
        <f>'WA Sch. 1-2'!G142</f>
        <v>0</v>
      </c>
      <c r="H141" s="8">
        <f t="shared" si="180"/>
        <v>1.7642499999999472</v>
      </c>
      <c r="I141" s="8">
        <f t="shared" si="181"/>
        <v>3288.1460780623602</v>
      </c>
      <c r="J141" s="8">
        <f t="shared" si="182"/>
        <v>0</v>
      </c>
      <c r="K141" s="82">
        <v>1595</v>
      </c>
      <c r="L141" s="9">
        <v>2857379.88864</v>
      </c>
      <c r="M141" s="78">
        <v>-201194</v>
      </c>
      <c r="N141" s="9">
        <f t="shared" si="183"/>
        <v>2656185.88864</v>
      </c>
      <c r="O141" s="9">
        <f t="shared" si="184"/>
        <v>1665.3203063573667</v>
      </c>
      <c r="P141" s="8">
        <f t="shared" si="185"/>
        <v>2.9190448643944062</v>
      </c>
      <c r="Q141" s="8">
        <f t="shared" si="186"/>
        <v>1668.2393512217611</v>
      </c>
      <c r="R141" s="99">
        <f t="shared" si="187"/>
        <v>2660841.765198709</v>
      </c>
      <c r="S141" s="109">
        <f t="shared" si="177"/>
        <v>4655.8765587090784</v>
      </c>
      <c r="U141" s="38"/>
      <c r="V141" s="38"/>
      <c r="W141" s="38"/>
      <c r="X141" s="38"/>
      <c r="Y141" s="38"/>
      <c r="Z141" s="38"/>
      <c r="AA141" s="38"/>
      <c r="AB141" s="38"/>
      <c r="AD141" s="17">
        <v>97</v>
      </c>
      <c r="AE141" s="17">
        <v>1998.5656764652965</v>
      </c>
      <c r="AF141" s="17">
        <v>168.13400006374491</v>
      </c>
      <c r="AG141" s="17">
        <v>1.6119094042571303</v>
      </c>
      <c r="AO141" s="1">
        <v>97</v>
      </c>
      <c r="AP141" s="7">
        <f t="shared" ref="AP141:AP164" si="188">RANK(AF141,$AF$45:$AF$164,1)</f>
        <v>110</v>
      </c>
      <c r="AQ141" s="52">
        <f t="shared" si="138"/>
        <v>0.91164241164241167</v>
      </c>
      <c r="AR141" s="52">
        <f t="shared" si="139"/>
        <v>1.3509383667831778</v>
      </c>
      <c r="AS141" s="43"/>
      <c r="AT141" s="1">
        <v>97</v>
      </c>
      <c r="AU141" s="46">
        <f t="shared" ref="AU141:AU164" si="189">AF141</f>
        <v>168.13400006374491</v>
      </c>
      <c r="AV141" s="46">
        <f t="shared" si="167"/>
        <v>5.5169828562638941</v>
      </c>
      <c r="AW141" s="46">
        <f t="shared" si="167"/>
        <v>-229.47110392518971</v>
      </c>
      <c r="AX141" s="46">
        <f t="shared" si="167"/>
        <v>0</v>
      </c>
      <c r="AY141" s="46">
        <f t="shared" si="167"/>
        <v>85.500283542463762</v>
      </c>
      <c r="AZ141" s="46">
        <f t="shared" si="167"/>
        <v>34.099379859976352</v>
      </c>
      <c r="BA141" s="46">
        <f t="shared" si="166"/>
        <v>-179.12917823749126</v>
      </c>
      <c r="BB141" s="46">
        <f t="shared" si="166"/>
        <v>180.15200642595289</v>
      </c>
      <c r="BC141" s="46">
        <f t="shared" si="166"/>
        <v>-150.43627675215646</v>
      </c>
      <c r="BD141" s="46">
        <f t="shared" si="166"/>
        <v>-168.73656904695395</v>
      </c>
      <c r="BE141" s="46">
        <f t="shared" si="166"/>
        <v>88.241819012041105</v>
      </c>
      <c r="BF141" s="46">
        <f t="shared" si="166"/>
        <v>43.718159392715052</v>
      </c>
      <c r="BG141" s="46">
        <f t="shared" si="166"/>
        <v>147.67478621016789</v>
      </c>
      <c r="BH141" s="1">
        <v>97</v>
      </c>
      <c r="BI141" s="60">
        <f t="shared" si="123"/>
        <v>28269.041977435343</v>
      </c>
      <c r="BJ141" s="60">
        <f t="shared" si="123"/>
        <v>927.59239590673985</v>
      </c>
      <c r="BK141" s="60">
        <f t="shared" si="123"/>
        <v>-38581.894601985456</v>
      </c>
      <c r="BL141" s="60">
        <f t="shared" si="123"/>
        <v>-1.2902370376994868E-11</v>
      </c>
      <c r="BM141" s="60">
        <f t="shared" si="123"/>
        <v>14375.504678578791</v>
      </c>
      <c r="BN141" s="60">
        <f t="shared" si="123"/>
        <v>5733.2651355509097</v>
      </c>
      <c r="BO141" s="60">
        <f t="shared" si="123"/>
        <v>-30117.705265200926</v>
      </c>
      <c r="BP141" s="60">
        <f t="shared" si="123"/>
        <v>30289.677459904906</v>
      </c>
      <c r="BQ141" s="60">
        <f t="shared" si="123"/>
        <v>-25293.45296503662</v>
      </c>
      <c r="BR141" s="60">
        <f t="shared" si="123"/>
        <v>-28370.354310896651</v>
      </c>
      <c r="BS141" s="60">
        <f t="shared" si="123"/>
        <v>14836.450003395466</v>
      </c>
      <c r="BT141" s="60">
        <f t="shared" si="123"/>
        <v>7350.509014121546</v>
      </c>
      <c r="BU141" s="60">
        <f t="shared" si="178"/>
        <v>24829.152514073856</v>
      </c>
    </row>
    <row r="142" spans="1:73">
      <c r="A142" s="98">
        <v>44986</v>
      </c>
      <c r="B142" s="8">
        <f>'WA Sch. 1-2'!B143</f>
        <v>767.35</v>
      </c>
      <c r="C142" s="8">
        <f>'WA Sch. 1-2'!C143</f>
        <v>588826.02250000008</v>
      </c>
      <c r="D142" s="8">
        <f>'WA Sch. 1-2'!D143</f>
        <v>0</v>
      </c>
      <c r="E142" s="8">
        <f>'WA Sch. 1-2'!E143</f>
        <v>849.5</v>
      </c>
      <c r="F142" s="8">
        <f t="shared" si="179"/>
        <v>721650.25</v>
      </c>
      <c r="G142" s="8">
        <f>'WA Sch. 1-2'!G143</f>
        <v>0</v>
      </c>
      <c r="H142" s="8">
        <f t="shared" si="180"/>
        <v>-82.149999999999977</v>
      </c>
      <c r="I142" s="8">
        <f t="shared" si="181"/>
        <v>-132824.22749999992</v>
      </c>
      <c r="J142" s="8">
        <f t="shared" si="182"/>
        <v>0</v>
      </c>
      <c r="K142" s="82">
        <v>1611</v>
      </c>
      <c r="L142" s="9">
        <v>3877202.56115</v>
      </c>
      <c r="M142" s="78">
        <v>-395074</v>
      </c>
      <c r="N142" s="9">
        <f t="shared" si="183"/>
        <v>3482128.56115</v>
      </c>
      <c r="O142" s="9">
        <f t="shared" si="184"/>
        <v>2161.4702427995035</v>
      </c>
      <c r="P142" s="8">
        <f t="shared" si="185"/>
        <v>-126.73556757935866</v>
      </c>
      <c r="Q142" s="8">
        <f t="shared" si="186"/>
        <v>2034.7346752201447</v>
      </c>
      <c r="R142" s="99">
        <f t="shared" si="187"/>
        <v>3277957.5617796532</v>
      </c>
      <c r="S142" s="109">
        <f t="shared" si="177"/>
        <v>-204170.99937034681</v>
      </c>
      <c r="U142" s="38"/>
      <c r="V142" s="38"/>
      <c r="W142" s="38"/>
      <c r="X142" s="38"/>
      <c r="Y142" s="38"/>
      <c r="Z142" s="38"/>
      <c r="AA142" s="38"/>
      <c r="AB142" s="38"/>
      <c r="AD142" s="17">
        <v>98</v>
      </c>
      <c r="AE142" s="17">
        <v>2128.2270882505582</v>
      </c>
      <c r="AF142" s="17">
        <v>112.51486743677333</v>
      </c>
      <c r="AG142" s="17">
        <v>1.078685886681567</v>
      </c>
      <c r="AO142" s="1">
        <v>98</v>
      </c>
      <c r="AP142" s="7">
        <f t="shared" si="188"/>
        <v>106</v>
      </c>
      <c r="AQ142" s="52">
        <f t="shared" si="138"/>
        <v>0.8783783783783784</v>
      </c>
      <c r="AR142" s="52">
        <f t="shared" si="139"/>
        <v>1.1669186011353176</v>
      </c>
      <c r="AS142" s="43"/>
      <c r="AT142" s="1">
        <v>98</v>
      </c>
      <c r="AU142" s="46">
        <f t="shared" si="189"/>
        <v>112.51486743677333</v>
      </c>
      <c r="AV142" s="46">
        <f t="shared" si="167"/>
        <v>168.13400006374491</v>
      </c>
      <c r="AW142" s="46">
        <f t="shared" si="167"/>
        <v>5.5169828562638941</v>
      </c>
      <c r="AX142" s="46">
        <f t="shared" si="167"/>
        <v>-229.47110392518971</v>
      </c>
      <c r="AY142" s="46">
        <f t="shared" si="167"/>
        <v>0</v>
      </c>
      <c r="AZ142" s="46">
        <f t="shared" si="167"/>
        <v>85.500283542463762</v>
      </c>
      <c r="BA142" s="46">
        <f t="shared" si="166"/>
        <v>34.099379859976352</v>
      </c>
      <c r="BB142" s="46">
        <f t="shared" si="166"/>
        <v>-179.12917823749126</v>
      </c>
      <c r="BC142" s="46">
        <f t="shared" si="166"/>
        <v>180.15200642595289</v>
      </c>
      <c r="BD142" s="46">
        <f t="shared" si="166"/>
        <v>-150.43627675215646</v>
      </c>
      <c r="BE142" s="46">
        <f t="shared" si="166"/>
        <v>-168.73656904695395</v>
      </c>
      <c r="BF142" s="46">
        <f t="shared" si="166"/>
        <v>88.241819012041105</v>
      </c>
      <c r="BG142" s="46">
        <f t="shared" si="166"/>
        <v>43.718159392715052</v>
      </c>
      <c r="BH142" s="1">
        <v>98</v>
      </c>
      <c r="BI142" s="60">
        <f t="shared" si="123"/>
        <v>12659.59539431466</v>
      </c>
      <c r="BJ142" s="60">
        <f t="shared" si="123"/>
        <v>18917.574728786676</v>
      </c>
      <c r="BK142" s="60">
        <f t="shared" si="123"/>
        <v>620.7425947234741</v>
      </c>
      <c r="BL142" s="60">
        <f t="shared" si="123"/>
        <v>-25818.910838712749</v>
      </c>
      <c r="BM142" s="60">
        <f t="shared" si="123"/>
        <v>-8.6342351459986679E-12</v>
      </c>
      <c r="BN142" s="60">
        <f t="shared" si="123"/>
        <v>9620.0530685868289</v>
      </c>
      <c r="BO142" s="60">
        <f t="shared" si="123"/>
        <v>3836.6872046214062</v>
      </c>
      <c r="BP142" s="60">
        <f t="shared" si="123"/>
        <v>-20154.695743449469</v>
      </c>
      <c r="BQ142" s="60">
        <f t="shared" si="123"/>
        <v>20269.779121484804</v>
      </c>
      <c r="BR142" s="60">
        <f t="shared" si="123"/>
        <v>-16926.31773645063</v>
      </c>
      <c r="BS142" s="60">
        <f t="shared" si="123"/>
        <v>-18985.372698053972</v>
      </c>
      <c r="BT142" s="60">
        <f t="shared" si="123"/>
        <v>9928.5165685195352</v>
      </c>
      <c r="BU142" s="60">
        <f t="shared" si="178"/>
        <v>4918.942908651049</v>
      </c>
    </row>
    <row r="143" spans="1:73">
      <c r="A143" s="98">
        <v>45017</v>
      </c>
      <c r="B143" s="8">
        <f>'WA Sch. 1-2'!B144</f>
        <v>547.15</v>
      </c>
      <c r="C143" s="8">
        <f>'WA Sch. 1-2'!C144</f>
        <v>299373.1225</v>
      </c>
      <c r="D143" s="8">
        <f>'WA Sch. 1-2'!D144</f>
        <v>0.375</v>
      </c>
      <c r="E143" s="8">
        <f>'WA Sch. 1-2'!E144</f>
        <v>563</v>
      </c>
      <c r="F143" s="8">
        <f t="shared" si="179"/>
        <v>316969</v>
      </c>
      <c r="G143" s="8">
        <f>'WA Sch. 1-2'!G144</f>
        <v>4.5</v>
      </c>
      <c r="H143" s="8">
        <f t="shared" si="180"/>
        <v>-15.850000000000023</v>
      </c>
      <c r="I143" s="8">
        <f t="shared" si="181"/>
        <v>-17595.877500000002</v>
      </c>
      <c r="J143" s="8">
        <f t="shared" si="182"/>
        <v>-4.125</v>
      </c>
      <c r="K143" s="82">
        <v>1606</v>
      </c>
      <c r="L143" s="9">
        <v>2454964.9028699999</v>
      </c>
      <c r="M143" s="78">
        <v>-375486</v>
      </c>
      <c r="N143" s="9">
        <f t="shared" si="183"/>
        <v>2079478.9028699999</v>
      </c>
      <c r="O143" s="9">
        <f t="shared" si="184"/>
        <v>1294.8187440037359</v>
      </c>
      <c r="P143" s="8">
        <f t="shared" si="185"/>
        <v>-20.815267909487837</v>
      </c>
      <c r="Q143" s="8">
        <f t="shared" si="186"/>
        <v>1274.0034760942481</v>
      </c>
      <c r="R143" s="99">
        <f t="shared" si="187"/>
        <v>2046049.5826073624</v>
      </c>
      <c r="S143" s="109">
        <f t="shared" si="177"/>
        <v>-33429.320262637462</v>
      </c>
      <c r="U143" s="38"/>
      <c r="V143" s="38"/>
      <c r="W143" s="38"/>
      <c r="X143" s="38"/>
      <c r="Y143" s="38"/>
      <c r="Z143" s="38"/>
      <c r="AA143" s="38"/>
      <c r="AB143" s="38"/>
      <c r="AD143" s="17">
        <v>99</v>
      </c>
      <c r="AE143" s="17">
        <v>1547.7637055982236</v>
      </c>
      <c r="AF143" s="17">
        <v>73.060054487490561</v>
      </c>
      <c r="AG143" s="17">
        <v>0.70043054265809124</v>
      </c>
      <c r="AO143" s="1">
        <v>99</v>
      </c>
      <c r="AP143" s="7">
        <f t="shared" si="188"/>
        <v>94</v>
      </c>
      <c r="AQ143" s="52">
        <f t="shared" si="138"/>
        <v>0.7785862785862786</v>
      </c>
      <c r="AR143" s="52">
        <f t="shared" si="139"/>
        <v>0.76742739995147802</v>
      </c>
      <c r="AS143" s="43"/>
      <c r="AT143" s="1">
        <v>99</v>
      </c>
      <c r="AU143" s="46">
        <f t="shared" si="189"/>
        <v>73.060054487490561</v>
      </c>
      <c r="AV143" s="46">
        <f t="shared" si="167"/>
        <v>112.51486743677333</v>
      </c>
      <c r="AW143" s="46">
        <f t="shared" si="167"/>
        <v>168.13400006374491</v>
      </c>
      <c r="AX143" s="46">
        <f t="shared" si="167"/>
        <v>5.5169828562638941</v>
      </c>
      <c r="AY143" s="46">
        <f t="shared" si="167"/>
        <v>-229.47110392518971</v>
      </c>
      <c r="AZ143" s="46">
        <f t="shared" si="167"/>
        <v>0</v>
      </c>
      <c r="BA143" s="46">
        <f t="shared" si="166"/>
        <v>85.500283542463762</v>
      </c>
      <c r="BB143" s="46">
        <f t="shared" si="166"/>
        <v>34.099379859976352</v>
      </c>
      <c r="BC143" s="46">
        <f t="shared" si="166"/>
        <v>-179.12917823749126</v>
      </c>
      <c r="BD143" s="46">
        <f t="shared" si="166"/>
        <v>180.15200642595289</v>
      </c>
      <c r="BE143" s="46">
        <f t="shared" si="166"/>
        <v>-150.43627675215646</v>
      </c>
      <c r="BF143" s="46">
        <f t="shared" si="166"/>
        <v>-168.73656904695395</v>
      </c>
      <c r="BG143" s="46">
        <f t="shared" si="166"/>
        <v>88.241819012041105</v>
      </c>
      <c r="BH143" s="1">
        <v>99</v>
      </c>
      <c r="BI143" s="60">
        <f t="shared" si="123"/>
        <v>5337.7715617150789</v>
      </c>
      <c r="BJ143" s="60">
        <f t="shared" si="123"/>
        <v>8220.3423455834236</v>
      </c>
      <c r="BK143" s="60">
        <f t="shared" si="123"/>
        <v>12283.879205856927</v>
      </c>
      <c r="BL143" s="60">
        <f t="shared" si="123"/>
        <v>403.07106808518546</v>
      </c>
      <c r="BM143" s="60">
        <f t="shared" si="123"/>
        <v>-16765.171356078958</v>
      </c>
      <c r="BN143" s="60">
        <f t="shared" si="123"/>
        <v>-5.6065274269549356E-12</v>
      </c>
      <c r="BO143" s="60">
        <f t="shared" si="123"/>
        <v>6246.6553743082841</v>
      </c>
      <c r="BP143" s="60">
        <f t="shared" si="123"/>
        <v>2491.3025505595024</v>
      </c>
      <c r="BQ143" s="60">
        <f t="shared" si="123"/>
        <v>-13087.187522330514</v>
      </c>
      <c r="BR143" s="60">
        <f t="shared" si="123"/>
        <v>13161.915405510848</v>
      </c>
      <c r="BS143" s="60">
        <f t="shared" si="123"/>
        <v>-10990.882576407756</v>
      </c>
      <c r="BT143" s="60">
        <f t="shared" si="123"/>
        <v>-12327.902928602663</v>
      </c>
      <c r="BU143" s="60">
        <f t="shared" si="178"/>
        <v>6446.9521050949925</v>
      </c>
    </row>
    <row r="144" spans="1:73">
      <c r="A144" s="98">
        <v>45047</v>
      </c>
      <c r="B144" s="8">
        <f>'WA Sch. 1-2'!B145</f>
        <v>290.02499999999998</v>
      </c>
      <c r="C144" s="8">
        <f>'WA Sch. 1-2'!C145</f>
        <v>84114.500624999986</v>
      </c>
      <c r="D144" s="8">
        <f>'WA Sch. 1-2'!D145</f>
        <v>14.95</v>
      </c>
      <c r="E144" s="8">
        <f>'WA Sch. 1-2'!E145</f>
        <v>115.5</v>
      </c>
      <c r="F144" s="8">
        <f t="shared" si="179"/>
        <v>13340.25</v>
      </c>
      <c r="G144" s="8">
        <f>'WA Sch. 1-2'!G145</f>
        <v>68</v>
      </c>
      <c r="H144" s="8">
        <f t="shared" si="180"/>
        <v>174.52499999999998</v>
      </c>
      <c r="I144" s="8">
        <f t="shared" si="181"/>
        <v>70774.250624999986</v>
      </c>
      <c r="J144" s="8">
        <f t="shared" si="182"/>
        <v>-53.05</v>
      </c>
      <c r="K144" s="82">
        <v>1619</v>
      </c>
      <c r="L144" s="9">
        <v>1760015.3771900001</v>
      </c>
      <c r="M144" s="78">
        <v>-502017</v>
      </c>
      <c r="N144" s="9">
        <f t="shared" si="183"/>
        <v>1257998.3771900001</v>
      </c>
      <c r="O144" s="9">
        <f t="shared" si="184"/>
        <v>777.02185126003712</v>
      </c>
      <c r="P144" s="8">
        <f t="shared" si="185"/>
        <v>173.50664224153479</v>
      </c>
      <c r="Q144" s="8">
        <f t="shared" si="186"/>
        <v>950.52849350157192</v>
      </c>
      <c r="R144" s="99">
        <f t="shared" si="187"/>
        <v>1538905.6309790448</v>
      </c>
      <c r="S144" s="109">
        <f t="shared" si="177"/>
        <v>280907.2537890448</v>
      </c>
      <c r="U144" s="38"/>
      <c r="V144" s="38"/>
      <c r="W144" s="38"/>
      <c r="X144" s="38"/>
      <c r="Y144" s="38"/>
      <c r="Z144" s="38"/>
      <c r="AA144" s="38"/>
      <c r="AB144" s="38"/>
      <c r="AD144" s="17">
        <v>100</v>
      </c>
      <c r="AE144" s="17">
        <v>1205.2608517341648</v>
      </c>
      <c r="AF144" s="17">
        <v>-25.5309303561869</v>
      </c>
      <c r="AG144" s="17">
        <v>-0.24476635733979388</v>
      </c>
      <c r="AO144" s="1">
        <v>100</v>
      </c>
      <c r="AP144" s="7">
        <f t="shared" si="188"/>
        <v>49</v>
      </c>
      <c r="AQ144" s="52">
        <f t="shared" si="138"/>
        <v>0.40436590436590436</v>
      </c>
      <c r="AR144" s="52">
        <f t="shared" si="139"/>
        <v>-0.24206240467219475</v>
      </c>
      <c r="AS144" s="43"/>
      <c r="AT144" s="1">
        <v>100</v>
      </c>
      <c r="AU144" s="46">
        <f t="shared" si="189"/>
        <v>-25.5309303561869</v>
      </c>
      <c r="AV144" s="46">
        <f t="shared" si="167"/>
        <v>73.060054487490561</v>
      </c>
      <c r="AW144" s="46">
        <f t="shared" si="167"/>
        <v>112.51486743677333</v>
      </c>
      <c r="AX144" s="46">
        <f t="shared" si="167"/>
        <v>168.13400006374491</v>
      </c>
      <c r="AY144" s="46">
        <f t="shared" si="167"/>
        <v>5.5169828562638941</v>
      </c>
      <c r="AZ144" s="46">
        <f t="shared" si="167"/>
        <v>-229.47110392518971</v>
      </c>
      <c r="BA144" s="46">
        <f t="shared" si="166"/>
        <v>0</v>
      </c>
      <c r="BB144" s="46">
        <f t="shared" si="166"/>
        <v>85.500283542463762</v>
      </c>
      <c r="BC144" s="46">
        <f t="shared" si="166"/>
        <v>34.099379859976352</v>
      </c>
      <c r="BD144" s="46">
        <f t="shared" si="166"/>
        <v>-179.12917823749126</v>
      </c>
      <c r="BE144" s="46">
        <f t="shared" si="166"/>
        <v>180.15200642595289</v>
      </c>
      <c r="BF144" s="46">
        <f t="shared" si="166"/>
        <v>-150.43627675215646</v>
      </c>
      <c r="BG144" s="46">
        <f t="shared" si="166"/>
        <v>-168.73656904695395</v>
      </c>
      <c r="BH144" s="1">
        <v>100</v>
      </c>
      <c r="BI144" s="60">
        <f t="shared" si="123"/>
        <v>651.8284048524697</v>
      </c>
      <c r="BJ144" s="60">
        <f t="shared" si="123"/>
        <v>-1865.2911629393457</v>
      </c>
      <c r="BK144" s="60">
        <f t="shared" si="123"/>
        <v>-2872.6092445638683</v>
      </c>
      <c r="BL144" s="60">
        <f t="shared" si="123"/>
        <v>-4292.6174461346063</v>
      </c>
      <c r="BM144" s="60">
        <f t="shared" si="123"/>
        <v>-140.85370507954903</v>
      </c>
      <c r="BN144" s="60">
        <f t="shared" si="123"/>
        <v>5858.6107730713647</v>
      </c>
      <c r="BO144" s="60">
        <f t="shared" si="123"/>
        <v>1.9592082469928542E-12</v>
      </c>
      <c r="BP144" s="60">
        <f t="shared" si="123"/>
        <v>-2182.9017845568801</v>
      </c>
      <c r="BQ144" s="60">
        <f t="shared" si="123"/>
        <v>-870.5888923942191</v>
      </c>
      <c r="BR144" s="60">
        <f t="shared" si="123"/>
        <v>4573.3345743423952</v>
      </c>
      <c r="BS144" s="60">
        <f t="shared" si="123"/>
        <v>-4599.4483295883501</v>
      </c>
      <c r="BT144" s="60">
        <f t="shared" si="123"/>
        <v>3840.7781048033789</v>
      </c>
      <c r="BU144" s="60">
        <f t="shared" si="178"/>
        <v>4308.0015928797184</v>
      </c>
    </row>
    <row r="145" spans="1:73" ht="15.75" thickBot="1">
      <c r="A145" s="100">
        <v>45078</v>
      </c>
      <c r="B145" s="101">
        <f>'WA Sch. 1-2'!B146</f>
        <v>126.95</v>
      </c>
      <c r="C145" s="101">
        <f>'WA Sch. 1-2'!C146</f>
        <v>16116.302500000002</v>
      </c>
      <c r="D145" s="101">
        <f>'WA Sch. 1-2'!D146</f>
        <v>68</v>
      </c>
      <c r="E145" s="101">
        <f>'WA Sch. 1-2'!E146</f>
        <v>64</v>
      </c>
      <c r="F145" s="101">
        <f t="shared" si="179"/>
        <v>4096</v>
      </c>
      <c r="G145" s="101">
        <f>'WA Sch. 1-2'!G146</f>
        <v>108.5</v>
      </c>
      <c r="H145" s="101">
        <f t="shared" si="180"/>
        <v>62.95</v>
      </c>
      <c r="I145" s="101">
        <f t="shared" si="181"/>
        <v>12020.302500000002</v>
      </c>
      <c r="J145" s="101">
        <f t="shared" si="182"/>
        <v>-40.5</v>
      </c>
      <c r="K145" s="83">
        <v>1587</v>
      </c>
      <c r="L145" s="103">
        <v>1204233.7894199998</v>
      </c>
      <c r="M145" s="104">
        <v>86866</v>
      </c>
      <c r="N145" s="103">
        <f t="shared" si="183"/>
        <v>1291099.7894199998</v>
      </c>
      <c r="O145" s="103">
        <f t="shared" si="184"/>
        <v>813.54744134845612</v>
      </c>
      <c r="P145" s="101">
        <f t="shared" si="185"/>
        <v>56.465591051911012</v>
      </c>
      <c r="Q145" s="101">
        <f t="shared" si="186"/>
        <v>870.01303240036714</v>
      </c>
      <c r="R145" s="105">
        <f t="shared" si="187"/>
        <v>1380710.6824193827</v>
      </c>
      <c r="S145" s="110">
        <f t="shared" si="177"/>
        <v>89610.892999382777</v>
      </c>
      <c r="U145" s="38"/>
      <c r="V145" s="38"/>
      <c r="W145" s="38"/>
      <c r="X145" s="38"/>
      <c r="Y145" s="38"/>
      <c r="Z145" s="38"/>
      <c r="AA145" s="38"/>
      <c r="AB145" s="38"/>
      <c r="AD145" s="17">
        <v>101</v>
      </c>
      <c r="AE145" s="17">
        <v>969.13435736067208</v>
      </c>
      <c r="AF145" s="17">
        <v>30.738501594259219</v>
      </c>
      <c r="AG145" s="17">
        <v>0.29469161367584273</v>
      </c>
      <c r="AO145" s="1">
        <v>101</v>
      </c>
      <c r="AP145" s="7">
        <f t="shared" si="188"/>
        <v>77</v>
      </c>
      <c r="AQ145" s="52">
        <f t="shared" si="138"/>
        <v>0.63721413721413722</v>
      </c>
      <c r="AR145" s="52">
        <f t="shared" si="139"/>
        <v>0.35102215742413223</v>
      </c>
      <c r="AS145" s="43"/>
      <c r="AT145" s="1">
        <v>101</v>
      </c>
      <c r="AU145" s="46">
        <f t="shared" si="189"/>
        <v>30.738501594259219</v>
      </c>
      <c r="AV145" s="46">
        <f t="shared" si="167"/>
        <v>-25.5309303561869</v>
      </c>
      <c r="AW145" s="46">
        <f t="shared" si="167"/>
        <v>73.060054487490561</v>
      </c>
      <c r="AX145" s="46">
        <f t="shared" si="167"/>
        <v>112.51486743677333</v>
      </c>
      <c r="AY145" s="46">
        <f t="shared" si="167"/>
        <v>168.13400006374491</v>
      </c>
      <c r="AZ145" s="46">
        <f t="shared" si="167"/>
        <v>5.5169828562638941</v>
      </c>
      <c r="BA145" s="46">
        <f t="shared" si="166"/>
        <v>-229.47110392518971</v>
      </c>
      <c r="BB145" s="46">
        <f t="shared" si="166"/>
        <v>0</v>
      </c>
      <c r="BC145" s="46">
        <f t="shared" si="166"/>
        <v>85.500283542463762</v>
      </c>
      <c r="BD145" s="46">
        <f t="shared" si="166"/>
        <v>34.099379859976352</v>
      </c>
      <c r="BE145" s="46">
        <f t="shared" si="166"/>
        <v>-179.12917823749126</v>
      </c>
      <c r="BF145" s="46">
        <f t="shared" si="166"/>
        <v>180.15200642595289</v>
      </c>
      <c r="BG145" s="46">
        <f t="shared" si="166"/>
        <v>-150.43627675215646</v>
      </c>
      <c r="BH145" s="1">
        <v>101</v>
      </c>
      <c r="BI145" s="60">
        <f t="shared" si="123"/>
        <v>944.85548026027175</v>
      </c>
      <c r="BJ145" s="60">
        <f t="shared" si="123"/>
        <v>-784.78254345657251</v>
      </c>
      <c r="BK145" s="60">
        <f t="shared" si="123"/>
        <v>2245.7566013403862</v>
      </c>
      <c r="BL145" s="60">
        <f t="shared" si="123"/>
        <v>3458.5384320831108</v>
      </c>
      <c r="BM145" s="60">
        <f t="shared" si="123"/>
        <v>5168.1872290085867</v>
      </c>
      <c r="BN145" s="60">
        <f t="shared" si="123"/>
        <v>169.58378632276572</v>
      </c>
      <c r="BO145" s="60">
        <f t="shared" si="123"/>
        <v>-7053.5978938408516</v>
      </c>
      <c r="BP145" s="60">
        <f t="shared" si="123"/>
        <v>-2.3588300537227179E-12</v>
      </c>
      <c r="BQ145" s="60">
        <f t="shared" si="123"/>
        <v>2628.1506019796288</v>
      </c>
      <c r="BR145" s="60">
        <f t="shared" si="123"/>
        <v>1048.1638421891287</v>
      </c>
      <c r="BS145" s="60">
        <f t="shared" si="123"/>
        <v>-5506.1625308314578</v>
      </c>
      <c r="BT145" s="60">
        <f t="shared" si="123"/>
        <v>5537.6027367331335</v>
      </c>
      <c r="BU145" s="60">
        <f t="shared" si="178"/>
        <v>-4624.1857327805728</v>
      </c>
    </row>
    <row r="146" spans="1:73">
      <c r="A146" s="2">
        <v>45108</v>
      </c>
      <c r="B146" s="88"/>
      <c r="C146" s="88"/>
      <c r="D146" s="88"/>
      <c r="E146" s="88"/>
      <c r="F146" s="88"/>
      <c r="G146" s="88"/>
      <c r="H146" s="88"/>
      <c r="I146" s="88"/>
      <c r="J146" s="88"/>
      <c r="K146" s="90"/>
      <c r="L146" s="90"/>
      <c r="M146" s="91"/>
      <c r="N146" s="90"/>
      <c r="O146" s="90"/>
      <c r="P146" s="88"/>
      <c r="Q146" s="88"/>
      <c r="R146" s="90"/>
      <c r="U146" s="38"/>
      <c r="V146" s="38"/>
      <c r="W146" s="38"/>
      <c r="X146" s="38"/>
      <c r="Y146" s="38"/>
      <c r="Z146" s="38"/>
      <c r="AA146" s="38"/>
      <c r="AB146" s="38"/>
      <c r="AD146" s="17">
        <v>102</v>
      </c>
      <c r="AE146" s="17">
        <v>779.12246190564315</v>
      </c>
      <c r="AF146" s="17">
        <v>-45.933685204941071</v>
      </c>
      <c r="AG146" s="17">
        <v>-0.44036862934302323</v>
      </c>
      <c r="AO146" s="1">
        <v>102</v>
      </c>
      <c r="AP146" s="7">
        <f t="shared" si="188"/>
        <v>39</v>
      </c>
      <c r="AQ146" s="52">
        <f t="shared" si="138"/>
        <v>0.3212058212058212</v>
      </c>
      <c r="AR146" s="52">
        <f t="shared" si="139"/>
        <v>-0.46432956872668901</v>
      </c>
      <c r="AS146" s="43"/>
      <c r="AT146" s="1">
        <v>102</v>
      </c>
      <c r="AU146" s="46">
        <f t="shared" si="189"/>
        <v>-45.933685204941071</v>
      </c>
      <c r="AV146" s="46">
        <f t="shared" si="167"/>
        <v>30.738501594259219</v>
      </c>
      <c r="AW146" s="46">
        <f t="shared" si="167"/>
        <v>-25.5309303561869</v>
      </c>
      <c r="AX146" s="46">
        <f t="shared" si="167"/>
        <v>73.060054487490561</v>
      </c>
      <c r="AY146" s="46">
        <f t="shared" si="167"/>
        <v>112.51486743677333</v>
      </c>
      <c r="AZ146" s="46">
        <f t="shared" si="167"/>
        <v>168.13400006374491</v>
      </c>
      <c r="BA146" s="46">
        <f t="shared" si="166"/>
        <v>5.5169828562638941</v>
      </c>
      <c r="BB146" s="46">
        <f t="shared" si="166"/>
        <v>-229.47110392518971</v>
      </c>
      <c r="BC146" s="46">
        <f t="shared" si="166"/>
        <v>0</v>
      </c>
      <c r="BD146" s="46">
        <f t="shared" si="166"/>
        <v>85.500283542463762</v>
      </c>
      <c r="BE146" s="46">
        <f t="shared" si="166"/>
        <v>34.099379859976352</v>
      </c>
      <c r="BF146" s="46">
        <f t="shared" si="166"/>
        <v>-179.12917823749126</v>
      </c>
      <c r="BG146" s="46">
        <f t="shared" si="166"/>
        <v>180.15200642595289</v>
      </c>
      <c r="BH146" s="1">
        <v>102</v>
      </c>
      <c r="BI146" s="60">
        <f t="shared" si="123"/>
        <v>2109.9034365066295</v>
      </c>
      <c r="BJ146" s="60">
        <f t="shared" si="123"/>
        <v>-1411.9326559022811</v>
      </c>
      <c r="BK146" s="60">
        <f t="shared" si="123"/>
        <v>1172.7297179703687</v>
      </c>
      <c r="BL146" s="60">
        <f t="shared" si="123"/>
        <v>-3355.9175438842362</v>
      </c>
      <c r="BM146" s="60">
        <f t="shared" si="123"/>
        <v>-5168.2225017164265</v>
      </c>
      <c r="BN146" s="60">
        <f t="shared" si="123"/>
        <v>-7723.0142311756099</v>
      </c>
      <c r="BO146" s="60">
        <f t="shared" si="123"/>
        <v>-253.41535380067927</v>
      </c>
      <c r="BP146" s="60">
        <f t="shared" si="123"/>
        <v>10540.453451330004</v>
      </c>
      <c r="BQ146" s="60">
        <f t="shared" si="123"/>
        <v>3.5248874056987094E-12</v>
      </c>
      <c r="BR146" s="60">
        <f t="shared" si="123"/>
        <v>-3927.3431091727375</v>
      </c>
      <c r="BS146" s="60">
        <f t="shared" si="123"/>
        <v>-1566.3101801718603</v>
      </c>
      <c r="BT146" s="60">
        <f t="shared" si="123"/>
        <v>8228.0632841807219</v>
      </c>
      <c r="BU146" s="60">
        <f t="shared" si="178"/>
        <v>-8275.045552208252</v>
      </c>
    </row>
    <row r="147" spans="1:73">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D147" s="17">
        <v>103</v>
      </c>
      <c r="AE147" s="17">
        <v>716.22547905747876</v>
      </c>
      <c r="AF147" s="17">
        <v>-86.205960980059331</v>
      </c>
      <c r="AG147" s="17">
        <v>-0.826461031998871</v>
      </c>
      <c r="AO147" s="1">
        <v>103</v>
      </c>
      <c r="AP147" s="7">
        <f t="shared" si="188"/>
        <v>25</v>
      </c>
      <c r="AQ147" s="52">
        <f t="shared" si="138"/>
        <v>0.20478170478170479</v>
      </c>
      <c r="AR147" s="52">
        <f t="shared" si="139"/>
        <v>-0.82466217903935268</v>
      </c>
      <c r="AS147" s="43"/>
      <c r="AT147" s="1">
        <v>103</v>
      </c>
      <c r="AU147" s="46">
        <f t="shared" si="189"/>
        <v>-86.205960980059331</v>
      </c>
      <c r="AV147" s="46">
        <f t="shared" si="167"/>
        <v>-45.933685204941071</v>
      </c>
      <c r="AW147" s="46">
        <f t="shared" si="167"/>
        <v>30.738501594259219</v>
      </c>
      <c r="AX147" s="46">
        <f t="shared" si="167"/>
        <v>-25.5309303561869</v>
      </c>
      <c r="AY147" s="46">
        <f t="shared" si="167"/>
        <v>73.060054487490561</v>
      </c>
      <c r="AZ147" s="46">
        <f t="shared" si="167"/>
        <v>112.51486743677333</v>
      </c>
      <c r="BA147" s="46">
        <f t="shared" si="166"/>
        <v>168.13400006374491</v>
      </c>
      <c r="BB147" s="46">
        <f t="shared" si="166"/>
        <v>5.5169828562638941</v>
      </c>
      <c r="BC147" s="46">
        <f t="shared" si="166"/>
        <v>-229.47110392518971</v>
      </c>
      <c r="BD147" s="46">
        <f t="shared" si="166"/>
        <v>0</v>
      </c>
      <c r="BE147" s="46">
        <f t="shared" si="166"/>
        <v>85.500283542463762</v>
      </c>
      <c r="BF147" s="46">
        <f t="shared" si="166"/>
        <v>34.099379859976352</v>
      </c>
      <c r="BG147" s="46">
        <f t="shared" si="166"/>
        <v>-179.12917823749126</v>
      </c>
      <c r="BH147" s="1">
        <v>103</v>
      </c>
      <c r="BI147" s="60">
        <f t="shared" si="123"/>
        <v>7431.4677084955238</v>
      </c>
      <c r="BJ147" s="60">
        <f t="shared" si="123"/>
        <v>3959.7574744474887</v>
      </c>
      <c r="BK147" s="60">
        <f t="shared" si="123"/>
        <v>-2649.8420690201974</v>
      </c>
      <c r="BL147" s="60">
        <f t="shared" si="123"/>
        <v>2200.9183860700687</v>
      </c>
      <c r="BM147" s="60">
        <f t="shared" si="123"/>
        <v>-6298.212206349619</v>
      </c>
      <c r="BN147" s="60">
        <f t="shared" si="123"/>
        <v>-9699.4522719310316</v>
      </c>
      <c r="BO147" s="60">
        <f t="shared" si="123"/>
        <v>-14494.153048916491</v>
      </c>
      <c r="BP147" s="60">
        <f t="shared" si="123"/>
        <v>-475.59680883473533</v>
      </c>
      <c r="BQ147" s="60">
        <f t="shared" si="123"/>
        <v>19781.777031026068</v>
      </c>
      <c r="BR147" s="60">
        <f t="shared" si="123"/>
        <v>6.6153260901887845E-12</v>
      </c>
      <c r="BS147" s="60">
        <f t="shared" si="123"/>
        <v>-7370.6341068456404</v>
      </c>
      <c r="BT147" s="60">
        <f t="shared" si="123"/>
        <v>-2939.5698096533383</v>
      </c>
      <c r="BU147" s="60">
        <f t="shared" si="178"/>
        <v>15442.002949531285</v>
      </c>
    </row>
    <row r="148" spans="1:73">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D148" s="17">
        <v>104</v>
      </c>
      <c r="AE148" s="17">
        <v>738.4395573124325</v>
      </c>
      <c r="AF148" s="17">
        <v>-47.215533354497438</v>
      </c>
      <c r="AG148" s="17">
        <v>-0.45265777422934089</v>
      </c>
      <c r="AO148" s="1">
        <v>104</v>
      </c>
      <c r="AP148" s="7">
        <f t="shared" si="188"/>
        <v>38</v>
      </c>
      <c r="AQ148" s="52">
        <f t="shared" si="138"/>
        <v>0.31288981288981288</v>
      </c>
      <c r="AR148" s="52">
        <f t="shared" si="139"/>
        <v>-0.48767561631153389</v>
      </c>
      <c r="AS148" s="43"/>
      <c r="AT148" s="1">
        <v>104</v>
      </c>
      <c r="AU148" s="46">
        <f t="shared" si="189"/>
        <v>-47.215533354497438</v>
      </c>
      <c r="AV148" s="46">
        <f t="shared" si="167"/>
        <v>-86.205960980059331</v>
      </c>
      <c r="AW148" s="46">
        <f t="shared" si="167"/>
        <v>-45.933685204941071</v>
      </c>
      <c r="AX148" s="46">
        <f t="shared" si="167"/>
        <v>30.738501594259219</v>
      </c>
      <c r="AY148" s="46">
        <f t="shared" si="167"/>
        <v>-25.5309303561869</v>
      </c>
      <c r="AZ148" s="46">
        <f t="shared" si="167"/>
        <v>73.060054487490561</v>
      </c>
      <c r="BA148" s="46">
        <f t="shared" si="166"/>
        <v>112.51486743677333</v>
      </c>
      <c r="BB148" s="46">
        <f t="shared" si="166"/>
        <v>168.13400006374491</v>
      </c>
      <c r="BC148" s="46">
        <f t="shared" si="166"/>
        <v>5.5169828562638941</v>
      </c>
      <c r="BD148" s="46">
        <f t="shared" si="166"/>
        <v>-229.47110392518971</v>
      </c>
      <c r="BE148" s="46">
        <f t="shared" si="166"/>
        <v>0</v>
      </c>
      <c r="BF148" s="46">
        <f t="shared" si="166"/>
        <v>85.500283542463762</v>
      </c>
      <c r="BG148" s="46">
        <f t="shared" si="166"/>
        <v>34.099379859976352</v>
      </c>
      <c r="BH148" s="1">
        <v>104</v>
      </c>
      <c r="BI148" s="60">
        <f t="shared" si="123"/>
        <v>2229.3065899496673</v>
      </c>
      <c r="BJ148" s="60">
        <f t="shared" si="123"/>
        <v>4070.2604260105063</v>
      </c>
      <c r="BK148" s="60">
        <f t="shared" si="123"/>
        <v>2168.7834458888879</v>
      </c>
      <c r="BL148" s="60">
        <f t="shared" si="123"/>
        <v>-1451.3347472910175</v>
      </c>
      <c r="BM148" s="60">
        <f t="shared" si="123"/>
        <v>1205.4564938038993</v>
      </c>
      <c r="BN148" s="60">
        <f t="shared" si="123"/>
        <v>-3449.5694395355131</v>
      </c>
      <c r="BO148" s="60">
        <f t="shared" si="123"/>
        <v>-5312.4494763378343</v>
      </c>
      <c r="BP148" s="60">
        <f t="shared" si="123"/>
        <v>-7938.5364880348316</v>
      </c>
      <c r="BQ148" s="60">
        <f t="shared" si="123"/>
        <v>-260.48728806611524</v>
      </c>
      <c r="BR148" s="60">
        <f t="shared" si="123"/>
        <v>10834.600561273164</v>
      </c>
      <c r="BS148" s="60">
        <f t="shared" si="123"/>
        <v>3.6232546579283083E-12</v>
      </c>
      <c r="BT148" s="60">
        <f t="shared" si="123"/>
        <v>-4036.9414894181896</v>
      </c>
      <c r="BU148" s="60">
        <f t="shared" si="178"/>
        <v>-1610.0204071463907</v>
      </c>
    </row>
    <row r="149" spans="1:73">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D149" s="17">
        <v>105</v>
      </c>
      <c r="AE149" s="17">
        <v>832.96632823299262</v>
      </c>
      <c r="AF149" s="17">
        <v>-23.391595779918134</v>
      </c>
      <c r="AG149" s="17">
        <v>-0.22425644547763235</v>
      </c>
      <c r="AO149" s="1">
        <v>105</v>
      </c>
      <c r="AP149" s="7">
        <f t="shared" si="188"/>
        <v>50</v>
      </c>
      <c r="AQ149" s="52">
        <f t="shared" si="138"/>
        <v>0.41268191268191268</v>
      </c>
      <c r="AR149" s="52">
        <f t="shared" si="139"/>
        <v>-0.22065146486235332</v>
      </c>
      <c r="AS149" s="43"/>
      <c r="AT149" s="1">
        <v>105</v>
      </c>
      <c r="AU149" s="46">
        <f t="shared" si="189"/>
        <v>-23.391595779918134</v>
      </c>
      <c r="AV149" s="46">
        <f t="shared" si="167"/>
        <v>-47.215533354497438</v>
      </c>
      <c r="AW149" s="46">
        <f t="shared" si="167"/>
        <v>-86.205960980059331</v>
      </c>
      <c r="AX149" s="46">
        <f t="shared" si="167"/>
        <v>-45.933685204941071</v>
      </c>
      <c r="AY149" s="46">
        <f t="shared" si="167"/>
        <v>30.738501594259219</v>
      </c>
      <c r="AZ149" s="46">
        <f t="shared" si="167"/>
        <v>-25.5309303561869</v>
      </c>
      <c r="BA149" s="46">
        <f t="shared" si="166"/>
        <v>73.060054487490561</v>
      </c>
      <c r="BB149" s="46">
        <f t="shared" si="166"/>
        <v>112.51486743677333</v>
      </c>
      <c r="BC149" s="46">
        <f t="shared" si="166"/>
        <v>168.13400006374491</v>
      </c>
      <c r="BD149" s="46">
        <f t="shared" si="166"/>
        <v>5.5169828562638941</v>
      </c>
      <c r="BE149" s="46">
        <f t="shared" si="166"/>
        <v>-229.47110392518971</v>
      </c>
      <c r="BF149" s="46">
        <f t="shared" si="166"/>
        <v>0</v>
      </c>
      <c r="BG149" s="46">
        <f t="shared" si="166"/>
        <v>85.500283542463762</v>
      </c>
      <c r="BH149" s="1">
        <v>105</v>
      </c>
      <c r="BI149" s="60">
        <f t="shared" si="123"/>
        <v>547.16675313108749</v>
      </c>
      <c r="BJ149" s="60">
        <f t="shared" si="123"/>
        <v>1104.4466707616516</v>
      </c>
      <c r="BK149" s="60">
        <f t="shared" si="123"/>
        <v>2016.4949930649516</v>
      </c>
      <c r="BL149" s="60">
        <f t="shared" si="123"/>
        <v>1074.4621969959931</v>
      </c>
      <c r="BM149" s="60">
        <f t="shared" si="123"/>
        <v>-719.02260417328137</v>
      </c>
      <c r="BN149" s="60">
        <f t="shared" si="123"/>
        <v>597.20920277716914</v>
      </c>
      <c r="BO149" s="60">
        <f t="shared" si="123"/>
        <v>-1708.9912622301772</v>
      </c>
      <c r="BP149" s="60">
        <f t="shared" si="123"/>
        <v>-2631.9022983120826</v>
      </c>
      <c r="BQ149" s="60">
        <f t="shared" si="123"/>
        <v>-3932.9225663518619</v>
      </c>
      <c r="BR149" s="60">
        <f t="shared" si="123"/>
        <v>-129.05103289846184</v>
      </c>
      <c r="BS149" s="60">
        <f t="shared" si="123"/>
        <v>5367.6953061896429</v>
      </c>
      <c r="BT149" s="60">
        <f t="shared" si="123"/>
        <v>1.7950386735998102E-12</v>
      </c>
      <c r="BU149" s="60">
        <f t="shared" si="178"/>
        <v>-1999.9880716937043</v>
      </c>
    </row>
    <row r="150" spans="1:73">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D150" s="17">
        <v>106</v>
      </c>
      <c r="AE150" s="17">
        <v>1247.3793684969555</v>
      </c>
      <c r="AF150" s="17">
        <v>15.447837148205736</v>
      </c>
      <c r="AG150" s="17">
        <v>0.14809921827343014</v>
      </c>
      <c r="AO150" s="1">
        <v>106</v>
      </c>
      <c r="AP150" s="7">
        <f t="shared" si="188"/>
        <v>69</v>
      </c>
      <c r="AQ150" s="52">
        <f t="shared" si="138"/>
        <v>0.57068607068607069</v>
      </c>
      <c r="AR150" s="52">
        <f t="shared" si="139"/>
        <v>0.17812111651651327</v>
      </c>
      <c r="AS150" s="43"/>
      <c r="AT150" s="1">
        <v>106</v>
      </c>
      <c r="AU150" s="46">
        <f t="shared" si="189"/>
        <v>15.447837148205736</v>
      </c>
      <c r="AV150" s="46">
        <f t="shared" si="167"/>
        <v>-23.391595779918134</v>
      </c>
      <c r="AW150" s="46">
        <f t="shared" si="167"/>
        <v>-47.215533354497438</v>
      </c>
      <c r="AX150" s="46">
        <f t="shared" si="167"/>
        <v>-86.205960980059331</v>
      </c>
      <c r="AY150" s="46">
        <f t="shared" si="167"/>
        <v>-45.933685204941071</v>
      </c>
      <c r="AZ150" s="46">
        <f t="shared" si="167"/>
        <v>30.738501594259219</v>
      </c>
      <c r="BA150" s="46">
        <f t="shared" si="166"/>
        <v>-25.5309303561869</v>
      </c>
      <c r="BB150" s="46">
        <f t="shared" si="166"/>
        <v>73.060054487490561</v>
      </c>
      <c r="BC150" s="46">
        <f t="shared" si="166"/>
        <v>112.51486743677333</v>
      </c>
      <c r="BD150" s="46">
        <f t="shared" si="166"/>
        <v>168.13400006374491</v>
      </c>
      <c r="BE150" s="46">
        <f t="shared" si="166"/>
        <v>5.5169828562638941</v>
      </c>
      <c r="BF150" s="46">
        <f t="shared" si="166"/>
        <v>-229.47110392518971</v>
      </c>
      <c r="BG150" s="46">
        <f t="shared" si="166"/>
        <v>0</v>
      </c>
      <c r="BH150" s="1">
        <v>106</v>
      </c>
      <c r="BI150" s="60">
        <f t="shared" si="123"/>
        <v>238.63567255748276</v>
      </c>
      <c r="BJ150" s="60">
        <f t="shared" si="123"/>
        <v>-361.3495622448313</v>
      </c>
      <c r="BK150" s="60">
        <f t="shared" si="123"/>
        <v>-729.37787012595004</v>
      </c>
      <c r="BL150" s="60">
        <f t="shared" si="123"/>
        <v>-1331.6956464245291</v>
      </c>
      <c r="BM150" s="60">
        <f t="shared" si="123"/>
        <v>-709.57608866287455</v>
      </c>
      <c r="BN150" s="60">
        <f t="shared" si="123"/>
        <v>474.84336680797526</v>
      </c>
      <c r="BO150" s="60">
        <f t="shared" ref="BO150:BT164" si="190">($AU150-$BI$172)*(BA150-$BI$172)</f>
        <v>-394.39765438455674</v>
      </c>
      <c r="BP150" s="60">
        <f t="shared" si="190"/>
        <v>1128.6198237617853</v>
      </c>
      <c r="BQ150" s="60">
        <f t="shared" si="190"/>
        <v>1738.1113489152212</v>
      </c>
      <c r="BR150" s="60">
        <f t="shared" si="190"/>
        <v>2597.3066520611301</v>
      </c>
      <c r="BS150" s="60">
        <f t="shared" si="190"/>
        <v>85.225452713005964</v>
      </c>
      <c r="BT150" s="60">
        <f t="shared" si="190"/>
        <v>-3544.8322436553085</v>
      </c>
      <c r="BU150" s="60">
        <f t="shared" si="178"/>
        <v>-1.1854456346371558E-12</v>
      </c>
    </row>
    <row r="151" spans="1:73">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D151" s="17">
        <v>107</v>
      </c>
      <c r="AE151" s="17">
        <v>1572.1551286821573</v>
      </c>
      <c r="AF151" s="17">
        <v>11.349482094039558</v>
      </c>
      <c r="AG151" s="17">
        <v>0.1088080751893984</v>
      </c>
      <c r="AO151" s="1">
        <v>107</v>
      </c>
      <c r="AP151" s="7">
        <f t="shared" si="188"/>
        <v>65</v>
      </c>
      <c r="AQ151" s="52">
        <f t="shared" si="138"/>
        <v>0.53742203742203742</v>
      </c>
      <c r="AR151" s="52">
        <f t="shared" si="139"/>
        <v>9.3941125106491899E-2</v>
      </c>
      <c r="AS151" s="43"/>
      <c r="AT151" s="1">
        <v>107</v>
      </c>
      <c r="AU151" s="46">
        <f t="shared" si="189"/>
        <v>11.349482094039558</v>
      </c>
      <c r="AV151" s="46">
        <f t="shared" si="167"/>
        <v>15.447837148205736</v>
      </c>
      <c r="AW151" s="46">
        <f t="shared" si="167"/>
        <v>-23.391595779918134</v>
      </c>
      <c r="AX151" s="46">
        <f t="shared" si="167"/>
        <v>-47.215533354497438</v>
      </c>
      <c r="AY151" s="46">
        <f t="shared" si="167"/>
        <v>-86.205960980059331</v>
      </c>
      <c r="AZ151" s="46">
        <f t="shared" si="167"/>
        <v>-45.933685204941071</v>
      </c>
      <c r="BA151" s="46">
        <f t="shared" si="166"/>
        <v>30.738501594259219</v>
      </c>
      <c r="BB151" s="46">
        <f t="shared" si="166"/>
        <v>-25.5309303561869</v>
      </c>
      <c r="BC151" s="46">
        <f t="shared" si="166"/>
        <v>73.060054487490561</v>
      </c>
      <c r="BD151" s="46">
        <f t="shared" si="166"/>
        <v>112.51486743677333</v>
      </c>
      <c r="BE151" s="46">
        <f t="shared" si="166"/>
        <v>168.13400006374491</v>
      </c>
      <c r="BF151" s="46">
        <f t="shared" si="166"/>
        <v>5.5169828562638941</v>
      </c>
      <c r="BG151" s="46">
        <f t="shared" si="166"/>
        <v>-229.47110392518971</v>
      </c>
      <c r="BH151" s="1">
        <v>107</v>
      </c>
      <c r="BI151" s="60">
        <f t="shared" ref="BI151:BN164" si="191">($AU151-$BI$172)*(AU151-$BI$172)</f>
        <v>128.81074380292281</v>
      </c>
      <c r="BJ151" s="60">
        <f t="shared" si="191"/>
        <v>175.32495110519807</v>
      </c>
      <c r="BK151" s="60">
        <f t="shared" si="191"/>
        <v>-265.48249745519126</v>
      </c>
      <c r="BL151" s="60">
        <f t="shared" si="191"/>
        <v>-535.87185036739345</v>
      </c>
      <c r="BM151" s="60">
        <f t="shared" si="191"/>
        <v>-978.39301054265047</v>
      </c>
      <c r="BN151" s="60">
        <f t="shared" si="191"/>
        <v>-521.32353774672583</v>
      </c>
      <c r="BO151" s="60">
        <f t="shared" si="190"/>
        <v>348.86607344164821</v>
      </c>
      <c r="BP151" s="60">
        <f t="shared" si="190"/>
        <v>-289.76283692171319</v>
      </c>
      <c r="BQ151" s="60">
        <f t="shared" si="190"/>
        <v>829.19378019532223</v>
      </c>
      <c r="BR151" s="60">
        <f t="shared" si="190"/>
        <v>1276.9854732868841</v>
      </c>
      <c r="BS151" s="60">
        <f t="shared" si="190"/>
        <v>1908.233823122705</v>
      </c>
      <c r="BT151" s="60">
        <f t="shared" si="190"/>
        <v>62.614898140288993</v>
      </c>
      <c r="BU151" s="60">
        <f t="shared" si="178"/>
        <v>-2604.3781850984146</v>
      </c>
    </row>
    <row r="152" spans="1:73">
      <c r="U152" s="38"/>
      <c r="V152" s="38"/>
      <c r="W152" s="38"/>
      <c r="X152" s="38"/>
      <c r="Y152" s="38"/>
      <c r="Z152" s="38"/>
      <c r="AA152" s="38"/>
      <c r="AB152" s="38"/>
      <c r="AD152" s="17">
        <v>108</v>
      </c>
      <c r="AE152" s="17">
        <v>2267.6632560782264</v>
      </c>
      <c r="AF152" s="17">
        <v>10.189410624928314</v>
      </c>
      <c r="AG152" s="17">
        <v>9.7686409672835137E-2</v>
      </c>
      <c r="AO152" s="1">
        <v>108</v>
      </c>
      <c r="AP152" s="7">
        <f t="shared" si="188"/>
        <v>62</v>
      </c>
      <c r="AQ152" s="52">
        <f t="shared" si="138"/>
        <v>0.51247401247401247</v>
      </c>
      <c r="AR152" s="52">
        <f t="shared" si="139"/>
        <v>3.127280902613698E-2</v>
      </c>
      <c r="AS152" s="43"/>
      <c r="AT152" s="1">
        <v>108</v>
      </c>
      <c r="AU152" s="46">
        <f t="shared" si="189"/>
        <v>10.189410624928314</v>
      </c>
      <c r="AV152" s="46">
        <f t="shared" si="167"/>
        <v>11.349482094039558</v>
      </c>
      <c r="AW152" s="46">
        <f t="shared" si="167"/>
        <v>15.447837148205736</v>
      </c>
      <c r="AX152" s="46">
        <f t="shared" si="167"/>
        <v>-23.391595779918134</v>
      </c>
      <c r="AY152" s="46">
        <f t="shared" si="167"/>
        <v>-47.215533354497438</v>
      </c>
      <c r="AZ152" s="46">
        <f t="shared" si="167"/>
        <v>-86.205960980059331</v>
      </c>
      <c r="BA152" s="46">
        <f t="shared" si="166"/>
        <v>-45.933685204941071</v>
      </c>
      <c r="BB152" s="46">
        <f t="shared" si="166"/>
        <v>30.738501594259219</v>
      </c>
      <c r="BC152" s="46">
        <f t="shared" si="166"/>
        <v>-25.5309303561869</v>
      </c>
      <c r="BD152" s="46">
        <f t="shared" si="166"/>
        <v>73.060054487490561</v>
      </c>
      <c r="BE152" s="46">
        <f t="shared" si="166"/>
        <v>112.51486743677333</v>
      </c>
      <c r="BF152" s="46">
        <f t="shared" si="166"/>
        <v>168.13400006374491</v>
      </c>
      <c r="BG152" s="46">
        <f t="shared" si="166"/>
        <v>5.5169828562638941</v>
      </c>
      <c r="BH152" s="1">
        <v>108</v>
      </c>
      <c r="BI152" s="60">
        <f t="shared" si="191"/>
        <v>103.82408888340046</v>
      </c>
      <c r="BJ152" s="60">
        <f t="shared" si="191"/>
        <v>115.64453343643868</v>
      </c>
      <c r="BK152" s="60">
        <f t="shared" si="191"/>
        <v>157.40435597008786</v>
      </c>
      <c r="BL152" s="60">
        <f t="shared" si="191"/>
        <v>-238.34657457392515</v>
      </c>
      <c r="BM152" s="60">
        <f t="shared" si="191"/>
        <v>-481.09845722397057</v>
      </c>
      <c r="BN152" s="60">
        <f t="shared" si="191"/>
        <v>-878.38793474236638</v>
      </c>
      <c r="BO152" s="60">
        <f t="shared" si="190"/>
        <v>-468.03718006933633</v>
      </c>
      <c r="BP152" s="60">
        <f t="shared" si="190"/>
        <v>313.20721473891768</v>
      </c>
      <c r="BQ152" s="60">
        <f t="shared" si="190"/>
        <v>-260.14513303563444</v>
      </c>
      <c r="BR152" s="60">
        <f t="shared" si="190"/>
        <v>744.43889545267155</v>
      </c>
      <c r="BS152" s="60">
        <f t="shared" si="190"/>
        <v>1146.4601857226496</v>
      </c>
      <c r="BT152" s="60">
        <f t="shared" si="190"/>
        <v>1713.1863666612064</v>
      </c>
      <c r="BU152" s="60">
        <f t="shared" si="178"/>
        <v>56.214803733161482</v>
      </c>
    </row>
    <row r="153" spans="1:73">
      <c r="U153" s="38"/>
      <c r="V153" s="38"/>
      <c r="W153" s="38"/>
      <c r="X153" s="38"/>
      <c r="Y153" s="38"/>
      <c r="Z153" s="38"/>
      <c r="AA153" s="38"/>
      <c r="AB153" s="38"/>
      <c r="AD153" s="17">
        <v>109</v>
      </c>
      <c r="AE153" s="17">
        <v>2222.1510749113568</v>
      </c>
      <c r="AF153" s="17">
        <v>159.16575211228701</v>
      </c>
      <c r="AG153" s="17">
        <v>1.5259303446547656</v>
      </c>
      <c r="AO153" s="1">
        <v>109</v>
      </c>
      <c r="AP153" s="7">
        <f t="shared" si="188"/>
        <v>108</v>
      </c>
      <c r="AQ153" s="52">
        <f t="shared" si="138"/>
        <v>0.89501039501039503</v>
      </c>
      <c r="AR153" s="52">
        <f t="shared" si="139"/>
        <v>1.2536226075646817</v>
      </c>
      <c r="AS153" s="43"/>
      <c r="AT153" s="1">
        <v>109</v>
      </c>
      <c r="AU153" s="46">
        <f t="shared" si="189"/>
        <v>159.16575211228701</v>
      </c>
      <c r="AV153" s="46">
        <f t="shared" si="167"/>
        <v>10.189410624928314</v>
      </c>
      <c r="AW153" s="46">
        <f t="shared" si="167"/>
        <v>11.349482094039558</v>
      </c>
      <c r="AX153" s="46">
        <f t="shared" si="167"/>
        <v>15.447837148205736</v>
      </c>
      <c r="AY153" s="46">
        <f t="shared" si="167"/>
        <v>-23.391595779918134</v>
      </c>
      <c r="AZ153" s="46">
        <f t="shared" si="167"/>
        <v>-47.215533354497438</v>
      </c>
      <c r="BA153" s="46">
        <f t="shared" si="166"/>
        <v>-86.205960980059331</v>
      </c>
      <c r="BB153" s="46">
        <f t="shared" si="166"/>
        <v>-45.933685204941071</v>
      </c>
      <c r="BC153" s="46">
        <f t="shared" si="166"/>
        <v>30.738501594259219</v>
      </c>
      <c r="BD153" s="46">
        <f t="shared" si="166"/>
        <v>-25.5309303561869</v>
      </c>
      <c r="BE153" s="46">
        <f t="shared" si="166"/>
        <v>73.060054487490561</v>
      </c>
      <c r="BF153" s="46">
        <f t="shared" si="166"/>
        <v>112.51486743677333</v>
      </c>
      <c r="BG153" s="46">
        <f t="shared" si="166"/>
        <v>168.13400006374491</v>
      </c>
      <c r="BH153" s="1">
        <v>109</v>
      </c>
      <c r="BI153" s="60">
        <f t="shared" si="191"/>
        <v>25333.73664546997</v>
      </c>
      <c r="BJ153" s="60">
        <f t="shared" si="191"/>
        <v>1621.8052056976305</v>
      </c>
      <c r="BK153" s="60">
        <f t="shared" si="191"/>
        <v>1806.4488535827272</v>
      </c>
      <c r="BL153" s="60">
        <f t="shared" si="191"/>
        <v>2458.7666182022795</v>
      </c>
      <c r="BM153" s="60">
        <f t="shared" si="191"/>
        <v>-3723.1409354172793</v>
      </c>
      <c r="BN153" s="60">
        <f t="shared" si="191"/>
        <v>-7515.095877751367</v>
      </c>
      <c r="BO153" s="60">
        <f t="shared" si="190"/>
        <v>-13721.036615953613</v>
      </c>
      <c r="BP153" s="60">
        <f t="shared" si="190"/>
        <v>-7311.0695529334844</v>
      </c>
      <c r="BQ153" s="60">
        <f t="shared" si="190"/>
        <v>4892.5167250549866</v>
      </c>
      <c r="BR153" s="60">
        <f t="shared" si="190"/>
        <v>-4063.6497322689179</v>
      </c>
      <c r="BS153" s="60">
        <f t="shared" si="190"/>
        <v>11628.658521866088</v>
      </c>
      <c r="BT153" s="60">
        <f t="shared" si="190"/>
        <v>17908.513499388275</v>
      </c>
      <c r="BU153" s="60">
        <f t="shared" si="178"/>
        <v>26761.17457579324</v>
      </c>
    </row>
    <row r="154" spans="1:73">
      <c r="U154" s="38"/>
      <c r="V154" s="38"/>
      <c r="W154" s="38"/>
      <c r="X154" s="38"/>
      <c r="Y154" s="38"/>
      <c r="Z154" s="38"/>
      <c r="AA154" s="38"/>
      <c r="AB154" s="38"/>
      <c r="AD154" s="17">
        <v>110</v>
      </c>
      <c r="AE154" s="17">
        <v>2014.229642907439</v>
      </c>
      <c r="AF154" s="17">
        <v>222.81030586848101</v>
      </c>
      <c r="AG154" s="17">
        <v>2.1360939920459106</v>
      </c>
      <c r="AO154" s="1">
        <v>110</v>
      </c>
      <c r="AP154" s="7">
        <f t="shared" si="188"/>
        <v>118</v>
      </c>
      <c r="AQ154" s="52">
        <f t="shared" si="138"/>
        <v>0.9781704781704782</v>
      </c>
      <c r="AR154" s="52">
        <f t="shared" si="139"/>
        <v>2.017349592767447</v>
      </c>
      <c r="AS154" s="43"/>
      <c r="AT154" s="1">
        <v>110</v>
      </c>
      <c r="AU154" s="46">
        <f t="shared" si="189"/>
        <v>222.81030586848101</v>
      </c>
      <c r="AV154" s="46">
        <f t="shared" si="167"/>
        <v>159.16575211228701</v>
      </c>
      <c r="AW154" s="46">
        <f t="shared" si="167"/>
        <v>10.189410624928314</v>
      </c>
      <c r="AX154" s="46">
        <f t="shared" si="167"/>
        <v>11.349482094039558</v>
      </c>
      <c r="AY154" s="46">
        <f t="shared" si="167"/>
        <v>15.447837148205736</v>
      </c>
      <c r="AZ154" s="46">
        <f t="shared" si="167"/>
        <v>-23.391595779918134</v>
      </c>
      <c r="BA154" s="46">
        <f t="shared" si="166"/>
        <v>-47.215533354497438</v>
      </c>
      <c r="BB154" s="46">
        <f t="shared" si="166"/>
        <v>-86.205960980059331</v>
      </c>
      <c r="BC154" s="46">
        <f t="shared" si="166"/>
        <v>-45.933685204941071</v>
      </c>
      <c r="BD154" s="46">
        <f t="shared" si="166"/>
        <v>30.738501594259219</v>
      </c>
      <c r="BE154" s="46">
        <f t="shared" si="166"/>
        <v>-25.5309303561869</v>
      </c>
      <c r="BF154" s="46">
        <f t="shared" si="166"/>
        <v>73.060054487490561</v>
      </c>
      <c r="BG154" s="46">
        <f t="shared" si="166"/>
        <v>112.51486743677333</v>
      </c>
      <c r="BH154" s="1">
        <v>110</v>
      </c>
      <c r="BI154" s="60">
        <f t="shared" si="191"/>
        <v>49644.432401206024</v>
      </c>
      <c r="BJ154" s="60">
        <f t="shared" si="191"/>
        <v>35463.769911925461</v>
      </c>
      <c r="BK154" s="60">
        <f t="shared" si="191"/>
        <v>2270.30569795981</v>
      </c>
      <c r="BL154" s="60">
        <f t="shared" si="191"/>
        <v>2528.7815768217843</v>
      </c>
      <c r="BM154" s="60">
        <f t="shared" si="191"/>
        <v>3441.9373199981851</v>
      </c>
      <c r="BN154" s="60">
        <f t="shared" si="191"/>
        <v>-5211.8886104754447</v>
      </c>
      <c r="BO154" s="60">
        <f t="shared" si="190"/>
        <v>-10520.107428459054</v>
      </c>
      <c r="BP154" s="60">
        <f t="shared" si="190"/>
        <v>-19207.576533653366</v>
      </c>
      <c r="BQ154" s="60">
        <f t="shared" si="190"/>
        <v>-10234.498450179455</v>
      </c>
      <c r="BR154" s="60">
        <f t="shared" si="190"/>
        <v>6848.8549421556681</v>
      </c>
      <c r="BS154" s="60">
        <f t="shared" si="190"/>
        <v>-5688.5544017689053</v>
      </c>
      <c r="BT154" s="60">
        <f t="shared" si="190"/>
        <v>16278.533087125639</v>
      </c>
      <c r="BU154" s="60">
        <f t="shared" si="178"/>
        <v>25069.472028339034</v>
      </c>
    </row>
    <row r="155" spans="1:73">
      <c r="U155" s="38"/>
      <c r="V155" s="38"/>
      <c r="W155" s="38"/>
      <c r="X155" s="38"/>
      <c r="Y155" s="38"/>
      <c r="Z155" s="38"/>
      <c r="AA155" s="38"/>
      <c r="AB155" s="38"/>
      <c r="AD155" s="17">
        <v>111</v>
      </c>
      <c r="AE155" s="17">
        <v>1499.0002769792643</v>
      </c>
      <c r="AF155" s="17">
        <v>47.552526452722077</v>
      </c>
      <c r="AG155" s="17">
        <v>0.45588854459102918</v>
      </c>
      <c r="AO155" s="1">
        <v>111</v>
      </c>
      <c r="AP155" s="7">
        <f t="shared" si="188"/>
        <v>83</v>
      </c>
      <c r="AQ155" s="52">
        <f t="shared" si="138"/>
        <v>0.68711018711018712</v>
      </c>
      <c r="AR155" s="52">
        <f t="shared" si="139"/>
        <v>0.48767561631153389</v>
      </c>
      <c r="AS155" s="43"/>
      <c r="AT155" s="1">
        <v>111</v>
      </c>
      <c r="AU155" s="46">
        <f t="shared" si="189"/>
        <v>47.552526452722077</v>
      </c>
      <c r="AV155" s="46">
        <f t="shared" si="167"/>
        <v>222.81030586848101</v>
      </c>
      <c r="AW155" s="46">
        <f t="shared" si="167"/>
        <v>159.16575211228701</v>
      </c>
      <c r="AX155" s="46">
        <f t="shared" si="167"/>
        <v>10.189410624928314</v>
      </c>
      <c r="AY155" s="46">
        <f t="shared" si="167"/>
        <v>11.349482094039558</v>
      </c>
      <c r="AZ155" s="46">
        <f t="shared" si="167"/>
        <v>15.447837148205736</v>
      </c>
      <c r="BA155" s="46">
        <f t="shared" si="166"/>
        <v>-23.391595779918134</v>
      </c>
      <c r="BB155" s="46">
        <f t="shared" si="166"/>
        <v>-47.215533354497438</v>
      </c>
      <c r="BC155" s="46">
        <f t="shared" si="166"/>
        <v>-86.205960980059331</v>
      </c>
      <c r="BD155" s="46">
        <f t="shared" si="166"/>
        <v>-45.933685204941071</v>
      </c>
      <c r="BE155" s="46">
        <f t="shared" si="166"/>
        <v>30.738501594259219</v>
      </c>
      <c r="BF155" s="46">
        <f t="shared" si="166"/>
        <v>-25.5309303561869</v>
      </c>
      <c r="BG155" s="46">
        <f t="shared" si="166"/>
        <v>73.060054487490561</v>
      </c>
      <c r="BH155" s="1">
        <v>111</v>
      </c>
      <c r="BI155" s="60">
        <f t="shared" si="191"/>
        <v>2261.2427720368255</v>
      </c>
      <c r="BJ155" s="60">
        <f t="shared" si="191"/>
        <v>10595.192963750018</v>
      </c>
      <c r="BK155" s="60">
        <f t="shared" si="191"/>
        <v>7568.7336376869162</v>
      </c>
      <c r="BL155" s="60">
        <f t="shared" si="191"/>
        <v>484.53221827954661</v>
      </c>
      <c r="BM155" s="60">
        <f t="shared" si="191"/>
        <v>539.6965475015071</v>
      </c>
      <c r="BN155" s="60">
        <f t="shared" si="191"/>
        <v>734.58368462739122</v>
      </c>
      <c r="BO155" s="60">
        <f t="shared" si="190"/>
        <v>-1112.329477095941</v>
      </c>
      <c r="BP155" s="60">
        <f t="shared" si="190"/>
        <v>-2245.2178988191208</v>
      </c>
      <c r="BQ155" s="60">
        <f t="shared" si="190"/>
        <v>-4099.3112398865951</v>
      </c>
      <c r="BR155" s="60">
        <f t="shared" si="190"/>
        <v>-2184.262780778969</v>
      </c>
      <c r="BS155" s="60">
        <f t="shared" si="190"/>
        <v>1461.693410178045</v>
      </c>
      <c r="BT155" s="60">
        <f t="shared" si="190"/>
        <v>-1214.0602411251843</v>
      </c>
      <c r="BU155" s="60">
        <f t="shared" si="178"/>
        <v>3474.190173653702</v>
      </c>
    </row>
    <row r="156" spans="1:73" ht="45">
      <c r="A156" s="57"/>
      <c r="B156" s="32" t="s">
        <v>86</v>
      </c>
      <c r="C156" s="32" t="s">
        <v>156</v>
      </c>
      <c r="D156" s="32" t="s">
        <v>157</v>
      </c>
      <c r="E156" s="32" t="s">
        <v>89</v>
      </c>
      <c r="F156" s="32" t="s">
        <v>90</v>
      </c>
      <c r="N156" s="10"/>
      <c r="O156" s="27"/>
      <c r="P156" s="27"/>
      <c r="Q156" s="10"/>
      <c r="R156" s="10"/>
      <c r="U156" s="38"/>
      <c r="V156" s="38"/>
      <c r="W156" s="38"/>
      <c r="X156" s="38"/>
      <c r="Y156" s="38"/>
      <c r="Z156" s="38"/>
      <c r="AA156" s="38"/>
      <c r="AB156" s="38"/>
      <c r="AD156" s="17">
        <v>112</v>
      </c>
      <c r="AE156" s="17">
        <v>1486.0728758458251</v>
      </c>
      <c r="AF156" s="17">
        <v>23.408510866148845</v>
      </c>
      <c r="AG156" s="17">
        <v>0.22441861128918009</v>
      </c>
      <c r="AO156" s="1">
        <v>112</v>
      </c>
      <c r="AP156" s="7">
        <f t="shared" si="188"/>
        <v>73</v>
      </c>
      <c r="AQ156" s="52">
        <f t="shared" si="138"/>
        <v>0.60395010395010396</v>
      </c>
      <c r="AR156" s="52">
        <f t="shared" si="139"/>
        <v>0.26358490404097262</v>
      </c>
      <c r="AS156" s="43"/>
      <c r="AT156" s="1">
        <v>112</v>
      </c>
      <c r="AU156" s="46">
        <f t="shared" si="189"/>
        <v>23.408510866148845</v>
      </c>
      <c r="AV156" s="46">
        <f t="shared" si="167"/>
        <v>47.552526452722077</v>
      </c>
      <c r="AW156" s="46">
        <f t="shared" si="167"/>
        <v>222.81030586848101</v>
      </c>
      <c r="AX156" s="46">
        <f t="shared" si="167"/>
        <v>159.16575211228701</v>
      </c>
      <c r="AY156" s="46">
        <f t="shared" si="167"/>
        <v>10.189410624928314</v>
      </c>
      <c r="AZ156" s="46">
        <f t="shared" si="167"/>
        <v>11.349482094039558</v>
      </c>
      <c r="BA156" s="46">
        <f t="shared" si="166"/>
        <v>15.447837148205736</v>
      </c>
      <c r="BB156" s="46">
        <f t="shared" si="166"/>
        <v>-23.391595779918134</v>
      </c>
      <c r="BC156" s="46">
        <f t="shared" si="166"/>
        <v>-47.215533354497438</v>
      </c>
      <c r="BD156" s="46">
        <f t="shared" si="166"/>
        <v>-86.205960980059331</v>
      </c>
      <c r="BE156" s="46">
        <f t="shared" si="166"/>
        <v>-45.933685204941071</v>
      </c>
      <c r="BF156" s="46">
        <f t="shared" si="166"/>
        <v>30.738501594259219</v>
      </c>
      <c r="BG156" s="46">
        <f t="shared" si="166"/>
        <v>-25.5309303561869</v>
      </c>
      <c r="BH156" s="1">
        <v>112</v>
      </c>
      <c r="BI156" s="60">
        <f t="shared" si="191"/>
        <v>547.95838097060494</v>
      </c>
      <c r="BJ156" s="60">
        <f t="shared" si="191"/>
        <v>1113.1338321813696</v>
      </c>
      <c r="BK156" s="60">
        <f t="shared" si="191"/>
        <v>5215.657466012266</v>
      </c>
      <c r="BL156" s="60">
        <f t="shared" si="191"/>
        <v>3725.8332378392097</v>
      </c>
      <c r="BM156" s="60">
        <f t="shared" si="191"/>
        <v>238.51892933328435</v>
      </c>
      <c r="BN156" s="60">
        <f t="shared" si="191"/>
        <v>265.67447492348407</v>
      </c>
      <c r="BO156" s="60">
        <f t="shared" si="190"/>
        <v>361.61086374226875</v>
      </c>
      <c r="BP156" s="60">
        <f t="shared" si="190"/>
        <v>-547.56242399077507</v>
      </c>
      <c r="BQ156" s="60">
        <f t="shared" si="190"/>
        <v>-1105.2453255797645</v>
      </c>
      <c r="BR156" s="60">
        <f t="shared" si="190"/>
        <v>-2017.953174328517</v>
      </c>
      <c r="BS156" s="60">
        <f t="shared" si="190"/>
        <v>-1075.2391692421218</v>
      </c>
      <c r="BT156" s="60">
        <f t="shared" si="190"/>
        <v>719.54254857834633</v>
      </c>
      <c r="BU156" s="60">
        <f t="shared" si="178"/>
        <v>-597.64106066569025</v>
      </c>
    </row>
    <row r="157" spans="1:73">
      <c r="A157" s="58">
        <v>2012</v>
      </c>
      <c r="B157" s="29">
        <f>AVERAGE(K18:K29)</f>
        <v>1369.0833333333333</v>
      </c>
      <c r="C157" s="9">
        <f>SUM(N8:N19)</f>
        <v>20991982</v>
      </c>
      <c r="D157" s="9">
        <f>SUM(R8:R19)</f>
        <v>21335658.690734588</v>
      </c>
      <c r="E157" s="9">
        <f t="shared" ref="E157:E167" si="192">C157/B157</f>
        <v>15332.87382068294</v>
      </c>
      <c r="F157" s="9">
        <f t="shared" ref="F157:F165" si="193">D157/B157</f>
        <v>15583.900681040543</v>
      </c>
      <c r="N157" s="10"/>
      <c r="O157" s="27"/>
      <c r="P157" s="77"/>
      <c r="Q157" s="77"/>
      <c r="U157" s="38"/>
      <c r="V157" s="38"/>
      <c r="W157" s="38"/>
      <c r="X157" s="38"/>
      <c r="Y157" s="38"/>
      <c r="Z157" s="38"/>
      <c r="AA157" s="38"/>
      <c r="AB157" s="38"/>
      <c r="AD157" s="17">
        <v>113</v>
      </c>
      <c r="AE157" s="17">
        <v>1149.0826037222585</v>
      </c>
      <c r="AF157" s="17">
        <v>37.193183161938578</v>
      </c>
      <c r="AG157" s="17">
        <v>0.35657298161143514</v>
      </c>
      <c r="AO157" s="1">
        <v>113</v>
      </c>
      <c r="AP157" s="7">
        <f t="shared" si="188"/>
        <v>80</v>
      </c>
      <c r="AQ157" s="52">
        <f t="shared" si="138"/>
        <v>0.66216216216216217</v>
      </c>
      <c r="AR157" s="52">
        <f t="shared" si="139"/>
        <v>0.41837128791165434</v>
      </c>
      <c r="AS157" s="43"/>
      <c r="AT157" s="1">
        <v>113</v>
      </c>
      <c r="AU157" s="46">
        <f t="shared" si="189"/>
        <v>37.193183161938578</v>
      </c>
      <c r="AV157" s="46">
        <f t="shared" si="167"/>
        <v>23.408510866148845</v>
      </c>
      <c r="AW157" s="46">
        <f t="shared" si="167"/>
        <v>47.552526452722077</v>
      </c>
      <c r="AX157" s="46">
        <f t="shared" si="167"/>
        <v>222.81030586848101</v>
      </c>
      <c r="AY157" s="46">
        <f t="shared" si="167"/>
        <v>159.16575211228701</v>
      </c>
      <c r="AZ157" s="46">
        <f t="shared" si="167"/>
        <v>10.189410624928314</v>
      </c>
      <c r="BA157" s="46">
        <f t="shared" si="166"/>
        <v>11.349482094039558</v>
      </c>
      <c r="BB157" s="46">
        <f t="shared" si="166"/>
        <v>15.447837148205736</v>
      </c>
      <c r="BC157" s="46">
        <f t="shared" si="166"/>
        <v>-23.391595779918134</v>
      </c>
      <c r="BD157" s="46">
        <f t="shared" si="166"/>
        <v>-47.215533354497438</v>
      </c>
      <c r="BE157" s="46">
        <f t="shared" si="166"/>
        <v>-86.205960980059331</v>
      </c>
      <c r="BF157" s="46">
        <f t="shared" si="166"/>
        <v>-45.933685204941071</v>
      </c>
      <c r="BG157" s="46">
        <f t="shared" si="166"/>
        <v>30.738501594259219</v>
      </c>
      <c r="BH157" s="1">
        <v>113</v>
      </c>
      <c r="BI157" s="60">
        <f t="shared" si="191"/>
        <v>1383.3328737175054</v>
      </c>
      <c r="BJ157" s="60">
        <f t="shared" si="191"/>
        <v>870.63703219289869</v>
      </c>
      <c r="BK157" s="60">
        <f t="shared" si="191"/>
        <v>1768.6298261690149</v>
      </c>
      <c r="BL157" s="60">
        <f t="shared" si="191"/>
        <v>8287.0245165339511</v>
      </c>
      <c r="BM157" s="60">
        <f t="shared" si="191"/>
        <v>5919.880971419987</v>
      </c>
      <c r="BN157" s="60">
        <f t="shared" si="191"/>
        <v>378.97661568515815</v>
      </c>
      <c r="BO157" s="60">
        <f t="shared" si="190"/>
        <v>422.12336631675174</v>
      </c>
      <c r="BP157" s="60">
        <f t="shared" si="190"/>
        <v>574.55423650901082</v>
      </c>
      <c r="BQ157" s="60">
        <f t="shared" si="190"/>
        <v>-870.00790629252572</v>
      </c>
      <c r="BR157" s="60">
        <f t="shared" si="190"/>
        <v>-1756.0959801424426</v>
      </c>
      <c r="BS157" s="60">
        <f t="shared" si="190"/>
        <v>-3206.2740963822725</v>
      </c>
      <c r="BT157" s="60">
        <f t="shared" si="190"/>
        <v>-1708.4199671302008</v>
      </c>
      <c r="BU157" s="60">
        <f t="shared" si="178"/>
        <v>1143.2627199188189</v>
      </c>
    </row>
    <row r="158" spans="1:73">
      <c r="A158" s="58">
        <v>2013</v>
      </c>
      <c r="B158" s="29">
        <f>AVERAGE(K20:K31)</f>
        <v>1370.75</v>
      </c>
      <c r="C158" s="9">
        <f>SUM(N20:N31)</f>
        <v>22042080</v>
      </c>
      <c r="D158" s="9">
        <f>SUM(R20:R31)</f>
        <v>21369790.710868247</v>
      </c>
      <c r="E158" s="9">
        <f t="shared" si="192"/>
        <v>16080.306401604961</v>
      </c>
      <c r="F158" s="9">
        <f t="shared" si="193"/>
        <v>15589.852789252778</v>
      </c>
      <c r="P158" s="77"/>
      <c r="Q158" s="77"/>
      <c r="U158" s="38"/>
      <c r="V158" s="38"/>
      <c r="W158" s="38"/>
      <c r="X158" s="38"/>
      <c r="Y158" s="38"/>
      <c r="Z158" s="38"/>
      <c r="AA158" s="38"/>
      <c r="AB158" s="38"/>
      <c r="AD158" s="17">
        <v>114</v>
      </c>
      <c r="AE158" s="17">
        <v>828.31822743078294</v>
      </c>
      <c r="AF158" s="17">
        <v>-31.654175083844166</v>
      </c>
      <c r="AG158" s="17">
        <v>-0.30347022305009974</v>
      </c>
      <c r="AO158" s="1">
        <v>114</v>
      </c>
      <c r="AP158" s="7">
        <f t="shared" si="188"/>
        <v>47</v>
      </c>
      <c r="AQ158" s="52">
        <f t="shared" si="138"/>
        <v>0.38773388773388773</v>
      </c>
      <c r="AR158" s="52">
        <f t="shared" si="139"/>
        <v>-0.28523021200384785</v>
      </c>
      <c r="AS158" s="43"/>
      <c r="AT158" s="1">
        <v>114</v>
      </c>
      <c r="AU158" s="46">
        <f t="shared" si="189"/>
        <v>-31.654175083844166</v>
      </c>
      <c r="AV158" s="46">
        <f t="shared" si="167"/>
        <v>37.193183161938578</v>
      </c>
      <c r="AW158" s="46">
        <f t="shared" si="167"/>
        <v>23.408510866148845</v>
      </c>
      <c r="AX158" s="46">
        <f t="shared" si="167"/>
        <v>47.552526452722077</v>
      </c>
      <c r="AY158" s="46">
        <f t="shared" si="167"/>
        <v>222.81030586848101</v>
      </c>
      <c r="AZ158" s="46">
        <f t="shared" si="167"/>
        <v>159.16575211228701</v>
      </c>
      <c r="BA158" s="46">
        <f t="shared" si="166"/>
        <v>10.189410624928314</v>
      </c>
      <c r="BB158" s="46">
        <f t="shared" si="166"/>
        <v>11.349482094039558</v>
      </c>
      <c r="BC158" s="46">
        <f t="shared" si="166"/>
        <v>15.447837148205736</v>
      </c>
      <c r="BD158" s="46">
        <f t="shared" si="166"/>
        <v>-23.391595779918134</v>
      </c>
      <c r="BE158" s="46">
        <f t="shared" si="166"/>
        <v>-47.215533354497438</v>
      </c>
      <c r="BF158" s="46">
        <f t="shared" si="166"/>
        <v>-86.205960980059331</v>
      </c>
      <c r="BG158" s="46">
        <f t="shared" si="166"/>
        <v>-45.933685204941071</v>
      </c>
      <c r="BH158" s="1">
        <v>114</v>
      </c>
      <c r="BI158" s="60">
        <f t="shared" si="191"/>
        <v>1001.9868002386658</v>
      </c>
      <c r="BJ158" s="60">
        <f t="shared" si="191"/>
        <v>-1177.3195317334889</v>
      </c>
      <c r="BK158" s="60">
        <f t="shared" si="191"/>
        <v>-740.97710140914353</v>
      </c>
      <c r="BL158" s="60">
        <f t="shared" si="191"/>
        <v>-1505.2359980135971</v>
      </c>
      <c r="BM158" s="60">
        <f t="shared" si="191"/>
        <v>-7052.8764324457834</v>
      </c>
      <c r="BN158" s="60">
        <f t="shared" si="191"/>
        <v>-5038.2605847140821</v>
      </c>
      <c r="BO158" s="60">
        <f t="shared" si="190"/>
        <v>-322.53738792266125</v>
      </c>
      <c r="BP158" s="60">
        <f t="shared" si="190"/>
        <v>-359.25849331568099</v>
      </c>
      <c r="BQ158" s="60">
        <f t="shared" si="190"/>
        <v>-488.98854175601508</v>
      </c>
      <c r="BR158" s="60">
        <f t="shared" si="190"/>
        <v>740.44166830804329</v>
      </c>
      <c r="BS158" s="60">
        <f t="shared" si="190"/>
        <v>1494.5687594803521</v>
      </c>
      <c r="BT158" s="60">
        <f t="shared" si="190"/>
        <v>2728.7785821338452</v>
      </c>
      <c r="BU158" s="60">
        <f t="shared" si="178"/>
        <v>1453.992913723393</v>
      </c>
    </row>
    <row r="159" spans="1:73">
      <c r="A159" s="58">
        <v>2014</v>
      </c>
      <c r="B159" s="29">
        <f>AVERAGE(K32:K43)</f>
        <v>1383.0833333333333</v>
      </c>
      <c r="C159" s="9">
        <f>SUM(N32:N43)</f>
        <v>22218821</v>
      </c>
      <c r="D159" s="9">
        <f>SUM(R32:R43)</f>
        <v>22641575.224195246</v>
      </c>
      <c r="E159" s="9">
        <f t="shared" si="192"/>
        <v>16064.701572573358</v>
      </c>
      <c r="F159" s="9">
        <f t="shared" si="193"/>
        <v>16370.362275733143</v>
      </c>
      <c r="P159" s="77"/>
      <c r="Q159" s="77"/>
      <c r="U159" s="38"/>
      <c r="V159" s="38"/>
      <c r="W159" s="38"/>
      <c r="X159" s="38"/>
      <c r="Y159" s="38"/>
      <c r="Z159" s="38"/>
      <c r="AA159" s="38"/>
      <c r="AB159" s="38"/>
      <c r="AD159" s="17">
        <v>115</v>
      </c>
      <c r="AE159" s="17">
        <v>721.10487969830035</v>
      </c>
      <c r="AF159" s="17">
        <v>-83.503022377912089</v>
      </c>
      <c r="AG159" s="17">
        <v>-0.80054781902422623</v>
      </c>
      <c r="AO159" s="1">
        <v>115</v>
      </c>
      <c r="AP159" s="7">
        <f t="shared" si="188"/>
        <v>27</v>
      </c>
      <c r="AQ159" s="52">
        <f t="shared" si="138"/>
        <v>0.22141372141372143</v>
      </c>
      <c r="AR159" s="52">
        <f t="shared" si="139"/>
        <v>-0.76742739995147802</v>
      </c>
      <c r="AS159" s="43"/>
      <c r="AT159" s="1">
        <v>115</v>
      </c>
      <c r="AU159" s="46">
        <f t="shared" si="189"/>
        <v>-83.503022377912089</v>
      </c>
      <c r="AV159" s="46">
        <f t="shared" si="167"/>
        <v>-31.654175083844166</v>
      </c>
      <c r="AW159" s="46">
        <f t="shared" si="167"/>
        <v>37.193183161938578</v>
      </c>
      <c r="AX159" s="46">
        <f t="shared" si="167"/>
        <v>23.408510866148845</v>
      </c>
      <c r="AY159" s="46">
        <f t="shared" si="167"/>
        <v>47.552526452722077</v>
      </c>
      <c r="AZ159" s="46">
        <f t="shared" si="167"/>
        <v>222.81030586848101</v>
      </c>
      <c r="BA159" s="46">
        <f t="shared" si="166"/>
        <v>159.16575211228701</v>
      </c>
      <c r="BB159" s="46">
        <f t="shared" si="166"/>
        <v>10.189410624928314</v>
      </c>
      <c r="BC159" s="46">
        <f t="shared" si="166"/>
        <v>11.349482094039558</v>
      </c>
      <c r="BD159" s="46">
        <f t="shared" si="166"/>
        <v>15.447837148205736</v>
      </c>
      <c r="BE159" s="46">
        <f t="shared" si="166"/>
        <v>-23.391595779918134</v>
      </c>
      <c r="BF159" s="46">
        <f t="shared" si="166"/>
        <v>-47.215533354497438</v>
      </c>
      <c r="BG159" s="46">
        <f t="shared" si="166"/>
        <v>-86.205960980059331</v>
      </c>
      <c r="BH159" s="1">
        <v>115</v>
      </c>
      <c r="BI159" s="60">
        <f t="shared" si="191"/>
        <v>6972.7547462460989</v>
      </c>
      <c r="BJ159" s="60">
        <f t="shared" si="191"/>
        <v>2643.2192903805953</v>
      </c>
      <c r="BK159" s="60">
        <f t="shared" si="191"/>
        <v>-3105.7432058771365</v>
      </c>
      <c r="BL159" s="60">
        <f t="shared" si="191"/>
        <v>-1954.6814066896204</v>
      </c>
      <c r="BM159" s="60">
        <f t="shared" si="191"/>
        <v>-3970.7796805079051</v>
      </c>
      <c r="BN159" s="60">
        <f t="shared" si="191"/>
        <v>-18605.333956965216</v>
      </c>
      <c r="BO159" s="60">
        <f t="shared" si="190"/>
        <v>-13290.821360429514</v>
      </c>
      <c r="BP159" s="60">
        <f t="shared" si="190"/>
        <v>-850.84658343111857</v>
      </c>
      <c r="BQ159" s="60">
        <f t="shared" si="190"/>
        <v>-947.71605727629219</v>
      </c>
      <c r="BR159" s="60">
        <f t="shared" si="190"/>
        <v>-1289.94109107696</v>
      </c>
      <c r="BS159" s="60">
        <f t="shared" si="190"/>
        <v>1953.2689458655861</v>
      </c>
      <c r="BT159" s="60">
        <f t="shared" si="190"/>
        <v>3942.639738285664</v>
      </c>
      <c r="BU159" s="60">
        <f t="shared" si="178"/>
        <v>7198.4582888273226</v>
      </c>
    </row>
    <row r="160" spans="1:73">
      <c r="A160" s="58">
        <v>2015</v>
      </c>
      <c r="B160" s="29">
        <f>AVERAGE(K44:K55)</f>
        <v>1403.4583333333333</v>
      </c>
      <c r="C160" s="9">
        <f>SUM(N44:N55)</f>
        <v>20956866.752669998</v>
      </c>
      <c r="D160" s="9">
        <f>SUM(R44:R55)</f>
        <v>22551188.802253958</v>
      </c>
      <c r="E160" s="9">
        <f t="shared" si="192"/>
        <v>14932.304190959238</v>
      </c>
      <c r="F160" s="9">
        <f t="shared" si="193"/>
        <v>16068.299476118369</v>
      </c>
      <c r="P160" s="77"/>
      <c r="Q160" s="77"/>
      <c r="U160" s="38"/>
      <c r="V160" s="38"/>
      <c r="W160" s="38"/>
      <c r="X160" s="38"/>
      <c r="Y160" s="38"/>
      <c r="Z160" s="38"/>
      <c r="AA160" s="38"/>
      <c r="AB160" s="38"/>
      <c r="AD160" s="17">
        <v>116</v>
      </c>
      <c r="AE160" s="17">
        <v>718.66110357834589</v>
      </c>
      <c r="AF160" s="17">
        <v>96.544858870763505</v>
      </c>
      <c r="AG160" s="17">
        <v>0.9255805838644181</v>
      </c>
      <c r="AO160" s="1">
        <v>116</v>
      </c>
      <c r="AP160" s="7">
        <f t="shared" si="188"/>
        <v>101</v>
      </c>
      <c r="AQ160" s="52">
        <f t="shared" si="138"/>
        <v>0.83679833679833682</v>
      </c>
      <c r="AR160" s="52">
        <f t="shared" si="139"/>
        <v>0.98138417626213981</v>
      </c>
      <c r="AS160" s="43"/>
      <c r="AT160" s="1">
        <v>116</v>
      </c>
      <c r="AU160" s="46">
        <f t="shared" si="189"/>
        <v>96.544858870763505</v>
      </c>
      <c r="AV160" s="46">
        <f t="shared" si="167"/>
        <v>-83.503022377912089</v>
      </c>
      <c r="AW160" s="46">
        <f t="shared" si="167"/>
        <v>-31.654175083844166</v>
      </c>
      <c r="AX160" s="46">
        <f t="shared" si="167"/>
        <v>37.193183161938578</v>
      </c>
      <c r="AY160" s="46">
        <f t="shared" si="167"/>
        <v>23.408510866148845</v>
      </c>
      <c r="AZ160" s="46">
        <f t="shared" si="167"/>
        <v>47.552526452722077</v>
      </c>
      <c r="BA160" s="46">
        <f t="shared" si="166"/>
        <v>222.81030586848101</v>
      </c>
      <c r="BB160" s="46">
        <f t="shared" si="166"/>
        <v>159.16575211228701</v>
      </c>
      <c r="BC160" s="46">
        <f t="shared" si="166"/>
        <v>10.189410624928314</v>
      </c>
      <c r="BD160" s="46">
        <f t="shared" si="166"/>
        <v>11.349482094039558</v>
      </c>
      <c r="BE160" s="46">
        <f t="shared" si="166"/>
        <v>15.447837148205736</v>
      </c>
      <c r="BF160" s="46">
        <f t="shared" si="166"/>
        <v>-23.391595779918134</v>
      </c>
      <c r="BG160" s="46">
        <f t="shared" si="166"/>
        <v>-47.215533354497438</v>
      </c>
      <c r="BH160" s="1">
        <v>116</v>
      </c>
      <c r="BI160" s="60">
        <f t="shared" si="191"/>
        <v>9320.9097743756283</v>
      </c>
      <c r="BJ160" s="60">
        <f t="shared" si="191"/>
        <v>-8061.7875107577302</v>
      </c>
      <c r="BK160" s="60">
        <f t="shared" si="191"/>
        <v>-3056.0478661401789</v>
      </c>
      <c r="BL160" s="60">
        <f t="shared" si="191"/>
        <v>3590.8106193238073</v>
      </c>
      <c r="BM160" s="60">
        <f t="shared" si="191"/>
        <v>2259.9713779470649</v>
      </c>
      <c r="BN160" s="60">
        <f t="shared" si="191"/>
        <v>4590.9519553262908</v>
      </c>
      <c r="BO160" s="60">
        <f t="shared" si="190"/>
        <v>21511.189535024125</v>
      </c>
      <c r="BP160" s="60">
        <f t="shared" si="190"/>
        <v>15366.635074739657</v>
      </c>
      <c r="BQ160" s="60">
        <f t="shared" si="190"/>
        <v>983.73521075995416</v>
      </c>
      <c r="BR160" s="60">
        <f t="shared" si="190"/>
        <v>1095.7341470252984</v>
      </c>
      <c r="BS160" s="60">
        <f t="shared" si="190"/>
        <v>1491.409257332052</v>
      </c>
      <c r="BT160" s="60">
        <f t="shared" si="190"/>
        <v>-2258.3383133341495</v>
      </c>
      <c r="BU160" s="60">
        <f t="shared" si="178"/>
        <v>-4558.4170042177866</v>
      </c>
    </row>
    <row r="161" spans="1:73">
      <c r="A161" s="58">
        <v>2016</v>
      </c>
      <c r="B161" s="29">
        <f>AVERAGE(K56:K67)</f>
        <v>1417.4166666666667</v>
      </c>
      <c r="C161" s="9">
        <f>SUM(N56:N67)</f>
        <v>21418630.038139999</v>
      </c>
      <c r="D161" s="9">
        <f>SUM(R56:R67)</f>
        <v>22634721.617312066</v>
      </c>
      <c r="E161" s="9">
        <f t="shared" si="192"/>
        <v>15111.033009446763</v>
      </c>
      <c r="F161" s="9">
        <f t="shared" si="193"/>
        <v>15968.996378843247</v>
      </c>
      <c r="P161" s="77"/>
      <c r="Q161" s="77"/>
      <c r="U161" s="38"/>
      <c r="V161" s="38"/>
      <c r="W161" s="38"/>
      <c r="X161" s="38"/>
      <c r="Y161" s="38"/>
      <c r="Z161" s="38"/>
      <c r="AA161" s="38"/>
      <c r="AB161" s="38"/>
      <c r="AD161" s="17">
        <v>117</v>
      </c>
      <c r="AE161" s="17">
        <v>768.65175430369084</v>
      </c>
      <c r="AF161" s="17">
        <v>42.904577890348378</v>
      </c>
      <c r="AG161" s="17">
        <v>0.41132841995619568</v>
      </c>
      <c r="AO161" s="1">
        <v>117</v>
      </c>
      <c r="AP161" s="7">
        <f t="shared" si="188"/>
        <v>81</v>
      </c>
      <c r="AQ161" s="52">
        <f t="shared" si="138"/>
        <v>0.67047817047817049</v>
      </c>
      <c r="AR161" s="52">
        <f t="shared" si="139"/>
        <v>0.44123392015968882</v>
      </c>
      <c r="AS161" s="43"/>
      <c r="AT161" s="1">
        <v>117</v>
      </c>
      <c r="AU161" s="46">
        <f t="shared" si="189"/>
        <v>42.904577890348378</v>
      </c>
      <c r="AV161" s="46">
        <f t="shared" si="167"/>
        <v>96.544858870763505</v>
      </c>
      <c r="AW161" s="46">
        <f t="shared" si="167"/>
        <v>-83.503022377912089</v>
      </c>
      <c r="AX161" s="46">
        <f t="shared" si="167"/>
        <v>-31.654175083844166</v>
      </c>
      <c r="AY161" s="46">
        <f t="shared" si="167"/>
        <v>37.193183161938578</v>
      </c>
      <c r="AZ161" s="46">
        <f t="shared" si="167"/>
        <v>23.408510866148845</v>
      </c>
      <c r="BA161" s="46">
        <f t="shared" si="166"/>
        <v>47.552526452722077</v>
      </c>
      <c r="BB161" s="46">
        <f t="shared" si="166"/>
        <v>222.81030586848101</v>
      </c>
      <c r="BC161" s="46">
        <f t="shared" si="166"/>
        <v>159.16575211228701</v>
      </c>
      <c r="BD161" s="46">
        <f t="shared" si="166"/>
        <v>10.189410624928314</v>
      </c>
      <c r="BE161" s="46">
        <f t="shared" si="166"/>
        <v>11.349482094039558</v>
      </c>
      <c r="BF161" s="46">
        <f t="shared" si="166"/>
        <v>15.447837148205736</v>
      </c>
      <c r="BG161" s="46">
        <f t="shared" si="166"/>
        <v>-23.391595779918134</v>
      </c>
      <c r="BH161" s="1">
        <v>117</v>
      </c>
      <c r="BI161" s="60">
        <f t="shared" si="191"/>
        <v>1840.8028039489641</v>
      </c>
      <c r="BJ161" s="60">
        <f t="shared" si="191"/>
        <v>4142.216417333354</v>
      </c>
      <c r="BK161" s="60">
        <f t="shared" si="191"/>
        <v>-3582.6619276926294</v>
      </c>
      <c r="BL161" s="60">
        <f t="shared" si="191"/>
        <v>-1358.1090204395177</v>
      </c>
      <c r="BM161" s="60">
        <f t="shared" si="191"/>
        <v>1595.7578239613813</v>
      </c>
      <c r="BN161" s="60">
        <f t="shared" si="191"/>
        <v>1004.3322777537443</v>
      </c>
      <c r="BO161" s="60">
        <f t="shared" si="190"/>
        <v>2040.221075073659</v>
      </c>
      <c r="BP161" s="60">
        <f t="shared" si="190"/>
        <v>9559.5821229065696</v>
      </c>
      <c r="BQ161" s="60">
        <f t="shared" si="190"/>
        <v>6828.9394089774842</v>
      </c>
      <c r="BR161" s="60">
        <f t="shared" si="190"/>
        <v>437.17236181397612</v>
      </c>
      <c r="BS161" s="60">
        <f t="shared" si="190"/>
        <v>486.94473851883026</v>
      </c>
      <c r="BT161" s="60">
        <f t="shared" si="190"/>
        <v>662.78293216260568</v>
      </c>
      <c r="BU161" s="60">
        <f t="shared" si="178"/>
        <v>-1003.6065431190435</v>
      </c>
    </row>
    <row r="162" spans="1:73">
      <c r="A162" s="58">
        <v>2017</v>
      </c>
      <c r="B162" s="29">
        <f>AVERAGE(K68:K79)</f>
        <v>1444.4166666666667</v>
      </c>
      <c r="C162" s="9">
        <f>SUM(N68:N79)</f>
        <v>25558447.074510001</v>
      </c>
      <c r="D162" s="9">
        <f>SUM(R68:R79)</f>
        <v>24573076.766333766</v>
      </c>
      <c r="E162" s="9">
        <f t="shared" si="192"/>
        <v>17694.649794849131</v>
      </c>
      <c r="F162" s="9">
        <f t="shared" si="193"/>
        <v>17012.457231639368</v>
      </c>
      <c r="P162" s="77"/>
      <c r="Q162" s="77"/>
      <c r="U162" s="38"/>
      <c r="V162" s="38"/>
      <c r="W162" s="38"/>
      <c r="X162" s="38"/>
      <c r="Y162" s="38"/>
      <c r="Z162" s="38"/>
      <c r="AA162" s="38"/>
      <c r="AB162" s="38"/>
      <c r="AD162" s="17">
        <v>118</v>
      </c>
      <c r="AE162" s="17">
        <v>1009.3700740255715</v>
      </c>
      <c r="AF162" s="17">
        <v>225.42602433771481</v>
      </c>
      <c r="AG162" s="17">
        <v>2.1611710210694777</v>
      </c>
      <c r="AO162" s="1">
        <v>118</v>
      </c>
      <c r="AP162" s="7">
        <f t="shared" si="188"/>
        <v>119</v>
      </c>
      <c r="AQ162" s="52">
        <f t="shared" si="138"/>
        <v>0.98648648648648651</v>
      </c>
      <c r="AR162" s="52">
        <f t="shared" si="139"/>
        <v>2.2111272410853289</v>
      </c>
      <c r="AS162" s="43"/>
      <c r="AT162" s="1">
        <v>118</v>
      </c>
      <c r="AU162" s="46">
        <f t="shared" si="189"/>
        <v>225.42602433771481</v>
      </c>
      <c r="AV162" s="46">
        <f t="shared" si="167"/>
        <v>42.904577890348378</v>
      </c>
      <c r="AW162" s="46">
        <f t="shared" si="167"/>
        <v>96.544858870763505</v>
      </c>
      <c r="AX162" s="46">
        <f t="shared" si="167"/>
        <v>-83.503022377912089</v>
      </c>
      <c r="AY162" s="46">
        <f t="shared" si="167"/>
        <v>-31.654175083844166</v>
      </c>
      <c r="AZ162" s="46">
        <f t="shared" si="167"/>
        <v>37.193183161938578</v>
      </c>
      <c r="BA162" s="46">
        <f t="shared" si="166"/>
        <v>23.408510866148845</v>
      </c>
      <c r="BB162" s="46">
        <f t="shared" si="166"/>
        <v>47.552526452722077</v>
      </c>
      <c r="BC162" s="46">
        <f t="shared" si="166"/>
        <v>222.81030586848101</v>
      </c>
      <c r="BD162" s="46">
        <f t="shared" si="166"/>
        <v>159.16575211228701</v>
      </c>
      <c r="BE162" s="46">
        <f t="shared" si="166"/>
        <v>10.189410624928314</v>
      </c>
      <c r="BF162" s="46">
        <f t="shared" si="166"/>
        <v>11.349482094039558</v>
      </c>
      <c r="BG162" s="46">
        <f t="shared" si="166"/>
        <v>15.447837148205736</v>
      </c>
      <c r="BH162" s="1">
        <v>118</v>
      </c>
      <c r="BI162" s="60">
        <f t="shared" si="191"/>
        <v>50816.892448707949</v>
      </c>
      <c r="BJ162" s="60">
        <f t="shared" si="191"/>
        <v>9671.808419709032</v>
      </c>
      <c r="BK162" s="60">
        <f t="shared" si="191"/>
        <v>21763.723705481952</v>
      </c>
      <c r="BL162" s="60">
        <f t="shared" si="191"/>
        <v>-18823.754354835964</v>
      </c>
      <c r="BM162" s="60">
        <f t="shared" si="191"/>
        <v>-7135.6748428409555</v>
      </c>
      <c r="BN162" s="60">
        <f t="shared" si="191"/>
        <v>8384.3114126602304</v>
      </c>
      <c r="BO162" s="60">
        <f t="shared" si="190"/>
        <v>5276.8875402221111</v>
      </c>
      <c r="BP162" s="60">
        <f t="shared" si="190"/>
        <v>10719.576985451133</v>
      </c>
      <c r="BQ162" s="60">
        <f t="shared" si="190"/>
        <v>50227.241433401839</v>
      </c>
      <c r="BR162" s="60">
        <f t="shared" si="190"/>
        <v>35880.102709395062</v>
      </c>
      <c r="BS162" s="60">
        <f t="shared" si="190"/>
        <v>2296.9583275220421</v>
      </c>
      <c r="BT162" s="60">
        <f t="shared" si="190"/>
        <v>2558.4686267514016</v>
      </c>
      <c r="BU162" s="60">
        <f t="shared" si="178"/>
        <v>3482.3445129364627</v>
      </c>
    </row>
    <row r="163" spans="1:73">
      <c r="A163" s="58">
        <v>2018</v>
      </c>
      <c r="B163" s="29">
        <f>AVERAGE(K80:K91)</f>
        <v>1488.0833333333333</v>
      </c>
      <c r="C163" s="9">
        <f>SUM(N80:N91)</f>
        <v>24399460.847200003</v>
      </c>
      <c r="D163" s="9">
        <f>SUM(R80:R91)</f>
        <v>25186100.913395692</v>
      </c>
      <c r="E163" s="9">
        <f t="shared" si="192"/>
        <v>16396.568861869298</v>
      </c>
      <c r="F163" s="9">
        <f t="shared" si="193"/>
        <v>16925.19521536363</v>
      </c>
      <c r="P163" s="77"/>
      <c r="Q163" s="77"/>
      <c r="U163" s="38"/>
      <c r="V163" s="38"/>
      <c r="W163" s="38"/>
      <c r="X163" s="38"/>
      <c r="Y163" s="38"/>
      <c r="Z163" s="38"/>
      <c r="AA163" s="38"/>
      <c r="AB163" s="38"/>
      <c r="AD163" s="17">
        <v>119</v>
      </c>
      <c r="AE163" s="17">
        <v>2147.640416838597</v>
      </c>
      <c r="AF163" s="17">
        <v>99.832637613768384</v>
      </c>
      <c r="AG163" s="17">
        <v>0.95710068969046758</v>
      </c>
      <c r="AO163" s="1">
        <v>119</v>
      </c>
      <c r="AP163" s="7">
        <f t="shared" si="188"/>
        <v>103</v>
      </c>
      <c r="AQ163" s="52">
        <f t="shared" si="138"/>
        <v>0.85343035343035345</v>
      </c>
      <c r="AR163" s="52">
        <f t="shared" si="139"/>
        <v>1.0512597817977336</v>
      </c>
      <c r="AS163" s="43"/>
      <c r="AT163" s="1">
        <v>119</v>
      </c>
      <c r="AU163" s="46">
        <f t="shared" si="189"/>
        <v>99.832637613768384</v>
      </c>
      <c r="AV163" s="46">
        <f t="shared" si="167"/>
        <v>225.42602433771481</v>
      </c>
      <c r="AW163" s="46">
        <f t="shared" si="167"/>
        <v>42.904577890348378</v>
      </c>
      <c r="AX163" s="46">
        <f t="shared" si="167"/>
        <v>96.544858870763505</v>
      </c>
      <c r="AY163" s="46">
        <f t="shared" si="167"/>
        <v>-83.503022377912089</v>
      </c>
      <c r="AZ163" s="46">
        <f t="shared" si="167"/>
        <v>-31.654175083844166</v>
      </c>
      <c r="BA163" s="46">
        <f t="shared" si="166"/>
        <v>37.193183161938578</v>
      </c>
      <c r="BB163" s="46">
        <f t="shared" si="166"/>
        <v>23.408510866148845</v>
      </c>
      <c r="BC163" s="46">
        <f t="shared" si="166"/>
        <v>47.552526452722077</v>
      </c>
      <c r="BD163" s="46">
        <f t="shared" si="166"/>
        <v>222.81030586848101</v>
      </c>
      <c r="BE163" s="46">
        <f t="shared" si="166"/>
        <v>159.16575211228701</v>
      </c>
      <c r="BF163" s="46">
        <f t="shared" si="166"/>
        <v>10.189410624928314</v>
      </c>
      <c r="BG163" s="46">
        <f t="shared" si="166"/>
        <v>11.349482094039558</v>
      </c>
      <c r="BH163" s="1">
        <v>119</v>
      </c>
      <c r="BI163" s="60">
        <f t="shared" si="191"/>
        <v>9966.5555329219878</v>
      </c>
      <c r="BJ163" s="60">
        <f t="shared" si="191"/>
        <v>22504.874596419591</v>
      </c>
      <c r="BK163" s="60">
        <f t="shared" si="191"/>
        <v>4283.2771764988383</v>
      </c>
      <c r="BL163" s="60">
        <f t="shared" si="191"/>
        <v>9638.3279091173317</v>
      </c>
      <c r="BM163" s="60">
        <f t="shared" si="191"/>
        <v>-8336.3269727084898</v>
      </c>
      <c r="BN163" s="60">
        <f t="shared" si="191"/>
        <v>-3160.1197901081964</v>
      </c>
      <c r="BO163" s="60">
        <f t="shared" si="190"/>
        <v>3713.0935763083157</v>
      </c>
      <c r="BP163" s="60">
        <f t="shared" si="190"/>
        <v>2336.9333823781876</v>
      </c>
      <c r="BQ163" s="60">
        <f t="shared" si="190"/>
        <v>4747.2941409737268</v>
      </c>
      <c r="BR163" s="60">
        <f t="shared" si="190"/>
        <v>22243.740522380933</v>
      </c>
      <c r="BS163" s="60">
        <f t="shared" si="190"/>
        <v>15889.936851148819</v>
      </c>
      <c r="BT163" s="60">
        <f t="shared" si="190"/>
        <v>1017.2357384163413</v>
      </c>
      <c r="BU163" s="60">
        <f t="shared" si="178"/>
        <v>1133.0487329981959</v>
      </c>
    </row>
    <row r="164" spans="1:73" ht="15.75" thickBot="1">
      <c r="A164" s="58">
        <v>2019</v>
      </c>
      <c r="B164" s="29">
        <f>AVERAGE(K92:K103)</f>
        <v>1509</v>
      </c>
      <c r="C164" s="9">
        <f>SUM(N92:N103)</f>
        <v>26029761.701190002</v>
      </c>
      <c r="D164" s="9">
        <f>SUM(R92:R103)</f>
        <v>25134384.417793542</v>
      </c>
      <c r="E164" s="9">
        <f t="shared" si="192"/>
        <v>17249.676409005966</v>
      </c>
      <c r="F164" s="9">
        <f t="shared" si="193"/>
        <v>16656.318368319113</v>
      </c>
      <c r="P164" s="77"/>
      <c r="Q164" s="77"/>
      <c r="U164" s="38"/>
      <c r="V164" s="38"/>
      <c r="W164" s="38"/>
      <c r="X164" s="38"/>
      <c r="Y164" s="38"/>
      <c r="Z164" s="38"/>
      <c r="AA164" s="38"/>
      <c r="AB164" s="38"/>
      <c r="AD164" s="18">
        <v>120</v>
      </c>
      <c r="AE164" s="18">
        <v>2507.4983622940354</v>
      </c>
      <c r="AF164" s="18">
        <v>185.44262816108494</v>
      </c>
      <c r="AG164" s="18">
        <v>1.7778481221506786</v>
      </c>
      <c r="AO164" s="1">
        <v>120</v>
      </c>
      <c r="AP164" s="7">
        <f t="shared" si="188"/>
        <v>114</v>
      </c>
      <c r="AQ164" s="52">
        <f t="shared" si="138"/>
        <v>0.94490644490644493</v>
      </c>
      <c r="AR164" s="52">
        <f t="shared" si="139"/>
        <v>1.5973526977611863</v>
      </c>
      <c r="AS164" s="43"/>
      <c r="AT164" s="1">
        <v>120</v>
      </c>
      <c r="AU164" s="46">
        <f t="shared" si="189"/>
        <v>185.44262816108494</v>
      </c>
      <c r="AV164" s="46">
        <f t="shared" si="167"/>
        <v>99.832637613768384</v>
      </c>
      <c r="AW164" s="46">
        <f t="shared" si="167"/>
        <v>225.42602433771481</v>
      </c>
      <c r="AX164" s="46">
        <f t="shared" si="167"/>
        <v>42.904577890348378</v>
      </c>
      <c r="AY164" s="46">
        <f t="shared" si="167"/>
        <v>96.544858870763505</v>
      </c>
      <c r="AZ164" s="46">
        <f t="shared" si="167"/>
        <v>-83.503022377912089</v>
      </c>
      <c r="BA164" s="46">
        <f t="shared" si="166"/>
        <v>-31.654175083844166</v>
      </c>
      <c r="BB164" s="46">
        <f t="shared" si="166"/>
        <v>37.193183161938578</v>
      </c>
      <c r="BC164" s="46">
        <f t="shared" si="166"/>
        <v>23.408510866148845</v>
      </c>
      <c r="BD164" s="46">
        <f t="shared" si="166"/>
        <v>47.552526452722077</v>
      </c>
      <c r="BE164" s="46">
        <f t="shared" si="166"/>
        <v>222.81030586848101</v>
      </c>
      <c r="BF164" s="46">
        <f t="shared" si="166"/>
        <v>159.16575211228701</v>
      </c>
      <c r="BG164" s="46">
        <f t="shared" si="166"/>
        <v>10.189410624928314</v>
      </c>
      <c r="BH164" s="1">
        <v>120</v>
      </c>
      <c r="BI164" s="60">
        <f t="shared" si="191"/>
        <v>34388.968339290383</v>
      </c>
      <c r="BJ164" s="60">
        <f t="shared" si="191"/>
        <v>18513.226695350371</v>
      </c>
      <c r="BK164" s="60">
        <f t="shared" si="191"/>
        <v>41803.594409090496</v>
      </c>
      <c r="BL164" s="60">
        <f t="shared" si="191"/>
        <v>7956.3376841281624</v>
      </c>
      <c r="BM164" s="60">
        <f t="shared" si="191"/>
        <v>17903.532364435399</v>
      </c>
      <c r="BN164" s="60">
        <f t="shared" si="191"/>
        <v>-15485.019929153912</v>
      </c>
      <c r="BO164" s="60">
        <f t="shared" si="190"/>
        <v>-5870.0334198192049</v>
      </c>
      <c r="BP164" s="60">
        <f t="shared" si="190"/>
        <v>6897.2016352264836</v>
      </c>
      <c r="BQ164" s="60">
        <f t="shared" si="190"/>
        <v>4340.9357763559401</v>
      </c>
      <c r="BR164" s="60">
        <f t="shared" si="190"/>
        <v>8818.2654810922777</v>
      </c>
      <c r="BS164" s="60">
        <f t="shared" si="190"/>
        <v>41318.528701626288</v>
      </c>
      <c r="BT164" s="60">
        <f t="shared" si="190"/>
        <v>29516.115384938232</v>
      </c>
      <c r="BU164" s="60">
        <f t="shared" si="178"/>
        <v>1889.5510856991743</v>
      </c>
    </row>
    <row r="165" spans="1:73">
      <c r="A165" s="58">
        <v>2020</v>
      </c>
      <c r="B165" s="29">
        <f>AVERAGE(K104:K115)</f>
        <v>1534.1666666666667</v>
      </c>
      <c r="C165" s="9">
        <f>SUM(N104:N115)</f>
        <v>24724264.199240003</v>
      </c>
      <c r="D165" s="9">
        <f>SUM(R104:R115)</f>
        <v>25603420.559227258</v>
      </c>
      <c r="E165" s="9">
        <f t="shared" si="192"/>
        <v>16115.761563871811</v>
      </c>
      <c r="F165" s="9">
        <f t="shared" si="193"/>
        <v>16688.812966362144</v>
      </c>
      <c r="P165" s="77"/>
      <c r="Q165" s="77"/>
      <c r="U165" s="38"/>
      <c r="V165" s="38"/>
      <c r="W165" s="38"/>
      <c r="X165" s="38"/>
      <c r="Y165" s="38"/>
      <c r="Z165" s="38"/>
      <c r="AA165" s="38"/>
      <c r="AB165" s="38"/>
    </row>
    <row r="166" spans="1:73">
      <c r="A166" s="58">
        <v>2021</v>
      </c>
      <c r="B166" s="29">
        <f>AVERAGE(K116:K127)</f>
        <v>1552.25</v>
      </c>
      <c r="C166" s="9">
        <f>SUM(N116:N127)</f>
        <v>25024588.404850002</v>
      </c>
      <c r="D166" s="9">
        <f>SUM(R116:R127)</f>
        <v>25766669.910505984</v>
      </c>
      <c r="E166" s="9">
        <f t="shared" si="192"/>
        <v>16121.493576968918</v>
      </c>
      <c r="F166" s="9">
        <f>D166/B166</f>
        <v>16599.561868581724</v>
      </c>
      <c r="P166" s="77"/>
      <c r="Q166" s="77"/>
      <c r="BH166" s="53" t="s">
        <v>130</v>
      </c>
      <c r="BI166" s="53" t="s">
        <v>126</v>
      </c>
      <c r="BJ166" s="53" t="s">
        <v>97</v>
      </c>
      <c r="BK166" s="53" t="s">
        <v>98</v>
      </c>
      <c r="BL166" s="53" t="s">
        <v>99</v>
      </c>
      <c r="BM166" s="53" t="s">
        <v>100</v>
      </c>
      <c r="BN166" s="53" t="s">
        <v>101</v>
      </c>
      <c r="BO166" s="53" t="s">
        <v>102</v>
      </c>
      <c r="BP166" s="53" t="s">
        <v>103</v>
      </c>
      <c r="BQ166" s="53" t="s">
        <v>104</v>
      </c>
      <c r="BR166" s="53" t="s">
        <v>105</v>
      </c>
      <c r="BS166" s="53" t="s">
        <v>106</v>
      </c>
      <c r="BT166" s="53" t="s">
        <v>107</v>
      </c>
      <c r="BU166" s="53" t="s">
        <v>108</v>
      </c>
    </row>
    <row r="167" spans="1:73">
      <c r="A167" s="58">
        <v>2022</v>
      </c>
      <c r="B167" s="29">
        <f>AVERAGE(K128:K139)</f>
        <v>1564</v>
      </c>
      <c r="C167" s="9">
        <f>SUM(N128:N139)</f>
        <v>28119787.497329995</v>
      </c>
      <c r="D167" s="9">
        <f>SUM(R128:R139)</f>
        <v>27229806.181529123</v>
      </c>
      <c r="E167" s="9">
        <f t="shared" si="192"/>
        <v>17979.403770671353</v>
      </c>
      <c r="F167" s="9">
        <f>D167/B167</f>
        <v>17410.362008650336</v>
      </c>
      <c r="P167" s="77"/>
      <c r="Q167" s="77"/>
      <c r="BH167" s="7" t="s">
        <v>113</v>
      </c>
      <c r="BI167" s="7">
        <v>120</v>
      </c>
      <c r="BJ167" s="7">
        <f t="shared" ref="BJ167:BU167" si="194">COUNT(BJ45:BJ164)</f>
        <v>119</v>
      </c>
      <c r="BK167" s="7">
        <f t="shared" si="194"/>
        <v>118</v>
      </c>
      <c r="BL167" s="7">
        <f t="shared" si="194"/>
        <v>117</v>
      </c>
      <c r="BM167" s="7">
        <f t="shared" si="194"/>
        <v>116</v>
      </c>
      <c r="BN167" s="7">
        <f t="shared" si="194"/>
        <v>115</v>
      </c>
      <c r="BO167" s="7">
        <f t="shared" si="194"/>
        <v>114</v>
      </c>
      <c r="BP167" s="7">
        <f t="shared" si="194"/>
        <v>113</v>
      </c>
      <c r="BQ167" s="7">
        <f t="shared" si="194"/>
        <v>112</v>
      </c>
      <c r="BR167" s="7">
        <f t="shared" si="194"/>
        <v>111</v>
      </c>
      <c r="BS167" s="7">
        <f t="shared" si="194"/>
        <v>110</v>
      </c>
      <c r="BT167" s="7">
        <f t="shared" si="194"/>
        <v>109</v>
      </c>
      <c r="BU167" s="7">
        <f t="shared" si="194"/>
        <v>108</v>
      </c>
    </row>
    <row r="168" spans="1:73">
      <c r="A168" s="31" t="s">
        <v>91</v>
      </c>
      <c r="B168" s="7"/>
      <c r="C168" s="7"/>
      <c r="D168" s="7"/>
      <c r="E168" s="9">
        <f>AVERAGE(E157:E167)</f>
        <v>16279.888452045794</v>
      </c>
      <c r="F168" s="9">
        <f>AVERAGE(F157:F167)</f>
        <v>16443.101750900401</v>
      </c>
      <c r="P168" s="77"/>
      <c r="Q168" s="77"/>
      <c r="BH168" s="7" t="s">
        <v>110</v>
      </c>
      <c r="BI168" s="60">
        <f>SUM(BI45:BI164)/BI167</f>
        <v>10789.356617256633</v>
      </c>
      <c r="BJ168" s="60">
        <f t="shared" ref="BJ168:BU168" si="195">SUM(BJ46:BJ164)</f>
        <v>109021.4477766717</v>
      </c>
      <c r="BK168" s="60">
        <f t="shared" si="195"/>
        <v>60110.843546620883</v>
      </c>
      <c r="BL168" s="60">
        <f t="shared" si="195"/>
        <v>51335.735364280459</v>
      </c>
      <c r="BM168" s="60">
        <f t="shared" si="195"/>
        <v>99827.202824157575</v>
      </c>
      <c r="BN168" s="60">
        <f t="shared" si="195"/>
        <v>14508.18056968181</v>
      </c>
      <c r="BO168" s="60">
        <f t="shared" si="195"/>
        <v>-143544.45799896485</v>
      </c>
      <c r="BP168" s="60">
        <f t="shared" si="195"/>
        <v>204684.10202978304</v>
      </c>
      <c r="BQ168" s="60">
        <f t="shared" si="195"/>
        <v>-6543.9417350090334</v>
      </c>
      <c r="BR168" s="60">
        <f t="shared" si="195"/>
        <v>116357.12132026372</v>
      </c>
      <c r="BS168" s="60">
        <f t="shared" si="195"/>
        <v>97408.94412497725</v>
      </c>
      <c r="BT168" s="60">
        <f t="shared" si="195"/>
        <v>112147.17823575647</v>
      </c>
      <c r="BU168" s="60">
        <f t="shared" si="195"/>
        <v>319741.39367759402</v>
      </c>
    </row>
    <row r="169" spans="1:73">
      <c r="A169" s="31" t="s">
        <v>92</v>
      </c>
      <c r="B169" s="7"/>
      <c r="C169" s="7"/>
      <c r="D169" s="7"/>
      <c r="E169" s="28"/>
      <c r="F169" s="28">
        <f>E168/F168-1</f>
        <v>-9.9259434945520031E-3</v>
      </c>
      <c r="BH169" s="7" t="s">
        <v>111</v>
      </c>
      <c r="BI169" s="45">
        <f>BI168/BI168</f>
        <v>1</v>
      </c>
      <c r="BJ169" s="45">
        <f>(BJ168/$BI$167)/$BI$168</f>
        <v>8.4204470853480914E-2</v>
      </c>
      <c r="BK169" s="45">
        <f>(BK168/$BI$167)/$BI$168</f>
        <v>4.6427578028207635E-2</v>
      </c>
      <c r="BL169" s="45">
        <f t="shared" ref="BL169:BU169" si="196">(BL168/$BI$167)/$BI$168</f>
        <v>3.9649981910701883E-2</v>
      </c>
      <c r="BM169" s="45">
        <f t="shared" si="196"/>
        <v>7.7103147701823027E-2</v>
      </c>
      <c r="BN169" s="45">
        <f t="shared" si="196"/>
        <v>1.1205626900308125E-2</v>
      </c>
      <c r="BO169" s="45">
        <f t="shared" si="196"/>
        <v>-0.11086887375145399</v>
      </c>
      <c r="BP169" s="45">
        <f t="shared" si="196"/>
        <v>0.15809106240126242</v>
      </c>
      <c r="BQ169" s="45">
        <f t="shared" si="196"/>
        <v>-5.0543187815778948E-3</v>
      </c>
      <c r="BR169" s="45">
        <f t="shared" si="196"/>
        <v>8.9870296447334547E-2</v>
      </c>
      <c r="BS169" s="45">
        <f t="shared" si="196"/>
        <v>7.52353666522773E-2</v>
      </c>
      <c r="BT169" s="45">
        <f t="shared" si="196"/>
        <v>8.661867910979576E-2</v>
      </c>
      <c r="BU169" s="45">
        <f t="shared" si="196"/>
        <v>0.24695741446883837</v>
      </c>
    </row>
    <row r="170" spans="1:73">
      <c r="BH170" s="7" t="s">
        <v>109</v>
      </c>
      <c r="BI170" s="45"/>
      <c r="BJ170" s="45">
        <f>(BJ169^2/(BJ167))*($BI$167*($BI$167+2))</f>
        <v>0.87229707754204588</v>
      </c>
      <c r="BK170" s="45">
        <f>((BK169^2/BK167)+(BJ169^2/BJ167))*($BI$167*($BI$167+2))</f>
        <v>1.1397276946854029</v>
      </c>
      <c r="BL170" s="45">
        <f>((BL169^2/BL167)+(BK169^2/BK167)+(BJ169^2/BJ167))*($BI$167*($BI$167+2))</f>
        <v>1.3364443818580349</v>
      </c>
      <c r="BM170" s="45">
        <f>((BM169^2/BM167)+(BL169^2/BL167)+(BK169^2/BK167)+(BJ169^2/BJ167))*($BI$167*($BI$167+2))</f>
        <v>2.0867311787903331</v>
      </c>
      <c r="BN170" s="45">
        <f>((BN169^2/BN167)+(BM169^2/BM167)+(BL169^2/BL167)+(BK169^2/BK167)+(BJ169^2/BJ167))*($BI$167*($BI$167+2))</f>
        <v>2.1027162859791266</v>
      </c>
      <c r="BO170" s="45">
        <f>((BO169^2/BO167)+(BN169^2/BN167)+(BM169^2/BM167)+(BL169^2/BL167)+(BK169^2/BK167)+(BJ169^2/BJ167))*($BI$167*($BI$167+2))</f>
        <v>3.6812559432041083</v>
      </c>
      <c r="BP170" s="45">
        <f>((BP169^2/BP167)+(BO169^2/BO167)+(BN169^2/BN167)+(BM169^2/BM167)+(BL169^2/BL167)+(BK169^2/BK167)+(BJ169^2/BJ167))*($BI$167*($BI$167+2))</f>
        <v>6.9192591106676504</v>
      </c>
      <c r="BQ170" s="45">
        <f>((BQ169^2/BQ167)+(BP169^2/BP167)+(BO169^2/BO167)+(BN169^2/BN167)+(BM169^2/BM167)+(BL169^2/BL167)+(BK169^2/BK167)+(BJ169^2/BJ167))*($BI$167*($BI$167+2))</f>
        <v>6.922598355894281</v>
      </c>
      <c r="BR170" s="45">
        <f>((BR169^2/BR167)+(BQ169^2/BQ167)+(BP169^2/BP167)+(BO169^2/BO167)+(BN169^2/BN167)+(BM169^2/BM167)+(BL169^2/BL167)+(BK169^2/BK167)+(BJ169^2/BJ167))*($BI$167*($BI$167+2))</f>
        <v>7.9878456665871216</v>
      </c>
      <c r="BS170" s="45">
        <f>((BS169^2/BS167)+(BR169^2/BR167)+(BQ169^2/BQ167)+(BP169^2/BP167)+(BO169^2/BO167)+(BN169^2/BN167)+(BM169^2/BM167)+(BL169^2/BL167)+(BK169^2/BK167)+(BJ169^2/BJ167))*($BI$167*($BI$167+2))</f>
        <v>8.7411881773801205</v>
      </c>
      <c r="BT170" s="45">
        <f>((BT169^2/BT167)+(BS169^2/BS167)+(BR169^2/BR167)+(BQ169^2/BQ167)+(BP169^2/BP167)+(BO169^2/BO167)+(BN169^2/BN167)+(BM169^2/BM167)+(BL169^2/BL167)+(BK169^2/BK167)+(BJ169^2/BJ167))*($BI$167*($BI$167+2))</f>
        <v>9.7489031054115483</v>
      </c>
      <c r="BU170" s="45">
        <f>((BU169^2/BU167)+(BT169^2/BT167)+(BS169^2/BS167)+(BR169^2/BR167)+(BQ169^2/BQ167)+(BP169^2/BP167)+(BO169^2/BO167)+(BN169^2/BN167)+(BM169^2/BM167)+(BL169^2/BL167)+(BK169^2/BK167)+(BJ169^2/BJ167))*($BI$167*($BI$167+2))</f>
        <v>18.016160523698549</v>
      </c>
    </row>
    <row r="171" spans="1:73">
      <c r="BH171" s="7" t="s">
        <v>112</v>
      </c>
      <c r="BI171" s="45"/>
      <c r="BJ171" s="45">
        <f>_xlfn.CHISQ.DIST.RT(BJ170,BJ173)</f>
        <v>0.3503201645126115</v>
      </c>
      <c r="BK171" s="45">
        <f>_xlfn.CHISQ.DIST.RT(BK170,BK173)</f>
        <v>0.56560244173275076</v>
      </c>
      <c r="BL171" s="45">
        <f t="shared" ref="BL171:BU171" si="197">_xlfn.CHISQ.DIST.RT(BL170,BL173)</f>
        <v>0.72049772346438434</v>
      </c>
      <c r="BM171" s="45">
        <f t="shared" si="197"/>
        <v>0.71981046675869131</v>
      </c>
      <c r="BN171" s="45">
        <f t="shared" si="197"/>
        <v>0.83475752262059166</v>
      </c>
      <c r="BO171" s="45">
        <f t="shared" si="197"/>
        <v>0.71971879671383743</v>
      </c>
      <c r="BP171" s="45">
        <f t="shared" si="197"/>
        <v>0.43733477824360756</v>
      </c>
      <c r="BQ171" s="45">
        <f t="shared" si="197"/>
        <v>0.54500635531838948</v>
      </c>
      <c r="BR171" s="45">
        <f t="shared" si="197"/>
        <v>0.53537154762276651</v>
      </c>
      <c r="BS171" s="45">
        <f t="shared" si="197"/>
        <v>0.55682935550912205</v>
      </c>
      <c r="BT171" s="45">
        <f t="shared" si="197"/>
        <v>0.55310502536040085</v>
      </c>
      <c r="BU171" s="45">
        <f t="shared" si="197"/>
        <v>0.11520071211750664</v>
      </c>
    </row>
    <row r="172" spans="1:73">
      <c r="B172" s="38"/>
      <c r="C172" s="38"/>
      <c r="D172" s="38"/>
      <c r="E172" s="38"/>
      <c r="F172" s="38"/>
      <c r="G172" s="38"/>
      <c r="H172" s="38"/>
      <c r="I172" s="38"/>
      <c r="J172" s="38"/>
      <c r="K172" s="38"/>
      <c r="L172" s="38"/>
      <c r="M172" s="38"/>
      <c r="N172" s="38"/>
      <c r="BH172" s="7" t="s">
        <v>127</v>
      </c>
      <c r="BI172" s="46">
        <f>AVERAGE(AU45:AU164)</f>
        <v>7.6738615462090825E-14</v>
      </c>
      <c r="BJ172" s="7"/>
      <c r="BK172" s="7"/>
      <c r="BL172" s="7"/>
      <c r="BM172" s="7"/>
      <c r="BN172" s="7"/>
      <c r="BO172" s="7"/>
      <c r="BP172" s="7"/>
      <c r="BQ172" s="7"/>
      <c r="BR172" s="7"/>
      <c r="BS172" s="7"/>
      <c r="BT172" s="7"/>
      <c r="BU172" s="7"/>
    </row>
    <row r="173" spans="1:73">
      <c r="B173" s="38"/>
      <c r="C173" s="38"/>
      <c r="D173" s="38"/>
      <c r="E173" s="38"/>
      <c r="F173" s="38"/>
      <c r="G173" s="38"/>
      <c r="H173" s="38"/>
      <c r="I173" s="38"/>
      <c r="J173" s="38"/>
      <c r="K173" s="38"/>
      <c r="L173" s="38"/>
      <c r="M173" s="38"/>
      <c r="N173" s="38"/>
      <c r="BH173" s="7" t="s">
        <v>131</v>
      </c>
      <c r="BI173" s="7">
        <v>0</v>
      </c>
      <c r="BJ173" s="7">
        <v>1</v>
      </c>
      <c r="BK173" s="7">
        <v>2</v>
      </c>
      <c r="BL173" s="7">
        <v>3</v>
      </c>
      <c r="BM173" s="7">
        <v>4</v>
      </c>
      <c r="BN173" s="7">
        <v>5</v>
      </c>
      <c r="BO173" s="7">
        <v>6</v>
      </c>
      <c r="BP173" s="7">
        <v>7</v>
      </c>
      <c r="BQ173" s="7">
        <v>8</v>
      </c>
      <c r="BR173" s="7">
        <v>9</v>
      </c>
      <c r="BS173" s="7">
        <v>10</v>
      </c>
      <c r="BT173" s="7">
        <v>11</v>
      </c>
      <c r="BU173" s="7">
        <v>12</v>
      </c>
    </row>
    <row r="174" spans="1:73">
      <c r="B174" s="38"/>
      <c r="C174" s="38"/>
      <c r="D174" s="38"/>
      <c r="E174" s="38"/>
      <c r="F174" s="38"/>
      <c r="G174" s="38"/>
      <c r="H174" s="38"/>
      <c r="I174" s="38"/>
      <c r="J174" s="38"/>
      <c r="K174" s="38"/>
      <c r="L174" s="38"/>
      <c r="M174" s="38"/>
      <c r="N174" s="38"/>
    </row>
    <row r="175" spans="1:73">
      <c r="B175" s="38"/>
      <c r="C175" s="38"/>
      <c r="D175" s="38"/>
      <c r="E175" s="38"/>
      <c r="F175" s="38"/>
      <c r="G175" s="38"/>
      <c r="H175" s="38"/>
      <c r="I175" s="38"/>
      <c r="J175" s="38"/>
      <c r="K175" s="38"/>
      <c r="L175" s="38"/>
      <c r="M175" s="38"/>
      <c r="N175" s="38"/>
    </row>
    <row r="176" spans="1:73">
      <c r="B176" s="38"/>
      <c r="C176" s="38"/>
      <c r="D176" s="38"/>
      <c r="E176" s="38"/>
      <c r="F176" s="38"/>
      <c r="G176" s="38"/>
      <c r="H176" s="38"/>
      <c r="I176" s="38"/>
      <c r="J176" s="38"/>
      <c r="K176" s="38"/>
      <c r="L176" s="38"/>
      <c r="M176" s="38"/>
      <c r="N176" s="38"/>
    </row>
    <row r="177" spans="1:14">
      <c r="B177" s="38"/>
      <c r="C177" s="38"/>
      <c r="D177" s="38"/>
      <c r="E177" s="38"/>
      <c r="F177" s="38"/>
      <c r="G177" s="38"/>
      <c r="H177" s="38"/>
      <c r="I177" s="38"/>
      <c r="J177" s="38"/>
      <c r="K177" s="38"/>
      <c r="L177" s="38"/>
      <c r="M177" s="38"/>
      <c r="N177" s="38"/>
    </row>
    <row r="178" spans="1:14">
      <c r="B178" s="38"/>
      <c r="C178" s="38"/>
      <c r="D178" s="38"/>
      <c r="E178" s="38"/>
      <c r="F178" s="38"/>
      <c r="G178" s="38"/>
      <c r="H178" s="38"/>
      <c r="I178" s="38"/>
      <c r="J178" s="38"/>
      <c r="K178" s="38"/>
      <c r="L178" s="38"/>
      <c r="M178" s="38"/>
      <c r="N178" s="38"/>
    </row>
    <row r="179" spans="1:14">
      <c r="B179" s="38"/>
      <c r="C179" s="38"/>
      <c r="D179" s="38"/>
      <c r="E179" s="38"/>
      <c r="F179" s="38"/>
      <c r="G179" s="38"/>
      <c r="H179" s="38"/>
      <c r="I179" s="38"/>
      <c r="J179" s="38"/>
      <c r="K179" s="38"/>
      <c r="L179" s="38"/>
      <c r="M179" s="38"/>
      <c r="N179" s="38"/>
    </row>
    <row r="180" spans="1:14">
      <c r="B180" s="38"/>
      <c r="C180" s="38"/>
      <c r="D180" s="38"/>
      <c r="E180" s="38"/>
      <c r="F180" s="38"/>
      <c r="G180" s="38"/>
      <c r="H180" s="38"/>
      <c r="I180" s="38"/>
      <c r="J180" s="38"/>
      <c r="K180" s="38"/>
      <c r="L180" s="38"/>
      <c r="M180" s="38"/>
      <c r="N180" s="38"/>
    </row>
    <row r="181" spans="1:14">
      <c r="B181" s="38"/>
      <c r="C181" s="38"/>
      <c r="D181" s="38"/>
      <c r="E181" s="38"/>
      <c r="F181" s="38"/>
      <c r="G181" s="38"/>
      <c r="H181" s="38"/>
      <c r="I181" s="38"/>
      <c r="J181" s="38"/>
      <c r="K181" s="38"/>
      <c r="L181" s="38"/>
      <c r="M181" s="38"/>
      <c r="N181" s="38"/>
    </row>
    <row r="182" spans="1:14">
      <c r="B182" s="38"/>
      <c r="C182" s="38"/>
      <c r="D182" s="38"/>
      <c r="E182" s="38"/>
      <c r="F182" s="38"/>
      <c r="G182" s="38"/>
      <c r="H182" s="38"/>
      <c r="I182" s="38"/>
      <c r="J182" s="38"/>
      <c r="K182" s="38"/>
      <c r="L182" s="38"/>
      <c r="M182" s="38"/>
      <c r="N182" s="38"/>
    </row>
    <row r="183" spans="1:14">
      <c r="B183" s="38"/>
      <c r="C183" s="38"/>
      <c r="D183" s="38"/>
      <c r="E183" s="38"/>
      <c r="F183" s="38"/>
      <c r="G183" s="38"/>
      <c r="H183" s="38"/>
      <c r="I183" s="38"/>
      <c r="J183" s="38"/>
      <c r="K183" s="38"/>
      <c r="L183" s="38"/>
      <c r="M183" s="38"/>
      <c r="N183" s="38"/>
    </row>
    <row r="184" spans="1:14">
      <c r="B184" s="38"/>
      <c r="C184" s="38"/>
      <c r="D184" s="38"/>
      <c r="E184" s="38"/>
      <c r="F184" s="38"/>
      <c r="G184" s="38"/>
      <c r="H184" s="38"/>
      <c r="I184" s="38"/>
      <c r="J184" s="38"/>
      <c r="K184" s="38"/>
      <c r="L184" s="38"/>
      <c r="M184" s="38"/>
      <c r="N184" s="38"/>
    </row>
    <row r="185" spans="1:14">
      <c r="B185" s="38"/>
      <c r="C185" s="38"/>
      <c r="D185" s="38"/>
      <c r="E185" s="38"/>
      <c r="F185" s="38"/>
      <c r="G185" s="38"/>
      <c r="H185" s="38"/>
      <c r="I185" s="38"/>
      <c r="J185" s="38"/>
      <c r="K185" s="38"/>
      <c r="L185" s="38"/>
      <c r="M185" s="38"/>
      <c r="N185" s="38"/>
    </row>
    <row r="186" spans="1:14">
      <c r="B186" s="38"/>
      <c r="C186" s="38"/>
      <c r="D186" s="38"/>
      <c r="E186" s="38"/>
      <c r="F186" s="38"/>
      <c r="G186" s="38"/>
      <c r="H186" s="38"/>
      <c r="I186" s="38"/>
      <c r="J186" s="38"/>
      <c r="K186" s="38"/>
      <c r="L186" s="38"/>
      <c r="M186" s="38"/>
      <c r="N186" s="38"/>
    </row>
    <row r="187" spans="1:14">
      <c r="B187" s="38"/>
      <c r="C187" s="38"/>
      <c r="D187" s="38"/>
      <c r="E187" s="38"/>
      <c r="F187" s="38"/>
      <c r="G187" s="38"/>
      <c r="H187" s="38"/>
      <c r="I187" s="38"/>
      <c r="J187" s="38"/>
      <c r="K187" s="38"/>
      <c r="L187" s="38"/>
      <c r="M187" s="38"/>
      <c r="N187" s="38"/>
    </row>
    <row r="188" spans="1:14">
      <c r="B188" s="38"/>
      <c r="C188" s="38"/>
      <c r="D188" s="38"/>
      <c r="E188" s="38"/>
      <c r="F188" s="38"/>
      <c r="G188" s="38"/>
      <c r="H188" s="38"/>
      <c r="I188" s="38"/>
      <c r="J188" s="38"/>
      <c r="K188" s="38"/>
      <c r="L188" s="38"/>
      <c r="M188" s="38"/>
      <c r="N188" s="38"/>
    </row>
    <row r="189" spans="1:14">
      <c r="B189" s="38"/>
      <c r="C189" s="38"/>
      <c r="D189" s="38"/>
      <c r="E189" s="38"/>
      <c r="F189" s="38"/>
      <c r="G189" s="38"/>
      <c r="H189" s="38"/>
      <c r="I189" s="38"/>
      <c r="J189" s="38"/>
      <c r="K189" s="38"/>
      <c r="L189" s="38"/>
      <c r="M189" s="38"/>
      <c r="N189" s="38"/>
    </row>
    <row r="191" spans="1:14">
      <c r="A191" s="73"/>
      <c r="B191" s="10"/>
    </row>
    <row r="192" spans="1:14">
      <c r="A192" s="73"/>
      <c r="B192" s="10"/>
    </row>
    <row r="193" spans="1:2">
      <c r="A193" s="73"/>
      <c r="B193" s="10"/>
    </row>
    <row r="194" spans="1:2">
      <c r="A194" s="73"/>
      <c r="B194" s="10"/>
    </row>
    <row r="195" spans="1:2">
      <c r="A195" s="73"/>
      <c r="B195" s="10"/>
    </row>
    <row r="196" spans="1:2">
      <c r="A196" s="73"/>
      <c r="B196" s="10"/>
    </row>
    <row r="197" spans="1:2">
      <c r="A197" s="73"/>
      <c r="B197" s="10"/>
    </row>
    <row r="198" spans="1:2">
      <c r="A198" s="73"/>
      <c r="B198" s="10"/>
    </row>
    <row r="199" spans="1:2">
      <c r="A199" s="73"/>
      <c r="B199" s="10"/>
    </row>
    <row r="200" spans="1:2">
      <c r="A200" s="73"/>
      <c r="B200" s="10"/>
    </row>
  </sheetData>
  <phoneticPr fontId="6" type="noConversion"/>
  <conditionalFormatting sqref="BJ171:BU171">
    <cfRule type="cellIs" dxfId="1" priority="1" operator="lessThan">
      <formula>0.05</formula>
    </cfRule>
  </conditionalFormatting>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B743E-8ECD-4BCD-8D44-E0A7C98C6A73}">
  <sheetPr>
    <tabColor theme="8" tint="0.39997558519241921"/>
  </sheetPr>
  <dimension ref="B1:Q52"/>
  <sheetViews>
    <sheetView tabSelected="1" zoomScale="85" zoomScaleNormal="85" workbookViewId="0">
      <selection activeCell="U20" sqref="U20"/>
    </sheetView>
  </sheetViews>
  <sheetFormatPr defaultRowHeight="15"/>
  <cols>
    <col min="1" max="1" width="3.85546875" customWidth="1"/>
    <col min="2" max="2" width="14.28515625" bestFit="1" customWidth="1"/>
    <col min="3" max="3" width="5.85546875" customWidth="1"/>
    <col min="4" max="4" width="16.5703125" customWidth="1"/>
    <col min="5" max="5" width="12.140625" customWidth="1"/>
    <col min="6" max="6" width="13.5703125" customWidth="1"/>
    <col min="7" max="7" width="12.28515625" customWidth="1"/>
    <col min="8" max="9" width="12.7109375" customWidth="1"/>
    <col min="10" max="10" width="12.5703125" customWidth="1"/>
    <col min="11" max="11" width="13.42578125" bestFit="1" customWidth="1"/>
    <col min="12" max="14" width="12" customWidth="1"/>
    <col min="15" max="15" width="12.7109375" customWidth="1"/>
    <col min="16" max="16" width="12.85546875" customWidth="1"/>
    <col min="17" max="17" width="11.42578125" customWidth="1"/>
  </cols>
  <sheetData>
    <row r="1" spans="2:16">
      <c r="D1" s="459" t="s">
        <v>276</v>
      </c>
      <c r="E1" s="73">
        <v>44927</v>
      </c>
      <c r="F1" s="73">
        <f>EDATE(E1,1)</f>
        <v>44958</v>
      </c>
      <c r="G1" s="73">
        <f t="shared" ref="G1:P1" si="0">EDATE(F1,1)</f>
        <v>44986</v>
      </c>
      <c r="H1" s="73">
        <f t="shared" si="0"/>
        <v>45017</v>
      </c>
      <c r="I1" s="73">
        <f t="shared" si="0"/>
        <v>45047</v>
      </c>
      <c r="J1" s="73">
        <f t="shared" si="0"/>
        <v>45078</v>
      </c>
      <c r="K1" s="73">
        <v>44773</v>
      </c>
      <c r="L1" s="73">
        <f t="shared" si="0"/>
        <v>44804</v>
      </c>
      <c r="M1" s="73">
        <f t="shared" si="0"/>
        <v>44834</v>
      </c>
      <c r="N1" s="73">
        <f t="shared" si="0"/>
        <v>44864</v>
      </c>
      <c r="O1" s="73">
        <f t="shared" si="0"/>
        <v>44895</v>
      </c>
      <c r="P1" s="73">
        <f t="shared" si="0"/>
        <v>44925</v>
      </c>
    </row>
    <row r="2" spans="2:16">
      <c r="B2" s="460" t="s">
        <v>596</v>
      </c>
      <c r="D2" s="461">
        <f>SUM(E2:P2)</f>
        <v>-165564373.60937536</v>
      </c>
      <c r="E2" s="44">
        <f>SUM(E4:E5)</f>
        <v>11425458.83827536</v>
      </c>
      <c r="F2" s="44">
        <f t="shared" ref="F2:P2" si="1">SUM(F4:F5)</f>
        <v>416589.34061872039</v>
      </c>
      <c r="G2" s="44">
        <f t="shared" si="1"/>
        <v>-18062794.809168082</v>
      </c>
      <c r="H2" s="44">
        <f t="shared" si="1"/>
        <v>-4722235.9470233414</v>
      </c>
      <c r="I2" s="44">
        <f t="shared" si="1"/>
        <v>65263.941960241878</v>
      </c>
      <c r="J2" s="44">
        <f t="shared" si="1"/>
        <v>-10329075.465453934</v>
      </c>
      <c r="K2" s="44">
        <f t="shared" si="1"/>
        <v>-19708560.261047859</v>
      </c>
      <c r="L2" s="44">
        <f t="shared" si="1"/>
        <v>-59325037.772641346</v>
      </c>
      <c r="M2" s="44">
        <f t="shared" si="1"/>
        <v>-3991477.5917537012</v>
      </c>
      <c r="N2" s="44">
        <f t="shared" si="1"/>
        <v>32636601.232028909</v>
      </c>
      <c r="O2" s="44">
        <f t="shared" si="1"/>
        <v>-53519732.977629781</v>
      </c>
      <c r="P2" s="44">
        <f t="shared" si="1"/>
        <v>-40449372.137540564</v>
      </c>
    </row>
    <row r="3" spans="2:16">
      <c r="D3" s="441"/>
    </row>
    <row r="4" spans="2:16">
      <c r="B4" s="460" t="s">
        <v>715</v>
      </c>
      <c r="D4" s="461">
        <f>SUM(E4:P4)</f>
        <v>-112314907.39441785</v>
      </c>
      <c r="E4" s="44">
        <f>SUM(E7:E10)</f>
        <v>7715616.628317046</v>
      </c>
      <c r="F4" s="44">
        <f t="shared" ref="F4:P4" si="2">SUM(F7:F10)</f>
        <v>280231.57549175335</v>
      </c>
      <c r="G4" s="44">
        <f t="shared" si="2"/>
        <v>-12081782.552166188</v>
      </c>
      <c r="H4" s="44">
        <f t="shared" si="2"/>
        <v>-3122508.7363100024</v>
      </c>
      <c r="I4" s="44">
        <f t="shared" si="2"/>
        <v>-469718.13799203071</v>
      </c>
      <c r="J4" s="44">
        <f t="shared" si="2"/>
        <v>-7099539.0421006512</v>
      </c>
      <c r="K4" s="44">
        <f t="shared" si="2"/>
        <v>-13070279.262154579</v>
      </c>
      <c r="L4" s="44">
        <f t="shared" si="2"/>
        <v>-39322811.988316074</v>
      </c>
      <c r="M4" s="44">
        <f t="shared" si="2"/>
        <v>-2986392.5281983926</v>
      </c>
      <c r="N4" s="44">
        <f t="shared" si="2"/>
        <v>21298523.37200924</v>
      </c>
      <c r="O4" s="44">
        <f t="shared" si="2"/>
        <v>-36042026.549933046</v>
      </c>
      <c r="P4" s="44">
        <f t="shared" si="2"/>
        <v>-27414220.173064921</v>
      </c>
    </row>
    <row r="5" spans="2:16">
      <c r="B5" s="460" t="s">
        <v>597</v>
      </c>
      <c r="D5" s="461">
        <f>SUM(E5:P5)</f>
        <v>-53249466.214957535</v>
      </c>
      <c r="E5" s="44">
        <f>SUM(E12:E15)</f>
        <v>3709842.209958314</v>
      </c>
      <c r="F5" s="44">
        <f t="shared" ref="F5:P5" si="3">SUM(F12:F15)</f>
        <v>136357.76512696708</v>
      </c>
      <c r="G5" s="44">
        <f t="shared" si="3"/>
        <v>-5981012.2570018927</v>
      </c>
      <c r="H5" s="44">
        <f t="shared" si="3"/>
        <v>-1599727.2107133388</v>
      </c>
      <c r="I5" s="44">
        <f t="shared" si="3"/>
        <v>534982.07995227259</v>
      </c>
      <c r="J5" s="44">
        <f t="shared" si="3"/>
        <v>-3229536.4233532827</v>
      </c>
      <c r="K5" s="44">
        <f t="shared" si="3"/>
        <v>-6638280.9988932796</v>
      </c>
      <c r="L5" s="44">
        <f t="shared" si="3"/>
        <v>-20002225.784325272</v>
      </c>
      <c r="M5" s="44">
        <f t="shared" si="3"/>
        <v>-1005085.0635553085</v>
      </c>
      <c r="N5" s="44">
        <f t="shared" si="3"/>
        <v>11338077.860019667</v>
      </c>
      <c r="O5" s="44">
        <f t="shared" si="3"/>
        <v>-17477706.427696735</v>
      </c>
      <c r="P5" s="44">
        <f t="shared" si="3"/>
        <v>-13035151.964475647</v>
      </c>
    </row>
    <row r="6" spans="2:16">
      <c r="D6" s="441"/>
    </row>
    <row r="7" spans="2:16">
      <c r="B7" t="s">
        <v>598</v>
      </c>
      <c r="D7" s="461">
        <f>SUM(E7:P7)</f>
        <v>-63078988.109267622</v>
      </c>
      <c r="E7" s="44">
        <f>'WA Sch. 1-2'!S141</f>
        <v>5697489.3277871944</v>
      </c>
      <c r="F7" s="44">
        <f>'WA Sch. 1-2'!S142</f>
        <v>216442.91669897173</v>
      </c>
      <c r="G7" s="44">
        <f>'WA Sch. 1-2'!S143</f>
        <v>-9821160.5450876094</v>
      </c>
      <c r="H7" s="44">
        <f>'WA Sch. 1-2'!S144</f>
        <v>-2616322.8846149393</v>
      </c>
      <c r="I7" s="44">
        <f>'WA Sch. 1-2'!S145</f>
        <v>6329765.6031379197</v>
      </c>
      <c r="J7" s="44">
        <f>'WA Sch. 1-2'!S146</f>
        <v>-2384407.0105017391</v>
      </c>
      <c r="K7" s="44">
        <f>'WA Sch. 1-2'!S135</f>
        <v>-8996352.4137591012</v>
      </c>
      <c r="L7" s="44">
        <f>'WA Sch. 1-2'!S136</f>
        <v>-27484756.311093882</v>
      </c>
      <c r="M7" s="44">
        <f>'WA Sch. 1-2'!S137</f>
        <v>1638700.3177317926</v>
      </c>
      <c r="N7" s="44">
        <f>'WA Sch. 1-2'!S138</f>
        <v>21342382.047763433</v>
      </c>
      <c r="O7" s="44">
        <f>'WA Sch. 1-2'!S139</f>
        <v>-27502016.058494478</v>
      </c>
      <c r="P7" s="44">
        <f>'WA Sch. 1-2'!S140</f>
        <v>-19498753.098835189</v>
      </c>
    </row>
    <row r="8" spans="2:16">
      <c r="B8" t="s">
        <v>599</v>
      </c>
      <c r="D8" s="461">
        <f>SUM(E8:P8)</f>
        <v>-16347548.773442339</v>
      </c>
      <c r="E8" s="44">
        <f>'WA Sch. 11-12'!S141</f>
        <v>1029459.6909324034</v>
      </c>
      <c r="F8" s="44">
        <f>'WA Sch. 11-12'!S142</f>
        <v>36296.317881072566</v>
      </c>
      <c r="G8" s="44">
        <f>'WA Sch. 11-12'!S143</f>
        <v>-1451075.7499053308</v>
      </c>
      <c r="H8" s="44">
        <f>'WA Sch. 11-12'!S144</f>
        <v>-333654.92518294411</v>
      </c>
      <c r="I8" s="44">
        <f>'WA Sch. 11-12'!S145</f>
        <v>-931603.08219211339</v>
      </c>
      <c r="J8" s="44">
        <f>'WA Sch. 11-12'!S146</f>
        <v>-1189053.5214514735</v>
      </c>
      <c r="K8" s="44">
        <f>'WA Sch. 11-12'!S135</f>
        <v>-1507171.980435868</v>
      </c>
      <c r="L8" s="44">
        <f>'WA Sch. 11-12'!S136</f>
        <v>-4469170.7144709611</v>
      </c>
      <c r="M8" s="44">
        <f>'WA Sch. 11-12'!S137</f>
        <v>-867176.83157886681</v>
      </c>
      <c r="N8" s="44">
        <f>'WA Sch. 11-12'!S138</f>
        <v>1781703.2085870414</v>
      </c>
      <c r="O8" s="44">
        <f>'WA Sch. 11-12'!S139</f>
        <v>-4653288.613545143</v>
      </c>
      <c r="P8" s="44">
        <f>'WA Sch. 11-12'!S140</f>
        <v>-3792812.572080154</v>
      </c>
    </row>
    <row r="9" spans="2:16">
      <c r="B9" t="s">
        <v>600</v>
      </c>
      <c r="D9" s="461">
        <f>SUM(E9:P9)</f>
        <v>-25995649.668291166</v>
      </c>
      <c r="E9" s="44">
        <f>'WA Sch. 21-22'!S141</f>
        <v>988667.60959744838</v>
      </c>
      <c r="F9" s="44">
        <f>'WA Sch. 21-22'!S142</f>
        <v>27492.340911709056</v>
      </c>
      <c r="G9" s="44">
        <f>'WA Sch. 21-22'!S143</f>
        <v>-809546.25717324717</v>
      </c>
      <c r="H9" s="44">
        <f>'WA Sch. 21-22'!S144</f>
        <v>-84286.490807866037</v>
      </c>
      <c r="I9" s="44">
        <f>'WA Sch. 21-22'!S145</f>
        <v>-4663732.6100903535</v>
      </c>
      <c r="J9" s="44">
        <f>'WA Sch. 21-22'!S146</f>
        <v>-2641134.9592713257</v>
      </c>
      <c r="K9" s="44">
        <f>'WA Sch. 21-22'!S135</f>
        <v>-1555297.4193661548</v>
      </c>
      <c r="L9" s="44">
        <f>'WA Sch. 21-22'!S136</f>
        <v>-4383607.4674392147</v>
      </c>
      <c r="M9" s="44">
        <f>'WA Sch. 21-22'!S137</f>
        <v>-3036024.1934832791</v>
      </c>
      <c r="N9" s="44">
        <f>'WA Sch. 21-22'!S138</f>
        <v>-1828803.8411258757</v>
      </c>
      <c r="O9" s="44">
        <f>'WA Sch. 21-22'!S139</f>
        <v>-3886721.8778934279</v>
      </c>
      <c r="P9" s="44">
        <f>'WA Sch. 21-22'!S140</f>
        <v>-4122654.5021495796</v>
      </c>
    </row>
    <row r="10" spans="2:16">
      <c r="B10" t="s">
        <v>601</v>
      </c>
      <c r="D10" s="461">
        <f>SUM(E10:P10)</f>
        <v>-6892720.8434167225</v>
      </c>
      <c r="E10" s="44">
        <f>'WA Sch. 30-32'!S141</f>
        <v>0</v>
      </c>
      <c r="F10" s="44">
        <f>'WA Sch. 30-32'!S142</f>
        <v>0</v>
      </c>
      <c r="G10" s="44">
        <f>'WA Sch. 30-32'!S143</f>
        <v>0</v>
      </c>
      <c r="H10" s="44">
        <f>'WA Sch. 30-32'!S144</f>
        <v>-88244.435704252581</v>
      </c>
      <c r="I10" s="44">
        <f>'WA Sch. 30-32'!S145</f>
        <v>-1204148.0488474832</v>
      </c>
      <c r="J10" s="44">
        <f>'WA Sch. 30-32'!S146</f>
        <v>-884943.550876113</v>
      </c>
      <c r="K10" s="44">
        <f>'WA Sch. 30-32'!S135</f>
        <v>-1011457.4485934537</v>
      </c>
      <c r="L10" s="44">
        <f>'WA Sch. 30-32'!S136</f>
        <v>-2985277.4953120183</v>
      </c>
      <c r="M10" s="44">
        <f>'WA Sch. 30-32'!S137</f>
        <v>-721891.82086803915</v>
      </c>
      <c r="N10" s="44">
        <f>'WA Sch. 30-32'!S138</f>
        <v>3241.9567846379114</v>
      </c>
      <c r="O10" s="44">
        <f>'WA Sch. 30-32'!S139</f>
        <v>0</v>
      </c>
      <c r="P10" s="44">
        <f>'WA Sch. 30-32'!S140</f>
        <v>0</v>
      </c>
    </row>
    <row r="11" spans="2:16">
      <c r="D11" s="461"/>
      <c r="E11" s="44"/>
      <c r="F11" s="44"/>
      <c r="G11" s="44"/>
      <c r="H11" s="44"/>
      <c r="I11" s="44"/>
      <c r="J11" s="44"/>
      <c r="K11" s="44"/>
      <c r="L11" s="44"/>
      <c r="M11" s="44"/>
      <c r="N11" s="44"/>
      <c r="O11" s="44"/>
      <c r="P11" s="44"/>
    </row>
    <row r="12" spans="2:16">
      <c r="B12" t="s">
        <v>420</v>
      </c>
      <c r="D12" s="461">
        <f>SUM(E12:P12)</f>
        <v>-36701987.19520852</v>
      </c>
      <c r="E12" s="44">
        <f>'ID Sch. 1-2'!S141</f>
        <v>2947096.8804509826</v>
      </c>
      <c r="F12" s="44">
        <f>'ID Sch. 1-2'!S142</f>
        <v>109440.85690836731</v>
      </c>
      <c r="G12" s="44">
        <f>'ID Sch. 1-2'!S143</f>
        <v>-4829573.202708385</v>
      </c>
      <c r="H12" s="44">
        <f>'ID Sch. 1-2'!S144</f>
        <v>-1255704.5858627546</v>
      </c>
      <c r="I12" s="44">
        <f>'ID Sch. 1-2'!S145</f>
        <v>1695379.9114694339</v>
      </c>
      <c r="J12" s="44">
        <f>'ID Sch. 1-2'!S146</f>
        <v>-1846485.960366634</v>
      </c>
      <c r="K12" s="44">
        <f>'ID Sch. 1-2'!S135</f>
        <v>-4672951.1455272231</v>
      </c>
      <c r="L12" s="44">
        <f>'ID Sch. 1-2'!S136</f>
        <v>-14136233.487205783</v>
      </c>
      <c r="M12" s="44">
        <f>'ID Sch. 1-2'!S137</f>
        <v>-40223.857951238606</v>
      </c>
      <c r="N12" s="44">
        <f>'ID Sch. 1-2'!S138</f>
        <v>9565904.5551870111</v>
      </c>
      <c r="O12" s="44">
        <f>'ID Sch. 1-2'!S139</f>
        <v>-13971045.007668398</v>
      </c>
      <c r="P12" s="44">
        <f>'ID Sch. 1-2'!S140</f>
        <v>-10267592.151933897</v>
      </c>
    </row>
    <row r="13" spans="2:16">
      <c r="B13" t="s">
        <v>602</v>
      </c>
      <c r="D13" s="461">
        <f>SUM(E13:P13)</f>
        <v>-12344298.693699807</v>
      </c>
      <c r="E13" s="44">
        <f>'ID Sch. 11-12'!S141</f>
        <v>762745.32950733148</v>
      </c>
      <c r="F13" s="44">
        <f>'ID Sch. 11-12'!S142</f>
        <v>26916.908218599776</v>
      </c>
      <c r="G13" s="44">
        <f>'ID Sch. 11-12'!S143</f>
        <v>-1151439.0542935079</v>
      </c>
      <c r="H13" s="44">
        <f>'ID Sch. 11-12'!S144</f>
        <v>-290764.23931585293</v>
      </c>
      <c r="I13" s="44">
        <f>'ID Sch. 11-12'!S145</f>
        <v>-468667.92713494319</v>
      </c>
      <c r="J13" s="44">
        <f>'ID Sch. 11-12'!S146</f>
        <v>-875970.41952043027</v>
      </c>
      <c r="K13" s="44">
        <f>'ID Sch. 11-12'!S135</f>
        <v>-1326936.4254337878</v>
      </c>
      <c r="L13" s="44">
        <f>'ID Sch. 11-12'!S136</f>
        <v>-3996797.4489819016</v>
      </c>
      <c r="M13" s="44">
        <f>'ID Sch. 11-12'!S137</f>
        <v>-519356.79304327985</v>
      </c>
      <c r="N13" s="44">
        <f>'ID Sch. 11-12'!S138</f>
        <v>1770192.6088680518</v>
      </c>
      <c r="O13" s="44">
        <f>'ID Sch. 11-12'!S139</f>
        <v>-3506661.4200283359</v>
      </c>
      <c r="P13" s="44">
        <f>'ID Sch. 11-12'!S140</f>
        <v>-2767559.8125417498</v>
      </c>
    </row>
    <row r="14" spans="2:16">
      <c r="B14" t="s">
        <v>603</v>
      </c>
      <c r="D14" s="461">
        <f>SUM(E14:P14)</f>
        <v>-2367497.1888881554</v>
      </c>
      <c r="E14" s="44">
        <f>'ID Sch. 21-22'!S141</f>
        <v>0</v>
      </c>
      <c r="F14" s="44">
        <f>'ID Sch. 21-22'!S142</f>
        <v>0</v>
      </c>
      <c r="G14" s="44">
        <f>'ID Sch. 21-22'!S143</f>
        <v>0</v>
      </c>
      <c r="H14" s="44">
        <f>'ID Sch. 21-22'!S144</f>
        <v>-30029.64636178959</v>
      </c>
      <c r="I14" s="44">
        <f>'ID Sch. 21-22'!S145</f>
        <v>-376036.30852464878</v>
      </c>
      <c r="J14" s="44">
        <f>'ID Sch. 21-22'!S146</f>
        <v>-282177.34181410645</v>
      </c>
      <c r="K14" s="44">
        <f>'ID Sch. 21-22'!S135</f>
        <v>-370310.68620061869</v>
      </c>
      <c r="L14" s="44">
        <f>'ID Sch. 21-22'!S136</f>
        <v>-1055786.7080102067</v>
      </c>
      <c r="M14" s="44">
        <f>'ID Sch. 21-22'!S137</f>
        <v>-254280.246516035</v>
      </c>
      <c r="N14" s="44">
        <f>'ID Sch. 21-22'!S138</f>
        <v>1123.7485392500462</v>
      </c>
      <c r="O14" s="44">
        <f>'ID Sch. 21-22'!S139</f>
        <v>0</v>
      </c>
      <c r="P14" s="44">
        <f>'ID Sch. 21-22'!S140</f>
        <v>0</v>
      </c>
    </row>
    <row r="15" spans="2:16">
      <c r="B15" t="s">
        <v>604</v>
      </c>
      <c r="D15" s="461">
        <f>SUM(E15:P15)</f>
        <v>-1835683.1371610526</v>
      </c>
      <c r="E15" s="44">
        <f>'ID Sch. 31-32'!S141</f>
        <v>0</v>
      </c>
      <c r="F15" s="44">
        <f>'ID Sch. 31-32'!S142</f>
        <v>0</v>
      </c>
      <c r="G15" s="44">
        <f>'ID Sch. 31-32'!S143</f>
        <v>0</v>
      </c>
      <c r="H15" s="44">
        <f>'ID Sch. 31-32'!S144</f>
        <v>-23228.739172941485</v>
      </c>
      <c r="I15" s="44">
        <f>'ID Sch. 31-32'!S145</f>
        <v>-315693.59585756942</v>
      </c>
      <c r="J15" s="44">
        <f>'ID Sch. 31-32'!S146</f>
        <v>-224902.7016521125</v>
      </c>
      <c r="K15" s="44">
        <f>'ID Sch. 31-32'!S135</f>
        <v>-268082.7417316502</v>
      </c>
      <c r="L15" s="44">
        <f>'ID Sch. 31-32'!S136</f>
        <v>-813408.14012737817</v>
      </c>
      <c r="M15" s="44">
        <f>'ID Sch. 31-32'!S137</f>
        <v>-191224.16604475502</v>
      </c>
      <c r="N15" s="44">
        <f>'ID Sch. 31-32'!S138</f>
        <v>856.9474253540011</v>
      </c>
      <c r="O15" s="44">
        <f>'ID Sch. 31-32'!S139</f>
        <v>0</v>
      </c>
      <c r="P15" s="44">
        <f>'ID Sch. 31-32'!S140</f>
        <v>0</v>
      </c>
    </row>
    <row r="16" spans="2:16">
      <c r="B16" s="44"/>
      <c r="E16" s="440"/>
      <c r="F16" s="440"/>
      <c r="G16" s="440"/>
      <c r="H16" s="440"/>
      <c r="I16" s="440"/>
      <c r="J16" s="440"/>
      <c r="K16" s="440"/>
      <c r="L16" s="440"/>
      <c r="M16" s="440"/>
      <c r="N16" s="440"/>
      <c r="O16" s="440"/>
      <c r="P16" s="440"/>
    </row>
    <row r="17" spans="2:16">
      <c r="B17" s="44"/>
    </row>
    <row r="18" spans="2:16">
      <c r="B18" s="44"/>
    </row>
    <row r="19" spans="2:16">
      <c r="D19" s="459" t="s">
        <v>276</v>
      </c>
      <c r="E19" s="73">
        <f t="shared" ref="E19:P19" si="4">E1</f>
        <v>44927</v>
      </c>
      <c r="F19" s="73">
        <f t="shared" si="4"/>
        <v>44958</v>
      </c>
      <c r="G19" s="73">
        <f t="shared" si="4"/>
        <v>44986</v>
      </c>
      <c r="H19" s="73">
        <f t="shared" si="4"/>
        <v>45017</v>
      </c>
      <c r="I19" s="73">
        <f t="shared" si="4"/>
        <v>45047</v>
      </c>
      <c r="J19" s="73">
        <f t="shared" si="4"/>
        <v>45078</v>
      </c>
      <c r="K19" s="73">
        <f t="shared" si="4"/>
        <v>44773</v>
      </c>
      <c r="L19" s="73">
        <f t="shared" si="4"/>
        <v>44804</v>
      </c>
      <c r="M19" s="73">
        <f t="shared" si="4"/>
        <v>44834</v>
      </c>
      <c r="N19" s="73">
        <f t="shared" si="4"/>
        <v>44864</v>
      </c>
      <c r="O19" s="73">
        <f t="shared" si="4"/>
        <v>44895</v>
      </c>
      <c r="P19" s="73">
        <f t="shared" si="4"/>
        <v>44925</v>
      </c>
    </row>
    <row r="20" spans="2:16">
      <c r="B20" s="460" t="s">
        <v>605</v>
      </c>
      <c r="D20" s="461">
        <f>D22+D23</f>
        <v>163373.93774219416</v>
      </c>
      <c r="E20" s="44">
        <f>E22+E23</f>
        <v>1255734.0925608135</v>
      </c>
      <c r="F20" s="44">
        <f t="shared" ref="F20:P20" si="5">F22+F23</f>
        <v>46928.862412341179</v>
      </c>
      <c r="G20" s="44">
        <f t="shared" si="5"/>
        <v>-2129236.5856737401</v>
      </c>
      <c r="H20" s="44">
        <f t="shared" si="5"/>
        <v>-380863.63481088553</v>
      </c>
      <c r="I20" s="44">
        <f t="shared" si="5"/>
        <v>3605037.9221891267</v>
      </c>
      <c r="J20" s="44">
        <f t="shared" si="5"/>
        <v>1257586.0111031523</v>
      </c>
      <c r="K20" s="44">
        <f t="shared" si="5"/>
        <v>152233.13765175414</v>
      </c>
      <c r="L20" s="44">
        <f t="shared" si="5"/>
        <v>309606.12560412154</v>
      </c>
      <c r="M20" s="44">
        <f t="shared" si="5"/>
        <v>1768423.3269962496</v>
      </c>
      <c r="N20" s="44">
        <f t="shared" si="5"/>
        <v>4477663.7298405515</v>
      </c>
      <c r="O20" s="44">
        <f t="shared" si="5"/>
        <v>-5930109.8358808495</v>
      </c>
      <c r="P20" s="44">
        <f t="shared" si="5"/>
        <v>-4269629.2142504398</v>
      </c>
    </row>
    <row r="21" spans="2:16">
      <c r="D21" s="461"/>
      <c r="E21" s="44"/>
      <c r="F21" s="44"/>
      <c r="G21" s="44"/>
      <c r="H21" s="44"/>
      <c r="I21" s="44"/>
      <c r="J21" s="44"/>
      <c r="K21" s="44"/>
      <c r="L21" s="44"/>
      <c r="M21" s="44"/>
      <c r="N21" s="44"/>
      <c r="O21" s="44"/>
      <c r="P21" s="44"/>
    </row>
    <row r="22" spans="2:16">
      <c r="B22" s="460" t="s">
        <v>716</v>
      </c>
      <c r="D22" s="461">
        <f>SUM(E22:P22)</f>
        <v>163373.93774219416</v>
      </c>
      <c r="E22" s="44">
        <f>SUM(E25:E27)</f>
        <v>1255734.0925608135</v>
      </c>
      <c r="F22" s="44">
        <f t="shared" ref="F22:P22" si="6">SUM(F25:F27)</f>
        <v>46928.862412341179</v>
      </c>
      <c r="G22" s="44">
        <f t="shared" si="6"/>
        <v>-2129236.5856737401</v>
      </c>
      <c r="H22" s="44">
        <f t="shared" si="6"/>
        <v>-380863.63481088553</v>
      </c>
      <c r="I22" s="44">
        <f t="shared" si="6"/>
        <v>3605037.9221891267</v>
      </c>
      <c r="J22" s="44">
        <f t="shared" si="6"/>
        <v>1257586.0111031523</v>
      </c>
      <c r="K22" s="44">
        <f t="shared" si="6"/>
        <v>152233.13765175414</v>
      </c>
      <c r="L22" s="44">
        <f t="shared" si="6"/>
        <v>309606.12560412154</v>
      </c>
      <c r="M22" s="44">
        <f t="shared" si="6"/>
        <v>1768423.3269962496</v>
      </c>
      <c r="N22" s="44">
        <f t="shared" si="6"/>
        <v>4477663.7298405515</v>
      </c>
      <c r="O22" s="44">
        <f t="shared" si="6"/>
        <v>-5930109.8358808495</v>
      </c>
      <c r="P22" s="44">
        <f t="shared" si="6"/>
        <v>-4269629.2142504398</v>
      </c>
    </row>
    <row r="23" spans="2:16">
      <c r="B23" s="460" t="s">
        <v>597</v>
      </c>
      <c r="D23" s="461">
        <f t="shared" ref="D23" si="7">SUM(E23:P23)</f>
        <v>0</v>
      </c>
      <c r="E23" s="44">
        <f>SUM(E29:E30)</f>
        <v>0</v>
      </c>
      <c r="F23" s="44">
        <f t="shared" ref="F23:P23" si="8">SUM(F29:F30)</f>
        <v>0</v>
      </c>
      <c r="G23" s="44">
        <f t="shared" si="8"/>
        <v>0</v>
      </c>
      <c r="H23" s="44">
        <f t="shared" si="8"/>
        <v>0</v>
      </c>
      <c r="I23" s="44">
        <f t="shared" si="8"/>
        <v>0</v>
      </c>
      <c r="J23" s="44">
        <f t="shared" si="8"/>
        <v>0</v>
      </c>
      <c r="K23" s="44">
        <f t="shared" si="8"/>
        <v>0</v>
      </c>
      <c r="L23" s="44">
        <f t="shared" si="8"/>
        <v>0</v>
      </c>
      <c r="M23" s="44">
        <f t="shared" si="8"/>
        <v>0</v>
      </c>
      <c r="N23" s="44">
        <f t="shared" si="8"/>
        <v>0</v>
      </c>
      <c r="O23" s="44">
        <f t="shared" si="8"/>
        <v>0</v>
      </c>
      <c r="P23" s="44">
        <f t="shared" si="8"/>
        <v>0</v>
      </c>
    </row>
    <row r="24" spans="2:16">
      <c r="D24" s="461"/>
      <c r="E24" s="44"/>
      <c r="F24" s="44"/>
      <c r="G24" s="44"/>
      <c r="H24" s="44"/>
      <c r="I24" s="44"/>
      <c r="J24" s="44"/>
      <c r="K24" s="44"/>
      <c r="L24" s="44"/>
      <c r="M24" s="44"/>
      <c r="N24" s="44"/>
      <c r="O24" s="44"/>
      <c r="P24" s="44"/>
    </row>
    <row r="25" spans="2:16">
      <c r="B25" s="460" t="s">
        <v>238</v>
      </c>
      <c r="D25" s="461">
        <f t="shared" ref="D25:D26" si="9">SUM(E25:P25)</f>
        <v>44135.188260147814</v>
      </c>
      <c r="E25" s="44">
        <f>'WA Sch. 101-102'!S140</f>
        <v>909514.80857899517</v>
      </c>
      <c r="F25" s="44">
        <f>'WA Sch. 101-102'!S141</f>
        <v>34211.219874539631</v>
      </c>
      <c r="G25" s="44">
        <f>'WA Sch. 101-102'!S142</f>
        <v>-1541263.0024621235</v>
      </c>
      <c r="H25" s="44">
        <f>'WA Sch. 101-102'!S143</f>
        <v>-272311.10661162407</v>
      </c>
      <c r="I25" s="44">
        <f>'WA Sch. 101-102'!S144</f>
        <v>2606107.9500851412</v>
      </c>
      <c r="J25" s="44">
        <f>'WA Sch. 101-102'!S145</f>
        <v>898663.51403228845</v>
      </c>
      <c r="K25" s="44">
        <f>'WA Sch. 101-102'!S134</f>
        <v>110461.79056138241</v>
      </c>
      <c r="L25" s="44">
        <f>'WA Sch. 101-102'!S135</f>
        <v>224059.21521861845</v>
      </c>
      <c r="M25" s="44">
        <f>'WA Sch. 101-102'!S136</f>
        <v>1283059.7837096089</v>
      </c>
      <c r="N25" s="44">
        <f>'WA Sch. 101-102'!S137</f>
        <v>3270598.980974765</v>
      </c>
      <c r="O25" s="44">
        <f>'WA Sch. 101-102'!S138</f>
        <v>-4357812.3051981917</v>
      </c>
      <c r="P25" s="44">
        <f>'WA Sch. 101-102'!S139</f>
        <v>-3121155.6605032519</v>
      </c>
    </row>
    <row r="26" spans="2:16">
      <c r="B26" s="460" t="s">
        <v>239</v>
      </c>
      <c r="D26" s="461">
        <f t="shared" si="9"/>
        <v>119238.74948204728</v>
      </c>
      <c r="E26" s="44">
        <f>'WA Sch. 111-112'!S140</f>
        <v>346219.28398181841</v>
      </c>
      <c r="F26" s="44">
        <f>'WA Sch. 111-112'!S141</f>
        <v>12717.642537801546</v>
      </c>
      <c r="G26" s="44">
        <f>'WA Sch. 111-112'!S142</f>
        <v>-587973.58321161661</v>
      </c>
      <c r="H26" s="44">
        <f>'WA Sch. 111-112'!S143</f>
        <v>-108552.52819926146</v>
      </c>
      <c r="I26" s="44">
        <f>'WA Sch. 111-112'!S144</f>
        <v>998929.97210398538</v>
      </c>
      <c r="J26" s="44">
        <f>'WA Sch. 111-112'!S145</f>
        <v>358922.49707086378</v>
      </c>
      <c r="K26" s="44">
        <f>'WA Sch. 111-112'!S134</f>
        <v>41771.347090371724</v>
      </c>
      <c r="L26" s="44">
        <f>'WA Sch. 111-112'!S135</f>
        <v>85546.910385503084</v>
      </c>
      <c r="M26" s="44">
        <f>'WA Sch. 111-112'!S136</f>
        <v>485363.54328664078</v>
      </c>
      <c r="N26" s="44">
        <f>'WA Sch. 111-112'!S137</f>
        <v>1207064.7488657867</v>
      </c>
      <c r="O26" s="44">
        <f>'WA Sch. 111-112'!S138</f>
        <v>-1572297.5306826578</v>
      </c>
      <c r="P26" s="44">
        <f>'WA Sch. 111-112'!S139</f>
        <v>-1148473.5537471878</v>
      </c>
    </row>
    <row r="27" spans="2:16">
      <c r="B27" s="460"/>
      <c r="D27" s="461"/>
      <c r="E27" s="461"/>
      <c r="F27" s="461"/>
      <c r="G27" s="461"/>
      <c r="H27" s="461"/>
      <c r="I27" s="461"/>
      <c r="J27" s="461"/>
      <c r="K27" s="461"/>
      <c r="L27" s="461"/>
      <c r="M27" s="461"/>
      <c r="N27" s="461"/>
      <c r="O27" s="461"/>
      <c r="P27" s="461"/>
    </row>
    <row r="28" spans="2:16">
      <c r="B28" s="460"/>
      <c r="D28" s="461"/>
      <c r="E28" s="462"/>
      <c r="F28" s="462"/>
      <c r="G28" s="462"/>
      <c r="H28" s="462"/>
      <c r="I28" s="462"/>
      <c r="J28" s="462"/>
      <c r="K28" s="462"/>
      <c r="L28" s="462"/>
      <c r="M28" s="462"/>
      <c r="N28" s="462"/>
      <c r="O28" s="462"/>
      <c r="P28" s="462"/>
    </row>
    <row r="29" spans="2:16">
      <c r="B29" s="460" t="s">
        <v>606</v>
      </c>
      <c r="D29" s="461">
        <f>SUM(E29:P29)</f>
        <v>0</v>
      </c>
      <c r="E29" s="463"/>
      <c r="F29" s="463"/>
      <c r="G29" s="463"/>
      <c r="H29" s="463"/>
      <c r="I29" s="463"/>
      <c r="J29" s="463"/>
      <c r="K29" s="463"/>
      <c r="L29" s="463"/>
      <c r="M29" s="463"/>
      <c r="N29" s="463"/>
      <c r="O29" s="463"/>
      <c r="P29" s="463"/>
    </row>
    <row r="30" spans="2:16">
      <c r="B30" s="460" t="s">
        <v>607</v>
      </c>
      <c r="D30" s="461">
        <f t="shared" ref="D30" si="10">SUM(E30:P30)</f>
        <v>0</v>
      </c>
      <c r="E30" s="463"/>
      <c r="F30" s="463"/>
      <c r="G30" s="463"/>
      <c r="H30" s="463"/>
      <c r="I30" s="463"/>
      <c r="J30" s="463"/>
      <c r="K30" s="463"/>
      <c r="L30" s="463"/>
      <c r="M30" s="463"/>
      <c r="N30" s="463"/>
      <c r="O30" s="463"/>
      <c r="P30" s="463"/>
    </row>
    <row r="33" spans="2:17">
      <c r="B33" t="s">
        <v>608</v>
      </c>
      <c r="E33" s="73">
        <f>E1</f>
        <v>44927</v>
      </c>
      <c r="F33" s="73">
        <f t="shared" ref="F33:P33" si="11">F1</f>
        <v>44958</v>
      </c>
      <c r="G33" s="73">
        <f t="shared" si="11"/>
        <v>44986</v>
      </c>
      <c r="H33" s="73">
        <f t="shared" si="11"/>
        <v>45017</v>
      </c>
      <c r="I33" s="73">
        <f t="shared" si="11"/>
        <v>45047</v>
      </c>
      <c r="J33" s="73">
        <f t="shared" si="11"/>
        <v>45078</v>
      </c>
      <c r="K33" s="73">
        <f t="shared" si="11"/>
        <v>44773</v>
      </c>
      <c r="L33" s="73">
        <f t="shared" si="11"/>
        <v>44804</v>
      </c>
      <c r="M33" s="73">
        <f t="shared" si="11"/>
        <v>44834</v>
      </c>
      <c r="N33" s="73">
        <f t="shared" si="11"/>
        <v>44864</v>
      </c>
      <c r="O33" s="73">
        <f t="shared" si="11"/>
        <v>44895</v>
      </c>
      <c r="P33" s="73">
        <f t="shared" si="11"/>
        <v>44925</v>
      </c>
      <c r="Q33" s="460" t="s">
        <v>39</v>
      </c>
    </row>
    <row r="34" spans="2:17">
      <c r="B34" t="s">
        <v>609</v>
      </c>
      <c r="C34" t="s">
        <v>610</v>
      </c>
      <c r="E34" s="464"/>
      <c r="F34" s="464"/>
      <c r="G34" s="464"/>
      <c r="H34" s="464"/>
      <c r="I34" s="464"/>
      <c r="J34" s="464"/>
      <c r="K34" s="464"/>
      <c r="L34" s="464"/>
      <c r="M34" s="464"/>
      <c r="N34" s="464"/>
      <c r="O34" s="464"/>
      <c r="P34" s="464"/>
      <c r="Q34" s="440">
        <f>SUM(E34:P34)</f>
        <v>0</v>
      </c>
    </row>
    <row r="35" spans="2:17">
      <c r="B35" t="s">
        <v>611</v>
      </c>
      <c r="C35" t="s">
        <v>610</v>
      </c>
      <c r="E35" s="464"/>
      <c r="F35" s="464"/>
      <c r="G35" s="464"/>
      <c r="H35" s="464"/>
      <c r="I35" s="464"/>
      <c r="J35" s="464"/>
      <c r="K35" s="464"/>
      <c r="L35" s="464"/>
      <c r="M35" s="464"/>
      <c r="N35" s="464"/>
      <c r="O35" s="464"/>
      <c r="P35" s="464"/>
      <c r="Q35" s="440">
        <f t="shared" ref="Q35:Q37" si="12">SUM(E35:P35)</f>
        <v>0</v>
      </c>
    </row>
    <row r="36" spans="2:17">
      <c r="B36" t="s">
        <v>612</v>
      </c>
      <c r="C36" t="s">
        <v>610</v>
      </c>
      <c r="E36" s="464"/>
      <c r="F36" s="464"/>
      <c r="G36" s="464"/>
      <c r="H36" s="464"/>
      <c r="I36" s="464"/>
      <c r="J36" s="464"/>
      <c r="K36" s="464"/>
      <c r="L36" s="464"/>
      <c r="M36" s="464"/>
      <c r="N36" s="464"/>
      <c r="O36" s="464"/>
      <c r="P36" s="464"/>
      <c r="Q36" s="440">
        <f t="shared" si="12"/>
        <v>0</v>
      </c>
    </row>
    <row r="37" spans="2:17">
      <c r="B37" t="s">
        <v>613</v>
      </c>
      <c r="C37" t="s">
        <v>610</v>
      </c>
      <c r="E37" s="464"/>
      <c r="F37" s="464"/>
      <c r="G37" s="464"/>
      <c r="H37" s="464"/>
      <c r="I37" s="464"/>
      <c r="J37" s="464"/>
      <c r="K37" s="464"/>
      <c r="L37" s="464"/>
      <c r="M37" s="464"/>
      <c r="N37" s="464"/>
      <c r="O37" s="464"/>
      <c r="P37" s="464"/>
      <c r="Q37" s="440">
        <f t="shared" si="12"/>
        <v>0</v>
      </c>
    </row>
    <row r="38" spans="2:17">
      <c r="B38" t="s">
        <v>614</v>
      </c>
      <c r="E38" s="465">
        <f t="shared" ref="E38:J38" si="13">SUM(E34:E37)</f>
        <v>0</v>
      </c>
      <c r="F38" s="465">
        <f t="shared" si="13"/>
        <v>0</v>
      </c>
      <c r="G38" s="465">
        <f t="shared" si="13"/>
        <v>0</v>
      </c>
      <c r="H38" s="465">
        <f t="shared" si="13"/>
        <v>0</v>
      </c>
      <c r="I38" s="465">
        <f t="shared" si="13"/>
        <v>0</v>
      </c>
      <c r="J38" s="465">
        <f t="shared" si="13"/>
        <v>0</v>
      </c>
      <c r="K38" s="465">
        <f>SUM(K34:K37)</f>
        <v>0</v>
      </c>
      <c r="L38" s="465">
        <f t="shared" ref="L38:Q38" si="14">SUM(L34:L37)</f>
        <v>0</v>
      </c>
      <c r="M38" s="465">
        <f t="shared" si="14"/>
        <v>0</v>
      </c>
      <c r="N38" s="465">
        <f t="shared" si="14"/>
        <v>0</v>
      </c>
      <c r="O38" s="465">
        <f t="shared" si="14"/>
        <v>0</v>
      </c>
      <c r="P38" s="465">
        <f t="shared" si="14"/>
        <v>0</v>
      </c>
      <c r="Q38" s="465">
        <f t="shared" si="14"/>
        <v>0</v>
      </c>
    </row>
    <row r="39" spans="2:17">
      <c r="M39" s="466"/>
      <c r="O39" s="73"/>
    </row>
    <row r="40" spans="2:17">
      <c r="B40" t="s">
        <v>609</v>
      </c>
      <c r="C40" t="s">
        <v>615</v>
      </c>
      <c r="E40" s="464"/>
      <c r="F40" s="464"/>
      <c r="G40" s="464"/>
      <c r="H40" s="464"/>
      <c r="I40" s="464"/>
      <c r="J40" s="464"/>
      <c r="K40" s="464"/>
      <c r="L40" s="464"/>
      <c r="M40" s="464"/>
      <c r="N40" s="464"/>
      <c r="O40" s="464"/>
      <c r="P40" s="464"/>
      <c r="Q40" s="440">
        <f>SUM(E40:P40)</f>
        <v>0</v>
      </c>
    </row>
    <row r="41" spans="2:17">
      <c r="B41" t="s">
        <v>611</v>
      </c>
      <c r="C41" t="s">
        <v>615</v>
      </c>
      <c r="E41" s="464"/>
      <c r="F41" s="464"/>
      <c r="G41" s="464"/>
      <c r="H41" s="464"/>
      <c r="I41" s="464"/>
      <c r="J41" s="464"/>
      <c r="K41" s="464"/>
      <c r="L41" s="464"/>
      <c r="M41" s="464"/>
      <c r="N41" s="464"/>
      <c r="O41" s="464"/>
      <c r="P41" s="464"/>
      <c r="Q41" s="440">
        <f t="shared" ref="Q41:Q43" si="15">SUM(E41:P41)</f>
        <v>0</v>
      </c>
    </row>
    <row r="42" spans="2:17">
      <c r="B42" t="s">
        <v>612</v>
      </c>
      <c r="C42" t="s">
        <v>615</v>
      </c>
      <c r="E42" s="464"/>
      <c r="F42" s="464"/>
      <c r="G42" s="464"/>
      <c r="H42" s="464"/>
      <c r="I42" s="464"/>
      <c r="J42" s="464"/>
      <c r="K42" s="464"/>
      <c r="L42" s="464"/>
      <c r="M42" s="464"/>
      <c r="N42" s="464"/>
      <c r="O42" s="464"/>
      <c r="P42" s="464"/>
      <c r="Q42" s="440">
        <f t="shared" si="15"/>
        <v>0</v>
      </c>
    </row>
    <row r="43" spans="2:17">
      <c r="B43" t="s">
        <v>613</v>
      </c>
      <c r="C43" t="s">
        <v>615</v>
      </c>
      <c r="E43" s="464"/>
      <c r="F43" s="464"/>
      <c r="G43" s="464"/>
      <c r="H43" s="464"/>
      <c r="I43" s="464"/>
      <c r="J43" s="464"/>
      <c r="K43" s="464"/>
      <c r="L43" s="464"/>
      <c r="M43" s="464"/>
      <c r="N43" s="464"/>
      <c r="O43" s="464"/>
      <c r="P43" s="464"/>
      <c r="Q43" s="440">
        <f t="shared" si="15"/>
        <v>0</v>
      </c>
    </row>
    <row r="44" spans="2:17">
      <c r="B44" t="s">
        <v>616</v>
      </c>
      <c r="E44" s="465">
        <f t="shared" ref="E44:J44" si="16">SUM(E40:E43)</f>
        <v>0</v>
      </c>
      <c r="F44" s="465">
        <f t="shared" si="16"/>
        <v>0</v>
      </c>
      <c r="G44" s="465">
        <f t="shared" si="16"/>
        <v>0</v>
      </c>
      <c r="H44" s="465">
        <f t="shared" si="16"/>
        <v>0</v>
      </c>
      <c r="I44" s="465">
        <f t="shared" si="16"/>
        <v>0</v>
      </c>
      <c r="J44" s="465">
        <f t="shared" si="16"/>
        <v>0</v>
      </c>
      <c r="K44" s="465">
        <f>SUM(K40:K43)</f>
        <v>0</v>
      </c>
      <c r="L44" s="465">
        <f t="shared" ref="L44:Q44" si="17">SUM(L40:L43)</f>
        <v>0</v>
      </c>
      <c r="M44" s="465">
        <f t="shared" si="17"/>
        <v>0</v>
      </c>
      <c r="N44" s="465">
        <f t="shared" si="17"/>
        <v>0</v>
      </c>
      <c r="O44" s="465">
        <f t="shared" si="17"/>
        <v>0</v>
      </c>
      <c r="P44" s="465">
        <f t="shared" si="17"/>
        <v>0</v>
      </c>
      <c r="Q44" s="465">
        <f t="shared" si="17"/>
        <v>0</v>
      </c>
    </row>
    <row r="45" spans="2:17">
      <c r="E45" s="440"/>
      <c r="F45" s="440"/>
      <c r="G45" s="440"/>
      <c r="H45" s="440"/>
      <c r="I45" s="440"/>
      <c r="J45" s="440"/>
      <c r="K45" s="440"/>
      <c r="L45" s="440"/>
      <c r="M45" s="440"/>
      <c r="N45" s="440"/>
      <c r="O45" s="440"/>
      <c r="P45" s="440"/>
      <c r="Q45" s="440"/>
    </row>
    <row r="46" spans="2:17">
      <c r="B46" t="s">
        <v>609</v>
      </c>
      <c r="C46" t="s">
        <v>617</v>
      </c>
      <c r="E46" s="464"/>
      <c r="F46" s="464"/>
      <c r="G46" s="464"/>
      <c r="H46" s="464"/>
      <c r="I46" s="464"/>
      <c r="J46" s="464"/>
      <c r="K46" s="464"/>
      <c r="L46" s="464"/>
      <c r="M46" s="464"/>
      <c r="N46" s="464"/>
      <c r="O46" s="464"/>
      <c r="P46" s="464"/>
      <c r="Q46" s="440">
        <f>SUM(E46:P46)</f>
        <v>0</v>
      </c>
    </row>
    <row r="47" spans="2:17">
      <c r="B47" t="s">
        <v>611</v>
      </c>
      <c r="C47" t="s">
        <v>617</v>
      </c>
      <c r="E47" s="464"/>
      <c r="F47" s="464"/>
      <c r="G47" s="464"/>
      <c r="H47" s="464"/>
      <c r="I47" s="464"/>
      <c r="J47" s="464"/>
      <c r="K47" s="464"/>
      <c r="L47" s="464"/>
      <c r="M47" s="464"/>
      <c r="N47" s="464"/>
      <c r="O47" s="464"/>
      <c r="P47" s="464"/>
      <c r="Q47" s="440">
        <f t="shared" ref="Q47:Q49" si="18">SUM(E47:P47)</f>
        <v>0</v>
      </c>
    </row>
    <row r="48" spans="2:17">
      <c r="B48" t="s">
        <v>612</v>
      </c>
      <c r="C48" t="s">
        <v>617</v>
      </c>
      <c r="E48" s="464"/>
      <c r="F48" s="464"/>
      <c r="G48" s="464"/>
      <c r="H48" s="464"/>
      <c r="I48" s="464"/>
      <c r="J48" s="464"/>
      <c r="K48" s="464"/>
      <c r="L48" s="464"/>
      <c r="M48" s="464"/>
      <c r="N48" s="464"/>
      <c r="O48" s="464"/>
      <c r="P48" s="464"/>
      <c r="Q48" s="440">
        <f t="shared" si="18"/>
        <v>0</v>
      </c>
    </row>
    <row r="49" spans="2:17">
      <c r="B49" t="s">
        <v>613</v>
      </c>
      <c r="C49" t="s">
        <v>617</v>
      </c>
      <c r="E49" s="464"/>
      <c r="F49" s="464"/>
      <c r="G49" s="464"/>
      <c r="H49" s="464"/>
      <c r="I49" s="464"/>
      <c r="J49" s="464"/>
      <c r="K49" s="464"/>
      <c r="L49" s="464"/>
      <c r="M49" s="464"/>
      <c r="N49" s="464"/>
      <c r="O49" s="464"/>
      <c r="P49" s="464"/>
      <c r="Q49" s="440">
        <f t="shared" si="18"/>
        <v>0</v>
      </c>
    </row>
    <row r="50" spans="2:17">
      <c r="B50" t="s">
        <v>618</v>
      </c>
      <c r="E50" s="465">
        <f t="shared" ref="E50:J50" si="19">SUM(E46:E49)</f>
        <v>0</v>
      </c>
      <c r="F50" s="465">
        <f t="shared" si="19"/>
        <v>0</v>
      </c>
      <c r="G50" s="465">
        <f t="shared" si="19"/>
        <v>0</v>
      </c>
      <c r="H50" s="465">
        <f t="shared" si="19"/>
        <v>0</v>
      </c>
      <c r="I50" s="465">
        <f t="shared" si="19"/>
        <v>0</v>
      </c>
      <c r="J50" s="465">
        <f t="shared" si="19"/>
        <v>0</v>
      </c>
      <c r="K50" s="465">
        <f>SUM(K46:K49)</f>
        <v>0</v>
      </c>
      <c r="L50" s="465">
        <f t="shared" ref="L50:Q50" si="20">SUM(L46:L49)</f>
        <v>0</v>
      </c>
      <c r="M50" s="465">
        <f t="shared" si="20"/>
        <v>0</v>
      </c>
      <c r="N50" s="465">
        <f t="shared" si="20"/>
        <v>0</v>
      </c>
      <c r="O50" s="465">
        <f t="shared" si="20"/>
        <v>0</v>
      </c>
      <c r="P50" s="465">
        <f t="shared" si="20"/>
        <v>0</v>
      </c>
      <c r="Q50" s="465">
        <f t="shared" si="20"/>
        <v>0</v>
      </c>
    </row>
    <row r="51" spans="2:17">
      <c r="E51" s="440"/>
      <c r="F51" s="440"/>
      <c r="G51" s="440"/>
      <c r="H51" s="440"/>
      <c r="I51" s="440"/>
      <c r="J51" s="440"/>
      <c r="K51" s="440"/>
      <c r="L51" s="440"/>
      <c r="M51" s="440"/>
      <c r="N51" s="440"/>
      <c r="O51" s="440"/>
      <c r="P51" s="440"/>
      <c r="Q51" s="440"/>
    </row>
    <row r="52" spans="2:17">
      <c r="B52" t="s">
        <v>619</v>
      </c>
      <c r="E52" s="440">
        <f>E38+E44+E50</f>
        <v>0</v>
      </c>
      <c r="F52" s="440">
        <f t="shared" ref="F52:P52" si="21">F38+F44+F50</f>
        <v>0</v>
      </c>
      <c r="G52" s="440">
        <f t="shared" si="21"/>
        <v>0</v>
      </c>
      <c r="H52" s="440">
        <f t="shared" si="21"/>
        <v>0</v>
      </c>
      <c r="I52" s="440">
        <f t="shared" si="21"/>
        <v>0</v>
      </c>
      <c r="J52" s="440">
        <f t="shared" si="21"/>
        <v>0</v>
      </c>
      <c r="K52" s="440">
        <f t="shared" si="21"/>
        <v>0</v>
      </c>
      <c r="L52" s="440">
        <f t="shared" si="21"/>
        <v>0</v>
      </c>
      <c r="M52" s="440">
        <f t="shared" si="21"/>
        <v>0</v>
      </c>
      <c r="N52" s="440">
        <f t="shared" si="21"/>
        <v>0</v>
      </c>
      <c r="O52" s="440">
        <f t="shared" si="21"/>
        <v>0</v>
      </c>
      <c r="P52" s="440">
        <f t="shared" si="21"/>
        <v>0</v>
      </c>
      <c r="Q52" s="440">
        <f t="shared" ref="Q52" si="22">SUM(E52:P52)</f>
        <v>0</v>
      </c>
    </row>
  </sheetData>
  <pageMargins left="0.45" right="0.45" top="0.64" bottom="0.5" header="0.3" footer="0.3"/>
  <pageSetup scale="59" orientation="landscape" r:id="rId1"/>
  <headerFooter>
    <oddHeader>&amp;RSupplemental MJG-3</oddHeader>
    <oddFooter>&amp;RPage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9DEB5-7FCC-423C-BCFC-E4EA5BE8F532}">
  <sheetPr>
    <tabColor rgb="FFFF0000"/>
  </sheetPr>
  <dimension ref="B1:N141"/>
  <sheetViews>
    <sheetView workbookViewId="0">
      <selection activeCell="E15" sqref="E15"/>
    </sheetView>
  </sheetViews>
  <sheetFormatPr defaultRowHeight="15"/>
  <cols>
    <col min="2" max="2" width="21" customWidth="1"/>
    <col min="3" max="3" width="19.140625" customWidth="1"/>
    <col min="4" max="4" width="21.85546875" customWidth="1"/>
    <col min="5" max="5" width="19.85546875" customWidth="1"/>
    <col min="6" max="6" width="15.85546875" customWidth="1"/>
    <col min="7" max="7" width="16.140625" customWidth="1"/>
    <col min="8" max="8" width="14" customWidth="1"/>
    <col min="14" max="26" width="16.140625" customWidth="1"/>
  </cols>
  <sheetData>
    <row r="1" spans="2:7">
      <c r="B1" s="70" t="s">
        <v>188</v>
      </c>
      <c r="C1" s="65" t="s">
        <v>130</v>
      </c>
    </row>
    <row r="2" spans="2:7">
      <c r="B2" s="72" t="s">
        <v>189</v>
      </c>
      <c r="C2" s="48">
        <v>120</v>
      </c>
    </row>
    <row r="3" spans="2:7">
      <c r="B3" s="72" t="s">
        <v>180</v>
      </c>
      <c r="C3" s="52">
        <v>2.562404725380119</v>
      </c>
    </row>
    <row r="4" spans="2:7">
      <c r="B4" s="72" t="s">
        <v>181</v>
      </c>
      <c r="C4" s="52">
        <v>2.2111272410853289</v>
      </c>
    </row>
    <row r="5" spans="2:7">
      <c r="B5" s="72" t="s">
        <v>190</v>
      </c>
      <c r="C5" s="7">
        <f>SUMSQ(E20:E139)</f>
        <v>116.78864497886249</v>
      </c>
      <c r="G5" s="44"/>
    </row>
    <row r="6" spans="2:7">
      <c r="B6" s="72" t="s">
        <v>191</v>
      </c>
      <c r="C6" s="7">
        <f>1/SQRT(C2)</f>
        <v>9.1287092917527679E-2</v>
      </c>
    </row>
    <row r="7" spans="2:7">
      <c r="B7" s="72" t="s">
        <v>178</v>
      </c>
      <c r="C7" s="7">
        <f>-2.706056*$C$6^5+4.434685*$C$6^4-2.07119*$C$6^3-0.14798*$C$6^2+0.221157*$C$6+C3*$C$5^(-0.5)</f>
        <v>0.25477947515491889</v>
      </c>
    </row>
    <row r="8" spans="2:7">
      <c r="B8" s="72" t="s">
        <v>179</v>
      </c>
      <c r="C8" s="7">
        <f>-3.582633*$C$6^5+5.682633*$C$6^4-1.752461*$C$6^3-0.293762*$C$6^2+0.042981*$C$6+C4*$C$5^(-0.5)</f>
        <v>0.20511804000083564</v>
      </c>
    </row>
    <row r="9" spans="2:7">
      <c r="B9" s="72" t="s">
        <v>195</v>
      </c>
      <c r="C9" s="69">
        <f>SUMSQ(F20:F139)</f>
        <v>1.0000000000000007</v>
      </c>
    </row>
    <row r="10" spans="2:7">
      <c r="B10" s="72" t="s">
        <v>182</v>
      </c>
      <c r="C10" s="7">
        <f>(C5-2*C3^2-2*C4^2)/(1-2*C7^2-2*C8^2)</f>
        <v>119.43421811110291</v>
      </c>
    </row>
    <row r="11" spans="2:7">
      <c r="B11" s="72" t="s">
        <v>192</v>
      </c>
      <c r="C11" s="7">
        <f>0.0038915*(LN(C2))^3-0.083751*(LN(C2))^2-0.31082*(LN(C2))-1.5861</f>
        <v>-4.5667145171966474</v>
      </c>
    </row>
    <row r="12" spans="2:7">
      <c r="B12" s="72" t="s">
        <v>193</v>
      </c>
      <c r="C12" s="7">
        <f>EXP(0.0030302*(LN(C2))-0.082676*(LN(C2))-0.4803)</f>
        <v>0.42248403923913419</v>
      </c>
    </row>
    <row r="13" spans="2:7">
      <c r="B13" s="72" t="s">
        <v>185</v>
      </c>
      <c r="C13" s="9">
        <f>SUMSQ(G20:G139)</f>
        <v>828582349.89856946</v>
      </c>
    </row>
    <row r="14" spans="2:7">
      <c r="B14" s="72" t="s">
        <v>198</v>
      </c>
      <c r="C14" s="9">
        <f>SUM(H20:H139)^2</f>
        <v>822344051.63305306</v>
      </c>
    </row>
    <row r="15" spans="2:7">
      <c r="B15" s="72" t="s">
        <v>187</v>
      </c>
      <c r="C15" s="45">
        <f>C14/C13</f>
        <v>0.99247111857224568</v>
      </c>
    </row>
    <row r="16" spans="2:7">
      <c r="B16" s="72" t="s">
        <v>183</v>
      </c>
      <c r="C16" s="7">
        <f>(LN(1-C15)-C11)/C12</f>
        <v>-0.76285551605591151</v>
      </c>
    </row>
    <row r="17" spans="2:14">
      <c r="B17" s="72" t="s">
        <v>184</v>
      </c>
      <c r="C17" s="69">
        <f>1-_xlfn.NORM.S.DIST(C16,1)</f>
        <v>0.77722521596844096</v>
      </c>
    </row>
    <row r="19" spans="2:14" ht="30">
      <c r="B19" s="70" t="s">
        <v>128</v>
      </c>
      <c r="C19" s="70" t="s">
        <v>94</v>
      </c>
      <c r="D19" s="70" t="s">
        <v>96</v>
      </c>
      <c r="E19" s="71" t="s">
        <v>194</v>
      </c>
      <c r="F19" s="70" t="s">
        <v>196</v>
      </c>
      <c r="G19" s="70" t="s">
        <v>186</v>
      </c>
      <c r="H19" s="70" t="s">
        <v>197</v>
      </c>
      <c r="K19" t="s">
        <v>94</v>
      </c>
      <c r="L19" t="s">
        <v>96</v>
      </c>
      <c r="M19" t="s">
        <v>95</v>
      </c>
      <c r="N19" t="s">
        <v>61</v>
      </c>
    </row>
    <row r="20" spans="2:14">
      <c r="B20" s="7">
        <v>1</v>
      </c>
      <c r="C20" s="7">
        <v>1</v>
      </c>
      <c r="D20" s="45">
        <v>5.1975051975051978E-3</v>
      </c>
      <c r="E20" s="45">
        <v>-2.5624047253801172</v>
      </c>
      <c r="F20" s="45">
        <f>-C7</f>
        <v>-0.25477947515491889</v>
      </c>
      <c r="G20" s="7">
        <v>-5955.5676819681175</v>
      </c>
      <c r="H20" s="45">
        <f>F20*G20</f>
        <v>1517.3564082614339</v>
      </c>
      <c r="K20">
        <v>1</v>
      </c>
      <c r="L20">
        <v>5.1975051975051978E-3</v>
      </c>
      <c r="M20">
        <v>-2.5624047253801172</v>
      </c>
      <c r="N20">
        <v>-5955.5676819681175</v>
      </c>
    </row>
    <row r="21" spans="2:14">
      <c r="B21" s="7">
        <v>2</v>
      </c>
      <c r="C21" s="7">
        <v>2</v>
      </c>
      <c r="D21" s="45">
        <v>1.3513513513513514E-2</v>
      </c>
      <c r="E21" s="45">
        <v>-2.2111272410853271</v>
      </c>
      <c r="F21" s="45">
        <f>-C8</f>
        <v>-0.20511804000083564</v>
      </c>
      <c r="G21" s="7">
        <v>-5923.4507305963562</v>
      </c>
      <c r="H21" s="45">
        <f t="shared" ref="H21:H84" si="0">F21*G21</f>
        <v>1215.0066039014425</v>
      </c>
      <c r="K21">
        <v>2</v>
      </c>
      <c r="L21">
        <v>1.3513513513513514E-2</v>
      </c>
      <c r="M21">
        <v>-2.2111272410853271</v>
      </c>
      <c r="N21">
        <v>-5923.4507305963562</v>
      </c>
    </row>
    <row r="22" spans="2:14">
      <c r="B22" s="7">
        <v>3</v>
      </c>
      <c r="C22" s="7">
        <v>3</v>
      </c>
      <c r="D22" s="45">
        <v>2.1829521829521831E-2</v>
      </c>
      <c r="E22" s="45">
        <v>-2.0173495927674461</v>
      </c>
      <c r="F22" s="45">
        <f t="shared" ref="F22:F53" si="1">E22/SQRT($C$10)</f>
        <v>-0.18459365949221176</v>
      </c>
      <c r="G22" s="7">
        <v>-5042.8983364045635</v>
      </c>
      <c r="H22" s="45">
        <f t="shared" si="0"/>
        <v>930.8870583641052</v>
      </c>
      <c r="K22">
        <v>3</v>
      </c>
      <c r="L22">
        <v>2.1829521829521831E-2</v>
      </c>
      <c r="M22">
        <v>-2.0173495927674461</v>
      </c>
      <c r="N22">
        <v>-5042.8983364045635</v>
      </c>
    </row>
    <row r="23" spans="2:14">
      <c r="B23" s="7">
        <v>4</v>
      </c>
      <c r="C23" s="7">
        <v>4</v>
      </c>
      <c r="D23" s="45">
        <v>3.0145530145530147E-2</v>
      </c>
      <c r="E23" s="45">
        <v>-1.8786590672766057</v>
      </c>
      <c r="F23" s="45">
        <f t="shared" si="1"/>
        <v>-0.17190305210862411</v>
      </c>
      <c r="G23" s="7">
        <v>-4991.5036445269361</v>
      </c>
      <c r="H23" s="45">
        <f t="shared" si="0"/>
        <v>858.05471110550104</v>
      </c>
      <c r="K23">
        <v>4</v>
      </c>
      <c r="L23">
        <v>3.0145530145530147E-2</v>
      </c>
      <c r="M23">
        <v>-1.8786590672766057</v>
      </c>
      <c r="N23">
        <v>-4991.5036445269361</v>
      </c>
    </row>
    <row r="24" spans="2:14">
      <c r="B24" s="7">
        <v>5</v>
      </c>
      <c r="C24" s="7">
        <v>5</v>
      </c>
      <c r="D24" s="45">
        <v>3.8461538461538464E-2</v>
      </c>
      <c r="E24" s="45">
        <v>-1.7688250385187059</v>
      </c>
      <c r="F24" s="45">
        <f t="shared" si="1"/>
        <v>-0.16185290245787354</v>
      </c>
      <c r="G24" s="7">
        <v>-4958.3163883458183</v>
      </c>
      <c r="H24" s="45">
        <f t="shared" si="0"/>
        <v>802.51789875821157</v>
      </c>
      <c r="K24">
        <v>5</v>
      </c>
      <c r="L24">
        <v>3.8461538461538464E-2</v>
      </c>
      <c r="M24">
        <v>-1.7688250385187059</v>
      </c>
      <c r="N24">
        <v>-4958.3163883458183</v>
      </c>
    </row>
    <row r="25" spans="2:14">
      <c r="B25" s="7">
        <v>6</v>
      </c>
      <c r="C25" s="7">
        <v>6</v>
      </c>
      <c r="D25" s="45">
        <v>4.677754677754678E-2</v>
      </c>
      <c r="E25" s="45">
        <v>-1.6769355088893503</v>
      </c>
      <c r="F25" s="45">
        <f t="shared" si="1"/>
        <v>-0.15344472937567036</v>
      </c>
      <c r="G25" s="7">
        <v>-4286.8659439320763</v>
      </c>
      <c r="H25" s="45">
        <f t="shared" si="0"/>
        <v>657.79698463643513</v>
      </c>
      <c r="K25">
        <v>6</v>
      </c>
      <c r="L25">
        <v>4.677754677754678E-2</v>
      </c>
      <c r="M25">
        <v>-1.6769355088893503</v>
      </c>
      <c r="N25">
        <v>-4286.8659439320763</v>
      </c>
    </row>
    <row r="26" spans="2:14">
      <c r="B26" s="7">
        <v>7</v>
      </c>
      <c r="C26" s="7">
        <v>7</v>
      </c>
      <c r="D26" s="45">
        <v>5.5093555093555097E-2</v>
      </c>
      <c r="E26" s="45">
        <v>-1.5973526977611858</v>
      </c>
      <c r="F26" s="45">
        <f t="shared" si="1"/>
        <v>-0.14616265868673606</v>
      </c>
      <c r="G26" s="7">
        <v>-4110.1845357333514</v>
      </c>
      <c r="H26" s="45">
        <f t="shared" si="0"/>
        <v>600.75549943589454</v>
      </c>
      <c r="K26">
        <v>7</v>
      </c>
      <c r="L26">
        <v>5.5093555093555097E-2</v>
      </c>
      <c r="M26">
        <v>-1.5973526977611858</v>
      </c>
      <c r="N26">
        <v>-4110.1845357333514</v>
      </c>
    </row>
    <row r="27" spans="2:14">
      <c r="B27" s="7">
        <v>8</v>
      </c>
      <c r="C27" s="7">
        <v>8</v>
      </c>
      <c r="D27" s="45">
        <v>6.3409563409563413E-2</v>
      </c>
      <c r="E27" s="45">
        <v>-1.5267663302113335</v>
      </c>
      <c r="F27" s="45">
        <f t="shared" si="1"/>
        <v>-0.13970379010837777</v>
      </c>
      <c r="G27" s="7">
        <v>-3915.0792060172171</v>
      </c>
      <c r="H27" s="45">
        <f t="shared" si="0"/>
        <v>546.9514036551036</v>
      </c>
      <c r="K27">
        <v>8</v>
      </c>
      <c r="L27">
        <v>6.3409563409563413E-2</v>
      </c>
      <c r="M27">
        <v>-1.5267663302113335</v>
      </c>
      <c r="N27">
        <v>-3915.0792060172171</v>
      </c>
    </row>
    <row r="28" spans="2:14">
      <c r="B28" s="7">
        <v>9</v>
      </c>
      <c r="C28" s="7">
        <v>9</v>
      </c>
      <c r="D28" s="45">
        <v>7.172557172557173E-2</v>
      </c>
      <c r="E28" s="45">
        <v>-1.4630593361844002</v>
      </c>
      <c r="F28" s="45">
        <f t="shared" si="1"/>
        <v>-0.13387440525369446</v>
      </c>
      <c r="G28" s="7">
        <v>-3851.6294560135648</v>
      </c>
      <c r="H28" s="45">
        <f t="shared" si="0"/>
        <v>515.63460268142671</v>
      </c>
      <c r="K28">
        <v>9</v>
      </c>
      <c r="L28">
        <v>7.172557172557173E-2</v>
      </c>
      <c r="M28">
        <v>-1.4630593361844002</v>
      </c>
      <c r="N28">
        <v>-3851.6294560135648</v>
      </c>
    </row>
    <row r="29" spans="2:14">
      <c r="B29" s="7">
        <v>10</v>
      </c>
      <c r="C29" s="7">
        <v>10</v>
      </c>
      <c r="D29" s="45">
        <v>8.0041580041580046E-2</v>
      </c>
      <c r="E29" s="45">
        <v>-1.4047919280405334</v>
      </c>
      <c r="F29" s="45">
        <f t="shared" si="1"/>
        <v>-0.12854275914884278</v>
      </c>
      <c r="G29" s="7">
        <v>-3694.4841440448872</v>
      </c>
      <c r="H29" s="45">
        <f t="shared" si="0"/>
        <v>474.8991855071805</v>
      </c>
      <c r="K29">
        <v>10</v>
      </c>
      <c r="L29">
        <v>8.0041580041580046E-2</v>
      </c>
      <c r="M29">
        <v>-1.4047919280405334</v>
      </c>
      <c r="N29">
        <v>-3694.4841440448872</v>
      </c>
    </row>
    <row r="30" spans="2:14">
      <c r="B30" s="7">
        <v>11</v>
      </c>
      <c r="C30" s="7">
        <v>11</v>
      </c>
      <c r="D30" s="45">
        <v>8.8357588357588362E-2</v>
      </c>
      <c r="E30" s="45">
        <v>-1.3509383667831778</v>
      </c>
      <c r="F30" s="45">
        <f t="shared" si="1"/>
        <v>-0.12361499353755577</v>
      </c>
      <c r="G30" s="7">
        <v>-3624.4991987702742</v>
      </c>
      <c r="H30" s="45">
        <f t="shared" si="0"/>
        <v>448.0424450328635</v>
      </c>
      <c r="K30">
        <v>11</v>
      </c>
      <c r="L30">
        <v>8.8357588357588362E-2</v>
      </c>
      <c r="M30">
        <v>-1.3509383667831778</v>
      </c>
      <c r="N30">
        <v>-3624.4991987702742</v>
      </c>
    </row>
    <row r="31" spans="2:14">
      <c r="B31" s="7">
        <v>12</v>
      </c>
      <c r="C31" s="7">
        <v>12</v>
      </c>
      <c r="D31" s="45">
        <v>9.6673596673596679E-2</v>
      </c>
      <c r="E31" s="45">
        <v>-1.3007407952098116</v>
      </c>
      <c r="F31" s="45">
        <f t="shared" si="1"/>
        <v>-0.11902176216726146</v>
      </c>
      <c r="G31" s="7">
        <v>-3460.16949675051</v>
      </c>
      <c r="H31" s="45">
        <f t="shared" si="0"/>
        <v>411.83547090065196</v>
      </c>
      <c r="K31">
        <v>12</v>
      </c>
      <c r="L31">
        <v>9.6673596673596679E-2</v>
      </c>
      <c r="M31">
        <v>-1.3007407952098116</v>
      </c>
      <c r="N31">
        <v>-3460.16949675051</v>
      </c>
    </row>
    <row r="32" spans="2:14">
      <c r="B32" s="7">
        <v>13</v>
      </c>
      <c r="C32" s="7">
        <v>13</v>
      </c>
      <c r="D32" s="45">
        <v>0.104989604989605</v>
      </c>
      <c r="E32" s="45">
        <v>-1.2536226075646817</v>
      </c>
      <c r="F32" s="45">
        <f t="shared" si="1"/>
        <v>-0.11471030384727661</v>
      </c>
      <c r="G32" s="7">
        <v>-3437.9987285353272</v>
      </c>
      <c r="H32" s="45">
        <f t="shared" si="0"/>
        <v>394.37387877683807</v>
      </c>
      <c r="K32">
        <v>13</v>
      </c>
      <c r="L32">
        <v>0.104989604989605</v>
      </c>
      <c r="M32">
        <v>-1.2536226075646817</v>
      </c>
      <c r="N32">
        <v>-3437.9987285353272</v>
      </c>
    </row>
    <row r="33" spans="2:14">
      <c r="B33" s="7">
        <v>14</v>
      </c>
      <c r="C33" s="7">
        <v>14</v>
      </c>
      <c r="D33" s="45">
        <v>0.11330561330561331</v>
      </c>
      <c r="E33" s="45">
        <v>-1.2091343701602324</v>
      </c>
      <c r="F33" s="45">
        <f t="shared" si="1"/>
        <v>-0.11063949402022039</v>
      </c>
      <c r="G33" s="7">
        <v>-3331.66013908491</v>
      </c>
      <c r="H33" s="45">
        <f t="shared" si="0"/>
        <v>368.6131920356915</v>
      </c>
      <c r="K33">
        <v>14</v>
      </c>
      <c r="L33">
        <v>0.11330561330561331</v>
      </c>
      <c r="M33">
        <v>-1.2091343701602324</v>
      </c>
      <c r="N33">
        <v>-3331.66013908491</v>
      </c>
    </row>
    <row r="34" spans="2:14">
      <c r="B34" s="7">
        <v>15</v>
      </c>
      <c r="C34" s="7">
        <v>15</v>
      </c>
      <c r="D34" s="45">
        <v>0.12162162162162163</v>
      </c>
      <c r="E34" s="45">
        <v>-1.1669186011353176</v>
      </c>
      <c r="F34" s="45">
        <f t="shared" si="1"/>
        <v>-0.10677662200214012</v>
      </c>
      <c r="G34" s="7">
        <v>-3298.2064608258443</v>
      </c>
      <c r="H34" s="45">
        <f t="shared" si="0"/>
        <v>352.17134455261754</v>
      </c>
      <c r="K34">
        <v>15</v>
      </c>
      <c r="L34">
        <v>0.12162162162162163</v>
      </c>
      <c r="M34">
        <v>-1.1669186011353176</v>
      </c>
      <c r="N34">
        <v>-3298.2064608258443</v>
      </c>
    </row>
    <row r="35" spans="2:14">
      <c r="B35" s="7">
        <v>16</v>
      </c>
      <c r="C35" s="7">
        <v>16</v>
      </c>
      <c r="D35" s="45">
        <v>0.12993762993762994</v>
      </c>
      <c r="E35" s="45">
        <v>-1.1266860090395716</v>
      </c>
      <c r="F35" s="45">
        <f t="shared" si="1"/>
        <v>-0.10309521674028707</v>
      </c>
      <c r="G35" s="7">
        <v>-3252.1987172384033</v>
      </c>
      <c r="H35" s="45">
        <f t="shared" si="0"/>
        <v>335.28613163617678</v>
      </c>
      <c r="K35">
        <v>16</v>
      </c>
      <c r="L35">
        <v>0.12993762993762994</v>
      </c>
      <c r="M35">
        <v>-1.1266860090395716</v>
      </c>
      <c r="N35">
        <v>-3252.1987172384033</v>
      </c>
    </row>
    <row r="36" spans="2:14">
      <c r="B36" s="7">
        <v>17</v>
      </c>
      <c r="C36" s="7">
        <v>17</v>
      </c>
      <c r="D36" s="45">
        <v>0.13825363825363826</v>
      </c>
      <c r="E36" s="45">
        <v>-1.0881989764386006</v>
      </c>
      <c r="F36" s="45">
        <f t="shared" si="1"/>
        <v>-9.9573535512462188E-2</v>
      </c>
      <c r="G36" s="7">
        <v>-3212.443825188835</v>
      </c>
      <c r="H36" s="45">
        <f t="shared" si="0"/>
        <v>319.87438930923037</v>
      </c>
      <c r="K36">
        <v>17</v>
      </c>
      <c r="L36">
        <v>0.13825363825363826</v>
      </c>
      <c r="M36">
        <v>-1.0881989764386006</v>
      </c>
      <c r="N36">
        <v>-3212.443825188835</v>
      </c>
    </row>
    <row r="37" spans="2:14">
      <c r="B37" s="7">
        <v>18</v>
      </c>
      <c r="C37" s="7">
        <v>18</v>
      </c>
      <c r="D37" s="45">
        <v>0.14656964656964658</v>
      </c>
      <c r="E37" s="45">
        <v>-1.0512597817977336</v>
      </c>
      <c r="F37" s="45">
        <f t="shared" si="1"/>
        <v>-9.6193486193346084E-2</v>
      </c>
      <c r="G37" s="7">
        <v>-3135.8201752398527</v>
      </c>
      <c r="H37" s="45">
        <f t="shared" si="0"/>
        <v>301.64547473175088</v>
      </c>
      <c r="K37">
        <v>18</v>
      </c>
      <c r="L37">
        <v>0.14656964656964658</v>
      </c>
      <c r="M37">
        <v>-1.0512597817977336</v>
      </c>
      <c r="N37">
        <v>-3135.8201752398527</v>
      </c>
    </row>
    <row r="38" spans="2:14">
      <c r="B38" s="7">
        <v>19</v>
      </c>
      <c r="C38" s="7">
        <v>19</v>
      </c>
      <c r="D38" s="45">
        <v>0.15488565488565489</v>
      </c>
      <c r="E38" s="45">
        <v>-1.0157020117051774</v>
      </c>
      <c r="F38" s="45">
        <f t="shared" si="1"/>
        <v>-9.2939841446644855E-2</v>
      </c>
      <c r="G38" s="7">
        <v>-3097.6787906883619</v>
      </c>
      <c r="H38" s="45">
        <f t="shared" si="0"/>
        <v>287.89777565921094</v>
      </c>
      <c r="K38">
        <v>19</v>
      </c>
      <c r="L38">
        <v>0.15488565488565489</v>
      </c>
      <c r="M38">
        <v>-1.0157020117051774</v>
      </c>
      <c r="N38">
        <v>-3097.6787906883619</v>
      </c>
    </row>
    <row r="39" spans="2:14">
      <c r="B39" s="7">
        <v>20</v>
      </c>
      <c r="C39" s="7">
        <v>20</v>
      </c>
      <c r="D39" s="45">
        <v>0.16320166320166321</v>
      </c>
      <c r="E39" s="45">
        <v>-0.98138417626213981</v>
      </c>
      <c r="F39" s="45">
        <f t="shared" si="1"/>
        <v>-8.9799654513753602E-2</v>
      </c>
      <c r="G39" s="7">
        <v>-2857.3302368520817</v>
      </c>
      <c r="H39" s="45">
        <f t="shared" si="0"/>
        <v>256.58726810101871</v>
      </c>
      <c r="K39">
        <v>20</v>
      </c>
      <c r="L39">
        <v>0.16320166320166321</v>
      </c>
      <c r="M39">
        <v>-0.98138417626213981</v>
      </c>
      <c r="N39">
        <v>-2857.3302368520817</v>
      </c>
    </row>
    <row r="40" spans="2:14">
      <c r="B40" s="7">
        <v>21</v>
      </c>
      <c r="C40" s="7">
        <v>21</v>
      </c>
      <c r="D40" s="45">
        <v>0.17151767151767153</v>
      </c>
      <c r="E40" s="45">
        <v>-0.94818488013239854</v>
      </c>
      <c r="F40" s="45">
        <f t="shared" si="1"/>
        <v>-8.676181735001863E-2</v>
      </c>
      <c r="G40" s="7">
        <v>-2813.8261417022877</v>
      </c>
      <c r="H40" s="45">
        <f t="shared" si="0"/>
        <v>244.13266976108153</v>
      </c>
      <c r="K40">
        <v>21</v>
      </c>
      <c r="L40">
        <v>0.17151767151767153</v>
      </c>
      <c r="M40">
        <v>-0.94818488013239854</v>
      </c>
      <c r="N40">
        <v>-2813.8261417022877</v>
      </c>
    </row>
    <row r="41" spans="2:14">
      <c r="B41" s="7">
        <v>22</v>
      </c>
      <c r="C41" s="7">
        <v>22</v>
      </c>
      <c r="D41" s="45">
        <v>0.17983367983367984</v>
      </c>
      <c r="E41" s="45">
        <v>-0.91599911388803534</v>
      </c>
      <c r="F41" s="45">
        <f t="shared" si="1"/>
        <v>-8.381672127152609E-2</v>
      </c>
      <c r="G41" s="7">
        <v>-2701.3178860819316</v>
      </c>
      <c r="H41" s="45">
        <f t="shared" si="0"/>
        <v>226.41560832351732</v>
      </c>
      <c r="K41">
        <v>22</v>
      </c>
      <c r="L41">
        <v>0.17983367983367984</v>
      </c>
      <c r="M41">
        <v>-0.91599911388803534</v>
      </c>
      <c r="N41">
        <v>-2701.3178860819316</v>
      </c>
    </row>
    <row r="42" spans="2:14">
      <c r="B42" s="7">
        <v>23</v>
      </c>
      <c r="C42" s="7">
        <v>23</v>
      </c>
      <c r="D42" s="45">
        <v>0.18814968814968816</v>
      </c>
      <c r="E42" s="45">
        <v>-0.88473536642075068</v>
      </c>
      <c r="F42" s="45">
        <f t="shared" si="1"/>
        <v>-8.0955992731903209E-2</v>
      </c>
      <c r="G42" s="7">
        <v>-2674.3945008624287</v>
      </c>
      <c r="H42" s="45">
        <f t="shared" si="0"/>
        <v>216.50826177406068</v>
      </c>
      <c r="K42">
        <v>23</v>
      </c>
      <c r="L42">
        <v>0.18814968814968816</v>
      </c>
      <c r="M42">
        <v>-0.88473536642075068</v>
      </c>
      <c r="N42">
        <v>-2674.3945008624287</v>
      </c>
    </row>
    <row r="43" spans="2:14">
      <c r="B43" s="7">
        <v>24</v>
      </c>
      <c r="C43" s="7">
        <v>24</v>
      </c>
      <c r="D43" s="45">
        <v>0.19646569646569648</v>
      </c>
      <c r="E43" s="45">
        <v>-0.85431334867221986</v>
      </c>
      <c r="F43" s="45">
        <f t="shared" si="1"/>
        <v>-7.8172285036681902E-2</v>
      </c>
      <c r="G43" s="7">
        <v>-2476.2042491479879</v>
      </c>
      <c r="H43" s="45">
        <f t="shared" si="0"/>
        <v>193.57054437343939</v>
      </c>
      <c r="K43">
        <v>24</v>
      </c>
      <c r="L43">
        <v>0.19646569646569648</v>
      </c>
      <c r="M43">
        <v>-0.85431334867221986</v>
      </c>
      <c r="N43">
        <v>-2476.2042491479879</v>
      </c>
    </row>
    <row r="44" spans="2:14">
      <c r="B44" s="7">
        <v>25</v>
      </c>
      <c r="C44" s="7">
        <v>25</v>
      </c>
      <c r="D44" s="45">
        <v>0.20478170478170479</v>
      </c>
      <c r="E44" s="45">
        <v>-0.82466217903935268</v>
      </c>
      <c r="F44" s="45">
        <f t="shared" si="1"/>
        <v>-7.5459112302328629E-2</v>
      </c>
      <c r="G44" s="7">
        <v>-2398.0565556789516</v>
      </c>
      <c r="H44" s="45">
        <f t="shared" si="0"/>
        <v>180.95521894231339</v>
      </c>
      <c r="K44">
        <v>25</v>
      </c>
      <c r="L44">
        <v>0.20478170478170479</v>
      </c>
      <c r="M44">
        <v>-0.82466217903935268</v>
      </c>
      <c r="N44">
        <v>-2398.0565556789516</v>
      </c>
    </row>
    <row r="45" spans="2:14">
      <c r="B45" s="7">
        <v>26</v>
      </c>
      <c r="C45" s="7">
        <v>26</v>
      </c>
      <c r="D45" s="45">
        <v>0.21309771309771311</v>
      </c>
      <c r="E45" s="45">
        <v>-0.79571892196992056</v>
      </c>
      <c r="F45" s="45">
        <f t="shared" si="1"/>
        <v>-7.2810715733273385E-2</v>
      </c>
      <c r="G45" s="7">
        <v>-2359.0593151283028</v>
      </c>
      <c r="H45" s="45">
        <f t="shared" si="0"/>
        <v>171.76479719173744</v>
      </c>
      <c r="K45">
        <v>26</v>
      </c>
      <c r="L45">
        <v>0.21309771309771311</v>
      </c>
      <c r="M45">
        <v>-0.79571892196992056</v>
      </c>
      <c r="N45">
        <v>-2359.0593151283028</v>
      </c>
    </row>
    <row r="46" spans="2:14">
      <c r="B46" s="7">
        <v>27</v>
      </c>
      <c r="C46" s="7">
        <v>27</v>
      </c>
      <c r="D46" s="45">
        <v>0.22141372141372143</v>
      </c>
      <c r="E46" s="45">
        <v>-0.76742739995147802</v>
      </c>
      <c r="F46" s="45">
        <f t="shared" si="1"/>
        <v>-7.0221954915261398E-2</v>
      </c>
      <c r="G46" s="7">
        <v>-2301.9720151220026</v>
      </c>
      <c r="H46" s="45">
        <f t="shared" si="0"/>
        <v>161.6489750620907</v>
      </c>
      <c r="K46">
        <v>27</v>
      </c>
      <c r="L46">
        <v>0.22141372141372143</v>
      </c>
      <c r="M46">
        <v>-0.76742739995147802</v>
      </c>
      <c r="N46">
        <v>-2301.9720151220026</v>
      </c>
    </row>
    <row r="47" spans="2:14">
      <c r="B47" s="7">
        <v>28</v>
      </c>
      <c r="C47" s="7">
        <v>28</v>
      </c>
      <c r="D47" s="45">
        <v>0.22972972972972974</v>
      </c>
      <c r="E47" s="45">
        <v>-0.73973721941388981</v>
      </c>
      <c r="F47" s="45">
        <f t="shared" si="1"/>
        <v>-6.7688218682454351E-2</v>
      </c>
      <c r="G47" s="7">
        <v>-2030.0544906264986</v>
      </c>
      <c r="H47" s="45">
        <f t="shared" si="0"/>
        <v>137.41077229882492</v>
      </c>
      <c r="K47">
        <v>28</v>
      </c>
      <c r="L47">
        <v>0.22972972972972974</v>
      </c>
      <c r="M47">
        <v>-0.73973721941388981</v>
      </c>
      <c r="N47">
        <v>-2030.0544906264986</v>
      </c>
    </row>
    <row r="48" spans="2:14">
      <c r="B48" s="7">
        <v>29</v>
      </c>
      <c r="C48" s="7">
        <v>29</v>
      </c>
      <c r="D48" s="45">
        <v>0.23804573804573806</v>
      </c>
      <c r="E48" s="45">
        <v>-0.71260296566742809</v>
      </c>
      <c r="F48" s="45">
        <f t="shared" si="1"/>
        <v>-6.5205351451803256E-2</v>
      </c>
      <c r="G48" s="7">
        <v>-1949.801394782211</v>
      </c>
      <c r="H48" s="45">
        <f t="shared" si="0"/>
        <v>127.13748520799025</v>
      </c>
      <c r="K48">
        <v>29</v>
      </c>
      <c r="L48">
        <v>0.23804573804573806</v>
      </c>
      <c r="M48">
        <v>-0.71260296566742809</v>
      </c>
      <c r="N48">
        <v>-1949.801394782211</v>
      </c>
    </row>
    <row r="49" spans="2:14">
      <c r="B49" s="7">
        <v>30</v>
      </c>
      <c r="C49" s="7">
        <v>30</v>
      </c>
      <c r="D49" s="45">
        <v>0.24636174636174638</v>
      </c>
      <c r="E49" s="45">
        <v>-0.68598353263417977</v>
      </c>
      <c r="F49" s="45">
        <f t="shared" si="1"/>
        <v>-6.2769591891421686E-2</v>
      </c>
      <c r="G49" s="7">
        <v>-1903.6945463729717</v>
      </c>
      <c r="H49" s="45">
        <f t="shared" si="0"/>
        <v>119.49412976175657</v>
      </c>
      <c r="K49">
        <v>30</v>
      </c>
      <c r="L49">
        <v>0.24636174636174638</v>
      </c>
      <c r="M49">
        <v>-0.68598353263417977</v>
      </c>
      <c r="N49">
        <v>-1903.6945463729717</v>
      </c>
    </row>
    <row r="50" spans="2:14">
      <c r="B50" s="7">
        <v>31</v>
      </c>
      <c r="C50" s="7">
        <v>31</v>
      </c>
      <c r="D50" s="45">
        <v>0.25467775467775466</v>
      </c>
      <c r="E50" s="45">
        <v>-0.65984156097410673</v>
      </c>
      <c r="F50" s="45">
        <f t="shared" si="1"/>
        <v>-6.0377521507401312E-2</v>
      </c>
      <c r="G50" s="7">
        <v>-1634.1162353685941</v>
      </c>
      <c r="H50" s="45">
        <f t="shared" si="0"/>
        <v>98.66388814656095</v>
      </c>
      <c r="K50">
        <v>31</v>
      </c>
      <c r="L50">
        <v>0.25467775467775466</v>
      </c>
      <c r="M50">
        <v>-0.65984156097410673</v>
      </c>
      <c r="N50">
        <v>-1634.1162353685941</v>
      </c>
    </row>
    <row r="51" spans="2:14">
      <c r="B51" s="7">
        <v>32</v>
      </c>
      <c r="C51" s="7">
        <v>32</v>
      </c>
      <c r="D51" s="45">
        <v>0.26299376299376298</v>
      </c>
      <c r="E51" s="45">
        <v>-0.63414296405799342</v>
      </c>
      <c r="F51" s="45">
        <f t="shared" si="1"/>
        <v>-5.8026021268886389E-2</v>
      </c>
      <c r="G51" s="7">
        <v>-1610.1737203238445</v>
      </c>
      <c r="H51" s="45">
        <f t="shared" si="0"/>
        <v>93.431974542113323</v>
      </c>
      <c r="K51">
        <v>32</v>
      </c>
      <c r="L51">
        <v>0.26299376299376298</v>
      </c>
      <c r="M51">
        <v>-0.63414296405799342</v>
      </c>
      <c r="N51">
        <v>-1610.1737203238445</v>
      </c>
    </row>
    <row r="52" spans="2:14">
      <c r="B52" s="7">
        <v>33</v>
      </c>
      <c r="C52" s="7">
        <v>33</v>
      </c>
      <c r="D52" s="45">
        <v>0.2713097713097713</v>
      </c>
      <c r="E52" s="45">
        <v>-0.60885652565055048</v>
      </c>
      <c r="F52" s="45">
        <f t="shared" si="1"/>
        <v>-5.5712234794846945E-2</v>
      </c>
      <c r="G52" s="7">
        <v>-1606.7916780772866</v>
      </c>
      <c r="H52" s="45">
        <f t="shared" si="0"/>
        <v>89.517955235447914</v>
      </c>
      <c r="K52">
        <v>33</v>
      </c>
      <c r="L52">
        <v>0.2713097713097713</v>
      </c>
      <c r="M52">
        <v>-0.60885652565055048</v>
      </c>
      <c r="N52">
        <v>-1606.7916780772866</v>
      </c>
    </row>
    <row r="53" spans="2:14">
      <c r="B53" s="7">
        <v>34</v>
      </c>
      <c r="C53" s="7">
        <v>34</v>
      </c>
      <c r="D53" s="45">
        <v>0.27962577962577961</v>
      </c>
      <c r="E53" s="45">
        <v>-0.58395355652530356</v>
      </c>
      <c r="F53" s="45">
        <f t="shared" si="1"/>
        <v>-5.3433536933290525E-2</v>
      </c>
      <c r="G53" s="7">
        <v>-1582.3964418492833</v>
      </c>
      <c r="H53" s="45">
        <f t="shared" si="0"/>
        <v>84.553038718661185</v>
      </c>
      <c r="K53">
        <v>34</v>
      </c>
      <c r="L53">
        <v>0.27962577962577961</v>
      </c>
      <c r="M53">
        <v>-0.58395355652530356</v>
      </c>
      <c r="N53">
        <v>-1582.3964418492833</v>
      </c>
    </row>
    <row r="54" spans="2:14">
      <c r="B54" s="7">
        <v>35</v>
      </c>
      <c r="C54" s="7">
        <v>35</v>
      </c>
      <c r="D54" s="45">
        <v>0.28794178794178793</v>
      </c>
      <c r="E54" s="45">
        <v>-0.55940759981342003</v>
      </c>
      <c r="F54" s="45">
        <f t="shared" ref="F54:F85" si="2">E54/SQRT($C$10)</f>
        <v>-5.1187506799778446E-2</v>
      </c>
      <c r="G54" s="7">
        <v>-1535.4467752722921</v>
      </c>
      <c r="H54" s="45">
        <f t="shared" si="0"/>
        <v>78.595692249948343</v>
      </c>
      <c r="K54">
        <v>35</v>
      </c>
      <c r="L54">
        <v>0.28794178794178793</v>
      </c>
      <c r="M54">
        <v>-0.55940759981342003</v>
      </c>
      <c r="N54">
        <v>-1535.4467752722921</v>
      </c>
    </row>
    <row r="55" spans="2:14">
      <c r="B55" s="7">
        <v>36</v>
      </c>
      <c r="C55" s="7">
        <v>36</v>
      </c>
      <c r="D55" s="45">
        <v>0.29625779625779625</v>
      </c>
      <c r="E55" s="45">
        <v>-0.53519417688850079</v>
      </c>
      <c r="F55" s="45">
        <f t="shared" si="2"/>
        <v>-4.8971904525106809E-2</v>
      </c>
      <c r="G55" s="7">
        <v>-1479.2649690841208</v>
      </c>
      <c r="H55" s="45">
        <f t="shared" si="0"/>
        <v>72.442422833322638</v>
      </c>
      <c r="K55">
        <v>36</v>
      </c>
      <c r="L55">
        <v>0.29625779625779625</v>
      </c>
      <c r="M55">
        <v>-0.53519417688850079</v>
      </c>
      <c r="N55">
        <v>-1479.2649690841208</v>
      </c>
    </row>
    <row r="56" spans="2:14">
      <c r="B56" s="7">
        <v>37</v>
      </c>
      <c r="C56" s="7">
        <v>37</v>
      </c>
      <c r="D56" s="45">
        <v>0.30457380457380456</v>
      </c>
      <c r="E56" s="45">
        <v>-0.51129056715173082</v>
      </c>
      <c r="F56" s="45">
        <f t="shared" si="2"/>
        <v>-4.6784651104974047E-2</v>
      </c>
      <c r="G56" s="7">
        <v>-1359.9456181092464</v>
      </c>
      <c r="H56" s="45">
        <f t="shared" si="0"/>
        <v>63.624581264979369</v>
      </c>
      <c r="K56">
        <v>37</v>
      </c>
      <c r="L56">
        <v>0.30457380457380456</v>
      </c>
      <c r="M56">
        <v>-0.51129056715173082</v>
      </c>
      <c r="N56">
        <v>-1359.9456181092464</v>
      </c>
    </row>
    <row r="57" spans="2:14">
      <c r="B57" s="7">
        <v>38</v>
      </c>
      <c r="C57" s="7">
        <v>38</v>
      </c>
      <c r="D57" s="45">
        <v>0.31288981288981288</v>
      </c>
      <c r="E57" s="45">
        <v>-0.48767561631153389</v>
      </c>
      <c r="F57" s="45">
        <f t="shared" si="2"/>
        <v>-4.4623810856982804E-2</v>
      </c>
      <c r="G57" s="7">
        <v>-1357.3302793048206</v>
      </c>
      <c r="H57" s="45">
        <f t="shared" si="0"/>
        <v>60.569249654153957</v>
      </c>
      <c r="K57">
        <v>38</v>
      </c>
      <c r="L57">
        <v>0.31288981288981288</v>
      </c>
      <c r="M57">
        <v>-0.48767561631153389</v>
      </c>
      <c r="N57">
        <v>-1357.3302793048206</v>
      </c>
    </row>
    <row r="58" spans="2:14">
      <c r="B58" s="7">
        <v>39</v>
      </c>
      <c r="C58" s="7">
        <v>39</v>
      </c>
      <c r="D58" s="45">
        <v>0.3212058212058212</v>
      </c>
      <c r="E58" s="45">
        <v>-0.46432956872668901</v>
      </c>
      <c r="F58" s="45">
        <f t="shared" si="2"/>
        <v>-4.2487576079522194E-2</v>
      </c>
      <c r="G58" s="7">
        <v>-1240.3198175921061</v>
      </c>
      <c r="H58" s="45">
        <f t="shared" si="0"/>
        <v>52.698182612883699</v>
      </c>
      <c r="K58">
        <v>39</v>
      </c>
      <c r="L58">
        <v>0.3212058212058212</v>
      </c>
      <c r="M58">
        <v>-0.46432956872668901</v>
      </c>
      <c r="N58">
        <v>-1240.3198175921061</v>
      </c>
    </row>
    <row r="59" spans="2:14">
      <c r="B59" s="7">
        <v>40</v>
      </c>
      <c r="C59" s="7">
        <v>40</v>
      </c>
      <c r="D59" s="45">
        <v>0.32952182952182951</v>
      </c>
      <c r="E59" s="45">
        <v>-0.44123392015968882</v>
      </c>
      <c r="F59" s="45">
        <f t="shared" si="2"/>
        <v>-4.0374253578249558E-2</v>
      </c>
      <c r="G59" s="7">
        <v>-1064.372485448228</v>
      </c>
      <c r="H59" s="45">
        <f t="shared" si="0"/>
        <v>42.973244629198497</v>
      </c>
      <c r="K59">
        <v>40</v>
      </c>
      <c r="L59">
        <v>0.32952182952182951</v>
      </c>
      <c r="M59">
        <v>-0.44123392015968882</v>
      </c>
      <c r="N59">
        <v>-1064.372485448228</v>
      </c>
    </row>
    <row r="60" spans="2:14">
      <c r="B60" s="7">
        <v>41</v>
      </c>
      <c r="C60" s="7">
        <v>41</v>
      </c>
      <c r="D60" s="45">
        <v>0.33783783783783783</v>
      </c>
      <c r="E60" s="45">
        <v>-0.41837128791165434</v>
      </c>
      <c r="F60" s="45">
        <f t="shared" si="2"/>
        <v>-3.8282252783037943E-2</v>
      </c>
      <c r="G60" s="7">
        <v>-944.50629085108085</v>
      </c>
      <c r="H60" s="45">
        <f t="shared" si="0"/>
        <v>36.157828581530637</v>
      </c>
      <c r="K60">
        <v>41</v>
      </c>
      <c r="L60">
        <v>0.33783783783783783</v>
      </c>
      <c r="M60">
        <v>-0.41837128791165434</v>
      </c>
      <c r="N60">
        <v>-944.50629085108085</v>
      </c>
    </row>
    <row r="61" spans="2:14">
      <c r="B61" s="7">
        <v>42</v>
      </c>
      <c r="C61" s="7">
        <v>42</v>
      </c>
      <c r="D61" s="45">
        <v>0.34615384615384615</v>
      </c>
      <c r="E61" s="45">
        <v>-0.39572529581448734</v>
      </c>
      <c r="F61" s="45">
        <f t="shared" si="2"/>
        <v>-3.6210075224406106E-2</v>
      </c>
      <c r="G61" s="7">
        <v>-888.45499186743109</v>
      </c>
      <c r="H61" s="45">
        <f t="shared" si="0"/>
        <v>32.171022089018798</v>
      </c>
      <c r="K61">
        <v>42</v>
      </c>
      <c r="L61">
        <v>0.34615384615384615</v>
      </c>
      <c r="M61">
        <v>-0.39572529581448734</v>
      </c>
      <c r="N61">
        <v>-888.45499186743109</v>
      </c>
    </row>
    <row r="62" spans="2:14">
      <c r="B62" s="7">
        <v>43</v>
      </c>
      <c r="C62" s="7">
        <v>43</v>
      </c>
      <c r="D62" s="45">
        <v>0.35446985446985446</v>
      </c>
      <c r="E62" s="45">
        <v>-0.3732804719655104</v>
      </c>
      <c r="F62" s="45">
        <f t="shared" si="2"/>
        <v>-3.4156305175925307E-2</v>
      </c>
      <c r="G62" s="7">
        <v>-877.64491062246816</v>
      </c>
      <c r="H62" s="45">
        <f t="shared" si="0"/>
        <v>29.977107403318712</v>
      </c>
      <c r="K62">
        <v>43</v>
      </c>
      <c r="L62">
        <v>0.35446985446985446</v>
      </c>
      <c r="M62">
        <v>-0.3732804719655104</v>
      </c>
      <c r="N62">
        <v>-877.64491062246816</v>
      </c>
    </row>
    <row r="63" spans="2:14">
      <c r="B63" s="7">
        <v>44</v>
      </c>
      <c r="C63" s="7">
        <v>44</v>
      </c>
      <c r="D63" s="45">
        <v>0.36278586278586278</v>
      </c>
      <c r="E63" s="45">
        <v>-0.35102215742413223</v>
      </c>
      <c r="F63" s="45">
        <f t="shared" si="2"/>
        <v>-3.2119601299684782E-2</v>
      </c>
      <c r="G63" s="7">
        <v>-833.41463984370785</v>
      </c>
      <c r="H63" s="45">
        <f t="shared" si="0"/>
        <v>26.768945949100281</v>
      </c>
      <c r="K63">
        <v>44</v>
      </c>
      <c r="L63">
        <v>0.36278586278586278</v>
      </c>
      <c r="M63">
        <v>-0.35102215742413223</v>
      </c>
      <c r="N63">
        <v>-833.41463984370785</v>
      </c>
    </row>
    <row r="64" spans="2:14">
      <c r="B64" s="7">
        <v>45</v>
      </c>
      <c r="C64" s="7">
        <v>45</v>
      </c>
      <c r="D64" s="45">
        <v>0.37110187110187109</v>
      </c>
      <c r="E64" s="45">
        <v>-0.32893642436422554</v>
      </c>
      <c r="F64" s="45">
        <f t="shared" si="2"/>
        <v>-3.0098689156983952E-2</v>
      </c>
      <c r="G64" s="7">
        <v>-788.21668654796667</v>
      </c>
      <c r="H64" s="45">
        <f t="shared" si="0"/>
        <v>23.724289036755103</v>
      </c>
      <c r="K64">
        <v>45</v>
      </c>
      <c r="L64">
        <v>0.37110187110187109</v>
      </c>
      <c r="M64">
        <v>-0.32893642436422554</v>
      </c>
      <c r="N64">
        <v>-788.21668654796667</v>
      </c>
    </row>
    <row r="65" spans="2:14">
      <c r="B65" s="7">
        <v>46</v>
      </c>
      <c r="C65" s="7">
        <v>46</v>
      </c>
      <c r="D65" s="45">
        <v>0.37941787941787941</v>
      </c>
      <c r="E65" s="45">
        <v>-0.30701000240174037</v>
      </c>
      <c r="F65" s="45">
        <f t="shared" si="2"/>
        <v>-2.8092354467083667E-2</v>
      </c>
      <c r="G65" s="7">
        <v>-683.7860795924571</v>
      </c>
      <c r="H65" s="45">
        <f t="shared" si="0"/>
        <v>19.209160927568789</v>
      </c>
      <c r="K65">
        <v>46</v>
      </c>
      <c r="L65">
        <v>0.37941787941787941</v>
      </c>
      <c r="M65">
        <v>-0.30701000240174037</v>
      </c>
      <c r="N65">
        <v>-683.7860795924571</v>
      </c>
    </row>
    <row r="66" spans="2:14">
      <c r="B66" s="7">
        <v>47</v>
      </c>
      <c r="C66" s="7">
        <v>47</v>
      </c>
      <c r="D66" s="45">
        <v>0.38773388773388773</v>
      </c>
      <c r="E66" s="45">
        <v>-0.28523021200384785</v>
      </c>
      <c r="F66" s="45">
        <f t="shared" si="2"/>
        <v>-2.6099437013939106E-2</v>
      </c>
      <c r="G66" s="7">
        <v>-681.83892278568965</v>
      </c>
      <c r="H66" s="45">
        <f t="shared" si="0"/>
        <v>17.795612018897195</v>
      </c>
      <c r="K66">
        <v>47</v>
      </c>
      <c r="L66">
        <v>0.38773388773388773</v>
      </c>
      <c r="M66">
        <v>-0.28523021200384785</v>
      </c>
      <c r="N66">
        <v>-681.83892278568965</v>
      </c>
    </row>
    <row r="67" spans="2:14">
      <c r="B67" s="7">
        <v>48</v>
      </c>
      <c r="C67" s="7">
        <v>48</v>
      </c>
      <c r="D67" s="45">
        <v>0.39604989604989604</v>
      </c>
      <c r="E67" s="45">
        <v>-0.26358490404097262</v>
      </c>
      <c r="F67" s="45">
        <f t="shared" si="2"/>
        <v>-2.4118825115025833E-2</v>
      </c>
      <c r="G67" s="7">
        <v>-609.28019182074786</v>
      </c>
      <c r="H67" s="45">
        <f t="shared" si="0"/>
        <v>14.69512239257401</v>
      </c>
      <c r="K67">
        <v>48</v>
      </c>
      <c r="L67">
        <v>0.39604989604989604</v>
      </c>
      <c r="M67">
        <v>-0.26358490404097262</v>
      </c>
      <c r="N67">
        <v>-609.28019182074786</v>
      </c>
    </row>
    <row r="68" spans="2:14">
      <c r="B68" s="7">
        <v>49</v>
      </c>
      <c r="C68" s="7">
        <v>49</v>
      </c>
      <c r="D68" s="45">
        <v>0.40436590436590436</v>
      </c>
      <c r="E68" s="45">
        <v>-0.24206240467219475</v>
      </c>
      <c r="F68" s="45">
        <f t="shared" si="2"/>
        <v>-2.2149450578185449E-2</v>
      </c>
      <c r="G68" s="7">
        <v>-596.8688762284437</v>
      </c>
      <c r="H68" s="45">
        <f t="shared" si="0"/>
        <v>13.220317675679</v>
      </c>
      <c r="K68">
        <v>49</v>
      </c>
      <c r="L68">
        <v>0.40436590436590436</v>
      </c>
      <c r="M68">
        <v>-0.24206240467219475</v>
      </c>
      <c r="N68">
        <v>-596.8688762284437</v>
      </c>
    </row>
    <row r="69" spans="2:14">
      <c r="B69" s="7">
        <v>50</v>
      </c>
      <c r="C69" s="7">
        <v>50</v>
      </c>
      <c r="D69" s="45">
        <v>0.41268191268191268</v>
      </c>
      <c r="E69" s="45">
        <v>-0.22065146486235332</v>
      </c>
      <c r="F69" s="45">
        <f t="shared" si="2"/>
        <v>-2.0190284082286132E-2</v>
      </c>
      <c r="G69" s="7">
        <v>-563.45243368748925</v>
      </c>
      <c r="H69" s="45">
        <f t="shared" si="0"/>
        <v>11.376264703005896</v>
      </c>
      <c r="K69">
        <v>50</v>
      </c>
      <c r="L69">
        <v>0.41268191268191268</v>
      </c>
      <c r="M69">
        <v>-0.22065146486235332</v>
      </c>
      <c r="N69">
        <v>-563.45243368748925</v>
      </c>
    </row>
    <row r="70" spans="2:14">
      <c r="B70" s="7">
        <v>51</v>
      </c>
      <c r="C70" s="7">
        <v>51</v>
      </c>
      <c r="D70" s="45">
        <v>0.42099792099792099</v>
      </c>
      <c r="E70" s="45">
        <v>-0.19934121391943735</v>
      </c>
      <c r="F70" s="45">
        <f t="shared" si="2"/>
        <v>-1.8240330925751759E-2</v>
      </c>
      <c r="G70" s="7">
        <v>-389.64169876294181</v>
      </c>
      <c r="H70" s="45">
        <f t="shared" si="0"/>
        <v>7.1071935279081382</v>
      </c>
      <c r="K70">
        <v>51</v>
      </c>
      <c r="L70">
        <v>0.42099792099792099</v>
      </c>
      <c r="M70">
        <v>-0.19934121391943735</v>
      </c>
      <c r="N70">
        <v>-389.64169876294181</v>
      </c>
    </row>
    <row r="71" spans="2:14">
      <c r="B71" s="7">
        <v>52</v>
      </c>
      <c r="C71" s="7">
        <v>52</v>
      </c>
      <c r="D71" s="45">
        <v>0.42931392931392931</v>
      </c>
      <c r="E71" s="45">
        <v>-0.17812111651651327</v>
      </c>
      <c r="F71" s="45">
        <f t="shared" si="2"/>
        <v>-1.6298627093936782E-2</v>
      </c>
      <c r="G71" s="7">
        <v>-309.01670870878297</v>
      </c>
      <c r="H71" s="45">
        <f t="shared" si="0"/>
        <v>5.0365481010401405</v>
      </c>
      <c r="K71">
        <v>52</v>
      </c>
      <c r="L71">
        <v>0.42931392931392931</v>
      </c>
      <c r="M71">
        <v>-0.17812111651651327</v>
      </c>
      <c r="N71">
        <v>-309.01670870878297</v>
      </c>
    </row>
    <row r="72" spans="2:14">
      <c r="B72" s="7">
        <v>53</v>
      </c>
      <c r="C72" s="7">
        <v>53</v>
      </c>
      <c r="D72" s="45">
        <v>0.43762993762993763</v>
      </c>
      <c r="E72" s="45">
        <v>-0.15698093272589608</v>
      </c>
      <c r="F72" s="45">
        <f t="shared" si="2"/>
        <v>-1.4364235602130624E-2</v>
      </c>
      <c r="G72" s="7">
        <v>-134.23428535999119</v>
      </c>
      <c r="H72" s="45">
        <f t="shared" si="0"/>
        <v>1.9281729007945472</v>
      </c>
      <c r="K72">
        <v>53</v>
      </c>
      <c r="L72">
        <v>0.43762993762993763</v>
      </c>
      <c r="M72">
        <v>-0.15698093272589608</v>
      </c>
      <c r="N72">
        <v>-134.23428535999119</v>
      </c>
    </row>
    <row r="73" spans="2:14">
      <c r="B73" s="7">
        <v>54</v>
      </c>
      <c r="C73" s="7">
        <v>54</v>
      </c>
      <c r="D73" s="45">
        <v>0.44594594594594594</v>
      </c>
      <c r="E73" s="45">
        <v>-0.13591068064648049</v>
      </c>
      <c r="F73" s="45">
        <f t="shared" si="2"/>
        <v>-1.2436243075844145E-2</v>
      </c>
      <c r="G73" s="7">
        <v>-60.885699589402066</v>
      </c>
      <c r="H73" s="45">
        <f t="shared" si="0"/>
        <v>0.75718935993662817</v>
      </c>
      <c r="K73">
        <v>54</v>
      </c>
      <c r="L73">
        <v>0.44594594594594594</v>
      </c>
      <c r="M73">
        <v>-0.13591068064648049</v>
      </c>
      <c r="N73">
        <v>-60.885699589402066</v>
      </c>
    </row>
    <row r="74" spans="2:14">
      <c r="B74" s="7">
        <v>55</v>
      </c>
      <c r="C74" s="7">
        <v>55</v>
      </c>
      <c r="D74" s="45">
        <v>0.45426195426195426</v>
      </c>
      <c r="E74" s="45">
        <v>-0.11490060124967313</v>
      </c>
      <c r="F74" s="45">
        <f t="shared" si="2"/>
        <v>-1.0513756534104884E-2</v>
      </c>
      <c r="G74" s="7">
        <v>-1.4551915228366852E-11</v>
      </c>
      <c r="H74" s="45">
        <f t="shared" si="0"/>
        <v>1.5299529381598236E-13</v>
      </c>
      <c r="K74">
        <v>55</v>
      </c>
      <c r="L74">
        <v>0.45426195426195426</v>
      </c>
      <c r="M74">
        <v>-0.11490060124967313</v>
      </c>
      <c r="N74">
        <v>-1.4551915228366852E-11</v>
      </c>
    </row>
    <row r="75" spans="2:14">
      <c r="B75" s="7">
        <v>56</v>
      </c>
      <c r="C75" s="7">
        <v>56</v>
      </c>
      <c r="D75" s="45">
        <v>0.46257796257796258</v>
      </c>
      <c r="E75" s="45">
        <v>-9.3941125106491899E-2</v>
      </c>
      <c r="F75" s="45">
        <f t="shared" si="2"/>
        <v>-8.5959003448848655E-3</v>
      </c>
      <c r="G75" s="7">
        <v>-7.2759576141834259E-12</v>
      </c>
      <c r="H75" s="45">
        <f t="shared" si="0"/>
        <v>6.2543406565126974E-14</v>
      </c>
      <c r="K75">
        <v>56</v>
      </c>
      <c r="L75">
        <v>0.46257796257796258</v>
      </c>
      <c r="M75">
        <v>-9.3941125106491899E-2</v>
      </c>
      <c r="N75">
        <v>-7.2759576141834259E-12</v>
      </c>
    </row>
    <row r="76" spans="2:14">
      <c r="B76" s="7">
        <v>57</v>
      </c>
      <c r="C76" s="7">
        <v>57</v>
      </c>
      <c r="D76" s="45">
        <v>0.47089397089397089</v>
      </c>
      <c r="E76" s="45">
        <v>-7.3022840689146426E-2</v>
      </c>
      <c r="F76" s="45">
        <f t="shared" si="2"/>
        <v>-6.6818133245982242E-3</v>
      </c>
      <c r="G76" s="7">
        <v>3.8703081452040351</v>
      </c>
      <c r="H76" s="45">
        <f t="shared" si="0"/>
        <v>-2.586067653492536E-2</v>
      </c>
      <c r="K76">
        <v>57</v>
      </c>
      <c r="L76">
        <v>0.47089397089397089</v>
      </c>
      <c r="M76">
        <v>-7.3022840689146426E-2</v>
      </c>
      <c r="N76">
        <v>3.8703081452040351</v>
      </c>
    </row>
    <row r="77" spans="2:14">
      <c r="B77" s="7">
        <v>58</v>
      </c>
      <c r="C77" s="7">
        <v>58</v>
      </c>
      <c r="D77" s="45">
        <v>0.47920997920997921</v>
      </c>
      <c r="E77" s="45">
        <v>-5.213646396562386E-2</v>
      </c>
      <c r="F77" s="45">
        <f t="shared" si="2"/>
        <v>-4.7706459559127947E-3</v>
      </c>
      <c r="G77" s="7">
        <v>21.247878542548278</v>
      </c>
      <c r="H77" s="45">
        <f t="shared" si="0"/>
        <v>-0.10136610584073419</v>
      </c>
      <c r="K77">
        <v>58</v>
      </c>
      <c r="L77">
        <v>0.47920997920997921</v>
      </c>
      <c r="M77">
        <v>-5.213646396562386E-2</v>
      </c>
      <c r="N77">
        <v>21.247878542548278</v>
      </c>
    </row>
    <row r="78" spans="2:14">
      <c r="B78" s="7">
        <v>59</v>
      </c>
      <c r="C78" s="7">
        <v>59</v>
      </c>
      <c r="D78" s="45">
        <v>0.48752598752598753</v>
      </c>
      <c r="E78" s="45">
        <v>-3.127280902613698E-2</v>
      </c>
      <c r="F78" s="45">
        <f t="shared" si="2"/>
        <v>-2.861557699980245E-3</v>
      </c>
      <c r="G78" s="7">
        <v>30.322047621695674</v>
      </c>
      <c r="H78" s="45">
        <f t="shared" si="0"/>
        <v>-8.6768288851030925E-2</v>
      </c>
      <c r="K78">
        <v>59</v>
      </c>
      <c r="L78">
        <v>0.48752598752598753</v>
      </c>
      <c r="M78">
        <v>-3.127280902613698E-2</v>
      </c>
      <c r="N78">
        <v>30.322047621695674</v>
      </c>
    </row>
    <row r="79" spans="2:14">
      <c r="B79" s="7">
        <v>60</v>
      </c>
      <c r="C79" s="7">
        <v>60</v>
      </c>
      <c r="D79" s="45">
        <v>0.49584199584199584</v>
      </c>
      <c r="E79" s="45">
        <v>-1.0422759496273899E-2</v>
      </c>
      <c r="F79" s="45">
        <f t="shared" si="2"/>
        <v>-9.537143806518174E-4</v>
      </c>
      <c r="G79" s="7">
        <v>146.60176741555188</v>
      </c>
      <c r="H79" s="45">
        <f t="shared" si="0"/>
        <v>-0.13981621381318485</v>
      </c>
      <c r="K79">
        <v>60</v>
      </c>
      <c r="L79">
        <v>0.49584199584199584</v>
      </c>
      <c r="M79">
        <v>-1.0422759496273899E-2</v>
      </c>
      <c r="N79">
        <v>146.60176741555188</v>
      </c>
    </row>
    <row r="80" spans="2:14">
      <c r="B80" s="7">
        <v>61</v>
      </c>
      <c r="C80" s="7">
        <v>61</v>
      </c>
      <c r="D80" s="45">
        <v>0.50415800415800416</v>
      </c>
      <c r="E80" s="45">
        <v>1.0422759496273899E-2</v>
      </c>
      <c r="F80" s="45">
        <f t="shared" si="2"/>
        <v>9.537143806518174E-4</v>
      </c>
      <c r="G80" s="7">
        <v>157.02238346367085</v>
      </c>
      <c r="H80" s="45">
        <f t="shared" si="0"/>
        <v>0.14975450519352701</v>
      </c>
      <c r="K80">
        <v>61</v>
      </c>
      <c r="L80">
        <v>0.50415800415800416</v>
      </c>
      <c r="M80">
        <v>1.0422759496273899E-2</v>
      </c>
      <c r="N80">
        <v>157.02238346367085</v>
      </c>
    </row>
    <row r="81" spans="2:14">
      <c r="B81" s="7">
        <v>62</v>
      </c>
      <c r="C81" s="7">
        <v>62</v>
      </c>
      <c r="D81" s="45">
        <v>0.51247401247401247</v>
      </c>
      <c r="E81" s="45">
        <v>3.127280902613698E-2</v>
      </c>
      <c r="F81" s="45">
        <f t="shared" si="2"/>
        <v>2.861557699980245E-3</v>
      </c>
      <c r="G81" s="7">
        <v>157.56581427170022</v>
      </c>
      <c r="H81" s="45">
        <f t="shared" si="0"/>
        <v>0.45088366908284094</v>
      </c>
      <c r="K81">
        <v>62</v>
      </c>
      <c r="L81">
        <v>0.51247401247401247</v>
      </c>
      <c r="M81">
        <v>3.127280902613698E-2</v>
      </c>
      <c r="N81">
        <v>157.56581427170022</v>
      </c>
    </row>
    <row r="82" spans="2:14">
      <c r="B82" s="7">
        <v>63</v>
      </c>
      <c r="C82" s="7">
        <v>63</v>
      </c>
      <c r="D82" s="45">
        <v>0.52079002079002079</v>
      </c>
      <c r="E82" s="45">
        <v>5.213646396562386E-2</v>
      </c>
      <c r="F82" s="45">
        <f t="shared" si="2"/>
        <v>4.7706459559127947E-3</v>
      </c>
      <c r="G82" s="7">
        <v>209.17311355035781</v>
      </c>
      <c r="H82" s="45">
        <f t="shared" si="0"/>
        <v>0.9978908682447023</v>
      </c>
      <c r="K82">
        <v>63</v>
      </c>
      <c r="L82">
        <v>0.52079002079002079</v>
      </c>
      <c r="M82">
        <v>5.213646396562386E-2</v>
      </c>
      <c r="N82">
        <v>209.17311355035781</v>
      </c>
    </row>
    <row r="83" spans="2:14">
      <c r="B83" s="7">
        <v>64</v>
      </c>
      <c r="C83" s="7">
        <v>64</v>
      </c>
      <c r="D83" s="45">
        <v>0.52910602910602911</v>
      </c>
      <c r="E83" s="45">
        <v>7.3022840689146426E-2</v>
      </c>
      <c r="F83" s="45">
        <f t="shared" si="2"/>
        <v>6.6818133245982242E-3</v>
      </c>
      <c r="G83" s="7">
        <v>211.81349136579229</v>
      </c>
      <c r="H83" s="45">
        <f t="shared" si="0"/>
        <v>1.4152982089376218</v>
      </c>
      <c r="K83">
        <v>64</v>
      </c>
      <c r="L83">
        <v>0.52910602910602911</v>
      </c>
      <c r="M83">
        <v>7.3022840689146426E-2</v>
      </c>
      <c r="N83">
        <v>211.81349136579229</v>
      </c>
    </row>
    <row r="84" spans="2:14">
      <c r="B84" s="7">
        <v>65</v>
      </c>
      <c r="C84" s="7">
        <v>65</v>
      </c>
      <c r="D84" s="45">
        <v>0.53742203742203742</v>
      </c>
      <c r="E84" s="45">
        <v>9.3941125106491899E-2</v>
      </c>
      <c r="F84" s="45">
        <f t="shared" si="2"/>
        <v>8.5959003448848655E-3</v>
      </c>
      <c r="G84" s="7">
        <v>233.7786128075677</v>
      </c>
      <c r="H84" s="45">
        <f t="shared" si="0"/>
        <v>2.0095376584592768</v>
      </c>
      <c r="K84">
        <v>65</v>
      </c>
      <c r="L84">
        <v>0.53742203742203742</v>
      </c>
      <c r="M84">
        <v>9.3941125106491899E-2</v>
      </c>
      <c r="N84">
        <v>233.7786128075677</v>
      </c>
    </row>
    <row r="85" spans="2:14">
      <c r="B85" s="7">
        <v>66</v>
      </c>
      <c r="C85" s="7">
        <v>66</v>
      </c>
      <c r="D85" s="45">
        <v>0.54573804573804574</v>
      </c>
      <c r="E85" s="45">
        <v>0.11490060124967313</v>
      </c>
      <c r="F85" s="45">
        <f t="shared" si="2"/>
        <v>1.0513756534104884E-2</v>
      </c>
      <c r="G85" s="7">
        <v>240.0245530752145</v>
      </c>
      <c r="H85" s="45">
        <f t="shared" ref="H85:H139" si="3">F85*G85</f>
        <v>2.5235597132401413</v>
      </c>
      <c r="K85">
        <v>66</v>
      </c>
      <c r="L85">
        <v>0.54573804573804574</v>
      </c>
      <c r="M85">
        <v>0.11490060124967313</v>
      </c>
      <c r="N85">
        <v>240.0245530752145</v>
      </c>
    </row>
    <row r="86" spans="2:14">
      <c r="B86" s="7">
        <v>67</v>
      </c>
      <c r="C86" s="7">
        <v>67</v>
      </c>
      <c r="D86" s="45">
        <v>0.55405405405405406</v>
      </c>
      <c r="E86" s="45">
        <v>0.13591068064648049</v>
      </c>
      <c r="F86" s="45">
        <f t="shared" ref="F86:F117" si="4">E86/SQRT($C$10)</f>
        <v>1.2436243075844145E-2</v>
      </c>
      <c r="G86" s="7">
        <v>242.67091662500025</v>
      </c>
      <c r="H86" s="45">
        <f t="shared" si="3"/>
        <v>3.0179145065864112</v>
      </c>
      <c r="K86">
        <v>67</v>
      </c>
      <c r="L86">
        <v>0.55405405405405406</v>
      </c>
      <c r="M86">
        <v>0.13591068064648049</v>
      </c>
      <c r="N86">
        <v>242.67091662500025</v>
      </c>
    </row>
    <row r="87" spans="2:14">
      <c r="B87" s="7">
        <v>68</v>
      </c>
      <c r="C87" s="7">
        <v>68</v>
      </c>
      <c r="D87" s="45">
        <v>0.56237006237006237</v>
      </c>
      <c r="E87" s="45">
        <v>0.15698093272589608</v>
      </c>
      <c r="F87" s="45">
        <f t="shared" si="4"/>
        <v>1.4364235602130624E-2</v>
      </c>
      <c r="G87" s="7">
        <v>270.11469209855568</v>
      </c>
      <c r="H87" s="45">
        <f t="shared" si="3"/>
        <v>3.8799910769006249</v>
      </c>
      <c r="K87">
        <v>68</v>
      </c>
      <c r="L87">
        <v>0.56237006237006237</v>
      </c>
      <c r="M87">
        <v>0.15698093272589608</v>
      </c>
      <c r="N87">
        <v>270.11469209855568</v>
      </c>
    </row>
    <row r="88" spans="2:14">
      <c r="B88" s="7">
        <v>69</v>
      </c>
      <c r="C88" s="7">
        <v>69</v>
      </c>
      <c r="D88" s="45">
        <v>0.57068607068607069</v>
      </c>
      <c r="E88" s="45">
        <v>0.17812111651651327</v>
      </c>
      <c r="F88" s="45">
        <f t="shared" si="4"/>
        <v>1.6298627093936782E-2</v>
      </c>
      <c r="G88" s="7">
        <v>398.8591249638921</v>
      </c>
      <c r="H88" s="45">
        <f t="shared" si="3"/>
        <v>6.5008561408004084</v>
      </c>
      <c r="K88">
        <v>69</v>
      </c>
      <c r="L88">
        <v>0.57068607068607069</v>
      </c>
      <c r="M88">
        <v>0.17812111651651327</v>
      </c>
      <c r="N88">
        <v>398.8591249638921</v>
      </c>
    </row>
    <row r="89" spans="2:14">
      <c r="B89" s="7">
        <v>70</v>
      </c>
      <c r="C89" s="7">
        <v>70</v>
      </c>
      <c r="D89" s="45">
        <v>0.57900207900207901</v>
      </c>
      <c r="E89" s="45">
        <v>0.19934121391943735</v>
      </c>
      <c r="F89" s="45">
        <f t="shared" si="4"/>
        <v>1.8240330925751759E-2</v>
      </c>
      <c r="G89" s="7">
        <v>408.19138361620571</v>
      </c>
      <c r="H89" s="45">
        <f t="shared" si="3"/>
        <v>7.4455459182000769</v>
      </c>
      <c r="K89">
        <v>70</v>
      </c>
      <c r="L89">
        <v>0.57900207900207901</v>
      </c>
      <c r="M89">
        <v>0.19934121391943735</v>
      </c>
      <c r="N89">
        <v>408.19138361620571</v>
      </c>
    </row>
    <row r="90" spans="2:14">
      <c r="B90" s="7">
        <v>71</v>
      </c>
      <c r="C90" s="7">
        <v>71</v>
      </c>
      <c r="D90" s="45">
        <v>0.58731808731808732</v>
      </c>
      <c r="E90" s="45">
        <v>0.22065146486235332</v>
      </c>
      <c r="F90" s="45">
        <f t="shared" si="4"/>
        <v>2.0190284082286132E-2</v>
      </c>
      <c r="G90" s="7">
        <v>428.42748404854501</v>
      </c>
      <c r="H90" s="45">
        <f t="shared" si="3"/>
        <v>8.6500726115992332</v>
      </c>
      <c r="K90">
        <v>71</v>
      </c>
      <c r="L90">
        <v>0.58731808731808732</v>
      </c>
      <c r="M90">
        <v>0.22065146486235332</v>
      </c>
      <c r="N90">
        <v>428.42748404854501</v>
      </c>
    </row>
    <row r="91" spans="2:14">
      <c r="B91" s="7">
        <v>72</v>
      </c>
      <c r="C91" s="7">
        <v>72</v>
      </c>
      <c r="D91" s="45">
        <v>0.59563409563409564</v>
      </c>
      <c r="E91" s="45">
        <v>0.24206240467219475</v>
      </c>
      <c r="F91" s="45">
        <f t="shared" si="4"/>
        <v>2.2149450578185449E-2</v>
      </c>
      <c r="G91" s="7">
        <v>602.14025345794653</v>
      </c>
      <c r="H91" s="45">
        <f t="shared" si="3"/>
        <v>13.337075785102845</v>
      </c>
      <c r="K91">
        <v>72</v>
      </c>
      <c r="L91">
        <v>0.59563409563409564</v>
      </c>
      <c r="M91">
        <v>0.24206240467219475</v>
      </c>
      <c r="N91">
        <v>602.14025345794653</v>
      </c>
    </row>
    <row r="92" spans="2:14">
      <c r="B92" s="7">
        <v>73</v>
      </c>
      <c r="C92" s="7">
        <v>73</v>
      </c>
      <c r="D92" s="45">
        <v>0.60395010395010396</v>
      </c>
      <c r="E92" s="45">
        <v>0.26358490404097262</v>
      </c>
      <c r="F92" s="45">
        <f t="shared" si="4"/>
        <v>2.4118825115025833E-2</v>
      </c>
      <c r="G92" s="7">
        <v>632.57590283526952</v>
      </c>
      <c r="H92" s="45">
        <f t="shared" si="3"/>
        <v>15.256987572463439</v>
      </c>
      <c r="K92">
        <v>73</v>
      </c>
      <c r="L92">
        <v>0.60395010395010396</v>
      </c>
      <c r="M92">
        <v>0.26358490404097262</v>
      </c>
      <c r="N92">
        <v>632.57590283526952</v>
      </c>
    </row>
    <row r="93" spans="2:14">
      <c r="B93" s="7">
        <v>74</v>
      </c>
      <c r="C93" s="7">
        <v>74</v>
      </c>
      <c r="D93" s="45">
        <v>0.61226611226611227</v>
      </c>
      <c r="E93" s="45">
        <v>0.28523021200384785</v>
      </c>
      <c r="F93" s="45">
        <f t="shared" si="4"/>
        <v>2.6099437013939106E-2</v>
      </c>
      <c r="G93" s="7">
        <v>667.75781527467916</v>
      </c>
      <c r="H93" s="45">
        <f t="shared" si="3"/>
        <v>17.428103040327073</v>
      </c>
      <c r="K93">
        <v>74</v>
      </c>
      <c r="L93">
        <v>0.61226611226611227</v>
      </c>
      <c r="M93">
        <v>0.28523021200384785</v>
      </c>
      <c r="N93">
        <v>667.75781527467916</v>
      </c>
    </row>
    <row r="94" spans="2:14">
      <c r="B94" s="7">
        <v>75</v>
      </c>
      <c r="C94" s="7">
        <v>75</v>
      </c>
      <c r="D94" s="45">
        <v>0.62058212058212059</v>
      </c>
      <c r="E94" s="45">
        <v>0.30701000240174037</v>
      </c>
      <c r="F94" s="45">
        <f t="shared" si="4"/>
        <v>2.8092354467083667E-2</v>
      </c>
      <c r="G94" s="7">
        <v>710.95223335381888</v>
      </c>
      <c r="H94" s="45">
        <f t="shared" si="3"/>
        <v>19.972322148540265</v>
      </c>
      <c r="K94">
        <v>75</v>
      </c>
      <c r="L94">
        <v>0.62058212058212059</v>
      </c>
      <c r="M94">
        <v>0.30701000240174037</v>
      </c>
      <c r="N94">
        <v>710.95223335381888</v>
      </c>
    </row>
    <row r="95" spans="2:14">
      <c r="B95" s="7">
        <v>76</v>
      </c>
      <c r="C95" s="7">
        <v>76</v>
      </c>
      <c r="D95" s="45">
        <v>0.62889812889812891</v>
      </c>
      <c r="E95" s="45">
        <v>0.32893642436422554</v>
      </c>
      <c r="F95" s="45">
        <f t="shared" si="4"/>
        <v>3.0098689156983952E-2</v>
      </c>
      <c r="G95" s="7">
        <v>805.74573900410905</v>
      </c>
      <c r="H95" s="45">
        <f t="shared" si="3"/>
        <v>24.251890537848997</v>
      </c>
      <c r="K95">
        <v>76</v>
      </c>
      <c r="L95">
        <v>0.62889812889812891</v>
      </c>
      <c r="M95">
        <v>0.32893642436422554</v>
      </c>
      <c r="N95">
        <v>805.74573900410905</v>
      </c>
    </row>
    <row r="96" spans="2:14">
      <c r="B96" s="7">
        <v>77</v>
      </c>
      <c r="C96" s="7">
        <v>77</v>
      </c>
      <c r="D96" s="45">
        <v>0.63721413721413722</v>
      </c>
      <c r="E96" s="45">
        <v>0.35102215742413223</v>
      </c>
      <c r="F96" s="45">
        <f t="shared" si="4"/>
        <v>3.2119601299684782E-2</v>
      </c>
      <c r="G96" s="7">
        <v>812.01360775532521</v>
      </c>
      <c r="H96" s="45">
        <f t="shared" si="3"/>
        <v>26.081553331019673</v>
      </c>
      <c r="K96">
        <v>77</v>
      </c>
      <c r="L96">
        <v>0.63721413721413722</v>
      </c>
      <c r="M96">
        <v>0.35102215742413223</v>
      </c>
      <c r="N96">
        <v>812.01360775532521</v>
      </c>
    </row>
    <row r="97" spans="2:14">
      <c r="B97" s="7">
        <v>78</v>
      </c>
      <c r="C97" s="7">
        <v>78</v>
      </c>
      <c r="D97" s="45">
        <v>0.64553014553014554</v>
      </c>
      <c r="E97" s="45">
        <v>0.3732804719655104</v>
      </c>
      <c r="F97" s="45">
        <f t="shared" si="4"/>
        <v>3.4156305175925307E-2</v>
      </c>
      <c r="G97" s="7">
        <v>909.38439009059221</v>
      </c>
      <c r="H97" s="45">
        <f t="shared" si="3"/>
        <v>31.061210750156974</v>
      </c>
      <c r="K97">
        <v>78</v>
      </c>
      <c r="L97">
        <v>0.64553014553014554</v>
      </c>
      <c r="M97">
        <v>0.3732804719655104</v>
      </c>
      <c r="N97">
        <v>909.38439009059221</v>
      </c>
    </row>
    <row r="98" spans="2:14">
      <c r="B98" s="7">
        <v>79</v>
      </c>
      <c r="C98" s="7">
        <v>79</v>
      </c>
      <c r="D98" s="45">
        <v>0.65384615384615385</v>
      </c>
      <c r="E98" s="45">
        <v>0.39572529581448734</v>
      </c>
      <c r="F98" s="45">
        <f t="shared" si="4"/>
        <v>3.6210075224406106E-2</v>
      </c>
      <c r="G98" s="7">
        <v>1085.4859203669766</v>
      </c>
      <c r="H98" s="45">
        <f t="shared" si="3"/>
        <v>39.305526831521924</v>
      </c>
      <c r="K98">
        <v>79</v>
      </c>
      <c r="L98">
        <v>0.65384615384615385</v>
      </c>
      <c r="M98">
        <v>0.39572529581448734</v>
      </c>
      <c r="N98">
        <v>1085.4859203669766</v>
      </c>
    </row>
    <row r="99" spans="2:14">
      <c r="B99" s="7">
        <v>80</v>
      </c>
      <c r="C99" s="7">
        <v>80</v>
      </c>
      <c r="D99" s="45">
        <v>0.66216216216216217</v>
      </c>
      <c r="E99" s="45">
        <v>0.41837128791165434</v>
      </c>
      <c r="F99" s="45">
        <f t="shared" si="4"/>
        <v>3.8282252783037943E-2</v>
      </c>
      <c r="G99" s="7">
        <v>1109.9417454235372</v>
      </c>
      <c r="H99" s="45">
        <f t="shared" si="3"/>
        <v>42.491070472750202</v>
      </c>
      <c r="K99">
        <v>80</v>
      </c>
      <c r="L99">
        <v>0.66216216216216217</v>
      </c>
      <c r="M99">
        <v>0.41837128791165434</v>
      </c>
      <c r="N99">
        <v>1109.9417454235372</v>
      </c>
    </row>
    <row r="100" spans="2:14">
      <c r="B100" s="7">
        <v>81</v>
      </c>
      <c r="C100" s="7">
        <v>81</v>
      </c>
      <c r="D100" s="45">
        <v>0.67047817047817049</v>
      </c>
      <c r="E100" s="45">
        <v>0.44123392015968882</v>
      </c>
      <c r="F100" s="45">
        <f t="shared" si="4"/>
        <v>4.0374253578249558E-2</v>
      </c>
      <c r="G100" s="7">
        <v>1132.8730062084214</v>
      </c>
      <c r="H100" s="45">
        <f t="shared" si="3"/>
        <v>45.738902024612692</v>
      </c>
      <c r="K100">
        <v>81</v>
      </c>
      <c r="L100">
        <v>0.67047817047817049</v>
      </c>
      <c r="M100">
        <v>0.44123392015968882</v>
      </c>
      <c r="N100">
        <v>1132.8730062084214</v>
      </c>
    </row>
    <row r="101" spans="2:14">
      <c r="B101" s="7">
        <v>82</v>
      </c>
      <c r="C101" s="7">
        <v>82</v>
      </c>
      <c r="D101" s="45">
        <v>0.6787941787941788</v>
      </c>
      <c r="E101" s="45">
        <v>0.46432956872668901</v>
      </c>
      <c r="F101" s="45">
        <f t="shared" si="4"/>
        <v>4.2487576079522194E-2</v>
      </c>
      <c r="G101" s="7">
        <v>1140.3463885221063</v>
      </c>
      <c r="H101" s="45">
        <f t="shared" si="3"/>
        <v>48.450553939341361</v>
      </c>
      <c r="K101">
        <v>82</v>
      </c>
      <c r="L101">
        <v>0.6787941787941788</v>
      </c>
      <c r="M101">
        <v>0.46432956872668901</v>
      </c>
      <c r="N101">
        <v>1140.3463885221063</v>
      </c>
    </row>
    <row r="102" spans="2:14">
      <c r="B102" s="7">
        <v>83</v>
      </c>
      <c r="C102" s="7">
        <v>83</v>
      </c>
      <c r="D102" s="45">
        <v>0.68711018711018712</v>
      </c>
      <c r="E102" s="45">
        <v>0.48767561631153389</v>
      </c>
      <c r="F102" s="45">
        <f t="shared" si="4"/>
        <v>4.4623810856982804E-2</v>
      </c>
      <c r="G102" s="7">
        <v>1346.7938940280001</v>
      </c>
      <c r="H102" s="45">
        <f t="shared" si="3"/>
        <v>60.099075990444817</v>
      </c>
      <c r="K102">
        <v>83</v>
      </c>
      <c r="L102">
        <v>0.68711018711018712</v>
      </c>
      <c r="M102">
        <v>0.48767561631153389</v>
      </c>
      <c r="N102">
        <v>1346.7938940280001</v>
      </c>
    </row>
    <row r="103" spans="2:14">
      <c r="B103" s="7">
        <v>84</v>
      </c>
      <c r="C103" s="7">
        <v>84</v>
      </c>
      <c r="D103" s="45">
        <v>0.69542619542619544</v>
      </c>
      <c r="E103" s="45">
        <v>0.51129056715173082</v>
      </c>
      <c r="F103" s="45">
        <f t="shared" si="4"/>
        <v>4.6784651104974047E-2</v>
      </c>
      <c r="G103" s="7">
        <v>1366.7912001379082</v>
      </c>
      <c r="H103" s="45">
        <f t="shared" si="3"/>
        <v>63.94484943180079</v>
      </c>
      <c r="K103">
        <v>84</v>
      </c>
      <c r="L103">
        <v>0.69542619542619544</v>
      </c>
      <c r="M103">
        <v>0.51129056715173082</v>
      </c>
      <c r="N103">
        <v>1366.7912001379082</v>
      </c>
    </row>
    <row r="104" spans="2:14">
      <c r="B104" s="7">
        <v>85</v>
      </c>
      <c r="C104" s="7">
        <v>85</v>
      </c>
      <c r="D104" s="45">
        <v>0.70374220374220375</v>
      </c>
      <c r="E104" s="45">
        <v>0.53519417688850079</v>
      </c>
      <c r="F104" s="45">
        <f t="shared" si="4"/>
        <v>4.8971904525106809E-2</v>
      </c>
      <c r="G104" s="7">
        <v>1371.4720012041143</v>
      </c>
      <c r="H104" s="45">
        <f t="shared" si="3"/>
        <v>67.163595901825062</v>
      </c>
      <c r="K104">
        <v>85</v>
      </c>
      <c r="L104">
        <v>0.70374220374220375</v>
      </c>
      <c r="M104">
        <v>0.53519417688850079</v>
      </c>
      <c r="N104">
        <v>1371.4720012041143</v>
      </c>
    </row>
    <row r="105" spans="2:14">
      <c r="B105" s="7">
        <v>86</v>
      </c>
      <c r="C105" s="7">
        <v>86</v>
      </c>
      <c r="D105" s="45">
        <v>0.71205821205821207</v>
      </c>
      <c r="E105" s="45">
        <v>0.55940759981342003</v>
      </c>
      <c r="F105" s="45">
        <f t="shared" si="4"/>
        <v>5.1187506799778446E-2</v>
      </c>
      <c r="G105" s="7">
        <v>1397.8489391194817</v>
      </c>
      <c r="H105" s="45">
        <f t="shared" si="3"/>
        <v>71.552402076241549</v>
      </c>
      <c r="K105">
        <v>86</v>
      </c>
      <c r="L105">
        <v>0.71205821205821207</v>
      </c>
      <c r="M105">
        <v>0.55940759981342003</v>
      </c>
      <c r="N105">
        <v>1397.8489391194817</v>
      </c>
    </row>
    <row r="106" spans="2:14">
      <c r="B106" s="7">
        <v>87</v>
      </c>
      <c r="C106" s="7">
        <v>87</v>
      </c>
      <c r="D106" s="45">
        <v>0.72037422037422039</v>
      </c>
      <c r="E106" s="45">
        <v>0.58395355652530356</v>
      </c>
      <c r="F106" s="45">
        <f t="shared" si="4"/>
        <v>5.3433536933290525E-2</v>
      </c>
      <c r="G106" s="7">
        <v>1418.6846450314115</v>
      </c>
      <c r="H106" s="45">
        <f t="shared" si="3"/>
        <v>75.805338376978085</v>
      </c>
      <c r="K106">
        <v>87</v>
      </c>
      <c r="L106">
        <v>0.72037422037422039</v>
      </c>
      <c r="M106">
        <v>0.58395355652530356</v>
      </c>
      <c r="N106">
        <v>1418.6846450314115</v>
      </c>
    </row>
    <row r="107" spans="2:14">
      <c r="B107" s="7">
        <v>88</v>
      </c>
      <c r="C107" s="7">
        <v>88</v>
      </c>
      <c r="D107" s="45">
        <v>0.7286902286902287</v>
      </c>
      <c r="E107" s="45">
        <v>0.60885652565055048</v>
      </c>
      <c r="F107" s="45">
        <f t="shared" si="4"/>
        <v>5.5712234794846945E-2</v>
      </c>
      <c r="G107" s="7">
        <v>1437.7425798325712</v>
      </c>
      <c r="H107" s="45">
        <f t="shared" si="3"/>
        <v>80.099852182181181</v>
      </c>
      <c r="K107">
        <v>88</v>
      </c>
      <c r="L107">
        <v>0.7286902286902287</v>
      </c>
      <c r="M107">
        <v>0.60885652565055048</v>
      </c>
      <c r="N107">
        <v>1437.7425798325712</v>
      </c>
    </row>
    <row r="108" spans="2:14">
      <c r="B108" s="7">
        <v>89</v>
      </c>
      <c r="C108" s="7">
        <v>89</v>
      </c>
      <c r="D108" s="45">
        <v>0.73700623700623702</v>
      </c>
      <c r="E108" s="45">
        <v>0.63414296405799342</v>
      </c>
      <c r="F108" s="45">
        <f t="shared" si="4"/>
        <v>5.8026021268886389E-2</v>
      </c>
      <c r="G108" s="7">
        <v>1502.6854407143328</v>
      </c>
      <c r="H108" s="45">
        <f t="shared" si="3"/>
        <v>87.194857343335798</v>
      </c>
      <c r="K108">
        <v>89</v>
      </c>
      <c r="L108">
        <v>0.73700623700623702</v>
      </c>
      <c r="M108">
        <v>0.63414296405799342</v>
      </c>
      <c r="N108">
        <v>1502.6854407143328</v>
      </c>
    </row>
    <row r="109" spans="2:14">
      <c r="B109" s="7">
        <v>90</v>
      </c>
      <c r="C109" s="7">
        <v>90</v>
      </c>
      <c r="D109" s="45">
        <v>0.74532224532224534</v>
      </c>
      <c r="E109" s="45">
        <v>0.65984156097410673</v>
      </c>
      <c r="F109" s="45">
        <f t="shared" si="4"/>
        <v>6.0377521507401312E-2</v>
      </c>
      <c r="G109" s="7">
        <v>1773.0108760145158</v>
      </c>
      <c r="H109" s="45">
        <f t="shared" si="3"/>
        <v>107.05000229942287</v>
      </c>
      <c r="K109">
        <v>90</v>
      </c>
      <c r="L109">
        <v>0.74532224532224534</v>
      </c>
      <c r="M109">
        <v>0.65984156097410673</v>
      </c>
      <c r="N109">
        <v>1773.0108760145158</v>
      </c>
    </row>
    <row r="110" spans="2:14">
      <c r="B110" s="7">
        <v>91</v>
      </c>
      <c r="C110" s="7">
        <v>91</v>
      </c>
      <c r="D110" s="45">
        <v>0.75363825363825365</v>
      </c>
      <c r="E110" s="45">
        <v>0.68598353263417977</v>
      </c>
      <c r="F110" s="45">
        <f t="shared" si="4"/>
        <v>6.2769591891421686E-2</v>
      </c>
      <c r="G110" s="7">
        <v>1811.4615896957548</v>
      </c>
      <c r="H110" s="45">
        <f t="shared" si="3"/>
        <v>113.70470471218849</v>
      </c>
      <c r="K110">
        <v>91</v>
      </c>
      <c r="L110">
        <v>0.75363825363825365</v>
      </c>
      <c r="M110">
        <v>0.68598353263417977</v>
      </c>
      <c r="N110">
        <v>1811.4615896957548</v>
      </c>
    </row>
    <row r="111" spans="2:14">
      <c r="B111" s="7">
        <v>92</v>
      </c>
      <c r="C111" s="7">
        <v>92</v>
      </c>
      <c r="D111" s="45">
        <v>0.76195426195426197</v>
      </c>
      <c r="E111" s="45">
        <v>0.71260296566742809</v>
      </c>
      <c r="F111" s="45">
        <f t="shared" si="4"/>
        <v>6.5205351451803256E-2</v>
      </c>
      <c r="G111" s="7">
        <v>1947.1334418213664</v>
      </c>
      <c r="H111" s="45">
        <f t="shared" si="3"/>
        <v>126.96352039752151</v>
      </c>
      <c r="K111">
        <v>92</v>
      </c>
      <c r="L111">
        <v>0.76195426195426197</v>
      </c>
      <c r="M111">
        <v>0.71260296566742809</v>
      </c>
      <c r="N111">
        <v>1947.1334418213664</v>
      </c>
    </row>
    <row r="112" spans="2:14">
      <c r="B112" s="7">
        <v>93</v>
      </c>
      <c r="C112" s="7">
        <v>93</v>
      </c>
      <c r="D112" s="45">
        <v>0.77027027027027029</v>
      </c>
      <c r="E112" s="45">
        <v>0.73973721941388981</v>
      </c>
      <c r="F112" s="45">
        <f t="shared" si="4"/>
        <v>6.7688218682454351E-2</v>
      </c>
      <c r="G112" s="7">
        <v>2037.3974539407209</v>
      </c>
      <c r="H112" s="45">
        <f t="shared" si="3"/>
        <v>137.90780440541522</v>
      </c>
      <c r="K112">
        <v>93</v>
      </c>
      <c r="L112">
        <v>0.77027027027027029</v>
      </c>
      <c r="M112">
        <v>0.73973721941388981</v>
      </c>
      <c r="N112">
        <v>2037.3974539407209</v>
      </c>
    </row>
    <row r="113" spans="2:14">
      <c r="B113" s="7">
        <v>94</v>
      </c>
      <c r="C113" s="7">
        <v>94</v>
      </c>
      <c r="D113" s="45">
        <v>0.7785862785862786</v>
      </c>
      <c r="E113" s="45">
        <v>0.76742739995147802</v>
      </c>
      <c r="F113" s="45">
        <f t="shared" si="4"/>
        <v>7.0221954915261398E-2</v>
      </c>
      <c r="G113" s="7">
        <v>2230.1588451493953</v>
      </c>
      <c r="H113" s="45">
        <f t="shared" si="3"/>
        <v>156.60611387795225</v>
      </c>
      <c r="K113">
        <v>94</v>
      </c>
      <c r="L113">
        <v>0.7785862785862786</v>
      </c>
      <c r="M113">
        <v>0.76742739995147802</v>
      </c>
      <c r="N113">
        <v>2230.1588451493953</v>
      </c>
    </row>
    <row r="114" spans="2:14">
      <c r="B114" s="7">
        <v>95</v>
      </c>
      <c r="C114" s="7">
        <v>95</v>
      </c>
      <c r="D114" s="45">
        <v>0.78690228690228692</v>
      </c>
      <c r="E114" s="45">
        <v>0.79571892196992056</v>
      </c>
      <c r="F114" s="45">
        <f t="shared" si="4"/>
        <v>7.2810715733273385E-2</v>
      </c>
      <c r="G114" s="7">
        <v>2274.7736275972857</v>
      </c>
      <c r="H114" s="45">
        <f t="shared" si="3"/>
        <v>165.62789595653305</v>
      </c>
      <c r="K114">
        <v>95</v>
      </c>
      <c r="L114">
        <v>0.78690228690228692</v>
      </c>
      <c r="M114">
        <v>0.79571892196992056</v>
      </c>
      <c r="N114">
        <v>2274.7736275972857</v>
      </c>
    </row>
    <row r="115" spans="2:14">
      <c r="B115" s="7">
        <v>96</v>
      </c>
      <c r="C115" s="7">
        <v>96</v>
      </c>
      <c r="D115" s="45">
        <v>0.79521829521829523</v>
      </c>
      <c r="E115" s="45">
        <v>0.82466217903935268</v>
      </c>
      <c r="F115" s="45">
        <f t="shared" si="4"/>
        <v>7.5459112302328629E-2</v>
      </c>
      <c r="G115" s="7">
        <v>2285.0362387729983</v>
      </c>
      <c r="H115" s="45">
        <f t="shared" si="3"/>
        <v>172.42680615646231</v>
      </c>
      <c r="K115">
        <v>96</v>
      </c>
      <c r="L115">
        <v>0.79521829521829523</v>
      </c>
      <c r="M115">
        <v>0.82466217903935268</v>
      </c>
      <c r="N115">
        <v>2285.0362387729983</v>
      </c>
    </row>
    <row r="116" spans="2:14">
      <c r="B116" s="7">
        <v>97</v>
      </c>
      <c r="C116" s="7">
        <v>97</v>
      </c>
      <c r="D116" s="45">
        <v>0.80353430353430355</v>
      </c>
      <c r="E116" s="45">
        <v>0.85431334867221986</v>
      </c>
      <c r="F116" s="45">
        <f t="shared" si="4"/>
        <v>7.8172285036681902E-2</v>
      </c>
      <c r="G116" s="7">
        <v>2306.1251083066163</v>
      </c>
      <c r="H116" s="45">
        <f t="shared" si="3"/>
        <v>180.27506929679373</v>
      </c>
      <c r="K116">
        <v>97</v>
      </c>
      <c r="L116">
        <v>0.80353430353430355</v>
      </c>
      <c r="M116">
        <v>0.85431334867221986</v>
      </c>
      <c r="N116">
        <v>2306.1251083066163</v>
      </c>
    </row>
    <row r="117" spans="2:14">
      <c r="B117" s="7">
        <v>98</v>
      </c>
      <c r="C117" s="7">
        <v>98</v>
      </c>
      <c r="D117" s="45">
        <v>0.81185031185031187</v>
      </c>
      <c r="E117" s="45">
        <v>0.88473536642075068</v>
      </c>
      <c r="F117" s="45">
        <f t="shared" si="4"/>
        <v>8.0955992731903209E-2</v>
      </c>
      <c r="G117" s="7">
        <v>2383.8088402698122</v>
      </c>
      <c r="H117" s="45">
        <f t="shared" si="3"/>
        <v>192.98361114712952</v>
      </c>
      <c r="K117">
        <v>98</v>
      </c>
      <c r="L117">
        <v>0.81185031185031187</v>
      </c>
      <c r="M117">
        <v>0.88473536642075068</v>
      </c>
      <c r="N117">
        <v>2383.8088402698122</v>
      </c>
    </row>
    <row r="118" spans="2:14">
      <c r="B118" s="7">
        <v>99</v>
      </c>
      <c r="C118" s="7">
        <v>99</v>
      </c>
      <c r="D118" s="45">
        <v>0.82016632016632018</v>
      </c>
      <c r="E118" s="45">
        <v>0.91599911388803534</v>
      </c>
      <c r="F118" s="45">
        <f t="shared" ref="F118:F137" si="5">E118/SQRT($C$10)</f>
        <v>8.381672127152609E-2</v>
      </c>
      <c r="G118" s="7">
        <v>2453.57393227586</v>
      </c>
      <c r="H118" s="45">
        <f t="shared" si="3"/>
        <v>205.65052240064799</v>
      </c>
      <c r="K118">
        <v>99</v>
      </c>
      <c r="L118">
        <v>0.82016632016632018</v>
      </c>
      <c r="M118">
        <v>0.91599911388803534</v>
      </c>
      <c r="N118">
        <v>2453.57393227586</v>
      </c>
    </row>
    <row r="119" spans="2:14">
      <c r="B119" s="7">
        <v>100</v>
      </c>
      <c r="C119" s="7">
        <v>100</v>
      </c>
      <c r="D119" s="45">
        <v>0.8284823284823285</v>
      </c>
      <c r="E119" s="45">
        <v>0.94818488013239854</v>
      </c>
      <c r="F119" s="45">
        <f t="shared" si="5"/>
        <v>8.676181735001863E-2</v>
      </c>
      <c r="G119" s="7">
        <v>2570.6893451416618</v>
      </c>
      <c r="H119" s="45">
        <f t="shared" si="3"/>
        <v>223.03767942681986</v>
      </c>
      <c r="K119">
        <v>100</v>
      </c>
      <c r="L119">
        <v>0.8284823284823285</v>
      </c>
      <c r="M119">
        <v>0.94818488013239854</v>
      </c>
      <c r="N119">
        <v>2570.6893451416618</v>
      </c>
    </row>
    <row r="120" spans="2:14">
      <c r="B120" s="7">
        <v>101</v>
      </c>
      <c r="C120" s="7">
        <v>101</v>
      </c>
      <c r="D120" s="45">
        <v>0.83679833679833682</v>
      </c>
      <c r="E120" s="45">
        <v>0.98138417626213981</v>
      </c>
      <c r="F120" s="45">
        <f t="shared" si="5"/>
        <v>8.9799654513753602E-2</v>
      </c>
      <c r="G120" s="7">
        <v>2654.0637817473107</v>
      </c>
      <c r="H120" s="45">
        <f t="shared" si="3"/>
        <v>238.33401065837484</v>
      </c>
      <c r="K120">
        <v>101</v>
      </c>
      <c r="L120">
        <v>0.83679833679833682</v>
      </c>
      <c r="M120">
        <v>0.98138417626213981</v>
      </c>
      <c r="N120">
        <v>2654.0637817473107</v>
      </c>
    </row>
    <row r="121" spans="2:14">
      <c r="B121" s="7">
        <v>102</v>
      </c>
      <c r="C121" s="7">
        <v>102</v>
      </c>
      <c r="D121" s="45">
        <v>0.84511434511434513</v>
      </c>
      <c r="E121" s="45">
        <v>1.0157020117051774</v>
      </c>
      <c r="F121" s="45">
        <f t="shared" si="5"/>
        <v>9.2939841446644855E-2</v>
      </c>
      <c r="G121" s="7">
        <v>2821.6222957264545</v>
      </c>
      <c r="H121" s="45">
        <f t="shared" si="3"/>
        <v>262.24112878713476</v>
      </c>
      <c r="K121">
        <v>102</v>
      </c>
      <c r="L121">
        <v>0.84511434511434513</v>
      </c>
      <c r="M121">
        <v>1.0157020117051774</v>
      </c>
      <c r="N121">
        <v>2821.6222957264545</v>
      </c>
    </row>
    <row r="122" spans="2:14">
      <c r="B122" s="7">
        <v>103</v>
      </c>
      <c r="C122" s="7">
        <v>103</v>
      </c>
      <c r="D122" s="45">
        <v>0.85343035343035345</v>
      </c>
      <c r="E122" s="45">
        <v>1.0512597817977336</v>
      </c>
      <c r="F122" s="45">
        <f t="shared" si="5"/>
        <v>9.6193486193346084E-2</v>
      </c>
      <c r="G122" s="7">
        <v>2867.0517009217801</v>
      </c>
      <c r="H122" s="45">
        <f t="shared" si="3"/>
        <v>275.79169820822864</v>
      </c>
      <c r="K122">
        <v>103</v>
      </c>
      <c r="L122">
        <v>0.85343035343035345</v>
      </c>
      <c r="M122">
        <v>1.0512597817977336</v>
      </c>
      <c r="N122">
        <v>2867.0517009217801</v>
      </c>
    </row>
    <row r="123" spans="2:14">
      <c r="B123" s="7">
        <v>104</v>
      </c>
      <c r="C123" s="7">
        <v>104</v>
      </c>
      <c r="D123" s="45">
        <v>0.86174636174636177</v>
      </c>
      <c r="E123" s="45">
        <v>1.0881989764386006</v>
      </c>
      <c r="F123" s="45">
        <f t="shared" si="5"/>
        <v>9.9573535512462188E-2</v>
      </c>
      <c r="G123" s="7">
        <v>2872.9818766783428</v>
      </c>
      <c r="H123" s="45">
        <f t="shared" si="3"/>
        <v>286.07296292409126</v>
      </c>
      <c r="K123">
        <v>104</v>
      </c>
      <c r="L123">
        <v>0.86174636174636177</v>
      </c>
      <c r="M123">
        <v>1.0881989764386006</v>
      </c>
      <c r="N123">
        <v>2872.9818766783428</v>
      </c>
    </row>
    <row r="124" spans="2:14">
      <c r="B124" s="7">
        <v>105</v>
      </c>
      <c r="C124" s="7">
        <v>105</v>
      </c>
      <c r="D124" s="45">
        <v>0.87006237006237008</v>
      </c>
      <c r="E124" s="45">
        <v>1.1266860090395716</v>
      </c>
      <c r="F124" s="45">
        <f t="shared" si="5"/>
        <v>0.10309521674028707</v>
      </c>
      <c r="G124" s="7">
        <v>2924.8036102866899</v>
      </c>
      <c r="H124" s="45">
        <f t="shared" si="3"/>
        <v>301.53326212528043</v>
      </c>
      <c r="K124">
        <v>105</v>
      </c>
      <c r="L124">
        <v>0.87006237006237008</v>
      </c>
      <c r="M124">
        <v>1.1266860090395716</v>
      </c>
      <c r="N124">
        <v>2924.8036102866899</v>
      </c>
    </row>
    <row r="125" spans="2:14">
      <c r="B125" s="7">
        <v>106</v>
      </c>
      <c r="C125" s="7">
        <v>106</v>
      </c>
      <c r="D125" s="45">
        <v>0.8783783783783784</v>
      </c>
      <c r="E125" s="45">
        <v>1.1669186011353176</v>
      </c>
      <c r="F125" s="45">
        <f t="shared" si="5"/>
        <v>0.10677662200214012</v>
      </c>
      <c r="G125" s="7">
        <v>3035.637963547968</v>
      </c>
      <c r="H125" s="45">
        <f t="shared" si="3"/>
        <v>324.13516736910782</v>
      </c>
      <c r="K125">
        <v>106</v>
      </c>
      <c r="L125">
        <v>0.8783783783783784</v>
      </c>
      <c r="M125">
        <v>1.1669186011353176</v>
      </c>
      <c r="N125">
        <v>3035.637963547968</v>
      </c>
    </row>
    <row r="126" spans="2:14">
      <c r="B126" s="7">
        <v>107</v>
      </c>
      <c r="C126" s="7">
        <v>107</v>
      </c>
      <c r="D126" s="45">
        <v>0.88669438669438672</v>
      </c>
      <c r="E126" s="45">
        <v>1.2091343701602324</v>
      </c>
      <c r="F126" s="45">
        <f t="shared" si="5"/>
        <v>0.11063949402022039</v>
      </c>
      <c r="G126" s="7">
        <v>3069.0370507514453</v>
      </c>
      <c r="H126" s="45">
        <f t="shared" si="3"/>
        <v>339.55670642444937</v>
      </c>
      <c r="K126">
        <v>107</v>
      </c>
      <c r="L126">
        <v>0.88669438669438672</v>
      </c>
      <c r="M126">
        <v>1.2091343701602324</v>
      </c>
      <c r="N126">
        <v>3069.0370507514453</v>
      </c>
    </row>
    <row r="127" spans="2:14">
      <c r="B127" s="7">
        <v>108</v>
      </c>
      <c r="C127" s="7">
        <v>108</v>
      </c>
      <c r="D127" s="45">
        <v>0.89501039501039503</v>
      </c>
      <c r="E127" s="45">
        <v>1.2536226075646817</v>
      </c>
      <c r="F127" s="45">
        <f t="shared" si="5"/>
        <v>0.11471030384727661</v>
      </c>
      <c r="G127" s="7">
        <v>3245.0966765521807</v>
      </c>
      <c r="H127" s="45">
        <f t="shared" si="3"/>
        <v>372.24602578108818</v>
      </c>
      <c r="K127">
        <v>108</v>
      </c>
      <c r="L127">
        <v>0.89501039501039503</v>
      </c>
      <c r="M127">
        <v>1.2536226075646817</v>
      </c>
      <c r="N127">
        <v>3245.0966765521807</v>
      </c>
    </row>
    <row r="128" spans="2:14">
      <c r="B128" s="7">
        <v>109</v>
      </c>
      <c r="C128" s="7">
        <v>109</v>
      </c>
      <c r="D128" s="45">
        <v>0.90332640332640335</v>
      </c>
      <c r="E128" s="45">
        <v>1.3007407952098116</v>
      </c>
      <c r="F128" s="45">
        <f t="shared" si="5"/>
        <v>0.11902176216726146</v>
      </c>
      <c r="G128" s="7">
        <v>3416.9194808680695</v>
      </c>
      <c r="H128" s="45">
        <f t="shared" si="3"/>
        <v>406.68777779656187</v>
      </c>
      <c r="K128">
        <v>109</v>
      </c>
      <c r="L128">
        <v>0.90332640332640335</v>
      </c>
      <c r="M128">
        <v>1.3007407952098116</v>
      </c>
      <c r="N128">
        <v>3416.9194808680695</v>
      </c>
    </row>
    <row r="129" spans="2:14">
      <c r="B129" s="7">
        <v>110</v>
      </c>
      <c r="C129" s="7">
        <v>110</v>
      </c>
      <c r="D129" s="45">
        <v>0.91164241164241167</v>
      </c>
      <c r="E129" s="45">
        <v>1.3509383667831778</v>
      </c>
      <c r="F129" s="45">
        <f t="shared" si="5"/>
        <v>0.12361499353755577</v>
      </c>
      <c r="G129" s="7">
        <v>3737.3163424465893</v>
      </c>
      <c r="H129" s="45">
        <f t="shared" si="3"/>
        <v>461.98833551933672</v>
      </c>
      <c r="K129">
        <v>110</v>
      </c>
      <c r="L129">
        <v>0.91164241164241167</v>
      </c>
      <c r="M129">
        <v>1.3509383667831778</v>
      </c>
      <c r="N129">
        <v>3737.3163424465893</v>
      </c>
    </row>
    <row r="130" spans="2:14">
      <c r="B130" s="7">
        <v>111</v>
      </c>
      <c r="C130" s="7">
        <v>111</v>
      </c>
      <c r="D130" s="45">
        <v>0.91995841995841998</v>
      </c>
      <c r="E130" s="45">
        <v>1.4047919280405334</v>
      </c>
      <c r="F130" s="45">
        <f t="shared" si="5"/>
        <v>0.12854275914884278</v>
      </c>
      <c r="G130" s="7">
        <v>3892.1705102696433</v>
      </c>
      <c r="H130" s="45">
        <f t="shared" si="3"/>
        <v>500.31033646781924</v>
      </c>
      <c r="K130">
        <v>111</v>
      </c>
      <c r="L130">
        <v>0.91995841995841998</v>
      </c>
      <c r="M130">
        <v>1.4047919280405334</v>
      </c>
      <c r="N130">
        <v>3892.1705102696433</v>
      </c>
    </row>
    <row r="131" spans="2:14">
      <c r="B131" s="7">
        <v>112</v>
      </c>
      <c r="C131" s="7">
        <v>112</v>
      </c>
      <c r="D131" s="45">
        <v>0.9282744282744283</v>
      </c>
      <c r="E131" s="45">
        <v>1.4630593361844004</v>
      </c>
      <c r="F131" s="45">
        <f t="shared" si="5"/>
        <v>0.13387440525369448</v>
      </c>
      <c r="G131" s="7">
        <v>3906.3141132092715</v>
      </c>
      <c r="H131" s="45">
        <f t="shared" si="3"/>
        <v>522.95547864000423</v>
      </c>
      <c r="K131">
        <v>112</v>
      </c>
      <c r="L131">
        <v>0.9282744282744283</v>
      </c>
      <c r="M131">
        <v>1.4630593361844004</v>
      </c>
      <c r="N131">
        <v>3906.3141132092715</v>
      </c>
    </row>
    <row r="132" spans="2:14">
      <c r="B132" s="7">
        <v>113</v>
      </c>
      <c r="C132" s="7">
        <v>113</v>
      </c>
      <c r="D132" s="45">
        <v>0.93659043659043661</v>
      </c>
      <c r="E132" s="45">
        <v>1.5267663302113343</v>
      </c>
      <c r="F132" s="45">
        <f t="shared" si="5"/>
        <v>0.13970379010837786</v>
      </c>
      <c r="G132" s="7">
        <v>4251.5629355110796</v>
      </c>
      <c r="H132" s="45">
        <f t="shared" si="3"/>
        <v>593.95945597519869</v>
      </c>
      <c r="K132">
        <v>113</v>
      </c>
      <c r="L132">
        <v>0.93659043659043661</v>
      </c>
      <c r="M132">
        <v>1.5267663302113343</v>
      </c>
      <c r="N132">
        <v>4251.5629355110796</v>
      </c>
    </row>
    <row r="133" spans="2:14">
      <c r="B133" s="7">
        <v>114</v>
      </c>
      <c r="C133" s="7">
        <v>114</v>
      </c>
      <c r="D133" s="45">
        <v>0.94490644490644493</v>
      </c>
      <c r="E133" s="45">
        <v>1.5973526977611863</v>
      </c>
      <c r="F133" s="45">
        <f t="shared" si="5"/>
        <v>0.14616265868673609</v>
      </c>
      <c r="G133" s="7">
        <v>4570.3490646328282</v>
      </c>
      <c r="H133" s="45">
        <f t="shared" si="3"/>
        <v>668.0143704131716</v>
      </c>
      <c r="K133">
        <v>114</v>
      </c>
      <c r="L133">
        <v>0.94490644490644493</v>
      </c>
      <c r="M133">
        <v>1.5973526977611863</v>
      </c>
      <c r="N133">
        <v>4570.3490646328282</v>
      </c>
    </row>
    <row r="134" spans="2:14">
      <c r="B134" s="7">
        <v>115</v>
      </c>
      <c r="C134" s="7">
        <v>115</v>
      </c>
      <c r="D134" s="45">
        <v>0.95322245322245325</v>
      </c>
      <c r="E134" s="45">
        <v>1.6769355088893503</v>
      </c>
      <c r="F134" s="45">
        <f t="shared" si="5"/>
        <v>0.15344472937567036</v>
      </c>
      <c r="G134" s="7">
        <v>4643.6924961245386</v>
      </c>
      <c r="H134" s="45">
        <f t="shared" si="3"/>
        <v>712.55013837166098</v>
      </c>
      <c r="K134">
        <v>115</v>
      </c>
      <c r="L134">
        <v>0.95322245322245325</v>
      </c>
      <c r="M134">
        <v>1.6769355088893503</v>
      </c>
      <c r="N134">
        <v>4643.6924961245386</v>
      </c>
    </row>
    <row r="135" spans="2:14">
      <c r="B135" s="7">
        <v>116</v>
      </c>
      <c r="C135" s="7">
        <v>116</v>
      </c>
      <c r="D135" s="45">
        <v>0.96153846153846156</v>
      </c>
      <c r="E135" s="45">
        <v>1.7688250385187059</v>
      </c>
      <c r="F135" s="45">
        <f t="shared" si="5"/>
        <v>0.16185290245787354</v>
      </c>
      <c r="G135" s="7">
        <v>4787.8253846465595</v>
      </c>
      <c r="H135" s="45">
        <f t="shared" si="3"/>
        <v>774.92343496653041</v>
      </c>
      <c r="K135">
        <v>116</v>
      </c>
      <c r="L135">
        <v>0.96153846153846156</v>
      </c>
      <c r="M135">
        <v>1.7688250385187059</v>
      </c>
      <c r="N135">
        <v>4787.8253846465595</v>
      </c>
    </row>
    <row r="136" spans="2:14">
      <c r="B136" s="7">
        <v>117</v>
      </c>
      <c r="C136" s="7">
        <v>117</v>
      </c>
      <c r="D136" s="45">
        <v>0.96985446985446988</v>
      </c>
      <c r="E136" s="45">
        <v>1.8786590672766061</v>
      </c>
      <c r="F136" s="45">
        <f t="shared" si="5"/>
        <v>0.17190305210862417</v>
      </c>
      <c r="G136" s="7">
        <v>5313.4383198896903</v>
      </c>
      <c r="H136" s="45">
        <f t="shared" si="3"/>
        <v>913.39626437995787</v>
      </c>
      <c r="K136">
        <v>117</v>
      </c>
      <c r="L136">
        <v>0.96985446985446988</v>
      </c>
      <c r="M136">
        <v>1.8786590672766061</v>
      </c>
      <c r="N136">
        <v>5313.4383198896903</v>
      </c>
    </row>
    <row r="137" spans="2:14">
      <c r="B137" s="7">
        <v>118</v>
      </c>
      <c r="C137" s="7">
        <v>118</v>
      </c>
      <c r="D137" s="45">
        <v>0.9781704781704782</v>
      </c>
      <c r="E137" s="45">
        <v>2.017349592767447</v>
      </c>
      <c r="F137" s="45">
        <f t="shared" si="5"/>
        <v>0.18459365949221185</v>
      </c>
      <c r="G137" s="7">
        <v>5376.1345550413171</v>
      </c>
      <c r="H137" s="45">
        <f t="shared" si="3"/>
        <v>992.40035143761077</v>
      </c>
      <c r="K137">
        <v>118</v>
      </c>
      <c r="L137">
        <v>0.9781704781704782</v>
      </c>
      <c r="M137">
        <v>2.017349592767447</v>
      </c>
      <c r="N137">
        <v>5376.1345550413171</v>
      </c>
    </row>
    <row r="138" spans="2:14">
      <c r="B138" s="7">
        <v>119</v>
      </c>
      <c r="C138" s="7">
        <v>119</v>
      </c>
      <c r="D138" s="45">
        <v>0.98648648648648651</v>
      </c>
      <c r="E138" s="45">
        <v>2.2111272410853289</v>
      </c>
      <c r="F138" s="45">
        <f>C8</f>
        <v>0.20511804000083564</v>
      </c>
      <c r="G138" s="7">
        <v>5623.7246405775295</v>
      </c>
      <c r="H138" s="45">
        <f t="shared" si="3"/>
        <v>1153.5273757796667</v>
      </c>
      <c r="K138">
        <v>119</v>
      </c>
      <c r="L138">
        <v>0.98648648648648651</v>
      </c>
      <c r="M138">
        <v>2.2111272410853289</v>
      </c>
      <c r="N138">
        <v>5623.7246405775295</v>
      </c>
    </row>
    <row r="139" spans="2:14">
      <c r="B139" s="7">
        <v>120</v>
      </c>
      <c r="C139" s="7">
        <v>120</v>
      </c>
      <c r="D139" s="45">
        <v>0.99480249480249483</v>
      </c>
      <c r="E139" s="45">
        <v>2.562404725380119</v>
      </c>
      <c r="F139" s="45">
        <f>C7</f>
        <v>0.25477947515491889</v>
      </c>
      <c r="G139" s="7">
        <v>6183.9359965732438</v>
      </c>
      <c r="H139" s="45">
        <f t="shared" si="3"/>
        <v>1575.5399675985414</v>
      </c>
      <c r="K139">
        <v>120</v>
      </c>
      <c r="L139">
        <v>0.99480249480249483</v>
      </c>
      <c r="M139">
        <v>2.562404725380119</v>
      </c>
      <c r="N139">
        <v>6183.9359965732438</v>
      </c>
    </row>
    <row r="141" spans="2:14">
      <c r="F141" s="68"/>
    </row>
  </sheetData>
  <sortState xmlns:xlrd2="http://schemas.microsoft.com/office/spreadsheetml/2017/richdata2" ref="K20:N139">
    <sortCondition ref="K20:K139"/>
  </sortState>
  <conditionalFormatting sqref="C17">
    <cfRule type="cellIs" dxfId="0" priority="1" operator="lessThan">
      <formula>0.05</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C8929-39A3-4D50-A211-B06ACE9DACE9}">
  <sheetPr>
    <tabColor rgb="FFFF0000"/>
  </sheetPr>
  <dimension ref="A1"/>
  <sheetViews>
    <sheetView workbookViewId="0"/>
  </sheetViews>
  <sheetFormatPr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4C248-7B84-4BE7-BD73-71DC85288DD6}">
  <dimension ref="B1:AE299"/>
  <sheetViews>
    <sheetView zoomScale="70" zoomScaleNormal="70" workbookViewId="0"/>
  </sheetViews>
  <sheetFormatPr defaultColWidth="9.140625" defaultRowHeight="15" outlineLevelRow="1"/>
  <cols>
    <col min="1" max="1" width="2.7109375" style="195" customWidth="1"/>
    <col min="2" max="2" width="4.42578125" style="195" customWidth="1"/>
    <col min="3" max="3" width="40.5703125" style="195" customWidth="1"/>
    <col min="4" max="4" width="14" style="195" customWidth="1"/>
    <col min="5" max="5" width="14.5703125" style="195" customWidth="1"/>
    <col min="6" max="7" width="13.85546875" style="195" customWidth="1"/>
    <col min="8" max="8" width="14" style="195" customWidth="1"/>
    <col min="9" max="9" width="13.7109375" style="195" customWidth="1"/>
    <col min="10" max="10" width="14.140625" style="195" customWidth="1"/>
    <col min="11" max="11" width="14.7109375" style="195" customWidth="1"/>
    <col min="12" max="12" width="14.28515625" style="195" customWidth="1"/>
    <col min="13" max="13" width="13.7109375" style="195" customWidth="1"/>
    <col min="14" max="14" width="14.7109375" style="195" customWidth="1"/>
    <col min="15" max="15" width="14" style="195" customWidth="1"/>
    <col min="16" max="16" width="17.28515625" style="195" customWidth="1"/>
    <col min="17" max="17" width="16.140625" style="195" bestFit="1" customWidth="1"/>
    <col min="18" max="18" width="14.5703125" style="195" bestFit="1" customWidth="1"/>
    <col min="19" max="20" width="12.5703125" style="195" bestFit="1" customWidth="1"/>
    <col min="21" max="21" width="15.5703125" style="195" bestFit="1" customWidth="1"/>
    <col min="22" max="22" width="14.28515625" style="195" bestFit="1" customWidth="1"/>
    <col min="23" max="23" width="17.28515625" style="195" bestFit="1" customWidth="1"/>
    <col min="24" max="24" width="12.28515625" style="195" bestFit="1" customWidth="1"/>
    <col min="25" max="28" width="12.5703125" style="195" bestFit="1" customWidth="1"/>
    <col min="29" max="29" width="14.28515625" style="195" bestFit="1" customWidth="1"/>
    <col min="30" max="16384" width="9.140625" style="195"/>
  </cols>
  <sheetData>
    <row r="1" spans="2:31" s="191" customFormat="1" ht="15.75">
      <c r="B1" s="190" t="s">
        <v>223</v>
      </c>
      <c r="C1" s="190"/>
    </row>
    <row r="2" spans="2:31" s="191" customFormat="1" ht="15.75">
      <c r="B2" s="190" t="s">
        <v>274</v>
      </c>
      <c r="C2" s="190"/>
    </row>
    <row r="3" spans="2:31" s="191" customFormat="1" ht="16.5" thickBot="1">
      <c r="B3" s="190" t="s">
        <v>225</v>
      </c>
      <c r="C3" s="190"/>
    </row>
    <row r="4" spans="2:31">
      <c r="B4" s="192" t="s">
        <v>275</v>
      </c>
      <c r="C4" s="193"/>
      <c r="D4" s="193"/>
      <c r="E4" s="193"/>
      <c r="F4" s="193"/>
      <c r="G4" s="193"/>
      <c r="H4" s="193"/>
      <c r="I4" s="193"/>
      <c r="J4" s="193"/>
      <c r="K4" s="193"/>
      <c r="L4" s="193"/>
      <c r="M4" s="193"/>
      <c r="N4" s="193"/>
      <c r="O4" s="193"/>
      <c r="P4" s="194"/>
    </row>
    <row r="5" spans="2:31">
      <c r="B5" s="196"/>
      <c r="D5" s="197" t="s">
        <v>226</v>
      </c>
      <c r="E5" s="197" t="s">
        <v>227</v>
      </c>
      <c r="F5" s="197" t="s">
        <v>228</v>
      </c>
      <c r="G5" s="197" t="s">
        <v>229</v>
      </c>
      <c r="H5" s="197" t="s">
        <v>22</v>
      </c>
      <c r="I5" s="197" t="s">
        <v>230</v>
      </c>
      <c r="J5" s="197" t="s">
        <v>231</v>
      </c>
      <c r="K5" s="197" t="s">
        <v>232</v>
      </c>
      <c r="L5" s="197" t="s">
        <v>233</v>
      </c>
      <c r="M5" s="197" t="s">
        <v>234</v>
      </c>
      <c r="N5" s="197" t="s">
        <v>235</v>
      </c>
      <c r="O5" s="197" t="s">
        <v>236</v>
      </c>
      <c r="P5" s="198" t="s">
        <v>276</v>
      </c>
    </row>
    <row r="6" spans="2:31">
      <c r="B6" s="196" t="s">
        <v>277</v>
      </c>
      <c r="P6" s="199"/>
    </row>
    <row r="7" spans="2:31">
      <c r="B7" s="196"/>
      <c r="C7" s="195" t="s">
        <v>278</v>
      </c>
      <c r="D7" s="200">
        <f>'Billed Usage'!D104</f>
        <v>318262322.22266996</v>
      </c>
      <c r="E7" s="200">
        <f>'Billed Usage'!E104</f>
        <v>239946113.91899002</v>
      </c>
      <c r="F7" s="200">
        <f>'Billed Usage'!F104</f>
        <v>282579452.50699002</v>
      </c>
      <c r="G7" s="200">
        <f>'Billed Usage'!G104</f>
        <v>197213803.02499998</v>
      </c>
      <c r="H7" s="200">
        <f>'Billed Usage'!H104</f>
        <v>180790318.74001002</v>
      </c>
      <c r="I7" s="200">
        <f>'Billed Usage'!I104</f>
        <v>171052115.68099001</v>
      </c>
      <c r="J7" s="200">
        <f>'Billed Usage'!J104</f>
        <v>178411159.06898001</v>
      </c>
      <c r="K7" s="200">
        <f>'Billed Usage'!K104</f>
        <v>235539613.01300001</v>
      </c>
      <c r="L7" s="200">
        <f>'Billed Usage'!L104</f>
        <v>205333108.56900001</v>
      </c>
      <c r="M7" s="200">
        <f>'Billed Usage'!M104</f>
        <v>151816164.55700001</v>
      </c>
      <c r="N7" s="200">
        <f>'Billed Usage'!N104</f>
        <v>202512555.27400002</v>
      </c>
      <c r="O7" s="200">
        <f>'Billed Usage'!O104</f>
        <v>306928015.91565001</v>
      </c>
      <c r="P7" s="201">
        <f>SUM(D7:O7)</f>
        <v>2670384742.49228</v>
      </c>
    </row>
    <row r="8" spans="2:31">
      <c r="B8" s="196"/>
      <c r="C8" s="195" t="s">
        <v>279</v>
      </c>
      <c r="D8" s="200">
        <f>'Billed Usage'!D105</f>
        <v>73459374.874479994</v>
      </c>
      <c r="E8" s="200">
        <f>'Billed Usage'!E105</f>
        <v>56194395.749079995</v>
      </c>
      <c r="F8" s="200">
        <f>'Billed Usage'!F105</f>
        <v>71535599.054999992</v>
      </c>
      <c r="G8" s="200">
        <f>'Billed Usage'!G105</f>
        <v>51520526.752999999</v>
      </c>
      <c r="H8" s="200">
        <f>'Billed Usage'!H105</f>
        <v>54386274.513999999</v>
      </c>
      <c r="I8" s="200">
        <f>'Billed Usage'!I105</f>
        <v>50430404.618999995</v>
      </c>
      <c r="J8" s="200">
        <f>'Billed Usage'!J105</f>
        <v>52102405.546999991</v>
      </c>
      <c r="K8" s="200">
        <f>'Billed Usage'!K105</f>
        <v>62933839.693000004</v>
      </c>
      <c r="L8" s="200">
        <f>'Billed Usage'!L105</f>
        <v>58323463.167999998</v>
      </c>
      <c r="M8" s="200">
        <f>'Billed Usage'!M105</f>
        <v>48832722.589999996</v>
      </c>
      <c r="N8" s="200">
        <f>'Billed Usage'!N105</f>
        <v>51484246.767999999</v>
      </c>
      <c r="O8" s="200">
        <f>'Billed Usage'!O105</f>
        <v>69920387.730319992</v>
      </c>
      <c r="P8" s="201">
        <f t="shared" ref="P8:P13" si="0">SUM(D8:O8)</f>
        <v>701123641.06087995</v>
      </c>
    </row>
    <row r="9" spans="2:31">
      <c r="B9" s="196"/>
      <c r="C9" s="195" t="s">
        <v>280</v>
      </c>
      <c r="D9" s="200">
        <f>'Billed Usage'!D106</f>
        <v>120981641.75501999</v>
      </c>
      <c r="E9" s="200">
        <f>'Billed Usage'!E106</f>
        <v>88947209.826000005</v>
      </c>
      <c r="F9" s="200">
        <f>'Billed Usage'!F106</f>
        <v>127507706.053</v>
      </c>
      <c r="G9" s="200">
        <f>'Billed Usage'!G106</f>
        <v>94306427.272</v>
      </c>
      <c r="H9" s="200">
        <f>'Billed Usage'!H106</f>
        <v>109535028.37</v>
      </c>
      <c r="I9" s="200">
        <f>'Billed Usage'!I106</f>
        <v>106746376.727</v>
      </c>
      <c r="J9" s="200">
        <f>'Billed Usage'!J106</f>
        <v>108820581.09299998</v>
      </c>
      <c r="K9" s="200">
        <f>'Billed Usage'!K106</f>
        <v>123390116.70300001</v>
      </c>
      <c r="L9" s="200">
        <f>'Billed Usage'!L106</f>
        <v>117062726.524</v>
      </c>
      <c r="M9" s="200">
        <f>'Billed Usage'!M106</f>
        <v>105638795.955</v>
      </c>
      <c r="N9" s="200">
        <f>'Billed Usage'!N106</f>
        <v>101956670.82000001</v>
      </c>
      <c r="O9" s="200">
        <f>'Billed Usage'!O106</f>
        <v>120953703.963</v>
      </c>
      <c r="P9" s="201">
        <f t="shared" si="0"/>
        <v>1325846985.0610201</v>
      </c>
      <c r="Q9" s="202"/>
      <c r="R9" s="202"/>
      <c r="S9" s="202"/>
      <c r="T9" s="202"/>
      <c r="AA9" s="202"/>
      <c r="AB9" s="202"/>
      <c r="AC9" s="202"/>
      <c r="AD9" s="202"/>
      <c r="AE9" s="202"/>
    </row>
    <row r="10" spans="2:31">
      <c r="B10" s="196"/>
      <c r="C10" s="195" t="s">
        <v>281</v>
      </c>
      <c r="D10" s="200">
        <f>'Billed Usage'!D107</f>
        <v>97536235.530000001</v>
      </c>
      <c r="E10" s="200">
        <f>'Billed Usage'!E107</f>
        <v>5771303.5499999998</v>
      </c>
      <c r="F10" s="200">
        <f>'Billed Usage'!F107</f>
        <v>49753516.079999998</v>
      </c>
      <c r="G10" s="200">
        <f>'Billed Usage'!G107</f>
        <v>52769098.908</v>
      </c>
      <c r="H10" s="200">
        <f>'Billed Usage'!H107</f>
        <v>50328800.840000004</v>
      </c>
      <c r="I10" s="200">
        <f>'Billed Usage'!I107</f>
        <v>51395415.619999997</v>
      </c>
      <c r="J10" s="200">
        <f>'Billed Usage'!J107</f>
        <v>51265295.43</v>
      </c>
      <c r="K10" s="200">
        <f>'Billed Usage'!K107</f>
        <v>52037423.18</v>
      </c>
      <c r="L10" s="200">
        <f>'Billed Usage'!L107</f>
        <v>58092664.859999999</v>
      </c>
      <c r="M10" s="200">
        <f>'Billed Usage'!M107</f>
        <v>53643588.158</v>
      </c>
      <c r="N10" s="200">
        <f>'Billed Usage'!N107</f>
        <v>52918387.299999997</v>
      </c>
      <c r="O10" s="200">
        <f>'Billed Usage'!O107</f>
        <v>50784060.240999997</v>
      </c>
      <c r="P10" s="201">
        <f t="shared" si="0"/>
        <v>626295789.69700003</v>
      </c>
    </row>
    <row r="11" spans="2:31">
      <c r="B11" s="196"/>
      <c r="C11" s="195" t="s">
        <v>282</v>
      </c>
      <c r="D11" s="200">
        <f>'Billed Usage'!D108</f>
        <v>37639530</v>
      </c>
      <c r="E11" s="200">
        <f>'Billed Usage'!E108</f>
        <v>35055858</v>
      </c>
      <c r="F11" s="200">
        <f>'Billed Usage'!F108</f>
        <v>36143840</v>
      </c>
      <c r="G11" s="200">
        <f>'Billed Usage'!G108</f>
        <v>30120374</v>
      </c>
      <c r="H11" s="200">
        <f>'Billed Usage'!H108</f>
        <v>31359532</v>
      </c>
      <c r="I11" s="200">
        <f>'Billed Usage'!I108</f>
        <v>33105658</v>
      </c>
      <c r="J11" s="200">
        <f>'Billed Usage'!J108</f>
        <v>36269180</v>
      </c>
      <c r="K11" s="200">
        <f>'Billed Usage'!K108</f>
        <v>37568812</v>
      </c>
      <c r="L11" s="200">
        <f>'Billed Usage'!L108</f>
        <v>39286006</v>
      </c>
      <c r="M11" s="200">
        <f>'Billed Usage'!M108</f>
        <v>36341294</v>
      </c>
      <c r="N11" s="200">
        <f>'Billed Usage'!N108</f>
        <v>37705990</v>
      </c>
      <c r="O11" s="200">
        <f>'Billed Usage'!O108</f>
        <v>38401122</v>
      </c>
      <c r="P11" s="201">
        <f t="shared" si="0"/>
        <v>428997196</v>
      </c>
    </row>
    <row r="12" spans="2:31">
      <c r="B12" s="196"/>
      <c r="C12" s="195" t="s">
        <v>283</v>
      </c>
      <c r="D12" s="200">
        <f>'Billed Usage'!D109</f>
        <v>5043071.8881699992</v>
      </c>
      <c r="E12" s="200">
        <f>'Billed Usage'!E109</f>
        <v>3774962.5010000002</v>
      </c>
      <c r="F12" s="200">
        <f>'Billed Usage'!F109</f>
        <v>5319155.9749999996</v>
      </c>
      <c r="G12" s="200">
        <f>'Billed Usage'!G109</f>
        <v>5113750.0029999996</v>
      </c>
      <c r="H12" s="200">
        <f>'Billed Usage'!H109</f>
        <v>11924431.708000001</v>
      </c>
      <c r="I12" s="200">
        <f>'Billed Usage'!I109</f>
        <v>19880977.276000001</v>
      </c>
      <c r="J12" s="200">
        <f>'Billed Usage'!J109</f>
        <v>19236457.995999999</v>
      </c>
      <c r="K12" s="200">
        <f>'Billed Usage'!K109</f>
        <v>23526199.729000002</v>
      </c>
      <c r="L12" s="200">
        <f>'Billed Usage'!L109</f>
        <v>25791610.912</v>
      </c>
      <c r="M12" s="200">
        <f>'Billed Usage'!M109</f>
        <v>16065641.444</v>
      </c>
      <c r="N12" s="200">
        <f>'Billed Usage'!N109</f>
        <v>6381747.6359999999</v>
      </c>
      <c r="O12" s="200">
        <f>'Billed Usage'!O109</f>
        <v>5423458.3930199994</v>
      </c>
      <c r="P12" s="201">
        <f t="shared" si="0"/>
        <v>147481465.46119002</v>
      </c>
    </row>
    <row r="13" spans="2:31">
      <c r="B13" s="196"/>
      <c r="C13" s="195" t="s">
        <v>284</v>
      </c>
      <c r="D13" s="200">
        <f>'Billed Usage'!D110</f>
        <v>1457247.4310000001</v>
      </c>
      <c r="E13" s="200">
        <f>'Billed Usage'!E110</f>
        <v>1119001.0759999999</v>
      </c>
      <c r="F13" s="200">
        <f>'Billed Usage'!F110</f>
        <v>1514288.3709999998</v>
      </c>
      <c r="G13" s="200">
        <f>'Billed Usage'!G110</f>
        <v>1242147.7920000001</v>
      </c>
      <c r="H13" s="200">
        <f>'Billed Usage'!H110</f>
        <v>1431372.243</v>
      </c>
      <c r="I13" s="200">
        <f>'Billed Usage'!I110</f>
        <v>1351141.5129999998</v>
      </c>
      <c r="J13" s="200">
        <f>'Billed Usage'!J110</f>
        <v>1004252.1213300002</v>
      </c>
      <c r="K13" s="200">
        <f>'Billed Usage'!K110</f>
        <v>1409064.16447</v>
      </c>
      <c r="L13" s="200">
        <f>'Billed Usage'!L110</f>
        <v>1384950.2898499998</v>
      </c>
      <c r="M13" s="200">
        <f>'Billed Usage'!M110</f>
        <v>1339881.3477500002</v>
      </c>
      <c r="N13" s="200">
        <f>'Billed Usage'!N110</f>
        <v>1385519.139</v>
      </c>
      <c r="O13" s="200">
        <f>'Billed Usage'!O110</f>
        <v>1390554.6694100001</v>
      </c>
      <c r="P13" s="201">
        <f t="shared" si="0"/>
        <v>16029420.157810001</v>
      </c>
    </row>
    <row r="14" spans="2:31">
      <c r="B14" s="196" t="s">
        <v>285</v>
      </c>
      <c r="D14" s="203">
        <f>SUM(D7:D13)</f>
        <v>654379423.70133996</v>
      </c>
      <c r="E14" s="203">
        <f t="shared" ref="E14:P14" si="1">SUM(E7:E13)</f>
        <v>430808844.62107003</v>
      </c>
      <c r="F14" s="203">
        <f t="shared" si="1"/>
        <v>574353558.04099</v>
      </c>
      <c r="G14" s="203">
        <f t="shared" si="1"/>
        <v>432286127.75299996</v>
      </c>
      <c r="H14" s="203">
        <f t="shared" si="1"/>
        <v>439755758.41500998</v>
      </c>
      <c r="I14" s="203">
        <f t="shared" si="1"/>
        <v>433962089.43599004</v>
      </c>
      <c r="J14" s="203">
        <f t="shared" si="1"/>
        <v>447109331.25630999</v>
      </c>
      <c r="K14" s="203">
        <f t="shared" si="1"/>
        <v>536405068.4824701</v>
      </c>
      <c r="L14" s="203">
        <f t="shared" si="1"/>
        <v>505274530.32284999</v>
      </c>
      <c r="M14" s="203">
        <f t="shared" si="1"/>
        <v>413678088.05175</v>
      </c>
      <c r="N14" s="203">
        <f t="shared" si="1"/>
        <v>454345116.93700004</v>
      </c>
      <c r="O14" s="203">
        <f t="shared" si="1"/>
        <v>593801302.91240001</v>
      </c>
      <c r="P14" s="204">
        <f t="shared" si="1"/>
        <v>5916159239.9301805</v>
      </c>
    </row>
    <row r="15" spans="2:31">
      <c r="B15" s="196"/>
      <c r="D15" s="200"/>
      <c r="E15" s="200"/>
      <c r="F15" s="200"/>
      <c r="G15" s="200"/>
      <c r="H15" s="200"/>
      <c r="I15" s="200"/>
      <c r="J15" s="200"/>
      <c r="K15" s="200"/>
      <c r="L15" s="200"/>
      <c r="M15" s="200"/>
      <c r="N15" s="200"/>
      <c r="O15" s="200"/>
      <c r="P15" s="205"/>
    </row>
    <row r="16" spans="2:31">
      <c r="B16" s="196" t="s">
        <v>286</v>
      </c>
      <c r="P16" s="199"/>
    </row>
    <row r="17" spans="2:16">
      <c r="B17" s="196"/>
      <c r="C17" s="195" t="s">
        <v>278</v>
      </c>
      <c r="D17" s="200">
        <f>'Unbilled Usage '!E145</f>
        <v>-42080539</v>
      </c>
      <c r="E17" s="200">
        <f>'Unbilled Usage '!F145</f>
        <v>-1411255</v>
      </c>
      <c r="F17" s="200">
        <f>'Unbilled Usage '!G145</f>
        <v>-41166856</v>
      </c>
      <c r="G17" s="200">
        <f>'Unbilled Usage '!H145</f>
        <v>-4029543</v>
      </c>
      <c r="H17" s="200">
        <f>'Unbilled Usage '!I145</f>
        <v>-10699911</v>
      </c>
      <c r="I17" s="200">
        <f>'Unbilled Usage '!J145</f>
        <v>3034454</v>
      </c>
      <c r="J17" s="200">
        <f>'Unbilled Usage '!K145</f>
        <v>25752842</v>
      </c>
      <c r="K17" s="200">
        <f>'Unbilled Usage '!L145</f>
        <v>7858422</v>
      </c>
      <c r="L17" s="200">
        <f>'Unbilled Usage '!M145</f>
        <v>-40321273</v>
      </c>
      <c r="M17" s="200">
        <f>'Unbilled Usage '!N145</f>
        <v>5738123</v>
      </c>
      <c r="N17" s="200">
        <f>'Unbilled Usage '!O145</f>
        <v>57423264</v>
      </c>
      <c r="O17" s="200">
        <f>'Unbilled Usage '!P145</f>
        <v>19555013</v>
      </c>
      <c r="P17" s="201">
        <f>SUM(D17:O17)</f>
        <v>-20347259</v>
      </c>
    </row>
    <row r="18" spans="2:16">
      <c r="B18" s="196"/>
      <c r="C18" s="195" t="s">
        <v>279</v>
      </c>
      <c r="D18" s="200">
        <f>'Unbilled Usage '!E146</f>
        <v>-13631601</v>
      </c>
      <c r="E18" s="200">
        <f>'Unbilled Usage '!F146</f>
        <v>4436474</v>
      </c>
      <c r="F18" s="200">
        <f>'Unbilled Usage '!G146</f>
        <v>-8332233</v>
      </c>
      <c r="G18" s="200">
        <f>'Unbilled Usage '!H146</f>
        <v>-529920</v>
      </c>
      <c r="H18" s="200">
        <f>'Unbilled Usage '!I146</f>
        <v>-743007</v>
      </c>
      <c r="I18" s="200">
        <f>'Unbilled Usage '!J146</f>
        <v>605686</v>
      </c>
      <c r="J18" s="200">
        <f>'Unbilled Usage '!K146</f>
        <v>6536389</v>
      </c>
      <c r="K18" s="200">
        <f>'Unbilled Usage '!L146</f>
        <v>-390128</v>
      </c>
      <c r="L18" s="200">
        <f>'Unbilled Usage '!M146</f>
        <v>-9592696</v>
      </c>
      <c r="M18" s="200">
        <f>'Unbilled Usage '!N146</f>
        <v>4369838</v>
      </c>
      <c r="N18" s="200">
        <f>'Unbilled Usage '!O146</f>
        <v>9570084</v>
      </c>
      <c r="O18" s="200">
        <f>'Unbilled Usage '!P146</f>
        <v>995198</v>
      </c>
      <c r="P18" s="201">
        <f t="shared" ref="P18:P23" si="2">SUM(D18:O18)</f>
        <v>-6705916</v>
      </c>
    </row>
    <row r="19" spans="2:16">
      <c r="B19" s="196"/>
      <c r="C19" s="195" t="s">
        <v>280</v>
      </c>
      <c r="D19" s="200">
        <f>'Unbilled Usage '!E147</f>
        <v>-26435097</v>
      </c>
      <c r="E19" s="200">
        <f>'Unbilled Usage '!F147</f>
        <v>6837754</v>
      </c>
      <c r="F19" s="200">
        <f>'Unbilled Usage '!G147</f>
        <v>-9794735</v>
      </c>
      <c r="G19" s="200">
        <f>'Unbilled Usage '!H147</f>
        <v>-182913</v>
      </c>
      <c r="H19" s="200">
        <f>'Unbilled Usage '!I147</f>
        <v>1459955</v>
      </c>
      <c r="I19" s="200">
        <f>'Unbilled Usage '!J147</f>
        <v>2874529</v>
      </c>
      <c r="J19" s="200">
        <f>'Unbilled Usage '!K147</f>
        <v>11693348</v>
      </c>
      <c r="K19" s="200">
        <f>'Unbilled Usage '!L147</f>
        <v>-4496450</v>
      </c>
      <c r="L19" s="200">
        <f>'Unbilled Usage '!M147</f>
        <v>-17893515</v>
      </c>
      <c r="M19" s="200">
        <f>'Unbilled Usage '!N147</f>
        <v>12437489</v>
      </c>
      <c r="N19" s="200">
        <f>'Unbilled Usage '!O147</f>
        <v>14616264</v>
      </c>
      <c r="O19" s="200">
        <f>'Unbilled Usage '!P147</f>
        <v>-6591130</v>
      </c>
      <c r="P19" s="201">
        <f t="shared" si="2"/>
        <v>-15474501</v>
      </c>
    </row>
    <row r="20" spans="2:16">
      <c r="B20" s="196"/>
      <c r="C20" s="195" t="s">
        <v>281</v>
      </c>
      <c r="D20" s="200">
        <f>'Unbilled Usage '!E148</f>
        <v>-15416145</v>
      </c>
      <c r="E20" s="200">
        <f>'Unbilled Usage '!F148</f>
        <v>16455732</v>
      </c>
      <c r="F20" s="200">
        <f>'Unbilled Usage '!G148</f>
        <v>3110920</v>
      </c>
      <c r="G20" s="200">
        <f>'Unbilled Usage '!H148</f>
        <v>-2590749</v>
      </c>
      <c r="H20" s="200">
        <f>'Unbilled Usage '!I148</f>
        <v>1174343</v>
      </c>
      <c r="I20" s="200">
        <f>'Unbilled Usage '!J148</f>
        <v>1303369</v>
      </c>
      <c r="J20" s="200">
        <f>'Unbilled Usage '!K148</f>
        <v>1743194</v>
      </c>
      <c r="K20" s="200">
        <f>'Unbilled Usage '!L148</f>
        <v>3736381</v>
      </c>
      <c r="L20" s="200">
        <f>'Unbilled Usage '!M148</f>
        <v>-965618</v>
      </c>
      <c r="M20" s="200">
        <f>'Unbilled Usage '!N148</f>
        <v>-2002638</v>
      </c>
      <c r="N20" s="200">
        <f>'Unbilled Usage '!O148</f>
        <v>-2091392</v>
      </c>
      <c r="O20" s="200">
        <f>'Unbilled Usage '!P148</f>
        <v>-2176306</v>
      </c>
      <c r="P20" s="201">
        <f t="shared" si="2"/>
        <v>2281091</v>
      </c>
    </row>
    <row r="21" spans="2:16">
      <c r="B21" s="196"/>
      <c r="C21" s="195" t="s">
        <v>282</v>
      </c>
      <c r="D21" s="200">
        <f>'Unbilled Usage '!E149</f>
        <v>-18236443</v>
      </c>
      <c r="E21" s="200">
        <f>'Unbilled Usage '!F149</f>
        <v>16740753</v>
      </c>
      <c r="F21" s="200">
        <f>'Unbilled Usage '!G149</f>
        <v>-6023466</v>
      </c>
      <c r="G21" s="200">
        <f>'Unbilled Usage '!H149</f>
        <v>1239158</v>
      </c>
      <c r="H21" s="200">
        <f>'Unbilled Usage '!I149</f>
        <v>1746126</v>
      </c>
      <c r="I21" s="200">
        <f>'Unbilled Usage '!J149</f>
        <v>3954558</v>
      </c>
      <c r="J21" s="200">
        <f>'Unbilled Usage '!K149</f>
        <v>1299632</v>
      </c>
      <c r="K21" s="200">
        <f>'Unbilled Usage '!L149</f>
        <v>1717194</v>
      </c>
      <c r="L21" s="200">
        <f>'Unbilled Usage '!M149</f>
        <v>-2944712</v>
      </c>
      <c r="M21" s="200">
        <f>'Unbilled Usage '!N149</f>
        <v>1364696</v>
      </c>
      <c r="N21" s="200">
        <f>'Unbilled Usage '!O149</f>
        <v>695132</v>
      </c>
      <c r="O21" s="200">
        <f>'Unbilled Usage '!P149</f>
        <v>-761592</v>
      </c>
      <c r="P21" s="201">
        <f t="shared" si="2"/>
        <v>791036</v>
      </c>
    </row>
    <row r="22" spans="2:16">
      <c r="B22" s="196"/>
      <c r="C22" s="195" t="s">
        <v>283</v>
      </c>
      <c r="D22" s="200">
        <f>'Unbilled Usage '!E150</f>
        <v>-1230668</v>
      </c>
      <c r="E22" s="200">
        <f>'Unbilled Usage '!F150</f>
        <v>292858</v>
      </c>
      <c r="F22" s="200">
        <f>'Unbilled Usage '!G150</f>
        <v>-398061</v>
      </c>
      <c r="G22" s="200">
        <f>'Unbilled Usage '!H150</f>
        <v>-85974</v>
      </c>
      <c r="H22" s="200">
        <f>'Unbilled Usage '!I150</f>
        <v>790811</v>
      </c>
      <c r="I22" s="200">
        <f>'Unbilled Usage '!J150</f>
        <v>1471440</v>
      </c>
      <c r="J22" s="200">
        <f>'Unbilled Usage '!K150</f>
        <v>2429289</v>
      </c>
      <c r="K22" s="200">
        <f>'Unbilled Usage '!L150</f>
        <v>437971</v>
      </c>
      <c r="L22" s="200">
        <f>'Unbilled Usage '!M150</f>
        <v>-766596</v>
      </c>
      <c r="M22" s="200">
        <f>'Unbilled Usage '!N150</f>
        <v>-10227</v>
      </c>
      <c r="N22" s="200">
        <f>'Unbilled Usage '!O150</f>
        <v>-1990937</v>
      </c>
      <c r="O22" s="200">
        <f>'Unbilled Usage '!P150</f>
        <v>-797294</v>
      </c>
      <c r="P22" s="201">
        <f t="shared" si="2"/>
        <v>142612</v>
      </c>
    </row>
    <row r="23" spans="2:16">
      <c r="B23" s="196"/>
      <c r="C23" s="195" t="s">
        <v>284</v>
      </c>
      <c r="D23" s="200">
        <f>'Unbilled Usage '!E151</f>
        <v>0</v>
      </c>
      <c r="E23" s="200">
        <f>'Unbilled Usage '!F151</f>
        <v>0</v>
      </c>
      <c r="F23" s="200">
        <f>'Unbilled Usage '!G151</f>
        <v>0</v>
      </c>
      <c r="G23" s="200">
        <f>'Unbilled Usage '!H151</f>
        <v>0</v>
      </c>
      <c r="H23" s="200">
        <f>'Unbilled Usage '!I151</f>
        <v>0</v>
      </c>
      <c r="I23" s="200">
        <f>'Unbilled Usage '!J151</f>
        <v>0</v>
      </c>
      <c r="J23" s="200">
        <f>'Unbilled Usage '!K151</f>
        <v>0</v>
      </c>
      <c r="K23" s="200">
        <f>'Unbilled Usage '!L151</f>
        <v>0</v>
      </c>
      <c r="L23" s="200">
        <f>'Unbilled Usage '!M151</f>
        <v>0</v>
      </c>
      <c r="M23" s="200">
        <f>'Unbilled Usage '!N151</f>
        <v>0</v>
      </c>
      <c r="N23" s="200">
        <f>'Unbilled Usage '!O151</f>
        <v>0</v>
      </c>
      <c r="O23" s="200">
        <f>'Unbilled Usage '!P151</f>
        <v>0</v>
      </c>
      <c r="P23" s="201">
        <f t="shared" si="2"/>
        <v>0</v>
      </c>
    </row>
    <row r="24" spans="2:16">
      <c r="B24" s="196" t="s">
        <v>287</v>
      </c>
      <c r="D24" s="203">
        <f>SUM(D17:D23)</f>
        <v>-117030493</v>
      </c>
      <c r="E24" s="203">
        <f t="shared" ref="E24:P24" si="3">SUM(E17:E23)</f>
        <v>43352316</v>
      </c>
      <c r="F24" s="203">
        <f t="shared" si="3"/>
        <v>-62604431</v>
      </c>
      <c r="G24" s="203">
        <f t="shared" si="3"/>
        <v>-6179941</v>
      </c>
      <c r="H24" s="203">
        <f t="shared" si="3"/>
        <v>-6271683</v>
      </c>
      <c r="I24" s="203">
        <f t="shared" si="3"/>
        <v>13244036</v>
      </c>
      <c r="J24" s="203">
        <f t="shared" si="3"/>
        <v>49454694</v>
      </c>
      <c r="K24" s="203">
        <f t="shared" si="3"/>
        <v>8863390</v>
      </c>
      <c r="L24" s="203">
        <f t="shared" si="3"/>
        <v>-72484410</v>
      </c>
      <c r="M24" s="203">
        <f t="shared" si="3"/>
        <v>21897281</v>
      </c>
      <c r="N24" s="203">
        <f t="shared" si="3"/>
        <v>78222415</v>
      </c>
      <c r="O24" s="203">
        <f t="shared" si="3"/>
        <v>10223889</v>
      </c>
      <c r="P24" s="204">
        <f t="shared" si="3"/>
        <v>-39312937</v>
      </c>
    </row>
    <row r="25" spans="2:16">
      <c r="B25" s="196"/>
      <c r="P25" s="199"/>
    </row>
    <row r="26" spans="2:16">
      <c r="B26" s="196" t="s">
        <v>288</v>
      </c>
      <c r="P26" s="199"/>
    </row>
    <row r="27" spans="2:16">
      <c r="B27" s="196"/>
      <c r="C27" s="195" t="s">
        <v>281</v>
      </c>
      <c r="D27" s="200">
        <f>'WA Sch 25 TP'!D35</f>
        <v>0</v>
      </c>
      <c r="E27" s="200">
        <f>'WA Sch 25 TP'!E35</f>
        <v>0</v>
      </c>
      <c r="F27" s="200">
        <f>'WA Sch 25 TP'!F35</f>
        <v>0</v>
      </c>
      <c r="G27" s="200">
        <f>'WA Sch 25 TP'!G35</f>
        <v>0</v>
      </c>
      <c r="H27" s="200">
        <f>'WA Sch 25 TP'!H35</f>
        <v>0</v>
      </c>
      <c r="I27" s="200">
        <f>'WA Sch 25 TP'!I35</f>
        <v>0</v>
      </c>
      <c r="J27" s="200">
        <f>'WA Sch 25 TP'!J35</f>
        <v>0</v>
      </c>
      <c r="K27" s="200">
        <f>'WA Sch 25 TP'!K35</f>
        <v>0</v>
      </c>
      <c r="L27" s="200">
        <f>'WA Sch 25 TP'!L35</f>
        <v>0</v>
      </c>
      <c r="M27" s="200">
        <f>'WA Sch 25 TP'!M35</f>
        <v>0</v>
      </c>
      <c r="N27" s="200">
        <f>'WA Sch 25 TP'!N35</f>
        <v>0</v>
      </c>
      <c r="O27" s="200">
        <f>'WA Sch 25 TP'!O35</f>
        <v>0</v>
      </c>
      <c r="P27" s="205">
        <f>SUM(D27:O27)</f>
        <v>0</v>
      </c>
    </row>
    <row r="28" spans="2:16">
      <c r="B28" s="196"/>
      <c r="C28" s="195" t="s">
        <v>282</v>
      </c>
      <c r="D28" s="206">
        <f>'WA Sch 25 TP'!D49</f>
        <v>0</v>
      </c>
      <c r="E28" s="206">
        <f>'WA Sch 25 TP'!E49</f>
        <v>0</v>
      </c>
      <c r="F28" s="206">
        <f>'WA Sch 25 TP'!F49</f>
        <v>0</v>
      </c>
      <c r="G28" s="206">
        <f>'WA Sch 25 TP'!G49</f>
        <v>0</v>
      </c>
      <c r="H28" s="206">
        <f>'WA Sch 25 TP'!H49</f>
        <v>0</v>
      </c>
      <c r="I28" s="206">
        <f>'WA Sch 25 TP'!I49</f>
        <v>0</v>
      </c>
      <c r="J28" s="206">
        <f>'WA Sch 25 TP'!J49</f>
        <v>0</v>
      </c>
      <c r="K28" s="206">
        <f>'WA Sch 25 TP'!K49</f>
        <v>0</v>
      </c>
      <c r="L28" s="206">
        <f>'WA Sch 25 TP'!L49</f>
        <v>0</v>
      </c>
      <c r="M28" s="206">
        <f>'WA Sch 25 TP'!M49</f>
        <v>0</v>
      </c>
      <c r="N28" s="206">
        <f>'WA Sch 25 TP'!N49</f>
        <v>0</v>
      </c>
      <c r="O28" s="206">
        <f>'WA Sch 25 TP'!O49</f>
        <v>0</v>
      </c>
      <c r="P28" s="207">
        <f>SUM(D28:O28)</f>
        <v>0</v>
      </c>
    </row>
    <row r="29" spans="2:16">
      <c r="B29" s="196" t="s">
        <v>288</v>
      </c>
      <c r="D29" s="200">
        <f>SUM(D27:D28)</f>
        <v>0</v>
      </c>
      <c r="E29" s="200">
        <f t="shared" ref="E29:O29" si="4">SUM(E27:E28)</f>
        <v>0</v>
      </c>
      <c r="F29" s="200">
        <f t="shared" si="4"/>
        <v>0</v>
      </c>
      <c r="G29" s="200">
        <f t="shared" si="4"/>
        <v>0</v>
      </c>
      <c r="H29" s="200">
        <f t="shared" si="4"/>
        <v>0</v>
      </c>
      <c r="I29" s="200">
        <f t="shared" si="4"/>
        <v>0</v>
      </c>
      <c r="J29" s="200">
        <f t="shared" si="4"/>
        <v>0</v>
      </c>
      <c r="K29" s="200">
        <f t="shared" si="4"/>
        <v>0</v>
      </c>
      <c r="L29" s="200">
        <f t="shared" si="4"/>
        <v>0</v>
      </c>
      <c r="M29" s="200">
        <f t="shared" si="4"/>
        <v>0</v>
      </c>
      <c r="N29" s="200">
        <f t="shared" si="4"/>
        <v>0</v>
      </c>
      <c r="O29" s="200">
        <f t="shared" si="4"/>
        <v>0</v>
      </c>
      <c r="P29" s="205">
        <f>SUM(D29:O29)</f>
        <v>0</v>
      </c>
    </row>
    <row r="30" spans="2:16">
      <c r="B30" s="196"/>
      <c r="D30" s="200"/>
      <c r="E30" s="200"/>
      <c r="F30" s="200"/>
      <c r="G30" s="200"/>
      <c r="H30" s="200"/>
      <c r="I30" s="200"/>
      <c r="J30" s="200"/>
      <c r="K30" s="200"/>
      <c r="L30" s="200"/>
      <c r="M30" s="200"/>
      <c r="N30" s="200"/>
      <c r="O30" s="200"/>
      <c r="P30" s="205"/>
    </row>
    <row r="31" spans="2:16">
      <c r="B31" s="196" t="s">
        <v>289</v>
      </c>
      <c r="D31" s="200"/>
      <c r="E31" s="200"/>
      <c r="F31" s="200"/>
      <c r="G31" s="200"/>
      <c r="H31" s="200"/>
      <c r="I31" s="200"/>
      <c r="J31" s="200"/>
      <c r="K31" s="200"/>
      <c r="L31" s="200"/>
      <c r="M31" s="200"/>
      <c r="N31" s="200"/>
      <c r="O31" s="200"/>
      <c r="P31" s="205"/>
    </row>
    <row r="32" spans="2:16">
      <c r="B32" s="196"/>
      <c r="C32" s="195" t="s">
        <v>281</v>
      </c>
      <c r="D32" s="200">
        <f>'WA Sch 25 TP'!D32+'WA Sch 25 TP'!D33</f>
        <v>-27464190.879999995</v>
      </c>
      <c r="E32" s="200">
        <f>'WA Sch 25 TP'!E32+'WA Sch 25 TP'!E33</f>
        <v>27526480.52999999</v>
      </c>
      <c r="F32" s="200">
        <f>'WA Sch 25 TP'!F32+'WA Sch 25 TP'!F33</f>
        <v>-95337.171999998391</v>
      </c>
      <c r="G32" s="200">
        <f>'WA Sch 25 TP'!G32+'WA Sch 25 TP'!G33</f>
        <v>97828.291999995708</v>
      </c>
      <c r="H32" s="200">
        <f>'WA Sch 25 TP'!H32+'WA Sch 25 TP'!H33</f>
        <v>-55105.579999990761</v>
      </c>
      <c r="I32" s="200">
        <f>'WA Sch 25 TP'!I32+'WA Sch 25 TP'!I33</f>
        <v>115707.27999999374</v>
      </c>
      <c r="J32" s="200">
        <f>'WA Sch 25 TP'!J32+'WA Sch 25 TP'!J33</f>
        <v>-971066.25000000745</v>
      </c>
      <c r="K32" s="200">
        <f>'WA Sch 25 TP'!K32+'WA Sch 25 TP'!K33</f>
        <v>2318860.6799999997</v>
      </c>
      <c r="L32" s="200">
        <f>'WA Sch 25 TP'!L32+'WA Sch 25 TP'!L33</f>
        <v>-3483458.7019999921</v>
      </c>
      <c r="M32" s="200">
        <f>'WA Sch 25 TP'!M32+'WA Sch 25 TP'!M33</f>
        <v>1277437.1419999972</v>
      </c>
      <c r="N32" s="200">
        <f>'WA Sch 25 TP'!N32+'WA Sch 25 TP'!N33</f>
        <v>-42935.059000000358</v>
      </c>
      <c r="O32" s="200">
        <f>'WA Sch 25 TP'!O32+'WA Sch 25 TP'!O33</f>
        <v>43885.18900000304</v>
      </c>
      <c r="P32" s="205">
        <f>SUM(D32:O32)</f>
        <v>-731894.53000000492</v>
      </c>
    </row>
    <row r="33" spans="2:16">
      <c r="B33" s="196"/>
      <c r="C33" s="195" t="s">
        <v>282</v>
      </c>
      <c r="D33" s="206">
        <f>'WA Sch 25 TP'!D47+'WA Sch 25 TP'!D48</f>
        <v>15652771</v>
      </c>
      <c r="E33" s="206">
        <f>'WA Sch 25 TP'!E47+'WA Sch 25 TP'!E48</f>
        <v>-15652771</v>
      </c>
      <c r="F33" s="206">
        <f>'WA Sch 25 TP'!F47+'WA Sch 25 TP'!F48</f>
        <v>0</v>
      </c>
      <c r="G33" s="206">
        <f>'WA Sch 25 TP'!G47+'WA Sch 25 TP'!G48</f>
        <v>0</v>
      </c>
      <c r="H33" s="206">
        <f>'WA Sch 25 TP'!H47+'WA Sch 25 TP'!H48</f>
        <v>0</v>
      </c>
      <c r="I33" s="206">
        <f>'WA Sch 25 TP'!I47+'WA Sch 25 TP'!I48</f>
        <v>0</v>
      </c>
      <c r="J33" s="206">
        <f>'WA Sch 25 TP'!J47+'WA Sch 25 TP'!J48</f>
        <v>0</v>
      </c>
      <c r="K33" s="206">
        <f>'WA Sch 25 TP'!K47+'WA Sch 25 TP'!K48</f>
        <v>0</v>
      </c>
      <c r="L33" s="206">
        <f>'WA Sch 25 TP'!L47+'WA Sch 25 TP'!L48</f>
        <v>0</v>
      </c>
      <c r="M33" s="206">
        <f>'WA Sch 25 TP'!M47+'WA Sch 25 TP'!M48</f>
        <v>0</v>
      </c>
      <c r="N33" s="206">
        <f>'WA Sch 25 TP'!N47+'WA Sch 25 TP'!N48</f>
        <v>0</v>
      </c>
      <c r="O33" s="206">
        <f>'WA Sch 25 TP'!O47+'WA Sch 25 TP'!O48</f>
        <v>0</v>
      </c>
      <c r="P33" s="207">
        <f>SUM(D33:O33)</f>
        <v>0</v>
      </c>
    </row>
    <row r="34" spans="2:16">
      <c r="B34" s="196"/>
      <c r="C34" s="195" t="s">
        <v>39</v>
      </c>
      <c r="D34" s="200">
        <f>D33+D32</f>
        <v>-11811419.879999995</v>
      </c>
      <c r="E34" s="200">
        <f t="shared" ref="E34:P34" si="5">E33+E32</f>
        <v>11873709.52999999</v>
      </c>
      <c r="F34" s="200">
        <f t="shared" si="5"/>
        <v>-95337.171999998391</v>
      </c>
      <c r="G34" s="200">
        <f t="shared" si="5"/>
        <v>97828.291999995708</v>
      </c>
      <c r="H34" s="200">
        <f t="shared" si="5"/>
        <v>-55105.579999990761</v>
      </c>
      <c r="I34" s="200">
        <f t="shared" si="5"/>
        <v>115707.27999999374</v>
      </c>
      <c r="J34" s="200">
        <f t="shared" si="5"/>
        <v>-971066.25000000745</v>
      </c>
      <c r="K34" s="200">
        <f t="shared" si="5"/>
        <v>2318860.6799999997</v>
      </c>
      <c r="L34" s="200">
        <f t="shared" si="5"/>
        <v>-3483458.7019999921</v>
      </c>
      <c r="M34" s="200">
        <f t="shared" si="5"/>
        <v>1277437.1419999972</v>
      </c>
      <c r="N34" s="200">
        <f t="shared" si="5"/>
        <v>-42935.059000000358</v>
      </c>
      <c r="O34" s="200">
        <f t="shared" si="5"/>
        <v>43885.18900000304</v>
      </c>
      <c r="P34" s="205">
        <f t="shared" si="5"/>
        <v>-731894.53000000492</v>
      </c>
    </row>
    <row r="35" spans="2:16">
      <c r="B35" s="196"/>
      <c r="D35" s="200"/>
      <c r="E35" s="200"/>
      <c r="F35" s="200"/>
      <c r="G35" s="200"/>
      <c r="H35" s="200"/>
      <c r="I35" s="200"/>
      <c r="J35" s="200"/>
      <c r="K35" s="200"/>
      <c r="L35" s="200"/>
      <c r="M35" s="200"/>
      <c r="N35" s="200"/>
      <c r="O35" s="200"/>
      <c r="P35" s="205"/>
    </row>
    <row r="36" spans="2:16">
      <c r="B36" s="196" t="s">
        <v>290</v>
      </c>
      <c r="P36" s="199"/>
    </row>
    <row r="37" spans="2:16">
      <c r="B37" s="196"/>
      <c r="C37" s="195" t="s">
        <v>278</v>
      </c>
      <c r="D37" s="200">
        <f>'Adjustment Summary MJG-3'!E7</f>
        <v>5697489.3277871944</v>
      </c>
      <c r="E37" s="200">
        <f>'Adjustment Summary MJG-3'!F7</f>
        <v>216442.91669897173</v>
      </c>
      <c r="F37" s="200">
        <f>'Adjustment Summary MJG-3'!G7</f>
        <v>-9821160.5450876094</v>
      </c>
      <c r="G37" s="200">
        <f>'Adjustment Summary MJG-3'!H7</f>
        <v>-2616322.8846149393</v>
      </c>
      <c r="H37" s="200">
        <f>'Adjustment Summary MJG-3'!I7</f>
        <v>6329765.6031379197</v>
      </c>
      <c r="I37" s="200">
        <f>'Adjustment Summary MJG-3'!J7</f>
        <v>-2384407.0105017391</v>
      </c>
      <c r="J37" s="200">
        <f>'Adjustment Summary MJG-3'!K7</f>
        <v>-8996352.4137591012</v>
      </c>
      <c r="K37" s="200">
        <f>'Adjustment Summary MJG-3'!L7</f>
        <v>-27484756.311093882</v>
      </c>
      <c r="L37" s="200">
        <f>'Adjustment Summary MJG-3'!M7</f>
        <v>1638700.3177317926</v>
      </c>
      <c r="M37" s="200">
        <f>'Adjustment Summary MJG-3'!N7</f>
        <v>21342382.047763433</v>
      </c>
      <c r="N37" s="200">
        <f>'Adjustment Summary MJG-3'!O7</f>
        <v>-27502016.058494478</v>
      </c>
      <c r="O37" s="200">
        <f>'Adjustment Summary MJG-3'!P7</f>
        <v>-19498753.098835189</v>
      </c>
      <c r="P37" s="201">
        <f>SUM(D37:O37)</f>
        <v>-63078988.109267622</v>
      </c>
    </row>
    <row r="38" spans="2:16">
      <c r="B38" s="196"/>
      <c r="C38" s="195" t="s">
        <v>279</v>
      </c>
      <c r="D38" s="200">
        <f>'Adjustment Summary MJG-3'!E8</f>
        <v>1029459.6909324034</v>
      </c>
      <c r="E38" s="200">
        <f>'Adjustment Summary MJG-3'!F8</f>
        <v>36296.317881072566</v>
      </c>
      <c r="F38" s="200">
        <f>'Adjustment Summary MJG-3'!G8</f>
        <v>-1451075.7499053308</v>
      </c>
      <c r="G38" s="200">
        <f>'Adjustment Summary MJG-3'!H8</f>
        <v>-333654.92518294411</v>
      </c>
      <c r="H38" s="200">
        <f>'Adjustment Summary MJG-3'!I8</f>
        <v>-931603.08219211339</v>
      </c>
      <c r="I38" s="200">
        <f>'Adjustment Summary MJG-3'!J8</f>
        <v>-1189053.5214514735</v>
      </c>
      <c r="J38" s="200">
        <f>'Adjustment Summary MJG-3'!K8</f>
        <v>-1507171.980435868</v>
      </c>
      <c r="K38" s="200">
        <f>'Adjustment Summary MJG-3'!L8</f>
        <v>-4469170.7144709611</v>
      </c>
      <c r="L38" s="200">
        <f>'Adjustment Summary MJG-3'!M8</f>
        <v>-867176.83157886681</v>
      </c>
      <c r="M38" s="200">
        <f>'Adjustment Summary MJG-3'!N8</f>
        <v>1781703.2085870414</v>
      </c>
      <c r="N38" s="200">
        <f>'Adjustment Summary MJG-3'!O8</f>
        <v>-4653288.613545143</v>
      </c>
      <c r="O38" s="200">
        <f>'Adjustment Summary MJG-3'!P8</f>
        <v>-3792812.572080154</v>
      </c>
      <c r="P38" s="201">
        <f t="shared" ref="P38:P43" si="6">SUM(D38:O38)</f>
        <v>-16347548.773442339</v>
      </c>
    </row>
    <row r="39" spans="2:16">
      <c r="B39" s="196"/>
      <c r="C39" s="195" t="s">
        <v>280</v>
      </c>
      <c r="D39" s="200">
        <f>'Adjustment Summary MJG-3'!E9</f>
        <v>988667.60959744838</v>
      </c>
      <c r="E39" s="200">
        <f>'Adjustment Summary MJG-3'!F9</f>
        <v>27492.340911709056</v>
      </c>
      <c r="F39" s="200">
        <f>'Adjustment Summary MJG-3'!G9</f>
        <v>-809546.25717324717</v>
      </c>
      <c r="G39" s="200">
        <f>'Adjustment Summary MJG-3'!H9</f>
        <v>-84286.490807866037</v>
      </c>
      <c r="H39" s="200">
        <f>'Adjustment Summary MJG-3'!I9</f>
        <v>-4663732.6100903535</v>
      </c>
      <c r="I39" s="200">
        <f>'Adjustment Summary MJG-3'!J9</f>
        <v>-2641134.9592713257</v>
      </c>
      <c r="J39" s="200">
        <f>'Adjustment Summary MJG-3'!K9</f>
        <v>-1555297.4193661548</v>
      </c>
      <c r="K39" s="200">
        <f>'Adjustment Summary MJG-3'!L9</f>
        <v>-4383607.4674392147</v>
      </c>
      <c r="L39" s="200">
        <f>'Adjustment Summary MJG-3'!M9</f>
        <v>-3036024.1934832791</v>
      </c>
      <c r="M39" s="200">
        <f>'Adjustment Summary MJG-3'!N9</f>
        <v>-1828803.8411258757</v>
      </c>
      <c r="N39" s="200">
        <f>'Adjustment Summary MJG-3'!O9</f>
        <v>-3886721.8778934279</v>
      </c>
      <c r="O39" s="200">
        <f>'Adjustment Summary MJG-3'!P9</f>
        <v>-4122654.5021495796</v>
      </c>
      <c r="P39" s="201">
        <f t="shared" si="6"/>
        <v>-25995649.668291166</v>
      </c>
    </row>
    <row r="40" spans="2:16">
      <c r="B40" s="196"/>
      <c r="C40" s="195" t="s">
        <v>281</v>
      </c>
      <c r="D40" s="200">
        <v>0</v>
      </c>
      <c r="E40" s="200">
        <v>0</v>
      </c>
      <c r="F40" s="200">
        <v>0</v>
      </c>
      <c r="G40" s="200">
        <v>0</v>
      </c>
      <c r="H40" s="200">
        <v>0</v>
      </c>
      <c r="I40" s="200">
        <v>0</v>
      </c>
      <c r="J40" s="200">
        <v>0</v>
      </c>
      <c r="K40" s="200">
        <v>0</v>
      </c>
      <c r="L40" s="200">
        <v>0</v>
      </c>
      <c r="M40" s="200">
        <v>0</v>
      </c>
      <c r="N40" s="200">
        <v>0</v>
      </c>
      <c r="O40" s="200">
        <v>0</v>
      </c>
      <c r="P40" s="201">
        <f t="shared" si="6"/>
        <v>0</v>
      </c>
    </row>
    <row r="41" spans="2:16">
      <c r="B41" s="196"/>
      <c r="C41" s="195" t="s">
        <v>282</v>
      </c>
      <c r="D41" s="200">
        <v>0</v>
      </c>
      <c r="E41" s="200">
        <v>0</v>
      </c>
      <c r="F41" s="200">
        <v>0</v>
      </c>
      <c r="G41" s="200">
        <v>0</v>
      </c>
      <c r="H41" s="200">
        <v>0</v>
      </c>
      <c r="I41" s="200">
        <v>0</v>
      </c>
      <c r="J41" s="200">
        <v>0</v>
      </c>
      <c r="K41" s="200">
        <v>0</v>
      </c>
      <c r="L41" s="200">
        <v>0</v>
      </c>
      <c r="M41" s="200">
        <v>0</v>
      </c>
      <c r="N41" s="200">
        <v>0</v>
      </c>
      <c r="O41" s="200">
        <v>0</v>
      </c>
      <c r="P41" s="201">
        <f t="shared" si="6"/>
        <v>0</v>
      </c>
    </row>
    <row r="42" spans="2:16">
      <c r="B42" s="196"/>
      <c r="C42" s="195" t="s">
        <v>283</v>
      </c>
      <c r="D42" s="200">
        <f>'Adjustment Summary MJG-3'!E10</f>
        <v>0</v>
      </c>
      <c r="E42" s="200">
        <f>'Adjustment Summary MJG-3'!F10</f>
        <v>0</v>
      </c>
      <c r="F42" s="200">
        <f>'Adjustment Summary MJG-3'!G10</f>
        <v>0</v>
      </c>
      <c r="G42" s="200">
        <f>'Adjustment Summary MJG-3'!H10</f>
        <v>-88244.435704252581</v>
      </c>
      <c r="H42" s="200">
        <f>'Adjustment Summary MJG-3'!I10</f>
        <v>-1204148.0488474832</v>
      </c>
      <c r="I42" s="200">
        <f>'Adjustment Summary MJG-3'!J10</f>
        <v>-884943.550876113</v>
      </c>
      <c r="J42" s="200">
        <f>'Adjustment Summary MJG-3'!K10</f>
        <v>-1011457.4485934537</v>
      </c>
      <c r="K42" s="200">
        <f>'Adjustment Summary MJG-3'!L10</f>
        <v>-2985277.4953120183</v>
      </c>
      <c r="L42" s="200">
        <f>'Adjustment Summary MJG-3'!M10</f>
        <v>-721891.82086803915</v>
      </c>
      <c r="M42" s="200">
        <f>'Adjustment Summary MJG-3'!N10</f>
        <v>3241.9567846379114</v>
      </c>
      <c r="N42" s="200">
        <f>'Adjustment Summary MJG-3'!O10</f>
        <v>0</v>
      </c>
      <c r="O42" s="200">
        <f>'Adjustment Summary MJG-3'!P10</f>
        <v>0</v>
      </c>
      <c r="P42" s="201">
        <f t="shared" si="6"/>
        <v>-6892720.8434167225</v>
      </c>
    </row>
    <row r="43" spans="2:16">
      <c r="B43" s="196"/>
      <c r="C43" s="195" t="s">
        <v>284</v>
      </c>
      <c r="D43" s="200">
        <v>0</v>
      </c>
      <c r="E43" s="200">
        <v>0</v>
      </c>
      <c r="F43" s="200">
        <v>0</v>
      </c>
      <c r="G43" s="200">
        <v>0</v>
      </c>
      <c r="H43" s="200">
        <v>0</v>
      </c>
      <c r="I43" s="200">
        <v>0</v>
      </c>
      <c r="J43" s="200">
        <v>0</v>
      </c>
      <c r="K43" s="200">
        <v>0</v>
      </c>
      <c r="L43" s="200">
        <v>0</v>
      </c>
      <c r="M43" s="200">
        <v>0</v>
      </c>
      <c r="N43" s="200">
        <v>0</v>
      </c>
      <c r="O43" s="200">
        <v>0</v>
      </c>
      <c r="P43" s="201">
        <f t="shared" si="6"/>
        <v>0</v>
      </c>
    </row>
    <row r="44" spans="2:16">
      <c r="B44" s="196" t="s">
        <v>291</v>
      </c>
      <c r="D44" s="203">
        <f>SUM(D37:D43)</f>
        <v>7715616.628317046</v>
      </c>
      <c r="E44" s="203">
        <f t="shared" ref="E44:P44" si="7">SUM(E37:E43)</f>
        <v>280231.57549175335</v>
      </c>
      <c r="F44" s="203">
        <f t="shared" si="7"/>
        <v>-12081782.552166188</v>
      </c>
      <c r="G44" s="203">
        <f t="shared" si="7"/>
        <v>-3122508.7363100024</v>
      </c>
      <c r="H44" s="203">
        <f t="shared" si="7"/>
        <v>-469718.13799203071</v>
      </c>
      <c r="I44" s="203">
        <f t="shared" si="7"/>
        <v>-7099539.0421006512</v>
      </c>
      <c r="J44" s="203">
        <f t="shared" si="7"/>
        <v>-13070279.262154579</v>
      </c>
      <c r="K44" s="203">
        <f t="shared" si="7"/>
        <v>-39322811.988316074</v>
      </c>
      <c r="L44" s="203">
        <f t="shared" si="7"/>
        <v>-2986392.5281983926</v>
      </c>
      <c r="M44" s="203">
        <f t="shared" si="7"/>
        <v>21298523.37200924</v>
      </c>
      <c r="N44" s="203">
        <f t="shared" si="7"/>
        <v>-36042026.549933046</v>
      </c>
      <c r="O44" s="203">
        <f t="shared" si="7"/>
        <v>-27414220.173064921</v>
      </c>
      <c r="P44" s="204">
        <f t="shared" si="7"/>
        <v>-112314907.39441785</v>
      </c>
    </row>
    <row r="45" spans="2:16">
      <c r="B45" s="196"/>
      <c r="P45" s="199"/>
    </row>
    <row r="46" spans="2:16">
      <c r="B46" s="196" t="s">
        <v>292</v>
      </c>
      <c r="P46" s="199"/>
    </row>
    <row r="47" spans="2:16">
      <c r="B47" s="196"/>
      <c r="C47" s="195" t="s">
        <v>278</v>
      </c>
      <c r="D47" s="202">
        <f t="shared" ref="D47:O47" si="8">D7+D17+D37</f>
        <v>281879272.55045718</v>
      </c>
      <c r="E47" s="202">
        <f t="shared" si="8"/>
        <v>238751301.83568898</v>
      </c>
      <c r="F47" s="202">
        <f t="shared" si="8"/>
        <v>231591435.96190241</v>
      </c>
      <c r="G47" s="202">
        <f t="shared" si="8"/>
        <v>190567937.14038503</v>
      </c>
      <c r="H47" s="202">
        <f t="shared" si="8"/>
        <v>176420173.34314793</v>
      </c>
      <c r="I47" s="202">
        <f t="shared" si="8"/>
        <v>171702162.67048827</v>
      </c>
      <c r="J47" s="202">
        <f t="shared" si="8"/>
        <v>195167648.6552209</v>
      </c>
      <c r="K47" s="202">
        <f t="shared" si="8"/>
        <v>215913278.70190614</v>
      </c>
      <c r="L47" s="202">
        <f t="shared" si="8"/>
        <v>166650535.8867318</v>
      </c>
      <c r="M47" s="202">
        <f t="shared" si="8"/>
        <v>178896669.60476345</v>
      </c>
      <c r="N47" s="202">
        <f t="shared" si="8"/>
        <v>232433803.21550554</v>
      </c>
      <c r="O47" s="202">
        <f t="shared" si="8"/>
        <v>306984275.81681484</v>
      </c>
      <c r="P47" s="201">
        <f t="shared" ref="P47:P53" si="9">SUM(D47:O47)</f>
        <v>2586958495.3830128</v>
      </c>
    </row>
    <row r="48" spans="2:16">
      <c r="B48" s="196"/>
      <c r="C48" s="195" t="s">
        <v>279</v>
      </c>
      <c r="D48" s="202">
        <f>D8+D18+D38+D27</f>
        <v>60857233.565412395</v>
      </c>
      <c r="E48" s="202">
        <f t="shared" ref="E48:O49" si="10">E8+E18+E38+E27</f>
        <v>60667166.066961065</v>
      </c>
      <c r="F48" s="202">
        <f t="shared" si="10"/>
        <v>61752290.305094659</v>
      </c>
      <c r="G48" s="202">
        <f t="shared" si="10"/>
        <v>50656951.827817053</v>
      </c>
      <c r="H48" s="202">
        <f t="shared" si="10"/>
        <v>52711664.431807883</v>
      </c>
      <c r="I48" s="202">
        <f t="shared" si="10"/>
        <v>49847037.097548522</v>
      </c>
      <c r="J48" s="202">
        <f t="shared" si="10"/>
        <v>57131622.56656412</v>
      </c>
      <c r="K48" s="202">
        <f t="shared" si="10"/>
        <v>58074540.978529043</v>
      </c>
      <c r="L48" s="202">
        <f t="shared" si="10"/>
        <v>47863590.336421132</v>
      </c>
      <c r="M48" s="202">
        <f t="shared" si="10"/>
        <v>54984263.798587039</v>
      </c>
      <c r="N48" s="202">
        <f t="shared" si="10"/>
        <v>56401042.154454857</v>
      </c>
      <c r="O48" s="202">
        <f t="shared" si="10"/>
        <v>67122773.158239841</v>
      </c>
      <c r="P48" s="201">
        <f t="shared" si="9"/>
        <v>678070176.28743768</v>
      </c>
    </row>
    <row r="49" spans="2:17">
      <c r="B49" s="196"/>
      <c r="C49" s="195" t="s">
        <v>280</v>
      </c>
      <c r="D49" s="202">
        <f>D9+D19+D39+D28</f>
        <v>95535212.364617437</v>
      </c>
      <c r="E49" s="202">
        <f t="shared" si="10"/>
        <v>95812456.166911721</v>
      </c>
      <c r="F49" s="202">
        <f t="shared" si="10"/>
        <v>116903424.79582676</v>
      </c>
      <c r="G49" s="202">
        <f t="shared" si="10"/>
        <v>94039227.781192139</v>
      </c>
      <c r="H49" s="202">
        <f t="shared" si="10"/>
        <v>106331250.75990964</v>
      </c>
      <c r="I49" s="202">
        <f t="shared" si="10"/>
        <v>106979770.76772867</v>
      </c>
      <c r="J49" s="202">
        <f t="shared" si="10"/>
        <v>118958631.67363383</v>
      </c>
      <c r="K49" s="202">
        <f t="shared" si="10"/>
        <v>114510059.23556079</v>
      </c>
      <c r="L49" s="202">
        <f t="shared" si="10"/>
        <v>96133187.330516726</v>
      </c>
      <c r="M49" s="202">
        <f t="shared" si="10"/>
        <v>116247481.11387412</v>
      </c>
      <c r="N49" s="202">
        <f t="shared" si="10"/>
        <v>112686212.94210657</v>
      </c>
      <c r="O49" s="202">
        <f t="shared" si="10"/>
        <v>110239919.46085042</v>
      </c>
      <c r="P49" s="201">
        <f t="shared" si="9"/>
        <v>1284376834.3927288</v>
      </c>
    </row>
    <row r="50" spans="2:17">
      <c r="B50" s="196"/>
      <c r="C50" s="195" t="s">
        <v>281</v>
      </c>
      <c r="D50" s="202">
        <f t="shared" ref="D50:O51" si="11">D10+D20+D27+D32+D40</f>
        <v>54655899.650000006</v>
      </c>
      <c r="E50" s="202">
        <f t="shared" si="11"/>
        <v>49753516.079999991</v>
      </c>
      <c r="F50" s="202">
        <f t="shared" si="11"/>
        <v>52769098.908</v>
      </c>
      <c r="G50" s="202">
        <f t="shared" si="11"/>
        <v>50276178.199999996</v>
      </c>
      <c r="H50" s="202">
        <f t="shared" si="11"/>
        <v>51448038.260000013</v>
      </c>
      <c r="I50" s="202">
        <f t="shared" si="11"/>
        <v>52814491.899999991</v>
      </c>
      <c r="J50" s="202">
        <f t="shared" si="11"/>
        <v>52037423.179999992</v>
      </c>
      <c r="K50" s="202">
        <f t="shared" si="11"/>
        <v>58092664.859999999</v>
      </c>
      <c r="L50" s="202">
        <f t="shared" si="11"/>
        <v>53643588.158000007</v>
      </c>
      <c r="M50" s="202">
        <f t="shared" si="11"/>
        <v>52918387.299999997</v>
      </c>
      <c r="N50" s="202">
        <f t="shared" si="11"/>
        <v>50784060.240999997</v>
      </c>
      <c r="O50" s="202">
        <f t="shared" si="11"/>
        <v>48651639.43</v>
      </c>
      <c r="P50" s="201">
        <f t="shared" si="9"/>
        <v>627844986.16699994</v>
      </c>
      <c r="Q50" s="208"/>
    </row>
    <row r="51" spans="2:17">
      <c r="B51" s="196"/>
      <c r="C51" s="195" t="s">
        <v>282</v>
      </c>
      <c r="D51" s="202">
        <f>D11+D21+D28+D33+D41</f>
        <v>35055858</v>
      </c>
      <c r="E51" s="202">
        <f t="shared" si="11"/>
        <v>36143840</v>
      </c>
      <c r="F51" s="202">
        <f t="shared" si="11"/>
        <v>30120374</v>
      </c>
      <c r="G51" s="202">
        <f t="shared" si="11"/>
        <v>31359532</v>
      </c>
      <c r="H51" s="202">
        <f t="shared" si="11"/>
        <v>33105658</v>
      </c>
      <c r="I51" s="202">
        <f t="shared" si="11"/>
        <v>37060216</v>
      </c>
      <c r="J51" s="202">
        <f t="shared" si="11"/>
        <v>37568812</v>
      </c>
      <c r="K51" s="202">
        <f t="shared" si="11"/>
        <v>39286006</v>
      </c>
      <c r="L51" s="202">
        <f t="shared" si="11"/>
        <v>36341294</v>
      </c>
      <c r="M51" s="202">
        <f t="shared" si="11"/>
        <v>37705990</v>
      </c>
      <c r="N51" s="202">
        <f t="shared" si="11"/>
        <v>38401122</v>
      </c>
      <c r="O51" s="202">
        <f t="shared" si="11"/>
        <v>37639530</v>
      </c>
      <c r="P51" s="201">
        <f t="shared" si="9"/>
        <v>429788232</v>
      </c>
    </row>
    <row r="52" spans="2:17">
      <c r="B52" s="196"/>
      <c r="C52" s="195" t="s">
        <v>283</v>
      </c>
      <c r="D52" s="202">
        <f>D12+D22+D42</f>
        <v>3812403.8881699992</v>
      </c>
      <c r="E52" s="202">
        <f t="shared" ref="E52:O52" si="12">E12+E22+E42</f>
        <v>4067820.5010000002</v>
      </c>
      <c r="F52" s="202">
        <f t="shared" si="12"/>
        <v>4921094.9749999996</v>
      </c>
      <c r="G52" s="202">
        <f t="shared" si="12"/>
        <v>4939531.5672957469</v>
      </c>
      <c r="H52" s="202">
        <f t="shared" si="12"/>
        <v>11511094.659152517</v>
      </c>
      <c r="I52" s="202">
        <f t="shared" si="12"/>
        <v>20467473.725123886</v>
      </c>
      <c r="J52" s="202">
        <f t="shared" si="12"/>
        <v>20654289.547406547</v>
      </c>
      <c r="K52" s="202">
        <f t="shared" si="12"/>
        <v>20978893.233687982</v>
      </c>
      <c r="L52" s="202">
        <f t="shared" si="12"/>
        <v>24303123.091131963</v>
      </c>
      <c r="M52" s="202">
        <f t="shared" si="12"/>
        <v>16058656.400784638</v>
      </c>
      <c r="N52" s="202">
        <f t="shared" si="12"/>
        <v>4390810.6359999999</v>
      </c>
      <c r="O52" s="202">
        <f t="shared" si="12"/>
        <v>4626164.3930199994</v>
      </c>
      <c r="P52" s="201">
        <f t="shared" si="9"/>
        <v>140731356.61777329</v>
      </c>
    </row>
    <row r="53" spans="2:17">
      <c r="B53" s="196"/>
      <c r="C53" s="195" t="s">
        <v>284</v>
      </c>
      <c r="D53" s="202">
        <f t="shared" ref="D53:O53" si="13">D13+D23+D43</f>
        <v>1457247.4310000001</v>
      </c>
      <c r="E53" s="202">
        <f t="shared" si="13"/>
        <v>1119001.0759999999</v>
      </c>
      <c r="F53" s="202">
        <f t="shared" si="13"/>
        <v>1514288.3709999998</v>
      </c>
      <c r="G53" s="202">
        <f t="shared" si="13"/>
        <v>1242147.7920000001</v>
      </c>
      <c r="H53" s="202">
        <f t="shared" si="13"/>
        <v>1431372.243</v>
      </c>
      <c r="I53" s="202">
        <f t="shared" si="13"/>
        <v>1351141.5129999998</v>
      </c>
      <c r="J53" s="202">
        <f t="shared" si="13"/>
        <v>1004252.1213300002</v>
      </c>
      <c r="K53" s="202">
        <f t="shared" si="13"/>
        <v>1409064.16447</v>
      </c>
      <c r="L53" s="202">
        <f t="shared" si="13"/>
        <v>1384950.2898499998</v>
      </c>
      <c r="M53" s="202">
        <f t="shared" si="13"/>
        <v>1339881.3477500002</v>
      </c>
      <c r="N53" s="202">
        <f t="shared" si="13"/>
        <v>1385519.139</v>
      </c>
      <c r="O53" s="202">
        <f t="shared" si="13"/>
        <v>1390554.6694100001</v>
      </c>
      <c r="P53" s="201">
        <f t="shared" si="9"/>
        <v>16029420.157810001</v>
      </c>
    </row>
    <row r="54" spans="2:17">
      <c r="B54" s="196" t="s">
        <v>293</v>
      </c>
      <c r="D54" s="209">
        <f>SUM(D47:D53)</f>
        <v>533253127.44965696</v>
      </c>
      <c r="E54" s="209">
        <f t="shared" ref="E54:P54" si="14">SUM(E47:E53)</f>
        <v>486315101.72656173</v>
      </c>
      <c r="F54" s="209">
        <f t="shared" si="14"/>
        <v>499572007.3168239</v>
      </c>
      <c r="G54" s="209">
        <f t="shared" si="14"/>
        <v>423081506.30868995</v>
      </c>
      <c r="H54" s="209">
        <f t="shared" si="14"/>
        <v>432959251.69701791</v>
      </c>
      <c r="I54" s="209">
        <f t="shared" si="14"/>
        <v>440222293.67388934</v>
      </c>
      <c r="J54" s="209">
        <f t="shared" si="14"/>
        <v>482522679.74415541</v>
      </c>
      <c r="K54" s="209">
        <f t="shared" si="14"/>
        <v>508264507.17415398</v>
      </c>
      <c r="L54" s="209">
        <f t="shared" si="14"/>
        <v>426320269.09265167</v>
      </c>
      <c r="M54" s="209">
        <f t="shared" si="14"/>
        <v>458151329.56575924</v>
      </c>
      <c r="N54" s="209">
        <f t="shared" si="14"/>
        <v>496482570.328067</v>
      </c>
      <c r="O54" s="209">
        <f t="shared" si="14"/>
        <v>576654856.92833507</v>
      </c>
      <c r="P54" s="210">
        <f t="shared" si="14"/>
        <v>5763799501.0057621</v>
      </c>
    </row>
    <row r="55" spans="2:17">
      <c r="B55" s="196"/>
      <c r="P55" s="199"/>
    </row>
    <row r="56" spans="2:17">
      <c r="B56" s="196"/>
      <c r="C56" s="195" t="s">
        <v>294</v>
      </c>
      <c r="D56" s="202">
        <f>D47</f>
        <v>281879272.55045718</v>
      </c>
      <c r="E56" s="202">
        <f t="shared" ref="E56:O56" si="15">E47</f>
        <v>238751301.83568898</v>
      </c>
      <c r="F56" s="202">
        <f t="shared" si="15"/>
        <v>231591435.96190241</v>
      </c>
      <c r="G56" s="202">
        <f t="shared" si="15"/>
        <v>190567937.14038503</v>
      </c>
      <c r="H56" s="202">
        <f t="shared" si="15"/>
        <v>176420173.34314793</v>
      </c>
      <c r="I56" s="202">
        <f t="shared" si="15"/>
        <v>171702162.67048827</v>
      </c>
      <c r="J56" s="202">
        <f t="shared" si="15"/>
        <v>195167648.6552209</v>
      </c>
      <c r="K56" s="202">
        <f t="shared" si="15"/>
        <v>215913278.70190614</v>
      </c>
      <c r="L56" s="202">
        <f t="shared" si="15"/>
        <v>166650535.8867318</v>
      </c>
      <c r="M56" s="202">
        <f t="shared" si="15"/>
        <v>178896669.60476345</v>
      </c>
      <c r="N56" s="202">
        <f t="shared" si="15"/>
        <v>232433803.21550554</v>
      </c>
      <c r="O56" s="202">
        <f t="shared" si="15"/>
        <v>306984275.81681484</v>
      </c>
      <c r="P56" s="201">
        <f t="shared" ref="P56:P57" si="16">SUM(D56:O56)</f>
        <v>2586958495.3830128</v>
      </c>
    </row>
    <row r="57" spans="2:17">
      <c r="B57" s="196"/>
      <c r="C57" s="195" t="s">
        <v>295</v>
      </c>
      <c r="D57" s="202">
        <f>Meters!D161</f>
        <v>228134</v>
      </c>
      <c r="E57" s="202">
        <f>Meters!E161</f>
        <v>227625</v>
      </c>
      <c r="F57" s="202">
        <f>Meters!F161</f>
        <v>229409</v>
      </c>
      <c r="G57" s="202">
        <f>Meters!G161</f>
        <v>229068</v>
      </c>
      <c r="H57" s="202">
        <f>Meters!H161</f>
        <v>229744</v>
      </c>
      <c r="I57" s="202">
        <f>Meters!I161</f>
        <v>228836</v>
      </c>
      <c r="J57" s="202">
        <f>Meters!J161</f>
        <v>226281</v>
      </c>
      <c r="K57" s="202">
        <f>Meters!K161</f>
        <v>227405</v>
      </c>
      <c r="L57" s="202">
        <f>Meters!L161</f>
        <v>227331</v>
      </c>
      <c r="M57" s="202">
        <f>Meters!M161</f>
        <v>227745</v>
      </c>
      <c r="N57" s="202">
        <f>Meters!N161</f>
        <v>228126</v>
      </c>
      <c r="O57" s="202">
        <f>Meters!O161</f>
        <v>228468</v>
      </c>
      <c r="P57" s="201">
        <f t="shared" si="16"/>
        <v>2738172</v>
      </c>
    </row>
    <row r="58" spans="2:17">
      <c r="B58" s="196"/>
      <c r="C58" s="195" t="s">
        <v>296</v>
      </c>
      <c r="D58" s="202">
        <f>D56/D57</f>
        <v>1235.5864209212882</v>
      </c>
      <c r="E58" s="202">
        <f t="shared" ref="E58:P58" si="17">E56/E57</f>
        <v>1048.8799641326259</v>
      </c>
      <c r="F58" s="202">
        <f t="shared" si="17"/>
        <v>1009.5132970454621</v>
      </c>
      <c r="G58" s="202">
        <f t="shared" si="17"/>
        <v>831.92736279351561</v>
      </c>
      <c r="H58" s="202">
        <f t="shared" si="17"/>
        <v>767.89893683033256</v>
      </c>
      <c r="I58" s="202">
        <f t="shared" si="17"/>
        <v>750.32845649499325</v>
      </c>
      <c r="J58" s="202">
        <f t="shared" si="17"/>
        <v>862.50126460118565</v>
      </c>
      <c r="K58" s="202">
        <f t="shared" si="17"/>
        <v>949.46583717115345</v>
      </c>
      <c r="L58" s="202">
        <f t="shared" si="17"/>
        <v>733.07439762606862</v>
      </c>
      <c r="M58" s="202">
        <f t="shared" si="17"/>
        <v>785.51305014276249</v>
      </c>
      <c r="N58" s="202">
        <f t="shared" si="17"/>
        <v>1018.8834381679666</v>
      </c>
      <c r="O58" s="202">
        <f t="shared" si="17"/>
        <v>1343.6642147557418</v>
      </c>
      <c r="P58" s="201">
        <f t="shared" si="17"/>
        <v>944.7757465137372</v>
      </c>
    </row>
    <row r="59" spans="2:17">
      <c r="B59" s="196"/>
      <c r="C59" s="195" t="s">
        <v>297</v>
      </c>
      <c r="D59" s="202">
        <f>D48+D49+D52</f>
        <v>160204849.81819984</v>
      </c>
      <c r="E59" s="202">
        <f t="shared" ref="E59:O59" si="18">E48+E49+E52</f>
        <v>160547442.73487276</v>
      </c>
      <c r="F59" s="202">
        <f t="shared" si="18"/>
        <v>183576810.07592142</v>
      </c>
      <c r="G59" s="202">
        <f t="shared" si="18"/>
        <v>149635711.17630497</v>
      </c>
      <c r="H59" s="202">
        <f t="shared" si="18"/>
        <v>170554009.85087004</v>
      </c>
      <c r="I59" s="202">
        <f t="shared" si="18"/>
        <v>177294281.59040108</v>
      </c>
      <c r="J59" s="202">
        <f t="shared" si="18"/>
        <v>196744543.78760451</v>
      </c>
      <c r="K59" s="202">
        <f t="shared" si="18"/>
        <v>193563493.44777781</v>
      </c>
      <c r="L59" s="202">
        <f t="shared" si="18"/>
        <v>168299900.75806981</v>
      </c>
      <c r="M59" s="202">
        <f t="shared" si="18"/>
        <v>187290401.3132458</v>
      </c>
      <c r="N59" s="202">
        <f t="shared" si="18"/>
        <v>173478065.73256144</v>
      </c>
      <c r="O59" s="202">
        <f t="shared" si="18"/>
        <v>181988857.01211026</v>
      </c>
      <c r="P59" s="201">
        <f t="shared" ref="P59:P60" si="19">SUM(D59:O59)</f>
        <v>2103178367.2979393</v>
      </c>
    </row>
    <row r="60" spans="2:17">
      <c r="B60" s="196"/>
      <c r="C60" s="195" t="s">
        <v>298</v>
      </c>
      <c r="D60" s="202">
        <f>Meters!D162+Meters!D163+Meters!D164</f>
        <v>38778</v>
      </c>
      <c r="E60" s="202">
        <f>Meters!E162+Meters!E163+Meters!E164</f>
        <v>39802</v>
      </c>
      <c r="F60" s="202">
        <f>Meters!F162+Meters!F163+Meters!F164</f>
        <v>39495</v>
      </c>
      <c r="G60" s="202">
        <f>Meters!G162+Meters!G163+Meters!G164</f>
        <v>40213</v>
      </c>
      <c r="H60" s="202">
        <f>Meters!H162+Meters!H163+Meters!H164</f>
        <v>38558</v>
      </c>
      <c r="I60" s="202">
        <f>Meters!I162+Meters!I163+Meters!I164</f>
        <v>39436</v>
      </c>
      <c r="J60" s="202">
        <f>Meters!J162+Meters!J163+Meters!J164</f>
        <v>38514</v>
      </c>
      <c r="K60" s="202">
        <f>Meters!K162+Meters!K163+Meters!K164</f>
        <v>38529</v>
      </c>
      <c r="L60" s="202">
        <f>Meters!L162+Meters!L163+Meters!L164</f>
        <v>38653</v>
      </c>
      <c r="M60" s="202">
        <f>Meters!M162+Meters!M163+Meters!M164</f>
        <v>38878</v>
      </c>
      <c r="N60" s="202">
        <f>Meters!N162+Meters!N163+Meters!N164</f>
        <v>38679</v>
      </c>
      <c r="O60" s="202">
        <f>Meters!O162+Meters!O163+Meters!O164</f>
        <v>38428</v>
      </c>
      <c r="P60" s="201">
        <f t="shared" si="19"/>
        <v>467963</v>
      </c>
    </row>
    <row r="61" spans="2:17">
      <c r="B61" s="196"/>
      <c r="C61" s="195" t="s">
        <v>299</v>
      </c>
      <c r="D61" s="202">
        <f>D59/D60</f>
        <v>4131.333483372011</v>
      </c>
      <c r="E61" s="202">
        <f t="shared" ref="E61:P61" si="20">E59/E60</f>
        <v>4033.6526489842913</v>
      </c>
      <c r="F61" s="202">
        <f t="shared" si="20"/>
        <v>4648.1025465482062</v>
      </c>
      <c r="G61" s="202">
        <f t="shared" si="20"/>
        <v>3721.0780388507437</v>
      </c>
      <c r="H61" s="202">
        <f t="shared" si="20"/>
        <v>4423.3105931549881</v>
      </c>
      <c r="I61" s="202">
        <f t="shared" si="20"/>
        <v>4495.7470734963254</v>
      </c>
      <c r="J61" s="202">
        <f t="shared" si="20"/>
        <v>5108.3902941165425</v>
      </c>
      <c r="K61" s="202">
        <f t="shared" si="20"/>
        <v>5023.8390160081444</v>
      </c>
      <c r="L61" s="202">
        <f t="shared" si="20"/>
        <v>4354.1225974198587</v>
      </c>
      <c r="M61" s="202">
        <f t="shared" si="20"/>
        <v>4817.3877594846908</v>
      </c>
      <c r="N61" s="202">
        <f t="shared" si="20"/>
        <v>4485.0711169513543</v>
      </c>
      <c r="O61" s="202">
        <f t="shared" si="20"/>
        <v>4735.8399347379582</v>
      </c>
      <c r="P61" s="201">
        <f t="shared" si="20"/>
        <v>4494.3261909551384</v>
      </c>
    </row>
    <row r="62" spans="2:17">
      <c r="B62" s="196"/>
      <c r="P62" s="199"/>
    </row>
    <row r="63" spans="2:17" ht="15.75" thickBot="1">
      <c r="B63" s="211"/>
      <c r="C63" s="212" t="s">
        <v>300</v>
      </c>
      <c r="D63" s="213">
        <f>D54/$P54</f>
        <v>9.2517640031823833E-2</v>
      </c>
      <c r="E63" s="213">
        <f t="shared" ref="E63:O63" si="21">E54/$P54</f>
        <v>8.437404903513758E-2</v>
      </c>
      <c r="F63" s="213">
        <f t="shared" si="21"/>
        <v>8.6674077963615911E-2</v>
      </c>
      <c r="G63" s="213">
        <f t="shared" si="21"/>
        <v>7.3403231017120527E-2</v>
      </c>
      <c r="H63" s="213">
        <f t="shared" si="21"/>
        <v>7.5116986914875866E-2</v>
      </c>
      <c r="I63" s="213">
        <f t="shared" si="21"/>
        <v>7.6377100486766089E-2</v>
      </c>
      <c r="J63" s="213">
        <f t="shared" si="21"/>
        <v>8.3716076463096423E-2</v>
      </c>
      <c r="K63" s="213">
        <f t="shared" si="21"/>
        <v>8.818219771271775E-2</v>
      </c>
      <c r="L63" s="213">
        <f t="shared" si="21"/>
        <v>7.3965145563835155E-2</v>
      </c>
      <c r="M63" s="213">
        <f t="shared" si="21"/>
        <v>7.9487728448190034E-2</v>
      </c>
      <c r="N63" s="213">
        <f t="shared" si="21"/>
        <v>8.6138070944596981E-2</v>
      </c>
      <c r="O63" s="213">
        <f t="shared" si="21"/>
        <v>0.10004769541822385</v>
      </c>
      <c r="P63" s="214">
        <f>SUM(D63:O63)</f>
        <v>1.0000000000000002</v>
      </c>
    </row>
    <row r="64" spans="2:17">
      <c r="D64" s="215"/>
      <c r="E64" s="215"/>
      <c r="F64" s="215"/>
      <c r="G64" s="215"/>
      <c r="H64" s="215"/>
      <c r="I64" s="215"/>
      <c r="J64" s="215"/>
      <c r="K64" s="215"/>
      <c r="L64" s="215"/>
      <c r="M64" s="215"/>
      <c r="N64" s="215"/>
      <c r="O64" s="215"/>
      <c r="P64" s="215"/>
    </row>
    <row r="65" spans="2:16" ht="15.75" thickBot="1">
      <c r="D65" s="215"/>
      <c r="E65" s="215"/>
      <c r="F65" s="215"/>
      <c r="G65" s="215"/>
      <c r="H65" s="215"/>
      <c r="I65" s="215"/>
      <c r="J65" s="215"/>
      <c r="K65" s="215"/>
      <c r="L65" s="215"/>
      <c r="M65" s="215"/>
      <c r="N65" s="215"/>
      <c r="O65" s="215"/>
      <c r="P65" s="215"/>
    </row>
    <row r="66" spans="2:16">
      <c r="B66" s="192" t="s">
        <v>301</v>
      </c>
      <c r="C66" s="193"/>
      <c r="D66" s="193"/>
      <c r="E66" s="193"/>
      <c r="F66" s="193"/>
      <c r="G66" s="193"/>
      <c r="H66" s="193"/>
      <c r="I66" s="193"/>
      <c r="J66" s="193"/>
      <c r="K66" s="193"/>
      <c r="L66" s="193"/>
      <c r="M66" s="193"/>
      <c r="N66" s="193"/>
      <c r="O66" s="193"/>
      <c r="P66" s="194"/>
    </row>
    <row r="67" spans="2:16">
      <c r="B67" s="196"/>
      <c r="D67" s="197" t="str">
        <f>D5</f>
        <v>January</v>
      </c>
      <c r="E67" s="197" t="str">
        <f t="shared" ref="E67:O67" si="22">E5</f>
        <v>February</v>
      </c>
      <c r="F67" s="197" t="str">
        <f t="shared" si="22"/>
        <v>March</v>
      </c>
      <c r="G67" s="197" t="str">
        <f t="shared" si="22"/>
        <v>April</v>
      </c>
      <c r="H67" s="197" t="str">
        <f t="shared" si="22"/>
        <v>May</v>
      </c>
      <c r="I67" s="197" t="str">
        <f t="shared" si="22"/>
        <v>June</v>
      </c>
      <c r="J67" s="197" t="str">
        <f t="shared" si="22"/>
        <v>July</v>
      </c>
      <c r="K67" s="197" t="str">
        <f t="shared" si="22"/>
        <v>August</v>
      </c>
      <c r="L67" s="197" t="str">
        <f t="shared" si="22"/>
        <v>September</v>
      </c>
      <c r="M67" s="197" t="str">
        <f t="shared" si="22"/>
        <v>October</v>
      </c>
      <c r="N67" s="197" t="str">
        <f t="shared" si="22"/>
        <v>November</v>
      </c>
      <c r="O67" s="197" t="str">
        <f t="shared" si="22"/>
        <v>December</v>
      </c>
      <c r="P67" s="198" t="s">
        <v>276</v>
      </c>
    </row>
    <row r="68" spans="2:16">
      <c r="B68" s="196" t="s">
        <v>302</v>
      </c>
      <c r="P68" s="199"/>
    </row>
    <row r="69" spans="2:16">
      <c r="B69" s="196"/>
      <c r="C69" s="195" t="s">
        <v>303</v>
      </c>
      <c r="D69" s="200">
        <f>'Billed Usage'!D111</f>
        <v>161564017.06099001</v>
      </c>
      <c r="E69" s="200">
        <f>'Billed Usage'!E111</f>
        <v>130110323.13</v>
      </c>
      <c r="F69" s="200">
        <f>'Billed Usage'!F111</f>
        <v>142158188.46200001</v>
      </c>
      <c r="G69" s="200">
        <f>'Billed Usage'!G111</f>
        <v>104101025.76919</v>
      </c>
      <c r="H69" s="200">
        <f>'Billed Usage'!H111</f>
        <v>91035558.393000007</v>
      </c>
      <c r="I69" s="200">
        <f>'Billed Usage'!I111</f>
        <v>85381859.274000004</v>
      </c>
      <c r="J69" s="200">
        <f>'Billed Usage'!J111</f>
        <v>91498533.935000002</v>
      </c>
      <c r="K69" s="200">
        <f>'Billed Usage'!K111</f>
        <v>111796388.954</v>
      </c>
      <c r="L69" s="200">
        <f>'Billed Usage'!L111</f>
        <v>96030487.04524</v>
      </c>
      <c r="M69" s="200">
        <f>'Billed Usage'!M111</f>
        <v>74518766.462119997</v>
      </c>
      <c r="N69" s="200">
        <f>'Billed Usage'!N111</f>
        <v>105976152.52999</v>
      </c>
      <c r="O69" s="200">
        <f>'Billed Usage'!O111</f>
        <v>156859500.63398999</v>
      </c>
      <c r="P69" s="201">
        <f>SUM(D69:O69)</f>
        <v>1351030801.6495199</v>
      </c>
    </row>
    <row r="70" spans="2:16">
      <c r="B70" s="196"/>
      <c r="C70" s="195" t="s">
        <v>304</v>
      </c>
      <c r="D70" s="200">
        <f>'Billed Usage'!D112</f>
        <v>51685336.818990007</v>
      </c>
      <c r="E70" s="200">
        <f>'Billed Usage'!E112</f>
        <v>41160052.120999999</v>
      </c>
      <c r="F70" s="200">
        <f>'Billed Usage'!F112</f>
        <v>51045318.687000006</v>
      </c>
      <c r="G70" s="200">
        <f>'Billed Usage'!G112</f>
        <v>36459781.082999997</v>
      </c>
      <c r="H70" s="200">
        <f>'Billed Usage'!H112</f>
        <v>38701116.273000002</v>
      </c>
      <c r="I70" s="200">
        <f>'Billed Usage'!I112</f>
        <v>37123869.883000001</v>
      </c>
      <c r="J70" s="200">
        <f>'Billed Usage'!J112</f>
        <v>35789517.413999997</v>
      </c>
      <c r="K70" s="200">
        <f>'Billed Usage'!K112</f>
        <v>42695383.498000003</v>
      </c>
      <c r="L70" s="200">
        <f>'Billed Usage'!L112</f>
        <v>39687543.883770004</v>
      </c>
      <c r="M70" s="200">
        <f>'Billed Usage'!M112</f>
        <v>32860370.077270001</v>
      </c>
      <c r="N70" s="200">
        <f>'Billed Usage'!N112</f>
        <v>37769345.145999998</v>
      </c>
      <c r="O70" s="200">
        <f>'Billed Usage'!O112</f>
        <v>49873893.832999997</v>
      </c>
      <c r="P70" s="201">
        <f t="shared" ref="P70:P76" si="23">SUM(D70:O70)</f>
        <v>494851528.71803004</v>
      </c>
    </row>
    <row r="71" spans="2:16">
      <c r="B71" s="196"/>
      <c r="C71" s="195" t="s">
        <v>305</v>
      </c>
      <c r="D71" s="200">
        <f>'Billed Usage'!D113</f>
        <v>52937810.200000003</v>
      </c>
      <c r="E71" s="200">
        <f>'Billed Usage'!E113</f>
        <v>44075833.600000001</v>
      </c>
      <c r="F71" s="200">
        <f>'Billed Usage'!F113</f>
        <v>52924246.200000003</v>
      </c>
      <c r="G71" s="200">
        <f>'Billed Usage'!G113</f>
        <v>42294943.399999999</v>
      </c>
      <c r="H71" s="200">
        <f>'Billed Usage'!H113</f>
        <v>45508281.200000003</v>
      </c>
      <c r="I71" s="200">
        <f>'Billed Usage'!I113</f>
        <v>46022457.5</v>
      </c>
      <c r="J71" s="200">
        <f>'Billed Usage'!J113</f>
        <v>45842306.600000001</v>
      </c>
      <c r="K71" s="200">
        <f>'Billed Usage'!K113</f>
        <v>49602211.399999999</v>
      </c>
      <c r="L71" s="200">
        <f>'Billed Usage'!L113</f>
        <v>48388999.200000003</v>
      </c>
      <c r="M71" s="200">
        <f>'Billed Usage'!M113</f>
        <v>43116081.200000003</v>
      </c>
      <c r="N71" s="200">
        <f>'Billed Usage'!N113</f>
        <v>45053929.799999997</v>
      </c>
      <c r="O71" s="200">
        <f>'Billed Usage'!O113</f>
        <v>52121346.399999999</v>
      </c>
      <c r="P71" s="201">
        <f t="shared" si="23"/>
        <v>567888446.70000005</v>
      </c>
    </row>
    <row r="72" spans="2:16">
      <c r="B72" s="196"/>
      <c r="C72" s="195" t="s">
        <v>281</v>
      </c>
      <c r="D72" s="200">
        <f>'Billed Usage'!D114</f>
        <v>50740502.950000003</v>
      </c>
      <c r="E72" s="200">
        <f>'Billed Usage'!E114</f>
        <v>8307876.21</v>
      </c>
      <c r="F72" s="200">
        <f>'Billed Usage'!F114</f>
        <v>26877721.510000002</v>
      </c>
      <c r="G72" s="200">
        <f>'Billed Usage'!G114</f>
        <v>29625124.136</v>
      </c>
      <c r="H72" s="200">
        <f>'Billed Usage'!H114</f>
        <v>28032034.600000001</v>
      </c>
      <c r="I72" s="200">
        <f>'Billed Usage'!I114</f>
        <v>28217552.440000001</v>
      </c>
      <c r="J72" s="200">
        <f>'Billed Usage'!J114</f>
        <v>28623776.16</v>
      </c>
      <c r="K72" s="200">
        <f>'Billed Usage'!K114</f>
        <v>29683231</v>
      </c>
      <c r="L72" s="200">
        <f>'Billed Usage'!L114</f>
        <v>30829991.59</v>
      </c>
      <c r="M72" s="200">
        <f>'Billed Usage'!M114</f>
        <v>28828662.440000001</v>
      </c>
      <c r="N72" s="200">
        <f>'Billed Usage'!N114</f>
        <v>29629146.309999999</v>
      </c>
      <c r="O72" s="200">
        <f>'Billed Usage'!O114</f>
        <v>28365561.785999998</v>
      </c>
      <c r="P72" s="201">
        <f t="shared" si="23"/>
        <v>347761181.13200003</v>
      </c>
    </row>
    <row r="73" spans="2:16">
      <c r="B73" s="196"/>
      <c r="C73" s="195" t="s">
        <v>306</v>
      </c>
      <c r="D73" s="200">
        <f>'Billed Usage'!D115</f>
        <v>30592033.960000001</v>
      </c>
      <c r="E73" s="200">
        <f>'Billed Usage'!E115</f>
        <v>31574724.140000001</v>
      </c>
      <c r="F73" s="200">
        <f>'Billed Usage'!F115</f>
        <v>29605981.989999998</v>
      </c>
      <c r="G73" s="200">
        <f>'Billed Usage'!G115</f>
        <v>33964277.359999999</v>
      </c>
      <c r="H73" s="200">
        <f>'Billed Usage'!H115</f>
        <v>33484789.199999999</v>
      </c>
      <c r="I73" s="200">
        <f>'Billed Usage'!I115</f>
        <v>47512321.670000002</v>
      </c>
      <c r="J73" s="200">
        <f>'Billed Usage'!J115</f>
        <v>31819154.469999999</v>
      </c>
      <c r="K73" s="200">
        <f>'Billed Usage'!K115</f>
        <v>35881209</v>
      </c>
      <c r="L73" s="200">
        <f>'Billed Usage'!L115</f>
        <v>39449721.630000003</v>
      </c>
      <c r="M73" s="200">
        <f>'Billed Usage'!M115</f>
        <v>34381779.460000001</v>
      </c>
      <c r="N73" s="200">
        <f>'Billed Usage'!N115</f>
        <v>33110274.43</v>
      </c>
      <c r="O73" s="200">
        <f>'Billed Usage'!O115</f>
        <v>23595477.739999998</v>
      </c>
      <c r="P73" s="201">
        <f t="shared" si="23"/>
        <v>404971745.04999995</v>
      </c>
    </row>
    <row r="74" spans="2:16">
      <c r="B74" s="196"/>
      <c r="C74" s="195" t="s">
        <v>307</v>
      </c>
      <c r="D74" s="200">
        <f>'Billed Usage'!D116</f>
        <v>39530000</v>
      </c>
      <c r="E74" s="200">
        <f>'Billed Usage'!E116</f>
        <v>39743000</v>
      </c>
      <c r="F74" s="200">
        <f>'Billed Usage'!F116</f>
        <v>36305000</v>
      </c>
      <c r="G74" s="200">
        <f>'Billed Usage'!G116</f>
        <v>38319000</v>
      </c>
      <c r="H74" s="200">
        <f>'Billed Usage'!H116</f>
        <v>32765000</v>
      </c>
      <c r="I74" s="200">
        <f>'Billed Usage'!I116</f>
        <v>21879000</v>
      </c>
      <c r="J74" s="200">
        <f>'Billed Usage'!J116</f>
        <v>34726000</v>
      </c>
      <c r="K74" s="200">
        <f>'Billed Usage'!K116</f>
        <v>36072000</v>
      </c>
      <c r="L74" s="200">
        <f>'Billed Usage'!L116</f>
        <v>32700000</v>
      </c>
      <c r="M74" s="200">
        <f>'Billed Usage'!M116</f>
        <v>35549000</v>
      </c>
      <c r="N74" s="200">
        <f>'Billed Usage'!N116</f>
        <v>37671000</v>
      </c>
      <c r="O74" s="200">
        <f>'Billed Usage'!O116</f>
        <v>27442000</v>
      </c>
      <c r="P74" s="201">
        <f t="shared" si="23"/>
        <v>412701000</v>
      </c>
    </row>
    <row r="75" spans="2:16">
      <c r="B75" s="196"/>
      <c r="C75" s="195" t="s">
        <v>283</v>
      </c>
      <c r="D75" s="200">
        <f>'Billed Usage'!D117</f>
        <v>4025855.97</v>
      </c>
      <c r="E75" s="200">
        <f>'Billed Usage'!E117</f>
        <v>3340752.8899999997</v>
      </c>
      <c r="F75" s="200">
        <f>'Billed Usage'!F117</f>
        <v>3848721.28</v>
      </c>
      <c r="G75" s="200">
        <f>'Billed Usage'!G117</f>
        <v>3041065.14</v>
      </c>
      <c r="H75" s="200">
        <f>'Billed Usage'!H117</f>
        <v>4517859.2600000007</v>
      </c>
      <c r="I75" s="200">
        <f>'Billed Usage'!I117</f>
        <v>6980752.3640000001</v>
      </c>
      <c r="J75" s="200">
        <f>'Billed Usage'!J117</f>
        <v>6448220.4000000004</v>
      </c>
      <c r="K75" s="200">
        <f>'Billed Usage'!K117</f>
        <v>9586745.4799999986</v>
      </c>
      <c r="L75" s="200">
        <f>'Billed Usage'!L117</f>
        <v>8463774.6601</v>
      </c>
      <c r="M75" s="200">
        <f>'Billed Usage'!M117</f>
        <v>5191364.7699999996</v>
      </c>
      <c r="N75" s="200">
        <f>'Billed Usage'!N117</f>
        <v>3229266.39</v>
      </c>
      <c r="O75" s="200">
        <f>'Billed Usage'!O117</f>
        <v>3845650.73</v>
      </c>
      <c r="P75" s="201">
        <f t="shared" si="23"/>
        <v>62520029.334099986</v>
      </c>
    </row>
    <row r="76" spans="2:16">
      <c r="B76" s="196"/>
      <c r="C76" s="195" t="s">
        <v>284</v>
      </c>
      <c r="D76" s="200">
        <f>'Billed Usage'!D118</f>
        <v>905098.30900000001</v>
      </c>
      <c r="E76" s="200">
        <f>'Billed Usage'!E118</f>
        <v>649546.64399999997</v>
      </c>
      <c r="F76" s="200">
        <f>'Billed Usage'!F118</f>
        <v>990616.68900000001</v>
      </c>
      <c r="G76" s="200">
        <f>'Billed Usage'!G118</f>
        <v>721460.51099999994</v>
      </c>
      <c r="H76" s="200">
        <f>'Billed Usage'!H118</f>
        <v>945862.19000000006</v>
      </c>
      <c r="I76" s="200">
        <f>'Billed Usage'!I118</f>
        <v>845741.39699999988</v>
      </c>
      <c r="J76" s="200">
        <f>'Billed Usage'!J118</f>
        <v>853049.38500000001</v>
      </c>
      <c r="K76" s="200">
        <f>'Billed Usage'!K118</f>
        <v>868649.80400000012</v>
      </c>
      <c r="L76" s="200">
        <f>'Billed Usage'!L118</f>
        <v>878051.85600000015</v>
      </c>
      <c r="M76" s="200">
        <f>'Billed Usage'!M118</f>
        <v>831552.69200000004</v>
      </c>
      <c r="N76" s="200">
        <f>'Billed Usage'!N118</f>
        <v>763896.44199999992</v>
      </c>
      <c r="O76" s="200">
        <f>'Billed Usage'!O118</f>
        <v>971700.04600000009</v>
      </c>
      <c r="P76" s="201">
        <f t="shared" si="23"/>
        <v>10225225.965</v>
      </c>
    </row>
    <row r="77" spans="2:16">
      <c r="B77" s="196" t="s">
        <v>285</v>
      </c>
      <c r="D77" s="203">
        <f>SUM(D69:D76)</f>
        <v>391980655.26898003</v>
      </c>
      <c r="E77" s="203">
        <f t="shared" ref="E77:P77" si="24">SUM(E69:E76)</f>
        <v>298962108.73499995</v>
      </c>
      <c r="F77" s="203">
        <f t="shared" si="24"/>
        <v>343755794.81800002</v>
      </c>
      <c r="G77" s="203">
        <f t="shared" si="24"/>
        <v>288526677.39918995</v>
      </c>
      <c r="H77" s="203">
        <f t="shared" si="24"/>
        <v>274990501.116</v>
      </c>
      <c r="I77" s="203">
        <f t="shared" si="24"/>
        <v>273963554.52800006</v>
      </c>
      <c r="J77" s="203">
        <f t="shared" si="24"/>
        <v>275600558.36399996</v>
      </c>
      <c r="K77" s="203">
        <f t="shared" si="24"/>
        <v>316185819.13600004</v>
      </c>
      <c r="L77" s="203">
        <f t="shared" si="24"/>
        <v>296428569.86510998</v>
      </c>
      <c r="M77" s="203">
        <f t="shared" si="24"/>
        <v>255277577.10139003</v>
      </c>
      <c r="N77" s="203">
        <f t="shared" si="24"/>
        <v>293203011.04798996</v>
      </c>
      <c r="O77" s="203">
        <f t="shared" si="24"/>
        <v>343075131.16899002</v>
      </c>
      <c r="P77" s="204">
        <f t="shared" si="24"/>
        <v>3651949958.5486498</v>
      </c>
    </row>
    <row r="78" spans="2:16">
      <c r="B78" s="196"/>
      <c r="D78" s="200"/>
      <c r="E78" s="200"/>
      <c r="F78" s="200"/>
      <c r="G78" s="200"/>
      <c r="H78" s="200"/>
      <c r="I78" s="200"/>
      <c r="J78" s="200"/>
      <c r="K78" s="200"/>
      <c r="L78" s="200"/>
      <c r="M78" s="200"/>
      <c r="N78" s="200"/>
      <c r="O78" s="200"/>
      <c r="P78" s="205"/>
    </row>
    <row r="79" spans="2:16">
      <c r="B79" s="196" t="s">
        <v>308</v>
      </c>
      <c r="D79" s="200"/>
      <c r="E79" s="200"/>
      <c r="F79" s="200"/>
      <c r="G79" s="200"/>
      <c r="H79" s="200"/>
      <c r="I79" s="200"/>
      <c r="J79" s="200"/>
      <c r="K79" s="200"/>
      <c r="L79" s="200"/>
      <c r="M79" s="200"/>
      <c r="N79" s="200"/>
      <c r="O79" s="200"/>
      <c r="P79" s="205"/>
    </row>
    <row r="80" spans="2:16">
      <c r="B80" s="196"/>
      <c r="C80" s="195" t="s">
        <v>309</v>
      </c>
      <c r="D80" s="200">
        <f>'ID Sch 25 TP'!E18</f>
        <v>0</v>
      </c>
      <c r="E80" s="200">
        <f>'ID Sch 25 TP'!F18</f>
        <v>0</v>
      </c>
      <c r="F80" s="200">
        <f>'ID Sch 25 TP'!G18</f>
        <v>0</v>
      </c>
      <c r="G80" s="200">
        <f>'ID Sch 25 TP'!H18</f>
        <v>0</v>
      </c>
      <c r="H80" s="200">
        <f>'ID Sch 25 TP'!I18</f>
        <v>0</v>
      </c>
      <c r="I80" s="200">
        <f>'ID Sch 25 TP'!J18</f>
        <v>0</v>
      </c>
      <c r="J80" s="200">
        <f>'ID Sch 25 TP'!K18</f>
        <v>0</v>
      </c>
      <c r="K80" s="200">
        <f>'ID Sch 25 TP'!L18</f>
        <v>0</v>
      </c>
      <c r="L80" s="200">
        <f>'ID Sch 25 TP'!M18</f>
        <v>0</v>
      </c>
      <c r="M80" s="200">
        <f>'ID Sch 25 TP'!N18</f>
        <v>0</v>
      </c>
      <c r="N80" s="200">
        <f>'ID Sch 25 TP'!O18</f>
        <v>0</v>
      </c>
      <c r="O80" s="200">
        <f>'ID Sch 25 TP'!P18</f>
        <v>0</v>
      </c>
      <c r="P80" s="205">
        <f>SUM(D80:O80)</f>
        <v>0</v>
      </c>
    </row>
    <row r="81" spans="2:16">
      <c r="B81" s="196"/>
      <c r="C81" s="195" t="s">
        <v>310</v>
      </c>
      <c r="D81" s="200">
        <f>'ID Sch 25 TP'!E29</f>
        <v>0</v>
      </c>
      <c r="E81" s="200">
        <f>'ID Sch 25 TP'!F29</f>
        <v>0</v>
      </c>
      <c r="F81" s="200">
        <f>'ID Sch 25 TP'!G29</f>
        <v>0</v>
      </c>
      <c r="G81" s="200">
        <f>'ID Sch 25 TP'!H29</f>
        <v>0</v>
      </c>
      <c r="H81" s="200">
        <f>'ID Sch 25 TP'!I29</f>
        <v>0</v>
      </c>
      <c r="I81" s="200">
        <f>'ID Sch 25 TP'!J29</f>
        <v>0</v>
      </c>
      <c r="J81" s="200">
        <f>'ID Sch 25 TP'!K29</f>
        <v>0</v>
      </c>
      <c r="K81" s="200">
        <f>'ID Sch 25 TP'!L29</f>
        <v>0</v>
      </c>
      <c r="L81" s="200">
        <f>'ID Sch 25 TP'!M29</f>
        <v>0</v>
      </c>
      <c r="M81" s="200">
        <f>'ID Sch 25 TP'!N29</f>
        <v>0</v>
      </c>
      <c r="N81" s="200">
        <f>'ID Sch 25 TP'!O29</f>
        <v>0</v>
      </c>
      <c r="O81" s="200">
        <f>'ID Sch 25 TP'!P29</f>
        <v>0</v>
      </c>
      <c r="P81" s="205">
        <f>SUM(D81:O81)</f>
        <v>0</v>
      </c>
    </row>
    <row r="82" spans="2:16">
      <c r="B82" s="196" t="s">
        <v>311</v>
      </c>
      <c r="D82" s="203">
        <f>SUM(D80:D81)</f>
        <v>0</v>
      </c>
      <c r="E82" s="203">
        <f t="shared" ref="E82:P82" si="25">SUM(E80:E81)</f>
        <v>0</v>
      </c>
      <c r="F82" s="203">
        <f t="shared" si="25"/>
        <v>0</v>
      </c>
      <c r="G82" s="203">
        <f t="shared" si="25"/>
        <v>0</v>
      </c>
      <c r="H82" s="203">
        <f t="shared" si="25"/>
        <v>0</v>
      </c>
      <c r="I82" s="203">
        <f t="shared" si="25"/>
        <v>0</v>
      </c>
      <c r="J82" s="203">
        <f t="shared" si="25"/>
        <v>0</v>
      </c>
      <c r="K82" s="203">
        <f t="shared" si="25"/>
        <v>0</v>
      </c>
      <c r="L82" s="203">
        <f t="shared" si="25"/>
        <v>0</v>
      </c>
      <c r="M82" s="203">
        <f t="shared" si="25"/>
        <v>0</v>
      </c>
      <c r="N82" s="203">
        <f t="shared" si="25"/>
        <v>0</v>
      </c>
      <c r="O82" s="203">
        <f t="shared" si="25"/>
        <v>0</v>
      </c>
      <c r="P82" s="204">
        <f t="shared" si="25"/>
        <v>0</v>
      </c>
    </row>
    <row r="83" spans="2:16">
      <c r="B83" s="196"/>
      <c r="D83" s="200"/>
      <c r="E83" s="200"/>
      <c r="F83" s="200"/>
      <c r="G83" s="200"/>
      <c r="H83" s="200"/>
      <c r="I83" s="200"/>
      <c r="J83" s="200"/>
      <c r="K83" s="200"/>
      <c r="L83" s="200"/>
      <c r="M83" s="200"/>
      <c r="N83" s="200"/>
      <c r="O83" s="200"/>
      <c r="P83" s="205"/>
    </row>
    <row r="84" spans="2:16">
      <c r="B84" s="196" t="s">
        <v>287</v>
      </c>
      <c r="P84" s="199"/>
    </row>
    <row r="85" spans="2:16">
      <c r="B85" s="196"/>
      <c r="C85" s="195" t="s">
        <v>303</v>
      </c>
      <c r="D85" s="200">
        <f>'Unbilled Usage '!E152</f>
        <v>-20078476</v>
      </c>
      <c r="E85" s="200">
        <f>'Unbilled Usage '!F152</f>
        <v>1198259</v>
      </c>
      <c r="F85" s="200">
        <f>'Unbilled Usage '!G152</f>
        <v>-24895247</v>
      </c>
      <c r="G85" s="200">
        <f>'Unbilled Usage '!H152</f>
        <v>-489200</v>
      </c>
      <c r="H85" s="200">
        <f>'Unbilled Usage '!I152</f>
        <v>-6890822</v>
      </c>
      <c r="I85" s="200">
        <f>'Unbilled Usage '!J152</f>
        <v>1287813</v>
      </c>
      <c r="J85" s="200">
        <f>'Unbilled Usage '!K152</f>
        <v>13234389</v>
      </c>
      <c r="K85" s="200">
        <f>'Unbilled Usage '!L152</f>
        <v>-108178</v>
      </c>
      <c r="L85" s="200">
        <f>'Unbilled Usage '!M152</f>
        <v>-19609076</v>
      </c>
      <c r="M85" s="200">
        <f>'Unbilled Usage '!N152</f>
        <v>4388918</v>
      </c>
      <c r="N85" s="200">
        <f>'Unbilled Usage '!O152</f>
        <v>32425494</v>
      </c>
      <c r="O85" s="200">
        <f>'Unbilled Usage '!P152</f>
        <v>8384326</v>
      </c>
      <c r="P85" s="201">
        <f>SUM(D85:O85)</f>
        <v>-11151800</v>
      </c>
    </row>
    <row r="86" spans="2:16">
      <c r="B86" s="196"/>
      <c r="C86" s="195" t="s">
        <v>304</v>
      </c>
      <c r="D86" s="200">
        <f>'Unbilled Usage '!E153</f>
        <v>-9124750</v>
      </c>
      <c r="E86" s="200">
        <f>'Unbilled Usage '!F153</f>
        <v>3052404</v>
      </c>
      <c r="F86" s="200">
        <f>'Unbilled Usage '!G153</f>
        <v>-6429548</v>
      </c>
      <c r="G86" s="200">
        <f>'Unbilled Usage '!H153</f>
        <v>-458291</v>
      </c>
      <c r="H86" s="200">
        <f>'Unbilled Usage '!I153</f>
        <v>-449722</v>
      </c>
      <c r="I86" s="200">
        <f>'Unbilled Usage '!J153</f>
        <v>815020</v>
      </c>
      <c r="J86" s="200">
        <f>'Unbilled Usage '!K153</f>
        <v>4768696</v>
      </c>
      <c r="K86" s="200">
        <f>'Unbilled Usage '!L153</f>
        <v>-511906</v>
      </c>
      <c r="L86" s="200">
        <f>'Unbilled Usage '!M153</f>
        <v>-6482632</v>
      </c>
      <c r="M86" s="200">
        <f>'Unbilled Usage '!N153</f>
        <v>2804033</v>
      </c>
      <c r="N86" s="200">
        <f>'Unbilled Usage '!O153</f>
        <v>8439211</v>
      </c>
      <c r="O86" s="200">
        <f>'Unbilled Usage '!P153</f>
        <v>6878</v>
      </c>
      <c r="P86" s="201">
        <f t="shared" ref="P86:P92" si="26">SUM(D86:O86)</f>
        <v>-3570607</v>
      </c>
    </row>
    <row r="87" spans="2:16">
      <c r="B87" s="196"/>
      <c r="C87" s="195" t="s">
        <v>305</v>
      </c>
      <c r="D87" s="200">
        <f>'Unbilled Usage '!E154</f>
        <v>-9927437</v>
      </c>
      <c r="E87" s="200">
        <f>'Unbilled Usage '!F154</f>
        <v>4039786</v>
      </c>
      <c r="F87" s="200">
        <f>'Unbilled Usage '!G154</f>
        <v>-7298576</v>
      </c>
      <c r="G87" s="200">
        <f>'Unbilled Usage '!H154</f>
        <v>926206</v>
      </c>
      <c r="H87" s="200">
        <f>'Unbilled Usage '!I154</f>
        <v>-374598</v>
      </c>
      <c r="I87" s="200">
        <f>'Unbilled Usage '!J154</f>
        <v>1703050</v>
      </c>
      <c r="J87" s="200">
        <f>'Unbilled Usage '!K154</f>
        <v>4992937</v>
      </c>
      <c r="K87" s="200">
        <f>'Unbilled Usage '!L154</f>
        <v>-2996292</v>
      </c>
      <c r="L87" s="200">
        <f>'Unbilled Usage '!M154</f>
        <v>-6781822</v>
      </c>
      <c r="M87" s="200">
        <f>'Unbilled Usage '!N154</f>
        <v>4911539</v>
      </c>
      <c r="N87" s="200">
        <f>'Unbilled Usage '!O154</f>
        <v>8213015</v>
      </c>
      <c r="O87" s="200">
        <f>'Unbilled Usage '!P154</f>
        <v>-3591602</v>
      </c>
      <c r="P87" s="201">
        <f t="shared" si="26"/>
        <v>-6183794</v>
      </c>
    </row>
    <row r="88" spans="2:16">
      <c r="B88" s="196"/>
      <c r="C88" s="195" t="s">
        <v>281</v>
      </c>
      <c r="D88" s="200">
        <f>'Unbilled Usage '!E155</f>
        <v>-5057676</v>
      </c>
      <c r="E88" s="200">
        <f>'Unbilled Usage '!F155</f>
        <v>2684457</v>
      </c>
      <c r="F88" s="200">
        <f>'Unbilled Usage '!G155</f>
        <v>2771390</v>
      </c>
      <c r="G88" s="200">
        <f>'Unbilled Usage '!H155</f>
        <v>-1618899</v>
      </c>
      <c r="H88" s="200">
        <f>'Unbilled Usage '!I155</f>
        <v>185518</v>
      </c>
      <c r="I88" s="200">
        <f>'Unbilled Usage '!J155</f>
        <v>393500</v>
      </c>
      <c r="J88" s="200">
        <f>'Unbilled Usage '!K155</f>
        <v>1059455</v>
      </c>
      <c r="K88" s="200">
        <f>'Unbilled Usage '!L155</f>
        <v>1146761</v>
      </c>
      <c r="L88" s="200">
        <f>'Unbilled Usage '!M155</f>
        <v>-2001329</v>
      </c>
      <c r="M88" s="200">
        <f>'Unbilled Usage '!N155</f>
        <v>800484</v>
      </c>
      <c r="N88" s="200">
        <f>'Unbilled Usage '!O155</f>
        <v>-1216931</v>
      </c>
      <c r="O88" s="200">
        <f>'Unbilled Usage '!P155</f>
        <v>840547</v>
      </c>
      <c r="P88" s="201">
        <f t="shared" si="26"/>
        <v>-12723</v>
      </c>
    </row>
    <row r="89" spans="2:16">
      <c r="B89" s="196"/>
      <c r="C89" s="195" t="s">
        <v>306</v>
      </c>
      <c r="D89" s="200">
        <f>'Unbilled Usage '!E156</f>
        <v>-4470911</v>
      </c>
      <c r="E89" s="200">
        <f>'Unbilled Usage '!F156</f>
        <v>3484859</v>
      </c>
      <c r="F89" s="200">
        <f>'Unbilled Usage '!G156</f>
        <v>4358295</v>
      </c>
      <c r="G89" s="200">
        <f>'Unbilled Usage '!H156</f>
        <v>-479488</v>
      </c>
      <c r="H89" s="200">
        <f>'Unbilled Usage '!I156</f>
        <v>14027533</v>
      </c>
      <c r="I89" s="200">
        <f>'Unbilled Usage '!J156</f>
        <v>-12253863</v>
      </c>
      <c r="J89" s="200">
        <f>'Unbilled Usage '!K156</f>
        <v>4062055</v>
      </c>
      <c r="K89" s="200">
        <f>'Unbilled Usage '!L156</f>
        <v>3568513</v>
      </c>
      <c r="L89" s="200">
        <f>'Unbilled Usage '!M156</f>
        <v>-5067943</v>
      </c>
      <c r="M89" s="200">
        <f>'Unbilled Usage '!N156</f>
        <v>-1271505</v>
      </c>
      <c r="N89" s="200">
        <f>'Unbilled Usage '!O156</f>
        <v>-9514796</v>
      </c>
      <c r="O89" s="200">
        <f>'Unbilled Usage '!P156</f>
        <v>6996556</v>
      </c>
      <c r="P89" s="201">
        <f t="shared" si="26"/>
        <v>3439305</v>
      </c>
    </row>
    <row r="90" spans="2:16">
      <c r="B90" s="196"/>
      <c r="C90" s="195" t="s">
        <v>307</v>
      </c>
      <c r="D90" s="200">
        <f>'Unbilled Usage '!E157</f>
        <v>213000</v>
      </c>
      <c r="E90" s="200">
        <f>'Unbilled Usage '!F157</f>
        <v>-3438000</v>
      </c>
      <c r="F90" s="200">
        <f>'Unbilled Usage '!G157</f>
        <v>2014000</v>
      </c>
      <c r="G90" s="200">
        <f>'Unbilled Usage '!H157</f>
        <v>-5554000</v>
      </c>
      <c r="H90" s="200">
        <f>'Unbilled Usage '!I157</f>
        <v>-10886000</v>
      </c>
      <c r="I90" s="200">
        <f>'Unbilled Usage '!J157</f>
        <v>10757000</v>
      </c>
      <c r="J90" s="200">
        <f>'Unbilled Usage '!K157</f>
        <v>1346000</v>
      </c>
      <c r="K90" s="200">
        <f>'Unbilled Usage '!L157</f>
        <v>-3372000</v>
      </c>
      <c r="L90" s="200">
        <f>'Unbilled Usage '!M157</f>
        <v>2849000</v>
      </c>
      <c r="M90" s="200">
        <f>'Unbilled Usage '!N157</f>
        <v>2122000</v>
      </c>
      <c r="N90" s="200">
        <f>'Unbilled Usage '!O157</f>
        <v>-10229000</v>
      </c>
      <c r="O90" s="200">
        <f>'Unbilled Usage '!P157</f>
        <v>12088000</v>
      </c>
      <c r="P90" s="201">
        <f t="shared" si="26"/>
        <v>-2090000</v>
      </c>
    </row>
    <row r="91" spans="2:16">
      <c r="B91" s="196"/>
      <c r="C91" s="195" t="s">
        <v>283</v>
      </c>
      <c r="D91" s="200">
        <f>'Unbilled Usage '!E158</f>
        <v>-663137</v>
      </c>
      <c r="E91" s="200">
        <f>'Unbilled Usage '!F158</f>
        <v>256628</v>
      </c>
      <c r="F91" s="200">
        <f>'Unbilled Usage '!G158</f>
        <v>-577185</v>
      </c>
      <c r="G91" s="200">
        <f>'Unbilled Usage '!H158</f>
        <v>51099</v>
      </c>
      <c r="H91" s="200">
        <f>'Unbilled Usage '!I158</f>
        <v>291069</v>
      </c>
      <c r="I91" s="200">
        <f>'Unbilled Usage '!J158</f>
        <v>826795</v>
      </c>
      <c r="J91" s="200">
        <f>'Unbilled Usage '!K158</f>
        <v>1460195</v>
      </c>
      <c r="K91" s="200">
        <f>'Unbilled Usage '!L158</f>
        <v>686490</v>
      </c>
      <c r="L91" s="200">
        <f>'Unbilled Usage '!M158</f>
        <v>-1334787</v>
      </c>
      <c r="M91" s="200">
        <f>'Unbilled Usage '!N158</f>
        <v>-206242</v>
      </c>
      <c r="N91" s="200">
        <f>'Unbilled Usage '!O158</f>
        <v>-511505</v>
      </c>
      <c r="O91" s="200">
        <f>'Unbilled Usage '!P158</f>
        <v>-112719</v>
      </c>
      <c r="P91" s="201">
        <f t="shared" si="26"/>
        <v>166701</v>
      </c>
    </row>
    <row r="92" spans="2:16">
      <c r="B92" s="196"/>
      <c r="C92" s="195" t="s">
        <v>284</v>
      </c>
      <c r="D92" s="200">
        <f>'Unbilled Usage '!E159</f>
        <v>0</v>
      </c>
      <c r="E92" s="200">
        <f>'Unbilled Usage '!F159</f>
        <v>0</v>
      </c>
      <c r="F92" s="200">
        <f>'Unbilled Usage '!G159</f>
        <v>0</v>
      </c>
      <c r="G92" s="200">
        <f>'Unbilled Usage '!H159</f>
        <v>0</v>
      </c>
      <c r="H92" s="200">
        <f>'Unbilled Usage '!I159</f>
        <v>0</v>
      </c>
      <c r="I92" s="200">
        <f>'Unbilled Usage '!J159</f>
        <v>0</v>
      </c>
      <c r="J92" s="200">
        <f>'Unbilled Usage '!K159</f>
        <v>0</v>
      </c>
      <c r="K92" s="200">
        <f>'Unbilled Usage '!L159</f>
        <v>0</v>
      </c>
      <c r="L92" s="200">
        <f>'Unbilled Usage '!M159</f>
        <v>0</v>
      </c>
      <c r="M92" s="200">
        <f>'Unbilled Usage '!N159</f>
        <v>0</v>
      </c>
      <c r="N92" s="200">
        <f>'Unbilled Usage '!O159</f>
        <v>0</v>
      </c>
      <c r="O92" s="200">
        <f>'Unbilled Usage '!P159</f>
        <v>0</v>
      </c>
      <c r="P92" s="201">
        <f t="shared" si="26"/>
        <v>0</v>
      </c>
    </row>
    <row r="93" spans="2:16">
      <c r="B93" s="196" t="s">
        <v>287</v>
      </c>
      <c r="D93" s="209">
        <f>SUM(D85:D92)</f>
        <v>-49109387</v>
      </c>
      <c r="E93" s="209">
        <f t="shared" ref="E93:P93" si="27">SUM(E85:E92)</f>
        <v>11278393</v>
      </c>
      <c r="F93" s="209">
        <f t="shared" si="27"/>
        <v>-30056871</v>
      </c>
      <c r="G93" s="209">
        <f t="shared" si="27"/>
        <v>-7622573</v>
      </c>
      <c r="H93" s="209">
        <f t="shared" si="27"/>
        <v>-4097022</v>
      </c>
      <c r="I93" s="209">
        <f t="shared" si="27"/>
        <v>3529315</v>
      </c>
      <c r="J93" s="209">
        <f t="shared" si="27"/>
        <v>30923727</v>
      </c>
      <c r="K93" s="209">
        <f t="shared" si="27"/>
        <v>-1586612</v>
      </c>
      <c r="L93" s="209">
        <f t="shared" si="27"/>
        <v>-38428589</v>
      </c>
      <c r="M93" s="209">
        <f t="shared" si="27"/>
        <v>13549227</v>
      </c>
      <c r="N93" s="209">
        <f t="shared" si="27"/>
        <v>27605488</v>
      </c>
      <c r="O93" s="209">
        <f t="shared" si="27"/>
        <v>24611986</v>
      </c>
      <c r="P93" s="210">
        <f t="shared" si="27"/>
        <v>-19402918</v>
      </c>
    </row>
    <row r="94" spans="2:16">
      <c r="B94" s="196"/>
      <c r="D94" s="202"/>
      <c r="E94" s="202"/>
      <c r="F94" s="202"/>
      <c r="G94" s="202"/>
      <c r="H94" s="202"/>
      <c r="I94" s="202"/>
      <c r="J94" s="202"/>
      <c r="K94" s="202"/>
      <c r="L94" s="202"/>
      <c r="M94" s="202"/>
      <c r="N94" s="202"/>
      <c r="O94" s="202"/>
      <c r="P94" s="201"/>
    </row>
    <row r="95" spans="2:16">
      <c r="B95" s="196" t="s">
        <v>289</v>
      </c>
      <c r="D95" s="202"/>
      <c r="E95" s="202"/>
      <c r="F95" s="202"/>
      <c r="G95" s="202"/>
      <c r="H95" s="202"/>
      <c r="I95" s="202"/>
      <c r="J95" s="202"/>
      <c r="K95" s="202"/>
      <c r="L95" s="202"/>
      <c r="M95" s="202"/>
      <c r="N95" s="202"/>
      <c r="O95" s="202"/>
      <c r="P95" s="201"/>
    </row>
    <row r="96" spans="2:16">
      <c r="B96" s="196"/>
      <c r="C96" s="195" t="s">
        <v>312</v>
      </c>
      <c r="D96" s="202">
        <f>-'ID Sch 25 TP'!E45</f>
        <v>-39743000</v>
      </c>
      <c r="E96" s="202">
        <f>-'ID Sch 25 TP'!F45</f>
        <v>-36305000</v>
      </c>
      <c r="F96" s="202">
        <f>-'ID Sch 25 TP'!G45</f>
        <v>-38319000</v>
      </c>
      <c r="G96" s="202">
        <f>-'ID Sch 25 TP'!H45</f>
        <v>-32765000</v>
      </c>
      <c r="H96" s="202">
        <f>-'ID Sch 25 TP'!I45</f>
        <v>-21879000</v>
      </c>
      <c r="I96" s="202">
        <f>-'ID Sch 25 TP'!J45</f>
        <v>-32636000</v>
      </c>
      <c r="J96" s="202">
        <f>-'ID Sch 25 TP'!K45</f>
        <v>-36072000</v>
      </c>
      <c r="K96" s="202">
        <f>-'ID Sch 25 TP'!L45</f>
        <v>-32700000</v>
      </c>
      <c r="L96" s="202">
        <f>-'ID Sch 25 TP'!M45</f>
        <v>-35549000</v>
      </c>
      <c r="M96" s="202">
        <f>-'ID Sch 25 TP'!N45</f>
        <v>-37671000</v>
      </c>
      <c r="N96" s="202">
        <f>-'ID Sch 25 TP'!O45</f>
        <v>-27442000</v>
      </c>
      <c r="O96" s="202">
        <f>-'ID Sch 25 TP'!P45</f>
        <v>-39530000</v>
      </c>
      <c r="P96" s="201">
        <f t="shared" ref="P96:P98" si="28">SUM(D96:O96)</f>
        <v>-410611000</v>
      </c>
    </row>
    <row r="97" spans="2:16">
      <c r="B97" s="196"/>
      <c r="C97" s="195" t="s">
        <v>281</v>
      </c>
      <c r="D97" s="202">
        <f>'ID Sch 25 TP'!E27+'ID Sch 25 TP'!E28</f>
        <v>-15887209.949999999</v>
      </c>
      <c r="E97" s="202">
        <f>'ID Sch 25 TP'!F27+'ID Sch 25 TP'!F28</f>
        <v>15885388.299999997</v>
      </c>
      <c r="F97" s="202">
        <f>'ID Sch 25 TP'!G27+'ID Sch 25 TP'!G28</f>
        <v>-23987.373999997973</v>
      </c>
      <c r="G97" s="202">
        <f>'ID Sch 25 TP'!H27+'ID Sch 25 TP'!H28</f>
        <v>25809.46400000155</v>
      </c>
      <c r="H97" s="202">
        <f>'ID Sch 25 TP'!I27+'ID Sch 25 TP'!I28</f>
        <v>-0.16000000387430191</v>
      </c>
      <c r="I97" s="202">
        <f>'ID Sch 25 TP'!J27+'ID Sch 25 TP'!J28</f>
        <v>0.11999999731779099</v>
      </c>
      <c r="J97" s="202">
        <f>'ID Sch 25 TP'!K27+'ID Sch 25 TP'!K28</f>
        <v>-0.16000000014901161</v>
      </c>
      <c r="K97" s="202">
        <f>'ID Sch 25 TP'!L27+'ID Sch 25 TP'!L28</f>
        <v>-0.41000000014901161</v>
      </c>
      <c r="L97" s="202">
        <f>'ID Sch 25 TP'!M27+'ID Sch 25 TP'!M28</f>
        <v>-0.15000000596046448</v>
      </c>
      <c r="M97" s="202">
        <f>'ID Sch 25 TP'!N27+'ID Sch 25 TP'!N28</f>
        <v>-0.13000000268220901</v>
      </c>
      <c r="N97" s="202">
        <f>'ID Sch 25 TP'!O27+'ID Sch 25 TP'!O28</f>
        <v>-46653.524000000209</v>
      </c>
      <c r="O97" s="202">
        <f>'ID Sch 25 TP'!P27+'ID Sch 25 TP'!P28</f>
        <v>46653.374000001699</v>
      </c>
      <c r="P97" s="201">
        <f t="shared" si="28"/>
        <v>-0.60000001266598701</v>
      </c>
    </row>
    <row r="98" spans="2:16">
      <c r="B98" s="196"/>
      <c r="C98" s="195" t="s">
        <v>306</v>
      </c>
      <c r="D98" s="202">
        <f>'ID Sch 25 TP'!E41+'ID Sch 25 TP'!E42</f>
        <v>5453601.1799999997</v>
      </c>
      <c r="E98" s="202">
        <f>'ID Sch 25 TP'!F41+'ID Sch 25 TP'!F42</f>
        <v>-5453601.1500000022</v>
      </c>
      <c r="F98" s="202">
        <f>'ID Sch 25 TP'!G41+'ID Sch 25 TP'!G42</f>
        <v>0.37000000476837158</v>
      </c>
      <c r="G98" s="202">
        <f>'ID Sch 25 TP'!H41+'ID Sch 25 TP'!H42</f>
        <v>-0.16000000014901161</v>
      </c>
      <c r="H98" s="202">
        <f>'ID Sch 25 TP'!I41+'ID Sch 25 TP'!I42</f>
        <v>-0.5300000011920929</v>
      </c>
      <c r="I98" s="202">
        <f>'ID Sch 25 TP'!J41+'ID Sch 25 TP'!J42</f>
        <v>0.26999999582767487</v>
      </c>
      <c r="J98" s="202">
        <f>'ID Sch 25 TP'!K41+'ID Sch 25 TP'!K42</f>
        <v>-0.4699999988079071</v>
      </c>
      <c r="K98" s="202">
        <f>'ID Sch 25 TP'!L41+'ID Sch 25 TP'!L42</f>
        <v>-0.36999999731779099</v>
      </c>
      <c r="L98" s="202">
        <f>'ID Sch 25 TP'!M41+'ID Sch 25 TP'!M42</f>
        <v>0.82999999821186066</v>
      </c>
      <c r="M98" s="202">
        <f>'ID Sch 25 TP'!N41+'ID Sch 25 TP'!N42</f>
        <v>-3.0000001192092896E-2</v>
      </c>
      <c r="N98" s="202">
        <f>'ID Sch 25 TP'!O41+'ID Sch 25 TP'!O42</f>
        <v>-0.69000000134110451</v>
      </c>
      <c r="O98" s="202">
        <f>'ID Sch 25 TP'!P41+'ID Sch 25 TP'!P42</f>
        <v>0.2200000025331974</v>
      </c>
      <c r="P98" s="201">
        <f t="shared" si="28"/>
        <v>-0.5300000011920929</v>
      </c>
    </row>
    <row r="99" spans="2:16">
      <c r="B99" s="196"/>
      <c r="C99" s="195" t="s">
        <v>39</v>
      </c>
      <c r="D99" s="209">
        <f>SUM(D97:D98)</f>
        <v>-10433608.77</v>
      </c>
      <c r="E99" s="209">
        <f t="shared" ref="E99:P99" si="29">SUM(E97:E98)</f>
        <v>10431787.149999995</v>
      </c>
      <c r="F99" s="209">
        <f t="shared" si="29"/>
        <v>-23987.003999993205</v>
      </c>
      <c r="G99" s="209">
        <f t="shared" si="29"/>
        <v>25809.304000001401</v>
      </c>
      <c r="H99" s="209">
        <f t="shared" si="29"/>
        <v>-0.69000000506639481</v>
      </c>
      <c r="I99" s="209">
        <f t="shared" si="29"/>
        <v>0.38999999314546585</v>
      </c>
      <c r="J99" s="209">
        <f t="shared" si="29"/>
        <v>-0.62999999895691872</v>
      </c>
      <c r="K99" s="209">
        <f t="shared" si="29"/>
        <v>-0.7799999974668026</v>
      </c>
      <c r="L99" s="209">
        <f t="shared" si="29"/>
        <v>0.67999999225139618</v>
      </c>
      <c r="M99" s="209">
        <f t="shared" si="29"/>
        <v>-0.16000000387430191</v>
      </c>
      <c r="N99" s="209">
        <f t="shared" si="29"/>
        <v>-46654.21400000155</v>
      </c>
      <c r="O99" s="209">
        <f t="shared" si="29"/>
        <v>46653.594000004232</v>
      </c>
      <c r="P99" s="210">
        <f t="shared" si="29"/>
        <v>-1.1300000138580799</v>
      </c>
    </row>
    <row r="100" spans="2:16">
      <c r="B100" s="196"/>
      <c r="P100" s="199"/>
    </row>
    <row r="101" spans="2:16">
      <c r="B101" s="196" t="s">
        <v>290</v>
      </c>
      <c r="P101" s="199"/>
    </row>
    <row r="102" spans="2:16">
      <c r="B102" s="196"/>
      <c r="C102" s="195" t="s">
        <v>303</v>
      </c>
      <c r="D102" s="200">
        <f>'Adjustment Summary MJG-3'!E12</f>
        <v>2947096.8804509826</v>
      </c>
      <c r="E102" s="200">
        <f>'Adjustment Summary MJG-3'!F12</f>
        <v>109440.85690836731</v>
      </c>
      <c r="F102" s="200">
        <f>'Adjustment Summary MJG-3'!G12</f>
        <v>-4829573.202708385</v>
      </c>
      <c r="G102" s="200">
        <f>'Adjustment Summary MJG-3'!H12</f>
        <v>-1255704.5858627546</v>
      </c>
      <c r="H102" s="200">
        <f>'Adjustment Summary MJG-3'!I12</f>
        <v>1695379.9114694339</v>
      </c>
      <c r="I102" s="200">
        <f>'Adjustment Summary MJG-3'!J12</f>
        <v>-1846485.960366634</v>
      </c>
      <c r="J102" s="200">
        <f>'Adjustment Summary MJG-3'!K12</f>
        <v>-4672951.1455272231</v>
      </c>
      <c r="K102" s="200">
        <f>'Adjustment Summary MJG-3'!L12</f>
        <v>-14136233.487205783</v>
      </c>
      <c r="L102" s="200">
        <f>'Adjustment Summary MJG-3'!M12</f>
        <v>-40223.857951238606</v>
      </c>
      <c r="M102" s="200">
        <f>'Adjustment Summary MJG-3'!N12</f>
        <v>9565904.5551870111</v>
      </c>
      <c r="N102" s="200">
        <f>'Adjustment Summary MJG-3'!O12</f>
        <v>-13971045.007668398</v>
      </c>
      <c r="O102" s="200">
        <f>'Adjustment Summary MJG-3'!P12</f>
        <v>-10267592.151933897</v>
      </c>
      <c r="P102" s="201">
        <f>SUM(D102:O102)</f>
        <v>-36701987.19520852</v>
      </c>
    </row>
    <row r="103" spans="2:16">
      <c r="B103" s="196"/>
      <c r="C103" s="195" t="s">
        <v>304</v>
      </c>
      <c r="D103" s="200">
        <f>'Adjustment Summary MJG-3'!E13</f>
        <v>762745.32950733148</v>
      </c>
      <c r="E103" s="200">
        <f>'Adjustment Summary MJG-3'!F13</f>
        <v>26916.908218599776</v>
      </c>
      <c r="F103" s="200">
        <f>'Adjustment Summary MJG-3'!G13</f>
        <v>-1151439.0542935079</v>
      </c>
      <c r="G103" s="200">
        <f>'Adjustment Summary MJG-3'!H13</f>
        <v>-290764.23931585293</v>
      </c>
      <c r="H103" s="200">
        <f>'Adjustment Summary MJG-3'!I13</f>
        <v>-468667.92713494319</v>
      </c>
      <c r="I103" s="200">
        <f>'Adjustment Summary MJG-3'!J13</f>
        <v>-875970.41952043027</v>
      </c>
      <c r="J103" s="200">
        <f>'Adjustment Summary MJG-3'!K13</f>
        <v>-1326936.4254337878</v>
      </c>
      <c r="K103" s="200">
        <f>'Adjustment Summary MJG-3'!L13</f>
        <v>-3996797.4489819016</v>
      </c>
      <c r="L103" s="200">
        <f>'Adjustment Summary MJG-3'!M13</f>
        <v>-519356.79304327985</v>
      </c>
      <c r="M103" s="200">
        <f>'Adjustment Summary MJG-3'!N13</f>
        <v>1770192.6088680518</v>
      </c>
      <c r="N103" s="200">
        <f>'Adjustment Summary MJG-3'!O13</f>
        <v>-3506661.4200283359</v>
      </c>
      <c r="O103" s="200">
        <f>'Adjustment Summary MJG-3'!P13</f>
        <v>-2767559.8125417498</v>
      </c>
      <c r="P103" s="201">
        <f t="shared" ref="P103:P108" si="30">SUM(D103:O103)</f>
        <v>-12344298.693699807</v>
      </c>
    </row>
    <row r="104" spans="2:16">
      <c r="B104" s="196"/>
      <c r="C104" s="195" t="s">
        <v>305</v>
      </c>
      <c r="D104" s="200">
        <f>'Adjustment Summary MJG-3'!E14</f>
        <v>0</v>
      </c>
      <c r="E104" s="200">
        <f>'Adjustment Summary MJG-3'!F14</f>
        <v>0</v>
      </c>
      <c r="F104" s="200">
        <f>'Adjustment Summary MJG-3'!G14</f>
        <v>0</v>
      </c>
      <c r="G104" s="200">
        <f>'Adjustment Summary MJG-3'!H14</f>
        <v>-30029.64636178959</v>
      </c>
      <c r="H104" s="200">
        <f>'Adjustment Summary MJG-3'!I14</f>
        <v>-376036.30852464878</v>
      </c>
      <c r="I104" s="200">
        <f>'Adjustment Summary MJG-3'!J14</f>
        <v>-282177.34181410645</v>
      </c>
      <c r="J104" s="200">
        <f>'Adjustment Summary MJG-3'!K14</f>
        <v>-370310.68620061869</v>
      </c>
      <c r="K104" s="200">
        <f>'Adjustment Summary MJG-3'!L14</f>
        <v>-1055786.7080102067</v>
      </c>
      <c r="L104" s="200">
        <f>'Adjustment Summary MJG-3'!M14</f>
        <v>-254280.246516035</v>
      </c>
      <c r="M104" s="200">
        <f>'Adjustment Summary MJG-3'!N14</f>
        <v>1123.7485392500462</v>
      </c>
      <c r="N104" s="200">
        <f>'Adjustment Summary MJG-3'!O14</f>
        <v>0</v>
      </c>
      <c r="O104" s="200">
        <f>'Adjustment Summary MJG-3'!P14</f>
        <v>0</v>
      </c>
      <c r="P104" s="201">
        <f t="shared" si="30"/>
        <v>-2367497.1888881554</v>
      </c>
    </row>
    <row r="105" spans="2:16">
      <c r="B105" s="196"/>
      <c r="C105" s="195" t="s">
        <v>281</v>
      </c>
      <c r="D105" s="200">
        <v>0</v>
      </c>
      <c r="E105" s="200">
        <v>0</v>
      </c>
      <c r="F105" s="200">
        <v>0</v>
      </c>
      <c r="G105" s="200">
        <v>0</v>
      </c>
      <c r="H105" s="200">
        <v>0</v>
      </c>
      <c r="I105" s="200">
        <v>0</v>
      </c>
      <c r="J105" s="200">
        <v>0</v>
      </c>
      <c r="K105" s="200">
        <v>0</v>
      </c>
      <c r="L105" s="200">
        <v>0</v>
      </c>
      <c r="M105" s="200">
        <v>0</v>
      </c>
      <c r="N105" s="200">
        <v>0</v>
      </c>
      <c r="O105" s="200">
        <v>0</v>
      </c>
      <c r="P105" s="201">
        <f t="shared" si="30"/>
        <v>0</v>
      </c>
    </row>
    <row r="106" spans="2:16">
      <c r="B106" s="196"/>
      <c r="C106" s="195" t="s">
        <v>306</v>
      </c>
      <c r="D106" s="200">
        <v>0</v>
      </c>
      <c r="E106" s="200">
        <v>0</v>
      </c>
      <c r="F106" s="200">
        <v>0</v>
      </c>
      <c r="G106" s="200">
        <v>0</v>
      </c>
      <c r="H106" s="200">
        <v>0</v>
      </c>
      <c r="I106" s="200">
        <v>0</v>
      </c>
      <c r="J106" s="200">
        <v>0</v>
      </c>
      <c r="K106" s="200">
        <v>0</v>
      </c>
      <c r="L106" s="200">
        <v>0</v>
      </c>
      <c r="M106" s="200">
        <v>0</v>
      </c>
      <c r="N106" s="200">
        <v>0</v>
      </c>
      <c r="O106" s="200">
        <v>0</v>
      </c>
      <c r="P106" s="201">
        <f t="shared" si="30"/>
        <v>0</v>
      </c>
    </row>
    <row r="107" spans="2:16">
      <c r="B107" s="196"/>
      <c r="C107" s="195" t="s">
        <v>283</v>
      </c>
      <c r="D107" s="200">
        <f>'Adjustment Summary MJG-3'!E15</f>
        <v>0</v>
      </c>
      <c r="E107" s="200">
        <f>'Adjustment Summary MJG-3'!F15</f>
        <v>0</v>
      </c>
      <c r="F107" s="200">
        <f>'Adjustment Summary MJG-3'!G15</f>
        <v>0</v>
      </c>
      <c r="G107" s="200">
        <f>'Adjustment Summary MJG-3'!H15</f>
        <v>-23228.739172941485</v>
      </c>
      <c r="H107" s="200">
        <f>'Adjustment Summary MJG-3'!I15</f>
        <v>-315693.59585756942</v>
      </c>
      <c r="I107" s="200">
        <f>'Adjustment Summary MJG-3'!J15</f>
        <v>-224902.7016521125</v>
      </c>
      <c r="J107" s="200">
        <f>'Adjustment Summary MJG-3'!K15</f>
        <v>-268082.7417316502</v>
      </c>
      <c r="K107" s="200">
        <f>'Adjustment Summary MJG-3'!L15</f>
        <v>-813408.14012737817</v>
      </c>
      <c r="L107" s="200">
        <f>'Adjustment Summary MJG-3'!M15</f>
        <v>-191224.16604475502</v>
      </c>
      <c r="M107" s="200">
        <f>'Adjustment Summary MJG-3'!N15</f>
        <v>856.9474253540011</v>
      </c>
      <c r="N107" s="200">
        <f>'Adjustment Summary MJG-3'!O15</f>
        <v>0</v>
      </c>
      <c r="O107" s="200">
        <f>'Adjustment Summary MJG-3'!P15</f>
        <v>0</v>
      </c>
      <c r="P107" s="201">
        <f t="shared" si="30"/>
        <v>-1835683.1371610526</v>
      </c>
    </row>
    <row r="108" spans="2:16">
      <c r="B108" s="196"/>
      <c r="C108" s="195" t="s">
        <v>284</v>
      </c>
      <c r="D108" s="200">
        <v>0</v>
      </c>
      <c r="E108" s="200">
        <v>0</v>
      </c>
      <c r="F108" s="200">
        <v>0</v>
      </c>
      <c r="G108" s="200">
        <v>0</v>
      </c>
      <c r="H108" s="200">
        <v>0</v>
      </c>
      <c r="I108" s="200">
        <v>0</v>
      </c>
      <c r="J108" s="200">
        <v>0</v>
      </c>
      <c r="K108" s="200">
        <v>0</v>
      </c>
      <c r="L108" s="200">
        <v>0</v>
      </c>
      <c r="M108" s="200">
        <v>0</v>
      </c>
      <c r="N108" s="200">
        <v>0</v>
      </c>
      <c r="O108" s="200">
        <v>0</v>
      </c>
      <c r="P108" s="201">
        <f t="shared" si="30"/>
        <v>0</v>
      </c>
    </row>
    <row r="109" spans="2:16">
      <c r="B109" s="196" t="s">
        <v>291</v>
      </c>
      <c r="D109" s="209">
        <f t="shared" ref="D109:P109" si="31">SUM(D102:D108)</f>
        <v>3709842.209958314</v>
      </c>
      <c r="E109" s="209">
        <f t="shared" si="31"/>
        <v>136357.76512696708</v>
      </c>
      <c r="F109" s="209">
        <f t="shared" si="31"/>
        <v>-5981012.2570018927</v>
      </c>
      <c r="G109" s="209">
        <f t="shared" si="31"/>
        <v>-1599727.2107133388</v>
      </c>
      <c r="H109" s="209">
        <f t="shared" si="31"/>
        <v>534982.07995227259</v>
      </c>
      <c r="I109" s="209">
        <f t="shared" si="31"/>
        <v>-3229536.4233532827</v>
      </c>
      <c r="J109" s="209">
        <f t="shared" si="31"/>
        <v>-6638280.9988932796</v>
      </c>
      <c r="K109" s="209">
        <f t="shared" si="31"/>
        <v>-20002225.784325272</v>
      </c>
      <c r="L109" s="209">
        <f t="shared" si="31"/>
        <v>-1005085.0635553085</v>
      </c>
      <c r="M109" s="209">
        <f t="shared" si="31"/>
        <v>11338077.860019667</v>
      </c>
      <c r="N109" s="209">
        <f t="shared" si="31"/>
        <v>-17477706.427696735</v>
      </c>
      <c r="O109" s="209">
        <f t="shared" si="31"/>
        <v>-13035151.964475647</v>
      </c>
      <c r="P109" s="210">
        <f t="shared" si="31"/>
        <v>-53249466.214957535</v>
      </c>
    </row>
    <row r="110" spans="2:16">
      <c r="B110" s="196"/>
      <c r="P110" s="199"/>
    </row>
    <row r="111" spans="2:16">
      <c r="B111" s="196" t="s">
        <v>292</v>
      </c>
      <c r="P111" s="199"/>
    </row>
    <row r="112" spans="2:16">
      <c r="B112" s="196"/>
      <c r="C112" s="195" t="s">
        <v>303</v>
      </c>
      <c r="D112" s="202">
        <f t="shared" ref="D112:O113" si="32">D69+D85+D102</f>
        <v>144432637.941441</v>
      </c>
      <c r="E112" s="202">
        <f t="shared" si="32"/>
        <v>131418022.98690836</v>
      </c>
      <c r="F112" s="202">
        <f t="shared" si="32"/>
        <v>112433368.25929163</v>
      </c>
      <c r="G112" s="202">
        <f t="shared" si="32"/>
        <v>102356121.18332724</v>
      </c>
      <c r="H112" s="202">
        <f t="shared" si="32"/>
        <v>85840116.304469436</v>
      </c>
      <c r="I112" s="202">
        <f t="shared" si="32"/>
        <v>84823186.313633367</v>
      </c>
      <c r="J112" s="202">
        <f t="shared" si="32"/>
        <v>100059971.78947277</v>
      </c>
      <c r="K112" s="202">
        <f t="shared" si="32"/>
        <v>97551977.466794208</v>
      </c>
      <c r="L112" s="202">
        <f t="shared" si="32"/>
        <v>76381187.187288761</v>
      </c>
      <c r="M112" s="202">
        <f t="shared" si="32"/>
        <v>88473589.017307013</v>
      </c>
      <c r="N112" s="202">
        <f t="shared" si="32"/>
        <v>124430601.52232161</v>
      </c>
      <c r="O112" s="202">
        <f t="shared" si="32"/>
        <v>154976234.48205608</v>
      </c>
      <c r="P112" s="201">
        <f t="shared" ref="P112:P119" si="33">SUM(D112:O112)</f>
        <v>1303177014.4543116</v>
      </c>
    </row>
    <row r="113" spans="2:16">
      <c r="B113" s="196"/>
      <c r="C113" s="195" t="s">
        <v>304</v>
      </c>
      <c r="D113" s="202">
        <f t="shared" si="32"/>
        <v>43323332.148497336</v>
      </c>
      <c r="E113" s="202">
        <f t="shared" si="32"/>
        <v>44239373.029218599</v>
      </c>
      <c r="F113" s="202">
        <f t="shared" si="32"/>
        <v>43464331.632706501</v>
      </c>
      <c r="G113" s="202">
        <f t="shared" si="32"/>
        <v>35710725.843684144</v>
      </c>
      <c r="H113" s="202">
        <f t="shared" si="32"/>
        <v>37782726.345865056</v>
      </c>
      <c r="I113" s="202">
        <f t="shared" si="32"/>
        <v>37062919.463479571</v>
      </c>
      <c r="J113" s="202">
        <f t="shared" si="32"/>
        <v>39231276.988566212</v>
      </c>
      <c r="K113" s="202">
        <f t="shared" si="32"/>
        <v>38186680.0490181</v>
      </c>
      <c r="L113" s="202">
        <f t="shared" si="32"/>
        <v>32685555.090726726</v>
      </c>
      <c r="M113" s="202">
        <f t="shared" si="32"/>
        <v>37434595.686138056</v>
      </c>
      <c r="N113" s="202">
        <f t="shared" si="32"/>
        <v>42701894.725971662</v>
      </c>
      <c r="O113" s="202">
        <f t="shared" si="32"/>
        <v>47113212.020458244</v>
      </c>
      <c r="P113" s="201">
        <f t="shared" si="33"/>
        <v>478936623.02433014</v>
      </c>
    </row>
    <row r="114" spans="2:16">
      <c r="B114" s="196"/>
      <c r="C114" s="195" t="s">
        <v>305</v>
      </c>
      <c r="D114" s="202">
        <f t="shared" ref="D114:O114" si="34">D71+D87+D104+D80</f>
        <v>43010373.200000003</v>
      </c>
      <c r="E114" s="202">
        <f t="shared" si="34"/>
        <v>48115619.600000001</v>
      </c>
      <c r="F114" s="202">
        <f t="shared" si="34"/>
        <v>45625670.200000003</v>
      </c>
      <c r="G114" s="202">
        <f t="shared" si="34"/>
        <v>43191119.753638208</v>
      </c>
      <c r="H114" s="202">
        <f t="shared" si="34"/>
        <v>44757646.891475357</v>
      </c>
      <c r="I114" s="202">
        <f t="shared" si="34"/>
        <v>47443330.158185892</v>
      </c>
      <c r="J114" s="202">
        <f t="shared" si="34"/>
        <v>50464932.913799383</v>
      </c>
      <c r="K114" s="202">
        <f t="shared" si="34"/>
        <v>45550132.691989794</v>
      </c>
      <c r="L114" s="202">
        <f t="shared" si="34"/>
        <v>41352896.953483969</v>
      </c>
      <c r="M114" s="202">
        <f t="shared" si="34"/>
        <v>48028743.94853925</v>
      </c>
      <c r="N114" s="202">
        <f t="shared" si="34"/>
        <v>53266944.799999997</v>
      </c>
      <c r="O114" s="202">
        <f t="shared" si="34"/>
        <v>48529744.399999999</v>
      </c>
      <c r="P114" s="201">
        <f t="shared" si="33"/>
        <v>559337155.51111186</v>
      </c>
    </row>
    <row r="115" spans="2:16">
      <c r="B115" s="196"/>
      <c r="C115" s="195" t="s">
        <v>281</v>
      </c>
      <c r="D115" s="202">
        <f t="shared" ref="D115:O115" si="35">D72+D88+D105+D97+D81</f>
        <v>29795617.000000004</v>
      </c>
      <c r="E115" s="202">
        <f t="shared" si="35"/>
        <v>26877721.509999998</v>
      </c>
      <c r="F115" s="202">
        <f t="shared" si="35"/>
        <v>29625124.136000004</v>
      </c>
      <c r="G115" s="202">
        <f t="shared" si="35"/>
        <v>28032034.600000001</v>
      </c>
      <c r="H115" s="202">
        <f t="shared" si="35"/>
        <v>28217552.439999998</v>
      </c>
      <c r="I115" s="202">
        <f t="shared" si="35"/>
        <v>28611052.559999999</v>
      </c>
      <c r="J115" s="202">
        <f t="shared" si="35"/>
        <v>29683231</v>
      </c>
      <c r="K115" s="202">
        <f t="shared" si="35"/>
        <v>30829991.59</v>
      </c>
      <c r="L115" s="202">
        <f t="shared" si="35"/>
        <v>28828662.439999994</v>
      </c>
      <c r="M115" s="202">
        <f t="shared" si="35"/>
        <v>29629146.309999999</v>
      </c>
      <c r="N115" s="202">
        <f t="shared" si="35"/>
        <v>28365561.785999998</v>
      </c>
      <c r="O115" s="202">
        <f t="shared" si="35"/>
        <v>29252762.16</v>
      </c>
      <c r="P115" s="201">
        <f t="shared" si="33"/>
        <v>347748457.53200006</v>
      </c>
    </row>
    <row r="116" spans="2:16">
      <c r="B116" s="196"/>
      <c r="C116" s="195" t="s">
        <v>306</v>
      </c>
      <c r="D116" s="202">
        <f t="shared" ref="D116:O116" si="36">D73+D89+D98+D106</f>
        <v>31574724.140000001</v>
      </c>
      <c r="E116" s="202">
        <f t="shared" si="36"/>
        <v>29605981.989999998</v>
      </c>
      <c r="F116" s="202">
        <f t="shared" si="36"/>
        <v>33964277.359999999</v>
      </c>
      <c r="G116" s="202">
        <f t="shared" si="36"/>
        <v>33484789.199999999</v>
      </c>
      <c r="H116" s="202">
        <f t="shared" si="36"/>
        <v>47512321.670000002</v>
      </c>
      <c r="I116" s="202">
        <f t="shared" si="36"/>
        <v>35258458.939999998</v>
      </c>
      <c r="J116" s="202">
        <f t="shared" si="36"/>
        <v>35881209</v>
      </c>
      <c r="K116" s="202">
        <f t="shared" si="36"/>
        <v>39449721.630000003</v>
      </c>
      <c r="L116" s="202">
        <f t="shared" si="36"/>
        <v>34381779.460000001</v>
      </c>
      <c r="M116" s="202">
        <f t="shared" si="36"/>
        <v>33110274.43</v>
      </c>
      <c r="N116" s="202">
        <f t="shared" si="36"/>
        <v>23595477.739999998</v>
      </c>
      <c r="O116" s="202">
        <f t="shared" si="36"/>
        <v>30592033.960000001</v>
      </c>
      <c r="P116" s="201">
        <f t="shared" si="33"/>
        <v>408411049.51999998</v>
      </c>
    </row>
    <row r="117" spans="2:16">
      <c r="B117" s="196"/>
      <c r="C117" s="195" t="s">
        <v>307</v>
      </c>
      <c r="D117" s="202">
        <f t="shared" ref="D117:O117" si="37">D74+D90+D96</f>
        <v>0</v>
      </c>
      <c r="E117" s="202">
        <f t="shared" si="37"/>
        <v>0</v>
      </c>
      <c r="F117" s="202">
        <f t="shared" si="37"/>
        <v>0</v>
      </c>
      <c r="G117" s="202">
        <f t="shared" si="37"/>
        <v>0</v>
      </c>
      <c r="H117" s="202">
        <f t="shared" si="37"/>
        <v>0</v>
      </c>
      <c r="I117" s="202">
        <f t="shared" si="37"/>
        <v>0</v>
      </c>
      <c r="J117" s="202">
        <f t="shared" si="37"/>
        <v>0</v>
      </c>
      <c r="K117" s="202">
        <f t="shared" si="37"/>
        <v>0</v>
      </c>
      <c r="L117" s="202">
        <f t="shared" si="37"/>
        <v>0</v>
      </c>
      <c r="M117" s="202">
        <f t="shared" si="37"/>
        <v>0</v>
      </c>
      <c r="N117" s="202">
        <f t="shared" si="37"/>
        <v>0</v>
      </c>
      <c r="O117" s="202">
        <f t="shared" si="37"/>
        <v>0</v>
      </c>
      <c r="P117" s="201">
        <f>SUM(D117:O117)</f>
        <v>0</v>
      </c>
    </row>
    <row r="118" spans="2:16">
      <c r="B118" s="196"/>
      <c r="C118" s="195" t="s">
        <v>283</v>
      </c>
      <c r="D118" s="202">
        <f t="shared" ref="D118:O119" si="38">D75+D91+D107</f>
        <v>3362718.97</v>
      </c>
      <c r="E118" s="202">
        <f t="shared" si="38"/>
        <v>3597380.8899999997</v>
      </c>
      <c r="F118" s="202">
        <f t="shared" si="38"/>
        <v>3271536.28</v>
      </c>
      <c r="G118" s="202">
        <f t="shared" si="38"/>
        <v>3068935.4008270586</v>
      </c>
      <c r="H118" s="202">
        <f t="shared" si="38"/>
        <v>4493234.6641424317</v>
      </c>
      <c r="I118" s="202">
        <f t="shared" si="38"/>
        <v>7582644.6623478876</v>
      </c>
      <c r="J118" s="202">
        <f t="shared" si="38"/>
        <v>7640332.6582683502</v>
      </c>
      <c r="K118" s="202">
        <f t="shared" si="38"/>
        <v>9459827.339872621</v>
      </c>
      <c r="L118" s="202">
        <f t="shared" si="38"/>
        <v>6937763.4940552451</v>
      </c>
      <c r="M118" s="202">
        <f t="shared" si="38"/>
        <v>4985979.7174253538</v>
      </c>
      <c r="N118" s="202">
        <f t="shared" si="38"/>
        <v>2717761.39</v>
      </c>
      <c r="O118" s="202">
        <f t="shared" si="38"/>
        <v>3732931.73</v>
      </c>
      <c r="P118" s="201">
        <f t="shared" si="33"/>
        <v>60851047.196938947</v>
      </c>
    </row>
    <row r="119" spans="2:16">
      <c r="B119" s="196"/>
      <c r="C119" s="195" t="s">
        <v>284</v>
      </c>
      <c r="D119" s="202">
        <f t="shared" si="38"/>
        <v>905098.30900000001</v>
      </c>
      <c r="E119" s="202">
        <f t="shared" si="38"/>
        <v>649546.64399999997</v>
      </c>
      <c r="F119" s="202">
        <f t="shared" si="38"/>
        <v>990616.68900000001</v>
      </c>
      <c r="G119" s="202">
        <f t="shared" si="38"/>
        <v>721460.51099999994</v>
      </c>
      <c r="H119" s="202">
        <f t="shared" si="38"/>
        <v>945862.19000000006</v>
      </c>
      <c r="I119" s="202">
        <f t="shared" si="38"/>
        <v>845741.39699999988</v>
      </c>
      <c r="J119" s="202">
        <f t="shared" si="38"/>
        <v>853049.38500000001</v>
      </c>
      <c r="K119" s="202">
        <f t="shared" si="38"/>
        <v>868649.80400000012</v>
      </c>
      <c r="L119" s="202">
        <f t="shared" si="38"/>
        <v>878051.85600000015</v>
      </c>
      <c r="M119" s="202">
        <f t="shared" si="38"/>
        <v>831552.69200000004</v>
      </c>
      <c r="N119" s="202">
        <f t="shared" si="38"/>
        <v>763896.44199999992</v>
      </c>
      <c r="O119" s="202">
        <f t="shared" si="38"/>
        <v>971700.04600000009</v>
      </c>
      <c r="P119" s="201">
        <f t="shared" si="33"/>
        <v>10225225.965</v>
      </c>
    </row>
    <row r="120" spans="2:16">
      <c r="B120" s="196" t="s">
        <v>293</v>
      </c>
      <c r="D120" s="209">
        <f>SUM(D112:D119)</f>
        <v>296404501.70893836</v>
      </c>
      <c r="E120" s="209">
        <f t="shared" ref="E120:P120" si="39">SUM(E112:E119)</f>
        <v>284503646.65012693</v>
      </c>
      <c r="F120" s="209">
        <f t="shared" si="39"/>
        <v>269374924.55699813</v>
      </c>
      <c r="G120" s="209">
        <f t="shared" si="39"/>
        <v>246565186.49247664</v>
      </c>
      <c r="H120" s="209">
        <f t="shared" si="39"/>
        <v>249549460.5059523</v>
      </c>
      <c r="I120" s="209">
        <f t="shared" si="39"/>
        <v>241627333.49464673</v>
      </c>
      <c r="J120" s="209">
        <f t="shared" si="39"/>
        <v>263814003.73510671</v>
      </c>
      <c r="K120" s="209">
        <f t="shared" si="39"/>
        <v>261896980.57167473</v>
      </c>
      <c r="L120" s="209">
        <f t="shared" si="39"/>
        <v>221445896.48155472</v>
      </c>
      <c r="M120" s="209">
        <f t="shared" si="39"/>
        <v>242493881.80140969</v>
      </c>
      <c r="N120" s="209">
        <f t="shared" si="39"/>
        <v>275842138.40629327</v>
      </c>
      <c r="O120" s="209">
        <f t="shared" si="39"/>
        <v>315168618.79851437</v>
      </c>
      <c r="P120" s="210">
        <f t="shared" si="39"/>
        <v>3168686573.2036929</v>
      </c>
    </row>
    <row r="121" spans="2:16">
      <c r="B121" s="196"/>
      <c r="P121" s="199"/>
    </row>
    <row r="122" spans="2:16">
      <c r="B122" s="196"/>
      <c r="C122" s="195" t="s">
        <v>294</v>
      </c>
      <c r="D122" s="202">
        <f>D112</f>
        <v>144432637.941441</v>
      </c>
      <c r="E122" s="202">
        <f t="shared" ref="E122:O122" si="40">E112</f>
        <v>131418022.98690836</v>
      </c>
      <c r="F122" s="202">
        <f t="shared" si="40"/>
        <v>112433368.25929163</v>
      </c>
      <c r="G122" s="202">
        <f t="shared" si="40"/>
        <v>102356121.18332724</v>
      </c>
      <c r="H122" s="202">
        <f t="shared" si="40"/>
        <v>85840116.304469436</v>
      </c>
      <c r="I122" s="202">
        <f t="shared" si="40"/>
        <v>84823186.313633367</v>
      </c>
      <c r="J122" s="202">
        <f t="shared" si="40"/>
        <v>100059971.78947277</v>
      </c>
      <c r="K122" s="202">
        <f t="shared" si="40"/>
        <v>97551977.466794208</v>
      </c>
      <c r="L122" s="202">
        <f t="shared" si="40"/>
        <v>76381187.187288761</v>
      </c>
      <c r="M122" s="202">
        <f t="shared" si="40"/>
        <v>88473589.017307013</v>
      </c>
      <c r="N122" s="202">
        <f t="shared" si="40"/>
        <v>124430601.52232161</v>
      </c>
      <c r="O122" s="202">
        <f t="shared" si="40"/>
        <v>154976234.48205608</v>
      </c>
      <c r="P122" s="201">
        <f t="shared" ref="P122:P123" si="41">SUM(D122:O122)</f>
        <v>1303177014.4543116</v>
      </c>
    </row>
    <row r="123" spans="2:16">
      <c r="B123" s="196"/>
      <c r="C123" s="195" t="s">
        <v>313</v>
      </c>
      <c r="D123" s="202">
        <f>Meters!D151</f>
        <v>117039</v>
      </c>
      <c r="E123" s="202">
        <f>Meters!E151</f>
        <v>116937</v>
      </c>
      <c r="F123" s="202">
        <f>Meters!F151</f>
        <v>117308</v>
      </c>
      <c r="G123" s="202">
        <f>Meters!G151</f>
        <v>117139</v>
      </c>
      <c r="H123" s="202">
        <f>Meters!H151</f>
        <v>117837</v>
      </c>
      <c r="I123" s="202">
        <f>Meters!I151</f>
        <v>117351</v>
      </c>
      <c r="J123" s="202">
        <f>Meters!J151</f>
        <v>115711</v>
      </c>
      <c r="K123" s="202">
        <f>Meters!K151</f>
        <v>115872</v>
      </c>
      <c r="L123" s="202">
        <f>Meters!L151</f>
        <v>116523</v>
      </c>
      <c r="M123" s="202">
        <f>Meters!M151</f>
        <v>116391</v>
      </c>
      <c r="N123" s="202">
        <f>Meters!N151</f>
        <v>116641</v>
      </c>
      <c r="O123" s="202">
        <f>Meters!O151</f>
        <v>116761</v>
      </c>
      <c r="P123" s="201">
        <f t="shared" si="41"/>
        <v>1401510</v>
      </c>
    </row>
    <row r="124" spans="2:16">
      <c r="B124" s="196"/>
      <c r="C124" s="195" t="s">
        <v>314</v>
      </c>
      <c r="D124" s="202">
        <f>D122/D123</f>
        <v>1234.0556390727963</v>
      </c>
      <c r="E124" s="202">
        <f t="shared" ref="E124:O124" si="42">E122/E123</f>
        <v>1123.8361082198821</v>
      </c>
      <c r="F124" s="202">
        <f t="shared" si="42"/>
        <v>958.44587120479105</v>
      </c>
      <c r="G124" s="202">
        <f t="shared" si="42"/>
        <v>873.80053768025368</v>
      </c>
      <c r="H124" s="202">
        <f t="shared" si="42"/>
        <v>728.46488203594322</v>
      </c>
      <c r="I124" s="202">
        <f t="shared" si="42"/>
        <v>722.81605025635372</v>
      </c>
      <c r="J124" s="202">
        <f t="shared" si="42"/>
        <v>864.74035994393591</v>
      </c>
      <c r="K124" s="202">
        <f t="shared" si="42"/>
        <v>841.89430981422788</v>
      </c>
      <c r="L124" s="202">
        <f t="shared" si="42"/>
        <v>655.50309541711727</v>
      </c>
      <c r="M124" s="202">
        <f t="shared" si="42"/>
        <v>760.14115367431339</v>
      </c>
      <c r="N124" s="202">
        <f t="shared" si="42"/>
        <v>1066.7827052436246</v>
      </c>
      <c r="O124" s="202">
        <f t="shared" si="42"/>
        <v>1327.2945117124389</v>
      </c>
      <c r="P124" s="201">
        <f>P122/P123</f>
        <v>929.83782809563377</v>
      </c>
    </row>
    <row r="125" spans="2:16">
      <c r="B125" s="196"/>
      <c r="C125" s="195" t="s">
        <v>297</v>
      </c>
      <c r="D125" s="202">
        <f>D113+D114+D118</f>
        <v>89696424.31849733</v>
      </c>
      <c r="E125" s="202">
        <f t="shared" ref="E125:N125" si="43">E113+E114+E118</f>
        <v>95952373.519218609</v>
      </c>
      <c r="F125" s="202">
        <f t="shared" si="43"/>
        <v>92361538.112706512</v>
      </c>
      <c r="G125" s="202">
        <f t="shared" si="43"/>
        <v>81970780.99814941</v>
      </c>
      <c r="H125" s="202">
        <f t="shared" si="43"/>
        <v>87033607.90148285</v>
      </c>
      <c r="I125" s="202">
        <f t="shared" si="43"/>
        <v>92088894.284013346</v>
      </c>
      <c r="J125" s="202">
        <f t="shared" si="43"/>
        <v>97336542.560633942</v>
      </c>
      <c r="K125" s="202">
        <f t="shared" si="43"/>
        <v>93196640.080880523</v>
      </c>
      <c r="L125" s="202">
        <f t="shared" si="43"/>
        <v>80976215.538265944</v>
      </c>
      <c r="M125" s="202">
        <f t="shared" si="43"/>
        <v>90449319.352102667</v>
      </c>
      <c r="N125" s="202">
        <f t="shared" si="43"/>
        <v>98686600.915971652</v>
      </c>
      <c r="O125" s="202">
        <f>O113+O114+O118-1</f>
        <v>99375887.150458246</v>
      </c>
      <c r="P125" s="201">
        <f>SUM(D125:O125)</f>
        <v>1099124824.7323809</v>
      </c>
    </row>
    <row r="126" spans="2:16">
      <c r="B126" s="196"/>
      <c r="C126" s="195" t="s">
        <v>298</v>
      </c>
      <c r="D126" s="202">
        <f>Meters!D152+Meters!D153+Meters!D154</f>
        <v>26417</v>
      </c>
      <c r="E126" s="202">
        <f>Meters!E152+Meters!E153+Meters!E154</f>
        <v>26285</v>
      </c>
      <c r="F126" s="202">
        <f>Meters!F152+Meters!F153+Meters!F154</f>
        <v>26835</v>
      </c>
      <c r="G126" s="202">
        <f>Meters!G152+Meters!G153+Meters!G154</f>
        <v>26548</v>
      </c>
      <c r="H126" s="202">
        <f>Meters!H152+Meters!H153+Meters!H154</f>
        <v>27170</v>
      </c>
      <c r="I126" s="202">
        <f>Meters!I152+Meters!I153+Meters!I154</f>
        <v>26469</v>
      </c>
      <c r="J126" s="202">
        <f>Meters!J152+Meters!J153+Meters!J154</f>
        <v>25989</v>
      </c>
      <c r="K126" s="202">
        <f>Meters!K152+Meters!K153+Meters!K154</f>
        <v>26222</v>
      </c>
      <c r="L126" s="202">
        <f>Meters!L152+Meters!L153+Meters!L154</f>
        <v>26169</v>
      </c>
      <c r="M126" s="202">
        <f>Meters!M152+Meters!M153+Meters!M154</f>
        <v>26216</v>
      </c>
      <c r="N126" s="202">
        <f>Meters!N152+Meters!N153+Meters!N154</f>
        <v>26286</v>
      </c>
      <c r="O126" s="202">
        <f>Meters!O152+Meters!O153+Meters!O154</f>
        <v>26399</v>
      </c>
      <c r="P126" s="201">
        <f t="shared" ref="P126" si="44">SUM(D126:O126)</f>
        <v>317005</v>
      </c>
    </row>
    <row r="127" spans="2:16">
      <c r="B127" s="196"/>
      <c r="C127" s="195" t="s">
        <v>299</v>
      </c>
      <c r="D127" s="202">
        <f>D125/D126</f>
        <v>3395.4053949539057</v>
      </c>
      <c r="E127" s="202">
        <f t="shared" ref="E127:O127" si="45">E125/E126</f>
        <v>3650.4612333733539</v>
      </c>
      <c r="F127" s="202">
        <f t="shared" si="45"/>
        <v>3441.8311202797286</v>
      </c>
      <c r="G127" s="202">
        <f t="shared" si="45"/>
        <v>3087.6443045860105</v>
      </c>
      <c r="H127" s="202">
        <f t="shared" si="45"/>
        <v>3203.2980456931487</v>
      </c>
      <c r="I127" s="202">
        <f t="shared" si="45"/>
        <v>3479.1225314146113</v>
      </c>
      <c r="J127" s="202">
        <f t="shared" si="45"/>
        <v>3745.2977244462636</v>
      </c>
      <c r="K127" s="202">
        <f t="shared" si="45"/>
        <v>3554.139275451168</v>
      </c>
      <c r="L127" s="202">
        <f t="shared" si="45"/>
        <v>3094.3565110728705</v>
      </c>
      <c r="M127" s="202">
        <f t="shared" si="45"/>
        <v>3450.1571312214933</v>
      </c>
      <c r="N127" s="202">
        <f t="shared" si="45"/>
        <v>3754.3407485342636</v>
      </c>
      <c r="O127" s="202">
        <f t="shared" si="45"/>
        <v>3764.3807398181084</v>
      </c>
      <c r="P127" s="201">
        <f>P125/P126</f>
        <v>3467.2160525303416</v>
      </c>
    </row>
    <row r="128" spans="2:16">
      <c r="B128" s="196"/>
      <c r="P128" s="199"/>
    </row>
    <row r="129" spans="2:16">
      <c r="B129" s="196"/>
      <c r="C129" s="195" t="s">
        <v>315</v>
      </c>
      <c r="D129" s="215">
        <f>D120/$P120</f>
        <v>9.3541754560237014E-2</v>
      </c>
      <c r="E129" s="215">
        <f t="shared" ref="E129:O129" si="46">E120/$P120</f>
        <v>8.9785985479302305E-2</v>
      </c>
      <c r="F129" s="215">
        <f t="shared" si="46"/>
        <v>8.5011539744887815E-2</v>
      </c>
      <c r="G129" s="215">
        <f t="shared" si="46"/>
        <v>7.7813056228905442E-2</v>
      </c>
      <c r="H129" s="215">
        <f t="shared" si="46"/>
        <v>7.8754857806477813E-2</v>
      </c>
      <c r="I129" s="215">
        <f t="shared" si="46"/>
        <v>7.625472823282424E-2</v>
      </c>
      <c r="J129" s="215">
        <f t="shared" si="46"/>
        <v>8.3256578913823653E-2</v>
      </c>
      <c r="K129" s="215">
        <f t="shared" si="46"/>
        <v>8.2651589079977841E-2</v>
      </c>
      <c r="L129" s="215">
        <f t="shared" si="46"/>
        <v>6.988570543840894E-2</v>
      </c>
      <c r="M129" s="215">
        <f t="shared" si="46"/>
        <v>7.6528200628008733E-2</v>
      </c>
      <c r="N129" s="215">
        <f t="shared" si="46"/>
        <v>8.7052515934829031E-2</v>
      </c>
      <c r="O129" s="215">
        <f t="shared" si="46"/>
        <v>9.9463487952317062E-2</v>
      </c>
      <c r="P129" s="216">
        <f>SUM(D129:O129)</f>
        <v>0.99999999999999989</v>
      </c>
    </row>
    <row r="130" spans="2:16">
      <c r="B130" s="196"/>
      <c r="P130" s="199"/>
    </row>
    <row r="131" spans="2:16" ht="15.75" thickBot="1">
      <c r="B131" s="217" t="s">
        <v>316</v>
      </c>
      <c r="C131" s="212" t="s">
        <v>317</v>
      </c>
      <c r="D131" s="218"/>
      <c r="E131" s="218"/>
      <c r="F131" s="218"/>
      <c r="G131" s="218"/>
      <c r="H131" s="218"/>
      <c r="I131" s="218"/>
      <c r="J131" s="218"/>
      <c r="K131" s="218"/>
      <c r="L131" s="218"/>
      <c r="M131" s="218"/>
      <c r="N131" s="218"/>
      <c r="O131" s="218"/>
      <c r="P131" s="219"/>
    </row>
    <row r="132" spans="2:16" hidden="1">
      <c r="B132" s="195" t="s">
        <v>318</v>
      </c>
      <c r="D132" s="220">
        <f t="shared" ref="D132:O132" si="47">D54+D120</f>
        <v>829657629.15859532</v>
      </c>
      <c r="E132" s="220">
        <f t="shared" si="47"/>
        <v>770818748.37668872</v>
      </c>
      <c r="F132" s="220">
        <f t="shared" si="47"/>
        <v>768946931.87382197</v>
      </c>
      <c r="G132" s="220">
        <f t="shared" si="47"/>
        <v>669646692.80116653</v>
      </c>
      <c r="H132" s="220">
        <f t="shared" si="47"/>
        <v>682508712.20297027</v>
      </c>
      <c r="I132" s="220">
        <f t="shared" si="47"/>
        <v>681849627.16853607</v>
      </c>
      <c r="J132" s="220">
        <f t="shared" si="47"/>
        <v>746336683.47926211</v>
      </c>
      <c r="K132" s="220">
        <f t="shared" si="47"/>
        <v>770161487.74582875</v>
      </c>
      <c r="L132" s="220">
        <f t="shared" si="47"/>
        <v>647766165.57420635</v>
      </c>
      <c r="M132" s="220">
        <f t="shared" si="47"/>
        <v>700645211.3671689</v>
      </c>
      <c r="N132" s="220">
        <f t="shared" si="47"/>
        <v>772324708.73436022</v>
      </c>
      <c r="O132" s="220">
        <f t="shared" si="47"/>
        <v>891823475.72684944</v>
      </c>
      <c r="P132" s="202">
        <f>SUM(D132:O132)</f>
        <v>8932486074.2094536</v>
      </c>
    </row>
    <row r="133" spans="2:16" hidden="1">
      <c r="D133" s="221">
        <f>D132/$P132</f>
        <v>9.288093172113028E-2</v>
      </c>
      <c r="E133" s="221">
        <f t="shared" ref="E133:O133" si="48">E132/$P132</f>
        <v>8.6293865109093718E-2</v>
      </c>
      <c r="F133" s="221">
        <f t="shared" si="48"/>
        <v>8.6084313536629348E-2</v>
      </c>
      <c r="G133" s="221">
        <f t="shared" si="48"/>
        <v>7.4967560793027244E-2</v>
      </c>
      <c r="H133" s="221">
        <f t="shared" si="48"/>
        <v>7.6407475649311205E-2</v>
      </c>
      <c r="I133" s="221">
        <f t="shared" si="48"/>
        <v>7.6333690475849009E-2</v>
      </c>
      <c r="J133" s="221">
        <f t="shared" si="48"/>
        <v>8.3553075513225994E-2</v>
      </c>
      <c r="K133" s="221">
        <f t="shared" si="48"/>
        <v>8.6220284179283194E-2</v>
      </c>
      <c r="L133" s="221">
        <f t="shared" si="48"/>
        <v>7.251801572291118E-2</v>
      </c>
      <c r="M133" s="221">
        <f t="shared" si="48"/>
        <v>7.8437873347502268E-2</v>
      </c>
      <c r="N133" s="221">
        <f t="shared" si="48"/>
        <v>8.6462458750904109E-2</v>
      </c>
      <c r="O133" s="221">
        <f t="shared" si="48"/>
        <v>9.9840455201132564E-2</v>
      </c>
      <c r="P133" s="221">
        <f>SUM(D133:O133)</f>
        <v>1</v>
      </c>
    </row>
    <row r="134" spans="2:16" ht="15.75" thickBot="1">
      <c r="D134" s="221"/>
      <c r="E134" s="221"/>
      <c r="F134" s="221"/>
      <c r="G134" s="221"/>
      <c r="H134" s="221"/>
      <c r="I134" s="221"/>
      <c r="J134" s="221"/>
      <c r="K134" s="221"/>
      <c r="L134" s="221"/>
      <c r="M134" s="221"/>
      <c r="N134" s="221"/>
      <c r="O134" s="221"/>
      <c r="P134" s="221"/>
    </row>
    <row r="135" spans="2:16">
      <c r="B135" s="192" t="s">
        <v>319</v>
      </c>
      <c r="C135" s="193"/>
      <c r="D135" s="193"/>
      <c r="E135" s="193"/>
      <c r="F135" s="193"/>
      <c r="G135" s="193"/>
      <c r="H135" s="193"/>
      <c r="I135" s="193"/>
      <c r="J135" s="193"/>
      <c r="K135" s="193"/>
      <c r="L135" s="193"/>
      <c r="M135" s="193"/>
      <c r="N135" s="193"/>
      <c r="O135" s="193"/>
      <c r="P135" s="194"/>
    </row>
    <row r="136" spans="2:16">
      <c r="B136" s="196"/>
      <c r="D136" s="197" t="str">
        <f t="shared" ref="D136:O136" si="49">D5</f>
        <v>January</v>
      </c>
      <c r="E136" s="197" t="str">
        <f t="shared" si="49"/>
        <v>February</v>
      </c>
      <c r="F136" s="197" t="str">
        <f t="shared" si="49"/>
        <v>March</v>
      </c>
      <c r="G136" s="197" t="str">
        <f t="shared" si="49"/>
        <v>April</v>
      </c>
      <c r="H136" s="197" t="str">
        <f t="shared" si="49"/>
        <v>May</v>
      </c>
      <c r="I136" s="197" t="str">
        <f t="shared" si="49"/>
        <v>June</v>
      </c>
      <c r="J136" s="197" t="str">
        <f t="shared" si="49"/>
        <v>July</v>
      </c>
      <c r="K136" s="197" t="str">
        <f t="shared" si="49"/>
        <v>August</v>
      </c>
      <c r="L136" s="197" t="str">
        <f t="shared" si="49"/>
        <v>September</v>
      </c>
      <c r="M136" s="197" t="str">
        <f t="shared" si="49"/>
        <v>October</v>
      </c>
      <c r="N136" s="197" t="str">
        <f t="shared" si="49"/>
        <v>November</v>
      </c>
      <c r="O136" s="197" t="str">
        <f t="shared" si="49"/>
        <v>December</v>
      </c>
      <c r="P136" s="198" t="s">
        <v>276</v>
      </c>
    </row>
    <row r="137" spans="2:16">
      <c r="B137" s="196" t="s">
        <v>277</v>
      </c>
      <c r="P137" s="199"/>
    </row>
    <row r="138" spans="2:16">
      <c r="B138" s="196"/>
      <c r="C138" s="195" t="s">
        <v>320</v>
      </c>
      <c r="D138" s="200">
        <f>'Billed Usage'!D121</f>
        <v>25296874.002070002</v>
      </c>
      <c r="E138" s="200">
        <f>'Billed Usage'!E121</f>
        <v>19579656.427620001</v>
      </c>
      <c r="F138" s="200">
        <f>'Billed Usage'!F121</f>
        <v>21312464.65312</v>
      </c>
      <c r="G138" s="200">
        <f>'Billed Usage'!G121</f>
        <v>13177748.55212</v>
      </c>
      <c r="H138" s="200">
        <f>'Billed Usage'!H121</f>
        <v>6751392.6318100002</v>
      </c>
      <c r="I138" s="200">
        <f>'Billed Usage'!I121</f>
        <v>2676831.2311499999</v>
      </c>
      <c r="J138" s="200">
        <f>'Billed Usage'!J121</f>
        <v>2729499.8391499999</v>
      </c>
      <c r="K138" s="200">
        <f>'Billed Usage'!K121</f>
        <v>2068281.8205299999</v>
      </c>
      <c r="L138" s="200">
        <f>'Billed Usage'!L121</f>
        <v>2218628.3139500003</v>
      </c>
      <c r="M138" s="200">
        <f>'Billed Usage'!M121</f>
        <v>3176209.2553699999</v>
      </c>
      <c r="N138" s="200">
        <f>'Billed Usage'!N121</f>
        <v>12573348.636219999</v>
      </c>
      <c r="O138" s="200">
        <f>'Billed Usage'!O121</f>
        <v>24982337.494570002</v>
      </c>
      <c r="P138" s="201">
        <f>SUM(D138:O138)</f>
        <v>136543272.85767999</v>
      </c>
    </row>
    <row r="139" spans="2:16">
      <c r="B139" s="196"/>
      <c r="C139" s="195" t="s">
        <v>321</v>
      </c>
      <c r="D139" s="200">
        <f>'Billed Usage'!D122</f>
        <v>10456249.258370001</v>
      </c>
      <c r="E139" s="200">
        <f>'Billed Usage'!E122</f>
        <v>7801489.8826400004</v>
      </c>
      <c r="F139" s="200">
        <f>'Billed Usage'!F122</f>
        <v>9200012.3178899996</v>
      </c>
      <c r="G139" s="200">
        <f>'Billed Usage'!G122</f>
        <v>5828853.3735499997</v>
      </c>
      <c r="H139" s="200">
        <f>'Billed Usage'!H122</f>
        <v>3846945.57265</v>
      </c>
      <c r="I139" s="200">
        <f>'Billed Usage'!I122</f>
        <v>2151569.25232</v>
      </c>
      <c r="J139" s="200">
        <f>'Billed Usage'!J122</f>
        <v>2098127.4567399998</v>
      </c>
      <c r="K139" s="200">
        <f>'Billed Usage'!K122</f>
        <v>1792359.1224499999</v>
      </c>
      <c r="L139" s="200">
        <f>'Billed Usage'!L122</f>
        <v>1913754.1286800001</v>
      </c>
      <c r="M139" s="200">
        <f>'Billed Usage'!M122</f>
        <v>2498518.2574199997</v>
      </c>
      <c r="N139" s="200">
        <f>'Billed Usage'!N122</f>
        <v>5757831.3806600003</v>
      </c>
      <c r="O139" s="200">
        <f>'Billed Usage'!O122</f>
        <v>10072961.77258</v>
      </c>
      <c r="P139" s="201">
        <f t="shared" ref="P139:P142" si="50">SUM(D139:O139)</f>
        <v>63418671.77595</v>
      </c>
    </row>
    <row r="140" spans="2:16">
      <c r="B140" s="196"/>
      <c r="C140" s="195" t="s">
        <v>322</v>
      </c>
      <c r="D140" s="200">
        <f>'Billed Usage'!D124</f>
        <v>472432.00400000002</v>
      </c>
      <c r="E140" s="200">
        <f>'Billed Usage'!E124</f>
        <v>229126.19899999999</v>
      </c>
      <c r="F140" s="200">
        <f>'Billed Usage'!F124</f>
        <v>349483.20600000001</v>
      </c>
      <c r="G140" s="200">
        <f>'Billed Usage'!G124</f>
        <v>243960.85699999999</v>
      </c>
      <c r="H140" s="200">
        <f>'Billed Usage'!H124</f>
        <v>192768.14300000001</v>
      </c>
      <c r="I140" s="200">
        <f>'Billed Usage'!I124</f>
        <v>149591.60800000001</v>
      </c>
      <c r="J140" s="200">
        <f>'Billed Usage'!J124</f>
        <v>43650.04</v>
      </c>
      <c r="K140" s="200">
        <f>'Billed Usage'!K124</f>
        <v>40663.730000000003</v>
      </c>
      <c r="L140" s="200">
        <f>'Billed Usage'!L124</f>
        <v>42123.652000000002</v>
      </c>
      <c r="M140" s="200">
        <f>'Billed Usage'!M124</f>
        <v>50784.091</v>
      </c>
      <c r="N140" s="200">
        <f>'Billed Usage'!N124</f>
        <v>163544.92800000001</v>
      </c>
      <c r="O140" s="200">
        <f>'Billed Usage'!O124</f>
        <v>253047.31400000001</v>
      </c>
      <c r="P140" s="201">
        <f t="shared" si="50"/>
        <v>2231175.7719999999</v>
      </c>
    </row>
    <row r="141" spans="2:16">
      <c r="B141" s="196"/>
      <c r="C141" s="195" t="s">
        <v>323</v>
      </c>
      <c r="D141" s="200">
        <f>'Billed Usage'!D125</f>
        <v>3591717</v>
      </c>
      <c r="E141" s="200">
        <f>'Billed Usage'!E125</f>
        <v>3528113</v>
      </c>
      <c r="F141" s="200">
        <f>'Billed Usage'!F125</f>
        <v>3299634</v>
      </c>
      <c r="G141" s="200">
        <f>'Billed Usage'!G125</f>
        <v>3194133</v>
      </c>
      <c r="H141" s="200">
        <f>'Billed Usage'!H125</f>
        <v>2720728</v>
      </c>
      <c r="I141" s="200">
        <f>'Billed Usage'!I125</f>
        <v>2247224</v>
      </c>
      <c r="J141" s="200">
        <f>'Billed Usage'!J125</f>
        <v>2422810</v>
      </c>
      <c r="K141" s="200">
        <f>'Billed Usage'!K125</f>
        <v>2139256</v>
      </c>
      <c r="L141" s="200">
        <f>'Billed Usage'!L125</f>
        <v>2116204</v>
      </c>
      <c r="M141" s="200">
        <f>'Billed Usage'!M125</f>
        <v>2189947</v>
      </c>
      <c r="N141" s="200">
        <f>'Billed Usage'!N125</f>
        <v>2469519</v>
      </c>
      <c r="O141" s="200">
        <f>'Billed Usage'!O125</f>
        <v>3578929</v>
      </c>
      <c r="P141" s="201">
        <f t="shared" si="50"/>
        <v>33498214</v>
      </c>
    </row>
    <row r="142" spans="2:16">
      <c r="B142" s="196"/>
      <c r="C142" s="195" t="s">
        <v>324</v>
      </c>
      <c r="D142" s="200">
        <f>'Billed Usage'!D126</f>
        <v>5981968</v>
      </c>
      <c r="E142" s="200">
        <f>'Billed Usage'!E126</f>
        <v>3708919</v>
      </c>
      <c r="F142" s="200">
        <f>'Billed Usage'!F126</f>
        <v>4618333</v>
      </c>
      <c r="G142" s="200">
        <f>'Billed Usage'!G126</f>
        <v>5044992</v>
      </c>
      <c r="H142" s="200">
        <f>'Billed Usage'!H126</f>
        <v>5581680</v>
      </c>
      <c r="I142" s="200">
        <f>'Billed Usage'!I126</f>
        <v>3757233</v>
      </c>
      <c r="J142" s="200">
        <f>'Billed Usage'!J126</f>
        <v>3507772</v>
      </c>
      <c r="K142" s="200">
        <f>'Billed Usage'!K126</f>
        <v>3516975</v>
      </c>
      <c r="L142" s="200">
        <f>'Billed Usage'!L126</f>
        <v>4117879</v>
      </c>
      <c r="M142" s="200">
        <f>'Billed Usage'!M126</f>
        <v>4622374</v>
      </c>
      <c r="N142" s="200">
        <f>'Billed Usage'!N126</f>
        <v>5337536</v>
      </c>
      <c r="O142" s="200">
        <f>'Billed Usage'!O126</f>
        <v>5764518</v>
      </c>
      <c r="P142" s="201">
        <f t="shared" si="50"/>
        <v>55560179</v>
      </c>
    </row>
    <row r="143" spans="2:16">
      <c r="B143" s="196" t="s">
        <v>285</v>
      </c>
      <c r="D143" s="203">
        <f t="shared" ref="D143:P143" si="51">SUM(D138:D142)</f>
        <v>45799240.264440008</v>
      </c>
      <c r="E143" s="203">
        <f t="shared" si="51"/>
        <v>34847304.509259999</v>
      </c>
      <c r="F143" s="203">
        <f t="shared" si="51"/>
        <v>38779927.17701</v>
      </c>
      <c r="G143" s="203">
        <f t="shared" si="51"/>
        <v>27489687.782669999</v>
      </c>
      <c r="H143" s="203">
        <f t="shared" si="51"/>
        <v>19093514.347460002</v>
      </c>
      <c r="I143" s="203">
        <f t="shared" si="51"/>
        <v>10982449.091469999</v>
      </c>
      <c r="J143" s="203">
        <f t="shared" si="51"/>
        <v>10801859.335889999</v>
      </c>
      <c r="K143" s="203">
        <f t="shared" si="51"/>
        <v>9557535.6729799993</v>
      </c>
      <c r="L143" s="203">
        <f t="shared" si="51"/>
        <v>10408589.094629999</v>
      </c>
      <c r="M143" s="203">
        <f t="shared" si="51"/>
        <v>12537832.60379</v>
      </c>
      <c r="N143" s="203">
        <f t="shared" si="51"/>
        <v>26301779.944879998</v>
      </c>
      <c r="O143" s="203">
        <f t="shared" si="51"/>
        <v>44651793.581150003</v>
      </c>
      <c r="P143" s="204">
        <f t="shared" si="51"/>
        <v>291251513.40562999</v>
      </c>
    </row>
    <row r="144" spans="2:16" ht="13.15" customHeight="1">
      <c r="B144" s="196"/>
      <c r="D144" s="200"/>
      <c r="E144" s="200"/>
      <c r="F144" s="200"/>
      <c r="G144" s="200"/>
      <c r="H144" s="200"/>
      <c r="I144" s="200"/>
      <c r="J144" s="200"/>
      <c r="K144" s="200"/>
      <c r="L144" s="200"/>
      <c r="M144" s="200"/>
      <c r="N144" s="200"/>
      <c r="O144" s="200"/>
      <c r="P144" s="205"/>
    </row>
    <row r="145" spans="2:16">
      <c r="B145" s="196" t="s">
        <v>308</v>
      </c>
      <c r="D145" s="200"/>
      <c r="E145" s="200"/>
      <c r="F145" s="200"/>
      <c r="G145" s="200"/>
      <c r="H145" s="200"/>
      <c r="I145" s="200"/>
      <c r="J145" s="200"/>
      <c r="K145" s="200"/>
      <c r="L145" s="200"/>
      <c r="M145" s="200"/>
      <c r="N145" s="200"/>
      <c r="O145" s="200"/>
      <c r="P145" s="205"/>
    </row>
    <row r="146" spans="2:16">
      <c r="B146" s="196"/>
      <c r="C146" s="195" t="s">
        <v>701</v>
      </c>
      <c r="D146" s="222">
        <f>'WA Sch 146 TP'!I51+'WA Sch 146 TP'!I52</f>
        <v>472976</v>
      </c>
      <c r="E146" s="222">
        <f>'WA Sch 146 TP'!J51+'WA Sch 146 TP'!J52</f>
        <v>379785</v>
      </c>
      <c r="F146" s="222">
        <f>'WA Sch 146 TP'!K51+'WA Sch 146 TP'!K52</f>
        <v>358809</v>
      </c>
      <c r="G146" s="222">
        <f>'WA Sch 146 TP'!L51+'WA Sch 146 TP'!L52</f>
        <v>314000</v>
      </c>
      <c r="H146" s="222">
        <f>'WA Sch 146 TP'!M51+'WA Sch 146 TP'!M52</f>
        <v>213744</v>
      </c>
      <c r="I146" s="222">
        <f>'WA Sch 146 TP'!N51+'WA Sch 146 TP'!N52</f>
        <v>53319</v>
      </c>
      <c r="J146" s="222">
        <f>'WA Sch 146 TP'!C51+'WA Sch 146 TP'!C52</f>
        <v>61694</v>
      </c>
      <c r="K146" s="222">
        <f>'WA Sch 146 TP'!D51+'WA Sch 146 TP'!D52</f>
        <v>28195</v>
      </c>
      <c r="L146" s="222">
        <f>'WA Sch 146 TP'!E51+'WA Sch 146 TP'!E52</f>
        <v>27019</v>
      </c>
      <c r="M146" s="222">
        <f>'WA Sch 146 TP'!F51+'WA Sch 146 TP'!F52</f>
        <v>40067</v>
      </c>
      <c r="N146" s="222">
        <f>'WA Sch 146 TP'!G51+'WA Sch 146 TP'!G52</f>
        <v>116668</v>
      </c>
      <c r="O146" s="222">
        <f>'WA Sch 146 TP'!H51+'WA Sch 146 TP'!H52</f>
        <v>404062</v>
      </c>
      <c r="P146" s="205">
        <f>SUM(D146:O146)</f>
        <v>2470338</v>
      </c>
    </row>
    <row r="147" spans="2:16">
      <c r="B147" s="196"/>
      <c r="C147" s="195" t="s">
        <v>702</v>
      </c>
      <c r="D147" s="222">
        <f>'WA Sch 146 TP'!I49+'WA Sch 146 TP'!I50</f>
        <v>0</v>
      </c>
      <c r="E147" s="222">
        <f>'WA Sch 146 TP'!J49+'WA Sch 146 TP'!J50</f>
        <v>0</v>
      </c>
      <c r="F147" s="222">
        <f>'WA Sch 146 TP'!K49+'WA Sch 146 TP'!K50</f>
        <v>0</v>
      </c>
      <c r="G147" s="222">
        <f>'WA Sch 146 TP'!L49+'WA Sch 146 TP'!L50</f>
        <v>0</v>
      </c>
      <c r="H147" s="222">
        <f>'WA Sch 146 TP'!M49+'WA Sch 146 TP'!M50</f>
        <v>0</v>
      </c>
      <c r="I147" s="222">
        <f>'WA Sch 146 TP'!N49+'WA Sch 146 TP'!N50</f>
        <v>0</v>
      </c>
      <c r="J147" s="222">
        <f>'WA Sch 146 TP'!C49+'WA Sch 146 TP'!C50</f>
        <v>102078</v>
      </c>
      <c r="K147" s="222">
        <f>'WA Sch 146 TP'!D49+'WA Sch 146 TP'!D50</f>
        <v>84226</v>
      </c>
      <c r="L147" s="222">
        <f>'WA Sch 146 TP'!E49+'WA Sch 146 TP'!E50</f>
        <v>83243</v>
      </c>
      <c r="M147" s="222">
        <f>'WA Sch 146 TP'!F49+'WA Sch 146 TP'!F50</f>
        <v>87026</v>
      </c>
      <c r="N147" s="222">
        <f>'WA Sch 146 TP'!G49+'WA Sch 146 TP'!G50</f>
        <v>105118</v>
      </c>
      <c r="O147" s="222">
        <f>'WA Sch 146 TP'!H49+'WA Sch 146 TP'!H50</f>
        <v>0</v>
      </c>
      <c r="P147" s="205">
        <f>SUM(D147:O147)</f>
        <v>461691</v>
      </c>
    </row>
    <row r="148" spans="2:16">
      <c r="B148" s="196"/>
      <c r="C148" s="195" t="s">
        <v>703</v>
      </c>
      <c r="D148" s="222">
        <f>'WA Sch 146 TP'!I53</f>
        <v>-162460</v>
      </c>
      <c r="E148" s="222">
        <f>'WA Sch 146 TP'!J53</f>
        <v>-118145</v>
      </c>
      <c r="F148" s="222">
        <f>'WA Sch 146 TP'!K53</f>
        <v>-134273</v>
      </c>
      <c r="G148" s="222">
        <f>'WA Sch 146 TP'!L53</f>
        <v>-143718</v>
      </c>
      <c r="H148" s="222">
        <f>'WA Sch 146 TP'!M53</f>
        <v>-126712</v>
      </c>
      <c r="I148" s="222">
        <f>'WA Sch 146 TP'!N53</f>
        <v>-126138</v>
      </c>
      <c r="J148" s="222">
        <f>'WA Sch 146 TP'!C53</f>
        <v>-130366</v>
      </c>
      <c r="K148" s="222">
        <f>'WA Sch 146 TP'!D53</f>
        <v>-133042</v>
      </c>
      <c r="L148" s="222">
        <f>'WA Sch 146 TP'!E53</f>
        <v>-131722</v>
      </c>
      <c r="M148" s="222">
        <f>'WA Sch 146 TP'!F53</f>
        <v>-128845</v>
      </c>
      <c r="N148" s="222">
        <f>'WA Sch 146 TP'!G53</f>
        <v>-141732</v>
      </c>
      <c r="O148" s="222">
        <f>'WA Sch 146 TP'!H53</f>
        <v>-150014</v>
      </c>
      <c r="P148" s="205">
        <f t="shared" ref="P148:P151" si="52">SUM(D148:O148)</f>
        <v>-1627167</v>
      </c>
    </row>
    <row r="149" spans="2:16">
      <c r="B149" s="196"/>
      <c r="C149" s="195" t="s">
        <v>704</v>
      </c>
      <c r="D149" s="222">
        <f>-D146-D147-D148</f>
        <v>-310516</v>
      </c>
      <c r="E149" s="222">
        <f t="shared" ref="E149:O149" si="53">-E146-E147-E148</f>
        <v>-261640</v>
      </c>
      <c r="F149" s="222">
        <f t="shared" si="53"/>
        <v>-224536</v>
      </c>
      <c r="G149" s="222">
        <f t="shared" si="53"/>
        <v>-170282</v>
      </c>
      <c r="H149" s="222">
        <f t="shared" si="53"/>
        <v>-87032</v>
      </c>
      <c r="I149" s="222">
        <f t="shared" si="53"/>
        <v>72819</v>
      </c>
      <c r="J149" s="222">
        <f t="shared" si="53"/>
        <v>-33406</v>
      </c>
      <c r="K149" s="222">
        <f t="shared" si="53"/>
        <v>20621</v>
      </c>
      <c r="L149" s="222">
        <f t="shared" si="53"/>
        <v>21460</v>
      </c>
      <c r="M149" s="222">
        <f t="shared" si="53"/>
        <v>1752</v>
      </c>
      <c r="N149" s="222">
        <f t="shared" si="53"/>
        <v>-80054</v>
      </c>
      <c r="O149" s="222">
        <f t="shared" si="53"/>
        <v>-254048</v>
      </c>
      <c r="P149" s="205">
        <f t="shared" si="52"/>
        <v>-1304862</v>
      </c>
    </row>
    <row r="150" spans="2:16">
      <c r="B150" s="196"/>
      <c r="D150" s="223"/>
      <c r="E150" s="223"/>
      <c r="F150" s="223"/>
      <c r="G150" s="223"/>
      <c r="H150" s="223"/>
      <c r="I150" s="223"/>
      <c r="J150" s="223"/>
      <c r="K150" s="223"/>
      <c r="L150" s="223"/>
      <c r="M150" s="223"/>
      <c r="N150" s="223"/>
      <c r="O150" s="223"/>
      <c r="P150" s="205"/>
    </row>
    <row r="151" spans="2:16">
      <c r="B151" s="196"/>
      <c r="D151" s="222"/>
      <c r="E151" s="222"/>
      <c r="F151" s="222"/>
      <c r="G151" s="222"/>
      <c r="H151" s="222"/>
      <c r="I151" s="222"/>
      <c r="J151" s="222"/>
      <c r="K151" s="222"/>
      <c r="L151" s="222"/>
      <c r="M151" s="222"/>
      <c r="N151" s="222"/>
      <c r="O151" s="222"/>
      <c r="P151" s="205">
        <f t="shared" si="52"/>
        <v>0</v>
      </c>
    </row>
    <row r="152" spans="2:16">
      <c r="B152" s="196" t="s">
        <v>311</v>
      </c>
      <c r="D152" s="203">
        <f t="shared" ref="D152:P152" si="54">SUM(D146:D151)</f>
        <v>0</v>
      </c>
      <c r="E152" s="203">
        <f t="shared" si="54"/>
        <v>0</v>
      </c>
      <c r="F152" s="203">
        <f t="shared" si="54"/>
        <v>0</v>
      </c>
      <c r="G152" s="203">
        <f t="shared" si="54"/>
        <v>0</v>
      </c>
      <c r="H152" s="203">
        <f t="shared" si="54"/>
        <v>0</v>
      </c>
      <c r="I152" s="203">
        <f t="shared" si="54"/>
        <v>0</v>
      </c>
      <c r="J152" s="203">
        <f t="shared" si="54"/>
        <v>0</v>
      </c>
      <c r="K152" s="203">
        <f t="shared" si="54"/>
        <v>0</v>
      </c>
      <c r="L152" s="203">
        <f t="shared" si="54"/>
        <v>0</v>
      </c>
      <c r="M152" s="203">
        <f t="shared" si="54"/>
        <v>0</v>
      </c>
      <c r="N152" s="203">
        <f t="shared" si="54"/>
        <v>0</v>
      </c>
      <c r="O152" s="203">
        <f t="shared" si="54"/>
        <v>0</v>
      </c>
      <c r="P152" s="204">
        <f t="shared" si="54"/>
        <v>0</v>
      </c>
    </row>
    <row r="153" spans="2:16">
      <c r="B153" s="196"/>
      <c r="D153" s="200"/>
      <c r="E153" s="200"/>
      <c r="F153" s="200"/>
      <c r="G153" s="200"/>
      <c r="H153" s="200"/>
      <c r="I153" s="200"/>
      <c r="J153" s="200"/>
      <c r="K153" s="200"/>
      <c r="L153" s="200"/>
      <c r="M153" s="200"/>
      <c r="N153" s="200"/>
      <c r="O153" s="200"/>
      <c r="P153" s="205"/>
    </row>
    <row r="154" spans="2:16">
      <c r="B154" s="196" t="s">
        <v>287</v>
      </c>
      <c r="P154" s="199"/>
    </row>
    <row r="155" spans="2:16">
      <c r="B155" s="196"/>
      <c r="C155" s="195" t="s">
        <v>320</v>
      </c>
      <c r="D155" s="200">
        <f>'Unbilled Usage '!E161</f>
        <v>-2694989</v>
      </c>
      <c r="E155" s="200">
        <f>'Unbilled Usage '!F161</f>
        <v>409695</v>
      </c>
      <c r="F155" s="200">
        <f>'Unbilled Usage '!G161</f>
        <v>-4793017</v>
      </c>
      <c r="G155" s="200">
        <f>'Unbilled Usage '!H161</f>
        <v>-2312814</v>
      </c>
      <c r="H155" s="200">
        <f>'Unbilled Usage '!I161</f>
        <v>-3403893</v>
      </c>
      <c r="I155" s="200">
        <f>'Unbilled Usage '!J161</f>
        <v>-310423</v>
      </c>
      <c r="J155" s="200">
        <f>'Unbilled Usage '!K161</f>
        <v>-499606</v>
      </c>
      <c r="K155" s="200">
        <f>'Unbilled Usage '!L161</f>
        <v>-77584</v>
      </c>
      <c r="L155" s="200">
        <f>'Unbilled Usage '!M161</f>
        <v>394408</v>
      </c>
      <c r="M155" s="200">
        <f>'Unbilled Usage '!N161</f>
        <v>2530096</v>
      </c>
      <c r="N155" s="200">
        <f>'Unbilled Usage '!O161</f>
        <v>8615078</v>
      </c>
      <c r="O155" s="200">
        <f>'Unbilled Usage '!P161</f>
        <v>1662373</v>
      </c>
      <c r="P155" s="201">
        <f>SUM(D155:O155)</f>
        <v>-480676</v>
      </c>
    </row>
    <row r="156" spans="2:16">
      <c r="B156" s="196"/>
      <c r="C156" s="195" t="s">
        <v>321</v>
      </c>
      <c r="D156" s="200">
        <f>'Unbilled Usage '!E162</f>
        <v>-937438</v>
      </c>
      <c r="E156" s="200">
        <f>'Unbilled Usage '!F162</f>
        <v>-18152</v>
      </c>
      <c r="F156" s="200">
        <f>'Unbilled Usage '!G162</f>
        <v>-1601914</v>
      </c>
      <c r="G156" s="200">
        <f>'Unbilled Usage '!H162</f>
        <v>-926467</v>
      </c>
      <c r="H156" s="200">
        <f>'Unbilled Usage '!I162</f>
        <v>-1292391</v>
      </c>
      <c r="I156" s="200">
        <f>'Unbilled Usage '!J162</f>
        <v>31135</v>
      </c>
      <c r="J156" s="200">
        <f>'Unbilled Usage '!K162</f>
        <v>-130024</v>
      </c>
      <c r="K156" s="200">
        <f>'Unbilled Usage '!L162</f>
        <v>21293</v>
      </c>
      <c r="L156" s="200">
        <f>'Unbilled Usage '!M162</f>
        <v>321674</v>
      </c>
      <c r="M156" s="200">
        <f>'Unbilled Usage '!N162</f>
        <v>1768589</v>
      </c>
      <c r="N156" s="200">
        <f>'Unbilled Usage '!O162</f>
        <v>2660335</v>
      </c>
      <c r="O156" s="200">
        <f>'Unbilled Usage '!P162</f>
        <v>40885</v>
      </c>
      <c r="P156" s="201">
        <f t="shared" ref="P156:P159" si="55">SUM(D156:O156)</f>
        <v>-62475</v>
      </c>
    </row>
    <row r="157" spans="2:16">
      <c r="B157" s="196"/>
      <c r="C157" s="195" t="s">
        <v>322</v>
      </c>
      <c r="D157" s="200">
        <f>'Unbilled Usage '!E164</f>
        <v>0</v>
      </c>
      <c r="E157" s="200">
        <f>'Unbilled Usage '!F164</f>
        <v>0</v>
      </c>
      <c r="F157" s="200">
        <f>'Unbilled Usage '!G164</f>
        <v>0</v>
      </c>
      <c r="G157" s="200">
        <f>'Unbilled Usage '!H164</f>
        <v>0</v>
      </c>
      <c r="H157" s="200">
        <f>'Unbilled Usage '!I164</f>
        <v>0</v>
      </c>
      <c r="I157" s="200">
        <f>'Unbilled Usage '!J164</f>
        <v>0</v>
      </c>
      <c r="J157" s="200">
        <f>'Unbilled Usage '!K164</f>
        <v>0</v>
      </c>
      <c r="K157" s="200">
        <f>'Unbilled Usage '!L164</f>
        <v>0</v>
      </c>
      <c r="L157" s="200">
        <f>'Unbilled Usage '!M164</f>
        <v>0</v>
      </c>
      <c r="M157" s="200">
        <f>'Unbilled Usage '!N164</f>
        <v>0</v>
      </c>
      <c r="N157" s="200">
        <f>'Unbilled Usage '!O164</f>
        <v>0</v>
      </c>
      <c r="O157" s="200">
        <f>'Unbilled Usage '!P164</f>
        <v>0</v>
      </c>
      <c r="P157" s="201">
        <f t="shared" si="55"/>
        <v>0</v>
      </c>
    </row>
    <row r="158" spans="2:16">
      <c r="B158" s="196"/>
      <c r="C158" s="195" t="s">
        <v>323</v>
      </c>
      <c r="D158" s="613"/>
      <c r="E158" s="613"/>
      <c r="F158" s="613"/>
      <c r="G158" s="613"/>
      <c r="H158" s="613"/>
      <c r="I158" s="613"/>
      <c r="J158" s="613"/>
      <c r="K158" s="613"/>
      <c r="L158" s="613"/>
      <c r="M158" s="613"/>
      <c r="N158" s="613"/>
      <c r="O158" s="613"/>
      <c r="P158" s="201">
        <f t="shared" si="55"/>
        <v>0</v>
      </c>
    </row>
    <row r="159" spans="2:16">
      <c r="B159" s="196"/>
      <c r="C159" s="195" t="s">
        <v>324</v>
      </c>
      <c r="D159" s="613"/>
      <c r="E159" s="613"/>
      <c r="F159" s="613"/>
      <c r="G159" s="613"/>
      <c r="H159" s="613"/>
      <c r="I159" s="613"/>
      <c r="J159" s="613"/>
      <c r="K159" s="613"/>
      <c r="L159" s="613"/>
      <c r="M159" s="613"/>
      <c r="N159" s="613"/>
      <c r="O159" s="613"/>
      <c r="P159" s="201">
        <f t="shared" si="55"/>
        <v>0</v>
      </c>
    </row>
    <row r="160" spans="2:16">
      <c r="B160" s="196" t="s">
        <v>287</v>
      </c>
      <c r="D160" s="209">
        <f t="shared" ref="D160:P160" si="56">SUM(D155:D159)</f>
        <v>-3632427</v>
      </c>
      <c r="E160" s="209">
        <f t="shared" si="56"/>
        <v>391543</v>
      </c>
      <c r="F160" s="209">
        <f t="shared" si="56"/>
        <v>-6394931</v>
      </c>
      <c r="G160" s="209">
        <f t="shared" si="56"/>
        <v>-3239281</v>
      </c>
      <c r="H160" s="209">
        <f t="shared" si="56"/>
        <v>-4696284</v>
      </c>
      <c r="I160" s="209">
        <f t="shared" si="56"/>
        <v>-279288</v>
      </c>
      <c r="J160" s="209">
        <f t="shared" si="56"/>
        <v>-629630</v>
      </c>
      <c r="K160" s="209">
        <f t="shared" si="56"/>
        <v>-56291</v>
      </c>
      <c r="L160" s="209">
        <f t="shared" si="56"/>
        <v>716082</v>
      </c>
      <c r="M160" s="209">
        <f t="shared" si="56"/>
        <v>4298685</v>
      </c>
      <c r="N160" s="209">
        <f t="shared" si="56"/>
        <v>11275413</v>
      </c>
      <c r="O160" s="209">
        <f t="shared" si="56"/>
        <v>1703258</v>
      </c>
      <c r="P160" s="210">
        <f t="shared" si="56"/>
        <v>-543151</v>
      </c>
    </row>
    <row r="161" spans="2:18">
      <c r="B161" s="196"/>
      <c r="P161" s="199"/>
    </row>
    <row r="162" spans="2:18">
      <c r="B162" s="196" t="s">
        <v>290</v>
      </c>
      <c r="P162" s="199"/>
    </row>
    <row r="163" spans="2:18">
      <c r="B163" s="196"/>
      <c r="C163" s="195" t="s">
        <v>320</v>
      </c>
      <c r="D163" s="200">
        <f>'Adjustment Summary MJG-3'!E25</f>
        <v>909514.80857899517</v>
      </c>
      <c r="E163" s="200">
        <f>'Adjustment Summary MJG-3'!F25</f>
        <v>34211.219874539631</v>
      </c>
      <c r="F163" s="200">
        <f>'Adjustment Summary MJG-3'!G25</f>
        <v>-1541263.0024621235</v>
      </c>
      <c r="G163" s="200">
        <f>'Adjustment Summary MJG-3'!H25</f>
        <v>-272311.10661162407</v>
      </c>
      <c r="H163" s="200">
        <f>'Adjustment Summary MJG-3'!I25</f>
        <v>2606107.9500851412</v>
      </c>
      <c r="I163" s="200">
        <f>'Adjustment Summary MJG-3'!J25</f>
        <v>898663.51403228845</v>
      </c>
      <c r="J163" s="200">
        <f>'Adjustment Summary MJG-3'!K25</f>
        <v>110461.79056138241</v>
      </c>
      <c r="K163" s="200">
        <f>'Adjustment Summary MJG-3'!L25</f>
        <v>224059.21521861845</v>
      </c>
      <c r="L163" s="200">
        <f>'Adjustment Summary MJG-3'!M25</f>
        <v>1283059.7837096089</v>
      </c>
      <c r="M163" s="200">
        <f>'Adjustment Summary MJG-3'!N25</f>
        <v>3270598.980974765</v>
      </c>
      <c r="N163" s="200">
        <f>'Adjustment Summary MJG-3'!O25</f>
        <v>-4357812.3051981917</v>
      </c>
      <c r="O163" s="200">
        <f>'Adjustment Summary MJG-3'!P25</f>
        <v>-3121155.6605032519</v>
      </c>
      <c r="P163" s="201">
        <f>SUM(D163:O163)</f>
        <v>44135.188260147814</v>
      </c>
    </row>
    <row r="164" spans="2:18">
      <c r="B164" s="196"/>
      <c r="C164" s="195" t="s">
        <v>321</v>
      </c>
      <c r="D164" s="200">
        <f>'Adjustment Summary MJG-3'!E26</f>
        <v>346219.28398181841</v>
      </c>
      <c r="E164" s="200">
        <f>'Adjustment Summary MJG-3'!F26</f>
        <v>12717.642537801546</v>
      </c>
      <c r="F164" s="200">
        <f>'Adjustment Summary MJG-3'!G26</f>
        <v>-587973.58321161661</v>
      </c>
      <c r="G164" s="200">
        <f>'Adjustment Summary MJG-3'!H26</f>
        <v>-108552.52819926146</v>
      </c>
      <c r="H164" s="200">
        <f>'Adjustment Summary MJG-3'!I26</f>
        <v>998929.97210398538</v>
      </c>
      <c r="I164" s="200">
        <f>'Adjustment Summary MJG-3'!J26</f>
        <v>358922.49707086378</v>
      </c>
      <c r="J164" s="200">
        <f>'Adjustment Summary MJG-3'!K26</f>
        <v>41771.347090371724</v>
      </c>
      <c r="K164" s="200">
        <f>'Adjustment Summary MJG-3'!L26</f>
        <v>85546.910385503084</v>
      </c>
      <c r="L164" s="200">
        <f>'Adjustment Summary MJG-3'!M26</f>
        <v>485363.54328664078</v>
      </c>
      <c r="M164" s="200">
        <f>'Adjustment Summary MJG-3'!N26</f>
        <v>1207064.7488657867</v>
      </c>
      <c r="N164" s="200">
        <f>'Adjustment Summary MJG-3'!O26</f>
        <v>-1572297.5306826578</v>
      </c>
      <c r="O164" s="200">
        <f>'Adjustment Summary MJG-3'!P26</f>
        <v>-1148473.5537471878</v>
      </c>
      <c r="P164" s="201">
        <f>SUM(D164:O164)</f>
        <v>119238.74948204728</v>
      </c>
    </row>
    <row r="165" spans="2:18">
      <c r="B165" s="196"/>
      <c r="C165" s="195" t="s">
        <v>322</v>
      </c>
      <c r="D165" s="200">
        <v>0</v>
      </c>
      <c r="E165" s="200">
        <v>0</v>
      </c>
      <c r="F165" s="200">
        <v>0</v>
      </c>
      <c r="G165" s="200">
        <v>0</v>
      </c>
      <c r="H165" s="200">
        <v>0</v>
      </c>
      <c r="I165" s="200">
        <v>0</v>
      </c>
      <c r="J165" s="200">
        <v>0</v>
      </c>
      <c r="K165" s="200">
        <v>0</v>
      </c>
      <c r="L165" s="200">
        <v>0</v>
      </c>
      <c r="M165" s="200">
        <v>0</v>
      </c>
      <c r="N165" s="200">
        <v>0</v>
      </c>
      <c r="O165" s="200">
        <v>0</v>
      </c>
      <c r="P165" s="201">
        <f t="shared" ref="P165:P167" si="57">SUM(D165:O165)</f>
        <v>0</v>
      </c>
    </row>
    <row r="166" spans="2:18">
      <c r="B166" s="196"/>
      <c r="C166" s="195" t="s">
        <v>323</v>
      </c>
      <c r="D166" s="200">
        <v>0</v>
      </c>
      <c r="E166" s="200">
        <v>0</v>
      </c>
      <c r="F166" s="200">
        <v>0</v>
      </c>
      <c r="G166" s="200">
        <v>0</v>
      </c>
      <c r="H166" s="200">
        <v>0</v>
      </c>
      <c r="I166" s="200">
        <v>0</v>
      </c>
      <c r="J166" s="200">
        <v>0</v>
      </c>
      <c r="K166" s="200">
        <v>0</v>
      </c>
      <c r="L166" s="200">
        <v>0</v>
      </c>
      <c r="M166" s="200">
        <v>0</v>
      </c>
      <c r="N166" s="200">
        <v>0</v>
      </c>
      <c r="O166" s="200">
        <v>0</v>
      </c>
      <c r="P166" s="201">
        <f t="shared" si="57"/>
        <v>0</v>
      </c>
    </row>
    <row r="167" spans="2:18">
      <c r="B167" s="196"/>
      <c r="C167" s="195" t="s">
        <v>324</v>
      </c>
      <c r="D167" s="200">
        <v>0</v>
      </c>
      <c r="E167" s="200">
        <v>0</v>
      </c>
      <c r="F167" s="200">
        <v>0</v>
      </c>
      <c r="G167" s="200">
        <v>0</v>
      </c>
      <c r="H167" s="200">
        <v>0</v>
      </c>
      <c r="I167" s="200">
        <v>0</v>
      </c>
      <c r="J167" s="200">
        <v>0</v>
      </c>
      <c r="K167" s="200">
        <v>0</v>
      </c>
      <c r="L167" s="200">
        <v>0</v>
      </c>
      <c r="M167" s="200">
        <v>0</v>
      </c>
      <c r="N167" s="200">
        <v>0</v>
      </c>
      <c r="O167" s="200">
        <v>0</v>
      </c>
      <c r="P167" s="201">
        <f t="shared" si="57"/>
        <v>0</v>
      </c>
    </row>
    <row r="168" spans="2:18">
      <c r="B168" s="196" t="s">
        <v>291</v>
      </c>
      <c r="D168" s="209">
        <f t="shared" ref="D168:P168" si="58">SUM(D163:D167)</f>
        <v>1255734.0925608135</v>
      </c>
      <c r="E168" s="209">
        <f t="shared" si="58"/>
        <v>46928.862412341179</v>
      </c>
      <c r="F168" s="209">
        <f t="shared" si="58"/>
        <v>-2129236.5856737401</v>
      </c>
      <c r="G168" s="209">
        <f t="shared" si="58"/>
        <v>-380863.63481088553</v>
      </c>
      <c r="H168" s="209">
        <f t="shared" si="58"/>
        <v>3605037.9221891267</v>
      </c>
      <c r="I168" s="209">
        <f t="shared" si="58"/>
        <v>1257586.0111031523</v>
      </c>
      <c r="J168" s="209">
        <f t="shared" si="58"/>
        <v>152233.13765175414</v>
      </c>
      <c r="K168" s="209">
        <f t="shared" si="58"/>
        <v>309606.12560412154</v>
      </c>
      <c r="L168" s="209">
        <f t="shared" si="58"/>
        <v>1768423.3269962496</v>
      </c>
      <c r="M168" s="209">
        <f t="shared" si="58"/>
        <v>4477663.7298405515</v>
      </c>
      <c r="N168" s="209">
        <f t="shared" si="58"/>
        <v>-5930109.8358808495</v>
      </c>
      <c r="O168" s="209">
        <f t="shared" si="58"/>
        <v>-4269629.2142504398</v>
      </c>
      <c r="P168" s="210">
        <f t="shared" si="58"/>
        <v>163373.93774219509</v>
      </c>
    </row>
    <row r="169" spans="2:18">
      <c r="B169" s="196"/>
      <c r="P169" s="199"/>
    </row>
    <row r="170" spans="2:18">
      <c r="B170" s="196" t="s">
        <v>292</v>
      </c>
      <c r="P170" s="199"/>
    </row>
    <row r="171" spans="2:18">
      <c r="B171" s="196"/>
      <c r="C171" s="195" t="s">
        <v>320</v>
      </c>
      <c r="D171" s="202">
        <f t="shared" ref="D171:O171" si="59">D138+D155+D163</f>
        <v>23511399.810648996</v>
      </c>
      <c r="E171" s="202">
        <f t="shared" si="59"/>
        <v>20023562.64749454</v>
      </c>
      <c r="F171" s="202">
        <f t="shared" si="59"/>
        <v>14978184.650657877</v>
      </c>
      <c r="G171" s="202">
        <f t="shared" si="59"/>
        <v>10592623.445508376</v>
      </c>
      <c r="H171" s="202">
        <f t="shared" si="59"/>
        <v>5953607.5818951409</v>
      </c>
      <c r="I171" s="202">
        <f t="shared" si="59"/>
        <v>3265071.7451822883</v>
      </c>
      <c r="J171" s="202">
        <f t="shared" si="59"/>
        <v>2340355.6297113821</v>
      </c>
      <c r="K171" s="202">
        <f t="shared" si="59"/>
        <v>2214757.0357486182</v>
      </c>
      <c r="L171" s="202">
        <f t="shared" si="59"/>
        <v>3896096.0976596093</v>
      </c>
      <c r="M171" s="202">
        <f t="shared" si="59"/>
        <v>8976904.2363447659</v>
      </c>
      <c r="N171" s="202">
        <f t="shared" si="59"/>
        <v>16830614.331021808</v>
      </c>
      <c r="O171" s="202">
        <f t="shared" si="59"/>
        <v>23523554.834066749</v>
      </c>
      <c r="P171" s="201">
        <f t="shared" ref="P171:P174" si="60">SUM(D171:O171)</f>
        <v>136106732.04594013</v>
      </c>
      <c r="Q171" s="612"/>
      <c r="R171" s="612"/>
    </row>
    <row r="172" spans="2:18">
      <c r="B172" s="196"/>
      <c r="C172" s="195" t="s">
        <v>321</v>
      </c>
      <c r="D172" s="202">
        <f t="shared" ref="D172:O172" si="61">D139+D156+D164+D146</f>
        <v>10338006.54235182</v>
      </c>
      <c r="E172" s="202">
        <f t="shared" si="61"/>
        <v>8175840.525177802</v>
      </c>
      <c r="F172" s="202">
        <f t="shared" si="61"/>
        <v>7368933.734678383</v>
      </c>
      <c r="G172" s="202">
        <f t="shared" si="61"/>
        <v>5107833.8453507386</v>
      </c>
      <c r="H172" s="202">
        <f t="shared" si="61"/>
        <v>3767228.5447539855</v>
      </c>
      <c r="I172" s="202">
        <f t="shared" si="61"/>
        <v>2594945.7493908638</v>
      </c>
      <c r="J172" s="202">
        <f t="shared" si="61"/>
        <v>2071568.8038303715</v>
      </c>
      <c r="K172" s="202">
        <f t="shared" si="61"/>
        <v>1927394.0328355031</v>
      </c>
      <c r="L172" s="202">
        <f t="shared" si="61"/>
        <v>2747810.6719666407</v>
      </c>
      <c r="M172" s="202">
        <f t="shared" si="61"/>
        <v>5514239.0062857866</v>
      </c>
      <c r="N172" s="202">
        <f t="shared" si="61"/>
        <v>6962536.8499773433</v>
      </c>
      <c r="O172" s="202">
        <f t="shared" si="61"/>
        <v>9369435.2188328113</v>
      </c>
      <c r="P172" s="201">
        <f t="shared" si="60"/>
        <v>65945773.525432058</v>
      </c>
      <c r="Q172" s="612"/>
      <c r="R172" s="612"/>
    </row>
    <row r="173" spans="2:18">
      <c r="B173" s="196"/>
      <c r="C173" s="195" t="s">
        <v>322</v>
      </c>
      <c r="D173" s="202">
        <f t="shared" ref="D173:O173" si="62">D140+D147+D157+D165</f>
        <v>472432.00400000002</v>
      </c>
      <c r="E173" s="202">
        <f t="shared" si="62"/>
        <v>229126.19899999999</v>
      </c>
      <c r="F173" s="202">
        <f t="shared" si="62"/>
        <v>349483.20600000001</v>
      </c>
      <c r="G173" s="202">
        <f t="shared" si="62"/>
        <v>243960.85699999999</v>
      </c>
      <c r="H173" s="202">
        <f t="shared" si="62"/>
        <v>192768.14300000001</v>
      </c>
      <c r="I173" s="202">
        <f t="shared" si="62"/>
        <v>149591.60800000001</v>
      </c>
      <c r="J173" s="202">
        <f t="shared" si="62"/>
        <v>145728.04</v>
      </c>
      <c r="K173" s="202">
        <f t="shared" si="62"/>
        <v>124889.73000000001</v>
      </c>
      <c r="L173" s="202">
        <f t="shared" si="62"/>
        <v>125366.652</v>
      </c>
      <c r="M173" s="202">
        <f t="shared" si="62"/>
        <v>137810.09100000001</v>
      </c>
      <c r="N173" s="202">
        <f t="shared" si="62"/>
        <v>268662.92800000001</v>
      </c>
      <c r="O173" s="202">
        <f t="shared" si="62"/>
        <v>253047.31400000001</v>
      </c>
      <c r="P173" s="201">
        <f t="shared" si="60"/>
        <v>2692866.7719999999</v>
      </c>
      <c r="Q173" s="612"/>
      <c r="R173" s="612"/>
    </row>
    <row r="174" spans="2:18">
      <c r="B174" s="196"/>
      <c r="C174" s="195" t="s">
        <v>323</v>
      </c>
      <c r="D174" s="202">
        <f>D141+D149+D158</f>
        <v>3281201</v>
      </c>
      <c r="E174" s="202">
        <f t="shared" ref="E174:O174" si="63">E141+E149+E158</f>
        <v>3266473</v>
      </c>
      <c r="F174" s="202">
        <f t="shared" si="63"/>
        <v>3075098</v>
      </c>
      <c r="G174" s="202">
        <f t="shared" si="63"/>
        <v>3023851</v>
      </c>
      <c r="H174" s="202">
        <f t="shared" si="63"/>
        <v>2633696</v>
      </c>
      <c r="I174" s="202">
        <f t="shared" si="63"/>
        <v>2320043</v>
      </c>
      <c r="J174" s="202">
        <f t="shared" si="63"/>
        <v>2389404</v>
      </c>
      <c r="K174" s="202">
        <f t="shared" si="63"/>
        <v>2159877</v>
      </c>
      <c r="L174" s="202">
        <f t="shared" si="63"/>
        <v>2137664</v>
      </c>
      <c r="M174" s="202">
        <f t="shared" si="63"/>
        <v>2191699</v>
      </c>
      <c r="N174" s="202">
        <f t="shared" si="63"/>
        <v>2389465</v>
      </c>
      <c r="O174" s="202">
        <f t="shared" si="63"/>
        <v>3324881</v>
      </c>
      <c r="P174" s="201">
        <f t="shared" si="60"/>
        <v>32193352</v>
      </c>
      <c r="Q174" s="612"/>
      <c r="R174" s="612"/>
    </row>
    <row r="175" spans="2:18">
      <c r="B175" s="196"/>
      <c r="C175" s="195" t="s">
        <v>324</v>
      </c>
      <c r="D175" s="202">
        <f>D142+D159+D167+D148</f>
        <v>5819508</v>
      </c>
      <c r="E175" s="202">
        <f t="shared" ref="E175:O175" si="64">E142+E159+E167+E148</f>
        <v>3590774</v>
      </c>
      <c r="F175" s="202">
        <f t="shared" si="64"/>
        <v>4484060</v>
      </c>
      <c r="G175" s="202">
        <f t="shared" si="64"/>
        <v>4901274</v>
      </c>
      <c r="H175" s="202">
        <f t="shared" si="64"/>
        <v>5454968</v>
      </c>
      <c r="I175" s="202">
        <f t="shared" si="64"/>
        <v>3631095</v>
      </c>
      <c r="J175" s="202">
        <f t="shared" si="64"/>
        <v>3377406</v>
      </c>
      <c r="K175" s="202">
        <f t="shared" si="64"/>
        <v>3383933</v>
      </c>
      <c r="L175" s="202">
        <f t="shared" si="64"/>
        <v>3986157</v>
      </c>
      <c r="M175" s="202">
        <f t="shared" si="64"/>
        <v>4493529</v>
      </c>
      <c r="N175" s="202">
        <f t="shared" si="64"/>
        <v>5195804</v>
      </c>
      <c r="O175" s="202">
        <f t="shared" si="64"/>
        <v>5614504</v>
      </c>
      <c r="P175" s="201">
        <f>SUM(D175:O175)</f>
        <v>53933012</v>
      </c>
      <c r="Q175" s="612"/>
      <c r="R175" s="612"/>
    </row>
    <row r="176" spans="2:18">
      <c r="B176" s="196" t="s">
        <v>293</v>
      </c>
      <c r="D176" s="209">
        <f t="shared" ref="D176:P176" si="65">SUM(D171:D175)</f>
        <v>43422547.35700082</v>
      </c>
      <c r="E176" s="209">
        <f t="shared" si="65"/>
        <v>35285776.371672347</v>
      </c>
      <c r="F176" s="209">
        <f t="shared" si="65"/>
        <v>30255759.591336261</v>
      </c>
      <c r="G176" s="209">
        <f t="shared" si="65"/>
        <v>23869543.147859115</v>
      </c>
      <c r="H176" s="209">
        <f t="shared" si="65"/>
        <v>18002268.269649126</v>
      </c>
      <c r="I176" s="209">
        <f t="shared" si="65"/>
        <v>11960747.102573153</v>
      </c>
      <c r="J176" s="209">
        <f t="shared" si="65"/>
        <v>10324462.473541753</v>
      </c>
      <c r="K176" s="209">
        <f t="shared" si="65"/>
        <v>9810850.7985841222</v>
      </c>
      <c r="L176" s="209">
        <f t="shared" si="65"/>
        <v>12893094.421626251</v>
      </c>
      <c r="M176" s="209">
        <f t="shared" si="65"/>
        <v>21314181.333630554</v>
      </c>
      <c r="N176" s="209">
        <f t="shared" si="65"/>
        <v>31647083.108999152</v>
      </c>
      <c r="O176" s="209">
        <f t="shared" si="65"/>
        <v>42085422.366899565</v>
      </c>
      <c r="P176" s="210">
        <f t="shared" si="65"/>
        <v>290871736.34337217</v>
      </c>
      <c r="Q176" s="612"/>
      <c r="R176" s="612"/>
    </row>
    <row r="177" spans="2:16">
      <c r="B177" s="196"/>
      <c r="D177" s="202"/>
      <c r="E177" s="202"/>
      <c r="F177" s="202"/>
      <c r="G177" s="202"/>
      <c r="H177" s="202"/>
      <c r="I177" s="202"/>
      <c r="J177" s="202"/>
      <c r="K177" s="202"/>
      <c r="L177" s="202"/>
      <c r="M177" s="202"/>
      <c r="N177" s="202"/>
      <c r="O177" s="202"/>
      <c r="P177" s="201"/>
    </row>
    <row r="178" spans="2:16">
      <c r="B178" s="196"/>
      <c r="C178" s="195" t="s">
        <v>294</v>
      </c>
      <c r="D178" s="202">
        <f t="shared" ref="D178:O178" si="66">D171</f>
        <v>23511399.810648996</v>
      </c>
      <c r="E178" s="202">
        <f t="shared" si="66"/>
        <v>20023562.64749454</v>
      </c>
      <c r="F178" s="202">
        <f t="shared" si="66"/>
        <v>14978184.650657877</v>
      </c>
      <c r="G178" s="202">
        <f t="shared" si="66"/>
        <v>10592623.445508376</v>
      </c>
      <c r="H178" s="202">
        <f t="shared" si="66"/>
        <v>5953607.5818951409</v>
      </c>
      <c r="I178" s="202">
        <f t="shared" si="66"/>
        <v>3265071.7451822883</v>
      </c>
      <c r="J178" s="202">
        <f t="shared" si="66"/>
        <v>2340355.6297113821</v>
      </c>
      <c r="K178" s="202">
        <f t="shared" si="66"/>
        <v>2214757.0357486182</v>
      </c>
      <c r="L178" s="202">
        <f t="shared" si="66"/>
        <v>3896096.0976596093</v>
      </c>
      <c r="M178" s="202">
        <f t="shared" si="66"/>
        <v>8976904.2363447659</v>
      </c>
      <c r="N178" s="202">
        <f t="shared" si="66"/>
        <v>16830614.331021808</v>
      </c>
      <c r="O178" s="202">
        <f t="shared" si="66"/>
        <v>23523554.834066749</v>
      </c>
      <c r="P178" s="201">
        <f>SUM(D178:O178)</f>
        <v>136106732.04594013</v>
      </c>
    </row>
    <row r="179" spans="2:16">
      <c r="B179" s="196"/>
      <c r="C179" s="195" t="s">
        <v>327</v>
      </c>
      <c r="D179" s="202">
        <f>Meters!D166</f>
        <v>173633</v>
      </c>
      <c r="E179" s="202">
        <f>Meters!E166</f>
        <v>172712</v>
      </c>
      <c r="F179" s="202">
        <f>Meters!F166</f>
        <v>173942</v>
      </c>
      <c r="G179" s="202">
        <f>Meters!G166</f>
        <v>173889</v>
      </c>
      <c r="H179" s="202">
        <f>Meters!H166</f>
        <v>173225</v>
      </c>
      <c r="I179" s="202">
        <f>Meters!I166</f>
        <v>173320</v>
      </c>
      <c r="J179" s="202">
        <f>Meters!J166</f>
        <v>171944</v>
      </c>
      <c r="K179" s="202">
        <f>Meters!K166</f>
        <v>172697</v>
      </c>
      <c r="L179" s="202">
        <f>Meters!L166</f>
        <v>172525</v>
      </c>
      <c r="M179" s="202">
        <f>Meters!M166</f>
        <v>173078</v>
      </c>
      <c r="N179" s="202">
        <f>Meters!N166</f>
        <v>173064</v>
      </c>
      <c r="O179" s="202">
        <f>Meters!O166</f>
        <v>173277</v>
      </c>
      <c r="P179" s="201">
        <f>SUM(D179:O179)</f>
        <v>2077306</v>
      </c>
    </row>
    <row r="180" spans="2:16">
      <c r="B180" s="196"/>
      <c r="C180" s="195" t="s">
        <v>328</v>
      </c>
      <c r="D180" s="202">
        <f>D178/D179</f>
        <v>135.4085905942361</v>
      </c>
      <c r="E180" s="202">
        <f t="shared" ref="E180:P180" si="67">E178/E179</f>
        <v>115.93614020736567</v>
      </c>
      <c r="F180" s="202">
        <f t="shared" si="67"/>
        <v>86.110224388922035</v>
      </c>
      <c r="G180" s="202">
        <f t="shared" si="67"/>
        <v>60.916006449564811</v>
      </c>
      <c r="H180" s="202">
        <f t="shared" si="67"/>
        <v>34.369216809901232</v>
      </c>
      <c r="I180" s="202">
        <f t="shared" si="67"/>
        <v>18.838401483858114</v>
      </c>
      <c r="J180" s="202">
        <f t="shared" si="67"/>
        <v>13.61115031470352</v>
      </c>
      <c r="K180" s="202">
        <f t="shared" si="67"/>
        <v>12.824525242179181</v>
      </c>
      <c r="L180" s="202">
        <f t="shared" si="67"/>
        <v>22.58279146593021</v>
      </c>
      <c r="M180" s="202">
        <f t="shared" si="67"/>
        <v>51.866235086751438</v>
      </c>
      <c r="N180" s="202">
        <f t="shared" si="67"/>
        <v>97.250810862003704</v>
      </c>
      <c r="O180" s="202">
        <f t="shared" si="67"/>
        <v>135.75693735502549</v>
      </c>
      <c r="P180" s="201">
        <f t="shared" si="67"/>
        <v>65.520790892598455</v>
      </c>
    </row>
    <row r="181" spans="2:16">
      <c r="B181" s="196"/>
      <c r="C181" s="195" t="s">
        <v>329</v>
      </c>
      <c r="D181" s="202">
        <f>D173</f>
        <v>472432.00400000002</v>
      </c>
      <c r="E181" s="202">
        <f t="shared" ref="E181:O181" si="68">E173</f>
        <v>229126.19899999999</v>
      </c>
      <c r="F181" s="202">
        <f t="shared" si="68"/>
        <v>349483.20600000001</v>
      </c>
      <c r="G181" s="202">
        <f t="shared" si="68"/>
        <v>243960.85699999999</v>
      </c>
      <c r="H181" s="202">
        <f t="shared" si="68"/>
        <v>192768.14300000001</v>
      </c>
      <c r="I181" s="202">
        <f t="shared" si="68"/>
        <v>149591.60800000001</v>
      </c>
      <c r="J181" s="202">
        <f t="shared" si="68"/>
        <v>145728.04</v>
      </c>
      <c r="K181" s="202">
        <f t="shared" si="68"/>
        <v>124889.73000000001</v>
      </c>
      <c r="L181" s="202">
        <f t="shared" si="68"/>
        <v>125366.652</v>
      </c>
      <c r="M181" s="202">
        <f t="shared" si="68"/>
        <v>137810.09100000001</v>
      </c>
      <c r="N181" s="202">
        <f t="shared" si="68"/>
        <v>268662.92800000001</v>
      </c>
      <c r="O181" s="202">
        <f t="shared" si="68"/>
        <v>253047.31400000001</v>
      </c>
      <c r="P181" s="201">
        <f t="shared" ref="P181:P182" si="69">SUM(D181:O181)</f>
        <v>2692866.7719999999</v>
      </c>
    </row>
    <row r="182" spans="2:16">
      <c r="B182" s="196"/>
      <c r="C182" s="195" t="s">
        <v>330</v>
      </c>
      <c r="D182" s="202">
        <f>Meters!D168</f>
        <v>5</v>
      </c>
      <c r="E182" s="202">
        <f>Meters!E168</f>
        <v>3</v>
      </c>
      <c r="F182" s="202">
        <f>Meters!F168</f>
        <v>5</v>
      </c>
      <c r="G182" s="202">
        <f>Meters!G168</f>
        <v>4</v>
      </c>
      <c r="H182" s="202">
        <f>Meters!H168</f>
        <v>4</v>
      </c>
      <c r="I182" s="202">
        <f>Meters!I168</f>
        <v>4</v>
      </c>
      <c r="J182" s="202">
        <f>Meters!J168</f>
        <v>2</v>
      </c>
      <c r="K182" s="202">
        <f>Meters!K168</f>
        <v>2</v>
      </c>
      <c r="L182" s="202">
        <f>Meters!L168</f>
        <v>2</v>
      </c>
      <c r="M182" s="202">
        <f>Meters!M168</f>
        <v>2</v>
      </c>
      <c r="N182" s="202">
        <f>Meters!N168</f>
        <v>3</v>
      </c>
      <c r="O182" s="202">
        <f>Meters!O168</f>
        <v>3</v>
      </c>
      <c r="P182" s="201">
        <f t="shared" si="69"/>
        <v>39</v>
      </c>
    </row>
    <row r="183" spans="2:16">
      <c r="B183" s="196"/>
      <c r="C183" s="195" t="s">
        <v>297</v>
      </c>
      <c r="D183" s="202">
        <f t="shared" ref="D183:O183" si="70">SUM(D172:D173)-D181</f>
        <v>10338006.54235182</v>
      </c>
      <c r="E183" s="202">
        <f t="shared" si="70"/>
        <v>8175840.525177802</v>
      </c>
      <c r="F183" s="202">
        <f t="shared" si="70"/>
        <v>7368933.734678383</v>
      </c>
      <c r="G183" s="202">
        <f t="shared" si="70"/>
        <v>5107833.8453507386</v>
      </c>
      <c r="H183" s="202">
        <f t="shared" si="70"/>
        <v>3767228.5447539855</v>
      </c>
      <c r="I183" s="202">
        <f t="shared" si="70"/>
        <v>2594945.7493908638</v>
      </c>
      <c r="J183" s="202">
        <f t="shared" si="70"/>
        <v>2071568.8038303712</v>
      </c>
      <c r="K183" s="202">
        <f t="shared" si="70"/>
        <v>1927394.0328355031</v>
      </c>
      <c r="L183" s="202">
        <f t="shared" si="70"/>
        <v>2747810.6719666412</v>
      </c>
      <c r="M183" s="202">
        <f t="shared" si="70"/>
        <v>5514239.0062857866</v>
      </c>
      <c r="N183" s="202">
        <f t="shared" si="70"/>
        <v>6962536.8499773433</v>
      </c>
      <c r="O183" s="202">
        <f t="shared" si="70"/>
        <v>9369435.2188328113</v>
      </c>
      <c r="P183" s="201">
        <f>SUM(D183:O183)</f>
        <v>65945773.525432058</v>
      </c>
    </row>
    <row r="184" spans="2:16">
      <c r="B184" s="196"/>
      <c r="C184" s="195" t="s">
        <v>298</v>
      </c>
      <c r="D184" s="202">
        <f>Meters!D167</f>
        <v>3597</v>
      </c>
      <c r="E184" s="202">
        <f>Meters!E167</f>
        <v>3472</v>
      </c>
      <c r="F184" s="202">
        <f>Meters!F167</f>
        <v>3567</v>
      </c>
      <c r="G184" s="202">
        <f>Meters!G167</f>
        <v>3675</v>
      </c>
      <c r="H184" s="202">
        <f>Meters!H167</f>
        <v>3438</v>
      </c>
      <c r="I184" s="202">
        <f>Meters!I167</f>
        <v>3554</v>
      </c>
      <c r="J184" s="202">
        <f>Meters!J167</f>
        <v>3314</v>
      </c>
      <c r="K184" s="202">
        <f>Meters!K167</f>
        <v>3361</v>
      </c>
      <c r="L184" s="202">
        <f>Meters!L167</f>
        <v>3354</v>
      </c>
      <c r="M184" s="202">
        <f>Meters!M167</f>
        <v>3356</v>
      </c>
      <c r="N184" s="202">
        <f>Meters!N167</f>
        <v>3385</v>
      </c>
      <c r="O184" s="202">
        <f>Meters!O167</f>
        <v>3490</v>
      </c>
      <c r="P184" s="201">
        <f>SUM(D184:O184)</f>
        <v>41563</v>
      </c>
    </row>
    <row r="185" spans="2:16">
      <c r="B185" s="196"/>
      <c r="C185" s="195" t="s">
        <v>299</v>
      </c>
      <c r="D185" s="202">
        <f>D183/D184</f>
        <v>2874.0635369340616</v>
      </c>
      <c r="E185" s="202">
        <f t="shared" ref="E185:P185" si="71">E183/E184</f>
        <v>2354.7927779889983</v>
      </c>
      <c r="F185" s="202">
        <f t="shared" si="71"/>
        <v>2065.8631159737547</v>
      </c>
      <c r="G185" s="202">
        <f t="shared" si="71"/>
        <v>1389.8867606396568</v>
      </c>
      <c r="H185" s="202">
        <f t="shared" si="71"/>
        <v>1095.7616476887683</v>
      </c>
      <c r="I185" s="202">
        <f t="shared" si="71"/>
        <v>730.14793173631506</v>
      </c>
      <c r="J185" s="202">
        <f>J183/J184</f>
        <v>625.09619910391405</v>
      </c>
      <c r="K185" s="202">
        <f t="shared" si="71"/>
        <v>573.45850426524942</v>
      </c>
      <c r="L185" s="202">
        <f t="shared" si="71"/>
        <v>819.26376623930867</v>
      </c>
      <c r="M185" s="202">
        <f t="shared" si="71"/>
        <v>1643.0986311936194</v>
      </c>
      <c r="N185" s="202">
        <f t="shared" si="71"/>
        <v>2056.8794239224057</v>
      </c>
      <c r="O185" s="202">
        <f t="shared" si="71"/>
        <v>2684.6519251669947</v>
      </c>
      <c r="P185" s="201">
        <f t="shared" si="71"/>
        <v>1586.646140207205</v>
      </c>
    </row>
    <row r="186" spans="2:16">
      <c r="B186" s="196"/>
      <c r="P186" s="199"/>
    </row>
    <row r="187" spans="2:16" ht="15.75" thickBot="1">
      <c r="B187" s="211"/>
      <c r="C187" s="212"/>
      <c r="D187" s="213">
        <f>D176/$P176</f>
        <v>0.14928417557125864</v>
      </c>
      <c r="E187" s="213">
        <f t="shared" ref="E187:O187" si="72">E176/$P176</f>
        <v>0.12131043330390039</v>
      </c>
      <c r="F187" s="213">
        <f t="shared" si="72"/>
        <v>0.10401753010343892</v>
      </c>
      <c r="G187" s="213">
        <f t="shared" si="72"/>
        <v>8.2062091861965156E-2</v>
      </c>
      <c r="H187" s="213">
        <f t="shared" si="72"/>
        <v>6.1890744339620427E-2</v>
      </c>
      <c r="I187" s="213">
        <f t="shared" si="72"/>
        <v>4.1120348277680609E-2</v>
      </c>
      <c r="J187" s="213">
        <f t="shared" si="72"/>
        <v>3.5494897521957218E-2</v>
      </c>
      <c r="K187" s="213">
        <f t="shared" si="72"/>
        <v>3.372913065366543E-2</v>
      </c>
      <c r="L187" s="213">
        <f t="shared" si="72"/>
        <v>4.4325703774828223E-2</v>
      </c>
      <c r="M187" s="213">
        <f t="shared" si="72"/>
        <v>7.3276907552369763E-2</v>
      </c>
      <c r="N187" s="213">
        <f t="shared" si="72"/>
        <v>0.10880081889991532</v>
      </c>
      <c r="O187" s="213">
        <f t="shared" si="72"/>
        <v>0.14468721813940011</v>
      </c>
      <c r="P187" s="224">
        <f>SUM(D187:O187)</f>
        <v>1.0000000000000004</v>
      </c>
    </row>
    <row r="188" spans="2:16" ht="15.75" hidden="1" outlineLevel="1" thickBot="1">
      <c r="B188" s="225" t="s">
        <v>331</v>
      </c>
      <c r="C188" s="193"/>
      <c r="D188" s="193"/>
      <c r="E188" s="193"/>
      <c r="F188" s="193"/>
      <c r="G188" s="193"/>
      <c r="H188" s="193"/>
      <c r="I188" s="193"/>
      <c r="J188" s="193"/>
      <c r="K188" s="193"/>
      <c r="L188" s="193"/>
      <c r="M188" s="193"/>
      <c r="N188" s="193"/>
      <c r="O188" s="193"/>
      <c r="P188" s="193"/>
    </row>
    <row r="189" spans="2:16" ht="15.75" hidden="1" outlineLevel="1" thickBot="1">
      <c r="B189" s="196"/>
      <c r="D189" s="197" t="str">
        <f t="shared" ref="D189:O189" si="73">D5</f>
        <v>January</v>
      </c>
      <c r="E189" s="197" t="str">
        <f t="shared" si="73"/>
        <v>February</v>
      </c>
      <c r="F189" s="197" t="str">
        <f t="shared" si="73"/>
        <v>March</v>
      </c>
      <c r="G189" s="197" t="str">
        <f t="shared" si="73"/>
        <v>April</v>
      </c>
      <c r="H189" s="197" t="str">
        <f t="shared" si="73"/>
        <v>May</v>
      </c>
      <c r="I189" s="197" t="str">
        <f t="shared" si="73"/>
        <v>June</v>
      </c>
      <c r="J189" s="197" t="str">
        <f t="shared" si="73"/>
        <v>July</v>
      </c>
      <c r="K189" s="197" t="str">
        <f t="shared" si="73"/>
        <v>August</v>
      </c>
      <c r="L189" s="197" t="str">
        <f t="shared" si="73"/>
        <v>September</v>
      </c>
      <c r="M189" s="197" t="str">
        <f t="shared" si="73"/>
        <v>October</v>
      </c>
      <c r="N189" s="197" t="str">
        <f t="shared" si="73"/>
        <v>November</v>
      </c>
      <c r="O189" s="197" t="str">
        <f t="shared" si="73"/>
        <v>December</v>
      </c>
      <c r="P189" s="197" t="s">
        <v>276</v>
      </c>
    </row>
    <row r="190" spans="2:16" ht="15.75" hidden="1" outlineLevel="1" thickBot="1">
      <c r="B190" s="196" t="s">
        <v>277</v>
      </c>
    </row>
    <row r="191" spans="2:16" ht="15.75" hidden="1" outlineLevel="1" thickBot="1">
      <c r="B191" s="196"/>
      <c r="C191" s="195" t="s">
        <v>320</v>
      </c>
      <c r="D191" s="200">
        <f>'Billed Usage'!D129</f>
        <v>12864674.611959999</v>
      </c>
      <c r="E191" s="200">
        <f>'Billed Usage'!E129</f>
        <v>10372336.73927</v>
      </c>
      <c r="F191" s="200">
        <f>'Billed Usage'!F129</f>
        <v>11203912.75812</v>
      </c>
      <c r="G191" s="200">
        <f>'Billed Usage'!G129</f>
        <v>6854292.1076100003</v>
      </c>
      <c r="H191" s="200">
        <f>'Billed Usage'!H129</f>
        <v>3527321.9550899998</v>
      </c>
      <c r="I191" s="200">
        <f>'Billed Usage'!I129</f>
        <v>1429516.78731</v>
      </c>
      <c r="J191" s="200">
        <f>'Billed Usage'!J129</f>
        <v>1461311.4123800001</v>
      </c>
      <c r="K191" s="200">
        <f>'Billed Usage'!K129</f>
        <v>1069874.2457000001</v>
      </c>
      <c r="L191" s="200">
        <f>'Billed Usage'!L129</f>
        <v>1079216.31189</v>
      </c>
      <c r="M191" s="200">
        <f>'Billed Usage'!M129</f>
        <v>1893872.14698</v>
      </c>
      <c r="N191" s="200">
        <f>'Billed Usage'!N129</f>
        <v>7105861.3472499996</v>
      </c>
      <c r="O191" s="200">
        <f>'Billed Usage'!O129</f>
        <v>12702536.370990001</v>
      </c>
      <c r="P191" s="202">
        <f>SUM(D191:O191)</f>
        <v>71564726.794550002</v>
      </c>
    </row>
    <row r="192" spans="2:16" ht="15.75" hidden="1" outlineLevel="1" thickBot="1">
      <c r="B192" s="196"/>
      <c r="C192" s="195" t="s">
        <v>321</v>
      </c>
      <c r="D192" s="200">
        <f>'Billed Usage'!D130</f>
        <v>4263361.6972399997</v>
      </c>
      <c r="E192" s="200">
        <f>'Billed Usage'!E130</f>
        <v>2862521.28064</v>
      </c>
      <c r="F192" s="200">
        <f>'Billed Usage'!F130</f>
        <v>3882553.9091500002</v>
      </c>
      <c r="G192" s="200">
        <f>'Billed Usage'!G130</f>
        <v>2458576.2998699998</v>
      </c>
      <c r="H192" s="200">
        <f>'Billed Usage'!H130</f>
        <v>1761865.0491899999</v>
      </c>
      <c r="I192" s="200">
        <f>'Billed Usage'!I130</f>
        <v>1204920.5884199999</v>
      </c>
      <c r="J192" s="200">
        <f>'Billed Usage'!J130</f>
        <v>1041782.73656</v>
      </c>
      <c r="K192" s="200">
        <f>'Billed Usage'!K130</f>
        <v>1169864.2069700002</v>
      </c>
      <c r="L192" s="200">
        <f>'Billed Usage'!L130</f>
        <v>1135182.78687</v>
      </c>
      <c r="M192" s="200">
        <f>'Billed Usage'!M130</f>
        <v>1232389.6612499999</v>
      </c>
      <c r="N192" s="200">
        <f>'Billed Usage'!N130</f>
        <v>2499088.92802</v>
      </c>
      <c r="O192" s="200">
        <f>'Billed Usage'!O130</f>
        <v>4270071.3869000003</v>
      </c>
      <c r="P192" s="202">
        <f t="shared" ref="P192:P195" si="74">SUM(D192:O192)</f>
        <v>27782178.531079996</v>
      </c>
    </row>
    <row r="193" spans="2:16" ht="15.75" hidden="1" outlineLevel="1" thickBot="1">
      <c r="B193" s="196"/>
      <c r="C193" s="195" t="s">
        <v>322</v>
      </c>
      <c r="D193" s="200">
        <f>'Billed Usage'!D131</f>
        <v>0</v>
      </c>
      <c r="E193" s="200">
        <f>'Billed Usage'!E131</f>
        <v>0</v>
      </c>
      <c r="F193" s="200">
        <f>'Billed Usage'!F131</f>
        <v>0</v>
      </c>
      <c r="G193" s="200">
        <f>'Billed Usage'!G131</f>
        <v>0</v>
      </c>
      <c r="H193" s="200">
        <f>'Billed Usage'!H131</f>
        <v>0</v>
      </c>
      <c r="I193" s="200">
        <f>'Billed Usage'!I131</f>
        <v>0</v>
      </c>
      <c r="J193" s="200">
        <f>'Billed Usage'!J131</f>
        <v>0</v>
      </c>
      <c r="K193" s="200">
        <f>'Billed Usage'!K131</f>
        <v>0</v>
      </c>
      <c r="L193" s="200">
        <f>'Billed Usage'!L131</f>
        <v>0</v>
      </c>
      <c r="M193" s="200">
        <f>'Billed Usage'!M131</f>
        <v>0</v>
      </c>
      <c r="N193" s="200">
        <f>'Billed Usage'!N131</f>
        <v>0</v>
      </c>
      <c r="O193" s="200">
        <f>'Billed Usage'!O131</f>
        <v>0</v>
      </c>
      <c r="P193" s="202">
        <f t="shared" si="74"/>
        <v>0</v>
      </c>
    </row>
    <row r="194" spans="2:16" ht="15.75" hidden="1" outlineLevel="1" thickBot="1">
      <c r="B194" s="196"/>
      <c r="C194" s="195" t="s">
        <v>323</v>
      </c>
      <c r="D194" s="200">
        <f>'Billed Usage'!D132</f>
        <v>288815</v>
      </c>
      <c r="E194" s="200">
        <f>'Billed Usage'!E132</f>
        <v>308902</v>
      </c>
      <c r="F194" s="200">
        <f>'Billed Usage'!F132</f>
        <v>242094</v>
      </c>
      <c r="G194" s="200">
        <f>'Billed Usage'!G132</f>
        <v>272523</v>
      </c>
      <c r="H194" s="200">
        <f>'Billed Usage'!H132</f>
        <v>353619</v>
      </c>
      <c r="I194" s="200">
        <f>'Billed Usage'!I132</f>
        <v>531211</v>
      </c>
      <c r="J194" s="200">
        <f>'Billed Usage'!J132</f>
        <v>325808</v>
      </c>
      <c r="K194" s="200">
        <f>'Billed Usage'!K132</f>
        <v>243823</v>
      </c>
      <c r="L194" s="200">
        <f>'Billed Usage'!L132</f>
        <v>208373</v>
      </c>
      <c r="M194" s="200">
        <f>'Billed Usage'!M132</f>
        <v>288227</v>
      </c>
      <c r="N194" s="200">
        <f>'Billed Usage'!N132</f>
        <v>255204</v>
      </c>
      <c r="O194" s="200">
        <f>'Billed Usage'!O132</f>
        <v>321873</v>
      </c>
      <c r="P194" s="202">
        <f t="shared" si="74"/>
        <v>3640472</v>
      </c>
    </row>
    <row r="195" spans="2:16" ht="15.75" hidden="1" outlineLevel="1" thickBot="1">
      <c r="B195" s="196"/>
      <c r="C195" s="195" t="s">
        <v>324</v>
      </c>
      <c r="D195" s="200">
        <f>'Billed Usage'!D133</f>
        <v>4408758</v>
      </c>
      <c r="E195" s="200">
        <f>'Billed Usage'!E133</f>
        <v>5156809</v>
      </c>
      <c r="F195" s="200">
        <f>'Billed Usage'!F133</f>
        <v>3923267</v>
      </c>
      <c r="G195" s="200">
        <f>'Billed Usage'!G133</f>
        <v>5011917</v>
      </c>
      <c r="H195" s="200">
        <f>'Billed Usage'!H133</f>
        <v>3585070</v>
      </c>
      <c r="I195" s="200">
        <f>'Billed Usage'!I133</f>
        <v>3220437</v>
      </c>
      <c r="J195" s="200">
        <f>'Billed Usage'!J133</f>
        <v>3141656</v>
      </c>
      <c r="K195" s="200">
        <f>'Billed Usage'!K133</f>
        <v>3661804</v>
      </c>
      <c r="L195" s="200">
        <f>'Billed Usage'!L133</f>
        <v>3485308</v>
      </c>
      <c r="M195" s="200">
        <f>'Billed Usage'!M133</f>
        <v>4757743</v>
      </c>
      <c r="N195" s="200">
        <f>'Billed Usage'!N133</f>
        <v>5939485</v>
      </c>
      <c r="O195" s="200">
        <f>'Billed Usage'!O133</f>
        <v>5003349</v>
      </c>
      <c r="P195" s="202">
        <f t="shared" si="74"/>
        <v>51295603</v>
      </c>
    </row>
    <row r="196" spans="2:16" ht="15.75" hidden="1" outlineLevel="1" thickBot="1">
      <c r="B196" s="196" t="s">
        <v>285</v>
      </c>
      <c r="D196" s="203">
        <f>SUM(D191:D195)</f>
        <v>21825609.3092</v>
      </c>
      <c r="E196" s="203">
        <f t="shared" ref="E196:P196" si="75">SUM(E191:E195)</f>
        <v>18700569.01991</v>
      </c>
      <c r="F196" s="203">
        <f t="shared" si="75"/>
        <v>19251827.667270001</v>
      </c>
      <c r="G196" s="203">
        <f t="shared" si="75"/>
        <v>14597308.40748</v>
      </c>
      <c r="H196" s="203">
        <f t="shared" si="75"/>
        <v>9227876.0042800009</v>
      </c>
      <c r="I196" s="203">
        <f t="shared" si="75"/>
        <v>6386085.3757300004</v>
      </c>
      <c r="J196" s="203">
        <f t="shared" si="75"/>
        <v>5970558.1489400007</v>
      </c>
      <c r="K196" s="203">
        <f t="shared" si="75"/>
        <v>6145365.4526700005</v>
      </c>
      <c r="L196" s="203">
        <f t="shared" si="75"/>
        <v>5908080.0987599995</v>
      </c>
      <c r="M196" s="203">
        <f t="shared" si="75"/>
        <v>8172231.8082299996</v>
      </c>
      <c r="N196" s="203">
        <f t="shared" si="75"/>
        <v>15799639.27527</v>
      </c>
      <c r="O196" s="203">
        <f t="shared" si="75"/>
        <v>22297829.757890001</v>
      </c>
      <c r="P196" s="203">
        <f t="shared" si="75"/>
        <v>154282980.32563001</v>
      </c>
    </row>
    <row r="197" spans="2:16" ht="15.75" hidden="1" outlineLevel="1" thickBot="1">
      <c r="B197" s="196"/>
      <c r="D197" s="200"/>
      <c r="E197" s="200"/>
      <c r="F197" s="200"/>
      <c r="G197" s="200"/>
      <c r="H197" s="200"/>
      <c r="I197" s="200"/>
      <c r="J197" s="200"/>
      <c r="K197" s="200"/>
      <c r="L197" s="200"/>
      <c r="M197" s="200"/>
      <c r="N197" s="200"/>
      <c r="O197" s="200"/>
      <c r="P197" s="200"/>
    </row>
    <row r="198" spans="2:16" ht="15.75" hidden="1" outlineLevel="1" thickBot="1">
      <c r="B198" s="196" t="s">
        <v>308</v>
      </c>
      <c r="D198" s="200"/>
      <c r="E198" s="200"/>
      <c r="F198" s="200"/>
      <c r="G198" s="200"/>
      <c r="H198" s="200"/>
      <c r="I198" s="200"/>
      <c r="J198" s="200"/>
      <c r="K198" s="200"/>
      <c r="L198" s="200"/>
      <c r="M198" s="200"/>
      <c r="N198" s="200"/>
      <c r="O198" s="200"/>
      <c r="P198" s="200"/>
    </row>
    <row r="199" spans="2:16" ht="15.75" hidden="1" outlineLevel="1" thickBot="1">
      <c r="B199" s="196"/>
      <c r="C199" s="195" t="s">
        <v>325</v>
      </c>
      <c r="D199" s="200"/>
      <c r="E199" s="200"/>
      <c r="F199" s="200"/>
      <c r="G199" s="200"/>
      <c r="H199" s="200">
        <v>21627</v>
      </c>
      <c r="I199" s="200">
        <v>-63</v>
      </c>
      <c r="J199" s="200">
        <v>-70</v>
      </c>
      <c r="K199" s="200">
        <v>12447</v>
      </c>
      <c r="L199" s="200">
        <v>-12201</v>
      </c>
      <c r="M199" s="200">
        <v>-161</v>
      </c>
      <c r="N199" s="200">
        <v>81</v>
      </c>
      <c r="O199" s="200">
        <v>-166</v>
      </c>
      <c r="P199" s="200">
        <f>SUM(D199:O199)</f>
        <v>21494</v>
      </c>
    </row>
    <row r="200" spans="2:16" ht="15.75" hidden="1" outlineLevel="1" thickBot="1">
      <c r="B200" s="196"/>
      <c r="C200" s="195" t="s">
        <v>326</v>
      </c>
      <c r="D200" s="200">
        <f>-D208</f>
        <v>4965</v>
      </c>
      <c r="E200" s="200">
        <f t="shared" ref="E200:O200" si="76">-E208</f>
        <v>-10657</v>
      </c>
      <c r="F200" s="200">
        <f t="shared" si="76"/>
        <v>23180</v>
      </c>
      <c r="G200" s="200">
        <f t="shared" si="76"/>
        <v>6153</v>
      </c>
      <c r="H200" s="200">
        <f t="shared" si="76"/>
        <v>1642</v>
      </c>
      <c r="I200" s="200">
        <f t="shared" si="76"/>
        <v>51988</v>
      </c>
      <c r="J200" s="200">
        <f t="shared" si="76"/>
        <v>11075</v>
      </c>
      <c r="K200" s="200">
        <f t="shared" si="76"/>
        <v>-5002</v>
      </c>
      <c r="L200" s="200">
        <f t="shared" si="76"/>
        <v>22873</v>
      </c>
      <c r="M200" s="200">
        <f t="shared" si="76"/>
        <v>-17181</v>
      </c>
      <c r="N200" s="200">
        <f t="shared" si="76"/>
        <v>-26136</v>
      </c>
      <c r="O200" s="200">
        <f t="shared" si="76"/>
        <v>17594</v>
      </c>
      <c r="P200" s="200">
        <f t="shared" ref="P200" si="77">SUM(D200:O200)</f>
        <v>80494</v>
      </c>
    </row>
    <row r="201" spans="2:16" ht="15.75" hidden="1" outlineLevel="1" thickBot="1">
      <c r="B201" s="196" t="s">
        <v>311</v>
      </c>
      <c r="D201" s="203">
        <f t="shared" ref="D201:P201" si="78">SUM(D199:D200)</f>
        <v>4965</v>
      </c>
      <c r="E201" s="203">
        <f t="shared" si="78"/>
        <v>-10657</v>
      </c>
      <c r="F201" s="203">
        <f t="shared" si="78"/>
        <v>23180</v>
      </c>
      <c r="G201" s="203">
        <f t="shared" si="78"/>
        <v>6153</v>
      </c>
      <c r="H201" s="203">
        <f t="shared" si="78"/>
        <v>23269</v>
      </c>
      <c r="I201" s="203">
        <f t="shared" si="78"/>
        <v>51925</v>
      </c>
      <c r="J201" s="203">
        <f t="shared" si="78"/>
        <v>11005</v>
      </c>
      <c r="K201" s="203">
        <f t="shared" si="78"/>
        <v>7445</v>
      </c>
      <c r="L201" s="203">
        <f t="shared" si="78"/>
        <v>10672</v>
      </c>
      <c r="M201" s="203">
        <f t="shared" si="78"/>
        <v>-17342</v>
      </c>
      <c r="N201" s="203">
        <f t="shared" si="78"/>
        <v>-26055</v>
      </c>
      <c r="O201" s="203">
        <f t="shared" si="78"/>
        <v>17428</v>
      </c>
      <c r="P201" s="203">
        <f t="shared" si="78"/>
        <v>101988</v>
      </c>
    </row>
    <row r="202" spans="2:16" ht="15.75" hidden="1" outlineLevel="1" thickBot="1">
      <c r="B202" s="196"/>
      <c r="D202" s="200"/>
      <c r="E202" s="200"/>
      <c r="F202" s="200"/>
      <c r="G202" s="200"/>
      <c r="H202" s="200"/>
      <c r="I202" s="200"/>
      <c r="J202" s="200"/>
      <c r="K202" s="200"/>
      <c r="L202" s="200"/>
      <c r="M202" s="200"/>
      <c r="N202" s="200"/>
      <c r="O202" s="200"/>
      <c r="P202" s="200"/>
    </row>
    <row r="203" spans="2:16" ht="15.75" hidden="1" outlineLevel="1" thickBot="1">
      <c r="B203" s="196" t="s">
        <v>287</v>
      </c>
    </row>
    <row r="204" spans="2:16" ht="15.75" hidden="1" outlineLevel="1" thickBot="1">
      <c r="B204" s="196"/>
      <c r="C204" s="195" t="s">
        <v>320</v>
      </c>
      <c r="D204" s="200">
        <f>'Unbilled Usage '!E167</f>
        <v>-1415534</v>
      </c>
      <c r="E204" s="200">
        <f>'Unbilled Usage '!F167</f>
        <v>492713</v>
      </c>
      <c r="F204" s="200">
        <f>'Unbilled Usage '!G167</f>
        <v>-2576788</v>
      </c>
      <c r="G204" s="200">
        <f>'Unbilled Usage '!H167</f>
        <v>-1241560</v>
      </c>
      <c r="H204" s="200">
        <f>'Unbilled Usage '!I167</f>
        <v>-1757503</v>
      </c>
      <c r="I204" s="200">
        <f>'Unbilled Usage '!J167</f>
        <v>-158627</v>
      </c>
      <c r="J204" s="200">
        <f>'Unbilled Usage '!K167</f>
        <v>-263335</v>
      </c>
      <c r="K204" s="200">
        <f>'Unbilled Usage '!L167</f>
        <v>-49272</v>
      </c>
      <c r="L204" s="200">
        <f>'Unbilled Usage '!M167</f>
        <v>168005</v>
      </c>
      <c r="M204" s="200">
        <f>'Unbilled Usage '!N167</f>
        <v>1587871</v>
      </c>
      <c r="N204" s="200">
        <f>'Unbilled Usage '!O167</f>
        <v>4811653</v>
      </c>
      <c r="O204" s="200">
        <f>'Unbilled Usage '!P167</f>
        <v>133804</v>
      </c>
      <c r="P204" s="202">
        <f>SUM(D204:O204)</f>
        <v>-268573</v>
      </c>
    </row>
    <row r="205" spans="2:16" ht="15.75" hidden="1" outlineLevel="1" thickBot="1">
      <c r="B205" s="196"/>
      <c r="C205" s="195" t="s">
        <v>321</v>
      </c>
      <c r="D205" s="200">
        <f>'Unbilled Usage '!E168</f>
        <v>-455600</v>
      </c>
      <c r="E205" s="200">
        <f>'Unbilled Usage '!F168</f>
        <v>-201194</v>
      </c>
      <c r="F205" s="200">
        <f>'Unbilled Usage '!G168</f>
        <v>-395074</v>
      </c>
      <c r="G205" s="200">
        <f>'Unbilled Usage '!H168</f>
        <v>-375486</v>
      </c>
      <c r="H205" s="200">
        <f>'Unbilled Usage '!I168</f>
        <v>-502017</v>
      </c>
      <c r="I205" s="200">
        <f>'Unbilled Usage '!J168</f>
        <v>86866</v>
      </c>
      <c r="J205" s="200">
        <f>'Unbilled Usage '!K168</f>
        <v>-55747</v>
      </c>
      <c r="K205" s="200">
        <f>'Unbilled Usage '!L168</f>
        <v>112178</v>
      </c>
      <c r="L205" s="200">
        <f>'Unbilled Usage '!M168</f>
        <v>145327</v>
      </c>
      <c r="M205" s="200">
        <f>'Unbilled Usage '!N168</f>
        <v>692392</v>
      </c>
      <c r="N205" s="200">
        <f>'Unbilled Usage '!O168</f>
        <v>971459</v>
      </c>
      <c r="O205" s="200">
        <f>'Unbilled Usage '!P168</f>
        <v>-3559</v>
      </c>
      <c r="P205" s="202">
        <f t="shared" ref="P205:P208" si="79">SUM(D205:O205)</f>
        <v>19545</v>
      </c>
    </row>
    <row r="206" spans="2:16" ht="15.75" hidden="1" outlineLevel="1" thickBot="1">
      <c r="B206" s="196"/>
      <c r="C206" s="195" t="s">
        <v>322</v>
      </c>
      <c r="D206" s="200">
        <f>'Unbilled Usage '!E169</f>
        <v>0</v>
      </c>
      <c r="E206" s="200">
        <f>'Unbilled Usage '!F169</f>
        <v>0</v>
      </c>
      <c r="F206" s="200">
        <f>'Unbilled Usage '!G169</f>
        <v>0</v>
      </c>
      <c r="G206" s="200">
        <f>'Unbilled Usage '!H169</f>
        <v>0</v>
      </c>
      <c r="H206" s="200">
        <f>'Unbilled Usage '!I169</f>
        <v>0</v>
      </c>
      <c r="I206" s="200">
        <f>'Unbilled Usage '!J169</f>
        <v>0</v>
      </c>
      <c r="J206" s="200">
        <f>'Unbilled Usage '!K169</f>
        <v>0</v>
      </c>
      <c r="K206" s="200">
        <f>'Unbilled Usage '!L169</f>
        <v>0</v>
      </c>
      <c r="L206" s="200">
        <f>'Unbilled Usage '!M169</f>
        <v>0</v>
      </c>
      <c r="M206" s="200">
        <f>'Unbilled Usage '!N169</f>
        <v>0</v>
      </c>
      <c r="N206" s="200">
        <f>'Unbilled Usage '!O169</f>
        <v>0</v>
      </c>
      <c r="O206" s="200">
        <f>'Unbilled Usage '!P169</f>
        <v>0</v>
      </c>
      <c r="P206" s="202">
        <f t="shared" si="79"/>
        <v>0</v>
      </c>
    </row>
    <row r="207" spans="2:16" ht="15.75" hidden="1" outlineLevel="1" thickBot="1">
      <c r="B207" s="196"/>
      <c r="C207" s="195" t="s">
        <v>323</v>
      </c>
      <c r="D207" s="200">
        <f>'Unbilled Usage '!E170</f>
        <v>20087</v>
      </c>
      <c r="E207" s="200">
        <f>'Unbilled Usage '!F170</f>
        <v>-66756</v>
      </c>
      <c r="F207" s="200">
        <f>'Unbilled Usage '!G170</f>
        <v>30377</v>
      </c>
      <c r="G207" s="200">
        <f>'Unbilled Usage '!H170</f>
        <v>127204</v>
      </c>
      <c r="H207" s="200">
        <f>'Unbilled Usage '!I170</f>
        <v>87367</v>
      </c>
      <c r="I207" s="200">
        <f>'Unbilled Usage '!J170</f>
        <v>-166044</v>
      </c>
      <c r="J207" s="200">
        <f>'Unbilled Usage '!K170</f>
        <v>-84027</v>
      </c>
      <c r="K207" s="200">
        <f>'Unbilled Usage '!L170</f>
        <v>-35450</v>
      </c>
      <c r="L207" s="200">
        <f>'Unbilled Usage '!M170</f>
        <v>79854</v>
      </c>
      <c r="M207" s="200">
        <f>'Unbilled Usage '!N170</f>
        <v>-33314</v>
      </c>
      <c r="N207" s="200">
        <f>'Unbilled Usage '!O170</f>
        <v>66960</v>
      </c>
      <c r="O207" s="200">
        <f>'Unbilled Usage '!P170</f>
        <v>-33058</v>
      </c>
      <c r="P207" s="202">
        <f t="shared" si="79"/>
        <v>-6800</v>
      </c>
    </row>
    <row r="208" spans="2:16" ht="15.75" hidden="1" outlineLevel="1" thickBot="1">
      <c r="B208" s="196"/>
      <c r="C208" s="195" t="s">
        <v>324</v>
      </c>
      <c r="D208" s="200">
        <f>'Unbilled Usage '!E171</f>
        <v>-4965</v>
      </c>
      <c r="E208" s="200">
        <f>'Unbilled Usage '!F171</f>
        <v>10657</v>
      </c>
      <c r="F208" s="200">
        <f>'Unbilled Usage '!G171</f>
        <v>-23180</v>
      </c>
      <c r="G208" s="200">
        <f>'Unbilled Usage '!H171</f>
        <v>-6153</v>
      </c>
      <c r="H208" s="200">
        <f>'Unbilled Usage '!I171</f>
        <v>-1642</v>
      </c>
      <c r="I208" s="200">
        <f>'Unbilled Usage '!J171</f>
        <v>-51988</v>
      </c>
      <c r="J208" s="200">
        <f>'Unbilled Usage '!K171</f>
        <v>-11075</v>
      </c>
      <c r="K208" s="200">
        <f>'Unbilled Usage '!L171</f>
        <v>5002</v>
      </c>
      <c r="L208" s="200">
        <f>'Unbilled Usage '!M171</f>
        <v>-22873</v>
      </c>
      <c r="M208" s="200">
        <f>'Unbilled Usage '!N171</f>
        <v>17181</v>
      </c>
      <c r="N208" s="200">
        <f>'Unbilled Usage '!O171</f>
        <v>26136</v>
      </c>
      <c r="O208" s="200">
        <f>'Unbilled Usage '!P171</f>
        <v>-17594</v>
      </c>
      <c r="P208" s="202">
        <f t="shared" si="79"/>
        <v>-80494</v>
      </c>
    </row>
    <row r="209" spans="2:16" ht="15.75" hidden="1" outlineLevel="1" thickBot="1">
      <c r="B209" s="196" t="s">
        <v>287</v>
      </c>
      <c r="D209" s="209">
        <f>SUM(D204:D208)</f>
        <v>-1856012</v>
      </c>
      <c r="E209" s="209">
        <f t="shared" ref="E209:P209" si="80">SUM(E204:E208)</f>
        <v>235420</v>
      </c>
      <c r="F209" s="209">
        <f t="shared" si="80"/>
        <v>-2964665</v>
      </c>
      <c r="G209" s="209">
        <f t="shared" si="80"/>
        <v>-1495995</v>
      </c>
      <c r="H209" s="209">
        <f t="shared" si="80"/>
        <v>-2173795</v>
      </c>
      <c r="I209" s="209">
        <f t="shared" si="80"/>
        <v>-289793</v>
      </c>
      <c r="J209" s="209">
        <f t="shared" si="80"/>
        <v>-414184</v>
      </c>
      <c r="K209" s="209">
        <f t="shared" si="80"/>
        <v>32458</v>
      </c>
      <c r="L209" s="209">
        <f t="shared" si="80"/>
        <v>370313</v>
      </c>
      <c r="M209" s="209">
        <f t="shared" si="80"/>
        <v>2264130</v>
      </c>
      <c r="N209" s="209">
        <f t="shared" si="80"/>
        <v>5876208</v>
      </c>
      <c r="O209" s="209">
        <f t="shared" si="80"/>
        <v>79593</v>
      </c>
      <c r="P209" s="209">
        <f t="shared" si="80"/>
        <v>-336322</v>
      </c>
    </row>
    <row r="210" spans="2:16" ht="15.75" hidden="1" outlineLevel="1" thickBot="1">
      <c r="B210" s="196"/>
    </row>
    <row r="211" spans="2:16" ht="15.75" hidden="1" outlineLevel="1" thickBot="1">
      <c r="B211" s="196" t="s">
        <v>290</v>
      </c>
    </row>
    <row r="212" spans="2:16" ht="15.75" hidden="1" outlineLevel="1" thickBot="1">
      <c r="B212" s="196"/>
      <c r="C212" s="195" t="s">
        <v>320</v>
      </c>
      <c r="D212" s="200">
        <f>'Adjustment Summary MJG-3'!E29</f>
        <v>0</v>
      </c>
      <c r="E212" s="200">
        <f>'Adjustment Summary MJG-3'!F29</f>
        <v>0</v>
      </c>
      <c r="F212" s="200">
        <f>'Adjustment Summary MJG-3'!G29</f>
        <v>0</v>
      </c>
      <c r="G212" s="200">
        <f>'Adjustment Summary MJG-3'!H29</f>
        <v>0</v>
      </c>
      <c r="H212" s="200">
        <f>'Adjustment Summary MJG-3'!I29</f>
        <v>0</v>
      </c>
      <c r="I212" s="200">
        <f>'Adjustment Summary MJG-3'!J29</f>
        <v>0</v>
      </c>
      <c r="J212" s="200">
        <f>'Adjustment Summary MJG-3'!K29</f>
        <v>0</v>
      </c>
      <c r="K212" s="200">
        <f>'Adjustment Summary MJG-3'!L29</f>
        <v>0</v>
      </c>
      <c r="L212" s="200">
        <f>'Adjustment Summary MJG-3'!M29</f>
        <v>0</v>
      </c>
      <c r="M212" s="200">
        <f>'Adjustment Summary MJG-3'!N29</f>
        <v>0</v>
      </c>
      <c r="N212" s="200">
        <f>'Adjustment Summary MJG-3'!O29</f>
        <v>0</v>
      </c>
      <c r="O212" s="200">
        <f>'Adjustment Summary MJG-3'!P29</f>
        <v>0</v>
      </c>
      <c r="P212" s="202">
        <f>SUM(D212:O212)</f>
        <v>0</v>
      </c>
    </row>
    <row r="213" spans="2:16" ht="15.75" hidden="1" outlineLevel="1" thickBot="1">
      <c r="B213" s="196"/>
      <c r="C213" s="195" t="s">
        <v>321</v>
      </c>
      <c r="D213" s="200">
        <f>'Adjustment Summary MJG-3'!E30</f>
        <v>0</v>
      </c>
      <c r="E213" s="200">
        <f>'Adjustment Summary MJG-3'!F30</f>
        <v>0</v>
      </c>
      <c r="F213" s="200">
        <f>'Adjustment Summary MJG-3'!G30</f>
        <v>0</v>
      </c>
      <c r="G213" s="200">
        <f>'Adjustment Summary MJG-3'!H30</f>
        <v>0</v>
      </c>
      <c r="H213" s="200">
        <f>'Adjustment Summary MJG-3'!I30</f>
        <v>0</v>
      </c>
      <c r="I213" s="200">
        <f>'Adjustment Summary MJG-3'!J30</f>
        <v>0</v>
      </c>
      <c r="J213" s="200">
        <f>'Adjustment Summary MJG-3'!K30</f>
        <v>0</v>
      </c>
      <c r="K213" s="200">
        <f>'Adjustment Summary MJG-3'!L30</f>
        <v>0</v>
      </c>
      <c r="L213" s="200">
        <f>'Adjustment Summary MJG-3'!M30</f>
        <v>0</v>
      </c>
      <c r="M213" s="200">
        <f>'Adjustment Summary MJG-3'!N30</f>
        <v>0</v>
      </c>
      <c r="N213" s="200">
        <f>'Adjustment Summary MJG-3'!O30</f>
        <v>0</v>
      </c>
      <c r="O213" s="200">
        <f>'Adjustment Summary MJG-3'!P30</f>
        <v>0</v>
      </c>
      <c r="P213" s="202">
        <f t="shared" ref="P213:P216" si="81">SUM(D213:O213)</f>
        <v>0</v>
      </c>
    </row>
    <row r="214" spans="2:16" ht="15.75" hidden="1" outlineLevel="1" thickBot="1">
      <c r="B214" s="196"/>
      <c r="C214" s="195" t="s">
        <v>322</v>
      </c>
      <c r="D214" s="200">
        <v>0</v>
      </c>
      <c r="E214" s="200">
        <v>0</v>
      </c>
      <c r="F214" s="200">
        <v>0</v>
      </c>
      <c r="G214" s="200">
        <v>0</v>
      </c>
      <c r="H214" s="200">
        <v>0</v>
      </c>
      <c r="I214" s="200">
        <v>0</v>
      </c>
      <c r="J214" s="200">
        <v>0</v>
      </c>
      <c r="K214" s="200">
        <v>0</v>
      </c>
      <c r="L214" s="200">
        <v>0</v>
      </c>
      <c r="M214" s="200">
        <v>0</v>
      </c>
      <c r="N214" s="200">
        <v>0</v>
      </c>
      <c r="O214" s="200">
        <v>0</v>
      </c>
      <c r="P214" s="202">
        <f t="shared" si="81"/>
        <v>0</v>
      </c>
    </row>
    <row r="215" spans="2:16" ht="15.75" hidden="1" outlineLevel="1" thickBot="1">
      <c r="B215" s="196"/>
      <c r="C215" s="195" t="s">
        <v>323</v>
      </c>
      <c r="D215" s="200">
        <v>0</v>
      </c>
      <c r="E215" s="200">
        <v>0</v>
      </c>
      <c r="F215" s="200">
        <v>0</v>
      </c>
      <c r="G215" s="200">
        <v>0</v>
      </c>
      <c r="H215" s="200">
        <v>0</v>
      </c>
      <c r="I215" s="200">
        <v>0</v>
      </c>
      <c r="J215" s="200">
        <v>0</v>
      </c>
      <c r="K215" s="200">
        <v>0</v>
      </c>
      <c r="L215" s="200">
        <v>0</v>
      </c>
      <c r="M215" s="200">
        <v>0</v>
      </c>
      <c r="N215" s="200">
        <v>0</v>
      </c>
      <c r="O215" s="200">
        <v>0</v>
      </c>
      <c r="P215" s="202">
        <f t="shared" si="81"/>
        <v>0</v>
      </c>
    </row>
    <row r="216" spans="2:16" ht="15.75" hidden="1" outlineLevel="1" thickBot="1">
      <c r="B216" s="196"/>
      <c r="C216" s="195" t="s">
        <v>324</v>
      </c>
      <c r="D216" s="200">
        <v>0</v>
      </c>
      <c r="E216" s="200">
        <v>0</v>
      </c>
      <c r="F216" s="200">
        <v>0</v>
      </c>
      <c r="G216" s="200">
        <v>0</v>
      </c>
      <c r="H216" s="200">
        <v>0</v>
      </c>
      <c r="I216" s="200">
        <v>0</v>
      </c>
      <c r="J216" s="200">
        <v>0</v>
      </c>
      <c r="K216" s="200">
        <v>0</v>
      </c>
      <c r="L216" s="200">
        <v>0</v>
      </c>
      <c r="M216" s="200">
        <v>0</v>
      </c>
      <c r="N216" s="200">
        <v>0</v>
      </c>
      <c r="O216" s="200">
        <v>0</v>
      </c>
      <c r="P216" s="202">
        <f t="shared" si="81"/>
        <v>0</v>
      </c>
    </row>
    <row r="217" spans="2:16" ht="15.75" hidden="1" outlineLevel="1" thickBot="1">
      <c r="B217" s="196" t="s">
        <v>291</v>
      </c>
      <c r="D217" s="209">
        <f t="shared" ref="D217:P217" si="82">SUM(D212:D216)</f>
        <v>0</v>
      </c>
      <c r="E217" s="209">
        <f t="shared" si="82"/>
        <v>0</v>
      </c>
      <c r="F217" s="209">
        <f t="shared" si="82"/>
        <v>0</v>
      </c>
      <c r="G217" s="209">
        <f t="shared" si="82"/>
        <v>0</v>
      </c>
      <c r="H217" s="209">
        <f t="shared" si="82"/>
        <v>0</v>
      </c>
      <c r="I217" s="209">
        <f t="shared" si="82"/>
        <v>0</v>
      </c>
      <c r="J217" s="209">
        <f t="shared" si="82"/>
        <v>0</v>
      </c>
      <c r="K217" s="209">
        <f t="shared" si="82"/>
        <v>0</v>
      </c>
      <c r="L217" s="209">
        <f t="shared" si="82"/>
        <v>0</v>
      </c>
      <c r="M217" s="209">
        <f t="shared" si="82"/>
        <v>0</v>
      </c>
      <c r="N217" s="209">
        <f t="shared" si="82"/>
        <v>0</v>
      </c>
      <c r="O217" s="209">
        <f t="shared" si="82"/>
        <v>0</v>
      </c>
      <c r="P217" s="209">
        <f t="shared" si="82"/>
        <v>0</v>
      </c>
    </row>
    <row r="218" spans="2:16" ht="15.75" hidden="1" outlineLevel="1" thickBot="1">
      <c r="B218" s="196"/>
    </row>
    <row r="219" spans="2:16" ht="15.75" hidden="1" outlineLevel="1" thickBot="1">
      <c r="B219" s="196" t="s">
        <v>292</v>
      </c>
    </row>
    <row r="220" spans="2:16" ht="15.75" hidden="1" outlineLevel="1" thickBot="1">
      <c r="B220" s="196"/>
      <c r="C220" s="195" t="s">
        <v>320</v>
      </c>
      <c r="D220" s="202">
        <f>D191+D204+D212</f>
        <v>11449140.611959999</v>
      </c>
      <c r="E220" s="202">
        <f t="shared" ref="E220:O222" si="83">E191+E204+E212</f>
        <v>10865049.73927</v>
      </c>
      <c r="F220" s="202">
        <f t="shared" si="83"/>
        <v>8627124.7581200004</v>
      </c>
      <c r="G220" s="202">
        <f t="shared" si="83"/>
        <v>5612732.1076100003</v>
      </c>
      <c r="H220" s="202">
        <f t="shared" si="83"/>
        <v>1769818.9550899998</v>
      </c>
      <c r="I220" s="202">
        <f t="shared" si="83"/>
        <v>1270889.78731</v>
      </c>
      <c r="J220" s="202">
        <f t="shared" si="83"/>
        <v>1197976.4123800001</v>
      </c>
      <c r="K220" s="202">
        <f t="shared" si="83"/>
        <v>1020602.2457000001</v>
      </c>
      <c r="L220" s="202">
        <f t="shared" si="83"/>
        <v>1247221.31189</v>
      </c>
      <c r="M220" s="202">
        <f t="shared" si="83"/>
        <v>3481743.1469799997</v>
      </c>
      <c r="N220" s="202">
        <f t="shared" si="83"/>
        <v>11917514.34725</v>
      </c>
      <c r="O220" s="202">
        <f t="shared" si="83"/>
        <v>12836340.370990001</v>
      </c>
      <c r="P220" s="202">
        <f t="shared" ref="P220:P224" si="84">SUM(D220:O220)</f>
        <v>71296153.794550002</v>
      </c>
    </row>
    <row r="221" spans="2:16" ht="15.75" hidden="1" outlineLevel="1" thickBot="1">
      <c r="B221" s="196"/>
      <c r="C221" s="195" t="s">
        <v>321</v>
      </c>
      <c r="D221" s="202">
        <f>D192+D205+D213</f>
        <v>3807761.6972399997</v>
      </c>
      <c r="E221" s="202">
        <f t="shared" si="83"/>
        <v>2661327.28064</v>
      </c>
      <c r="F221" s="202">
        <f t="shared" si="83"/>
        <v>3487479.9091500002</v>
      </c>
      <c r="G221" s="202">
        <f t="shared" si="83"/>
        <v>2083090.2998699998</v>
      </c>
      <c r="H221" s="202">
        <f t="shared" si="83"/>
        <v>1259848.0491899999</v>
      </c>
      <c r="I221" s="202">
        <f t="shared" si="83"/>
        <v>1291786.5884199999</v>
      </c>
      <c r="J221" s="202">
        <f t="shared" si="83"/>
        <v>986035.73655999999</v>
      </c>
      <c r="K221" s="202">
        <f t="shared" si="83"/>
        <v>1282042.2069700002</v>
      </c>
      <c r="L221" s="202">
        <f t="shared" si="83"/>
        <v>1280509.78687</v>
      </c>
      <c r="M221" s="202">
        <f t="shared" si="83"/>
        <v>1924781.6612499999</v>
      </c>
      <c r="N221" s="202">
        <f t="shared" si="83"/>
        <v>3470547.92802</v>
      </c>
      <c r="O221" s="202">
        <f t="shared" si="83"/>
        <v>4266512.3869000003</v>
      </c>
      <c r="P221" s="202">
        <f t="shared" si="84"/>
        <v>27801723.531079996</v>
      </c>
    </row>
    <row r="222" spans="2:16" ht="15.75" hidden="1" outlineLevel="1" thickBot="1">
      <c r="B222" s="196"/>
      <c r="C222" s="195" t="s">
        <v>322</v>
      </c>
      <c r="D222" s="202">
        <f t="shared" ref="D222" si="85">D193+D206+D214</f>
        <v>0</v>
      </c>
      <c r="E222" s="202">
        <f t="shared" si="83"/>
        <v>0</v>
      </c>
      <c r="F222" s="202">
        <f t="shared" si="83"/>
        <v>0</v>
      </c>
      <c r="G222" s="202">
        <f t="shared" si="83"/>
        <v>0</v>
      </c>
      <c r="H222" s="202">
        <f t="shared" si="83"/>
        <v>0</v>
      </c>
      <c r="I222" s="202">
        <f t="shared" si="83"/>
        <v>0</v>
      </c>
      <c r="J222" s="202">
        <f t="shared" si="83"/>
        <v>0</v>
      </c>
      <c r="K222" s="202">
        <f t="shared" si="83"/>
        <v>0</v>
      </c>
      <c r="L222" s="202">
        <f t="shared" si="83"/>
        <v>0</v>
      </c>
      <c r="M222" s="202">
        <f t="shared" si="83"/>
        <v>0</v>
      </c>
      <c r="N222" s="202">
        <f t="shared" si="83"/>
        <v>0</v>
      </c>
      <c r="O222" s="202">
        <f t="shared" si="83"/>
        <v>0</v>
      </c>
      <c r="P222" s="202">
        <f t="shared" si="84"/>
        <v>0</v>
      </c>
    </row>
    <row r="223" spans="2:16" ht="15.75" hidden="1" outlineLevel="1" thickBot="1">
      <c r="B223" s="196"/>
      <c r="C223" s="195" t="s">
        <v>323</v>
      </c>
      <c r="D223" s="202">
        <f>D194+D207+D215+D199</f>
        <v>308902</v>
      </c>
      <c r="E223" s="202">
        <f t="shared" ref="E223:O224" si="86">E194+E207+E215+E199</f>
        <v>242146</v>
      </c>
      <c r="F223" s="202">
        <f t="shared" si="86"/>
        <v>272471</v>
      </c>
      <c r="G223" s="202">
        <f t="shared" si="86"/>
        <v>399727</v>
      </c>
      <c r="H223" s="202">
        <f t="shared" si="86"/>
        <v>462613</v>
      </c>
      <c r="I223" s="202">
        <f t="shared" si="86"/>
        <v>365104</v>
      </c>
      <c r="J223" s="202">
        <f t="shared" si="86"/>
        <v>241711</v>
      </c>
      <c r="K223" s="202">
        <f t="shared" si="86"/>
        <v>220820</v>
      </c>
      <c r="L223" s="202">
        <f t="shared" si="86"/>
        <v>276026</v>
      </c>
      <c r="M223" s="202">
        <f t="shared" si="86"/>
        <v>254752</v>
      </c>
      <c r="N223" s="202">
        <f t="shared" si="86"/>
        <v>322245</v>
      </c>
      <c r="O223" s="202">
        <f t="shared" si="86"/>
        <v>288649</v>
      </c>
      <c r="P223" s="202">
        <f t="shared" si="84"/>
        <v>3655166</v>
      </c>
    </row>
    <row r="224" spans="2:16" ht="15.75" hidden="1" outlineLevel="1" thickBot="1">
      <c r="B224" s="196"/>
      <c r="C224" s="195" t="s">
        <v>324</v>
      </c>
      <c r="D224" s="202">
        <f>D195+D208+D216+D200</f>
        <v>4408758</v>
      </c>
      <c r="E224" s="202">
        <f t="shared" si="86"/>
        <v>5156809</v>
      </c>
      <c r="F224" s="202">
        <f t="shared" si="86"/>
        <v>3923267</v>
      </c>
      <c r="G224" s="202">
        <f t="shared" si="86"/>
        <v>5011917</v>
      </c>
      <c r="H224" s="202">
        <f t="shared" si="86"/>
        <v>3585070</v>
      </c>
      <c r="I224" s="202">
        <f t="shared" si="86"/>
        <v>3220437</v>
      </c>
      <c r="J224" s="202">
        <f t="shared" si="86"/>
        <v>3141656</v>
      </c>
      <c r="K224" s="202">
        <f t="shared" si="86"/>
        <v>3661804</v>
      </c>
      <c r="L224" s="202">
        <f t="shared" si="86"/>
        <v>3485308</v>
      </c>
      <c r="M224" s="202">
        <f t="shared" si="86"/>
        <v>4757743</v>
      </c>
      <c r="N224" s="202">
        <f t="shared" si="86"/>
        <v>5939485</v>
      </c>
      <c r="O224" s="202">
        <f t="shared" si="86"/>
        <v>5003349</v>
      </c>
      <c r="P224" s="202">
        <f t="shared" si="84"/>
        <v>51295603</v>
      </c>
    </row>
    <row r="225" spans="2:16" ht="15.75" hidden="1" outlineLevel="1" thickBot="1">
      <c r="B225" s="196" t="s">
        <v>293</v>
      </c>
      <c r="D225" s="209">
        <f>SUM(D220:D224)</f>
        <v>19974562.3092</v>
      </c>
      <c r="E225" s="209">
        <f t="shared" ref="E225:O225" si="87">SUM(E220:E224)</f>
        <v>18925332.01991</v>
      </c>
      <c r="F225" s="209">
        <f t="shared" si="87"/>
        <v>16310342.667270001</v>
      </c>
      <c r="G225" s="209">
        <f t="shared" si="87"/>
        <v>13107466.40748</v>
      </c>
      <c r="H225" s="209">
        <f t="shared" si="87"/>
        <v>7077350.00428</v>
      </c>
      <c r="I225" s="209">
        <f t="shared" si="87"/>
        <v>6148217.3757300004</v>
      </c>
      <c r="J225" s="209">
        <f t="shared" si="87"/>
        <v>5567379.1489400007</v>
      </c>
      <c r="K225" s="209">
        <f t="shared" si="87"/>
        <v>6185268.4526700005</v>
      </c>
      <c r="L225" s="209">
        <f t="shared" si="87"/>
        <v>6289065.0987599995</v>
      </c>
      <c r="M225" s="209">
        <f t="shared" si="87"/>
        <v>10419019.80823</v>
      </c>
      <c r="N225" s="209">
        <f t="shared" si="87"/>
        <v>21649792.27527</v>
      </c>
      <c r="O225" s="209">
        <f t="shared" si="87"/>
        <v>22394850.757890001</v>
      </c>
      <c r="P225" s="209">
        <f>SUM(P220:P224)</f>
        <v>154048646.32563001</v>
      </c>
    </row>
    <row r="226" spans="2:16" ht="15.75" hidden="1" outlineLevel="1" thickBot="1">
      <c r="B226" s="196"/>
    </row>
    <row r="227" spans="2:16" ht="15.75" hidden="1" outlineLevel="1" thickBot="1">
      <c r="B227" s="196"/>
      <c r="C227" s="195" t="s">
        <v>294</v>
      </c>
      <c r="D227" s="202">
        <f>D220</f>
        <v>11449140.611959999</v>
      </c>
      <c r="E227" s="202">
        <f t="shared" ref="E227:O227" si="88">E220</f>
        <v>10865049.73927</v>
      </c>
      <c r="F227" s="202">
        <f t="shared" si="88"/>
        <v>8627124.7581200004</v>
      </c>
      <c r="G227" s="202">
        <f t="shared" si="88"/>
        <v>5612732.1076100003</v>
      </c>
      <c r="H227" s="202">
        <f t="shared" si="88"/>
        <v>1769818.9550899998</v>
      </c>
      <c r="I227" s="202">
        <f t="shared" si="88"/>
        <v>1270889.78731</v>
      </c>
      <c r="J227" s="202">
        <f t="shared" si="88"/>
        <v>1197976.4123800001</v>
      </c>
      <c r="K227" s="202">
        <f t="shared" si="88"/>
        <v>1020602.2457000001</v>
      </c>
      <c r="L227" s="202">
        <f t="shared" si="88"/>
        <v>1247221.31189</v>
      </c>
      <c r="M227" s="202">
        <f t="shared" si="88"/>
        <v>3481743.1469799997</v>
      </c>
      <c r="N227" s="202">
        <f t="shared" si="88"/>
        <v>11917514.34725</v>
      </c>
      <c r="O227" s="202">
        <f t="shared" si="88"/>
        <v>12836340.370990001</v>
      </c>
      <c r="P227" s="202">
        <f>SUM(D227:O227)</f>
        <v>71296153.794550002</v>
      </c>
    </row>
    <row r="228" spans="2:16" ht="15.75" hidden="1" outlineLevel="1" thickBot="1">
      <c r="B228" s="196"/>
      <c r="C228" s="195" t="s">
        <v>327</v>
      </c>
      <c r="D228" s="202">
        <f>Meters!D156</f>
        <v>92188</v>
      </c>
      <c r="E228" s="202">
        <f>Meters!E156</f>
        <v>92187</v>
      </c>
      <c r="F228" s="202">
        <f>Meters!F156</f>
        <v>92505</v>
      </c>
      <c r="G228" s="202">
        <f>Meters!G156</f>
        <v>92195</v>
      </c>
      <c r="H228" s="202">
        <f>Meters!H156</f>
        <v>92683</v>
      </c>
      <c r="I228" s="202">
        <f>Meters!I156</f>
        <v>92366</v>
      </c>
      <c r="J228" s="202">
        <f>Meters!J156</f>
        <v>90773</v>
      </c>
      <c r="K228" s="202">
        <f>Meters!K156</f>
        <v>91220</v>
      </c>
      <c r="L228" s="202">
        <f>Meters!L156</f>
        <v>91193</v>
      </c>
      <c r="M228" s="202">
        <f>Meters!M156</f>
        <v>91480</v>
      </c>
      <c r="N228" s="202">
        <f>Meters!N156</f>
        <v>91620</v>
      </c>
      <c r="O228" s="202">
        <f>Meters!O156</f>
        <v>91732</v>
      </c>
      <c r="P228" s="202">
        <f>SUM(D228:O228)</f>
        <v>1102142</v>
      </c>
    </row>
    <row r="229" spans="2:16" ht="15.75" hidden="1" outlineLevel="1" thickBot="1">
      <c r="B229" s="196"/>
      <c r="C229" s="195" t="s">
        <v>328</v>
      </c>
      <c r="D229" s="202">
        <f>D227/D228</f>
        <v>124.19339406386948</v>
      </c>
      <c r="E229" s="202">
        <f t="shared" ref="E229:P229" si="89">E227/E228</f>
        <v>117.85880589746927</v>
      </c>
      <c r="F229" s="202">
        <f t="shared" si="89"/>
        <v>93.261172456840171</v>
      </c>
      <c r="G229" s="202">
        <f t="shared" si="89"/>
        <v>60.878920848310649</v>
      </c>
      <c r="H229" s="202">
        <f t="shared" si="89"/>
        <v>19.095399966444763</v>
      </c>
      <c r="I229" s="202">
        <f t="shared" si="89"/>
        <v>13.759281416430289</v>
      </c>
      <c r="J229" s="202">
        <f t="shared" si="89"/>
        <v>13.197497189472642</v>
      </c>
      <c r="K229" s="202">
        <f t="shared" si="89"/>
        <v>11.188360509756633</v>
      </c>
      <c r="L229" s="202">
        <f t="shared" si="89"/>
        <v>13.676722027896878</v>
      </c>
      <c r="M229" s="202">
        <f t="shared" si="89"/>
        <v>38.060156831875815</v>
      </c>
      <c r="N229" s="202">
        <f t="shared" si="89"/>
        <v>130.07546766262826</v>
      </c>
      <c r="O229" s="202">
        <f t="shared" si="89"/>
        <v>139.93306993186675</v>
      </c>
      <c r="P229" s="202">
        <f t="shared" si="89"/>
        <v>64.688718690105276</v>
      </c>
    </row>
    <row r="230" spans="2:16" ht="15.75" hidden="1" outlineLevel="1" thickBot="1">
      <c r="B230" s="196"/>
      <c r="C230" s="195" t="s">
        <v>297</v>
      </c>
      <c r="D230" s="202">
        <f>D221</f>
        <v>3807761.6972399997</v>
      </c>
      <c r="E230" s="202">
        <f t="shared" ref="E230:O230" si="90">E221</f>
        <v>2661327.28064</v>
      </c>
      <c r="F230" s="202">
        <f t="shared" si="90"/>
        <v>3487479.9091500002</v>
      </c>
      <c r="G230" s="202">
        <f t="shared" si="90"/>
        <v>2083090.2998699998</v>
      </c>
      <c r="H230" s="202">
        <f t="shared" si="90"/>
        <v>1259848.0491899999</v>
      </c>
      <c r="I230" s="202">
        <f t="shared" si="90"/>
        <v>1291786.5884199999</v>
      </c>
      <c r="J230" s="202">
        <f t="shared" si="90"/>
        <v>986035.73655999999</v>
      </c>
      <c r="K230" s="202">
        <f t="shared" si="90"/>
        <v>1282042.2069700002</v>
      </c>
      <c r="L230" s="202">
        <f t="shared" si="90"/>
        <v>1280509.78687</v>
      </c>
      <c r="M230" s="202">
        <f t="shared" si="90"/>
        <v>1924781.6612499999</v>
      </c>
      <c r="N230" s="202">
        <f t="shared" si="90"/>
        <v>3470547.92802</v>
      </c>
      <c r="O230" s="202">
        <f t="shared" si="90"/>
        <v>4266512.3869000003</v>
      </c>
      <c r="P230" s="202">
        <f>SUM(D230:O230)</f>
        <v>27801723.531079996</v>
      </c>
    </row>
    <row r="231" spans="2:16" ht="15.75" hidden="1" outlineLevel="1" thickBot="1">
      <c r="B231" s="196"/>
      <c r="C231" s="195" t="s">
        <v>298</v>
      </c>
      <c r="D231" s="202">
        <f>Meters!D157</f>
        <v>1600</v>
      </c>
      <c r="E231" s="202">
        <f>Meters!E157</f>
        <v>1595</v>
      </c>
      <c r="F231" s="202">
        <f>Meters!F157</f>
        <v>1611</v>
      </c>
      <c r="G231" s="202">
        <f>Meters!G157</f>
        <v>1606</v>
      </c>
      <c r="H231" s="202">
        <f>Meters!H157</f>
        <v>1619</v>
      </c>
      <c r="I231" s="202">
        <f>Meters!I157</f>
        <v>1587</v>
      </c>
      <c r="J231" s="202">
        <f>Meters!J157</f>
        <v>1549</v>
      </c>
      <c r="K231" s="202">
        <f>Meters!K157</f>
        <v>1576</v>
      </c>
      <c r="L231" s="202">
        <f>Meters!L157</f>
        <v>1581</v>
      </c>
      <c r="M231" s="202">
        <f>Meters!M157</f>
        <v>1562</v>
      </c>
      <c r="N231" s="202">
        <f>Meters!N157</f>
        <v>1556</v>
      </c>
      <c r="O231" s="202">
        <f>Meters!O157</f>
        <v>1578</v>
      </c>
      <c r="P231" s="202">
        <f>SUM(D231:O231)</f>
        <v>19020</v>
      </c>
    </row>
    <row r="232" spans="2:16" ht="15.75" hidden="1" outlineLevel="1" thickBot="1">
      <c r="B232" s="196"/>
      <c r="C232" s="195" t="s">
        <v>299</v>
      </c>
      <c r="D232" s="202">
        <f>D230/D231</f>
        <v>2379.851060775</v>
      </c>
      <c r="E232" s="202">
        <f t="shared" ref="E232:I232" si="91">E230/E231</f>
        <v>1668.5437496175548</v>
      </c>
      <c r="F232" s="202">
        <f t="shared" si="91"/>
        <v>2164.7919982309127</v>
      </c>
      <c r="G232" s="202">
        <f t="shared" si="91"/>
        <v>1297.0674345392276</v>
      </c>
      <c r="H232" s="202">
        <f t="shared" si="91"/>
        <v>778.16432933292151</v>
      </c>
      <c r="I232" s="202">
        <f t="shared" si="91"/>
        <v>813.98020694391926</v>
      </c>
      <c r="J232" s="202">
        <f>J230/J231</f>
        <v>636.5627737637185</v>
      </c>
      <c r="K232" s="202">
        <f t="shared" ref="K232:P232" si="92">K230/K231</f>
        <v>813.47855772208129</v>
      </c>
      <c r="L232" s="202">
        <f t="shared" si="92"/>
        <v>809.93661408602145</v>
      </c>
      <c r="M232" s="202">
        <f t="shared" si="92"/>
        <v>1232.2545846670935</v>
      </c>
      <c r="N232" s="202">
        <f t="shared" si="92"/>
        <v>2230.4292596529563</v>
      </c>
      <c r="O232" s="202">
        <f t="shared" si="92"/>
        <v>2703.746759759189</v>
      </c>
      <c r="P232" s="202">
        <f t="shared" si="92"/>
        <v>1461.7099648307044</v>
      </c>
    </row>
    <row r="233" spans="2:16" ht="15.75" hidden="1" outlineLevel="1" thickBot="1">
      <c r="B233" s="196"/>
    </row>
    <row r="234" spans="2:16" ht="15.75" hidden="1" outlineLevel="1" thickBot="1">
      <c r="B234" s="211"/>
      <c r="C234" s="212" t="s">
        <v>315</v>
      </c>
      <c r="D234" s="213">
        <f t="shared" ref="D234:O234" si="93">D225/$P225</f>
        <v>0.12966399111990581</v>
      </c>
      <c r="E234" s="213">
        <f t="shared" si="93"/>
        <v>0.12285295892769736</v>
      </c>
      <c r="F234" s="213">
        <f t="shared" si="93"/>
        <v>0.10587787076553071</v>
      </c>
      <c r="G234" s="213">
        <f t="shared" si="93"/>
        <v>8.5086540648810827E-2</v>
      </c>
      <c r="H234" s="213">
        <f t="shared" si="93"/>
        <v>4.5942305713740625E-2</v>
      </c>
      <c r="I234" s="213">
        <f t="shared" si="93"/>
        <v>3.9910882194536264E-2</v>
      </c>
      <c r="J234" s="213">
        <f t="shared" si="93"/>
        <v>3.614039643796417E-2</v>
      </c>
      <c r="K234" s="213">
        <f t="shared" si="93"/>
        <v>4.0151397627964228E-2</v>
      </c>
      <c r="L234" s="213">
        <f t="shared" si="93"/>
        <v>4.0825188982615876E-2</v>
      </c>
      <c r="M234" s="213">
        <f t="shared" si="93"/>
        <v>6.7634608006915828E-2</v>
      </c>
      <c r="N234" s="213">
        <f t="shared" si="93"/>
        <v>0.14053867263141276</v>
      </c>
      <c r="O234" s="213">
        <f t="shared" si="93"/>
        <v>0.14537518694290555</v>
      </c>
      <c r="P234" s="226">
        <f>SUM(D234:O234)</f>
        <v>1</v>
      </c>
    </row>
    <row r="235" spans="2:16" collapsed="1">
      <c r="C235" s="193"/>
      <c r="D235" s="193"/>
      <c r="E235" s="193"/>
      <c r="F235" s="193"/>
      <c r="G235" s="193"/>
      <c r="H235" s="193"/>
      <c r="I235" s="193"/>
      <c r="J235" s="193"/>
      <c r="K235" s="193"/>
      <c r="L235" s="193"/>
      <c r="M235" s="193"/>
      <c r="N235" s="193"/>
      <c r="O235" s="193"/>
      <c r="P235" s="193"/>
    </row>
    <row r="237" spans="2:16" hidden="1" outlineLevel="1">
      <c r="B237" s="225" t="s">
        <v>332</v>
      </c>
      <c r="C237" s="193"/>
      <c r="D237" s="193"/>
      <c r="E237" s="193"/>
      <c r="F237" s="193"/>
      <c r="G237" s="193"/>
      <c r="H237" s="193"/>
      <c r="I237" s="193"/>
      <c r="J237" s="193"/>
      <c r="K237" s="193"/>
      <c r="L237" s="193"/>
      <c r="M237" s="193"/>
      <c r="N237" s="193"/>
      <c r="O237" s="193"/>
      <c r="P237" s="193"/>
    </row>
    <row r="238" spans="2:16" hidden="1" outlineLevel="1">
      <c r="B238" s="196"/>
      <c r="D238" s="197" t="str">
        <f t="shared" ref="D238:O238" si="94">D5</f>
        <v>January</v>
      </c>
      <c r="E238" s="197" t="str">
        <f t="shared" si="94"/>
        <v>February</v>
      </c>
      <c r="F238" s="197" t="str">
        <f t="shared" si="94"/>
        <v>March</v>
      </c>
      <c r="G238" s="197" t="str">
        <f t="shared" si="94"/>
        <v>April</v>
      </c>
      <c r="H238" s="197" t="str">
        <f t="shared" si="94"/>
        <v>May</v>
      </c>
      <c r="I238" s="197" t="str">
        <f t="shared" si="94"/>
        <v>June</v>
      </c>
      <c r="J238" s="197" t="str">
        <f t="shared" si="94"/>
        <v>July</v>
      </c>
      <c r="K238" s="197" t="str">
        <f t="shared" si="94"/>
        <v>August</v>
      </c>
      <c r="L238" s="197" t="str">
        <f t="shared" si="94"/>
        <v>September</v>
      </c>
      <c r="M238" s="197" t="str">
        <f t="shared" si="94"/>
        <v>October</v>
      </c>
      <c r="N238" s="197" t="str">
        <f t="shared" si="94"/>
        <v>November</v>
      </c>
      <c r="O238" s="197" t="str">
        <f t="shared" si="94"/>
        <v>December</v>
      </c>
      <c r="P238" s="197" t="s">
        <v>276</v>
      </c>
    </row>
    <row r="239" spans="2:16" hidden="1" outlineLevel="1">
      <c r="B239" s="196" t="s">
        <v>277</v>
      </c>
    </row>
    <row r="240" spans="2:16" hidden="1" outlineLevel="1">
      <c r="B240" s="196"/>
      <c r="C240" s="195" t="s">
        <v>333</v>
      </c>
      <c r="D240" s="200">
        <f>'Billed Usage'!D134</f>
        <v>9247038.1749900002</v>
      </c>
      <c r="E240" s="200">
        <f>'Billed Usage'!E134</f>
        <v>7501838.5012600003</v>
      </c>
      <c r="F240" s="200">
        <f>'Billed Usage'!F134</f>
        <v>9220481.8616799992</v>
      </c>
      <c r="G240" s="200">
        <f>'Billed Usage'!G134</f>
        <v>6212365.8030300001</v>
      </c>
      <c r="H240" s="200">
        <f>'Billed Usage'!H134</f>
        <v>3598403.0104700001</v>
      </c>
      <c r="I240" s="200">
        <f>'Billed Usage'!I134</f>
        <v>1445168.3234300001</v>
      </c>
      <c r="J240" s="200">
        <f>'Billed Usage'!J134</f>
        <v>1340573.7644799999</v>
      </c>
      <c r="K240" s="200">
        <f>'Billed Usage'!K134</f>
        <v>975527.14725000004</v>
      </c>
      <c r="L240" s="200">
        <f>'Billed Usage'!L134</f>
        <v>1042039.34724</v>
      </c>
      <c r="M240" s="200">
        <f>'Billed Usage'!M134</f>
        <v>1410154.77141</v>
      </c>
      <c r="N240" s="200">
        <f>'Billed Usage'!N134</f>
        <v>4707376.9710100004</v>
      </c>
      <c r="O240" s="200">
        <f>'Billed Usage'!O134</f>
        <v>8944607.4707299992</v>
      </c>
      <c r="P240" s="202">
        <f>SUM(D240:O240)</f>
        <v>55645575.146980003</v>
      </c>
    </row>
    <row r="241" spans="2:16" hidden="1" outlineLevel="1">
      <c r="B241" s="196"/>
      <c r="C241" s="195" t="s">
        <v>334</v>
      </c>
      <c r="D241" s="200">
        <f>'Billed Usage'!D135</f>
        <v>5087854.0148700001</v>
      </c>
      <c r="E241" s="200">
        <f>'Billed Usage'!E135</f>
        <v>4268408.11919</v>
      </c>
      <c r="F241" s="200">
        <f>'Billed Usage'!F135</f>
        <v>5092371.4159300001</v>
      </c>
      <c r="G241" s="200">
        <f>'Billed Usage'!G135</f>
        <v>3584071.0968300002</v>
      </c>
      <c r="H241" s="200">
        <f>'Billed Usage'!H135</f>
        <v>2148410.2072100001</v>
      </c>
      <c r="I241" s="200">
        <f>'Billed Usage'!I135</f>
        <v>1007618.4412</v>
      </c>
      <c r="J241" s="200">
        <f>'Billed Usage'!J135</f>
        <v>910419.74344999995</v>
      </c>
      <c r="K241" s="200">
        <f>'Billed Usage'!K135</f>
        <v>733541.27645</v>
      </c>
      <c r="L241" s="200">
        <f>'Billed Usage'!L135</f>
        <v>748396.15743999998</v>
      </c>
      <c r="M241" s="200">
        <f>'Billed Usage'!M135</f>
        <v>913060.33501000004</v>
      </c>
      <c r="N241" s="200">
        <f>'Billed Usage'!N135</f>
        <v>2454418.9249900002</v>
      </c>
      <c r="O241" s="200">
        <f>'Billed Usage'!O135</f>
        <v>4838545.45579</v>
      </c>
      <c r="P241" s="202">
        <f t="shared" ref="P241:P246" si="95">SUM(D241:O241)</f>
        <v>31787115.188359998</v>
      </c>
    </row>
    <row r="242" spans="2:16" hidden="1" outlineLevel="1">
      <c r="B242" s="196"/>
      <c r="C242" s="195" t="s">
        <v>335</v>
      </c>
      <c r="D242" s="200">
        <f>'Billed Usage'!D136</f>
        <v>489514.35661000002</v>
      </c>
      <c r="E242" s="200">
        <f>'Billed Usage'!E136</f>
        <v>411500.24160000001</v>
      </c>
      <c r="F242" s="200">
        <f>'Billed Usage'!F136</f>
        <v>523917.17154000001</v>
      </c>
      <c r="G242" s="200">
        <f>'Billed Usage'!G136</f>
        <v>431632.87124000001</v>
      </c>
      <c r="H242" s="200">
        <f>'Billed Usage'!H136</f>
        <v>369463.43534999999</v>
      </c>
      <c r="I242" s="200">
        <f>'Billed Usage'!I136</f>
        <v>266647.44920999999</v>
      </c>
      <c r="J242" s="200">
        <f>'Billed Usage'!J136</f>
        <v>257590.22000999999</v>
      </c>
      <c r="K242" s="200">
        <f>'Billed Usage'!K136</f>
        <v>226296.82101000001</v>
      </c>
      <c r="L242" s="200">
        <f>'Billed Usage'!L136</f>
        <v>238770.62701</v>
      </c>
      <c r="M242" s="200">
        <f>'Billed Usage'!M136</f>
        <v>262643.20727999997</v>
      </c>
      <c r="N242" s="200">
        <f>'Billed Usage'!N136</f>
        <v>336962.04745000001</v>
      </c>
      <c r="O242" s="200">
        <f>'Billed Usage'!O136</f>
        <v>496925.74364</v>
      </c>
      <c r="P242" s="202">
        <f t="shared" si="95"/>
        <v>4311864.1919500008</v>
      </c>
    </row>
    <row r="243" spans="2:16" hidden="1" outlineLevel="1">
      <c r="B243" s="196"/>
      <c r="C243" s="195" t="s">
        <v>336</v>
      </c>
      <c r="D243" s="200">
        <f>'Billed Usage'!D137</f>
        <v>1234872.2930000001</v>
      </c>
      <c r="E243" s="200">
        <f>'Billed Usage'!E137</f>
        <v>1684512.2390000001</v>
      </c>
      <c r="F243" s="200">
        <f>'Billed Usage'!F137</f>
        <v>1682676.8149999999</v>
      </c>
      <c r="G243" s="200">
        <f>'Billed Usage'!G137</f>
        <v>1779569.5379999999</v>
      </c>
      <c r="H243" s="200">
        <f>'Billed Usage'!H137</f>
        <v>1647599.409</v>
      </c>
      <c r="I243" s="200">
        <f>'Billed Usage'!I137</f>
        <v>1404845.5</v>
      </c>
      <c r="J243" s="200">
        <f>'Billed Usage'!J137</f>
        <v>948199.23199999996</v>
      </c>
      <c r="K243" s="200">
        <f>'Billed Usage'!K137</f>
        <v>938745.11000999995</v>
      </c>
      <c r="L243" s="200">
        <f>'Billed Usage'!L137</f>
        <v>847920.28599999996</v>
      </c>
      <c r="M243" s="200">
        <f>'Billed Usage'!M137</f>
        <v>873904.68200000003</v>
      </c>
      <c r="N243" s="200">
        <f>'Billed Usage'!N137</f>
        <v>932093.52599999995</v>
      </c>
      <c r="O243" s="200">
        <f>'Billed Usage'!O137</f>
        <v>1136239.2649999999</v>
      </c>
      <c r="P243" s="202">
        <f t="shared" si="95"/>
        <v>15111177.895010002</v>
      </c>
    </row>
    <row r="244" spans="2:16" hidden="1" outlineLevel="1">
      <c r="B244" s="196"/>
      <c r="C244" s="195" t="s">
        <v>337</v>
      </c>
      <c r="D244" s="200">
        <f>'Billed Usage'!D138</f>
        <v>0</v>
      </c>
      <c r="E244" s="200">
        <f>'Billed Usage'!E138</f>
        <v>0</v>
      </c>
      <c r="F244" s="200">
        <f>'Billed Usage'!F138</f>
        <v>0</v>
      </c>
      <c r="G244" s="200">
        <f>'Billed Usage'!G138</f>
        <v>0</v>
      </c>
      <c r="H244" s="200">
        <f>'Billed Usage'!H138</f>
        <v>0</v>
      </c>
      <c r="I244" s="200">
        <f>'Billed Usage'!I138</f>
        <v>0</v>
      </c>
      <c r="J244" s="200">
        <f>'Billed Usage'!J138</f>
        <v>0</v>
      </c>
      <c r="K244" s="200">
        <f>'Billed Usage'!K138</f>
        <v>0</v>
      </c>
      <c r="L244" s="200">
        <f>'Billed Usage'!L138</f>
        <v>0</v>
      </c>
      <c r="M244" s="200">
        <f>'Billed Usage'!M138</f>
        <v>0</v>
      </c>
      <c r="N244" s="200">
        <f>'Billed Usage'!N138</f>
        <v>0</v>
      </c>
      <c r="O244" s="200">
        <f>'Billed Usage'!O138</f>
        <v>0</v>
      </c>
      <c r="P244" s="202">
        <f t="shared" si="95"/>
        <v>0</v>
      </c>
    </row>
    <row r="245" spans="2:16" hidden="1" outlineLevel="1">
      <c r="B245" s="196"/>
      <c r="C245" s="195" t="s">
        <v>338</v>
      </c>
      <c r="D245" s="200">
        <f>'Billed Usage'!D139</f>
        <v>2601882</v>
      </c>
      <c r="E245" s="200">
        <f>'Billed Usage'!E139</f>
        <v>2542133</v>
      </c>
      <c r="F245" s="200">
        <f>'Billed Usage'!F139</f>
        <v>2385102</v>
      </c>
      <c r="G245" s="200">
        <f>'Billed Usage'!G139</f>
        <v>2646047</v>
      </c>
      <c r="H245" s="200">
        <f>'Billed Usage'!H139</f>
        <v>2345758</v>
      </c>
      <c r="I245" s="200">
        <f>'Billed Usage'!I139</f>
        <v>2095033</v>
      </c>
      <c r="J245" s="200">
        <f>'Billed Usage'!J139</f>
        <v>2599381</v>
      </c>
      <c r="K245" s="200">
        <f>'Billed Usage'!K139</f>
        <v>2042531</v>
      </c>
      <c r="L245" s="200">
        <f>'Billed Usage'!L139</f>
        <v>2143481</v>
      </c>
      <c r="M245" s="200">
        <f>'Billed Usage'!M139</f>
        <v>2054680</v>
      </c>
      <c r="N245" s="200">
        <f>'Billed Usage'!N139</f>
        <v>2428403</v>
      </c>
      <c r="O245" s="200">
        <f>'Billed Usage'!O139</f>
        <v>2643955</v>
      </c>
      <c r="P245" s="202">
        <f t="shared" si="95"/>
        <v>28528386</v>
      </c>
    </row>
    <row r="246" spans="2:16" hidden="1" outlineLevel="1">
      <c r="B246" s="196"/>
      <c r="C246" s="195" t="s">
        <v>339</v>
      </c>
      <c r="D246" s="200">
        <f>'Billed Usage'!D140</f>
        <v>350173</v>
      </c>
      <c r="E246" s="200">
        <f>'Billed Usage'!E140</f>
        <v>470810</v>
      </c>
      <c r="F246" s="200">
        <f>'Billed Usage'!F140</f>
        <v>371607</v>
      </c>
      <c r="G246" s="200">
        <f>'Billed Usage'!G140</f>
        <v>391864</v>
      </c>
      <c r="H246" s="200">
        <f>'Billed Usage'!H140</f>
        <v>426544</v>
      </c>
      <c r="I246" s="200">
        <f>'Billed Usage'!I140</f>
        <v>432017</v>
      </c>
      <c r="J246" s="200">
        <f>'Billed Usage'!J140</f>
        <v>513427</v>
      </c>
      <c r="K246" s="200">
        <f>'Billed Usage'!K140</f>
        <v>485173</v>
      </c>
      <c r="L246" s="200">
        <f>'Billed Usage'!L140</f>
        <v>518041</v>
      </c>
      <c r="M246" s="200">
        <f>'Billed Usage'!M140</f>
        <v>460010</v>
      </c>
      <c r="N246" s="200">
        <f>'Billed Usage'!N140</f>
        <v>511771</v>
      </c>
      <c r="O246" s="200">
        <f>'Billed Usage'!O140</f>
        <v>403059</v>
      </c>
      <c r="P246" s="202">
        <f t="shared" si="95"/>
        <v>5334496</v>
      </c>
    </row>
    <row r="247" spans="2:16" hidden="1" outlineLevel="1">
      <c r="B247" s="196" t="s">
        <v>285</v>
      </c>
      <c r="D247" s="203">
        <f>SUM(D240:D246)</f>
        <v>19011333.839469999</v>
      </c>
      <c r="E247" s="203">
        <f t="shared" ref="E247:P247" si="96">SUM(E240:E246)</f>
        <v>16879202.101050001</v>
      </c>
      <c r="F247" s="203">
        <f t="shared" si="96"/>
        <v>19276156.264150001</v>
      </c>
      <c r="G247" s="203">
        <f t="shared" si="96"/>
        <v>15045550.3091</v>
      </c>
      <c r="H247" s="203">
        <f t="shared" si="96"/>
        <v>10536178.062029999</v>
      </c>
      <c r="I247" s="203">
        <f t="shared" si="96"/>
        <v>6651329.7138400003</v>
      </c>
      <c r="J247" s="203">
        <f t="shared" si="96"/>
        <v>6569590.9599399995</v>
      </c>
      <c r="K247" s="203">
        <f t="shared" si="96"/>
        <v>5401814.3547200002</v>
      </c>
      <c r="L247" s="203">
        <f t="shared" si="96"/>
        <v>5538648.4176899996</v>
      </c>
      <c r="M247" s="203">
        <f t="shared" si="96"/>
        <v>5974452.9956999999</v>
      </c>
      <c r="N247" s="203">
        <f t="shared" si="96"/>
        <v>11371025.469450001</v>
      </c>
      <c r="O247" s="203">
        <f t="shared" si="96"/>
        <v>18463331.93516</v>
      </c>
      <c r="P247" s="203">
        <f t="shared" si="96"/>
        <v>140718614.42229998</v>
      </c>
    </row>
    <row r="248" spans="2:16" hidden="1" outlineLevel="1">
      <c r="B248" s="196"/>
      <c r="D248" s="200"/>
      <c r="E248" s="200"/>
      <c r="F248" s="200"/>
      <c r="G248" s="200"/>
      <c r="H248" s="200"/>
      <c r="I248" s="200"/>
      <c r="J248" s="200"/>
      <c r="K248" s="200"/>
      <c r="L248" s="200"/>
      <c r="M248" s="200"/>
      <c r="N248" s="200"/>
      <c r="O248" s="200"/>
      <c r="P248" s="200"/>
    </row>
    <row r="249" spans="2:16" hidden="1" outlineLevel="1">
      <c r="B249" s="196" t="s">
        <v>308</v>
      </c>
      <c r="D249" s="200"/>
      <c r="E249" s="200"/>
      <c r="F249" s="200"/>
      <c r="G249" s="200"/>
      <c r="H249" s="200"/>
      <c r="I249" s="200"/>
      <c r="J249" s="200"/>
      <c r="K249" s="200"/>
      <c r="L249" s="200"/>
      <c r="M249" s="200"/>
      <c r="N249" s="200"/>
      <c r="O249" s="200"/>
      <c r="P249" s="200"/>
    </row>
    <row r="250" spans="2:16" hidden="1" outlineLevel="1">
      <c r="B250" s="196"/>
      <c r="D250" s="200"/>
      <c r="E250" s="200"/>
      <c r="F250" s="200"/>
      <c r="G250" s="200"/>
      <c r="H250" s="200"/>
      <c r="I250" s="200"/>
      <c r="J250" s="200"/>
      <c r="K250" s="200"/>
      <c r="L250" s="200"/>
      <c r="M250" s="200"/>
      <c r="N250" s="200"/>
      <c r="O250" s="200"/>
      <c r="P250" s="200">
        <f>SUM(D250:O250)</f>
        <v>0</v>
      </c>
    </row>
    <row r="251" spans="2:16" hidden="1" outlineLevel="1">
      <c r="B251" s="196"/>
      <c r="D251" s="200"/>
      <c r="E251" s="200"/>
      <c r="F251" s="200"/>
      <c r="G251" s="200"/>
      <c r="H251" s="200"/>
      <c r="I251" s="200"/>
      <c r="J251" s="200"/>
      <c r="K251" s="200"/>
      <c r="L251" s="200"/>
      <c r="M251" s="200"/>
      <c r="N251" s="200"/>
      <c r="O251" s="200"/>
      <c r="P251" s="200">
        <f t="shared" ref="P251" si="97">SUM(D251:O251)</f>
        <v>0</v>
      </c>
    </row>
    <row r="252" spans="2:16" hidden="1" outlineLevel="1">
      <c r="B252" s="196" t="s">
        <v>311</v>
      </c>
      <c r="D252" s="203">
        <f t="shared" ref="D252:P252" si="98">SUM(D250:D251)</f>
        <v>0</v>
      </c>
      <c r="E252" s="203">
        <f t="shared" si="98"/>
        <v>0</v>
      </c>
      <c r="F252" s="203">
        <f t="shared" si="98"/>
        <v>0</v>
      </c>
      <c r="G252" s="203">
        <f t="shared" si="98"/>
        <v>0</v>
      </c>
      <c r="H252" s="203">
        <f t="shared" si="98"/>
        <v>0</v>
      </c>
      <c r="I252" s="203">
        <f t="shared" si="98"/>
        <v>0</v>
      </c>
      <c r="J252" s="203">
        <f t="shared" si="98"/>
        <v>0</v>
      </c>
      <c r="K252" s="203">
        <f t="shared" si="98"/>
        <v>0</v>
      </c>
      <c r="L252" s="203">
        <f t="shared" si="98"/>
        <v>0</v>
      </c>
      <c r="M252" s="203">
        <f t="shared" si="98"/>
        <v>0</v>
      </c>
      <c r="N252" s="203">
        <f t="shared" si="98"/>
        <v>0</v>
      </c>
      <c r="O252" s="203">
        <f t="shared" si="98"/>
        <v>0</v>
      </c>
      <c r="P252" s="203">
        <f t="shared" si="98"/>
        <v>0</v>
      </c>
    </row>
    <row r="253" spans="2:16" hidden="1" outlineLevel="1">
      <c r="B253" s="196"/>
      <c r="D253" s="200"/>
      <c r="E253" s="200"/>
      <c r="F253" s="200"/>
      <c r="G253" s="200"/>
      <c r="H253" s="200"/>
      <c r="I253" s="200"/>
      <c r="J253" s="200"/>
      <c r="K253" s="200"/>
      <c r="L253" s="200"/>
      <c r="M253" s="200"/>
      <c r="N253" s="200"/>
      <c r="O253" s="200"/>
      <c r="P253" s="200"/>
    </row>
    <row r="254" spans="2:16" hidden="1" outlineLevel="1">
      <c r="B254" s="196" t="s">
        <v>287</v>
      </c>
    </row>
    <row r="255" spans="2:16" hidden="1" outlineLevel="1">
      <c r="B255" s="196"/>
      <c r="C255" s="195" t="s">
        <v>333</v>
      </c>
      <c r="D255" s="200">
        <f>'Unbilled Usage '!E172</f>
        <v>41151</v>
      </c>
      <c r="E255" s="200">
        <f>'Unbilled Usage '!F172</f>
        <v>-83723</v>
      </c>
      <c r="F255" s="200">
        <f>'Unbilled Usage '!G172</f>
        <v>-912279</v>
      </c>
      <c r="G255" s="200">
        <f>'Unbilled Usage '!H172</f>
        <v>-1590590</v>
      </c>
      <c r="H255" s="200">
        <f>'Unbilled Usage '!I172</f>
        <v>-1409562</v>
      </c>
      <c r="I255" s="200">
        <f>'Unbilled Usage '!J172</f>
        <v>-214169</v>
      </c>
      <c r="J255" s="200">
        <f>'Unbilled Usage '!K172</f>
        <v>-306229</v>
      </c>
      <c r="K255" s="200">
        <f>'Unbilled Usage '!L172</f>
        <v>6058</v>
      </c>
      <c r="L255" s="200">
        <f>'Unbilled Usage '!M172</f>
        <v>127786</v>
      </c>
      <c r="M255" s="200">
        <f>'Unbilled Usage '!N172</f>
        <v>891038</v>
      </c>
      <c r="N255" s="200">
        <f>'Unbilled Usage '!O172</f>
        <v>3054566</v>
      </c>
      <c r="O255" s="200">
        <f>'Unbilled Usage '!P172</f>
        <v>57095</v>
      </c>
      <c r="P255" s="202">
        <f>SUM(D255:O255)</f>
        <v>-338858</v>
      </c>
    </row>
    <row r="256" spans="2:16" hidden="1" outlineLevel="1">
      <c r="B256" s="196"/>
      <c r="C256" s="195" t="s">
        <v>334</v>
      </c>
      <c r="D256" s="200">
        <f>'Unbilled Usage '!E173</f>
        <v>63192</v>
      </c>
      <c r="E256" s="200">
        <f>'Unbilled Usage '!F173</f>
        <v>33412</v>
      </c>
      <c r="F256" s="200">
        <f>'Unbilled Usage '!G173</f>
        <v>-572824</v>
      </c>
      <c r="G256" s="200">
        <f>'Unbilled Usage '!H173</f>
        <v>-831279</v>
      </c>
      <c r="H256" s="200">
        <f>'Unbilled Usage '!I173</f>
        <v>-801912</v>
      </c>
      <c r="I256" s="200">
        <f>'Unbilled Usage '!J173</f>
        <v>-106641</v>
      </c>
      <c r="J256" s="200">
        <f>'Unbilled Usage '!K173</f>
        <v>-174582</v>
      </c>
      <c r="K256" s="200">
        <f>'Unbilled Usage '!L173</f>
        <v>22230</v>
      </c>
      <c r="L256" s="200">
        <f>'Unbilled Usage '!M173</f>
        <v>83049</v>
      </c>
      <c r="M256" s="200">
        <f>'Unbilled Usage '!N173</f>
        <v>548682</v>
      </c>
      <c r="N256" s="200">
        <f>'Unbilled Usage '!O173</f>
        <v>1425999</v>
      </c>
      <c r="O256" s="200">
        <f>'Unbilled Usage '!P173</f>
        <v>117769</v>
      </c>
      <c r="P256" s="202">
        <f t="shared" ref="P256:P261" si="99">SUM(D256:O256)</f>
        <v>-192905</v>
      </c>
    </row>
    <row r="257" spans="2:16" hidden="1" outlineLevel="1">
      <c r="B257" s="196"/>
      <c r="C257" s="195" t="s">
        <v>335</v>
      </c>
      <c r="D257" s="200">
        <f>'Unbilled Usage '!E174</f>
        <v>-8814</v>
      </c>
      <c r="E257" s="200">
        <f>'Unbilled Usage '!F174</f>
        <v>6285</v>
      </c>
      <c r="F257" s="200">
        <f>'Unbilled Usage '!G174</f>
        <v>-48235</v>
      </c>
      <c r="G257" s="200">
        <f>'Unbilled Usage '!H174</f>
        <v>-60770</v>
      </c>
      <c r="H257" s="200">
        <f>'Unbilled Usage '!I174</f>
        <v>-80107</v>
      </c>
      <c r="I257" s="200">
        <f>'Unbilled Usage '!J174</f>
        <v>-5691</v>
      </c>
      <c r="J257" s="200">
        <f>'Unbilled Usage '!K174</f>
        <v>-21487</v>
      </c>
      <c r="K257" s="200">
        <f>'Unbilled Usage '!L174</f>
        <v>9662</v>
      </c>
      <c r="L257" s="200">
        <f>'Unbilled Usage '!M174</f>
        <v>26170</v>
      </c>
      <c r="M257" s="200">
        <f>'Unbilled Usage '!N174</f>
        <v>137568</v>
      </c>
      <c r="N257" s="200">
        <f>'Unbilled Usage '!O174</f>
        <v>71775</v>
      </c>
      <c r="O257" s="200">
        <f>'Unbilled Usage '!P174</f>
        <v>-56301</v>
      </c>
      <c r="P257" s="202">
        <f t="shared" si="99"/>
        <v>-29945</v>
      </c>
    </row>
    <row r="258" spans="2:16" hidden="1" outlineLevel="1">
      <c r="B258" s="196"/>
      <c r="C258" s="195" t="s">
        <v>336</v>
      </c>
      <c r="D258" s="200">
        <f>'Unbilled Usage '!E175</f>
        <v>34017</v>
      </c>
      <c r="E258" s="200">
        <f>'Unbilled Usage '!F175</f>
        <v>383535</v>
      </c>
      <c r="F258" s="200">
        <f>'Unbilled Usage '!G175</f>
        <v>-348884</v>
      </c>
      <c r="G258" s="200">
        <f>'Unbilled Usage '!H175</f>
        <v>-99555</v>
      </c>
      <c r="H258" s="200">
        <f>'Unbilled Usage '!I175</f>
        <v>-330942</v>
      </c>
      <c r="I258" s="200">
        <f>'Unbilled Usage '!J175</f>
        <v>10309</v>
      </c>
      <c r="J258" s="200">
        <f>'Unbilled Usage '!K175</f>
        <v>-81112</v>
      </c>
      <c r="K258" s="200">
        <f>'Unbilled Usage '!L175</f>
        <v>67886</v>
      </c>
      <c r="L258" s="200">
        <f>'Unbilled Usage '!M175</f>
        <v>66920</v>
      </c>
      <c r="M258" s="200">
        <f>'Unbilled Usage '!N175</f>
        <v>479021</v>
      </c>
      <c r="N258" s="200">
        <f>'Unbilled Usage '!O175</f>
        <v>69983</v>
      </c>
      <c r="O258" s="200">
        <f>'Unbilled Usage '!P175</f>
        <v>-299566</v>
      </c>
      <c r="P258" s="202">
        <f t="shared" si="99"/>
        <v>-48388</v>
      </c>
    </row>
    <row r="259" spans="2:16" hidden="1" outlineLevel="1">
      <c r="B259" s="196"/>
      <c r="C259" s="195" t="s">
        <v>337</v>
      </c>
      <c r="D259" s="200">
        <f>'Unbilled Usage '!E176</f>
        <v>0</v>
      </c>
      <c r="E259" s="200">
        <f>'Unbilled Usage '!F176</f>
        <v>0</v>
      </c>
      <c r="F259" s="200">
        <f>'Unbilled Usage '!G176</f>
        <v>0</v>
      </c>
      <c r="G259" s="200">
        <f>'Unbilled Usage '!H176</f>
        <v>0</v>
      </c>
      <c r="H259" s="200">
        <f>'Unbilled Usage '!I176</f>
        <v>0</v>
      </c>
      <c r="I259" s="200">
        <f>'Unbilled Usage '!J176</f>
        <v>0</v>
      </c>
      <c r="J259" s="200">
        <f>'Unbilled Usage '!K176</f>
        <v>0</v>
      </c>
      <c r="K259" s="200">
        <f>'Unbilled Usage '!L176</f>
        <v>0</v>
      </c>
      <c r="L259" s="200">
        <f>'Unbilled Usage '!M176</f>
        <v>0</v>
      </c>
      <c r="M259" s="200">
        <f>'Unbilled Usage '!N176</f>
        <v>0</v>
      </c>
      <c r="N259" s="200">
        <f>'Unbilled Usage '!O176</f>
        <v>0</v>
      </c>
      <c r="O259" s="200">
        <f>'Unbilled Usage '!P176</f>
        <v>0</v>
      </c>
      <c r="P259" s="202">
        <f t="shared" si="99"/>
        <v>0</v>
      </c>
    </row>
    <row r="260" spans="2:16" hidden="1" outlineLevel="1">
      <c r="B260" s="196"/>
      <c r="C260" s="195" t="s">
        <v>338</v>
      </c>
      <c r="D260" s="200">
        <f>'Unbilled Usage '!E177</f>
        <v>-471</v>
      </c>
      <c r="E260" s="200">
        <f>'Unbilled Usage '!F177</f>
        <v>-144672</v>
      </c>
      <c r="F260" s="200">
        <f>'Unbilled Usage '!G177</f>
        <v>434454</v>
      </c>
      <c r="G260" s="200">
        <f>'Unbilled Usage '!H177</f>
        <v>-300289</v>
      </c>
      <c r="H260" s="200">
        <f>'Unbilled Usage '!I177</f>
        <v>-250725</v>
      </c>
      <c r="I260" s="200">
        <f>'Unbilled Usage '!J177</f>
        <v>-213722</v>
      </c>
      <c r="J260" s="200">
        <f>'Unbilled Usage '!K177</f>
        <v>-241709</v>
      </c>
      <c r="K260" s="200">
        <f>'Unbilled Usage '!L177</f>
        <v>149454</v>
      </c>
      <c r="L260" s="200">
        <f>'Unbilled Usage '!M177</f>
        <v>-102185</v>
      </c>
      <c r="M260" s="200">
        <f>'Unbilled Usage '!N177</f>
        <v>358730</v>
      </c>
      <c r="N260" s="200">
        <f>'Unbilled Usage '!O177</f>
        <v>142512</v>
      </c>
      <c r="O260" s="200">
        <f>'Unbilled Usage '!P177</f>
        <v>-16821</v>
      </c>
      <c r="P260" s="202">
        <f t="shared" si="99"/>
        <v>-185444</v>
      </c>
    </row>
    <row r="261" spans="2:16" hidden="1" outlineLevel="1">
      <c r="B261" s="196"/>
      <c r="C261" s="195" t="s">
        <v>339</v>
      </c>
      <c r="D261" s="200">
        <f>'Unbilled Usage '!E178</f>
        <v>-124509</v>
      </c>
      <c r="E261" s="200">
        <f>'Unbilled Usage '!F178</f>
        <v>-99543</v>
      </c>
      <c r="F261" s="200">
        <f>'Unbilled Usage '!G178</f>
        <v>20597</v>
      </c>
      <c r="G261" s="200">
        <f>'Unbilled Usage '!H178</f>
        <v>34680</v>
      </c>
      <c r="H261" s="200">
        <f>'Unbilled Usage '!I178</f>
        <v>5473</v>
      </c>
      <c r="I261" s="200">
        <f>'Unbilled Usage '!J178</f>
        <v>-15529</v>
      </c>
      <c r="J261" s="200">
        <f>'Unbilled Usage '!K178</f>
        <v>-335214</v>
      </c>
      <c r="K261" s="200">
        <f>'Unbilled Usage '!L178</f>
        <v>-16496</v>
      </c>
      <c r="L261" s="200">
        <f>'Unbilled Usage '!M178</f>
        <v>-45087</v>
      </c>
      <c r="M261" s="200">
        <f>'Unbilled Usage '!N178</f>
        <v>67144</v>
      </c>
      <c r="N261" s="200">
        <f>'Unbilled Usage '!O178</f>
        <v>-39375</v>
      </c>
      <c r="O261" s="200">
        <f>'Unbilled Usage '!P178</f>
        <v>-74385</v>
      </c>
      <c r="P261" s="202">
        <f t="shared" si="99"/>
        <v>-622244</v>
      </c>
    </row>
    <row r="262" spans="2:16" hidden="1" outlineLevel="1">
      <c r="B262" s="196" t="s">
        <v>287</v>
      </c>
      <c r="D262" s="209">
        <f>SUM(D255:D261)</f>
        <v>4566</v>
      </c>
      <c r="E262" s="209">
        <f t="shared" ref="E262:P262" si="100">SUM(E255:E261)</f>
        <v>95294</v>
      </c>
      <c r="F262" s="209">
        <f t="shared" si="100"/>
        <v>-1427171</v>
      </c>
      <c r="G262" s="209">
        <f t="shared" si="100"/>
        <v>-2847803</v>
      </c>
      <c r="H262" s="209">
        <f t="shared" si="100"/>
        <v>-2867775</v>
      </c>
      <c r="I262" s="209">
        <f t="shared" si="100"/>
        <v>-545443</v>
      </c>
      <c r="J262" s="209">
        <f t="shared" si="100"/>
        <v>-1160333</v>
      </c>
      <c r="K262" s="209">
        <f t="shared" si="100"/>
        <v>238794</v>
      </c>
      <c r="L262" s="209">
        <f t="shared" si="100"/>
        <v>156653</v>
      </c>
      <c r="M262" s="209">
        <f t="shared" si="100"/>
        <v>2482183</v>
      </c>
      <c r="N262" s="209">
        <f t="shared" si="100"/>
        <v>4725460</v>
      </c>
      <c r="O262" s="209">
        <f t="shared" si="100"/>
        <v>-272209</v>
      </c>
      <c r="P262" s="209">
        <f t="shared" si="100"/>
        <v>-1417784</v>
      </c>
    </row>
    <row r="263" spans="2:16" hidden="1" outlineLevel="1">
      <c r="B263" s="196"/>
    </row>
    <row r="264" spans="2:16" hidden="1" outlineLevel="1">
      <c r="B264" s="196" t="s">
        <v>290</v>
      </c>
    </row>
    <row r="265" spans="2:16" hidden="1" outlineLevel="1">
      <c r="B265" s="196"/>
      <c r="C265" s="195" t="s">
        <v>333</v>
      </c>
      <c r="D265" s="200">
        <f>'Adjustment Summary MJG-3'!E38</f>
        <v>0</v>
      </c>
      <c r="E265" s="200">
        <f>'Adjustment Summary MJG-3'!F38</f>
        <v>0</v>
      </c>
      <c r="F265" s="200">
        <f>'Adjustment Summary MJG-3'!G38</f>
        <v>0</v>
      </c>
      <c r="G265" s="200">
        <f>'Adjustment Summary MJG-3'!H38</f>
        <v>0</v>
      </c>
      <c r="H265" s="200">
        <f>'Adjustment Summary MJG-3'!I38</f>
        <v>0</v>
      </c>
      <c r="I265" s="200">
        <f>'Adjustment Summary MJG-3'!J38</f>
        <v>0</v>
      </c>
      <c r="J265" s="200">
        <f>'Adjustment Summary MJG-3'!K38</f>
        <v>0</v>
      </c>
      <c r="K265" s="200">
        <f>'Adjustment Summary MJG-3'!L38</f>
        <v>0</v>
      </c>
      <c r="L265" s="200">
        <f>'Adjustment Summary MJG-3'!M38</f>
        <v>0</v>
      </c>
      <c r="M265" s="200">
        <f>'Adjustment Summary MJG-3'!N38</f>
        <v>0</v>
      </c>
      <c r="N265" s="200">
        <f>'Adjustment Summary MJG-3'!O38</f>
        <v>0</v>
      </c>
      <c r="O265" s="200">
        <f>'Adjustment Summary MJG-3'!P38</f>
        <v>0</v>
      </c>
      <c r="P265" s="202">
        <f>SUM(D265:O265)</f>
        <v>0</v>
      </c>
    </row>
    <row r="266" spans="2:16" hidden="1" outlineLevel="1">
      <c r="B266" s="196"/>
      <c r="C266" s="195" t="s">
        <v>334</v>
      </c>
      <c r="D266" s="200">
        <f>'Adjustment Summary MJG-3'!E44</f>
        <v>0</v>
      </c>
      <c r="E266" s="200">
        <f>'Adjustment Summary MJG-3'!F44</f>
        <v>0</v>
      </c>
      <c r="F266" s="200">
        <f>'Adjustment Summary MJG-3'!G44</f>
        <v>0</v>
      </c>
      <c r="G266" s="200">
        <f>'Adjustment Summary MJG-3'!H44</f>
        <v>0</v>
      </c>
      <c r="H266" s="200">
        <f>'Adjustment Summary MJG-3'!I44</f>
        <v>0</v>
      </c>
      <c r="I266" s="200">
        <f>'Adjustment Summary MJG-3'!J44</f>
        <v>0</v>
      </c>
      <c r="J266" s="200">
        <f>'Adjustment Summary MJG-3'!K44</f>
        <v>0</v>
      </c>
      <c r="K266" s="200">
        <f>'Adjustment Summary MJG-3'!L44</f>
        <v>0</v>
      </c>
      <c r="L266" s="200">
        <f>'Adjustment Summary MJG-3'!M44</f>
        <v>0</v>
      </c>
      <c r="M266" s="200">
        <f>'Adjustment Summary MJG-3'!N44</f>
        <v>0</v>
      </c>
      <c r="N266" s="200">
        <f>'Adjustment Summary MJG-3'!O44</f>
        <v>0</v>
      </c>
      <c r="O266" s="200">
        <f>'Adjustment Summary MJG-3'!P44</f>
        <v>0</v>
      </c>
      <c r="P266" s="202">
        <f t="shared" ref="P266:P271" si="101">SUM(D266:O266)</f>
        <v>0</v>
      </c>
    </row>
    <row r="267" spans="2:16" hidden="1" outlineLevel="1">
      <c r="B267" s="196"/>
      <c r="C267" s="195" t="s">
        <v>335</v>
      </c>
      <c r="D267" s="200">
        <f>'Adjustment Summary MJG-3'!E50</f>
        <v>0</v>
      </c>
      <c r="E267" s="200">
        <f>'Adjustment Summary MJG-3'!F50</f>
        <v>0</v>
      </c>
      <c r="F267" s="200">
        <f>'Adjustment Summary MJG-3'!G50</f>
        <v>0</v>
      </c>
      <c r="G267" s="200">
        <f>'Adjustment Summary MJG-3'!H50</f>
        <v>0</v>
      </c>
      <c r="H267" s="200">
        <f>'Adjustment Summary MJG-3'!I50</f>
        <v>0</v>
      </c>
      <c r="I267" s="200">
        <f>'Adjustment Summary MJG-3'!J50</f>
        <v>0</v>
      </c>
      <c r="J267" s="200">
        <f>'Adjustment Summary MJG-3'!K50</f>
        <v>0</v>
      </c>
      <c r="K267" s="200">
        <f>'Adjustment Summary MJG-3'!L50</f>
        <v>0</v>
      </c>
      <c r="L267" s="200">
        <f>'Adjustment Summary MJG-3'!M50</f>
        <v>0</v>
      </c>
      <c r="M267" s="200">
        <f>'Adjustment Summary MJG-3'!N50</f>
        <v>0</v>
      </c>
      <c r="N267" s="200">
        <f>'Adjustment Summary MJG-3'!O50</f>
        <v>0</v>
      </c>
      <c r="O267" s="200">
        <f>'Adjustment Summary MJG-3'!P50</f>
        <v>0</v>
      </c>
      <c r="P267" s="202">
        <f t="shared" si="101"/>
        <v>0</v>
      </c>
    </row>
    <row r="268" spans="2:16" hidden="1" outlineLevel="1">
      <c r="B268" s="196"/>
      <c r="C268" s="195" t="s">
        <v>336</v>
      </c>
      <c r="D268" s="200"/>
      <c r="E268" s="200"/>
      <c r="F268" s="200"/>
      <c r="G268" s="200"/>
      <c r="H268" s="200"/>
      <c r="I268" s="200"/>
      <c r="J268" s="200"/>
      <c r="K268" s="200"/>
      <c r="L268" s="200"/>
      <c r="M268" s="200"/>
      <c r="N268" s="200"/>
      <c r="O268" s="200"/>
      <c r="P268" s="202">
        <f t="shared" si="101"/>
        <v>0</v>
      </c>
    </row>
    <row r="269" spans="2:16" hidden="1" outlineLevel="1">
      <c r="B269" s="196"/>
      <c r="C269" s="195" t="s">
        <v>337</v>
      </c>
      <c r="D269" s="200"/>
      <c r="E269" s="200"/>
      <c r="F269" s="200"/>
      <c r="G269" s="200"/>
      <c r="H269" s="200"/>
      <c r="I269" s="200"/>
      <c r="J269" s="200"/>
      <c r="K269" s="200"/>
      <c r="L269" s="200"/>
      <c r="M269" s="200"/>
      <c r="N269" s="200"/>
      <c r="O269" s="200"/>
      <c r="P269" s="202">
        <f t="shared" si="101"/>
        <v>0</v>
      </c>
    </row>
    <row r="270" spans="2:16" hidden="1" outlineLevel="1">
      <c r="B270" s="196"/>
      <c r="C270" s="195" t="s">
        <v>338</v>
      </c>
      <c r="D270" s="200"/>
      <c r="E270" s="200"/>
      <c r="F270" s="200"/>
      <c r="G270" s="200"/>
      <c r="H270" s="200"/>
      <c r="I270" s="200"/>
      <c r="J270" s="200"/>
      <c r="K270" s="200"/>
      <c r="L270" s="200"/>
      <c r="M270" s="200"/>
      <c r="N270" s="200"/>
      <c r="O270" s="200"/>
      <c r="P270" s="202">
        <f t="shared" si="101"/>
        <v>0</v>
      </c>
    </row>
    <row r="271" spans="2:16" hidden="1" outlineLevel="1">
      <c r="B271" s="196"/>
      <c r="C271" s="195" t="s">
        <v>339</v>
      </c>
      <c r="D271" s="200"/>
      <c r="E271" s="200"/>
      <c r="F271" s="200"/>
      <c r="G271" s="200"/>
      <c r="H271" s="200"/>
      <c r="I271" s="200"/>
      <c r="J271" s="200"/>
      <c r="K271" s="200"/>
      <c r="L271" s="200"/>
      <c r="M271" s="200"/>
      <c r="N271" s="200"/>
      <c r="O271" s="200"/>
      <c r="P271" s="202">
        <f t="shared" si="101"/>
        <v>0</v>
      </c>
    </row>
    <row r="272" spans="2:16" hidden="1" outlineLevel="1">
      <c r="B272" s="196" t="s">
        <v>291</v>
      </c>
      <c r="D272" s="209">
        <f t="shared" ref="D272:P272" si="102">SUM(D265:D271)</f>
        <v>0</v>
      </c>
      <c r="E272" s="209">
        <f t="shared" si="102"/>
        <v>0</v>
      </c>
      <c r="F272" s="209">
        <f t="shared" si="102"/>
        <v>0</v>
      </c>
      <c r="G272" s="209">
        <f t="shared" si="102"/>
        <v>0</v>
      </c>
      <c r="H272" s="209">
        <f t="shared" si="102"/>
        <v>0</v>
      </c>
      <c r="I272" s="209">
        <f t="shared" si="102"/>
        <v>0</v>
      </c>
      <c r="J272" s="209">
        <f t="shared" si="102"/>
        <v>0</v>
      </c>
      <c r="K272" s="209">
        <f t="shared" si="102"/>
        <v>0</v>
      </c>
      <c r="L272" s="209">
        <f t="shared" si="102"/>
        <v>0</v>
      </c>
      <c r="M272" s="209">
        <f t="shared" si="102"/>
        <v>0</v>
      </c>
      <c r="N272" s="209">
        <f t="shared" si="102"/>
        <v>0</v>
      </c>
      <c r="O272" s="209">
        <f t="shared" si="102"/>
        <v>0</v>
      </c>
      <c r="P272" s="209">
        <f t="shared" si="102"/>
        <v>0</v>
      </c>
    </row>
    <row r="273" spans="2:16" hidden="1" outlineLevel="1">
      <c r="B273" s="196"/>
    </row>
    <row r="274" spans="2:16" hidden="1" outlineLevel="1">
      <c r="B274" s="196" t="s">
        <v>292</v>
      </c>
    </row>
    <row r="275" spans="2:16" hidden="1" outlineLevel="1">
      <c r="B275" s="196"/>
      <c r="C275" s="195" t="s">
        <v>333</v>
      </c>
      <c r="D275" s="202">
        <f t="shared" ref="D275:O281" si="103">D240+D255+D265</f>
        <v>9288189.1749900002</v>
      </c>
      <c r="E275" s="202">
        <f t="shared" si="103"/>
        <v>7418115.5012600003</v>
      </c>
      <c r="F275" s="202">
        <f t="shared" si="103"/>
        <v>8308202.8616799992</v>
      </c>
      <c r="G275" s="202">
        <f t="shared" si="103"/>
        <v>4621775.8030300001</v>
      </c>
      <c r="H275" s="202">
        <f t="shared" si="103"/>
        <v>2188841.0104700001</v>
      </c>
      <c r="I275" s="202">
        <f t="shared" si="103"/>
        <v>1230999.3234300001</v>
      </c>
      <c r="J275" s="202">
        <f t="shared" si="103"/>
        <v>1034344.7644799999</v>
      </c>
      <c r="K275" s="202">
        <f t="shared" si="103"/>
        <v>981585.14725000004</v>
      </c>
      <c r="L275" s="202">
        <f t="shared" si="103"/>
        <v>1169825.34724</v>
      </c>
      <c r="M275" s="202">
        <f t="shared" si="103"/>
        <v>2301192.77141</v>
      </c>
      <c r="N275" s="202">
        <f t="shared" si="103"/>
        <v>7761942.9710100004</v>
      </c>
      <c r="O275" s="202">
        <f t="shared" si="103"/>
        <v>9001702.4707299992</v>
      </c>
      <c r="P275" s="202">
        <f t="shared" ref="P275:P281" si="104">SUM(D275:O275)</f>
        <v>55306717.146979995</v>
      </c>
    </row>
    <row r="276" spans="2:16" hidden="1" outlineLevel="1">
      <c r="B276" s="196"/>
      <c r="C276" s="195" t="s">
        <v>334</v>
      </c>
      <c r="D276" s="202">
        <f t="shared" si="103"/>
        <v>5151046.0148700001</v>
      </c>
      <c r="E276" s="202">
        <f t="shared" si="103"/>
        <v>4301820.11919</v>
      </c>
      <c r="F276" s="202">
        <f t="shared" si="103"/>
        <v>4519547.4159300001</v>
      </c>
      <c r="G276" s="202">
        <f t="shared" si="103"/>
        <v>2752792.0968300002</v>
      </c>
      <c r="H276" s="202">
        <f t="shared" si="103"/>
        <v>1346498.2072100001</v>
      </c>
      <c r="I276" s="202">
        <f t="shared" si="103"/>
        <v>900977.4412</v>
      </c>
      <c r="J276" s="202">
        <f t="shared" si="103"/>
        <v>735837.74344999995</v>
      </c>
      <c r="K276" s="202">
        <f t="shared" si="103"/>
        <v>755771.27645</v>
      </c>
      <c r="L276" s="202">
        <f t="shared" si="103"/>
        <v>831445.15743999998</v>
      </c>
      <c r="M276" s="202">
        <f t="shared" si="103"/>
        <v>1461742.33501</v>
      </c>
      <c r="N276" s="202">
        <f t="shared" si="103"/>
        <v>3880417.9249900002</v>
      </c>
      <c r="O276" s="202">
        <f t="shared" si="103"/>
        <v>4956314.45579</v>
      </c>
      <c r="P276" s="202">
        <f t="shared" si="104"/>
        <v>31594210.188359998</v>
      </c>
    </row>
    <row r="277" spans="2:16" hidden="1" outlineLevel="1">
      <c r="B277" s="196"/>
      <c r="C277" s="195" t="s">
        <v>335</v>
      </c>
      <c r="D277" s="202">
        <f t="shared" si="103"/>
        <v>480700.35661000002</v>
      </c>
      <c r="E277" s="202">
        <f t="shared" si="103"/>
        <v>417785.24160000001</v>
      </c>
      <c r="F277" s="202">
        <f t="shared" si="103"/>
        <v>475682.17154000001</v>
      </c>
      <c r="G277" s="202">
        <f t="shared" si="103"/>
        <v>370862.87124000001</v>
      </c>
      <c r="H277" s="202">
        <f t="shared" si="103"/>
        <v>289356.43534999999</v>
      </c>
      <c r="I277" s="202">
        <f t="shared" si="103"/>
        <v>260956.44920999999</v>
      </c>
      <c r="J277" s="202">
        <f t="shared" si="103"/>
        <v>236103.22000999999</v>
      </c>
      <c r="K277" s="202">
        <f t="shared" si="103"/>
        <v>235958.82101000001</v>
      </c>
      <c r="L277" s="202">
        <f t="shared" si="103"/>
        <v>264940.62701</v>
      </c>
      <c r="M277" s="202">
        <f t="shared" si="103"/>
        <v>400211.20727999997</v>
      </c>
      <c r="N277" s="202">
        <f t="shared" si="103"/>
        <v>408737.04745000001</v>
      </c>
      <c r="O277" s="202">
        <f t="shared" si="103"/>
        <v>440624.74364</v>
      </c>
      <c r="P277" s="202">
        <f t="shared" si="104"/>
        <v>4281919.191949999</v>
      </c>
    </row>
    <row r="278" spans="2:16" hidden="1" outlineLevel="1">
      <c r="B278" s="196"/>
      <c r="C278" s="195" t="s">
        <v>336</v>
      </c>
      <c r="D278" s="202">
        <f t="shared" si="103"/>
        <v>1268889.2930000001</v>
      </c>
      <c r="E278" s="202">
        <f t="shared" si="103"/>
        <v>2068047.2390000001</v>
      </c>
      <c r="F278" s="202">
        <f t="shared" si="103"/>
        <v>1333792.8149999999</v>
      </c>
      <c r="G278" s="202">
        <f t="shared" si="103"/>
        <v>1680014.5379999999</v>
      </c>
      <c r="H278" s="202">
        <f t="shared" si="103"/>
        <v>1316657.409</v>
      </c>
      <c r="I278" s="202">
        <f t="shared" si="103"/>
        <v>1415154.5</v>
      </c>
      <c r="J278" s="202">
        <f t="shared" si="103"/>
        <v>867087.23199999996</v>
      </c>
      <c r="K278" s="202">
        <f t="shared" si="103"/>
        <v>1006631.1100099999</v>
      </c>
      <c r="L278" s="202">
        <f t="shared" si="103"/>
        <v>914840.28599999996</v>
      </c>
      <c r="M278" s="202">
        <f t="shared" si="103"/>
        <v>1352925.682</v>
      </c>
      <c r="N278" s="202">
        <f t="shared" si="103"/>
        <v>1002076.526</v>
      </c>
      <c r="O278" s="202">
        <f t="shared" si="103"/>
        <v>836673.2649999999</v>
      </c>
      <c r="P278" s="202">
        <f t="shared" si="104"/>
        <v>15062789.895010002</v>
      </c>
    </row>
    <row r="279" spans="2:16" hidden="1" outlineLevel="1">
      <c r="B279" s="196"/>
      <c r="C279" s="195" t="s">
        <v>337</v>
      </c>
      <c r="D279" s="202">
        <f t="shared" si="103"/>
        <v>0</v>
      </c>
      <c r="E279" s="202">
        <f t="shared" si="103"/>
        <v>0</v>
      </c>
      <c r="F279" s="202">
        <f t="shared" si="103"/>
        <v>0</v>
      </c>
      <c r="G279" s="202">
        <f t="shared" si="103"/>
        <v>0</v>
      </c>
      <c r="H279" s="202">
        <f t="shared" si="103"/>
        <v>0</v>
      </c>
      <c r="I279" s="202">
        <f t="shared" si="103"/>
        <v>0</v>
      </c>
      <c r="J279" s="202">
        <f t="shared" si="103"/>
        <v>0</v>
      </c>
      <c r="K279" s="202">
        <f t="shared" si="103"/>
        <v>0</v>
      </c>
      <c r="L279" s="202">
        <f t="shared" si="103"/>
        <v>0</v>
      </c>
      <c r="M279" s="202">
        <f t="shared" si="103"/>
        <v>0</v>
      </c>
      <c r="N279" s="202">
        <f t="shared" si="103"/>
        <v>0</v>
      </c>
      <c r="O279" s="202">
        <f t="shared" si="103"/>
        <v>0</v>
      </c>
      <c r="P279" s="202">
        <f t="shared" si="104"/>
        <v>0</v>
      </c>
    </row>
    <row r="280" spans="2:16" hidden="1" outlineLevel="1">
      <c r="B280" s="196"/>
      <c r="C280" s="195" t="s">
        <v>338</v>
      </c>
      <c r="D280" s="202">
        <f t="shared" si="103"/>
        <v>2601411</v>
      </c>
      <c r="E280" s="202">
        <f t="shared" si="103"/>
        <v>2397461</v>
      </c>
      <c r="F280" s="202">
        <f t="shared" si="103"/>
        <v>2819556</v>
      </c>
      <c r="G280" s="202">
        <f t="shared" si="103"/>
        <v>2345758</v>
      </c>
      <c r="H280" s="202">
        <f t="shared" si="103"/>
        <v>2095033</v>
      </c>
      <c r="I280" s="202">
        <f t="shared" si="103"/>
        <v>1881311</v>
      </c>
      <c r="J280" s="202">
        <f t="shared" si="103"/>
        <v>2357672</v>
      </c>
      <c r="K280" s="202">
        <f t="shared" si="103"/>
        <v>2191985</v>
      </c>
      <c r="L280" s="202">
        <f t="shared" si="103"/>
        <v>2041296</v>
      </c>
      <c r="M280" s="202">
        <f t="shared" si="103"/>
        <v>2413410</v>
      </c>
      <c r="N280" s="202">
        <f t="shared" si="103"/>
        <v>2570915</v>
      </c>
      <c r="O280" s="202">
        <f t="shared" si="103"/>
        <v>2627134</v>
      </c>
      <c r="P280" s="202">
        <f t="shared" si="104"/>
        <v>28342942</v>
      </c>
    </row>
    <row r="281" spans="2:16" hidden="1" outlineLevel="1">
      <c r="B281" s="196"/>
      <c r="C281" s="195" t="s">
        <v>339</v>
      </c>
      <c r="D281" s="202">
        <f t="shared" si="103"/>
        <v>225664</v>
      </c>
      <c r="E281" s="202">
        <f t="shared" si="103"/>
        <v>371267</v>
      </c>
      <c r="F281" s="202">
        <f t="shared" si="103"/>
        <v>392204</v>
      </c>
      <c r="G281" s="202">
        <f t="shared" si="103"/>
        <v>426544</v>
      </c>
      <c r="H281" s="202">
        <f t="shared" si="103"/>
        <v>432017</v>
      </c>
      <c r="I281" s="202">
        <f t="shared" si="103"/>
        <v>416488</v>
      </c>
      <c r="J281" s="202">
        <f t="shared" si="103"/>
        <v>178213</v>
      </c>
      <c r="K281" s="202">
        <f t="shared" si="103"/>
        <v>468677</v>
      </c>
      <c r="L281" s="202">
        <f t="shared" si="103"/>
        <v>472954</v>
      </c>
      <c r="M281" s="202">
        <f t="shared" si="103"/>
        <v>527154</v>
      </c>
      <c r="N281" s="202">
        <f t="shared" si="103"/>
        <v>472396</v>
      </c>
      <c r="O281" s="202">
        <f t="shared" si="103"/>
        <v>328674</v>
      </c>
      <c r="P281" s="202">
        <f t="shared" si="104"/>
        <v>4712252</v>
      </c>
    </row>
    <row r="282" spans="2:16" hidden="1" outlineLevel="1">
      <c r="B282" s="196" t="s">
        <v>293</v>
      </c>
      <c r="D282" s="209">
        <f>SUM(D275:D281)</f>
        <v>19015899.839469999</v>
      </c>
      <c r="E282" s="209">
        <f t="shared" ref="E282:P282" si="105">SUM(E275:E281)</f>
        <v>16974496.101050001</v>
      </c>
      <c r="F282" s="209">
        <f t="shared" si="105"/>
        <v>17848985.264150001</v>
      </c>
      <c r="G282" s="209">
        <f t="shared" si="105"/>
        <v>12197747.3091</v>
      </c>
      <c r="H282" s="209">
        <f t="shared" si="105"/>
        <v>7668403.0620300006</v>
      </c>
      <c r="I282" s="209">
        <f t="shared" si="105"/>
        <v>6105886.7138400003</v>
      </c>
      <c r="J282" s="209">
        <f t="shared" si="105"/>
        <v>5409257.9599399995</v>
      </c>
      <c r="K282" s="209">
        <f t="shared" si="105"/>
        <v>5640608.3547200002</v>
      </c>
      <c r="L282" s="209">
        <f t="shared" si="105"/>
        <v>5695301.4176899996</v>
      </c>
      <c r="M282" s="209">
        <f t="shared" si="105"/>
        <v>8456635.9956999999</v>
      </c>
      <c r="N282" s="209">
        <f t="shared" si="105"/>
        <v>16096485.469450003</v>
      </c>
      <c r="O282" s="209">
        <f t="shared" si="105"/>
        <v>18191122.93516</v>
      </c>
      <c r="P282" s="209">
        <f t="shared" si="105"/>
        <v>139300830.42229998</v>
      </c>
    </row>
    <row r="283" spans="2:16" hidden="1" outlineLevel="1">
      <c r="B283" s="196"/>
    </row>
    <row r="284" spans="2:16" hidden="1" outlineLevel="1">
      <c r="B284" s="196"/>
      <c r="C284" s="195" t="s">
        <v>294</v>
      </c>
      <c r="D284" s="202">
        <f>D275</f>
        <v>9288189.1749900002</v>
      </c>
      <c r="E284" s="202">
        <f t="shared" ref="E284:O284" si="106">E275</f>
        <v>7418115.5012600003</v>
      </c>
      <c r="F284" s="202">
        <f t="shared" si="106"/>
        <v>8308202.8616799992</v>
      </c>
      <c r="G284" s="202">
        <f t="shared" si="106"/>
        <v>4621775.8030300001</v>
      </c>
      <c r="H284" s="202">
        <f t="shared" si="106"/>
        <v>2188841.0104700001</v>
      </c>
      <c r="I284" s="202">
        <f t="shared" si="106"/>
        <v>1230999.3234300001</v>
      </c>
      <c r="J284" s="202">
        <f t="shared" si="106"/>
        <v>1034344.7644799999</v>
      </c>
      <c r="K284" s="202">
        <f t="shared" si="106"/>
        <v>981585.14725000004</v>
      </c>
      <c r="L284" s="202">
        <f t="shared" si="106"/>
        <v>1169825.34724</v>
      </c>
      <c r="M284" s="202">
        <f t="shared" si="106"/>
        <v>2301192.77141</v>
      </c>
      <c r="N284" s="202">
        <f t="shared" si="106"/>
        <v>7761942.9710100004</v>
      </c>
      <c r="O284" s="202">
        <f t="shared" si="106"/>
        <v>9001702.4707299992</v>
      </c>
      <c r="P284" s="202">
        <f>SUM(D284:O284)</f>
        <v>55306717.146979995</v>
      </c>
    </row>
    <row r="285" spans="2:16" hidden="1" outlineLevel="1">
      <c r="B285" s="196"/>
      <c r="C285" s="195" t="s">
        <v>340</v>
      </c>
      <c r="D285" s="202">
        <f>Meters!D129</f>
        <v>5</v>
      </c>
      <c r="E285" s="202">
        <f>Meters!E129</f>
        <v>3</v>
      </c>
      <c r="F285" s="202">
        <f>Meters!F129</f>
        <v>5</v>
      </c>
      <c r="G285" s="202">
        <f>Meters!G129</f>
        <v>4</v>
      </c>
      <c r="H285" s="202">
        <f>Meters!H129</f>
        <v>4</v>
      </c>
      <c r="I285" s="202">
        <f>Meters!I129</f>
        <v>4</v>
      </c>
      <c r="J285" s="202">
        <f>Meters!J129</f>
        <v>2</v>
      </c>
      <c r="K285" s="202">
        <f>Meters!K129</f>
        <v>2</v>
      </c>
      <c r="L285" s="202">
        <f>Meters!L129</f>
        <v>2</v>
      </c>
      <c r="M285" s="202">
        <f>Meters!M129</f>
        <v>2</v>
      </c>
      <c r="N285" s="202">
        <f>Meters!N129</f>
        <v>3</v>
      </c>
      <c r="O285" s="202">
        <f>Meters!O129</f>
        <v>3</v>
      </c>
      <c r="P285" s="202">
        <f>SUM(D285:O285)</f>
        <v>39</v>
      </c>
    </row>
    <row r="286" spans="2:16" hidden="1" outlineLevel="1">
      <c r="B286" s="196"/>
      <c r="C286" s="195" t="s">
        <v>341</v>
      </c>
      <c r="D286" s="202">
        <f>D284/D285</f>
        <v>1857637.8349979999</v>
      </c>
      <c r="E286" s="202">
        <f t="shared" ref="E286:P286" si="107">E284/E285</f>
        <v>2472705.1670866669</v>
      </c>
      <c r="F286" s="202">
        <f t="shared" si="107"/>
        <v>1661640.5723359999</v>
      </c>
      <c r="G286" s="202">
        <f t="shared" si="107"/>
        <v>1155443.9507575</v>
      </c>
      <c r="H286" s="202">
        <f t="shared" si="107"/>
        <v>547210.25261750002</v>
      </c>
      <c r="I286" s="202">
        <f t="shared" si="107"/>
        <v>307749.83085750003</v>
      </c>
      <c r="J286" s="202">
        <f t="shared" si="107"/>
        <v>517172.38223999995</v>
      </c>
      <c r="K286" s="202">
        <f t="shared" si="107"/>
        <v>490792.57362500002</v>
      </c>
      <c r="L286" s="202">
        <f t="shared" si="107"/>
        <v>584912.67362000002</v>
      </c>
      <c r="M286" s="202">
        <f t="shared" si="107"/>
        <v>1150596.385705</v>
      </c>
      <c r="N286" s="202">
        <f t="shared" si="107"/>
        <v>2587314.3236700003</v>
      </c>
      <c r="O286" s="202">
        <f t="shared" si="107"/>
        <v>3000567.4902433329</v>
      </c>
      <c r="P286" s="202">
        <f t="shared" si="107"/>
        <v>1418120.9524866666</v>
      </c>
    </row>
    <row r="287" spans="2:16" hidden="1" outlineLevel="1">
      <c r="B287" s="196"/>
      <c r="C287" s="195" t="s">
        <v>297</v>
      </c>
      <c r="D287" s="202">
        <f>SUM(D276:D279)</f>
        <v>6900635.6644800007</v>
      </c>
      <c r="E287" s="202">
        <f t="shared" ref="E287:O287" si="108">SUM(E276:E279)</f>
        <v>6787652.5997900004</v>
      </c>
      <c r="F287" s="202">
        <f t="shared" si="108"/>
        <v>6329022.4024700001</v>
      </c>
      <c r="G287" s="202">
        <f t="shared" si="108"/>
        <v>4803669.5060700001</v>
      </c>
      <c r="H287" s="202">
        <f t="shared" si="108"/>
        <v>2952512.0515600001</v>
      </c>
      <c r="I287" s="202">
        <f t="shared" si="108"/>
        <v>2577088.39041</v>
      </c>
      <c r="J287" s="202">
        <f t="shared" si="108"/>
        <v>1839028.1954600001</v>
      </c>
      <c r="K287" s="202">
        <f t="shared" si="108"/>
        <v>1998361.20747</v>
      </c>
      <c r="L287" s="202">
        <f t="shared" si="108"/>
        <v>2011226.07045</v>
      </c>
      <c r="M287" s="202">
        <f t="shared" si="108"/>
        <v>3214879.2242900003</v>
      </c>
      <c r="N287" s="202">
        <f t="shared" si="108"/>
        <v>5291231.4984400002</v>
      </c>
      <c r="O287" s="202">
        <f t="shared" si="108"/>
        <v>6233612.4644299997</v>
      </c>
      <c r="P287" s="202">
        <f>SUM(D287:O287)</f>
        <v>50938919.275319993</v>
      </c>
    </row>
    <row r="288" spans="2:16" hidden="1" outlineLevel="1">
      <c r="B288" s="196"/>
      <c r="C288" s="195" t="s">
        <v>298</v>
      </c>
      <c r="D288" s="202">
        <f>SUM(Meters!D130:D134)</f>
        <v>43</v>
      </c>
      <c r="E288" s="202">
        <f>SUM(Meters!E130:E134)</f>
        <v>42</v>
      </c>
      <c r="F288" s="202">
        <f>SUM(Meters!F130:F134)</f>
        <v>43</v>
      </c>
      <c r="G288" s="202">
        <f>SUM(Meters!G130:G134)</f>
        <v>43</v>
      </c>
      <c r="H288" s="202">
        <f>SUM(Meters!H130:H134)</f>
        <v>43</v>
      </c>
      <c r="I288" s="202">
        <f>SUM(Meters!I130:I134)</f>
        <v>44</v>
      </c>
      <c r="J288" s="202">
        <f>SUM(Meters!J130:J134)</f>
        <v>46</v>
      </c>
      <c r="K288" s="202">
        <f>SUM(Meters!K130:K134)</f>
        <v>46</v>
      </c>
      <c r="L288" s="202">
        <f>SUM(Meters!L130:L134)</f>
        <v>46</v>
      </c>
      <c r="M288" s="202">
        <f>SUM(Meters!M130:M134)</f>
        <v>45</v>
      </c>
      <c r="N288" s="202">
        <f>SUM(Meters!N130:N134)</f>
        <v>43</v>
      </c>
      <c r="O288" s="202">
        <f>SUM(Meters!O130:O134)</f>
        <v>42</v>
      </c>
      <c r="P288" s="202">
        <f>SUM(D288:O288)</f>
        <v>526</v>
      </c>
    </row>
    <row r="289" spans="2:16" hidden="1" outlineLevel="1">
      <c r="B289" s="196"/>
      <c r="C289" s="195" t="s">
        <v>299</v>
      </c>
      <c r="D289" s="202">
        <f>D287/D288</f>
        <v>160479.89917395351</v>
      </c>
      <c r="E289" s="202">
        <f t="shared" ref="E289:O289" si="109">E287/E288</f>
        <v>161610.77618547619</v>
      </c>
      <c r="F289" s="202">
        <f t="shared" si="109"/>
        <v>147186.56749930233</v>
      </c>
      <c r="G289" s="202">
        <f t="shared" si="109"/>
        <v>111713.24432720931</v>
      </c>
      <c r="H289" s="202">
        <f t="shared" si="109"/>
        <v>68663.07096651163</v>
      </c>
      <c r="I289" s="202">
        <f t="shared" si="109"/>
        <v>58570.190691136362</v>
      </c>
      <c r="J289" s="202">
        <f t="shared" si="109"/>
        <v>39978.873814347826</v>
      </c>
      <c r="K289" s="202">
        <f t="shared" si="109"/>
        <v>43442.634944999998</v>
      </c>
      <c r="L289" s="202">
        <f t="shared" si="109"/>
        <v>43722.305879347827</v>
      </c>
      <c r="M289" s="202">
        <f t="shared" si="109"/>
        <v>71441.760539777781</v>
      </c>
      <c r="N289" s="202">
        <f t="shared" si="109"/>
        <v>123051.89531255815</v>
      </c>
      <c r="O289" s="202">
        <f t="shared" si="109"/>
        <v>148419.34439119048</v>
      </c>
      <c r="P289" s="202">
        <f>P287/P288</f>
        <v>96842.051854220525</v>
      </c>
    </row>
    <row r="290" spans="2:16" hidden="1" outlineLevel="1">
      <c r="B290" s="196"/>
    </row>
    <row r="291" spans="2:16" hidden="1" outlineLevel="1">
      <c r="B291" s="196"/>
      <c r="D291" s="215">
        <f>D282/$P282</f>
        <v>0.13650959424880671</v>
      </c>
      <c r="E291" s="215">
        <f t="shared" ref="E291:O291" si="110">E282/$P282</f>
        <v>0.12185495269188745</v>
      </c>
      <c r="F291" s="215">
        <f t="shared" si="110"/>
        <v>0.12813265513234617</v>
      </c>
      <c r="G291" s="215">
        <f t="shared" si="110"/>
        <v>8.7564067436796289E-2</v>
      </c>
      <c r="H291" s="215">
        <f t="shared" si="110"/>
        <v>5.5049227192563839E-2</v>
      </c>
      <c r="I291" s="215">
        <f t="shared" si="110"/>
        <v>4.3832378423944697E-2</v>
      </c>
      <c r="J291" s="215">
        <f t="shared" si="110"/>
        <v>3.8831483944076033E-2</v>
      </c>
      <c r="K291" s="215">
        <f t="shared" si="110"/>
        <v>4.0492280897537446E-2</v>
      </c>
      <c r="L291" s="215">
        <f t="shared" si="110"/>
        <v>4.0884906431815977E-2</v>
      </c>
      <c r="M291" s="215">
        <f t="shared" si="110"/>
        <v>6.0707721339945571E-2</v>
      </c>
      <c r="N291" s="215">
        <f t="shared" si="110"/>
        <v>0.11555197065697603</v>
      </c>
      <c r="O291" s="215">
        <f t="shared" si="110"/>
        <v>0.13058876160330393</v>
      </c>
      <c r="P291" s="227">
        <f>SUM(D291:O291)</f>
        <v>1.0000000000000002</v>
      </c>
    </row>
    <row r="292" spans="2:16" ht="15.75" hidden="1" outlineLevel="1" thickBot="1">
      <c r="B292" s="211"/>
      <c r="C292" s="212"/>
      <c r="D292" s="228"/>
      <c r="E292" s="228"/>
      <c r="F292" s="228"/>
      <c r="G292" s="228"/>
      <c r="H292" s="228"/>
      <c r="I292" s="228"/>
      <c r="J292" s="228"/>
      <c r="K292" s="228"/>
      <c r="L292" s="228"/>
      <c r="M292" s="228"/>
      <c r="N292" s="228"/>
      <c r="O292" s="228"/>
      <c r="P292" s="228"/>
    </row>
    <row r="293" spans="2:16" collapsed="1">
      <c r="D293" s="221"/>
      <c r="E293" s="221"/>
      <c r="F293" s="221"/>
      <c r="G293" s="221"/>
      <c r="H293" s="221"/>
      <c r="I293" s="221"/>
      <c r="J293" s="221"/>
      <c r="K293" s="221"/>
      <c r="L293" s="221"/>
      <c r="M293" s="221"/>
      <c r="N293" s="221"/>
      <c r="O293" s="221"/>
      <c r="P293" s="227"/>
    </row>
    <row r="296" spans="2:16">
      <c r="D296" s="202"/>
      <c r="E296" s="202"/>
      <c r="F296" s="202"/>
      <c r="G296" s="202"/>
      <c r="H296" s="202"/>
      <c r="I296" s="202"/>
      <c r="J296" s="202"/>
      <c r="K296" s="202"/>
      <c r="L296" s="202"/>
      <c r="M296" s="202"/>
      <c r="N296" s="202"/>
      <c r="O296" s="202"/>
      <c r="P296" s="202"/>
    </row>
    <row r="297" spans="2:16">
      <c r="D297" s="202"/>
      <c r="E297" s="202"/>
      <c r="F297" s="202"/>
      <c r="G297" s="202"/>
      <c r="H297" s="202"/>
      <c r="I297" s="202"/>
      <c r="J297" s="202"/>
      <c r="K297" s="202"/>
      <c r="L297" s="202"/>
      <c r="M297" s="202"/>
      <c r="N297" s="202"/>
      <c r="O297" s="202"/>
      <c r="P297" s="202"/>
    </row>
    <row r="299" spans="2:16">
      <c r="D299" s="202"/>
      <c r="E299" s="202"/>
      <c r="F299" s="202"/>
      <c r="G299" s="202"/>
      <c r="H299" s="202"/>
      <c r="I299" s="202"/>
      <c r="J299" s="202"/>
      <c r="K299" s="202"/>
      <c r="L299" s="202"/>
      <c r="M299" s="202"/>
      <c r="N299" s="202"/>
      <c r="O299" s="202"/>
    </row>
  </sheetData>
  <printOptions horizontalCentered="1" verticalCentered="1"/>
  <pageMargins left="0.42" right="0.33" top="0.5" bottom="0.67" header="0.3" footer="0.47"/>
  <pageSetup scale="54" fitToHeight="4" orientation="landscape" r:id="rId1"/>
  <headerFooter>
    <oddFooter>&amp;LFile: &amp;F / &amp;A</oddFooter>
  </headerFooter>
  <rowBreaks count="4" manualBreakCount="4">
    <brk id="65" min="1" max="16" man="1"/>
    <brk id="134" min="1" max="16" man="1"/>
    <brk id="187" min="1" max="16" man="1"/>
    <brk id="236" min="1" max="16"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DFC80-38ED-40E4-B8DF-20C0F9CB110B}">
  <sheetPr>
    <tabColor rgb="FF92D050"/>
  </sheetPr>
  <dimension ref="B1:P137"/>
  <sheetViews>
    <sheetView zoomScale="85" zoomScaleNormal="85" workbookViewId="0"/>
  </sheetViews>
  <sheetFormatPr defaultColWidth="8" defaultRowHeight="12.75"/>
  <cols>
    <col min="1" max="1" width="0.85546875" style="125" customWidth="1"/>
    <col min="2" max="2" width="9.7109375" style="125" customWidth="1"/>
    <col min="3" max="3" width="9.28515625" style="125" customWidth="1"/>
    <col min="4" max="4" width="33.5703125" style="125" bestFit="1" customWidth="1"/>
    <col min="5" max="5" width="11.5703125" style="125" bestFit="1" customWidth="1"/>
    <col min="6" max="6" width="16" style="125" bestFit="1" customWidth="1"/>
    <col min="7" max="7" width="12.7109375" style="125" bestFit="1" customWidth="1"/>
    <col min="8" max="8" width="13.5703125" style="125" bestFit="1" customWidth="1"/>
    <col min="9" max="9" width="11.7109375" style="125" bestFit="1" customWidth="1"/>
    <col min="10" max="10" width="18.5703125" style="125" customWidth="1"/>
    <col min="11" max="12" width="12.7109375" style="125" bestFit="1" customWidth="1"/>
    <col min="13" max="13" width="11.7109375" style="125" bestFit="1" customWidth="1"/>
    <col min="14" max="14" width="12.28515625" style="125" bestFit="1" customWidth="1"/>
    <col min="15" max="16" width="12.7109375" style="125" bestFit="1" customWidth="1"/>
    <col min="17" max="21" width="8" style="125"/>
    <col min="22" max="22" width="9.7109375" style="125" bestFit="1" customWidth="1"/>
    <col min="23" max="16384" width="8" style="125"/>
  </cols>
  <sheetData>
    <row r="1" spans="2:16" ht="6" customHeight="1" thickBot="1"/>
    <row r="2" spans="2:16" ht="15.75">
      <c r="B2" s="126" t="s">
        <v>223</v>
      </c>
      <c r="C2" s="127"/>
      <c r="D2" s="127"/>
      <c r="E2" s="127"/>
      <c r="F2" s="127"/>
      <c r="G2" s="127"/>
      <c r="H2" s="127"/>
      <c r="I2" s="127"/>
      <c r="J2" s="127"/>
      <c r="K2" s="127"/>
      <c r="L2" s="127"/>
      <c r="M2" s="127"/>
      <c r="N2" s="127"/>
      <c r="O2" s="127"/>
      <c r="P2" s="128"/>
    </row>
    <row r="3" spans="2:16" ht="15.75">
      <c r="B3" s="129" t="s">
        <v>620</v>
      </c>
      <c r="P3" s="130"/>
    </row>
    <row r="4" spans="2:16" ht="15.75">
      <c r="B4" s="129" t="s">
        <v>225</v>
      </c>
      <c r="P4" s="130"/>
    </row>
    <row r="5" spans="2:16">
      <c r="B5" s="131"/>
      <c r="C5" s="132"/>
      <c r="D5" s="467" t="s">
        <v>39</v>
      </c>
      <c r="E5" s="468" t="s">
        <v>226</v>
      </c>
      <c r="F5" s="468" t="s">
        <v>227</v>
      </c>
      <c r="G5" s="468" t="s">
        <v>228</v>
      </c>
      <c r="H5" s="468" t="s">
        <v>229</v>
      </c>
      <c r="I5" s="468" t="s">
        <v>22</v>
      </c>
      <c r="J5" s="468" t="s">
        <v>230</v>
      </c>
      <c r="K5" s="468" t="s">
        <v>231</v>
      </c>
      <c r="L5" s="468" t="s">
        <v>232</v>
      </c>
      <c r="M5" s="468" t="s">
        <v>233</v>
      </c>
      <c r="N5" s="468" t="s">
        <v>234</v>
      </c>
      <c r="O5" s="468" t="s">
        <v>235</v>
      </c>
      <c r="P5" s="469" t="s">
        <v>236</v>
      </c>
    </row>
    <row r="6" spans="2:16">
      <c r="B6" s="470" t="s">
        <v>621</v>
      </c>
      <c r="E6" s="471"/>
      <c r="F6" s="471"/>
      <c r="G6" s="471"/>
      <c r="H6" s="471"/>
      <c r="I6" s="471"/>
      <c r="J6" s="471"/>
      <c r="K6" s="471"/>
      <c r="L6" s="471"/>
      <c r="M6" s="471"/>
      <c r="N6" s="471"/>
      <c r="O6" s="471"/>
      <c r="P6" s="472"/>
    </row>
    <row r="7" spans="2:16">
      <c r="B7" s="131" t="s">
        <v>598</v>
      </c>
      <c r="D7" s="508">
        <f>SUM(E7:P7)</f>
        <v>-63078988.109267622</v>
      </c>
      <c r="E7" s="512">
        <f>'Adjustment Summary MJG-3'!E7</f>
        <v>5697489.3277871944</v>
      </c>
      <c r="F7" s="512">
        <f>'Adjustment Summary MJG-3'!F7</f>
        <v>216442.91669897173</v>
      </c>
      <c r="G7" s="512">
        <f>'Adjustment Summary MJG-3'!G7</f>
        <v>-9821160.5450876094</v>
      </c>
      <c r="H7" s="512">
        <f>'Adjustment Summary MJG-3'!H7</f>
        <v>-2616322.8846149393</v>
      </c>
      <c r="I7" s="512">
        <f>'Adjustment Summary MJG-3'!I7</f>
        <v>6329765.6031379197</v>
      </c>
      <c r="J7" s="512">
        <f>'Adjustment Summary MJG-3'!J7</f>
        <v>-2384407.0105017391</v>
      </c>
      <c r="K7" s="512">
        <f>'Adjustment Summary MJG-3'!K7</f>
        <v>-8996352.4137591012</v>
      </c>
      <c r="L7" s="512">
        <f>'Adjustment Summary MJG-3'!L7</f>
        <v>-27484756.311093882</v>
      </c>
      <c r="M7" s="512">
        <f>'Adjustment Summary MJG-3'!M7</f>
        <v>1638700.3177317926</v>
      </c>
      <c r="N7" s="512">
        <f>'Adjustment Summary MJG-3'!N7</f>
        <v>21342382.047763433</v>
      </c>
      <c r="O7" s="512">
        <f>'Adjustment Summary MJG-3'!O7</f>
        <v>-27502016.058494478</v>
      </c>
      <c r="P7" s="513">
        <f>'Adjustment Summary MJG-3'!P7</f>
        <v>-19498753.098835189</v>
      </c>
    </row>
    <row r="8" spans="2:16">
      <c r="B8" s="131" t="s">
        <v>599</v>
      </c>
      <c r="D8" s="508">
        <f>SUM(E8:P8)</f>
        <v>-16347548.773442339</v>
      </c>
      <c r="E8" s="512">
        <f>'Adjustment Summary MJG-3'!E8</f>
        <v>1029459.6909324034</v>
      </c>
      <c r="F8" s="512">
        <f>'Adjustment Summary MJG-3'!F8</f>
        <v>36296.317881072566</v>
      </c>
      <c r="G8" s="512">
        <f>'Adjustment Summary MJG-3'!G8</f>
        <v>-1451075.7499053308</v>
      </c>
      <c r="H8" s="512">
        <f>'Adjustment Summary MJG-3'!H8</f>
        <v>-333654.92518294411</v>
      </c>
      <c r="I8" s="512">
        <f>'Adjustment Summary MJG-3'!I8</f>
        <v>-931603.08219211339</v>
      </c>
      <c r="J8" s="512">
        <f>'Adjustment Summary MJG-3'!J8</f>
        <v>-1189053.5214514735</v>
      </c>
      <c r="K8" s="512">
        <f>'Adjustment Summary MJG-3'!K8</f>
        <v>-1507171.980435868</v>
      </c>
      <c r="L8" s="512">
        <f>'Adjustment Summary MJG-3'!L8</f>
        <v>-4469170.7144709611</v>
      </c>
      <c r="M8" s="512">
        <f>'Adjustment Summary MJG-3'!M8</f>
        <v>-867176.83157886681</v>
      </c>
      <c r="N8" s="512">
        <f>'Adjustment Summary MJG-3'!N8</f>
        <v>1781703.2085870414</v>
      </c>
      <c r="O8" s="512">
        <f>'Adjustment Summary MJG-3'!O8</f>
        <v>-4653288.613545143</v>
      </c>
      <c r="P8" s="513">
        <f>'Adjustment Summary MJG-3'!P8</f>
        <v>-3792812.572080154</v>
      </c>
    </row>
    <row r="9" spans="2:16">
      <c r="B9" s="131" t="s">
        <v>600</v>
      </c>
      <c r="D9" s="508">
        <f>SUM(E9:P9)</f>
        <v>-25995649.668291166</v>
      </c>
      <c r="E9" s="512">
        <f>'Adjustment Summary MJG-3'!E9</f>
        <v>988667.60959744838</v>
      </c>
      <c r="F9" s="512">
        <f>'Adjustment Summary MJG-3'!F9</f>
        <v>27492.340911709056</v>
      </c>
      <c r="G9" s="512">
        <f>'Adjustment Summary MJG-3'!G9</f>
        <v>-809546.25717324717</v>
      </c>
      <c r="H9" s="512">
        <f>'Adjustment Summary MJG-3'!H9</f>
        <v>-84286.490807866037</v>
      </c>
      <c r="I9" s="512">
        <f>'Adjustment Summary MJG-3'!I9</f>
        <v>-4663732.6100903535</v>
      </c>
      <c r="J9" s="512">
        <f>'Adjustment Summary MJG-3'!J9</f>
        <v>-2641134.9592713257</v>
      </c>
      <c r="K9" s="512">
        <f>'Adjustment Summary MJG-3'!K9</f>
        <v>-1555297.4193661548</v>
      </c>
      <c r="L9" s="512">
        <f>'Adjustment Summary MJG-3'!L9</f>
        <v>-4383607.4674392147</v>
      </c>
      <c r="M9" s="512">
        <f>'Adjustment Summary MJG-3'!M9</f>
        <v>-3036024.1934832791</v>
      </c>
      <c r="N9" s="512">
        <f>'Adjustment Summary MJG-3'!N9</f>
        <v>-1828803.8411258757</v>
      </c>
      <c r="O9" s="512">
        <f>'Adjustment Summary MJG-3'!O9</f>
        <v>-3886721.8778934279</v>
      </c>
      <c r="P9" s="513">
        <f>'Adjustment Summary MJG-3'!P9</f>
        <v>-4122654.5021495796</v>
      </c>
    </row>
    <row r="10" spans="2:16">
      <c r="B10" s="131" t="s">
        <v>601</v>
      </c>
      <c r="D10" s="508">
        <f>SUM(E10:P10)</f>
        <v>-6892720.8434167225</v>
      </c>
      <c r="E10" s="512">
        <f>'Adjustment Summary MJG-3'!E10</f>
        <v>0</v>
      </c>
      <c r="F10" s="512">
        <f>'Adjustment Summary MJG-3'!F10</f>
        <v>0</v>
      </c>
      <c r="G10" s="512">
        <f>'Adjustment Summary MJG-3'!G10</f>
        <v>0</v>
      </c>
      <c r="H10" s="512">
        <f>'Adjustment Summary MJG-3'!H10</f>
        <v>-88244.435704252581</v>
      </c>
      <c r="I10" s="512">
        <f>'Adjustment Summary MJG-3'!I10</f>
        <v>-1204148.0488474832</v>
      </c>
      <c r="J10" s="512">
        <f>'Adjustment Summary MJG-3'!J10</f>
        <v>-884943.550876113</v>
      </c>
      <c r="K10" s="512">
        <f>'Adjustment Summary MJG-3'!K10</f>
        <v>-1011457.4485934537</v>
      </c>
      <c r="L10" s="512">
        <f>'Adjustment Summary MJG-3'!L10</f>
        <v>-2985277.4953120183</v>
      </c>
      <c r="M10" s="512">
        <f>'Adjustment Summary MJG-3'!M10</f>
        <v>-721891.82086803915</v>
      </c>
      <c r="N10" s="512">
        <f>'Adjustment Summary MJG-3'!N10</f>
        <v>3241.9567846379114</v>
      </c>
      <c r="O10" s="512">
        <f>'Adjustment Summary MJG-3'!O10</f>
        <v>0</v>
      </c>
      <c r="P10" s="513">
        <f>'Adjustment Summary MJG-3'!P10</f>
        <v>0</v>
      </c>
    </row>
    <row r="11" spans="2:16">
      <c r="B11" s="131" t="s">
        <v>622</v>
      </c>
      <c r="D11" s="510">
        <f>SUM(D7:D10)</f>
        <v>-112314907.39441785</v>
      </c>
      <c r="E11" s="510">
        <f t="shared" ref="E11:P11" si="0">SUM(E7:E10)</f>
        <v>7715616.628317046</v>
      </c>
      <c r="F11" s="510">
        <f t="shared" si="0"/>
        <v>280231.57549175335</v>
      </c>
      <c r="G11" s="510">
        <f t="shared" si="0"/>
        <v>-12081782.552166188</v>
      </c>
      <c r="H11" s="510">
        <f t="shared" si="0"/>
        <v>-3122508.7363100024</v>
      </c>
      <c r="I11" s="510">
        <f t="shared" si="0"/>
        <v>-469718.13799203071</v>
      </c>
      <c r="J11" s="510">
        <f t="shared" si="0"/>
        <v>-7099539.0421006512</v>
      </c>
      <c r="K11" s="510">
        <f t="shared" si="0"/>
        <v>-13070279.262154579</v>
      </c>
      <c r="L11" s="510">
        <f t="shared" si="0"/>
        <v>-39322811.988316074</v>
      </c>
      <c r="M11" s="510">
        <f t="shared" si="0"/>
        <v>-2986392.5281983926</v>
      </c>
      <c r="N11" s="510">
        <f t="shared" si="0"/>
        <v>21298523.37200924</v>
      </c>
      <c r="O11" s="510">
        <f t="shared" si="0"/>
        <v>-36042026.549933046</v>
      </c>
      <c r="P11" s="511">
        <f t="shared" si="0"/>
        <v>-27414220.173064921</v>
      </c>
    </row>
    <row r="12" spans="2:16" ht="6" customHeight="1">
      <c r="B12" s="131"/>
      <c r="D12" s="508"/>
      <c r="E12" s="508"/>
      <c r="F12" s="508"/>
      <c r="G12" s="508"/>
      <c r="H12" s="508"/>
      <c r="I12" s="508"/>
      <c r="J12" s="508"/>
      <c r="K12" s="508"/>
      <c r="L12" s="508"/>
      <c r="M12" s="508"/>
      <c r="N12" s="508"/>
      <c r="O12" s="508"/>
      <c r="P12" s="509"/>
    </row>
    <row r="13" spans="2:16">
      <c r="B13" s="131" t="s">
        <v>420</v>
      </c>
      <c r="D13" s="508">
        <f t="shared" ref="D13:D16" si="1">SUM(E13:P13)</f>
        <v>-36701987.19520852</v>
      </c>
      <c r="E13" s="512">
        <f>'Adjustment Summary MJG-3'!E12</f>
        <v>2947096.8804509826</v>
      </c>
      <c r="F13" s="512">
        <f>'Adjustment Summary MJG-3'!F12</f>
        <v>109440.85690836731</v>
      </c>
      <c r="G13" s="512">
        <f>'Adjustment Summary MJG-3'!G12</f>
        <v>-4829573.202708385</v>
      </c>
      <c r="H13" s="512">
        <f>'Adjustment Summary MJG-3'!H12</f>
        <v>-1255704.5858627546</v>
      </c>
      <c r="I13" s="512">
        <f>'Adjustment Summary MJG-3'!I12</f>
        <v>1695379.9114694339</v>
      </c>
      <c r="J13" s="512">
        <f>'Adjustment Summary MJG-3'!J12</f>
        <v>-1846485.960366634</v>
      </c>
      <c r="K13" s="512">
        <f>'Adjustment Summary MJG-3'!K12</f>
        <v>-4672951.1455272231</v>
      </c>
      <c r="L13" s="512">
        <f>'Adjustment Summary MJG-3'!L12</f>
        <v>-14136233.487205783</v>
      </c>
      <c r="M13" s="512">
        <f>'Adjustment Summary MJG-3'!M12</f>
        <v>-40223.857951238606</v>
      </c>
      <c r="N13" s="512">
        <f>'Adjustment Summary MJG-3'!N12</f>
        <v>9565904.5551870111</v>
      </c>
      <c r="O13" s="512">
        <f>'Adjustment Summary MJG-3'!O12</f>
        <v>-13971045.007668398</v>
      </c>
      <c r="P13" s="513">
        <f>'Adjustment Summary MJG-3'!P12</f>
        <v>-10267592.151933897</v>
      </c>
    </row>
    <row r="14" spans="2:16">
      <c r="B14" s="131" t="s">
        <v>602</v>
      </c>
      <c r="D14" s="508">
        <f t="shared" si="1"/>
        <v>-12344298.693699807</v>
      </c>
      <c r="E14" s="512">
        <f>'Adjustment Summary MJG-3'!E13</f>
        <v>762745.32950733148</v>
      </c>
      <c r="F14" s="512">
        <f>'Adjustment Summary MJG-3'!F13</f>
        <v>26916.908218599776</v>
      </c>
      <c r="G14" s="512">
        <f>'Adjustment Summary MJG-3'!G13</f>
        <v>-1151439.0542935079</v>
      </c>
      <c r="H14" s="512">
        <f>'Adjustment Summary MJG-3'!H13</f>
        <v>-290764.23931585293</v>
      </c>
      <c r="I14" s="512">
        <f>'Adjustment Summary MJG-3'!I13</f>
        <v>-468667.92713494319</v>
      </c>
      <c r="J14" s="512">
        <f>'Adjustment Summary MJG-3'!J13</f>
        <v>-875970.41952043027</v>
      </c>
      <c r="K14" s="512">
        <f>'Adjustment Summary MJG-3'!K13</f>
        <v>-1326936.4254337878</v>
      </c>
      <c r="L14" s="512">
        <f>'Adjustment Summary MJG-3'!L13</f>
        <v>-3996797.4489819016</v>
      </c>
      <c r="M14" s="512">
        <f>'Adjustment Summary MJG-3'!M13</f>
        <v>-519356.79304327985</v>
      </c>
      <c r="N14" s="512">
        <f>'Adjustment Summary MJG-3'!N13</f>
        <v>1770192.6088680518</v>
      </c>
      <c r="O14" s="512">
        <f>'Adjustment Summary MJG-3'!O13</f>
        <v>-3506661.4200283359</v>
      </c>
      <c r="P14" s="513">
        <f>'Adjustment Summary MJG-3'!P13</f>
        <v>-2767559.8125417498</v>
      </c>
    </row>
    <row r="15" spans="2:16">
      <c r="B15" s="131" t="s">
        <v>603</v>
      </c>
      <c r="D15" s="508">
        <f t="shared" si="1"/>
        <v>-2367497.1888881554</v>
      </c>
      <c r="E15" s="512">
        <f>'Adjustment Summary MJG-3'!E14</f>
        <v>0</v>
      </c>
      <c r="F15" s="512">
        <f>'Adjustment Summary MJG-3'!F14</f>
        <v>0</v>
      </c>
      <c r="G15" s="512">
        <f>'Adjustment Summary MJG-3'!G14</f>
        <v>0</v>
      </c>
      <c r="H15" s="512">
        <f>'Adjustment Summary MJG-3'!H14</f>
        <v>-30029.64636178959</v>
      </c>
      <c r="I15" s="512">
        <f>'Adjustment Summary MJG-3'!I14</f>
        <v>-376036.30852464878</v>
      </c>
      <c r="J15" s="512">
        <f>'Adjustment Summary MJG-3'!J14</f>
        <v>-282177.34181410645</v>
      </c>
      <c r="K15" s="512">
        <f>'Adjustment Summary MJG-3'!K14</f>
        <v>-370310.68620061869</v>
      </c>
      <c r="L15" s="512">
        <f>'Adjustment Summary MJG-3'!L14</f>
        <v>-1055786.7080102067</v>
      </c>
      <c r="M15" s="512">
        <f>'Adjustment Summary MJG-3'!M14</f>
        <v>-254280.246516035</v>
      </c>
      <c r="N15" s="512">
        <f>'Adjustment Summary MJG-3'!N14</f>
        <v>1123.7485392500462</v>
      </c>
      <c r="O15" s="512">
        <f>'Adjustment Summary MJG-3'!O14</f>
        <v>0</v>
      </c>
      <c r="P15" s="513">
        <f>'Adjustment Summary MJG-3'!P14</f>
        <v>0</v>
      </c>
    </row>
    <row r="16" spans="2:16">
      <c r="B16" s="131" t="s">
        <v>604</v>
      </c>
      <c r="D16" s="508">
        <f t="shared" si="1"/>
        <v>-1835683.1371610526</v>
      </c>
      <c r="E16" s="512">
        <f>'Adjustment Summary MJG-3'!E15</f>
        <v>0</v>
      </c>
      <c r="F16" s="512">
        <f>'Adjustment Summary MJG-3'!F15</f>
        <v>0</v>
      </c>
      <c r="G16" s="512">
        <f>'Adjustment Summary MJG-3'!G15</f>
        <v>0</v>
      </c>
      <c r="H16" s="512">
        <f>'Adjustment Summary MJG-3'!H15</f>
        <v>-23228.739172941485</v>
      </c>
      <c r="I16" s="512">
        <f>'Adjustment Summary MJG-3'!I15</f>
        <v>-315693.59585756942</v>
      </c>
      <c r="J16" s="512">
        <f>'Adjustment Summary MJG-3'!J15</f>
        <v>-224902.7016521125</v>
      </c>
      <c r="K16" s="512">
        <f>'Adjustment Summary MJG-3'!K15</f>
        <v>-268082.7417316502</v>
      </c>
      <c r="L16" s="512">
        <f>'Adjustment Summary MJG-3'!L15</f>
        <v>-813408.14012737817</v>
      </c>
      <c r="M16" s="512">
        <f>'Adjustment Summary MJG-3'!M15</f>
        <v>-191224.16604475502</v>
      </c>
      <c r="N16" s="512">
        <f>'Adjustment Summary MJG-3'!N15</f>
        <v>856.9474253540011</v>
      </c>
      <c r="O16" s="512">
        <f>'Adjustment Summary MJG-3'!O15</f>
        <v>0</v>
      </c>
      <c r="P16" s="513">
        <f>'Adjustment Summary MJG-3'!P15</f>
        <v>0</v>
      </c>
    </row>
    <row r="17" spans="2:16">
      <c r="B17" s="131" t="s">
        <v>623</v>
      </c>
      <c r="D17" s="510">
        <f>SUM(D13:D16)</f>
        <v>-53249466.214957535</v>
      </c>
      <c r="E17" s="510">
        <f t="shared" ref="E17:P17" si="2">SUM(E13:E16)</f>
        <v>3709842.209958314</v>
      </c>
      <c r="F17" s="510">
        <f t="shared" si="2"/>
        <v>136357.76512696708</v>
      </c>
      <c r="G17" s="510">
        <f t="shared" si="2"/>
        <v>-5981012.2570018927</v>
      </c>
      <c r="H17" s="510">
        <f t="shared" si="2"/>
        <v>-1599727.2107133388</v>
      </c>
      <c r="I17" s="510">
        <f t="shared" si="2"/>
        <v>534982.07995227259</v>
      </c>
      <c r="J17" s="510">
        <f t="shared" si="2"/>
        <v>-3229536.4233532827</v>
      </c>
      <c r="K17" s="510">
        <f t="shared" si="2"/>
        <v>-6638280.9988932796</v>
      </c>
      <c r="L17" s="510">
        <f t="shared" si="2"/>
        <v>-20002225.784325272</v>
      </c>
      <c r="M17" s="510">
        <f t="shared" si="2"/>
        <v>-1005085.0635553085</v>
      </c>
      <c r="N17" s="510">
        <f t="shared" si="2"/>
        <v>11338077.860019667</v>
      </c>
      <c r="O17" s="510">
        <f t="shared" si="2"/>
        <v>-17477706.427696735</v>
      </c>
      <c r="P17" s="511">
        <f t="shared" si="2"/>
        <v>-13035151.964475647</v>
      </c>
    </row>
    <row r="18" spans="2:16" ht="6" customHeight="1">
      <c r="B18" s="131"/>
      <c r="P18" s="130"/>
    </row>
    <row r="19" spans="2:16" ht="13.5" thickBot="1">
      <c r="B19" s="131"/>
      <c r="E19" s="136"/>
      <c r="F19" s="136"/>
      <c r="G19" s="136"/>
      <c r="H19" s="136"/>
      <c r="I19" s="136"/>
      <c r="J19" s="136"/>
      <c r="K19" s="136"/>
      <c r="L19" s="136"/>
      <c r="M19" s="136"/>
      <c r="N19" s="136"/>
      <c r="O19" s="136"/>
      <c r="P19" s="473"/>
    </row>
    <row r="20" spans="2:16">
      <c r="B20" s="474" t="s">
        <v>624</v>
      </c>
      <c r="C20" s="127"/>
      <c r="D20" s="127"/>
      <c r="E20" s="475"/>
      <c r="F20" s="475"/>
      <c r="G20" s="475"/>
      <c r="H20" s="475"/>
      <c r="I20" s="475"/>
      <c r="J20" s="475"/>
      <c r="K20" s="475"/>
      <c r="L20" s="475"/>
      <c r="M20" s="475"/>
      <c r="N20" s="475"/>
      <c r="O20" s="475"/>
      <c r="P20" s="476"/>
    </row>
    <row r="21" spans="2:16">
      <c r="B21" s="131" t="s">
        <v>598</v>
      </c>
      <c r="D21" s="152">
        <f>SUM(E21:P21)</f>
        <v>-6553590.0821087407</v>
      </c>
      <c r="E21" s="477">
        <f>E73*E7</f>
        <v>648032.43614251551</v>
      </c>
      <c r="F21" s="477">
        <f t="shared" ref="F21:P21" si="3">F73*F7</f>
        <v>24618.217345341043</v>
      </c>
      <c r="G21" s="477">
        <f t="shared" si="3"/>
        <v>-1117058.8003982645</v>
      </c>
      <c r="H21" s="477">
        <f t="shared" si="3"/>
        <v>-297580.56489610317</v>
      </c>
      <c r="I21" s="477">
        <f t="shared" si="3"/>
        <v>719947.53970090696</v>
      </c>
      <c r="J21" s="477">
        <f t="shared" si="3"/>
        <v>-271202.45337446779</v>
      </c>
      <c r="K21" s="477">
        <f t="shared" si="3"/>
        <v>-918977.39906549221</v>
      </c>
      <c r="L21" s="477">
        <f t="shared" si="3"/>
        <v>-2807567.8571782401</v>
      </c>
      <c r="M21" s="477">
        <f t="shared" si="3"/>
        <v>167393.23745630262</v>
      </c>
      <c r="N21" s="477">
        <f t="shared" si="3"/>
        <v>2180124.326179035</v>
      </c>
      <c r="O21" s="477">
        <f t="shared" si="3"/>
        <v>-2809330.9403752112</v>
      </c>
      <c r="P21" s="478">
        <f t="shared" si="3"/>
        <v>-2071987.8236450627</v>
      </c>
    </row>
    <row r="22" spans="2:16">
      <c r="B22" s="131" t="s">
        <v>599</v>
      </c>
      <c r="D22" s="152">
        <f>SUM(E22:P22)</f>
        <v>-1433927.2122784085</v>
      </c>
      <c r="E22" s="477">
        <f t="shared" ref="E22:P24" si="4">E74*E8</f>
        <v>90314.498685499755</v>
      </c>
      <c r="F22" s="477">
        <f t="shared" si="4"/>
        <v>3184.2759677064964</v>
      </c>
      <c r="G22" s="477">
        <f t="shared" si="4"/>
        <v>-127302.87553919468</v>
      </c>
      <c r="H22" s="477">
        <f t="shared" si="4"/>
        <v>-29271.546586299686</v>
      </c>
      <c r="I22" s="477">
        <f t="shared" si="4"/>
        <v>-81729.538400714111</v>
      </c>
      <c r="J22" s="477">
        <f t="shared" si="4"/>
        <v>-104315.66543693776</v>
      </c>
      <c r="K22" s="477">
        <f t="shared" si="4"/>
        <v>-132194.05440402997</v>
      </c>
      <c r="L22" s="477">
        <f t="shared" si="4"/>
        <v>-391990.963366248</v>
      </c>
      <c r="M22" s="477">
        <f t="shared" si="4"/>
        <v>-76060.079897782402</v>
      </c>
      <c r="N22" s="477">
        <f t="shared" si="4"/>
        <v>156273.18842516938</v>
      </c>
      <c r="O22" s="477">
        <f t="shared" si="4"/>
        <v>-408139.94429404446</v>
      </c>
      <c r="P22" s="478">
        <f t="shared" si="4"/>
        <v>-332694.50743153284</v>
      </c>
    </row>
    <row r="23" spans="2:16">
      <c r="B23" s="131" t="s">
        <v>600</v>
      </c>
      <c r="D23" s="152">
        <f>SUM(E23:P23)</f>
        <v>-1788773.1269098383</v>
      </c>
      <c r="E23" s="477">
        <f t="shared" si="4"/>
        <v>67614.977820369502</v>
      </c>
      <c r="F23" s="477">
        <f t="shared" si="4"/>
        <v>1880.2011949517826</v>
      </c>
      <c r="G23" s="477">
        <f t="shared" si="4"/>
        <v>-55364.868528078376</v>
      </c>
      <c r="H23" s="477">
        <f t="shared" si="4"/>
        <v>-5764.3531063499586</v>
      </c>
      <c r="I23" s="477">
        <f t="shared" si="4"/>
        <v>-318952.67320407933</v>
      </c>
      <c r="J23" s="477">
        <f t="shared" si="4"/>
        <v>-180627.219864566</v>
      </c>
      <c r="K23" s="477">
        <f t="shared" si="4"/>
        <v>-107346.627884652</v>
      </c>
      <c r="L23" s="477">
        <f t="shared" si="4"/>
        <v>-302556.58740265458</v>
      </c>
      <c r="M23" s="477">
        <f t="shared" si="4"/>
        <v>-209546.38983421592</v>
      </c>
      <c r="N23" s="477">
        <f t="shared" si="4"/>
        <v>-126224.04111450794</v>
      </c>
      <c r="O23" s="477">
        <f t="shared" si="4"/>
        <v>-268261.54401220439</v>
      </c>
      <c r="P23" s="478">
        <f t="shared" si="4"/>
        <v>-283624.00097385119</v>
      </c>
    </row>
    <row r="24" spans="2:16" ht="13.5" thickBot="1">
      <c r="B24" s="131" t="s">
        <v>601</v>
      </c>
      <c r="D24" s="152">
        <f>SUM(E24:P24)</f>
        <v>-528909.0250839775</v>
      </c>
      <c r="E24" s="477">
        <f t="shared" si="4"/>
        <v>0</v>
      </c>
      <c r="F24" s="477">
        <f t="shared" si="4"/>
        <v>0</v>
      </c>
      <c r="G24" s="477">
        <f t="shared" si="4"/>
        <v>0</v>
      </c>
      <c r="H24" s="477">
        <f t="shared" si="4"/>
        <v>-6906.0095382148065</v>
      </c>
      <c r="I24" s="477">
        <f t="shared" si="4"/>
        <v>-94236.626302804027</v>
      </c>
      <c r="J24" s="477">
        <f t="shared" si="4"/>
        <v>-69255.682291564604</v>
      </c>
      <c r="K24" s="477">
        <f t="shared" si="4"/>
        <v>-76901.109816560289</v>
      </c>
      <c r="L24" s="477">
        <f t="shared" si="4"/>
        <v>-226970.64796857277</v>
      </c>
      <c r="M24" s="477">
        <f t="shared" si="4"/>
        <v>-54885.435140597016</v>
      </c>
      <c r="N24" s="477">
        <f t="shared" si="4"/>
        <v>246.4859743360204</v>
      </c>
      <c r="O24" s="477">
        <f t="shared" si="4"/>
        <v>0</v>
      </c>
      <c r="P24" s="478">
        <f t="shared" si="4"/>
        <v>0</v>
      </c>
    </row>
    <row r="25" spans="2:16" ht="14.25" thickTop="1" thickBot="1">
      <c r="B25" s="131" t="s">
        <v>243</v>
      </c>
      <c r="D25" s="151">
        <f>SUM(D21:D24)</f>
        <v>-10305199.446380965</v>
      </c>
      <c r="E25" s="153">
        <f>SUM(E21:E24)</f>
        <v>805961.91264838481</v>
      </c>
      <c r="F25" s="153">
        <f t="shared" ref="F25:P25" si="5">SUM(F21:F24)</f>
        <v>29682.694507999324</v>
      </c>
      <c r="G25" s="153">
        <f t="shared" si="5"/>
        <v>-1299726.5444655376</v>
      </c>
      <c r="H25" s="153">
        <f t="shared" si="5"/>
        <v>-339522.4741269676</v>
      </c>
      <c r="I25" s="153">
        <f t="shared" si="5"/>
        <v>225028.70179330953</v>
      </c>
      <c r="J25" s="153">
        <f t="shared" si="5"/>
        <v>-625401.02096753626</v>
      </c>
      <c r="K25" s="153">
        <f t="shared" si="5"/>
        <v>-1235419.1911707346</v>
      </c>
      <c r="L25" s="153">
        <f t="shared" si="5"/>
        <v>-3729086.0559157152</v>
      </c>
      <c r="M25" s="153">
        <f t="shared" si="5"/>
        <v>-173098.66741629271</v>
      </c>
      <c r="N25" s="153">
        <f t="shared" si="5"/>
        <v>2210419.9594640322</v>
      </c>
      <c r="O25" s="153">
        <f t="shared" si="5"/>
        <v>-3485732.4286814597</v>
      </c>
      <c r="P25" s="154">
        <f t="shared" si="5"/>
        <v>-2688306.3320504464</v>
      </c>
    </row>
    <row r="26" spans="2:16" ht="13.5" thickTop="1">
      <c r="B26" s="131"/>
      <c r="D26" s="479">
        <f t="shared" ref="D26:P26" si="6">D25/D63</f>
        <v>0.68051964403331111</v>
      </c>
      <c r="E26" s="479">
        <f t="shared" si="6"/>
        <v>0.69390390516234013</v>
      </c>
      <c r="F26" s="479">
        <f t="shared" si="6"/>
        <v>0.69362518869397971</v>
      </c>
      <c r="G26" s="479">
        <f t="shared" si="6"/>
        <v>0.6928427772481337</v>
      </c>
      <c r="H26" s="479">
        <f t="shared" si="6"/>
        <v>0.689411533119205</v>
      </c>
      <c r="I26" s="479">
        <f t="shared" si="6"/>
        <v>0.69910065497148488</v>
      </c>
      <c r="J26" s="479">
        <f t="shared" si="6"/>
        <v>0.68765138657369396</v>
      </c>
      <c r="K26" s="479">
        <f t="shared" si="6"/>
        <v>0.67358719549060309</v>
      </c>
      <c r="L26" s="479">
        <f t="shared" si="6"/>
        <v>0.67363480823182487</v>
      </c>
      <c r="M26" s="479">
        <f t="shared" si="6"/>
        <v>0.71531890014647692</v>
      </c>
      <c r="N26" s="479">
        <f t="shared" si="6"/>
        <v>0.66607007148849651</v>
      </c>
      <c r="O26" s="479">
        <f t="shared" si="6"/>
        <v>0.67500152993180595</v>
      </c>
      <c r="P26" s="480">
        <f t="shared" si="6"/>
        <v>0.68332961823707128</v>
      </c>
    </row>
    <row r="27" spans="2:16">
      <c r="B27" s="470" t="s">
        <v>242</v>
      </c>
      <c r="D27" s="147"/>
      <c r="E27" s="481">
        <f>$M$109</f>
        <v>1.311E-2</v>
      </c>
      <c r="F27" s="482">
        <f t="shared" ref="F27:O27" si="7">E27</f>
        <v>1.311E-2</v>
      </c>
      <c r="G27" s="482">
        <f t="shared" si="7"/>
        <v>1.311E-2</v>
      </c>
      <c r="H27" s="482">
        <f t="shared" si="7"/>
        <v>1.311E-2</v>
      </c>
      <c r="I27" s="482">
        <f t="shared" si="7"/>
        <v>1.311E-2</v>
      </c>
      <c r="J27" s="482">
        <f t="shared" si="7"/>
        <v>1.311E-2</v>
      </c>
      <c r="K27" s="481">
        <f>$K$109</f>
        <v>1.3599999999999999E-2</v>
      </c>
      <c r="L27" s="482">
        <f t="shared" si="7"/>
        <v>1.3599999999999999E-2</v>
      </c>
      <c r="M27" s="482">
        <f t="shared" si="7"/>
        <v>1.3599999999999999E-2</v>
      </c>
      <c r="N27" s="482">
        <f t="shared" si="7"/>
        <v>1.3599999999999999E-2</v>
      </c>
      <c r="O27" s="482">
        <f t="shared" si="7"/>
        <v>1.3599999999999999E-2</v>
      </c>
      <c r="P27" s="483">
        <f>(K109/31*20)+(M109/31*11)</f>
        <v>1.3426129032258066E-2</v>
      </c>
    </row>
    <row r="28" spans="2:16">
      <c r="B28" s="131" t="s">
        <v>598</v>
      </c>
      <c r="D28" s="152">
        <f t="shared" ref="D28:D31" si="8">SUM(E28:P28)</f>
        <v>-5700369.4252641201</v>
      </c>
      <c r="E28" s="152">
        <f t="shared" ref="E28:P31" si="9">E21-E7*E$27</f>
        <v>573338.35105522536</v>
      </c>
      <c r="F28" s="152">
        <f t="shared" si="9"/>
        <v>21780.650707417524</v>
      </c>
      <c r="G28" s="152">
        <f t="shared" si="9"/>
        <v>-988303.38565216598</v>
      </c>
      <c r="H28" s="152">
        <f t="shared" si="9"/>
        <v>-263280.57187880133</v>
      </c>
      <c r="I28" s="152">
        <f t="shared" si="9"/>
        <v>636964.31264376885</v>
      </c>
      <c r="J28" s="152">
        <f t="shared" si="9"/>
        <v>-239942.87746679</v>
      </c>
      <c r="K28" s="152">
        <f t="shared" si="9"/>
        <v>-796627.00623836846</v>
      </c>
      <c r="L28" s="152">
        <f t="shared" si="9"/>
        <v>-2433775.1713473634</v>
      </c>
      <c r="M28" s="152">
        <f t="shared" si="9"/>
        <v>145106.91313515024</v>
      </c>
      <c r="N28" s="152">
        <f t="shared" si="9"/>
        <v>1889867.9303294523</v>
      </c>
      <c r="O28" s="152">
        <f t="shared" si="9"/>
        <v>-2435303.5219796863</v>
      </c>
      <c r="P28" s="155">
        <f t="shared" si="9"/>
        <v>-1810195.0485719596</v>
      </c>
    </row>
    <row r="29" spans="2:16">
      <c r="B29" s="131" t="s">
        <v>599</v>
      </c>
      <c r="D29" s="152">
        <f t="shared" si="8"/>
        <v>-1213651.4282742238</v>
      </c>
      <c r="E29" s="152">
        <f t="shared" si="9"/>
        <v>76818.282137375951</v>
      </c>
      <c r="F29" s="152">
        <f t="shared" si="9"/>
        <v>2708.4312402856349</v>
      </c>
      <c r="G29" s="152">
        <f t="shared" si="9"/>
        <v>-108279.27245793579</v>
      </c>
      <c r="H29" s="152">
        <f t="shared" si="9"/>
        <v>-24897.330517151291</v>
      </c>
      <c r="I29" s="152">
        <f t="shared" si="9"/>
        <v>-69516.22199317551</v>
      </c>
      <c r="J29" s="152">
        <f t="shared" si="9"/>
        <v>-88727.173770708949</v>
      </c>
      <c r="K29" s="152">
        <f t="shared" si="9"/>
        <v>-111696.51547010217</v>
      </c>
      <c r="L29" s="152">
        <f t="shared" si="9"/>
        <v>-331210.24164944293</v>
      </c>
      <c r="M29" s="152">
        <f t="shared" si="9"/>
        <v>-64266.474988309812</v>
      </c>
      <c r="N29" s="152">
        <f t="shared" si="9"/>
        <v>132042.02478838564</v>
      </c>
      <c r="O29" s="152">
        <f t="shared" si="9"/>
        <v>-344855.21914983052</v>
      </c>
      <c r="P29" s="155">
        <f t="shared" si="9"/>
        <v>-281771.7164436141</v>
      </c>
    </row>
    <row r="30" spans="2:16">
      <c r="B30" s="131" t="s">
        <v>600</v>
      </c>
      <c r="D30" s="152">
        <f t="shared" si="8"/>
        <v>-1439468.5461287815</v>
      </c>
      <c r="E30" s="152">
        <f t="shared" si="9"/>
        <v>54653.545458546956</v>
      </c>
      <c r="F30" s="152">
        <f t="shared" si="9"/>
        <v>1519.7766055992768</v>
      </c>
      <c r="G30" s="152">
        <f t="shared" si="9"/>
        <v>-44751.717096537104</v>
      </c>
      <c r="H30" s="152">
        <f t="shared" si="9"/>
        <v>-4659.3572118588345</v>
      </c>
      <c r="I30" s="152">
        <f t="shared" si="9"/>
        <v>-257811.13868579478</v>
      </c>
      <c r="J30" s="152">
        <f t="shared" si="9"/>
        <v>-146001.94054851891</v>
      </c>
      <c r="K30" s="152">
        <f t="shared" si="9"/>
        <v>-86194.582981272295</v>
      </c>
      <c r="L30" s="152">
        <f t="shared" si="9"/>
        <v>-242939.52584548126</v>
      </c>
      <c r="M30" s="152">
        <f t="shared" si="9"/>
        <v>-168256.46080284333</v>
      </c>
      <c r="N30" s="152">
        <f t="shared" si="9"/>
        <v>-101352.30887519603</v>
      </c>
      <c r="O30" s="152">
        <f t="shared" si="9"/>
        <v>-215402.12647285376</v>
      </c>
      <c r="P30" s="155">
        <f t="shared" si="9"/>
        <v>-228272.70967257128</v>
      </c>
    </row>
    <row r="31" spans="2:16">
      <c r="B31" s="131" t="s">
        <v>601</v>
      </c>
      <c r="D31" s="152">
        <f t="shared" si="8"/>
        <v>-436234.91627086978</v>
      </c>
      <c r="E31" s="152">
        <f t="shared" si="9"/>
        <v>0</v>
      </c>
      <c r="F31" s="152">
        <f t="shared" si="9"/>
        <v>0</v>
      </c>
      <c r="G31" s="152">
        <f t="shared" si="9"/>
        <v>0</v>
      </c>
      <c r="H31" s="152">
        <f t="shared" si="9"/>
        <v>-5749.1249861320557</v>
      </c>
      <c r="I31" s="152">
        <f t="shared" si="9"/>
        <v>-78450.245382413515</v>
      </c>
      <c r="J31" s="152">
        <f t="shared" si="9"/>
        <v>-57654.072339578765</v>
      </c>
      <c r="K31" s="152">
        <f t="shared" si="9"/>
        <v>-63145.288515689317</v>
      </c>
      <c r="L31" s="152">
        <f t="shared" si="9"/>
        <v>-186370.87403232933</v>
      </c>
      <c r="M31" s="152">
        <f t="shared" si="9"/>
        <v>-45067.706376791684</v>
      </c>
      <c r="N31" s="152">
        <f t="shared" si="9"/>
        <v>202.39536206494481</v>
      </c>
      <c r="O31" s="152">
        <f t="shared" si="9"/>
        <v>0</v>
      </c>
      <c r="P31" s="155">
        <f t="shared" si="9"/>
        <v>0</v>
      </c>
    </row>
    <row r="32" spans="2:16">
      <c r="B32" s="131" t="s">
        <v>243</v>
      </c>
      <c r="D32" s="484">
        <f>SUM(D28:D31)</f>
        <v>-8789724.3159379959</v>
      </c>
      <c r="E32" s="153">
        <f>SUM(E27:E31)</f>
        <v>704810.19176114828</v>
      </c>
      <c r="F32" s="153">
        <f t="shared" ref="F32:P32" si="10">SUM(F27:F30)</f>
        <v>26008.871663302434</v>
      </c>
      <c r="G32" s="153">
        <f>SUM(G27:G30)</f>
        <v>-1141334.3620966389</v>
      </c>
      <c r="H32" s="153">
        <f t="shared" si="10"/>
        <v>-292837.24649781146</v>
      </c>
      <c r="I32" s="153">
        <f t="shared" si="10"/>
        <v>309636.96507479856</v>
      </c>
      <c r="J32" s="153">
        <f t="shared" si="10"/>
        <v>-474671.97867601784</v>
      </c>
      <c r="K32" s="153">
        <f t="shared" si="10"/>
        <v>-994518.09108974296</v>
      </c>
      <c r="L32" s="153">
        <f t="shared" si="10"/>
        <v>-3007924.9252422871</v>
      </c>
      <c r="M32" s="153">
        <f t="shared" si="10"/>
        <v>-87416.009056002891</v>
      </c>
      <c r="N32" s="153">
        <f t="shared" si="10"/>
        <v>1920557.659842642</v>
      </c>
      <c r="O32" s="153">
        <f t="shared" si="10"/>
        <v>-2995560.85400237</v>
      </c>
      <c r="P32" s="154">
        <f t="shared" si="10"/>
        <v>-2320239.4612620161</v>
      </c>
    </row>
    <row r="33" spans="2:16" ht="13.5" thickBot="1">
      <c r="B33" s="131" t="s">
        <v>244</v>
      </c>
      <c r="D33" s="147">
        <f>-SUMPRODUCT(E32:P32,E33:P33)</f>
        <v>366977.13578403264</v>
      </c>
      <c r="E33" s="481">
        <f>$M$110</f>
        <v>4.3930999999999998E-2</v>
      </c>
      <c r="F33" s="485">
        <f>E33</f>
        <v>4.3930999999999998E-2</v>
      </c>
      <c r="G33" s="485">
        <f t="shared" ref="G33:O33" si="11">F33</f>
        <v>4.3930999999999998E-2</v>
      </c>
      <c r="H33" s="485">
        <f t="shared" si="11"/>
        <v>4.3930999999999998E-2</v>
      </c>
      <c r="I33" s="485">
        <f t="shared" si="11"/>
        <v>4.3930999999999998E-2</v>
      </c>
      <c r="J33" s="485">
        <f t="shared" si="11"/>
        <v>4.3930999999999998E-2</v>
      </c>
      <c r="K33" s="481">
        <f>$K$110</f>
        <v>4.3930999999999998E-2</v>
      </c>
      <c r="L33" s="485">
        <f t="shared" si="11"/>
        <v>4.3930999999999998E-2</v>
      </c>
      <c r="M33" s="485">
        <f t="shared" si="11"/>
        <v>4.3930999999999998E-2</v>
      </c>
      <c r="N33" s="485">
        <f t="shared" si="11"/>
        <v>4.3930999999999998E-2</v>
      </c>
      <c r="O33" s="485">
        <f t="shared" si="11"/>
        <v>4.3930999999999998E-2</v>
      </c>
      <c r="P33" s="486">
        <f>($M$110/31*11)+(K110/31*20)</f>
        <v>4.3930999999999998E-2</v>
      </c>
    </row>
    <row r="34" spans="2:16" ht="14.25" thickTop="1" thickBot="1">
      <c r="B34" s="470" t="s">
        <v>245</v>
      </c>
      <c r="D34" s="151">
        <f>-(D32+D33)</f>
        <v>8422747.1801539641</v>
      </c>
      <c r="E34" s="152">
        <f>SUM(E29:E31)</f>
        <v>131471.82759592292</v>
      </c>
      <c r="F34" s="152">
        <f t="shared" ref="F34:P34" si="12">SUM(F29:F31)</f>
        <v>4228.2078458849119</v>
      </c>
      <c r="G34" s="152">
        <f t="shared" si="12"/>
        <v>-153030.98955447291</v>
      </c>
      <c r="H34" s="152">
        <f t="shared" si="12"/>
        <v>-35305.81271514218</v>
      </c>
      <c r="I34" s="152">
        <f t="shared" si="12"/>
        <v>-405777.60606138379</v>
      </c>
      <c r="J34" s="152">
        <f t="shared" si="12"/>
        <v>-292383.18665880663</v>
      </c>
      <c r="K34" s="152">
        <f t="shared" si="12"/>
        <v>-261036.38696706377</v>
      </c>
      <c r="L34" s="152">
        <f t="shared" si="12"/>
        <v>-760520.64152725344</v>
      </c>
      <c r="M34" s="152">
        <f t="shared" si="12"/>
        <v>-277590.64216794481</v>
      </c>
      <c r="N34" s="152">
        <f t="shared" si="12"/>
        <v>30892.111275254549</v>
      </c>
      <c r="O34" s="152">
        <f t="shared" si="12"/>
        <v>-560257.34562268434</v>
      </c>
      <c r="P34" s="155">
        <f t="shared" si="12"/>
        <v>-510044.42611618538</v>
      </c>
    </row>
    <row r="35" spans="2:16" ht="13.5" thickTop="1">
      <c r="B35" s="470" t="s">
        <v>246</v>
      </c>
      <c r="D35" s="147"/>
      <c r="E35" s="152"/>
      <c r="F35" s="152"/>
      <c r="G35" s="152"/>
      <c r="H35" s="152"/>
      <c r="I35" s="152"/>
      <c r="J35" s="152"/>
      <c r="K35" s="152"/>
      <c r="L35" s="152"/>
      <c r="M35" s="152"/>
      <c r="N35" s="152"/>
      <c r="O35" s="152"/>
      <c r="P35" s="155"/>
    </row>
    <row r="36" spans="2:16">
      <c r="B36" s="131" t="s">
        <v>598</v>
      </c>
      <c r="D36" s="152">
        <f>SUM(E36:P36)</f>
        <v>-853220.65684461966</v>
      </c>
      <c r="E36" s="152">
        <f>E21-E28</f>
        <v>74694.08508729015</v>
      </c>
      <c r="F36" s="152">
        <f t="shared" ref="F36:P36" si="13">F21-F28</f>
        <v>2837.566637923519</v>
      </c>
      <c r="G36" s="152">
        <f t="shared" si="13"/>
        <v>-128755.41474609857</v>
      </c>
      <c r="H36" s="152">
        <f t="shared" si="13"/>
        <v>-34299.993017301837</v>
      </c>
      <c r="I36" s="152">
        <f t="shared" si="13"/>
        <v>82983.227057138109</v>
      </c>
      <c r="J36" s="152">
        <f t="shared" si="13"/>
        <v>-31259.57590767779</v>
      </c>
      <c r="K36" s="152">
        <f t="shared" si="13"/>
        <v>-122350.39282712375</v>
      </c>
      <c r="L36" s="152">
        <f t="shared" si="13"/>
        <v>-373792.6858308767</v>
      </c>
      <c r="M36" s="152">
        <f t="shared" si="13"/>
        <v>22286.32432115238</v>
      </c>
      <c r="N36" s="152">
        <f t="shared" si="13"/>
        <v>290256.39584958274</v>
      </c>
      <c r="O36" s="152">
        <f t="shared" si="13"/>
        <v>-374027.41839552484</v>
      </c>
      <c r="P36" s="155">
        <f t="shared" si="13"/>
        <v>-261792.77507310314</v>
      </c>
    </row>
    <row r="37" spans="2:16">
      <c r="B37" s="131" t="s">
        <v>599</v>
      </c>
      <c r="D37" s="152">
        <f t="shared" ref="D37:D39" si="14">SUM(E37:P37)</f>
        <v>-220275.78400418442</v>
      </c>
      <c r="E37" s="152">
        <f t="shared" ref="E37:P39" si="15">E22-E29</f>
        <v>13496.216548123804</v>
      </c>
      <c r="F37" s="152">
        <f t="shared" si="15"/>
        <v>475.84472742086155</v>
      </c>
      <c r="G37" s="152">
        <f t="shared" si="15"/>
        <v>-19023.603081258887</v>
      </c>
      <c r="H37" s="152">
        <f t="shared" si="15"/>
        <v>-4374.216069148395</v>
      </c>
      <c r="I37" s="152">
        <f t="shared" si="15"/>
        <v>-12213.316407538601</v>
      </c>
      <c r="J37" s="152">
        <f t="shared" si="15"/>
        <v>-15588.491666228816</v>
      </c>
      <c r="K37" s="152">
        <f t="shared" si="15"/>
        <v>-20497.538933927804</v>
      </c>
      <c r="L37" s="152">
        <f t="shared" si="15"/>
        <v>-60780.72171680507</v>
      </c>
      <c r="M37" s="152">
        <f t="shared" si="15"/>
        <v>-11793.604909472589</v>
      </c>
      <c r="N37" s="152">
        <f t="shared" si="15"/>
        <v>24231.163636783749</v>
      </c>
      <c r="O37" s="152">
        <f t="shared" si="15"/>
        <v>-63284.725144213939</v>
      </c>
      <c r="P37" s="155">
        <f t="shared" si="15"/>
        <v>-50922.790987918735</v>
      </c>
    </row>
    <row r="38" spans="2:16">
      <c r="B38" s="131" t="s">
        <v>600</v>
      </c>
      <c r="D38" s="152">
        <f t="shared" si="14"/>
        <v>-349304.58078105707</v>
      </c>
      <c r="E38" s="152">
        <f t="shared" si="15"/>
        <v>12961.432361822546</v>
      </c>
      <c r="F38" s="152">
        <f t="shared" si="15"/>
        <v>360.42458935250579</v>
      </c>
      <c r="G38" s="152">
        <f t="shared" si="15"/>
        <v>-10613.151431541271</v>
      </c>
      <c r="H38" s="152">
        <f t="shared" si="15"/>
        <v>-1104.9958944911241</v>
      </c>
      <c r="I38" s="152">
        <f t="shared" si="15"/>
        <v>-61141.534518284549</v>
      </c>
      <c r="J38" s="152">
        <f t="shared" si="15"/>
        <v>-34625.27931604709</v>
      </c>
      <c r="K38" s="152">
        <f t="shared" si="15"/>
        <v>-21152.044903379705</v>
      </c>
      <c r="L38" s="152">
        <f t="shared" si="15"/>
        <v>-59617.061557173321</v>
      </c>
      <c r="M38" s="152">
        <f t="shared" si="15"/>
        <v>-41289.929031372594</v>
      </c>
      <c r="N38" s="152">
        <f t="shared" si="15"/>
        <v>-24871.73223931191</v>
      </c>
      <c r="O38" s="152">
        <f t="shared" si="15"/>
        <v>-52859.41753935063</v>
      </c>
      <c r="P38" s="155">
        <f t="shared" si="15"/>
        <v>-55351.291301279911</v>
      </c>
    </row>
    <row r="39" spans="2:16">
      <c r="B39" s="131" t="s">
        <v>601</v>
      </c>
      <c r="D39" s="152">
        <f t="shared" si="14"/>
        <v>-92674.10881310777</v>
      </c>
      <c r="E39" s="152">
        <f t="shared" si="15"/>
        <v>0</v>
      </c>
      <c r="F39" s="152">
        <f t="shared" si="15"/>
        <v>0</v>
      </c>
      <c r="G39" s="152">
        <f t="shared" si="15"/>
        <v>0</v>
      </c>
      <c r="H39" s="152">
        <f t="shared" si="15"/>
        <v>-1156.8845520827508</v>
      </c>
      <c r="I39" s="152">
        <f t="shared" si="15"/>
        <v>-15786.380920390511</v>
      </c>
      <c r="J39" s="152">
        <f t="shared" si="15"/>
        <v>-11601.60995198584</v>
      </c>
      <c r="K39" s="152">
        <f t="shared" si="15"/>
        <v>-13755.821300870972</v>
      </c>
      <c r="L39" s="152">
        <f t="shared" si="15"/>
        <v>-40599.773936243437</v>
      </c>
      <c r="M39" s="152">
        <f t="shared" si="15"/>
        <v>-9817.7287638053313</v>
      </c>
      <c r="N39" s="152">
        <f t="shared" si="15"/>
        <v>44.090612271075599</v>
      </c>
      <c r="O39" s="152">
        <f t="shared" si="15"/>
        <v>0</v>
      </c>
      <c r="P39" s="155">
        <f t="shared" si="15"/>
        <v>0</v>
      </c>
    </row>
    <row r="40" spans="2:16" ht="13.5" thickBot="1">
      <c r="B40" s="487" t="s">
        <v>243</v>
      </c>
      <c r="C40" s="183"/>
      <c r="D40" s="488">
        <f>SUM(D36:D39)</f>
        <v>-1515475.1304429688</v>
      </c>
      <c r="E40" s="489">
        <f>SUM(E36:E39)</f>
        <v>101151.7339972365</v>
      </c>
      <c r="F40" s="489">
        <f t="shared" ref="F40:P40" si="16">SUM(F36:F39)</f>
        <v>3673.8359546968863</v>
      </c>
      <c r="G40" s="489">
        <f t="shared" si="16"/>
        <v>-158392.16925889874</v>
      </c>
      <c r="H40" s="489">
        <f t="shared" si="16"/>
        <v>-40936.089533024111</v>
      </c>
      <c r="I40" s="489">
        <f t="shared" si="16"/>
        <v>-6158.0047890755523</v>
      </c>
      <c r="J40" s="489">
        <f t="shared" si="16"/>
        <v>-93074.956841939536</v>
      </c>
      <c r="K40" s="489">
        <f t="shared" si="16"/>
        <v>-177755.79796530225</v>
      </c>
      <c r="L40" s="489">
        <f t="shared" si="16"/>
        <v>-534790.24304109858</v>
      </c>
      <c r="M40" s="489">
        <f t="shared" si="16"/>
        <v>-40614.938383498134</v>
      </c>
      <c r="N40" s="489">
        <f t="shared" si="16"/>
        <v>289659.91785932565</v>
      </c>
      <c r="O40" s="489">
        <f t="shared" si="16"/>
        <v>-490171.56107908941</v>
      </c>
      <c r="P40" s="490">
        <f t="shared" si="16"/>
        <v>-368066.85736230179</v>
      </c>
    </row>
    <row r="41" spans="2:16">
      <c r="B41" s="474" t="s">
        <v>624</v>
      </c>
      <c r="C41" s="127"/>
      <c r="D41" s="491"/>
      <c r="E41" s="475"/>
      <c r="F41" s="475"/>
      <c r="G41" s="475"/>
      <c r="H41" s="475"/>
      <c r="I41" s="475"/>
      <c r="J41" s="475"/>
      <c r="K41" s="475"/>
      <c r="L41" s="475"/>
      <c r="M41" s="475"/>
      <c r="N41" s="475"/>
      <c r="O41" s="475"/>
      <c r="P41" s="476"/>
    </row>
    <row r="42" spans="2:16">
      <c r="B42" s="131" t="s">
        <v>420</v>
      </c>
      <c r="D42" s="152">
        <f>SUM(E42:P42)</f>
        <v>-3744604.8196747932</v>
      </c>
      <c r="E42" s="477">
        <f t="shared" ref="E42:P45" si="17">E79*E13</f>
        <v>305849.71425320295</v>
      </c>
      <c r="F42" s="477">
        <f t="shared" si="17"/>
        <v>11357.772129950359</v>
      </c>
      <c r="G42" s="477">
        <f t="shared" si="17"/>
        <v>-501213.10697707615</v>
      </c>
      <c r="H42" s="477">
        <f t="shared" si="17"/>
        <v>-130317.02192083668</v>
      </c>
      <c r="I42" s="477">
        <f t="shared" si="17"/>
        <v>175946.52721229783</v>
      </c>
      <c r="J42" s="477">
        <f t="shared" si="17"/>
        <v>-191628.31296684928</v>
      </c>
      <c r="K42" s="477">
        <f t="shared" si="17"/>
        <v>-468977.37696511211</v>
      </c>
      <c r="L42" s="477">
        <f t="shared" si="17"/>
        <v>-1418712.3927759724</v>
      </c>
      <c r="M42" s="477">
        <f t="shared" si="17"/>
        <v>-4174.4319781795421</v>
      </c>
      <c r="N42" s="477">
        <f t="shared" si="17"/>
        <v>992749.57473730796</v>
      </c>
      <c r="O42" s="477">
        <f t="shared" si="17"/>
        <v>-1449915.0508958264</v>
      </c>
      <c r="P42" s="478">
        <f t="shared" si="17"/>
        <v>-1065570.7135276999</v>
      </c>
    </row>
    <row r="43" spans="2:16">
      <c r="B43" s="131" t="s">
        <v>602</v>
      </c>
      <c r="D43" s="152">
        <f>SUM(E43:P43)</f>
        <v>-806379.85416415532</v>
      </c>
      <c r="E43" s="477">
        <f t="shared" si="17"/>
        <v>49677.603310812498</v>
      </c>
      <c r="F43" s="477">
        <f t="shared" si="17"/>
        <v>1753.0982322774032</v>
      </c>
      <c r="G43" s="477">
        <f t="shared" si="17"/>
        <v>-74993.22560613617</v>
      </c>
      <c r="H43" s="477">
        <f t="shared" si="17"/>
        <v>-18937.474906641499</v>
      </c>
      <c r="I43" s="477">
        <f t="shared" si="17"/>
        <v>-30524.342094298849</v>
      </c>
      <c r="J43" s="477">
        <f t="shared" si="17"/>
        <v>-57051.953423365616</v>
      </c>
      <c r="K43" s="477">
        <f t="shared" si="17"/>
        <v>-87020.490779947795</v>
      </c>
      <c r="L43" s="477">
        <f t="shared" si="17"/>
        <v>-262109.97670423309</v>
      </c>
      <c r="M43" s="477">
        <f t="shared" si="17"/>
        <v>-33825.707930908815</v>
      </c>
      <c r="N43" s="477">
        <f t="shared" si="17"/>
        <v>115292.6446155762</v>
      </c>
      <c r="O43" s="477">
        <f t="shared" si="17"/>
        <v>-228388.85828644549</v>
      </c>
      <c r="P43" s="478">
        <f t="shared" si="17"/>
        <v>-180251.17059084415</v>
      </c>
    </row>
    <row r="44" spans="2:16">
      <c r="B44" s="131" t="s">
        <v>603</v>
      </c>
      <c r="D44" s="152">
        <f>SUM(E44:P44)</f>
        <v>-128282.63464196157</v>
      </c>
      <c r="E44" s="477">
        <f t="shared" si="17"/>
        <v>0</v>
      </c>
      <c r="F44" s="477">
        <f t="shared" si="17"/>
        <v>0</v>
      </c>
      <c r="G44" s="477">
        <f t="shared" si="17"/>
        <v>0</v>
      </c>
      <c r="H44" s="477">
        <f t="shared" si="17"/>
        <v>-1666.0447801520866</v>
      </c>
      <c r="I44" s="477">
        <f t="shared" si="17"/>
        <v>-20862.494396947513</v>
      </c>
      <c r="J44" s="477">
        <f t="shared" si="17"/>
        <v>-15655.198923846627</v>
      </c>
      <c r="K44" s="477">
        <f t="shared" si="17"/>
        <v>-19748.668895078994</v>
      </c>
      <c r="L44" s="477">
        <f t="shared" si="17"/>
        <v>-56305.105138184328</v>
      </c>
      <c r="M44" s="477">
        <f t="shared" si="17"/>
        <v>-14107.468076709622</v>
      </c>
      <c r="N44" s="477">
        <f t="shared" si="17"/>
        <v>62.345568957592562</v>
      </c>
      <c r="O44" s="477">
        <f t="shared" si="17"/>
        <v>0</v>
      </c>
      <c r="P44" s="478">
        <f t="shared" si="17"/>
        <v>0</v>
      </c>
    </row>
    <row r="45" spans="2:16" ht="13.5" thickBot="1">
      <c r="B45" s="131" t="s">
        <v>604</v>
      </c>
      <c r="D45" s="152">
        <f>SUM(E45:P45)</f>
        <v>-158666.19763307116</v>
      </c>
      <c r="E45" s="477">
        <f t="shared" si="17"/>
        <v>0</v>
      </c>
      <c r="F45" s="477">
        <f t="shared" si="17"/>
        <v>0</v>
      </c>
      <c r="G45" s="477">
        <f t="shared" si="17"/>
        <v>0</v>
      </c>
      <c r="H45" s="477">
        <f t="shared" si="17"/>
        <v>-2038.5541498173448</v>
      </c>
      <c r="I45" s="477">
        <f t="shared" si="17"/>
        <v>-27705.269972460294</v>
      </c>
      <c r="J45" s="477">
        <f t="shared" si="17"/>
        <v>-19737.461096989395</v>
      </c>
      <c r="K45" s="477">
        <f t="shared" si="17"/>
        <v>-22923.75524547341</v>
      </c>
      <c r="L45" s="477">
        <f t="shared" si="17"/>
        <v>-69554.530062292106</v>
      </c>
      <c r="M45" s="477">
        <f t="shared" si="17"/>
        <v>-16781.832812087701</v>
      </c>
      <c r="N45" s="477">
        <f t="shared" si="17"/>
        <v>75.205706049067146</v>
      </c>
      <c r="O45" s="477">
        <f t="shared" si="17"/>
        <v>0</v>
      </c>
      <c r="P45" s="478">
        <f t="shared" si="17"/>
        <v>0</v>
      </c>
    </row>
    <row r="46" spans="2:16" ht="14.25" thickTop="1" thickBot="1">
      <c r="B46" s="131" t="s">
        <v>625</v>
      </c>
      <c r="D46" s="492">
        <f>SUM(D42:D45)</f>
        <v>-4837933.5061139809</v>
      </c>
      <c r="E46" s="153">
        <f>SUM(E42:E45)</f>
        <v>355527.31756401545</v>
      </c>
      <c r="F46" s="153">
        <f t="shared" ref="F46:P46" si="18">SUM(F42:F45)</f>
        <v>13110.870362227763</v>
      </c>
      <c r="G46" s="153">
        <f t="shared" si="18"/>
        <v>-576206.33258321229</v>
      </c>
      <c r="H46" s="153">
        <f t="shared" si="18"/>
        <v>-152959.09575744762</v>
      </c>
      <c r="I46" s="153">
        <f t="shared" si="18"/>
        <v>96854.420748591161</v>
      </c>
      <c r="J46" s="153">
        <f t="shared" si="18"/>
        <v>-284072.92641105095</v>
      </c>
      <c r="K46" s="153">
        <f t="shared" si="18"/>
        <v>-598670.2918856123</v>
      </c>
      <c r="L46" s="153">
        <f t="shared" si="18"/>
        <v>-1806682.0046806817</v>
      </c>
      <c r="M46" s="153">
        <f t="shared" si="18"/>
        <v>-68889.440797885676</v>
      </c>
      <c r="N46" s="153">
        <f t="shared" si="18"/>
        <v>1108179.7706278907</v>
      </c>
      <c r="O46" s="153">
        <f t="shared" si="18"/>
        <v>-1678303.9091822719</v>
      </c>
      <c r="P46" s="154">
        <f t="shared" si="18"/>
        <v>-1245821.8841185442</v>
      </c>
    </row>
    <row r="47" spans="2:16" ht="13.5" thickTop="1">
      <c r="B47" s="131"/>
      <c r="D47" s="479">
        <f>D46/D63</f>
        <v>0.31948035596668878</v>
      </c>
      <c r="E47" s="479">
        <f>E46/E63</f>
        <v>0.30609609483765993</v>
      </c>
      <c r="F47" s="479">
        <f t="shared" ref="F47:P47" si="19">F46/F63</f>
        <v>0.30637481130602029</v>
      </c>
      <c r="G47" s="479">
        <f t="shared" si="19"/>
        <v>0.3071572227518663</v>
      </c>
      <c r="H47" s="479">
        <f t="shared" si="19"/>
        <v>0.31058846688079494</v>
      </c>
      <c r="I47" s="479">
        <f t="shared" si="19"/>
        <v>0.30089934502851501</v>
      </c>
      <c r="J47" s="479">
        <f t="shared" si="19"/>
        <v>0.31234861342630604</v>
      </c>
      <c r="K47" s="479">
        <f t="shared" si="19"/>
        <v>0.32641280450939697</v>
      </c>
      <c r="L47" s="479">
        <f t="shared" si="19"/>
        <v>0.32636519176817508</v>
      </c>
      <c r="M47" s="479">
        <f t="shared" si="19"/>
        <v>0.28468109985352313</v>
      </c>
      <c r="N47" s="479">
        <f t="shared" si="19"/>
        <v>0.33392992851150355</v>
      </c>
      <c r="O47" s="479">
        <f t="shared" si="19"/>
        <v>0.32499847006819393</v>
      </c>
      <c r="P47" s="480">
        <f t="shared" si="19"/>
        <v>0.31667038176292878</v>
      </c>
    </row>
    <row r="48" spans="2:16">
      <c r="B48" s="470" t="s">
        <v>626</v>
      </c>
      <c r="D48" s="147"/>
      <c r="E48" s="160">
        <f>$M$136</f>
        <v>2.554E-2</v>
      </c>
      <c r="F48" s="482">
        <f t="shared" ref="F48:P48" si="20">E48</f>
        <v>2.554E-2</v>
      </c>
      <c r="G48" s="482">
        <f t="shared" si="20"/>
        <v>2.554E-2</v>
      </c>
      <c r="H48" s="482">
        <f t="shared" si="20"/>
        <v>2.554E-2</v>
      </c>
      <c r="I48" s="482">
        <f t="shared" si="20"/>
        <v>2.554E-2</v>
      </c>
      <c r="J48" s="482">
        <f t="shared" si="20"/>
        <v>2.554E-2</v>
      </c>
      <c r="K48" s="160">
        <f>K136</f>
        <v>2.5000000000000001E-2</v>
      </c>
      <c r="L48" s="482">
        <f t="shared" si="20"/>
        <v>2.5000000000000001E-2</v>
      </c>
      <c r="M48" s="160">
        <f>$M$136</f>
        <v>2.554E-2</v>
      </c>
      <c r="N48" s="482">
        <f t="shared" si="20"/>
        <v>2.554E-2</v>
      </c>
      <c r="O48" s="482">
        <f t="shared" si="20"/>
        <v>2.554E-2</v>
      </c>
      <c r="P48" s="493">
        <f t="shared" si="20"/>
        <v>2.554E-2</v>
      </c>
    </row>
    <row r="49" spans="2:16">
      <c r="B49" s="131" t="s">
        <v>420</v>
      </c>
      <c r="D49" s="152">
        <f t="shared" ref="D49:D52" si="21">SUM(E49:P49)</f>
        <v>-2817393.0264108432</v>
      </c>
      <c r="E49" s="152">
        <f t="shared" ref="E49:P52" si="22">E42-E13*E$48</f>
        <v>230580.85992648487</v>
      </c>
      <c r="F49" s="152">
        <f t="shared" si="22"/>
        <v>8562.6526445106574</v>
      </c>
      <c r="G49" s="152">
        <f t="shared" si="22"/>
        <v>-377865.80737990397</v>
      </c>
      <c r="H49" s="152">
        <f t="shared" si="22"/>
        <v>-98246.326797901915</v>
      </c>
      <c r="I49" s="152">
        <f t="shared" si="22"/>
        <v>132646.5242733685</v>
      </c>
      <c r="J49" s="152">
        <f t="shared" si="22"/>
        <v>-144469.06153908544</v>
      </c>
      <c r="K49" s="152">
        <f t="shared" si="22"/>
        <v>-352153.59832693153</v>
      </c>
      <c r="L49" s="152">
        <f t="shared" si="22"/>
        <v>-1065306.5555958278</v>
      </c>
      <c r="M49" s="152">
        <f t="shared" si="22"/>
        <v>-3147.1146461049084</v>
      </c>
      <c r="N49" s="152">
        <f t="shared" si="22"/>
        <v>748436.37239783164</v>
      </c>
      <c r="O49" s="152">
        <f t="shared" si="22"/>
        <v>-1093094.5613999756</v>
      </c>
      <c r="P49" s="155">
        <f t="shared" si="22"/>
        <v>-803336.40996730817</v>
      </c>
    </row>
    <row r="50" spans="2:16">
      <c r="B50" s="131" t="s">
        <v>602</v>
      </c>
      <c r="D50" s="152">
        <f t="shared" si="21"/>
        <v>-493981.28181924677</v>
      </c>
      <c r="E50" s="152">
        <f t="shared" si="22"/>
        <v>30197.087595195251</v>
      </c>
      <c r="F50" s="152">
        <f t="shared" si="22"/>
        <v>1065.6403963743651</v>
      </c>
      <c r="G50" s="152">
        <f t="shared" si="22"/>
        <v>-45585.472159479978</v>
      </c>
      <c r="H50" s="152">
        <f t="shared" si="22"/>
        <v>-11511.356234514615</v>
      </c>
      <c r="I50" s="152">
        <f t="shared" si="22"/>
        <v>-18554.563235272399</v>
      </c>
      <c r="J50" s="152">
        <f t="shared" si="22"/>
        <v>-34679.668908813823</v>
      </c>
      <c r="K50" s="152">
        <f t="shared" si="22"/>
        <v>-53847.0801441031</v>
      </c>
      <c r="L50" s="152">
        <f t="shared" si="22"/>
        <v>-162190.04047968553</v>
      </c>
      <c r="M50" s="152">
        <f t="shared" si="22"/>
        <v>-20561.335436583446</v>
      </c>
      <c r="N50" s="152">
        <f t="shared" si="22"/>
        <v>70081.925385086157</v>
      </c>
      <c r="O50" s="152">
        <f t="shared" si="22"/>
        <v>-138828.7256189218</v>
      </c>
      <c r="P50" s="155">
        <f t="shared" si="22"/>
        <v>-109567.69297852786</v>
      </c>
    </row>
    <row r="51" spans="2:16">
      <c r="B51" s="131" t="s">
        <v>603</v>
      </c>
      <c r="D51" s="152">
        <f t="shared" si="21"/>
        <v>-68586.849030631929</v>
      </c>
      <c r="E51" s="152">
        <f t="shared" si="22"/>
        <v>0</v>
      </c>
      <c r="F51" s="152">
        <f t="shared" si="22"/>
        <v>0</v>
      </c>
      <c r="G51" s="152">
        <f t="shared" si="22"/>
        <v>0</v>
      </c>
      <c r="H51" s="152">
        <f t="shared" si="22"/>
        <v>-899.0876120719804</v>
      </c>
      <c r="I51" s="152">
        <f t="shared" si="22"/>
        <v>-11258.527077227984</v>
      </c>
      <c r="J51" s="152">
        <f t="shared" si="22"/>
        <v>-8448.3896139143471</v>
      </c>
      <c r="K51" s="152">
        <f t="shared" si="22"/>
        <v>-10490.901740063526</v>
      </c>
      <c r="L51" s="152">
        <f t="shared" si="22"/>
        <v>-29910.437437929158</v>
      </c>
      <c r="M51" s="152">
        <f t="shared" si="22"/>
        <v>-7613.1505806900877</v>
      </c>
      <c r="N51" s="152">
        <f t="shared" si="22"/>
        <v>33.645031265146386</v>
      </c>
      <c r="O51" s="152">
        <f t="shared" si="22"/>
        <v>0</v>
      </c>
      <c r="P51" s="155">
        <f t="shared" si="22"/>
        <v>0</v>
      </c>
    </row>
    <row r="52" spans="2:16">
      <c r="B52" s="131" t="s">
        <v>604</v>
      </c>
      <c r="D52" s="152">
        <f t="shared" si="21"/>
        <v>-112366.85538618176</v>
      </c>
      <c r="E52" s="152">
        <f t="shared" si="22"/>
        <v>0</v>
      </c>
      <c r="F52" s="152">
        <f t="shared" si="22"/>
        <v>0</v>
      </c>
      <c r="G52" s="152">
        <f t="shared" si="22"/>
        <v>0</v>
      </c>
      <c r="H52" s="152">
        <f t="shared" si="22"/>
        <v>-1445.2921513404192</v>
      </c>
      <c r="I52" s="152">
        <f t="shared" si="22"/>
        <v>-19642.45553425797</v>
      </c>
      <c r="J52" s="152">
        <f t="shared" si="22"/>
        <v>-13993.446096794441</v>
      </c>
      <c r="K52" s="152">
        <f t="shared" si="22"/>
        <v>-16221.686702182156</v>
      </c>
      <c r="L52" s="152">
        <f t="shared" si="22"/>
        <v>-49219.326559107649</v>
      </c>
      <c r="M52" s="152">
        <f t="shared" si="22"/>
        <v>-11897.967611304659</v>
      </c>
      <c r="N52" s="152">
        <f t="shared" si="22"/>
        <v>53.319268805525958</v>
      </c>
      <c r="O52" s="152">
        <f t="shared" si="22"/>
        <v>0</v>
      </c>
      <c r="P52" s="155">
        <f t="shared" si="22"/>
        <v>0</v>
      </c>
    </row>
    <row r="53" spans="2:16">
      <c r="B53" s="131" t="s">
        <v>625</v>
      </c>
      <c r="D53" s="484">
        <f>SUM(D49:D52)</f>
        <v>-3492328.0126469037</v>
      </c>
      <c r="E53" s="153">
        <f>SUM(E48:E52)</f>
        <v>260777.97306168012</v>
      </c>
      <c r="F53" s="153">
        <f t="shared" ref="F53:P53" si="23">SUM(F48:F52)</f>
        <v>9628.318580885023</v>
      </c>
      <c r="G53" s="153">
        <f t="shared" si="23"/>
        <v>-423451.25399938395</v>
      </c>
      <c r="H53" s="153">
        <f t="shared" si="23"/>
        <v>-112102.03725582892</v>
      </c>
      <c r="I53" s="153">
        <f t="shared" si="23"/>
        <v>83191.003966610166</v>
      </c>
      <c r="J53" s="153">
        <f t="shared" si="23"/>
        <v>-201590.54061860807</v>
      </c>
      <c r="K53" s="153">
        <f t="shared" si="23"/>
        <v>-432713.24191328028</v>
      </c>
      <c r="L53" s="153">
        <f t="shared" si="23"/>
        <v>-1306626.3350725505</v>
      </c>
      <c r="M53" s="153">
        <f t="shared" si="23"/>
        <v>-43219.542734683098</v>
      </c>
      <c r="N53" s="153">
        <f t="shared" si="23"/>
        <v>818605.28762298846</v>
      </c>
      <c r="O53" s="153">
        <f t="shared" si="23"/>
        <v>-1231923.2614788972</v>
      </c>
      <c r="P53" s="154">
        <f t="shared" si="23"/>
        <v>-912904.07740583608</v>
      </c>
    </row>
    <row r="54" spans="2:16" ht="13.5" thickBot="1">
      <c r="B54" s="131" t="s">
        <v>244</v>
      </c>
      <c r="D54" s="147">
        <f>-SUMPRODUCT(E53:P53,E54:P54)</f>
        <v>15205.594837353023</v>
      </c>
      <c r="E54" s="481">
        <f>$K$137</f>
        <v>4.3540000000000002E-3</v>
      </c>
      <c r="F54" s="485">
        <f>E54</f>
        <v>4.3540000000000002E-3</v>
      </c>
      <c r="G54" s="485">
        <f t="shared" ref="G54:P54" si="24">F54</f>
        <v>4.3540000000000002E-3</v>
      </c>
      <c r="H54" s="485">
        <f t="shared" si="24"/>
        <v>4.3540000000000002E-3</v>
      </c>
      <c r="I54" s="485">
        <f t="shared" si="24"/>
        <v>4.3540000000000002E-3</v>
      </c>
      <c r="J54" s="485">
        <f t="shared" si="24"/>
        <v>4.3540000000000002E-3</v>
      </c>
      <c r="K54" s="481">
        <f>K137</f>
        <v>4.3540000000000002E-3</v>
      </c>
      <c r="L54" s="485">
        <f t="shared" si="24"/>
        <v>4.3540000000000002E-3</v>
      </c>
      <c r="M54" s="481">
        <f>$M$137</f>
        <v>4.3540000000000002E-3</v>
      </c>
      <c r="N54" s="485">
        <f t="shared" si="24"/>
        <v>4.3540000000000002E-3</v>
      </c>
      <c r="O54" s="485">
        <f t="shared" si="24"/>
        <v>4.3540000000000002E-3</v>
      </c>
      <c r="P54" s="494">
        <f t="shared" si="24"/>
        <v>4.3540000000000002E-3</v>
      </c>
    </row>
    <row r="55" spans="2:16" ht="14.25" thickTop="1" thickBot="1">
      <c r="B55" s="470" t="s">
        <v>627</v>
      </c>
      <c r="D55" s="492">
        <f>-(D53+D54)</f>
        <v>3477122.4178095507</v>
      </c>
      <c r="E55" s="495">
        <f>SUM(E50:E52)</f>
        <v>30197.087595195251</v>
      </c>
      <c r="F55" s="495">
        <f t="shared" ref="F55:P55" si="25">SUM(F50:F52)</f>
        <v>1065.6403963743651</v>
      </c>
      <c r="G55" s="495">
        <f t="shared" si="25"/>
        <v>-45585.472159479978</v>
      </c>
      <c r="H55" s="495">
        <f t="shared" si="25"/>
        <v>-13855.735997927015</v>
      </c>
      <c r="I55" s="495">
        <f t="shared" si="25"/>
        <v>-49455.545846758352</v>
      </c>
      <c r="J55" s="495">
        <f t="shared" si="25"/>
        <v>-57121.50461952261</v>
      </c>
      <c r="K55" s="495">
        <f t="shared" si="25"/>
        <v>-80559.66858634878</v>
      </c>
      <c r="L55" s="495">
        <f t="shared" si="25"/>
        <v>-241319.80447672232</v>
      </c>
      <c r="M55" s="495">
        <f t="shared" si="25"/>
        <v>-40072.453628578194</v>
      </c>
      <c r="N55" s="495">
        <f t="shared" si="25"/>
        <v>70168.889685156828</v>
      </c>
      <c r="O55" s="495">
        <f t="shared" si="25"/>
        <v>-138828.7256189218</v>
      </c>
      <c r="P55" s="496">
        <f t="shared" si="25"/>
        <v>-109567.69297852786</v>
      </c>
    </row>
    <row r="56" spans="2:16" ht="13.5" thickTop="1">
      <c r="B56" s="470" t="s">
        <v>628</v>
      </c>
      <c r="D56" s="147"/>
      <c r="E56" s="152"/>
      <c r="F56" s="152"/>
      <c r="G56" s="152"/>
      <c r="H56" s="152"/>
      <c r="I56" s="152"/>
      <c r="J56" s="152"/>
      <c r="K56" s="152"/>
      <c r="L56" s="152"/>
      <c r="M56" s="152"/>
      <c r="N56" s="152"/>
      <c r="O56" s="152"/>
      <c r="P56" s="155"/>
    </row>
    <row r="57" spans="2:16">
      <c r="B57" s="131" t="s">
        <v>420</v>
      </c>
      <c r="D57" s="152">
        <f>SUM(E57:P57)</f>
        <v>-927211.7932639498</v>
      </c>
      <c r="E57" s="152">
        <f t="shared" ref="E57:P60" si="26">E42-E49</f>
        <v>75268.854326718079</v>
      </c>
      <c r="F57" s="152">
        <f t="shared" si="26"/>
        <v>2795.1194854397017</v>
      </c>
      <c r="G57" s="152">
        <f t="shared" si="26"/>
        <v>-123347.29959717218</v>
      </c>
      <c r="H57" s="152">
        <f t="shared" si="26"/>
        <v>-32070.695122934761</v>
      </c>
      <c r="I57" s="152">
        <f t="shared" si="26"/>
        <v>43300.002938929334</v>
      </c>
      <c r="J57" s="152">
        <f t="shared" si="26"/>
        <v>-47159.25142776384</v>
      </c>
      <c r="K57" s="152">
        <f t="shared" si="26"/>
        <v>-116823.77863818058</v>
      </c>
      <c r="L57" s="152">
        <f t="shared" si="26"/>
        <v>-353405.83718014462</v>
      </c>
      <c r="M57" s="152">
        <f t="shared" si="26"/>
        <v>-1027.3173320746337</v>
      </c>
      <c r="N57" s="152">
        <f t="shared" si="26"/>
        <v>244313.20233947632</v>
      </c>
      <c r="O57" s="152">
        <f t="shared" si="26"/>
        <v>-356820.48949585087</v>
      </c>
      <c r="P57" s="155">
        <f t="shared" si="26"/>
        <v>-262234.30356039177</v>
      </c>
    </row>
    <row r="58" spans="2:16">
      <c r="B58" s="131" t="s">
        <v>602</v>
      </c>
      <c r="D58" s="152">
        <f t="shared" ref="D58:D60" si="27">SUM(E58:P58)</f>
        <v>-312398.57234490861</v>
      </c>
      <c r="E58" s="152">
        <f t="shared" si="26"/>
        <v>19480.515715617246</v>
      </c>
      <c r="F58" s="152">
        <f t="shared" si="26"/>
        <v>687.45783590303813</v>
      </c>
      <c r="G58" s="152">
        <f t="shared" si="26"/>
        <v>-29407.753446656192</v>
      </c>
      <c r="H58" s="152">
        <f t="shared" si="26"/>
        <v>-7426.1186721268841</v>
      </c>
      <c r="I58" s="152">
        <f t="shared" si="26"/>
        <v>-11969.77885902645</v>
      </c>
      <c r="J58" s="152">
        <f t="shared" si="26"/>
        <v>-22372.284514551793</v>
      </c>
      <c r="K58" s="152">
        <f t="shared" si="26"/>
        <v>-33173.410635844695</v>
      </c>
      <c r="L58" s="152">
        <f t="shared" si="26"/>
        <v>-99919.936224547564</v>
      </c>
      <c r="M58" s="152">
        <f t="shared" si="26"/>
        <v>-13264.372494325369</v>
      </c>
      <c r="N58" s="152">
        <f t="shared" si="26"/>
        <v>45210.719230490038</v>
      </c>
      <c r="O58" s="152">
        <f t="shared" si="26"/>
        <v>-89560.132667523692</v>
      </c>
      <c r="P58" s="155">
        <f t="shared" si="26"/>
        <v>-70683.477612316288</v>
      </c>
    </row>
    <row r="59" spans="2:16">
      <c r="B59" s="131" t="s">
        <v>603</v>
      </c>
      <c r="D59" s="152">
        <f t="shared" si="27"/>
        <v>-59695.785611329637</v>
      </c>
      <c r="E59" s="152">
        <f t="shared" si="26"/>
        <v>0</v>
      </c>
      <c r="F59" s="152">
        <f t="shared" si="26"/>
        <v>0</v>
      </c>
      <c r="G59" s="152">
        <f t="shared" si="26"/>
        <v>0</v>
      </c>
      <c r="H59" s="152">
        <f t="shared" si="26"/>
        <v>-766.95716808010616</v>
      </c>
      <c r="I59" s="152">
        <f t="shared" si="26"/>
        <v>-9603.9673197195298</v>
      </c>
      <c r="J59" s="152">
        <f t="shared" si="26"/>
        <v>-7206.8093099322796</v>
      </c>
      <c r="K59" s="152">
        <f t="shared" si="26"/>
        <v>-9257.7671550154682</v>
      </c>
      <c r="L59" s="152">
        <f t="shared" si="26"/>
        <v>-26394.66770025517</v>
      </c>
      <c r="M59" s="152">
        <f t="shared" si="26"/>
        <v>-6494.3174960195338</v>
      </c>
      <c r="N59" s="152">
        <f t="shared" si="26"/>
        <v>28.700537692446176</v>
      </c>
      <c r="O59" s="152">
        <f t="shared" si="26"/>
        <v>0</v>
      </c>
      <c r="P59" s="155">
        <f t="shared" si="26"/>
        <v>0</v>
      </c>
    </row>
    <row r="60" spans="2:16">
      <c r="B60" s="131" t="s">
        <v>604</v>
      </c>
      <c r="D60" s="152">
        <f t="shared" si="27"/>
        <v>-46299.34224688942</v>
      </c>
      <c r="E60" s="152">
        <f t="shared" si="26"/>
        <v>0</v>
      </c>
      <c r="F60" s="152">
        <f t="shared" si="26"/>
        <v>0</v>
      </c>
      <c r="G60" s="152">
        <f t="shared" si="26"/>
        <v>0</v>
      </c>
      <c r="H60" s="152">
        <f t="shared" si="26"/>
        <v>-593.26199847692556</v>
      </c>
      <c r="I60" s="152">
        <f t="shared" si="26"/>
        <v>-8062.8144382023238</v>
      </c>
      <c r="J60" s="152">
        <f t="shared" si="26"/>
        <v>-5744.0150001949532</v>
      </c>
      <c r="K60" s="152">
        <f t="shared" si="26"/>
        <v>-6702.0685432912542</v>
      </c>
      <c r="L60" s="152">
        <f t="shared" si="26"/>
        <v>-20335.203503184457</v>
      </c>
      <c r="M60" s="152">
        <f t="shared" si="26"/>
        <v>-4883.8652007830424</v>
      </c>
      <c r="N60" s="152">
        <f t="shared" si="26"/>
        <v>21.886437243541188</v>
      </c>
      <c r="O60" s="152">
        <f t="shared" si="26"/>
        <v>0</v>
      </c>
      <c r="P60" s="155">
        <f t="shared" si="26"/>
        <v>0</v>
      </c>
    </row>
    <row r="61" spans="2:16" ht="13.5" thickBot="1">
      <c r="B61" s="487" t="s">
        <v>625</v>
      </c>
      <c r="C61" s="183"/>
      <c r="D61" s="488">
        <f>SUM(D57:D60)</f>
        <v>-1345605.4934670774</v>
      </c>
      <c r="E61" s="489">
        <f>SUM(E57:E60)</f>
        <v>94749.370042335329</v>
      </c>
      <c r="F61" s="489">
        <f t="shared" ref="F61:P61" si="28">SUM(F57:F60)</f>
        <v>3482.5773213427401</v>
      </c>
      <c r="G61" s="489">
        <f t="shared" si="28"/>
        <v>-152755.05304382837</v>
      </c>
      <c r="H61" s="489">
        <f t="shared" si="28"/>
        <v>-40857.032961618679</v>
      </c>
      <c r="I61" s="489">
        <f t="shared" si="28"/>
        <v>13663.442321981031</v>
      </c>
      <c r="J61" s="489">
        <f t="shared" si="28"/>
        <v>-82482.360252442857</v>
      </c>
      <c r="K61" s="489">
        <f t="shared" si="28"/>
        <v>-165957.02497233197</v>
      </c>
      <c r="L61" s="489">
        <f t="shared" si="28"/>
        <v>-500055.64460813184</v>
      </c>
      <c r="M61" s="489">
        <f t="shared" si="28"/>
        <v>-25669.872523202579</v>
      </c>
      <c r="N61" s="489">
        <f t="shared" si="28"/>
        <v>289574.50854490238</v>
      </c>
      <c r="O61" s="489">
        <f t="shared" si="28"/>
        <v>-446380.62216337456</v>
      </c>
      <c r="P61" s="490">
        <f t="shared" si="28"/>
        <v>-332917.78117270803</v>
      </c>
    </row>
    <row r="62" spans="2:16">
      <c r="B62" s="131"/>
      <c r="D62" s="479"/>
      <c r="E62" s="479"/>
      <c r="F62" s="479"/>
      <c r="G62" s="479"/>
      <c r="H62" s="479"/>
      <c r="I62" s="479"/>
      <c r="J62" s="479"/>
      <c r="K62" s="479"/>
      <c r="L62" s="479"/>
      <c r="M62" s="479"/>
      <c r="N62" s="479"/>
      <c r="O62" s="479"/>
      <c r="P62" s="480"/>
    </row>
    <row r="63" spans="2:16">
      <c r="B63" s="131"/>
      <c r="C63" s="467" t="s">
        <v>629</v>
      </c>
      <c r="D63" s="152">
        <f>SUM(E63:P63)</f>
        <v>-15143132.952494947</v>
      </c>
      <c r="E63" s="152">
        <f>E25+E46</f>
        <v>1161489.2302124002</v>
      </c>
      <c r="F63" s="152">
        <f t="shared" ref="F63:P63" si="29">F25+F46</f>
        <v>42793.564870227085</v>
      </c>
      <c r="G63" s="152">
        <f t="shared" si="29"/>
        <v>-1875932.8770487499</v>
      </c>
      <c r="H63" s="152">
        <f t="shared" si="29"/>
        <v>-492481.56988441525</v>
      </c>
      <c r="I63" s="152">
        <f t="shared" si="29"/>
        <v>321883.12254190072</v>
      </c>
      <c r="J63" s="152">
        <f t="shared" si="29"/>
        <v>-909473.94737858721</v>
      </c>
      <c r="K63" s="152">
        <f t="shared" si="29"/>
        <v>-1834089.4830563469</v>
      </c>
      <c r="L63" s="152">
        <f t="shared" si="29"/>
        <v>-5535768.0605963971</v>
      </c>
      <c r="M63" s="152">
        <f t="shared" si="29"/>
        <v>-241988.10821417838</v>
      </c>
      <c r="N63" s="152">
        <f t="shared" si="29"/>
        <v>3318599.7300919229</v>
      </c>
      <c r="O63" s="152">
        <f t="shared" si="29"/>
        <v>-5164036.3378637321</v>
      </c>
      <c r="P63" s="155">
        <f t="shared" si="29"/>
        <v>-3934128.2161689904</v>
      </c>
    </row>
    <row r="64" spans="2:16">
      <c r="B64" s="131"/>
      <c r="D64" s="152"/>
      <c r="E64" s="152"/>
      <c r="F64" s="152"/>
      <c r="G64" s="152"/>
      <c r="H64" s="152"/>
      <c r="I64" s="152"/>
      <c r="J64" s="152"/>
      <c r="P64" s="130"/>
    </row>
    <row r="65" spans="2:16">
      <c r="B65" s="470" t="s">
        <v>630</v>
      </c>
      <c r="D65" s="152">
        <f>SUM(E65:P65)</f>
        <v>-1448576.2925418741</v>
      </c>
      <c r="E65" s="152">
        <f>E11*E77</f>
        <v>96676.676352812588</v>
      </c>
      <c r="F65" s="152">
        <f t="shared" ref="F65:P65" si="30">F11*F77</f>
        <v>3511.3016409116694</v>
      </c>
      <c r="G65" s="152">
        <f t="shared" si="30"/>
        <v>-151384.73537864233</v>
      </c>
      <c r="H65" s="152">
        <f t="shared" si="30"/>
        <v>-39125.034465964331</v>
      </c>
      <c r="I65" s="152">
        <f t="shared" si="30"/>
        <v>-5885.5682690401445</v>
      </c>
      <c r="J65" s="152">
        <f t="shared" si="30"/>
        <v>-88957.224197521151</v>
      </c>
      <c r="K65" s="152">
        <f t="shared" si="30"/>
        <v>-169913.63040800951</v>
      </c>
      <c r="L65" s="152">
        <f t="shared" si="30"/>
        <v>-511196.55584810895</v>
      </c>
      <c r="M65" s="152">
        <f t="shared" si="30"/>
        <v>-38823.102866579102</v>
      </c>
      <c r="N65" s="152">
        <f t="shared" si="30"/>
        <v>276880.80383612012</v>
      </c>
      <c r="O65" s="152">
        <f t="shared" si="30"/>
        <v>-468546.34514912957</v>
      </c>
      <c r="P65" s="155">
        <f t="shared" si="30"/>
        <v>-351812.87778872316</v>
      </c>
    </row>
    <row r="66" spans="2:16">
      <c r="B66" s="470" t="s">
        <v>631</v>
      </c>
      <c r="D66" s="152">
        <f>SUM(E66:P66)</f>
        <v>-1339748.052183432</v>
      </c>
      <c r="E66" s="152">
        <f>E17*E83</f>
        <v>94341.287399239925</v>
      </c>
      <c r="F66" s="152">
        <f t="shared" ref="F66:P66" si="31">F17*F83</f>
        <v>3467.5779671787727</v>
      </c>
      <c r="G66" s="152">
        <f t="shared" si="31"/>
        <v>-152097.14169555815</v>
      </c>
      <c r="H66" s="152">
        <f t="shared" si="31"/>
        <v>-40681.062968440208</v>
      </c>
      <c r="I66" s="152">
        <f t="shared" si="31"/>
        <v>13604.594293186292</v>
      </c>
      <c r="J66" s="152">
        <f t="shared" si="31"/>
        <v>-82127.111245873981</v>
      </c>
      <c r="K66" s="152">
        <f t="shared" si="31"/>
        <v>-165226.81406245372</v>
      </c>
      <c r="L66" s="152">
        <f t="shared" si="31"/>
        <v>-497855.39977185597</v>
      </c>
      <c r="M66" s="152">
        <f t="shared" si="31"/>
        <v>-25559.313166211497</v>
      </c>
      <c r="N66" s="152">
        <f t="shared" si="31"/>
        <v>288327.31998030015</v>
      </c>
      <c r="O66" s="152">
        <f t="shared" si="31"/>
        <v>-444458.074456328</v>
      </c>
      <c r="P66" s="155">
        <f t="shared" si="31"/>
        <v>-331483.91445661569</v>
      </c>
    </row>
    <row r="67" spans="2:16">
      <c r="B67" s="131"/>
      <c r="C67" s="467" t="s">
        <v>632</v>
      </c>
      <c r="D67" s="153">
        <f>SUM(D65:D66)</f>
        <v>-2788324.3447253061</v>
      </c>
      <c r="E67" s="153">
        <f t="shared" ref="E67:P67" si="32">SUM(E65:E66)</f>
        <v>191017.96375205251</v>
      </c>
      <c r="F67" s="153">
        <f t="shared" si="32"/>
        <v>6978.8796080904422</v>
      </c>
      <c r="G67" s="153">
        <f t="shared" si="32"/>
        <v>-303481.87707420049</v>
      </c>
      <c r="H67" s="153">
        <f t="shared" si="32"/>
        <v>-79806.097434404539</v>
      </c>
      <c r="I67" s="153">
        <f t="shared" si="32"/>
        <v>7719.0260241461474</v>
      </c>
      <c r="J67" s="153">
        <f t="shared" si="32"/>
        <v>-171084.33544339513</v>
      </c>
      <c r="K67" s="153">
        <f t="shared" si="32"/>
        <v>-335140.4444704632</v>
      </c>
      <c r="L67" s="153">
        <f t="shared" si="32"/>
        <v>-1009051.955619965</v>
      </c>
      <c r="M67" s="153">
        <f t="shared" si="32"/>
        <v>-64382.416032790599</v>
      </c>
      <c r="N67" s="153">
        <f t="shared" si="32"/>
        <v>565208.12381642032</v>
      </c>
      <c r="O67" s="153">
        <f t="shared" si="32"/>
        <v>-913004.41960545757</v>
      </c>
      <c r="P67" s="154">
        <f t="shared" si="32"/>
        <v>-683296.7922453389</v>
      </c>
    </row>
    <row r="68" spans="2:16">
      <c r="B68" s="131"/>
      <c r="C68" s="133"/>
      <c r="D68" s="152"/>
      <c r="E68" s="152"/>
      <c r="F68" s="152"/>
      <c r="G68" s="152"/>
      <c r="H68" s="152"/>
      <c r="I68" s="152"/>
      <c r="J68" s="152"/>
      <c r="K68" s="152"/>
      <c r="L68" s="152"/>
      <c r="M68" s="152"/>
      <c r="N68" s="152"/>
      <c r="O68" s="152"/>
      <c r="P68" s="155"/>
    </row>
    <row r="69" spans="2:16">
      <c r="B69" s="131"/>
      <c r="C69" s="467" t="s">
        <v>633</v>
      </c>
      <c r="D69" s="152">
        <f>SUM(E69:P69)</f>
        <v>-72756.279184740531</v>
      </c>
      <c r="E69" s="152">
        <f t="shared" ref="E69:P69" si="33">E40+E61-E67</f>
        <v>4883.1402875193162</v>
      </c>
      <c r="F69" s="152">
        <f t="shared" si="33"/>
        <v>177.53366794918384</v>
      </c>
      <c r="G69" s="152">
        <f t="shared" si="33"/>
        <v>-7665.3452285266249</v>
      </c>
      <c r="H69" s="152">
        <f t="shared" si="33"/>
        <v>-1987.0250602382584</v>
      </c>
      <c r="I69" s="152">
        <f t="shared" si="33"/>
        <v>-213.5884912406691</v>
      </c>
      <c r="J69" s="152">
        <f t="shared" si="33"/>
        <v>-4472.9816509872617</v>
      </c>
      <c r="K69" s="152">
        <f t="shared" si="33"/>
        <v>-8572.3784671709873</v>
      </c>
      <c r="L69" s="152">
        <f t="shared" si="33"/>
        <v>-25793.932029265445</v>
      </c>
      <c r="M69" s="152">
        <f t="shared" si="33"/>
        <v>-1902.3948739101179</v>
      </c>
      <c r="N69" s="152">
        <f t="shared" si="33"/>
        <v>14026.302587807644</v>
      </c>
      <c r="O69" s="152">
        <f t="shared" si="33"/>
        <v>-23547.763637006399</v>
      </c>
      <c r="P69" s="155">
        <f t="shared" si="33"/>
        <v>-17687.84628967091</v>
      </c>
    </row>
    <row r="70" spans="2:16" ht="13.5" thickBot="1">
      <c r="B70" s="131"/>
      <c r="P70" s="130"/>
    </row>
    <row r="71" spans="2:16">
      <c r="B71" s="474" t="s">
        <v>250</v>
      </c>
      <c r="C71" s="127"/>
      <c r="D71" s="127"/>
      <c r="E71" s="127"/>
      <c r="F71" s="127"/>
      <c r="G71" s="127"/>
      <c r="H71" s="127"/>
      <c r="I71" s="127"/>
      <c r="J71" s="127"/>
      <c r="K71" s="127"/>
      <c r="L71" s="127"/>
      <c r="M71" s="127"/>
      <c r="N71" s="127"/>
      <c r="O71" s="127"/>
      <c r="P71" s="128"/>
    </row>
    <row r="72" spans="2:16">
      <c r="B72" s="131" t="s">
        <v>251</v>
      </c>
      <c r="P72" s="130"/>
    </row>
    <row r="73" spans="2:16">
      <c r="B73" s="131" t="s">
        <v>598</v>
      </c>
      <c r="E73" s="497">
        <f>$M$89</f>
        <v>0.11373999999999999</v>
      </c>
      <c r="F73" s="482">
        <f>E73</f>
        <v>0.11373999999999999</v>
      </c>
      <c r="G73" s="482">
        <f>F73</f>
        <v>0.11373999999999999</v>
      </c>
      <c r="H73" s="482">
        <f>G73</f>
        <v>0.11373999999999999</v>
      </c>
      <c r="I73" s="482">
        <f t="shared" ref="F73:O77" si="34">H73</f>
        <v>0.11373999999999999</v>
      </c>
      <c r="J73" s="482">
        <f t="shared" si="34"/>
        <v>0.11373999999999999</v>
      </c>
      <c r="K73" s="497">
        <f>K89</f>
        <v>0.10215</v>
      </c>
      <c r="L73" s="482">
        <f t="shared" si="34"/>
        <v>0.10215</v>
      </c>
      <c r="M73" s="482">
        <f t="shared" si="34"/>
        <v>0.10215</v>
      </c>
      <c r="N73" s="482">
        <f t="shared" si="34"/>
        <v>0.10215</v>
      </c>
      <c r="O73" s="482">
        <f t="shared" si="34"/>
        <v>0.10215</v>
      </c>
      <c r="P73" s="486">
        <f>($M$89/31*11)+(K89/31*20)</f>
        <v>0.10626258064516128</v>
      </c>
    </row>
    <row r="74" spans="2:16">
      <c r="B74" s="131" t="s">
        <v>599</v>
      </c>
      <c r="E74" s="160">
        <f>$M$94</f>
        <v>8.7730000000000002E-2</v>
      </c>
      <c r="F74" s="482">
        <f t="shared" si="34"/>
        <v>8.7730000000000002E-2</v>
      </c>
      <c r="G74" s="482">
        <f t="shared" si="34"/>
        <v>8.7730000000000002E-2</v>
      </c>
      <c r="H74" s="482">
        <f t="shared" si="34"/>
        <v>8.7730000000000002E-2</v>
      </c>
      <c r="I74" s="482">
        <f t="shared" si="34"/>
        <v>8.7730000000000002E-2</v>
      </c>
      <c r="J74" s="482">
        <f t="shared" si="34"/>
        <v>8.7730000000000002E-2</v>
      </c>
      <c r="K74" s="160">
        <f>K94</f>
        <v>8.7709999999999996E-2</v>
      </c>
      <c r="L74" s="482">
        <f t="shared" si="34"/>
        <v>8.7709999999999996E-2</v>
      </c>
      <c r="M74" s="482">
        <f t="shared" si="34"/>
        <v>8.7709999999999996E-2</v>
      </c>
      <c r="N74" s="482">
        <f t="shared" si="34"/>
        <v>8.7709999999999996E-2</v>
      </c>
      <c r="O74" s="482">
        <f t="shared" si="34"/>
        <v>8.7709999999999996E-2</v>
      </c>
      <c r="P74" s="486">
        <f>($M$94/31*11)+(K94/31*20)</f>
        <v>8.7717096774193551E-2</v>
      </c>
    </row>
    <row r="75" spans="2:16">
      <c r="B75" s="131" t="s">
        <v>600</v>
      </c>
      <c r="E75" s="160">
        <f>$M$99</f>
        <v>6.8390000000000006E-2</v>
      </c>
      <c r="F75" s="482">
        <f t="shared" si="34"/>
        <v>6.8390000000000006E-2</v>
      </c>
      <c r="G75" s="482">
        <f t="shared" si="34"/>
        <v>6.8390000000000006E-2</v>
      </c>
      <c r="H75" s="482">
        <f t="shared" si="34"/>
        <v>6.8390000000000006E-2</v>
      </c>
      <c r="I75" s="482">
        <f t="shared" si="34"/>
        <v>6.8390000000000006E-2</v>
      </c>
      <c r="J75" s="482">
        <f t="shared" si="34"/>
        <v>6.8390000000000006E-2</v>
      </c>
      <c r="K75" s="160">
        <f>K99</f>
        <v>6.9019999999999998E-2</v>
      </c>
      <c r="L75" s="482">
        <f t="shared" si="34"/>
        <v>6.9019999999999998E-2</v>
      </c>
      <c r="M75" s="482">
        <f t="shared" si="34"/>
        <v>6.9019999999999998E-2</v>
      </c>
      <c r="N75" s="482">
        <f t="shared" si="34"/>
        <v>6.9019999999999998E-2</v>
      </c>
      <c r="O75" s="482">
        <f>N75</f>
        <v>6.9019999999999998E-2</v>
      </c>
      <c r="P75" s="486">
        <f>($M$99/31*11)+(K99/31*20)</f>
        <v>6.8796451612903223E-2</v>
      </c>
    </row>
    <row r="76" spans="2:16">
      <c r="B76" s="131" t="s">
        <v>601</v>
      </c>
      <c r="E76" s="160">
        <f>$M$105</f>
        <v>7.8259999999999996E-2</v>
      </c>
      <c r="F76" s="482">
        <f t="shared" si="34"/>
        <v>7.8259999999999996E-2</v>
      </c>
      <c r="G76" s="482">
        <f t="shared" si="34"/>
        <v>7.8259999999999996E-2</v>
      </c>
      <c r="H76" s="482">
        <f t="shared" si="34"/>
        <v>7.8259999999999996E-2</v>
      </c>
      <c r="I76" s="482">
        <f t="shared" si="34"/>
        <v>7.8259999999999996E-2</v>
      </c>
      <c r="J76" s="482">
        <f t="shared" si="34"/>
        <v>7.8259999999999996E-2</v>
      </c>
      <c r="K76" s="160">
        <f>K105</f>
        <v>7.603E-2</v>
      </c>
      <c r="L76" s="482">
        <f t="shared" si="34"/>
        <v>7.603E-2</v>
      </c>
      <c r="M76" s="482">
        <f t="shared" si="34"/>
        <v>7.603E-2</v>
      </c>
      <c r="N76" s="482">
        <f t="shared" si="34"/>
        <v>7.603E-2</v>
      </c>
      <c r="O76" s="482">
        <f t="shared" si="34"/>
        <v>7.603E-2</v>
      </c>
      <c r="P76" s="486">
        <f>($M$105/31*11)+(K105/31*20)</f>
        <v>7.6821290322580643E-2</v>
      </c>
    </row>
    <row r="77" spans="2:16">
      <c r="B77" s="131" t="s">
        <v>634</v>
      </c>
      <c r="E77" s="160">
        <f>$M$108</f>
        <v>1.2529999999999999E-2</v>
      </c>
      <c r="F77" s="482">
        <f t="shared" si="34"/>
        <v>1.2529999999999999E-2</v>
      </c>
      <c r="G77" s="482">
        <f t="shared" si="34"/>
        <v>1.2529999999999999E-2</v>
      </c>
      <c r="H77" s="482">
        <f t="shared" si="34"/>
        <v>1.2529999999999999E-2</v>
      </c>
      <c r="I77" s="482">
        <f t="shared" si="34"/>
        <v>1.2529999999999999E-2</v>
      </c>
      <c r="J77" s="482">
        <f t="shared" si="34"/>
        <v>1.2529999999999999E-2</v>
      </c>
      <c r="K77" s="160">
        <f>K108</f>
        <v>1.2999999999999999E-2</v>
      </c>
      <c r="L77" s="482">
        <f t="shared" si="34"/>
        <v>1.2999999999999999E-2</v>
      </c>
      <c r="M77" s="482">
        <f t="shared" si="34"/>
        <v>1.2999999999999999E-2</v>
      </c>
      <c r="N77" s="482">
        <f t="shared" si="34"/>
        <v>1.2999999999999999E-2</v>
      </c>
      <c r="O77" s="482">
        <f t="shared" si="34"/>
        <v>1.2999999999999999E-2</v>
      </c>
      <c r="P77" s="486">
        <f>($M$108/31*11)+(K108/31*20)</f>
        <v>1.2833225806451612E-2</v>
      </c>
    </row>
    <row r="78" spans="2:16">
      <c r="B78" s="131" t="s">
        <v>251</v>
      </c>
      <c r="P78" s="130"/>
    </row>
    <row r="79" spans="2:16">
      <c r="B79" s="131" t="s">
        <v>420</v>
      </c>
      <c r="E79" s="160">
        <f>$M$116</f>
        <v>0.10378</v>
      </c>
      <c r="F79" s="125">
        <f>E79</f>
        <v>0.10378</v>
      </c>
      <c r="G79" s="125">
        <f t="shared" ref="G79:P83" si="35">F79</f>
        <v>0.10378</v>
      </c>
      <c r="H79" s="125">
        <f t="shared" si="35"/>
        <v>0.10378</v>
      </c>
      <c r="I79" s="125">
        <f t="shared" si="35"/>
        <v>0.10378</v>
      </c>
      <c r="J79" s="125">
        <f t="shared" si="35"/>
        <v>0.10378</v>
      </c>
      <c r="K79" s="160">
        <f>$K$116</f>
        <v>0.10036</v>
      </c>
      <c r="L79" s="125">
        <f t="shared" si="35"/>
        <v>0.10036</v>
      </c>
      <c r="M79" s="160">
        <f>$M$116</f>
        <v>0.10378</v>
      </c>
      <c r="N79" s="125">
        <f t="shared" si="35"/>
        <v>0.10378</v>
      </c>
      <c r="O79" s="125">
        <f t="shared" si="35"/>
        <v>0.10378</v>
      </c>
      <c r="P79" s="130">
        <f t="shared" si="35"/>
        <v>0.10378</v>
      </c>
    </row>
    <row r="80" spans="2:16">
      <c r="B80" s="131" t="s">
        <v>602</v>
      </c>
      <c r="E80" s="160">
        <f>$M$121</f>
        <v>6.5129999999999993E-2</v>
      </c>
      <c r="F80" s="125">
        <f>E80</f>
        <v>6.5129999999999993E-2</v>
      </c>
      <c r="G80" s="125">
        <f t="shared" si="35"/>
        <v>6.5129999999999993E-2</v>
      </c>
      <c r="H80" s="125">
        <f t="shared" si="35"/>
        <v>6.5129999999999993E-2</v>
      </c>
      <c r="I80" s="125">
        <f t="shared" si="35"/>
        <v>6.5129999999999993E-2</v>
      </c>
      <c r="J80" s="125">
        <f t="shared" si="35"/>
        <v>6.5129999999999993E-2</v>
      </c>
      <c r="K80" s="160">
        <f>$K$121</f>
        <v>6.5579999999999999E-2</v>
      </c>
      <c r="L80" s="125">
        <f t="shared" si="35"/>
        <v>6.5579999999999999E-2</v>
      </c>
      <c r="M80" s="160">
        <f>$M$121</f>
        <v>6.5129999999999993E-2</v>
      </c>
      <c r="N80" s="125">
        <f t="shared" si="35"/>
        <v>6.5129999999999993E-2</v>
      </c>
      <c r="O80" s="125">
        <f t="shared" si="35"/>
        <v>6.5129999999999993E-2</v>
      </c>
      <c r="P80" s="130">
        <f t="shared" si="35"/>
        <v>6.5129999999999993E-2</v>
      </c>
    </row>
    <row r="81" spans="2:16">
      <c r="B81" s="131" t="s">
        <v>603</v>
      </c>
      <c r="E81" s="160">
        <f>$M$126</f>
        <v>5.5480000000000002E-2</v>
      </c>
      <c r="F81" s="125">
        <f>E81</f>
        <v>5.5480000000000002E-2</v>
      </c>
      <c r="G81" s="125">
        <f t="shared" si="35"/>
        <v>5.5480000000000002E-2</v>
      </c>
      <c r="H81" s="125">
        <f t="shared" si="35"/>
        <v>5.5480000000000002E-2</v>
      </c>
      <c r="I81" s="125">
        <f t="shared" si="35"/>
        <v>5.5480000000000002E-2</v>
      </c>
      <c r="J81" s="125">
        <f t="shared" si="35"/>
        <v>5.5480000000000002E-2</v>
      </c>
      <c r="K81" s="160">
        <f>$K$126</f>
        <v>5.3330000000000002E-2</v>
      </c>
      <c r="L81" s="125">
        <f t="shared" si="35"/>
        <v>5.3330000000000002E-2</v>
      </c>
      <c r="M81" s="160">
        <f>$M$126</f>
        <v>5.5480000000000002E-2</v>
      </c>
      <c r="N81" s="125">
        <f t="shared" si="35"/>
        <v>5.5480000000000002E-2</v>
      </c>
      <c r="O81" s="157">
        <f t="shared" si="35"/>
        <v>5.5480000000000002E-2</v>
      </c>
      <c r="P81" s="498">
        <f t="shared" si="35"/>
        <v>5.5480000000000002E-2</v>
      </c>
    </row>
    <row r="82" spans="2:16">
      <c r="B82" s="131" t="s">
        <v>604</v>
      </c>
      <c r="E82" s="160">
        <f>$M$132</f>
        <v>8.7760000000000005E-2</v>
      </c>
      <c r="F82" s="125">
        <f>E82</f>
        <v>8.7760000000000005E-2</v>
      </c>
      <c r="G82" s="125">
        <f t="shared" si="35"/>
        <v>8.7760000000000005E-2</v>
      </c>
      <c r="H82" s="125">
        <f t="shared" si="35"/>
        <v>8.7760000000000005E-2</v>
      </c>
      <c r="I82" s="125">
        <f t="shared" si="35"/>
        <v>8.7760000000000005E-2</v>
      </c>
      <c r="J82" s="125">
        <f t="shared" si="35"/>
        <v>8.7760000000000005E-2</v>
      </c>
      <c r="K82" s="160">
        <f>$K$132</f>
        <v>8.5510000000000003E-2</v>
      </c>
      <c r="L82" s="125">
        <f t="shared" si="35"/>
        <v>8.5510000000000003E-2</v>
      </c>
      <c r="M82" s="160">
        <f>$M$132</f>
        <v>8.7760000000000005E-2</v>
      </c>
      <c r="N82" s="125">
        <f t="shared" si="35"/>
        <v>8.7760000000000005E-2</v>
      </c>
      <c r="O82" s="157">
        <f t="shared" si="35"/>
        <v>8.7760000000000005E-2</v>
      </c>
      <c r="P82" s="498">
        <f t="shared" si="35"/>
        <v>8.7760000000000005E-2</v>
      </c>
    </row>
    <row r="83" spans="2:16">
      <c r="B83" s="131" t="s">
        <v>635</v>
      </c>
      <c r="E83" s="160">
        <f>$M$135</f>
        <v>2.5430000000000001E-2</v>
      </c>
      <c r="F83" s="157">
        <f>E83</f>
        <v>2.5430000000000001E-2</v>
      </c>
      <c r="G83" s="157">
        <f t="shared" si="35"/>
        <v>2.5430000000000001E-2</v>
      </c>
      <c r="H83" s="157">
        <f t="shared" si="35"/>
        <v>2.5430000000000001E-2</v>
      </c>
      <c r="I83" s="157">
        <f t="shared" si="35"/>
        <v>2.5430000000000001E-2</v>
      </c>
      <c r="J83" s="157">
        <f t="shared" si="35"/>
        <v>2.5430000000000001E-2</v>
      </c>
      <c r="K83" s="160">
        <f>$K$135</f>
        <v>2.4889999999999999E-2</v>
      </c>
      <c r="L83" s="157">
        <f t="shared" si="35"/>
        <v>2.4889999999999999E-2</v>
      </c>
      <c r="M83" s="160">
        <f>$M$135</f>
        <v>2.5430000000000001E-2</v>
      </c>
      <c r="N83" s="157">
        <f t="shared" si="35"/>
        <v>2.5430000000000001E-2</v>
      </c>
      <c r="O83" s="157">
        <f>N83</f>
        <v>2.5430000000000001E-2</v>
      </c>
      <c r="P83" s="498">
        <f>O83</f>
        <v>2.5430000000000001E-2</v>
      </c>
    </row>
    <row r="84" spans="2:16">
      <c r="B84" s="131"/>
      <c r="E84" s="160"/>
      <c r="F84" s="157"/>
      <c r="G84" s="157"/>
      <c r="H84" s="157"/>
      <c r="I84" s="157"/>
      <c r="J84" s="157"/>
      <c r="K84" s="160"/>
      <c r="L84" s="157"/>
      <c r="M84" s="160"/>
      <c r="N84" s="157"/>
      <c r="O84" s="157"/>
      <c r="P84" s="498"/>
    </row>
    <row r="85" spans="2:16">
      <c r="B85" s="131" t="s">
        <v>636</v>
      </c>
      <c r="D85" s="499" t="s">
        <v>637</v>
      </c>
      <c r="F85" s="133" t="s">
        <v>260</v>
      </c>
      <c r="G85" s="133" t="s">
        <v>261</v>
      </c>
      <c r="H85" s="133" t="s">
        <v>262</v>
      </c>
      <c r="I85" s="125" t="s">
        <v>261</v>
      </c>
      <c r="K85" s="500">
        <v>44743</v>
      </c>
      <c r="L85" s="164"/>
      <c r="M85" s="500">
        <v>44916</v>
      </c>
      <c r="N85" s="501"/>
      <c r="O85" s="164"/>
      <c r="P85" s="130"/>
    </row>
    <row r="86" spans="2:16">
      <c r="B86" s="131"/>
      <c r="C86" s="125" t="s">
        <v>263</v>
      </c>
      <c r="D86" s="502">
        <v>1699114426</v>
      </c>
      <c r="F86" s="136">
        <f>IF(F90&lt;D86,F90,D86)</f>
        <v>1539210848</v>
      </c>
      <c r="G86" s="168">
        <f>F86/F$89</f>
        <v>1</v>
      </c>
      <c r="H86" s="136">
        <f>D86-F86</f>
        <v>159903578</v>
      </c>
      <c r="I86" s="168">
        <f>H86/H$89</f>
        <v>0.15465063040313359</v>
      </c>
      <c r="K86" s="158">
        <v>8.5190000000000002E-2</v>
      </c>
      <c r="M86" s="158">
        <v>9.486E-2</v>
      </c>
      <c r="P86" s="130"/>
    </row>
    <row r="87" spans="2:16">
      <c r="B87" s="131"/>
      <c r="C87" s="125" t="s">
        <v>264</v>
      </c>
      <c r="D87" s="502">
        <v>560062333</v>
      </c>
      <c r="F87" s="136">
        <f>F90-F86</f>
        <v>0</v>
      </c>
      <c r="G87" s="168">
        <f t="shared" ref="G87:I88" si="36">F87/F$89</f>
        <v>0</v>
      </c>
      <c r="H87" s="136">
        <f>D87-F87</f>
        <v>560062333</v>
      </c>
      <c r="I87" s="168">
        <f t="shared" si="36"/>
        <v>0.54166388236478191</v>
      </c>
      <c r="K87" s="158">
        <v>9.9110000000000004E-2</v>
      </c>
      <c r="M87" s="158">
        <v>0.11035</v>
      </c>
      <c r="O87" s="157"/>
      <c r="P87" s="130"/>
    </row>
    <row r="88" spans="2:16">
      <c r="B88" s="131"/>
      <c r="C88" s="125" t="s">
        <v>270</v>
      </c>
      <c r="D88" s="502">
        <v>314000634</v>
      </c>
      <c r="F88" s="136">
        <f>F90-F87-F86</f>
        <v>0</v>
      </c>
      <c r="G88" s="168">
        <f t="shared" si="36"/>
        <v>0</v>
      </c>
      <c r="H88" s="136">
        <f>D88</f>
        <v>314000634</v>
      </c>
      <c r="I88" s="168">
        <f t="shared" si="36"/>
        <v>0.30368548723208449</v>
      </c>
      <c r="K88" s="158">
        <v>0.11620999999999999</v>
      </c>
      <c r="M88" s="158">
        <v>0.12939999999999999</v>
      </c>
      <c r="O88" s="157"/>
      <c r="P88" s="130"/>
    </row>
    <row r="89" spans="2:16">
      <c r="B89" s="131"/>
      <c r="D89" s="181">
        <f>SUM(D86:D88)</f>
        <v>2573177393</v>
      </c>
      <c r="F89" s="169">
        <f>SUM(F86:F88)</f>
        <v>1539210848</v>
      </c>
      <c r="G89" s="503">
        <f>SUM(G86:G88)</f>
        <v>1</v>
      </c>
      <c r="H89" s="169">
        <f>SUM(H86:H88)</f>
        <v>1033966545</v>
      </c>
      <c r="I89" s="503">
        <f>SUM(I86:I88)</f>
        <v>1</v>
      </c>
      <c r="K89" s="170">
        <f>ROUND(K86*$I86+K87*$I87+K88*$I88,5)</f>
        <v>0.10215</v>
      </c>
      <c r="M89" s="170">
        <f>ROUND(M86*$I86+M87*$I87+M88*$I88,5)</f>
        <v>0.11373999999999999</v>
      </c>
      <c r="O89" s="170"/>
      <c r="P89" s="130"/>
    </row>
    <row r="90" spans="2:16">
      <c r="B90" s="131"/>
      <c r="D90" s="502">
        <v>2681552</v>
      </c>
      <c r="E90" s="502">
        <v>574</v>
      </c>
      <c r="F90" s="167">
        <f>D90*E90</f>
        <v>1539210848</v>
      </c>
      <c r="O90" s="504"/>
      <c r="P90" s="130"/>
    </row>
    <row r="91" spans="2:16">
      <c r="B91" s="131" t="s">
        <v>638</v>
      </c>
      <c r="P91" s="130"/>
    </row>
    <row r="92" spans="2:16">
      <c r="B92" s="131"/>
      <c r="C92" s="125" t="s">
        <v>263</v>
      </c>
      <c r="D92" s="502">
        <v>440976956</v>
      </c>
      <c r="F92" s="136">
        <f>D92</f>
        <v>440976956</v>
      </c>
      <c r="G92" s="168">
        <f>F92/F$94</f>
        <v>0.76133187071709019</v>
      </c>
      <c r="H92" s="136">
        <f>D92-F92</f>
        <v>0</v>
      </c>
      <c r="I92" s="168">
        <f>H92/H$94</f>
        <v>0</v>
      </c>
      <c r="K92" s="158">
        <v>0.11935999999999999</v>
      </c>
      <c r="M92" s="158">
        <v>0.12056</v>
      </c>
      <c r="O92" s="157"/>
      <c r="P92" s="130"/>
    </row>
    <row r="93" spans="2:16">
      <c r="B93" s="131"/>
      <c r="C93" s="125" t="s">
        <v>264</v>
      </c>
      <c r="D93" s="502">
        <v>206157623</v>
      </c>
      <c r="F93" s="136">
        <f>F95-F92</f>
        <v>138240824</v>
      </c>
      <c r="G93" s="168">
        <f>F93/F$94</f>
        <v>0.23866812928290979</v>
      </c>
      <c r="H93" s="136">
        <f>D93-F93</f>
        <v>67916799</v>
      </c>
      <c r="I93" s="168">
        <f>H93/H$94</f>
        <v>1</v>
      </c>
      <c r="K93" s="158">
        <v>8.7709999999999996E-2</v>
      </c>
      <c r="M93" s="158">
        <v>8.7730000000000002E-2</v>
      </c>
      <c r="O93" s="157"/>
      <c r="P93" s="130"/>
    </row>
    <row r="94" spans="2:16">
      <c r="B94" s="131"/>
      <c r="D94" s="169">
        <f>SUM(D92:D93)</f>
        <v>647134579</v>
      </c>
      <c r="F94" s="169">
        <f>SUM(F92:F93)</f>
        <v>579217780</v>
      </c>
      <c r="G94" s="168">
        <f>SUM(G92:G93)</f>
        <v>1</v>
      </c>
      <c r="H94" s="169">
        <f>SUM(H92:H93)</f>
        <v>67916799</v>
      </c>
      <c r="I94" s="168">
        <f>SUM(I92:I93)</f>
        <v>1</v>
      </c>
      <c r="K94" s="505">
        <f>ROUND(K92*$I92+K93*$I93,5)</f>
        <v>8.7709999999999996E-2</v>
      </c>
      <c r="M94" s="505">
        <f>ROUND(M92*$I92+M93*$I93,5)</f>
        <v>8.7730000000000002E-2</v>
      </c>
      <c r="O94" s="505"/>
      <c r="P94" s="130"/>
    </row>
    <row r="95" spans="2:16">
      <c r="B95" s="131"/>
      <c r="D95" s="502">
        <v>403355</v>
      </c>
      <c r="E95" s="506">
        <v>1436</v>
      </c>
      <c r="F95" s="167">
        <f>D95*E95</f>
        <v>579217780</v>
      </c>
      <c r="O95" s="504"/>
      <c r="P95" s="130"/>
    </row>
    <row r="96" spans="2:16">
      <c r="B96" s="131" t="s">
        <v>639</v>
      </c>
      <c r="P96" s="130"/>
    </row>
    <row r="97" spans="2:16">
      <c r="B97" s="131"/>
      <c r="C97" s="125" t="s">
        <v>263</v>
      </c>
      <c r="D97" s="502">
        <v>1176388254</v>
      </c>
      <c r="F97" s="136">
        <f>D97</f>
        <v>1176388254</v>
      </c>
      <c r="G97" s="168">
        <f>F97/F$99</f>
        <v>0.85527132287945207</v>
      </c>
      <c r="H97" s="136">
        <f>D97-F97</f>
        <v>0</v>
      </c>
      <c r="I97" s="168">
        <f>H97/H$99</f>
        <v>0</v>
      </c>
      <c r="K97" s="158">
        <v>7.714E-2</v>
      </c>
      <c r="M97" s="158">
        <v>7.6740000000000003E-2</v>
      </c>
      <c r="O97" s="157"/>
      <c r="P97" s="130"/>
    </row>
    <row r="98" spans="2:16">
      <c r="B98" s="131"/>
      <c r="C98" s="125" t="s">
        <v>264</v>
      </c>
      <c r="D98" s="502">
        <v>143363346</v>
      </c>
      <c r="F98" s="136">
        <f>F100-F97</f>
        <v>199067958</v>
      </c>
      <c r="G98" s="168">
        <f>F98/F$99</f>
        <v>0.14472867712054799</v>
      </c>
      <c r="H98" s="136">
        <f>D98-F98</f>
        <v>-55704612</v>
      </c>
      <c r="I98" s="168">
        <f>H98/H$99</f>
        <v>1</v>
      </c>
      <c r="K98" s="158">
        <v>6.9019999999999998E-2</v>
      </c>
      <c r="M98" s="158">
        <v>6.8390000000000006E-2</v>
      </c>
      <c r="O98" s="157"/>
      <c r="P98" s="130"/>
    </row>
    <row r="99" spans="2:16">
      <c r="B99" s="131"/>
      <c r="D99" s="169">
        <f>SUM(D97:D98)</f>
        <v>1319751600</v>
      </c>
      <c r="F99" s="169">
        <f>SUM(F97:F98)</f>
        <v>1375456212</v>
      </c>
      <c r="G99" s="168">
        <f>SUM(G97:G98)</f>
        <v>1</v>
      </c>
      <c r="H99" s="169">
        <f>SUM(H97:H98)</f>
        <v>-55704612</v>
      </c>
      <c r="I99" s="168">
        <f>SUM(I97:I98)</f>
        <v>1</v>
      </c>
      <c r="K99" s="505">
        <f>ROUND(K97*$I97+K98*$I98,5)</f>
        <v>6.9019999999999998E-2</v>
      </c>
      <c r="M99" s="505">
        <f>ROUND(M97*$I97+M98*$I98,5)</f>
        <v>6.8390000000000006E-2</v>
      </c>
      <c r="O99" s="505"/>
      <c r="P99" s="130"/>
    </row>
    <row r="100" spans="2:16">
      <c r="B100" s="131"/>
      <c r="D100" s="502">
        <v>21942</v>
      </c>
      <c r="E100" s="506">
        <v>62686</v>
      </c>
      <c r="F100" s="167">
        <f>D100*E100</f>
        <v>1375456212</v>
      </c>
      <c r="O100" s="504"/>
      <c r="P100" s="130"/>
    </row>
    <row r="101" spans="2:16">
      <c r="B101" s="131" t="s">
        <v>640</v>
      </c>
      <c r="D101" s="502"/>
      <c r="E101" s="506"/>
      <c r="F101" s="167"/>
      <c r="K101" s="157"/>
      <c r="M101" s="157"/>
      <c r="O101" s="504"/>
      <c r="P101" s="130"/>
    </row>
    <row r="102" spans="2:16">
      <c r="B102" s="131"/>
      <c r="C102" s="125" t="s">
        <v>263</v>
      </c>
      <c r="D102" s="502">
        <v>38920078</v>
      </c>
      <c r="E102" s="506"/>
      <c r="F102" s="167">
        <f>D102</f>
        <v>38920078</v>
      </c>
      <c r="G102" s="168">
        <f>F102/F$105</f>
        <v>0.75171540745220811</v>
      </c>
      <c r="H102" s="136">
        <f>D102-F102</f>
        <v>0</v>
      </c>
      <c r="I102" s="168">
        <f>H102/H$105</f>
        <v>0</v>
      </c>
      <c r="K102" s="158">
        <v>0.10646</v>
      </c>
      <c r="M102" s="158">
        <v>0.11187999999999999</v>
      </c>
      <c r="O102" s="504"/>
      <c r="P102" s="130"/>
    </row>
    <row r="103" spans="2:16">
      <c r="B103" s="131"/>
      <c r="C103" s="125" t="s">
        <v>264</v>
      </c>
      <c r="D103" s="502">
        <v>12590256</v>
      </c>
      <c r="E103" s="506"/>
      <c r="F103" s="167">
        <f>D103</f>
        <v>12590256</v>
      </c>
      <c r="G103" s="168">
        <f t="shared" ref="G103:G104" si="37">F103/F$105</f>
        <v>0.24317241653440694</v>
      </c>
      <c r="H103" s="136">
        <f>D103-F103</f>
        <v>0</v>
      </c>
      <c r="I103" s="168">
        <f>H103/H$105</f>
        <v>0</v>
      </c>
      <c r="K103" s="158">
        <v>0.10646</v>
      </c>
      <c r="M103" s="158">
        <v>0.11187999999999999</v>
      </c>
      <c r="O103" s="504"/>
      <c r="P103" s="130"/>
    </row>
    <row r="104" spans="2:16">
      <c r="B104" s="131"/>
      <c r="C104" s="125" t="s">
        <v>270</v>
      </c>
      <c r="D104" s="502">
        <v>112757486</v>
      </c>
      <c r="E104" s="506"/>
      <c r="F104" s="167">
        <f>F106-F102-F103</f>
        <v>264683</v>
      </c>
      <c r="G104" s="168">
        <f t="shared" si="37"/>
        <v>5.112176013384988E-3</v>
      </c>
      <c r="H104" s="136">
        <f>D104</f>
        <v>112757486</v>
      </c>
      <c r="I104" s="168">
        <f>H104/H$105</f>
        <v>1</v>
      </c>
      <c r="K104" s="158">
        <v>7.603E-2</v>
      </c>
      <c r="M104" s="158">
        <v>7.8259999999999996E-2</v>
      </c>
      <c r="O104" s="504"/>
      <c r="P104" s="130"/>
    </row>
    <row r="105" spans="2:16">
      <c r="B105" s="131"/>
      <c r="D105" s="169">
        <f>SUM(D102:D104)</f>
        <v>164267820</v>
      </c>
      <c r="E105" s="506"/>
      <c r="F105" s="181">
        <f>SUM(F102:F104)</f>
        <v>51775017</v>
      </c>
      <c r="G105" s="503">
        <f>SUM(G102:G104)</f>
        <v>1</v>
      </c>
      <c r="H105" s="169">
        <f>SUM(H102:H104)</f>
        <v>112757486</v>
      </c>
      <c r="I105" s="503">
        <f>SUM(I102:I104)</f>
        <v>1</v>
      </c>
      <c r="K105" s="170">
        <f>ROUND(K102*$I102+K103*$I103+K104*$I104,5)</f>
        <v>7.603E-2</v>
      </c>
      <c r="M105" s="170">
        <f>ROUND(M102*$I102+M103*$I103+M104*$I104,5)</f>
        <v>7.8259999999999996E-2</v>
      </c>
      <c r="O105" s="504"/>
      <c r="P105" s="130"/>
    </row>
    <row r="106" spans="2:16">
      <c r="B106" s="131"/>
      <c r="D106" s="502">
        <v>30331</v>
      </c>
      <c r="E106" s="506">
        <v>1707</v>
      </c>
      <c r="F106" s="167">
        <f>D106*E106</f>
        <v>51775017</v>
      </c>
      <c r="O106" s="504"/>
      <c r="P106" s="130"/>
    </row>
    <row r="107" spans="2:16">
      <c r="B107" s="131"/>
      <c r="D107" s="502"/>
      <c r="E107" s="506"/>
      <c r="F107" s="167"/>
      <c r="K107" s="157"/>
      <c r="M107" s="157"/>
      <c r="O107" s="504"/>
      <c r="P107" s="130"/>
    </row>
    <row r="108" spans="2:16">
      <c r="B108" s="131"/>
      <c r="D108" s="167"/>
      <c r="E108" s="136"/>
      <c r="F108" s="167"/>
      <c r="J108" s="133" t="s">
        <v>641</v>
      </c>
      <c r="K108" s="158">
        <v>1.2999999999999999E-2</v>
      </c>
      <c r="M108" s="158">
        <v>1.2529999999999999E-2</v>
      </c>
      <c r="O108" s="157"/>
      <c r="P108" s="130"/>
    </row>
    <row r="109" spans="2:16">
      <c r="B109" s="131"/>
      <c r="D109" s="167"/>
      <c r="E109" s="136"/>
      <c r="F109" s="167"/>
      <c r="J109" s="133" t="s">
        <v>642</v>
      </c>
      <c r="K109" s="158">
        <v>1.3599999999999999E-2</v>
      </c>
      <c r="M109" s="158">
        <v>1.311E-2</v>
      </c>
      <c r="O109" s="157"/>
      <c r="P109" s="130"/>
    </row>
    <row r="110" spans="2:16">
      <c r="B110" s="131"/>
      <c r="D110" s="167"/>
      <c r="E110" s="136"/>
      <c r="F110" s="167"/>
      <c r="J110" s="133" t="s">
        <v>273</v>
      </c>
      <c r="K110" s="173">
        <v>4.3930999999999998E-2</v>
      </c>
      <c r="M110" s="173">
        <v>4.3930999999999998E-2</v>
      </c>
      <c r="O110" s="157"/>
      <c r="P110" s="130"/>
    </row>
    <row r="111" spans="2:16">
      <c r="B111" s="131"/>
      <c r="D111" s="167"/>
      <c r="E111" s="136"/>
      <c r="F111" s="167"/>
      <c r="J111" s="133"/>
      <c r="K111" s="157"/>
      <c r="O111" s="157"/>
      <c r="P111" s="130"/>
    </row>
    <row r="112" spans="2:16">
      <c r="B112" s="131"/>
      <c r="D112" s="167"/>
      <c r="E112" s="136"/>
      <c r="F112" s="167"/>
      <c r="J112" s="133"/>
      <c r="K112" s="157"/>
      <c r="O112" s="157"/>
      <c r="P112" s="130"/>
    </row>
    <row r="113" spans="2:16">
      <c r="B113" s="131" t="s">
        <v>643</v>
      </c>
      <c r="D113" s="499" t="s">
        <v>644</v>
      </c>
      <c r="K113" s="500">
        <v>44440</v>
      </c>
      <c r="L113" s="501"/>
      <c r="M113" s="500">
        <v>44805</v>
      </c>
      <c r="O113" s="500"/>
      <c r="P113" s="130"/>
    </row>
    <row r="114" spans="2:16">
      <c r="B114" s="131"/>
      <c r="C114" s="125" t="s">
        <v>263</v>
      </c>
      <c r="D114" s="502">
        <v>699501081</v>
      </c>
      <c r="F114" s="136">
        <f>D114</f>
        <v>699501081</v>
      </c>
      <c r="G114" s="168">
        <f>F114/F$116</f>
        <v>0.89315030478678326</v>
      </c>
      <c r="H114" s="136">
        <f>D114-F114</f>
        <v>0</v>
      </c>
      <c r="I114" s="168">
        <f>H114/H$116</f>
        <v>0</v>
      </c>
      <c r="K114" s="158">
        <v>8.9300000000000004E-2</v>
      </c>
      <c r="M114" s="158">
        <v>9.2340000000000005E-2</v>
      </c>
      <c r="O114" s="157"/>
      <c r="P114" s="130"/>
    </row>
    <row r="115" spans="2:16">
      <c r="B115" s="131"/>
      <c r="C115" s="125" t="s">
        <v>264</v>
      </c>
      <c r="D115" s="502">
        <v>606516574</v>
      </c>
      <c r="F115" s="136">
        <f>F117-F114</f>
        <v>83682978</v>
      </c>
      <c r="G115" s="168">
        <f>F115/F$116</f>
        <v>0.1068496952132168</v>
      </c>
      <c r="H115" s="136">
        <f>D115-F115</f>
        <v>522833596</v>
      </c>
      <c r="I115" s="168">
        <f>H115/H$116</f>
        <v>1</v>
      </c>
      <c r="K115" s="158">
        <v>0.10036</v>
      </c>
      <c r="M115" s="158">
        <v>0.10378</v>
      </c>
      <c r="O115" s="157"/>
      <c r="P115" s="130"/>
    </row>
    <row r="116" spans="2:16">
      <c r="B116" s="131"/>
      <c r="D116" s="181">
        <f>SUM(D114:D115)</f>
        <v>1306017655</v>
      </c>
      <c r="F116" s="181">
        <f>SUM(F114:F115)</f>
        <v>783184059</v>
      </c>
      <c r="G116" s="168">
        <f>SUM(G114:G115)</f>
        <v>1</v>
      </c>
      <c r="H116" s="181">
        <f>SUM(H114:H115)</f>
        <v>522833596</v>
      </c>
      <c r="I116" s="168">
        <f>SUM(I114:I115)</f>
        <v>1</v>
      </c>
      <c r="K116" s="505">
        <f>ROUND(K114*$I114+K115*$I115,5)</f>
        <v>0.10036</v>
      </c>
      <c r="M116" s="505">
        <f>ROUND(M114*$I114+M115*$I115,5)</f>
        <v>0.10378</v>
      </c>
      <c r="O116" s="501"/>
      <c r="P116" s="130"/>
    </row>
    <row r="117" spans="2:16">
      <c r="B117" s="131"/>
      <c r="D117" s="502">
        <v>1381277</v>
      </c>
      <c r="E117" s="506">
        <v>567</v>
      </c>
      <c r="F117" s="167">
        <f>D117*E117</f>
        <v>783184059</v>
      </c>
      <c r="O117" s="504"/>
      <c r="P117" s="130"/>
    </row>
    <row r="118" spans="2:16">
      <c r="B118" s="131" t="s">
        <v>645</v>
      </c>
      <c r="P118" s="130"/>
    </row>
    <row r="119" spans="2:16">
      <c r="B119" s="131"/>
      <c r="C119" s="125" t="s">
        <v>263</v>
      </c>
      <c r="D119" s="502">
        <v>303047291</v>
      </c>
      <c r="F119" s="136">
        <f>D119</f>
        <v>303047291</v>
      </c>
      <c r="G119" s="168">
        <f>F119/F$121</f>
        <v>0.87223305478873625</v>
      </c>
      <c r="H119" s="136">
        <f>D119-F119</f>
        <v>0</v>
      </c>
      <c r="I119" s="168">
        <f>H119/H$121</f>
        <v>0</v>
      </c>
      <c r="K119" s="158">
        <v>9.357E-2</v>
      </c>
      <c r="M119" s="158">
        <v>9.2929999999999999E-2</v>
      </c>
      <c r="O119" s="157"/>
      <c r="P119" s="130"/>
    </row>
    <row r="120" spans="2:16">
      <c r="B120" s="131"/>
      <c r="C120" s="125" t="s">
        <v>264</v>
      </c>
      <c r="D120" s="502">
        <v>149980967</v>
      </c>
      <c r="F120" s="136">
        <f>F122-F119</f>
        <v>44391148</v>
      </c>
      <c r="G120" s="168">
        <f t="shared" ref="G120:I121" si="38">F120/F$121</f>
        <v>0.12776694521126375</v>
      </c>
      <c r="H120" s="136">
        <f>D120-F120</f>
        <v>105589819</v>
      </c>
      <c r="I120" s="168">
        <f t="shared" si="38"/>
        <v>1</v>
      </c>
      <c r="K120" s="158">
        <v>6.5579999999999999E-2</v>
      </c>
      <c r="M120" s="158">
        <v>6.5129999999999993E-2</v>
      </c>
      <c r="O120" s="157"/>
      <c r="P120" s="130"/>
    </row>
    <row r="121" spans="2:16">
      <c r="B121" s="131"/>
      <c r="D121" s="181">
        <f>SUM(D119:D120)</f>
        <v>453028258</v>
      </c>
      <c r="F121" s="181">
        <f>SUM(F119:F120)</f>
        <v>347438439</v>
      </c>
      <c r="G121" s="168">
        <f t="shared" si="38"/>
        <v>1</v>
      </c>
      <c r="H121" s="181">
        <f>SUM(H119:H120)</f>
        <v>105589819</v>
      </c>
      <c r="I121" s="168">
        <f>SUM(I119:I120)</f>
        <v>1</v>
      </c>
      <c r="K121" s="505">
        <f>ROUND(K119*$I119+K120*$I120,5)</f>
        <v>6.5579999999999999E-2</v>
      </c>
      <c r="M121" s="505">
        <f>ROUND(M119*$I119+M120*$I120,5)</f>
        <v>6.5129999999999993E-2</v>
      </c>
      <c r="O121" s="501"/>
      <c r="P121" s="130"/>
    </row>
    <row r="122" spans="2:16">
      <c r="B122" s="131"/>
      <c r="D122" s="502">
        <v>281783</v>
      </c>
      <c r="E122" s="506">
        <v>1233</v>
      </c>
      <c r="F122" s="167">
        <f>D122*E122</f>
        <v>347438439</v>
      </c>
      <c r="O122" s="504"/>
      <c r="P122" s="130"/>
    </row>
    <row r="123" spans="2:16">
      <c r="B123" s="131" t="s">
        <v>646</v>
      </c>
      <c r="P123" s="130"/>
    </row>
    <row r="124" spans="2:16">
      <c r="B124" s="131"/>
      <c r="C124" s="125" t="s">
        <v>263</v>
      </c>
      <c r="D124" s="502">
        <v>524086536</v>
      </c>
      <c r="F124" s="136">
        <f>D124</f>
        <v>524086536</v>
      </c>
      <c r="G124" s="168">
        <f>F124/F$126</f>
        <v>1.1201889701539429</v>
      </c>
      <c r="H124" s="136">
        <f>D124-F124</f>
        <v>0</v>
      </c>
      <c r="I124" s="168">
        <f>H124/H$126</f>
        <v>0</v>
      </c>
      <c r="K124" s="158">
        <v>6.3280000000000003E-2</v>
      </c>
      <c r="M124" s="158">
        <v>6.583E-2</v>
      </c>
      <c r="O124" s="157"/>
      <c r="P124" s="130"/>
    </row>
    <row r="125" spans="2:16">
      <c r="B125" s="131"/>
      <c r="C125" s="125" t="s">
        <v>264</v>
      </c>
      <c r="D125" s="502">
        <v>50808392</v>
      </c>
      <c r="F125" s="136">
        <f>F127-F124</f>
        <v>-56231067</v>
      </c>
      <c r="G125" s="168">
        <f>F125/F$126</f>
        <v>-0.12018897015394299</v>
      </c>
      <c r="H125" s="136">
        <f>D125-F125</f>
        <v>107039459</v>
      </c>
      <c r="I125" s="168">
        <f>H125/H$126</f>
        <v>1</v>
      </c>
      <c r="K125" s="158">
        <v>5.3330000000000002E-2</v>
      </c>
      <c r="M125" s="158">
        <v>5.5480000000000002E-2</v>
      </c>
      <c r="O125" s="157"/>
      <c r="P125" s="130"/>
    </row>
    <row r="126" spans="2:16">
      <c r="B126" s="131"/>
      <c r="D126" s="181">
        <f>SUM(D124:D125)</f>
        <v>574894928</v>
      </c>
      <c r="F126" s="181">
        <f>SUM(F124:F125)</f>
        <v>467855469</v>
      </c>
      <c r="G126" s="168">
        <f>F126/F$126</f>
        <v>1</v>
      </c>
      <c r="H126" s="181">
        <f>SUM(H124:H125)</f>
        <v>107039459</v>
      </c>
      <c r="I126" s="168">
        <f>SUM(I124:I125)</f>
        <v>1</v>
      </c>
      <c r="K126" s="505">
        <f>ROUND(K124*$I124+K125*$I125,5)</f>
        <v>5.3330000000000002E-2</v>
      </c>
      <c r="M126" s="505">
        <f>ROUND(M124*$I124+M125*$I125,5)</f>
        <v>5.5480000000000002E-2</v>
      </c>
      <c r="O126" s="505"/>
      <c r="P126" s="130"/>
    </row>
    <row r="127" spans="2:16">
      <c r="B127" s="131"/>
      <c r="D127" s="502">
        <v>9881</v>
      </c>
      <c r="E127" s="502">
        <v>47349</v>
      </c>
      <c r="F127" s="167">
        <f>D127*E127</f>
        <v>467855469</v>
      </c>
      <c r="O127" s="504"/>
      <c r="P127" s="130"/>
    </row>
    <row r="128" spans="2:16">
      <c r="B128" s="131" t="s">
        <v>647</v>
      </c>
      <c r="D128" s="502"/>
      <c r="E128" s="506"/>
      <c r="F128" s="167"/>
      <c r="K128" s="157"/>
      <c r="M128" s="157"/>
      <c r="O128" s="504"/>
      <c r="P128" s="130"/>
    </row>
    <row r="129" spans="2:16">
      <c r="B129" s="131"/>
      <c r="C129" s="125" t="s">
        <v>263</v>
      </c>
      <c r="D129" s="502">
        <v>21212852</v>
      </c>
      <c r="E129" s="506"/>
      <c r="F129" s="167">
        <f>D129</f>
        <v>21212852</v>
      </c>
      <c r="G129" s="168">
        <f>F129/F$132</f>
        <v>0.45750648877398536</v>
      </c>
      <c r="H129" s="136">
        <f>D129-F129</f>
        <v>0</v>
      </c>
      <c r="I129" s="168">
        <f>H129/H$132</f>
        <v>0</v>
      </c>
      <c r="K129" s="158">
        <v>0.10126</v>
      </c>
      <c r="M129" s="158">
        <v>0.10392</v>
      </c>
      <c r="O129" s="504"/>
      <c r="P129" s="130"/>
    </row>
    <row r="130" spans="2:16">
      <c r="B130" s="131"/>
      <c r="C130" s="125" t="s">
        <v>264</v>
      </c>
      <c r="D130" s="502">
        <v>6103151</v>
      </c>
      <c r="E130" s="506"/>
      <c r="F130" s="167">
        <f>D130</f>
        <v>6103151</v>
      </c>
      <c r="G130" s="168">
        <f>F130/F$132</f>
        <v>0.13162922102447316</v>
      </c>
      <c r="H130" s="136">
        <f>D130-F130</f>
        <v>0</v>
      </c>
      <c r="I130" s="168">
        <f t="shared" ref="I130:I131" si="39">H130/H$132</f>
        <v>0</v>
      </c>
      <c r="K130" s="158">
        <v>0.10126</v>
      </c>
      <c r="M130" s="158">
        <v>0.10392</v>
      </c>
      <c r="O130" s="504"/>
      <c r="P130" s="130"/>
    </row>
    <row r="131" spans="2:16">
      <c r="B131" s="131"/>
      <c r="C131" s="125" t="s">
        <v>270</v>
      </c>
      <c r="D131" s="502">
        <v>38529859</v>
      </c>
      <c r="E131" s="506"/>
      <c r="F131" s="167">
        <f>F133-F129-F130</f>
        <v>19050229</v>
      </c>
      <c r="G131" s="168">
        <f>F131/F$132</f>
        <v>0.41086429020154153</v>
      </c>
      <c r="H131" s="136">
        <f>D131</f>
        <v>38529859</v>
      </c>
      <c r="I131" s="168">
        <f t="shared" si="39"/>
        <v>1</v>
      </c>
      <c r="K131" s="158">
        <v>8.5510000000000003E-2</v>
      </c>
      <c r="M131" s="158">
        <v>8.7760000000000005E-2</v>
      </c>
      <c r="O131" s="504"/>
      <c r="P131" s="130"/>
    </row>
    <row r="132" spans="2:16">
      <c r="B132" s="131"/>
      <c r="D132" s="169">
        <f>SUM(D129:D131)</f>
        <v>65845862</v>
      </c>
      <c r="E132" s="506"/>
      <c r="F132" s="181">
        <f>SUM(F129:F131)</f>
        <v>46366232</v>
      </c>
      <c r="G132" s="503">
        <f>SUM(G129:G131)</f>
        <v>1</v>
      </c>
      <c r="H132" s="169">
        <f>SUM(H129:H131)</f>
        <v>38529859</v>
      </c>
      <c r="I132" s="503">
        <f>SUM(I129:I131)</f>
        <v>1</v>
      </c>
      <c r="K132" s="170">
        <f>ROUND(K129*$I129+K130*$I130+K131*$I131,5)</f>
        <v>8.5510000000000003E-2</v>
      </c>
      <c r="M132" s="170">
        <f>ROUND(M129*$I129+M130*$I130+M131*$I131,5)</f>
        <v>8.7760000000000005E-2</v>
      </c>
      <c r="O132" s="504"/>
      <c r="P132" s="130"/>
    </row>
    <row r="133" spans="2:16">
      <c r="B133" s="131"/>
      <c r="D133" s="502">
        <v>18392</v>
      </c>
      <c r="E133" s="506">
        <v>2521</v>
      </c>
      <c r="F133" s="167">
        <f>D133*E133</f>
        <v>46366232</v>
      </c>
      <c r="O133" s="504"/>
      <c r="P133" s="130"/>
    </row>
    <row r="134" spans="2:16">
      <c r="B134" s="131"/>
      <c r="D134" s="502"/>
      <c r="E134" s="506"/>
      <c r="F134" s="167"/>
      <c r="K134" s="157"/>
      <c r="M134" s="157"/>
      <c r="O134" s="504"/>
      <c r="P134" s="130"/>
    </row>
    <row r="135" spans="2:16">
      <c r="B135" s="131"/>
      <c r="J135" s="133" t="s">
        <v>648</v>
      </c>
      <c r="K135" s="173">
        <v>2.4889999999999999E-2</v>
      </c>
      <c r="M135" s="173">
        <v>2.5430000000000001E-2</v>
      </c>
      <c r="O135" s="157"/>
      <c r="P135" s="130"/>
    </row>
    <row r="136" spans="2:16">
      <c r="B136" s="131"/>
      <c r="J136" s="133" t="s">
        <v>649</v>
      </c>
      <c r="K136" s="158">
        <v>2.5000000000000001E-2</v>
      </c>
      <c r="M136" s="158">
        <v>2.554E-2</v>
      </c>
      <c r="P136" s="130"/>
    </row>
    <row r="137" spans="2:16" ht="13.5" thickBot="1">
      <c r="B137" s="182"/>
      <c r="C137" s="183"/>
      <c r="D137" s="183"/>
      <c r="E137" s="183"/>
      <c r="F137" s="183"/>
      <c r="G137" s="183"/>
      <c r="H137" s="183"/>
      <c r="I137" s="183"/>
      <c r="J137" s="186" t="s">
        <v>650</v>
      </c>
      <c r="K137" s="188">
        <v>4.3540000000000002E-3</v>
      </c>
      <c r="L137" s="183"/>
      <c r="M137" s="188">
        <v>4.3540000000000002E-3</v>
      </c>
      <c r="N137" s="183"/>
      <c r="O137" s="183"/>
      <c r="P137" s="507"/>
    </row>
  </sheetData>
  <printOptions horizontalCentered="1"/>
  <pageMargins left="0.5" right="0.5" top="0.7" bottom="0.65" header="0.25" footer="0.39"/>
  <pageSetup scale="69" orientation="landscape" r:id="rId1"/>
  <headerFooter alignWithMargins="0">
    <oddHeader>&amp;R&amp;"Times New Roman,Regular"&amp;10Adjustment No. __&amp;U2.10&amp;U__
Workpaper Ref. E-WN-__</oddHeader>
    <oddFooter>&amp;L&amp;"Times New Roman,Regular"&amp;10&amp;F / &amp;A&amp;C&amp;"Times New Roman,Regular"&amp;10Page &amp;P of &amp;N&amp;R&amp;"Times New Roman,Regular"&amp;10Prep by:________  1st Review:________
Date: &amp;D     Mgr. Review:________</oddFooter>
  </headerFooter>
  <rowBreaks count="2" manualBreakCount="2">
    <brk id="19" min="1" max="15" man="1"/>
    <brk id="70" min="1"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5854B-F064-44B1-BF23-522EA5CDE82D}">
  <sheetPr>
    <tabColor rgb="FF92D050"/>
  </sheetPr>
  <dimension ref="B1:P60"/>
  <sheetViews>
    <sheetView workbookViewId="0">
      <pane xSplit="3" ySplit="5" topLeftCell="D6" activePane="bottomRight" state="frozen"/>
      <selection pane="topRight" activeCell="C1" sqref="C1"/>
      <selection pane="bottomLeft" activeCell="A2" sqref="A2"/>
      <selection pane="bottomRight" activeCell="D6" sqref="D6"/>
    </sheetView>
  </sheetViews>
  <sheetFormatPr defaultColWidth="8" defaultRowHeight="12.75"/>
  <cols>
    <col min="1" max="1" width="1.42578125" style="125" customWidth="1"/>
    <col min="2" max="2" width="14.140625" style="125" customWidth="1"/>
    <col min="3" max="3" width="12" style="125" customWidth="1"/>
    <col min="4" max="4" width="16.140625" style="125" customWidth="1"/>
    <col min="5" max="5" width="10.7109375" style="125" bestFit="1" customWidth="1"/>
    <col min="6" max="6" width="14.28515625" style="125" bestFit="1" customWidth="1"/>
    <col min="7" max="7" width="11.42578125" style="125" bestFit="1" customWidth="1"/>
    <col min="8" max="8" width="11.140625" style="125" bestFit="1" customWidth="1"/>
    <col min="9" max="9" width="10.7109375" style="125" bestFit="1" customWidth="1"/>
    <col min="10" max="10" width="11.28515625" style="125" customWidth="1"/>
    <col min="11" max="11" width="9.28515625" style="125" bestFit="1" customWidth="1"/>
    <col min="12" max="12" width="10.140625" style="125" customWidth="1"/>
    <col min="13" max="14" width="10.7109375" style="125" bestFit="1" customWidth="1"/>
    <col min="15" max="16" width="11.42578125" style="125" bestFit="1" customWidth="1"/>
    <col min="17" max="18" width="8" style="125"/>
    <col min="19" max="19" width="5.85546875" style="125" bestFit="1" customWidth="1"/>
    <col min="20" max="20" width="7" style="125" bestFit="1" customWidth="1"/>
    <col min="21" max="21" width="10.5703125" style="125" bestFit="1" customWidth="1"/>
    <col min="22" max="22" width="5.28515625" style="125" bestFit="1" customWidth="1"/>
    <col min="23" max="23" width="7" style="125" bestFit="1" customWidth="1"/>
    <col min="24" max="16384" width="8" style="125"/>
  </cols>
  <sheetData>
    <row r="1" spans="2:16" ht="6.75" customHeight="1" thickBot="1"/>
    <row r="2" spans="2:16" ht="15.75">
      <c r="B2" s="126" t="s">
        <v>223</v>
      </c>
      <c r="C2" s="127"/>
      <c r="D2" s="127"/>
      <c r="E2" s="127"/>
      <c r="F2" s="127"/>
      <c r="G2" s="127"/>
      <c r="H2" s="127"/>
      <c r="I2" s="127"/>
      <c r="J2" s="127"/>
      <c r="K2" s="127"/>
      <c r="L2" s="127"/>
      <c r="M2" s="127"/>
      <c r="N2" s="127"/>
      <c r="O2" s="127"/>
      <c r="P2" s="128"/>
    </row>
    <row r="3" spans="2:16" ht="15.75">
      <c r="B3" s="129" t="s">
        <v>224</v>
      </c>
      <c r="P3" s="130"/>
    </row>
    <row r="4" spans="2:16" ht="15.75">
      <c r="B4" s="129" t="s">
        <v>225</v>
      </c>
      <c r="P4" s="130"/>
    </row>
    <row r="5" spans="2:16">
      <c r="B5" s="131"/>
      <c r="C5" s="132"/>
      <c r="D5" s="133" t="s">
        <v>39</v>
      </c>
      <c r="E5" s="134" t="s">
        <v>226</v>
      </c>
      <c r="F5" s="134" t="s">
        <v>227</v>
      </c>
      <c r="G5" s="134" t="s">
        <v>228</v>
      </c>
      <c r="H5" s="134" t="s">
        <v>229</v>
      </c>
      <c r="I5" s="134" t="s">
        <v>22</v>
      </c>
      <c r="J5" s="134" t="s">
        <v>230</v>
      </c>
      <c r="K5" s="134" t="s">
        <v>231</v>
      </c>
      <c r="L5" s="134" t="s">
        <v>232</v>
      </c>
      <c r="M5" s="134" t="s">
        <v>233</v>
      </c>
      <c r="N5" s="134" t="s">
        <v>234</v>
      </c>
      <c r="O5" s="134" t="s">
        <v>235</v>
      </c>
      <c r="P5" s="135" t="s">
        <v>236</v>
      </c>
    </row>
    <row r="6" spans="2:16">
      <c r="B6" s="131" t="s">
        <v>237</v>
      </c>
      <c r="P6" s="130"/>
    </row>
    <row r="7" spans="2:16">
      <c r="B7" s="131"/>
      <c r="P7" s="130"/>
    </row>
    <row r="8" spans="2:16">
      <c r="B8" s="131" t="s">
        <v>238</v>
      </c>
      <c r="D8" s="136">
        <f>SUM(E8:P8)</f>
        <v>44135.188260147814</v>
      </c>
      <c r="E8" s="137">
        <f>'Adjustment Summary MJG-3'!E25</f>
        <v>909514.80857899517</v>
      </c>
      <c r="F8" s="137">
        <f>'Adjustment Summary MJG-3'!F25</f>
        <v>34211.219874539631</v>
      </c>
      <c r="G8" s="137">
        <f>'Adjustment Summary MJG-3'!G25</f>
        <v>-1541263.0024621235</v>
      </c>
      <c r="H8" s="137">
        <f>'Adjustment Summary MJG-3'!H25</f>
        <v>-272311.10661162407</v>
      </c>
      <c r="I8" s="137">
        <f>'Adjustment Summary MJG-3'!I25</f>
        <v>2606107.9500851412</v>
      </c>
      <c r="J8" s="137">
        <f>'Adjustment Summary MJG-3'!J25</f>
        <v>898663.51403228845</v>
      </c>
      <c r="K8" s="137">
        <f>'Adjustment Summary MJG-3'!K25</f>
        <v>110461.79056138241</v>
      </c>
      <c r="L8" s="137">
        <f>'Adjustment Summary MJG-3'!L25</f>
        <v>224059.21521861845</v>
      </c>
      <c r="M8" s="137">
        <f>'Adjustment Summary MJG-3'!M25</f>
        <v>1283059.7837096089</v>
      </c>
      <c r="N8" s="137">
        <f>'Adjustment Summary MJG-3'!N25</f>
        <v>3270598.980974765</v>
      </c>
      <c r="O8" s="137">
        <f>'Adjustment Summary MJG-3'!O25</f>
        <v>-4357812.3051981917</v>
      </c>
      <c r="P8" s="138">
        <f>'Adjustment Summary MJG-3'!P25</f>
        <v>-3121155.6605032519</v>
      </c>
    </row>
    <row r="9" spans="2:16">
      <c r="B9" s="131" t="s">
        <v>239</v>
      </c>
      <c r="D9" s="136">
        <f>SUM(E9:P9)</f>
        <v>119238.74948204728</v>
      </c>
      <c r="E9" s="137">
        <f>'Adjustment Summary MJG-3'!E26</f>
        <v>346219.28398181841</v>
      </c>
      <c r="F9" s="137">
        <f>'Adjustment Summary MJG-3'!F26</f>
        <v>12717.642537801546</v>
      </c>
      <c r="G9" s="137">
        <f>'Adjustment Summary MJG-3'!G26</f>
        <v>-587973.58321161661</v>
      </c>
      <c r="H9" s="137">
        <f>'Adjustment Summary MJG-3'!H26</f>
        <v>-108552.52819926146</v>
      </c>
      <c r="I9" s="137">
        <f>'Adjustment Summary MJG-3'!I26</f>
        <v>998929.97210398538</v>
      </c>
      <c r="J9" s="137">
        <f>'Adjustment Summary MJG-3'!J26</f>
        <v>358922.49707086378</v>
      </c>
      <c r="K9" s="137">
        <f>'Adjustment Summary MJG-3'!K26</f>
        <v>41771.347090371724</v>
      </c>
      <c r="L9" s="137">
        <f>'Adjustment Summary MJG-3'!L26</f>
        <v>85546.910385503084</v>
      </c>
      <c r="M9" s="137">
        <f>'Adjustment Summary MJG-3'!M26</f>
        <v>485363.54328664078</v>
      </c>
      <c r="N9" s="137">
        <f>'Adjustment Summary MJG-3'!N26</f>
        <v>1207064.7488657867</v>
      </c>
      <c r="O9" s="137">
        <f>'Adjustment Summary MJG-3'!O26</f>
        <v>-1572297.5306826578</v>
      </c>
      <c r="P9" s="138">
        <f>'Adjustment Summary MJG-3'!P26</f>
        <v>-1148473.5537471878</v>
      </c>
    </row>
    <row r="10" spans="2:16">
      <c r="B10" s="131"/>
      <c r="P10" s="130"/>
    </row>
    <row r="11" spans="2:16">
      <c r="B11" s="131" t="s">
        <v>240</v>
      </c>
      <c r="P11" s="130"/>
    </row>
    <row r="12" spans="2:16">
      <c r="B12" s="131" t="s">
        <v>238</v>
      </c>
      <c r="D12" s="139">
        <f>SUM(E12:P12)</f>
        <v>-24847.943780099507</v>
      </c>
      <c r="E12" s="139">
        <f>E8*E35</f>
        <v>940938.54521539935</v>
      </c>
      <c r="F12" s="139">
        <f t="shared" ref="F12:P13" si="0">F8*F35</f>
        <v>35393.21752120497</v>
      </c>
      <c r="G12" s="139">
        <f t="shared" si="0"/>
        <v>-1594513.6391971896</v>
      </c>
      <c r="H12" s="139">
        <f t="shared" si="0"/>
        <v>-281719.45534505567</v>
      </c>
      <c r="I12" s="139">
        <f t="shared" si="0"/>
        <v>2696148.9797605826</v>
      </c>
      <c r="J12" s="139">
        <f t="shared" si="0"/>
        <v>929712.33844210394</v>
      </c>
      <c r="K12" s="139">
        <f t="shared" si="0"/>
        <v>106418.88902683582</v>
      </c>
      <c r="L12" s="139">
        <f t="shared" si="0"/>
        <v>215858.64794161703</v>
      </c>
      <c r="M12" s="139">
        <f t="shared" si="0"/>
        <v>1236099.7956258373</v>
      </c>
      <c r="N12" s="139">
        <f t="shared" si="0"/>
        <v>3150895.0582710886</v>
      </c>
      <c r="O12" s="139">
        <f t="shared" si="0"/>
        <v>-4318722.7288205633</v>
      </c>
      <c r="P12" s="140">
        <f t="shared" si="0"/>
        <v>-3141357.5922219609</v>
      </c>
    </row>
    <row r="13" spans="2:16" ht="13.5" thickBot="1">
      <c r="B13" s="131" t="s">
        <v>239</v>
      </c>
      <c r="D13" s="139">
        <f>SUM(E13:P13)</f>
        <v>52879.804868807318</v>
      </c>
      <c r="E13" s="139">
        <f>E9*E36</f>
        <v>262531.15865773329</v>
      </c>
      <c r="F13" s="139">
        <f t="shared" si="0"/>
        <v>9643.5339835641571</v>
      </c>
      <c r="G13" s="139">
        <f t="shared" si="0"/>
        <v>-445848.6086777047</v>
      </c>
      <c r="H13" s="139">
        <f t="shared" si="0"/>
        <v>-82313.211082935988</v>
      </c>
      <c r="I13" s="139">
        <f t="shared" si="0"/>
        <v>757468.61924701009</v>
      </c>
      <c r="J13" s="139">
        <f t="shared" si="0"/>
        <v>272163.75107889459</v>
      </c>
      <c r="K13" s="139">
        <f t="shared" si="0"/>
        <v>29897.841679933561</v>
      </c>
      <c r="L13" s="139">
        <f t="shared" si="0"/>
        <v>61230.201108423833</v>
      </c>
      <c r="M13" s="139">
        <f t="shared" si="0"/>
        <v>347398.95610741316</v>
      </c>
      <c r="N13" s="139">
        <f t="shared" si="0"/>
        <v>863956.59400068677</v>
      </c>
      <c r="O13" s="139">
        <f t="shared" si="0"/>
        <v>-1165151.0851123836</v>
      </c>
      <c r="P13" s="140">
        <f t="shared" si="0"/>
        <v>-858097.94612182793</v>
      </c>
    </row>
    <row r="14" spans="2:16" ht="14.25" thickTop="1" thickBot="1">
      <c r="B14" s="131" t="s">
        <v>241</v>
      </c>
      <c r="D14" s="141">
        <f>SUM(D12:D13)</f>
        <v>28031.86108870781</v>
      </c>
      <c r="E14" s="142">
        <f t="shared" ref="E14:P14" si="1">SUM(E12:E13)</f>
        <v>1203469.7038731326</v>
      </c>
      <c r="F14" s="142">
        <f t="shared" si="1"/>
        <v>45036.751504769127</v>
      </c>
      <c r="G14" s="142">
        <f t="shared" si="1"/>
        <v>-2040362.2478748942</v>
      </c>
      <c r="H14" s="142">
        <f t="shared" si="1"/>
        <v>-364032.66642799164</v>
      </c>
      <c r="I14" s="142">
        <f t="shared" si="1"/>
        <v>3453617.5990075925</v>
      </c>
      <c r="J14" s="142">
        <f t="shared" si="1"/>
        <v>1201876.0895209985</v>
      </c>
      <c r="K14" s="142">
        <f t="shared" si="1"/>
        <v>136316.73070676939</v>
      </c>
      <c r="L14" s="142">
        <f t="shared" si="1"/>
        <v>277088.84905004088</v>
      </c>
      <c r="M14" s="142">
        <f t="shared" si="1"/>
        <v>1583498.7517332505</v>
      </c>
      <c r="N14" s="142">
        <f t="shared" si="1"/>
        <v>4014851.6522717755</v>
      </c>
      <c r="O14" s="142">
        <f t="shared" si="1"/>
        <v>-5483873.8139329469</v>
      </c>
      <c r="P14" s="143">
        <f t="shared" si="1"/>
        <v>-3999455.5383437891</v>
      </c>
    </row>
    <row r="15" spans="2:16" ht="13.5" thickTop="1">
      <c r="B15" s="131"/>
      <c r="D15" s="144"/>
      <c r="E15" s="139"/>
      <c r="F15" s="139"/>
      <c r="G15" s="139"/>
      <c r="H15" s="139"/>
      <c r="I15" s="139"/>
      <c r="J15" s="139"/>
      <c r="K15" s="139"/>
      <c r="L15" s="139"/>
      <c r="M15" s="139"/>
      <c r="N15" s="139"/>
      <c r="O15" s="139"/>
      <c r="P15" s="140"/>
    </row>
    <row r="16" spans="2:16">
      <c r="B16" s="131" t="s">
        <v>242</v>
      </c>
      <c r="D16" s="144"/>
      <c r="E16" s="139"/>
      <c r="F16" s="139"/>
      <c r="G16" s="139"/>
      <c r="H16" s="139"/>
      <c r="I16" s="139"/>
      <c r="J16" s="139"/>
      <c r="K16" s="139"/>
      <c r="L16" s="139"/>
      <c r="M16" s="139"/>
      <c r="N16" s="139"/>
      <c r="O16" s="139"/>
      <c r="P16" s="140"/>
    </row>
    <row r="17" spans="2:16">
      <c r="B17" s="131" t="s">
        <v>238</v>
      </c>
      <c r="D17" s="139">
        <f>SUM(E17:P17)</f>
        <v>89220.443685655948</v>
      </c>
      <c r="E17" s="144">
        <f>E8*E38</f>
        <v>508346.01681097195</v>
      </c>
      <c r="F17" s="144">
        <f t="shared" ref="F17:P17" si="2">F8*F38</f>
        <v>19121.33501227769</v>
      </c>
      <c r="G17" s="144">
        <f t="shared" si="2"/>
        <v>-861442.71733612998</v>
      </c>
      <c r="H17" s="144">
        <f t="shared" si="2"/>
        <v>-152200.12370736891</v>
      </c>
      <c r="I17" s="144">
        <f t="shared" si="2"/>
        <v>1456605.855461587</v>
      </c>
      <c r="J17" s="144">
        <f t="shared" si="2"/>
        <v>502281.01126292662</v>
      </c>
      <c r="K17" s="144">
        <f t="shared" si="2"/>
        <v>56932.006855336491</v>
      </c>
      <c r="L17" s="144">
        <f t="shared" si="2"/>
        <v>115480.11952367594</v>
      </c>
      <c r="M17" s="144">
        <f t="shared" si="2"/>
        <v>661289.01252393238</v>
      </c>
      <c r="N17" s="144">
        <f t="shared" si="2"/>
        <v>1685666.7147943939</v>
      </c>
      <c r="O17" s="144">
        <f t="shared" si="2"/>
        <v>-2246016.462099148</v>
      </c>
      <c r="P17" s="145">
        <f t="shared" si="2"/>
        <v>-1656842.3254167992</v>
      </c>
    </row>
    <row r="18" spans="2:16">
      <c r="B18" s="131" t="s">
        <v>239</v>
      </c>
      <c r="D18" s="139">
        <f>SUM(E18:P18)</f>
        <v>43283.784453574684</v>
      </c>
      <c r="E18" s="144">
        <f t="shared" ref="E18:P18" si="3">E9*E39</f>
        <v>100988.70294465662</v>
      </c>
      <c r="F18" s="144">
        <f t="shared" si="3"/>
        <v>3709.6091518513331</v>
      </c>
      <c r="G18" s="144">
        <f t="shared" si="3"/>
        <v>-171506.01448699646</v>
      </c>
      <c r="H18" s="144">
        <f t="shared" si="3"/>
        <v>-31663.686950442578</v>
      </c>
      <c r="I18" s="144">
        <f t="shared" si="3"/>
        <v>291377.88356301148</v>
      </c>
      <c r="J18" s="144">
        <f t="shared" si="3"/>
        <v>104694.10317060025</v>
      </c>
      <c r="K18" s="144">
        <f t="shared" si="3"/>
        <v>11464.563922423422</v>
      </c>
      <c r="L18" s="144">
        <f t="shared" si="3"/>
        <v>23479.205024405175</v>
      </c>
      <c r="M18" s="144">
        <f t="shared" si="3"/>
        <v>133212.87809045141</v>
      </c>
      <c r="N18" s="144">
        <f t="shared" si="3"/>
        <v>331290.9909737038</v>
      </c>
      <c r="O18" s="144">
        <f t="shared" si="3"/>
        <v>-431532.78027116222</v>
      </c>
      <c r="P18" s="145">
        <f t="shared" si="3"/>
        <v>-322231.6706789275</v>
      </c>
    </row>
    <row r="19" spans="2:16">
      <c r="B19" s="131" t="s">
        <v>243</v>
      </c>
      <c r="D19" s="146">
        <f>SUM(D17:D18)</f>
        <v>132504.22813923063</v>
      </c>
      <c r="E19" s="142">
        <f>SUM(E17:E18)</f>
        <v>609334.71975562861</v>
      </c>
      <c r="F19" s="142">
        <f t="shared" ref="F19:P19" si="4">SUM(F17:F18)</f>
        <v>22830.944164129025</v>
      </c>
      <c r="G19" s="142">
        <f t="shared" si="4"/>
        <v>-1032948.7318231264</v>
      </c>
      <c r="H19" s="142">
        <f t="shared" si="4"/>
        <v>-183863.8106578115</v>
      </c>
      <c r="I19" s="142">
        <f t="shared" si="4"/>
        <v>1747983.7390245984</v>
      </c>
      <c r="J19" s="142">
        <f t="shared" si="4"/>
        <v>606975.11443352688</v>
      </c>
      <c r="K19" s="142">
        <f t="shared" si="4"/>
        <v>68396.570777759916</v>
      </c>
      <c r="L19" s="142">
        <f t="shared" si="4"/>
        <v>138959.32454808112</v>
      </c>
      <c r="M19" s="142">
        <f t="shared" si="4"/>
        <v>794501.89061438385</v>
      </c>
      <c r="N19" s="142">
        <f t="shared" si="4"/>
        <v>2016957.7057680977</v>
      </c>
      <c r="O19" s="142">
        <f t="shared" si="4"/>
        <v>-2677549.2423703102</v>
      </c>
      <c r="P19" s="143">
        <f t="shared" si="4"/>
        <v>-1979073.9960957267</v>
      </c>
    </row>
    <row r="20" spans="2:16" ht="13.5" thickBot="1">
      <c r="B20" s="131" t="s">
        <v>244</v>
      </c>
      <c r="D20" s="147">
        <f>-SUMPRODUCT(E19:P19,E20:P20)</f>
        <v>-5821.0432463845209</v>
      </c>
      <c r="E20" s="148">
        <f>$L$60</f>
        <v>4.3930999999999998E-2</v>
      </c>
      <c r="F20" s="149">
        <f>E20</f>
        <v>4.3930999999999998E-2</v>
      </c>
      <c r="G20" s="149">
        <f t="shared" ref="G20:O20" si="5">F20</f>
        <v>4.3930999999999998E-2</v>
      </c>
      <c r="H20" s="149">
        <f t="shared" si="5"/>
        <v>4.3930999999999998E-2</v>
      </c>
      <c r="I20" s="149">
        <f t="shared" si="5"/>
        <v>4.3930999999999998E-2</v>
      </c>
      <c r="J20" s="149">
        <f t="shared" si="5"/>
        <v>4.3930999999999998E-2</v>
      </c>
      <c r="K20" s="149">
        <f t="shared" si="5"/>
        <v>4.3930999999999998E-2</v>
      </c>
      <c r="L20" s="149">
        <f t="shared" si="5"/>
        <v>4.3930999999999998E-2</v>
      </c>
      <c r="M20" s="149">
        <f t="shared" si="5"/>
        <v>4.3930999999999998E-2</v>
      </c>
      <c r="N20" s="149">
        <f t="shared" si="5"/>
        <v>4.3930999999999998E-2</v>
      </c>
      <c r="O20" s="149">
        <f t="shared" si="5"/>
        <v>4.3930999999999998E-2</v>
      </c>
      <c r="P20" s="150">
        <f>$L$60</f>
        <v>4.3930999999999998E-2</v>
      </c>
    </row>
    <row r="21" spans="2:16" ht="14.25" thickTop="1" thickBot="1">
      <c r="B21" s="131" t="s">
        <v>245</v>
      </c>
      <c r="D21" s="151">
        <f>-(D19+D20)</f>
        <v>-126683.18489284611</v>
      </c>
      <c r="E21" s="152"/>
      <c r="F21" s="152"/>
      <c r="G21" s="152"/>
      <c r="H21" s="152"/>
      <c r="I21" s="152"/>
      <c r="J21" s="152"/>
      <c r="K21" s="152"/>
      <c r="L21" s="152"/>
      <c r="M21" s="139"/>
      <c r="N21" s="139"/>
      <c r="O21" s="139"/>
      <c r="P21" s="140"/>
    </row>
    <row r="22" spans="2:16" ht="13.5" thickTop="1">
      <c r="B22" s="131" t="s">
        <v>246</v>
      </c>
      <c r="D22" s="144"/>
      <c r="E22" s="139"/>
      <c r="F22" s="139"/>
      <c r="G22" s="139"/>
      <c r="H22" s="139"/>
      <c r="I22" s="139"/>
      <c r="J22" s="139"/>
      <c r="K22" s="139"/>
      <c r="L22" s="139"/>
      <c r="M22" s="139"/>
      <c r="N22" s="139"/>
      <c r="O22" s="139"/>
      <c r="P22" s="140"/>
    </row>
    <row r="23" spans="2:16">
      <c r="B23" s="131" t="s">
        <v>238</v>
      </c>
      <c r="D23" s="139">
        <f>SUM(E23:P23)</f>
        <v>-114068.38746575546</v>
      </c>
      <c r="E23" s="139">
        <f t="shared" ref="E23:P24" si="6">E12-E17</f>
        <v>432592.5284044274</v>
      </c>
      <c r="F23" s="139">
        <f t="shared" si="6"/>
        <v>16271.88250892728</v>
      </c>
      <c r="G23" s="139">
        <f t="shared" si="6"/>
        <v>-733070.92186105961</v>
      </c>
      <c r="H23" s="139">
        <f t="shared" si="6"/>
        <v>-129519.33163768676</v>
      </c>
      <c r="I23" s="139">
        <f t="shared" si="6"/>
        <v>1239543.1242989956</v>
      </c>
      <c r="J23" s="139">
        <f t="shared" si="6"/>
        <v>427431.32717917731</v>
      </c>
      <c r="K23" s="139">
        <f t="shared" si="6"/>
        <v>49486.882171499332</v>
      </c>
      <c r="L23" s="139">
        <f t="shared" si="6"/>
        <v>100378.5284179411</v>
      </c>
      <c r="M23" s="139">
        <f t="shared" si="6"/>
        <v>574810.7831019049</v>
      </c>
      <c r="N23" s="139">
        <f t="shared" si="6"/>
        <v>1465228.3434766948</v>
      </c>
      <c r="O23" s="139">
        <f t="shared" si="6"/>
        <v>-2072706.2667214153</v>
      </c>
      <c r="P23" s="140">
        <f t="shared" si="6"/>
        <v>-1484515.2668051617</v>
      </c>
    </row>
    <row r="24" spans="2:16">
      <c r="B24" s="131" t="s">
        <v>239</v>
      </c>
      <c r="D24" s="139">
        <f>SUM(E24:P24)</f>
        <v>9596.0204152327497</v>
      </c>
      <c r="E24" s="139">
        <f t="shared" si="6"/>
        <v>161542.45571307669</v>
      </c>
      <c r="F24" s="139">
        <f t="shared" si="6"/>
        <v>5933.924831712824</v>
      </c>
      <c r="G24" s="139">
        <f t="shared" si="6"/>
        <v>-274342.59419070825</v>
      </c>
      <c r="H24" s="139">
        <f t="shared" si="6"/>
        <v>-50649.52413249341</v>
      </c>
      <c r="I24" s="139">
        <f t="shared" si="6"/>
        <v>466090.73568399862</v>
      </c>
      <c r="J24" s="139">
        <f t="shared" si="6"/>
        <v>167469.64790829434</v>
      </c>
      <c r="K24" s="139">
        <f t="shared" si="6"/>
        <v>18433.277757510139</v>
      </c>
      <c r="L24" s="139">
        <f t="shared" si="6"/>
        <v>37750.996084018654</v>
      </c>
      <c r="M24" s="139">
        <f t="shared" si="6"/>
        <v>214186.07801696175</v>
      </c>
      <c r="N24" s="139">
        <f t="shared" si="6"/>
        <v>532665.60302698298</v>
      </c>
      <c r="O24" s="139">
        <f t="shared" si="6"/>
        <v>-733618.30484122131</v>
      </c>
      <c r="P24" s="140">
        <f t="shared" si="6"/>
        <v>-535866.27544290037</v>
      </c>
    </row>
    <row r="25" spans="2:16">
      <c r="B25" s="131" t="s">
        <v>243</v>
      </c>
      <c r="D25" s="146">
        <f t="shared" ref="D25:P25" si="7">SUM(D23:D24)</f>
        <v>-104472.36705052271</v>
      </c>
      <c r="E25" s="153">
        <f t="shared" si="7"/>
        <v>594134.98411750409</v>
      </c>
      <c r="F25" s="153">
        <f t="shared" si="7"/>
        <v>22205.807340640102</v>
      </c>
      <c r="G25" s="153">
        <f t="shared" si="7"/>
        <v>-1007413.5160517679</v>
      </c>
      <c r="H25" s="153">
        <f t="shared" si="7"/>
        <v>-180168.85577018018</v>
      </c>
      <c r="I25" s="153">
        <f t="shared" si="7"/>
        <v>1705633.8599829942</v>
      </c>
      <c r="J25" s="153">
        <f t="shared" si="7"/>
        <v>594900.97508747166</v>
      </c>
      <c r="K25" s="153">
        <f t="shared" si="7"/>
        <v>67920.159929009475</v>
      </c>
      <c r="L25" s="153">
        <f t="shared" si="7"/>
        <v>138129.52450195974</v>
      </c>
      <c r="M25" s="153">
        <f t="shared" si="7"/>
        <v>788996.8611188666</v>
      </c>
      <c r="N25" s="153">
        <f t="shared" si="7"/>
        <v>1997893.9465036779</v>
      </c>
      <c r="O25" s="153">
        <f t="shared" si="7"/>
        <v>-2806324.5715626366</v>
      </c>
      <c r="P25" s="154">
        <f t="shared" si="7"/>
        <v>-2020381.5422480621</v>
      </c>
    </row>
    <row r="26" spans="2:16">
      <c r="B26" s="131"/>
      <c r="P26" s="130"/>
    </row>
    <row r="27" spans="2:16">
      <c r="B27" s="131" t="s">
        <v>247</v>
      </c>
      <c r="P27" s="130"/>
    </row>
    <row r="28" spans="2:16">
      <c r="B28" s="131" t="s">
        <v>238</v>
      </c>
      <c r="D28" s="139">
        <f>SUM(E28:P28)</f>
        <v>-110048.89646151569</v>
      </c>
      <c r="E28" s="139">
        <f t="shared" ref="E28:P29" si="8">E8*E41</f>
        <v>413683.71553407016</v>
      </c>
      <c r="F28" s="139">
        <f t="shared" si="8"/>
        <v>15560.631247735606</v>
      </c>
      <c r="G28" s="139">
        <f t="shared" si="8"/>
        <v>-701028.06403987226</v>
      </c>
      <c r="H28" s="139">
        <f t="shared" si="8"/>
        <v>-123857.9837312311</v>
      </c>
      <c r="I28" s="139">
        <f t="shared" si="8"/>
        <v>1185362.1400167258</v>
      </c>
      <c r="J28" s="139">
        <f t="shared" si="8"/>
        <v>408748.11272244609</v>
      </c>
      <c r="K28" s="139">
        <f t="shared" si="8"/>
        <v>47301.947954195173</v>
      </c>
      <c r="L28" s="139">
        <f t="shared" si="8"/>
        <v>95946.637140916791</v>
      </c>
      <c r="M28" s="139">
        <f t="shared" si="8"/>
        <v>549431.86058012873</v>
      </c>
      <c r="N28" s="139">
        <f t="shared" si="8"/>
        <v>1400535.8956330139</v>
      </c>
      <c r="O28" s="139">
        <f t="shared" si="8"/>
        <v>-1982107.3488963456</v>
      </c>
      <c r="P28" s="140">
        <f t="shared" si="8"/>
        <v>-1419626.4406232992</v>
      </c>
    </row>
    <row r="29" spans="2:16" ht="13.5" thickBot="1">
      <c r="B29" s="131" t="s">
        <v>239</v>
      </c>
      <c r="D29" s="139">
        <f>SUM(E29:P29)</f>
        <v>53203.137631394784</v>
      </c>
      <c r="E29" s="139">
        <f t="shared" si="8"/>
        <v>154479.58231984754</v>
      </c>
      <c r="F29" s="139">
        <f t="shared" si="8"/>
        <v>5674.4849239416717</v>
      </c>
      <c r="G29" s="139">
        <f t="shared" si="8"/>
        <v>-262347.93309319118</v>
      </c>
      <c r="H29" s="139">
        <f t="shared" si="8"/>
        <v>-48435.052557228468</v>
      </c>
      <c r="I29" s="139">
        <f t="shared" si="8"/>
        <v>445712.5642530772</v>
      </c>
      <c r="J29" s="139">
        <f t="shared" si="8"/>
        <v>160147.6289680487</v>
      </c>
      <c r="K29" s="139">
        <f t="shared" si="8"/>
        <v>18637.957358252959</v>
      </c>
      <c r="L29" s="139">
        <f t="shared" si="8"/>
        <v>38170.17594490762</v>
      </c>
      <c r="M29" s="139">
        <f t="shared" si="8"/>
        <v>216564.35937906624</v>
      </c>
      <c r="N29" s="139">
        <f t="shared" si="8"/>
        <v>538580.2202964254</v>
      </c>
      <c r="O29" s="139">
        <f t="shared" si="8"/>
        <v>-701543.43521529506</v>
      </c>
      <c r="P29" s="140">
        <f t="shared" si="8"/>
        <v>-512437.41494645772</v>
      </c>
    </row>
    <row r="30" spans="2:16" ht="14.25" thickTop="1" thickBot="1">
      <c r="B30" s="131" t="s">
        <v>248</v>
      </c>
      <c r="D30" s="141">
        <f t="shared" ref="D30:P30" si="9">SUM(D28:D29)</f>
        <v>-56845.758830120903</v>
      </c>
      <c r="E30" s="153">
        <f t="shared" si="9"/>
        <v>568163.2978539177</v>
      </c>
      <c r="F30" s="153">
        <f t="shared" si="9"/>
        <v>21235.116171677277</v>
      </c>
      <c r="G30" s="153">
        <f t="shared" si="9"/>
        <v>-963375.99713306339</v>
      </c>
      <c r="H30" s="153">
        <f t="shared" si="9"/>
        <v>-172293.03628845955</v>
      </c>
      <c r="I30" s="153">
        <f t="shared" si="9"/>
        <v>1631074.7042698029</v>
      </c>
      <c r="J30" s="153">
        <f t="shared" si="9"/>
        <v>568895.74169049482</v>
      </c>
      <c r="K30" s="153">
        <f t="shared" si="9"/>
        <v>65939.905312448129</v>
      </c>
      <c r="L30" s="153">
        <f t="shared" si="9"/>
        <v>134116.81308582443</v>
      </c>
      <c r="M30" s="153">
        <f t="shared" si="9"/>
        <v>765996.219959195</v>
      </c>
      <c r="N30" s="153">
        <f t="shared" si="9"/>
        <v>1939116.1159294392</v>
      </c>
      <c r="O30" s="153">
        <f t="shared" si="9"/>
        <v>-2683650.7841116404</v>
      </c>
      <c r="P30" s="154">
        <f t="shared" si="9"/>
        <v>-1932063.8555697571</v>
      </c>
    </row>
    <row r="31" spans="2:16" ht="14.25" thickTop="1" thickBot="1">
      <c r="B31" s="131"/>
      <c r="C31" s="133" t="s">
        <v>249</v>
      </c>
      <c r="D31" s="141">
        <f>SUM(E31:P31)</f>
        <v>66.05426328544786</v>
      </c>
      <c r="E31" s="152">
        <f t="shared" ref="E31:P31" si="10">E8*$L$49+E9*$L$59</f>
        <v>559.03528794521867</v>
      </c>
      <c r="F31" s="152">
        <f t="shared" si="10"/>
        <v>20.911977505398216</v>
      </c>
      <c r="G31" s="152">
        <f t="shared" si="10"/>
        <v>-947.82357277761241</v>
      </c>
      <c r="H31" s="152">
        <f t="shared" si="10"/>
        <v>-169.23618082318268</v>
      </c>
      <c r="I31" s="152">
        <f t="shared" si="10"/>
        <v>1604.464125939531</v>
      </c>
      <c r="J31" s="152">
        <f t="shared" si="10"/>
        <v>558.76240048210377</v>
      </c>
      <c r="K31" s="152">
        <f t="shared" si="10"/>
        <v>67.790153458190986</v>
      </c>
      <c r="L31" s="152">
        <f t="shared" si="10"/>
        <v>137.81565709924183</v>
      </c>
      <c r="M31" s="152">
        <f t="shared" si="10"/>
        <v>787.47624479243962</v>
      </c>
      <c r="N31" s="152">
        <f t="shared" si="10"/>
        <v>1995.8661256271384</v>
      </c>
      <c r="O31" s="152">
        <f t="shared" si="10"/>
        <v>-2645.6448451025603</v>
      </c>
      <c r="P31" s="155">
        <f t="shared" si="10"/>
        <v>-1903.3631108604598</v>
      </c>
    </row>
    <row r="32" spans="2:16" ht="14.25" thickTop="1" thickBot="1">
      <c r="B32" s="131"/>
      <c r="D32" s="147"/>
      <c r="E32" s="152"/>
      <c r="F32" s="152"/>
      <c r="G32" s="152"/>
      <c r="H32" s="152"/>
      <c r="I32" s="152"/>
      <c r="J32" s="152"/>
      <c r="K32" s="152"/>
      <c r="L32" s="152"/>
      <c r="M32" s="152"/>
      <c r="N32" s="152"/>
      <c r="O32" s="152"/>
      <c r="P32" s="155"/>
    </row>
    <row r="33" spans="2:16">
      <c r="B33" s="156" t="s">
        <v>250</v>
      </c>
      <c r="C33" s="127"/>
      <c r="D33" s="127"/>
      <c r="E33" s="127"/>
      <c r="F33" s="127"/>
      <c r="G33" s="127"/>
      <c r="H33" s="127"/>
      <c r="I33" s="127"/>
      <c r="J33" s="127"/>
      <c r="K33" s="127"/>
      <c r="L33" s="127"/>
      <c r="M33" s="127"/>
      <c r="N33" s="127"/>
      <c r="O33" s="127"/>
      <c r="P33" s="128"/>
    </row>
    <row r="34" spans="2:16">
      <c r="B34" s="131" t="s">
        <v>251</v>
      </c>
      <c r="P34" s="130"/>
    </row>
    <row r="35" spans="2:16">
      <c r="B35" s="131" t="s">
        <v>252</v>
      </c>
      <c r="D35" s="157">
        <f>AVERAGE(E35:P35)</f>
        <v>1.00486688172043</v>
      </c>
      <c r="E35" s="158">
        <f>$L$46+$L$47</f>
        <v>1.0345499999999999</v>
      </c>
      <c r="F35" s="157">
        <f t="shared" ref="F35:N39" si="11">E35</f>
        <v>1.0345499999999999</v>
      </c>
      <c r="G35" s="157">
        <f t="shared" si="11"/>
        <v>1.0345499999999999</v>
      </c>
      <c r="H35" s="157">
        <f t="shared" si="11"/>
        <v>1.0345499999999999</v>
      </c>
      <c r="I35" s="157">
        <f>H35</f>
        <v>1.0345499999999999</v>
      </c>
      <c r="J35" s="157">
        <f t="shared" si="11"/>
        <v>1.0345499999999999</v>
      </c>
      <c r="K35" s="158">
        <f>$O$46+$O$47</f>
        <v>0.96340000000000003</v>
      </c>
      <c r="L35" s="157">
        <f t="shared" si="11"/>
        <v>0.96340000000000003</v>
      </c>
      <c r="M35" s="157">
        <f>L35</f>
        <v>0.96340000000000003</v>
      </c>
      <c r="N35" s="157">
        <f>M35</f>
        <v>0.96340000000000003</v>
      </c>
      <c r="O35" s="158">
        <f>$N$46+$N$47</f>
        <v>0.99102999999999997</v>
      </c>
      <c r="P35" s="159">
        <f>(O35/31*20)+(E35/31*11)</f>
        <v>1.0064725806451613</v>
      </c>
    </row>
    <row r="36" spans="2:16">
      <c r="B36" s="131" t="s">
        <v>253</v>
      </c>
      <c r="D36" s="157">
        <f>AVERAGE(E36:P36)</f>
        <v>0.74174115591397849</v>
      </c>
      <c r="E36" s="158">
        <f>$L$56+$L$57</f>
        <v>0.75828000000000007</v>
      </c>
      <c r="F36" s="157">
        <f t="shared" si="11"/>
        <v>0.75828000000000007</v>
      </c>
      <c r="G36" s="157">
        <f t="shared" si="11"/>
        <v>0.75828000000000007</v>
      </c>
      <c r="H36" s="157">
        <f t="shared" si="11"/>
        <v>0.75828000000000007</v>
      </c>
      <c r="I36" s="157">
        <f t="shared" si="11"/>
        <v>0.75828000000000007</v>
      </c>
      <c r="J36" s="157">
        <f t="shared" si="11"/>
        <v>0.75828000000000007</v>
      </c>
      <c r="K36" s="158">
        <f>$O$56+$O$57</f>
        <v>0.71575</v>
      </c>
      <c r="L36" s="157">
        <f t="shared" si="11"/>
        <v>0.71575</v>
      </c>
      <c r="M36" s="157">
        <f>L36</f>
        <v>0.71575</v>
      </c>
      <c r="N36" s="157">
        <f t="shared" si="11"/>
        <v>0.71575</v>
      </c>
      <c r="O36" s="158">
        <f>$N$56+$N$57</f>
        <v>0.74104999999999999</v>
      </c>
      <c r="P36" s="159">
        <f>(O36/31*20)+(E36/31*11)</f>
        <v>0.74716387096774195</v>
      </c>
    </row>
    <row r="37" spans="2:16">
      <c r="B37" s="131" t="s">
        <v>254</v>
      </c>
      <c r="D37" s="157"/>
      <c r="E37" s="160"/>
      <c r="M37" s="160"/>
      <c r="O37" s="160"/>
      <c r="P37" s="130"/>
    </row>
    <row r="38" spans="2:16">
      <c r="B38" s="131" t="s">
        <v>238</v>
      </c>
      <c r="D38" s="157">
        <f t="shared" ref="D38:D39" si="12">AVERAGE(E38:P38)</f>
        <v>0.53844688172042998</v>
      </c>
      <c r="E38" s="158">
        <f>$L$46</f>
        <v>0.55891999999999997</v>
      </c>
      <c r="F38" s="157">
        <f t="shared" si="11"/>
        <v>0.55891999999999997</v>
      </c>
      <c r="G38" s="157">
        <f t="shared" si="11"/>
        <v>0.55891999999999997</v>
      </c>
      <c r="H38" s="157">
        <f t="shared" si="11"/>
        <v>0.55891999999999997</v>
      </c>
      <c r="I38" s="157">
        <f>H38</f>
        <v>0.55891999999999997</v>
      </c>
      <c r="J38" s="157">
        <f t="shared" ref="I38:J39" si="13">I38</f>
        <v>0.55891999999999997</v>
      </c>
      <c r="K38" s="158">
        <f>$O$46</f>
        <v>0.51539999999999997</v>
      </c>
      <c r="L38" s="157">
        <f t="shared" ref="L38:N39" si="14">K38</f>
        <v>0.51539999999999997</v>
      </c>
      <c r="M38" s="157">
        <f t="shared" si="14"/>
        <v>0.51539999999999997</v>
      </c>
      <c r="N38" s="157">
        <f t="shared" si="14"/>
        <v>0.51539999999999997</v>
      </c>
      <c r="O38" s="158">
        <f>$N$46</f>
        <v>0.51539999999999997</v>
      </c>
      <c r="P38" s="159">
        <f>(O38/31*20)+(E38/31*11)</f>
        <v>0.53084258064516132</v>
      </c>
    </row>
    <row r="39" spans="2:16">
      <c r="B39" s="131" t="s">
        <v>239</v>
      </c>
      <c r="D39" s="157">
        <f t="shared" si="12"/>
        <v>0.28358448924731178</v>
      </c>
      <c r="E39" s="158">
        <f>$L$56</f>
        <v>0.29169</v>
      </c>
      <c r="F39" s="157">
        <f t="shared" si="11"/>
        <v>0.29169</v>
      </c>
      <c r="G39" s="157">
        <f t="shared" si="11"/>
        <v>0.29169</v>
      </c>
      <c r="H39" s="157">
        <f t="shared" si="11"/>
        <v>0.29169</v>
      </c>
      <c r="I39" s="157">
        <f t="shared" si="13"/>
        <v>0.29169</v>
      </c>
      <c r="J39" s="157">
        <f t="shared" si="13"/>
        <v>0.29169</v>
      </c>
      <c r="K39" s="158">
        <f>$O$56</f>
        <v>0.27445999999999998</v>
      </c>
      <c r="L39" s="157">
        <f t="shared" si="14"/>
        <v>0.27445999999999998</v>
      </c>
      <c r="M39" s="157">
        <f t="shared" si="14"/>
        <v>0.27445999999999998</v>
      </c>
      <c r="N39" s="157">
        <f t="shared" si="14"/>
        <v>0.27445999999999998</v>
      </c>
      <c r="O39" s="158">
        <f>$N$56</f>
        <v>0.27445999999999998</v>
      </c>
      <c r="P39" s="159">
        <f>(O39/31*20)+(E39/31*11)</f>
        <v>0.28057387096774195</v>
      </c>
    </row>
    <row r="40" spans="2:16">
      <c r="B40" s="131" t="s">
        <v>255</v>
      </c>
      <c r="P40" s="130"/>
    </row>
    <row r="41" spans="2:16">
      <c r="B41" s="131" t="s">
        <v>256</v>
      </c>
      <c r="D41" s="157">
        <f>AVERAGE(E41:P41)</f>
        <v>0.44596666666666662</v>
      </c>
      <c r="E41" s="161">
        <f>$L$48</f>
        <v>0.45484000000000002</v>
      </c>
      <c r="F41" s="157">
        <f t="shared" ref="F41:N42" si="15">E41</f>
        <v>0.45484000000000002</v>
      </c>
      <c r="G41" s="157">
        <f t="shared" si="15"/>
        <v>0.45484000000000002</v>
      </c>
      <c r="H41" s="157">
        <f t="shared" si="15"/>
        <v>0.45484000000000002</v>
      </c>
      <c r="I41" s="157">
        <f t="shared" si="15"/>
        <v>0.45484000000000002</v>
      </c>
      <c r="J41" s="157">
        <f t="shared" si="15"/>
        <v>0.45484000000000002</v>
      </c>
      <c r="K41" s="161">
        <f>$O$48</f>
        <v>0.42821999999999999</v>
      </c>
      <c r="L41" s="157">
        <f t="shared" si="15"/>
        <v>0.42821999999999999</v>
      </c>
      <c r="M41" s="157">
        <f t="shared" si="15"/>
        <v>0.42821999999999999</v>
      </c>
      <c r="N41" s="157">
        <f t="shared" si="15"/>
        <v>0.42821999999999999</v>
      </c>
      <c r="O41" s="161">
        <f>$N$48</f>
        <v>0.45484000000000002</v>
      </c>
      <c r="P41" s="159">
        <f>(O41/31*20)+(E41/31*11)</f>
        <v>0.45484000000000002</v>
      </c>
    </row>
    <row r="42" spans="2:16">
      <c r="B42" s="131" t="s">
        <v>257</v>
      </c>
      <c r="D42" s="157">
        <f>AVERAGE(E42:P42)</f>
        <v>0.44618999999999992</v>
      </c>
      <c r="E42" s="161">
        <f>$L$58</f>
        <v>0.44618999999999998</v>
      </c>
      <c r="F42" s="157">
        <f t="shared" si="15"/>
        <v>0.44618999999999998</v>
      </c>
      <c r="G42" s="157">
        <f t="shared" si="15"/>
        <v>0.44618999999999998</v>
      </c>
      <c r="H42" s="157">
        <f t="shared" si="15"/>
        <v>0.44618999999999998</v>
      </c>
      <c r="I42" s="157">
        <f t="shared" si="15"/>
        <v>0.44618999999999998</v>
      </c>
      <c r="J42" s="157">
        <f t="shared" si="15"/>
        <v>0.44618999999999998</v>
      </c>
      <c r="K42" s="161">
        <f>$N$58</f>
        <v>0.44618999999999998</v>
      </c>
      <c r="L42" s="157">
        <f t="shared" si="15"/>
        <v>0.44618999999999998</v>
      </c>
      <c r="M42" s="157">
        <f t="shared" si="15"/>
        <v>0.44618999999999998</v>
      </c>
      <c r="N42" s="157">
        <f t="shared" si="15"/>
        <v>0.44618999999999998</v>
      </c>
      <c r="O42" s="161">
        <f>$N$58</f>
        <v>0.44618999999999998</v>
      </c>
      <c r="P42" s="159">
        <f>(O42/31*20)+(E42/31*11)</f>
        <v>0.44618999999999998</v>
      </c>
    </row>
    <row r="43" spans="2:16" ht="19.899999999999999" customHeight="1">
      <c r="B43" s="131" t="s">
        <v>258</v>
      </c>
      <c r="C43" s="162"/>
      <c r="D43" s="163" t="s">
        <v>259</v>
      </c>
      <c r="F43" s="133" t="s">
        <v>260</v>
      </c>
      <c r="G43" s="133" t="s">
        <v>261</v>
      </c>
      <c r="H43" s="133" t="s">
        <v>262</v>
      </c>
      <c r="I43" s="125" t="s">
        <v>261</v>
      </c>
      <c r="K43" s="164"/>
      <c r="L43" s="164">
        <v>44916</v>
      </c>
      <c r="M43" s="164"/>
      <c r="N43" s="164">
        <v>44866</v>
      </c>
      <c r="O43" s="164">
        <v>44682</v>
      </c>
      <c r="P43" s="165"/>
    </row>
    <row r="44" spans="2:16">
      <c r="B44" s="131"/>
      <c r="C44" s="125" t="s">
        <v>263</v>
      </c>
      <c r="D44" s="166">
        <v>80766205</v>
      </c>
      <c r="F44" s="167">
        <f>IF(D44&gt;F47,F47,D44)</f>
        <v>10201520</v>
      </c>
      <c r="G44" s="168">
        <f>F44/$F$46</f>
        <v>1</v>
      </c>
      <c r="H44" s="136">
        <f>D44-F44</f>
        <v>70564685</v>
      </c>
      <c r="I44" s="168">
        <f>H44/$H$46</f>
        <v>0.59875731655602726</v>
      </c>
      <c r="K44" s="161"/>
      <c r="L44" s="158">
        <v>0.49892999999999998</v>
      </c>
      <c r="M44" s="158"/>
      <c r="N44" s="158">
        <v>0.46007999999999999</v>
      </c>
      <c r="O44" s="158">
        <v>0.46007999999999999</v>
      </c>
      <c r="P44" s="159"/>
    </row>
    <row r="45" spans="2:16">
      <c r="B45" s="131"/>
      <c r="C45" s="125" t="s">
        <v>264</v>
      </c>
      <c r="D45" s="166">
        <v>47287211</v>
      </c>
      <c r="G45" s="168">
        <f t="shared" ref="G45:G47" si="16">F45/$F$46</f>
        <v>0</v>
      </c>
      <c r="H45" s="136">
        <f>D45-F45</f>
        <v>47287211</v>
      </c>
      <c r="I45" s="168">
        <f>H45/$H$46</f>
        <v>0.40124268344397274</v>
      </c>
      <c r="K45" s="161"/>
      <c r="L45" s="158">
        <v>0.64844000000000002</v>
      </c>
      <c r="M45" s="158"/>
      <c r="N45" s="158">
        <v>0.59794999999999998</v>
      </c>
      <c r="O45" s="158">
        <v>0.59794999999999998</v>
      </c>
      <c r="P45" s="159"/>
    </row>
    <row r="46" spans="2:16">
      <c r="B46" s="131"/>
      <c r="D46" s="169">
        <f>SUM(D44:D45)</f>
        <v>128053416</v>
      </c>
      <c r="F46" s="169">
        <f>SUM(F44:F45)</f>
        <v>10201520</v>
      </c>
      <c r="G46" s="168">
        <f t="shared" si="16"/>
        <v>1</v>
      </c>
      <c r="H46" s="169">
        <f>SUM(H44:H45)</f>
        <v>117851896</v>
      </c>
      <c r="I46" s="168">
        <f t="shared" ref="I46" si="17">H46/$H$46</f>
        <v>1</v>
      </c>
      <c r="K46" s="170"/>
      <c r="L46" s="170">
        <f>ROUND(+L44*$I44+L45*$I45,5)</f>
        <v>0.55891999999999997</v>
      </c>
      <c r="M46" s="171"/>
      <c r="N46" s="170">
        <f>ROUND(+N44*$I44+N45*$I45,5)</f>
        <v>0.51539999999999997</v>
      </c>
      <c r="O46" s="170">
        <f>ROUND(+O44*$I44+O45*$I45,5)</f>
        <v>0.51539999999999997</v>
      </c>
      <c r="P46" s="172"/>
    </row>
    <row r="47" spans="2:16">
      <c r="B47" s="131"/>
      <c r="C47" s="125" t="s">
        <v>265</v>
      </c>
      <c r="D47" s="166">
        <v>2040304</v>
      </c>
      <c r="E47" s="166">
        <v>5</v>
      </c>
      <c r="F47" s="167">
        <f>D47*E47</f>
        <v>10201520</v>
      </c>
      <c r="G47" s="168">
        <f t="shared" si="16"/>
        <v>1</v>
      </c>
      <c r="J47" s="133" t="s">
        <v>266</v>
      </c>
      <c r="K47" s="158"/>
      <c r="L47" s="158">
        <v>0.47563</v>
      </c>
      <c r="M47" s="173"/>
      <c r="N47" s="158">
        <v>0.47563</v>
      </c>
      <c r="O47" s="158">
        <v>0.44800000000000001</v>
      </c>
      <c r="P47" s="159"/>
    </row>
    <row r="48" spans="2:16">
      <c r="B48" s="131"/>
      <c r="J48" s="133" t="s">
        <v>267</v>
      </c>
      <c r="K48" s="158"/>
      <c r="L48" s="158">
        <v>0.45484000000000002</v>
      </c>
      <c r="M48" s="173"/>
      <c r="N48" s="158">
        <v>0.45484000000000002</v>
      </c>
      <c r="O48" s="173">
        <v>0.42821999999999999</v>
      </c>
      <c r="P48" s="174"/>
    </row>
    <row r="49" spans="2:16">
      <c r="B49" s="131"/>
      <c r="J49" s="133" t="s">
        <v>268</v>
      </c>
      <c r="K49" s="158"/>
      <c r="L49" s="173">
        <v>4.6999999999999999E-4</v>
      </c>
      <c r="M49" s="173"/>
      <c r="N49" s="173">
        <v>4.6999999999999999E-4</v>
      </c>
      <c r="O49" s="173">
        <v>4.6999999999999999E-4</v>
      </c>
      <c r="P49" s="174"/>
    </row>
    <row r="50" spans="2:16">
      <c r="B50" s="131" t="s">
        <v>269</v>
      </c>
      <c r="C50" s="162"/>
      <c r="D50" s="175"/>
      <c r="F50" s="133"/>
      <c r="G50" s="133"/>
      <c r="H50" s="133"/>
      <c r="K50" s="176"/>
      <c r="L50" s="176"/>
      <c r="M50" s="176"/>
      <c r="N50" s="176"/>
      <c r="O50" s="176"/>
      <c r="P50" s="177"/>
    </row>
    <row r="51" spans="2:16">
      <c r="B51" s="131"/>
      <c r="C51" s="125" t="s">
        <v>263</v>
      </c>
      <c r="D51" s="166">
        <v>6521235</v>
      </c>
      <c r="F51" s="136">
        <f>D51</f>
        <v>6521235</v>
      </c>
      <c r="G51" s="168">
        <f>F51/F$56</f>
        <v>0.33110776613433401</v>
      </c>
      <c r="H51" s="136">
        <f>D51-F51</f>
        <v>0</v>
      </c>
      <c r="I51" s="168">
        <f>H51/H$56</f>
        <v>0</v>
      </c>
      <c r="K51" s="161"/>
      <c r="L51" s="158">
        <v>0.64359999999999995</v>
      </c>
      <c r="M51" s="158"/>
      <c r="N51" s="158">
        <v>0.59719999999999995</v>
      </c>
      <c r="O51" s="158">
        <v>0.59719999999999995</v>
      </c>
      <c r="P51" s="178"/>
    </row>
    <row r="52" spans="2:16">
      <c r="B52" s="131"/>
      <c r="C52" s="125" t="s">
        <v>264</v>
      </c>
      <c r="D52" s="166">
        <v>16462319</v>
      </c>
      <c r="F52" s="136">
        <f>F57-F51</f>
        <v>13173969</v>
      </c>
      <c r="G52" s="168">
        <f t="shared" ref="G52:G55" si="18">F52/F$56</f>
        <v>0.66889223386566599</v>
      </c>
      <c r="H52" s="136">
        <f>D52-F52</f>
        <v>3288350</v>
      </c>
      <c r="I52" s="168">
        <f t="shared" ref="I52:I55" si="19">H52/H$56</f>
        <v>9.2011228316250901E-2</v>
      </c>
      <c r="K52" s="179"/>
      <c r="L52" s="158">
        <v>0.38312000000000002</v>
      </c>
      <c r="M52" s="158"/>
      <c r="N52" s="158">
        <v>0.36048999999999998</v>
      </c>
      <c r="O52" s="158">
        <v>0.36048999999999998</v>
      </c>
      <c r="P52" s="180"/>
    </row>
    <row r="53" spans="2:16">
      <c r="B53" s="131"/>
      <c r="C53" s="125" t="s">
        <v>270</v>
      </c>
      <c r="D53" s="166">
        <v>27222823</v>
      </c>
      <c r="F53" s="125">
        <v>0</v>
      </c>
      <c r="G53" s="168">
        <f t="shared" si="18"/>
        <v>0</v>
      </c>
      <c r="H53" s="136">
        <f t="shared" ref="H53:H55" si="20">D53-F53</f>
        <v>27222823</v>
      </c>
      <c r="I53" s="168">
        <f t="shared" si="19"/>
        <v>0.76172104017695386</v>
      </c>
      <c r="K53" s="179"/>
      <c r="L53" s="158">
        <v>0.29203000000000001</v>
      </c>
      <c r="M53" s="158"/>
      <c r="N53" s="158">
        <v>0.27478000000000002</v>
      </c>
      <c r="O53" s="158">
        <v>0.27478000000000002</v>
      </c>
      <c r="P53" s="180"/>
    </row>
    <row r="54" spans="2:16">
      <c r="B54" s="131"/>
      <c r="C54" s="125" t="s">
        <v>271</v>
      </c>
      <c r="D54" s="166">
        <v>4049910</v>
      </c>
      <c r="F54" s="125">
        <v>0</v>
      </c>
      <c r="G54" s="168">
        <f t="shared" si="18"/>
        <v>0</v>
      </c>
      <c r="H54" s="136">
        <f t="shared" si="20"/>
        <v>4049910</v>
      </c>
      <c r="I54" s="168">
        <f t="shared" si="19"/>
        <v>0.11332041713025308</v>
      </c>
      <c r="K54" s="179"/>
      <c r="L54" s="158">
        <v>0.24917</v>
      </c>
      <c r="M54" s="158"/>
      <c r="N54" s="158">
        <v>0.23444999999999999</v>
      </c>
      <c r="O54" s="158">
        <v>0.23444999999999999</v>
      </c>
      <c r="P54" s="180"/>
    </row>
    <row r="55" spans="2:16">
      <c r="B55" s="131"/>
      <c r="C55" s="125" t="s">
        <v>272</v>
      </c>
      <c r="D55" s="166">
        <v>1177490</v>
      </c>
      <c r="F55" s="125">
        <v>0</v>
      </c>
      <c r="G55" s="168">
        <f t="shared" si="18"/>
        <v>0</v>
      </c>
      <c r="H55" s="136">
        <f t="shared" si="20"/>
        <v>1177490</v>
      </c>
      <c r="I55" s="168">
        <f t="shared" si="19"/>
        <v>3.2947314376542122E-2</v>
      </c>
      <c r="K55" s="179"/>
      <c r="L55" s="158">
        <v>0.17480000000000001</v>
      </c>
      <c r="M55" s="158"/>
      <c r="N55" s="158">
        <v>0.16447000000000001</v>
      </c>
      <c r="O55" s="158">
        <v>0.16447000000000001</v>
      </c>
      <c r="P55" s="180"/>
    </row>
    <row r="56" spans="2:16">
      <c r="B56" s="131"/>
      <c r="D56" s="181">
        <f>SUM(D51:D55)</f>
        <v>55433777</v>
      </c>
      <c r="F56" s="169">
        <f>SUM(F51:F55)</f>
        <v>19695204</v>
      </c>
      <c r="G56" s="168">
        <f>SUM(G51:G55)</f>
        <v>1</v>
      </c>
      <c r="H56" s="169">
        <f>SUM(H51:H55)</f>
        <v>35738573</v>
      </c>
      <c r="I56" s="168">
        <f>SUM(I51:I55)</f>
        <v>0.99999999999999989</v>
      </c>
      <c r="K56" s="170"/>
      <c r="L56" s="170">
        <f>ROUND(L51*$I51+L52*$I52+L53*$I53+L54*$I54+L55*$I55,5)</f>
        <v>0.29169</v>
      </c>
      <c r="M56" s="171"/>
      <c r="N56" s="170">
        <f>ROUND(N51*$I51+N52*$I52+N53*$I53+N54*$I54+N55*$I55,5)</f>
        <v>0.27445999999999998</v>
      </c>
      <c r="O56" s="170">
        <f>ROUND(O51*$I51+O52*$I52+O53*$I53+O54*$I54+O55*$I55,5)</f>
        <v>0.27445999999999998</v>
      </c>
      <c r="P56" s="172"/>
    </row>
    <row r="57" spans="2:16">
      <c r="B57" s="131"/>
      <c r="C57" s="125" t="s">
        <v>265</v>
      </c>
      <c r="D57" s="166">
        <v>38169</v>
      </c>
      <c r="E57" s="166">
        <v>516</v>
      </c>
      <c r="F57" s="167">
        <f>D57*E57</f>
        <v>19695204</v>
      </c>
      <c r="J57" s="133" t="s">
        <v>266</v>
      </c>
      <c r="K57" s="158"/>
      <c r="L57" s="158">
        <v>0.46659</v>
      </c>
      <c r="M57" s="173"/>
      <c r="N57" s="158">
        <v>0.46659</v>
      </c>
      <c r="O57" s="173">
        <v>0.44129000000000002</v>
      </c>
      <c r="P57" s="174"/>
    </row>
    <row r="58" spans="2:16">
      <c r="B58" s="131"/>
      <c r="D58" s="166"/>
      <c r="E58" s="166"/>
      <c r="F58" s="167"/>
      <c r="J58" s="133" t="s">
        <v>267</v>
      </c>
      <c r="K58" s="158"/>
      <c r="L58" s="158">
        <v>0.44618999999999998</v>
      </c>
      <c r="M58" s="173"/>
      <c r="N58" s="158">
        <v>0.44618999999999998</v>
      </c>
      <c r="O58" s="173">
        <v>0.42181000000000002</v>
      </c>
      <c r="P58" s="174"/>
    </row>
    <row r="59" spans="2:16">
      <c r="B59" s="131"/>
      <c r="D59" s="166"/>
      <c r="E59" s="166"/>
      <c r="F59" s="167"/>
      <c r="J59" s="133" t="s">
        <v>268</v>
      </c>
      <c r="K59" s="158"/>
      <c r="L59" s="173">
        <v>3.8000000000000002E-4</v>
      </c>
      <c r="M59" s="173"/>
      <c r="N59" s="173">
        <v>3.8000000000000002E-4</v>
      </c>
      <c r="O59" s="173">
        <v>3.8000000000000002E-4</v>
      </c>
      <c r="P59" s="174"/>
    </row>
    <row r="60" spans="2:16" ht="13.5" thickBot="1">
      <c r="B60" s="182"/>
      <c r="C60" s="183"/>
      <c r="D60" s="184"/>
      <c r="E60" s="184"/>
      <c r="F60" s="185"/>
      <c r="G60" s="183"/>
      <c r="H60" s="183"/>
      <c r="I60" s="183"/>
      <c r="J60" s="186" t="s">
        <v>273</v>
      </c>
      <c r="K60" s="187"/>
      <c r="L60" s="188">
        <v>4.3930999999999998E-2</v>
      </c>
      <c r="M60" s="188"/>
      <c r="N60" s="188">
        <v>4.3930999999999998E-2</v>
      </c>
      <c r="O60" s="188">
        <v>4.3930999999999998E-2</v>
      </c>
      <c r="P60" s="189"/>
    </row>
  </sheetData>
  <printOptions horizontalCentered="1"/>
  <pageMargins left="0.25" right="0.25" top="0.75" bottom="0.62" header="0.34" footer="0.33"/>
  <pageSetup scale="71" orientation="landscape" r:id="rId1"/>
  <headerFooter alignWithMargins="0">
    <oddHeader>&amp;R&amp;"Times New Roman,Regular"&amp;10Adjustment No. __&amp;U2.10&amp;U__
Workpaper Ref. G-WN-__</oddHeader>
    <oddFooter>&amp;L&amp;"Times New Roman,Regular"&amp;10&amp;F / &amp;A&amp;C&amp;"Times New Roman,Regular"&amp;10Page &amp;P of &amp;N&amp;R&amp;"Times New Roman,Regular"&amp;10Prep by:________  1st Review:________
Date: &amp;D     Mgr. Review:________</oddFooter>
  </headerFooter>
  <rowBreaks count="2" manualBreakCount="2">
    <brk id="10" min="1" max="15" man="1"/>
    <brk id="32" min="1"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4B3DA-F97B-4916-9CC9-470ABF6E655E}">
  <sheetPr>
    <tabColor rgb="FF92D050"/>
  </sheetPr>
  <dimension ref="A1:X141"/>
  <sheetViews>
    <sheetView zoomScaleNormal="100" workbookViewId="0">
      <selection sqref="A1:F1"/>
    </sheetView>
  </sheetViews>
  <sheetFormatPr defaultRowHeight="12.75"/>
  <cols>
    <col min="1" max="1" width="7.5703125" style="229" customWidth="1"/>
    <col min="2" max="2" width="9.140625" style="229" customWidth="1"/>
    <col min="3" max="3" width="8.28515625" style="229" customWidth="1"/>
    <col min="4" max="10" width="14" style="229" bestFit="1" customWidth="1"/>
    <col min="11" max="11" width="12.28515625" style="229" bestFit="1" customWidth="1"/>
    <col min="12" max="13" width="13.28515625" style="229" bestFit="1" customWidth="1"/>
    <col min="14" max="15" width="14" style="229" bestFit="1" customWidth="1"/>
    <col min="16" max="16" width="15.28515625" style="229" bestFit="1" customWidth="1"/>
    <col min="17" max="17" width="12.85546875" style="229" bestFit="1" customWidth="1"/>
    <col min="18" max="21" width="8.85546875" style="229"/>
    <col min="22" max="24" width="10.140625" style="229" bestFit="1" customWidth="1"/>
    <col min="25" max="255" width="8.85546875" style="229"/>
    <col min="256" max="256" width="6.5703125" style="229" customWidth="1"/>
    <col min="257" max="257" width="13.7109375" style="229" bestFit="1" customWidth="1"/>
    <col min="258" max="258" width="17.85546875" style="229" bestFit="1" customWidth="1"/>
    <col min="259" max="259" width="13.42578125" style="229" bestFit="1" customWidth="1"/>
    <col min="260" max="260" width="5.85546875" style="229" customWidth="1"/>
    <col min="261" max="272" width="11.140625" style="229" bestFit="1" customWidth="1"/>
    <col min="273" max="273" width="12.85546875" style="229" bestFit="1" customWidth="1"/>
    <col min="274" max="511" width="8.85546875" style="229"/>
    <col min="512" max="512" width="6.5703125" style="229" customWidth="1"/>
    <col min="513" max="513" width="13.7109375" style="229" bestFit="1" customWidth="1"/>
    <col min="514" max="514" width="17.85546875" style="229" bestFit="1" customWidth="1"/>
    <col min="515" max="515" width="13.42578125" style="229" bestFit="1" customWidth="1"/>
    <col min="516" max="516" width="5.85546875" style="229" customWidth="1"/>
    <col min="517" max="528" width="11.140625" style="229" bestFit="1" customWidth="1"/>
    <col min="529" max="529" width="12.85546875" style="229" bestFit="1" customWidth="1"/>
    <col min="530" max="767" width="8.85546875" style="229"/>
    <col min="768" max="768" width="6.5703125" style="229" customWidth="1"/>
    <col min="769" max="769" width="13.7109375" style="229" bestFit="1" customWidth="1"/>
    <col min="770" max="770" width="17.85546875" style="229" bestFit="1" customWidth="1"/>
    <col min="771" max="771" width="13.42578125" style="229" bestFit="1" customWidth="1"/>
    <col min="772" max="772" width="5.85546875" style="229" customWidth="1"/>
    <col min="773" max="784" width="11.140625" style="229" bestFit="1" customWidth="1"/>
    <col min="785" max="785" width="12.85546875" style="229" bestFit="1" customWidth="1"/>
    <col min="786" max="1023" width="8.85546875" style="229"/>
    <col min="1024" max="1024" width="6.5703125" style="229" customWidth="1"/>
    <col min="1025" max="1025" width="13.7109375" style="229" bestFit="1" customWidth="1"/>
    <col min="1026" max="1026" width="17.85546875" style="229" bestFit="1" customWidth="1"/>
    <col min="1027" max="1027" width="13.42578125" style="229" bestFit="1" customWidth="1"/>
    <col min="1028" max="1028" width="5.85546875" style="229" customWidth="1"/>
    <col min="1029" max="1040" width="11.140625" style="229" bestFit="1" customWidth="1"/>
    <col min="1041" max="1041" width="12.85546875" style="229" bestFit="1" customWidth="1"/>
    <col min="1042" max="1279" width="8.85546875" style="229"/>
    <col min="1280" max="1280" width="6.5703125" style="229" customWidth="1"/>
    <col min="1281" max="1281" width="13.7109375" style="229" bestFit="1" customWidth="1"/>
    <col min="1282" max="1282" width="17.85546875" style="229" bestFit="1" customWidth="1"/>
    <col min="1283" max="1283" width="13.42578125" style="229" bestFit="1" customWidth="1"/>
    <col min="1284" max="1284" width="5.85546875" style="229" customWidth="1"/>
    <col min="1285" max="1296" width="11.140625" style="229" bestFit="1" customWidth="1"/>
    <col min="1297" max="1297" width="12.85546875" style="229" bestFit="1" customWidth="1"/>
    <col min="1298" max="1535" width="8.85546875" style="229"/>
    <col min="1536" max="1536" width="6.5703125" style="229" customWidth="1"/>
    <col min="1537" max="1537" width="13.7109375" style="229" bestFit="1" customWidth="1"/>
    <col min="1538" max="1538" width="17.85546875" style="229" bestFit="1" customWidth="1"/>
    <col min="1539" max="1539" width="13.42578125" style="229" bestFit="1" customWidth="1"/>
    <col min="1540" max="1540" width="5.85546875" style="229" customWidth="1"/>
    <col min="1541" max="1552" width="11.140625" style="229" bestFit="1" customWidth="1"/>
    <col min="1553" max="1553" width="12.85546875" style="229" bestFit="1" customWidth="1"/>
    <col min="1554" max="1791" width="8.85546875" style="229"/>
    <col min="1792" max="1792" width="6.5703125" style="229" customWidth="1"/>
    <col min="1793" max="1793" width="13.7109375" style="229" bestFit="1" customWidth="1"/>
    <col min="1794" max="1794" width="17.85546875" style="229" bestFit="1" customWidth="1"/>
    <col min="1795" max="1795" width="13.42578125" style="229" bestFit="1" customWidth="1"/>
    <col min="1796" max="1796" width="5.85546875" style="229" customWidth="1"/>
    <col min="1797" max="1808" width="11.140625" style="229" bestFit="1" customWidth="1"/>
    <col min="1809" max="1809" width="12.85546875" style="229" bestFit="1" customWidth="1"/>
    <col min="1810" max="2047" width="8.85546875" style="229"/>
    <col min="2048" max="2048" width="6.5703125" style="229" customWidth="1"/>
    <col min="2049" max="2049" width="13.7109375" style="229" bestFit="1" customWidth="1"/>
    <col min="2050" max="2050" width="17.85546875" style="229" bestFit="1" customWidth="1"/>
    <col min="2051" max="2051" width="13.42578125" style="229" bestFit="1" customWidth="1"/>
    <col min="2052" max="2052" width="5.85546875" style="229" customWidth="1"/>
    <col min="2053" max="2064" width="11.140625" style="229" bestFit="1" customWidth="1"/>
    <col min="2065" max="2065" width="12.85546875" style="229" bestFit="1" customWidth="1"/>
    <col min="2066" max="2303" width="8.85546875" style="229"/>
    <col min="2304" max="2304" width="6.5703125" style="229" customWidth="1"/>
    <col min="2305" max="2305" width="13.7109375" style="229" bestFit="1" customWidth="1"/>
    <col min="2306" max="2306" width="17.85546875" style="229" bestFit="1" customWidth="1"/>
    <col min="2307" max="2307" width="13.42578125" style="229" bestFit="1" customWidth="1"/>
    <col min="2308" max="2308" width="5.85546875" style="229" customWidth="1"/>
    <col min="2309" max="2320" width="11.140625" style="229" bestFit="1" customWidth="1"/>
    <col min="2321" max="2321" width="12.85546875" style="229" bestFit="1" customWidth="1"/>
    <col min="2322" max="2559" width="8.85546875" style="229"/>
    <col min="2560" max="2560" width="6.5703125" style="229" customWidth="1"/>
    <col min="2561" max="2561" width="13.7109375" style="229" bestFit="1" customWidth="1"/>
    <col min="2562" max="2562" width="17.85546875" style="229" bestFit="1" customWidth="1"/>
    <col min="2563" max="2563" width="13.42578125" style="229" bestFit="1" customWidth="1"/>
    <col min="2564" max="2564" width="5.85546875" style="229" customWidth="1"/>
    <col min="2565" max="2576" width="11.140625" style="229" bestFit="1" customWidth="1"/>
    <col min="2577" max="2577" width="12.85546875" style="229" bestFit="1" customWidth="1"/>
    <col min="2578" max="2815" width="8.85546875" style="229"/>
    <col min="2816" max="2816" width="6.5703125" style="229" customWidth="1"/>
    <col min="2817" max="2817" width="13.7109375" style="229" bestFit="1" customWidth="1"/>
    <col min="2818" max="2818" width="17.85546875" style="229" bestFit="1" customWidth="1"/>
    <col min="2819" max="2819" width="13.42578125" style="229" bestFit="1" customWidth="1"/>
    <col min="2820" max="2820" width="5.85546875" style="229" customWidth="1"/>
    <col min="2821" max="2832" width="11.140625" style="229" bestFit="1" customWidth="1"/>
    <col min="2833" max="2833" width="12.85546875" style="229" bestFit="1" customWidth="1"/>
    <col min="2834" max="3071" width="8.85546875" style="229"/>
    <col min="3072" max="3072" width="6.5703125" style="229" customWidth="1"/>
    <col min="3073" max="3073" width="13.7109375" style="229" bestFit="1" customWidth="1"/>
    <col min="3074" max="3074" width="17.85546875" style="229" bestFit="1" customWidth="1"/>
    <col min="3075" max="3075" width="13.42578125" style="229" bestFit="1" customWidth="1"/>
    <col min="3076" max="3076" width="5.85546875" style="229" customWidth="1"/>
    <col min="3077" max="3088" width="11.140625" style="229" bestFit="1" customWidth="1"/>
    <col min="3089" max="3089" width="12.85546875" style="229" bestFit="1" customWidth="1"/>
    <col min="3090" max="3327" width="8.85546875" style="229"/>
    <col min="3328" max="3328" width="6.5703125" style="229" customWidth="1"/>
    <col min="3329" max="3329" width="13.7109375" style="229" bestFit="1" customWidth="1"/>
    <col min="3330" max="3330" width="17.85546875" style="229" bestFit="1" customWidth="1"/>
    <col min="3331" max="3331" width="13.42578125" style="229" bestFit="1" customWidth="1"/>
    <col min="3332" max="3332" width="5.85546875" style="229" customWidth="1"/>
    <col min="3333" max="3344" width="11.140625" style="229" bestFit="1" customWidth="1"/>
    <col min="3345" max="3345" width="12.85546875" style="229" bestFit="1" customWidth="1"/>
    <col min="3346" max="3583" width="8.85546875" style="229"/>
    <col min="3584" max="3584" width="6.5703125" style="229" customWidth="1"/>
    <col min="3585" max="3585" width="13.7109375" style="229" bestFit="1" customWidth="1"/>
    <col min="3586" max="3586" width="17.85546875" style="229" bestFit="1" customWidth="1"/>
    <col min="3587" max="3587" width="13.42578125" style="229" bestFit="1" customWidth="1"/>
    <col min="3588" max="3588" width="5.85546875" style="229" customWidth="1"/>
    <col min="3589" max="3600" width="11.140625" style="229" bestFit="1" customWidth="1"/>
    <col min="3601" max="3601" width="12.85546875" style="229" bestFit="1" customWidth="1"/>
    <col min="3602" max="3839" width="8.85546875" style="229"/>
    <col min="3840" max="3840" width="6.5703125" style="229" customWidth="1"/>
    <col min="3841" max="3841" width="13.7109375" style="229" bestFit="1" customWidth="1"/>
    <col min="3842" max="3842" width="17.85546875" style="229" bestFit="1" customWidth="1"/>
    <col min="3843" max="3843" width="13.42578125" style="229" bestFit="1" customWidth="1"/>
    <col min="3844" max="3844" width="5.85546875" style="229" customWidth="1"/>
    <col min="3845" max="3856" width="11.140625" style="229" bestFit="1" customWidth="1"/>
    <col min="3857" max="3857" width="12.85546875" style="229" bestFit="1" customWidth="1"/>
    <col min="3858" max="4095" width="8.85546875" style="229"/>
    <col min="4096" max="4096" width="6.5703125" style="229" customWidth="1"/>
    <col min="4097" max="4097" width="13.7109375" style="229" bestFit="1" customWidth="1"/>
    <col min="4098" max="4098" width="17.85546875" style="229" bestFit="1" customWidth="1"/>
    <col min="4099" max="4099" width="13.42578125" style="229" bestFit="1" customWidth="1"/>
    <col min="4100" max="4100" width="5.85546875" style="229" customWidth="1"/>
    <col min="4101" max="4112" width="11.140625" style="229" bestFit="1" customWidth="1"/>
    <col min="4113" max="4113" width="12.85546875" style="229" bestFit="1" customWidth="1"/>
    <col min="4114" max="4351" width="8.85546875" style="229"/>
    <col min="4352" max="4352" width="6.5703125" style="229" customWidth="1"/>
    <col min="4353" max="4353" width="13.7109375" style="229" bestFit="1" customWidth="1"/>
    <col min="4354" max="4354" width="17.85546875" style="229" bestFit="1" customWidth="1"/>
    <col min="4355" max="4355" width="13.42578125" style="229" bestFit="1" customWidth="1"/>
    <col min="4356" max="4356" width="5.85546875" style="229" customWidth="1"/>
    <col min="4357" max="4368" width="11.140625" style="229" bestFit="1" customWidth="1"/>
    <col min="4369" max="4369" width="12.85546875" style="229" bestFit="1" customWidth="1"/>
    <col min="4370" max="4607" width="8.85546875" style="229"/>
    <col min="4608" max="4608" width="6.5703125" style="229" customWidth="1"/>
    <col min="4609" max="4609" width="13.7109375" style="229" bestFit="1" customWidth="1"/>
    <col min="4610" max="4610" width="17.85546875" style="229" bestFit="1" customWidth="1"/>
    <col min="4611" max="4611" width="13.42578125" style="229" bestFit="1" customWidth="1"/>
    <col min="4612" max="4612" width="5.85546875" style="229" customWidth="1"/>
    <col min="4613" max="4624" width="11.140625" style="229" bestFit="1" customWidth="1"/>
    <col min="4625" max="4625" width="12.85546875" style="229" bestFit="1" customWidth="1"/>
    <col min="4626" max="4863" width="8.85546875" style="229"/>
    <col min="4864" max="4864" width="6.5703125" style="229" customWidth="1"/>
    <col min="4865" max="4865" width="13.7109375" style="229" bestFit="1" customWidth="1"/>
    <col min="4866" max="4866" width="17.85546875" style="229" bestFit="1" customWidth="1"/>
    <col min="4867" max="4867" width="13.42578125" style="229" bestFit="1" customWidth="1"/>
    <col min="4868" max="4868" width="5.85546875" style="229" customWidth="1"/>
    <col min="4869" max="4880" width="11.140625" style="229" bestFit="1" customWidth="1"/>
    <col min="4881" max="4881" width="12.85546875" style="229" bestFit="1" customWidth="1"/>
    <col min="4882" max="5119" width="8.85546875" style="229"/>
    <col min="5120" max="5120" width="6.5703125" style="229" customWidth="1"/>
    <col min="5121" max="5121" width="13.7109375" style="229" bestFit="1" customWidth="1"/>
    <col min="5122" max="5122" width="17.85546875" style="229" bestFit="1" customWidth="1"/>
    <col min="5123" max="5123" width="13.42578125" style="229" bestFit="1" customWidth="1"/>
    <col min="5124" max="5124" width="5.85546875" style="229" customWidth="1"/>
    <col min="5125" max="5136" width="11.140625" style="229" bestFit="1" customWidth="1"/>
    <col min="5137" max="5137" width="12.85546875" style="229" bestFit="1" customWidth="1"/>
    <col min="5138" max="5375" width="8.85546875" style="229"/>
    <col min="5376" max="5376" width="6.5703125" style="229" customWidth="1"/>
    <col min="5377" max="5377" width="13.7109375" style="229" bestFit="1" customWidth="1"/>
    <col min="5378" max="5378" width="17.85546875" style="229" bestFit="1" customWidth="1"/>
    <col min="5379" max="5379" width="13.42578125" style="229" bestFit="1" customWidth="1"/>
    <col min="5380" max="5380" width="5.85546875" style="229" customWidth="1"/>
    <col min="5381" max="5392" width="11.140625" style="229" bestFit="1" customWidth="1"/>
    <col min="5393" max="5393" width="12.85546875" style="229" bestFit="1" customWidth="1"/>
    <col min="5394" max="5631" width="8.85546875" style="229"/>
    <col min="5632" max="5632" width="6.5703125" style="229" customWidth="1"/>
    <col min="5633" max="5633" width="13.7109375" style="229" bestFit="1" customWidth="1"/>
    <col min="5634" max="5634" width="17.85546875" style="229" bestFit="1" customWidth="1"/>
    <col min="5635" max="5635" width="13.42578125" style="229" bestFit="1" customWidth="1"/>
    <col min="5636" max="5636" width="5.85546875" style="229" customWidth="1"/>
    <col min="5637" max="5648" width="11.140625" style="229" bestFit="1" customWidth="1"/>
    <col min="5649" max="5649" width="12.85546875" style="229" bestFit="1" customWidth="1"/>
    <col min="5650" max="5887" width="8.85546875" style="229"/>
    <col min="5888" max="5888" width="6.5703125" style="229" customWidth="1"/>
    <col min="5889" max="5889" width="13.7109375" style="229" bestFit="1" customWidth="1"/>
    <col min="5890" max="5890" width="17.85546875" style="229" bestFit="1" customWidth="1"/>
    <col min="5891" max="5891" width="13.42578125" style="229" bestFit="1" customWidth="1"/>
    <col min="5892" max="5892" width="5.85546875" style="229" customWidth="1"/>
    <col min="5893" max="5904" width="11.140625" style="229" bestFit="1" customWidth="1"/>
    <col min="5905" max="5905" width="12.85546875" style="229" bestFit="1" customWidth="1"/>
    <col min="5906" max="6143" width="8.85546875" style="229"/>
    <col min="6144" max="6144" width="6.5703125" style="229" customWidth="1"/>
    <col min="6145" max="6145" width="13.7109375" style="229" bestFit="1" customWidth="1"/>
    <col min="6146" max="6146" width="17.85546875" style="229" bestFit="1" customWidth="1"/>
    <col min="6147" max="6147" width="13.42578125" style="229" bestFit="1" customWidth="1"/>
    <col min="6148" max="6148" width="5.85546875" style="229" customWidth="1"/>
    <col min="6149" max="6160" width="11.140625" style="229" bestFit="1" customWidth="1"/>
    <col min="6161" max="6161" width="12.85546875" style="229" bestFit="1" customWidth="1"/>
    <col min="6162" max="6399" width="8.85546875" style="229"/>
    <col min="6400" max="6400" width="6.5703125" style="229" customWidth="1"/>
    <col min="6401" max="6401" width="13.7109375" style="229" bestFit="1" customWidth="1"/>
    <col min="6402" max="6402" width="17.85546875" style="229" bestFit="1" customWidth="1"/>
    <col min="6403" max="6403" width="13.42578125" style="229" bestFit="1" customWidth="1"/>
    <col min="6404" max="6404" width="5.85546875" style="229" customWidth="1"/>
    <col min="6405" max="6416" width="11.140625" style="229" bestFit="1" customWidth="1"/>
    <col min="6417" max="6417" width="12.85546875" style="229" bestFit="1" customWidth="1"/>
    <col min="6418" max="6655" width="8.85546875" style="229"/>
    <col min="6656" max="6656" width="6.5703125" style="229" customWidth="1"/>
    <col min="6657" max="6657" width="13.7109375" style="229" bestFit="1" customWidth="1"/>
    <col min="6658" max="6658" width="17.85546875" style="229" bestFit="1" customWidth="1"/>
    <col min="6659" max="6659" width="13.42578125" style="229" bestFit="1" customWidth="1"/>
    <col min="6660" max="6660" width="5.85546875" style="229" customWidth="1"/>
    <col min="6661" max="6672" width="11.140625" style="229" bestFit="1" customWidth="1"/>
    <col min="6673" max="6673" width="12.85546875" style="229" bestFit="1" customWidth="1"/>
    <col min="6674" max="6911" width="8.85546875" style="229"/>
    <col min="6912" max="6912" width="6.5703125" style="229" customWidth="1"/>
    <col min="6913" max="6913" width="13.7109375" style="229" bestFit="1" customWidth="1"/>
    <col min="6914" max="6914" width="17.85546875" style="229" bestFit="1" customWidth="1"/>
    <col min="6915" max="6915" width="13.42578125" style="229" bestFit="1" customWidth="1"/>
    <col min="6916" max="6916" width="5.85546875" style="229" customWidth="1"/>
    <col min="6917" max="6928" width="11.140625" style="229" bestFit="1" customWidth="1"/>
    <col min="6929" max="6929" width="12.85546875" style="229" bestFit="1" customWidth="1"/>
    <col min="6930" max="7167" width="8.85546875" style="229"/>
    <col min="7168" max="7168" width="6.5703125" style="229" customWidth="1"/>
    <col min="7169" max="7169" width="13.7109375" style="229" bestFit="1" customWidth="1"/>
    <col min="7170" max="7170" width="17.85546875" style="229" bestFit="1" customWidth="1"/>
    <col min="7171" max="7171" width="13.42578125" style="229" bestFit="1" customWidth="1"/>
    <col min="7172" max="7172" width="5.85546875" style="229" customWidth="1"/>
    <col min="7173" max="7184" width="11.140625" style="229" bestFit="1" customWidth="1"/>
    <col min="7185" max="7185" width="12.85546875" style="229" bestFit="1" customWidth="1"/>
    <col min="7186" max="7423" width="8.85546875" style="229"/>
    <col min="7424" max="7424" width="6.5703125" style="229" customWidth="1"/>
    <col min="7425" max="7425" width="13.7109375" style="229" bestFit="1" customWidth="1"/>
    <col min="7426" max="7426" width="17.85546875" style="229" bestFit="1" customWidth="1"/>
    <col min="7427" max="7427" width="13.42578125" style="229" bestFit="1" customWidth="1"/>
    <col min="7428" max="7428" width="5.85546875" style="229" customWidth="1"/>
    <col min="7429" max="7440" width="11.140625" style="229" bestFit="1" customWidth="1"/>
    <col min="7441" max="7441" width="12.85546875" style="229" bestFit="1" customWidth="1"/>
    <col min="7442" max="7679" width="8.85546875" style="229"/>
    <col min="7680" max="7680" width="6.5703125" style="229" customWidth="1"/>
    <col min="7681" max="7681" width="13.7109375" style="229" bestFit="1" customWidth="1"/>
    <col min="7682" max="7682" width="17.85546875" style="229" bestFit="1" customWidth="1"/>
    <col min="7683" max="7683" width="13.42578125" style="229" bestFit="1" customWidth="1"/>
    <col min="7684" max="7684" width="5.85546875" style="229" customWidth="1"/>
    <col min="7685" max="7696" width="11.140625" style="229" bestFit="1" customWidth="1"/>
    <col min="7697" max="7697" width="12.85546875" style="229" bestFit="1" customWidth="1"/>
    <col min="7698" max="7935" width="8.85546875" style="229"/>
    <col min="7936" max="7936" width="6.5703125" style="229" customWidth="1"/>
    <col min="7937" max="7937" width="13.7109375" style="229" bestFit="1" customWidth="1"/>
    <col min="7938" max="7938" width="17.85546875" style="229" bestFit="1" customWidth="1"/>
    <col min="7939" max="7939" width="13.42578125" style="229" bestFit="1" customWidth="1"/>
    <col min="7940" max="7940" width="5.85546875" style="229" customWidth="1"/>
    <col min="7941" max="7952" width="11.140625" style="229" bestFit="1" customWidth="1"/>
    <col min="7953" max="7953" width="12.85546875" style="229" bestFit="1" customWidth="1"/>
    <col min="7954" max="8191" width="8.85546875" style="229"/>
    <col min="8192" max="8192" width="6.5703125" style="229" customWidth="1"/>
    <col min="8193" max="8193" width="13.7109375" style="229" bestFit="1" customWidth="1"/>
    <col min="8194" max="8194" width="17.85546875" style="229" bestFit="1" customWidth="1"/>
    <col min="8195" max="8195" width="13.42578125" style="229" bestFit="1" customWidth="1"/>
    <col min="8196" max="8196" width="5.85546875" style="229" customWidth="1"/>
    <col min="8197" max="8208" width="11.140625" style="229" bestFit="1" customWidth="1"/>
    <col min="8209" max="8209" width="12.85546875" style="229" bestFit="1" customWidth="1"/>
    <col min="8210" max="8447" width="8.85546875" style="229"/>
    <col min="8448" max="8448" width="6.5703125" style="229" customWidth="1"/>
    <col min="8449" max="8449" width="13.7109375" style="229" bestFit="1" customWidth="1"/>
    <col min="8450" max="8450" width="17.85546875" style="229" bestFit="1" customWidth="1"/>
    <col min="8451" max="8451" width="13.42578125" style="229" bestFit="1" customWidth="1"/>
    <col min="8452" max="8452" width="5.85546875" style="229" customWidth="1"/>
    <col min="8453" max="8464" width="11.140625" style="229" bestFit="1" customWidth="1"/>
    <col min="8465" max="8465" width="12.85546875" style="229" bestFit="1" customWidth="1"/>
    <col min="8466" max="8703" width="8.85546875" style="229"/>
    <col min="8704" max="8704" width="6.5703125" style="229" customWidth="1"/>
    <col min="8705" max="8705" width="13.7109375" style="229" bestFit="1" customWidth="1"/>
    <col min="8706" max="8706" width="17.85546875" style="229" bestFit="1" customWidth="1"/>
    <col min="8707" max="8707" width="13.42578125" style="229" bestFit="1" customWidth="1"/>
    <col min="8708" max="8708" width="5.85546875" style="229" customWidth="1"/>
    <col min="8709" max="8720" width="11.140625" style="229" bestFit="1" customWidth="1"/>
    <col min="8721" max="8721" width="12.85546875" style="229" bestFit="1" customWidth="1"/>
    <col min="8722" max="8959" width="8.85546875" style="229"/>
    <col min="8960" max="8960" width="6.5703125" style="229" customWidth="1"/>
    <col min="8961" max="8961" width="13.7109375" style="229" bestFit="1" customWidth="1"/>
    <col min="8962" max="8962" width="17.85546875" style="229" bestFit="1" customWidth="1"/>
    <col min="8963" max="8963" width="13.42578125" style="229" bestFit="1" customWidth="1"/>
    <col min="8964" max="8964" width="5.85546875" style="229" customWidth="1"/>
    <col min="8965" max="8976" width="11.140625" style="229" bestFit="1" customWidth="1"/>
    <col min="8977" max="8977" width="12.85546875" style="229" bestFit="1" customWidth="1"/>
    <col min="8978" max="9215" width="8.85546875" style="229"/>
    <col min="9216" max="9216" width="6.5703125" style="229" customWidth="1"/>
    <col min="9217" max="9217" width="13.7109375" style="229" bestFit="1" customWidth="1"/>
    <col min="9218" max="9218" width="17.85546875" style="229" bestFit="1" customWidth="1"/>
    <col min="9219" max="9219" width="13.42578125" style="229" bestFit="1" customWidth="1"/>
    <col min="9220" max="9220" width="5.85546875" style="229" customWidth="1"/>
    <col min="9221" max="9232" width="11.140625" style="229" bestFit="1" customWidth="1"/>
    <col min="9233" max="9233" width="12.85546875" style="229" bestFit="1" customWidth="1"/>
    <col min="9234" max="9471" width="8.85546875" style="229"/>
    <col min="9472" max="9472" width="6.5703125" style="229" customWidth="1"/>
    <col min="9473" max="9473" width="13.7109375" style="229" bestFit="1" customWidth="1"/>
    <col min="9474" max="9474" width="17.85546875" style="229" bestFit="1" customWidth="1"/>
    <col min="9475" max="9475" width="13.42578125" style="229" bestFit="1" customWidth="1"/>
    <col min="9476" max="9476" width="5.85546875" style="229" customWidth="1"/>
    <col min="9477" max="9488" width="11.140625" style="229" bestFit="1" customWidth="1"/>
    <col min="9489" max="9489" width="12.85546875" style="229" bestFit="1" customWidth="1"/>
    <col min="9490" max="9727" width="8.85546875" style="229"/>
    <col min="9728" max="9728" width="6.5703125" style="229" customWidth="1"/>
    <col min="9729" max="9729" width="13.7109375" style="229" bestFit="1" customWidth="1"/>
    <col min="9730" max="9730" width="17.85546875" style="229" bestFit="1" customWidth="1"/>
    <col min="9731" max="9731" width="13.42578125" style="229" bestFit="1" customWidth="1"/>
    <col min="9732" max="9732" width="5.85546875" style="229" customWidth="1"/>
    <col min="9733" max="9744" width="11.140625" style="229" bestFit="1" customWidth="1"/>
    <col min="9745" max="9745" width="12.85546875" style="229" bestFit="1" customWidth="1"/>
    <col min="9746" max="9983" width="8.85546875" style="229"/>
    <col min="9984" max="9984" width="6.5703125" style="229" customWidth="1"/>
    <col min="9985" max="9985" width="13.7109375" style="229" bestFit="1" customWidth="1"/>
    <col min="9986" max="9986" width="17.85546875" style="229" bestFit="1" customWidth="1"/>
    <col min="9987" max="9987" width="13.42578125" style="229" bestFit="1" customWidth="1"/>
    <col min="9988" max="9988" width="5.85546875" style="229" customWidth="1"/>
    <col min="9989" max="10000" width="11.140625" style="229" bestFit="1" customWidth="1"/>
    <col min="10001" max="10001" width="12.85546875" style="229" bestFit="1" customWidth="1"/>
    <col min="10002" max="10239" width="8.85546875" style="229"/>
    <col min="10240" max="10240" width="6.5703125" style="229" customWidth="1"/>
    <col min="10241" max="10241" width="13.7109375" style="229" bestFit="1" customWidth="1"/>
    <col min="10242" max="10242" width="17.85546875" style="229" bestFit="1" customWidth="1"/>
    <col min="10243" max="10243" width="13.42578125" style="229" bestFit="1" customWidth="1"/>
    <col min="10244" max="10244" width="5.85546875" style="229" customWidth="1"/>
    <col min="10245" max="10256" width="11.140625" style="229" bestFit="1" customWidth="1"/>
    <col min="10257" max="10257" width="12.85546875" style="229" bestFit="1" customWidth="1"/>
    <col min="10258" max="10495" width="8.85546875" style="229"/>
    <col min="10496" max="10496" width="6.5703125" style="229" customWidth="1"/>
    <col min="10497" max="10497" width="13.7109375" style="229" bestFit="1" customWidth="1"/>
    <col min="10498" max="10498" width="17.85546875" style="229" bestFit="1" customWidth="1"/>
    <col min="10499" max="10499" width="13.42578125" style="229" bestFit="1" customWidth="1"/>
    <col min="10500" max="10500" width="5.85546875" style="229" customWidth="1"/>
    <col min="10501" max="10512" width="11.140625" style="229" bestFit="1" customWidth="1"/>
    <col min="10513" max="10513" width="12.85546875" style="229" bestFit="1" customWidth="1"/>
    <col min="10514" max="10751" width="8.85546875" style="229"/>
    <col min="10752" max="10752" width="6.5703125" style="229" customWidth="1"/>
    <col min="10753" max="10753" width="13.7109375" style="229" bestFit="1" customWidth="1"/>
    <col min="10754" max="10754" width="17.85546875" style="229" bestFit="1" customWidth="1"/>
    <col min="10755" max="10755" width="13.42578125" style="229" bestFit="1" customWidth="1"/>
    <col min="10756" max="10756" width="5.85546875" style="229" customWidth="1"/>
    <col min="10757" max="10768" width="11.140625" style="229" bestFit="1" customWidth="1"/>
    <col min="10769" max="10769" width="12.85546875" style="229" bestFit="1" customWidth="1"/>
    <col min="10770" max="11007" width="8.85546875" style="229"/>
    <col min="11008" max="11008" width="6.5703125" style="229" customWidth="1"/>
    <col min="11009" max="11009" width="13.7109375" style="229" bestFit="1" customWidth="1"/>
    <col min="11010" max="11010" width="17.85546875" style="229" bestFit="1" customWidth="1"/>
    <col min="11011" max="11011" width="13.42578125" style="229" bestFit="1" customWidth="1"/>
    <col min="11012" max="11012" width="5.85546875" style="229" customWidth="1"/>
    <col min="11013" max="11024" width="11.140625" style="229" bestFit="1" customWidth="1"/>
    <col min="11025" max="11025" width="12.85546875" style="229" bestFit="1" customWidth="1"/>
    <col min="11026" max="11263" width="8.85546875" style="229"/>
    <col min="11264" max="11264" width="6.5703125" style="229" customWidth="1"/>
    <col min="11265" max="11265" width="13.7109375" style="229" bestFit="1" customWidth="1"/>
    <col min="11266" max="11266" width="17.85546875" style="229" bestFit="1" customWidth="1"/>
    <col min="11267" max="11267" width="13.42578125" style="229" bestFit="1" customWidth="1"/>
    <col min="11268" max="11268" width="5.85546875" style="229" customWidth="1"/>
    <col min="11269" max="11280" width="11.140625" style="229" bestFit="1" customWidth="1"/>
    <col min="11281" max="11281" width="12.85546875" style="229" bestFit="1" customWidth="1"/>
    <col min="11282" max="11519" width="8.85546875" style="229"/>
    <col min="11520" max="11520" width="6.5703125" style="229" customWidth="1"/>
    <col min="11521" max="11521" width="13.7109375" style="229" bestFit="1" customWidth="1"/>
    <col min="11522" max="11522" width="17.85546875" style="229" bestFit="1" customWidth="1"/>
    <col min="11523" max="11523" width="13.42578125" style="229" bestFit="1" customWidth="1"/>
    <col min="11524" max="11524" width="5.85546875" style="229" customWidth="1"/>
    <col min="11525" max="11536" width="11.140625" style="229" bestFit="1" customWidth="1"/>
    <col min="11537" max="11537" width="12.85546875" style="229" bestFit="1" customWidth="1"/>
    <col min="11538" max="11775" width="8.85546875" style="229"/>
    <col min="11776" max="11776" width="6.5703125" style="229" customWidth="1"/>
    <col min="11777" max="11777" width="13.7109375" style="229" bestFit="1" customWidth="1"/>
    <col min="11778" max="11778" width="17.85546875" style="229" bestFit="1" customWidth="1"/>
    <col min="11779" max="11779" width="13.42578125" style="229" bestFit="1" customWidth="1"/>
    <col min="11780" max="11780" width="5.85546875" style="229" customWidth="1"/>
    <col min="11781" max="11792" width="11.140625" style="229" bestFit="1" customWidth="1"/>
    <col min="11793" max="11793" width="12.85546875" style="229" bestFit="1" customWidth="1"/>
    <col min="11794" max="12031" width="8.85546875" style="229"/>
    <col min="12032" max="12032" width="6.5703125" style="229" customWidth="1"/>
    <col min="12033" max="12033" width="13.7109375" style="229" bestFit="1" customWidth="1"/>
    <col min="12034" max="12034" width="17.85546875" style="229" bestFit="1" customWidth="1"/>
    <col min="12035" max="12035" width="13.42578125" style="229" bestFit="1" customWidth="1"/>
    <col min="12036" max="12036" width="5.85546875" style="229" customWidth="1"/>
    <col min="12037" max="12048" width="11.140625" style="229" bestFit="1" customWidth="1"/>
    <col min="12049" max="12049" width="12.85546875" style="229" bestFit="1" customWidth="1"/>
    <col min="12050" max="12287" width="8.85546875" style="229"/>
    <col min="12288" max="12288" width="6.5703125" style="229" customWidth="1"/>
    <col min="12289" max="12289" width="13.7109375" style="229" bestFit="1" customWidth="1"/>
    <col min="12290" max="12290" width="17.85546875" style="229" bestFit="1" customWidth="1"/>
    <col min="12291" max="12291" width="13.42578125" style="229" bestFit="1" customWidth="1"/>
    <col min="12292" max="12292" width="5.85546875" style="229" customWidth="1"/>
    <col min="12293" max="12304" width="11.140625" style="229" bestFit="1" customWidth="1"/>
    <col min="12305" max="12305" width="12.85546875" style="229" bestFit="1" customWidth="1"/>
    <col min="12306" max="12543" width="8.85546875" style="229"/>
    <col min="12544" max="12544" width="6.5703125" style="229" customWidth="1"/>
    <col min="12545" max="12545" width="13.7109375" style="229" bestFit="1" customWidth="1"/>
    <col min="12546" max="12546" width="17.85546875" style="229" bestFit="1" customWidth="1"/>
    <col min="12547" max="12547" width="13.42578125" style="229" bestFit="1" customWidth="1"/>
    <col min="12548" max="12548" width="5.85546875" style="229" customWidth="1"/>
    <col min="12549" max="12560" width="11.140625" style="229" bestFit="1" customWidth="1"/>
    <col min="12561" max="12561" width="12.85546875" style="229" bestFit="1" customWidth="1"/>
    <col min="12562" max="12799" width="8.85546875" style="229"/>
    <col min="12800" max="12800" width="6.5703125" style="229" customWidth="1"/>
    <col min="12801" max="12801" width="13.7109375" style="229" bestFit="1" customWidth="1"/>
    <col min="12802" max="12802" width="17.85546875" style="229" bestFit="1" customWidth="1"/>
    <col min="12803" max="12803" width="13.42578125" style="229" bestFit="1" customWidth="1"/>
    <col min="12804" max="12804" width="5.85546875" style="229" customWidth="1"/>
    <col min="12805" max="12816" width="11.140625" style="229" bestFit="1" customWidth="1"/>
    <col min="12817" max="12817" width="12.85546875" style="229" bestFit="1" customWidth="1"/>
    <col min="12818" max="13055" width="8.85546875" style="229"/>
    <col min="13056" max="13056" width="6.5703125" style="229" customWidth="1"/>
    <col min="13057" max="13057" width="13.7109375" style="229" bestFit="1" customWidth="1"/>
    <col min="13058" max="13058" width="17.85546875" style="229" bestFit="1" customWidth="1"/>
    <col min="13059" max="13059" width="13.42578125" style="229" bestFit="1" customWidth="1"/>
    <col min="13060" max="13060" width="5.85546875" style="229" customWidth="1"/>
    <col min="13061" max="13072" width="11.140625" style="229" bestFit="1" customWidth="1"/>
    <col min="13073" max="13073" width="12.85546875" style="229" bestFit="1" customWidth="1"/>
    <col min="13074" max="13311" width="8.85546875" style="229"/>
    <col min="13312" max="13312" width="6.5703125" style="229" customWidth="1"/>
    <col min="13313" max="13313" width="13.7109375" style="229" bestFit="1" customWidth="1"/>
    <col min="13314" max="13314" width="17.85546875" style="229" bestFit="1" customWidth="1"/>
    <col min="13315" max="13315" width="13.42578125" style="229" bestFit="1" customWidth="1"/>
    <col min="13316" max="13316" width="5.85546875" style="229" customWidth="1"/>
    <col min="13317" max="13328" width="11.140625" style="229" bestFit="1" customWidth="1"/>
    <col min="13329" max="13329" width="12.85546875" style="229" bestFit="1" customWidth="1"/>
    <col min="13330" max="13567" width="8.85546875" style="229"/>
    <col min="13568" max="13568" width="6.5703125" style="229" customWidth="1"/>
    <col min="13569" max="13569" width="13.7109375" style="229" bestFit="1" customWidth="1"/>
    <col min="13570" max="13570" width="17.85546875" style="229" bestFit="1" customWidth="1"/>
    <col min="13571" max="13571" width="13.42578125" style="229" bestFit="1" customWidth="1"/>
    <col min="13572" max="13572" width="5.85546875" style="229" customWidth="1"/>
    <col min="13573" max="13584" width="11.140625" style="229" bestFit="1" customWidth="1"/>
    <col min="13585" max="13585" width="12.85546875" style="229" bestFit="1" customWidth="1"/>
    <col min="13586" max="13823" width="8.85546875" style="229"/>
    <col min="13824" max="13824" width="6.5703125" style="229" customWidth="1"/>
    <col min="13825" max="13825" width="13.7109375" style="229" bestFit="1" customWidth="1"/>
    <col min="13826" max="13826" width="17.85546875" style="229" bestFit="1" customWidth="1"/>
    <col min="13827" max="13827" width="13.42578125" style="229" bestFit="1" customWidth="1"/>
    <col min="13828" max="13828" width="5.85546875" style="229" customWidth="1"/>
    <col min="13829" max="13840" width="11.140625" style="229" bestFit="1" customWidth="1"/>
    <col min="13841" max="13841" width="12.85546875" style="229" bestFit="1" customWidth="1"/>
    <col min="13842" max="14079" width="8.85546875" style="229"/>
    <col min="14080" max="14080" width="6.5703125" style="229" customWidth="1"/>
    <col min="14081" max="14081" width="13.7109375" style="229" bestFit="1" customWidth="1"/>
    <col min="14082" max="14082" width="17.85546875" style="229" bestFit="1" customWidth="1"/>
    <col min="14083" max="14083" width="13.42578125" style="229" bestFit="1" customWidth="1"/>
    <col min="14084" max="14084" width="5.85546875" style="229" customWidth="1"/>
    <col min="14085" max="14096" width="11.140625" style="229" bestFit="1" customWidth="1"/>
    <col min="14097" max="14097" width="12.85546875" style="229" bestFit="1" customWidth="1"/>
    <col min="14098" max="14335" width="8.85546875" style="229"/>
    <col min="14336" max="14336" width="6.5703125" style="229" customWidth="1"/>
    <col min="14337" max="14337" width="13.7109375" style="229" bestFit="1" customWidth="1"/>
    <col min="14338" max="14338" width="17.85546875" style="229" bestFit="1" customWidth="1"/>
    <col min="14339" max="14339" width="13.42578125" style="229" bestFit="1" customWidth="1"/>
    <col min="14340" max="14340" width="5.85546875" style="229" customWidth="1"/>
    <col min="14341" max="14352" width="11.140625" style="229" bestFit="1" customWidth="1"/>
    <col min="14353" max="14353" width="12.85546875" style="229" bestFit="1" customWidth="1"/>
    <col min="14354" max="14591" width="8.85546875" style="229"/>
    <col min="14592" max="14592" width="6.5703125" style="229" customWidth="1"/>
    <col min="14593" max="14593" width="13.7109375" style="229" bestFit="1" customWidth="1"/>
    <col min="14594" max="14594" width="17.85546875" style="229" bestFit="1" customWidth="1"/>
    <col min="14595" max="14595" width="13.42578125" style="229" bestFit="1" customWidth="1"/>
    <col min="14596" max="14596" width="5.85546875" style="229" customWidth="1"/>
    <col min="14597" max="14608" width="11.140625" style="229" bestFit="1" customWidth="1"/>
    <col min="14609" max="14609" width="12.85546875" style="229" bestFit="1" customWidth="1"/>
    <col min="14610" max="14847" width="8.85546875" style="229"/>
    <col min="14848" max="14848" width="6.5703125" style="229" customWidth="1"/>
    <col min="14849" max="14849" width="13.7109375" style="229" bestFit="1" customWidth="1"/>
    <col min="14850" max="14850" width="17.85546875" style="229" bestFit="1" customWidth="1"/>
    <col min="14851" max="14851" width="13.42578125" style="229" bestFit="1" customWidth="1"/>
    <col min="14852" max="14852" width="5.85546875" style="229" customWidth="1"/>
    <col min="14853" max="14864" width="11.140625" style="229" bestFit="1" customWidth="1"/>
    <col min="14865" max="14865" width="12.85546875" style="229" bestFit="1" customWidth="1"/>
    <col min="14866" max="15103" width="8.85546875" style="229"/>
    <col min="15104" max="15104" width="6.5703125" style="229" customWidth="1"/>
    <col min="15105" max="15105" width="13.7109375" style="229" bestFit="1" customWidth="1"/>
    <col min="15106" max="15106" width="17.85546875" style="229" bestFit="1" customWidth="1"/>
    <col min="15107" max="15107" width="13.42578125" style="229" bestFit="1" customWidth="1"/>
    <col min="15108" max="15108" width="5.85546875" style="229" customWidth="1"/>
    <col min="15109" max="15120" width="11.140625" style="229" bestFit="1" customWidth="1"/>
    <col min="15121" max="15121" width="12.85546875" style="229" bestFit="1" customWidth="1"/>
    <col min="15122" max="15359" width="8.85546875" style="229"/>
    <col min="15360" max="15360" width="6.5703125" style="229" customWidth="1"/>
    <col min="15361" max="15361" width="13.7109375" style="229" bestFit="1" customWidth="1"/>
    <col min="15362" max="15362" width="17.85546875" style="229" bestFit="1" customWidth="1"/>
    <col min="15363" max="15363" width="13.42578125" style="229" bestFit="1" customWidth="1"/>
    <col min="15364" max="15364" width="5.85546875" style="229" customWidth="1"/>
    <col min="15365" max="15376" width="11.140625" style="229" bestFit="1" customWidth="1"/>
    <col min="15377" max="15377" width="12.85546875" style="229" bestFit="1" customWidth="1"/>
    <col min="15378" max="15615" width="8.85546875" style="229"/>
    <col min="15616" max="15616" width="6.5703125" style="229" customWidth="1"/>
    <col min="15617" max="15617" width="13.7109375" style="229" bestFit="1" customWidth="1"/>
    <col min="15618" max="15618" width="17.85546875" style="229" bestFit="1" customWidth="1"/>
    <col min="15619" max="15619" width="13.42578125" style="229" bestFit="1" customWidth="1"/>
    <col min="15620" max="15620" width="5.85546875" style="229" customWidth="1"/>
    <col min="15621" max="15632" width="11.140625" style="229" bestFit="1" customWidth="1"/>
    <col min="15633" max="15633" width="12.85546875" style="229" bestFit="1" customWidth="1"/>
    <col min="15634" max="15871" width="8.85546875" style="229"/>
    <col min="15872" max="15872" width="6.5703125" style="229" customWidth="1"/>
    <col min="15873" max="15873" width="13.7109375" style="229" bestFit="1" customWidth="1"/>
    <col min="15874" max="15874" width="17.85546875" style="229" bestFit="1" customWidth="1"/>
    <col min="15875" max="15875" width="13.42578125" style="229" bestFit="1" customWidth="1"/>
    <col min="15876" max="15876" width="5.85546875" style="229" customWidth="1"/>
    <col min="15877" max="15888" width="11.140625" style="229" bestFit="1" customWidth="1"/>
    <col min="15889" max="15889" width="12.85546875" style="229" bestFit="1" customWidth="1"/>
    <col min="15890" max="16127" width="8.85546875" style="229"/>
    <col min="16128" max="16128" width="6.5703125" style="229" customWidth="1"/>
    <col min="16129" max="16129" width="13.7109375" style="229" bestFit="1" customWidth="1"/>
    <col min="16130" max="16130" width="17.85546875" style="229" bestFit="1" customWidth="1"/>
    <col min="16131" max="16131" width="13.42578125" style="229" bestFit="1" customWidth="1"/>
    <col min="16132" max="16132" width="5.85546875" style="229" customWidth="1"/>
    <col min="16133" max="16144" width="11.140625" style="229" bestFit="1" customWidth="1"/>
    <col min="16145" max="16145" width="12.85546875" style="229" bestFit="1" customWidth="1"/>
    <col min="16146" max="16383" width="8.85546875" style="229"/>
    <col min="16384" max="16384" width="9.140625" style="229" customWidth="1"/>
  </cols>
  <sheetData>
    <row r="1" spans="1:17" ht="18">
      <c r="A1" s="619"/>
      <c r="B1" s="619"/>
      <c r="C1" s="619"/>
      <c r="D1" s="619"/>
      <c r="E1" s="619"/>
      <c r="F1" s="619"/>
      <c r="G1" s="620" t="s">
        <v>342</v>
      </c>
      <c r="H1" s="619"/>
      <c r="I1" s="619"/>
      <c r="J1" s="619"/>
      <c r="K1" s="621" t="s">
        <v>343</v>
      </c>
      <c r="L1" s="619"/>
      <c r="M1" s="619"/>
      <c r="N1" s="619"/>
      <c r="O1" s="619"/>
      <c r="P1" s="619"/>
      <c r="Q1"/>
    </row>
    <row r="2" spans="1:17" ht="15">
      <c r="A2" s="619"/>
      <c r="B2" s="619"/>
      <c r="C2" s="619"/>
      <c r="D2" s="619"/>
      <c r="E2" s="619"/>
      <c r="F2" s="619"/>
      <c r="G2" s="619"/>
      <c r="H2" s="619"/>
      <c r="I2" s="619"/>
      <c r="J2" s="619"/>
      <c r="K2" s="622" t="s">
        <v>344</v>
      </c>
      <c r="L2" s="619"/>
      <c r="M2" s="619"/>
      <c r="N2" s="619"/>
      <c r="O2" s="619"/>
      <c r="P2" s="619"/>
      <c r="Q2"/>
    </row>
    <row r="3" spans="1:17" ht="15.75" thickBot="1">
      <c r="A3" s="619"/>
      <c r="B3" s="619"/>
      <c r="C3" s="619"/>
      <c r="D3" s="619"/>
      <c r="E3" s="619"/>
      <c r="F3" s="619"/>
      <c r="G3" s="619"/>
      <c r="H3" s="619"/>
      <c r="I3" s="619"/>
      <c r="J3" s="619"/>
      <c r="K3" s="619"/>
      <c r="L3" s="619"/>
      <c r="M3" s="619"/>
      <c r="N3" s="619"/>
      <c r="O3" s="619"/>
      <c r="P3" s="619"/>
      <c r="Q3"/>
    </row>
    <row r="4" spans="1:17" ht="15.75" thickBot="1">
      <c r="A4" s="623" t="s">
        <v>345</v>
      </c>
      <c r="B4" s="619"/>
      <c r="C4" s="619"/>
      <c r="D4" s="230">
        <v>202301</v>
      </c>
      <c r="E4" s="230">
        <f>D4+1</f>
        <v>202302</v>
      </c>
      <c r="F4" s="230">
        <f t="shared" ref="F4:O4" si="0">E4+1</f>
        <v>202303</v>
      </c>
      <c r="G4" s="230">
        <f t="shared" si="0"/>
        <v>202304</v>
      </c>
      <c r="H4" s="230">
        <f t="shared" si="0"/>
        <v>202305</v>
      </c>
      <c r="I4" s="230">
        <f t="shared" si="0"/>
        <v>202306</v>
      </c>
      <c r="J4" s="230">
        <v>202207</v>
      </c>
      <c r="K4" s="230">
        <f t="shared" si="0"/>
        <v>202208</v>
      </c>
      <c r="L4" s="230">
        <f t="shared" si="0"/>
        <v>202209</v>
      </c>
      <c r="M4" s="230">
        <f t="shared" si="0"/>
        <v>202210</v>
      </c>
      <c r="N4" s="230">
        <f t="shared" si="0"/>
        <v>202211</v>
      </c>
      <c r="O4" s="230">
        <f t="shared" si="0"/>
        <v>202212</v>
      </c>
      <c r="P4" s="231" t="s">
        <v>39</v>
      </c>
      <c r="Q4"/>
    </row>
    <row r="5" spans="1:17" ht="15.75" thickBot="1">
      <c r="A5" s="230" t="s">
        <v>346</v>
      </c>
      <c r="B5" s="230" t="s">
        <v>347</v>
      </c>
      <c r="C5" s="230" t="s">
        <v>348</v>
      </c>
      <c r="D5" s="232"/>
      <c r="E5" s="232"/>
      <c r="F5" s="232"/>
      <c r="G5" s="232"/>
      <c r="H5" s="232"/>
      <c r="I5" s="232"/>
      <c r="J5" s="232"/>
      <c r="K5" s="232"/>
      <c r="L5" s="232"/>
      <c r="M5" s="232"/>
      <c r="N5" s="232"/>
      <c r="O5" s="232"/>
      <c r="P5" s="233"/>
      <c r="Q5"/>
    </row>
    <row r="6" spans="1:17" ht="15.75" thickBot="1">
      <c r="A6" s="624" t="s">
        <v>349</v>
      </c>
      <c r="B6" s="624" t="s">
        <v>350</v>
      </c>
      <c r="C6" s="234" t="s">
        <v>351</v>
      </c>
      <c r="D6" s="235">
        <v>161521022.06099001</v>
      </c>
      <c r="E6" s="235">
        <v>130071638.13</v>
      </c>
      <c r="F6" s="235">
        <v>142129066.73300001</v>
      </c>
      <c r="G6" s="235">
        <v>104076031.49819</v>
      </c>
      <c r="H6" s="235">
        <v>91025220.393000007</v>
      </c>
      <c r="I6" s="235">
        <v>85367591.817000002</v>
      </c>
      <c r="J6" s="235">
        <v>91490443.935000002</v>
      </c>
      <c r="K6" s="235">
        <v>111786937.954</v>
      </c>
      <c r="L6" s="235">
        <v>96022234.04524</v>
      </c>
      <c r="M6" s="235">
        <v>74508627.462119997</v>
      </c>
      <c r="N6" s="235">
        <v>105948878.52999</v>
      </c>
      <c r="O6" s="235">
        <v>156817130.63398999</v>
      </c>
      <c r="P6" s="236">
        <v>1350764823.1925199</v>
      </c>
      <c r="Q6"/>
    </row>
    <row r="7" spans="1:17" ht="14.45" customHeight="1" thickBot="1">
      <c r="A7" s="625"/>
      <c r="B7" s="625"/>
      <c r="C7" s="234" t="s">
        <v>352</v>
      </c>
      <c r="D7" s="235">
        <v>46907338.765000001</v>
      </c>
      <c r="E7" s="235">
        <v>37313163.660999998</v>
      </c>
      <c r="F7" s="235">
        <v>46696584.167000003</v>
      </c>
      <c r="G7" s="235">
        <v>33481642.213</v>
      </c>
      <c r="H7" s="235">
        <v>36187797.531000003</v>
      </c>
      <c r="I7" s="235">
        <v>34979055.248000003</v>
      </c>
      <c r="J7" s="235">
        <v>33666607.502999999</v>
      </c>
      <c r="K7" s="235">
        <v>40196082.302000001</v>
      </c>
      <c r="L7" s="235">
        <v>37315234.335270002</v>
      </c>
      <c r="M7" s="235">
        <v>30823512.99523</v>
      </c>
      <c r="N7" s="235">
        <v>34825370.030000001</v>
      </c>
      <c r="O7" s="235">
        <v>45325009.299999997</v>
      </c>
      <c r="P7" s="236">
        <v>457717398.05049998</v>
      </c>
      <c r="Q7"/>
    </row>
    <row r="8" spans="1:17" ht="15.75" thickBot="1">
      <c r="A8" s="625"/>
      <c r="B8" s="625"/>
      <c r="C8" s="234" t="s">
        <v>353</v>
      </c>
      <c r="D8" s="235">
        <v>4659317.4939900003</v>
      </c>
      <c r="E8" s="235">
        <v>3727790.02</v>
      </c>
      <c r="F8" s="235">
        <v>4246227.5199999996</v>
      </c>
      <c r="G8" s="235">
        <v>2900883.87</v>
      </c>
      <c r="H8" s="235">
        <v>2477138.7420000001</v>
      </c>
      <c r="I8" s="235">
        <v>2121481.3080000002</v>
      </c>
      <c r="J8" s="235">
        <v>2105178.9109999998</v>
      </c>
      <c r="K8" s="235">
        <v>2483151.196</v>
      </c>
      <c r="L8" s="235">
        <v>2354395.3135000002</v>
      </c>
      <c r="M8" s="235">
        <v>2020227.3170400001</v>
      </c>
      <c r="N8" s="235">
        <v>2904529.1159999999</v>
      </c>
      <c r="O8" s="235">
        <v>4470472.5329999998</v>
      </c>
      <c r="P8" s="236">
        <v>36470793.340530001</v>
      </c>
      <c r="Q8"/>
    </row>
    <row r="9" spans="1:17" ht="15.75" thickBot="1">
      <c r="A9" s="625"/>
      <c r="B9" s="625"/>
      <c r="C9" s="234" t="s">
        <v>354</v>
      </c>
      <c r="D9" s="235">
        <v>51992370.200000003</v>
      </c>
      <c r="E9" s="235">
        <v>43266313.600000001</v>
      </c>
      <c r="F9" s="235">
        <v>52170286.200000003</v>
      </c>
      <c r="G9" s="235">
        <v>41667623.399999999</v>
      </c>
      <c r="H9" s="235">
        <v>44955081.200000003</v>
      </c>
      <c r="I9" s="235">
        <v>45479737.5</v>
      </c>
      <c r="J9" s="235">
        <v>45335866.600000001</v>
      </c>
      <c r="K9" s="237">
        <v>48979411.399999999</v>
      </c>
      <c r="L9" s="235">
        <v>47763119.200000003</v>
      </c>
      <c r="M9" s="235">
        <v>42607841.200000003</v>
      </c>
      <c r="N9" s="235">
        <v>44476289.799999997</v>
      </c>
      <c r="O9" s="235">
        <v>51241626.399999999</v>
      </c>
      <c r="P9" s="236">
        <v>559935566.70000005</v>
      </c>
      <c r="Q9"/>
    </row>
    <row r="10" spans="1:17" ht="15.75" thickBot="1">
      <c r="A10" s="625"/>
      <c r="B10" s="625"/>
      <c r="C10" s="234" t="s">
        <v>355</v>
      </c>
      <c r="D10" s="237">
        <v>917960</v>
      </c>
      <c r="E10" s="237">
        <v>783920</v>
      </c>
      <c r="F10" s="237">
        <v>731760</v>
      </c>
      <c r="G10" s="237">
        <v>611480</v>
      </c>
      <c r="H10" s="237">
        <v>547360</v>
      </c>
      <c r="I10" s="237">
        <v>533040</v>
      </c>
      <c r="J10" s="237">
        <v>503640</v>
      </c>
      <c r="K10" s="237">
        <v>621560</v>
      </c>
      <c r="L10" s="237">
        <v>623240</v>
      </c>
      <c r="M10" s="237">
        <v>504480</v>
      </c>
      <c r="N10" s="237">
        <v>559240</v>
      </c>
      <c r="O10" s="237">
        <v>851440</v>
      </c>
      <c r="P10" s="238">
        <v>7789120</v>
      </c>
      <c r="Q10"/>
    </row>
    <row r="11" spans="1:17" ht="15.75" thickBot="1">
      <c r="A11" s="625"/>
      <c r="B11" s="625"/>
      <c r="C11" s="234" t="s">
        <v>356</v>
      </c>
      <c r="D11" s="235">
        <v>50740502.950000003</v>
      </c>
      <c r="E11" s="235">
        <v>8307876.21</v>
      </c>
      <c r="F11" s="235">
        <v>26877721.510000002</v>
      </c>
      <c r="G11" s="235">
        <v>29625124.136</v>
      </c>
      <c r="H11" s="235">
        <v>28032034.600000001</v>
      </c>
      <c r="I11" s="235">
        <v>28217552.440000001</v>
      </c>
      <c r="J11" s="235">
        <v>28623776.16</v>
      </c>
      <c r="K11" s="235">
        <v>29683231</v>
      </c>
      <c r="L11" s="235">
        <v>30829991.59</v>
      </c>
      <c r="M11" s="235">
        <v>28828662.440000001</v>
      </c>
      <c r="N11" s="235">
        <v>29629146.309999999</v>
      </c>
      <c r="O11" s="235">
        <v>28365561.785999998</v>
      </c>
      <c r="P11" s="236">
        <v>347761181.13200003</v>
      </c>
      <c r="Q11"/>
    </row>
    <row r="12" spans="1:17" ht="15.75" thickBot="1">
      <c r="A12" s="625"/>
      <c r="B12" s="625"/>
      <c r="C12" s="234" t="s">
        <v>357</v>
      </c>
      <c r="D12" s="235">
        <v>3709905.81</v>
      </c>
      <c r="E12" s="235">
        <v>3061636.84</v>
      </c>
      <c r="F12" s="235">
        <v>3565381.26</v>
      </c>
      <c r="G12" s="235">
        <v>2825280.14</v>
      </c>
      <c r="H12" s="235">
        <v>4267653.1900000004</v>
      </c>
      <c r="I12" s="235">
        <v>6423754.0499999998</v>
      </c>
      <c r="J12" s="235">
        <v>5889531.0700000003</v>
      </c>
      <c r="K12" s="235">
        <v>8670675.1999999993</v>
      </c>
      <c r="L12" s="235">
        <v>7980068.1700499998</v>
      </c>
      <c r="M12" s="235">
        <v>4957660.67</v>
      </c>
      <c r="N12" s="235">
        <v>2890350.1</v>
      </c>
      <c r="O12" s="235">
        <v>3545919.62</v>
      </c>
      <c r="P12" s="236">
        <v>57787816.120049998</v>
      </c>
      <c r="Q12"/>
    </row>
    <row r="13" spans="1:17" ht="15.75" thickBot="1">
      <c r="A13" s="625"/>
      <c r="B13" s="625"/>
      <c r="C13" s="234" t="s">
        <v>358</v>
      </c>
      <c r="D13" s="235">
        <v>315950.15999999997</v>
      </c>
      <c r="E13" s="235">
        <v>279116.05</v>
      </c>
      <c r="F13" s="235">
        <v>283340.02</v>
      </c>
      <c r="G13" s="235">
        <v>215785</v>
      </c>
      <c r="H13" s="235">
        <v>250206.07</v>
      </c>
      <c r="I13" s="235">
        <v>556998.31400000001</v>
      </c>
      <c r="J13" s="235">
        <v>558689.32999999996</v>
      </c>
      <c r="K13" s="235">
        <v>916070.28</v>
      </c>
      <c r="L13" s="235">
        <v>483706.49005000002</v>
      </c>
      <c r="M13" s="235">
        <v>233704.1</v>
      </c>
      <c r="N13" s="235">
        <v>338916.29</v>
      </c>
      <c r="O13" s="235">
        <v>299731.11</v>
      </c>
      <c r="P13" s="236">
        <v>4732213.2140499996</v>
      </c>
      <c r="Q13"/>
    </row>
    <row r="14" spans="1:17" ht="15.75" thickBot="1">
      <c r="A14" s="625"/>
      <c r="B14" s="625"/>
      <c r="C14" s="234" t="s">
        <v>359</v>
      </c>
      <c r="D14" s="235">
        <v>1384</v>
      </c>
      <c r="E14" s="235">
        <v>237.333</v>
      </c>
      <c r="F14" s="235">
        <v>0</v>
      </c>
      <c r="G14" s="235">
        <v>0</v>
      </c>
      <c r="H14" s="235">
        <v>0</v>
      </c>
      <c r="I14" s="235">
        <v>0</v>
      </c>
      <c r="J14" s="235">
        <v>1290.6669999999999</v>
      </c>
      <c r="K14" s="235">
        <v>1312</v>
      </c>
      <c r="L14" s="237">
        <v>1322.6659999999999</v>
      </c>
      <c r="M14" s="235">
        <v>1248</v>
      </c>
      <c r="N14" s="235">
        <v>1312</v>
      </c>
      <c r="O14" s="237">
        <v>1322.6659999999999</v>
      </c>
      <c r="P14" s="236">
        <v>9429.3320000000003</v>
      </c>
      <c r="Q14"/>
    </row>
    <row r="15" spans="1:17" ht="15.75" thickBot="1">
      <c r="A15" s="625"/>
      <c r="B15" s="625"/>
      <c r="C15" s="234" t="s">
        <v>360</v>
      </c>
      <c r="D15" s="235">
        <v>484879.75199999998</v>
      </c>
      <c r="E15" s="235">
        <v>302447.36099999998</v>
      </c>
      <c r="F15" s="235">
        <v>558450.85699999996</v>
      </c>
      <c r="G15" s="235">
        <v>359416.46899999998</v>
      </c>
      <c r="H15" s="235">
        <v>528666.22400000005</v>
      </c>
      <c r="I15" s="235">
        <v>445439.01299999998</v>
      </c>
      <c r="J15" s="235">
        <v>442448.20699999999</v>
      </c>
      <c r="K15" s="235">
        <v>457947.03200000001</v>
      </c>
      <c r="L15" s="235">
        <v>455833.44400000002</v>
      </c>
      <c r="M15" s="235">
        <v>433715.571</v>
      </c>
      <c r="N15" s="235">
        <v>371787.39899999998</v>
      </c>
      <c r="O15" s="235">
        <v>545507.75800000003</v>
      </c>
      <c r="P15" s="236">
        <v>5386539.0870000003</v>
      </c>
      <c r="Q15"/>
    </row>
    <row r="16" spans="1:17" ht="15.75" thickBot="1">
      <c r="A16" s="625"/>
      <c r="B16" s="625"/>
      <c r="C16" s="234" t="s">
        <v>361</v>
      </c>
      <c r="D16" s="235">
        <v>23370.968000000001</v>
      </c>
      <c r="E16" s="235">
        <v>17538.333999999999</v>
      </c>
      <c r="F16" s="235">
        <v>24174.898000000001</v>
      </c>
      <c r="G16" s="235">
        <v>20891.866000000002</v>
      </c>
      <c r="H16" s="235">
        <v>21496.331999999999</v>
      </c>
      <c r="I16" s="235">
        <v>21218.466</v>
      </c>
      <c r="J16" s="235">
        <v>20932.900000000001</v>
      </c>
      <c r="K16" s="235">
        <v>22540.399000000001</v>
      </c>
      <c r="L16" s="235">
        <v>21341.133999999998</v>
      </c>
      <c r="M16" s="235">
        <v>21025.798999999999</v>
      </c>
      <c r="N16" s="235">
        <v>21304.267</v>
      </c>
      <c r="O16" s="235">
        <v>22607.600999999999</v>
      </c>
      <c r="P16" s="236">
        <v>258442.96400000001</v>
      </c>
      <c r="Q16"/>
    </row>
    <row r="17" spans="1:17" ht="15.75" thickBot="1">
      <c r="A17" s="625"/>
      <c r="B17" s="625"/>
      <c r="C17" s="234" t="s">
        <v>362</v>
      </c>
      <c r="D17" s="235">
        <v>26519.901000000002</v>
      </c>
      <c r="E17" s="235">
        <v>23359.235000000001</v>
      </c>
      <c r="F17" s="235">
        <v>23305.367999999999</v>
      </c>
      <c r="G17" s="235">
        <v>23305.367999999999</v>
      </c>
      <c r="H17" s="235">
        <v>23413.101999999999</v>
      </c>
      <c r="I17" s="235">
        <v>25608.535</v>
      </c>
      <c r="J17" s="235">
        <v>29023.001</v>
      </c>
      <c r="K17" s="235">
        <v>29132.934000000001</v>
      </c>
      <c r="L17" s="235">
        <v>30847.935000000001</v>
      </c>
      <c r="M17" s="235">
        <v>28055.567999999999</v>
      </c>
      <c r="N17" s="235">
        <v>20243.833999999999</v>
      </c>
      <c r="O17" s="235">
        <v>24270.600999999999</v>
      </c>
      <c r="P17" s="236">
        <v>307085.38199999998</v>
      </c>
      <c r="Q17"/>
    </row>
    <row r="18" spans="1:17" ht="15.75" thickBot="1">
      <c r="A18" s="625"/>
      <c r="B18" s="625"/>
      <c r="C18" s="234" t="s">
        <v>363</v>
      </c>
      <c r="D18" s="235">
        <v>84543.065000000002</v>
      </c>
      <c r="E18" s="235">
        <v>74809.933000000005</v>
      </c>
      <c r="F18" s="235">
        <v>77180.167000000001</v>
      </c>
      <c r="G18" s="235">
        <v>73603.597999999998</v>
      </c>
      <c r="H18" s="235">
        <v>79336.298999999999</v>
      </c>
      <c r="I18" s="235">
        <v>78844.100000000006</v>
      </c>
      <c r="J18" s="235">
        <v>76757.066000000006</v>
      </c>
      <c r="K18" s="235">
        <v>75819.266000000003</v>
      </c>
      <c r="L18" s="235">
        <v>83012.332999999999</v>
      </c>
      <c r="M18" s="235">
        <v>74463.133000000002</v>
      </c>
      <c r="N18" s="235">
        <v>76433.297999999995</v>
      </c>
      <c r="O18" s="235">
        <v>84301.130999999994</v>
      </c>
      <c r="P18" s="236">
        <v>939103.38899999997</v>
      </c>
      <c r="Q18"/>
    </row>
    <row r="19" spans="1:17" ht="15.75" thickBot="1">
      <c r="A19" s="625"/>
      <c r="B19" s="625"/>
      <c r="C19" s="234" t="s">
        <v>364</v>
      </c>
      <c r="D19" s="235">
        <v>30670.675999999999</v>
      </c>
      <c r="E19" s="235">
        <v>23136.124</v>
      </c>
      <c r="F19" s="235">
        <v>31759.710999999999</v>
      </c>
      <c r="G19" s="235">
        <v>24578.446</v>
      </c>
      <c r="H19" s="235">
        <v>29853.684000000001</v>
      </c>
      <c r="I19" s="235">
        <v>28130.95</v>
      </c>
      <c r="J19" s="235">
        <v>28864.988000000001</v>
      </c>
      <c r="K19" s="235">
        <v>28085.850999999999</v>
      </c>
      <c r="L19" s="235">
        <v>30181.458999999999</v>
      </c>
      <c r="M19" s="235">
        <v>27938.945</v>
      </c>
      <c r="N19" s="235">
        <v>28085.417000000001</v>
      </c>
      <c r="O19" s="235">
        <v>30078.508000000002</v>
      </c>
      <c r="P19" s="236">
        <v>341364.75900000002</v>
      </c>
      <c r="Q19"/>
    </row>
    <row r="20" spans="1:17" ht="15.75" thickBot="1">
      <c r="A20" s="625"/>
      <c r="B20" s="625"/>
      <c r="C20" s="234" t="s">
        <v>365</v>
      </c>
      <c r="D20" s="235">
        <v>75797.566999999995</v>
      </c>
      <c r="E20" s="235">
        <v>66028.95</v>
      </c>
      <c r="F20" s="235">
        <v>71816.532000000007</v>
      </c>
      <c r="G20" s="235">
        <v>65345.256999999998</v>
      </c>
      <c r="H20" s="235">
        <v>70704.539000000004</v>
      </c>
      <c r="I20" s="235">
        <v>71416.975000000006</v>
      </c>
      <c r="J20" s="235">
        <v>72065.138999999996</v>
      </c>
      <c r="K20" s="235">
        <v>71351.373000000007</v>
      </c>
      <c r="L20" s="235">
        <v>72674.38</v>
      </c>
      <c r="M20" s="235">
        <v>69117.383000000002</v>
      </c>
      <c r="N20" s="235">
        <v>69304.131999999998</v>
      </c>
      <c r="O20" s="235">
        <v>72933.801999999996</v>
      </c>
      <c r="P20" s="236">
        <v>848556.02899999998</v>
      </c>
      <c r="Q20"/>
    </row>
    <row r="21" spans="1:17" ht="15.75" thickBot="1">
      <c r="A21" s="625"/>
      <c r="B21" s="625"/>
      <c r="C21" s="234" t="s">
        <v>366</v>
      </c>
      <c r="D21" s="235">
        <v>177932.38</v>
      </c>
      <c r="E21" s="235">
        <v>141989.37400000001</v>
      </c>
      <c r="F21" s="235">
        <v>203929.15599999999</v>
      </c>
      <c r="G21" s="235">
        <v>154319.50700000001</v>
      </c>
      <c r="H21" s="235">
        <v>192392.01</v>
      </c>
      <c r="I21" s="235">
        <v>175083.35800000001</v>
      </c>
      <c r="J21" s="235">
        <v>181667.41699999999</v>
      </c>
      <c r="K21" s="235">
        <v>182460.94899999999</v>
      </c>
      <c r="L21" s="235">
        <v>182838.505</v>
      </c>
      <c r="M21" s="235">
        <v>175988.29300000001</v>
      </c>
      <c r="N21" s="235">
        <v>175426.095</v>
      </c>
      <c r="O21" s="235">
        <v>190677.97899999999</v>
      </c>
      <c r="P21" s="236">
        <v>2134705.023</v>
      </c>
      <c r="Q21"/>
    </row>
    <row r="22" spans="1:17" ht="15.75" thickBot="1">
      <c r="A22" s="625"/>
      <c r="B22" s="625"/>
      <c r="C22" s="234" t="s">
        <v>367</v>
      </c>
      <c r="D22" s="237">
        <v>0</v>
      </c>
      <c r="E22" s="237">
        <v>0</v>
      </c>
      <c r="F22" s="237">
        <v>0</v>
      </c>
      <c r="G22" s="237">
        <v>0</v>
      </c>
      <c r="H22" s="237">
        <v>0</v>
      </c>
      <c r="I22" s="237">
        <v>0</v>
      </c>
      <c r="J22" s="237">
        <v>0</v>
      </c>
      <c r="K22" s="237">
        <v>0</v>
      </c>
      <c r="L22" s="237">
        <v>0</v>
      </c>
      <c r="M22" s="237">
        <v>0</v>
      </c>
      <c r="N22" s="237">
        <v>0</v>
      </c>
      <c r="O22" s="237">
        <v>0</v>
      </c>
      <c r="P22" s="238">
        <v>0</v>
      </c>
      <c r="Q22"/>
    </row>
    <row r="23" spans="1:17" ht="15.75" thickBot="1">
      <c r="A23" s="625"/>
      <c r="B23" s="625"/>
      <c r="C23" s="234" t="s">
        <v>368</v>
      </c>
      <c r="D23" s="237">
        <v>0</v>
      </c>
      <c r="E23" s="237">
        <v>0</v>
      </c>
      <c r="F23" s="237">
        <v>0</v>
      </c>
      <c r="G23" s="237">
        <v>0</v>
      </c>
      <c r="H23" s="237">
        <v>0</v>
      </c>
      <c r="I23" s="237">
        <v>0</v>
      </c>
      <c r="J23" s="237">
        <v>0</v>
      </c>
      <c r="K23" s="237">
        <v>0</v>
      </c>
      <c r="L23" s="237">
        <v>0</v>
      </c>
      <c r="M23" s="237">
        <v>0</v>
      </c>
      <c r="N23" s="237">
        <v>0</v>
      </c>
      <c r="O23" s="237">
        <v>0</v>
      </c>
      <c r="P23" s="238">
        <v>0</v>
      </c>
      <c r="Q23"/>
    </row>
    <row r="24" spans="1:17" ht="15.75" thickBot="1">
      <c r="A24" s="625"/>
      <c r="B24" s="625"/>
      <c r="C24" s="234" t="s">
        <v>369</v>
      </c>
      <c r="D24" s="237">
        <v>0</v>
      </c>
      <c r="E24" s="237">
        <v>0</v>
      </c>
      <c r="F24" s="237">
        <v>0</v>
      </c>
      <c r="G24" s="237">
        <v>0</v>
      </c>
      <c r="H24" s="237">
        <v>0</v>
      </c>
      <c r="I24" s="237">
        <v>0</v>
      </c>
      <c r="J24" s="237">
        <v>0</v>
      </c>
      <c r="K24" s="237">
        <v>0</v>
      </c>
      <c r="L24" s="237">
        <v>0</v>
      </c>
      <c r="M24" s="237">
        <v>0</v>
      </c>
      <c r="N24" s="237">
        <v>0</v>
      </c>
      <c r="O24" s="237">
        <v>0</v>
      </c>
      <c r="P24" s="238">
        <v>0</v>
      </c>
      <c r="Q24"/>
    </row>
    <row r="25" spans="1:17" ht="15.75" thickBot="1">
      <c r="A25" s="625"/>
      <c r="B25" s="625"/>
      <c r="C25" s="234" t="s">
        <v>370</v>
      </c>
      <c r="D25" s="237">
        <v>0</v>
      </c>
      <c r="E25" s="237">
        <v>0</v>
      </c>
      <c r="F25" s="237">
        <v>0</v>
      </c>
      <c r="G25" s="237">
        <v>0</v>
      </c>
      <c r="H25" s="237">
        <v>0</v>
      </c>
      <c r="I25" s="237">
        <v>0</v>
      </c>
      <c r="J25" s="237">
        <v>0</v>
      </c>
      <c r="K25" s="237">
        <v>0</v>
      </c>
      <c r="L25" s="237">
        <v>0</v>
      </c>
      <c r="M25" s="237">
        <v>0</v>
      </c>
      <c r="N25" s="237">
        <v>0</v>
      </c>
      <c r="O25" s="237">
        <v>0</v>
      </c>
      <c r="P25" s="238">
        <v>0</v>
      </c>
      <c r="Q25"/>
    </row>
    <row r="26" spans="1:17" ht="15.75" thickBot="1">
      <c r="A26" s="625"/>
      <c r="B26" s="625"/>
      <c r="C26" s="234" t="s">
        <v>371</v>
      </c>
      <c r="D26" s="237">
        <v>30592033.960000001</v>
      </c>
      <c r="E26" s="237">
        <v>31574724.140000001</v>
      </c>
      <c r="F26" s="237">
        <v>29605981.989999998</v>
      </c>
      <c r="G26" s="237">
        <v>33964277.359999999</v>
      </c>
      <c r="H26" s="237">
        <v>33484789.199999999</v>
      </c>
      <c r="I26" s="237">
        <v>47512321.670000002</v>
      </c>
      <c r="J26" s="237">
        <v>31819154.469999999</v>
      </c>
      <c r="K26" s="237">
        <v>35881209</v>
      </c>
      <c r="L26" s="237">
        <v>39449721.630000003</v>
      </c>
      <c r="M26" s="237">
        <v>34381779.460000001</v>
      </c>
      <c r="N26" s="237">
        <v>33110274.43</v>
      </c>
      <c r="O26" s="237">
        <v>23595477.739999998</v>
      </c>
      <c r="P26" s="238">
        <v>404971745.05000001</v>
      </c>
      <c r="Q26"/>
    </row>
    <row r="27" spans="1:17" ht="15.75" thickBot="1">
      <c r="A27" s="625"/>
      <c r="B27" s="625"/>
      <c r="C27" s="234" t="s">
        <v>372</v>
      </c>
      <c r="D27" s="237">
        <v>39530000</v>
      </c>
      <c r="E27" s="237">
        <v>39743000</v>
      </c>
      <c r="F27" s="237">
        <v>36305000</v>
      </c>
      <c r="G27" s="237">
        <v>38319000</v>
      </c>
      <c r="H27" s="237">
        <v>32765000</v>
      </c>
      <c r="I27" s="237">
        <v>21879000</v>
      </c>
      <c r="J27" s="237">
        <v>34726000</v>
      </c>
      <c r="K27" s="237">
        <v>36072000</v>
      </c>
      <c r="L27" s="237">
        <v>32700000</v>
      </c>
      <c r="M27" s="237">
        <v>35549000</v>
      </c>
      <c r="N27" s="237">
        <v>37671000</v>
      </c>
      <c r="O27" s="237">
        <v>27442000</v>
      </c>
      <c r="P27" s="238">
        <v>412701000</v>
      </c>
      <c r="Q27"/>
    </row>
    <row r="28" spans="1:17" ht="15.75" thickBot="1">
      <c r="A28" s="625"/>
      <c r="B28" s="626"/>
      <c r="C28" s="239" t="s">
        <v>39</v>
      </c>
      <c r="D28" s="240">
        <f>SUM(D6:D27)</f>
        <v>391791499.70897996</v>
      </c>
      <c r="E28" s="240">
        <f t="shared" ref="E28:P28" si="1">SUM(E6:E27)</f>
        <v>298778725.29500008</v>
      </c>
      <c r="F28" s="240">
        <f t="shared" si="1"/>
        <v>343601966.08899999</v>
      </c>
      <c r="G28" s="240">
        <f t="shared" si="1"/>
        <v>288408588.12818998</v>
      </c>
      <c r="H28" s="240">
        <f t="shared" si="1"/>
        <v>274938143.11599994</v>
      </c>
      <c r="I28" s="240">
        <f t="shared" si="1"/>
        <v>273916273.74400002</v>
      </c>
      <c r="J28" s="240">
        <f t="shared" si="1"/>
        <v>275571937.36399996</v>
      </c>
      <c r="K28" s="240">
        <f t="shared" si="1"/>
        <v>316158978.13599998</v>
      </c>
      <c r="L28" s="240">
        <f t="shared" si="1"/>
        <v>296399762.63011003</v>
      </c>
      <c r="M28" s="240">
        <f t="shared" si="1"/>
        <v>255247048.33638996</v>
      </c>
      <c r="N28" s="240">
        <f t="shared" si="1"/>
        <v>293117891.04798996</v>
      </c>
      <c r="O28" s="240">
        <f t="shared" si="1"/>
        <v>342926069.16899002</v>
      </c>
      <c r="P28" s="240">
        <f t="shared" si="1"/>
        <v>3650856882.7646489</v>
      </c>
      <c r="Q28" s="10">
        <f>P28-SUM(P6:P27)</f>
        <v>0</v>
      </c>
    </row>
    <row r="29" spans="1:17" ht="15.75" thickBot="1">
      <c r="A29" s="625"/>
      <c r="B29" s="624" t="s">
        <v>373</v>
      </c>
      <c r="C29" s="234" t="s">
        <v>351</v>
      </c>
      <c r="D29" s="235">
        <v>42995</v>
      </c>
      <c r="E29" s="237">
        <v>38685</v>
      </c>
      <c r="F29" s="237">
        <v>29121.728999999999</v>
      </c>
      <c r="G29" s="237">
        <v>24994.271000000001</v>
      </c>
      <c r="H29" s="237">
        <v>10338</v>
      </c>
      <c r="I29" s="237">
        <v>14267.457</v>
      </c>
      <c r="J29" s="235">
        <v>8090</v>
      </c>
      <c r="K29" s="235">
        <v>9451</v>
      </c>
      <c r="L29" s="237">
        <v>8253</v>
      </c>
      <c r="M29" s="237">
        <v>10139</v>
      </c>
      <c r="N29" s="237">
        <v>27274</v>
      </c>
      <c r="O29" s="237">
        <v>42370</v>
      </c>
      <c r="P29" s="236">
        <v>265978.45699999999</v>
      </c>
      <c r="Q29"/>
    </row>
    <row r="30" spans="1:17" ht="15.75" thickBot="1">
      <c r="A30" s="625"/>
      <c r="B30" s="625"/>
      <c r="C30" s="234" t="s">
        <v>352</v>
      </c>
      <c r="D30" s="237">
        <v>118680.56</v>
      </c>
      <c r="E30" s="237">
        <v>119098.44</v>
      </c>
      <c r="F30" s="237">
        <v>102507</v>
      </c>
      <c r="G30" s="237">
        <v>77255</v>
      </c>
      <c r="H30" s="237">
        <v>36180</v>
      </c>
      <c r="I30" s="237">
        <v>23333.327000000001</v>
      </c>
      <c r="J30" s="237">
        <v>17731</v>
      </c>
      <c r="K30" s="237">
        <v>16150</v>
      </c>
      <c r="L30" s="237">
        <v>17914.235000000001</v>
      </c>
      <c r="M30" s="237">
        <v>16629.764999999999</v>
      </c>
      <c r="N30" s="237">
        <v>39446</v>
      </c>
      <c r="O30" s="237">
        <v>78412</v>
      </c>
      <c r="P30" s="238">
        <v>663337.32700000005</v>
      </c>
      <c r="Q30"/>
    </row>
    <row r="31" spans="1:17" ht="15.75" thickBot="1">
      <c r="A31" s="625"/>
      <c r="B31" s="625"/>
      <c r="C31" s="234" t="s">
        <v>354</v>
      </c>
      <c r="D31" s="237">
        <v>27480</v>
      </c>
      <c r="E31" s="237">
        <v>25600</v>
      </c>
      <c r="F31" s="237">
        <v>22200</v>
      </c>
      <c r="G31" s="237">
        <v>15840</v>
      </c>
      <c r="H31" s="237">
        <v>5840</v>
      </c>
      <c r="I31" s="237">
        <v>9680</v>
      </c>
      <c r="J31" s="237">
        <v>2800</v>
      </c>
      <c r="K31" s="237">
        <v>1240</v>
      </c>
      <c r="L31" s="237">
        <v>2640</v>
      </c>
      <c r="M31" s="237">
        <v>3760</v>
      </c>
      <c r="N31" s="237">
        <v>18400</v>
      </c>
      <c r="O31" s="237">
        <v>28280</v>
      </c>
      <c r="P31" s="238">
        <v>163760</v>
      </c>
      <c r="Q31"/>
    </row>
    <row r="32" spans="1:17" ht="15.75" thickBot="1">
      <c r="A32" s="625"/>
      <c r="B32" s="626"/>
      <c r="C32" s="239" t="s">
        <v>39</v>
      </c>
      <c r="D32" s="240">
        <f t="shared" ref="D32:O32" si="2">SUM(D29:D31)</f>
        <v>189155.56</v>
      </c>
      <c r="E32" s="240">
        <f t="shared" si="2"/>
        <v>183383.44</v>
      </c>
      <c r="F32" s="240">
        <f t="shared" si="2"/>
        <v>153828.72899999999</v>
      </c>
      <c r="G32" s="240">
        <f t="shared" si="2"/>
        <v>118089.27100000001</v>
      </c>
      <c r="H32" s="240">
        <f t="shared" si="2"/>
        <v>52358</v>
      </c>
      <c r="I32" s="240">
        <f t="shared" si="2"/>
        <v>47280.784</v>
      </c>
      <c r="J32" s="240">
        <f t="shared" si="2"/>
        <v>28621</v>
      </c>
      <c r="K32" s="240">
        <f t="shared" si="2"/>
        <v>26841</v>
      </c>
      <c r="L32" s="240">
        <f t="shared" si="2"/>
        <v>28807.235000000001</v>
      </c>
      <c r="M32" s="240">
        <f t="shared" si="2"/>
        <v>30528.764999999999</v>
      </c>
      <c r="N32" s="240">
        <f t="shared" si="2"/>
        <v>85120</v>
      </c>
      <c r="O32" s="240">
        <f t="shared" si="2"/>
        <v>149062</v>
      </c>
      <c r="P32" s="240">
        <f>SUM(P29:P31)</f>
        <v>1093075.784</v>
      </c>
      <c r="Q32" s="10">
        <f>P32-P31-P30-P29</f>
        <v>0</v>
      </c>
    </row>
    <row r="33" spans="1:17" ht="15.75" thickBot="1">
      <c r="A33" s="625"/>
      <c r="B33" s="624" t="s">
        <v>374</v>
      </c>
      <c r="C33" s="234" t="s">
        <v>351</v>
      </c>
      <c r="D33" s="235">
        <v>316577387.76262999</v>
      </c>
      <c r="E33" s="235">
        <v>238573128.76199001</v>
      </c>
      <c r="F33" s="235">
        <v>281041135.11899</v>
      </c>
      <c r="G33" s="235">
        <v>196112553.10299999</v>
      </c>
      <c r="H33" s="235">
        <v>179969274.93301001</v>
      </c>
      <c r="I33" s="235">
        <v>170385439.90399</v>
      </c>
      <c r="J33" s="235">
        <v>177813841.97398001</v>
      </c>
      <c r="K33" s="235">
        <v>234791392.47600001</v>
      </c>
      <c r="L33" s="235">
        <v>204652185.77000001</v>
      </c>
      <c r="M33" s="235">
        <v>151244159.11500001</v>
      </c>
      <c r="N33" s="235">
        <v>201555845.21200001</v>
      </c>
      <c r="O33" s="235">
        <v>305339495.43765002</v>
      </c>
      <c r="P33" s="236">
        <v>2658055839.5682402</v>
      </c>
      <c r="Q33"/>
    </row>
    <row r="34" spans="1:17" ht="15.75" thickBot="1">
      <c r="A34" s="625"/>
      <c r="B34" s="625"/>
      <c r="C34" s="234" t="s">
        <v>375</v>
      </c>
      <c r="D34" s="235">
        <v>1684934.46004</v>
      </c>
      <c r="E34" s="235">
        <v>1372985.1569999999</v>
      </c>
      <c r="F34" s="235">
        <v>1538317.388</v>
      </c>
      <c r="G34" s="235">
        <v>1101249.922</v>
      </c>
      <c r="H34" s="235">
        <v>821043.80700000003</v>
      </c>
      <c r="I34" s="235">
        <v>666675.777</v>
      </c>
      <c r="J34" s="235">
        <v>597317.09499999997</v>
      </c>
      <c r="K34" s="235">
        <v>748220.53700000001</v>
      </c>
      <c r="L34" s="235">
        <v>680922.799</v>
      </c>
      <c r="M34" s="235">
        <v>572005.44200000004</v>
      </c>
      <c r="N34" s="235">
        <v>956710.06200000003</v>
      </c>
      <c r="O34" s="235">
        <v>1588520.4779999999</v>
      </c>
      <c r="P34" s="236">
        <v>12328902.924040001</v>
      </c>
      <c r="Q34"/>
    </row>
    <row r="35" spans="1:17" ht="15.75" thickBot="1">
      <c r="A35" s="625"/>
      <c r="B35" s="625"/>
      <c r="C35" s="234" t="s">
        <v>352</v>
      </c>
      <c r="D35" s="235">
        <v>64333405.260629997</v>
      </c>
      <c r="E35" s="235">
        <v>49144411.972029999</v>
      </c>
      <c r="F35" s="235">
        <v>63310333.158</v>
      </c>
      <c r="G35" s="235">
        <v>45868976.803999998</v>
      </c>
      <c r="H35" s="235">
        <v>49144403.737000003</v>
      </c>
      <c r="I35" s="235">
        <v>46391821.568999998</v>
      </c>
      <c r="J35" s="235">
        <v>47956322.931999996</v>
      </c>
      <c r="K35" s="235">
        <v>58056619.178000003</v>
      </c>
      <c r="L35" s="235">
        <v>53700022.722999997</v>
      </c>
      <c r="M35" s="235">
        <v>44746192.686999999</v>
      </c>
      <c r="N35" s="235">
        <v>46251978.575000003</v>
      </c>
      <c r="O35" s="235">
        <v>61418079.641249999</v>
      </c>
      <c r="P35" s="236">
        <v>630322568.23690999</v>
      </c>
      <c r="Q35"/>
    </row>
    <row r="36" spans="1:17" ht="15.75" thickBot="1">
      <c r="A36" s="625"/>
      <c r="B36" s="625"/>
      <c r="C36" s="234" t="s">
        <v>353</v>
      </c>
      <c r="D36" s="235">
        <v>9101855.8838500008</v>
      </c>
      <c r="E36" s="235">
        <v>7029747.8770500002</v>
      </c>
      <c r="F36" s="235">
        <v>8197112.8770000003</v>
      </c>
      <c r="G36" s="235">
        <v>5616761.0690000001</v>
      </c>
      <c r="H36" s="235">
        <v>5198584.1569999997</v>
      </c>
      <c r="I36" s="235">
        <v>3985340.33</v>
      </c>
      <c r="J36" s="235">
        <v>4121491.4950000001</v>
      </c>
      <c r="K36" s="235">
        <v>4849090.7649999997</v>
      </c>
      <c r="L36" s="235">
        <v>4591725.5549999997</v>
      </c>
      <c r="M36" s="235">
        <v>4052180.0729999999</v>
      </c>
      <c r="N36" s="235">
        <v>5206305.7230000002</v>
      </c>
      <c r="O36" s="235">
        <v>8480260.6490700003</v>
      </c>
      <c r="P36" s="236">
        <v>70430456.45397</v>
      </c>
      <c r="Q36"/>
    </row>
    <row r="37" spans="1:17" ht="15.75" thickBot="1">
      <c r="A37" s="625"/>
      <c r="B37" s="625"/>
      <c r="C37" s="234" t="s">
        <v>376</v>
      </c>
      <c r="D37" s="235">
        <v>24113.73</v>
      </c>
      <c r="E37" s="235">
        <v>20235.900000000001</v>
      </c>
      <c r="F37" s="235">
        <v>28153.02</v>
      </c>
      <c r="G37" s="235">
        <v>34788.879999999997</v>
      </c>
      <c r="H37" s="235">
        <v>43286.62</v>
      </c>
      <c r="I37" s="235">
        <v>53242.720000000001</v>
      </c>
      <c r="J37" s="235">
        <v>24591.119999999999</v>
      </c>
      <c r="K37" s="235">
        <v>28129.75</v>
      </c>
      <c r="L37" s="235">
        <v>31714.89</v>
      </c>
      <c r="M37" s="235">
        <v>34349.83</v>
      </c>
      <c r="N37" s="235">
        <v>25962.47</v>
      </c>
      <c r="O37" s="235">
        <v>22047.439999999999</v>
      </c>
      <c r="P37" s="236">
        <v>370616.37</v>
      </c>
      <c r="Q37"/>
    </row>
    <row r="38" spans="1:17" ht="15.75" thickBot="1">
      <c r="A38" s="625"/>
      <c r="B38" s="625"/>
      <c r="C38" s="234" t="s">
        <v>354</v>
      </c>
      <c r="D38" s="235">
        <v>117055794.84502</v>
      </c>
      <c r="E38" s="235">
        <v>85715159.206</v>
      </c>
      <c r="F38" s="235">
        <v>124124529.153</v>
      </c>
      <c r="G38" s="235">
        <v>91682441.731999993</v>
      </c>
      <c r="H38" s="235">
        <v>107050822.83</v>
      </c>
      <c r="I38" s="235">
        <v>104591051.46699999</v>
      </c>
      <c r="J38" s="235">
        <v>106661917.17299999</v>
      </c>
      <c r="K38" s="235">
        <v>120754235.53300001</v>
      </c>
      <c r="L38" s="235">
        <v>114532665.994</v>
      </c>
      <c r="M38" s="235">
        <v>103541262.155</v>
      </c>
      <c r="N38" s="235">
        <v>99782719.620000005</v>
      </c>
      <c r="O38" s="235">
        <v>117235080.323</v>
      </c>
      <c r="P38" s="236">
        <v>1292727680.0310199</v>
      </c>
      <c r="Q38"/>
    </row>
    <row r="39" spans="1:17" ht="15.75" thickBot="1">
      <c r="A39" s="625"/>
      <c r="B39" s="625"/>
      <c r="C39" s="234" t="s">
        <v>355</v>
      </c>
      <c r="D39" s="235">
        <v>3872020.88</v>
      </c>
      <c r="E39" s="235">
        <v>3232050.62</v>
      </c>
      <c r="F39" s="235">
        <v>3242051.54</v>
      </c>
      <c r="G39" s="235">
        <v>2602097.42</v>
      </c>
      <c r="H39" s="235">
        <v>2405498.06</v>
      </c>
      <c r="I39" s="235">
        <v>2116917.42</v>
      </c>
      <c r="J39" s="235">
        <v>2134799.3199999998</v>
      </c>
      <c r="K39" s="235">
        <v>2616608.16</v>
      </c>
      <c r="L39" s="235">
        <v>2517172.6</v>
      </c>
      <c r="M39" s="235">
        <v>2080405.16</v>
      </c>
      <c r="N39" s="235">
        <v>2147597.84</v>
      </c>
      <c r="O39" s="235">
        <v>3700444.58</v>
      </c>
      <c r="P39" s="236">
        <v>32667663.600000001</v>
      </c>
      <c r="Q39"/>
    </row>
    <row r="40" spans="1:17" ht="15.75" thickBot="1">
      <c r="A40" s="625"/>
      <c r="B40" s="625"/>
      <c r="C40" s="234" t="s">
        <v>377</v>
      </c>
      <c r="D40" s="235">
        <v>53826.03</v>
      </c>
      <c r="E40" s="235">
        <v>0</v>
      </c>
      <c r="F40" s="235">
        <v>141125.35999999999</v>
      </c>
      <c r="G40" s="235">
        <v>21888.12</v>
      </c>
      <c r="H40" s="235">
        <v>78707.48</v>
      </c>
      <c r="I40" s="235">
        <v>38407.839999999997</v>
      </c>
      <c r="J40" s="235">
        <v>23864.6</v>
      </c>
      <c r="K40" s="235">
        <v>19273.009999999998</v>
      </c>
      <c r="L40" s="235">
        <v>12887.93</v>
      </c>
      <c r="M40" s="235">
        <v>17128.64</v>
      </c>
      <c r="N40" s="235">
        <v>26353.360000000001</v>
      </c>
      <c r="O40" s="235">
        <v>18179.060000000001</v>
      </c>
      <c r="P40" s="236">
        <v>451641.43</v>
      </c>
      <c r="Q40"/>
    </row>
    <row r="41" spans="1:17" ht="15.75" thickBot="1">
      <c r="A41" s="625"/>
      <c r="B41" s="625"/>
      <c r="C41" s="234" t="s">
        <v>356</v>
      </c>
      <c r="D41" s="235">
        <v>97536235.530000001</v>
      </c>
      <c r="E41" s="235">
        <v>5771303.5499999998</v>
      </c>
      <c r="F41" s="235">
        <v>49753516.079999998</v>
      </c>
      <c r="G41" s="235">
        <v>52769098.908</v>
      </c>
      <c r="H41" s="235">
        <v>50328800.840000004</v>
      </c>
      <c r="I41" s="235">
        <v>51395415.619999997</v>
      </c>
      <c r="J41" s="237">
        <v>51265295.43</v>
      </c>
      <c r="K41" s="235">
        <v>52037423.18</v>
      </c>
      <c r="L41" s="235">
        <v>58092664.859999999</v>
      </c>
      <c r="M41" s="235">
        <v>53643588.158</v>
      </c>
      <c r="N41" s="235">
        <v>52918387.299999997</v>
      </c>
      <c r="O41" s="235">
        <v>50784060.240999997</v>
      </c>
      <c r="P41" s="236">
        <v>626295789.69700003</v>
      </c>
      <c r="Q41"/>
    </row>
    <row r="42" spans="1:17" ht="15.75" thickBot="1">
      <c r="A42" s="625"/>
      <c r="B42" s="625"/>
      <c r="C42" s="234" t="s">
        <v>378</v>
      </c>
      <c r="D42" s="235">
        <v>15746.31</v>
      </c>
      <c r="E42" s="235">
        <v>11822.290999999999</v>
      </c>
      <c r="F42" s="235">
        <v>11107.718999999999</v>
      </c>
      <c r="G42" s="235">
        <v>980022.82700000005</v>
      </c>
      <c r="H42" s="235">
        <v>3247500.335</v>
      </c>
      <c r="I42" s="235">
        <v>5905579.9649999999</v>
      </c>
      <c r="J42" s="235">
        <v>5751806.8470000001</v>
      </c>
      <c r="K42" s="235">
        <v>5851891.676</v>
      </c>
      <c r="L42" s="235">
        <v>6199855.0650000004</v>
      </c>
      <c r="M42" s="235">
        <v>3368431.1839999999</v>
      </c>
      <c r="N42" s="235">
        <v>724557.46200000006</v>
      </c>
      <c r="O42" s="235">
        <v>18899.151999999998</v>
      </c>
      <c r="P42" s="236">
        <v>32087220.833000001</v>
      </c>
      <c r="Q42"/>
    </row>
    <row r="43" spans="1:17" ht="15.75" thickBot="1">
      <c r="A43" s="625"/>
      <c r="B43" s="625"/>
      <c r="C43" s="234" t="s">
        <v>357</v>
      </c>
      <c r="D43" s="235">
        <v>4568940.5670999996</v>
      </c>
      <c r="E43" s="235">
        <v>3385356.86</v>
      </c>
      <c r="F43" s="235">
        <v>4892785.6409999998</v>
      </c>
      <c r="G43" s="235">
        <v>3726791.3629999999</v>
      </c>
      <c r="H43" s="235">
        <v>8009533.6320000002</v>
      </c>
      <c r="I43" s="235">
        <v>12957566.592</v>
      </c>
      <c r="J43" s="235">
        <v>12451114.364</v>
      </c>
      <c r="K43" s="235">
        <v>15845971.814999999</v>
      </c>
      <c r="L43" s="235">
        <v>18184725.366</v>
      </c>
      <c r="M43" s="235">
        <v>12039060.594000001</v>
      </c>
      <c r="N43" s="235">
        <v>5255600.8839999996</v>
      </c>
      <c r="O43" s="235">
        <v>4985904.9040099997</v>
      </c>
      <c r="P43" s="236">
        <v>106303352.58211</v>
      </c>
      <c r="Q43"/>
    </row>
    <row r="44" spans="1:17" ht="15.75" thickBot="1">
      <c r="A44" s="625"/>
      <c r="B44" s="625"/>
      <c r="C44" s="234" t="s">
        <v>358</v>
      </c>
      <c r="D44" s="235">
        <v>458385.01107000001</v>
      </c>
      <c r="E44" s="235">
        <v>377783.35</v>
      </c>
      <c r="F44" s="235">
        <v>415262.61499999999</v>
      </c>
      <c r="G44" s="235">
        <v>406935.81300000002</v>
      </c>
      <c r="H44" s="235">
        <v>667397.74100000004</v>
      </c>
      <c r="I44" s="235">
        <v>1017830.719</v>
      </c>
      <c r="J44" s="235">
        <v>1033536.785</v>
      </c>
      <c r="K44" s="235">
        <v>1828336.2379999999</v>
      </c>
      <c r="L44" s="235">
        <v>1407030.4809999999</v>
      </c>
      <c r="M44" s="235">
        <v>658149.66599999997</v>
      </c>
      <c r="N44" s="235">
        <v>401589.29</v>
      </c>
      <c r="O44" s="235">
        <v>418654.33701000002</v>
      </c>
      <c r="P44" s="236">
        <v>9090892.0460800007</v>
      </c>
      <c r="Q44"/>
    </row>
    <row r="45" spans="1:17" ht="15.75" thickBot="1">
      <c r="A45" s="625"/>
      <c r="B45" s="625"/>
      <c r="C45" s="234" t="s">
        <v>359</v>
      </c>
      <c r="D45" s="235">
        <v>109.2</v>
      </c>
      <c r="E45" s="235">
        <v>0</v>
      </c>
      <c r="F45" s="235">
        <v>0</v>
      </c>
      <c r="G45" s="235">
        <v>0</v>
      </c>
      <c r="H45" s="237">
        <v>0</v>
      </c>
      <c r="I45" s="235">
        <v>0</v>
      </c>
      <c r="J45" s="235">
        <v>1189.4659999999999</v>
      </c>
      <c r="K45" s="237">
        <v>1223.933</v>
      </c>
      <c r="L45" s="235">
        <v>1172</v>
      </c>
      <c r="M45" s="235">
        <v>1159.133</v>
      </c>
      <c r="N45" s="235">
        <v>1254.2660000000001</v>
      </c>
      <c r="O45" s="235">
        <v>288.2</v>
      </c>
      <c r="P45" s="236">
        <v>6396.1980000000003</v>
      </c>
      <c r="Q45"/>
    </row>
    <row r="46" spans="1:17" ht="15.75" thickBot="1">
      <c r="A46" s="625"/>
      <c r="B46" s="625"/>
      <c r="C46" s="234" t="s">
        <v>360</v>
      </c>
      <c r="D46" s="235">
        <v>778306.34100000001</v>
      </c>
      <c r="E46" s="235">
        <v>565437.23499999999</v>
      </c>
      <c r="F46" s="235">
        <v>850499.63600000006</v>
      </c>
      <c r="G46" s="235">
        <v>653338.28899999999</v>
      </c>
      <c r="H46" s="235">
        <v>780461.68400000001</v>
      </c>
      <c r="I46" s="235">
        <v>721390.36899999995</v>
      </c>
      <c r="J46" s="235">
        <v>353725.73187000002</v>
      </c>
      <c r="K46" s="235">
        <v>761133.37100000004</v>
      </c>
      <c r="L46" s="235">
        <v>731214.17099999997</v>
      </c>
      <c r="M46" s="235">
        <v>722320.04099999997</v>
      </c>
      <c r="N46" s="235">
        <v>747928.40300000005</v>
      </c>
      <c r="O46" s="235">
        <v>746627.14599999995</v>
      </c>
      <c r="P46" s="236">
        <v>8412382.41787</v>
      </c>
      <c r="Q46"/>
    </row>
    <row r="47" spans="1:17" ht="15.75" thickBot="1">
      <c r="A47" s="625"/>
      <c r="B47" s="625"/>
      <c r="C47" s="234" t="s">
        <v>361</v>
      </c>
      <c r="D47" s="235">
        <v>14213.466</v>
      </c>
      <c r="E47" s="235">
        <v>7145.9319999999998</v>
      </c>
      <c r="F47" s="235">
        <v>15932.499</v>
      </c>
      <c r="G47" s="235">
        <v>10939.365</v>
      </c>
      <c r="H47" s="235">
        <v>12694.397999999999</v>
      </c>
      <c r="I47" s="235">
        <v>11950.031999999999</v>
      </c>
      <c r="J47" s="235">
        <v>12507.498</v>
      </c>
      <c r="K47" s="235">
        <v>12370.031000000001</v>
      </c>
      <c r="L47" s="235">
        <v>12083.999</v>
      </c>
      <c r="M47" s="235">
        <v>12261.398999999999</v>
      </c>
      <c r="N47" s="235">
        <v>12270.465</v>
      </c>
      <c r="O47" s="235">
        <v>12468.833000000001</v>
      </c>
      <c r="P47" s="236">
        <v>146837.91699999999</v>
      </c>
      <c r="Q47"/>
    </row>
    <row r="48" spans="1:17" ht="15.75" thickBot="1">
      <c r="A48" s="625"/>
      <c r="B48" s="625"/>
      <c r="C48" s="234" t="s">
        <v>362</v>
      </c>
      <c r="D48" s="235">
        <v>35436.834000000003</v>
      </c>
      <c r="E48" s="235">
        <v>35741.366999999998</v>
      </c>
      <c r="F48" s="235">
        <v>32497.934000000001</v>
      </c>
      <c r="G48" s="235">
        <v>32332.600999999999</v>
      </c>
      <c r="H48" s="235">
        <v>32404.001</v>
      </c>
      <c r="I48" s="235">
        <v>35418.733999999997</v>
      </c>
      <c r="J48" s="235">
        <v>36521.133999999998</v>
      </c>
      <c r="K48" s="235">
        <v>33297.167000000001</v>
      </c>
      <c r="L48" s="235">
        <v>34403.334000000003</v>
      </c>
      <c r="M48" s="235">
        <v>36400.101000000002</v>
      </c>
      <c r="N48" s="235">
        <v>33179.400999999998</v>
      </c>
      <c r="O48" s="235">
        <v>37237.201000000001</v>
      </c>
      <c r="P48" s="236">
        <v>414869.80900000001</v>
      </c>
      <c r="Q48"/>
    </row>
    <row r="49" spans="1:17" ht="15.75" thickBot="1">
      <c r="A49" s="625"/>
      <c r="B49" s="625"/>
      <c r="C49" s="234" t="s">
        <v>363</v>
      </c>
      <c r="D49" s="235">
        <v>70515.566999999995</v>
      </c>
      <c r="E49" s="235">
        <v>60385.432999999997</v>
      </c>
      <c r="F49" s="235">
        <v>68837.534</v>
      </c>
      <c r="G49" s="235">
        <v>60483.665000000001</v>
      </c>
      <c r="H49" s="235">
        <v>69459.769</v>
      </c>
      <c r="I49" s="235">
        <v>67090.900999999998</v>
      </c>
      <c r="J49" s="235">
        <v>67164.77</v>
      </c>
      <c r="K49" s="235">
        <v>67566.168999999994</v>
      </c>
      <c r="L49" s="235">
        <v>66156.634000000005</v>
      </c>
      <c r="M49" s="235">
        <v>66410.5</v>
      </c>
      <c r="N49" s="235">
        <v>65021.133000000002</v>
      </c>
      <c r="O49" s="235">
        <v>70605.3</v>
      </c>
      <c r="P49" s="236">
        <v>799697.375</v>
      </c>
      <c r="Q49"/>
    </row>
    <row r="50" spans="1:17" ht="15.75" thickBot="1">
      <c r="A50" s="625"/>
      <c r="B50" s="625"/>
      <c r="C50" s="234" t="s">
        <v>364</v>
      </c>
      <c r="D50" s="235">
        <v>363370.62699999998</v>
      </c>
      <c r="E50" s="235">
        <v>296351.391</v>
      </c>
      <c r="F50" s="235">
        <v>371545.20600000001</v>
      </c>
      <c r="G50" s="235">
        <v>322177.728</v>
      </c>
      <c r="H50" s="235">
        <v>350692.23499999999</v>
      </c>
      <c r="I50" s="235">
        <v>342349.462</v>
      </c>
      <c r="J50" s="235">
        <v>348294.70146000001</v>
      </c>
      <c r="K50" s="235">
        <v>348378.37747000001</v>
      </c>
      <c r="L50" s="235">
        <v>354557.06011999998</v>
      </c>
      <c r="M50" s="235">
        <v>328506.57347</v>
      </c>
      <c r="N50" s="235">
        <v>345912.76400000002</v>
      </c>
      <c r="O50" s="235">
        <v>333589.87540999998</v>
      </c>
      <c r="P50" s="236">
        <v>4105726.0009300001</v>
      </c>
      <c r="Q50"/>
    </row>
    <row r="51" spans="1:17" ht="15.75" thickBot="1">
      <c r="A51" s="625"/>
      <c r="B51" s="625"/>
      <c r="C51" s="234" t="s">
        <v>365</v>
      </c>
      <c r="D51" s="235">
        <v>195295.39600000001</v>
      </c>
      <c r="E51" s="235">
        <v>153939.71799999999</v>
      </c>
      <c r="F51" s="235">
        <v>174975.56200000001</v>
      </c>
      <c r="G51" s="235">
        <v>162876.144</v>
      </c>
      <c r="H51" s="235">
        <v>185660.15599999999</v>
      </c>
      <c r="I51" s="235">
        <v>172942.01500000001</v>
      </c>
      <c r="J51" s="235">
        <v>184848.82</v>
      </c>
      <c r="K51" s="235">
        <v>185095.11600000001</v>
      </c>
      <c r="L51" s="235">
        <v>185363.09172999999</v>
      </c>
      <c r="M51" s="235">
        <v>172823.60028000001</v>
      </c>
      <c r="N51" s="235">
        <v>179952.70699999999</v>
      </c>
      <c r="O51" s="235">
        <v>189738.114</v>
      </c>
      <c r="P51" s="236">
        <v>2143510.44001</v>
      </c>
      <c r="Q51"/>
    </row>
    <row r="52" spans="1:17" ht="15.75" thickBot="1">
      <c r="A52" s="625"/>
      <c r="B52" s="625"/>
      <c r="C52" s="234" t="s">
        <v>367</v>
      </c>
      <c r="D52" s="237">
        <v>0</v>
      </c>
      <c r="E52" s="237">
        <v>0</v>
      </c>
      <c r="F52" s="237">
        <v>0</v>
      </c>
      <c r="G52" s="237">
        <v>0</v>
      </c>
      <c r="H52" s="237">
        <v>0</v>
      </c>
      <c r="I52" s="237">
        <v>0</v>
      </c>
      <c r="J52" s="237">
        <v>0</v>
      </c>
      <c r="K52" s="237">
        <v>0</v>
      </c>
      <c r="L52" s="237">
        <v>0</v>
      </c>
      <c r="M52" s="237">
        <v>0</v>
      </c>
      <c r="N52" s="237">
        <v>0</v>
      </c>
      <c r="O52" s="237">
        <v>0</v>
      </c>
      <c r="P52" s="238">
        <v>0</v>
      </c>
      <c r="Q52"/>
    </row>
    <row r="53" spans="1:17" ht="15.75" thickBot="1">
      <c r="A53" s="625"/>
      <c r="B53" s="625"/>
      <c r="C53" s="234" t="s">
        <v>379</v>
      </c>
      <c r="D53" s="237">
        <v>0</v>
      </c>
      <c r="E53" s="237">
        <v>0</v>
      </c>
      <c r="F53" s="237">
        <v>0</v>
      </c>
      <c r="G53" s="237">
        <v>0</v>
      </c>
      <c r="H53" s="237">
        <v>0</v>
      </c>
      <c r="I53" s="237">
        <v>0</v>
      </c>
      <c r="J53" s="237">
        <v>0</v>
      </c>
      <c r="K53" s="237">
        <v>0</v>
      </c>
      <c r="L53" s="237">
        <v>0</v>
      </c>
      <c r="M53" s="237">
        <v>0</v>
      </c>
      <c r="N53" s="237">
        <v>0</v>
      </c>
      <c r="O53" s="237">
        <v>0</v>
      </c>
      <c r="P53" s="238">
        <v>0</v>
      </c>
      <c r="Q53"/>
    </row>
    <row r="54" spans="1:17" ht="15.75" thickBot="1">
      <c r="A54" s="625"/>
      <c r="B54" s="625"/>
      <c r="C54" s="234" t="s">
        <v>368</v>
      </c>
      <c r="D54" s="237">
        <v>0</v>
      </c>
      <c r="E54" s="237">
        <v>0</v>
      </c>
      <c r="F54" s="237">
        <v>0</v>
      </c>
      <c r="G54" s="237">
        <v>0</v>
      </c>
      <c r="H54" s="237">
        <v>0</v>
      </c>
      <c r="I54" s="237">
        <v>0</v>
      </c>
      <c r="J54" s="237">
        <v>0</v>
      </c>
      <c r="K54" s="237">
        <v>0</v>
      </c>
      <c r="L54" s="237">
        <v>0</v>
      </c>
      <c r="M54" s="237">
        <v>0</v>
      </c>
      <c r="N54" s="237">
        <v>0</v>
      </c>
      <c r="O54" s="237">
        <v>0</v>
      </c>
      <c r="P54" s="238">
        <v>0</v>
      </c>
      <c r="Q54"/>
    </row>
    <row r="55" spans="1:17" ht="15.75" thickBot="1">
      <c r="A55" s="625"/>
      <c r="B55" s="625"/>
      <c r="C55" s="234" t="s">
        <v>369</v>
      </c>
      <c r="D55" s="237">
        <v>0</v>
      </c>
      <c r="E55" s="237">
        <v>0</v>
      </c>
      <c r="F55" s="237">
        <v>0</v>
      </c>
      <c r="G55" s="237">
        <v>0</v>
      </c>
      <c r="H55" s="237">
        <v>0</v>
      </c>
      <c r="I55" s="237">
        <v>0</v>
      </c>
      <c r="J55" s="237">
        <v>0</v>
      </c>
      <c r="K55" s="237">
        <v>0</v>
      </c>
      <c r="L55" s="237">
        <v>0</v>
      </c>
      <c r="M55" s="237">
        <v>0</v>
      </c>
      <c r="N55" s="237">
        <v>0</v>
      </c>
      <c r="O55" s="237">
        <v>0</v>
      </c>
      <c r="P55" s="238">
        <v>0</v>
      </c>
      <c r="Q55"/>
    </row>
    <row r="56" spans="1:17" ht="15.75" thickBot="1">
      <c r="A56" s="625"/>
      <c r="B56" s="625"/>
      <c r="C56" s="234" t="s">
        <v>370</v>
      </c>
      <c r="D56" s="237">
        <v>0</v>
      </c>
      <c r="E56" s="237">
        <v>0</v>
      </c>
      <c r="F56" s="237">
        <v>0</v>
      </c>
      <c r="G56" s="237">
        <v>0</v>
      </c>
      <c r="H56" s="237">
        <v>0</v>
      </c>
      <c r="I56" s="237">
        <v>0</v>
      </c>
      <c r="J56" s="237">
        <v>0</v>
      </c>
      <c r="K56" s="237">
        <v>0</v>
      </c>
      <c r="L56" s="237">
        <v>0</v>
      </c>
      <c r="M56" s="237">
        <v>0</v>
      </c>
      <c r="N56" s="237">
        <v>0</v>
      </c>
      <c r="O56" s="237">
        <v>0</v>
      </c>
      <c r="P56" s="238">
        <v>0</v>
      </c>
      <c r="Q56"/>
    </row>
    <row r="57" spans="1:17" ht="15">
      <c r="A57" s="625"/>
      <c r="B57" s="625"/>
      <c r="C57" s="241" t="s">
        <v>380</v>
      </c>
      <c r="D57" s="242">
        <v>37639530</v>
      </c>
      <c r="E57" s="242">
        <v>35055858</v>
      </c>
      <c r="F57" s="242">
        <v>36143840</v>
      </c>
      <c r="G57" s="242">
        <v>30120374</v>
      </c>
      <c r="H57" s="242">
        <v>31359532</v>
      </c>
      <c r="I57" s="242">
        <v>33105658</v>
      </c>
      <c r="J57" s="242">
        <v>36269180</v>
      </c>
      <c r="K57" s="242">
        <v>37568812</v>
      </c>
      <c r="L57" s="242">
        <v>39286006</v>
      </c>
      <c r="M57" s="242">
        <v>36341294</v>
      </c>
      <c r="N57" s="242">
        <v>37705990</v>
      </c>
      <c r="O57" s="242">
        <v>38401122</v>
      </c>
      <c r="P57" s="243">
        <v>428997196</v>
      </c>
      <c r="Q57"/>
    </row>
    <row r="58" spans="1:17" ht="15.75" thickBot="1">
      <c r="A58" s="625"/>
      <c r="B58" s="626"/>
      <c r="C58" s="239" t="s">
        <v>39</v>
      </c>
      <c r="D58" s="240">
        <f>SUM(D33:D57)</f>
        <v>654379423.70133996</v>
      </c>
      <c r="E58" s="240">
        <f t="shared" ref="E58:P58" si="3">SUM(E33:E57)</f>
        <v>430808844.62106997</v>
      </c>
      <c r="F58" s="240">
        <f t="shared" si="3"/>
        <v>574353558.04099</v>
      </c>
      <c r="G58" s="240">
        <f t="shared" si="3"/>
        <v>432286127.75300002</v>
      </c>
      <c r="H58" s="240">
        <f t="shared" si="3"/>
        <v>439755758.41501004</v>
      </c>
      <c r="I58" s="240">
        <f t="shared" si="3"/>
        <v>433962089.43599004</v>
      </c>
      <c r="J58" s="240">
        <f t="shared" si="3"/>
        <v>447109331.25631011</v>
      </c>
      <c r="K58" s="240">
        <f t="shared" si="3"/>
        <v>536405068.48247004</v>
      </c>
      <c r="L58" s="240">
        <f t="shared" si="3"/>
        <v>505274530.32285005</v>
      </c>
      <c r="M58" s="240">
        <f t="shared" si="3"/>
        <v>413678088.05175006</v>
      </c>
      <c r="N58" s="240">
        <f t="shared" si="3"/>
        <v>454345116.9370001</v>
      </c>
      <c r="O58" s="240">
        <f t="shared" si="3"/>
        <v>593801302.91240001</v>
      </c>
      <c r="P58" s="240">
        <f t="shared" si="3"/>
        <v>5916159239.9301796</v>
      </c>
      <c r="Q58" s="10">
        <f>P58-SUM(P33:P57)</f>
        <v>0</v>
      </c>
    </row>
    <row r="59" spans="1:17" ht="15.75" thickBot="1">
      <c r="A59" s="626"/>
      <c r="B59" s="627" t="s">
        <v>39</v>
      </c>
      <c r="C59" s="628"/>
      <c r="D59" s="240">
        <f>D58+D32+D28</f>
        <v>1046360078.9703199</v>
      </c>
      <c r="E59" s="240">
        <f t="shared" ref="E59:P59" si="4">E58+E32+E28</f>
        <v>729770953.35607004</v>
      </c>
      <c r="F59" s="240">
        <f t="shared" si="4"/>
        <v>918109352.85898995</v>
      </c>
      <c r="G59" s="240">
        <f t="shared" si="4"/>
        <v>720812805.15218997</v>
      </c>
      <c r="H59" s="240">
        <f t="shared" si="4"/>
        <v>714746259.53100991</v>
      </c>
      <c r="I59" s="240">
        <f t="shared" si="4"/>
        <v>707925643.96398997</v>
      </c>
      <c r="J59" s="240">
        <f t="shared" si="4"/>
        <v>722709889.62031007</v>
      </c>
      <c r="K59" s="240">
        <f t="shared" si="4"/>
        <v>852590887.61846995</v>
      </c>
      <c r="L59" s="240">
        <f t="shared" si="4"/>
        <v>801703100.18796015</v>
      </c>
      <c r="M59" s="240">
        <f t="shared" si="4"/>
        <v>668955665.15314007</v>
      </c>
      <c r="N59" s="240">
        <f t="shared" si="4"/>
        <v>747548127.98499012</v>
      </c>
      <c r="O59" s="240">
        <f t="shared" si="4"/>
        <v>936876434.08139002</v>
      </c>
      <c r="P59" s="240">
        <f t="shared" si="4"/>
        <v>9568109198.4788284</v>
      </c>
      <c r="Q59" s="10">
        <f>P59-P58-P32-P28</f>
        <v>0</v>
      </c>
    </row>
    <row r="60" spans="1:17" ht="15.75" thickBot="1">
      <c r="A60" s="624" t="s">
        <v>381</v>
      </c>
      <c r="B60" s="624" t="s">
        <v>350</v>
      </c>
      <c r="C60" s="234" t="s">
        <v>382</v>
      </c>
      <c r="D60" s="235">
        <v>12864674.611959999</v>
      </c>
      <c r="E60" s="235">
        <v>10372336.73927</v>
      </c>
      <c r="F60" s="235">
        <v>11203912.75812</v>
      </c>
      <c r="G60" s="235">
        <v>6854292.1076100003</v>
      </c>
      <c r="H60" s="235">
        <v>3527321.9550899998</v>
      </c>
      <c r="I60" s="235">
        <v>1429516.78731</v>
      </c>
      <c r="J60" s="235">
        <v>1461311.4123800001</v>
      </c>
      <c r="K60" s="235">
        <v>1069874.2457000001</v>
      </c>
      <c r="L60" s="235">
        <v>1079216.31189</v>
      </c>
      <c r="M60" s="235">
        <v>1893872.14698</v>
      </c>
      <c r="N60" s="235">
        <v>7105861.3472499996</v>
      </c>
      <c r="O60" s="235">
        <v>12702536.370990001</v>
      </c>
      <c r="P60" s="236">
        <v>71564726.794550002</v>
      </c>
      <c r="Q60"/>
    </row>
    <row r="61" spans="1:17" ht="15.75" thickBot="1">
      <c r="A61" s="625"/>
      <c r="B61" s="625"/>
      <c r="C61" s="234" t="s">
        <v>383</v>
      </c>
      <c r="D61" s="235">
        <v>4261848.5452399999</v>
      </c>
      <c r="E61" s="235">
        <v>2861355.2966399998</v>
      </c>
      <c r="F61" s="235">
        <v>3881211.6841500001</v>
      </c>
      <c r="G61" s="235">
        <v>2456648.3998699998</v>
      </c>
      <c r="H61" s="235">
        <v>1761517.42719</v>
      </c>
      <c r="I61" s="235">
        <v>1204920.5884199999</v>
      </c>
      <c r="J61" s="235">
        <v>989402.12456000003</v>
      </c>
      <c r="K61" s="235">
        <v>1099252.5259700001</v>
      </c>
      <c r="L61" s="235">
        <v>1067425.64787</v>
      </c>
      <c r="M61" s="235">
        <v>1157727.3462499999</v>
      </c>
      <c r="N61" s="235">
        <v>2437753.1190200001</v>
      </c>
      <c r="O61" s="235">
        <v>4266060.4929</v>
      </c>
      <c r="P61" s="236">
        <v>27445123.19808</v>
      </c>
      <c r="Q61"/>
    </row>
    <row r="62" spans="1:17" ht="15.75" thickBot="1">
      <c r="A62" s="625"/>
      <c r="B62" s="625"/>
      <c r="C62" s="234" t="s">
        <v>384</v>
      </c>
      <c r="D62" s="235">
        <v>1513.152</v>
      </c>
      <c r="E62" s="235">
        <v>1165.9839999999999</v>
      </c>
      <c r="F62" s="235">
        <v>1342.2249999999999</v>
      </c>
      <c r="G62" s="235">
        <v>1927.9</v>
      </c>
      <c r="H62" s="235">
        <v>347.62200000000001</v>
      </c>
      <c r="I62" s="235">
        <v>0</v>
      </c>
      <c r="J62" s="235">
        <v>52380.612000000001</v>
      </c>
      <c r="K62" s="235">
        <v>70611.680999999997</v>
      </c>
      <c r="L62" s="235">
        <v>67757.138999999996</v>
      </c>
      <c r="M62" s="235">
        <v>74662.315000000002</v>
      </c>
      <c r="N62" s="235">
        <v>61335.809000000001</v>
      </c>
      <c r="O62" s="235">
        <v>4010.8939999999998</v>
      </c>
      <c r="P62" s="236">
        <v>337055.33299999998</v>
      </c>
      <c r="Q62"/>
    </row>
    <row r="63" spans="1:17" ht="15.75" thickBot="1">
      <c r="A63" s="625"/>
      <c r="B63" s="625"/>
      <c r="C63" s="234" t="s">
        <v>385</v>
      </c>
      <c r="D63" s="237">
        <v>288815</v>
      </c>
      <c r="E63" s="237">
        <v>308902</v>
      </c>
      <c r="F63" s="237">
        <v>242094</v>
      </c>
      <c r="G63" s="237">
        <v>272523</v>
      </c>
      <c r="H63" s="237">
        <v>353619</v>
      </c>
      <c r="I63" s="237">
        <v>531211</v>
      </c>
      <c r="J63" s="237">
        <v>325808</v>
      </c>
      <c r="K63" s="237">
        <v>243823</v>
      </c>
      <c r="L63" s="237">
        <v>208373</v>
      </c>
      <c r="M63" s="237">
        <v>288227</v>
      </c>
      <c r="N63" s="237">
        <v>255204</v>
      </c>
      <c r="O63" s="237">
        <v>321873</v>
      </c>
      <c r="P63" s="238">
        <v>3640472</v>
      </c>
      <c r="Q63"/>
    </row>
    <row r="64" spans="1:17" ht="15.75" thickBot="1">
      <c r="A64" s="625"/>
      <c r="B64" s="625"/>
      <c r="C64" s="234" t="s">
        <v>386</v>
      </c>
      <c r="D64" s="237">
        <v>150980</v>
      </c>
      <c r="E64" s="237">
        <v>146015</v>
      </c>
      <c r="F64" s="237">
        <v>156645</v>
      </c>
      <c r="G64" s="237">
        <v>133492</v>
      </c>
      <c r="H64" s="237">
        <v>127339</v>
      </c>
      <c r="I64" s="237">
        <v>125697</v>
      </c>
      <c r="J64" s="237">
        <v>152935</v>
      </c>
      <c r="K64" s="237">
        <v>143128</v>
      </c>
      <c r="L64" s="237">
        <v>148130</v>
      </c>
      <c r="M64" s="237">
        <v>125257</v>
      </c>
      <c r="N64" s="237">
        <v>142438</v>
      </c>
      <c r="O64" s="237">
        <v>168574</v>
      </c>
      <c r="P64" s="238">
        <v>1720630</v>
      </c>
      <c r="Q64"/>
    </row>
    <row r="65" spans="1:17" ht="15.75" thickBot="1">
      <c r="A65" s="625"/>
      <c r="B65" s="625"/>
      <c r="C65" s="234" t="s">
        <v>387</v>
      </c>
      <c r="D65" s="237">
        <v>0</v>
      </c>
      <c r="E65" s="237">
        <v>0</v>
      </c>
      <c r="F65" s="237">
        <v>0</v>
      </c>
      <c r="G65" s="237">
        <v>0</v>
      </c>
      <c r="H65" s="237">
        <v>0</v>
      </c>
      <c r="I65" s="237">
        <v>0</v>
      </c>
      <c r="J65" s="237">
        <v>0</v>
      </c>
      <c r="K65" s="237">
        <v>0</v>
      </c>
      <c r="L65" s="237">
        <v>0</v>
      </c>
      <c r="M65" s="237">
        <v>0</v>
      </c>
      <c r="N65" s="237">
        <v>0</v>
      </c>
      <c r="O65" s="237">
        <v>0</v>
      </c>
      <c r="P65" s="238">
        <v>0</v>
      </c>
      <c r="Q65"/>
    </row>
    <row r="66" spans="1:17" ht="15.75" thickBot="1">
      <c r="A66" s="625"/>
      <c r="B66" s="625"/>
      <c r="C66" s="234" t="s">
        <v>388</v>
      </c>
      <c r="D66" s="237">
        <v>4257778</v>
      </c>
      <c r="E66" s="237">
        <v>5010794</v>
      </c>
      <c r="F66" s="237">
        <v>3766622</v>
      </c>
      <c r="G66" s="237">
        <v>4878425</v>
      </c>
      <c r="H66" s="237">
        <v>3457731</v>
      </c>
      <c r="I66" s="237">
        <v>3094740</v>
      </c>
      <c r="J66" s="237">
        <v>2988721</v>
      </c>
      <c r="K66" s="237">
        <v>3518676</v>
      </c>
      <c r="L66" s="237">
        <v>3337178</v>
      </c>
      <c r="M66" s="237">
        <v>4632486</v>
      </c>
      <c r="N66" s="237">
        <v>5797047</v>
      </c>
      <c r="O66" s="237">
        <v>4834775</v>
      </c>
      <c r="P66" s="238">
        <v>49574973</v>
      </c>
      <c r="Q66"/>
    </row>
    <row r="67" spans="1:17" ht="15.75" thickBot="1">
      <c r="A67" s="625"/>
      <c r="B67" s="625"/>
      <c r="C67" s="234" t="s">
        <v>389</v>
      </c>
      <c r="D67" s="237">
        <v>0</v>
      </c>
      <c r="E67" s="237">
        <v>0</v>
      </c>
      <c r="F67" s="237">
        <v>0</v>
      </c>
      <c r="G67" s="237">
        <v>0</v>
      </c>
      <c r="H67" s="237">
        <v>0</v>
      </c>
      <c r="I67" s="237">
        <v>0</v>
      </c>
      <c r="J67" s="237">
        <v>0</v>
      </c>
      <c r="K67" s="237">
        <v>0</v>
      </c>
      <c r="L67" s="237">
        <v>0</v>
      </c>
      <c r="M67" s="237">
        <v>0</v>
      </c>
      <c r="N67" s="237">
        <v>0</v>
      </c>
      <c r="O67" s="237">
        <v>0</v>
      </c>
      <c r="P67" s="238">
        <v>0</v>
      </c>
      <c r="Q67"/>
    </row>
    <row r="68" spans="1:17" ht="15.75" thickBot="1">
      <c r="A68" s="625"/>
      <c r="B68" s="626"/>
      <c r="C68" s="239" t="s">
        <v>39</v>
      </c>
      <c r="D68" s="240">
        <f>SUM(D60:D67)</f>
        <v>21825609.3092</v>
      </c>
      <c r="E68" s="240">
        <f t="shared" ref="E68:P68" si="5">SUM(E60:E67)</f>
        <v>18700569.01991</v>
      </c>
      <c r="F68" s="240">
        <f t="shared" si="5"/>
        <v>19251827.667269997</v>
      </c>
      <c r="G68" s="240">
        <f t="shared" si="5"/>
        <v>14597308.40748</v>
      </c>
      <c r="H68" s="240">
        <f t="shared" si="5"/>
        <v>9227876.0042800009</v>
      </c>
      <c r="I68" s="240">
        <f t="shared" si="5"/>
        <v>6386085.3757300004</v>
      </c>
      <c r="J68" s="240">
        <f t="shared" si="5"/>
        <v>5970558.1489400007</v>
      </c>
      <c r="K68" s="240">
        <f t="shared" si="5"/>
        <v>6145365.4526700005</v>
      </c>
      <c r="L68" s="240">
        <f t="shared" si="5"/>
        <v>5908080.0987599995</v>
      </c>
      <c r="M68" s="240">
        <f t="shared" si="5"/>
        <v>8172231.8082299996</v>
      </c>
      <c r="N68" s="240">
        <f t="shared" si="5"/>
        <v>15799639.27527</v>
      </c>
      <c r="O68" s="240">
        <f t="shared" si="5"/>
        <v>22297829.757890001</v>
      </c>
      <c r="P68" s="240">
        <f t="shared" si="5"/>
        <v>154282980.32563001</v>
      </c>
      <c r="Q68" s="10">
        <f>P68-SUM(P60:P67)</f>
        <v>0</v>
      </c>
    </row>
    <row r="69" spans="1:17" ht="15.75" thickBot="1">
      <c r="A69" s="625"/>
      <c r="B69" s="624" t="s">
        <v>390</v>
      </c>
      <c r="C69" s="234" t="s">
        <v>391</v>
      </c>
      <c r="D69" s="235">
        <v>9247038.1749900002</v>
      </c>
      <c r="E69" s="235">
        <v>7501838.5012600003</v>
      </c>
      <c r="F69" s="235">
        <v>9220481.8616799992</v>
      </c>
      <c r="G69" s="235">
        <v>6212365.8030300001</v>
      </c>
      <c r="H69" s="235">
        <v>3598403.0104700001</v>
      </c>
      <c r="I69" s="235">
        <v>1445168.3234300001</v>
      </c>
      <c r="J69" s="235">
        <v>1340573.7644799999</v>
      </c>
      <c r="K69" s="235">
        <v>975527.14725000004</v>
      </c>
      <c r="L69" s="235">
        <v>1042039.34724</v>
      </c>
      <c r="M69" s="235">
        <v>1410154.77141</v>
      </c>
      <c r="N69" s="235">
        <v>4707376.9710100004</v>
      </c>
      <c r="O69" s="235">
        <v>8944607.4707299992</v>
      </c>
      <c r="P69" s="236">
        <v>55645575.146980003</v>
      </c>
      <c r="Q69"/>
    </row>
    <row r="70" spans="1:17" ht="15.75" thickBot="1">
      <c r="A70" s="625"/>
      <c r="B70" s="625"/>
      <c r="C70" s="234" t="s">
        <v>392</v>
      </c>
      <c r="D70" s="235">
        <v>5087854.0148700001</v>
      </c>
      <c r="E70" s="235">
        <v>4268408.11919</v>
      </c>
      <c r="F70" s="235">
        <v>5092371.4159300001</v>
      </c>
      <c r="G70" s="235">
        <v>3584071.0968300002</v>
      </c>
      <c r="H70" s="235">
        <v>2148410.2072100001</v>
      </c>
      <c r="I70" s="235">
        <v>1007618.4412</v>
      </c>
      <c r="J70" s="235">
        <v>910419.74344999995</v>
      </c>
      <c r="K70" s="235">
        <v>733541.27645</v>
      </c>
      <c r="L70" s="235">
        <v>748396.15743999998</v>
      </c>
      <c r="M70" s="235">
        <v>913060.33501000004</v>
      </c>
      <c r="N70" s="235">
        <v>2454418.9249900002</v>
      </c>
      <c r="O70" s="235">
        <v>4838545.45579</v>
      </c>
      <c r="P70" s="236">
        <v>31787115.188359998</v>
      </c>
      <c r="Q70"/>
    </row>
    <row r="71" spans="1:17" ht="15.75" thickBot="1">
      <c r="A71" s="625"/>
      <c r="B71" s="625"/>
      <c r="C71" s="234" t="s">
        <v>393</v>
      </c>
      <c r="D71" s="235">
        <v>489514.35661000002</v>
      </c>
      <c r="E71" s="235">
        <v>411500.24160000001</v>
      </c>
      <c r="F71" s="235">
        <v>523917.17154000001</v>
      </c>
      <c r="G71" s="235">
        <v>431632.87124000001</v>
      </c>
      <c r="H71" s="235">
        <v>369463.43534999999</v>
      </c>
      <c r="I71" s="235">
        <v>266647.44920999999</v>
      </c>
      <c r="J71" s="235">
        <v>257590.22000999999</v>
      </c>
      <c r="K71" s="235">
        <v>226296.82101000001</v>
      </c>
      <c r="L71" s="235">
        <v>238770.62701</v>
      </c>
      <c r="M71" s="235">
        <v>262643.20727999997</v>
      </c>
      <c r="N71" s="235">
        <v>336962.04745000001</v>
      </c>
      <c r="O71" s="235">
        <v>496925.74364</v>
      </c>
      <c r="P71" s="236">
        <v>4311864.1919499999</v>
      </c>
      <c r="Q71"/>
    </row>
    <row r="72" spans="1:17" ht="15.75" thickBot="1">
      <c r="A72" s="625"/>
      <c r="B72" s="625"/>
      <c r="C72" s="234" t="s">
        <v>394</v>
      </c>
      <c r="D72" s="235">
        <v>1234872.2930000001</v>
      </c>
      <c r="E72" s="235">
        <v>1684512.2390000001</v>
      </c>
      <c r="F72" s="235">
        <v>1682676.8149999999</v>
      </c>
      <c r="G72" s="235">
        <v>1779569.5379999999</v>
      </c>
      <c r="H72" s="235">
        <v>1647599.409</v>
      </c>
      <c r="I72" s="235">
        <v>1404845.5</v>
      </c>
      <c r="J72" s="235">
        <v>948199.23199999996</v>
      </c>
      <c r="K72" s="235">
        <v>938745.11000999995</v>
      </c>
      <c r="L72" s="235">
        <v>847920.28599999996</v>
      </c>
      <c r="M72" s="235">
        <v>873904.68200000003</v>
      </c>
      <c r="N72" s="235">
        <v>932093.52599999995</v>
      </c>
      <c r="O72" s="235">
        <v>1136239.2649999999</v>
      </c>
      <c r="P72" s="236">
        <v>15111177.89501</v>
      </c>
      <c r="Q72"/>
    </row>
    <row r="73" spans="1:17" ht="15.75" thickBot="1">
      <c r="A73" s="625"/>
      <c r="B73" s="625"/>
      <c r="C73" s="234" t="s">
        <v>395</v>
      </c>
      <c r="D73" s="237">
        <v>0</v>
      </c>
      <c r="E73" s="237">
        <v>0</v>
      </c>
      <c r="F73" s="237">
        <v>0</v>
      </c>
      <c r="G73" s="237">
        <v>0</v>
      </c>
      <c r="H73" s="237">
        <v>0</v>
      </c>
      <c r="I73" s="237">
        <v>0</v>
      </c>
      <c r="J73" s="237">
        <v>0</v>
      </c>
      <c r="K73" s="237">
        <v>0</v>
      </c>
      <c r="L73" s="237">
        <v>0</v>
      </c>
      <c r="M73" s="237">
        <v>0</v>
      </c>
      <c r="N73" s="237">
        <v>0</v>
      </c>
      <c r="O73" s="237">
        <v>0</v>
      </c>
      <c r="P73" s="238">
        <v>0</v>
      </c>
      <c r="Q73"/>
    </row>
    <row r="74" spans="1:17" ht="15.75" thickBot="1">
      <c r="A74" s="625"/>
      <c r="B74" s="625"/>
      <c r="C74" s="234" t="s">
        <v>396</v>
      </c>
      <c r="D74" s="237">
        <v>153065</v>
      </c>
      <c r="E74" s="237">
        <v>205034</v>
      </c>
      <c r="F74" s="237">
        <v>182719</v>
      </c>
      <c r="G74" s="237">
        <v>197040</v>
      </c>
      <c r="H74" s="237">
        <v>169798</v>
      </c>
      <c r="I74" s="237">
        <v>177492</v>
      </c>
      <c r="J74" s="237">
        <v>224635</v>
      </c>
      <c r="K74" s="237">
        <v>202252</v>
      </c>
      <c r="L74" s="237">
        <v>217291</v>
      </c>
      <c r="M74" s="237">
        <v>188666</v>
      </c>
      <c r="N74" s="237">
        <v>219969</v>
      </c>
      <c r="O74" s="237">
        <v>208725</v>
      </c>
      <c r="P74" s="238">
        <v>2346686</v>
      </c>
      <c r="Q74"/>
    </row>
    <row r="75" spans="1:17" ht="15.75" thickBot="1">
      <c r="A75" s="625"/>
      <c r="B75" s="625"/>
      <c r="C75" s="234" t="s">
        <v>397</v>
      </c>
      <c r="D75" s="237">
        <v>197108</v>
      </c>
      <c r="E75" s="237">
        <v>265776</v>
      </c>
      <c r="F75" s="237">
        <v>188888</v>
      </c>
      <c r="G75" s="237">
        <v>194824</v>
      </c>
      <c r="H75" s="237">
        <v>256746</v>
      </c>
      <c r="I75" s="237">
        <v>254525</v>
      </c>
      <c r="J75" s="237">
        <v>288792</v>
      </c>
      <c r="K75" s="237">
        <v>282921</v>
      </c>
      <c r="L75" s="237">
        <v>300750</v>
      </c>
      <c r="M75" s="237">
        <v>271344</v>
      </c>
      <c r="N75" s="237">
        <v>291802</v>
      </c>
      <c r="O75" s="237">
        <v>194334</v>
      </c>
      <c r="P75" s="238">
        <v>2987810</v>
      </c>
      <c r="Q75"/>
    </row>
    <row r="76" spans="1:17" ht="15.75" thickBot="1">
      <c r="A76" s="625"/>
      <c r="B76" s="625"/>
      <c r="C76" s="234" t="s">
        <v>398</v>
      </c>
      <c r="D76" s="237">
        <v>2601882</v>
      </c>
      <c r="E76" s="237">
        <v>2542133</v>
      </c>
      <c r="F76" s="237">
        <v>2385102</v>
      </c>
      <c r="G76" s="237">
        <v>2646047</v>
      </c>
      <c r="H76" s="237">
        <v>2345758</v>
      </c>
      <c r="I76" s="237">
        <v>2095033</v>
      </c>
      <c r="J76" s="237">
        <v>2599381</v>
      </c>
      <c r="K76" s="237">
        <v>2042531</v>
      </c>
      <c r="L76" s="237">
        <v>2143481</v>
      </c>
      <c r="M76" s="237">
        <v>2054680</v>
      </c>
      <c r="N76" s="237">
        <v>2428403</v>
      </c>
      <c r="O76" s="237">
        <v>2643955</v>
      </c>
      <c r="P76" s="238">
        <v>28528386</v>
      </c>
      <c r="Q76"/>
    </row>
    <row r="77" spans="1:17" ht="15.75" thickBot="1">
      <c r="A77" s="625"/>
      <c r="B77" s="625"/>
      <c r="C77" s="234" t="s">
        <v>399</v>
      </c>
      <c r="D77" s="237">
        <v>0</v>
      </c>
      <c r="E77" s="237">
        <v>0</v>
      </c>
      <c r="F77" s="237">
        <v>0</v>
      </c>
      <c r="G77" s="237">
        <v>0</v>
      </c>
      <c r="H77" s="237">
        <v>0</v>
      </c>
      <c r="I77" s="237">
        <v>0</v>
      </c>
      <c r="J77" s="237">
        <v>0</v>
      </c>
      <c r="K77" s="237">
        <v>0</v>
      </c>
      <c r="L77" s="237">
        <v>0</v>
      </c>
      <c r="M77" s="237">
        <v>0</v>
      </c>
      <c r="N77" s="237">
        <v>0</v>
      </c>
      <c r="O77" s="237">
        <v>0</v>
      </c>
      <c r="P77" s="238">
        <v>0</v>
      </c>
      <c r="Q77"/>
    </row>
    <row r="78" spans="1:17" ht="15.75" thickBot="1">
      <c r="A78" s="625"/>
      <c r="B78" s="625"/>
      <c r="C78" s="234" t="s">
        <v>400</v>
      </c>
      <c r="D78" s="237">
        <v>0</v>
      </c>
      <c r="E78" s="237">
        <v>0</v>
      </c>
      <c r="F78" s="237">
        <v>0</v>
      </c>
      <c r="G78" s="237">
        <v>0</v>
      </c>
      <c r="H78" s="237">
        <v>0</v>
      </c>
      <c r="I78" s="237">
        <v>0</v>
      </c>
      <c r="J78" s="237">
        <v>0</v>
      </c>
      <c r="K78" s="237">
        <v>0</v>
      </c>
      <c r="L78" s="237">
        <v>0</v>
      </c>
      <c r="M78" s="237">
        <v>0</v>
      </c>
      <c r="N78" s="237">
        <v>0</v>
      </c>
      <c r="O78" s="237">
        <v>0</v>
      </c>
      <c r="P78" s="238">
        <v>0</v>
      </c>
      <c r="Q78"/>
    </row>
    <row r="79" spans="1:17" ht="15.75" thickBot="1">
      <c r="A79" s="625"/>
      <c r="B79" s="625"/>
      <c r="C79" s="234" t="s">
        <v>401</v>
      </c>
      <c r="D79" s="237">
        <v>0</v>
      </c>
      <c r="E79" s="237">
        <v>0</v>
      </c>
      <c r="F79" s="237">
        <v>0</v>
      </c>
      <c r="G79" s="237">
        <v>0</v>
      </c>
      <c r="H79" s="237">
        <v>0</v>
      </c>
      <c r="I79" s="237">
        <v>0</v>
      </c>
      <c r="J79" s="237">
        <v>0</v>
      </c>
      <c r="K79" s="237">
        <v>0</v>
      </c>
      <c r="L79" s="237">
        <v>0</v>
      </c>
      <c r="M79" s="237">
        <v>0</v>
      </c>
      <c r="N79" s="237">
        <v>0</v>
      </c>
      <c r="O79" s="237">
        <v>0</v>
      </c>
      <c r="P79" s="238">
        <v>0</v>
      </c>
      <c r="Q79"/>
    </row>
    <row r="80" spans="1:17" ht="15.75" thickBot="1">
      <c r="A80" s="625"/>
      <c r="B80" s="625"/>
      <c r="C80" s="234" t="s">
        <v>389</v>
      </c>
      <c r="D80" s="237">
        <v>0</v>
      </c>
      <c r="E80" s="237">
        <v>0</v>
      </c>
      <c r="F80" s="237">
        <v>0</v>
      </c>
      <c r="G80" s="237">
        <v>0</v>
      </c>
      <c r="H80" s="237">
        <v>0</v>
      </c>
      <c r="I80" s="237">
        <v>0</v>
      </c>
      <c r="J80" s="237">
        <v>0</v>
      </c>
      <c r="K80" s="237">
        <v>0</v>
      </c>
      <c r="L80" s="237">
        <v>0</v>
      </c>
      <c r="M80" s="237">
        <v>0</v>
      </c>
      <c r="N80" s="237">
        <v>0</v>
      </c>
      <c r="O80" s="237">
        <v>0</v>
      </c>
      <c r="P80" s="238">
        <v>0</v>
      </c>
      <c r="Q80"/>
    </row>
    <row r="81" spans="1:17" ht="15.75" thickBot="1">
      <c r="A81" s="625"/>
      <c r="B81" s="625"/>
      <c r="C81" s="234" t="s">
        <v>402</v>
      </c>
      <c r="D81" s="237">
        <v>0</v>
      </c>
      <c r="E81" s="237">
        <v>0</v>
      </c>
      <c r="F81" s="237">
        <v>0</v>
      </c>
      <c r="G81" s="237">
        <v>0</v>
      </c>
      <c r="H81" s="237">
        <v>0</v>
      </c>
      <c r="I81" s="237">
        <v>0</v>
      </c>
      <c r="J81" s="237">
        <v>0</v>
      </c>
      <c r="K81" s="237">
        <v>0</v>
      </c>
      <c r="L81" s="237">
        <v>0</v>
      </c>
      <c r="M81" s="237">
        <v>0</v>
      </c>
      <c r="N81" s="237">
        <v>0</v>
      </c>
      <c r="O81" s="237">
        <v>0</v>
      </c>
      <c r="P81" s="238">
        <v>0</v>
      </c>
      <c r="Q81"/>
    </row>
    <row r="82" spans="1:17" ht="15.75" thickBot="1">
      <c r="A82" s="625"/>
      <c r="B82" s="625"/>
      <c r="C82" s="234" t="s">
        <v>403</v>
      </c>
      <c r="D82" s="237">
        <v>0</v>
      </c>
      <c r="E82" s="237">
        <v>0</v>
      </c>
      <c r="F82" s="237">
        <v>0</v>
      </c>
      <c r="G82" s="237">
        <v>0</v>
      </c>
      <c r="H82" s="237">
        <v>0</v>
      </c>
      <c r="I82" s="237">
        <v>0</v>
      </c>
      <c r="J82" s="237">
        <v>0</v>
      </c>
      <c r="K82" s="237">
        <v>0</v>
      </c>
      <c r="L82" s="237">
        <v>0</v>
      </c>
      <c r="M82" s="237">
        <v>0</v>
      </c>
      <c r="N82" s="237">
        <v>0</v>
      </c>
      <c r="O82" s="237">
        <v>0</v>
      </c>
      <c r="P82" s="238">
        <v>0</v>
      </c>
      <c r="Q82"/>
    </row>
    <row r="83" spans="1:17" ht="15.75" thickBot="1">
      <c r="A83" s="625"/>
      <c r="B83" s="626"/>
      <c r="C83" s="239" t="s">
        <v>39</v>
      </c>
      <c r="D83" s="240">
        <f>SUM(D69:D82)</f>
        <v>19011333.839469999</v>
      </c>
      <c r="E83" s="240">
        <f t="shared" ref="E83:P83" si="6">SUM(E69:E82)</f>
        <v>16879202.101050001</v>
      </c>
      <c r="F83" s="240">
        <f t="shared" si="6"/>
        <v>19276156.264150001</v>
      </c>
      <c r="G83" s="240">
        <f t="shared" si="6"/>
        <v>15045550.3091</v>
      </c>
      <c r="H83" s="240">
        <f t="shared" si="6"/>
        <v>10536178.062029999</v>
      </c>
      <c r="I83" s="240">
        <f t="shared" si="6"/>
        <v>6651329.7138400003</v>
      </c>
      <c r="J83" s="240">
        <f t="shared" si="6"/>
        <v>6569590.9599399995</v>
      </c>
      <c r="K83" s="240">
        <f t="shared" si="6"/>
        <v>5401814.3547200002</v>
      </c>
      <c r="L83" s="240">
        <f t="shared" si="6"/>
        <v>5538648.4176899996</v>
      </c>
      <c r="M83" s="240">
        <f t="shared" si="6"/>
        <v>5974452.9956999999</v>
      </c>
      <c r="N83" s="240">
        <f t="shared" si="6"/>
        <v>11371025.469450001</v>
      </c>
      <c r="O83" s="240">
        <f t="shared" si="6"/>
        <v>18463331.93516</v>
      </c>
      <c r="P83" s="240">
        <f t="shared" si="6"/>
        <v>140718614.42229998</v>
      </c>
      <c r="Q83" s="10">
        <f>P83-SUM(P69:P82)</f>
        <v>0</v>
      </c>
    </row>
    <row r="84" spans="1:17" ht="15.75" thickBot="1">
      <c r="A84" s="625"/>
      <c r="B84" s="624" t="s">
        <v>374</v>
      </c>
      <c r="C84" s="234" t="s">
        <v>382</v>
      </c>
      <c r="D84" s="235">
        <v>25221089.454440001</v>
      </c>
      <c r="E84" s="235">
        <v>19520368.063209999</v>
      </c>
      <c r="F84" s="235">
        <v>21243710.417160001</v>
      </c>
      <c r="G84" s="235">
        <v>13133417.88666</v>
      </c>
      <c r="H84" s="235">
        <v>6728206.0689500002</v>
      </c>
      <c r="I84" s="235">
        <v>2668708.6141499998</v>
      </c>
      <c r="J84" s="235">
        <v>2722566.0409599999</v>
      </c>
      <c r="K84" s="235">
        <v>2063222.1587499999</v>
      </c>
      <c r="L84" s="235">
        <v>2212868.9049900002</v>
      </c>
      <c r="M84" s="235">
        <v>3166639.1206499999</v>
      </c>
      <c r="N84" s="235">
        <v>12534973.265219999</v>
      </c>
      <c r="O84" s="235">
        <v>24908241.246240001</v>
      </c>
      <c r="P84" s="236">
        <v>136124011.24138001</v>
      </c>
      <c r="Q84"/>
    </row>
    <row r="85" spans="1:17" ht="15.75" thickBot="1">
      <c r="A85" s="625"/>
      <c r="B85" s="625"/>
      <c r="C85" s="234" t="s">
        <v>404</v>
      </c>
      <c r="D85" s="235">
        <v>75784.547630000001</v>
      </c>
      <c r="E85" s="235">
        <v>59288.364410000002</v>
      </c>
      <c r="F85" s="235">
        <v>68754.235960000005</v>
      </c>
      <c r="G85" s="235">
        <v>44330.665459999997</v>
      </c>
      <c r="H85" s="235">
        <v>23186.562859999998</v>
      </c>
      <c r="I85" s="235">
        <v>8122.6170000000002</v>
      </c>
      <c r="J85" s="235">
        <v>6933.7981900000004</v>
      </c>
      <c r="K85" s="235">
        <v>5059.6617800000004</v>
      </c>
      <c r="L85" s="235">
        <v>5759.4089599999998</v>
      </c>
      <c r="M85" s="235">
        <v>9570.13472</v>
      </c>
      <c r="N85" s="235">
        <v>38375.370999999999</v>
      </c>
      <c r="O85" s="235">
        <v>74096.248330000002</v>
      </c>
      <c r="P85" s="236">
        <v>419261.61629999999</v>
      </c>
      <c r="Q85"/>
    </row>
    <row r="86" spans="1:17" ht="15.75" thickBot="1">
      <c r="A86" s="625"/>
      <c r="B86" s="625"/>
      <c r="C86" s="234" t="s">
        <v>383</v>
      </c>
      <c r="D86" s="235">
        <v>10392065.928370001</v>
      </c>
      <c r="E86" s="235">
        <v>7749123.4266400002</v>
      </c>
      <c r="F86" s="235">
        <v>9150769.9418899994</v>
      </c>
      <c r="G86" s="235">
        <v>5790612.2765499996</v>
      </c>
      <c r="H86" s="235">
        <v>3805306.4956499999</v>
      </c>
      <c r="I86" s="235">
        <v>2121308.6513200002</v>
      </c>
      <c r="J86" s="235">
        <v>2098127.4567399998</v>
      </c>
      <c r="K86" s="235">
        <v>1784964.55745</v>
      </c>
      <c r="L86" s="235">
        <v>1908284.63668</v>
      </c>
      <c r="M86" s="235">
        <v>2459709.6934199999</v>
      </c>
      <c r="N86" s="235">
        <v>5711194.0686600003</v>
      </c>
      <c r="O86" s="235">
        <v>10007398.83358</v>
      </c>
      <c r="P86" s="236">
        <v>62978865.966949999</v>
      </c>
      <c r="Q86"/>
    </row>
    <row r="87" spans="1:17" ht="15.75" thickBot="1">
      <c r="A87" s="625"/>
      <c r="B87" s="625"/>
      <c r="C87" s="234" t="s">
        <v>384</v>
      </c>
      <c r="D87" s="237">
        <v>64183.33</v>
      </c>
      <c r="E87" s="237">
        <v>52366.455999999998</v>
      </c>
      <c r="F87" s="237">
        <v>49242.375999999997</v>
      </c>
      <c r="G87" s="237">
        <v>38241.097000000002</v>
      </c>
      <c r="H87" s="237">
        <v>41639.076999999997</v>
      </c>
      <c r="I87" s="237">
        <v>30260.600999999999</v>
      </c>
      <c r="J87" s="237"/>
      <c r="K87" s="237">
        <v>7394.5649999999996</v>
      </c>
      <c r="L87" s="237">
        <v>5469.4920000000002</v>
      </c>
      <c r="M87" s="237">
        <v>38808.563999999998</v>
      </c>
      <c r="N87" s="237">
        <v>46637.311999999998</v>
      </c>
      <c r="O87" s="237">
        <v>65562.938999999998</v>
      </c>
      <c r="P87" s="238">
        <v>439805.80900000001</v>
      </c>
      <c r="Q87"/>
    </row>
    <row r="88" spans="1:17" ht="15.75" thickBot="1">
      <c r="A88" s="625"/>
      <c r="B88" s="625"/>
      <c r="C88" s="234" t="s">
        <v>405</v>
      </c>
      <c r="D88" s="237">
        <v>0</v>
      </c>
      <c r="E88" s="237">
        <v>0</v>
      </c>
      <c r="F88" s="237">
        <v>0</v>
      </c>
      <c r="G88" s="237">
        <v>0</v>
      </c>
      <c r="H88" s="237">
        <v>0</v>
      </c>
      <c r="I88" s="237">
        <v>0</v>
      </c>
      <c r="J88" s="237">
        <v>0</v>
      </c>
      <c r="K88" s="237">
        <v>0</v>
      </c>
      <c r="L88" s="237">
        <v>0</v>
      </c>
      <c r="M88" s="237">
        <v>0</v>
      </c>
      <c r="N88" s="237">
        <v>0</v>
      </c>
      <c r="O88" s="237">
        <v>0</v>
      </c>
      <c r="P88" s="238">
        <v>0</v>
      </c>
      <c r="Q88"/>
    </row>
    <row r="89" spans="1:17" ht="15.75" thickBot="1">
      <c r="A89" s="625"/>
      <c r="B89" s="625"/>
      <c r="C89" s="234" t="s">
        <v>406</v>
      </c>
      <c r="D89" s="237">
        <v>0</v>
      </c>
      <c r="E89" s="237">
        <v>0</v>
      </c>
      <c r="F89" s="237">
        <v>0</v>
      </c>
      <c r="G89" s="237">
        <v>0</v>
      </c>
      <c r="H89" s="237">
        <v>0</v>
      </c>
      <c r="I89" s="237">
        <v>0</v>
      </c>
      <c r="J89" s="237">
        <v>0</v>
      </c>
      <c r="K89" s="237">
        <v>0</v>
      </c>
      <c r="L89" s="237">
        <v>0</v>
      </c>
      <c r="M89" s="237">
        <v>0</v>
      </c>
      <c r="N89" s="237">
        <v>0</v>
      </c>
      <c r="O89" s="237">
        <v>0</v>
      </c>
      <c r="P89" s="238">
        <v>0</v>
      </c>
      <c r="Q89"/>
    </row>
    <row r="90" spans="1:17" ht="15.75" thickBot="1">
      <c r="A90" s="625"/>
      <c r="B90" s="625"/>
      <c r="C90" s="234" t="s">
        <v>407</v>
      </c>
      <c r="D90" s="235">
        <v>472432.00400000002</v>
      </c>
      <c r="E90" s="235">
        <v>229126.19899999999</v>
      </c>
      <c r="F90" s="235">
        <v>349483.20600000001</v>
      </c>
      <c r="G90" s="235">
        <v>243960.85699999999</v>
      </c>
      <c r="H90" s="235">
        <v>192768.14300000001</v>
      </c>
      <c r="I90" s="235">
        <v>149591.60800000001</v>
      </c>
      <c r="J90" s="235">
        <v>43650.04</v>
      </c>
      <c r="K90" s="235">
        <v>40663.730000000003</v>
      </c>
      <c r="L90" s="235">
        <v>42123.652000000002</v>
      </c>
      <c r="M90" s="235">
        <v>50784.091</v>
      </c>
      <c r="N90" s="235">
        <v>163544.92800000001</v>
      </c>
      <c r="O90" s="235">
        <v>253047.31400000001</v>
      </c>
      <c r="P90" s="236">
        <v>2231175.7719999999</v>
      </c>
      <c r="Q90"/>
    </row>
    <row r="91" spans="1:17" ht="15.75" thickBot="1">
      <c r="A91" s="625"/>
      <c r="B91" s="625"/>
      <c r="C91" s="234" t="s">
        <v>385</v>
      </c>
      <c r="D91" s="237">
        <v>3591717</v>
      </c>
      <c r="E91" s="237">
        <v>3528113</v>
      </c>
      <c r="F91" s="237">
        <v>3299634</v>
      </c>
      <c r="G91" s="237">
        <v>3194133</v>
      </c>
      <c r="H91" s="237">
        <v>2720728</v>
      </c>
      <c r="I91" s="237">
        <v>2247224</v>
      </c>
      <c r="J91" s="237">
        <v>2422810</v>
      </c>
      <c r="K91" s="237">
        <v>2139256</v>
      </c>
      <c r="L91" s="237">
        <v>2116204</v>
      </c>
      <c r="M91" s="237">
        <v>2189947</v>
      </c>
      <c r="N91" s="237">
        <v>2469519</v>
      </c>
      <c r="O91" s="237">
        <v>3578929</v>
      </c>
      <c r="P91" s="238">
        <v>33498214</v>
      </c>
      <c r="Q91"/>
    </row>
    <row r="92" spans="1:17" ht="15.75" thickBot="1">
      <c r="A92" s="625"/>
      <c r="B92" s="625"/>
      <c r="C92" s="234" t="s">
        <v>386</v>
      </c>
      <c r="D92" s="237">
        <v>1150142</v>
      </c>
      <c r="E92" s="237">
        <v>336483</v>
      </c>
      <c r="F92" s="237">
        <v>369134</v>
      </c>
      <c r="G92" s="237">
        <v>867255</v>
      </c>
      <c r="H92" s="237">
        <v>1539241</v>
      </c>
      <c r="I92" s="237">
        <v>224797</v>
      </c>
      <c r="J92" s="237">
        <v>115591</v>
      </c>
      <c r="K92" s="237">
        <v>496572</v>
      </c>
      <c r="L92" s="237">
        <v>930140</v>
      </c>
      <c r="M92" s="237">
        <v>1319723</v>
      </c>
      <c r="N92" s="237">
        <v>1513081</v>
      </c>
      <c r="O92" s="237">
        <v>1185017</v>
      </c>
      <c r="P92" s="238">
        <v>10047176</v>
      </c>
      <c r="Q92"/>
    </row>
    <row r="93" spans="1:17" ht="15.75" thickBot="1">
      <c r="A93" s="625"/>
      <c r="B93" s="625"/>
      <c r="C93" s="234" t="s">
        <v>408</v>
      </c>
      <c r="D93" s="237">
        <v>4831826</v>
      </c>
      <c r="E93" s="237">
        <v>3372436</v>
      </c>
      <c r="F93" s="237">
        <v>4249199</v>
      </c>
      <c r="G93" s="237">
        <v>4177737</v>
      </c>
      <c r="H93" s="237">
        <v>4042439</v>
      </c>
      <c r="I93" s="237">
        <v>3532436</v>
      </c>
      <c r="J93" s="237">
        <v>3392181</v>
      </c>
      <c r="K93" s="237">
        <v>3020403</v>
      </c>
      <c r="L93" s="237">
        <v>3187739</v>
      </c>
      <c r="M93" s="237">
        <v>3302651</v>
      </c>
      <c r="N93" s="237">
        <v>3824455</v>
      </c>
      <c r="O93" s="237">
        <v>4579501</v>
      </c>
      <c r="P93" s="238">
        <v>45513003</v>
      </c>
      <c r="Q93"/>
    </row>
    <row r="94" spans="1:17" ht="15.75" thickBot="1">
      <c r="A94" s="625"/>
      <c r="B94" s="625"/>
      <c r="C94" s="234" t="s">
        <v>387</v>
      </c>
      <c r="D94" s="237">
        <v>0</v>
      </c>
      <c r="E94" s="237">
        <v>0</v>
      </c>
      <c r="F94" s="237">
        <v>0</v>
      </c>
      <c r="G94" s="237">
        <v>0</v>
      </c>
      <c r="H94" s="237">
        <v>0</v>
      </c>
      <c r="I94" s="237">
        <v>0</v>
      </c>
      <c r="J94" s="237">
        <v>0</v>
      </c>
      <c r="K94" s="237">
        <v>0</v>
      </c>
      <c r="L94" s="237">
        <v>0</v>
      </c>
      <c r="M94" s="237">
        <v>0</v>
      </c>
      <c r="N94" s="237">
        <v>0</v>
      </c>
      <c r="O94" s="237">
        <v>0</v>
      </c>
      <c r="P94" s="238">
        <v>0</v>
      </c>
      <c r="Q94"/>
    </row>
    <row r="95" spans="1:17" ht="15.75" thickBot="1">
      <c r="A95" s="625"/>
      <c r="B95" s="625"/>
      <c r="C95" s="234" t="s">
        <v>409</v>
      </c>
      <c r="D95" s="237">
        <v>0</v>
      </c>
      <c r="E95" s="237">
        <v>0</v>
      </c>
      <c r="F95" s="237">
        <v>0</v>
      </c>
      <c r="G95" s="237">
        <v>0</v>
      </c>
      <c r="H95" s="237">
        <v>0</v>
      </c>
      <c r="I95" s="237">
        <v>0</v>
      </c>
      <c r="J95" s="237">
        <v>0</v>
      </c>
      <c r="K95" s="237">
        <v>0</v>
      </c>
      <c r="L95" s="237">
        <v>0</v>
      </c>
      <c r="M95" s="237">
        <v>0</v>
      </c>
      <c r="N95" s="237">
        <v>0</v>
      </c>
      <c r="O95" s="237">
        <v>0</v>
      </c>
      <c r="P95" s="238">
        <v>0</v>
      </c>
      <c r="Q95"/>
    </row>
    <row r="96" spans="1:17" ht="15.75" thickBot="1">
      <c r="A96" s="625"/>
      <c r="B96" s="625"/>
      <c r="C96" s="234" t="s">
        <v>389</v>
      </c>
      <c r="D96" s="237">
        <v>0</v>
      </c>
      <c r="E96" s="237">
        <v>0</v>
      </c>
      <c r="F96" s="237">
        <v>0</v>
      </c>
      <c r="G96" s="237">
        <v>0</v>
      </c>
      <c r="H96" s="237">
        <v>0</v>
      </c>
      <c r="I96" s="237">
        <v>0</v>
      </c>
      <c r="J96" s="237">
        <v>0</v>
      </c>
      <c r="K96" s="237">
        <v>0</v>
      </c>
      <c r="L96" s="237">
        <v>0</v>
      </c>
      <c r="M96" s="237">
        <v>0</v>
      </c>
      <c r="N96" s="237">
        <v>0</v>
      </c>
      <c r="O96" s="237">
        <v>0</v>
      </c>
      <c r="P96" s="238">
        <v>0</v>
      </c>
      <c r="Q96"/>
    </row>
    <row r="97" spans="1:24" ht="15.75" thickBot="1">
      <c r="A97" s="625"/>
      <c r="B97" s="626"/>
      <c r="C97" s="239" t="s">
        <v>39</v>
      </c>
      <c r="D97" s="240">
        <f>SUM(D84:D96)</f>
        <v>45799240.26444</v>
      </c>
      <c r="E97" s="240">
        <f t="shared" ref="E97:P97" si="7">SUM(E84:E96)</f>
        <v>34847304.509259999</v>
      </c>
      <c r="F97" s="240">
        <f t="shared" si="7"/>
        <v>38779927.17701</v>
      </c>
      <c r="G97" s="240">
        <f t="shared" si="7"/>
        <v>27489687.782669999</v>
      </c>
      <c r="H97" s="240">
        <f t="shared" si="7"/>
        <v>19093514.347459998</v>
      </c>
      <c r="I97" s="240">
        <f t="shared" si="7"/>
        <v>10982449.091469999</v>
      </c>
      <c r="J97" s="240">
        <f t="shared" si="7"/>
        <v>10801859.335889999</v>
      </c>
      <c r="K97" s="240">
        <f t="shared" si="7"/>
        <v>9557535.6729799993</v>
      </c>
      <c r="L97" s="240">
        <f t="shared" si="7"/>
        <v>10408589.094629999</v>
      </c>
      <c r="M97" s="240">
        <f t="shared" si="7"/>
        <v>12537832.60379</v>
      </c>
      <c r="N97" s="240">
        <f t="shared" si="7"/>
        <v>26301779.944879998</v>
      </c>
      <c r="O97" s="240">
        <f t="shared" si="7"/>
        <v>44651793.58115001</v>
      </c>
      <c r="P97" s="240">
        <f t="shared" si="7"/>
        <v>291251513.40562999</v>
      </c>
      <c r="Q97" s="10">
        <f>P97-SUM(P84:P96)</f>
        <v>0</v>
      </c>
    </row>
    <row r="98" spans="1:24" ht="15.75" thickBot="1">
      <c r="A98" s="626"/>
      <c r="B98" s="627" t="s">
        <v>39</v>
      </c>
      <c r="C98" s="628"/>
      <c r="D98" s="240">
        <f>D97+D83+D68</f>
        <v>86636183.413110003</v>
      </c>
      <c r="E98" s="240">
        <f t="shared" ref="E98:P98" si="8">E97+E83+E68</f>
        <v>70427075.630219996</v>
      </c>
      <c r="F98" s="240">
        <f t="shared" si="8"/>
        <v>77307911.108429998</v>
      </c>
      <c r="G98" s="240">
        <f t="shared" si="8"/>
        <v>57132546.499250002</v>
      </c>
      <c r="H98" s="240">
        <f t="shared" si="8"/>
        <v>38857568.413769998</v>
      </c>
      <c r="I98" s="240">
        <f t="shared" si="8"/>
        <v>24019864.18104</v>
      </c>
      <c r="J98" s="240">
        <f t="shared" si="8"/>
        <v>23342008.444769997</v>
      </c>
      <c r="K98" s="240">
        <f t="shared" si="8"/>
        <v>21104715.48037</v>
      </c>
      <c r="L98" s="240">
        <f t="shared" si="8"/>
        <v>21855317.611079998</v>
      </c>
      <c r="M98" s="240">
        <f t="shared" si="8"/>
        <v>26684517.40772</v>
      </c>
      <c r="N98" s="240">
        <f t="shared" si="8"/>
        <v>53472444.689599998</v>
      </c>
      <c r="O98" s="240">
        <f t="shared" si="8"/>
        <v>85412955.274200007</v>
      </c>
      <c r="P98" s="240">
        <f t="shared" si="8"/>
        <v>586253108.15355992</v>
      </c>
      <c r="Q98" s="10">
        <f>P98-P97-P83-P68</f>
        <v>0</v>
      </c>
    </row>
    <row r="99" spans="1:24" ht="15.75" thickBot="1">
      <c r="A99" s="629" t="s">
        <v>39</v>
      </c>
      <c r="B99" s="630"/>
      <c r="C99" s="631"/>
      <c r="D99" s="244">
        <f>D98+D59</f>
        <v>1132996262.3834298</v>
      </c>
      <c r="E99" s="244">
        <f t="shared" ref="E99:P99" si="9">E98+E59</f>
        <v>800198028.98628998</v>
      </c>
      <c r="F99" s="244">
        <f t="shared" si="9"/>
        <v>995417263.96741998</v>
      </c>
      <c r="G99" s="244">
        <f t="shared" si="9"/>
        <v>777945351.65144002</v>
      </c>
      <c r="H99" s="244">
        <f t="shared" si="9"/>
        <v>753603827.94477987</v>
      </c>
      <c r="I99" s="244">
        <f t="shared" si="9"/>
        <v>731945508.14503002</v>
      </c>
      <c r="J99" s="244">
        <f t="shared" si="9"/>
        <v>746051898.06508005</v>
      </c>
      <c r="K99" s="244">
        <f t="shared" si="9"/>
        <v>873695603.09884</v>
      </c>
      <c r="L99" s="244">
        <f t="shared" si="9"/>
        <v>823558417.7990402</v>
      </c>
      <c r="M99" s="244">
        <f t="shared" si="9"/>
        <v>695640182.56086004</v>
      </c>
      <c r="N99" s="244">
        <f t="shared" si="9"/>
        <v>801020572.67459011</v>
      </c>
      <c r="O99" s="244">
        <f t="shared" si="9"/>
        <v>1022289389.35559</v>
      </c>
      <c r="P99" s="244">
        <f t="shared" si="9"/>
        <v>10154362306.632389</v>
      </c>
      <c r="Q99" s="10">
        <f>P99-P97-P83-P68-P58-P32-P28</f>
        <v>0</v>
      </c>
    </row>
    <row r="100" spans="1:24" ht="15">
      <c r="A100" s="622" t="s">
        <v>410</v>
      </c>
      <c r="B100" s="619"/>
      <c r="C100" s="619"/>
      <c r="D100" s="619"/>
      <c r="E100" s="619"/>
      <c r="F100" s="619"/>
      <c r="G100" s="619"/>
      <c r="H100" s="619"/>
      <c r="I100" s="619"/>
      <c r="J100" s="619"/>
      <c r="K100" s="622" t="s">
        <v>411</v>
      </c>
      <c r="L100" s="619"/>
      <c r="M100" s="619"/>
      <c r="N100" s="619"/>
      <c r="O100" s="619"/>
      <c r="P100" s="619"/>
      <c r="Q100"/>
    </row>
    <row r="101" spans="1:24" ht="15">
      <c r="A101" s="245"/>
      <c r="B101"/>
      <c r="C101"/>
      <c r="D101"/>
      <c r="E101"/>
      <c r="F101"/>
      <c r="G101"/>
      <c r="H101"/>
      <c r="I101"/>
      <c r="J101"/>
      <c r="K101" s="245"/>
      <c r="L101"/>
      <c r="M101"/>
      <c r="N101"/>
      <c r="O101"/>
      <c r="P101"/>
      <c r="Q101"/>
    </row>
    <row r="102" spans="1:24" ht="15">
      <c r="A102" s="245"/>
      <c r="B102"/>
      <c r="C102"/>
      <c r="D102" s="10"/>
      <c r="E102" s="10"/>
      <c r="F102" s="10"/>
      <c r="G102" s="10"/>
      <c r="H102" s="10"/>
      <c r="I102" s="10"/>
      <c r="J102" s="10"/>
      <c r="K102" s="10"/>
      <c r="L102" s="10"/>
      <c r="M102" s="10"/>
      <c r="N102" s="10"/>
      <c r="O102" s="10"/>
      <c r="P102" s="10"/>
      <c r="Q102"/>
    </row>
    <row r="103" spans="1:24" ht="15">
      <c r="B103" s="246" t="s">
        <v>412</v>
      </c>
    </row>
    <row r="104" spans="1:24" ht="15">
      <c r="B104" s="247" t="s">
        <v>413</v>
      </c>
      <c r="D104" s="248">
        <f t="shared" ref="D104:O104" si="10">D33+D34</f>
        <v>318262322.22266996</v>
      </c>
      <c r="E104" s="248">
        <f t="shared" si="10"/>
        <v>239946113.91899002</v>
      </c>
      <c r="F104" s="248">
        <f t="shared" si="10"/>
        <v>282579452.50699002</v>
      </c>
      <c r="G104" s="248">
        <f t="shared" si="10"/>
        <v>197213803.02499998</v>
      </c>
      <c r="H104" s="248">
        <f t="shared" si="10"/>
        <v>180790318.74001002</v>
      </c>
      <c r="I104" s="248">
        <f t="shared" si="10"/>
        <v>171052115.68099001</v>
      </c>
      <c r="J104" s="248">
        <f t="shared" si="10"/>
        <v>178411159.06898001</v>
      </c>
      <c r="K104" s="248">
        <f t="shared" si="10"/>
        <v>235539613.01300001</v>
      </c>
      <c r="L104" s="248">
        <f t="shared" si="10"/>
        <v>205333108.56900001</v>
      </c>
      <c r="M104" s="248">
        <f t="shared" si="10"/>
        <v>151816164.55700001</v>
      </c>
      <c r="N104" s="248">
        <f t="shared" si="10"/>
        <v>202512555.27400002</v>
      </c>
      <c r="O104" s="248">
        <f t="shared" si="10"/>
        <v>306928015.91565001</v>
      </c>
      <c r="P104" s="248">
        <f>SUM(D104:O104)</f>
        <v>2670384742.49228</v>
      </c>
      <c r="V104" s="248"/>
      <c r="W104" s="248"/>
      <c r="X104" s="248"/>
    </row>
    <row r="105" spans="1:24" ht="15">
      <c r="B105" s="247" t="s">
        <v>414</v>
      </c>
      <c r="D105" s="248">
        <f>D35+D36+D37</f>
        <v>73459374.874479994</v>
      </c>
      <c r="E105" s="248">
        <f t="shared" ref="E105:O105" si="11">E35+E36+E37</f>
        <v>56194395.749079995</v>
      </c>
      <c r="F105" s="248">
        <f t="shared" si="11"/>
        <v>71535599.054999992</v>
      </c>
      <c r="G105" s="248">
        <f t="shared" si="11"/>
        <v>51520526.752999999</v>
      </c>
      <c r="H105" s="248">
        <f t="shared" si="11"/>
        <v>54386274.513999999</v>
      </c>
      <c r="I105" s="248">
        <f t="shared" si="11"/>
        <v>50430404.618999995</v>
      </c>
      <c r="J105" s="248">
        <f t="shared" si="11"/>
        <v>52102405.546999991</v>
      </c>
      <c r="K105" s="248">
        <f t="shared" si="11"/>
        <v>62933839.693000004</v>
      </c>
      <c r="L105" s="248">
        <f t="shared" si="11"/>
        <v>58323463.167999998</v>
      </c>
      <c r="M105" s="248">
        <f t="shared" si="11"/>
        <v>48832722.589999996</v>
      </c>
      <c r="N105" s="248">
        <f t="shared" si="11"/>
        <v>51484246.767999999</v>
      </c>
      <c r="O105" s="248">
        <f t="shared" si="11"/>
        <v>69920387.730319992</v>
      </c>
      <c r="P105" s="248">
        <f t="shared" ref="P105:P118" si="12">SUM(D105:O105)</f>
        <v>701123641.06087995</v>
      </c>
      <c r="V105" s="248"/>
      <c r="W105" s="248"/>
      <c r="X105" s="248"/>
    </row>
    <row r="106" spans="1:24" ht="15">
      <c r="B106" s="247" t="s">
        <v>415</v>
      </c>
      <c r="D106" s="248">
        <f t="shared" ref="D106:O106" si="13">D38+D39+D40</f>
        <v>120981641.75501999</v>
      </c>
      <c r="E106" s="248">
        <f t="shared" si="13"/>
        <v>88947209.826000005</v>
      </c>
      <c r="F106" s="248">
        <f t="shared" si="13"/>
        <v>127507706.053</v>
      </c>
      <c r="G106" s="248">
        <f t="shared" si="13"/>
        <v>94306427.272</v>
      </c>
      <c r="H106" s="248">
        <f t="shared" si="13"/>
        <v>109535028.37</v>
      </c>
      <c r="I106" s="248">
        <f t="shared" si="13"/>
        <v>106746376.727</v>
      </c>
      <c r="J106" s="248">
        <f t="shared" si="13"/>
        <v>108820581.09299998</v>
      </c>
      <c r="K106" s="248">
        <f t="shared" si="13"/>
        <v>123390116.70300001</v>
      </c>
      <c r="L106" s="248">
        <f t="shared" si="13"/>
        <v>117062726.524</v>
      </c>
      <c r="M106" s="248">
        <f t="shared" si="13"/>
        <v>105638795.955</v>
      </c>
      <c r="N106" s="248">
        <f t="shared" si="13"/>
        <v>101956670.82000001</v>
      </c>
      <c r="O106" s="248">
        <f t="shared" si="13"/>
        <v>120953703.963</v>
      </c>
      <c r="P106" s="248">
        <f t="shared" si="12"/>
        <v>1325846985.0610201</v>
      </c>
      <c r="V106" s="248"/>
      <c r="W106" s="248"/>
      <c r="X106" s="248"/>
    </row>
    <row r="107" spans="1:24" ht="15">
      <c r="B107" s="247" t="s">
        <v>416</v>
      </c>
      <c r="D107" s="248">
        <f>D41+D56</f>
        <v>97536235.530000001</v>
      </c>
      <c r="E107" s="248">
        <f t="shared" ref="E107:O107" si="14">E41+E56</f>
        <v>5771303.5499999998</v>
      </c>
      <c r="F107" s="248">
        <f t="shared" si="14"/>
        <v>49753516.079999998</v>
      </c>
      <c r="G107" s="248">
        <f t="shared" si="14"/>
        <v>52769098.908</v>
      </c>
      <c r="H107" s="248">
        <f t="shared" si="14"/>
        <v>50328800.840000004</v>
      </c>
      <c r="I107" s="248">
        <f t="shared" si="14"/>
        <v>51395415.619999997</v>
      </c>
      <c r="J107" s="248">
        <f t="shared" si="14"/>
        <v>51265295.43</v>
      </c>
      <c r="K107" s="248">
        <f t="shared" si="14"/>
        <v>52037423.18</v>
      </c>
      <c r="L107" s="248">
        <f t="shared" si="14"/>
        <v>58092664.859999999</v>
      </c>
      <c r="M107" s="248">
        <f t="shared" si="14"/>
        <v>53643588.158</v>
      </c>
      <c r="N107" s="248">
        <f t="shared" si="14"/>
        <v>52918387.299999997</v>
      </c>
      <c r="O107" s="248">
        <f t="shared" si="14"/>
        <v>50784060.240999997</v>
      </c>
      <c r="P107" s="248">
        <f>SUM(D107:O107)</f>
        <v>626295789.69700003</v>
      </c>
      <c r="V107" s="248"/>
      <c r="W107" s="248"/>
      <c r="X107" s="248"/>
    </row>
    <row r="108" spans="1:24" ht="15">
      <c r="B108" s="247" t="s">
        <v>417</v>
      </c>
      <c r="D108" s="248">
        <f>D57</f>
        <v>37639530</v>
      </c>
      <c r="E108" s="248">
        <f t="shared" ref="E108:O108" si="15">E57</f>
        <v>35055858</v>
      </c>
      <c r="F108" s="248">
        <f t="shared" si="15"/>
        <v>36143840</v>
      </c>
      <c r="G108" s="248">
        <f t="shared" si="15"/>
        <v>30120374</v>
      </c>
      <c r="H108" s="248">
        <f t="shared" si="15"/>
        <v>31359532</v>
      </c>
      <c r="I108" s="248">
        <f t="shared" si="15"/>
        <v>33105658</v>
      </c>
      <c r="J108" s="248">
        <f t="shared" si="15"/>
        <v>36269180</v>
      </c>
      <c r="K108" s="248">
        <f t="shared" si="15"/>
        <v>37568812</v>
      </c>
      <c r="L108" s="248">
        <f t="shared" si="15"/>
        <v>39286006</v>
      </c>
      <c r="M108" s="248">
        <f t="shared" si="15"/>
        <v>36341294</v>
      </c>
      <c r="N108" s="248">
        <f t="shared" si="15"/>
        <v>37705990</v>
      </c>
      <c r="O108" s="248">
        <f t="shared" si="15"/>
        <v>38401122</v>
      </c>
      <c r="P108" s="248">
        <f>SUM(D108:O108)</f>
        <v>428997196</v>
      </c>
      <c r="V108" s="248"/>
      <c r="W108" s="248"/>
      <c r="X108" s="248"/>
    </row>
    <row r="109" spans="1:24" ht="15">
      <c r="B109" s="246" t="s">
        <v>418</v>
      </c>
      <c r="D109" s="248">
        <f t="shared" ref="D109:O109" si="16">D42+D43+D44</f>
        <v>5043071.8881699992</v>
      </c>
      <c r="E109" s="248">
        <f t="shared" si="16"/>
        <v>3774962.5010000002</v>
      </c>
      <c r="F109" s="248">
        <f t="shared" si="16"/>
        <v>5319155.9749999996</v>
      </c>
      <c r="G109" s="248">
        <f t="shared" si="16"/>
        <v>5113750.0029999996</v>
      </c>
      <c r="H109" s="248">
        <f t="shared" si="16"/>
        <v>11924431.708000001</v>
      </c>
      <c r="I109" s="248">
        <f t="shared" si="16"/>
        <v>19880977.276000001</v>
      </c>
      <c r="J109" s="248">
        <f t="shared" si="16"/>
        <v>19236457.995999999</v>
      </c>
      <c r="K109" s="248">
        <f t="shared" si="16"/>
        <v>23526199.729000002</v>
      </c>
      <c r="L109" s="248">
        <f t="shared" si="16"/>
        <v>25791610.912</v>
      </c>
      <c r="M109" s="248">
        <f t="shared" si="16"/>
        <v>16065641.444</v>
      </c>
      <c r="N109" s="248">
        <f t="shared" si="16"/>
        <v>6381747.6359999999</v>
      </c>
      <c r="O109" s="248">
        <f t="shared" si="16"/>
        <v>5423458.3930199994</v>
      </c>
      <c r="P109" s="248">
        <f t="shared" si="12"/>
        <v>147481465.46119002</v>
      </c>
      <c r="V109" s="248"/>
      <c r="W109" s="248"/>
      <c r="X109" s="248"/>
    </row>
    <row r="110" spans="1:24" ht="15">
      <c r="B110" s="246" t="s">
        <v>419</v>
      </c>
      <c r="D110" s="248">
        <f>SUM(D45:D51)</f>
        <v>1457247.4310000001</v>
      </c>
      <c r="E110" s="248">
        <f t="shared" ref="E110:O110" si="17">SUM(E45:E51)</f>
        <v>1119001.0759999999</v>
      </c>
      <c r="F110" s="248">
        <f t="shared" si="17"/>
        <v>1514288.3709999998</v>
      </c>
      <c r="G110" s="248">
        <f t="shared" si="17"/>
        <v>1242147.7920000001</v>
      </c>
      <c r="H110" s="248">
        <f t="shared" si="17"/>
        <v>1431372.243</v>
      </c>
      <c r="I110" s="248">
        <f t="shared" si="17"/>
        <v>1351141.5129999998</v>
      </c>
      <c r="J110" s="248">
        <f t="shared" si="17"/>
        <v>1004252.1213300002</v>
      </c>
      <c r="K110" s="248">
        <f t="shared" si="17"/>
        <v>1409064.16447</v>
      </c>
      <c r="L110" s="248">
        <f t="shared" si="17"/>
        <v>1384950.2898499998</v>
      </c>
      <c r="M110" s="248">
        <f t="shared" si="17"/>
        <v>1339881.3477500002</v>
      </c>
      <c r="N110" s="248">
        <f t="shared" si="17"/>
        <v>1385519.139</v>
      </c>
      <c r="O110" s="248">
        <f t="shared" si="17"/>
        <v>1390554.6694100001</v>
      </c>
      <c r="P110" s="248">
        <f t="shared" si="12"/>
        <v>16029420.157810001</v>
      </c>
      <c r="V110" s="248"/>
      <c r="W110" s="248"/>
      <c r="X110" s="248"/>
    </row>
    <row r="111" spans="1:24" ht="15">
      <c r="B111" s="246" t="s">
        <v>420</v>
      </c>
      <c r="D111" s="248">
        <f>D6+D29</f>
        <v>161564017.06099001</v>
      </c>
      <c r="E111" s="248">
        <f t="shared" ref="E111:O111" si="18">E6+E29</f>
        <v>130110323.13</v>
      </c>
      <c r="F111" s="248">
        <f t="shared" si="18"/>
        <v>142158188.46200001</v>
      </c>
      <c r="G111" s="248">
        <f t="shared" si="18"/>
        <v>104101025.76919</v>
      </c>
      <c r="H111" s="248">
        <f>H6+H29</f>
        <v>91035558.393000007</v>
      </c>
      <c r="I111" s="248">
        <f t="shared" si="18"/>
        <v>85381859.274000004</v>
      </c>
      <c r="J111" s="248">
        <f t="shared" si="18"/>
        <v>91498533.935000002</v>
      </c>
      <c r="K111" s="248">
        <f t="shared" si="18"/>
        <v>111796388.954</v>
      </c>
      <c r="L111" s="248">
        <f t="shared" si="18"/>
        <v>96030487.04524</v>
      </c>
      <c r="M111" s="248">
        <f t="shared" si="18"/>
        <v>74518766.462119997</v>
      </c>
      <c r="N111" s="248">
        <f t="shared" si="18"/>
        <v>105976152.52999</v>
      </c>
      <c r="O111" s="248">
        <f t="shared" si="18"/>
        <v>156859500.63398999</v>
      </c>
      <c r="P111" s="248">
        <f t="shared" si="12"/>
        <v>1351030801.6495199</v>
      </c>
      <c r="V111" s="248"/>
      <c r="W111" s="248"/>
      <c r="X111" s="248"/>
    </row>
    <row r="112" spans="1:24" ht="15">
      <c r="B112" s="246" t="s">
        <v>421</v>
      </c>
      <c r="D112" s="248">
        <f>D7+D8+D30</f>
        <v>51685336.818990007</v>
      </c>
      <c r="E112" s="248">
        <f t="shared" ref="E112:O112" si="19">E7+E8+E30</f>
        <v>41160052.120999999</v>
      </c>
      <c r="F112" s="248">
        <f t="shared" si="19"/>
        <v>51045318.687000006</v>
      </c>
      <c r="G112" s="248">
        <f t="shared" si="19"/>
        <v>36459781.082999997</v>
      </c>
      <c r="H112" s="248">
        <f t="shared" si="19"/>
        <v>38701116.273000002</v>
      </c>
      <c r="I112" s="248">
        <f t="shared" si="19"/>
        <v>37123869.883000001</v>
      </c>
      <c r="J112" s="248">
        <f t="shared" si="19"/>
        <v>35789517.413999997</v>
      </c>
      <c r="K112" s="248">
        <f t="shared" si="19"/>
        <v>42695383.498000003</v>
      </c>
      <c r="L112" s="248">
        <f t="shared" si="19"/>
        <v>39687543.883770004</v>
      </c>
      <c r="M112" s="248">
        <f t="shared" si="19"/>
        <v>32860370.077270001</v>
      </c>
      <c r="N112" s="248">
        <f t="shared" si="19"/>
        <v>37769345.145999998</v>
      </c>
      <c r="O112" s="248">
        <f t="shared" si="19"/>
        <v>49873893.832999997</v>
      </c>
      <c r="P112" s="248">
        <f t="shared" si="12"/>
        <v>494851528.71803004</v>
      </c>
      <c r="V112" s="248"/>
      <c r="W112" s="248"/>
      <c r="X112" s="248"/>
    </row>
    <row r="113" spans="2:24" ht="15">
      <c r="B113" s="246" t="s">
        <v>422</v>
      </c>
      <c r="D113" s="248">
        <f t="shared" ref="D113:O113" si="20">D9+D10+D31</f>
        <v>52937810.200000003</v>
      </c>
      <c r="E113" s="248">
        <f t="shared" si="20"/>
        <v>44075833.600000001</v>
      </c>
      <c r="F113" s="248">
        <f t="shared" si="20"/>
        <v>52924246.200000003</v>
      </c>
      <c r="G113" s="248">
        <f t="shared" si="20"/>
        <v>42294943.399999999</v>
      </c>
      <c r="H113" s="248">
        <f t="shared" si="20"/>
        <v>45508281.200000003</v>
      </c>
      <c r="I113" s="248">
        <f t="shared" si="20"/>
        <v>46022457.5</v>
      </c>
      <c r="J113" s="248">
        <f t="shared" si="20"/>
        <v>45842306.600000001</v>
      </c>
      <c r="K113" s="248">
        <f t="shared" si="20"/>
        <v>49602211.399999999</v>
      </c>
      <c r="L113" s="248">
        <f t="shared" si="20"/>
        <v>48388999.200000003</v>
      </c>
      <c r="M113" s="248">
        <f t="shared" si="20"/>
        <v>43116081.200000003</v>
      </c>
      <c r="N113" s="248">
        <f t="shared" si="20"/>
        <v>45053929.799999997</v>
      </c>
      <c r="O113" s="248">
        <f t="shared" si="20"/>
        <v>52121346.399999999</v>
      </c>
      <c r="P113" s="248">
        <f t="shared" si="12"/>
        <v>567888446.70000005</v>
      </c>
      <c r="V113" s="248"/>
      <c r="W113" s="248"/>
      <c r="X113" s="248"/>
    </row>
    <row r="114" spans="2:24" ht="15">
      <c r="B114" s="246" t="s">
        <v>423</v>
      </c>
      <c r="D114" s="248">
        <f t="shared" ref="D114:O114" si="21">D11+D25</f>
        <v>50740502.950000003</v>
      </c>
      <c r="E114" s="248">
        <f t="shared" si="21"/>
        <v>8307876.21</v>
      </c>
      <c r="F114" s="248">
        <f t="shared" si="21"/>
        <v>26877721.510000002</v>
      </c>
      <c r="G114" s="248">
        <f t="shared" si="21"/>
        <v>29625124.136</v>
      </c>
      <c r="H114" s="248">
        <f t="shared" si="21"/>
        <v>28032034.600000001</v>
      </c>
      <c r="I114" s="248">
        <f t="shared" si="21"/>
        <v>28217552.440000001</v>
      </c>
      <c r="J114" s="248">
        <f t="shared" si="21"/>
        <v>28623776.16</v>
      </c>
      <c r="K114" s="248">
        <f t="shared" si="21"/>
        <v>29683231</v>
      </c>
      <c r="L114" s="248">
        <f t="shared" si="21"/>
        <v>30829991.59</v>
      </c>
      <c r="M114" s="248">
        <f t="shared" si="21"/>
        <v>28828662.440000001</v>
      </c>
      <c r="N114" s="248">
        <f t="shared" si="21"/>
        <v>29629146.309999999</v>
      </c>
      <c r="O114" s="248">
        <f t="shared" si="21"/>
        <v>28365561.785999998</v>
      </c>
      <c r="P114" s="248">
        <f t="shared" si="12"/>
        <v>347761181.13200003</v>
      </c>
      <c r="V114" s="248"/>
      <c r="W114" s="248"/>
      <c r="X114" s="248"/>
    </row>
    <row r="115" spans="2:24" ht="15">
      <c r="B115" s="246" t="s">
        <v>424</v>
      </c>
      <c r="D115" s="248">
        <f>D26</f>
        <v>30592033.960000001</v>
      </c>
      <c r="E115" s="248">
        <f t="shared" ref="E115:O116" si="22">E26</f>
        <v>31574724.140000001</v>
      </c>
      <c r="F115" s="248">
        <f t="shared" si="22"/>
        <v>29605981.989999998</v>
      </c>
      <c r="G115" s="248">
        <f t="shared" si="22"/>
        <v>33964277.359999999</v>
      </c>
      <c r="H115" s="248">
        <f t="shared" si="22"/>
        <v>33484789.199999999</v>
      </c>
      <c r="I115" s="248">
        <f t="shared" si="22"/>
        <v>47512321.670000002</v>
      </c>
      <c r="J115" s="248">
        <f t="shared" si="22"/>
        <v>31819154.469999999</v>
      </c>
      <c r="K115" s="248">
        <f t="shared" si="22"/>
        <v>35881209</v>
      </c>
      <c r="L115" s="248">
        <f t="shared" si="22"/>
        <v>39449721.630000003</v>
      </c>
      <c r="M115" s="248">
        <f t="shared" si="22"/>
        <v>34381779.460000001</v>
      </c>
      <c r="N115" s="248">
        <f t="shared" si="22"/>
        <v>33110274.43</v>
      </c>
      <c r="O115" s="248">
        <f t="shared" si="22"/>
        <v>23595477.739999998</v>
      </c>
      <c r="P115" s="248">
        <f t="shared" si="12"/>
        <v>404971745.04999995</v>
      </c>
      <c r="V115" s="248"/>
      <c r="W115" s="248"/>
      <c r="X115" s="248"/>
    </row>
    <row r="116" spans="2:24" ht="15">
      <c r="B116" s="246" t="s">
        <v>425</v>
      </c>
      <c r="D116" s="248">
        <f>D27</f>
        <v>39530000</v>
      </c>
      <c r="E116" s="248">
        <f t="shared" si="22"/>
        <v>39743000</v>
      </c>
      <c r="F116" s="248">
        <f t="shared" si="22"/>
        <v>36305000</v>
      </c>
      <c r="G116" s="248">
        <f t="shared" si="22"/>
        <v>38319000</v>
      </c>
      <c r="H116" s="248">
        <f t="shared" si="22"/>
        <v>32765000</v>
      </c>
      <c r="I116" s="248">
        <f t="shared" si="22"/>
        <v>21879000</v>
      </c>
      <c r="J116" s="248">
        <f t="shared" si="22"/>
        <v>34726000</v>
      </c>
      <c r="K116" s="248">
        <f t="shared" si="22"/>
        <v>36072000</v>
      </c>
      <c r="L116" s="248">
        <f t="shared" si="22"/>
        <v>32700000</v>
      </c>
      <c r="M116" s="248">
        <f t="shared" si="22"/>
        <v>35549000</v>
      </c>
      <c r="N116" s="248">
        <f t="shared" si="22"/>
        <v>37671000</v>
      </c>
      <c r="O116" s="248">
        <f t="shared" si="22"/>
        <v>27442000</v>
      </c>
      <c r="P116" s="248">
        <f t="shared" ref="P116" si="23">SUM(D116:O116)</f>
        <v>412701000</v>
      </c>
      <c r="V116" s="248"/>
      <c r="W116" s="248"/>
      <c r="X116" s="248"/>
    </row>
    <row r="117" spans="2:24" ht="15">
      <c r="B117" s="246" t="s">
        <v>426</v>
      </c>
      <c r="D117" s="248">
        <f t="shared" ref="D117:O117" si="24">D12+D13</f>
        <v>4025855.97</v>
      </c>
      <c r="E117" s="248">
        <f t="shared" si="24"/>
        <v>3340752.8899999997</v>
      </c>
      <c r="F117" s="248">
        <f t="shared" si="24"/>
        <v>3848721.28</v>
      </c>
      <c r="G117" s="248">
        <f t="shared" si="24"/>
        <v>3041065.14</v>
      </c>
      <c r="H117" s="248">
        <f t="shared" si="24"/>
        <v>4517859.2600000007</v>
      </c>
      <c r="I117" s="248">
        <f t="shared" si="24"/>
        <v>6980752.3640000001</v>
      </c>
      <c r="J117" s="248">
        <f t="shared" si="24"/>
        <v>6448220.4000000004</v>
      </c>
      <c r="K117" s="248">
        <f t="shared" si="24"/>
        <v>9586745.4799999986</v>
      </c>
      <c r="L117" s="248">
        <f t="shared" si="24"/>
        <v>8463774.6601</v>
      </c>
      <c r="M117" s="248">
        <f t="shared" si="24"/>
        <v>5191364.7699999996</v>
      </c>
      <c r="N117" s="248">
        <f t="shared" si="24"/>
        <v>3229266.39</v>
      </c>
      <c r="O117" s="248">
        <f t="shared" si="24"/>
        <v>3845650.73</v>
      </c>
      <c r="P117" s="248">
        <f t="shared" si="12"/>
        <v>62520029.334099986</v>
      </c>
      <c r="V117" s="248"/>
      <c r="W117" s="248"/>
      <c r="X117" s="248"/>
    </row>
    <row r="118" spans="2:24" ht="15">
      <c r="B118" s="246" t="s">
        <v>427</v>
      </c>
      <c r="D118" s="248">
        <f t="shared" ref="D118:O118" si="25">SUM(D14:D21)</f>
        <v>905098.30900000001</v>
      </c>
      <c r="E118" s="248">
        <f t="shared" si="25"/>
        <v>649546.64399999997</v>
      </c>
      <c r="F118" s="248">
        <f t="shared" si="25"/>
        <v>990616.68900000001</v>
      </c>
      <c r="G118" s="248">
        <f t="shared" si="25"/>
        <v>721460.51099999994</v>
      </c>
      <c r="H118" s="248">
        <f t="shared" si="25"/>
        <v>945862.19000000006</v>
      </c>
      <c r="I118" s="248">
        <f t="shared" si="25"/>
        <v>845741.39699999988</v>
      </c>
      <c r="J118" s="248">
        <f t="shared" si="25"/>
        <v>853049.38500000001</v>
      </c>
      <c r="K118" s="248">
        <f t="shared" si="25"/>
        <v>868649.80400000012</v>
      </c>
      <c r="L118" s="248">
        <f t="shared" si="25"/>
        <v>878051.85600000015</v>
      </c>
      <c r="M118" s="248">
        <f t="shared" si="25"/>
        <v>831552.69200000004</v>
      </c>
      <c r="N118" s="248">
        <f t="shared" si="25"/>
        <v>763896.44199999992</v>
      </c>
      <c r="O118" s="248">
        <f t="shared" si="25"/>
        <v>971700.04600000009</v>
      </c>
      <c r="P118" s="248">
        <f t="shared" si="12"/>
        <v>10225225.965</v>
      </c>
      <c r="V118" s="248"/>
      <c r="W118" s="248"/>
      <c r="X118" s="248"/>
    </row>
    <row r="119" spans="2:24">
      <c r="C119" s="249" t="s">
        <v>428</v>
      </c>
      <c r="D119" s="248">
        <f t="shared" ref="D119:P119" si="26">SUM(D104:D118)</f>
        <v>1046360078.9703201</v>
      </c>
      <c r="E119" s="248">
        <f t="shared" si="26"/>
        <v>729770953.35607016</v>
      </c>
      <c r="F119" s="248">
        <f t="shared" si="26"/>
        <v>918109352.85899007</v>
      </c>
      <c r="G119" s="248">
        <f t="shared" si="26"/>
        <v>720812805.15218997</v>
      </c>
      <c r="H119" s="248">
        <f t="shared" si="26"/>
        <v>714746259.53101015</v>
      </c>
      <c r="I119" s="248">
        <f t="shared" si="26"/>
        <v>707925643.96398997</v>
      </c>
      <c r="J119" s="248">
        <f t="shared" si="26"/>
        <v>722709889.62030995</v>
      </c>
      <c r="K119" s="248">
        <f t="shared" si="26"/>
        <v>852590887.61847007</v>
      </c>
      <c r="L119" s="248">
        <f t="shared" si="26"/>
        <v>801703100.18796003</v>
      </c>
      <c r="M119" s="248">
        <f t="shared" si="26"/>
        <v>668955665.15314019</v>
      </c>
      <c r="N119" s="248">
        <f t="shared" si="26"/>
        <v>747548127.98498988</v>
      </c>
      <c r="O119" s="248">
        <f t="shared" si="26"/>
        <v>936876434.08139002</v>
      </c>
      <c r="P119" s="248">
        <f t="shared" si="26"/>
        <v>9568109198.4788303</v>
      </c>
    </row>
    <row r="120" spans="2:24" ht="15">
      <c r="B120" s="246"/>
    </row>
    <row r="121" spans="2:24" ht="15">
      <c r="B121" s="247" t="s">
        <v>429</v>
      </c>
      <c r="D121" s="248">
        <f t="shared" ref="D121:O121" si="27">D84+D85</f>
        <v>25296874.002070002</v>
      </c>
      <c r="E121" s="248">
        <f t="shared" si="27"/>
        <v>19579656.427620001</v>
      </c>
      <c r="F121" s="248">
        <f t="shared" si="27"/>
        <v>21312464.65312</v>
      </c>
      <c r="G121" s="248">
        <f t="shared" si="27"/>
        <v>13177748.55212</v>
      </c>
      <c r="H121" s="248">
        <f t="shared" si="27"/>
        <v>6751392.6318100002</v>
      </c>
      <c r="I121" s="248">
        <f t="shared" si="27"/>
        <v>2676831.2311499999</v>
      </c>
      <c r="J121" s="248">
        <f t="shared" si="27"/>
        <v>2729499.8391499999</v>
      </c>
      <c r="K121" s="248">
        <f t="shared" si="27"/>
        <v>2068281.8205299999</v>
      </c>
      <c r="L121" s="248">
        <f t="shared" si="27"/>
        <v>2218628.3139500003</v>
      </c>
      <c r="M121" s="248">
        <f t="shared" si="27"/>
        <v>3176209.2553699999</v>
      </c>
      <c r="N121" s="248">
        <f t="shared" si="27"/>
        <v>12573348.636219999</v>
      </c>
      <c r="O121" s="248">
        <f t="shared" si="27"/>
        <v>24982337.494570002</v>
      </c>
      <c r="P121" s="248">
        <f>SUM(D121:O121)</f>
        <v>136543272.85767999</v>
      </c>
    </row>
    <row r="122" spans="2:24" ht="15">
      <c r="B122" s="246" t="s">
        <v>430</v>
      </c>
      <c r="D122" s="248">
        <f t="shared" ref="D122:O122" si="28">D86+D87</f>
        <v>10456249.258370001</v>
      </c>
      <c r="E122" s="248">
        <f t="shared" si="28"/>
        <v>7801489.8826400004</v>
      </c>
      <c r="F122" s="248">
        <f t="shared" si="28"/>
        <v>9200012.3178899996</v>
      </c>
      <c r="G122" s="248">
        <f t="shared" si="28"/>
        <v>5828853.3735499997</v>
      </c>
      <c r="H122" s="248">
        <f t="shared" si="28"/>
        <v>3846945.57265</v>
      </c>
      <c r="I122" s="248">
        <f t="shared" si="28"/>
        <v>2151569.25232</v>
      </c>
      <c r="J122" s="248">
        <f t="shared" si="28"/>
        <v>2098127.4567399998</v>
      </c>
      <c r="K122" s="248">
        <f t="shared" si="28"/>
        <v>1792359.1224499999</v>
      </c>
      <c r="L122" s="248">
        <f t="shared" si="28"/>
        <v>1913754.1286800001</v>
      </c>
      <c r="M122" s="248">
        <f t="shared" si="28"/>
        <v>2498518.2574199997</v>
      </c>
      <c r="N122" s="248">
        <f t="shared" si="28"/>
        <v>5757831.3806600003</v>
      </c>
      <c r="O122" s="248">
        <f t="shared" si="28"/>
        <v>10072961.77258</v>
      </c>
      <c r="P122" s="248">
        <f t="shared" ref="P122:P140" si="29">SUM(D122:O122)</f>
        <v>63418671.77595</v>
      </c>
    </row>
    <row r="123" spans="2:24" ht="15">
      <c r="B123" s="246" t="s">
        <v>431</v>
      </c>
      <c r="D123" s="248">
        <f t="shared" ref="D123:O123" si="30">D88+D89</f>
        <v>0</v>
      </c>
      <c r="E123" s="248">
        <f t="shared" si="30"/>
        <v>0</v>
      </c>
      <c r="F123" s="248">
        <f t="shared" si="30"/>
        <v>0</v>
      </c>
      <c r="G123" s="248">
        <f t="shared" si="30"/>
        <v>0</v>
      </c>
      <c r="H123" s="248">
        <f t="shared" si="30"/>
        <v>0</v>
      </c>
      <c r="I123" s="248">
        <f t="shared" si="30"/>
        <v>0</v>
      </c>
      <c r="J123" s="248">
        <f t="shared" si="30"/>
        <v>0</v>
      </c>
      <c r="K123" s="248">
        <f t="shared" si="30"/>
        <v>0</v>
      </c>
      <c r="L123" s="248">
        <f t="shared" si="30"/>
        <v>0</v>
      </c>
      <c r="M123" s="248">
        <f t="shared" si="30"/>
        <v>0</v>
      </c>
      <c r="N123" s="248">
        <f t="shared" si="30"/>
        <v>0</v>
      </c>
      <c r="O123" s="248">
        <f t="shared" si="30"/>
        <v>0</v>
      </c>
      <c r="P123" s="248">
        <f t="shared" si="29"/>
        <v>0</v>
      </c>
    </row>
    <row r="124" spans="2:24" ht="15">
      <c r="B124" s="246" t="s">
        <v>432</v>
      </c>
      <c r="D124" s="248">
        <f t="shared" ref="D124:O125" si="31">D90</f>
        <v>472432.00400000002</v>
      </c>
      <c r="E124" s="248">
        <f t="shared" si="31"/>
        <v>229126.19899999999</v>
      </c>
      <c r="F124" s="248">
        <f t="shared" si="31"/>
        <v>349483.20600000001</v>
      </c>
      <c r="G124" s="248">
        <f t="shared" si="31"/>
        <v>243960.85699999999</v>
      </c>
      <c r="H124" s="248">
        <f t="shared" si="31"/>
        <v>192768.14300000001</v>
      </c>
      <c r="I124" s="248">
        <f t="shared" si="31"/>
        <v>149591.60800000001</v>
      </c>
      <c r="J124" s="248">
        <f t="shared" si="31"/>
        <v>43650.04</v>
      </c>
      <c r="K124" s="248">
        <f t="shared" si="31"/>
        <v>40663.730000000003</v>
      </c>
      <c r="L124" s="248">
        <f t="shared" si="31"/>
        <v>42123.652000000002</v>
      </c>
      <c r="M124" s="248">
        <f t="shared" si="31"/>
        <v>50784.091</v>
      </c>
      <c r="N124" s="248">
        <f t="shared" si="31"/>
        <v>163544.92800000001</v>
      </c>
      <c r="O124" s="248">
        <f t="shared" si="31"/>
        <v>253047.31400000001</v>
      </c>
      <c r="P124" s="248">
        <f t="shared" si="29"/>
        <v>2231175.7719999999</v>
      </c>
    </row>
    <row r="125" spans="2:24" ht="15">
      <c r="B125" s="246" t="s">
        <v>433</v>
      </c>
      <c r="D125" s="248">
        <f>D91</f>
        <v>3591717</v>
      </c>
      <c r="E125" s="248">
        <f t="shared" si="31"/>
        <v>3528113</v>
      </c>
      <c r="F125" s="248">
        <f t="shared" si="31"/>
        <v>3299634</v>
      </c>
      <c r="G125" s="248">
        <f t="shared" si="31"/>
        <v>3194133</v>
      </c>
      <c r="H125" s="248">
        <f t="shared" si="31"/>
        <v>2720728</v>
      </c>
      <c r="I125" s="248">
        <f t="shared" si="31"/>
        <v>2247224</v>
      </c>
      <c r="J125" s="248">
        <f t="shared" si="31"/>
        <v>2422810</v>
      </c>
      <c r="K125" s="248">
        <f t="shared" si="31"/>
        <v>2139256</v>
      </c>
      <c r="L125" s="248">
        <f t="shared" si="31"/>
        <v>2116204</v>
      </c>
      <c r="M125" s="248">
        <f t="shared" si="31"/>
        <v>2189947</v>
      </c>
      <c r="N125" s="248">
        <f t="shared" si="31"/>
        <v>2469519</v>
      </c>
      <c r="O125" s="248">
        <f t="shared" si="31"/>
        <v>3578929</v>
      </c>
      <c r="P125" s="248">
        <f t="shared" si="29"/>
        <v>33498214</v>
      </c>
    </row>
    <row r="126" spans="2:24" ht="15">
      <c r="B126" s="246" t="s">
        <v>434</v>
      </c>
      <c r="D126" s="248">
        <f>D92+D93</f>
        <v>5981968</v>
      </c>
      <c r="E126" s="248">
        <f t="shared" ref="E126:O126" si="32">E92+E93</f>
        <v>3708919</v>
      </c>
      <c r="F126" s="248">
        <f t="shared" si="32"/>
        <v>4618333</v>
      </c>
      <c r="G126" s="248">
        <f t="shared" si="32"/>
        <v>5044992</v>
      </c>
      <c r="H126" s="248">
        <f t="shared" si="32"/>
        <v>5581680</v>
      </c>
      <c r="I126" s="248">
        <f t="shared" si="32"/>
        <v>3757233</v>
      </c>
      <c r="J126" s="248">
        <f t="shared" si="32"/>
        <v>3507772</v>
      </c>
      <c r="K126" s="248">
        <f t="shared" si="32"/>
        <v>3516975</v>
      </c>
      <c r="L126" s="248">
        <f t="shared" si="32"/>
        <v>4117879</v>
      </c>
      <c r="M126" s="248">
        <f t="shared" si="32"/>
        <v>4622374</v>
      </c>
      <c r="N126" s="248">
        <f t="shared" si="32"/>
        <v>5337536</v>
      </c>
      <c r="O126" s="248">
        <f t="shared" si="32"/>
        <v>5764518</v>
      </c>
      <c r="P126" s="248">
        <f t="shared" si="29"/>
        <v>55560179</v>
      </c>
    </row>
    <row r="127" spans="2:24" ht="15">
      <c r="B127" s="246"/>
      <c r="C127" s="249" t="s">
        <v>435</v>
      </c>
      <c r="D127" s="248">
        <f t="shared" ref="D127:P127" si="33">SUM(D121:D126)</f>
        <v>45799240.264440008</v>
      </c>
      <c r="E127" s="248">
        <f t="shared" si="33"/>
        <v>34847304.509259999</v>
      </c>
      <c r="F127" s="248">
        <f t="shared" si="33"/>
        <v>38779927.17701</v>
      </c>
      <c r="G127" s="248">
        <f t="shared" si="33"/>
        <v>27489687.782669999</v>
      </c>
      <c r="H127" s="248">
        <f t="shared" si="33"/>
        <v>19093514.347460002</v>
      </c>
      <c r="I127" s="248">
        <f t="shared" si="33"/>
        <v>10982449.091469999</v>
      </c>
      <c r="J127" s="248">
        <f t="shared" si="33"/>
        <v>10801859.335889999</v>
      </c>
      <c r="K127" s="248">
        <f t="shared" si="33"/>
        <v>9557535.6729799993</v>
      </c>
      <c r="L127" s="248">
        <f t="shared" si="33"/>
        <v>10408589.094629999</v>
      </c>
      <c r="M127" s="248">
        <f t="shared" si="33"/>
        <v>12537832.60379</v>
      </c>
      <c r="N127" s="248">
        <f t="shared" si="33"/>
        <v>26301779.944879998</v>
      </c>
      <c r="O127" s="248">
        <f t="shared" si="33"/>
        <v>44651793.581150003</v>
      </c>
      <c r="P127" s="248">
        <f t="shared" si="33"/>
        <v>291251513.40562999</v>
      </c>
    </row>
    <row r="128" spans="2:24" ht="15">
      <c r="B128" s="246"/>
      <c r="D128" s="248"/>
      <c r="E128" s="248"/>
      <c r="F128" s="248"/>
      <c r="G128" s="248"/>
      <c r="H128" s="248"/>
      <c r="I128" s="248"/>
      <c r="J128" s="248"/>
      <c r="K128" s="248"/>
      <c r="L128" s="248"/>
      <c r="M128" s="248"/>
      <c r="N128" s="248"/>
      <c r="O128" s="248"/>
      <c r="P128" s="248"/>
    </row>
    <row r="129" spans="2:16" ht="15">
      <c r="B129" s="246" t="s">
        <v>436</v>
      </c>
      <c r="D129" s="248">
        <f>D60</f>
        <v>12864674.611959999</v>
      </c>
      <c r="E129" s="248">
        <f t="shared" ref="E129:O129" si="34">E60</f>
        <v>10372336.73927</v>
      </c>
      <c r="F129" s="248">
        <f t="shared" si="34"/>
        <v>11203912.75812</v>
      </c>
      <c r="G129" s="248">
        <f t="shared" si="34"/>
        <v>6854292.1076100003</v>
      </c>
      <c r="H129" s="248">
        <f t="shared" si="34"/>
        <v>3527321.9550899998</v>
      </c>
      <c r="I129" s="248">
        <f t="shared" si="34"/>
        <v>1429516.78731</v>
      </c>
      <c r="J129" s="248">
        <f t="shared" si="34"/>
        <v>1461311.4123800001</v>
      </c>
      <c r="K129" s="248">
        <f t="shared" si="34"/>
        <v>1069874.2457000001</v>
      </c>
      <c r="L129" s="248">
        <f t="shared" si="34"/>
        <v>1079216.31189</v>
      </c>
      <c r="M129" s="248">
        <f t="shared" si="34"/>
        <v>1893872.14698</v>
      </c>
      <c r="N129" s="248">
        <f t="shared" si="34"/>
        <v>7105861.3472499996</v>
      </c>
      <c r="O129" s="248">
        <f t="shared" si="34"/>
        <v>12702536.370990001</v>
      </c>
      <c r="P129" s="248">
        <f t="shared" si="29"/>
        <v>71564726.794550002</v>
      </c>
    </row>
    <row r="130" spans="2:16" ht="15">
      <c r="B130" s="246" t="s">
        <v>437</v>
      </c>
      <c r="D130" s="248">
        <f>D61+D62</f>
        <v>4263361.6972399997</v>
      </c>
      <c r="E130" s="248">
        <f t="shared" ref="E130:O130" si="35">E61+E62</f>
        <v>2862521.28064</v>
      </c>
      <c r="F130" s="248">
        <f t="shared" si="35"/>
        <v>3882553.9091500002</v>
      </c>
      <c r="G130" s="248">
        <f t="shared" si="35"/>
        <v>2458576.2998699998</v>
      </c>
      <c r="H130" s="248">
        <f t="shared" si="35"/>
        <v>1761865.0491899999</v>
      </c>
      <c r="I130" s="248">
        <f t="shared" si="35"/>
        <v>1204920.5884199999</v>
      </c>
      <c r="J130" s="248">
        <f t="shared" si="35"/>
        <v>1041782.73656</v>
      </c>
      <c r="K130" s="248">
        <f t="shared" si="35"/>
        <v>1169864.2069700002</v>
      </c>
      <c r="L130" s="248">
        <f t="shared" si="35"/>
        <v>1135182.78687</v>
      </c>
      <c r="M130" s="248">
        <f t="shared" si="35"/>
        <v>1232389.6612499999</v>
      </c>
      <c r="N130" s="248">
        <f t="shared" si="35"/>
        <v>2499088.92802</v>
      </c>
      <c r="O130" s="248">
        <f t="shared" si="35"/>
        <v>4270071.3869000003</v>
      </c>
      <c r="P130" s="248">
        <f t="shared" si="29"/>
        <v>27782178.531079996</v>
      </c>
    </row>
    <row r="131" spans="2:16" ht="15">
      <c r="B131" s="246" t="s">
        <v>438</v>
      </c>
      <c r="D131" s="248">
        <f>0</f>
        <v>0</v>
      </c>
      <c r="E131" s="248">
        <f>0</f>
        <v>0</v>
      </c>
      <c r="F131" s="248">
        <f>0</f>
        <v>0</v>
      </c>
      <c r="G131" s="248">
        <f>0</f>
        <v>0</v>
      </c>
      <c r="H131" s="248">
        <f>0</f>
        <v>0</v>
      </c>
      <c r="I131" s="248">
        <f>0</f>
        <v>0</v>
      </c>
      <c r="J131" s="248">
        <f>0</f>
        <v>0</v>
      </c>
      <c r="K131" s="248">
        <f>0</f>
        <v>0</v>
      </c>
      <c r="L131" s="248">
        <f>0</f>
        <v>0</v>
      </c>
      <c r="M131" s="248">
        <f>0</f>
        <v>0</v>
      </c>
      <c r="N131" s="248">
        <f>0</f>
        <v>0</v>
      </c>
      <c r="O131" s="248">
        <f>0</f>
        <v>0</v>
      </c>
      <c r="P131" s="248">
        <f t="shared" si="29"/>
        <v>0</v>
      </c>
    </row>
    <row r="132" spans="2:16" ht="15">
      <c r="B132" s="246" t="s">
        <v>439</v>
      </c>
      <c r="D132" s="248">
        <f>D63</f>
        <v>288815</v>
      </c>
      <c r="E132" s="248">
        <f t="shared" ref="E132:O132" si="36">E63</f>
        <v>308902</v>
      </c>
      <c r="F132" s="248">
        <f t="shared" si="36"/>
        <v>242094</v>
      </c>
      <c r="G132" s="248">
        <f t="shared" si="36"/>
        <v>272523</v>
      </c>
      <c r="H132" s="248">
        <f t="shared" si="36"/>
        <v>353619</v>
      </c>
      <c r="I132" s="248">
        <f t="shared" si="36"/>
        <v>531211</v>
      </c>
      <c r="J132" s="248">
        <f t="shared" si="36"/>
        <v>325808</v>
      </c>
      <c r="K132" s="248">
        <f t="shared" si="36"/>
        <v>243823</v>
      </c>
      <c r="L132" s="248">
        <f t="shared" si="36"/>
        <v>208373</v>
      </c>
      <c r="M132" s="248">
        <f t="shared" si="36"/>
        <v>288227</v>
      </c>
      <c r="N132" s="248">
        <f t="shared" si="36"/>
        <v>255204</v>
      </c>
      <c r="O132" s="248">
        <f t="shared" si="36"/>
        <v>321873</v>
      </c>
      <c r="P132" s="248">
        <f t="shared" si="29"/>
        <v>3640472</v>
      </c>
    </row>
    <row r="133" spans="2:16" ht="15">
      <c r="B133" s="246" t="s">
        <v>440</v>
      </c>
      <c r="D133" s="248">
        <f>D64+D66</f>
        <v>4408758</v>
      </c>
      <c r="E133" s="248">
        <f t="shared" ref="E133:O133" si="37">E64+E66</f>
        <v>5156809</v>
      </c>
      <c r="F133" s="248">
        <f t="shared" si="37"/>
        <v>3923267</v>
      </c>
      <c r="G133" s="248">
        <f t="shared" si="37"/>
        <v>5011917</v>
      </c>
      <c r="H133" s="248">
        <f t="shared" si="37"/>
        <v>3585070</v>
      </c>
      <c r="I133" s="248">
        <f t="shared" si="37"/>
        <v>3220437</v>
      </c>
      <c r="J133" s="248">
        <f t="shared" si="37"/>
        <v>3141656</v>
      </c>
      <c r="K133" s="248">
        <f t="shared" si="37"/>
        <v>3661804</v>
      </c>
      <c r="L133" s="248">
        <f t="shared" si="37"/>
        <v>3485308</v>
      </c>
      <c r="M133" s="248">
        <f t="shared" si="37"/>
        <v>4757743</v>
      </c>
      <c r="N133" s="248">
        <f t="shared" si="37"/>
        <v>5939485</v>
      </c>
      <c r="O133" s="248">
        <f t="shared" si="37"/>
        <v>5003349</v>
      </c>
      <c r="P133" s="248">
        <f t="shared" si="29"/>
        <v>51295603</v>
      </c>
    </row>
    <row r="134" spans="2:16" ht="15">
      <c r="B134" s="246" t="s">
        <v>441</v>
      </c>
      <c r="D134" s="248">
        <f>D69</f>
        <v>9247038.1749900002</v>
      </c>
      <c r="E134" s="248">
        <f t="shared" ref="E134:O134" si="38">E69</f>
        <v>7501838.5012600003</v>
      </c>
      <c r="F134" s="248">
        <f t="shared" si="38"/>
        <v>9220481.8616799992</v>
      </c>
      <c r="G134" s="248">
        <f t="shared" si="38"/>
        <v>6212365.8030300001</v>
      </c>
      <c r="H134" s="248">
        <f t="shared" si="38"/>
        <v>3598403.0104700001</v>
      </c>
      <c r="I134" s="248">
        <f t="shared" si="38"/>
        <v>1445168.3234300001</v>
      </c>
      <c r="J134" s="248">
        <f t="shared" si="38"/>
        <v>1340573.7644799999</v>
      </c>
      <c r="K134" s="248">
        <f t="shared" si="38"/>
        <v>975527.14725000004</v>
      </c>
      <c r="L134" s="248">
        <f t="shared" si="38"/>
        <v>1042039.34724</v>
      </c>
      <c r="M134" s="248">
        <f t="shared" si="38"/>
        <v>1410154.77141</v>
      </c>
      <c r="N134" s="248">
        <f t="shared" si="38"/>
        <v>4707376.9710100004</v>
      </c>
      <c r="O134" s="248">
        <f t="shared" si="38"/>
        <v>8944607.4707299992</v>
      </c>
      <c r="P134" s="248">
        <f t="shared" si="29"/>
        <v>55645575.146980003</v>
      </c>
    </row>
    <row r="135" spans="2:16" ht="15">
      <c r="B135" s="246" t="s">
        <v>442</v>
      </c>
      <c r="D135" s="248">
        <f t="shared" ref="D135:O137" si="39">D70</f>
        <v>5087854.0148700001</v>
      </c>
      <c r="E135" s="248">
        <f t="shared" si="39"/>
        <v>4268408.11919</v>
      </c>
      <c r="F135" s="248">
        <f t="shared" si="39"/>
        <v>5092371.4159300001</v>
      </c>
      <c r="G135" s="248">
        <f t="shared" si="39"/>
        <v>3584071.0968300002</v>
      </c>
      <c r="H135" s="248">
        <f t="shared" si="39"/>
        <v>2148410.2072100001</v>
      </c>
      <c r="I135" s="248">
        <f t="shared" si="39"/>
        <v>1007618.4412</v>
      </c>
      <c r="J135" s="248">
        <f t="shared" si="39"/>
        <v>910419.74344999995</v>
      </c>
      <c r="K135" s="248">
        <f t="shared" si="39"/>
        <v>733541.27645</v>
      </c>
      <c r="L135" s="248">
        <f t="shared" si="39"/>
        <v>748396.15743999998</v>
      </c>
      <c r="M135" s="248">
        <f t="shared" si="39"/>
        <v>913060.33501000004</v>
      </c>
      <c r="N135" s="248">
        <f t="shared" si="39"/>
        <v>2454418.9249900002</v>
      </c>
      <c r="O135" s="248">
        <f t="shared" si="39"/>
        <v>4838545.45579</v>
      </c>
      <c r="P135" s="248">
        <f t="shared" si="29"/>
        <v>31787115.188359998</v>
      </c>
    </row>
    <row r="136" spans="2:16" ht="15">
      <c r="B136" s="246" t="s">
        <v>443</v>
      </c>
      <c r="D136" s="248">
        <f t="shared" si="39"/>
        <v>489514.35661000002</v>
      </c>
      <c r="E136" s="248">
        <f t="shared" si="39"/>
        <v>411500.24160000001</v>
      </c>
      <c r="F136" s="248">
        <f t="shared" si="39"/>
        <v>523917.17154000001</v>
      </c>
      <c r="G136" s="248">
        <f t="shared" si="39"/>
        <v>431632.87124000001</v>
      </c>
      <c r="H136" s="248">
        <f t="shared" si="39"/>
        <v>369463.43534999999</v>
      </c>
      <c r="I136" s="248">
        <f t="shared" si="39"/>
        <v>266647.44920999999</v>
      </c>
      <c r="J136" s="248">
        <f t="shared" si="39"/>
        <v>257590.22000999999</v>
      </c>
      <c r="K136" s="248">
        <f t="shared" si="39"/>
        <v>226296.82101000001</v>
      </c>
      <c r="L136" s="248">
        <f t="shared" si="39"/>
        <v>238770.62701</v>
      </c>
      <c r="M136" s="248">
        <f t="shared" si="39"/>
        <v>262643.20727999997</v>
      </c>
      <c r="N136" s="248">
        <f t="shared" si="39"/>
        <v>336962.04745000001</v>
      </c>
      <c r="O136" s="248">
        <f t="shared" si="39"/>
        <v>496925.74364</v>
      </c>
      <c r="P136" s="248">
        <f t="shared" si="29"/>
        <v>4311864.1919500008</v>
      </c>
    </row>
    <row r="137" spans="2:16" ht="15">
      <c r="B137" s="246" t="s">
        <v>444</v>
      </c>
      <c r="D137" s="248">
        <f t="shared" si="39"/>
        <v>1234872.2930000001</v>
      </c>
      <c r="E137" s="248">
        <f t="shared" si="39"/>
        <v>1684512.2390000001</v>
      </c>
      <c r="F137" s="248">
        <f t="shared" si="39"/>
        <v>1682676.8149999999</v>
      </c>
      <c r="G137" s="248">
        <f t="shared" si="39"/>
        <v>1779569.5379999999</v>
      </c>
      <c r="H137" s="248">
        <f t="shared" si="39"/>
        <v>1647599.409</v>
      </c>
      <c r="I137" s="248">
        <f t="shared" si="39"/>
        <v>1404845.5</v>
      </c>
      <c r="J137" s="248">
        <f t="shared" si="39"/>
        <v>948199.23199999996</v>
      </c>
      <c r="K137" s="248">
        <f t="shared" si="39"/>
        <v>938745.11000999995</v>
      </c>
      <c r="L137" s="248">
        <f t="shared" si="39"/>
        <v>847920.28599999996</v>
      </c>
      <c r="M137" s="248">
        <f t="shared" si="39"/>
        <v>873904.68200000003</v>
      </c>
      <c r="N137" s="248">
        <f t="shared" si="39"/>
        <v>932093.52599999995</v>
      </c>
      <c r="O137" s="248">
        <f t="shared" si="39"/>
        <v>1136239.2649999999</v>
      </c>
      <c r="P137" s="248">
        <f t="shared" si="29"/>
        <v>15111177.895010002</v>
      </c>
    </row>
    <row r="138" spans="2:16" ht="15">
      <c r="B138" s="246" t="s">
        <v>445</v>
      </c>
      <c r="D138" s="248">
        <f>D81</f>
        <v>0</v>
      </c>
      <c r="E138" s="248">
        <f t="shared" ref="E138:O138" si="40">E81</f>
        <v>0</v>
      </c>
      <c r="F138" s="248">
        <f t="shared" si="40"/>
        <v>0</v>
      </c>
      <c r="G138" s="248">
        <f t="shared" si="40"/>
        <v>0</v>
      </c>
      <c r="H138" s="248">
        <f t="shared" si="40"/>
        <v>0</v>
      </c>
      <c r="I138" s="248">
        <f t="shared" si="40"/>
        <v>0</v>
      </c>
      <c r="J138" s="248">
        <f t="shared" si="40"/>
        <v>0</v>
      </c>
      <c r="K138" s="248">
        <f t="shared" si="40"/>
        <v>0</v>
      </c>
      <c r="L138" s="248">
        <f t="shared" si="40"/>
        <v>0</v>
      </c>
      <c r="M138" s="248">
        <f t="shared" si="40"/>
        <v>0</v>
      </c>
      <c r="N138" s="248">
        <f t="shared" si="40"/>
        <v>0</v>
      </c>
      <c r="O138" s="248">
        <f t="shared" si="40"/>
        <v>0</v>
      </c>
      <c r="P138" s="248">
        <f t="shared" si="29"/>
        <v>0</v>
      </c>
    </row>
    <row r="139" spans="2:16" ht="15">
      <c r="B139" s="246" t="s">
        <v>446</v>
      </c>
      <c r="D139" s="248">
        <f>D76</f>
        <v>2601882</v>
      </c>
      <c r="E139" s="248">
        <f t="shared" ref="E139:O139" si="41">E76</f>
        <v>2542133</v>
      </c>
      <c r="F139" s="248">
        <f t="shared" si="41"/>
        <v>2385102</v>
      </c>
      <c r="G139" s="248">
        <f t="shared" si="41"/>
        <v>2646047</v>
      </c>
      <c r="H139" s="248">
        <f t="shared" si="41"/>
        <v>2345758</v>
      </c>
      <c r="I139" s="248">
        <f t="shared" si="41"/>
        <v>2095033</v>
      </c>
      <c r="J139" s="248">
        <f t="shared" si="41"/>
        <v>2599381</v>
      </c>
      <c r="K139" s="248">
        <f t="shared" si="41"/>
        <v>2042531</v>
      </c>
      <c r="L139" s="248">
        <f t="shared" si="41"/>
        <v>2143481</v>
      </c>
      <c r="M139" s="248">
        <f t="shared" si="41"/>
        <v>2054680</v>
      </c>
      <c r="N139" s="248">
        <f t="shared" si="41"/>
        <v>2428403</v>
      </c>
      <c r="O139" s="248">
        <f t="shared" si="41"/>
        <v>2643955</v>
      </c>
      <c r="P139" s="248">
        <f t="shared" si="29"/>
        <v>28528386</v>
      </c>
    </row>
    <row r="140" spans="2:16" ht="15">
      <c r="B140" s="246" t="s">
        <v>447</v>
      </c>
      <c r="D140" s="248">
        <f>D73+D74+D75+D79+D82</f>
        <v>350173</v>
      </c>
      <c r="E140" s="248">
        <f t="shared" ref="E140:O140" si="42">E73+E74+E75+E79+E82</f>
        <v>470810</v>
      </c>
      <c r="F140" s="248">
        <f t="shared" si="42"/>
        <v>371607</v>
      </c>
      <c r="G140" s="248">
        <f t="shared" si="42"/>
        <v>391864</v>
      </c>
      <c r="H140" s="248">
        <f t="shared" si="42"/>
        <v>426544</v>
      </c>
      <c r="I140" s="248">
        <f t="shared" si="42"/>
        <v>432017</v>
      </c>
      <c r="J140" s="248">
        <f t="shared" si="42"/>
        <v>513427</v>
      </c>
      <c r="K140" s="248">
        <f t="shared" si="42"/>
        <v>485173</v>
      </c>
      <c r="L140" s="248">
        <f t="shared" si="42"/>
        <v>518041</v>
      </c>
      <c r="M140" s="248">
        <f t="shared" si="42"/>
        <v>460010</v>
      </c>
      <c r="N140" s="248">
        <f t="shared" si="42"/>
        <v>511771</v>
      </c>
      <c r="O140" s="248">
        <f t="shared" si="42"/>
        <v>403059</v>
      </c>
      <c r="P140" s="248">
        <f t="shared" si="29"/>
        <v>5334496</v>
      </c>
    </row>
    <row r="141" spans="2:16">
      <c r="D141" s="248"/>
    </row>
  </sheetData>
  <mergeCells count="24">
    <mergeCell ref="A100:C100"/>
    <mergeCell ref="D100:J100"/>
    <mergeCell ref="K100:P100"/>
    <mergeCell ref="A60:A98"/>
    <mergeCell ref="B60:B68"/>
    <mergeCell ref="B69:B83"/>
    <mergeCell ref="B84:B97"/>
    <mergeCell ref="B98:C98"/>
    <mergeCell ref="A99:C99"/>
    <mergeCell ref="A3:F3"/>
    <mergeCell ref="G3:J3"/>
    <mergeCell ref="K3:P3"/>
    <mergeCell ref="A4:C4"/>
    <mergeCell ref="A6:A59"/>
    <mergeCell ref="B6:B28"/>
    <mergeCell ref="B29:B32"/>
    <mergeCell ref="B33:B58"/>
    <mergeCell ref="B59:C59"/>
    <mergeCell ref="A1:F1"/>
    <mergeCell ref="G1:J1"/>
    <mergeCell ref="K1:P1"/>
    <mergeCell ref="A2:F2"/>
    <mergeCell ref="G2:J2"/>
    <mergeCell ref="K2:P2"/>
  </mergeCells>
  <pageMargins left="0.33" right="0.24" top="0.63" bottom="0.92" header="0.5" footer="0.5"/>
  <pageSetup scale="73" orientation="landscape" r:id="rId1"/>
  <headerFooter>
    <oddFooter>&amp;C&amp;F / &amp;A</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6DAC2-11F1-4123-8A0A-3ADF9F857B61}">
  <sheetPr>
    <tabColor rgb="FF92D050"/>
    <pageSetUpPr fitToPage="1"/>
  </sheetPr>
  <dimension ref="A1:AM198"/>
  <sheetViews>
    <sheetView workbookViewId="0"/>
  </sheetViews>
  <sheetFormatPr defaultRowHeight="12.75"/>
  <cols>
    <col min="1" max="1" width="6.140625" style="229" customWidth="1"/>
    <col min="2" max="2" width="8.140625" style="229" customWidth="1"/>
    <col min="3" max="3" width="6.85546875" style="229" customWidth="1"/>
    <col min="4" max="4" width="11.7109375" style="229" customWidth="1"/>
    <col min="5" max="7" width="15.5703125" style="229" bestFit="1" customWidth="1"/>
    <col min="8" max="8" width="16.140625" style="229" customWidth="1"/>
    <col min="9" max="11" width="15.5703125" style="229" bestFit="1" customWidth="1"/>
    <col min="12" max="12" width="16.28515625" style="229" customWidth="1"/>
    <col min="13" max="16" width="15.5703125" style="229" bestFit="1" customWidth="1"/>
    <col min="17" max="17" width="17.28515625" style="229" bestFit="1" customWidth="1"/>
    <col min="18" max="18" width="12.140625" style="229" customWidth="1"/>
    <col min="19" max="20" width="14.28515625" style="229" bestFit="1" customWidth="1"/>
    <col min="21" max="21" width="15" style="229" bestFit="1" customWidth="1"/>
    <col min="22" max="22" width="13.5703125" style="229" bestFit="1" customWidth="1"/>
    <col min="23" max="256" width="8.85546875" style="229"/>
    <col min="257" max="257" width="14.7109375" style="229" bestFit="1" customWidth="1"/>
    <col min="258" max="258" width="19.140625" style="229" bestFit="1" customWidth="1"/>
    <col min="259" max="259" width="13.7109375" style="229" bestFit="1" customWidth="1"/>
    <col min="260" max="260" width="17.85546875" style="229" bestFit="1" customWidth="1"/>
    <col min="261" max="261" width="13.42578125" style="229" bestFit="1" customWidth="1"/>
    <col min="262" max="262" width="5.85546875" style="229" customWidth="1"/>
    <col min="263" max="268" width="11.7109375" style="229" bestFit="1" customWidth="1"/>
    <col min="269" max="270" width="11" style="229" bestFit="1" customWidth="1"/>
    <col min="271" max="271" width="11.7109375" style="229" bestFit="1" customWidth="1"/>
    <col min="272" max="274" width="11" style="229" bestFit="1" customWidth="1"/>
    <col min="275" max="275" width="12.85546875" style="229" bestFit="1" customWidth="1"/>
    <col min="276" max="512" width="8.85546875" style="229"/>
    <col min="513" max="513" width="14.7109375" style="229" bestFit="1" customWidth="1"/>
    <col min="514" max="514" width="19.140625" style="229" bestFit="1" customWidth="1"/>
    <col min="515" max="515" width="13.7109375" style="229" bestFit="1" customWidth="1"/>
    <col min="516" max="516" width="17.85546875" style="229" bestFit="1" customWidth="1"/>
    <col min="517" max="517" width="13.42578125" style="229" bestFit="1" customWidth="1"/>
    <col min="518" max="518" width="5.85546875" style="229" customWidth="1"/>
    <col min="519" max="524" width="11.7109375" style="229" bestFit="1" customWidth="1"/>
    <col min="525" max="526" width="11" style="229" bestFit="1" customWidth="1"/>
    <col min="527" max="527" width="11.7109375" style="229" bestFit="1" customWidth="1"/>
    <col min="528" max="530" width="11" style="229" bestFit="1" customWidth="1"/>
    <col min="531" max="531" width="12.85546875" style="229" bestFit="1" customWidth="1"/>
    <col min="532" max="768" width="8.85546875" style="229"/>
    <col min="769" max="769" width="14.7109375" style="229" bestFit="1" customWidth="1"/>
    <col min="770" max="770" width="19.140625" style="229" bestFit="1" customWidth="1"/>
    <col min="771" max="771" width="13.7109375" style="229" bestFit="1" customWidth="1"/>
    <col min="772" max="772" width="17.85546875" style="229" bestFit="1" customWidth="1"/>
    <col min="773" max="773" width="13.42578125" style="229" bestFit="1" customWidth="1"/>
    <col min="774" max="774" width="5.85546875" style="229" customWidth="1"/>
    <col min="775" max="780" width="11.7109375" style="229" bestFit="1" customWidth="1"/>
    <col min="781" max="782" width="11" style="229" bestFit="1" customWidth="1"/>
    <col min="783" max="783" width="11.7109375" style="229" bestFit="1" customWidth="1"/>
    <col min="784" max="786" width="11" style="229" bestFit="1" customWidth="1"/>
    <col min="787" max="787" width="12.85546875" style="229" bestFit="1" customWidth="1"/>
    <col min="788" max="1024" width="8.85546875" style="229"/>
    <col min="1025" max="1025" width="14.7109375" style="229" bestFit="1" customWidth="1"/>
    <col min="1026" max="1026" width="19.140625" style="229" bestFit="1" customWidth="1"/>
    <col min="1027" max="1027" width="13.7109375" style="229" bestFit="1" customWidth="1"/>
    <col min="1028" max="1028" width="17.85546875" style="229" bestFit="1" customWidth="1"/>
    <col min="1029" max="1029" width="13.42578125" style="229" bestFit="1" customWidth="1"/>
    <col min="1030" max="1030" width="5.85546875" style="229" customWidth="1"/>
    <col min="1031" max="1036" width="11.7109375" style="229" bestFit="1" customWidth="1"/>
    <col min="1037" max="1038" width="11" style="229" bestFit="1" customWidth="1"/>
    <col min="1039" max="1039" width="11.7109375" style="229" bestFit="1" customWidth="1"/>
    <col min="1040" max="1042" width="11" style="229" bestFit="1" customWidth="1"/>
    <col min="1043" max="1043" width="12.85546875" style="229" bestFit="1" customWidth="1"/>
    <col min="1044" max="1280" width="8.85546875" style="229"/>
    <col min="1281" max="1281" width="14.7109375" style="229" bestFit="1" customWidth="1"/>
    <col min="1282" max="1282" width="19.140625" style="229" bestFit="1" customWidth="1"/>
    <col min="1283" max="1283" width="13.7109375" style="229" bestFit="1" customWidth="1"/>
    <col min="1284" max="1284" width="17.85546875" style="229" bestFit="1" customWidth="1"/>
    <col min="1285" max="1285" width="13.42578125" style="229" bestFit="1" customWidth="1"/>
    <col min="1286" max="1286" width="5.85546875" style="229" customWidth="1"/>
    <col min="1287" max="1292" width="11.7109375" style="229" bestFit="1" customWidth="1"/>
    <col min="1293" max="1294" width="11" style="229" bestFit="1" customWidth="1"/>
    <col min="1295" max="1295" width="11.7109375" style="229" bestFit="1" customWidth="1"/>
    <col min="1296" max="1298" width="11" style="229" bestFit="1" customWidth="1"/>
    <col min="1299" max="1299" width="12.85546875" style="229" bestFit="1" customWidth="1"/>
    <col min="1300" max="1536" width="8.85546875" style="229"/>
    <col min="1537" max="1537" width="14.7109375" style="229" bestFit="1" customWidth="1"/>
    <col min="1538" max="1538" width="19.140625" style="229" bestFit="1" customWidth="1"/>
    <col min="1539" max="1539" width="13.7109375" style="229" bestFit="1" customWidth="1"/>
    <col min="1540" max="1540" width="17.85546875" style="229" bestFit="1" customWidth="1"/>
    <col min="1541" max="1541" width="13.42578125" style="229" bestFit="1" customWidth="1"/>
    <col min="1542" max="1542" width="5.85546875" style="229" customWidth="1"/>
    <col min="1543" max="1548" width="11.7109375" style="229" bestFit="1" customWidth="1"/>
    <col min="1549" max="1550" width="11" style="229" bestFit="1" customWidth="1"/>
    <col min="1551" max="1551" width="11.7109375" style="229" bestFit="1" customWidth="1"/>
    <col min="1552" max="1554" width="11" style="229" bestFit="1" customWidth="1"/>
    <col min="1555" max="1555" width="12.85546875" style="229" bestFit="1" customWidth="1"/>
    <col min="1556" max="1792" width="8.85546875" style="229"/>
    <col min="1793" max="1793" width="14.7109375" style="229" bestFit="1" customWidth="1"/>
    <col min="1794" max="1794" width="19.140625" style="229" bestFit="1" customWidth="1"/>
    <col min="1795" max="1795" width="13.7109375" style="229" bestFit="1" customWidth="1"/>
    <col min="1796" max="1796" width="17.85546875" style="229" bestFit="1" customWidth="1"/>
    <col min="1797" max="1797" width="13.42578125" style="229" bestFit="1" customWidth="1"/>
    <col min="1798" max="1798" width="5.85546875" style="229" customWidth="1"/>
    <col min="1799" max="1804" width="11.7109375" style="229" bestFit="1" customWidth="1"/>
    <col min="1805" max="1806" width="11" style="229" bestFit="1" customWidth="1"/>
    <col min="1807" max="1807" width="11.7109375" style="229" bestFit="1" customWidth="1"/>
    <col min="1808" max="1810" width="11" style="229" bestFit="1" customWidth="1"/>
    <col min="1811" max="1811" width="12.85546875" style="229" bestFit="1" customWidth="1"/>
    <col min="1812" max="2048" width="8.85546875" style="229"/>
    <col min="2049" max="2049" width="14.7109375" style="229" bestFit="1" customWidth="1"/>
    <col min="2050" max="2050" width="19.140625" style="229" bestFit="1" customWidth="1"/>
    <col min="2051" max="2051" width="13.7109375" style="229" bestFit="1" customWidth="1"/>
    <col min="2052" max="2052" width="17.85546875" style="229" bestFit="1" customWidth="1"/>
    <col min="2053" max="2053" width="13.42578125" style="229" bestFit="1" customWidth="1"/>
    <col min="2054" max="2054" width="5.85546875" style="229" customWidth="1"/>
    <col min="2055" max="2060" width="11.7109375" style="229" bestFit="1" customWidth="1"/>
    <col min="2061" max="2062" width="11" style="229" bestFit="1" customWidth="1"/>
    <col min="2063" max="2063" width="11.7109375" style="229" bestFit="1" customWidth="1"/>
    <col min="2064" max="2066" width="11" style="229" bestFit="1" customWidth="1"/>
    <col min="2067" max="2067" width="12.85546875" style="229" bestFit="1" customWidth="1"/>
    <col min="2068" max="2304" width="8.85546875" style="229"/>
    <col min="2305" max="2305" width="14.7109375" style="229" bestFit="1" customWidth="1"/>
    <col min="2306" max="2306" width="19.140625" style="229" bestFit="1" customWidth="1"/>
    <col min="2307" max="2307" width="13.7109375" style="229" bestFit="1" customWidth="1"/>
    <col min="2308" max="2308" width="17.85546875" style="229" bestFit="1" customWidth="1"/>
    <col min="2309" max="2309" width="13.42578125" style="229" bestFit="1" customWidth="1"/>
    <col min="2310" max="2310" width="5.85546875" style="229" customWidth="1"/>
    <col min="2311" max="2316" width="11.7109375" style="229" bestFit="1" customWidth="1"/>
    <col min="2317" max="2318" width="11" style="229" bestFit="1" customWidth="1"/>
    <col min="2319" max="2319" width="11.7109375" style="229" bestFit="1" customWidth="1"/>
    <col min="2320" max="2322" width="11" style="229" bestFit="1" customWidth="1"/>
    <col min="2323" max="2323" width="12.85546875" style="229" bestFit="1" customWidth="1"/>
    <col min="2324" max="2560" width="8.85546875" style="229"/>
    <col min="2561" max="2561" width="14.7109375" style="229" bestFit="1" customWidth="1"/>
    <col min="2562" max="2562" width="19.140625" style="229" bestFit="1" customWidth="1"/>
    <col min="2563" max="2563" width="13.7109375" style="229" bestFit="1" customWidth="1"/>
    <col min="2564" max="2564" width="17.85546875" style="229" bestFit="1" customWidth="1"/>
    <col min="2565" max="2565" width="13.42578125" style="229" bestFit="1" customWidth="1"/>
    <col min="2566" max="2566" width="5.85546875" style="229" customWidth="1"/>
    <col min="2567" max="2572" width="11.7109375" style="229" bestFit="1" customWidth="1"/>
    <col min="2573" max="2574" width="11" style="229" bestFit="1" customWidth="1"/>
    <col min="2575" max="2575" width="11.7109375" style="229" bestFit="1" customWidth="1"/>
    <col min="2576" max="2578" width="11" style="229" bestFit="1" customWidth="1"/>
    <col min="2579" max="2579" width="12.85546875" style="229" bestFit="1" customWidth="1"/>
    <col min="2580" max="2816" width="8.85546875" style="229"/>
    <col min="2817" max="2817" width="14.7109375" style="229" bestFit="1" customWidth="1"/>
    <col min="2818" max="2818" width="19.140625" style="229" bestFit="1" customWidth="1"/>
    <col min="2819" max="2819" width="13.7109375" style="229" bestFit="1" customWidth="1"/>
    <col min="2820" max="2820" width="17.85546875" style="229" bestFit="1" customWidth="1"/>
    <col min="2821" max="2821" width="13.42578125" style="229" bestFit="1" customWidth="1"/>
    <col min="2822" max="2822" width="5.85546875" style="229" customWidth="1"/>
    <col min="2823" max="2828" width="11.7109375" style="229" bestFit="1" customWidth="1"/>
    <col min="2829" max="2830" width="11" style="229" bestFit="1" customWidth="1"/>
    <col min="2831" max="2831" width="11.7109375" style="229" bestFit="1" customWidth="1"/>
    <col min="2832" max="2834" width="11" style="229" bestFit="1" customWidth="1"/>
    <col min="2835" max="2835" width="12.85546875" style="229" bestFit="1" customWidth="1"/>
    <col min="2836" max="3072" width="8.85546875" style="229"/>
    <col min="3073" max="3073" width="14.7109375" style="229" bestFit="1" customWidth="1"/>
    <col min="3074" max="3074" width="19.140625" style="229" bestFit="1" customWidth="1"/>
    <col min="3075" max="3075" width="13.7109375" style="229" bestFit="1" customWidth="1"/>
    <col min="3076" max="3076" width="17.85546875" style="229" bestFit="1" customWidth="1"/>
    <col min="3077" max="3077" width="13.42578125" style="229" bestFit="1" customWidth="1"/>
    <col min="3078" max="3078" width="5.85546875" style="229" customWidth="1"/>
    <col min="3079" max="3084" width="11.7109375" style="229" bestFit="1" customWidth="1"/>
    <col min="3085" max="3086" width="11" style="229" bestFit="1" customWidth="1"/>
    <col min="3087" max="3087" width="11.7109375" style="229" bestFit="1" customWidth="1"/>
    <col min="3088" max="3090" width="11" style="229" bestFit="1" customWidth="1"/>
    <col min="3091" max="3091" width="12.85546875" style="229" bestFit="1" customWidth="1"/>
    <col min="3092" max="3328" width="8.85546875" style="229"/>
    <col min="3329" max="3329" width="14.7109375" style="229" bestFit="1" customWidth="1"/>
    <col min="3330" max="3330" width="19.140625" style="229" bestFit="1" customWidth="1"/>
    <col min="3331" max="3331" width="13.7109375" style="229" bestFit="1" customWidth="1"/>
    <col min="3332" max="3332" width="17.85546875" style="229" bestFit="1" customWidth="1"/>
    <col min="3333" max="3333" width="13.42578125" style="229" bestFit="1" customWidth="1"/>
    <col min="3334" max="3334" width="5.85546875" style="229" customWidth="1"/>
    <col min="3335" max="3340" width="11.7109375" style="229" bestFit="1" customWidth="1"/>
    <col min="3341" max="3342" width="11" style="229" bestFit="1" customWidth="1"/>
    <col min="3343" max="3343" width="11.7109375" style="229" bestFit="1" customWidth="1"/>
    <col min="3344" max="3346" width="11" style="229" bestFit="1" customWidth="1"/>
    <col min="3347" max="3347" width="12.85546875" style="229" bestFit="1" customWidth="1"/>
    <col min="3348" max="3584" width="8.85546875" style="229"/>
    <col min="3585" max="3585" width="14.7109375" style="229" bestFit="1" customWidth="1"/>
    <col min="3586" max="3586" width="19.140625" style="229" bestFit="1" customWidth="1"/>
    <col min="3587" max="3587" width="13.7109375" style="229" bestFit="1" customWidth="1"/>
    <col min="3588" max="3588" width="17.85546875" style="229" bestFit="1" customWidth="1"/>
    <col min="3589" max="3589" width="13.42578125" style="229" bestFit="1" customWidth="1"/>
    <col min="3590" max="3590" width="5.85546875" style="229" customWidth="1"/>
    <col min="3591" max="3596" width="11.7109375" style="229" bestFit="1" customWidth="1"/>
    <col min="3597" max="3598" width="11" style="229" bestFit="1" customWidth="1"/>
    <col min="3599" max="3599" width="11.7109375" style="229" bestFit="1" customWidth="1"/>
    <col min="3600" max="3602" width="11" style="229" bestFit="1" customWidth="1"/>
    <col min="3603" max="3603" width="12.85546875" style="229" bestFit="1" customWidth="1"/>
    <col min="3604" max="3840" width="8.85546875" style="229"/>
    <col min="3841" max="3841" width="14.7109375" style="229" bestFit="1" customWidth="1"/>
    <col min="3842" max="3842" width="19.140625" style="229" bestFit="1" customWidth="1"/>
    <col min="3843" max="3843" width="13.7109375" style="229" bestFit="1" customWidth="1"/>
    <col min="3844" max="3844" width="17.85546875" style="229" bestFit="1" customWidth="1"/>
    <col min="3845" max="3845" width="13.42578125" style="229" bestFit="1" customWidth="1"/>
    <col min="3846" max="3846" width="5.85546875" style="229" customWidth="1"/>
    <col min="3847" max="3852" width="11.7109375" style="229" bestFit="1" customWidth="1"/>
    <col min="3853" max="3854" width="11" style="229" bestFit="1" customWidth="1"/>
    <col min="3855" max="3855" width="11.7109375" style="229" bestFit="1" customWidth="1"/>
    <col min="3856" max="3858" width="11" style="229" bestFit="1" customWidth="1"/>
    <col min="3859" max="3859" width="12.85546875" style="229" bestFit="1" customWidth="1"/>
    <col min="3860" max="4096" width="8.85546875" style="229"/>
    <col min="4097" max="4097" width="14.7109375" style="229" bestFit="1" customWidth="1"/>
    <col min="4098" max="4098" width="19.140625" style="229" bestFit="1" customWidth="1"/>
    <col min="4099" max="4099" width="13.7109375" style="229" bestFit="1" customWidth="1"/>
    <col min="4100" max="4100" width="17.85546875" style="229" bestFit="1" customWidth="1"/>
    <col min="4101" max="4101" width="13.42578125" style="229" bestFit="1" customWidth="1"/>
    <col min="4102" max="4102" width="5.85546875" style="229" customWidth="1"/>
    <col min="4103" max="4108" width="11.7109375" style="229" bestFit="1" customWidth="1"/>
    <col min="4109" max="4110" width="11" style="229" bestFit="1" customWidth="1"/>
    <col min="4111" max="4111" width="11.7109375" style="229" bestFit="1" customWidth="1"/>
    <col min="4112" max="4114" width="11" style="229" bestFit="1" customWidth="1"/>
    <col min="4115" max="4115" width="12.85546875" style="229" bestFit="1" customWidth="1"/>
    <col min="4116" max="4352" width="8.85546875" style="229"/>
    <col min="4353" max="4353" width="14.7109375" style="229" bestFit="1" customWidth="1"/>
    <col min="4354" max="4354" width="19.140625" style="229" bestFit="1" customWidth="1"/>
    <col min="4355" max="4355" width="13.7109375" style="229" bestFit="1" customWidth="1"/>
    <col min="4356" max="4356" width="17.85546875" style="229" bestFit="1" customWidth="1"/>
    <col min="4357" max="4357" width="13.42578125" style="229" bestFit="1" customWidth="1"/>
    <col min="4358" max="4358" width="5.85546875" style="229" customWidth="1"/>
    <col min="4359" max="4364" width="11.7109375" style="229" bestFit="1" customWidth="1"/>
    <col min="4365" max="4366" width="11" style="229" bestFit="1" customWidth="1"/>
    <col min="4367" max="4367" width="11.7109375" style="229" bestFit="1" customWidth="1"/>
    <col min="4368" max="4370" width="11" style="229" bestFit="1" customWidth="1"/>
    <col min="4371" max="4371" width="12.85546875" style="229" bestFit="1" customWidth="1"/>
    <col min="4372" max="4608" width="8.85546875" style="229"/>
    <col min="4609" max="4609" width="14.7109375" style="229" bestFit="1" customWidth="1"/>
    <col min="4610" max="4610" width="19.140625" style="229" bestFit="1" customWidth="1"/>
    <col min="4611" max="4611" width="13.7109375" style="229" bestFit="1" customWidth="1"/>
    <col min="4612" max="4612" width="17.85546875" style="229" bestFit="1" customWidth="1"/>
    <col min="4613" max="4613" width="13.42578125" style="229" bestFit="1" customWidth="1"/>
    <col min="4614" max="4614" width="5.85546875" style="229" customWidth="1"/>
    <col min="4615" max="4620" width="11.7109375" style="229" bestFit="1" customWidth="1"/>
    <col min="4621" max="4622" width="11" style="229" bestFit="1" customWidth="1"/>
    <col min="4623" max="4623" width="11.7109375" style="229" bestFit="1" customWidth="1"/>
    <col min="4624" max="4626" width="11" style="229" bestFit="1" customWidth="1"/>
    <col min="4627" max="4627" width="12.85546875" style="229" bestFit="1" customWidth="1"/>
    <col min="4628" max="4864" width="8.85546875" style="229"/>
    <col min="4865" max="4865" width="14.7109375" style="229" bestFit="1" customWidth="1"/>
    <col min="4866" max="4866" width="19.140625" style="229" bestFit="1" customWidth="1"/>
    <col min="4867" max="4867" width="13.7109375" style="229" bestFit="1" customWidth="1"/>
    <col min="4868" max="4868" width="17.85546875" style="229" bestFit="1" customWidth="1"/>
    <col min="4869" max="4869" width="13.42578125" style="229" bestFit="1" customWidth="1"/>
    <col min="4870" max="4870" width="5.85546875" style="229" customWidth="1"/>
    <col min="4871" max="4876" width="11.7109375" style="229" bestFit="1" customWidth="1"/>
    <col min="4877" max="4878" width="11" style="229" bestFit="1" customWidth="1"/>
    <col min="4879" max="4879" width="11.7109375" style="229" bestFit="1" customWidth="1"/>
    <col min="4880" max="4882" width="11" style="229" bestFit="1" customWidth="1"/>
    <col min="4883" max="4883" width="12.85546875" style="229" bestFit="1" customWidth="1"/>
    <col min="4884" max="5120" width="8.85546875" style="229"/>
    <col min="5121" max="5121" width="14.7109375" style="229" bestFit="1" customWidth="1"/>
    <col min="5122" max="5122" width="19.140625" style="229" bestFit="1" customWidth="1"/>
    <col min="5123" max="5123" width="13.7109375" style="229" bestFit="1" customWidth="1"/>
    <col min="5124" max="5124" width="17.85546875" style="229" bestFit="1" customWidth="1"/>
    <col min="5125" max="5125" width="13.42578125" style="229" bestFit="1" customWidth="1"/>
    <col min="5126" max="5126" width="5.85546875" style="229" customWidth="1"/>
    <col min="5127" max="5132" width="11.7109375" style="229" bestFit="1" customWidth="1"/>
    <col min="5133" max="5134" width="11" style="229" bestFit="1" customWidth="1"/>
    <col min="5135" max="5135" width="11.7109375" style="229" bestFit="1" customWidth="1"/>
    <col min="5136" max="5138" width="11" style="229" bestFit="1" customWidth="1"/>
    <col min="5139" max="5139" width="12.85546875" style="229" bestFit="1" customWidth="1"/>
    <col min="5140" max="5376" width="8.85546875" style="229"/>
    <col min="5377" max="5377" width="14.7109375" style="229" bestFit="1" customWidth="1"/>
    <col min="5378" max="5378" width="19.140625" style="229" bestFit="1" customWidth="1"/>
    <col min="5379" max="5379" width="13.7109375" style="229" bestFit="1" customWidth="1"/>
    <col min="5380" max="5380" width="17.85546875" style="229" bestFit="1" customWidth="1"/>
    <col min="5381" max="5381" width="13.42578125" style="229" bestFit="1" customWidth="1"/>
    <col min="5382" max="5382" width="5.85546875" style="229" customWidth="1"/>
    <col min="5383" max="5388" width="11.7109375" style="229" bestFit="1" customWidth="1"/>
    <col min="5389" max="5390" width="11" style="229" bestFit="1" customWidth="1"/>
    <col min="5391" max="5391" width="11.7109375" style="229" bestFit="1" customWidth="1"/>
    <col min="5392" max="5394" width="11" style="229" bestFit="1" customWidth="1"/>
    <col min="5395" max="5395" width="12.85546875" style="229" bestFit="1" customWidth="1"/>
    <col min="5396" max="5632" width="8.85546875" style="229"/>
    <col min="5633" max="5633" width="14.7109375" style="229" bestFit="1" customWidth="1"/>
    <col min="5634" max="5634" width="19.140625" style="229" bestFit="1" customWidth="1"/>
    <col min="5635" max="5635" width="13.7109375" style="229" bestFit="1" customWidth="1"/>
    <col min="5636" max="5636" width="17.85546875" style="229" bestFit="1" customWidth="1"/>
    <col min="5637" max="5637" width="13.42578125" style="229" bestFit="1" customWidth="1"/>
    <col min="5638" max="5638" width="5.85546875" style="229" customWidth="1"/>
    <col min="5639" max="5644" width="11.7109375" style="229" bestFit="1" customWidth="1"/>
    <col min="5645" max="5646" width="11" style="229" bestFit="1" customWidth="1"/>
    <col min="5647" max="5647" width="11.7109375" style="229" bestFit="1" customWidth="1"/>
    <col min="5648" max="5650" width="11" style="229" bestFit="1" customWidth="1"/>
    <col min="5651" max="5651" width="12.85546875" style="229" bestFit="1" customWidth="1"/>
    <col min="5652" max="5888" width="8.85546875" style="229"/>
    <col min="5889" max="5889" width="14.7109375" style="229" bestFit="1" customWidth="1"/>
    <col min="5890" max="5890" width="19.140625" style="229" bestFit="1" customWidth="1"/>
    <col min="5891" max="5891" width="13.7109375" style="229" bestFit="1" customWidth="1"/>
    <col min="5892" max="5892" width="17.85546875" style="229" bestFit="1" customWidth="1"/>
    <col min="5893" max="5893" width="13.42578125" style="229" bestFit="1" customWidth="1"/>
    <col min="5894" max="5894" width="5.85546875" style="229" customWidth="1"/>
    <col min="5895" max="5900" width="11.7109375" style="229" bestFit="1" customWidth="1"/>
    <col min="5901" max="5902" width="11" style="229" bestFit="1" customWidth="1"/>
    <col min="5903" max="5903" width="11.7109375" style="229" bestFit="1" customWidth="1"/>
    <col min="5904" max="5906" width="11" style="229" bestFit="1" customWidth="1"/>
    <col min="5907" max="5907" width="12.85546875" style="229" bestFit="1" customWidth="1"/>
    <col min="5908" max="6144" width="8.85546875" style="229"/>
    <col min="6145" max="6145" width="14.7109375" style="229" bestFit="1" customWidth="1"/>
    <col min="6146" max="6146" width="19.140625" style="229" bestFit="1" customWidth="1"/>
    <col min="6147" max="6147" width="13.7109375" style="229" bestFit="1" customWidth="1"/>
    <col min="6148" max="6148" width="17.85546875" style="229" bestFit="1" customWidth="1"/>
    <col min="6149" max="6149" width="13.42578125" style="229" bestFit="1" customWidth="1"/>
    <col min="6150" max="6150" width="5.85546875" style="229" customWidth="1"/>
    <col min="6151" max="6156" width="11.7109375" style="229" bestFit="1" customWidth="1"/>
    <col min="6157" max="6158" width="11" style="229" bestFit="1" customWidth="1"/>
    <col min="6159" max="6159" width="11.7109375" style="229" bestFit="1" customWidth="1"/>
    <col min="6160" max="6162" width="11" style="229" bestFit="1" customWidth="1"/>
    <col min="6163" max="6163" width="12.85546875" style="229" bestFit="1" customWidth="1"/>
    <col min="6164" max="6400" width="8.85546875" style="229"/>
    <col min="6401" max="6401" width="14.7109375" style="229" bestFit="1" customWidth="1"/>
    <col min="6402" max="6402" width="19.140625" style="229" bestFit="1" customWidth="1"/>
    <col min="6403" max="6403" width="13.7109375" style="229" bestFit="1" customWidth="1"/>
    <col min="6404" max="6404" width="17.85546875" style="229" bestFit="1" customWidth="1"/>
    <col min="6405" max="6405" width="13.42578125" style="229" bestFit="1" customWidth="1"/>
    <col min="6406" max="6406" width="5.85546875" style="229" customWidth="1"/>
    <col min="6407" max="6412" width="11.7109375" style="229" bestFit="1" customWidth="1"/>
    <col min="6413" max="6414" width="11" style="229" bestFit="1" customWidth="1"/>
    <col min="6415" max="6415" width="11.7109375" style="229" bestFit="1" customWidth="1"/>
    <col min="6416" max="6418" width="11" style="229" bestFit="1" customWidth="1"/>
    <col min="6419" max="6419" width="12.85546875" style="229" bestFit="1" customWidth="1"/>
    <col min="6420" max="6656" width="8.85546875" style="229"/>
    <col min="6657" max="6657" width="14.7109375" style="229" bestFit="1" customWidth="1"/>
    <col min="6658" max="6658" width="19.140625" style="229" bestFit="1" customWidth="1"/>
    <col min="6659" max="6659" width="13.7109375" style="229" bestFit="1" customWidth="1"/>
    <col min="6660" max="6660" width="17.85546875" style="229" bestFit="1" customWidth="1"/>
    <col min="6661" max="6661" width="13.42578125" style="229" bestFit="1" customWidth="1"/>
    <col min="6662" max="6662" width="5.85546875" style="229" customWidth="1"/>
    <col min="6663" max="6668" width="11.7109375" style="229" bestFit="1" customWidth="1"/>
    <col min="6669" max="6670" width="11" style="229" bestFit="1" customWidth="1"/>
    <col min="6671" max="6671" width="11.7109375" style="229" bestFit="1" customWidth="1"/>
    <col min="6672" max="6674" width="11" style="229" bestFit="1" customWidth="1"/>
    <col min="6675" max="6675" width="12.85546875" style="229" bestFit="1" customWidth="1"/>
    <col min="6676" max="6912" width="8.85546875" style="229"/>
    <col min="6913" max="6913" width="14.7109375" style="229" bestFit="1" customWidth="1"/>
    <col min="6914" max="6914" width="19.140625" style="229" bestFit="1" customWidth="1"/>
    <col min="6915" max="6915" width="13.7109375" style="229" bestFit="1" customWidth="1"/>
    <col min="6916" max="6916" width="17.85546875" style="229" bestFit="1" customWidth="1"/>
    <col min="6917" max="6917" width="13.42578125" style="229" bestFit="1" customWidth="1"/>
    <col min="6918" max="6918" width="5.85546875" style="229" customWidth="1"/>
    <col min="6919" max="6924" width="11.7109375" style="229" bestFit="1" customWidth="1"/>
    <col min="6925" max="6926" width="11" style="229" bestFit="1" customWidth="1"/>
    <col min="6927" max="6927" width="11.7109375" style="229" bestFit="1" customWidth="1"/>
    <col min="6928" max="6930" width="11" style="229" bestFit="1" customWidth="1"/>
    <col min="6931" max="6931" width="12.85546875" style="229" bestFit="1" customWidth="1"/>
    <col min="6932" max="7168" width="8.85546875" style="229"/>
    <col min="7169" max="7169" width="14.7109375" style="229" bestFit="1" customWidth="1"/>
    <col min="7170" max="7170" width="19.140625" style="229" bestFit="1" customWidth="1"/>
    <col min="7171" max="7171" width="13.7109375" style="229" bestFit="1" customWidth="1"/>
    <col min="7172" max="7172" width="17.85546875" style="229" bestFit="1" customWidth="1"/>
    <col min="7173" max="7173" width="13.42578125" style="229" bestFit="1" customWidth="1"/>
    <col min="7174" max="7174" width="5.85546875" style="229" customWidth="1"/>
    <col min="7175" max="7180" width="11.7109375" style="229" bestFit="1" customWidth="1"/>
    <col min="7181" max="7182" width="11" style="229" bestFit="1" customWidth="1"/>
    <col min="7183" max="7183" width="11.7109375" style="229" bestFit="1" customWidth="1"/>
    <col min="7184" max="7186" width="11" style="229" bestFit="1" customWidth="1"/>
    <col min="7187" max="7187" width="12.85546875" style="229" bestFit="1" customWidth="1"/>
    <col min="7188" max="7424" width="8.85546875" style="229"/>
    <col min="7425" max="7425" width="14.7109375" style="229" bestFit="1" customWidth="1"/>
    <col min="7426" max="7426" width="19.140625" style="229" bestFit="1" customWidth="1"/>
    <col min="7427" max="7427" width="13.7109375" style="229" bestFit="1" customWidth="1"/>
    <col min="7428" max="7428" width="17.85546875" style="229" bestFit="1" customWidth="1"/>
    <col min="7429" max="7429" width="13.42578125" style="229" bestFit="1" customWidth="1"/>
    <col min="7430" max="7430" width="5.85546875" style="229" customWidth="1"/>
    <col min="7431" max="7436" width="11.7109375" style="229" bestFit="1" customWidth="1"/>
    <col min="7437" max="7438" width="11" style="229" bestFit="1" customWidth="1"/>
    <col min="7439" max="7439" width="11.7109375" style="229" bestFit="1" customWidth="1"/>
    <col min="7440" max="7442" width="11" style="229" bestFit="1" customWidth="1"/>
    <col min="7443" max="7443" width="12.85546875" style="229" bestFit="1" customWidth="1"/>
    <col min="7444" max="7680" width="8.85546875" style="229"/>
    <col min="7681" max="7681" width="14.7109375" style="229" bestFit="1" customWidth="1"/>
    <col min="7682" max="7682" width="19.140625" style="229" bestFit="1" customWidth="1"/>
    <col min="7683" max="7683" width="13.7109375" style="229" bestFit="1" customWidth="1"/>
    <col min="7684" max="7684" width="17.85546875" style="229" bestFit="1" customWidth="1"/>
    <col min="7685" max="7685" width="13.42578125" style="229" bestFit="1" customWidth="1"/>
    <col min="7686" max="7686" width="5.85546875" style="229" customWidth="1"/>
    <col min="7687" max="7692" width="11.7109375" style="229" bestFit="1" customWidth="1"/>
    <col min="7693" max="7694" width="11" style="229" bestFit="1" customWidth="1"/>
    <col min="7695" max="7695" width="11.7109375" style="229" bestFit="1" customWidth="1"/>
    <col min="7696" max="7698" width="11" style="229" bestFit="1" customWidth="1"/>
    <col min="7699" max="7699" width="12.85546875" style="229" bestFit="1" customWidth="1"/>
    <col min="7700" max="7936" width="8.85546875" style="229"/>
    <col min="7937" max="7937" width="14.7109375" style="229" bestFit="1" customWidth="1"/>
    <col min="7938" max="7938" width="19.140625" style="229" bestFit="1" customWidth="1"/>
    <col min="7939" max="7939" width="13.7109375" style="229" bestFit="1" customWidth="1"/>
    <col min="7940" max="7940" width="17.85546875" style="229" bestFit="1" customWidth="1"/>
    <col min="7941" max="7941" width="13.42578125" style="229" bestFit="1" customWidth="1"/>
    <col min="7942" max="7942" width="5.85546875" style="229" customWidth="1"/>
    <col min="7943" max="7948" width="11.7109375" style="229" bestFit="1" customWidth="1"/>
    <col min="7949" max="7950" width="11" style="229" bestFit="1" customWidth="1"/>
    <col min="7951" max="7951" width="11.7109375" style="229" bestFit="1" customWidth="1"/>
    <col min="7952" max="7954" width="11" style="229" bestFit="1" customWidth="1"/>
    <col min="7955" max="7955" width="12.85546875" style="229" bestFit="1" customWidth="1"/>
    <col min="7956" max="8192" width="8.85546875" style="229"/>
    <col min="8193" max="8193" width="14.7109375" style="229" bestFit="1" customWidth="1"/>
    <col min="8194" max="8194" width="19.140625" style="229" bestFit="1" customWidth="1"/>
    <col min="8195" max="8195" width="13.7109375" style="229" bestFit="1" customWidth="1"/>
    <col min="8196" max="8196" width="17.85546875" style="229" bestFit="1" customWidth="1"/>
    <col min="8197" max="8197" width="13.42578125" style="229" bestFit="1" customWidth="1"/>
    <col min="8198" max="8198" width="5.85546875" style="229" customWidth="1"/>
    <col min="8199" max="8204" width="11.7109375" style="229" bestFit="1" customWidth="1"/>
    <col min="8205" max="8206" width="11" style="229" bestFit="1" customWidth="1"/>
    <col min="8207" max="8207" width="11.7109375" style="229" bestFit="1" customWidth="1"/>
    <col min="8208" max="8210" width="11" style="229" bestFit="1" customWidth="1"/>
    <col min="8211" max="8211" width="12.85546875" style="229" bestFit="1" customWidth="1"/>
    <col min="8212" max="8448" width="8.85546875" style="229"/>
    <col min="8449" max="8449" width="14.7109375" style="229" bestFit="1" customWidth="1"/>
    <col min="8450" max="8450" width="19.140625" style="229" bestFit="1" customWidth="1"/>
    <col min="8451" max="8451" width="13.7109375" style="229" bestFit="1" customWidth="1"/>
    <col min="8452" max="8452" width="17.85546875" style="229" bestFit="1" customWidth="1"/>
    <col min="8453" max="8453" width="13.42578125" style="229" bestFit="1" customWidth="1"/>
    <col min="8454" max="8454" width="5.85546875" style="229" customWidth="1"/>
    <col min="8455" max="8460" width="11.7109375" style="229" bestFit="1" customWidth="1"/>
    <col min="8461" max="8462" width="11" style="229" bestFit="1" customWidth="1"/>
    <col min="8463" max="8463" width="11.7109375" style="229" bestFit="1" customWidth="1"/>
    <col min="8464" max="8466" width="11" style="229" bestFit="1" customWidth="1"/>
    <col min="8467" max="8467" width="12.85546875" style="229" bestFit="1" customWidth="1"/>
    <col min="8468" max="8704" width="8.85546875" style="229"/>
    <col min="8705" max="8705" width="14.7109375" style="229" bestFit="1" customWidth="1"/>
    <col min="8706" max="8706" width="19.140625" style="229" bestFit="1" customWidth="1"/>
    <col min="8707" max="8707" width="13.7109375" style="229" bestFit="1" customWidth="1"/>
    <col min="8708" max="8708" width="17.85546875" style="229" bestFit="1" customWidth="1"/>
    <col min="8709" max="8709" width="13.42578125" style="229" bestFit="1" customWidth="1"/>
    <col min="8710" max="8710" width="5.85546875" style="229" customWidth="1"/>
    <col min="8711" max="8716" width="11.7109375" style="229" bestFit="1" customWidth="1"/>
    <col min="8717" max="8718" width="11" style="229" bestFit="1" customWidth="1"/>
    <col min="8719" max="8719" width="11.7109375" style="229" bestFit="1" customWidth="1"/>
    <col min="8720" max="8722" width="11" style="229" bestFit="1" customWidth="1"/>
    <col min="8723" max="8723" width="12.85546875" style="229" bestFit="1" customWidth="1"/>
    <col min="8724" max="8960" width="8.85546875" style="229"/>
    <col min="8961" max="8961" width="14.7109375" style="229" bestFit="1" customWidth="1"/>
    <col min="8962" max="8962" width="19.140625" style="229" bestFit="1" customWidth="1"/>
    <col min="8963" max="8963" width="13.7109375" style="229" bestFit="1" customWidth="1"/>
    <col min="8964" max="8964" width="17.85546875" style="229" bestFit="1" customWidth="1"/>
    <col min="8965" max="8965" width="13.42578125" style="229" bestFit="1" customWidth="1"/>
    <col min="8966" max="8966" width="5.85546875" style="229" customWidth="1"/>
    <col min="8967" max="8972" width="11.7109375" style="229" bestFit="1" customWidth="1"/>
    <col min="8973" max="8974" width="11" style="229" bestFit="1" customWidth="1"/>
    <col min="8975" max="8975" width="11.7109375" style="229" bestFit="1" customWidth="1"/>
    <col min="8976" max="8978" width="11" style="229" bestFit="1" customWidth="1"/>
    <col min="8979" max="8979" width="12.85546875" style="229" bestFit="1" customWidth="1"/>
    <col min="8980" max="9216" width="8.85546875" style="229"/>
    <col min="9217" max="9217" width="14.7109375" style="229" bestFit="1" customWidth="1"/>
    <col min="9218" max="9218" width="19.140625" style="229" bestFit="1" customWidth="1"/>
    <col min="9219" max="9219" width="13.7109375" style="229" bestFit="1" customWidth="1"/>
    <col min="9220" max="9220" width="17.85546875" style="229" bestFit="1" customWidth="1"/>
    <col min="9221" max="9221" width="13.42578125" style="229" bestFit="1" customWidth="1"/>
    <col min="9222" max="9222" width="5.85546875" style="229" customWidth="1"/>
    <col min="9223" max="9228" width="11.7109375" style="229" bestFit="1" customWidth="1"/>
    <col min="9229" max="9230" width="11" style="229" bestFit="1" customWidth="1"/>
    <col min="9231" max="9231" width="11.7109375" style="229" bestFit="1" customWidth="1"/>
    <col min="9232" max="9234" width="11" style="229" bestFit="1" customWidth="1"/>
    <col min="9235" max="9235" width="12.85546875" style="229" bestFit="1" customWidth="1"/>
    <col min="9236" max="9472" width="8.85546875" style="229"/>
    <col min="9473" max="9473" width="14.7109375" style="229" bestFit="1" customWidth="1"/>
    <col min="9474" max="9474" width="19.140625" style="229" bestFit="1" customWidth="1"/>
    <col min="9475" max="9475" width="13.7109375" style="229" bestFit="1" customWidth="1"/>
    <col min="9476" max="9476" width="17.85546875" style="229" bestFit="1" customWidth="1"/>
    <col min="9477" max="9477" width="13.42578125" style="229" bestFit="1" customWidth="1"/>
    <col min="9478" max="9478" width="5.85546875" style="229" customWidth="1"/>
    <col min="9479" max="9484" width="11.7109375" style="229" bestFit="1" customWidth="1"/>
    <col min="9485" max="9486" width="11" style="229" bestFit="1" customWidth="1"/>
    <col min="9487" max="9487" width="11.7109375" style="229" bestFit="1" customWidth="1"/>
    <col min="9488" max="9490" width="11" style="229" bestFit="1" customWidth="1"/>
    <col min="9491" max="9491" width="12.85546875" style="229" bestFit="1" customWidth="1"/>
    <col min="9492" max="9728" width="8.85546875" style="229"/>
    <col min="9729" max="9729" width="14.7109375" style="229" bestFit="1" customWidth="1"/>
    <col min="9730" max="9730" width="19.140625" style="229" bestFit="1" customWidth="1"/>
    <col min="9731" max="9731" width="13.7109375" style="229" bestFit="1" customWidth="1"/>
    <col min="9732" max="9732" width="17.85546875" style="229" bestFit="1" customWidth="1"/>
    <col min="9733" max="9733" width="13.42578125" style="229" bestFit="1" customWidth="1"/>
    <col min="9734" max="9734" width="5.85546875" style="229" customWidth="1"/>
    <col min="9735" max="9740" width="11.7109375" style="229" bestFit="1" customWidth="1"/>
    <col min="9741" max="9742" width="11" style="229" bestFit="1" customWidth="1"/>
    <col min="9743" max="9743" width="11.7109375" style="229" bestFit="1" customWidth="1"/>
    <col min="9744" max="9746" width="11" style="229" bestFit="1" customWidth="1"/>
    <col min="9747" max="9747" width="12.85546875" style="229" bestFit="1" customWidth="1"/>
    <col min="9748" max="9984" width="8.85546875" style="229"/>
    <col min="9985" max="9985" width="14.7109375" style="229" bestFit="1" customWidth="1"/>
    <col min="9986" max="9986" width="19.140625" style="229" bestFit="1" customWidth="1"/>
    <col min="9987" max="9987" width="13.7109375" style="229" bestFit="1" customWidth="1"/>
    <col min="9988" max="9988" width="17.85546875" style="229" bestFit="1" customWidth="1"/>
    <col min="9989" max="9989" width="13.42578125" style="229" bestFit="1" customWidth="1"/>
    <col min="9990" max="9990" width="5.85546875" style="229" customWidth="1"/>
    <col min="9991" max="9996" width="11.7109375" style="229" bestFit="1" customWidth="1"/>
    <col min="9997" max="9998" width="11" style="229" bestFit="1" customWidth="1"/>
    <col min="9999" max="9999" width="11.7109375" style="229" bestFit="1" customWidth="1"/>
    <col min="10000" max="10002" width="11" style="229" bestFit="1" customWidth="1"/>
    <col min="10003" max="10003" width="12.85546875" style="229" bestFit="1" customWidth="1"/>
    <col min="10004" max="10240" width="8.85546875" style="229"/>
    <col min="10241" max="10241" width="14.7109375" style="229" bestFit="1" customWidth="1"/>
    <col min="10242" max="10242" width="19.140625" style="229" bestFit="1" customWidth="1"/>
    <col min="10243" max="10243" width="13.7109375" style="229" bestFit="1" customWidth="1"/>
    <col min="10244" max="10244" width="17.85546875" style="229" bestFit="1" customWidth="1"/>
    <col min="10245" max="10245" width="13.42578125" style="229" bestFit="1" customWidth="1"/>
    <col min="10246" max="10246" width="5.85546875" style="229" customWidth="1"/>
    <col min="10247" max="10252" width="11.7109375" style="229" bestFit="1" customWidth="1"/>
    <col min="10253" max="10254" width="11" style="229" bestFit="1" customWidth="1"/>
    <col min="10255" max="10255" width="11.7109375" style="229" bestFit="1" customWidth="1"/>
    <col min="10256" max="10258" width="11" style="229" bestFit="1" customWidth="1"/>
    <col min="10259" max="10259" width="12.85546875" style="229" bestFit="1" customWidth="1"/>
    <col min="10260" max="10496" width="8.85546875" style="229"/>
    <col min="10497" max="10497" width="14.7109375" style="229" bestFit="1" customWidth="1"/>
    <col min="10498" max="10498" width="19.140625" style="229" bestFit="1" customWidth="1"/>
    <col min="10499" max="10499" width="13.7109375" style="229" bestFit="1" customWidth="1"/>
    <col min="10500" max="10500" width="17.85546875" style="229" bestFit="1" customWidth="1"/>
    <col min="10501" max="10501" width="13.42578125" style="229" bestFit="1" customWidth="1"/>
    <col min="10502" max="10502" width="5.85546875" style="229" customWidth="1"/>
    <col min="10503" max="10508" width="11.7109375" style="229" bestFit="1" customWidth="1"/>
    <col min="10509" max="10510" width="11" style="229" bestFit="1" customWidth="1"/>
    <col min="10511" max="10511" width="11.7109375" style="229" bestFit="1" customWidth="1"/>
    <col min="10512" max="10514" width="11" style="229" bestFit="1" customWidth="1"/>
    <col min="10515" max="10515" width="12.85546875" style="229" bestFit="1" customWidth="1"/>
    <col min="10516" max="10752" width="8.85546875" style="229"/>
    <col min="10753" max="10753" width="14.7109375" style="229" bestFit="1" customWidth="1"/>
    <col min="10754" max="10754" width="19.140625" style="229" bestFit="1" customWidth="1"/>
    <col min="10755" max="10755" width="13.7109375" style="229" bestFit="1" customWidth="1"/>
    <col min="10756" max="10756" width="17.85546875" style="229" bestFit="1" customWidth="1"/>
    <col min="10757" max="10757" width="13.42578125" style="229" bestFit="1" customWidth="1"/>
    <col min="10758" max="10758" width="5.85546875" style="229" customWidth="1"/>
    <col min="10759" max="10764" width="11.7109375" style="229" bestFit="1" customWidth="1"/>
    <col min="10765" max="10766" width="11" style="229" bestFit="1" customWidth="1"/>
    <col min="10767" max="10767" width="11.7109375" style="229" bestFit="1" customWidth="1"/>
    <col min="10768" max="10770" width="11" style="229" bestFit="1" customWidth="1"/>
    <col min="10771" max="10771" width="12.85546875" style="229" bestFit="1" customWidth="1"/>
    <col min="10772" max="11008" width="8.85546875" style="229"/>
    <col min="11009" max="11009" width="14.7109375" style="229" bestFit="1" customWidth="1"/>
    <col min="11010" max="11010" width="19.140625" style="229" bestFit="1" customWidth="1"/>
    <col min="11011" max="11011" width="13.7109375" style="229" bestFit="1" customWidth="1"/>
    <col min="11012" max="11012" width="17.85546875" style="229" bestFit="1" customWidth="1"/>
    <col min="11013" max="11013" width="13.42578125" style="229" bestFit="1" customWidth="1"/>
    <col min="11014" max="11014" width="5.85546875" style="229" customWidth="1"/>
    <col min="11015" max="11020" width="11.7109375" style="229" bestFit="1" customWidth="1"/>
    <col min="11021" max="11022" width="11" style="229" bestFit="1" customWidth="1"/>
    <col min="11023" max="11023" width="11.7109375" style="229" bestFit="1" customWidth="1"/>
    <col min="11024" max="11026" width="11" style="229" bestFit="1" customWidth="1"/>
    <col min="11027" max="11027" width="12.85546875" style="229" bestFit="1" customWidth="1"/>
    <col min="11028" max="11264" width="8.85546875" style="229"/>
    <col min="11265" max="11265" width="14.7109375" style="229" bestFit="1" customWidth="1"/>
    <col min="11266" max="11266" width="19.140625" style="229" bestFit="1" customWidth="1"/>
    <col min="11267" max="11267" width="13.7109375" style="229" bestFit="1" customWidth="1"/>
    <col min="11268" max="11268" width="17.85546875" style="229" bestFit="1" customWidth="1"/>
    <col min="11269" max="11269" width="13.42578125" style="229" bestFit="1" customWidth="1"/>
    <col min="11270" max="11270" width="5.85546875" style="229" customWidth="1"/>
    <col min="11271" max="11276" width="11.7109375" style="229" bestFit="1" customWidth="1"/>
    <col min="11277" max="11278" width="11" style="229" bestFit="1" customWidth="1"/>
    <col min="11279" max="11279" width="11.7109375" style="229" bestFit="1" customWidth="1"/>
    <col min="11280" max="11282" width="11" style="229" bestFit="1" customWidth="1"/>
    <col min="11283" max="11283" width="12.85546875" style="229" bestFit="1" customWidth="1"/>
    <col min="11284" max="11520" width="8.85546875" style="229"/>
    <col min="11521" max="11521" width="14.7109375" style="229" bestFit="1" customWidth="1"/>
    <col min="11522" max="11522" width="19.140625" style="229" bestFit="1" customWidth="1"/>
    <col min="11523" max="11523" width="13.7109375" style="229" bestFit="1" customWidth="1"/>
    <col min="11524" max="11524" width="17.85546875" style="229" bestFit="1" customWidth="1"/>
    <col min="11525" max="11525" width="13.42578125" style="229" bestFit="1" customWidth="1"/>
    <col min="11526" max="11526" width="5.85546875" style="229" customWidth="1"/>
    <col min="11527" max="11532" width="11.7109375" style="229" bestFit="1" customWidth="1"/>
    <col min="11533" max="11534" width="11" style="229" bestFit="1" customWidth="1"/>
    <col min="11535" max="11535" width="11.7109375" style="229" bestFit="1" customWidth="1"/>
    <col min="11536" max="11538" width="11" style="229" bestFit="1" customWidth="1"/>
    <col min="11539" max="11539" width="12.85546875" style="229" bestFit="1" customWidth="1"/>
    <col min="11540" max="11776" width="8.85546875" style="229"/>
    <col min="11777" max="11777" width="14.7109375" style="229" bestFit="1" customWidth="1"/>
    <col min="11778" max="11778" width="19.140625" style="229" bestFit="1" customWidth="1"/>
    <col min="11779" max="11779" width="13.7109375" style="229" bestFit="1" customWidth="1"/>
    <col min="11780" max="11780" width="17.85546875" style="229" bestFit="1" customWidth="1"/>
    <col min="11781" max="11781" width="13.42578125" style="229" bestFit="1" customWidth="1"/>
    <col min="11782" max="11782" width="5.85546875" style="229" customWidth="1"/>
    <col min="11783" max="11788" width="11.7109375" style="229" bestFit="1" customWidth="1"/>
    <col min="11789" max="11790" width="11" style="229" bestFit="1" customWidth="1"/>
    <col min="11791" max="11791" width="11.7109375" style="229" bestFit="1" customWidth="1"/>
    <col min="11792" max="11794" width="11" style="229" bestFit="1" customWidth="1"/>
    <col min="11795" max="11795" width="12.85546875" style="229" bestFit="1" customWidth="1"/>
    <col min="11796" max="12032" width="8.85546875" style="229"/>
    <col min="12033" max="12033" width="14.7109375" style="229" bestFit="1" customWidth="1"/>
    <col min="12034" max="12034" width="19.140625" style="229" bestFit="1" customWidth="1"/>
    <col min="12035" max="12035" width="13.7109375" style="229" bestFit="1" customWidth="1"/>
    <col min="12036" max="12036" width="17.85546875" style="229" bestFit="1" customWidth="1"/>
    <col min="12037" max="12037" width="13.42578125" style="229" bestFit="1" customWidth="1"/>
    <col min="12038" max="12038" width="5.85546875" style="229" customWidth="1"/>
    <col min="12039" max="12044" width="11.7109375" style="229" bestFit="1" customWidth="1"/>
    <col min="12045" max="12046" width="11" style="229" bestFit="1" customWidth="1"/>
    <col min="12047" max="12047" width="11.7109375" style="229" bestFit="1" customWidth="1"/>
    <col min="12048" max="12050" width="11" style="229" bestFit="1" customWidth="1"/>
    <col min="12051" max="12051" width="12.85546875" style="229" bestFit="1" customWidth="1"/>
    <col min="12052" max="12288" width="8.85546875" style="229"/>
    <col min="12289" max="12289" width="14.7109375" style="229" bestFit="1" customWidth="1"/>
    <col min="12290" max="12290" width="19.140625" style="229" bestFit="1" customWidth="1"/>
    <col min="12291" max="12291" width="13.7109375" style="229" bestFit="1" customWidth="1"/>
    <col min="12292" max="12292" width="17.85546875" style="229" bestFit="1" customWidth="1"/>
    <col min="12293" max="12293" width="13.42578125" style="229" bestFit="1" customWidth="1"/>
    <col min="12294" max="12294" width="5.85546875" style="229" customWidth="1"/>
    <col min="12295" max="12300" width="11.7109375" style="229" bestFit="1" customWidth="1"/>
    <col min="12301" max="12302" width="11" style="229" bestFit="1" customWidth="1"/>
    <col min="12303" max="12303" width="11.7109375" style="229" bestFit="1" customWidth="1"/>
    <col min="12304" max="12306" width="11" style="229" bestFit="1" customWidth="1"/>
    <col min="12307" max="12307" width="12.85546875" style="229" bestFit="1" customWidth="1"/>
    <col min="12308" max="12544" width="8.85546875" style="229"/>
    <col min="12545" max="12545" width="14.7109375" style="229" bestFit="1" customWidth="1"/>
    <col min="12546" max="12546" width="19.140625" style="229" bestFit="1" customWidth="1"/>
    <col min="12547" max="12547" width="13.7109375" style="229" bestFit="1" customWidth="1"/>
    <col min="12548" max="12548" width="17.85546875" style="229" bestFit="1" customWidth="1"/>
    <col min="12549" max="12549" width="13.42578125" style="229" bestFit="1" customWidth="1"/>
    <col min="12550" max="12550" width="5.85546875" style="229" customWidth="1"/>
    <col min="12551" max="12556" width="11.7109375" style="229" bestFit="1" customWidth="1"/>
    <col min="12557" max="12558" width="11" style="229" bestFit="1" customWidth="1"/>
    <col min="12559" max="12559" width="11.7109375" style="229" bestFit="1" customWidth="1"/>
    <col min="12560" max="12562" width="11" style="229" bestFit="1" customWidth="1"/>
    <col min="12563" max="12563" width="12.85546875" style="229" bestFit="1" customWidth="1"/>
    <col min="12564" max="12800" width="8.85546875" style="229"/>
    <col min="12801" max="12801" width="14.7109375" style="229" bestFit="1" customWidth="1"/>
    <col min="12802" max="12802" width="19.140625" style="229" bestFit="1" customWidth="1"/>
    <col min="12803" max="12803" width="13.7109375" style="229" bestFit="1" customWidth="1"/>
    <col min="12804" max="12804" width="17.85546875" style="229" bestFit="1" customWidth="1"/>
    <col min="12805" max="12805" width="13.42578125" style="229" bestFit="1" customWidth="1"/>
    <col min="12806" max="12806" width="5.85546875" style="229" customWidth="1"/>
    <col min="12807" max="12812" width="11.7109375" style="229" bestFit="1" customWidth="1"/>
    <col min="12813" max="12814" width="11" style="229" bestFit="1" customWidth="1"/>
    <col min="12815" max="12815" width="11.7109375" style="229" bestFit="1" customWidth="1"/>
    <col min="12816" max="12818" width="11" style="229" bestFit="1" customWidth="1"/>
    <col min="12819" max="12819" width="12.85546875" style="229" bestFit="1" customWidth="1"/>
    <col min="12820" max="13056" width="8.85546875" style="229"/>
    <col min="13057" max="13057" width="14.7109375" style="229" bestFit="1" customWidth="1"/>
    <col min="13058" max="13058" width="19.140625" style="229" bestFit="1" customWidth="1"/>
    <col min="13059" max="13059" width="13.7109375" style="229" bestFit="1" customWidth="1"/>
    <col min="13060" max="13060" width="17.85546875" style="229" bestFit="1" customWidth="1"/>
    <col min="13061" max="13061" width="13.42578125" style="229" bestFit="1" customWidth="1"/>
    <col min="13062" max="13062" width="5.85546875" style="229" customWidth="1"/>
    <col min="13063" max="13068" width="11.7109375" style="229" bestFit="1" customWidth="1"/>
    <col min="13069" max="13070" width="11" style="229" bestFit="1" customWidth="1"/>
    <col min="13071" max="13071" width="11.7109375" style="229" bestFit="1" customWidth="1"/>
    <col min="13072" max="13074" width="11" style="229" bestFit="1" customWidth="1"/>
    <col min="13075" max="13075" width="12.85546875" style="229" bestFit="1" customWidth="1"/>
    <col min="13076" max="13312" width="8.85546875" style="229"/>
    <col min="13313" max="13313" width="14.7109375" style="229" bestFit="1" customWidth="1"/>
    <col min="13314" max="13314" width="19.140625" style="229" bestFit="1" customWidth="1"/>
    <col min="13315" max="13315" width="13.7109375" style="229" bestFit="1" customWidth="1"/>
    <col min="13316" max="13316" width="17.85546875" style="229" bestFit="1" customWidth="1"/>
    <col min="13317" max="13317" width="13.42578125" style="229" bestFit="1" customWidth="1"/>
    <col min="13318" max="13318" width="5.85546875" style="229" customWidth="1"/>
    <col min="13319" max="13324" width="11.7109375" style="229" bestFit="1" customWidth="1"/>
    <col min="13325" max="13326" width="11" style="229" bestFit="1" customWidth="1"/>
    <col min="13327" max="13327" width="11.7109375" style="229" bestFit="1" customWidth="1"/>
    <col min="13328" max="13330" width="11" style="229" bestFit="1" customWidth="1"/>
    <col min="13331" max="13331" width="12.85546875" style="229" bestFit="1" customWidth="1"/>
    <col min="13332" max="13568" width="8.85546875" style="229"/>
    <col min="13569" max="13569" width="14.7109375" style="229" bestFit="1" customWidth="1"/>
    <col min="13570" max="13570" width="19.140625" style="229" bestFit="1" customWidth="1"/>
    <col min="13571" max="13571" width="13.7109375" style="229" bestFit="1" customWidth="1"/>
    <col min="13572" max="13572" width="17.85546875" style="229" bestFit="1" customWidth="1"/>
    <col min="13573" max="13573" width="13.42578125" style="229" bestFit="1" customWidth="1"/>
    <col min="13574" max="13574" width="5.85546875" style="229" customWidth="1"/>
    <col min="13575" max="13580" width="11.7109375" style="229" bestFit="1" customWidth="1"/>
    <col min="13581" max="13582" width="11" style="229" bestFit="1" customWidth="1"/>
    <col min="13583" max="13583" width="11.7109375" style="229" bestFit="1" customWidth="1"/>
    <col min="13584" max="13586" width="11" style="229" bestFit="1" customWidth="1"/>
    <col min="13587" max="13587" width="12.85546875" style="229" bestFit="1" customWidth="1"/>
    <col min="13588" max="13824" width="8.85546875" style="229"/>
    <col min="13825" max="13825" width="14.7109375" style="229" bestFit="1" customWidth="1"/>
    <col min="13826" max="13826" width="19.140625" style="229" bestFit="1" customWidth="1"/>
    <col min="13827" max="13827" width="13.7109375" style="229" bestFit="1" customWidth="1"/>
    <col min="13828" max="13828" width="17.85546875" style="229" bestFit="1" customWidth="1"/>
    <col min="13829" max="13829" width="13.42578125" style="229" bestFit="1" customWidth="1"/>
    <col min="13830" max="13830" width="5.85546875" style="229" customWidth="1"/>
    <col min="13831" max="13836" width="11.7109375" style="229" bestFit="1" customWidth="1"/>
    <col min="13837" max="13838" width="11" style="229" bestFit="1" customWidth="1"/>
    <col min="13839" max="13839" width="11.7109375" style="229" bestFit="1" customWidth="1"/>
    <col min="13840" max="13842" width="11" style="229" bestFit="1" customWidth="1"/>
    <col min="13843" max="13843" width="12.85546875" style="229" bestFit="1" customWidth="1"/>
    <col min="13844" max="14080" width="8.85546875" style="229"/>
    <col min="14081" max="14081" width="14.7109375" style="229" bestFit="1" customWidth="1"/>
    <col min="14082" max="14082" width="19.140625" style="229" bestFit="1" customWidth="1"/>
    <col min="14083" max="14083" width="13.7109375" style="229" bestFit="1" customWidth="1"/>
    <col min="14084" max="14084" width="17.85546875" style="229" bestFit="1" customWidth="1"/>
    <col min="14085" max="14085" width="13.42578125" style="229" bestFit="1" customWidth="1"/>
    <col min="14086" max="14086" width="5.85546875" style="229" customWidth="1"/>
    <col min="14087" max="14092" width="11.7109375" style="229" bestFit="1" customWidth="1"/>
    <col min="14093" max="14094" width="11" style="229" bestFit="1" customWidth="1"/>
    <col min="14095" max="14095" width="11.7109375" style="229" bestFit="1" customWidth="1"/>
    <col min="14096" max="14098" width="11" style="229" bestFit="1" customWidth="1"/>
    <col min="14099" max="14099" width="12.85546875" style="229" bestFit="1" customWidth="1"/>
    <col min="14100" max="14336" width="8.85546875" style="229"/>
    <col min="14337" max="14337" width="14.7109375" style="229" bestFit="1" customWidth="1"/>
    <col min="14338" max="14338" width="19.140625" style="229" bestFit="1" customWidth="1"/>
    <col min="14339" max="14339" width="13.7109375" style="229" bestFit="1" customWidth="1"/>
    <col min="14340" max="14340" width="17.85546875" style="229" bestFit="1" customWidth="1"/>
    <col min="14341" max="14341" width="13.42578125" style="229" bestFit="1" customWidth="1"/>
    <col min="14342" max="14342" width="5.85546875" style="229" customWidth="1"/>
    <col min="14343" max="14348" width="11.7109375" style="229" bestFit="1" customWidth="1"/>
    <col min="14349" max="14350" width="11" style="229" bestFit="1" customWidth="1"/>
    <col min="14351" max="14351" width="11.7109375" style="229" bestFit="1" customWidth="1"/>
    <col min="14352" max="14354" width="11" style="229" bestFit="1" customWidth="1"/>
    <col min="14355" max="14355" width="12.85546875" style="229" bestFit="1" customWidth="1"/>
    <col min="14356" max="14592" width="8.85546875" style="229"/>
    <col min="14593" max="14593" width="14.7109375" style="229" bestFit="1" customWidth="1"/>
    <col min="14594" max="14594" width="19.140625" style="229" bestFit="1" customWidth="1"/>
    <col min="14595" max="14595" width="13.7109375" style="229" bestFit="1" customWidth="1"/>
    <col min="14596" max="14596" width="17.85546875" style="229" bestFit="1" customWidth="1"/>
    <col min="14597" max="14597" width="13.42578125" style="229" bestFit="1" customWidth="1"/>
    <col min="14598" max="14598" width="5.85546875" style="229" customWidth="1"/>
    <col min="14599" max="14604" width="11.7109375" style="229" bestFit="1" customWidth="1"/>
    <col min="14605" max="14606" width="11" style="229" bestFit="1" customWidth="1"/>
    <col min="14607" max="14607" width="11.7109375" style="229" bestFit="1" customWidth="1"/>
    <col min="14608" max="14610" width="11" style="229" bestFit="1" customWidth="1"/>
    <col min="14611" max="14611" width="12.85546875" style="229" bestFit="1" customWidth="1"/>
    <col min="14612" max="14848" width="8.85546875" style="229"/>
    <col min="14849" max="14849" width="14.7109375" style="229" bestFit="1" customWidth="1"/>
    <col min="14850" max="14850" width="19.140625" style="229" bestFit="1" customWidth="1"/>
    <col min="14851" max="14851" width="13.7109375" style="229" bestFit="1" customWidth="1"/>
    <col min="14852" max="14852" width="17.85546875" style="229" bestFit="1" customWidth="1"/>
    <col min="14853" max="14853" width="13.42578125" style="229" bestFit="1" customWidth="1"/>
    <col min="14854" max="14854" width="5.85546875" style="229" customWidth="1"/>
    <col min="14855" max="14860" width="11.7109375" style="229" bestFit="1" customWidth="1"/>
    <col min="14861" max="14862" width="11" style="229" bestFit="1" customWidth="1"/>
    <col min="14863" max="14863" width="11.7109375" style="229" bestFit="1" customWidth="1"/>
    <col min="14864" max="14866" width="11" style="229" bestFit="1" customWidth="1"/>
    <col min="14867" max="14867" width="12.85546875" style="229" bestFit="1" customWidth="1"/>
    <col min="14868" max="15104" width="8.85546875" style="229"/>
    <col min="15105" max="15105" width="14.7109375" style="229" bestFit="1" customWidth="1"/>
    <col min="15106" max="15106" width="19.140625" style="229" bestFit="1" customWidth="1"/>
    <col min="15107" max="15107" width="13.7109375" style="229" bestFit="1" customWidth="1"/>
    <col min="15108" max="15108" width="17.85546875" style="229" bestFit="1" customWidth="1"/>
    <col min="15109" max="15109" width="13.42578125" style="229" bestFit="1" customWidth="1"/>
    <col min="15110" max="15110" width="5.85546875" style="229" customWidth="1"/>
    <col min="15111" max="15116" width="11.7109375" style="229" bestFit="1" customWidth="1"/>
    <col min="15117" max="15118" width="11" style="229" bestFit="1" customWidth="1"/>
    <col min="15119" max="15119" width="11.7109375" style="229" bestFit="1" customWidth="1"/>
    <col min="15120" max="15122" width="11" style="229" bestFit="1" customWidth="1"/>
    <col min="15123" max="15123" width="12.85546875" style="229" bestFit="1" customWidth="1"/>
    <col min="15124" max="15360" width="8.85546875" style="229"/>
    <col min="15361" max="15361" width="14.7109375" style="229" bestFit="1" customWidth="1"/>
    <col min="15362" max="15362" width="19.140625" style="229" bestFit="1" customWidth="1"/>
    <col min="15363" max="15363" width="13.7109375" style="229" bestFit="1" customWidth="1"/>
    <col min="15364" max="15364" width="17.85546875" style="229" bestFit="1" customWidth="1"/>
    <col min="15365" max="15365" width="13.42578125" style="229" bestFit="1" customWidth="1"/>
    <col min="15366" max="15366" width="5.85546875" style="229" customWidth="1"/>
    <col min="15367" max="15372" width="11.7109375" style="229" bestFit="1" customWidth="1"/>
    <col min="15373" max="15374" width="11" style="229" bestFit="1" customWidth="1"/>
    <col min="15375" max="15375" width="11.7109375" style="229" bestFit="1" customWidth="1"/>
    <col min="15376" max="15378" width="11" style="229" bestFit="1" customWidth="1"/>
    <col min="15379" max="15379" width="12.85546875" style="229" bestFit="1" customWidth="1"/>
    <col min="15380" max="15616" width="8.85546875" style="229"/>
    <col min="15617" max="15617" width="14.7109375" style="229" bestFit="1" customWidth="1"/>
    <col min="15618" max="15618" width="19.140625" style="229" bestFit="1" customWidth="1"/>
    <col min="15619" max="15619" width="13.7109375" style="229" bestFit="1" customWidth="1"/>
    <col min="15620" max="15620" width="17.85546875" style="229" bestFit="1" customWidth="1"/>
    <col min="15621" max="15621" width="13.42578125" style="229" bestFit="1" customWidth="1"/>
    <col min="15622" max="15622" width="5.85546875" style="229" customWidth="1"/>
    <col min="15623" max="15628" width="11.7109375" style="229" bestFit="1" customWidth="1"/>
    <col min="15629" max="15630" width="11" style="229" bestFit="1" customWidth="1"/>
    <col min="15631" max="15631" width="11.7109375" style="229" bestFit="1" customWidth="1"/>
    <col min="15632" max="15634" width="11" style="229" bestFit="1" customWidth="1"/>
    <col min="15635" max="15635" width="12.85546875" style="229" bestFit="1" customWidth="1"/>
    <col min="15636" max="15872" width="8.85546875" style="229"/>
    <col min="15873" max="15873" width="14.7109375" style="229" bestFit="1" customWidth="1"/>
    <col min="15874" max="15874" width="19.140625" style="229" bestFit="1" customWidth="1"/>
    <col min="15875" max="15875" width="13.7109375" style="229" bestFit="1" customWidth="1"/>
    <col min="15876" max="15876" width="17.85546875" style="229" bestFit="1" customWidth="1"/>
    <col min="15877" max="15877" width="13.42578125" style="229" bestFit="1" customWidth="1"/>
    <col min="15878" max="15878" width="5.85546875" style="229" customWidth="1"/>
    <col min="15879" max="15884" width="11.7109375" style="229" bestFit="1" customWidth="1"/>
    <col min="15885" max="15886" width="11" style="229" bestFit="1" customWidth="1"/>
    <col min="15887" max="15887" width="11.7109375" style="229" bestFit="1" customWidth="1"/>
    <col min="15888" max="15890" width="11" style="229" bestFit="1" customWidth="1"/>
    <col min="15891" max="15891" width="12.85546875" style="229" bestFit="1" customWidth="1"/>
    <col min="15892" max="16128" width="8.85546875" style="229"/>
    <col min="16129" max="16129" width="14.7109375" style="229" bestFit="1" customWidth="1"/>
    <col min="16130" max="16130" width="19.140625" style="229" bestFit="1" customWidth="1"/>
    <col min="16131" max="16131" width="13.7109375" style="229" bestFit="1" customWidth="1"/>
    <col min="16132" max="16132" width="17.85546875" style="229" bestFit="1" customWidth="1"/>
    <col min="16133" max="16133" width="13.42578125" style="229" bestFit="1" customWidth="1"/>
    <col min="16134" max="16134" width="5.85546875" style="229" customWidth="1"/>
    <col min="16135" max="16140" width="11.7109375" style="229" bestFit="1" customWidth="1"/>
    <col min="16141" max="16142" width="11" style="229" bestFit="1" customWidth="1"/>
    <col min="16143" max="16143" width="11.7109375" style="229" bestFit="1" customWidth="1"/>
    <col min="16144" max="16146" width="11" style="229" bestFit="1" customWidth="1"/>
    <col min="16147" max="16147" width="12.85546875" style="229" bestFit="1" customWidth="1"/>
    <col min="16148" max="16384" width="8.85546875" style="229"/>
  </cols>
  <sheetData>
    <row r="1" spans="1:19" ht="18">
      <c r="A1"/>
      <c r="B1"/>
      <c r="C1"/>
      <c r="D1"/>
      <c r="E1"/>
      <c r="F1"/>
      <c r="G1"/>
      <c r="H1" s="250" t="s">
        <v>448</v>
      </c>
      <c r="I1"/>
      <c r="J1"/>
      <c r="K1"/>
      <c r="L1" s="251" t="s">
        <v>343</v>
      </c>
      <c r="M1"/>
      <c r="N1"/>
      <c r="O1"/>
      <c r="P1"/>
      <c r="Q1"/>
      <c r="R1"/>
      <c r="S1"/>
    </row>
    <row r="2" spans="1:19" ht="15">
      <c r="A2"/>
      <c r="B2"/>
      <c r="C2"/>
      <c r="D2"/>
      <c r="E2"/>
      <c r="F2"/>
      <c r="G2"/>
      <c r="H2"/>
      <c r="I2"/>
      <c r="J2"/>
      <c r="K2"/>
      <c r="L2" s="252" t="s">
        <v>344</v>
      </c>
      <c r="M2"/>
      <c r="N2"/>
      <c r="O2"/>
      <c r="P2"/>
      <c r="Q2"/>
      <c r="R2"/>
      <c r="S2"/>
    </row>
    <row r="3" spans="1:19" ht="15.75" thickBot="1">
      <c r="A3"/>
      <c r="B3"/>
      <c r="C3"/>
      <c r="D3"/>
      <c r="E3"/>
      <c r="F3"/>
      <c r="G3"/>
      <c r="H3"/>
      <c r="I3"/>
      <c r="J3"/>
      <c r="K3"/>
      <c r="L3"/>
      <c r="M3"/>
      <c r="N3"/>
      <c r="O3"/>
      <c r="P3"/>
      <c r="Q3"/>
      <c r="R3"/>
      <c r="S3"/>
    </row>
    <row r="4" spans="1:19" ht="15.75" thickBot="1">
      <c r="A4" s="623" t="s">
        <v>345</v>
      </c>
      <c r="B4" s="619"/>
      <c r="C4" s="619"/>
      <c r="D4" s="619"/>
      <c r="E4" s="230">
        <v>202301</v>
      </c>
      <c r="F4" s="230">
        <f>E4+1</f>
        <v>202302</v>
      </c>
      <c r="G4" s="230">
        <f t="shared" ref="G4:P4" si="0">F4+1</f>
        <v>202303</v>
      </c>
      <c r="H4" s="230">
        <f t="shared" si="0"/>
        <v>202304</v>
      </c>
      <c r="I4" s="230">
        <f t="shared" si="0"/>
        <v>202305</v>
      </c>
      <c r="J4" s="230">
        <f t="shared" si="0"/>
        <v>202306</v>
      </c>
      <c r="K4" s="230">
        <v>202207</v>
      </c>
      <c r="L4" s="230">
        <f t="shared" si="0"/>
        <v>202208</v>
      </c>
      <c r="M4" s="230">
        <f t="shared" si="0"/>
        <v>202209</v>
      </c>
      <c r="N4" s="230">
        <f t="shared" si="0"/>
        <v>202210</v>
      </c>
      <c r="O4" s="230">
        <f t="shared" si="0"/>
        <v>202211</v>
      </c>
      <c r="P4" s="230">
        <f t="shared" si="0"/>
        <v>202212</v>
      </c>
      <c r="Q4" s="231" t="s">
        <v>39</v>
      </c>
      <c r="R4"/>
      <c r="S4"/>
    </row>
    <row r="5" spans="1:19" ht="26.45" customHeight="1" thickBot="1">
      <c r="A5" s="230" t="s">
        <v>346</v>
      </c>
      <c r="B5" s="230" t="s">
        <v>449</v>
      </c>
      <c r="C5" s="230" t="s">
        <v>450</v>
      </c>
      <c r="D5" s="230" t="s">
        <v>451</v>
      </c>
      <c r="E5" s="232"/>
      <c r="F5" s="232"/>
      <c r="G5" s="232"/>
      <c r="H5" s="232"/>
      <c r="I5" s="232"/>
      <c r="J5" s="232"/>
      <c r="K5" s="232"/>
      <c r="L5" s="232"/>
      <c r="M5" s="232"/>
      <c r="N5" s="232"/>
      <c r="O5" s="232"/>
      <c r="P5" s="232"/>
      <c r="Q5" s="233"/>
      <c r="R5"/>
      <c r="S5"/>
    </row>
    <row r="6" spans="1:19" ht="15.75" thickBot="1">
      <c r="A6" s="624" t="s">
        <v>349</v>
      </c>
      <c r="B6" s="624" t="s">
        <v>350</v>
      </c>
      <c r="C6" s="624" t="s">
        <v>452</v>
      </c>
      <c r="D6" s="234" t="s">
        <v>453</v>
      </c>
      <c r="E6" s="237">
        <v>56909074</v>
      </c>
      <c r="F6" s="237">
        <v>58107333</v>
      </c>
      <c r="G6" s="237">
        <v>33212086</v>
      </c>
      <c r="H6" s="237">
        <v>32722886</v>
      </c>
      <c r="I6" s="237">
        <v>25832064</v>
      </c>
      <c r="J6" s="237">
        <v>27119877</v>
      </c>
      <c r="K6" s="237">
        <v>51506066</v>
      </c>
      <c r="L6" s="237">
        <v>51397888</v>
      </c>
      <c r="M6" s="237">
        <v>31788812</v>
      </c>
      <c r="N6" s="237">
        <v>36177730</v>
      </c>
      <c r="O6" s="237">
        <v>68603224</v>
      </c>
      <c r="P6" s="237">
        <v>76987550</v>
      </c>
      <c r="Q6" s="238">
        <f>SUM(E6:P6)</f>
        <v>550364590</v>
      </c>
      <c r="R6"/>
      <c r="S6" s="10"/>
    </row>
    <row r="7" spans="1:19" ht="15.75" thickBot="1">
      <c r="A7" s="625"/>
      <c r="B7" s="625"/>
      <c r="C7" s="625"/>
      <c r="D7" s="234" t="s">
        <v>454</v>
      </c>
      <c r="E7" s="237">
        <v>-76987550</v>
      </c>
      <c r="F7" s="237">
        <v>-56909074</v>
      </c>
      <c r="G7" s="237">
        <v>-58107333</v>
      </c>
      <c r="H7" s="237">
        <v>-33212086</v>
      </c>
      <c r="I7" s="237">
        <v>-32722886</v>
      </c>
      <c r="J7" s="237">
        <v>-25832064</v>
      </c>
      <c r="K7" s="237">
        <v>-38271677</v>
      </c>
      <c r="L7" s="237">
        <v>-51506066</v>
      </c>
      <c r="M7" s="237">
        <v>-51397888</v>
      </c>
      <c r="N7" s="237">
        <v>-31788812</v>
      </c>
      <c r="O7" s="237">
        <v>-36177730</v>
      </c>
      <c r="P7" s="237">
        <v>-68603224</v>
      </c>
      <c r="Q7" s="238">
        <f t="shared" ref="Q7:Q70" si="1">SUM(E7:P7)</f>
        <v>-561516390</v>
      </c>
      <c r="R7"/>
      <c r="S7" s="10"/>
    </row>
    <row r="8" spans="1:19" ht="15.75" thickBot="1">
      <c r="A8" s="625"/>
      <c r="B8" s="625"/>
      <c r="C8" s="626"/>
      <c r="D8" s="239" t="s">
        <v>39</v>
      </c>
      <c r="E8" s="253">
        <f>SUM(E6:E7)</f>
        <v>-20078476</v>
      </c>
      <c r="F8" s="253">
        <f t="shared" ref="F8:P8" si="2">SUM(F6:F7)</f>
        <v>1198259</v>
      </c>
      <c r="G8" s="253">
        <f t="shared" si="2"/>
        <v>-24895247</v>
      </c>
      <c r="H8" s="253">
        <f t="shared" si="2"/>
        <v>-489200</v>
      </c>
      <c r="I8" s="253">
        <f t="shared" si="2"/>
        <v>-6890822</v>
      </c>
      <c r="J8" s="253">
        <f t="shared" si="2"/>
        <v>1287813</v>
      </c>
      <c r="K8" s="253">
        <f t="shared" si="2"/>
        <v>13234389</v>
      </c>
      <c r="L8" s="253">
        <f t="shared" si="2"/>
        <v>-108178</v>
      </c>
      <c r="M8" s="253">
        <f t="shared" si="2"/>
        <v>-19609076</v>
      </c>
      <c r="N8" s="253">
        <f t="shared" si="2"/>
        <v>4388918</v>
      </c>
      <c r="O8" s="253">
        <f t="shared" si="2"/>
        <v>32425494</v>
      </c>
      <c r="P8" s="253">
        <f t="shared" si="2"/>
        <v>8384326</v>
      </c>
      <c r="Q8" s="253">
        <f t="shared" si="1"/>
        <v>-11151800</v>
      </c>
      <c r="R8"/>
      <c r="S8" s="10"/>
    </row>
    <row r="9" spans="1:19" ht="15.75" thickBot="1">
      <c r="A9" s="625"/>
      <c r="B9" s="625"/>
      <c r="C9" s="624" t="s">
        <v>455</v>
      </c>
      <c r="D9" s="234" t="s">
        <v>453</v>
      </c>
      <c r="E9" s="237">
        <v>13596860</v>
      </c>
      <c r="F9" s="237">
        <v>16625528</v>
      </c>
      <c r="G9" s="237">
        <v>10869224</v>
      </c>
      <c r="H9" s="237">
        <v>10491164</v>
      </c>
      <c r="I9" s="237">
        <v>10250553</v>
      </c>
      <c r="J9" s="237">
        <v>11094600</v>
      </c>
      <c r="K9" s="237">
        <v>18922705</v>
      </c>
      <c r="L9" s="237">
        <v>18454227</v>
      </c>
      <c r="M9" s="237">
        <v>12333879</v>
      </c>
      <c r="N9" s="237">
        <v>14936416</v>
      </c>
      <c r="O9" s="237">
        <v>22475696</v>
      </c>
      <c r="P9" s="237">
        <v>22168497</v>
      </c>
      <c r="Q9" s="238">
        <f t="shared" si="1"/>
        <v>182219349</v>
      </c>
      <c r="R9"/>
      <c r="S9" s="10"/>
    </row>
    <row r="10" spans="1:19" ht="15.75" thickBot="1">
      <c r="A10" s="625"/>
      <c r="B10" s="625"/>
      <c r="C10" s="625"/>
      <c r="D10" s="234" t="s">
        <v>454</v>
      </c>
      <c r="E10" s="237">
        <v>-22168497</v>
      </c>
      <c r="F10" s="237">
        <v>-13596860</v>
      </c>
      <c r="G10" s="237">
        <v>-16625528</v>
      </c>
      <c r="H10" s="237">
        <v>-10869224</v>
      </c>
      <c r="I10" s="237">
        <v>-10491164</v>
      </c>
      <c r="J10" s="237">
        <v>-10250553</v>
      </c>
      <c r="K10" s="237">
        <v>-14341590</v>
      </c>
      <c r="L10" s="237">
        <v>-18922705</v>
      </c>
      <c r="M10" s="237">
        <v>-18454227</v>
      </c>
      <c r="N10" s="237">
        <v>-12333879</v>
      </c>
      <c r="O10" s="237">
        <v>-14936416</v>
      </c>
      <c r="P10" s="237">
        <v>-22475696</v>
      </c>
      <c r="Q10" s="238">
        <f t="shared" si="1"/>
        <v>-185466339</v>
      </c>
      <c r="R10"/>
      <c r="S10" s="10"/>
    </row>
    <row r="11" spans="1:19" ht="15.75" thickBot="1">
      <c r="A11" s="625"/>
      <c r="B11" s="625"/>
      <c r="C11" s="626"/>
      <c r="D11" s="239" t="s">
        <v>39</v>
      </c>
      <c r="E11" s="253">
        <f>SUM(E9:E10)</f>
        <v>-8571637</v>
      </c>
      <c r="F11" s="253">
        <f t="shared" ref="F11:P11" si="3">SUM(F9:F10)</f>
        <v>3028668</v>
      </c>
      <c r="G11" s="253">
        <f t="shared" si="3"/>
        <v>-5756304</v>
      </c>
      <c r="H11" s="253">
        <f t="shared" si="3"/>
        <v>-378060</v>
      </c>
      <c r="I11" s="253">
        <f t="shared" si="3"/>
        <v>-240611</v>
      </c>
      <c r="J11" s="253">
        <f t="shared" si="3"/>
        <v>844047</v>
      </c>
      <c r="K11" s="253">
        <f t="shared" si="3"/>
        <v>4581115</v>
      </c>
      <c r="L11" s="253">
        <f t="shared" si="3"/>
        <v>-468478</v>
      </c>
      <c r="M11" s="253">
        <f t="shared" si="3"/>
        <v>-6120348</v>
      </c>
      <c r="N11" s="253">
        <f t="shared" si="3"/>
        <v>2602537</v>
      </c>
      <c r="O11" s="253">
        <f t="shared" si="3"/>
        <v>7539280</v>
      </c>
      <c r="P11" s="253">
        <f t="shared" si="3"/>
        <v>-307199</v>
      </c>
      <c r="Q11" s="253">
        <f t="shared" si="1"/>
        <v>-3246990</v>
      </c>
      <c r="R11"/>
      <c r="S11" s="10"/>
    </row>
    <row r="12" spans="1:19" ht="15.75" thickBot="1">
      <c r="A12" s="625"/>
      <c r="B12" s="625"/>
      <c r="C12" s="624" t="s">
        <v>456</v>
      </c>
      <c r="D12" s="234" t="s">
        <v>453</v>
      </c>
      <c r="E12" s="237">
        <v>1641844</v>
      </c>
      <c r="F12" s="237">
        <v>1665580</v>
      </c>
      <c r="G12" s="237">
        <v>992336</v>
      </c>
      <c r="H12" s="237">
        <v>912105</v>
      </c>
      <c r="I12" s="237">
        <v>702994</v>
      </c>
      <c r="J12" s="237">
        <v>673967</v>
      </c>
      <c r="K12" s="237">
        <v>1185165</v>
      </c>
      <c r="L12" s="237">
        <v>1141737</v>
      </c>
      <c r="M12" s="237">
        <v>779453</v>
      </c>
      <c r="N12" s="237">
        <v>980949</v>
      </c>
      <c r="O12" s="237">
        <v>1880880</v>
      </c>
      <c r="P12" s="237">
        <v>2194957</v>
      </c>
      <c r="Q12" s="238">
        <f t="shared" si="1"/>
        <v>14751967</v>
      </c>
      <c r="R12"/>
      <c r="S12" s="10"/>
    </row>
    <row r="13" spans="1:19" ht="15.75" thickBot="1">
      <c r="A13" s="625"/>
      <c r="B13" s="625"/>
      <c r="C13" s="625"/>
      <c r="D13" s="234" t="s">
        <v>454</v>
      </c>
      <c r="E13" s="237">
        <v>-2194957</v>
      </c>
      <c r="F13" s="237">
        <v>-1641844</v>
      </c>
      <c r="G13" s="237">
        <v>-1665580</v>
      </c>
      <c r="H13" s="237">
        <v>-992336</v>
      </c>
      <c r="I13" s="237">
        <v>-912105</v>
      </c>
      <c r="J13" s="237">
        <v>-702994</v>
      </c>
      <c r="K13" s="237">
        <v>-997584</v>
      </c>
      <c r="L13" s="237">
        <v>-1185165</v>
      </c>
      <c r="M13" s="237">
        <v>-1141737</v>
      </c>
      <c r="N13" s="237">
        <v>-779453</v>
      </c>
      <c r="O13" s="237">
        <v>-980949</v>
      </c>
      <c r="P13" s="237">
        <v>-1880880</v>
      </c>
      <c r="Q13" s="238">
        <f t="shared" si="1"/>
        <v>-15075584</v>
      </c>
      <c r="R13"/>
      <c r="S13" s="10"/>
    </row>
    <row r="14" spans="1:19" ht="15.75" thickBot="1">
      <c r="A14" s="625"/>
      <c r="B14" s="625"/>
      <c r="C14" s="626"/>
      <c r="D14" s="239" t="s">
        <v>39</v>
      </c>
      <c r="E14" s="253">
        <f>SUM(E12:E13)</f>
        <v>-553113</v>
      </c>
      <c r="F14" s="253">
        <f t="shared" ref="F14:P14" si="4">SUM(F12:F13)</f>
        <v>23736</v>
      </c>
      <c r="G14" s="253">
        <f t="shared" si="4"/>
        <v>-673244</v>
      </c>
      <c r="H14" s="253">
        <f t="shared" si="4"/>
        <v>-80231</v>
      </c>
      <c r="I14" s="253">
        <f t="shared" si="4"/>
        <v>-209111</v>
      </c>
      <c r="J14" s="253">
        <f t="shared" si="4"/>
        <v>-29027</v>
      </c>
      <c r="K14" s="253">
        <f t="shared" si="4"/>
        <v>187581</v>
      </c>
      <c r="L14" s="253">
        <f t="shared" si="4"/>
        <v>-43428</v>
      </c>
      <c r="M14" s="253">
        <f t="shared" si="4"/>
        <v>-362284</v>
      </c>
      <c r="N14" s="253">
        <f t="shared" si="4"/>
        <v>201496</v>
      </c>
      <c r="O14" s="253">
        <f t="shared" si="4"/>
        <v>899931</v>
      </c>
      <c r="P14" s="253">
        <f t="shared" si="4"/>
        <v>314077</v>
      </c>
      <c r="Q14" s="253">
        <f t="shared" si="1"/>
        <v>-323617</v>
      </c>
      <c r="R14"/>
      <c r="S14" s="10"/>
    </row>
    <row r="15" spans="1:19" ht="15.75" thickBot="1">
      <c r="A15" s="625"/>
      <c r="B15" s="625"/>
      <c r="C15" s="624" t="s">
        <v>457</v>
      </c>
      <c r="D15" s="234" t="s">
        <v>453</v>
      </c>
      <c r="E15" s="237">
        <v>15280073</v>
      </c>
      <c r="F15" s="237">
        <v>19293073</v>
      </c>
      <c r="G15" s="237">
        <v>12173742</v>
      </c>
      <c r="H15" s="237">
        <v>13078696</v>
      </c>
      <c r="I15" s="237">
        <v>12741024</v>
      </c>
      <c r="J15" s="237">
        <v>14430071</v>
      </c>
      <c r="K15" s="237">
        <v>25492605</v>
      </c>
      <c r="L15" s="237">
        <v>22494061</v>
      </c>
      <c r="M15" s="237">
        <v>15791696</v>
      </c>
      <c r="N15" s="237">
        <v>20664610</v>
      </c>
      <c r="O15" s="237">
        <v>28760436</v>
      </c>
      <c r="P15" s="237">
        <v>25112932</v>
      </c>
      <c r="Q15" s="238">
        <f t="shared" si="1"/>
        <v>225313019</v>
      </c>
      <c r="R15"/>
      <c r="S15" s="10"/>
    </row>
    <row r="16" spans="1:19" ht="15.75" thickBot="1">
      <c r="A16" s="625"/>
      <c r="B16" s="625"/>
      <c r="C16" s="625"/>
      <c r="D16" s="234" t="s">
        <v>454</v>
      </c>
      <c r="E16" s="237">
        <v>-25112932</v>
      </c>
      <c r="F16" s="237">
        <v>-15280073</v>
      </c>
      <c r="G16" s="237">
        <v>-19293073</v>
      </c>
      <c r="H16" s="237">
        <v>-12173742</v>
      </c>
      <c r="I16" s="237">
        <v>-13078696</v>
      </c>
      <c r="J16" s="237">
        <v>-12741024</v>
      </c>
      <c r="K16" s="237">
        <v>-20556185</v>
      </c>
      <c r="L16" s="237">
        <v>-25492605</v>
      </c>
      <c r="M16" s="237">
        <v>-22494061</v>
      </c>
      <c r="N16" s="237">
        <v>-15791696</v>
      </c>
      <c r="O16" s="237">
        <v>-20664610</v>
      </c>
      <c r="P16" s="237">
        <v>-28760436</v>
      </c>
      <c r="Q16" s="238">
        <f t="shared" si="1"/>
        <v>-231439133</v>
      </c>
      <c r="R16"/>
      <c r="S16" s="10"/>
    </row>
    <row r="17" spans="1:20" ht="15.75" thickBot="1">
      <c r="A17" s="625"/>
      <c r="B17" s="625"/>
      <c r="C17" s="626"/>
      <c r="D17" s="239" t="s">
        <v>39</v>
      </c>
      <c r="E17" s="253">
        <f>SUM(E15:E16)</f>
        <v>-9832859</v>
      </c>
      <c r="F17" s="253">
        <f t="shared" ref="F17:P17" si="5">SUM(F15:F16)</f>
        <v>4013000</v>
      </c>
      <c r="G17" s="253">
        <f t="shared" si="5"/>
        <v>-7119331</v>
      </c>
      <c r="H17" s="253">
        <f t="shared" si="5"/>
        <v>904954</v>
      </c>
      <c r="I17" s="253">
        <f t="shared" si="5"/>
        <v>-337672</v>
      </c>
      <c r="J17" s="253">
        <f t="shared" si="5"/>
        <v>1689047</v>
      </c>
      <c r="K17" s="253">
        <f t="shared" si="5"/>
        <v>4936420</v>
      </c>
      <c r="L17" s="253">
        <f t="shared" si="5"/>
        <v>-2998544</v>
      </c>
      <c r="M17" s="253">
        <f t="shared" si="5"/>
        <v>-6702365</v>
      </c>
      <c r="N17" s="253">
        <f t="shared" si="5"/>
        <v>4872914</v>
      </c>
      <c r="O17" s="253">
        <f t="shared" si="5"/>
        <v>8095826</v>
      </c>
      <c r="P17" s="253">
        <f t="shared" si="5"/>
        <v>-3647504</v>
      </c>
      <c r="Q17" s="253">
        <f t="shared" si="1"/>
        <v>-6126114</v>
      </c>
      <c r="R17"/>
      <c r="S17" s="10"/>
    </row>
    <row r="18" spans="1:20" ht="15.75" thickBot="1">
      <c r="A18" s="625"/>
      <c r="B18" s="625"/>
      <c r="C18" s="624" t="s">
        <v>458</v>
      </c>
      <c r="D18" s="234" t="s">
        <v>453</v>
      </c>
      <c r="E18" s="237">
        <v>323470</v>
      </c>
      <c r="F18" s="237">
        <v>350256</v>
      </c>
      <c r="G18" s="237">
        <v>171011</v>
      </c>
      <c r="H18" s="237">
        <v>192263</v>
      </c>
      <c r="I18" s="237">
        <v>155337</v>
      </c>
      <c r="J18" s="237">
        <v>169340</v>
      </c>
      <c r="K18" s="237">
        <v>283537</v>
      </c>
      <c r="L18" s="237">
        <v>285789</v>
      </c>
      <c r="M18" s="237">
        <v>206332</v>
      </c>
      <c r="N18" s="237">
        <v>244957</v>
      </c>
      <c r="O18" s="237">
        <v>362146</v>
      </c>
      <c r="P18" s="237">
        <v>418048</v>
      </c>
      <c r="Q18" s="238">
        <f t="shared" si="1"/>
        <v>3162486</v>
      </c>
      <c r="R18"/>
      <c r="S18" s="10"/>
    </row>
    <row r="19" spans="1:20" ht="15.75" thickBot="1">
      <c r="A19" s="625"/>
      <c r="B19" s="625"/>
      <c r="C19" s="625"/>
      <c r="D19" s="234" t="s">
        <v>454</v>
      </c>
      <c r="E19" s="237">
        <v>-418048</v>
      </c>
      <c r="F19" s="237">
        <v>-323470</v>
      </c>
      <c r="G19" s="237">
        <v>-350256</v>
      </c>
      <c r="H19" s="237">
        <v>-171011</v>
      </c>
      <c r="I19" s="237">
        <v>-192263</v>
      </c>
      <c r="J19" s="237">
        <v>-155337</v>
      </c>
      <c r="K19" s="237">
        <v>-227020</v>
      </c>
      <c r="L19" s="237">
        <v>-283537</v>
      </c>
      <c r="M19" s="237">
        <v>-285789</v>
      </c>
      <c r="N19" s="237">
        <v>-206332</v>
      </c>
      <c r="O19" s="237">
        <v>-244957</v>
      </c>
      <c r="P19" s="237">
        <v>-362146</v>
      </c>
      <c r="Q19" s="238">
        <f t="shared" si="1"/>
        <v>-3220166</v>
      </c>
      <c r="R19"/>
      <c r="S19" s="10"/>
    </row>
    <row r="20" spans="1:20" ht="15.75" thickBot="1">
      <c r="A20" s="625"/>
      <c r="B20" s="625"/>
      <c r="C20" s="626"/>
      <c r="D20" s="239" t="s">
        <v>39</v>
      </c>
      <c r="E20" s="253">
        <f>SUM(E18:E19)</f>
        <v>-94578</v>
      </c>
      <c r="F20" s="253">
        <f t="shared" ref="F20:P20" si="6">SUM(F18:F19)</f>
        <v>26786</v>
      </c>
      <c r="G20" s="253">
        <f t="shared" si="6"/>
        <v>-179245</v>
      </c>
      <c r="H20" s="253">
        <f t="shared" si="6"/>
        <v>21252</v>
      </c>
      <c r="I20" s="253">
        <f t="shared" si="6"/>
        <v>-36926</v>
      </c>
      <c r="J20" s="253">
        <f t="shared" si="6"/>
        <v>14003</v>
      </c>
      <c r="K20" s="253">
        <f t="shared" si="6"/>
        <v>56517</v>
      </c>
      <c r="L20" s="253">
        <f t="shared" si="6"/>
        <v>2252</v>
      </c>
      <c r="M20" s="253">
        <f t="shared" si="6"/>
        <v>-79457</v>
      </c>
      <c r="N20" s="253">
        <f t="shared" si="6"/>
        <v>38625</v>
      </c>
      <c r="O20" s="253">
        <f t="shared" si="6"/>
        <v>117189</v>
      </c>
      <c r="P20" s="253">
        <f t="shared" si="6"/>
        <v>55902</v>
      </c>
      <c r="Q20" s="253">
        <f t="shared" si="1"/>
        <v>-57680</v>
      </c>
      <c r="R20"/>
      <c r="S20" s="10"/>
    </row>
    <row r="21" spans="1:20" ht="15.75" thickBot="1">
      <c r="A21" s="625"/>
      <c r="B21" s="625"/>
      <c r="C21" s="624" t="s">
        <v>459</v>
      </c>
      <c r="D21" s="234" t="s">
        <v>453</v>
      </c>
      <c r="E21" s="237">
        <v>24195086</v>
      </c>
      <c r="F21" s="237">
        <v>26879543</v>
      </c>
      <c r="G21" s="237">
        <v>29650933</v>
      </c>
      <c r="H21" s="237">
        <v>28032034</v>
      </c>
      <c r="I21" s="237">
        <v>28217552</v>
      </c>
      <c r="J21" s="237">
        <v>28611052</v>
      </c>
      <c r="K21" s="237">
        <v>29683230</v>
      </c>
      <c r="L21" s="237">
        <v>30829991</v>
      </c>
      <c r="M21" s="237">
        <v>28828662</v>
      </c>
      <c r="N21" s="237">
        <v>29629146</v>
      </c>
      <c r="O21" s="237">
        <v>28412215</v>
      </c>
      <c r="P21" s="237">
        <v>29252762</v>
      </c>
      <c r="Q21" s="238">
        <f t="shared" si="1"/>
        <v>342222206</v>
      </c>
      <c r="R21"/>
      <c r="S21"/>
      <c r="T21" s="10"/>
    </row>
    <row r="22" spans="1:20" ht="15.75" thickBot="1">
      <c r="A22" s="625"/>
      <c r="B22" s="625"/>
      <c r="C22" s="625"/>
      <c r="D22" s="234" t="s">
        <v>454</v>
      </c>
      <c r="E22" s="237">
        <v>-29252762</v>
      </c>
      <c r="F22" s="237">
        <v>-24195086</v>
      </c>
      <c r="G22" s="237">
        <v>-26879543</v>
      </c>
      <c r="H22" s="237">
        <v>-29650933</v>
      </c>
      <c r="I22" s="237">
        <v>-28032034</v>
      </c>
      <c r="J22" s="237">
        <v>-28217552</v>
      </c>
      <c r="K22" s="237">
        <v>-28623775</v>
      </c>
      <c r="L22" s="237">
        <v>-29683230</v>
      </c>
      <c r="M22" s="237">
        <v>-30829991</v>
      </c>
      <c r="N22" s="237">
        <v>-28828662</v>
      </c>
      <c r="O22" s="237">
        <v>-29629146</v>
      </c>
      <c r="P22" s="237">
        <v>-28412215</v>
      </c>
      <c r="Q22" s="238">
        <f t="shared" si="1"/>
        <v>-342234929</v>
      </c>
      <c r="R22"/>
      <c r="S22"/>
      <c r="T22" s="10"/>
    </row>
    <row r="23" spans="1:20" ht="15.75" thickBot="1">
      <c r="A23" s="625"/>
      <c r="B23" s="625"/>
      <c r="C23" s="626"/>
      <c r="D23" s="239" t="s">
        <v>39</v>
      </c>
      <c r="E23" s="253">
        <f>SUM(E21:E22)</f>
        <v>-5057676</v>
      </c>
      <c r="F23" s="253">
        <f t="shared" ref="F23:P23" si="7">SUM(F21:F22)</f>
        <v>2684457</v>
      </c>
      <c r="G23" s="253">
        <f t="shared" si="7"/>
        <v>2771390</v>
      </c>
      <c r="H23" s="253">
        <f t="shared" si="7"/>
        <v>-1618899</v>
      </c>
      <c r="I23" s="253">
        <f t="shared" si="7"/>
        <v>185518</v>
      </c>
      <c r="J23" s="253">
        <f t="shared" si="7"/>
        <v>393500</v>
      </c>
      <c r="K23" s="253">
        <f t="shared" si="7"/>
        <v>1059455</v>
      </c>
      <c r="L23" s="253">
        <f t="shared" si="7"/>
        <v>1146761</v>
      </c>
      <c r="M23" s="253">
        <f t="shared" si="7"/>
        <v>-2001329</v>
      </c>
      <c r="N23" s="253">
        <f t="shared" si="7"/>
        <v>800484</v>
      </c>
      <c r="O23" s="253">
        <f t="shared" si="7"/>
        <v>-1216931</v>
      </c>
      <c r="P23" s="253">
        <f t="shared" si="7"/>
        <v>840547</v>
      </c>
      <c r="Q23" s="253">
        <f t="shared" si="1"/>
        <v>-12723</v>
      </c>
      <c r="R23"/>
      <c r="S23"/>
      <c r="T23" s="10"/>
    </row>
    <row r="24" spans="1:20" ht="15.75" thickBot="1">
      <c r="A24" s="625"/>
      <c r="B24" s="625"/>
      <c r="C24" s="624" t="s">
        <v>371</v>
      </c>
      <c r="D24" s="234" t="s">
        <v>453</v>
      </c>
      <c r="E24" s="237">
        <v>26121123</v>
      </c>
      <c r="F24" s="237">
        <v>29605982</v>
      </c>
      <c r="G24" s="237">
        <v>33964277</v>
      </c>
      <c r="H24" s="237">
        <v>33484789</v>
      </c>
      <c r="I24" s="237">
        <v>47512322</v>
      </c>
      <c r="J24" s="237">
        <v>35258459</v>
      </c>
      <c r="K24" s="237">
        <v>35881209</v>
      </c>
      <c r="L24" s="237">
        <v>39449722</v>
      </c>
      <c r="M24" s="237">
        <v>34381779</v>
      </c>
      <c r="N24" s="237">
        <v>33110274</v>
      </c>
      <c r="O24" s="237">
        <v>23595478</v>
      </c>
      <c r="P24" s="237">
        <v>30592034</v>
      </c>
      <c r="Q24" s="238">
        <f t="shared" si="1"/>
        <v>402957448</v>
      </c>
      <c r="R24"/>
      <c r="S24"/>
      <c r="T24" s="10"/>
    </row>
    <row r="25" spans="1:20" ht="15.75" thickBot="1">
      <c r="A25" s="625"/>
      <c r="B25" s="625"/>
      <c r="C25" s="625"/>
      <c r="D25" s="234" t="s">
        <v>454</v>
      </c>
      <c r="E25" s="237">
        <v>-30592034</v>
      </c>
      <c r="F25" s="237">
        <v>-26121123</v>
      </c>
      <c r="G25" s="237">
        <v>-29605982</v>
      </c>
      <c r="H25" s="237">
        <v>-33964277</v>
      </c>
      <c r="I25" s="237">
        <v>-33484789</v>
      </c>
      <c r="J25" s="237">
        <v>-47512322</v>
      </c>
      <c r="K25" s="254">
        <v>-31819154</v>
      </c>
      <c r="L25" s="237">
        <v>-35881209</v>
      </c>
      <c r="M25" s="237">
        <v>-39449722</v>
      </c>
      <c r="N25" s="237">
        <v>-34381779</v>
      </c>
      <c r="O25" s="237">
        <v>-33110274</v>
      </c>
      <c r="P25" s="237">
        <v>-23595478</v>
      </c>
      <c r="Q25" s="238">
        <f t="shared" si="1"/>
        <v>-399518143</v>
      </c>
      <c r="R25"/>
      <c r="S25"/>
      <c r="T25" s="10"/>
    </row>
    <row r="26" spans="1:20" ht="15.75" thickBot="1">
      <c r="A26" s="625"/>
      <c r="B26" s="625"/>
      <c r="C26" s="626"/>
      <c r="D26" s="239" t="s">
        <v>39</v>
      </c>
      <c r="E26" s="253">
        <f>SUM(E24:E25)</f>
        <v>-4470911</v>
      </c>
      <c r="F26" s="253">
        <f t="shared" ref="F26:P26" si="8">SUM(F24:F25)</f>
        <v>3484859</v>
      </c>
      <c r="G26" s="253">
        <f t="shared" si="8"/>
        <v>4358295</v>
      </c>
      <c r="H26" s="253">
        <f t="shared" si="8"/>
        <v>-479488</v>
      </c>
      <c r="I26" s="253">
        <f t="shared" si="8"/>
        <v>14027533</v>
      </c>
      <c r="J26" s="253">
        <f t="shared" si="8"/>
        <v>-12253863</v>
      </c>
      <c r="K26" s="253">
        <f t="shared" si="8"/>
        <v>4062055</v>
      </c>
      <c r="L26" s="253">
        <f t="shared" si="8"/>
        <v>3568513</v>
      </c>
      <c r="M26" s="253">
        <f t="shared" si="8"/>
        <v>-5067943</v>
      </c>
      <c r="N26" s="253">
        <f t="shared" si="8"/>
        <v>-1271505</v>
      </c>
      <c r="O26" s="253">
        <f t="shared" si="8"/>
        <v>-9514796</v>
      </c>
      <c r="P26" s="253">
        <f t="shared" si="8"/>
        <v>6996556</v>
      </c>
      <c r="Q26" s="253">
        <f t="shared" si="1"/>
        <v>3439305</v>
      </c>
      <c r="R26"/>
      <c r="S26"/>
      <c r="T26" s="10"/>
    </row>
    <row r="27" spans="1:20" ht="15.75" thickBot="1">
      <c r="A27" s="625"/>
      <c r="B27" s="625"/>
      <c r="C27" s="624" t="s">
        <v>460</v>
      </c>
      <c r="D27" s="234" t="s">
        <v>453</v>
      </c>
      <c r="E27" s="237">
        <v>1106298</v>
      </c>
      <c r="F27" s="237">
        <v>1353048</v>
      </c>
      <c r="G27" s="237">
        <v>828466</v>
      </c>
      <c r="H27" s="237">
        <v>877999</v>
      </c>
      <c r="I27" s="237">
        <v>1175116</v>
      </c>
      <c r="J27" s="237">
        <v>1970183</v>
      </c>
      <c r="K27" s="237">
        <v>3190366</v>
      </c>
      <c r="L27" s="237">
        <v>3862171</v>
      </c>
      <c r="M27" s="237">
        <v>2592705</v>
      </c>
      <c r="N27" s="237">
        <v>2398150</v>
      </c>
      <c r="O27" s="237">
        <v>1862174</v>
      </c>
      <c r="P27" s="237">
        <v>1734966</v>
      </c>
      <c r="Q27" s="238">
        <f t="shared" si="1"/>
        <v>22951642</v>
      </c>
      <c r="R27"/>
      <c r="S27"/>
      <c r="T27" s="10"/>
    </row>
    <row r="28" spans="1:20" ht="15.75" thickBot="1">
      <c r="A28" s="625"/>
      <c r="B28" s="625"/>
      <c r="C28" s="625"/>
      <c r="D28" s="234" t="s">
        <v>454</v>
      </c>
      <c r="E28" s="237">
        <v>-1734966</v>
      </c>
      <c r="F28" s="237">
        <v>-1106298</v>
      </c>
      <c r="G28" s="237">
        <v>-1353048</v>
      </c>
      <c r="H28" s="237">
        <v>-828466</v>
      </c>
      <c r="I28" s="237">
        <v>-877999</v>
      </c>
      <c r="J28" s="237">
        <v>-1175116</v>
      </c>
      <c r="K28" s="254">
        <v>-1803875</v>
      </c>
      <c r="L28" s="237">
        <v>-3190366</v>
      </c>
      <c r="M28" s="237">
        <v>-3862171</v>
      </c>
      <c r="N28" s="237">
        <v>-2592705</v>
      </c>
      <c r="O28" s="237">
        <v>-2398150</v>
      </c>
      <c r="P28" s="237">
        <v>-1862174</v>
      </c>
      <c r="Q28" s="238">
        <f t="shared" si="1"/>
        <v>-22785334</v>
      </c>
      <c r="R28"/>
      <c r="S28"/>
      <c r="T28" s="10"/>
    </row>
    <row r="29" spans="1:20" ht="13.9" customHeight="1" thickBot="1">
      <c r="A29" s="625"/>
      <c r="B29" s="625"/>
      <c r="C29" s="626"/>
      <c r="D29" s="239" t="s">
        <v>39</v>
      </c>
      <c r="E29" s="253">
        <f>SUM(E27:E28)</f>
        <v>-628668</v>
      </c>
      <c r="F29" s="253">
        <f t="shared" ref="F29:P29" si="9">SUM(F27:F28)</f>
        <v>246750</v>
      </c>
      <c r="G29" s="253">
        <f t="shared" si="9"/>
        <v>-524582</v>
      </c>
      <c r="H29" s="253">
        <f t="shared" si="9"/>
        <v>49533</v>
      </c>
      <c r="I29" s="253">
        <f t="shared" si="9"/>
        <v>297117</v>
      </c>
      <c r="J29" s="253">
        <f t="shared" si="9"/>
        <v>795067</v>
      </c>
      <c r="K29" s="253">
        <f t="shared" si="9"/>
        <v>1386491</v>
      </c>
      <c r="L29" s="253">
        <f t="shared" si="9"/>
        <v>671805</v>
      </c>
      <c r="M29" s="253">
        <f t="shared" si="9"/>
        <v>-1269466</v>
      </c>
      <c r="N29" s="253">
        <f t="shared" si="9"/>
        <v>-194555</v>
      </c>
      <c r="O29" s="253">
        <f t="shared" si="9"/>
        <v>-535976</v>
      </c>
      <c r="P29" s="253">
        <f t="shared" si="9"/>
        <v>-127208</v>
      </c>
      <c r="Q29" s="253">
        <f t="shared" si="1"/>
        <v>166308</v>
      </c>
      <c r="R29"/>
      <c r="S29"/>
      <c r="T29" s="10"/>
    </row>
    <row r="30" spans="1:20" ht="13.9" customHeight="1" thickBot="1">
      <c r="A30" s="625"/>
      <c r="B30" s="625"/>
      <c r="C30" s="624" t="s">
        <v>461</v>
      </c>
      <c r="D30" s="234" t="s">
        <v>453</v>
      </c>
      <c r="E30" s="237">
        <v>104316</v>
      </c>
      <c r="F30" s="237">
        <v>114194</v>
      </c>
      <c r="G30" s="237">
        <v>61591</v>
      </c>
      <c r="H30" s="237">
        <v>63157</v>
      </c>
      <c r="I30" s="237">
        <v>57109</v>
      </c>
      <c r="J30" s="237">
        <v>88837</v>
      </c>
      <c r="K30" s="237">
        <v>162148</v>
      </c>
      <c r="L30" s="237">
        <v>176833</v>
      </c>
      <c r="M30" s="237">
        <v>111512</v>
      </c>
      <c r="N30" s="237">
        <v>99825</v>
      </c>
      <c r="O30" s="237">
        <v>124296</v>
      </c>
      <c r="P30" s="237">
        <v>138785</v>
      </c>
      <c r="Q30" s="238">
        <f t="shared" si="1"/>
        <v>1302603</v>
      </c>
      <c r="R30"/>
      <c r="S30"/>
      <c r="T30" s="10"/>
    </row>
    <row r="31" spans="1:20" ht="13.9" customHeight="1" thickBot="1">
      <c r="A31" s="625"/>
      <c r="B31" s="625"/>
      <c r="C31" s="625"/>
      <c r="D31" s="234" t="s">
        <v>454</v>
      </c>
      <c r="E31" s="237">
        <v>-138785</v>
      </c>
      <c r="F31" s="237">
        <v>-104316</v>
      </c>
      <c r="G31" s="237">
        <v>-114194</v>
      </c>
      <c r="H31" s="237">
        <v>-61591</v>
      </c>
      <c r="I31" s="237">
        <v>-63157</v>
      </c>
      <c r="J31" s="237">
        <v>-57109</v>
      </c>
      <c r="K31" s="237">
        <v>-88444</v>
      </c>
      <c r="L31" s="237">
        <v>-162148</v>
      </c>
      <c r="M31" s="237">
        <v>-176833</v>
      </c>
      <c r="N31" s="237">
        <v>-111512</v>
      </c>
      <c r="O31" s="237">
        <v>-99825</v>
      </c>
      <c r="P31" s="237">
        <v>-124296</v>
      </c>
      <c r="Q31" s="238">
        <f t="shared" si="1"/>
        <v>-1302210</v>
      </c>
      <c r="R31"/>
      <c r="S31"/>
      <c r="T31" s="10"/>
    </row>
    <row r="32" spans="1:20" ht="15.75" thickBot="1">
      <c r="A32" s="625"/>
      <c r="B32" s="625"/>
      <c r="C32" s="626"/>
      <c r="D32" s="239" t="s">
        <v>39</v>
      </c>
      <c r="E32" s="253">
        <f>SUM(E30:E31)</f>
        <v>-34469</v>
      </c>
      <c r="F32" s="253">
        <f t="shared" ref="F32:P32" si="10">SUM(F30:F31)</f>
        <v>9878</v>
      </c>
      <c r="G32" s="253">
        <f t="shared" si="10"/>
        <v>-52603</v>
      </c>
      <c r="H32" s="253">
        <f t="shared" si="10"/>
        <v>1566</v>
      </c>
      <c r="I32" s="253">
        <f t="shared" si="10"/>
        <v>-6048</v>
      </c>
      <c r="J32" s="253">
        <f t="shared" si="10"/>
        <v>31728</v>
      </c>
      <c r="K32" s="253">
        <f t="shared" si="10"/>
        <v>73704</v>
      </c>
      <c r="L32" s="253">
        <f t="shared" si="10"/>
        <v>14685</v>
      </c>
      <c r="M32" s="253">
        <f t="shared" si="10"/>
        <v>-65321</v>
      </c>
      <c r="N32" s="253">
        <f t="shared" si="10"/>
        <v>-11687</v>
      </c>
      <c r="O32" s="253">
        <f t="shared" si="10"/>
        <v>24471</v>
      </c>
      <c r="P32" s="253">
        <f t="shared" si="10"/>
        <v>14489</v>
      </c>
      <c r="Q32" s="253">
        <f t="shared" si="1"/>
        <v>393</v>
      </c>
      <c r="R32"/>
      <c r="S32"/>
      <c r="T32" s="10"/>
    </row>
    <row r="33" spans="1:39" ht="15.75" thickBot="1">
      <c r="A33" s="625"/>
      <c r="B33" s="625"/>
      <c r="C33" s="624" t="s">
        <v>372</v>
      </c>
      <c r="D33" s="234" t="s">
        <v>453</v>
      </c>
      <c r="E33" s="254">
        <f>32878571+6864429</f>
        <v>39743000</v>
      </c>
      <c r="F33" s="237">
        <v>36305000</v>
      </c>
      <c r="G33" s="237">
        <v>38319000</v>
      </c>
      <c r="H33" s="237">
        <v>32765000</v>
      </c>
      <c r="I33" s="237">
        <v>21879000</v>
      </c>
      <c r="J33" s="237">
        <v>32636000</v>
      </c>
      <c r="K33" s="237">
        <v>36072000</v>
      </c>
      <c r="L33" s="237">
        <v>32700000</v>
      </c>
      <c r="M33" s="237">
        <v>35549000</v>
      </c>
      <c r="N33" s="237">
        <v>37671000</v>
      </c>
      <c r="O33" s="237">
        <v>27442000</v>
      </c>
      <c r="P33" s="237">
        <v>39530000</v>
      </c>
      <c r="Q33" s="238">
        <f t="shared" si="1"/>
        <v>410611000</v>
      </c>
      <c r="R33"/>
      <c r="S33"/>
      <c r="T33" s="10"/>
    </row>
    <row r="34" spans="1:39" ht="15.75" thickBot="1">
      <c r="A34" s="625"/>
      <c r="B34" s="625"/>
      <c r="C34" s="625"/>
      <c r="D34" s="234" t="s">
        <v>454</v>
      </c>
      <c r="E34" s="237">
        <v>-39530000</v>
      </c>
      <c r="F34" s="254">
        <f>-32878571-6864429</f>
        <v>-39743000</v>
      </c>
      <c r="G34" s="237">
        <v>-36305000</v>
      </c>
      <c r="H34" s="237">
        <v>-38319000</v>
      </c>
      <c r="I34" s="237">
        <v>-32765000</v>
      </c>
      <c r="J34" s="237">
        <v>-21879000</v>
      </c>
      <c r="K34" s="254">
        <v>-34726000</v>
      </c>
      <c r="L34" s="237">
        <v>-36072000</v>
      </c>
      <c r="M34" s="237">
        <v>-32700000</v>
      </c>
      <c r="N34" s="237">
        <v>-35549000</v>
      </c>
      <c r="O34" s="237">
        <v>-37671000</v>
      </c>
      <c r="P34" s="237">
        <v>-27442000</v>
      </c>
      <c r="Q34" s="238">
        <f t="shared" si="1"/>
        <v>-412701000</v>
      </c>
      <c r="R34"/>
      <c r="S34"/>
      <c r="T34" s="10"/>
    </row>
    <row r="35" spans="1:39" ht="15.75" thickBot="1">
      <c r="A35" s="625"/>
      <c r="B35" s="625"/>
      <c r="C35" s="626"/>
      <c r="D35" s="239" t="s">
        <v>39</v>
      </c>
      <c r="E35" s="253">
        <f>SUM(E33:E34)</f>
        <v>213000</v>
      </c>
      <c r="F35" s="253">
        <f t="shared" ref="F35:J35" si="11">SUM(F33:F34)</f>
        <v>-3438000</v>
      </c>
      <c r="G35" s="253">
        <f t="shared" si="11"/>
        <v>2014000</v>
      </c>
      <c r="H35" s="253">
        <f t="shared" si="11"/>
        <v>-5554000</v>
      </c>
      <c r="I35" s="253">
        <f t="shared" si="11"/>
        <v>-10886000</v>
      </c>
      <c r="J35" s="253">
        <f t="shared" si="11"/>
        <v>10757000</v>
      </c>
      <c r="K35" s="253">
        <f>SUM(K33:K34)</f>
        <v>1346000</v>
      </c>
      <c r="L35" s="253">
        <f t="shared" ref="L35:P35" si="12">SUM(L33:L34)</f>
        <v>-3372000</v>
      </c>
      <c r="M35" s="253">
        <f t="shared" si="12"/>
        <v>2849000</v>
      </c>
      <c r="N35" s="253">
        <f t="shared" si="12"/>
        <v>2122000</v>
      </c>
      <c r="O35" s="253">
        <f t="shared" si="12"/>
        <v>-10229000</v>
      </c>
      <c r="P35" s="253">
        <f t="shared" si="12"/>
        <v>12088000</v>
      </c>
      <c r="Q35" s="253">
        <f t="shared" si="1"/>
        <v>-2090000</v>
      </c>
      <c r="R35"/>
      <c r="S35"/>
      <c r="T35" s="10"/>
    </row>
    <row r="36" spans="1:39" ht="15.75" thickBot="1">
      <c r="A36" s="625"/>
      <c r="B36" s="626"/>
      <c r="C36" s="632" t="s">
        <v>39</v>
      </c>
      <c r="D36" s="633"/>
      <c r="E36" s="255">
        <f>E35+E32+E29+E26+E23+E20+E17+E14+E11+E8</f>
        <v>-49109387</v>
      </c>
      <c r="F36" s="255">
        <f t="shared" ref="F36:P36" si="13">F35+F32+F29+F26+F23+F20+F17+F14+F11+F8</f>
        <v>11278393</v>
      </c>
      <c r="G36" s="255">
        <f t="shared" si="13"/>
        <v>-30056871</v>
      </c>
      <c r="H36" s="255">
        <f t="shared" si="13"/>
        <v>-7622573</v>
      </c>
      <c r="I36" s="255">
        <f t="shared" si="13"/>
        <v>-4097022</v>
      </c>
      <c r="J36" s="255">
        <f t="shared" si="13"/>
        <v>3529315</v>
      </c>
      <c r="K36" s="255">
        <f t="shared" si="13"/>
        <v>30923727</v>
      </c>
      <c r="L36" s="255">
        <f t="shared" si="13"/>
        <v>-1586612</v>
      </c>
      <c r="M36" s="255">
        <f t="shared" si="13"/>
        <v>-38428589</v>
      </c>
      <c r="N36" s="255">
        <f t="shared" si="13"/>
        <v>13549227</v>
      </c>
      <c r="O36" s="255">
        <f t="shared" si="13"/>
        <v>27605488</v>
      </c>
      <c r="P36" s="255">
        <f t="shared" si="13"/>
        <v>24611986</v>
      </c>
      <c r="Q36" s="255">
        <f t="shared" si="1"/>
        <v>-19402918</v>
      </c>
      <c r="R36"/>
      <c r="S36"/>
      <c r="T36" s="10"/>
      <c r="X36" s="256"/>
      <c r="Y36" s="256"/>
      <c r="Z36" s="256"/>
      <c r="AA36" s="256"/>
      <c r="AB36" s="256"/>
      <c r="AC36" s="256"/>
      <c r="AD36" s="256"/>
      <c r="AE36" s="256"/>
      <c r="AF36" s="256"/>
      <c r="AG36" s="256"/>
      <c r="AH36" s="256"/>
      <c r="AI36" s="256"/>
      <c r="AJ36" s="256"/>
      <c r="AK36" s="256"/>
      <c r="AL36" s="256"/>
      <c r="AM36" s="256"/>
    </row>
    <row r="37" spans="1:39" ht="15.75" thickBot="1">
      <c r="A37" s="625"/>
      <c r="B37" s="624" t="s">
        <v>374</v>
      </c>
      <c r="C37" s="624" t="s">
        <v>452</v>
      </c>
      <c r="D37" s="234" t="s">
        <v>453</v>
      </c>
      <c r="E37" s="237">
        <v>108038806</v>
      </c>
      <c r="F37" s="237">
        <v>106589143</v>
      </c>
      <c r="G37" s="237">
        <v>65676236</v>
      </c>
      <c r="H37" s="237">
        <v>61659937</v>
      </c>
      <c r="I37" s="237">
        <v>51073278</v>
      </c>
      <c r="J37" s="237">
        <v>54128944</v>
      </c>
      <c r="K37" s="237">
        <v>100104564</v>
      </c>
      <c r="L37" s="237">
        <v>107955234</v>
      </c>
      <c r="M37" s="237">
        <v>67752560</v>
      </c>
      <c r="N37" s="237">
        <v>73438366</v>
      </c>
      <c r="O37" s="237">
        <v>130519840</v>
      </c>
      <c r="P37" s="237">
        <v>149914440</v>
      </c>
      <c r="Q37" s="238">
        <f t="shared" si="1"/>
        <v>1076851348</v>
      </c>
      <c r="R37"/>
      <c r="S37"/>
      <c r="T37" s="10"/>
    </row>
    <row r="38" spans="1:39" ht="15.75" thickBot="1">
      <c r="A38" s="625"/>
      <c r="B38" s="625"/>
      <c r="C38" s="625"/>
      <c r="D38" s="234" t="s">
        <v>454</v>
      </c>
      <c r="E38" s="237">
        <v>-149914440</v>
      </c>
      <c r="F38" s="237">
        <v>-108038806</v>
      </c>
      <c r="G38" s="237">
        <v>-106589143</v>
      </c>
      <c r="H38" s="237">
        <v>-65676236</v>
      </c>
      <c r="I38" s="237">
        <v>-61659937</v>
      </c>
      <c r="J38" s="237">
        <v>-51073278</v>
      </c>
      <c r="K38" s="237">
        <v>-74383893</v>
      </c>
      <c r="L38" s="237">
        <v>-100104564</v>
      </c>
      <c r="M38" s="237">
        <v>-107955234</v>
      </c>
      <c r="N38" s="237">
        <v>-67752560</v>
      </c>
      <c r="O38" s="237">
        <v>-73438366</v>
      </c>
      <c r="P38" s="237">
        <v>-130519840</v>
      </c>
      <c r="Q38" s="238">
        <f t="shared" si="1"/>
        <v>-1097106297</v>
      </c>
      <c r="R38"/>
      <c r="S38"/>
      <c r="T38" s="10"/>
    </row>
    <row r="39" spans="1:39" ht="15.75" thickBot="1">
      <c r="A39" s="625"/>
      <c r="B39" s="625"/>
      <c r="C39" s="626"/>
      <c r="D39" s="239" t="s">
        <v>39</v>
      </c>
      <c r="E39" s="253">
        <f>SUM(E37:E38)</f>
        <v>-41875634</v>
      </c>
      <c r="F39" s="253">
        <f t="shared" ref="F39:P39" si="14">SUM(F37:F38)</f>
        <v>-1449663</v>
      </c>
      <c r="G39" s="253">
        <f t="shared" si="14"/>
        <v>-40912907</v>
      </c>
      <c r="H39" s="253">
        <f t="shared" si="14"/>
        <v>-4016299</v>
      </c>
      <c r="I39" s="253">
        <f t="shared" si="14"/>
        <v>-10586659</v>
      </c>
      <c r="J39" s="253">
        <f t="shared" si="14"/>
        <v>3055666</v>
      </c>
      <c r="K39" s="253">
        <f t="shared" si="14"/>
        <v>25720671</v>
      </c>
      <c r="L39" s="253">
        <f t="shared" si="14"/>
        <v>7850670</v>
      </c>
      <c r="M39" s="253">
        <f t="shared" si="14"/>
        <v>-40202674</v>
      </c>
      <c r="N39" s="253">
        <f t="shared" si="14"/>
        <v>5685806</v>
      </c>
      <c r="O39" s="253">
        <f t="shared" si="14"/>
        <v>57081474</v>
      </c>
      <c r="P39" s="253">
        <f t="shared" si="14"/>
        <v>19394600</v>
      </c>
      <c r="Q39" s="253">
        <f t="shared" si="1"/>
        <v>-20254949</v>
      </c>
      <c r="R39"/>
      <c r="S39"/>
    </row>
    <row r="40" spans="1:39" ht="15.75" thickBot="1">
      <c r="A40" s="625"/>
      <c r="B40" s="625"/>
      <c r="C40" s="624" t="s">
        <v>462</v>
      </c>
      <c r="D40" s="234" t="s">
        <v>453</v>
      </c>
      <c r="E40" s="237">
        <v>575043</v>
      </c>
      <c r="F40" s="237">
        <v>613451</v>
      </c>
      <c r="G40" s="237">
        <v>359502</v>
      </c>
      <c r="H40" s="237">
        <v>346258</v>
      </c>
      <c r="I40" s="237">
        <v>233006</v>
      </c>
      <c r="J40" s="237">
        <v>211794</v>
      </c>
      <c r="K40" s="237">
        <v>336275</v>
      </c>
      <c r="L40" s="237">
        <v>344027</v>
      </c>
      <c r="M40" s="237">
        <v>225428</v>
      </c>
      <c r="N40" s="237">
        <v>277745</v>
      </c>
      <c r="O40" s="237">
        <v>619535</v>
      </c>
      <c r="P40" s="237">
        <v>779948</v>
      </c>
      <c r="Q40" s="238">
        <f t="shared" si="1"/>
        <v>4922012</v>
      </c>
      <c r="R40"/>
      <c r="S40"/>
    </row>
    <row r="41" spans="1:39" ht="15.75" thickBot="1">
      <c r="A41" s="625"/>
      <c r="B41" s="625"/>
      <c r="C41" s="625"/>
      <c r="D41" s="234" t="s">
        <v>454</v>
      </c>
      <c r="E41" s="237">
        <v>-779948</v>
      </c>
      <c r="F41" s="237">
        <v>-575043</v>
      </c>
      <c r="G41" s="237">
        <v>-613451</v>
      </c>
      <c r="H41" s="237">
        <v>-359502</v>
      </c>
      <c r="I41" s="237">
        <v>-346258</v>
      </c>
      <c r="J41" s="237">
        <v>-233006</v>
      </c>
      <c r="K41" s="237">
        <v>-304104</v>
      </c>
      <c r="L41" s="237">
        <v>-336275</v>
      </c>
      <c r="M41" s="237">
        <v>-344027</v>
      </c>
      <c r="N41" s="237">
        <v>-225428</v>
      </c>
      <c r="O41" s="237">
        <v>-277745</v>
      </c>
      <c r="P41" s="237">
        <v>-619535</v>
      </c>
      <c r="Q41" s="238">
        <f t="shared" si="1"/>
        <v>-5014322</v>
      </c>
      <c r="R41"/>
      <c r="S41"/>
    </row>
    <row r="42" spans="1:39" ht="15.75" thickBot="1">
      <c r="A42" s="625"/>
      <c r="B42" s="625"/>
      <c r="C42" s="626"/>
      <c r="D42" s="239" t="s">
        <v>39</v>
      </c>
      <c r="E42" s="253">
        <f>SUM(E40:E41)</f>
        <v>-204905</v>
      </c>
      <c r="F42" s="253">
        <f t="shared" ref="F42:P42" si="15">SUM(F40:F41)</f>
        <v>38408</v>
      </c>
      <c r="G42" s="253">
        <f t="shared" si="15"/>
        <v>-253949</v>
      </c>
      <c r="H42" s="253">
        <f t="shared" si="15"/>
        <v>-13244</v>
      </c>
      <c r="I42" s="253">
        <f t="shared" si="15"/>
        <v>-113252</v>
      </c>
      <c r="J42" s="253">
        <f t="shared" si="15"/>
        <v>-21212</v>
      </c>
      <c r="K42" s="253">
        <f t="shared" si="15"/>
        <v>32171</v>
      </c>
      <c r="L42" s="253">
        <f t="shared" si="15"/>
        <v>7752</v>
      </c>
      <c r="M42" s="253">
        <f t="shared" si="15"/>
        <v>-118599</v>
      </c>
      <c r="N42" s="253">
        <f t="shared" si="15"/>
        <v>52317</v>
      </c>
      <c r="O42" s="253">
        <f t="shared" si="15"/>
        <v>341790</v>
      </c>
      <c r="P42" s="253">
        <f t="shared" si="15"/>
        <v>160413</v>
      </c>
      <c r="Q42" s="253">
        <f t="shared" si="1"/>
        <v>-92310</v>
      </c>
      <c r="R42"/>
      <c r="S42"/>
    </row>
    <row r="43" spans="1:39" ht="15.75" thickBot="1">
      <c r="A43" s="625"/>
      <c r="B43" s="625"/>
      <c r="C43" s="624" t="s">
        <v>455</v>
      </c>
      <c r="D43" s="234" t="s">
        <v>453</v>
      </c>
      <c r="E43" s="237">
        <v>17430394</v>
      </c>
      <c r="F43" s="237">
        <v>21832299</v>
      </c>
      <c r="G43" s="237">
        <v>14725313</v>
      </c>
      <c r="H43" s="237">
        <v>14345004</v>
      </c>
      <c r="I43" s="237">
        <v>13892715</v>
      </c>
      <c r="J43" s="237">
        <v>14707631</v>
      </c>
      <c r="K43" s="237">
        <v>26895726</v>
      </c>
      <c r="L43" s="237">
        <v>26596318</v>
      </c>
      <c r="M43" s="237">
        <v>17713052</v>
      </c>
      <c r="N43" s="237">
        <v>21635449</v>
      </c>
      <c r="O43" s="237">
        <v>29801689</v>
      </c>
      <c r="P43" s="237">
        <v>30004600</v>
      </c>
      <c r="Q43" s="238">
        <f t="shared" si="1"/>
        <v>249580190</v>
      </c>
      <c r="R43"/>
      <c r="S43"/>
    </row>
    <row r="44" spans="1:39" ht="15.75" thickBot="1">
      <c r="A44" s="625"/>
      <c r="B44" s="625"/>
      <c r="C44" s="625"/>
      <c r="D44" s="234" t="s">
        <v>454</v>
      </c>
      <c r="E44" s="237">
        <v>-30004600</v>
      </c>
      <c r="F44" s="237">
        <v>-17430394</v>
      </c>
      <c r="G44" s="237">
        <v>-21832299</v>
      </c>
      <c r="H44" s="237">
        <v>-14725313</v>
      </c>
      <c r="I44" s="237">
        <v>-14345004</v>
      </c>
      <c r="J44" s="237">
        <v>-13892715</v>
      </c>
      <c r="K44" s="237">
        <v>-20678793</v>
      </c>
      <c r="L44" s="237">
        <v>-26895726</v>
      </c>
      <c r="M44" s="237">
        <v>-26596318</v>
      </c>
      <c r="N44" s="237">
        <v>-17713052</v>
      </c>
      <c r="O44" s="237">
        <v>-21635449</v>
      </c>
      <c r="P44" s="237">
        <v>-29801689</v>
      </c>
      <c r="Q44" s="238">
        <f t="shared" si="1"/>
        <v>-255551352</v>
      </c>
      <c r="R44"/>
      <c r="S44"/>
    </row>
    <row r="45" spans="1:39" ht="15.75" thickBot="1">
      <c r="A45" s="625"/>
      <c r="B45" s="625"/>
      <c r="C45" s="626"/>
      <c r="D45" s="239" t="s">
        <v>39</v>
      </c>
      <c r="E45" s="253">
        <f>SUM(E43:E44)</f>
        <v>-12574206</v>
      </c>
      <c r="F45" s="253">
        <f t="shared" ref="F45:P45" si="16">SUM(F43:F44)</f>
        <v>4401905</v>
      </c>
      <c r="G45" s="253">
        <f t="shared" si="16"/>
        <v>-7106986</v>
      </c>
      <c r="H45" s="253">
        <f t="shared" si="16"/>
        <v>-380309</v>
      </c>
      <c r="I45" s="253">
        <f t="shared" si="16"/>
        <v>-452289</v>
      </c>
      <c r="J45" s="253">
        <f t="shared" si="16"/>
        <v>814916</v>
      </c>
      <c r="K45" s="253">
        <f t="shared" si="16"/>
        <v>6216933</v>
      </c>
      <c r="L45" s="253">
        <f t="shared" si="16"/>
        <v>-299408</v>
      </c>
      <c r="M45" s="253">
        <f t="shared" si="16"/>
        <v>-8883266</v>
      </c>
      <c r="N45" s="253">
        <f t="shared" si="16"/>
        <v>3922397</v>
      </c>
      <c r="O45" s="253">
        <f t="shared" si="16"/>
        <v>8166240</v>
      </c>
      <c r="P45" s="253">
        <f t="shared" si="16"/>
        <v>202911</v>
      </c>
      <c r="Q45" s="253">
        <f t="shared" si="1"/>
        <v>-5971162</v>
      </c>
      <c r="R45"/>
      <c r="S45"/>
    </row>
    <row r="46" spans="1:39" ht="15.75" thickBot="1">
      <c r="A46" s="625"/>
      <c r="B46" s="625"/>
      <c r="C46" s="624" t="s">
        <v>456</v>
      </c>
      <c r="D46" s="234" t="s">
        <v>453</v>
      </c>
      <c r="E46" s="237">
        <v>3106328</v>
      </c>
      <c r="F46" s="237">
        <v>3140897</v>
      </c>
      <c r="G46" s="237">
        <v>1915650</v>
      </c>
      <c r="H46" s="237">
        <v>1766039</v>
      </c>
      <c r="I46" s="237">
        <v>1475321</v>
      </c>
      <c r="J46" s="237">
        <v>1266091</v>
      </c>
      <c r="K46" s="237">
        <v>2320301</v>
      </c>
      <c r="L46" s="237">
        <v>2229581</v>
      </c>
      <c r="M46" s="237">
        <v>1520151</v>
      </c>
      <c r="N46" s="237">
        <v>1967592</v>
      </c>
      <c r="O46" s="237">
        <v>3371436</v>
      </c>
      <c r="P46" s="237">
        <v>4163723</v>
      </c>
      <c r="Q46" s="238">
        <f t="shared" si="1"/>
        <v>28243110</v>
      </c>
      <c r="R46"/>
      <c r="S46"/>
    </row>
    <row r="47" spans="1:39" ht="15.75" thickBot="1">
      <c r="A47" s="625"/>
      <c r="B47" s="625"/>
      <c r="C47" s="625"/>
      <c r="D47" s="234" t="s">
        <v>454</v>
      </c>
      <c r="E47" s="237">
        <v>-4163723</v>
      </c>
      <c r="F47" s="237">
        <v>-3106328</v>
      </c>
      <c r="G47" s="237">
        <v>-3140897</v>
      </c>
      <c r="H47" s="237">
        <v>-1915650</v>
      </c>
      <c r="I47" s="237">
        <v>-1766039</v>
      </c>
      <c r="J47" s="237">
        <v>-1475321</v>
      </c>
      <c r="K47" s="237">
        <v>-2000845</v>
      </c>
      <c r="L47" s="237">
        <v>-2320301</v>
      </c>
      <c r="M47" s="237">
        <v>-2229581</v>
      </c>
      <c r="N47" s="237">
        <v>-1520151</v>
      </c>
      <c r="O47" s="237">
        <v>-1967592</v>
      </c>
      <c r="P47" s="237">
        <v>-3371436</v>
      </c>
      <c r="Q47" s="238">
        <f t="shared" si="1"/>
        <v>-28977864</v>
      </c>
      <c r="R47"/>
      <c r="S47"/>
    </row>
    <row r="48" spans="1:39" ht="15.75" thickBot="1">
      <c r="A48" s="625"/>
      <c r="B48" s="625"/>
      <c r="C48" s="626"/>
      <c r="D48" s="239" t="s">
        <v>39</v>
      </c>
      <c r="E48" s="253">
        <f>SUM(E46:E47)</f>
        <v>-1057395</v>
      </c>
      <c r="F48" s="253">
        <f t="shared" ref="F48:P48" si="17">SUM(F46:F47)</f>
        <v>34569</v>
      </c>
      <c r="G48" s="253">
        <f t="shared" si="17"/>
        <v>-1225247</v>
      </c>
      <c r="H48" s="253">
        <f t="shared" si="17"/>
        <v>-149611</v>
      </c>
      <c r="I48" s="253">
        <f t="shared" si="17"/>
        <v>-290718</v>
      </c>
      <c r="J48" s="253">
        <f t="shared" si="17"/>
        <v>-209230</v>
      </c>
      <c r="K48" s="253">
        <f t="shared" si="17"/>
        <v>319456</v>
      </c>
      <c r="L48" s="253">
        <f t="shared" si="17"/>
        <v>-90720</v>
      </c>
      <c r="M48" s="253">
        <f t="shared" si="17"/>
        <v>-709430</v>
      </c>
      <c r="N48" s="253">
        <f t="shared" si="17"/>
        <v>447441</v>
      </c>
      <c r="O48" s="253">
        <f t="shared" si="17"/>
        <v>1403844</v>
      </c>
      <c r="P48" s="253">
        <f t="shared" si="17"/>
        <v>792287</v>
      </c>
      <c r="Q48" s="253">
        <f t="shared" si="1"/>
        <v>-734754</v>
      </c>
      <c r="R48"/>
      <c r="S48"/>
    </row>
    <row r="49" spans="1:19" ht="15.75" thickBot="1">
      <c r="A49" s="625"/>
      <c r="B49" s="625"/>
      <c r="C49" s="624" t="s">
        <v>457</v>
      </c>
      <c r="D49" s="234" t="s">
        <v>453</v>
      </c>
      <c r="E49" s="237">
        <v>31240662</v>
      </c>
      <c r="F49" s="237">
        <v>37955796</v>
      </c>
      <c r="G49" s="237">
        <v>28847482</v>
      </c>
      <c r="H49" s="237">
        <v>28604072</v>
      </c>
      <c r="I49" s="237">
        <v>30199523</v>
      </c>
      <c r="J49" s="237">
        <v>33084198</v>
      </c>
      <c r="K49" s="237">
        <v>59722723</v>
      </c>
      <c r="L49" s="237">
        <v>55225014</v>
      </c>
      <c r="M49" s="237">
        <v>37701256</v>
      </c>
      <c r="N49" s="237">
        <v>49961918</v>
      </c>
      <c r="O49" s="237">
        <v>64197637</v>
      </c>
      <c r="P49" s="237">
        <v>57180341</v>
      </c>
      <c r="Q49" s="238">
        <f t="shared" si="1"/>
        <v>513920622</v>
      </c>
      <c r="R49"/>
      <c r="S49"/>
    </row>
    <row r="50" spans="1:19" ht="15.75" thickBot="1">
      <c r="A50" s="625"/>
      <c r="B50" s="625"/>
      <c r="C50" s="625"/>
      <c r="D50" s="234" t="s">
        <v>454</v>
      </c>
      <c r="E50" s="237">
        <v>-57180341</v>
      </c>
      <c r="F50" s="237">
        <v>-31240662</v>
      </c>
      <c r="G50" s="237">
        <v>-37955796</v>
      </c>
      <c r="H50" s="237">
        <v>-28847482</v>
      </c>
      <c r="I50" s="237">
        <v>-28604072</v>
      </c>
      <c r="J50" s="237">
        <v>-30199523</v>
      </c>
      <c r="K50" s="237">
        <v>-48256894</v>
      </c>
      <c r="L50" s="237">
        <v>-59722723</v>
      </c>
      <c r="M50" s="237">
        <v>-55225014</v>
      </c>
      <c r="N50" s="237">
        <v>-37701256</v>
      </c>
      <c r="O50" s="237">
        <v>-49961918</v>
      </c>
      <c r="P50" s="237">
        <v>-64197637</v>
      </c>
      <c r="Q50" s="238">
        <f t="shared" si="1"/>
        <v>-529093318</v>
      </c>
      <c r="R50"/>
      <c r="S50"/>
    </row>
    <row r="51" spans="1:19" ht="15.75" thickBot="1">
      <c r="A51" s="625"/>
      <c r="B51" s="625"/>
      <c r="C51" s="626"/>
      <c r="D51" s="239" t="s">
        <v>39</v>
      </c>
      <c r="E51" s="253">
        <f>SUM(E49:E50)</f>
        <v>-25939679</v>
      </c>
      <c r="F51" s="253">
        <f t="shared" ref="F51:P51" si="18">SUM(F49:F50)</f>
        <v>6715134</v>
      </c>
      <c r="G51" s="253">
        <f t="shared" si="18"/>
        <v>-9108314</v>
      </c>
      <c r="H51" s="253">
        <f t="shared" si="18"/>
        <v>-243410</v>
      </c>
      <c r="I51" s="253">
        <f t="shared" si="18"/>
        <v>1595451</v>
      </c>
      <c r="J51" s="253">
        <f t="shared" si="18"/>
        <v>2884675</v>
      </c>
      <c r="K51" s="253">
        <f t="shared" si="18"/>
        <v>11465829</v>
      </c>
      <c r="L51" s="253">
        <f t="shared" si="18"/>
        <v>-4497709</v>
      </c>
      <c r="M51" s="253">
        <f t="shared" si="18"/>
        <v>-17523758</v>
      </c>
      <c r="N51" s="253">
        <f t="shared" si="18"/>
        <v>12260662</v>
      </c>
      <c r="O51" s="253">
        <f t="shared" si="18"/>
        <v>14235719</v>
      </c>
      <c r="P51" s="253">
        <f t="shared" si="18"/>
        <v>-7017296</v>
      </c>
      <c r="Q51" s="253">
        <f t="shared" si="1"/>
        <v>-15172696</v>
      </c>
      <c r="R51"/>
      <c r="S51"/>
    </row>
    <row r="52" spans="1:19" ht="15.75" thickBot="1">
      <c r="A52" s="625"/>
      <c r="B52" s="625"/>
      <c r="C52" s="624" t="s">
        <v>458</v>
      </c>
      <c r="D52" s="234" t="s">
        <v>453</v>
      </c>
      <c r="E52" s="237">
        <v>1321463</v>
      </c>
      <c r="F52" s="237">
        <v>1444083</v>
      </c>
      <c r="G52" s="237">
        <v>757662</v>
      </c>
      <c r="H52" s="237">
        <v>818159</v>
      </c>
      <c r="I52" s="237">
        <v>682663</v>
      </c>
      <c r="J52" s="237">
        <v>672517</v>
      </c>
      <c r="K52" s="237">
        <v>1201841</v>
      </c>
      <c r="L52" s="237">
        <v>1203100</v>
      </c>
      <c r="M52" s="237">
        <v>833343</v>
      </c>
      <c r="N52" s="237">
        <v>1010170</v>
      </c>
      <c r="O52" s="237">
        <v>1390715</v>
      </c>
      <c r="P52" s="237">
        <v>1816881</v>
      </c>
      <c r="Q52" s="238">
        <f t="shared" si="1"/>
        <v>13152597</v>
      </c>
      <c r="R52"/>
      <c r="S52"/>
    </row>
    <row r="53" spans="1:19" ht="15.75" thickBot="1">
      <c r="A53" s="625"/>
      <c r="B53" s="625"/>
      <c r="C53" s="625"/>
      <c r="D53" s="234" t="s">
        <v>454</v>
      </c>
      <c r="E53" s="237">
        <v>-1816881</v>
      </c>
      <c r="F53" s="237">
        <v>-1321463</v>
      </c>
      <c r="G53" s="237">
        <v>-1444083</v>
      </c>
      <c r="H53" s="237">
        <v>-757662</v>
      </c>
      <c r="I53" s="237">
        <v>-818159</v>
      </c>
      <c r="J53" s="237">
        <v>-682663</v>
      </c>
      <c r="K53" s="237">
        <v>-974322</v>
      </c>
      <c r="L53" s="237">
        <v>-1201841</v>
      </c>
      <c r="M53" s="237">
        <v>-1203100</v>
      </c>
      <c r="N53" s="237">
        <v>-833343</v>
      </c>
      <c r="O53" s="237">
        <v>-1010170</v>
      </c>
      <c r="P53" s="237">
        <v>-1390715</v>
      </c>
      <c r="Q53" s="238">
        <f t="shared" si="1"/>
        <v>-13454402</v>
      </c>
      <c r="R53"/>
      <c r="S53"/>
    </row>
    <row r="54" spans="1:19" ht="15.75" thickBot="1">
      <c r="A54" s="625"/>
      <c r="B54" s="625"/>
      <c r="C54" s="626"/>
      <c r="D54" s="239" t="s">
        <v>39</v>
      </c>
      <c r="E54" s="253">
        <f>SUM(E52:E53)</f>
        <v>-495418</v>
      </c>
      <c r="F54" s="253">
        <f t="shared" ref="F54:P54" si="19">SUM(F52:F53)</f>
        <v>122620</v>
      </c>
      <c r="G54" s="253">
        <f t="shared" si="19"/>
        <v>-686421</v>
      </c>
      <c r="H54" s="253">
        <f t="shared" si="19"/>
        <v>60497</v>
      </c>
      <c r="I54" s="253">
        <f t="shared" si="19"/>
        <v>-135496</v>
      </c>
      <c r="J54" s="253">
        <f t="shared" si="19"/>
        <v>-10146</v>
      </c>
      <c r="K54" s="253">
        <f t="shared" si="19"/>
        <v>227519</v>
      </c>
      <c r="L54" s="253">
        <f t="shared" si="19"/>
        <v>1259</v>
      </c>
      <c r="M54" s="253">
        <f t="shared" si="19"/>
        <v>-369757</v>
      </c>
      <c r="N54" s="253">
        <f t="shared" si="19"/>
        <v>176827</v>
      </c>
      <c r="O54" s="253">
        <f t="shared" si="19"/>
        <v>380545</v>
      </c>
      <c r="P54" s="253">
        <f t="shared" si="19"/>
        <v>426166</v>
      </c>
      <c r="Q54" s="253">
        <f t="shared" si="1"/>
        <v>-301805</v>
      </c>
      <c r="R54"/>
      <c r="S54"/>
    </row>
    <row r="55" spans="1:19" ht="15.75" thickBot="1">
      <c r="A55" s="625"/>
      <c r="B55" s="625"/>
      <c r="C55" s="624" t="s">
        <v>459</v>
      </c>
      <c r="D55" s="234" t="s">
        <v>453</v>
      </c>
      <c r="E55" s="237">
        <f>33456990</f>
        <v>33456990</v>
      </c>
      <c r="F55" s="237">
        <v>49912722</v>
      </c>
      <c r="G55" s="237">
        <v>53023642</v>
      </c>
      <c r="H55" s="237">
        <v>50432893</v>
      </c>
      <c r="I55" s="237">
        <v>51607236</v>
      </c>
      <c r="J55" s="237">
        <v>52910605</v>
      </c>
      <c r="K55" s="237">
        <v>52372708</v>
      </c>
      <c r="L55" s="237">
        <v>56109089</v>
      </c>
      <c r="M55" s="237">
        <v>55143471</v>
      </c>
      <c r="N55" s="237">
        <v>53140833</v>
      </c>
      <c r="O55" s="237">
        <v>51049441</v>
      </c>
      <c r="P55" s="237">
        <v>48873135</v>
      </c>
      <c r="Q55" s="238">
        <f t="shared" si="1"/>
        <v>608032765</v>
      </c>
      <c r="R55"/>
      <c r="S55"/>
    </row>
    <row r="56" spans="1:19" ht="15.75" thickBot="1">
      <c r="A56" s="625"/>
      <c r="B56" s="625"/>
      <c r="C56" s="625"/>
      <c r="D56" s="234" t="s">
        <v>454</v>
      </c>
      <c r="E56" s="237">
        <v>-48873135</v>
      </c>
      <c r="F56" s="237">
        <f>-33456990</f>
        <v>-33456990</v>
      </c>
      <c r="G56" s="237">
        <v>-49912722</v>
      </c>
      <c r="H56" s="237">
        <v>-53023642</v>
      </c>
      <c r="I56" s="237">
        <v>-50432893</v>
      </c>
      <c r="J56" s="237">
        <v>-51607236</v>
      </c>
      <c r="K56" s="237">
        <v>-50629514</v>
      </c>
      <c r="L56" s="237">
        <v>-52372708</v>
      </c>
      <c r="M56" s="237">
        <v>-56109089</v>
      </c>
      <c r="N56" s="237">
        <v>-55143471</v>
      </c>
      <c r="O56" s="237">
        <v>-53140833</v>
      </c>
      <c r="P56" s="237">
        <v>-51049441</v>
      </c>
      <c r="Q56" s="238">
        <f t="shared" si="1"/>
        <v>-605751674</v>
      </c>
      <c r="R56"/>
      <c r="S56"/>
    </row>
    <row r="57" spans="1:19" ht="15.75" thickBot="1">
      <c r="A57" s="625"/>
      <c r="B57" s="625"/>
      <c r="C57" s="626"/>
      <c r="D57" s="239" t="s">
        <v>39</v>
      </c>
      <c r="E57" s="253">
        <f>SUM(E55:E56)</f>
        <v>-15416145</v>
      </c>
      <c r="F57" s="253">
        <f t="shared" ref="F57:P57" si="20">SUM(F55:F56)</f>
        <v>16455732</v>
      </c>
      <c r="G57" s="253">
        <f t="shared" si="20"/>
        <v>3110920</v>
      </c>
      <c r="H57" s="253">
        <f t="shared" si="20"/>
        <v>-2590749</v>
      </c>
      <c r="I57" s="253">
        <f t="shared" si="20"/>
        <v>1174343</v>
      </c>
      <c r="J57" s="253">
        <f t="shared" si="20"/>
        <v>1303369</v>
      </c>
      <c r="K57" s="253">
        <f t="shared" si="20"/>
        <v>1743194</v>
      </c>
      <c r="L57" s="253">
        <f t="shared" si="20"/>
        <v>3736381</v>
      </c>
      <c r="M57" s="253">
        <f t="shared" si="20"/>
        <v>-965618</v>
      </c>
      <c r="N57" s="253">
        <f t="shared" si="20"/>
        <v>-2002638</v>
      </c>
      <c r="O57" s="253">
        <f t="shared" si="20"/>
        <v>-2091392</v>
      </c>
      <c r="P57" s="253">
        <f t="shared" si="20"/>
        <v>-2176306</v>
      </c>
      <c r="Q57" s="253">
        <f t="shared" si="1"/>
        <v>2281091</v>
      </c>
      <c r="R57"/>
      <c r="S57"/>
    </row>
    <row r="58" spans="1:19" ht="15.75" thickBot="1">
      <c r="A58" s="625"/>
      <c r="B58" s="625"/>
      <c r="C58" s="624" t="s">
        <v>460</v>
      </c>
      <c r="D58" s="234" t="s">
        <v>453</v>
      </c>
      <c r="E58" s="237">
        <v>1135523</v>
      </c>
      <c r="F58" s="237">
        <v>1417894</v>
      </c>
      <c r="G58" s="237">
        <v>1086351</v>
      </c>
      <c r="H58" s="237">
        <v>998049</v>
      </c>
      <c r="I58" s="237">
        <v>1759888</v>
      </c>
      <c r="J58" s="237">
        <v>3150911</v>
      </c>
      <c r="K58" s="237">
        <v>5263821</v>
      </c>
      <c r="L58" s="237">
        <v>5467909</v>
      </c>
      <c r="M58" s="237">
        <v>4983410</v>
      </c>
      <c r="N58" s="237">
        <v>5068248</v>
      </c>
      <c r="O58" s="237">
        <v>3095495</v>
      </c>
      <c r="P58" s="237">
        <v>2319523</v>
      </c>
      <c r="Q58" s="238">
        <f t="shared" si="1"/>
        <v>35747022</v>
      </c>
      <c r="R58"/>
      <c r="S58"/>
    </row>
    <row r="59" spans="1:19" ht="15.75" thickBot="1">
      <c r="A59" s="625"/>
      <c r="B59" s="625"/>
      <c r="C59" s="625"/>
      <c r="D59" s="234" t="s">
        <v>454</v>
      </c>
      <c r="E59" s="237">
        <v>-2319523</v>
      </c>
      <c r="F59" s="237">
        <v>-1135523</v>
      </c>
      <c r="G59" s="237">
        <v>-1417894</v>
      </c>
      <c r="H59" s="237">
        <v>-1086351</v>
      </c>
      <c r="I59" s="237">
        <v>-998049</v>
      </c>
      <c r="J59" s="237">
        <v>-1759888</v>
      </c>
      <c r="K59" s="237">
        <v>-2991300</v>
      </c>
      <c r="L59" s="237">
        <v>-5263821</v>
      </c>
      <c r="M59" s="237">
        <v>-5467909</v>
      </c>
      <c r="N59" s="237">
        <v>-4983410</v>
      </c>
      <c r="O59" s="237">
        <v>-5068248</v>
      </c>
      <c r="P59" s="237">
        <v>-3095495</v>
      </c>
      <c r="Q59" s="238">
        <f t="shared" si="1"/>
        <v>-35587411</v>
      </c>
      <c r="R59"/>
      <c r="S59"/>
    </row>
    <row r="60" spans="1:19" ht="15.75" thickBot="1">
      <c r="A60" s="625"/>
      <c r="B60" s="625"/>
      <c r="C60" s="626"/>
      <c r="D60" s="239" t="s">
        <v>39</v>
      </c>
      <c r="E60" s="253">
        <f>SUM(E58:E59)</f>
        <v>-1184000</v>
      </c>
      <c r="F60" s="253">
        <f t="shared" ref="F60:P60" si="21">SUM(F58:F59)</f>
        <v>282371</v>
      </c>
      <c r="G60" s="253">
        <f t="shared" si="21"/>
        <v>-331543</v>
      </c>
      <c r="H60" s="253">
        <f t="shared" si="21"/>
        <v>-88302</v>
      </c>
      <c r="I60" s="253">
        <f t="shared" si="21"/>
        <v>761839</v>
      </c>
      <c r="J60" s="253">
        <f t="shared" si="21"/>
        <v>1391023</v>
      </c>
      <c r="K60" s="253">
        <f t="shared" si="21"/>
        <v>2272521</v>
      </c>
      <c r="L60" s="253">
        <f t="shared" si="21"/>
        <v>204088</v>
      </c>
      <c r="M60" s="253">
        <f t="shared" si="21"/>
        <v>-484499</v>
      </c>
      <c r="N60" s="253">
        <f t="shared" si="21"/>
        <v>84838</v>
      </c>
      <c r="O60" s="253">
        <f t="shared" si="21"/>
        <v>-1972753</v>
      </c>
      <c r="P60" s="253">
        <f t="shared" si="21"/>
        <v>-775972</v>
      </c>
      <c r="Q60" s="253">
        <f t="shared" si="1"/>
        <v>159611</v>
      </c>
      <c r="R60"/>
      <c r="S60"/>
    </row>
    <row r="61" spans="1:19" ht="15.75" thickBot="1">
      <c r="A61" s="625"/>
      <c r="B61" s="625"/>
      <c r="C61" s="624" t="s">
        <v>461</v>
      </c>
      <c r="D61" s="234" t="s">
        <v>453</v>
      </c>
      <c r="E61" s="237">
        <v>147401</v>
      </c>
      <c r="F61" s="237">
        <v>157888</v>
      </c>
      <c r="G61" s="237">
        <v>91370</v>
      </c>
      <c r="H61" s="237">
        <v>93698</v>
      </c>
      <c r="I61" s="237">
        <v>122670</v>
      </c>
      <c r="J61" s="237">
        <v>203087</v>
      </c>
      <c r="K61" s="237">
        <v>376854</v>
      </c>
      <c r="L61" s="237">
        <v>610737</v>
      </c>
      <c r="M61" s="237">
        <v>328640</v>
      </c>
      <c r="N61" s="237">
        <v>233575</v>
      </c>
      <c r="O61" s="237">
        <v>215391</v>
      </c>
      <c r="P61" s="237">
        <v>194069</v>
      </c>
      <c r="Q61" s="238">
        <f t="shared" si="1"/>
        <v>2775380</v>
      </c>
      <c r="R61"/>
      <c r="S61"/>
    </row>
    <row r="62" spans="1:19" ht="15.75" thickBot="1">
      <c r="A62" s="625"/>
      <c r="B62" s="625"/>
      <c r="C62" s="625"/>
      <c r="D62" s="234" t="s">
        <v>454</v>
      </c>
      <c r="E62" s="237">
        <v>-194069</v>
      </c>
      <c r="F62" s="237">
        <v>-147401</v>
      </c>
      <c r="G62" s="237">
        <v>-157888</v>
      </c>
      <c r="H62" s="237">
        <v>-91370</v>
      </c>
      <c r="I62" s="237">
        <v>-93698</v>
      </c>
      <c r="J62" s="237">
        <v>-122670</v>
      </c>
      <c r="K62" s="237">
        <v>-220086</v>
      </c>
      <c r="L62" s="237">
        <v>-376854</v>
      </c>
      <c r="M62" s="237">
        <v>-610737</v>
      </c>
      <c r="N62" s="237">
        <v>-328640</v>
      </c>
      <c r="O62" s="237">
        <v>-233575</v>
      </c>
      <c r="P62" s="237">
        <v>-215391</v>
      </c>
      <c r="Q62" s="238">
        <f t="shared" si="1"/>
        <v>-2792379</v>
      </c>
      <c r="R62"/>
      <c r="S62"/>
    </row>
    <row r="63" spans="1:19" ht="15.75" thickBot="1">
      <c r="A63" s="625"/>
      <c r="B63" s="625"/>
      <c r="C63" s="626"/>
      <c r="D63" s="239" t="s">
        <v>39</v>
      </c>
      <c r="E63" s="253">
        <f>SUM(E61:E62)</f>
        <v>-46668</v>
      </c>
      <c r="F63" s="253">
        <f t="shared" ref="F63:P63" si="22">SUM(F61:F62)</f>
        <v>10487</v>
      </c>
      <c r="G63" s="253">
        <f t="shared" si="22"/>
        <v>-66518</v>
      </c>
      <c r="H63" s="253">
        <f t="shared" si="22"/>
        <v>2328</v>
      </c>
      <c r="I63" s="253">
        <f t="shared" si="22"/>
        <v>28972</v>
      </c>
      <c r="J63" s="253">
        <f t="shared" si="22"/>
        <v>80417</v>
      </c>
      <c r="K63" s="253">
        <f t="shared" si="22"/>
        <v>156768</v>
      </c>
      <c r="L63" s="253">
        <f t="shared" si="22"/>
        <v>233883</v>
      </c>
      <c r="M63" s="253">
        <f t="shared" si="22"/>
        <v>-282097</v>
      </c>
      <c r="N63" s="253">
        <f t="shared" si="22"/>
        <v>-95065</v>
      </c>
      <c r="O63" s="253">
        <f t="shared" si="22"/>
        <v>-18184</v>
      </c>
      <c r="P63" s="253">
        <f t="shared" si="22"/>
        <v>-21322</v>
      </c>
      <c r="Q63" s="253">
        <f t="shared" si="1"/>
        <v>-16999</v>
      </c>
      <c r="R63"/>
      <c r="S63"/>
    </row>
    <row r="64" spans="1:19" ht="15.75" thickBot="1">
      <c r="A64" s="625"/>
      <c r="B64" s="625"/>
      <c r="C64" s="624" t="s">
        <v>380</v>
      </c>
      <c r="D64" s="234" t="s">
        <v>453</v>
      </c>
      <c r="E64" s="257">
        <v>19403087</v>
      </c>
      <c r="F64" s="257">
        <v>36143840</v>
      </c>
      <c r="G64" s="237">
        <v>30120374</v>
      </c>
      <c r="H64" s="237">
        <v>31359532</v>
      </c>
      <c r="I64" s="237">
        <v>33105658</v>
      </c>
      <c r="J64" s="237">
        <v>37060216</v>
      </c>
      <c r="K64" s="237">
        <v>37568812</v>
      </c>
      <c r="L64" s="237">
        <v>39286006</v>
      </c>
      <c r="M64" s="237">
        <v>36341294</v>
      </c>
      <c r="N64" s="237">
        <v>37705990</v>
      </c>
      <c r="O64" s="237">
        <v>38401122</v>
      </c>
      <c r="P64" s="237">
        <v>37639530</v>
      </c>
      <c r="Q64" s="238">
        <f t="shared" si="1"/>
        <v>414135461</v>
      </c>
      <c r="R64"/>
      <c r="S64"/>
    </row>
    <row r="65" spans="1:19" ht="15.75" thickBot="1">
      <c r="A65" s="625"/>
      <c r="B65" s="625"/>
      <c r="C65" s="625"/>
      <c r="D65" s="234" t="s">
        <v>454</v>
      </c>
      <c r="E65" s="257">
        <v>-37639530</v>
      </c>
      <c r="F65" s="257">
        <v>-19403087</v>
      </c>
      <c r="G65" s="237">
        <v>-36143840</v>
      </c>
      <c r="H65" s="237">
        <v>-30120374</v>
      </c>
      <c r="I65" s="237">
        <v>-31359532</v>
      </c>
      <c r="J65" s="237">
        <v>-33105658</v>
      </c>
      <c r="K65" s="237">
        <v>-36269180</v>
      </c>
      <c r="L65" s="237">
        <v>-37568812</v>
      </c>
      <c r="M65" s="237">
        <v>-39286006</v>
      </c>
      <c r="N65" s="237">
        <v>-36341294</v>
      </c>
      <c r="O65" s="237">
        <v>-37705990</v>
      </c>
      <c r="P65" s="237">
        <v>-38401122</v>
      </c>
      <c r="Q65" s="238">
        <f t="shared" si="1"/>
        <v>-413344425</v>
      </c>
      <c r="R65"/>
      <c r="S65"/>
    </row>
    <row r="66" spans="1:19" ht="15.75" thickBot="1">
      <c r="A66" s="625"/>
      <c r="B66" s="625"/>
      <c r="C66" s="626"/>
      <c r="D66" s="239" t="s">
        <v>39</v>
      </c>
      <c r="E66" s="253">
        <f>SUM(E64:E65)</f>
        <v>-18236443</v>
      </c>
      <c r="F66" s="253">
        <f t="shared" ref="F66:P66" si="23">SUM(F64:F65)</f>
        <v>16740753</v>
      </c>
      <c r="G66" s="253">
        <f t="shared" si="23"/>
        <v>-6023466</v>
      </c>
      <c r="H66" s="253">
        <f t="shared" si="23"/>
        <v>1239158</v>
      </c>
      <c r="I66" s="253">
        <f t="shared" si="23"/>
        <v>1746126</v>
      </c>
      <c r="J66" s="253">
        <f t="shared" si="23"/>
        <v>3954558</v>
      </c>
      <c r="K66" s="253">
        <f t="shared" si="23"/>
        <v>1299632</v>
      </c>
      <c r="L66" s="253">
        <f t="shared" si="23"/>
        <v>1717194</v>
      </c>
      <c r="M66" s="253">
        <f t="shared" si="23"/>
        <v>-2944712</v>
      </c>
      <c r="N66" s="253">
        <f t="shared" si="23"/>
        <v>1364696</v>
      </c>
      <c r="O66" s="253">
        <f t="shared" si="23"/>
        <v>695132</v>
      </c>
      <c r="P66" s="253">
        <f t="shared" si="23"/>
        <v>-761592</v>
      </c>
      <c r="Q66" s="253">
        <f t="shared" si="1"/>
        <v>791036</v>
      </c>
      <c r="R66"/>
      <c r="S66"/>
    </row>
    <row r="67" spans="1:19" ht="15.75" thickBot="1">
      <c r="A67" s="625"/>
      <c r="B67" s="626"/>
      <c r="C67" s="632" t="s">
        <v>39</v>
      </c>
      <c r="D67" s="633"/>
      <c r="E67" s="255">
        <f>E66+E63+E60+E57+E54+E51+E48+E45+E42+E39</f>
        <v>-117030493</v>
      </c>
      <c r="F67" s="255">
        <f t="shared" ref="F67:P67" si="24">F66+F63+F60+F57+F54+F51+F48+F45+F42+F39</f>
        <v>43352316</v>
      </c>
      <c r="G67" s="255">
        <f t="shared" si="24"/>
        <v>-62604431</v>
      </c>
      <c r="H67" s="255">
        <f t="shared" si="24"/>
        <v>-6179941</v>
      </c>
      <c r="I67" s="255">
        <f t="shared" si="24"/>
        <v>-6271683</v>
      </c>
      <c r="J67" s="255">
        <f t="shared" si="24"/>
        <v>13244036</v>
      </c>
      <c r="K67" s="255">
        <f t="shared" si="24"/>
        <v>49454694</v>
      </c>
      <c r="L67" s="255">
        <f t="shared" si="24"/>
        <v>8863390</v>
      </c>
      <c r="M67" s="255">
        <f t="shared" si="24"/>
        <v>-72484410</v>
      </c>
      <c r="N67" s="255">
        <f t="shared" si="24"/>
        <v>21897281</v>
      </c>
      <c r="O67" s="255">
        <f t="shared" si="24"/>
        <v>78222415</v>
      </c>
      <c r="P67" s="255">
        <f t="shared" si="24"/>
        <v>10223889</v>
      </c>
      <c r="Q67" s="255">
        <f t="shared" si="1"/>
        <v>-39312937</v>
      </c>
      <c r="R67"/>
      <c r="S67"/>
    </row>
    <row r="68" spans="1:19" ht="15.75" thickBot="1">
      <c r="A68" s="626"/>
      <c r="B68" s="627" t="s">
        <v>39</v>
      </c>
      <c r="C68" s="634"/>
      <c r="D68" s="628"/>
      <c r="E68" s="253">
        <f>E67+E36</f>
        <v>-166139880</v>
      </c>
      <c r="F68" s="253">
        <f t="shared" ref="F68:P68" si="25">F67+F36</f>
        <v>54630709</v>
      </c>
      <c r="G68" s="253">
        <f t="shared" si="25"/>
        <v>-92661302</v>
      </c>
      <c r="H68" s="253">
        <f t="shared" si="25"/>
        <v>-13802514</v>
      </c>
      <c r="I68" s="253">
        <f t="shared" si="25"/>
        <v>-10368705</v>
      </c>
      <c r="J68" s="253">
        <f t="shared" si="25"/>
        <v>16773351</v>
      </c>
      <c r="K68" s="253">
        <f t="shared" si="25"/>
        <v>80378421</v>
      </c>
      <c r="L68" s="253">
        <f t="shared" si="25"/>
        <v>7276778</v>
      </c>
      <c r="M68" s="253">
        <f t="shared" si="25"/>
        <v>-110912999</v>
      </c>
      <c r="N68" s="253">
        <f t="shared" si="25"/>
        <v>35446508</v>
      </c>
      <c r="O68" s="253">
        <f t="shared" si="25"/>
        <v>105827903</v>
      </c>
      <c r="P68" s="253">
        <f t="shared" si="25"/>
        <v>34835875</v>
      </c>
      <c r="Q68" s="253">
        <f t="shared" si="1"/>
        <v>-58715855</v>
      </c>
      <c r="R68"/>
      <c r="S68"/>
    </row>
    <row r="69" spans="1:19" ht="15.75" thickBot="1">
      <c r="A69" s="624" t="s">
        <v>381</v>
      </c>
      <c r="B69" s="624" t="s">
        <v>350</v>
      </c>
      <c r="C69" s="624" t="s">
        <v>463</v>
      </c>
      <c r="D69" s="234" t="s">
        <v>464</v>
      </c>
      <c r="E69" s="237">
        <v>5733846</v>
      </c>
      <c r="F69" s="237">
        <v>6226559</v>
      </c>
      <c r="G69" s="237">
        <v>3649771</v>
      </c>
      <c r="H69" s="237">
        <v>2408211</v>
      </c>
      <c r="I69" s="237">
        <v>650708</v>
      </c>
      <c r="J69" s="237">
        <v>492081</v>
      </c>
      <c r="K69" s="237">
        <v>497319</v>
      </c>
      <c r="L69" s="237">
        <v>448047</v>
      </c>
      <c r="M69" s="237">
        <v>616052</v>
      </c>
      <c r="N69" s="237">
        <v>2203923</v>
      </c>
      <c r="O69" s="237">
        <v>7015576</v>
      </c>
      <c r="P69" s="237">
        <v>7149380</v>
      </c>
      <c r="Q69" s="238">
        <f t="shared" si="1"/>
        <v>37091473</v>
      </c>
      <c r="R69"/>
      <c r="S69"/>
    </row>
    <row r="70" spans="1:19" ht="15.75" thickBot="1">
      <c r="A70" s="625"/>
      <c r="B70" s="625"/>
      <c r="C70" s="625"/>
      <c r="D70" s="234" t="s">
        <v>465</v>
      </c>
      <c r="E70" s="237">
        <v>-7149380</v>
      </c>
      <c r="F70" s="237">
        <v>-5733846</v>
      </c>
      <c r="G70" s="237">
        <v>-6226559</v>
      </c>
      <c r="H70" s="237">
        <v>-3649771</v>
      </c>
      <c r="I70" s="237">
        <v>-2408211</v>
      </c>
      <c r="J70" s="237">
        <v>-650708</v>
      </c>
      <c r="K70" s="237">
        <v>-760654</v>
      </c>
      <c r="L70" s="237">
        <v>-497319</v>
      </c>
      <c r="M70" s="237">
        <v>-448047</v>
      </c>
      <c r="N70" s="237">
        <v>-616052</v>
      </c>
      <c r="O70" s="237">
        <v>-2203923</v>
      </c>
      <c r="P70" s="237">
        <v>-7015576</v>
      </c>
      <c r="Q70" s="238">
        <f t="shared" si="1"/>
        <v>-37360046</v>
      </c>
      <c r="R70"/>
      <c r="S70"/>
    </row>
    <row r="71" spans="1:19" ht="15.75" thickBot="1">
      <c r="A71" s="625"/>
      <c r="B71" s="625"/>
      <c r="C71" s="626"/>
      <c r="D71" s="239" t="s">
        <v>39</v>
      </c>
      <c r="E71" s="253">
        <f>SUM(E69:E70)</f>
        <v>-1415534</v>
      </c>
      <c r="F71" s="253">
        <f t="shared" ref="F71:P71" si="26">SUM(F69:F70)</f>
        <v>492713</v>
      </c>
      <c r="G71" s="253">
        <f t="shared" si="26"/>
        <v>-2576788</v>
      </c>
      <c r="H71" s="253">
        <f t="shared" si="26"/>
        <v>-1241560</v>
      </c>
      <c r="I71" s="253">
        <f t="shared" si="26"/>
        <v>-1757503</v>
      </c>
      <c r="J71" s="253">
        <f t="shared" si="26"/>
        <v>-158627</v>
      </c>
      <c r="K71" s="253">
        <f t="shared" si="26"/>
        <v>-263335</v>
      </c>
      <c r="L71" s="253">
        <f t="shared" si="26"/>
        <v>-49272</v>
      </c>
      <c r="M71" s="253">
        <f t="shared" si="26"/>
        <v>168005</v>
      </c>
      <c r="N71" s="253">
        <f t="shared" si="26"/>
        <v>1587871</v>
      </c>
      <c r="O71" s="253">
        <f t="shared" si="26"/>
        <v>4811653</v>
      </c>
      <c r="P71" s="253">
        <f t="shared" si="26"/>
        <v>133804</v>
      </c>
      <c r="Q71" s="253">
        <f t="shared" ref="Q71:Q133" si="27">SUM(E71:P71)</f>
        <v>-268573</v>
      </c>
      <c r="R71"/>
      <c r="S71"/>
    </row>
    <row r="72" spans="1:19" ht="15.75" thickBot="1">
      <c r="A72" s="625"/>
      <c r="B72" s="625"/>
      <c r="C72" s="624" t="s">
        <v>466</v>
      </c>
      <c r="D72" s="234" t="s">
        <v>464</v>
      </c>
      <c r="E72" s="237">
        <v>1776780</v>
      </c>
      <c r="F72" s="237">
        <v>1575586</v>
      </c>
      <c r="G72" s="237">
        <v>1180512</v>
      </c>
      <c r="H72" s="237">
        <v>805026</v>
      </c>
      <c r="I72" s="237">
        <v>303009</v>
      </c>
      <c r="J72" s="237">
        <v>389875</v>
      </c>
      <c r="K72" s="237">
        <v>314583</v>
      </c>
      <c r="L72" s="237">
        <v>426761</v>
      </c>
      <c r="M72" s="237">
        <v>572088</v>
      </c>
      <c r="N72" s="237">
        <v>1264480</v>
      </c>
      <c r="O72" s="237">
        <v>2235939</v>
      </c>
      <c r="P72" s="237">
        <v>2232380</v>
      </c>
      <c r="Q72" s="238">
        <f t="shared" si="27"/>
        <v>13077019</v>
      </c>
      <c r="R72"/>
      <c r="S72"/>
    </row>
    <row r="73" spans="1:19" ht="15.75" thickBot="1">
      <c r="A73" s="625"/>
      <c r="B73" s="625"/>
      <c r="C73" s="625"/>
      <c r="D73" s="234" t="s">
        <v>465</v>
      </c>
      <c r="E73" s="237">
        <v>-2232380</v>
      </c>
      <c r="F73" s="237">
        <v>-1776780</v>
      </c>
      <c r="G73" s="237">
        <v>-1575586</v>
      </c>
      <c r="H73" s="237">
        <v>-1180512</v>
      </c>
      <c r="I73" s="237">
        <v>-805026</v>
      </c>
      <c r="J73" s="237">
        <v>-303009</v>
      </c>
      <c r="K73" s="237">
        <v>-370330</v>
      </c>
      <c r="L73" s="237">
        <v>-314583</v>
      </c>
      <c r="M73" s="237">
        <v>-426761</v>
      </c>
      <c r="N73" s="237">
        <v>-572088</v>
      </c>
      <c r="O73" s="237">
        <v>-1264480</v>
      </c>
      <c r="P73" s="237">
        <v>-2235939</v>
      </c>
      <c r="Q73" s="238">
        <f t="shared" si="27"/>
        <v>-13057474</v>
      </c>
      <c r="R73"/>
      <c r="S73"/>
    </row>
    <row r="74" spans="1:19" ht="15.75" thickBot="1">
      <c r="A74" s="625"/>
      <c r="B74" s="625"/>
      <c r="C74" s="626"/>
      <c r="D74" s="239" t="s">
        <v>39</v>
      </c>
      <c r="E74" s="253">
        <f>SUM(E72:E73)</f>
        <v>-455600</v>
      </c>
      <c r="F74" s="253">
        <f t="shared" ref="F74:P74" si="28">SUM(F72:F73)</f>
        <v>-201194</v>
      </c>
      <c r="G74" s="253">
        <f t="shared" si="28"/>
        <v>-395074</v>
      </c>
      <c r="H74" s="253">
        <f t="shared" si="28"/>
        <v>-375486</v>
      </c>
      <c r="I74" s="253">
        <f t="shared" si="28"/>
        <v>-502017</v>
      </c>
      <c r="J74" s="253">
        <f t="shared" si="28"/>
        <v>86866</v>
      </c>
      <c r="K74" s="253">
        <f t="shared" si="28"/>
        <v>-55747</v>
      </c>
      <c r="L74" s="253">
        <f t="shared" si="28"/>
        <v>112178</v>
      </c>
      <c r="M74" s="253">
        <f t="shared" si="28"/>
        <v>145327</v>
      </c>
      <c r="N74" s="253">
        <f t="shared" si="28"/>
        <v>692392</v>
      </c>
      <c r="O74" s="253">
        <f t="shared" si="28"/>
        <v>971459</v>
      </c>
      <c r="P74" s="253">
        <f t="shared" si="28"/>
        <v>-3559</v>
      </c>
      <c r="Q74" s="253">
        <f t="shared" si="27"/>
        <v>19545</v>
      </c>
      <c r="R74"/>
      <c r="S74"/>
    </row>
    <row r="75" spans="1:19" ht="15.75" thickBot="1">
      <c r="A75" s="625"/>
      <c r="B75" s="625"/>
      <c r="C75" s="624" t="s">
        <v>467</v>
      </c>
      <c r="D75" s="234" t="s">
        <v>464</v>
      </c>
      <c r="E75" s="237">
        <v>308902</v>
      </c>
      <c r="F75" s="237">
        <v>242146</v>
      </c>
      <c r="G75" s="237">
        <v>272523</v>
      </c>
      <c r="H75" s="237">
        <v>399727</v>
      </c>
      <c r="I75" s="237">
        <v>487094</v>
      </c>
      <c r="J75" s="237">
        <v>321050</v>
      </c>
      <c r="K75" s="237">
        <v>243823</v>
      </c>
      <c r="L75" s="237">
        <v>208373</v>
      </c>
      <c r="M75" s="237">
        <v>288227</v>
      </c>
      <c r="N75" s="237">
        <v>254913</v>
      </c>
      <c r="O75" s="237">
        <v>321873</v>
      </c>
      <c r="P75" s="237">
        <v>288815</v>
      </c>
      <c r="Q75" s="238">
        <f t="shared" si="27"/>
        <v>3637466</v>
      </c>
      <c r="R75"/>
      <c r="S75"/>
    </row>
    <row r="76" spans="1:19" ht="13.9" customHeight="1" thickBot="1">
      <c r="A76" s="625"/>
      <c r="B76" s="625"/>
      <c r="C76" s="625"/>
      <c r="D76" s="234" t="s">
        <v>465</v>
      </c>
      <c r="E76" s="237">
        <v>-288815</v>
      </c>
      <c r="F76" s="237">
        <v>-308902</v>
      </c>
      <c r="G76" s="237">
        <v>-242146</v>
      </c>
      <c r="H76" s="237">
        <v>-272523</v>
      </c>
      <c r="I76" s="237">
        <v>-399727</v>
      </c>
      <c r="J76" s="237">
        <v>-487094</v>
      </c>
      <c r="K76" s="237">
        <v>-327850</v>
      </c>
      <c r="L76" s="237">
        <v>-243823</v>
      </c>
      <c r="M76" s="237">
        <v>-208373</v>
      </c>
      <c r="N76" s="237">
        <v>-288227</v>
      </c>
      <c r="O76" s="237">
        <v>-254913</v>
      </c>
      <c r="P76" s="237">
        <v>-321873</v>
      </c>
      <c r="Q76" s="238">
        <f t="shared" si="27"/>
        <v>-3644266</v>
      </c>
      <c r="R76"/>
      <c r="S76"/>
    </row>
    <row r="77" spans="1:19" ht="13.9" customHeight="1" thickBot="1">
      <c r="A77" s="625"/>
      <c r="B77" s="625"/>
      <c r="C77" s="626"/>
      <c r="D77" s="239" t="s">
        <v>39</v>
      </c>
      <c r="E77" s="253">
        <f>SUM(E75:E76)</f>
        <v>20087</v>
      </c>
      <c r="F77" s="253">
        <f t="shared" ref="F77:P77" si="29">SUM(F75:F76)</f>
        <v>-66756</v>
      </c>
      <c r="G77" s="253">
        <f t="shared" si="29"/>
        <v>30377</v>
      </c>
      <c r="H77" s="253">
        <f t="shared" si="29"/>
        <v>127204</v>
      </c>
      <c r="I77" s="253">
        <f t="shared" si="29"/>
        <v>87367</v>
      </c>
      <c r="J77" s="253">
        <f t="shared" si="29"/>
        <v>-166044</v>
      </c>
      <c r="K77" s="253">
        <f t="shared" si="29"/>
        <v>-84027</v>
      </c>
      <c r="L77" s="253">
        <f t="shared" si="29"/>
        <v>-35450</v>
      </c>
      <c r="M77" s="253">
        <f t="shared" si="29"/>
        <v>79854</v>
      </c>
      <c r="N77" s="253">
        <f t="shared" si="29"/>
        <v>-33314</v>
      </c>
      <c r="O77" s="253">
        <f t="shared" si="29"/>
        <v>66960</v>
      </c>
      <c r="P77" s="253">
        <f t="shared" si="29"/>
        <v>-33058</v>
      </c>
      <c r="Q77" s="253">
        <f t="shared" si="27"/>
        <v>-6800</v>
      </c>
      <c r="R77"/>
      <c r="S77"/>
    </row>
    <row r="78" spans="1:19" ht="13.9" customHeight="1" thickBot="1">
      <c r="A78" s="625"/>
      <c r="B78" s="625"/>
      <c r="C78" s="624" t="s">
        <v>468</v>
      </c>
      <c r="D78" s="234" t="s">
        <v>464</v>
      </c>
      <c r="E78" s="237">
        <v>146015</v>
      </c>
      <c r="F78" s="237">
        <v>156672</v>
      </c>
      <c r="G78" s="237">
        <v>133492</v>
      </c>
      <c r="H78" s="237">
        <v>127339</v>
      </c>
      <c r="I78" s="237">
        <v>125697</v>
      </c>
      <c r="J78" s="237">
        <v>73709</v>
      </c>
      <c r="K78" s="237">
        <v>143128</v>
      </c>
      <c r="L78" s="237">
        <v>148130</v>
      </c>
      <c r="M78" s="237">
        <v>125257</v>
      </c>
      <c r="N78" s="237">
        <v>142438</v>
      </c>
      <c r="O78" s="237">
        <v>168574</v>
      </c>
      <c r="P78" s="237">
        <v>150980</v>
      </c>
      <c r="Q78" s="238">
        <f t="shared" si="27"/>
        <v>1641431</v>
      </c>
      <c r="R78"/>
      <c r="S78"/>
    </row>
    <row r="79" spans="1:19" ht="15.75" thickBot="1">
      <c r="A79" s="625"/>
      <c r="B79" s="625"/>
      <c r="C79" s="625"/>
      <c r="D79" s="234" t="s">
        <v>465</v>
      </c>
      <c r="E79" s="237">
        <v>-150980</v>
      </c>
      <c r="F79" s="237">
        <v>-146015</v>
      </c>
      <c r="G79" s="237">
        <v>-156672</v>
      </c>
      <c r="H79" s="237">
        <v>-133492</v>
      </c>
      <c r="I79" s="237">
        <v>-127339</v>
      </c>
      <c r="J79" s="237">
        <v>-125697</v>
      </c>
      <c r="K79" s="237">
        <v>-154203</v>
      </c>
      <c r="L79" s="237">
        <v>-143128</v>
      </c>
      <c r="M79" s="237">
        <v>-148130</v>
      </c>
      <c r="N79" s="237">
        <v>-125257</v>
      </c>
      <c r="O79" s="237">
        <v>-142438</v>
      </c>
      <c r="P79" s="237">
        <v>-168574</v>
      </c>
      <c r="Q79" s="238">
        <f t="shared" si="27"/>
        <v>-1721925</v>
      </c>
      <c r="R79"/>
      <c r="S79"/>
    </row>
    <row r="80" spans="1:19" ht="15.75" thickBot="1">
      <c r="A80" s="625"/>
      <c r="B80" s="625"/>
      <c r="C80" s="626"/>
      <c r="D80" s="239" t="s">
        <v>39</v>
      </c>
      <c r="E80" s="253">
        <f>SUM(E78:E79)</f>
        <v>-4965</v>
      </c>
      <c r="F80" s="253">
        <f t="shared" ref="F80:P80" si="30">SUM(F78:F79)</f>
        <v>10657</v>
      </c>
      <c r="G80" s="253">
        <f t="shared" si="30"/>
        <v>-23180</v>
      </c>
      <c r="H80" s="253">
        <f t="shared" si="30"/>
        <v>-6153</v>
      </c>
      <c r="I80" s="253">
        <f t="shared" si="30"/>
        <v>-1642</v>
      </c>
      <c r="J80" s="253">
        <f t="shared" si="30"/>
        <v>-51988</v>
      </c>
      <c r="K80" s="253">
        <f t="shared" si="30"/>
        <v>-11075</v>
      </c>
      <c r="L80" s="253">
        <f t="shared" si="30"/>
        <v>5002</v>
      </c>
      <c r="M80" s="253">
        <f t="shared" si="30"/>
        <v>-22873</v>
      </c>
      <c r="N80" s="253">
        <f t="shared" si="30"/>
        <v>17181</v>
      </c>
      <c r="O80" s="253">
        <f t="shared" si="30"/>
        <v>26136</v>
      </c>
      <c r="P80" s="253">
        <f t="shared" si="30"/>
        <v>-17594</v>
      </c>
      <c r="Q80" s="253">
        <f t="shared" si="27"/>
        <v>-80494</v>
      </c>
      <c r="R80"/>
      <c r="S80"/>
    </row>
    <row r="81" spans="1:19" ht="15.75" thickBot="1">
      <c r="A81" s="625"/>
      <c r="B81" s="626"/>
      <c r="C81" s="632" t="s">
        <v>39</v>
      </c>
      <c r="D81" s="633"/>
      <c r="E81" s="255">
        <f>E80+E77+E74+E71</f>
        <v>-1856012</v>
      </c>
      <c r="F81" s="255">
        <f t="shared" ref="F81:P81" si="31">F80+F77+F74+F71</f>
        <v>235420</v>
      </c>
      <c r="G81" s="255">
        <f t="shared" si="31"/>
        <v>-2964665</v>
      </c>
      <c r="H81" s="255">
        <f t="shared" si="31"/>
        <v>-1495995</v>
      </c>
      <c r="I81" s="255">
        <f t="shared" si="31"/>
        <v>-2173795</v>
      </c>
      <c r="J81" s="255">
        <f t="shared" si="31"/>
        <v>-289793</v>
      </c>
      <c r="K81" s="255">
        <f t="shared" si="31"/>
        <v>-414184</v>
      </c>
      <c r="L81" s="255">
        <f t="shared" si="31"/>
        <v>32458</v>
      </c>
      <c r="M81" s="255">
        <f t="shared" si="31"/>
        <v>370313</v>
      </c>
      <c r="N81" s="255">
        <f t="shared" si="31"/>
        <v>2264130</v>
      </c>
      <c r="O81" s="255">
        <f t="shared" si="31"/>
        <v>5876208</v>
      </c>
      <c r="P81" s="255">
        <f t="shared" si="31"/>
        <v>79593</v>
      </c>
      <c r="Q81" s="255">
        <f t="shared" si="27"/>
        <v>-336322</v>
      </c>
      <c r="R81"/>
      <c r="S81"/>
    </row>
    <row r="82" spans="1:19" ht="15.75" thickBot="1">
      <c r="A82" s="625"/>
      <c r="B82" s="624" t="s">
        <v>390</v>
      </c>
      <c r="C82" s="624" t="s">
        <v>469</v>
      </c>
      <c r="D82" s="234" t="s">
        <v>464</v>
      </c>
      <c r="E82" s="237">
        <v>4421066</v>
      </c>
      <c r="F82" s="237">
        <v>4337343</v>
      </c>
      <c r="G82" s="237">
        <v>3425064</v>
      </c>
      <c r="H82" s="237">
        <v>1834474</v>
      </c>
      <c r="I82" s="237">
        <v>424912</v>
      </c>
      <c r="J82" s="237">
        <v>210743</v>
      </c>
      <c r="K82" s="237">
        <v>243372</v>
      </c>
      <c r="L82" s="237">
        <v>249430</v>
      </c>
      <c r="M82" s="237">
        <v>377216</v>
      </c>
      <c r="N82" s="237">
        <v>1268254</v>
      </c>
      <c r="O82" s="237">
        <v>4322820</v>
      </c>
      <c r="P82" s="237">
        <v>4379915</v>
      </c>
      <c r="Q82" s="238">
        <f t="shared" si="27"/>
        <v>25494609</v>
      </c>
      <c r="R82"/>
      <c r="S82"/>
    </row>
    <row r="83" spans="1:19" ht="15.75" thickBot="1">
      <c r="A83" s="625"/>
      <c r="B83" s="625"/>
      <c r="C83" s="625"/>
      <c r="D83" s="234" t="s">
        <v>465</v>
      </c>
      <c r="E83" s="237">
        <v>-4379915</v>
      </c>
      <c r="F83" s="237">
        <v>-4421066</v>
      </c>
      <c r="G83" s="237">
        <v>-4337343</v>
      </c>
      <c r="H83" s="237">
        <v>-3425064</v>
      </c>
      <c r="I83" s="237">
        <v>-1834474</v>
      </c>
      <c r="J83" s="237">
        <v>-424912</v>
      </c>
      <c r="K83" s="237">
        <v>-549601</v>
      </c>
      <c r="L83" s="237">
        <v>-243372</v>
      </c>
      <c r="M83" s="237">
        <v>-249430</v>
      </c>
      <c r="N83" s="237">
        <v>-377216</v>
      </c>
      <c r="O83" s="237">
        <v>-1268254</v>
      </c>
      <c r="P83" s="237">
        <v>-4322820</v>
      </c>
      <c r="Q83" s="238">
        <f t="shared" si="27"/>
        <v>-25833467</v>
      </c>
      <c r="R83"/>
      <c r="S83"/>
    </row>
    <row r="84" spans="1:19" ht="15.75" thickBot="1">
      <c r="A84" s="625"/>
      <c r="B84" s="625"/>
      <c r="C84" s="626"/>
      <c r="D84" s="239" t="s">
        <v>39</v>
      </c>
      <c r="E84" s="253">
        <f>SUM(E82:E83)</f>
        <v>41151</v>
      </c>
      <c r="F84" s="253">
        <f t="shared" ref="F84:P84" si="32">SUM(F82:F83)</f>
        <v>-83723</v>
      </c>
      <c r="G84" s="253">
        <f t="shared" si="32"/>
        <v>-912279</v>
      </c>
      <c r="H84" s="253">
        <f t="shared" si="32"/>
        <v>-1590590</v>
      </c>
      <c r="I84" s="253">
        <f t="shared" si="32"/>
        <v>-1409562</v>
      </c>
      <c r="J84" s="253">
        <f t="shared" si="32"/>
        <v>-214169</v>
      </c>
      <c r="K84" s="253">
        <f t="shared" si="32"/>
        <v>-306229</v>
      </c>
      <c r="L84" s="253">
        <f t="shared" si="32"/>
        <v>6058</v>
      </c>
      <c r="M84" s="253">
        <f t="shared" si="32"/>
        <v>127786</v>
      </c>
      <c r="N84" s="253">
        <f t="shared" si="32"/>
        <v>891038</v>
      </c>
      <c r="O84" s="253">
        <f t="shared" si="32"/>
        <v>3054566</v>
      </c>
      <c r="P84" s="253">
        <f t="shared" si="32"/>
        <v>57095</v>
      </c>
      <c r="Q84" s="253">
        <f t="shared" si="27"/>
        <v>-338858</v>
      </c>
      <c r="R84"/>
      <c r="S84"/>
    </row>
    <row r="85" spans="1:19" ht="15.75" thickBot="1">
      <c r="A85" s="625"/>
      <c r="B85" s="625"/>
      <c r="C85" s="624" t="s">
        <v>470</v>
      </c>
      <c r="D85" s="234" t="s">
        <v>464</v>
      </c>
      <c r="E85" s="237">
        <v>2425619</v>
      </c>
      <c r="F85" s="237">
        <v>2459031</v>
      </c>
      <c r="G85" s="237">
        <v>1886207</v>
      </c>
      <c r="H85" s="237">
        <v>1054928</v>
      </c>
      <c r="I85" s="237">
        <v>253016</v>
      </c>
      <c r="J85" s="237">
        <v>146375</v>
      </c>
      <c r="K85" s="237">
        <v>164698</v>
      </c>
      <c r="L85" s="237">
        <v>186928</v>
      </c>
      <c r="M85" s="237">
        <v>269977</v>
      </c>
      <c r="N85" s="237">
        <v>818659</v>
      </c>
      <c r="O85" s="237">
        <v>2244658</v>
      </c>
      <c r="P85" s="237">
        <v>2362427</v>
      </c>
      <c r="Q85" s="238">
        <f t="shared" si="27"/>
        <v>14272523</v>
      </c>
      <c r="R85"/>
      <c r="S85"/>
    </row>
    <row r="86" spans="1:19" ht="15.75" thickBot="1">
      <c r="A86" s="625"/>
      <c r="B86" s="625"/>
      <c r="C86" s="625"/>
      <c r="D86" s="234" t="s">
        <v>465</v>
      </c>
      <c r="E86" s="237">
        <v>-2362427</v>
      </c>
      <c r="F86" s="237">
        <v>-2425619</v>
      </c>
      <c r="G86" s="237">
        <v>-2459031</v>
      </c>
      <c r="H86" s="237">
        <v>-1886207</v>
      </c>
      <c r="I86" s="237">
        <v>-1054928</v>
      </c>
      <c r="J86" s="237">
        <v>-253016</v>
      </c>
      <c r="K86" s="237">
        <v>-339280</v>
      </c>
      <c r="L86" s="237">
        <v>-164698</v>
      </c>
      <c r="M86" s="237">
        <v>-186928</v>
      </c>
      <c r="N86" s="237">
        <v>-269977</v>
      </c>
      <c r="O86" s="237">
        <v>-818659</v>
      </c>
      <c r="P86" s="237">
        <v>-2244658</v>
      </c>
      <c r="Q86" s="238">
        <f t="shared" si="27"/>
        <v>-14465428</v>
      </c>
      <c r="R86"/>
      <c r="S86"/>
    </row>
    <row r="87" spans="1:19" ht="15.75" thickBot="1">
      <c r="A87" s="625"/>
      <c r="B87" s="625"/>
      <c r="C87" s="626"/>
      <c r="D87" s="239" t="s">
        <v>39</v>
      </c>
      <c r="E87" s="253">
        <f>SUM(E85:E86)</f>
        <v>63192</v>
      </c>
      <c r="F87" s="253">
        <f t="shared" ref="F87:P87" si="33">SUM(F85:F86)</f>
        <v>33412</v>
      </c>
      <c r="G87" s="253">
        <f t="shared" si="33"/>
        <v>-572824</v>
      </c>
      <c r="H87" s="253">
        <f t="shared" si="33"/>
        <v>-831279</v>
      </c>
      <c r="I87" s="253">
        <f t="shared" si="33"/>
        <v>-801912</v>
      </c>
      <c r="J87" s="253">
        <f t="shared" si="33"/>
        <v>-106641</v>
      </c>
      <c r="K87" s="253">
        <f t="shared" si="33"/>
        <v>-174582</v>
      </c>
      <c r="L87" s="253">
        <f t="shared" si="33"/>
        <v>22230</v>
      </c>
      <c r="M87" s="253">
        <f t="shared" si="33"/>
        <v>83049</v>
      </c>
      <c r="N87" s="253">
        <f t="shared" si="33"/>
        <v>548682</v>
      </c>
      <c r="O87" s="253">
        <f t="shared" si="33"/>
        <v>1425999</v>
      </c>
      <c r="P87" s="253">
        <f t="shared" si="33"/>
        <v>117769</v>
      </c>
      <c r="Q87" s="253">
        <f t="shared" si="27"/>
        <v>-192905</v>
      </c>
      <c r="R87"/>
      <c r="S87"/>
    </row>
    <row r="88" spans="1:19" ht="15.75" thickBot="1">
      <c r="A88" s="625"/>
      <c r="B88" s="625"/>
      <c r="C88" s="624" t="s">
        <v>471</v>
      </c>
      <c r="D88" s="234" t="s">
        <v>464</v>
      </c>
      <c r="E88" s="237">
        <v>223770</v>
      </c>
      <c r="F88" s="237">
        <v>230055</v>
      </c>
      <c r="G88" s="237">
        <v>181820</v>
      </c>
      <c r="H88" s="237">
        <v>121050</v>
      </c>
      <c r="I88" s="237">
        <v>40943</v>
      </c>
      <c r="J88" s="237">
        <v>35252</v>
      </c>
      <c r="K88" s="237">
        <v>43710</v>
      </c>
      <c r="L88" s="237">
        <v>53372</v>
      </c>
      <c r="M88" s="237">
        <v>79542</v>
      </c>
      <c r="N88" s="237">
        <v>217110</v>
      </c>
      <c r="O88" s="237">
        <v>288885</v>
      </c>
      <c r="P88" s="237">
        <v>232584</v>
      </c>
      <c r="Q88" s="238">
        <f t="shared" si="27"/>
        <v>1748093</v>
      </c>
      <c r="R88"/>
      <c r="S88"/>
    </row>
    <row r="89" spans="1:19" ht="15.75" thickBot="1">
      <c r="A89" s="625"/>
      <c r="B89" s="625"/>
      <c r="C89" s="625"/>
      <c r="D89" s="234" t="s">
        <v>465</v>
      </c>
      <c r="E89" s="237">
        <v>-232584</v>
      </c>
      <c r="F89" s="237">
        <v>-223770</v>
      </c>
      <c r="G89" s="237">
        <v>-230055</v>
      </c>
      <c r="H89" s="237">
        <v>-181820</v>
      </c>
      <c r="I89" s="237">
        <v>-121050</v>
      </c>
      <c r="J89" s="237">
        <v>-40943</v>
      </c>
      <c r="K89" s="237">
        <v>-65197</v>
      </c>
      <c r="L89" s="237">
        <v>-43710</v>
      </c>
      <c r="M89" s="237">
        <v>-53372</v>
      </c>
      <c r="N89" s="237">
        <v>-79542</v>
      </c>
      <c r="O89" s="237">
        <v>-217110</v>
      </c>
      <c r="P89" s="237">
        <v>-288885</v>
      </c>
      <c r="Q89" s="238">
        <f t="shared" si="27"/>
        <v>-1778038</v>
      </c>
      <c r="R89"/>
      <c r="S89"/>
    </row>
    <row r="90" spans="1:19" ht="15.75" thickBot="1">
      <c r="A90" s="625"/>
      <c r="B90" s="625"/>
      <c r="C90" s="626"/>
      <c r="D90" s="239" t="s">
        <v>39</v>
      </c>
      <c r="E90" s="253">
        <f>SUM(E88:E89)</f>
        <v>-8814</v>
      </c>
      <c r="F90" s="253">
        <f t="shared" ref="F90:P90" si="34">SUM(F88:F89)</f>
        <v>6285</v>
      </c>
      <c r="G90" s="253">
        <f t="shared" si="34"/>
        <v>-48235</v>
      </c>
      <c r="H90" s="253">
        <f t="shared" si="34"/>
        <v>-60770</v>
      </c>
      <c r="I90" s="253">
        <f t="shared" si="34"/>
        <v>-80107</v>
      </c>
      <c r="J90" s="253">
        <f t="shared" si="34"/>
        <v>-5691</v>
      </c>
      <c r="K90" s="253">
        <f t="shared" si="34"/>
        <v>-21487</v>
      </c>
      <c r="L90" s="253">
        <f t="shared" si="34"/>
        <v>9662</v>
      </c>
      <c r="M90" s="253">
        <f t="shared" si="34"/>
        <v>26170</v>
      </c>
      <c r="N90" s="253">
        <f t="shared" si="34"/>
        <v>137568</v>
      </c>
      <c r="O90" s="253">
        <f t="shared" si="34"/>
        <v>71775</v>
      </c>
      <c r="P90" s="253">
        <f t="shared" si="34"/>
        <v>-56301</v>
      </c>
      <c r="Q90" s="253">
        <f t="shared" si="27"/>
        <v>-29945</v>
      </c>
      <c r="R90"/>
      <c r="S90"/>
    </row>
    <row r="91" spans="1:19" ht="15.75" thickBot="1">
      <c r="A91" s="625"/>
      <c r="B91" s="625"/>
      <c r="C91" s="624" t="s">
        <v>472</v>
      </c>
      <c r="D91" s="234" t="s">
        <v>464</v>
      </c>
      <c r="E91" s="237">
        <v>590400</v>
      </c>
      <c r="F91" s="237">
        <v>973935</v>
      </c>
      <c r="G91" s="237">
        <v>625051</v>
      </c>
      <c r="H91" s="237">
        <v>525496</v>
      </c>
      <c r="I91" s="237">
        <v>194554</v>
      </c>
      <c r="J91" s="237">
        <v>204863</v>
      </c>
      <c r="K91" s="237">
        <v>172139</v>
      </c>
      <c r="L91" s="237">
        <v>240025</v>
      </c>
      <c r="M91" s="237">
        <v>306945</v>
      </c>
      <c r="N91" s="237">
        <v>785966</v>
      </c>
      <c r="O91" s="237">
        <v>855949</v>
      </c>
      <c r="P91" s="237">
        <v>556383</v>
      </c>
      <c r="Q91" s="238">
        <f t="shared" si="27"/>
        <v>6031706</v>
      </c>
      <c r="R91"/>
      <c r="S91"/>
    </row>
    <row r="92" spans="1:19" ht="15.75" thickBot="1">
      <c r="A92" s="625"/>
      <c r="B92" s="625"/>
      <c r="C92" s="625"/>
      <c r="D92" s="234" t="s">
        <v>465</v>
      </c>
      <c r="E92" s="237">
        <v>-556383</v>
      </c>
      <c r="F92" s="237">
        <v>-590400</v>
      </c>
      <c r="G92" s="237">
        <v>-973935</v>
      </c>
      <c r="H92" s="237">
        <v>-625051</v>
      </c>
      <c r="I92" s="237">
        <v>-525496</v>
      </c>
      <c r="J92" s="237">
        <v>-194554</v>
      </c>
      <c r="K92" s="237">
        <v>-253251</v>
      </c>
      <c r="L92" s="237">
        <v>-172139</v>
      </c>
      <c r="M92" s="237">
        <v>-240025</v>
      </c>
      <c r="N92" s="237">
        <v>-306945</v>
      </c>
      <c r="O92" s="237">
        <v>-785966</v>
      </c>
      <c r="P92" s="237">
        <v>-855949</v>
      </c>
      <c r="Q92" s="238">
        <f t="shared" si="27"/>
        <v>-6080094</v>
      </c>
      <c r="R92"/>
      <c r="S92"/>
    </row>
    <row r="93" spans="1:19" ht="15.75" thickBot="1">
      <c r="A93" s="625"/>
      <c r="B93" s="625"/>
      <c r="C93" s="626"/>
      <c r="D93" s="239" t="s">
        <v>39</v>
      </c>
      <c r="E93" s="253">
        <f>SUM(E91:E92)</f>
        <v>34017</v>
      </c>
      <c r="F93" s="253">
        <f t="shared" ref="F93:P93" si="35">SUM(F91:F92)</f>
        <v>383535</v>
      </c>
      <c r="G93" s="253">
        <f t="shared" si="35"/>
        <v>-348884</v>
      </c>
      <c r="H93" s="253">
        <f t="shared" si="35"/>
        <v>-99555</v>
      </c>
      <c r="I93" s="253">
        <f t="shared" si="35"/>
        <v>-330942</v>
      </c>
      <c r="J93" s="253">
        <f t="shared" si="35"/>
        <v>10309</v>
      </c>
      <c r="K93" s="253">
        <f t="shared" si="35"/>
        <v>-81112</v>
      </c>
      <c r="L93" s="253">
        <f t="shared" si="35"/>
        <v>67886</v>
      </c>
      <c r="M93" s="253">
        <f t="shared" si="35"/>
        <v>66920</v>
      </c>
      <c r="N93" s="253">
        <f t="shared" si="35"/>
        <v>479021</v>
      </c>
      <c r="O93" s="253">
        <f t="shared" si="35"/>
        <v>69983</v>
      </c>
      <c r="P93" s="253">
        <f t="shared" si="35"/>
        <v>-299566</v>
      </c>
      <c r="Q93" s="253">
        <f t="shared" si="27"/>
        <v>-48388</v>
      </c>
      <c r="R93"/>
      <c r="S93"/>
    </row>
    <row r="94" spans="1:19" ht="15.75" thickBot="1">
      <c r="A94" s="625"/>
      <c r="B94" s="625"/>
      <c r="C94" s="624" t="s">
        <v>401</v>
      </c>
      <c r="D94" s="234" t="s">
        <v>464</v>
      </c>
      <c r="E94" s="237"/>
      <c r="F94" s="237"/>
      <c r="G94" s="237"/>
      <c r="H94" s="237"/>
      <c r="I94" s="237"/>
      <c r="J94" s="237"/>
      <c r="K94" s="237">
        <v>0</v>
      </c>
      <c r="L94" s="237">
        <v>0</v>
      </c>
      <c r="M94" s="237">
        <v>0</v>
      </c>
      <c r="N94" s="237">
        <v>0</v>
      </c>
      <c r="O94" s="237">
        <v>0</v>
      </c>
      <c r="P94" s="237">
        <v>0</v>
      </c>
      <c r="Q94" s="238">
        <f t="shared" si="27"/>
        <v>0</v>
      </c>
      <c r="R94"/>
      <c r="S94"/>
    </row>
    <row r="95" spans="1:19" ht="15.75" thickBot="1">
      <c r="A95" s="625"/>
      <c r="B95" s="625"/>
      <c r="C95" s="625"/>
      <c r="D95" s="234" t="s">
        <v>465</v>
      </c>
      <c r="E95" s="237">
        <v>0</v>
      </c>
      <c r="F95" s="237">
        <v>0</v>
      </c>
      <c r="G95" s="237">
        <v>0</v>
      </c>
      <c r="H95" s="237">
        <v>0</v>
      </c>
      <c r="I95" s="237">
        <v>0</v>
      </c>
      <c r="J95" s="237">
        <v>0</v>
      </c>
      <c r="K95" s="237">
        <v>-270216</v>
      </c>
      <c r="L95" s="237">
        <v>0</v>
      </c>
      <c r="M95" s="237">
        <v>0</v>
      </c>
      <c r="N95" s="237">
        <v>0</v>
      </c>
      <c r="O95" s="237">
        <v>0</v>
      </c>
      <c r="P95" s="237">
        <v>0</v>
      </c>
      <c r="Q95" s="238">
        <f t="shared" si="27"/>
        <v>-270216</v>
      </c>
      <c r="R95"/>
      <c r="S95"/>
    </row>
    <row r="96" spans="1:19" ht="15.75" thickBot="1">
      <c r="A96" s="625"/>
      <c r="B96" s="625"/>
      <c r="C96" s="626"/>
      <c r="D96" s="239" t="s">
        <v>39</v>
      </c>
      <c r="E96" s="253">
        <f>SUM(E94:E95)</f>
        <v>0</v>
      </c>
      <c r="F96" s="253">
        <f t="shared" ref="F96:P96" si="36">SUM(F94:F95)</f>
        <v>0</v>
      </c>
      <c r="G96" s="253">
        <f t="shared" si="36"/>
        <v>0</v>
      </c>
      <c r="H96" s="253">
        <f t="shared" si="36"/>
        <v>0</v>
      </c>
      <c r="I96" s="253">
        <f t="shared" si="36"/>
        <v>0</v>
      </c>
      <c r="J96" s="253">
        <f t="shared" si="36"/>
        <v>0</v>
      </c>
      <c r="K96" s="253">
        <f t="shared" si="36"/>
        <v>-270216</v>
      </c>
      <c r="L96" s="253">
        <f t="shared" si="36"/>
        <v>0</v>
      </c>
      <c r="M96" s="253">
        <f t="shared" si="36"/>
        <v>0</v>
      </c>
      <c r="N96" s="253">
        <f t="shared" si="36"/>
        <v>0</v>
      </c>
      <c r="O96" s="253">
        <f t="shared" si="36"/>
        <v>0</v>
      </c>
      <c r="P96" s="253">
        <f t="shared" si="36"/>
        <v>0</v>
      </c>
      <c r="Q96" s="253">
        <f t="shared" si="27"/>
        <v>-270216</v>
      </c>
      <c r="R96"/>
      <c r="S96"/>
    </row>
    <row r="97" spans="1:19" ht="15.75" thickBot="1">
      <c r="A97" s="625"/>
      <c r="B97" s="625"/>
      <c r="C97" s="624" t="s">
        <v>473</v>
      </c>
      <c r="D97" s="234" t="s">
        <v>464</v>
      </c>
      <c r="E97" s="237">
        <v>205034</v>
      </c>
      <c r="F97" s="237">
        <v>182379</v>
      </c>
      <c r="G97" s="237">
        <v>197040</v>
      </c>
      <c r="H97" s="237">
        <v>169798</v>
      </c>
      <c r="I97" s="237">
        <v>177492</v>
      </c>
      <c r="J97" s="237">
        <v>161323</v>
      </c>
      <c r="K97" s="237">
        <v>202252</v>
      </c>
      <c r="L97" s="237">
        <v>217291</v>
      </c>
      <c r="M97" s="237">
        <v>188666</v>
      </c>
      <c r="N97" s="237">
        <v>220283</v>
      </c>
      <c r="O97" s="237">
        <v>208725</v>
      </c>
      <c r="P97" s="237">
        <v>153065</v>
      </c>
      <c r="Q97" s="238">
        <f t="shared" si="27"/>
        <v>2283348</v>
      </c>
      <c r="R97"/>
      <c r="S97"/>
    </row>
    <row r="98" spans="1:19" ht="15.75" thickBot="1">
      <c r="A98" s="625"/>
      <c r="B98" s="625"/>
      <c r="C98" s="625"/>
      <c r="D98" s="234" t="s">
        <v>465</v>
      </c>
      <c r="E98" s="237">
        <v>-153065</v>
      </c>
      <c r="F98" s="237">
        <v>-205034</v>
      </c>
      <c r="G98" s="237">
        <v>-182379</v>
      </c>
      <c r="H98" s="237">
        <v>-197040</v>
      </c>
      <c r="I98" s="237">
        <v>-169798</v>
      </c>
      <c r="J98" s="237">
        <v>-177492</v>
      </c>
      <c r="K98" s="237">
        <v>-223917</v>
      </c>
      <c r="L98" s="237">
        <v>-202252</v>
      </c>
      <c r="M98" s="237">
        <v>-217291</v>
      </c>
      <c r="N98" s="237">
        <v>-188666</v>
      </c>
      <c r="O98" s="237">
        <v>-220283</v>
      </c>
      <c r="P98" s="237">
        <v>-208725</v>
      </c>
      <c r="Q98" s="238">
        <f t="shared" si="27"/>
        <v>-2345942</v>
      </c>
      <c r="R98"/>
      <c r="S98"/>
    </row>
    <row r="99" spans="1:19" ht="15.75" thickBot="1">
      <c r="A99" s="625"/>
      <c r="B99" s="625"/>
      <c r="C99" s="626"/>
      <c r="D99" s="239" t="s">
        <v>39</v>
      </c>
      <c r="E99" s="253">
        <f>SUM(E97:E98)</f>
        <v>51969</v>
      </c>
      <c r="F99" s="253">
        <f t="shared" ref="F99:P99" si="37">SUM(F97:F98)</f>
        <v>-22655</v>
      </c>
      <c r="G99" s="253">
        <f t="shared" si="37"/>
        <v>14661</v>
      </c>
      <c r="H99" s="253">
        <f t="shared" si="37"/>
        <v>-27242</v>
      </c>
      <c r="I99" s="253">
        <f t="shared" si="37"/>
        <v>7694</v>
      </c>
      <c r="J99" s="253">
        <f t="shared" si="37"/>
        <v>-16169</v>
      </c>
      <c r="K99" s="253">
        <f t="shared" si="37"/>
        <v>-21665</v>
      </c>
      <c r="L99" s="253">
        <f t="shared" si="37"/>
        <v>15039</v>
      </c>
      <c r="M99" s="253">
        <f t="shared" si="37"/>
        <v>-28625</v>
      </c>
      <c r="N99" s="253">
        <f t="shared" si="37"/>
        <v>31617</v>
      </c>
      <c r="O99" s="253">
        <f t="shared" si="37"/>
        <v>-11558</v>
      </c>
      <c r="P99" s="253">
        <f t="shared" si="37"/>
        <v>-55660</v>
      </c>
      <c r="Q99" s="253">
        <f t="shared" si="27"/>
        <v>-62594</v>
      </c>
      <c r="R99"/>
      <c r="S99"/>
    </row>
    <row r="100" spans="1:19" ht="15.75" thickBot="1">
      <c r="A100" s="625"/>
      <c r="B100" s="625"/>
      <c r="C100" s="624" t="s">
        <v>403</v>
      </c>
      <c r="D100" s="234" t="s">
        <v>464</v>
      </c>
      <c r="E100" s="237">
        <v>265776</v>
      </c>
      <c r="F100" s="237">
        <v>188888</v>
      </c>
      <c r="G100" s="237">
        <v>194824</v>
      </c>
      <c r="H100" s="237">
        <v>256746</v>
      </c>
      <c r="I100" s="237">
        <v>254525</v>
      </c>
      <c r="J100" s="237">
        <v>255165</v>
      </c>
      <c r="K100" s="237">
        <v>353327</v>
      </c>
      <c r="L100" s="237">
        <v>346350</v>
      </c>
      <c r="M100" s="237">
        <v>311866</v>
      </c>
      <c r="N100" s="237">
        <v>363874</v>
      </c>
      <c r="O100" s="237">
        <v>354279</v>
      </c>
      <c r="P100" s="237">
        <v>340093</v>
      </c>
      <c r="Q100" s="238">
        <f t="shared" si="27"/>
        <v>3485713</v>
      </c>
      <c r="R100"/>
      <c r="S100"/>
    </row>
    <row r="101" spans="1:19" ht="15.75" thickBot="1">
      <c r="A101" s="625"/>
      <c r="B101" s="625"/>
      <c r="C101" s="625"/>
      <c r="D101" s="234" t="s">
        <v>465</v>
      </c>
      <c r="E101" s="237">
        <v>-340093</v>
      </c>
      <c r="F101" s="237">
        <v>-265776</v>
      </c>
      <c r="G101" s="237">
        <v>-188888</v>
      </c>
      <c r="H101" s="237">
        <v>-194824</v>
      </c>
      <c r="I101" s="237">
        <v>-256746</v>
      </c>
      <c r="J101" s="237">
        <v>-254525</v>
      </c>
      <c r="K101" s="237">
        <v>-367311</v>
      </c>
      <c r="L101" s="237">
        <v>-353327</v>
      </c>
      <c r="M101" s="237">
        <v>-346350</v>
      </c>
      <c r="N101" s="237">
        <v>-311866</v>
      </c>
      <c r="O101" s="237">
        <v>-363874</v>
      </c>
      <c r="P101" s="237">
        <v>-354279</v>
      </c>
      <c r="Q101" s="238">
        <f t="shared" si="27"/>
        <v>-3597859</v>
      </c>
      <c r="R101"/>
      <c r="S101"/>
    </row>
    <row r="102" spans="1:19" ht="15.75" thickBot="1">
      <c r="A102" s="625"/>
      <c r="B102" s="625"/>
      <c r="C102" s="626"/>
      <c r="D102" s="239" t="s">
        <v>39</v>
      </c>
      <c r="E102" s="253">
        <f>SUM(E100:E101)</f>
        <v>-74317</v>
      </c>
      <c r="F102" s="253">
        <f t="shared" ref="F102:P102" si="38">SUM(F100:F101)</f>
        <v>-76888</v>
      </c>
      <c r="G102" s="253">
        <f t="shared" si="38"/>
        <v>5936</v>
      </c>
      <c r="H102" s="253">
        <f t="shared" si="38"/>
        <v>61922</v>
      </c>
      <c r="I102" s="253">
        <f t="shared" si="38"/>
        <v>-2221</v>
      </c>
      <c r="J102" s="253">
        <f t="shared" si="38"/>
        <v>640</v>
      </c>
      <c r="K102" s="253">
        <f t="shared" si="38"/>
        <v>-13984</v>
      </c>
      <c r="L102" s="253">
        <f t="shared" si="38"/>
        <v>-6977</v>
      </c>
      <c r="M102" s="253">
        <f t="shared" si="38"/>
        <v>-34484</v>
      </c>
      <c r="N102" s="253">
        <f t="shared" si="38"/>
        <v>52008</v>
      </c>
      <c r="O102" s="253">
        <f t="shared" si="38"/>
        <v>-9595</v>
      </c>
      <c r="P102" s="253">
        <f t="shared" si="38"/>
        <v>-14186</v>
      </c>
      <c r="Q102" s="253">
        <f t="shared" si="27"/>
        <v>-112146</v>
      </c>
      <c r="R102"/>
      <c r="S102"/>
    </row>
    <row r="103" spans="1:19" ht="15.75" thickBot="1">
      <c r="A103" s="625"/>
      <c r="B103" s="625"/>
      <c r="C103" s="624" t="s">
        <v>474</v>
      </c>
      <c r="D103" s="234" t="s">
        <v>464</v>
      </c>
      <c r="E103" s="237"/>
      <c r="F103" s="237"/>
      <c r="G103" s="237"/>
      <c r="H103" s="237"/>
      <c r="I103" s="237"/>
      <c r="J103" s="237"/>
      <c r="K103" s="237">
        <v>147939</v>
      </c>
      <c r="L103" s="237">
        <v>123381</v>
      </c>
      <c r="M103" s="237">
        <v>141403</v>
      </c>
      <c r="N103" s="237">
        <v>124922</v>
      </c>
      <c r="O103" s="237">
        <v>106700</v>
      </c>
      <c r="P103" s="237">
        <v>102161</v>
      </c>
      <c r="Q103" s="238">
        <f t="shared" si="27"/>
        <v>746506</v>
      </c>
      <c r="R103"/>
      <c r="S103"/>
    </row>
    <row r="104" spans="1:19" ht="15.75" thickBot="1">
      <c r="A104" s="625"/>
      <c r="B104" s="625"/>
      <c r="C104" s="625"/>
      <c r="D104" s="234" t="s">
        <v>465</v>
      </c>
      <c r="E104" s="237">
        <v>-102161</v>
      </c>
      <c r="F104" s="237">
        <v>0</v>
      </c>
      <c r="G104" s="237">
        <v>0</v>
      </c>
      <c r="H104" s="237">
        <v>0</v>
      </c>
      <c r="I104" s="237">
        <v>0</v>
      </c>
      <c r="J104" s="237">
        <v>0</v>
      </c>
      <c r="K104" s="237">
        <v>-177288</v>
      </c>
      <c r="L104" s="237">
        <v>-147939</v>
      </c>
      <c r="M104" s="237">
        <v>-123381</v>
      </c>
      <c r="N104" s="237">
        <v>-141403</v>
      </c>
      <c r="O104" s="237">
        <v>-124922</v>
      </c>
      <c r="P104" s="237">
        <v>-106700</v>
      </c>
      <c r="Q104" s="238">
        <f t="shared" si="27"/>
        <v>-923794</v>
      </c>
      <c r="R104"/>
      <c r="S104"/>
    </row>
    <row r="105" spans="1:19" ht="15.75" thickBot="1">
      <c r="A105" s="625"/>
      <c r="B105" s="625"/>
      <c r="C105" s="626"/>
      <c r="D105" s="239" t="s">
        <v>39</v>
      </c>
      <c r="E105" s="253">
        <f>SUM(E103:E104)</f>
        <v>-102161</v>
      </c>
      <c r="F105" s="253">
        <f t="shared" ref="F105:P105" si="39">SUM(F103:F104)</f>
        <v>0</v>
      </c>
      <c r="G105" s="253">
        <f t="shared" si="39"/>
        <v>0</v>
      </c>
      <c r="H105" s="253">
        <f t="shared" si="39"/>
        <v>0</v>
      </c>
      <c r="I105" s="253">
        <f t="shared" si="39"/>
        <v>0</v>
      </c>
      <c r="J105" s="253">
        <f t="shared" si="39"/>
        <v>0</v>
      </c>
      <c r="K105" s="253">
        <f t="shared" si="39"/>
        <v>-29349</v>
      </c>
      <c r="L105" s="253">
        <f t="shared" si="39"/>
        <v>-24558</v>
      </c>
      <c r="M105" s="253">
        <f t="shared" si="39"/>
        <v>18022</v>
      </c>
      <c r="N105" s="253">
        <f t="shared" si="39"/>
        <v>-16481</v>
      </c>
      <c r="O105" s="253">
        <f t="shared" si="39"/>
        <v>-18222</v>
      </c>
      <c r="P105" s="253">
        <f t="shared" si="39"/>
        <v>-4539</v>
      </c>
      <c r="Q105" s="253">
        <f t="shared" si="27"/>
        <v>-177288</v>
      </c>
      <c r="R105"/>
      <c r="S105"/>
    </row>
    <row r="106" spans="1:19" ht="15.75" thickBot="1">
      <c r="A106" s="625"/>
      <c r="B106" s="625"/>
      <c r="C106" s="624" t="s">
        <v>475</v>
      </c>
      <c r="D106" s="234" t="s">
        <v>464</v>
      </c>
      <c r="E106" s="237">
        <v>2356265</v>
      </c>
      <c r="F106" s="237">
        <v>2211593</v>
      </c>
      <c r="G106" s="237">
        <v>2646047</v>
      </c>
      <c r="H106" s="237">
        <v>2345758</v>
      </c>
      <c r="I106" s="237">
        <v>2095033</v>
      </c>
      <c r="J106" s="237">
        <v>1881311</v>
      </c>
      <c r="K106" s="237">
        <v>1825046</v>
      </c>
      <c r="L106" s="237">
        <v>1974500</v>
      </c>
      <c r="M106" s="237">
        <v>1872315</v>
      </c>
      <c r="N106" s="237">
        <v>2231045</v>
      </c>
      <c r="O106" s="237">
        <v>2373557</v>
      </c>
      <c r="P106" s="237">
        <v>2356736</v>
      </c>
      <c r="Q106" s="238">
        <f t="shared" si="27"/>
        <v>26169206</v>
      </c>
      <c r="R106"/>
      <c r="S106"/>
    </row>
    <row r="107" spans="1:19" ht="15.75" thickBot="1">
      <c r="A107" s="625"/>
      <c r="B107" s="625"/>
      <c r="C107" s="625"/>
      <c r="D107" s="234" t="s">
        <v>465</v>
      </c>
      <c r="E107" s="237">
        <v>-2356736</v>
      </c>
      <c r="F107" s="237">
        <v>-2356265</v>
      </c>
      <c r="G107" s="237">
        <v>-2211593</v>
      </c>
      <c r="H107" s="237">
        <v>-2646047</v>
      </c>
      <c r="I107" s="237">
        <v>-2345758</v>
      </c>
      <c r="J107" s="237">
        <v>-2095033</v>
      </c>
      <c r="K107" s="237">
        <v>-2066755</v>
      </c>
      <c r="L107" s="237">
        <v>-1825046</v>
      </c>
      <c r="M107" s="237">
        <v>-1974500</v>
      </c>
      <c r="N107" s="237">
        <v>-1872315</v>
      </c>
      <c r="O107" s="237">
        <v>-2231045</v>
      </c>
      <c r="P107" s="237">
        <v>-2373557</v>
      </c>
      <c r="Q107" s="238">
        <f t="shared" si="27"/>
        <v>-26354650</v>
      </c>
      <c r="R107"/>
      <c r="S107"/>
    </row>
    <row r="108" spans="1:19" ht="15.75" thickBot="1">
      <c r="A108" s="625"/>
      <c r="B108" s="625"/>
      <c r="C108" s="626"/>
      <c r="D108" s="239" t="s">
        <v>39</v>
      </c>
      <c r="E108" s="253">
        <f>SUM(E106:E107)</f>
        <v>-471</v>
      </c>
      <c r="F108" s="253">
        <f t="shared" ref="F108:P108" si="40">SUM(F106:F107)</f>
        <v>-144672</v>
      </c>
      <c r="G108" s="253">
        <f t="shared" si="40"/>
        <v>434454</v>
      </c>
      <c r="H108" s="253">
        <f t="shared" si="40"/>
        <v>-300289</v>
      </c>
      <c r="I108" s="253">
        <f t="shared" si="40"/>
        <v>-250725</v>
      </c>
      <c r="J108" s="253">
        <f t="shared" si="40"/>
        <v>-213722</v>
      </c>
      <c r="K108" s="253">
        <f t="shared" si="40"/>
        <v>-241709</v>
      </c>
      <c r="L108" s="253">
        <f t="shared" si="40"/>
        <v>149454</v>
      </c>
      <c r="M108" s="253">
        <f t="shared" si="40"/>
        <v>-102185</v>
      </c>
      <c r="N108" s="253">
        <f t="shared" si="40"/>
        <v>358730</v>
      </c>
      <c r="O108" s="253">
        <f t="shared" si="40"/>
        <v>142512</v>
      </c>
      <c r="P108" s="253">
        <f t="shared" si="40"/>
        <v>-16821</v>
      </c>
      <c r="Q108" s="253">
        <f t="shared" si="27"/>
        <v>-185444</v>
      </c>
      <c r="R108"/>
      <c r="S108"/>
    </row>
    <row r="109" spans="1:19" ht="15.75" thickBot="1">
      <c r="A109" s="625"/>
      <c r="B109" s="626"/>
      <c r="C109" s="632" t="s">
        <v>39</v>
      </c>
      <c r="D109" s="633"/>
      <c r="E109" s="255">
        <f>E105+E102+E99+E96+E93+E90+E87+E84+E108</f>
        <v>4566</v>
      </c>
      <c r="F109" s="255">
        <f t="shared" ref="F109:P109" si="41">F105+F102+F99+F96+F93+F90+F87+F84+F108</f>
        <v>95294</v>
      </c>
      <c r="G109" s="255">
        <f t="shared" si="41"/>
        <v>-1427171</v>
      </c>
      <c r="H109" s="255">
        <f t="shared" si="41"/>
        <v>-2847803</v>
      </c>
      <c r="I109" s="255">
        <f t="shared" si="41"/>
        <v>-2867775</v>
      </c>
      <c r="J109" s="255">
        <f t="shared" si="41"/>
        <v>-545443</v>
      </c>
      <c r="K109" s="255">
        <f t="shared" si="41"/>
        <v>-1160333</v>
      </c>
      <c r="L109" s="255">
        <f t="shared" si="41"/>
        <v>238794</v>
      </c>
      <c r="M109" s="255">
        <f t="shared" si="41"/>
        <v>156653</v>
      </c>
      <c r="N109" s="255">
        <f t="shared" si="41"/>
        <v>2482183</v>
      </c>
      <c r="O109" s="255">
        <f t="shared" si="41"/>
        <v>4725460</v>
      </c>
      <c r="P109" s="255">
        <f t="shared" si="41"/>
        <v>-272209</v>
      </c>
      <c r="Q109" s="255">
        <f t="shared" si="27"/>
        <v>-1417784</v>
      </c>
      <c r="R109"/>
      <c r="S109"/>
    </row>
    <row r="110" spans="1:19" ht="15.75" thickBot="1">
      <c r="A110" s="625"/>
      <c r="B110" s="624" t="s">
        <v>374</v>
      </c>
      <c r="C110" s="624" t="s">
        <v>463</v>
      </c>
      <c r="D110" s="234" t="s">
        <v>464</v>
      </c>
      <c r="E110" s="237">
        <v>11360993</v>
      </c>
      <c r="F110" s="237">
        <v>11770688</v>
      </c>
      <c r="G110" s="237">
        <v>6977671</v>
      </c>
      <c r="H110" s="237">
        <v>4664857</v>
      </c>
      <c r="I110" s="237">
        <v>1260964</v>
      </c>
      <c r="J110" s="237">
        <v>950541</v>
      </c>
      <c r="K110" s="237">
        <v>931611</v>
      </c>
      <c r="L110" s="237">
        <v>854027</v>
      </c>
      <c r="M110" s="237">
        <v>1248435</v>
      </c>
      <c r="N110" s="237">
        <v>3778531</v>
      </c>
      <c r="O110" s="237">
        <v>12393609</v>
      </c>
      <c r="P110" s="237">
        <v>14055982</v>
      </c>
      <c r="Q110" s="238">
        <f t="shared" si="27"/>
        <v>70247909</v>
      </c>
      <c r="R110"/>
      <c r="S110"/>
    </row>
    <row r="111" spans="1:19" ht="15.75" thickBot="1">
      <c r="A111" s="625"/>
      <c r="B111" s="625"/>
      <c r="C111" s="625"/>
      <c r="D111" s="234" t="s">
        <v>465</v>
      </c>
      <c r="E111" s="237">
        <v>-14055982</v>
      </c>
      <c r="F111" s="237">
        <v>-11360993</v>
      </c>
      <c r="G111" s="237">
        <v>-11770688</v>
      </c>
      <c r="H111" s="237">
        <v>-6977671</v>
      </c>
      <c r="I111" s="237">
        <v>-4664857</v>
      </c>
      <c r="J111" s="237">
        <v>-1260964</v>
      </c>
      <c r="K111" s="237">
        <v>-1431217</v>
      </c>
      <c r="L111" s="237">
        <v>-931611</v>
      </c>
      <c r="M111" s="237">
        <v>-854027</v>
      </c>
      <c r="N111" s="237">
        <v>-1248435</v>
      </c>
      <c r="O111" s="237">
        <v>-3778531</v>
      </c>
      <c r="P111" s="237">
        <v>-12393609</v>
      </c>
      <c r="Q111" s="238">
        <f t="shared" si="27"/>
        <v>-70728585</v>
      </c>
      <c r="R111"/>
      <c r="S111"/>
    </row>
    <row r="112" spans="1:19" ht="15.75" thickBot="1">
      <c r="A112" s="625"/>
      <c r="B112" s="625"/>
      <c r="C112" s="626"/>
      <c r="D112" s="239" t="s">
        <v>39</v>
      </c>
      <c r="E112" s="253">
        <f>SUM(E110:E111)</f>
        <v>-2694989</v>
      </c>
      <c r="F112" s="253">
        <f t="shared" ref="F112:P112" si="42">SUM(F110:F111)</f>
        <v>409695</v>
      </c>
      <c r="G112" s="253">
        <f t="shared" si="42"/>
        <v>-4793017</v>
      </c>
      <c r="H112" s="253">
        <f t="shared" si="42"/>
        <v>-2312814</v>
      </c>
      <c r="I112" s="253">
        <f t="shared" si="42"/>
        <v>-3403893</v>
      </c>
      <c r="J112" s="253">
        <f t="shared" si="42"/>
        <v>-310423</v>
      </c>
      <c r="K112" s="253">
        <f t="shared" si="42"/>
        <v>-499606</v>
      </c>
      <c r="L112" s="253">
        <f t="shared" si="42"/>
        <v>-77584</v>
      </c>
      <c r="M112" s="253">
        <f t="shared" si="42"/>
        <v>394408</v>
      </c>
      <c r="N112" s="253">
        <f t="shared" si="42"/>
        <v>2530096</v>
      </c>
      <c r="O112" s="253">
        <f t="shared" si="42"/>
        <v>8615078</v>
      </c>
      <c r="P112" s="253">
        <f t="shared" si="42"/>
        <v>1662373</v>
      </c>
      <c r="Q112" s="253">
        <f t="shared" si="27"/>
        <v>-480676</v>
      </c>
      <c r="R112"/>
      <c r="S112"/>
    </row>
    <row r="113" spans="1:19" ht="15.75" thickBot="1">
      <c r="A113" s="625"/>
      <c r="B113" s="625"/>
      <c r="C113" s="624" t="s">
        <v>466</v>
      </c>
      <c r="D113" s="234" t="s">
        <v>464</v>
      </c>
      <c r="E113" s="237">
        <v>4494932</v>
      </c>
      <c r="F113" s="237">
        <v>4474122</v>
      </c>
      <c r="G113" s="237">
        <v>2887583</v>
      </c>
      <c r="H113" s="237">
        <v>1963702</v>
      </c>
      <c r="I113" s="237">
        <v>677078</v>
      </c>
      <c r="J113" s="237">
        <v>705248</v>
      </c>
      <c r="K113" s="237">
        <v>648446</v>
      </c>
      <c r="L113" s="237">
        <v>666685</v>
      </c>
      <c r="M113" s="237">
        <v>988334</v>
      </c>
      <c r="N113" s="237">
        <v>2713795</v>
      </c>
      <c r="O113" s="237">
        <v>5374311</v>
      </c>
      <c r="P113" s="237">
        <v>5424296</v>
      </c>
      <c r="Q113" s="238">
        <f t="shared" si="27"/>
        <v>31018532</v>
      </c>
      <c r="R113"/>
      <c r="S113"/>
    </row>
    <row r="114" spans="1:19" ht="15.75" thickBot="1">
      <c r="A114" s="625"/>
      <c r="B114" s="625"/>
      <c r="C114" s="625"/>
      <c r="D114" s="234" t="s">
        <v>465</v>
      </c>
      <c r="E114" s="237">
        <v>-5424296</v>
      </c>
      <c r="F114" s="237">
        <v>-4494932</v>
      </c>
      <c r="G114" s="237">
        <v>-4474122</v>
      </c>
      <c r="H114" s="237">
        <v>-2887583</v>
      </c>
      <c r="I114" s="237">
        <v>-1963702</v>
      </c>
      <c r="J114" s="237">
        <v>-677078</v>
      </c>
      <c r="K114" s="237">
        <v>-778470</v>
      </c>
      <c r="L114" s="237">
        <v>-648446</v>
      </c>
      <c r="M114" s="237">
        <v>-666685</v>
      </c>
      <c r="N114" s="237">
        <v>-988334</v>
      </c>
      <c r="O114" s="237">
        <v>-2713795</v>
      </c>
      <c r="P114" s="237">
        <v>-5374311</v>
      </c>
      <c r="Q114" s="238">
        <f t="shared" si="27"/>
        <v>-31091754</v>
      </c>
      <c r="R114"/>
      <c r="S114"/>
    </row>
    <row r="115" spans="1:19" ht="15.75" thickBot="1">
      <c r="A115" s="625"/>
      <c r="B115" s="625"/>
      <c r="C115" s="626"/>
      <c r="D115" s="239" t="s">
        <v>39</v>
      </c>
      <c r="E115" s="253">
        <f>SUM(E113:E114)</f>
        <v>-929364</v>
      </c>
      <c r="F115" s="253">
        <f t="shared" ref="F115:P115" si="43">SUM(F113:F114)</f>
        <v>-20810</v>
      </c>
      <c r="G115" s="253">
        <f t="shared" si="43"/>
        <v>-1586539</v>
      </c>
      <c r="H115" s="253">
        <f t="shared" si="43"/>
        <v>-923881</v>
      </c>
      <c r="I115" s="253">
        <f t="shared" si="43"/>
        <v>-1286624</v>
      </c>
      <c r="J115" s="253">
        <f t="shared" si="43"/>
        <v>28170</v>
      </c>
      <c r="K115" s="253">
        <f t="shared" si="43"/>
        <v>-130024</v>
      </c>
      <c r="L115" s="253">
        <f t="shared" si="43"/>
        <v>18239</v>
      </c>
      <c r="M115" s="253">
        <f t="shared" si="43"/>
        <v>321649</v>
      </c>
      <c r="N115" s="253">
        <f t="shared" si="43"/>
        <v>1725461</v>
      </c>
      <c r="O115" s="253">
        <f t="shared" si="43"/>
        <v>2660516</v>
      </c>
      <c r="P115" s="253">
        <f t="shared" si="43"/>
        <v>49985</v>
      </c>
      <c r="Q115" s="253">
        <f t="shared" si="27"/>
        <v>-73222</v>
      </c>
      <c r="R115"/>
      <c r="S115"/>
    </row>
    <row r="116" spans="1:19" ht="15.75" thickBot="1">
      <c r="A116" s="625"/>
      <c r="B116" s="625"/>
      <c r="C116" s="624" t="s">
        <v>476</v>
      </c>
      <c r="D116" s="234" t="s">
        <v>464</v>
      </c>
      <c r="E116" s="237">
        <v>28852</v>
      </c>
      <c r="F116" s="237">
        <v>31510</v>
      </c>
      <c r="G116" s="237">
        <v>16135</v>
      </c>
      <c r="H116" s="237">
        <v>13549</v>
      </c>
      <c r="I116" s="237">
        <v>7782</v>
      </c>
      <c r="J116" s="237">
        <v>10747</v>
      </c>
      <c r="K116" s="237">
        <v>0</v>
      </c>
      <c r="L116" s="237">
        <v>3054</v>
      </c>
      <c r="M116" s="237">
        <v>3079</v>
      </c>
      <c r="N116" s="237">
        <v>46207</v>
      </c>
      <c r="O116" s="237">
        <v>46026</v>
      </c>
      <c r="P116" s="237">
        <v>36926</v>
      </c>
      <c r="Q116" s="238">
        <f t="shared" si="27"/>
        <v>243867</v>
      </c>
      <c r="R116"/>
      <c r="S116"/>
    </row>
    <row r="117" spans="1:19" ht="15.75" thickBot="1">
      <c r="A117" s="625"/>
      <c r="B117" s="625"/>
      <c r="C117" s="625"/>
      <c r="D117" s="234" t="s">
        <v>465</v>
      </c>
      <c r="E117" s="237">
        <v>-36926</v>
      </c>
      <c r="F117" s="237">
        <v>-28852</v>
      </c>
      <c r="G117" s="237">
        <v>-31510</v>
      </c>
      <c r="H117" s="237">
        <v>-16135</v>
      </c>
      <c r="I117" s="237">
        <v>-13549</v>
      </c>
      <c r="J117" s="237">
        <v>-7782</v>
      </c>
      <c r="K117" s="237">
        <v>0</v>
      </c>
      <c r="L117" s="237">
        <v>0</v>
      </c>
      <c r="M117" s="237">
        <v>-3054</v>
      </c>
      <c r="N117" s="237">
        <v>-3079</v>
      </c>
      <c r="O117" s="237">
        <v>-46207</v>
      </c>
      <c r="P117" s="237">
        <v>-46026</v>
      </c>
      <c r="Q117" s="238">
        <f t="shared" si="27"/>
        <v>-233120</v>
      </c>
      <c r="R117"/>
      <c r="S117"/>
    </row>
    <row r="118" spans="1:19" ht="15.75" thickBot="1">
      <c r="A118" s="625"/>
      <c r="B118" s="625"/>
      <c r="C118" s="626"/>
      <c r="D118" s="239" t="s">
        <v>39</v>
      </c>
      <c r="E118" s="253">
        <f>SUM(E116:E117)</f>
        <v>-8074</v>
      </c>
      <c r="F118" s="253">
        <f t="shared" ref="F118:P118" si="44">SUM(F116:F117)</f>
        <v>2658</v>
      </c>
      <c r="G118" s="253">
        <f t="shared" si="44"/>
        <v>-15375</v>
      </c>
      <c r="H118" s="253">
        <f t="shared" si="44"/>
        <v>-2586</v>
      </c>
      <c r="I118" s="253">
        <f t="shared" si="44"/>
        <v>-5767</v>
      </c>
      <c r="J118" s="253">
        <f t="shared" si="44"/>
        <v>2965</v>
      </c>
      <c r="K118" s="253">
        <f t="shared" si="44"/>
        <v>0</v>
      </c>
      <c r="L118" s="253">
        <f t="shared" si="44"/>
        <v>3054</v>
      </c>
      <c r="M118" s="253">
        <f t="shared" si="44"/>
        <v>25</v>
      </c>
      <c r="N118" s="253">
        <f t="shared" si="44"/>
        <v>43128</v>
      </c>
      <c r="O118" s="253">
        <f t="shared" si="44"/>
        <v>-181</v>
      </c>
      <c r="P118" s="253">
        <f t="shared" si="44"/>
        <v>-9100</v>
      </c>
      <c r="Q118" s="253">
        <f t="shared" si="27"/>
        <v>10747</v>
      </c>
      <c r="R118"/>
      <c r="S118"/>
    </row>
    <row r="119" spans="1:19" ht="15.75" thickBot="1">
      <c r="A119" s="625"/>
      <c r="B119" s="625"/>
      <c r="C119" s="624" t="s">
        <v>477</v>
      </c>
      <c r="D119" s="234" t="s">
        <v>464</v>
      </c>
      <c r="E119" s="237"/>
      <c r="F119" s="237"/>
      <c r="G119" s="237"/>
      <c r="H119" s="237"/>
      <c r="I119" s="237"/>
      <c r="J119" s="237"/>
      <c r="K119" s="237"/>
      <c r="L119" s="237"/>
      <c r="M119" s="237"/>
      <c r="N119" s="237"/>
      <c r="O119" s="237"/>
      <c r="P119" s="237"/>
      <c r="Q119" s="238">
        <f t="shared" si="27"/>
        <v>0</v>
      </c>
      <c r="R119"/>
      <c r="S119"/>
    </row>
    <row r="120" spans="1:19" ht="15.75" thickBot="1">
      <c r="A120" s="625"/>
      <c r="B120" s="625"/>
      <c r="C120" s="625"/>
      <c r="D120" s="234" t="s">
        <v>465</v>
      </c>
      <c r="E120" s="237"/>
      <c r="F120" s="237"/>
      <c r="G120" s="237"/>
      <c r="H120" s="237"/>
      <c r="I120" s="237"/>
      <c r="J120" s="237"/>
      <c r="K120" s="237"/>
      <c r="L120" s="237"/>
      <c r="M120" s="237"/>
      <c r="N120" s="237"/>
      <c r="O120" s="237"/>
      <c r="P120" s="237"/>
      <c r="Q120" s="238">
        <f t="shared" si="27"/>
        <v>0</v>
      </c>
      <c r="R120"/>
      <c r="S120"/>
    </row>
    <row r="121" spans="1:19" ht="15.75" thickBot="1">
      <c r="A121" s="625"/>
      <c r="B121" s="625"/>
      <c r="C121" s="626"/>
      <c r="D121" s="239" t="s">
        <v>39</v>
      </c>
      <c r="E121" s="253">
        <f>SUM(E119:E120)</f>
        <v>0</v>
      </c>
      <c r="F121" s="253">
        <f t="shared" ref="F121:P121" si="45">SUM(F119:F120)</f>
        <v>0</v>
      </c>
      <c r="G121" s="253">
        <f t="shared" si="45"/>
        <v>0</v>
      </c>
      <c r="H121" s="253">
        <f t="shared" si="45"/>
        <v>0</v>
      </c>
      <c r="I121" s="253">
        <f t="shared" si="45"/>
        <v>0</v>
      </c>
      <c r="J121" s="253">
        <f t="shared" si="45"/>
        <v>0</v>
      </c>
      <c r="K121" s="253">
        <f t="shared" si="45"/>
        <v>0</v>
      </c>
      <c r="L121" s="253">
        <f t="shared" si="45"/>
        <v>0</v>
      </c>
      <c r="M121" s="253">
        <f t="shared" si="45"/>
        <v>0</v>
      </c>
      <c r="N121" s="253">
        <f t="shared" si="45"/>
        <v>0</v>
      </c>
      <c r="O121" s="253">
        <f t="shared" si="45"/>
        <v>0</v>
      </c>
      <c r="P121" s="253">
        <f t="shared" si="45"/>
        <v>0</v>
      </c>
      <c r="Q121" s="253">
        <f t="shared" si="27"/>
        <v>0</v>
      </c>
      <c r="R121"/>
      <c r="S121"/>
    </row>
    <row r="122" spans="1:19" ht="15.75" thickBot="1">
      <c r="A122" s="625"/>
      <c r="B122" s="625"/>
      <c r="C122" s="624" t="s">
        <v>478</v>
      </c>
      <c r="D122" s="234" t="s">
        <v>464</v>
      </c>
      <c r="E122" s="237"/>
      <c r="F122" s="237"/>
      <c r="G122" s="237"/>
      <c r="H122" s="237"/>
      <c r="I122" s="237"/>
      <c r="J122" s="237"/>
      <c r="K122" s="237"/>
      <c r="L122" s="237"/>
      <c r="M122" s="237"/>
      <c r="N122" s="237"/>
      <c r="O122" s="237"/>
      <c r="P122" s="237"/>
      <c r="Q122" s="238">
        <f t="shared" si="27"/>
        <v>0</v>
      </c>
      <c r="R122"/>
      <c r="S122"/>
    </row>
    <row r="123" spans="1:19" ht="15.75" thickBot="1">
      <c r="A123" s="625"/>
      <c r="B123" s="625"/>
      <c r="C123" s="625"/>
      <c r="D123" s="234" t="s">
        <v>465</v>
      </c>
      <c r="E123" s="237"/>
      <c r="F123" s="237"/>
      <c r="G123" s="237"/>
      <c r="H123" s="237"/>
      <c r="I123" s="237"/>
      <c r="J123" s="237"/>
      <c r="K123" s="237"/>
      <c r="L123" s="237"/>
      <c r="M123" s="237"/>
      <c r="N123" s="237"/>
      <c r="O123" s="237"/>
      <c r="P123" s="237"/>
      <c r="Q123" s="238">
        <f t="shared" si="27"/>
        <v>0</v>
      </c>
      <c r="R123"/>
      <c r="S123"/>
    </row>
    <row r="124" spans="1:19" ht="15.75" thickBot="1">
      <c r="A124" s="625"/>
      <c r="B124" s="625"/>
      <c r="C124" s="626"/>
      <c r="D124" s="239" t="s">
        <v>39</v>
      </c>
      <c r="E124" s="253">
        <f>SUM(E122:E123)</f>
        <v>0</v>
      </c>
      <c r="F124" s="253">
        <f t="shared" ref="F124:P124" si="46">SUM(F122:F123)</f>
        <v>0</v>
      </c>
      <c r="G124" s="253">
        <f t="shared" si="46"/>
        <v>0</v>
      </c>
      <c r="H124" s="253">
        <f t="shared" si="46"/>
        <v>0</v>
      </c>
      <c r="I124" s="253">
        <f t="shared" si="46"/>
        <v>0</v>
      </c>
      <c r="J124" s="253">
        <f t="shared" si="46"/>
        <v>0</v>
      </c>
      <c r="K124" s="253">
        <f t="shared" si="46"/>
        <v>0</v>
      </c>
      <c r="L124" s="253">
        <f t="shared" si="46"/>
        <v>0</v>
      </c>
      <c r="M124" s="253">
        <f t="shared" si="46"/>
        <v>0</v>
      </c>
      <c r="N124" s="253">
        <f t="shared" si="46"/>
        <v>0</v>
      </c>
      <c r="O124" s="253">
        <f t="shared" si="46"/>
        <v>0</v>
      </c>
      <c r="P124" s="253">
        <f t="shared" si="46"/>
        <v>0</v>
      </c>
      <c r="Q124" s="253">
        <f t="shared" si="27"/>
        <v>0</v>
      </c>
      <c r="R124"/>
      <c r="S124"/>
    </row>
    <row r="125" spans="1:19" ht="15.75" thickBot="1">
      <c r="A125" s="625"/>
      <c r="B125" s="625"/>
      <c r="C125" s="624" t="s">
        <v>467</v>
      </c>
      <c r="D125" s="234" t="s">
        <v>464</v>
      </c>
      <c r="E125" s="237">
        <v>3527093</v>
      </c>
      <c r="F125" s="237">
        <v>3275439</v>
      </c>
      <c r="G125" s="237">
        <v>3194133</v>
      </c>
      <c r="H125" s="237">
        <v>2720728</v>
      </c>
      <c r="I125" s="237">
        <v>2247224</v>
      </c>
      <c r="J125" s="237">
        <v>2020848</v>
      </c>
      <c r="K125" s="237">
        <v>2138085</v>
      </c>
      <c r="L125" s="237">
        <v>2116204</v>
      </c>
      <c r="M125" s="237">
        <v>2187690</v>
      </c>
      <c r="N125" s="237">
        <v>2450703</v>
      </c>
      <c r="O125" s="237">
        <v>3541198</v>
      </c>
      <c r="P125" s="237">
        <v>3591717</v>
      </c>
      <c r="Q125" s="238">
        <f t="shared" si="27"/>
        <v>33011062</v>
      </c>
      <c r="R125"/>
      <c r="S125"/>
    </row>
    <row r="126" spans="1:19" ht="15.75" thickBot="1">
      <c r="A126" s="625"/>
      <c r="B126" s="625"/>
      <c r="C126" s="625"/>
      <c r="D126" s="234" t="s">
        <v>465</v>
      </c>
      <c r="E126" s="237">
        <v>-3591717</v>
      </c>
      <c r="F126" s="237">
        <v>-3527093</v>
      </c>
      <c r="G126" s="237">
        <v>-3275439</v>
      </c>
      <c r="H126" s="237">
        <v>-3194133</v>
      </c>
      <c r="I126" s="237">
        <v>-2720728</v>
      </c>
      <c r="J126" s="237">
        <v>-2247224</v>
      </c>
      <c r="K126" s="237">
        <v>-2439992</v>
      </c>
      <c r="L126" s="237">
        <v>-2138085</v>
      </c>
      <c r="M126" s="237">
        <v>-2116204</v>
      </c>
      <c r="N126" s="237">
        <v>-2187690</v>
      </c>
      <c r="O126" s="237">
        <v>-2450703</v>
      </c>
      <c r="P126" s="237">
        <v>-3541198</v>
      </c>
      <c r="Q126" s="238">
        <f t="shared" si="27"/>
        <v>-33430206</v>
      </c>
      <c r="R126"/>
      <c r="S126"/>
    </row>
    <row r="127" spans="1:19" ht="15.75" thickBot="1">
      <c r="A127" s="625"/>
      <c r="B127" s="625"/>
      <c r="C127" s="626"/>
      <c r="D127" s="239" t="s">
        <v>39</v>
      </c>
      <c r="E127" s="253">
        <f>SUM(E125:E126)</f>
        <v>-64624</v>
      </c>
      <c r="F127" s="253">
        <f t="shared" ref="F127:P127" si="47">SUM(F125:F126)</f>
        <v>-251654</v>
      </c>
      <c r="G127" s="253">
        <f t="shared" si="47"/>
        <v>-81306</v>
      </c>
      <c r="H127" s="253">
        <f t="shared" si="47"/>
        <v>-473405</v>
      </c>
      <c r="I127" s="253">
        <f t="shared" si="47"/>
        <v>-473504</v>
      </c>
      <c r="J127" s="253">
        <f t="shared" si="47"/>
        <v>-226376</v>
      </c>
      <c r="K127" s="253">
        <f t="shared" si="47"/>
        <v>-301907</v>
      </c>
      <c r="L127" s="253">
        <f t="shared" si="47"/>
        <v>-21881</v>
      </c>
      <c r="M127" s="253">
        <f t="shared" si="47"/>
        <v>71486</v>
      </c>
      <c r="N127" s="253">
        <f t="shared" si="47"/>
        <v>263013</v>
      </c>
      <c r="O127" s="253">
        <f t="shared" si="47"/>
        <v>1090495</v>
      </c>
      <c r="P127" s="253">
        <f t="shared" si="47"/>
        <v>50519</v>
      </c>
      <c r="Q127" s="253">
        <f t="shared" si="27"/>
        <v>-419144</v>
      </c>
      <c r="R127"/>
      <c r="S127"/>
    </row>
    <row r="128" spans="1:19" ht="15.75" thickBot="1">
      <c r="A128" s="625"/>
      <c r="B128" s="625"/>
      <c r="C128" s="624" t="s">
        <v>479</v>
      </c>
      <c r="D128" s="234" t="s">
        <v>464</v>
      </c>
      <c r="E128" s="237">
        <v>3372436</v>
      </c>
      <c r="F128" s="237">
        <v>4250481</v>
      </c>
      <c r="G128" s="237">
        <v>4177737</v>
      </c>
      <c r="H128" s="237">
        <v>4042439</v>
      </c>
      <c r="I128" s="237">
        <v>3532436</v>
      </c>
      <c r="J128" s="237">
        <v>2997297</v>
      </c>
      <c r="K128" s="237">
        <v>3020403</v>
      </c>
      <c r="L128" s="237">
        <v>3187739</v>
      </c>
      <c r="M128" s="237">
        <v>3302651</v>
      </c>
      <c r="N128" s="237">
        <v>3824758</v>
      </c>
      <c r="O128" s="237">
        <v>4579501</v>
      </c>
      <c r="P128" s="237">
        <v>4831826</v>
      </c>
      <c r="Q128" s="238">
        <f t="shared" si="27"/>
        <v>45119704</v>
      </c>
      <c r="R128"/>
      <c r="S128"/>
    </row>
    <row r="129" spans="1:19" ht="15.75" thickBot="1">
      <c r="A129" s="625"/>
      <c r="B129" s="625"/>
      <c r="C129" s="625"/>
      <c r="D129" s="234" t="s">
        <v>465</v>
      </c>
      <c r="E129" s="237">
        <v>-4831826</v>
      </c>
      <c r="F129" s="237">
        <v>-3372436</v>
      </c>
      <c r="G129" s="237">
        <v>-4250481</v>
      </c>
      <c r="H129" s="237">
        <v>-4177737</v>
      </c>
      <c r="I129" s="237">
        <v>-4042439</v>
      </c>
      <c r="J129" s="237">
        <v>-3532436</v>
      </c>
      <c r="K129" s="237">
        <v>-3415866</v>
      </c>
      <c r="L129" s="237">
        <v>-3020403</v>
      </c>
      <c r="M129" s="237">
        <v>-3187739</v>
      </c>
      <c r="N129" s="237">
        <v>-3302651</v>
      </c>
      <c r="O129" s="237">
        <v>-3824758</v>
      </c>
      <c r="P129" s="237">
        <v>-4579501</v>
      </c>
      <c r="Q129" s="238">
        <f t="shared" si="27"/>
        <v>-45538273</v>
      </c>
      <c r="R129"/>
      <c r="S129"/>
    </row>
    <row r="130" spans="1:19" ht="15.75" thickBot="1">
      <c r="A130" s="625"/>
      <c r="B130" s="625"/>
      <c r="C130" s="626"/>
      <c r="D130" s="239" t="s">
        <v>39</v>
      </c>
      <c r="E130" s="253">
        <f>SUM(E128:E129)</f>
        <v>-1459390</v>
      </c>
      <c r="F130" s="253">
        <f t="shared" ref="F130:P130" si="48">SUM(F128:F129)</f>
        <v>878045</v>
      </c>
      <c r="G130" s="253">
        <f t="shared" si="48"/>
        <v>-72744</v>
      </c>
      <c r="H130" s="253">
        <f t="shared" si="48"/>
        <v>-135298</v>
      </c>
      <c r="I130" s="253">
        <f t="shared" si="48"/>
        <v>-510003</v>
      </c>
      <c r="J130" s="253">
        <f t="shared" si="48"/>
        <v>-535139</v>
      </c>
      <c r="K130" s="253">
        <f t="shared" si="48"/>
        <v>-395463</v>
      </c>
      <c r="L130" s="253">
        <f t="shared" si="48"/>
        <v>167336</v>
      </c>
      <c r="M130" s="253">
        <f t="shared" si="48"/>
        <v>114912</v>
      </c>
      <c r="N130" s="253">
        <f t="shared" si="48"/>
        <v>522107</v>
      </c>
      <c r="O130" s="253">
        <f t="shared" si="48"/>
        <v>754743</v>
      </c>
      <c r="P130" s="253">
        <f t="shared" si="48"/>
        <v>252325</v>
      </c>
      <c r="Q130" s="253">
        <f t="shared" si="27"/>
        <v>-418569</v>
      </c>
      <c r="R130"/>
      <c r="S130"/>
    </row>
    <row r="131" spans="1:19" ht="15.75" thickBot="1">
      <c r="A131" s="625"/>
      <c r="B131" s="626"/>
      <c r="C131" s="632" t="s">
        <v>39</v>
      </c>
      <c r="D131" s="633"/>
      <c r="E131" s="255">
        <f>E130+E127+E124+E121+E118+E115+E112</f>
        <v>-5156441</v>
      </c>
      <c r="F131" s="255">
        <f t="shared" ref="F131:P131" si="49">F130+F127+F124+F121+F118+F115+F112</f>
        <v>1017934</v>
      </c>
      <c r="G131" s="255">
        <f t="shared" si="49"/>
        <v>-6548981</v>
      </c>
      <c r="H131" s="255">
        <f t="shared" si="49"/>
        <v>-3847984</v>
      </c>
      <c r="I131" s="255">
        <f t="shared" si="49"/>
        <v>-5679791</v>
      </c>
      <c r="J131" s="255">
        <f t="shared" si="49"/>
        <v>-1040803</v>
      </c>
      <c r="K131" s="255">
        <f t="shared" si="49"/>
        <v>-1327000</v>
      </c>
      <c r="L131" s="255">
        <f t="shared" si="49"/>
        <v>89164</v>
      </c>
      <c r="M131" s="255">
        <f t="shared" si="49"/>
        <v>902480</v>
      </c>
      <c r="N131" s="255">
        <f t="shared" si="49"/>
        <v>5083805</v>
      </c>
      <c r="O131" s="255">
        <f t="shared" si="49"/>
        <v>13120651</v>
      </c>
      <c r="P131" s="255">
        <f t="shared" si="49"/>
        <v>2006102</v>
      </c>
      <c r="Q131" s="255">
        <f t="shared" si="27"/>
        <v>-1380864</v>
      </c>
      <c r="R131"/>
      <c r="S131"/>
    </row>
    <row r="132" spans="1:19" ht="15.75" thickBot="1">
      <c r="A132" s="626"/>
      <c r="B132" s="627" t="s">
        <v>39</v>
      </c>
      <c r="C132" s="634"/>
      <c r="D132" s="628"/>
      <c r="E132" s="253">
        <f>E131+E109+E81</f>
        <v>-7007887</v>
      </c>
      <c r="F132" s="253">
        <f t="shared" ref="F132:P132" si="50">F131+F109+F81</f>
        <v>1348648</v>
      </c>
      <c r="G132" s="253">
        <f t="shared" si="50"/>
        <v>-10940817</v>
      </c>
      <c r="H132" s="253">
        <f t="shared" si="50"/>
        <v>-8191782</v>
      </c>
      <c r="I132" s="253">
        <f t="shared" si="50"/>
        <v>-10721361</v>
      </c>
      <c r="J132" s="253">
        <f t="shared" si="50"/>
        <v>-1876039</v>
      </c>
      <c r="K132" s="253">
        <f t="shared" si="50"/>
        <v>-2901517</v>
      </c>
      <c r="L132" s="253">
        <f t="shared" si="50"/>
        <v>360416</v>
      </c>
      <c r="M132" s="253">
        <f t="shared" si="50"/>
        <v>1429446</v>
      </c>
      <c r="N132" s="253">
        <f t="shared" si="50"/>
        <v>9830118</v>
      </c>
      <c r="O132" s="253">
        <f t="shared" si="50"/>
        <v>23722319</v>
      </c>
      <c r="P132" s="253">
        <f t="shared" si="50"/>
        <v>1813486</v>
      </c>
      <c r="Q132" s="253">
        <f t="shared" si="27"/>
        <v>-3134970</v>
      </c>
      <c r="R132"/>
      <c r="S132"/>
    </row>
    <row r="133" spans="1:19" ht="15.75" thickBot="1">
      <c r="A133" s="629" t="s">
        <v>39</v>
      </c>
      <c r="B133" s="630"/>
      <c r="C133" s="630"/>
      <c r="D133" s="631"/>
      <c r="E133" s="258">
        <f>E132+E68</f>
        <v>-173147767</v>
      </c>
      <c r="F133" s="258">
        <f t="shared" ref="F133:P133" si="51">F132+F68</f>
        <v>55979357</v>
      </c>
      <c r="G133" s="258">
        <f t="shared" si="51"/>
        <v>-103602119</v>
      </c>
      <c r="H133" s="258">
        <f t="shared" si="51"/>
        <v>-21994296</v>
      </c>
      <c r="I133" s="258">
        <f t="shared" si="51"/>
        <v>-21090066</v>
      </c>
      <c r="J133" s="258">
        <f t="shared" si="51"/>
        <v>14897312</v>
      </c>
      <c r="K133" s="258">
        <f t="shared" si="51"/>
        <v>77476904</v>
      </c>
      <c r="L133" s="258">
        <f t="shared" si="51"/>
        <v>7637194</v>
      </c>
      <c r="M133" s="258">
        <f t="shared" si="51"/>
        <v>-109483553</v>
      </c>
      <c r="N133" s="258">
        <f t="shared" si="51"/>
        <v>45276626</v>
      </c>
      <c r="O133" s="258">
        <f t="shared" si="51"/>
        <v>129550222</v>
      </c>
      <c r="P133" s="258">
        <f t="shared" si="51"/>
        <v>36649361</v>
      </c>
      <c r="Q133" s="258">
        <f t="shared" si="27"/>
        <v>-61850825</v>
      </c>
      <c r="R133"/>
      <c r="S133"/>
    </row>
    <row r="134" spans="1:19" ht="15">
      <c r="A134" s="622" t="s">
        <v>410</v>
      </c>
      <c r="B134" s="619"/>
      <c r="C134" s="619"/>
      <c r="D134" s="619"/>
      <c r="E134" s="619"/>
      <c r="F134" s="619"/>
      <c r="G134" s="619"/>
      <c r="H134" s="619"/>
      <c r="I134" s="619"/>
      <c r="J134" s="619"/>
      <c r="K134" s="619"/>
      <c r="L134" s="622" t="s">
        <v>480</v>
      </c>
      <c r="M134" s="619"/>
      <c r="N134" s="619"/>
      <c r="O134" s="619"/>
      <c r="P134" s="619"/>
      <c r="Q134" s="619"/>
      <c r="R134"/>
      <c r="S134"/>
    </row>
    <row r="135" spans="1:19" ht="15">
      <c r="A135" s="619"/>
      <c r="B135" s="619"/>
      <c r="C135" s="619"/>
      <c r="D135" s="619"/>
      <c r="E135" s="619"/>
      <c r="F135" s="619"/>
      <c r="G135" s="619"/>
      <c r="H135" s="619"/>
      <c r="I135" s="619"/>
      <c r="J135" s="619"/>
      <c r="K135" s="619"/>
      <c r="L135" s="619"/>
      <c r="M135" s="619"/>
      <c r="N135" s="619"/>
      <c r="O135" s="619"/>
      <c r="P135" s="619"/>
      <c r="Q135" s="619"/>
      <c r="R135"/>
      <c r="S135"/>
    </row>
    <row r="136" spans="1:19" ht="15">
      <c r="A136" s="619"/>
      <c r="B136" s="619"/>
      <c r="C136" s="619"/>
      <c r="D136" s="619"/>
      <c r="E136" s="619"/>
      <c r="F136" s="619"/>
      <c r="G136" s="619"/>
      <c r="H136" s="619"/>
      <c r="I136" s="619"/>
      <c r="J136" s="619"/>
      <c r="K136" s="619"/>
      <c r="L136" s="619"/>
      <c r="M136" s="619"/>
      <c r="N136" s="619"/>
      <c r="O136" s="619"/>
      <c r="P136" s="619"/>
      <c r="Q136" s="619"/>
      <c r="R136"/>
      <c r="S136"/>
    </row>
    <row r="137" spans="1:19" ht="15.75" thickBot="1">
      <c r="A137" s="259" t="s">
        <v>481</v>
      </c>
      <c r="B137"/>
      <c r="C137"/>
      <c r="D137"/>
      <c r="E137" s="619"/>
      <c r="F137" s="619"/>
      <c r="G137" s="619"/>
      <c r="H137" s="619"/>
      <c r="I137" s="619"/>
      <c r="J137" s="619"/>
      <c r="K137" s="619"/>
      <c r="L137" s="619"/>
      <c r="M137" s="619"/>
      <c r="N137" s="619"/>
      <c r="O137" s="619"/>
      <c r="P137" s="619"/>
      <c r="Q137" s="619"/>
      <c r="R137"/>
      <c r="S137"/>
    </row>
    <row r="138" spans="1:19" ht="15">
      <c r="A138"/>
      <c r="B138"/>
      <c r="C138"/>
      <c r="D138"/>
      <c r="E138"/>
      <c r="F138"/>
      <c r="G138"/>
      <c r="H138"/>
      <c r="I138"/>
      <c r="J138"/>
      <c r="K138" s="10">
        <f>2422810+K126</f>
        <v>-17182</v>
      </c>
      <c r="L138"/>
      <c r="M138"/>
      <c r="N138"/>
      <c r="O138"/>
      <c r="P138"/>
      <c r="Q138"/>
      <c r="R138"/>
      <c r="S138" s="44"/>
    </row>
    <row r="139" spans="1:19" ht="15.75" thickBot="1">
      <c r="A139" t="s">
        <v>381</v>
      </c>
      <c r="B139" t="s">
        <v>390</v>
      </c>
      <c r="C139">
        <v>447</v>
      </c>
      <c r="D139" s="234" t="s">
        <v>464</v>
      </c>
      <c r="E139" s="10">
        <f>E94+E97+E100+E103</f>
        <v>470810</v>
      </c>
      <c r="F139" s="10">
        <f t="shared" ref="F139:P140" si="52">F94+F97+F100+F103</f>
        <v>371267</v>
      </c>
      <c r="G139" s="10">
        <f t="shared" si="52"/>
        <v>391864</v>
      </c>
      <c r="H139" s="10">
        <f t="shared" si="52"/>
        <v>426544</v>
      </c>
      <c r="I139" s="10">
        <f t="shared" si="52"/>
        <v>432017</v>
      </c>
      <c r="J139" s="10">
        <f t="shared" si="52"/>
        <v>416488</v>
      </c>
      <c r="K139" s="10">
        <f t="shared" si="52"/>
        <v>703518</v>
      </c>
      <c r="L139" s="10">
        <f t="shared" si="52"/>
        <v>687022</v>
      </c>
      <c r="M139" s="10">
        <f t="shared" si="52"/>
        <v>641935</v>
      </c>
      <c r="N139" s="10">
        <f t="shared" si="52"/>
        <v>709079</v>
      </c>
      <c r="O139" s="10">
        <f t="shared" si="52"/>
        <v>669704</v>
      </c>
      <c r="P139" s="10">
        <f t="shared" si="52"/>
        <v>595319</v>
      </c>
      <c r="Q139" s="10">
        <f>SUM(E139:P139)</f>
        <v>6515567</v>
      </c>
      <c r="R139"/>
      <c r="S139" s="44">
        <f>Q127+'Billed Usage'!P91</f>
        <v>33079070</v>
      </c>
    </row>
    <row r="140" spans="1:19" ht="15.75" thickBot="1">
      <c r="A140" t="s">
        <v>381</v>
      </c>
      <c r="B140" t="s">
        <v>390</v>
      </c>
      <c r="C140">
        <v>447</v>
      </c>
      <c r="D140" s="234" t="s">
        <v>465</v>
      </c>
      <c r="E140" s="10">
        <f>E95+E98+E101+E104</f>
        <v>-595319</v>
      </c>
      <c r="F140" s="10">
        <f t="shared" si="52"/>
        <v>-470810</v>
      </c>
      <c r="G140" s="10">
        <f t="shared" si="52"/>
        <v>-371267</v>
      </c>
      <c r="H140" s="10">
        <f t="shared" si="52"/>
        <v>-391864</v>
      </c>
      <c r="I140" s="10">
        <f t="shared" si="52"/>
        <v>-426544</v>
      </c>
      <c r="J140" s="10">
        <f t="shared" si="52"/>
        <v>-432017</v>
      </c>
      <c r="K140" s="10">
        <f t="shared" si="52"/>
        <v>-1038732</v>
      </c>
      <c r="L140" s="10">
        <f t="shared" si="52"/>
        <v>-703518</v>
      </c>
      <c r="M140" s="10">
        <f t="shared" si="52"/>
        <v>-687022</v>
      </c>
      <c r="N140" s="10">
        <f t="shared" si="52"/>
        <v>-641935</v>
      </c>
      <c r="O140" s="10">
        <f t="shared" si="52"/>
        <v>-709079</v>
      </c>
      <c r="P140" s="10">
        <f t="shared" si="52"/>
        <v>-669704</v>
      </c>
      <c r="Q140" s="10">
        <f>SUM(E140:P140)</f>
        <v>-7137811</v>
      </c>
      <c r="R140"/>
      <c r="S140" s="44">
        <v>33091589</v>
      </c>
    </row>
    <row r="141" spans="1:19" ht="15">
      <c r="A141" s="252"/>
      <c r="B141"/>
      <c r="C141"/>
      <c r="D141"/>
      <c r="E141"/>
      <c r="F141"/>
      <c r="G141"/>
      <c r="H141"/>
      <c r="I141"/>
      <c r="J141"/>
      <c r="K141"/>
      <c r="L141" s="252"/>
      <c r="M141"/>
      <c r="N141"/>
      <c r="O141"/>
      <c r="P141"/>
      <c r="Q141"/>
      <c r="S141" s="44">
        <f>S139-S140</f>
        <v>-12519</v>
      </c>
    </row>
    <row r="142" spans="1:19" ht="15">
      <c r="S142" s="111"/>
    </row>
    <row r="143" spans="1:19" ht="15">
      <c r="S143"/>
    </row>
    <row r="144" spans="1:19" ht="15">
      <c r="B144" s="246" t="s">
        <v>482</v>
      </c>
    </row>
    <row r="145" spans="2:19" ht="15">
      <c r="B145" s="247" t="s">
        <v>413</v>
      </c>
      <c r="E145" s="248">
        <f>E39+E42</f>
        <v>-42080539</v>
      </c>
      <c r="F145" s="248">
        <f t="shared" ref="F145:P145" si="53">F39+F42</f>
        <v>-1411255</v>
      </c>
      <c r="G145" s="248">
        <f t="shared" si="53"/>
        <v>-41166856</v>
      </c>
      <c r="H145" s="248">
        <f t="shared" si="53"/>
        <v>-4029543</v>
      </c>
      <c r="I145" s="248">
        <f t="shared" si="53"/>
        <v>-10699911</v>
      </c>
      <c r="J145" s="248">
        <f t="shared" si="53"/>
        <v>3034454</v>
      </c>
      <c r="K145" s="248">
        <f t="shared" si="53"/>
        <v>25752842</v>
      </c>
      <c r="L145" s="248">
        <f t="shared" si="53"/>
        <v>7858422</v>
      </c>
      <c r="M145" s="248">
        <f t="shared" si="53"/>
        <v>-40321273</v>
      </c>
      <c r="N145" s="248">
        <f t="shared" si="53"/>
        <v>5738123</v>
      </c>
      <c r="O145" s="248">
        <f t="shared" si="53"/>
        <v>57423264</v>
      </c>
      <c r="P145" s="248">
        <f t="shared" si="53"/>
        <v>19555013</v>
      </c>
      <c r="Q145" s="248">
        <f>SUM(E145:P145)</f>
        <v>-20347259</v>
      </c>
      <c r="R145" s="256"/>
      <c r="S145" s="256"/>
    </row>
    <row r="146" spans="2:19" ht="15">
      <c r="B146" s="246" t="s">
        <v>483</v>
      </c>
      <c r="E146" s="248">
        <f>E45+E48</f>
        <v>-13631601</v>
      </c>
      <c r="F146" s="248">
        <f t="shared" ref="F146:P146" si="54">F45+F48</f>
        <v>4436474</v>
      </c>
      <c r="G146" s="248">
        <f t="shared" si="54"/>
        <v>-8332233</v>
      </c>
      <c r="H146" s="248">
        <f t="shared" si="54"/>
        <v>-529920</v>
      </c>
      <c r="I146" s="248">
        <f t="shared" si="54"/>
        <v>-743007</v>
      </c>
      <c r="J146" s="248">
        <f t="shared" si="54"/>
        <v>605686</v>
      </c>
      <c r="K146" s="248">
        <f t="shared" si="54"/>
        <v>6536389</v>
      </c>
      <c r="L146" s="248">
        <f t="shared" si="54"/>
        <v>-390128</v>
      </c>
      <c r="M146" s="248">
        <f t="shared" si="54"/>
        <v>-9592696</v>
      </c>
      <c r="N146" s="248">
        <f t="shared" si="54"/>
        <v>4369838</v>
      </c>
      <c r="O146" s="248">
        <f t="shared" si="54"/>
        <v>9570084</v>
      </c>
      <c r="P146" s="248">
        <f t="shared" si="54"/>
        <v>995198</v>
      </c>
      <c r="Q146" s="248">
        <f t="shared" ref="Q146:Q159" si="55">SUM(E146:P146)</f>
        <v>-6705916</v>
      </c>
      <c r="R146" s="256"/>
    </row>
    <row r="147" spans="2:19" ht="15">
      <c r="B147" s="246" t="s">
        <v>484</v>
      </c>
      <c r="E147" s="248">
        <f>E51+E54</f>
        <v>-26435097</v>
      </c>
      <c r="F147" s="248">
        <f t="shared" ref="F147:P147" si="56">F51+F54</f>
        <v>6837754</v>
      </c>
      <c r="G147" s="248">
        <f t="shared" si="56"/>
        <v>-9794735</v>
      </c>
      <c r="H147" s="248">
        <f t="shared" si="56"/>
        <v>-182913</v>
      </c>
      <c r="I147" s="248">
        <f t="shared" si="56"/>
        <v>1459955</v>
      </c>
      <c r="J147" s="248">
        <f t="shared" si="56"/>
        <v>2874529</v>
      </c>
      <c r="K147" s="248">
        <f t="shared" si="56"/>
        <v>11693348</v>
      </c>
      <c r="L147" s="248">
        <f t="shared" si="56"/>
        <v>-4496450</v>
      </c>
      <c r="M147" s="248">
        <f t="shared" si="56"/>
        <v>-17893515</v>
      </c>
      <c r="N147" s="248">
        <f t="shared" si="56"/>
        <v>12437489</v>
      </c>
      <c r="O147" s="248">
        <f t="shared" si="56"/>
        <v>14616264</v>
      </c>
      <c r="P147" s="248">
        <f t="shared" si="56"/>
        <v>-6591130</v>
      </c>
      <c r="Q147" s="248">
        <f t="shared" si="55"/>
        <v>-15474501</v>
      </c>
      <c r="R147" s="256"/>
    </row>
    <row r="148" spans="2:19" ht="15">
      <c r="B148" s="247" t="s">
        <v>485</v>
      </c>
      <c r="E148" s="248">
        <f>E57</f>
        <v>-15416145</v>
      </c>
      <c r="F148" s="248">
        <f t="shared" ref="F148:P148" si="57">F57</f>
        <v>16455732</v>
      </c>
      <c r="G148" s="248">
        <f t="shared" si="57"/>
        <v>3110920</v>
      </c>
      <c r="H148" s="248">
        <f t="shared" si="57"/>
        <v>-2590749</v>
      </c>
      <c r="I148" s="248">
        <f t="shared" si="57"/>
        <v>1174343</v>
      </c>
      <c r="J148" s="248">
        <f t="shared" si="57"/>
        <v>1303369</v>
      </c>
      <c r="K148" s="248">
        <f t="shared" si="57"/>
        <v>1743194</v>
      </c>
      <c r="L148" s="248">
        <f t="shared" si="57"/>
        <v>3736381</v>
      </c>
      <c r="M148" s="248">
        <f t="shared" si="57"/>
        <v>-965618</v>
      </c>
      <c r="N148" s="248">
        <f t="shared" si="57"/>
        <v>-2002638</v>
      </c>
      <c r="O148" s="248">
        <f t="shared" si="57"/>
        <v>-2091392</v>
      </c>
      <c r="P148" s="248">
        <f t="shared" si="57"/>
        <v>-2176306</v>
      </c>
      <c r="Q148" s="248">
        <f t="shared" si="55"/>
        <v>2281091</v>
      </c>
    </row>
    <row r="149" spans="2:19" ht="15">
      <c r="B149" s="247" t="s">
        <v>417</v>
      </c>
      <c r="E149" s="248">
        <f>E66</f>
        <v>-18236443</v>
      </c>
      <c r="F149" s="248">
        <f t="shared" ref="F149:P149" si="58">F66</f>
        <v>16740753</v>
      </c>
      <c r="G149" s="248">
        <f t="shared" si="58"/>
        <v>-6023466</v>
      </c>
      <c r="H149" s="248">
        <f t="shared" si="58"/>
        <v>1239158</v>
      </c>
      <c r="I149" s="248">
        <f t="shared" si="58"/>
        <v>1746126</v>
      </c>
      <c r="J149" s="248">
        <f t="shared" si="58"/>
        <v>3954558</v>
      </c>
      <c r="K149" s="248">
        <f t="shared" si="58"/>
        <v>1299632</v>
      </c>
      <c r="L149" s="248">
        <f t="shared" si="58"/>
        <v>1717194</v>
      </c>
      <c r="M149" s="248">
        <f t="shared" si="58"/>
        <v>-2944712</v>
      </c>
      <c r="N149" s="248">
        <f t="shared" si="58"/>
        <v>1364696</v>
      </c>
      <c r="O149" s="248">
        <f t="shared" si="58"/>
        <v>695132</v>
      </c>
      <c r="P149" s="248">
        <f t="shared" si="58"/>
        <v>-761592</v>
      </c>
      <c r="Q149" s="248">
        <f t="shared" si="55"/>
        <v>791036</v>
      </c>
    </row>
    <row r="150" spans="2:19" ht="15">
      <c r="B150" s="246" t="s">
        <v>418</v>
      </c>
      <c r="E150" s="248">
        <f>E60+E63</f>
        <v>-1230668</v>
      </c>
      <c r="F150" s="248">
        <f t="shared" ref="F150:P150" si="59">F60+F63</f>
        <v>292858</v>
      </c>
      <c r="G150" s="248">
        <f t="shared" si="59"/>
        <v>-398061</v>
      </c>
      <c r="H150" s="248">
        <f t="shared" si="59"/>
        <v>-85974</v>
      </c>
      <c r="I150" s="248">
        <f t="shared" si="59"/>
        <v>790811</v>
      </c>
      <c r="J150" s="248">
        <f t="shared" si="59"/>
        <v>1471440</v>
      </c>
      <c r="K150" s="248">
        <f t="shared" si="59"/>
        <v>2429289</v>
      </c>
      <c r="L150" s="248">
        <f t="shared" si="59"/>
        <v>437971</v>
      </c>
      <c r="M150" s="248">
        <f t="shared" si="59"/>
        <v>-766596</v>
      </c>
      <c r="N150" s="248">
        <f t="shared" si="59"/>
        <v>-10227</v>
      </c>
      <c r="O150" s="248">
        <f t="shared" si="59"/>
        <v>-1990937</v>
      </c>
      <c r="P150" s="248">
        <f t="shared" si="59"/>
        <v>-797294</v>
      </c>
      <c r="Q150" s="248">
        <f t="shared" si="55"/>
        <v>142612</v>
      </c>
    </row>
    <row r="151" spans="2:19" ht="15">
      <c r="B151" s="246" t="s">
        <v>419</v>
      </c>
      <c r="E151" s="248">
        <f>0</f>
        <v>0</v>
      </c>
      <c r="F151" s="248">
        <f>0</f>
        <v>0</v>
      </c>
      <c r="G151" s="248">
        <f>0</f>
        <v>0</v>
      </c>
      <c r="H151" s="248">
        <f>0</f>
        <v>0</v>
      </c>
      <c r="I151" s="248">
        <f>0</f>
        <v>0</v>
      </c>
      <c r="J151" s="248">
        <f>0</f>
        <v>0</v>
      </c>
      <c r="K151" s="248">
        <f>0</f>
        <v>0</v>
      </c>
      <c r="L151" s="248">
        <f>0</f>
        <v>0</v>
      </c>
      <c r="M151" s="248">
        <f>0</f>
        <v>0</v>
      </c>
      <c r="N151" s="248">
        <f>0</f>
        <v>0</v>
      </c>
      <c r="O151" s="248">
        <f>0</f>
        <v>0</v>
      </c>
      <c r="P151" s="248">
        <f>0</f>
        <v>0</v>
      </c>
      <c r="Q151" s="248">
        <f t="shared" si="55"/>
        <v>0</v>
      </c>
    </row>
    <row r="152" spans="2:19" ht="15">
      <c r="B152" s="246" t="s">
        <v>420</v>
      </c>
      <c r="E152" s="248">
        <f>E8</f>
        <v>-20078476</v>
      </c>
      <c r="F152" s="248">
        <f t="shared" ref="F152:P152" si="60">F8</f>
        <v>1198259</v>
      </c>
      <c r="G152" s="248">
        <f t="shared" si="60"/>
        <v>-24895247</v>
      </c>
      <c r="H152" s="248">
        <f t="shared" si="60"/>
        <v>-489200</v>
      </c>
      <c r="I152" s="248">
        <f t="shared" si="60"/>
        <v>-6890822</v>
      </c>
      <c r="J152" s="248">
        <f t="shared" si="60"/>
        <v>1287813</v>
      </c>
      <c r="K152" s="248">
        <f t="shared" si="60"/>
        <v>13234389</v>
      </c>
      <c r="L152" s="248">
        <f t="shared" si="60"/>
        <v>-108178</v>
      </c>
      <c r="M152" s="248">
        <f t="shared" si="60"/>
        <v>-19609076</v>
      </c>
      <c r="N152" s="248">
        <f t="shared" si="60"/>
        <v>4388918</v>
      </c>
      <c r="O152" s="248">
        <f t="shared" si="60"/>
        <v>32425494</v>
      </c>
      <c r="P152" s="248">
        <f t="shared" si="60"/>
        <v>8384326</v>
      </c>
      <c r="Q152" s="248">
        <f t="shared" si="55"/>
        <v>-11151800</v>
      </c>
      <c r="R152" s="256"/>
    </row>
    <row r="153" spans="2:19" ht="15">
      <c r="B153" s="246" t="s">
        <v>421</v>
      </c>
      <c r="E153" s="248">
        <f>E11+E14</f>
        <v>-9124750</v>
      </c>
      <c r="F153" s="248">
        <f t="shared" ref="F153:P153" si="61">F11+F14</f>
        <v>3052404</v>
      </c>
      <c r="G153" s="248">
        <f t="shared" si="61"/>
        <v>-6429548</v>
      </c>
      <c r="H153" s="248">
        <f t="shared" si="61"/>
        <v>-458291</v>
      </c>
      <c r="I153" s="248">
        <f t="shared" si="61"/>
        <v>-449722</v>
      </c>
      <c r="J153" s="248">
        <f t="shared" si="61"/>
        <v>815020</v>
      </c>
      <c r="K153" s="248">
        <f t="shared" si="61"/>
        <v>4768696</v>
      </c>
      <c r="L153" s="248">
        <f t="shared" si="61"/>
        <v>-511906</v>
      </c>
      <c r="M153" s="248">
        <f t="shared" si="61"/>
        <v>-6482632</v>
      </c>
      <c r="N153" s="248">
        <f t="shared" si="61"/>
        <v>2804033</v>
      </c>
      <c r="O153" s="248">
        <f t="shared" si="61"/>
        <v>8439211</v>
      </c>
      <c r="P153" s="248">
        <f t="shared" si="61"/>
        <v>6878</v>
      </c>
      <c r="Q153" s="248">
        <f t="shared" si="55"/>
        <v>-3570607</v>
      </c>
    </row>
    <row r="154" spans="2:19" ht="15">
      <c r="B154" s="246" t="s">
        <v>422</v>
      </c>
      <c r="E154" s="248">
        <f>E17+E20</f>
        <v>-9927437</v>
      </c>
      <c r="F154" s="248">
        <f t="shared" ref="F154:P154" si="62">F17+F20</f>
        <v>4039786</v>
      </c>
      <c r="G154" s="248">
        <f t="shared" si="62"/>
        <v>-7298576</v>
      </c>
      <c r="H154" s="248">
        <f t="shared" si="62"/>
        <v>926206</v>
      </c>
      <c r="I154" s="248">
        <f t="shared" si="62"/>
        <v>-374598</v>
      </c>
      <c r="J154" s="248">
        <f t="shared" si="62"/>
        <v>1703050</v>
      </c>
      <c r="K154" s="248">
        <f t="shared" si="62"/>
        <v>4992937</v>
      </c>
      <c r="L154" s="248">
        <f t="shared" si="62"/>
        <v>-2996292</v>
      </c>
      <c r="M154" s="248">
        <f t="shared" si="62"/>
        <v>-6781822</v>
      </c>
      <c r="N154" s="248">
        <f t="shared" si="62"/>
        <v>4911539</v>
      </c>
      <c r="O154" s="248">
        <f t="shared" si="62"/>
        <v>8213015</v>
      </c>
      <c r="P154" s="248">
        <f t="shared" si="62"/>
        <v>-3591602</v>
      </c>
      <c r="Q154" s="248">
        <f t="shared" si="55"/>
        <v>-6183794</v>
      </c>
    </row>
    <row r="155" spans="2:19" ht="15">
      <c r="B155" s="246" t="s">
        <v>423</v>
      </c>
      <c r="E155" s="248">
        <f>E23</f>
        <v>-5057676</v>
      </c>
      <c r="F155" s="248">
        <f t="shared" ref="F155:P155" si="63">F23</f>
        <v>2684457</v>
      </c>
      <c r="G155" s="248">
        <f t="shared" si="63"/>
        <v>2771390</v>
      </c>
      <c r="H155" s="248">
        <f t="shared" si="63"/>
        <v>-1618899</v>
      </c>
      <c r="I155" s="248">
        <f t="shared" si="63"/>
        <v>185518</v>
      </c>
      <c r="J155" s="248">
        <f t="shared" si="63"/>
        <v>393500</v>
      </c>
      <c r="K155" s="248">
        <f t="shared" si="63"/>
        <v>1059455</v>
      </c>
      <c r="L155" s="248">
        <f t="shared" si="63"/>
        <v>1146761</v>
      </c>
      <c r="M155" s="248">
        <f t="shared" si="63"/>
        <v>-2001329</v>
      </c>
      <c r="N155" s="248">
        <f t="shared" si="63"/>
        <v>800484</v>
      </c>
      <c r="O155" s="248">
        <f t="shared" si="63"/>
        <v>-1216931</v>
      </c>
      <c r="P155" s="248">
        <f t="shared" si="63"/>
        <v>840547</v>
      </c>
      <c r="Q155" s="248">
        <f t="shared" si="55"/>
        <v>-12723</v>
      </c>
    </row>
    <row r="156" spans="2:19" ht="15">
      <c r="B156" s="246" t="s">
        <v>424</v>
      </c>
      <c r="E156" s="248">
        <f>E26</f>
        <v>-4470911</v>
      </c>
      <c r="F156" s="248">
        <f t="shared" ref="F156:P156" si="64">F26</f>
        <v>3484859</v>
      </c>
      <c r="G156" s="248">
        <f t="shared" si="64"/>
        <v>4358295</v>
      </c>
      <c r="H156" s="248">
        <f t="shared" si="64"/>
        <v>-479488</v>
      </c>
      <c r="I156" s="248">
        <f t="shared" si="64"/>
        <v>14027533</v>
      </c>
      <c r="J156" s="248">
        <f t="shared" si="64"/>
        <v>-12253863</v>
      </c>
      <c r="K156" s="248">
        <f t="shared" si="64"/>
        <v>4062055</v>
      </c>
      <c r="L156" s="248">
        <f t="shared" si="64"/>
        <v>3568513</v>
      </c>
      <c r="M156" s="248">
        <f t="shared" si="64"/>
        <v>-5067943</v>
      </c>
      <c r="N156" s="248">
        <f t="shared" si="64"/>
        <v>-1271505</v>
      </c>
      <c r="O156" s="248">
        <f t="shared" si="64"/>
        <v>-9514796</v>
      </c>
      <c r="P156" s="248">
        <f t="shared" si="64"/>
        <v>6996556</v>
      </c>
      <c r="Q156" s="248">
        <f t="shared" si="55"/>
        <v>3439305</v>
      </c>
    </row>
    <row r="157" spans="2:19" ht="15">
      <c r="B157" s="246" t="s">
        <v>425</v>
      </c>
      <c r="E157" s="248">
        <f>E35</f>
        <v>213000</v>
      </c>
      <c r="F157" s="248">
        <f t="shared" ref="F157:P157" si="65">F35</f>
        <v>-3438000</v>
      </c>
      <c r="G157" s="248">
        <f t="shared" si="65"/>
        <v>2014000</v>
      </c>
      <c r="H157" s="248">
        <f t="shared" si="65"/>
        <v>-5554000</v>
      </c>
      <c r="I157" s="248">
        <f t="shared" si="65"/>
        <v>-10886000</v>
      </c>
      <c r="J157" s="248">
        <f t="shared" si="65"/>
        <v>10757000</v>
      </c>
      <c r="K157" s="248">
        <f t="shared" si="65"/>
        <v>1346000</v>
      </c>
      <c r="L157" s="248">
        <f t="shared" si="65"/>
        <v>-3372000</v>
      </c>
      <c r="M157" s="248">
        <f t="shared" si="65"/>
        <v>2849000</v>
      </c>
      <c r="N157" s="248">
        <f t="shared" si="65"/>
        <v>2122000</v>
      </c>
      <c r="O157" s="248">
        <f t="shared" si="65"/>
        <v>-10229000</v>
      </c>
      <c r="P157" s="248">
        <f t="shared" si="65"/>
        <v>12088000</v>
      </c>
      <c r="Q157" s="248">
        <f t="shared" si="55"/>
        <v>-2090000</v>
      </c>
    </row>
    <row r="158" spans="2:19" ht="15">
      <c r="B158" s="246" t="s">
        <v>426</v>
      </c>
      <c r="E158" s="248">
        <f>E29+E32</f>
        <v>-663137</v>
      </c>
      <c r="F158" s="248">
        <f t="shared" ref="F158:P158" si="66">F29+F32</f>
        <v>256628</v>
      </c>
      <c r="G158" s="248">
        <f t="shared" si="66"/>
        <v>-577185</v>
      </c>
      <c r="H158" s="248">
        <f t="shared" si="66"/>
        <v>51099</v>
      </c>
      <c r="I158" s="248">
        <f t="shared" si="66"/>
        <v>291069</v>
      </c>
      <c r="J158" s="248">
        <f t="shared" si="66"/>
        <v>826795</v>
      </c>
      <c r="K158" s="248">
        <f t="shared" si="66"/>
        <v>1460195</v>
      </c>
      <c r="L158" s="248">
        <f t="shared" si="66"/>
        <v>686490</v>
      </c>
      <c r="M158" s="248">
        <f t="shared" si="66"/>
        <v>-1334787</v>
      </c>
      <c r="N158" s="248">
        <f t="shared" si="66"/>
        <v>-206242</v>
      </c>
      <c r="O158" s="248">
        <f t="shared" si="66"/>
        <v>-511505</v>
      </c>
      <c r="P158" s="248">
        <f t="shared" si="66"/>
        <v>-112719</v>
      </c>
      <c r="Q158" s="248">
        <f t="shared" si="55"/>
        <v>166701</v>
      </c>
    </row>
    <row r="159" spans="2:19" ht="15">
      <c r="B159" s="246" t="s">
        <v>427</v>
      </c>
      <c r="E159" s="248">
        <f>0</f>
        <v>0</v>
      </c>
      <c r="F159" s="248">
        <f>0</f>
        <v>0</v>
      </c>
      <c r="G159" s="248">
        <f>0</f>
        <v>0</v>
      </c>
      <c r="H159" s="248">
        <f>0</f>
        <v>0</v>
      </c>
      <c r="I159" s="248">
        <f>0</f>
        <v>0</v>
      </c>
      <c r="J159" s="248">
        <f>0</f>
        <v>0</v>
      </c>
      <c r="K159" s="248">
        <f>0</f>
        <v>0</v>
      </c>
      <c r="L159" s="248">
        <f>0</f>
        <v>0</v>
      </c>
      <c r="M159" s="248">
        <f>0</f>
        <v>0</v>
      </c>
      <c r="N159" s="248">
        <f>0</f>
        <v>0</v>
      </c>
      <c r="O159" s="248">
        <f>0</f>
        <v>0</v>
      </c>
      <c r="P159" s="248">
        <f>0</f>
        <v>0</v>
      </c>
      <c r="Q159" s="248">
        <f t="shared" si="55"/>
        <v>0</v>
      </c>
    </row>
    <row r="160" spans="2:19" ht="15">
      <c r="B160" s="246"/>
    </row>
    <row r="161" spans="2:17" ht="15">
      <c r="B161" s="247" t="s">
        <v>429</v>
      </c>
      <c r="E161" s="248">
        <f t="shared" ref="E161:P161" si="67">E112</f>
        <v>-2694989</v>
      </c>
      <c r="F161" s="248">
        <f t="shared" si="67"/>
        <v>409695</v>
      </c>
      <c r="G161" s="248">
        <f t="shared" si="67"/>
        <v>-4793017</v>
      </c>
      <c r="H161" s="248">
        <f t="shared" si="67"/>
        <v>-2312814</v>
      </c>
      <c r="I161" s="248">
        <f t="shared" si="67"/>
        <v>-3403893</v>
      </c>
      <c r="J161" s="248">
        <f t="shared" si="67"/>
        <v>-310423</v>
      </c>
      <c r="K161" s="248">
        <f t="shared" si="67"/>
        <v>-499606</v>
      </c>
      <c r="L161" s="248">
        <f t="shared" si="67"/>
        <v>-77584</v>
      </c>
      <c r="M161" s="248">
        <f t="shared" si="67"/>
        <v>394408</v>
      </c>
      <c r="N161" s="248">
        <f t="shared" si="67"/>
        <v>2530096</v>
      </c>
      <c r="O161" s="248">
        <f t="shared" si="67"/>
        <v>8615078</v>
      </c>
      <c r="P161" s="248">
        <f t="shared" si="67"/>
        <v>1662373</v>
      </c>
      <c r="Q161" s="248">
        <f>SUM(E161:P161)</f>
        <v>-480676</v>
      </c>
    </row>
    <row r="162" spans="2:17" ht="15">
      <c r="B162" s="246" t="s">
        <v>430</v>
      </c>
      <c r="E162" s="248">
        <f t="shared" ref="E162:P162" si="68">E115+E118</f>
        <v>-937438</v>
      </c>
      <c r="F162" s="248">
        <f t="shared" si="68"/>
        <v>-18152</v>
      </c>
      <c r="G162" s="248">
        <f t="shared" si="68"/>
        <v>-1601914</v>
      </c>
      <c r="H162" s="248">
        <f t="shared" si="68"/>
        <v>-926467</v>
      </c>
      <c r="I162" s="248">
        <f t="shared" si="68"/>
        <v>-1292391</v>
      </c>
      <c r="J162" s="248">
        <f t="shared" si="68"/>
        <v>31135</v>
      </c>
      <c r="K162" s="248">
        <f t="shared" si="68"/>
        <v>-130024</v>
      </c>
      <c r="L162" s="248">
        <f t="shared" si="68"/>
        <v>21293</v>
      </c>
      <c r="M162" s="248">
        <f t="shared" si="68"/>
        <v>321674</v>
      </c>
      <c r="N162" s="248">
        <f t="shared" si="68"/>
        <v>1768589</v>
      </c>
      <c r="O162" s="248">
        <f t="shared" si="68"/>
        <v>2660335</v>
      </c>
      <c r="P162" s="248">
        <f t="shared" si="68"/>
        <v>40885</v>
      </c>
      <c r="Q162" s="248">
        <f t="shared" ref="Q162:Q180" si="69">SUM(E162:P162)</f>
        <v>-62475</v>
      </c>
    </row>
    <row r="163" spans="2:17" ht="15">
      <c r="B163" s="246" t="s">
        <v>431</v>
      </c>
      <c r="E163" s="248">
        <f t="shared" ref="E163:P163" si="70">E121+E124</f>
        <v>0</v>
      </c>
      <c r="F163" s="248">
        <f t="shared" si="70"/>
        <v>0</v>
      </c>
      <c r="G163" s="248">
        <f t="shared" si="70"/>
        <v>0</v>
      </c>
      <c r="H163" s="248">
        <f t="shared" si="70"/>
        <v>0</v>
      </c>
      <c r="I163" s="248">
        <f t="shared" si="70"/>
        <v>0</v>
      </c>
      <c r="J163" s="248">
        <f t="shared" si="70"/>
        <v>0</v>
      </c>
      <c r="K163" s="248">
        <f t="shared" si="70"/>
        <v>0</v>
      </c>
      <c r="L163" s="248">
        <f t="shared" si="70"/>
        <v>0</v>
      </c>
      <c r="M163" s="248">
        <f t="shared" si="70"/>
        <v>0</v>
      </c>
      <c r="N163" s="248">
        <f t="shared" si="70"/>
        <v>0</v>
      </c>
      <c r="O163" s="248">
        <f t="shared" si="70"/>
        <v>0</v>
      </c>
      <c r="P163" s="248">
        <f t="shared" si="70"/>
        <v>0</v>
      </c>
      <c r="Q163" s="248">
        <f t="shared" si="69"/>
        <v>0</v>
      </c>
    </row>
    <row r="164" spans="2:17" ht="15">
      <c r="B164" s="246" t="s">
        <v>432</v>
      </c>
      <c r="E164" s="229">
        <f>0</f>
        <v>0</v>
      </c>
      <c r="F164" s="229">
        <f>0</f>
        <v>0</v>
      </c>
      <c r="G164" s="229">
        <f>0</f>
        <v>0</v>
      </c>
      <c r="H164" s="229">
        <f>0</f>
        <v>0</v>
      </c>
      <c r="I164" s="229">
        <f>0</f>
        <v>0</v>
      </c>
      <c r="J164" s="229">
        <f>0</f>
        <v>0</v>
      </c>
      <c r="K164" s="229">
        <f>0</f>
        <v>0</v>
      </c>
      <c r="L164" s="229">
        <f>0</f>
        <v>0</v>
      </c>
      <c r="M164" s="229">
        <f>0</f>
        <v>0</v>
      </c>
      <c r="N164" s="229">
        <f>0</f>
        <v>0</v>
      </c>
      <c r="O164" s="229">
        <f>0</f>
        <v>0</v>
      </c>
      <c r="P164" s="229">
        <f>0</f>
        <v>0</v>
      </c>
      <c r="Q164" s="248">
        <f t="shared" si="69"/>
        <v>0</v>
      </c>
    </row>
    <row r="165" spans="2:17" ht="15">
      <c r="B165" s="246" t="s">
        <v>433</v>
      </c>
      <c r="E165" s="248">
        <f t="shared" ref="E165:P165" si="71">E127</f>
        <v>-64624</v>
      </c>
      <c r="F165" s="248">
        <f t="shared" si="71"/>
        <v>-251654</v>
      </c>
      <c r="G165" s="248">
        <f t="shared" si="71"/>
        <v>-81306</v>
      </c>
      <c r="H165" s="248">
        <f t="shared" si="71"/>
        <v>-473405</v>
      </c>
      <c r="I165" s="248">
        <f t="shared" si="71"/>
        <v>-473504</v>
      </c>
      <c r="J165" s="248">
        <f t="shared" si="71"/>
        <v>-226376</v>
      </c>
      <c r="K165" s="248">
        <f t="shared" si="71"/>
        <v>-301907</v>
      </c>
      <c r="L165" s="248">
        <f t="shared" si="71"/>
        <v>-21881</v>
      </c>
      <c r="M165" s="248">
        <f t="shared" si="71"/>
        <v>71486</v>
      </c>
      <c r="N165" s="248">
        <f t="shared" si="71"/>
        <v>263013</v>
      </c>
      <c r="O165" s="248">
        <f t="shared" si="71"/>
        <v>1090495</v>
      </c>
      <c r="P165" s="248">
        <f t="shared" si="71"/>
        <v>50519</v>
      </c>
      <c r="Q165" s="248">
        <f t="shared" si="69"/>
        <v>-419144</v>
      </c>
    </row>
    <row r="166" spans="2:17" ht="15">
      <c r="B166" s="246" t="s">
        <v>434</v>
      </c>
      <c r="E166" s="248">
        <f t="shared" ref="E166:P166" si="72">E130</f>
        <v>-1459390</v>
      </c>
      <c r="F166" s="248">
        <f t="shared" si="72"/>
        <v>878045</v>
      </c>
      <c r="G166" s="248">
        <f t="shared" si="72"/>
        <v>-72744</v>
      </c>
      <c r="H166" s="248">
        <f t="shared" si="72"/>
        <v>-135298</v>
      </c>
      <c r="I166" s="248">
        <f t="shared" si="72"/>
        <v>-510003</v>
      </c>
      <c r="J166" s="248">
        <f t="shared" si="72"/>
        <v>-535139</v>
      </c>
      <c r="K166" s="248">
        <f t="shared" si="72"/>
        <v>-395463</v>
      </c>
      <c r="L166" s="248">
        <f t="shared" si="72"/>
        <v>167336</v>
      </c>
      <c r="M166" s="248">
        <f t="shared" si="72"/>
        <v>114912</v>
      </c>
      <c r="N166" s="248">
        <f t="shared" si="72"/>
        <v>522107</v>
      </c>
      <c r="O166" s="248">
        <f t="shared" si="72"/>
        <v>754743</v>
      </c>
      <c r="P166" s="248">
        <f t="shared" si="72"/>
        <v>252325</v>
      </c>
      <c r="Q166" s="248">
        <f t="shared" si="69"/>
        <v>-418569</v>
      </c>
    </row>
    <row r="167" spans="2:17" ht="15">
      <c r="B167" s="246" t="s">
        <v>436</v>
      </c>
      <c r="E167" s="248">
        <f t="shared" ref="E167:P167" si="73">E71</f>
        <v>-1415534</v>
      </c>
      <c r="F167" s="248">
        <f t="shared" si="73"/>
        <v>492713</v>
      </c>
      <c r="G167" s="248">
        <f t="shared" si="73"/>
        <v>-2576788</v>
      </c>
      <c r="H167" s="248">
        <f t="shared" si="73"/>
        <v>-1241560</v>
      </c>
      <c r="I167" s="248">
        <f t="shared" si="73"/>
        <v>-1757503</v>
      </c>
      <c r="J167" s="248">
        <f t="shared" si="73"/>
        <v>-158627</v>
      </c>
      <c r="K167" s="248">
        <f t="shared" si="73"/>
        <v>-263335</v>
      </c>
      <c r="L167" s="248">
        <f t="shared" si="73"/>
        <v>-49272</v>
      </c>
      <c r="M167" s="248">
        <f t="shared" si="73"/>
        <v>168005</v>
      </c>
      <c r="N167" s="248">
        <f t="shared" si="73"/>
        <v>1587871</v>
      </c>
      <c r="O167" s="248">
        <f t="shared" si="73"/>
        <v>4811653</v>
      </c>
      <c r="P167" s="248">
        <f t="shared" si="73"/>
        <v>133804</v>
      </c>
      <c r="Q167" s="248">
        <f t="shared" si="69"/>
        <v>-268573</v>
      </c>
    </row>
    <row r="168" spans="2:17" ht="15">
      <c r="B168" s="246" t="s">
        <v>437</v>
      </c>
      <c r="E168" s="248">
        <f t="shared" ref="E168:P168" si="74">E74</f>
        <v>-455600</v>
      </c>
      <c r="F168" s="248">
        <f t="shared" si="74"/>
        <v>-201194</v>
      </c>
      <c r="G168" s="248">
        <f t="shared" si="74"/>
        <v>-395074</v>
      </c>
      <c r="H168" s="248">
        <f t="shared" si="74"/>
        <v>-375486</v>
      </c>
      <c r="I168" s="248">
        <f t="shared" si="74"/>
        <v>-502017</v>
      </c>
      <c r="J168" s="248">
        <f t="shared" si="74"/>
        <v>86866</v>
      </c>
      <c r="K168" s="248">
        <f t="shared" si="74"/>
        <v>-55747</v>
      </c>
      <c r="L168" s="248">
        <f t="shared" si="74"/>
        <v>112178</v>
      </c>
      <c r="M168" s="248">
        <f t="shared" si="74"/>
        <v>145327</v>
      </c>
      <c r="N168" s="248">
        <f t="shared" si="74"/>
        <v>692392</v>
      </c>
      <c r="O168" s="248">
        <f t="shared" si="74"/>
        <v>971459</v>
      </c>
      <c r="P168" s="248">
        <f t="shared" si="74"/>
        <v>-3559</v>
      </c>
      <c r="Q168" s="248">
        <f t="shared" si="69"/>
        <v>19545</v>
      </c>
    </row>
    <row r="169" spans="2:17" ht="15">
      <c r="B169" s="246" t="s">
        <v>438</v>
      </c>
      <c r="E169" s="229">
        <f>0</f>
        <v>0</v>
      </c>
      <c r="F169" s="229">
        <f>0</f>
        <v>0</v>
      </c>
      <c r="G169" s="229">
        <f>0</f>
        <v>0</v>
      </c>
      <c r="H169" s="229">
        <f>0</f>
        <v>0</v>
      </c>
      <c r="I169" s="229">
        <f>0</f>
        <v>0</v>
      </c>
      <c r="J169" s="229">
        <f>0</f>
        <v>0</v>
      </c>
      <c r="K169" s="229">
        <f>0</f>
        <v>0</v>
      </c>
      <c r="L169" s="229">
        <f>0</f>
        <v>0</v>
      </c>
      <c r="M169" s="229">
        <f>0</f>
        <v>0</v>
      </c>
      <c r="N169" s="229">
        <f>0</f>
        <v>0</v>
      </c>
      <c r="O169" s="229">
        <f>0</f>
        <v>0</v>
      </c>
      <c r="P169" s="229">
        <f>0</f>
        <v>0</v>
      </c>
      <c r="Q169" s="248">
        <f t="shared" si="69"/>
        <v>0</v>
      </c>
    </row>
    <row r="170" spans="2:17" ht="15">
      <c r="B170" s="246" t="s">
        <v>439</v>
      </c>
      <c r="E170" s="248">
        <f t="shared" ref="E170:P170" si="75">E77</f>
        <v>20087</v>
      </c>
      <c r="F170" s="248">
        <f t="shared" si="75"/>
        <v>-66756</v>
      </c>
      <c r="G170" s="248">
        <f t="shared" si="75"/>
        <v>30377</v>
      </c>
      <c r="H170" s="248">
        <f t="shared" si="75"/>
        <v>127204</v>
      </c>
      <c r="I170" s="248">
        <f t="shared" si="75"/>
        <v>87367</v>
      </c>
      <c r="J170" s="248">
        <f t="shared" si="75"/>
        <v>-166044</v>
      </c>
      <c r="K170" s="248">
        <f t="shared" si="75"/>
        <v>-84027</v>
      </c>
      <c r="L170" s="248">
        <f t="shared" si="75"/>
        <v>-35450</v>
      </c>
      <c r="M170" s="248">
        <f t="shared" si="75"/>
        <v>79854</v>
      </c>
      <c r="N170" s="248">
        <f t="shared" si="75"/>
        <v>-33314</v>
      </c>
      <c r="O170" s="248">
        <f t="shared" si="75"/>
        <v>66960</v>
      </c>
      <c r="P170" s="248">
        <f t="shared" si="75"/>
        <v>-33058</v>
      </c>
      <c r="Q170" s="248">
        <f t="shared" si="69"/>
        <v>-6800</v>
      </c>
    </row>
    <row r="171" spans="2:17" ht="15">
      <c r="B171" s="246" t="s">
        <v>440</v>
      </c>
      <c r="E171" s="248">
        <f t="shared" ref="E171:P171" si="76">E80</f>
        <v>-4965</v>
      </c>
      <c r="F171" s="248">
        <f t="shared" si="76"/>
        <v>10657</v>
      </c>
      <c r="G171" s="248">
        <f t="shared" si="76"/>
        <v>-23180</v>
      </c>
      <c r="H171" s="248">
        <f t="shared" si="76"/>
        <v>-6153</v>
      </c>
      <c r="I171" s="248">
        <f t="shared" si="76"/>
        <v>-1642</v>
      </c>
      <c r="J171" s="248">
        <f t="shared" si="76"/>
        <v>-51988</v>
      </c>
      <c r="K171" s="248">
        <f t="shared" si="76"/>
        <v>-11075</v>
      </c>
      <c r="L171" s="248">
        <f t="shared" si="76"/>
        <v>5002</v>
      </c>
      <c r="M171" s="248">
        <f t="shared" si="76"/>
        <v>-22873</v>
      </c>
      <c r="N171" s="248">
        <f t="shared" si="76"/>
        <v>17181</v>
      </c>
      <c r="O171" s="248">
        <f t="shared" si="76"/>
        <v>26136</v>
      </c>
      <c r="P171" s="248">
        <f t="shared" si="76"/>
        <v>-17594</v>
      </c>
      <c r="Q171" s="248">
        <f t="shared" si="69"/>
        <v>-80494</v>
      </c>
    </row>
    <row r="172" spans="2:17" ht="15">
      <c r="B172" s="246" t="s">
        <v>441</v>
      </c>
      <c r="E172" s="248">
        <f t="shared" ref="E172:P172" si="77">E84</f>
        <v>41151</v>
      </c>
      <c r="F172" s="248">
        <f t="shared" si="77"/>
        <v>-83723</v>
      </c>
      <c r="G172" s="248">
        <f t="shared" si="77"/>
        <v>-912279</v>
      </c>
      <c r="H172" s="248">
        <f t="shared" si="77"/>
        <v>-1590590</v>
      </c>
      <c r="I172" s="248">
        <f t="shared" si="77"/>
        <v>-1409562</v>
      </c>
      <c r="J172" s="248">
        <f t="shared" si="77"/>
        <v>-214169</v>
      </c>
      <c r="K172" s="248">
        <f t="shared" si="77"/>
        <v>-306229</v>
      </c>
      <c r="L172" s="248">
        <f t="shared" si="77"/>
        <v>6058</v>
      </c>
      <c r="M172" s="248">
        <f t="shared" si="77"/>
        <v>127786</v>
      </c>
      <c r="N172" s="248">
        <f t="shared" si="77"/>
        <v>891038</v>
      </c>
      <c r="O172" s="248">
        <f t="shared" si="77"/>
        <v>3054566</v>
      </c>
      <c r="P172" s="248">
        <f t="shared" si="77"/>
        <v>57095</v>
      </c>
      <c r="Q172" s="248">
        <f t="shared" si="69"/>
        <v>-338858</v>
      </c>
    </row>
    <row r="173" spans="2:17" ht="15">
      <c r="B173" s="246" t="s">
        <v>442</v>
      </c>
      <c r="E173" s="248">
        <f t="shared" ref="E173:P173" si="78">E87</f>
        <v>63192</v>
      </c>
      <c r="F173" s="248">
        <f t="shared" si="78"/>
        <v>33412</v>
      </c>
      <c r="G173" s="248">
        <f t="shared" si="78"/>
        <v>-572824</v>
      </c>
      <c r="H173" s="248">
        <f t="shared" si="78"/>
        <v>-831279</v>
      </c>
      <c r="I173" s="248">
        <f t="shared" si="78"/>
        <v>-801912</v>
      </c>
      <c r="J173" s="248">
        <f t="shared" si="78"/>
        <v>-106641</v>
      </c>
      <c r="K173" s="248">
        <f t="shared" si="78"/>
        <v>-174582</v>
      </c>
      <c r="L173" s="248">
        <f t="shared" si="78"/>
        <v>22230</v>
      </c>
      <c r="M173" s="248">
        <f t="shared" si="78"/>
        <v>83049</v>
      </c>
      <c r="N173" s="248">
        <f t="shared" si="78"/>
        <v>548682</v>
      </c>
      <c r="O173" s="248">
        <f t="shared" si="78"/>
        <v>1425999</v>
      </c>
      <c r="P173" s="248">
        <f t="shared" si="78"/>
        <v>117769</v>
      </c>
      <c r="Q173" s="248">
        <f t="shared" si="69"/>
        <v>-192905</v>
      </c>
    </row>
    <row r="174" spans="2:17" ht="15">
      <c r="B174" s="246" t="s">
        <v>443</v>
      </c>
      <c r="E174" s="248">
        <f t="shared" ref="E174:P174" si="79">E90</f>
        <v>-8814</v>
      </c>
      <c r="F174" s="248">
        <f t="shared" si="79"/>
        <v>6285</v>
      </c>
      <c r="G174" s="248">
        <f t="shared" si="79"/>
        <v>-48235</v>
      </c>
      <c r="H174" s="248">
        <f t="shared" si="79"/>
        <v>-60770</v>
      </c>
      <c r="I174" s="248">
        <f t="shared" si="79"/>
        <v>-80107</v>
      </c>
      <c r="J174" s="248">
        <f t="shared" si="79"/>
        <v>-5691</v>
      </c>
      <c r="K174" s="248">
        <f t="shared" si="79"/>
        <v>-21487</v>
      </c>
      <c r="L174" s="248">
        <f t="shared" si="79"/>
        <v>9662</v>
      </c>
      <c r="M174" s="248">
        <f t="shared" si="79"/>
        <v>26170</v>
      </c>
      <c r="N174" s="248">
        <f t="shared" si="79"/>
        <v>137568</v>
      </c>
      <c r="O174" s="248">
        <f t="shared" si="79"/>
        <v>71775</v>
      </c>
      <c r="P174" s="248">
        <f t="shared" si="79"/>
        <v>-56301</v>
      </c>
      <c r="Q174" s="248">
        <f t="shared" si="69"/>
        <v>-29945</v>
      </c>
    </row>
    <row r="175" spans="2:17" ht="15">
      <c r="B175" s="246" t="s">
        <v>444</v>
      </c>
      <c r="E175" s="248">
        <f t="shared" ref="E175:P175" si="80">E93</f>
        <v>34017</v>
      </c>
      <c r="F175" s="248">
        <f t="shared" si="80"/>
        <v>383535</v>
      </c>
      <c r="G175" s="248">
        <f t="shared" si="80"/>
        <v>-348884</v>
      </c>
      <c r="H175" s="248">
        <f t="shared" si="80"/>
        <v>-99555</v>
      </c>
      <c r="I175" s="248">
        <f t="shared" si="80"/>
        <v>-330942</v>
      </c>
      <c r="J175" s="248">
        <f t="shared" si="80"/>
        <v>10309</v>
      </c>
      <c r="K175" s="248">
        <f t="shared" si="80"/>
        <v>-81112</v>
      </c>
      <c r="L175" s="248">
        <f t="shared" si="80"/>
        <v>67886</v>
      </c>
      <c r="M175" s="248">
        <f t="shared" si="80"/>
        <v>66920</v>
      </c>
      <c r="N175" s="248">
        <f t="shared" si="80"/>
        <v>479021</v>
      </c>
      <c r="O175" s="248">
        <f t="shared" si="80"/>
        <v>69983</v>
      </c>
      <c r="P175" s="248">
        <f t="shared" si="80"/>
        <v>-299566</v>
      </c>
      <c r="Q175" s="248">
        <f t="shared" si="69"/>
        <v>-48388</v>
      </c>
    </row>
    <row r="176" spans="2:17" ht="15">
      <c r="B176" s="246" t="s">
        <v>445</v>
      </c>
      <c r="E176" s="229">
        <f>0</f>
        <v>0</v>
      </c>
      <c r="F176" s="229">
        <f>0</f>
        <v>0</v>
      </c>
      <c r="G176" s="229">
        <f>0</f>
        <v>0</v>
      </c>
      <c r="H176" s="229">
        <f>0</f>
        <v>0</v>
      </c>
      <c r="I176" s="229">
        <f>0</f>
        <v>0</v>
      </c>
      <c r="J176" s="229">
        <f>0</f>
        <v>0</v>
      </c>
      <c r="K176" s="229">
        <f>0</f>
        <v>0</v>
      </c>
      <c r="L176" s="229">
        <f>0</f>
        <v>0</v>
      </c>
      <c r="M176" s="229">
        <f>0</f>
        <v>0</v>
      </c>
      <c r="N176" s="229">
        <f>0</f>
        <v>0</v>
      </c>
      <c r="O176" s="229">
        <f>0</f>
        <v>0</v>
      </c>
      <c r="P176" s="229">
        <f>0</f>
        <v>0</v>
      </c>
      <c r="Q176" s="248">
        <f t="shared" si="69"/>
        <v>0</v>
      </c>
    </row>
    <row r="177" spans="2:17" ht="15">
      <c r="B177" s="246" t="s">
        <v>446</v>
      </c>
      <c r="E177" s="248">
        <f t="shared" ref="E177:P177" si="81">E108</f>
        <v>-471</v>
      </c>
      <c r="F177" s="248">
        <f t="shared" si="81"/>
        <v>-144672</v>
      </c>
      <c r="G177" s="248">
        <f t="shared" si="81"/>
        <v>434454</v>
      </c>
      <c r="H177" s="248">
        <f t="shared" si="81"/>
        <v>-300289</v>
      </c>
      <c r="I177" s="248">
        <f t="shared" si="81"/>
        <v>-250725</v>
      </c>
      <c r="J177" s="248">
        <f t="shared" si="81"/>
        <v>-213722</v>
      </c>
      <c r="K177" s="248">
        <f t="shared" si="81"/>
        <v>-241709</v>
      </c>
      <c r="L177" s="248">
        <f t="shared" si="81"/>
        <v>149454</v>
      </c>
      <c r="M177" s="248">
        <f t="shared" si="81"/>
        <v>-102185</v>
      </c>
      <c r="N177" s="248">
        <f t="shared" si="81"/>
        <v>358730</v>
      </c>
      <c r="O177" s="248">
        <f t="shared" si="81"/>
        <v>142512</v>
      </c>
      <c r="P177" s="248">
        <f t="shared" si="81"/>
        <v>-16821</v>
      </c>
      <c r="Q177" s="248">
        <f t="shared" si="69"/>
        <v>-185444</v>
      </c>
    </row>
    <row r="178" spans="2:17" ht="15">
      <c r="B178" s="246" t="s">
        <v>447</v>
      </c>
      <c r="E178" s="248">
        <f t="shared" ref="E178:P178" si="82">E139+E140</f>
        <v>-124509</v>
      </c>
      <c r="F178" s="248">
        <f t="shared" si="82"/>
        <v>-99543</v>
      </c>
      <c r="G178" s="248">
        <f t="shared" si="82"/>
        <v>20597</v>
      </c>
      <c r="H178" s="248">
        <f t="shared" si="82"/>
        <v>34680</v>
      </c>
      <c r="I178" s="248">
        <f t="shared" si="82"/>
        <v>5473</v>
      </c>
      <c r="J178" s="248">
        <f t="shared" si="82"/>
        <v>-15529</v>
      </c>
      <c r="K178" s="248">
        <f t="shared" si="82"/>
        <v>-335214</v>
      </c>
      <c r="L178" s="248">
        <f t="shared" si="82"/>
        <v>-16496</v>
      </c>
      <c r="M178" s="248">
        <f t="shared" si="82"/>
        <v>-45087</v>
      </c>
      <c r="N178" s="248">
        <f t="shared" si="82"/>
        <v>67144</v>
      </c>
      <c r="O178" s="248">
        <f t="shared" si="82"/>
        <v>-39375</v>
      </c>
      <c r="P178" s="248">
        <f t="shared" si="82"/>
        <v>-74385</v>
      </c>
      <c r="Q178" s="248">
        <f t="shared" si="69"/>
        <v>-622244</v>
      </c>
    </row>
    <row r="180" spans="2:17">
      <c r="E180" s="248">
        <f t="shared" ref="E180:P180" si="83">SUM(E145:E178)</f>
        <v>-173147767</v>
      </c>
      <c r="F180" s="248">
        <f t="shared" si="83"/>
        <v>55979357</v>
      </c>
      <c r="G180" s="248">
        <f t="shared" si="83"/>
        <v>-103602119</v>
      </c>
      <c r="H180" s="248">
        <f t="shared" si="83"/>
        <v>-21994296</v>
      </c>
      <c r="I180" s="248">
        <f t="shared" si="83"/>
        <v>-21090066</v>
      </c>
      <c r="J180" s="248">
        <f t="shared" si="83"/>
        <v>14897312</v>
      </c>
      <c r="K180" s="248">
        <f t="shared" si="83"/>
        <v>77476904</v>
      </c>
      <c r="L180" s="248">
        <f t="shared" si="83"/>
        <v>7637194</v>
      </c>
      <c r="M180" s="248">
        <f t="shared" si="83"/>
        <v>-109483553</v>
      </c>
      <c r="N180" s="248">
        <f t="shared" si="83"/>
        <v>45276626</v>
      </c>
      <c r="O180" s="248">
        <f t="shared" si="83"/>
        <v>129550222</v>
      </c>
      <c r="P180" s="248">
        <f t="shared" si="83"/>
        <v>36649361</v>
      </c>
      <c r="Q180" s="248">
        <f t="shared" si="69"/>
        <v>-61850825</v>
      </c>
    </row>
    <row r="181" spans="2:17">
      <c r="G181" s="248"/>
    </row>
    <row r="183" spans="2:17">
      <c r="D183" s="229" t="s">
        <v>173</v>
      </c>
    </row>
    <row r="184" spans="2:17">
      <c r="D184" s="229" t="s">
        <v>486</v>
      </c>
      <c r="E184" s="260">
        <f>E37+E40+E43+E46+E49+E52+E55+E58+E61+E64</f>
        <v>215855697</v>
      </c>
      <c r="F184" s="260">
        <f t="shared" ref="F184:Q185" si="84">F37+F40+F43+F46+F49+F52+F55+F58+F61+F64</f>
        <v>259208013</v>
      </c>
      <c r="G184" s="260">
        <f t="shared" si="84"/>
        <v>196603582</v>
      </c>
      <c r="H184" s="260">
        <f t="shared" si="84"/>
        <v>190423641</v>
      </c>
      <c r="I184" s="260">
        <f t="shared" si="84"/>
        <v>184151958</v>
      </c>
      <c r="J184" s="260">
        <f t="shared" si="84"/>
        <v>197395994</v>
      </c>
      <c r="K184" s="260">
        <f t="shared" si="84"/>
        <v>286163625</v>
      </c>
      <c r="L184" s="260">
        <f t="shared" si="84"/>
        <v>295027015</v>
      </c>
      <c r="M184" s="260">
        <f t="shared" si="84"/>
        <v>222542605</v>
      </c>
      <c r="N184" s="260">
        <f t="shared" si="84"/>
        <v>244439886</v>
      </c>
      <c r="O184" s="260">
        <f t="shared" si="84"/>
        <v>322662301</v>
      </c>
      <c r="P184" s="260">
        <f t="shared" si="84"/>
        <v>332886190</v>
      </c>
      <c r="Q184" s="260">
        <f t="shared" si="84"/>
        <v>2947360507</v>
      </c>
    </row>
    <row r="185" spans="2:17">
      <c r="E185" s="260">
        <f>E38+E41+E44+E47+E50+E53+E56+E59+E62+E65</f>
        <v>-332886190</v>
      </c>
      <c r="F185" s="260">
        <f t="shared" si="84"/>
        <v>-215855697</v>
      </c>
      <c r="G185" s="260">
        <f t="shared" si="84"/>
        <v>-259208013</v>
      </c>
      <c r="H185" s="260">
        <f t="shared" si="84"/>
        <v>-196603582</v>
      </c>
      <c r="I185" s="260">
        <f t="shared" si="84"/>
        <v>-190423641</v>
      </c>
      <c r="J185" s="260">
        <f t="shared" si="84"/>
        <v>-184151958</v>
      </c>
      <c r="K185" s="260">
        <f t="shared" si="84"/>
        <v>-236708931</v>
      </c>
      <c r="L185" s="260">
        <f t="shared" si="84"/>
        <v>-286163625</v>
      </c>
      <c r="M185" s="260">
        <f t="shared" si="84"/>
        <v>-295027015</v>
      </c>
      <c r="N185" s="260">
        <f t="shared" si="84"/>
        <v>-222542605</v>
      </c>
      <c r="O185" s="260">
        <f t="shared" si="84"/>
        <v>-244439886</v>
      </c>
      <c r="P185" s="260">
        <f t="shared" si="84"/>
        <v>-322662301</v>
      </c>
      <c r="Q185" s="260">
        <f t="shared" si="84"/>
        <v>-2986673444</v>
      </c>
    </row>
    <row r="186" spans="2:17">
      <c r="D186" s="229" t="s">
        <v>487</v>
      </c>
      <c r="E186" s="260">
        <f>E6+E9+E12+E15+E18+E21+E24+E27+E30+E33</f>
        <v>179021144</v>
      </c>
      <c r="F186" s="260">
        <f t="shared" ref="F186:Q187" si="85">F6+F9+F12+F15+F18+F21+F24+F27+F30+F33</f>
        <v>190299537</v>
      </c>
      <c r="G186" s="260">
        <f t="shared" si="85"/>
        <v>160242666</v>
      </c>
      <c r="H186" s="260">
        <f t="shared" si="85"/>
        <v>152620093</v>
      </c>
      <c r="I186" s="260">
        <f t="shared" si="85"/>
        <v>148523071</v>
      </c>
      <c r="J186" s="260">
        <f t="shared" si="85"/>
        <v>152052386</v>
      </c>
      <c r="K186" s="260">
        <f t="shared" si="85"/>
        <v>202379031</v>
      </c>
      <c r="L186" s="260">
        <f t="shared" si="85"/>
        <v>200792419</v>
      </c>
      <c r="M186" s="260">
        <f t="shared" si="85"/>
        <v>162363830</v>
      </c>
      <c r="N186" s="260">
        <f t="shared" si="85"/>
        <v>175913057</v>
      </c>
      <c r="O186" s="260">
        <f t="shared" si="85"/>
        <v>203518545</v>
      </c>
      <c r="P186" s="260">
        <f t="shared" si="85"/>
        <v>228130531</v>
      </c>
      <c r="Q186" s="260">
        <f t="shared" si="85"/>
        <v>2155856310</v>
      </c>
    </row>
    <row r="187" spans="2:17">
      <c r="E187" s="260">
        <f>E7+E10+E13+E16+E19+E22+E25+E28+E31+E34</f>
        <v>-228130531</v>
      </c>
      <c r="F187" s="260">
        <f t="shared" si="85"/>
        <v>-179021144</v>
      </c>
      <c r="G187" s="260">
        <f t="shared" si="85"/>
        <v>-190299537</v>
      </c>
      <c r="H187" s="260">
        <f t="shared" si="85"/>
        <v>-160242666</v>
      </c>
      <c r="I187" s="260">
        <f t="shared" si="85"/>
        <v>-152620093</v>
      </c>
      <c r="J187" s="260">
        <f t="shared" si="85"/>
        <v>-148523071</v>
      </c>
      <c r="K187" s="260">
        <f t="shared" si="85"/>
        <v>-171455304</v>
      </c>
      <c r="L187" s="260">
        <f t="shared" si="85"/>
        <v>-202379031</v>
      </c>
      <c r="M187" s="260">
        <f t="shared" si="85"/>
        <v>-200792419</v>
      </c>
      <c r="N187" s="260">
        <f t="shared" si="85"/>
        <v>-162363830</v>
      </c>
      <c r="O187" s="260">
        <f t="shared" si="85"/>
        <v>-175913057</v>
      </c>
      <c r="P187" s="260">
        <f t="shared" si="85"/>
        <v>-203518545</v>
      </c>
      <c r="Q187" s="260">
        <f t="shared" si="85"/>
        <v>-2175259228</v>
      </c>
    </row>
    <row r="188" spans="2:17">
      <c r="E188" s="260"/>
      <c r="F188" s="260"/>
      <c r="G188" s="260"/>
      <c r="H188" s="260"/>
      <c r="I188" s="260"/>
      <c r="J188" s="260"/>
      <c r="K188" s="260"/>
      <c r="L188" s="260"/>
      <c r="M188" s="260"/>
      <c r="N188" s="260"/>
      <c r="O188" s="260"/>
      <c r="P188" s="260"/>
      <c r="Q188" s="260"/>
    </row>
    <row r="189" spans="2:17">
      <c r="D189" s="229" t="s">
        <v>39</v>
      </c>
      <c r="E189" s="260">
        <f>E184+E186</f>
        <v>394876841</v>
      </c>
      <c r="F189" s="260">
        <f t="shared" ref="F189:Q190" si="86">F184+F186</f>
        <v>449507550</v>
      </c>
      <c r="G189" s="260">
        <f t="shared" si="86"/>
        <v>356846248</v>
      </c>
      <c r="H189" s="260">
        <f t="shared" si="86"/>
        <v>343043734</v>
      </c>
      <c r="I189" s="260">
        <f t="shared" si="86"/>
        <v>332675029</v>
      </c>
      <c r="J189" s="260">
        <f t="shared" si="86"/>
        <v>349448380</v>
      </c>
      <c r="K189" s="260">
        <f t="shared" si="86"/>
        <v>488542656</v>
      </c>
      <c r="L189" s="260">
        <f t="shared" si="86"/>
        <v>495819434</v>
      </c>
      <c r="M189" s="260">
        <f t="shared" si="86"/>
        <v>384906435</v>
      </c>
      <c r="N189" s="260">
        <f t="shared" si="86"/>
        <v>420352943</v>
      </c>
      <c r="O189" s="260">
        <f t="shared" si="86"/>
        <v>526180846</v>
      </c>
      <c r="P189" s="260">
        <f t="shared" si="86"/>
        <v>561016721</v>
      </c>
      <c r="Q189" s="260">
        <f t="shared" si="86"/>
        <v>5103216817</v>
      </c>
    </row>
    <row r="190" spans="2:17">
      <c r="D190" s="229" t="s">
        <v>39</v>
      </c>
      <c r="E190" s="260">
        <f>E185+E187</f>
        <v>-561016721</v>
      </c>
      <c r="F190" s="260">
        <f t="shared" si="86"/>
        <v>-394876841</v>
      </c>
      <c r="G190" s="260">
        <f t="shared" si="86"/>
        <v>-449507550</v>
      </c>
      <c r="H190" s="260">
        <f t="shared" si="86"/>
        <v>-356846248</v>
      </c>
      <c r="I190" s="260">
        <f t="shared" si="86"/>
        <v>-343043734</v>
      </c>
      <c r="J190" s="260">
        <f t="shared" si="86"/>
        <v>-332675029</v>
      </c>
      <c r="K190" s="260">
        <f t="shared" si="86"/>
        <v>-408164235</v>
      </c>
      <c r="L190" s="260">
        <f t="shared" si="86"/>
        <v>-488542656</v>
      </c>
      <c r="M190" s="260">
        <f t="shared" si="86"/>
        <v>-495819434</v>
      </c>
      <c r="N190" s="260">
        <f t="shared" si="86"/>
        <v>-384906435</v>
      </c>
      <c r="O190" s="260">
        <f t="shared" si="86"/>
        <v>-420352943</v>
      </c>
      <c r="P190" s="260">
        <f t="shared" si="86"/>
        <v>-526180846</v>
      </c>
      <c r="Q190" s="260">
        <f t="shared" si="86"/>
        <v>-5161932672</v>
      </c>
    </row>
    <row r="192" spans="2:17">
      <c r="D192" s="229" t="s">
        <v>486</v>
      </c>
      <c r="E192" s="229">
        <v>215855697</v>
      </c>
      <c r="F192" s="229">
        <v>259208013</v>
      </c>
      <c r="G192" s="229">
        <v>196603582</v>
      </c>
      <c r="H192" s="229">
        <v>190423641</v>
      </c>
      <c r="I192" s="229">
        <v>184151958</v>
      </c>
      <c r="J192" s="229">
        <v>197395994</v>
      </c>
      <c r="K192" s="229">
        <v>286163625</v>
      </c>
      <c r="L192" s="229">
        <v>295027015</v>
      </c>
      <c r="M192" s="229">
        <v>222542605</v>
      </c>
      <c r="N192" s="229">
        <v>244439886</v>
      </c>
      <c r="O192" s="229">
        <v>322662301</v>
      </c>
      <c r="P192" s="229">
        <v>332886190</v>
      </c>
    </row>
    <row r="193" spans="4:16">
      <c r="E193" s="229">
        <v>-332886190</v>
      </c>
      <c r="F193" s="229">
        <v>-215855697</v>
      </c>
      <c r="G193" s="229">
        <v>-259208013</v>
      </c>
      <c r="H193" s="229">
        <v>-196603582</v>
      </c>
      <c r="I193" s="229">
        <v>-190423641</v>
      </c>
      <c r="J193" s="229">
        <v>-184151958</v>
      </c>
      <c r="K193" s="229">
        <v>-236708931</v>
      </c>
      <c r="L193" s="229">
        <v>-286163625</v>
      </c>
      <c r="M193" s="229">
        <v>-295027015</v>
      </c>
      <c r="N193" s="229">
        <v>-222542605</v>
      </c>
      <c r="O193" s="229">
        <v>-244439886</v>
      </c>
      <c r="P193" s="229">
        <v>-322662301</v>
      </c>
    </row>
    <row r="194" spans="4:16">
      <c r="D194" s="229" t="s">
        <v>487</v>
      </c>
      <c r="E194" s="229">
        <v>172156715</v>
      </c>
      <c r="F194" s="229">
        <v>190299537</v>
      </c>
      <c r="G194" s="229">
        <v>160242666</v>
      </c>
      <c r="H194" s="229">
        <v>152620093</v>
      </c>
      <c r="I194" s="229">
        <v>148523071</v>
      </c>
      <c r="J194" s="229">
        <v>152052386</v>
      </c>
      <c r="K194" s="229">
        <v>202379031</v>
      </c>
      <c r="L194" s="229">
        <v>200792419</v>
      </c>
      <c r="M194" s="229">
        <v>162363830</v>
      </c>
      <c r="N194" s="229">
        <v>175913057</v>
      </c>
      <c r="O194" s="229">
        <v>203518545</v>
      </c>
      <c r="P194" s="229">
        <v>228130531</v>
      </c>
    </row>
    <row r="195" spans="4:16">
      <c r="E195" s="229">
        <v>-228130531</v>
      </c>
      <c r="F195" s="229">
        <v>-172156715</v>
      </c>
      <c r="G195" s="229">
        <v>-190299537</v>
      </c>
      <c r="H195" s="229">
        <v>-160242666</v>
      </c>
      <c r="I195" s="229">
        <v>-152620093</v>
      </c>
      <c r="J195" s="229">
        <v>-148523071</v>
      </c>
      <c r="K195" s="229">
        <v>-171455304</v>
      </c>
      <c r="L195" s="229">
        <v>-202379031</v>
      </c>
      <c r="M195" s="229">
        <v>-200792419</v>
      </c>
      <c r="N195" s="229">
        <v>-162363830</v>
      </c>
      <c r="O195" s="229">
        <v>-175913057</v>
      </c>
      <c r="P195" s="229">
        <v>-203518545</v>
      </c>
    </row>
    <row r="197" spans="4:16">
      <c r="D197" s="229" t="s">
        <v>39</v>
      </c>
      <c r="E197" s="229">
        <v>388012412</v>
      </c>
      <c r="F197" s="229">
        <v>449507550</v>
      </c>
      <c r="G197" s="229">
        <v>356846248</v>
      </c>
      <c r="H197" s="229">
        <v>343043734</v>
      </c>
      <c r="I197" s="229">
        <v>332675029</v>
      </c>
      <c r="J197" s="229">
        <v>349448380</v>
      </c>
      <c r="K197" s="229">
        <v>488542656</v>
      </c>
      <c r="L197" s="229">
        <v>495819434</v>
      </c>
      <c r="M197" s="229">
        <v>384906435</v>
      </c>
      <c r="N197" s="229">
        <v>420352943</v>
      </c>
      <c r="O197" s="229">
        <v>526180846</v>
      </c>
      <c r="P197" s="229">
        <v>561016721</v>
      </c>
    </row>
    <row r="198" spans="4:16">
      <c r="D198" s="229" t="s">
        <v>39</v>
      </c>
      <c r="E198" s="229">
        <v>-561016721</v>
      </c>
      <c r="F198" s="229">
        <v>-388012412</v>
      </c>
      <c r="G198" s="229">
        <v>-449507550</v>
      </c>
      <c r="H198" s="229">
        <v>-356846248</v>
      </c>
      <c r="I198" s="229">
        <v>-343043734</v>
      </c>
      <c r="J198" s="229">
        <v>-332675029</v>
      </c>
      <c r="K198" s="229">
        <v>-408164235</v>
      </c>
      <c r="L198" s="229">
        <v>-488542656</v>
      </c>
      <c r="M198" s="229">
        <v>-495819434</v>
      </c>
      <c r="N198" s="229">
        <v>-384906435</v>
      </c>
      <c r="O198" s="229">
        <v>-420352943</v>
      </c>
      <c r="P198" s="229">
        <v>-526180846</v>
      </c>
    </row>
  </sheetData>
  <mergeCells count="67">
    <mergeCell ref="B132:D132"/>
    <mergeCell ref="A133:D133"/>
    <mergeCell ref="A134:D134"/>
    <mergeCell ref="E137:K137"/>
    <mergeCell ref="L137:Q137"/>
    <mergeCell ref="L134:Q134"/>
    <mergeCell ref="A135:D135"/>
    <mergeCell ref="E135:K135"/>
    <mergeCell ref="L135:Q135"/>
    <mergeCell ref="A136:D136"/>
    <mergeCell ref="E136:K136"/>
    <mergeCell ref="L136:Q136"/>
    <mergeCell ref="E134:K134"/>
    <mergeCell ref="C103:C105"/>
    <mergeCell ref="C106:C108"/>
    <mergeCell ref="C109:D109"/>
    <mergeCell ref="B110:B131"/>
    <mergeCell ref="C110:C112"/>
    <mergeCell ref="C113:C115"/>
    <mergeCell ref="C116:C118"/>
    <mergeCell ref="C119:C121"/>
    <mergeCell ref="C122:C124"/>
    <mergeCell ref="C125:C127"/>
    <mergeCell ref="C128:C130"/>
    <mergeCell ref="C131:D131"/>
    <mergeCell ref="C100:C102"/>
    <mergeCell ref="B68:D68"/>
    <mergeCell ref="A69:A132"/>
    <mergeCell ref="B69:B81"/>
    <mergeCell ref="C69:C71"/>
    <mergeCell ref="C72:C74"/>
    <mergeCell ref="C75:C77"/>
    <mergeCell ref="C78:C80"/>
    <mergeCell ref="C81:D81"/>
    <mergeCell ref="B82:B109"/>
    <mergeCell ref="C82:C84"/>
    <mergeCell ref="C85:C87"/>
    <mergeCell ref="C88:C90"/>
    <mergeCell ref="C91:C93"/>
    <mergeCell ref="C94:C96"/>
    <mergeCell ref="C97:C99"/>
    <mergeCell ref="C67:D67"/>
    <mergeCell ref="C27:C29"/>
    <mergeCell ref="C30:C32"/>
    <mergeCell ref="C33:C35"/>
    <mergeCell ref="C36:D36"/>
    <mergeCell ref="C52:C54"/>
    <mergeCell ref="C55:C57"/>
    <mergeCell ref="C58:C60"/>
    <mergeCell ref="C61:C63"/>
    <mergeCell ref="C64:C66"/>
    <mergeCell ref="A4:D4"/>
    <mergeCell ref="A6:A68"/>
    <mergeCell ref="B6:B36"/>
    <mergeCell ref="C6:C8"/>
    <mergeCell ref="C9:C11"/>
    <mergeCell ref="C12:C14"/>
    <mergeCell ref="C15:C17"/>
    <mergeCell ref="C18:C20"/>
    <mergeCell ref="C21:C23"/>
    <mergeCell ref="C24:C26"/>
    <mergeCell ref="B37:B67"/>
    <mergeCell ref="C37:C39"/>
    <mergeCell ref="C40:C42"/>
    <mergeCell ref="C43:C45"/>
    <mergeCell ref="C46:C48"/>
    <mergeCell ref="C49:C51"/>
  </mergeCells>
  <pageMargins left="0.51" right="0.53" top="0.57999999999999996" bottom="0.73" header="0.5" footer="0.48"/>
  <pageSetup scale="19" orientation="landscape" r:id="rId1"/>
  <headerFooter>
    <oddFooter>&amp;C&amp;F / &amp;A</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4A867-25C8-4E83-A387-A561D6FE31C7}">
  <sheetPr>
    <tabColor rgb="FF92D050"/>
  </sheetPr>
  <dimension ref="A10:X190"/>
  <sheetViews>
    <sheetView workbookViewId="0"/>
  </sheetViews>
  <sheetFormatPr defaultColWidth="8.85546875" defaultRowHeight="12.75" customHeight="1"/>
  <cols>
    <col min="1" max="1" width="17.140625" bestFit="1" customWidth="1"/>
    <col min="2" max="2" width="3.42578125" bestFit="1" customWidth="1"/>
    <col min="3" max="3" width="11.7109375" bestFit="1" customWidth="1"/>
    <col min="4" max="15" width="11.28515625" bestFit="1" customWidth="1"/>
    <col min="16" max="16" width="12.85546875" bestFit="1" customWidth="1"/>
    <col min="17" max="17" width="12.140625" bestFit="1" customWidth="1"/>
  </cols>
  <sheetData>
    <row r="10" spans="1:17" ht="21" customHeight="1">
      <c r="H10" s="445" t="s">
        <v>561</v>
      </c>
      <c r="L10" s="251" t="s">
        <v>343</v>
      </c>
    </row>
    <row r="11" spans="1:17" ht="15">
      <c r="L11" s="252" t="s">
        <v>344</v>
      </c>
    </row>
    <row r="12" spans="1:17" ht="12.75" customHeight="1" thickBot="1"/>
    <row r="13" spans="1:17" ht="15.75" thickBot="1">
      <c r="A13" s="446" t="s">
        <v>562</v>
      </c>
      <c r="D13" s="230" t="s">
        <v>563</v>
      </c>
      <c r="E13" s="230" t="s">
        <v>564</v>
      </c>
      <c r="F13" s="230" t="s">
        <v>565</v>
      </c>
      <c r="G13" s="230" t="s">
        <v>566</v>
      </c>
      <c r="H13" s="230" t="s">
        <v>567</v>
      </c>
      <c r="I13" s="230" t="s">
        <v>568</v>
      </c>
      <c r="J13" s="230" t="s">
        <v>569</v>
      </c>
      <c r="K13" s="230" t="s">
        <v>570</v>
      </c>
      <c r="L13" s="230" t="s">
        <v>571</v>
      </c>
      <c r="M13" s="230" t="s">
        <v>572</v>
      </c>
      <c r="N13" s="230" t="s">
        <v>573</v>
      </c>
      <c r="O13" s="230" t="s">
        <v>574</v>
      </c>
      <c r="P13" s="231" t="s">
        <v>39</v>
      </c>
      <c r="Q13" s="230" t="s">
        <v>91</v>
      </c>
    </row>
    <row r="14" spans="1:17" ht="15.75" thickBot="1">
      <c r="A14" s="447" t="s">
        <v>346</v>
      </c>
      <c r="B14" s="448"/>
      <c r="C14" s="230" t="s">
        <v>449</v>
      </c>
      <c r="D14" s="232"/>
      <c r="E14" s="232"/>
      <c r="F14" s="232"/>
      <c r="G14" s="232"/>
      <c r="H14" s="232"/>
      <c r="I14" s="232"/>
      <c r="J14" s="232"/>
      <c r="K14" s="232"/>
      <c r="L14" s="232"/>
      <c r="M14" s="232"/>
      <c r="N14" s="232"/>
      <c r="O14" s="232"/>
      <c r="P14" s="233"/>
      <c r="Q14" s="232"/>
    </row>
    <row r="15" spans="1:17" ht="15.75" thickBot="1">
      <c r="A15" s="449" t="s">
        <v>349</v>
      </c>
      <c r="B15" s="449" t="s">
        <v>350</v>
      </c>
      <c r="C15" s="234" t="s">
        <v>575</v>
      </c>
      <c r="D15" s="237">
        <v>0</v>
      </c>
      <c r="E15" s="237">
        <v>0</v>
      </c>
      <c r="F15" s="237">
        <v>0</v>
      </c>
      <c r="G15" s="237">
        <v>0</v>
      </c>
      <c r="H15" s="237">
        <v>0</v>
      </c>
      <c r="I15" s="237">
        <v>0</v>
      </c>
      <c r="J15" s="237">
        <v>0</v>
      </c>
      <c r="K15" s="237">
        <v>0</v>
      </c>
      <c r="L15" s="237">
        <v>0</v>
      </c>
      <c r="M15" s="237">
        <v>0</v>
      </c>
      <c r="N15" s="237">
        <v>0</v>
      </c>
      <c r="O15" s="237">
        <v>0</v>
      </c>
      <c r="P15" s="238">
        <v>0</v>
      </c>
      <c r="Q15" s="237">
        <v>0</v>
      </c>
    </row>
    <row r="16" spans="1:17" ht="15.75" thickBot="1">
      <c r="A16" s="450"/>
      <c r="B16" s="450"/>
      <c r="C16" s="234" t="s">
        <v>351</v>
      </c>
      <c r="D16" s="237">
        <v>117030</v>
      </c>
      <c r="E16" s="237">
        <v>107925</v>
      </c>
      <c r="F16" s="237">
        <v>126063</v>
      </c>
      <c r="G16" s="237">
        <v>111574</v>
      </c>
      <c r="H16" s="237">
        <v>122793</v>
      </c>
      <c r="I16" s="237">
        <v>117433</v>
      </c>
      <c r="J16" s="237">
        <v>115699</v>
      </c>
      <c r="K16" s="237">
        <v>115860</v>
      </c>
      <c r="L16" s="237">
        <v>116511</v>
      </c>
      <c r="M16" s="237">
        <v>116379</v>
      </c>
      <c r="N16" s="237">
        <v>116439</v>
      </c>
      <c r="O16" s="237">
        <v>116932</v>
      </c>
      <c r="P16" s="238">
        <v>1400638</v>
      </c>
      <c r="Q16" s="235">
        <v>140.88090927378801</v>
      </c>
    </row>
    <row r="17" spans="1:17" ht="15.75" thickBot="1">
      <c r="A17" s="450"/>
      <c r="B17" s="450"/>
      <c r="C17" s="234" t="s">
        <v>452</v>
      </c>
      <c r="D17" s="237">
        <v>-3</v>
      </c>
      <c r="E17" s="237">
        <v>9000</v>
      </c>
      <c r="F17" s="237">
        <v>-8766</v>
      </c>
      <c r="G17" s="237">
        <v>5553</v>
      </c>
      <c r="H17" s="237">
        <v>-4967</v>
      </c>
      <c r="I17" s="237">
        <v>-96</v>
      </c>
      <c r="J17" s="237">
        <v>0</v>
      </c>
      <c r="K17" s="237">
        <v>0</v>
      </c>
      <c r="L17" s="237">
        <v>0</v>
      </c>
      <c r="M17" s="237">
        <v>0</v>
      </c>
      <c r="N17" s="237">
        <v>190</v>
      </c>
      <c r="O17" s="237">
        <v>-183</v>
      </c>
      <c r="P17" s="238">
        <v>728</v>
      </c>
      <c r="Q17" s="235">
        <v>30.333333333333002</v>
      </c>
    </row>
    <row r="18" spans="1:17" ht="15.75" thickBot="1">
      <c r="A18" s="450"/>
      <c r="B18" s="450"/>
      <c r="C18" s="234" t="s">
        <v>352</v>
      </c>
      <c r="D18" s="237">
        <v>17603</v>
      </c>
      <c r="E18" s="237">
        <v>15257</v>
      </c>
      <c r="F18" s="237">
        <v>20061</v>
      </c>
      <c r="G18" s="237">
        <v>16346</v>
      </c>
      <c r="H18" s="237">
        <v>19016</v>
      </c>
      <c r="I18" s="237">
        <v>17817</v>
      </c>
      <c r="J18" s="237">
        <v>17284</v>
      </c>
      <c r="K18" s="237">
        <v>17454</v>
      </c>
      <c r="L18" s="237">
        <v>17409</v>
      </c>
      <c r="M18" s="237">
        <v>17442</v>
      </c>
      <c r="N18" s="237">
        <v>17320</v>
      </c>
      <c r="O18" s="237">
        <v>17782</v>
      </c>
      <c r="P18" s="238">
        <v>210791</v>
      </c>
      <c r="Q18" s="235">
        <v>11.867526179484001</v>
      </c>
    </row>
    <row r="19" spans="1:17" ht="15.75" thickBot="1">
      <c r="A19" s="450"/>
      <c r="B19" s="450"/>
      <c r="C19" s="234" t="s">
        <v>353</v>
      </c>
      <c r="D19" s="237">
        <v>6532</v>
      </c>
      <c r="E19" s="237">
        <v>6010</v>
      </c>
      <c r="F19" s="237">
        <v>7119</v>
      </c>
      <c r="G19" s="237">
        <v>6219</v>
      </c>
      <c r="H19" s="237">
        <v>6957</v>
      </c>
      <c r="I19" s="237">
        <v>6660</v>
      </c>
      <c r="J19" s="237">
        <v>6393</v>
      </c>
      <c r="K19" s="237">
        <v>6448</v>
      </c>
      <c r="L19" s="237">
        <v>6462</v>
      </c>
      <c r="M19" s="237">
        <v>6476</v>
      </c>
      <c r="N19" s="237">
        <v>6478</v>
      </c>
      <c r="O19" s="237">
        <v>6543</v>
      </c>
      <c r="P19" s="238">
        <v>78297</v>
      </c>
      <c r="Q19" s="235">
        <v>7.8690452261299999</v>
      </c>
    </row>
    <row r="20" spans="1:17" ht="15.75" thickBot="1">
      <c r="A20" s="450"/>
      <c r="B20" s="450"/>
      <c r="C20" s="234" t="s">
        <v>354</v>
      </c>
      <c r="D20" s="237">
        <v>703</v>
      </c>
      <c r="E20" s="237">
        <v>611</v>
      </c>
      <c r="F20" s="237">
        <v>795</v>
      </c>
      <c r="G20" s="237">
        <v>647</v>
      </c>
      <c r="H20" s="237">
        <v>726</v>
      </c>
      <c r="I20" s="237">
        <v>680</v>
      </c>
      <c r="J20" s="237">
        <v>755</v>
      </c>
      <c r="K20" s="237">
        <v>726</v>
      </c>
      <c r="L20" s="237">
        <v>731</v>
      </c>
      <c r="M20" s="237">
        <v>724</v>
      </c>
      <c r="N20" s="237">
        <v>714</v>
      </c>
      <c r="O20" s="237">
        <v>715</v>
      </c>
      <c r="P20" s="238">
        <v>8527</v>
      </c>
      <c r="Q20" s="235">
        <v>0.86832993889999999</v>
      </c>
    </row>
    <row r="21" spans="1:17" ht="15.75" thickBot="1">
      <c r="A21" s="450"/>
      <c r="B21" s="450"/>
      <c r="C21" s="234" t="s">
        <v>355</v>
      </c>
      <c r="D21" s="237">
        <v>18</v>
      </c>
      <c r="E21" s="237">
        <v>17</v>
      </c>
      <c r="F21" s="237">
        <v>18</v>
      </c>
      <c r="G21" s="237">
        <v>18</v>
      </c>
      <c r="H21" s="237">
        <v>18</v>
      </c>
      <c r="I21" s="237">
        <v>18</v>
      </c>
      <c r="J21" s="237">
        <v>18</v>
      </c>
      <c r="K21" s="237">
        <v>18</v>
      </c>
      <c r="L21" s="237">
        <v>18</v>
      </c>
      <c r="M21" s="237">
        <v>18</v>
      </c>
      <c r="N21" s="237">
        <v>18</v>
      </c>
      <c r="O21" s="237">
        <v>18</v>
      </c>
      <c r="P21" s="238">
        <v>215</v>
      </c>
      <c r="Q21" s="235">
        <v>0.29986052998599999</v>
      </c>
    </row>
    <row r="22" spans="1:17" ht="15.75" thickBot="1">
      <c r="A22" s="450"/>
      <c r="B22" s="450"/>
      <c r="C22" s="234" t="s">
        <v>356</v>
      </c>
      <c r="D22" s="237">
        <v>20</v>
      </c>
      <c r="E22" s="237">
        <v>2</v>
      </c>
      <c r="F22" s="237">
        <v>11</v>
      </c>
      <c r="G22" s="237">
        <v>11</v>
      </c>
      <c r="H22" s="237">
        <v>11</v>
      </c>
      <c r="I22" s="237">
        <v>11</v>
      </c>
      <c r="J22" s="237">
        <v>11</v>
      </c>
      <c r="K22" s="237">
        <v>11</v>
      </c>
      <c r="L22" s="237">
        <v>11</v>
      </c>
      <c r="M22" s="237">
        <v>11</v>
      </c>
      <c r="N22" s="237">
        <v>11</v>
      </c>
      <c r="O22" s="237">
        <v>11</v>
      </c>
      <c r="P22" s="238">
        <v>132</v>
      </c>
      <c r="Q22" s="235">
        <v>0.10775510203999999</v>
      </c>
    </row>
    <row r="23" spans="1:17" ht="15.75" thickBot="1">
      <c r="A23" s="450"/>
      <c r="B23" s="450"/>
      <c r="C23" s="234" t="s">
        <v>357</v>
      </c>
      <c r="D23" s="237">
        <v>792</v>
      </c>
      <c r="E23" s="237">
        <v>711</v>
      </c>
      <c r="F23" s="237">
        <v>878</v>
      </c>
      <c r="G23" s="237">
        <v>726</v>
      </c>
      <c r="H23" s="237">
        <v>857</v>
      </c>
      <c r="I23" s="237">
        <v>813</v>
      </c>
      <c r="J23" s="237">
        <v>794</v>
      </c>
      <c r="K23" s="237">
        <v>812</v>
      </c>
      <c r="L23" s="237">
        <v>798</v>
      </c>
      <c r="M23" s="237">
        <v>799</v>
      </c>
      <c r="N23" s="237">
        <v>761</v>
      </c>
      <c r="O23" s="237">
        <v>822</v>
      </c>
      <c r="P23" s="238">
        <v>9563</v>
      </c>
      <c r="Q23" s="235">
        <v>0.802736506337</v>
      </c>
    </row>
    <row r="24" spans="1:17" ht="15.75" thickBot="1">
      <c r="A24" s="450"/>
      <c r="B24" s="450"/>
      <c r="C24" s="234" t="s">
        <v>358</v>
      </c>
      <c r="D24" s="237">
        <v>729</v>
      </c>
      <c r="E24" s="237">
        <v>662</v>
      </c>
      <c r="F24" s="237">
        <v>793</v>
      </c>
      <c r="G24" s="237">
        <v>667</v>
      </c>
      <c r="H24" s="237">
        <v>766</v>
      </c>
      <c r="I24" s="237">
        <v>754</v>
      </c>
      <c r="J24" s="237">
        <v>726</v>
      </c>
      <c r="K24" s="237">
        <v>745</v>
      </c>
      <c r="L24" s="237">
        <v>732</v>
      </c>
      <c r="M24" s="237">
        <v>738</v>
      </c>
      <c r="N24" s="237">
        <v>731</v>
      </c>
      <c r="O24" s="237">
        <v>734</v>
      </c>
      <c r="P24" s="238">
        <v>8777</v>
      </c>
      <c r="Q24" s="235">
        <v>1.7484063745009999</v>
      </c>
    </row>
    <row r="25" spans="1:17" ht="15.75" thickBot="1">
      <c r="A25" s="450"/>
      <c r="B25" s="450"/>
      <c r="C25" s="234" t="s">
        <v>359</v>
      </c>
      <c r="D25" s="237">
        <v>2</v>
      </c>
      <c r="E25" s="237">
        <v>0</v>
      </c>
      <c r="F25" s="237">
        <v>0</v>
      </c>
      <c r="G25" s="237">
        <v>0</v>
      </c>
      <c r="H25" s="237">
        <v>0</v>
      </c>
      <c r="I25" s="237">
        <v>0</v>
      </c>
      <c r="J25" s="237">
        <v>2</v>
      </c>
      <c r="K25" s="237">
        <v>2</v>
      </c>
      <c r="L25" s="237">
        <v>2</v>
      </c>
      <c r="M25" s="237">
        <v>2</v>
      </c>
      <c r="N25" s="237">
        <v>2</v>
      </c>
      <c r="O25" s="237">
        <v>2</v>
      </c>
      <c r="P25" s="238">
        <v>14</v>
      </c>
      <c r="Q25" s="235">
        <v>7.2916666665999996E-2</v>
      </c>
    </row>
    <row r="26" spans="1:17" ht="15.75" thickBot="1">
      <c r="A26" s="450"/>
      <c r="B26" s="450"/>
      <c r="C26" s="234" t="s">
        <v>360</v>
      </c>
      <c r="D26" s="237">
        <v>156</v>
      </c>
      <c r="E26" s="237">
        <v>97</v>
      </c>
      <c r="F26" s="237">
        <v>215</v>
      </c>
      <c r="G26" s="237">
        <v>134</v>
      </c>
      <c r="H26" s="237">
        <v>182</v>
      </c>
      <c r="I26" s="237">
        <v>159</v>
      </c>
      <c r="J26" s="237">
        <v>157</v>
      </c>
      <c r="K26" s="237">
        <v>152</v>
      </c>
      <c r="L26" s="237">
        <v>156</v>
      </c>
      <c r="M26" s="237">
        <v>156</v>
      </c>
      <c r="N26" s="237">
        <v>138</v>
      </c>
      <c r="O26" s="237">
        <v>174</v>
      </c>
      <c r="P26" s="238">
        <v>1876</v>
      </c>
      <c r="Q26" s="235">
        <v>0.33692528735600002</v>
      </c>
    </row>
    <row r="27" spans="1:17" ht="15.75" thickBot="1">
      <c r="A27" s="450"/>
      <c r="B27" s="450"/>
      <c r="C27" s="234" t="s">
        <v>361</v>
      </c>
      <c r="D27" s="237">
        <v>13</v>
      </c>
      <c r="E27" s="237">
        <v>8</v>
      </c>
      <c r="F27" s="237">
        <v>18</v>
      </c>
      <c r="G27" s="237">
        <v>11</v>
      </c>
      <c r="H27" s="237">
        <v>15</v>
      </c>
      <c r="I27" s="237">
        <v>13</v>
      </c>
      <c r="J27" s="237">
        <v>13</v>
      </c>
      <c r="K27" s="237">
        <v>13</v>
      </c>
      <c r="L27" s="237">
        <v>13</v>
      </c>
      <c r="M27" s="237">
        <v>13</v>
      </c>
      <c r="N27" s="237">
        <v>11</v>
      </c>
      <c r="O27" s="237">
        <v>15</v>
      </c>
      <c r="P27" s="238">
        <v>156</v>
      </c>
      <c r="Q27" s="235">
        <v>0.16250000000000001</v>
      </c>
    </row>
    <row r="28" spans="1:17" ht="15.75" thickBot="1">
      <c r="A28" s="450"/>
      <c r="B28" s="450"/>
      <c r="C28" s="234" t="s">
        <v>362</v>
      </c>
      <c r="D28" s="237">
        <v>4</v>
      </c>
      <c r="E28" s="237">
        <v>4</v>
      </c>
      <c r="F28" s="237">
        <v>4</v>
      </c>
      <c r="G28" s="237">
        <v>4</v>
      </c>
      <c r="H28" s="237">
        <v>4</v>
      </c>
      <c r="I28" s="237">
        <v>4</v>
      </c>
      <c r="J28" s="237">
        <v>5</v>
      </c>
      <c r="K28" s="237">
        <v>5</v>
      </c>
      <c r="L28" s="237">
        <v>5</v>
      </c>
      <c r="M28" s="237">
        <v>5</v>
      </c>
      <c r="N28" s="237">
        <v>2</v>
      </c>
      <c r="O28" s="237">
        <v>4</v>
      </c>
      <c r="P28" s="238">
        <v>50</v>
      </c>
      <c r="Q28" s="235">
        <v>0.208333333333</v>
      </c>
    </row>
    <row r="29" spans="1:17" ht="15.75" thickBot="1">
      <c r="A29" s="450"/>
      <c r="B29" s="450"/>
      <c r="C29" s="234" t="s">
        <v>363</v>
      </c>
      <c r="D29" s="237">
        <v>14</v>
      </c>
      <c r="E29" s="237">
        <v>12</v>
      </c>
      <c r="F29" s="237">
        <v>16</v>
      </c>
      <c r="G29" s="237">
        <v>12</v>
      </c>
      <c r="H29" s="237">
        <v>16</v>
      </c>
      <c r="I29" s="237">
        <v>14</v>
      </c>
      <c r="J29" s="237">
        <v>13</v>
      </c>
      <c r="K29" s="237">
        <v>13</v>
      </c>
      <c r="L29" s="237">
        <v>13</v>
      </c>
      <c r="M29" s="237">
        <v>13</v>
      </c>
      <c r="N29" s="237">
        <v>15</v>
      </c>
      <c r="O29" s="237">
        <v>15</v>
      </c>
      <c r="P29" s="238">
        <v>166</v>
      </c>
      <c r="Q29" s="235">
        <v>0.172916666666</v>
      </c>
    </row>
    <row r="30" spans="1:17" ht="15.75" thickBot="1">
      <c r="A30" s="450"/>
      <c r="B30" s="450"/>
      <c r="C30" s="234" t="s">
        <v>364</v>
      </c>
      <c r="D30" s="237">
        <v>0</v>
      </c>
      <c r="E30" s="237">
        <v>0</v>
      </c>
      <c r="F30" s="237">
        <v>0</v>
      </c>
      <c r="G30" s="237">
        <v>0</v>
      </c>
      <c r="H30" s="237">
        <v>0</v>
      </c>
      <c r="I30" s="237">
        <v>0</v>
      </c>
      <c r="J30" s="237">
        <v>0</v>
      </c>
      <c r="K30" s="237">
        <v>0</v>
      </c>
      <c r="L30" s="237">
        <v>0</v>
      </c>
      <c r="M30" s="237">
        <v>0</v>
      </c>
      <c r="N30" s="237">
        <v>0</v>
      </c>
      <c r="O30" s="237">
        <v>0</v>
      </c>
      <c r="P30" s="238">
        <v>0</v>
      </c>
      <c r="Q30" s="237">
        <v>0</v>
      </c>
    </row>
    <row r="31" spans="1:17" ht="15.75" thickBot="1">
      <c r="A31" s="450"/>
      <c r="B31" s="450"/>
      <c r="C31" s="234" t="s">
        <v>365</v>
      </c>
      <c r="D31" s="237">
        <v>0</v>
      </c>
      <c r="E31" s="237">
        <v>0</v>
      </c>
      <c r="F31" s="237">
        <v>0</v>
      </c>
      <c r="G31" s="237">
        <v>0</v>
      </c>
      <c r="H31" s="237">
        <v>0</v>
      </c>
      <c r="I31" s="237">
        <v>0</v>
      </c>
      <c r="J31" s="237">
        <v>0</v>
      </c>
      <c r="K31" s="237">
        <v>0</v>
      </c>
      <c r="L31" s="237">
        <v>0</v>
      </c>
      <c r="M31" s="237">
        <v>0</v>
      </c>
      <c r="N31" s="237">
        <v>0</v>
      </c>
      <c r="O31" s="237">
        <v>0</v>
      </c>
      <c r="P31" s="238">
        <v>0</v>
      </c>
      <c r="Q31" s="237">
        <v>0</v>
      </c>
    </row>
    <row r="32" spans="1:17" ht="15.75" thickBot="1">
      <c r="A32" s="450"/>
      <c r="B32" s="450"/>
      <c r="C32" s="234" t="s">
        <v>366</v>
      </c>
      <c r="D32" s="237">
        <v>0</v>
      </c>
      <c r="E32" s="237">
        <v>0</v>
      </c>
      <c r="F32" s="237">
        <v>0</v>
      </c>
      <c r="G32" s="237">
        <v>0</v>
      </c>
      <c r="H32" s="237">
        <v>0</v>
      </c>
      <c r="I32" s="237">
        <v>0</v>
      </c>
      <c r="J32" s="237">
        <v>0</v>
      </c>
      <c r="K32" s="237">
        <v>0</v>
      </c>
      <c r="L32" s="237">
        <v>0</v>
      </c>
      <c r="M32" s="237">
        <v>0</v>
      </c>
      <c r="N32" s="237">
        <v>0</v>
      </c>
      <c r="O32" s="237">
        <v>0</v>
      </c>
      <c r="P32" s="238">
        <v>0</v>
      </c>
      <c r="Q32" s="237">
        <v>0</v>
      </c>
    </row>
    <row r="33" spans="1:17" ht="15.75" thickBot="1">
      <c r="A33" s="450"/>
      <c r="B33" s="450"/>
      <c r="C33" s="234" t="s">
        <v>367</v>
      </c>
      <c r="D33" s="237">
        <v>0</v>
      </c>
      <c r="E33" s="237">
        <v>0</v>
      </c>
      <c r="F33" s="237">
        <v>0</v>
      </c>
      <c r="G33" s="237">
        <v>0</v>
      </c>
      <c r="H33" s="237">
        <v>0</v>
      </c>
      <c r="I33" s="237">
        <v>0</v>
      </c>
      <c r="J33" s="237">
        <v>0</v>
      </c>
      <c r="K33" s="237">
        <v>0</v>
      </c>
      <c r="L33" s="237">
        <v>0</v>
      </c>
      <c r="M33" s="237">
        <v>0</v>
      </c>
      <c r="N33" s="237">
        <v>0</v>
      </c>
      <c r="O33" s="237">
        <v>0</v>
      </c>
      <c r="P33" s="238">
        <v>0</v>
      </c>
      <c r="Q33" s="237">
        <v>0</v>
      </c>
    </row>
    <row r="34" spans="1:17" ht="15.75" thickBot="1">
      <c r="A34" s="450"/>
      <c r="B34" s="450"/>
      <c r="C34" s="234" t="s">
        <v>368</v>
      </c>
      <c r="D34" s="237">
        <v>0</v>
      </c>
      <c r="E34" s="237">
        <v>0</v>
      </c>
      <c r="F34" s="237">
        <v>0</v>
      </c>
      <c r="G34" s="237">
        <v>0</v>
      </c>
      <c r="H34" s="237">
        <v>0</v>
      </c>
      <c r="I34" s="237">
        <v>0</v>
      </c>
      <c r="J34" s="237">
        <v>0</v>
      </c>
      <c r="K34" s="237">
        <v>0</v>
      </c>
      <c r="L34" s="237">
        <v>0</v>
      </c>
      <c r="M34" s="237">
        <v>0</v>
      </c>
      <c r="N34" s="237">
        <v>0</v>
      </c>
      <c r="O34" s="237">
        <v>0</v>
      </c>
      <c r="P34" s="238">
        <v>0</v>
      </c>
      <c r="Q34" s="237">
        <v>0</v>
      </c>
    </row>
    <row r="35" spans="1:17" ht="15.75" thickBot="1">
      <c r="A35" s="450"/>
      <c r="B35" s="450"/>
      <c r="C35" s="234" t="s">
        <v>576</v>
      </c>
      <c r="D35" s="237">
        <v>0</v>
      </c>
      <c r="E35" s="237">
        <v>0</v>
      </c>
      <c r="F35" s="237">
        <v>0</v>
      </c>
      <c r="G35" s="237">
        <v>0</v>
      </c>
      <c r="H35" s="237">
        <v>0</v>
      </c>
      <c r="I35" s="237">
        <v>0</v>
      </c>
      <c r="J35" s="237">
        <v>0</v>
      </c>
      <c r="K35" s="237">
        <v>0</v>
      </c>
      <c r="L35" s="237">
        <v>0</v>
      </c>
      <c r="M35" s="237">
        <v>0</v>
      </c>
      <c r="N35" s="237">
        <v>0</v>
      </c>
      <c r="O35" s="237">
        <v>0</v>
      </c>
      <c r="P35" s="238">
        <v>0</v>
      </c>
      <c r="Q35" s="237">
        <v>0</v>
      </c>
    </row>
    <row r="36" spans="1:17" ht="15.75" thickBot="1">
      <c r="A36" s="450"/>
      <c r="B36" s="450"/>
      <c r="C36" s="234" t="s">
        <v>577</v>
      </c>
      <c r="D36" s="237">
        <v>0</v>
      </c>
      <c r="E36" s="237">
        <v>0</v>
      </c>
      <c r="F36" s="237">
        <v>0</v>
      </c>
      <c r="G36" s="237">
        <v>0</v>
      </c>
      <c r="H36" s="237">
        <v>0</v>
      </c>
      <c r="I36" s="237">
        <v>0</v>
      </c>
      <c r="J36" s="237">
        <v>0</v>
      </c>
      <c r="K36" s="237">
        <v>0</v>
      </c>
      <c r="L36" s="237">
        <v>0</v>
      </c>
      <c r="M36" s="237">
        <v>0</v>
      </c>
      <c r="N36" s="237">
        <v>0</v>
      </c>
      <c r="O36" s="237">
        <v>0</v>
      </c>
      <c r="P36" s="238">
        <v>0</v>
      </c>
      <c r="Q36" s="237">
        <v>0</v>
      </c>
    </row>
    <row r="37" spans="1:17" ht="15.75" thickBot="1">
      <c r="A37" s="450"/>
      <c r="B37" s="450"/>
      <c r="C37" s="234" t="s">
        <v>369</v>
      </c>
      <c r="D37" s="237">
        <v>0</v>
      </c>
      <c r="E37" s="237">
        <v>0</v>
      </c>
      <c r="F37" s="237">
        <v>0</v>
      </c>
      <c r="G37" s="237">
        <v>0</v>
      </c>
      <c r="H37" s="237">
        <v>0</v>
      </c>
      <c r="I37" s="237">
        <v>0</v>
      </c>
      <c r="J37" s="237">
        <v>0</v>
      </c>
      <c r="K37" s="237">
        <v>0</v>
      </c>
      <c r="L37" s="237">
        <v>0</v>
      </c>
      <c r="M37" s="237">
        <v>0</v>
      </c>
      <c r="N37" s="237">
        <v>0</v>
      </c>
      <c r="O37" s="237">
        <v>0</v>
      </c>
      <c r="P37" s="238">
        <v>0</v>
      </c>
      <c r="Q37" s="237">
        <v>0</v>
      </c>
    </row>
    <row r="38" spans="1:17" ht="15.75" thickBot="1">
      <c r="A38" s="450"/>
      <c r="B38" s="450"/>
      <c r="C38" s="234" t="s">
        <v>455</v>
      </c>
      <c r="D38" s="237">
        <v>20</v>
      </c>
      <c r="E38" s="237">
        <v>2199</v>
      </c>
      <c r="F38" s="237">
        <v>-2103</v>
      </c>
      <c r="G38" s="237">
        <v>1367</v>
      </c>
      <c r="H38" s="237">
        <v>-815</v>
      </c>
      <c r="I38" s="237">
        <v>-203</v>
      </c>
      <c r="J38" s="237">
        <v>0</v>
      </c>
      <c r="K38" s="237">
        <v>0</v>
      </c>
      <c r="L38" s="237">
        <v>0</v>
      </c>
      <c r="M38" s="237">
        <v>0</v>
      </c>
      <c r="N38" s="237">
        <v>174</v>
      </c>
      <c r="O38" s="237">
        <v>-167</v>
      </c>
      <c r="P38" s="238">
        <v>472</v>
      </c>
      <c r="Q38" s="235">
        <v>9.833333333333</v>
      </c>
    </row>
    <row r="39" spans="1:17" ht="15.75" thickBot="1">
      <c r="A39" s="450"/>
      <c r="B39" s="450"/>
      <c r="C39" s="234" t="s">
        <v>456</v>
      </c>
      <c r="D39" s="237">
        <v>-2</v>
      </c>
      <c r="E39" s="237">
        <v>570</v>
      </c>
      <c r="F39" s="237">
        <v>-536</v>
      </c>
      <c r="G39" s="237">
        <v>360</v>
      </c>
      <c r="H39" s="237">
        <v>-311</v>
      </c>
      <c r="I39" s="237">
        <v>-9</v>
      </c>
      <c r="J39" s="237">
        <v>0</v>
      </c>
      <c r="K39" s="237">
        <v>0</v>
      </c>
      <c r="L39" s="237">
        <v>0</v>
      </c>
      <c r="M39" s="237">
        <v>0</v>
      </c>
      <c r="N39" s="237">
        <v>42</v>
      </c>
      <c r="O39" s="237">
        <v>-40</v>
      </c>
      <c r="P39" s="238">
        <v>74</v>
      </c>
      <c r="Q39" s="235">
        <v>3.083333333333</v>
      </c>
    </row>
    <row r="40" spans="1:17" ht="15.75" thickBot="1">
      <c r="A40" s="450"/>
      <c r="B40" s="450"/>
      <c r="C40" s="234" t="s">
        <v>457</v>
      </c>
      <c r="D40" s="237">
        <v>4</v>
      </c>
      <c r="E40" s="237">
        <v>80</v>
      </c>
      <c r="F40" s="237">
        <v>-81</v>
      </c>
      <c r="G40" s="237">
        <v>56</v>
      </c>
      <c r="H40" s="237">
        <v>-42</v>
      </c>
      <c r="I40" s="237">
        <v>-8</v>
      </c>
      <c r="J40" s="237">
        <v>0</v>
      </c>
      <c r="K40" s="237">
        <v>0</v>
      </c>
      <c r="L40" s="237">
        <v>0</v>
      </c>
      <c r="M40" s="237">
        <v>0</v>
      </c>
      <c r="N40" s="237">
        <v>1</v>
      </c>
      <c r="O40" s="237">
        <v>-1</v>
      </c>
      <c r="P40" s="238">
        <v>9</v>
      </c>
      <c r="Q40" s="235">
        <v>0.1875</v>
      </c>
    </row>
    <row r="41" spans="1:17" ht="15.75" thickBot="1">
      <c r="A41" s="450"/>
      <c r="B41" s="450"/>
      <c r="C41" s="234" t="s">
        <v>458</v>
      </c>
      <c r="D41" s="237">
        <v>0</v>
      </c>
      <c r="E41" s="237">
        <v>1</v>
      </c>
      <c r="F41" s="237">
        <v>0</v>
      </c>
      <c r="G41" s="237">
        <v>0</v>
      </c>
      <c r="H41" s="237">
        <v>0</v>
      </c>
      <c r="I41" s="237">
        <v>0</v>
      </c>
      <c r="J41" s="237">
        <v>0</v>
      </c>
      <c r="K41" s="237">
        <v>0</v>
      </c>
      <c r="L41" s="237">
        <v>0</v>
      </c>
      <c r="M41" s="237">
        <v>0</v>
      </c>
      <c r="N41" s="237">
        <v>0</v>
      </c>
      <c r="O41" s="237">
        <v>0</v>
      </c>
      <c r="P41" s="238">
        <v>1</v>
      </c>
      <c r="Q41" s="235">
        <v>4.1666666666000003E-2</v>
      </c>
    </row>
    <row r="42" spans="1:17" ht="15.75" thickBot="1">
      <c r="A42" s="450"/>
      <c r="B42" s="450"/>
      <c r="C42" s="234" t="s">
        <v>459</v>
      </c>
      <c r="D42" s="237">
        <v>0</v>
      </c>
      <c r="E42" s="237">
        <v>0</v>
      </c>
      <c r="F42" s="237">
        <v>0</v>
      </c>
      <c r="G42" s="237">
        <v>0</v>
      </c>
      <c r="H42" s="237">
        <v>0</v>
      </c>
      <c r="I42" s="237">
        <v>0</v>
      </c>
      <c r="J42" s="237">
        <v>0</v>
      </c>
      <c r="K42" s="237">
        <v>0</v>
      </c>
      <c r="L42" s="237">
        <v>0</v>
      </c>
      <c r="M42" s="237">
        <v>0</v>
      </c>
      <c r="N42" s="237">
        <v>0</v>
      </c>
      <c r="O42" s="237">
        <v>0</v>
      </c>
      <c r="P42" s="238">
        <v>0</v>
      </c>
      <c r="Q42" s="237">
        <v>0</v>
      </c>
    </row>
    <row r="43" spans="1:17" ht="15.75" thickBot="1">
      <c r="A43" s="450"/>
      <c r="B43" s="450"/>
      <c r="C43" s="234" t="s">
        <v>370</v>
      </c>
      <c r="D43" s="237">
        <v>0</v>
      </c>
      <c r="E43" s="237">
        <v>0</v>
      </c>
      <c r="F43" s="237">
        <v>0</v>
      </c>
      <c r="G43" s="237">
        <v>0</v>
      </c>
      <c r="H43" s="237">
        <v>0</v>
      </c>
      <c r="I43" s="237">
        <v>0</v>
      </c>
      <c r="J43" s="237">
        <v>0</v>
      </c>
      <c r="K43" s="237">
        <v>0</v>
      </c>
      <c r="L43" s="237">
        <v>0</v>
      </c>
      <c r="M43" s="237">
        <v>0</v>
      </c>
      <c r="N43" s="237">
        <v>0</v>
      </c>
      <c r="O43" s="237">
        <v>0</v>
      </c>
      <c r="P43" s="238">
        <v>0</v>
      </c>
      <c r="Q43" s="237">
        <v>0</v>
      </c>
    </row>
    <row r="44" spans="1:17" ht="15.75" thickBot="1">
      <c r="A44" s="450"/>
      <c r="B44" s="450"/>
      <c r="C44" s="234" t="s">
        <v>371</v>
      </c>
      <c r="D44" s="237">
        <v>1</v>
      </c>
      <c r="E44" s="237">
        <v>1</v>
      </c>
      <c r="F44" s="237">
        <v>1</v>
      </c>
      <c r="G44" s="237">
        <v>1</v>
      </c>
      <c r="H44" s="237">
        <v>1</v>
      </c>
      <c r="I44" s="237">
        <v>1</v>
      </c>
      <c r="J44" s="237">
        <v>1</v>
      </c>
      <c r="K44" s="237">
        <v>1</v>
      </c>
      <c r="L44" s="237">
        <v>1</v>
      </c>
      <c r="M44" s="237">
        <v>1</v>
      </c>
      <c r="N44" s="237">
        <v>1</v>
      </c>
      <c r="O44" s="237">
        <v>1</v>
      </c>
      <c r="P44" s="238">
        <v>12</v>
      </c>
      <c r="Q44" s="235">
        <v>6.7415730337000004E-2</v>
      </c>
    </row>
    <row r="45" spans="1:17" ht="15.75" thickBot="1">
      <c r="A45" s="450"/>
      <c r="B45" s="450"/>
      <c r="C45" s="234" t="s">
        <v>372</v>
      </c>
      <c r="D45" s="237">
        <v>0</v>
      </c>
      <c r="E45" s="237">
        <v>0</v>
      </c>
      <c r="F45" s="237">
        <v>0</v>
      </c>
      <c r="G45" s="237">
        <v>0</v>
      </c>
      <c r="H45" s="237">
        <v>0</v>
      </c>
      <c r="I45" s="237">
        <v>0</v>
      </c>
      <c r="J45" s="237">
        <v>0</v>
      </c>
      <c r="K45" s="237">
        <v>0</v>
      </c>
      <c r="L45" s="237">
        <v>0</v>
      </c>
      <c r="M45" s="237">
        <v>0</v>
      </c>
      <c r="N45" s="237">
        <v>0</v>
      </c>
      <c r="O45" s="237">
        <v>0</v>
      </c>
      <c r="P45" s="238">
        <v>0</v>
      </c>
      <c r="Q45" s="237">
        <v>0</v>
      </c>
    </row>
    <row r="46" spans="1:17" ht="15.75" thickBot="1">
      <c r="A46" s="450"/>
      <c r="B46" s="450"/>
      <c r="C46" s="234" t="s">
        <v>460</v>
      </c>
      <c r="D46" s="237">
        <v>0</v>
      </c>
      <c r="E46" s="237">
        <v>81</v>
      </c>
      <c r="F46" s="237">
        <v>-68</v>
      </c>
      <c r="G46" s="237">
        <v>65</v>
      </c>
      <c r="H46" s="237">
        <v>-14</v>
      </c>
      <c r="I46" s="237">
        <v>-38</v>
      </c>
      <c r="J46" s="237">
        <v>0</v>
      </c>
      <c r="K46" s="237">
        <v>0</v>
      </c>
      <c r="L46" s="237">
        <v>0</v>
      </c>
      <c r="M46" s="237">
        <v>0</v>
      </c>
      <c r="N46" s="237">
        <v>24</v>
      </c>
      <c r="O46" s="237">
        <v>-24</v>
      </c>
      <c r="P46" s="238">
        <v>26</v>
      </c>
      <c r="Q46" s="235">
        <v>0.433333333333</v>
      </c>
    </row>
    <row r="47" spans="1:17" ht="15.75" thickBot="1">
      <c r="A47" s="450"/>
      <c r="B47" s="451"/>
      <c r="C47" s="234" t="s">
        <v>461</v>
      </c>
      <c r="D47" s="237">
        <v>-1</v>
      </c>
      <c r="E47" s="237">
        <v>65</v>
      </c>
      <c r="F47" s="237">
        <v>-61</v>
      </c>
      <c r="G47" s="237">
        <v>57</v>
      </c>
      <c r="H47" s="237">
        <v>-8</v>
      </c>
      <c r="I47" s="237">
        <v>-35</v>
      </c>
      <c r="J47" s="237">
        <v>0</v>
      </c>
      <c r="K47" s="237">
        <v>0</v>
      </c>
      <c r="L47" s="237">
        <v>0</v>
      </c>
      <c r="M47" s="237">
        <v>0</v>
      </c>
      <c r="N47" s="237">
        <v>4</v>
      </c>
      <c r="O47" s="237">
        <v>-3</v>
      </c>
      <c r="P47" s="238">
        <v>18</v>
      </c>
      <c r="Q47" s="235">
        <v>0.5</v>
      </c>
    </row>
    <row r="48" spans="1:17" ht="15.75" thickBot="1">
      <c r="A48" s="450"/>
      <c r="B48" s="449" t="s">
        <v>373</v>
      </c>
      <c r="C48" s="234" t="s">
        <v>351</v>
      </c>
      <c r="D48" s="237">
        <v>12</v>
      </c>
      <c r="E48" s="237">
        <v>12</v>
      </c>
      <c r="F48" s="237">
        <v>11</v>
      </c>
      <c r="G48" s="237">
        <v>12</v>
      </c>
      <c r="H48" s="237">
        <v>11</v>
      </c>
      <c r="I48" s="237">
        <v>14</v>
      </c>
      <c r="J48" s="237">
        <v>12</v>
      </c>
      <c r="K48" s="237">
        <v>12</v>
      </c>
      <c r="L48" s="237">
        <v>12</v>
      </c>
      <c r="M48" s="237">
        <v>12</v>
      </c>
      <c r="N48" s="237">
        <v>12</v>
      </c>
      <c r="O48" s="237">
        <v>12</v>
      </c>
      <c r="P48" s="238">
        <v>144</v>
      </c>
      <c r="Q48" s="235">
        <v>1.4845360824739999</v>
      </c>
    </row>
    <row r="49" spans="1:17" ht="15.75" thickBot="1">
      <c r="A49" s="450"/>
      <c r="B49" s="450"/>
      <c r="C49" s="234" t="s">
        <v>352</v>
      </c>
      <c r="D49" s="237">
        <v>18</v>
      </c>
      <c r="E49" s="237">
        <v>20</v>
      </c>
      <c r="F49" s="237">
        <v>19</v>
      </c>
      <c r="G49" s="237">
        <v>19</v>
      </c>
      <c r="H49" s="237">
        <v>19</v>
      </c>
      <c r="I49" s="237">
        <v>19</v>
      </c>
      <c r="J49" s="237">
        <v>18</v>
      </c>
      <c r="K49" s="237">
        <v>18</v>
      </c>
      <c r="L49" s="237">
        <v>18</v>
      </c>
      <c r="M49" s="237">
        <v>18</v>
      </c>
      <c r="N49" s="237">
        <v>18</v>
      </c>
      <c r="O49" s="237">
        <v>19</v>
      </c>
      <c r="P49" s="238">
        <v>223</v>
      </c>
      <c r="Q49" s="235">
        <v>1.2252747252739999</v>
      </c>
    </row>
    <row r="50" spans="1:17" ht="15.75" thickBot="1">
      <c r="A50" s="450"/>
      <c r="B50" s="451"/>
      <c r="C50" s="234" t="s">
        <v>354</v>
      </c>
      <c r="D50" s="237">
        <v>1</v>
      </c>
      <c r="E50" s="237">
        <v>1</v>
      </c>
      <c r="F50" s="237">
        <v>1</v>
      </c>
      <c r="G50" s="237">
        <v>1</v>
      </c>
      <c r="H50" s="237">
        <v>1</v>
      </c>
      <c r="I50" s="237">
        <v>1</v>
      </c>
      <c r="J50" s="237">
        <v>1</v>
      </c>
      <c r="K50" s="237">
        <v>1</v>
      </c>
      <c r="L50" s="237">
        <v>1</v>
      </c>
      <c r="M50" s="237">
        <v>1</v>
      </c>
      <c r="N50" s="237">
        <v>1</v>
      </c>
      <c r="O50" s="237">
        <v>1</v>
      </c>
      <c r="P50" s="238">
        <v>12</v>
      </c>
      <c r="Q50" s="235">
        <v>0.24</v>
      </c>
    </row>
    <row r="51" spans="1:17" ht="15.75" thickBot="1">
      <c r="A51" s="450"/>
      <c r="B51" s="449" t="s">
        <v>374</v>
      </c>
      <c r="C51" s="234" t="s">
        <v>575</v>
      </c>
      <c r="D51" s="237">
        <v>0</v>
      </c>
      <c r="E51" s="237">
        <v>0</v>
      </c>
      <c r="F51" s="237">
        <v>0</v>
      </c>
      <c r="G51" s="237">
        <v>0</v>
      </c>
      <c r="H51" s="237">
        <v>0</v>
      </c>
      <c r="I51" s="237">
        <v>0</v>
      </c>
      <c r="J51" s="237">
        <v>0</v>
      </c>
      <c r="K51" s="237">
        <v>0</v>
      </c>
      <c r="L51" s="237">
        <v>0</v>
      </c>
      <c r="M51" s="237">
        <v>0</v>
      </c>
      <c r="N51" s="237">
        <v>0</v>
      </c>
      <c r="O51" s="237">
        <v>0</v>
      </c>
      <c r="P51" s="238">
        <v>0</v>
      </c>
      <c r="Q51" s="237">
        <v>0</v>
      </c>
    </row>
    <row r="52" spans="1:17" ht="15.75" thickBot="1">
      <c r="A52" s="450"/>
      <c r="B52" s="450"/>
      <c r="C52" s="234" t="s">
        <v>351</v>
      </c>
      <c r="D52" s="237">
        <v>227553</v>
      </c>
      <c r="E52" s="237">
        <v>200053</v>
      </c>
      <c r="F52" s="237">
        <v>255048</v>
      </c>
      <c r="G52" s="237">
        <v>213730</v>
      </c>
      <c r="H52" s="237">
        <v>241942</v>
      </c>
      <c r="I52" s="237">
        <v>228050</v>
      </c>
      <c r="J52" s="237">
        <v>225506</v>
      </c>
      <c r="K52" s="237">
        <v>226611</v>
      </c>
      <c r="L52" s="237">
        <v>226537</v>
      </c>
      <c r="M52" s="237">
        <v>226934</v>
      </c>
      <c r="N52" s="237">
        <v>226548</v>
      </c>
      <c r="O52" s="237">
        <v>228035</v>
      </c>
      <c r="P52" s="238">
        <v>2726547</v>
      </c>
      <c r="Q52" s="235">
        <v>242.42437983462301</v>
      </c>
    </row>
    <row r="53" spans="1:17" ht="15.75" thickBot="1">
      <c r="A53" s="450"/>
      <c r="B53" s="450"/>
      <c r="C53" s="234" t="s">
        <v>375</v>
      </c>
      <c r="D53" s="237">
        <v>845</v>
      </c>
      <c r="E53" s="237">
        <v>773</v>
      </c>
      <c r="F53" s="237">
        <v>944</v>
      </c>
      <c r="G53" s="237">
        <v>845</v>
      </c>
      <c r="H53" s="237">
        <v>931</v>
      </c>
      <c r="I53" s="237">
        <v>888</v>
      </c>
      <c r="J53" s="237">
        <v>775</v>
      </c>
      <c r="K53" s="237">
        <v>794</v>
      </c>
      <c r="L53" s="237">
        <v>794</v>
      </c>
      <c r="M53" s="237">
        <v>811</v>
      </c>
      <c r="N53" s="237">
        <v>795</v>
      </c>
      <c r="O53" s="237">
        <v>821</v>
      </c>
      <c r="P53" s="238">
        <v>10016</v>
      </c>
      <c r="Q53" s="235">
        <v>1.0938080157250001</v>
      </c>
    </row>
    <row r="54" spans="1:17" ht="15.75" thickBot="1">
      <c r="A54" s="450"/>
      <c r="B54" s="450"/>
      <c r="C54" s="234" t="s">
        <v>452</v>
      </c>
      <c r="D54" s="237">
        <v>-264</v>
      </c>
      <c r="E54" s="237">
        <v>26725</v>
      </c>
      <c r="F54" s="237">
        <v>-26509</v>
      </c>
      <c r="G54" s="237">
        <v>14450</v>
      </c>
      <c r="H54" s="237">
        <v>-13086</v>
      </c>
      <c r="I54" s="237">
        <v>-104</v>
      </c>
      <c r="J54" s="237">
        <v>0</v>
      </c>
      <c r="K54" s="237">
        <v>0</v>
      </c>
      <c r="L54" s="237">
        <v>0</v>
      </c>
      <c r="M54" s="237">
        <v>0</v>
      </c>
      <c r="N54" s="237">
        <v>783</v>
      </c>
      <c r="O54" s="237">
        <v>-388</v>
      </c>
      <c r="P54" s="238">
        <v>1607</v>
      </c>
      <c r="Q54" s="235">
        <v>66.958333333333002</v>
      </c>
    </row>
    <row r="55" spans="1:17" ht="15.75" thickBot="1">
      <c r="A55" s="450"/>
      <c r="B55" s="450"/>
      <c r="C55" s="234" t="s">
        <v>352</v>
      </c>
      <c r="D55" s="237">
        <v>24196</v>
      </c>
      <c r="E55" s="237">
        <v>20857</v>
      </c>
      <c r="F55" s="237">
        <v>27213</v>
      </c>
      <c r="G55" s="237">
        <v>22602</v>
      </c>
      <c r="H55" s="237">
        <v>26444</v>
      </c>
      <c r="I55" s="237">
        <v>24182</v>
      </c>
      <c r="J55" s="237">
        <v>23830</v>
      </c>
      <c r="K55" s="237">
        <v>23831</v>
      </c>
      <c r="L55" s="237">
        <v>23900</v>
      </c>
      <c r="M55" s="237">
        <v>24031</v>
      </c>
      <c r="N55" s="237">
        <v>23223</v>
      </c>
      <c r="O55" s="237">
        <v>24291</v>
      </c>
      <c r="P55" s="238">
        <v>288600</v>
      </c>
      <c r="Q55" s="235">
        <v>17.807120380082001</v>
      </c>
    </row>
    <row r="56" spans="1:17" ht="15.75" thickBot="1">
      <c r="A56" s="450"/>
      <c r="B56" s="450"/>
      <c r="C56" s="234" t="s">
        <v>353</v>
      </c>
      <c r="D56" s="237">
        <v>10664</v>
      </c>
      <c r="E56" s="237">
        <v>9718</v>
      </c>
      <c r="F56" s="237">
        <v>11560</v>
      </c>
      <c r="G56" s="237">
        <v>10102</v>
      </c>
      <c r="H56" s="237">
        <v>11849</v>
      </c>
      <c r="I56" s="237">
        <v>10766</v>
      </c>
      <c r="J56" s="237">
        <v>10460</v>
      </c>
      <c r="K56" s="237">
        <v>10487</v>
      </c>
      <c r="L56" s="237">
        <v>10502</v>
      </c>
      <c r="M56" s="237">
        <v>10573</v>
      </c>
      <c r="N56" s="237">
        <v>10089</v>
      </c>
      <c r="O56" s="237">
        <v>10630</v>
      </c>
      <c r="P56" s="238">
        <v>127400</v>
      </c>
      <c r="Q56" s="235">
        <v>13.864403090651001</v>
      </c>
    </row>
    <row r="57" spans="1:17" ht="15.75" thickBot="1">
      <c r="A57" s="450"/>
      <c r="B57" s="450"/>
      <c r="C57" s="234" t="s">
        <v>376</v>
      </c>
      <c r="D57" s="237">
        <v>13</v>
      </c>
      <c r="E57" s="237">
        <v>12</v>
      </c>
      <c r="F57" s="237">
        <v>14</v>
      </c>
      <c r="G57" s="237">
        <v>13</v>
      </c>
      <c r="H57" s="237">
        <v>20</v>
      </c>
      <c r="I57" s="237">
        <v>19</v>
      </c>
      <c r="J57" s="237">
        <v>8</v>
      </c>
      <c r="K57" s="237">
        <v>8</v>
      </c>
      <c r="L57" s="237">
        <v>11</v>
      </c>
      <c r="M57" s="237">
        <v>11</v>
      </c>
      <c r="N57" s="237">
        <v>11</v>
      </c>
      <c r="O57" s="237">
        <v>12</v>
      </c>
      <c r="P57" s="238">
        <v>152</v>
      </c>
      <c r="Q57" s="235">
        <v>0.127731092436</v>
      </c>
    </row>
    <row r="58" spans="1:17" ht="15.75" thickBot="1">
      <c r="A58" s="450"/>
      <c r="B58" s="450"/>
      <c r="C58" s="234" t="s">
        <v>462</v>
      </c>
      <c r="D58" s="237">
        <v>0</v>
      </c>
      <c r="E58" s="237">
        <v>74</v>
      </c>
      <c r="F58" s="237">
        <v>-74</v>
      </c>
      <c r="G58" s="237">
        <v>43</v>
      </c>
      <c r="H58" s="237">
        <v>-43</v>
      </c>
      <c r="I58" s="237">
        <v>2</v>
      </c>
      <c r="J58" s="237">
        <v>0</v>
      </c>
      <c r="K58" s="237">
        <v>0</v>
      </c>
      <c r="L58" s="237">
        <v>0</v>
      </c>
      <c r="M58" s="237">
        <v>0</v>
      </c>
      <c r="N58" s="237">
        <v>0</v>
      </c>
      <c r="O58" s="237">
        <v>0</v>
      </c>
      <c r="P58" s="238">
        <v>2</v>
      </c>
      <c r="Q58" s="235">
        <v>8.3333333332999998E-2</v>
      </c>
    </row>
    <row r="59" spans="1:17" ht="15.75" thickBot="1">
      <c r="A59" s="450"/>
      <c r="B59" s="450"/>
      <c r="C59" s="234" t="s">
        <v>354</v>
      </c>
      <c r="D59" s="237">
        <v>1652</v>
      </c>
      <c r="E59" s="237">
        <v>1344</v>
      </c>
      <c r="F59" s="237">
        <v>1947</v>
      </c>
      <c r="G59" s="237">
        <v>1564</v>
      </c>
      <c r="H59" s="237">
        <v>1799</v>
      </c>
      <c r="I59" s="237">
        <v>1669</v>
      </c>
      <c r="J59" s="237">
        <v>1655</v>
      </c>
      <c r="K59" s="237">
        <v>1650</v>
      </c>
      <c r="L59" s="237">
        <v>1661</v>
      </c>
      <c r="M59" s="237">
        <v>1667</v>
      </c>
      <c r="N59" s="237">
        <v>1574</v>
      </c>
      <c r="O59" s="237">
        <v>1664</v>
      </c>
      <c r="P59" s="238">
        <v>19846</v>
      </c>
      <c r="Q59" s="235">
        <v>1.846483066617</v>
      </c>
    </row>
    <row r="60" spans="1:17" ht="15.75" thickBot="1">
      <c r="A60" s="450"/>
      <c r="B60" s="450"/>
      <c r="C60" s="234" t="s">
        <v>355</v>
      </c>
      <c r="D60" s="237">
        <v>44</v>
      </c>
      <c r="E60" s="237">
        <v>42</v>
      </c>
      <c r="F60" s="237">
        <v>45</v>
      </c>
      <c r="G60" s="237">
        <v>43</v>
      </c>
      <c r="H60" s="237">
        <v>48</v>
      </c>
      <c r="I60" s="237">
        <v>43</v>
      </c>
      <c r="J60" s="237">
        <v>44</v>
      </c>
      <c r="K60" s="237">
        <v>44</v>
      </c>
      <c r="L60" s="237">
        <v>44</v>
      </c>
      <c r="M60" s="237">
        <v>44</v>
      </c>
      <c r="N60" s="237">
        <v>39</v>
      </c>
      <c r="O60" s="237">
        <v>44</v>
      </c>
      <c r="P60" s="238">
        <v>524</v>
      </c>
      <c r="Q60" s="235">
        <v>0.44107744107699998</v>
      </c>
    </row>
    <row r="61" spans="1:17" ht="15.75" thickBot="1">
      <c r="A61" s="450"/>
      <c r="B61" s="450"/>
      <c r="C61" s="234" t="s">
        <v>377</v>
      </c>
      <c r="D61" s="237">
        <v>4</v>
      </c>
      <c r="E61" s="237">
        <v>0</v>
      </c>
      <c r="F61" s="237">
        <v>6</v>
      </c>
      <c r="G61" s="237">
        <v>2</v>
      </c>
      <c r="H61" s="237">
        <v>4</v>
      </c>
      <c r="I61" s="237">
        <v>3</v>
      </c>
      <c r="J61" s="237">
        <v>3</v>
      </c>
      <c r="K61" s="237">
        <v>4</v>
      </c>
      <c r="L61" s="237">
        <v>3</v>
      </c>
      <c r="M61" s="237">
        <v>3</v>
      </c>
      <c r="N61" s="237">
        <v>3</v>
      </c>
      <c r="O61" s="237">
        <v>2</v>
      </c>
      <c r="P61" s="238">
        <v>37</v>
      </c>
      <c r="Q61" s="235">
        <v>0.139622641509</v>
      </c>
    </row>
    <row r="62" spans="1:17" ht="15.75" thickBot="1">
      <c r="A62" s="450"/>
      <c r="B62" s="450"/>
      <c r="C62" s="234" t="s">
        <v>356</v>
      </c>
      <c r="D62" s="237">
        <v>40</v>
      </c>
      <c r="E62" s="237">
        <v>2</v>
      </c>
      <c r="F62" s="237">
        <v>21</v>
      </c>
      <c r="G62" s="237">
        <v>21</v>
      </c>
      <c r="H62" s="237">
        <v>21</v>
      </c>
      <c r="I62" s="237">
        <v>21</v>
      </c>
      <c r="J62" s="237">
        <v>21</v>
      </c>
      <c r="K62" s="237">
        <v>21</v>
      </c>
      <c r="L62" s="237">
        <v>21</v>
      </c>
      <c r="M62" s="237">
        <v>21</v>
      </c>
      <c r="N62" s="237">
        <v>21</v>
      </c>
      <c r="O62" s="237">
        <v>21</v>
      </c>
      <c r="P62" s="238">
        <v>252</v>
      </c>
      <c r="Q62" s="235">
        <v>0.20257234726600001</v>
      </c>
    </row>
    <row r="63" spans="1:17" ht="15.75" thickBot="1">
      <c r="A63" s="450"/>
      <c r="B63" s="450"/>
      <c r="C63" s="234" t="s">
        <v>378</v>
      </c>
      <c r="D63" s="237">
        <v>54</v>
      </c>
      <c r="E63" s="237">
        <v>58</v>
      </c>
      <c r="F63" s="237">
        <v>57</v>
      </c>
      <c r="G63" s="237">
        <v>56</v>
      </c>
      <c r="H63" s="237">
        <v>56</v>
      </c>
      <c r="I63" s="237">
        <v>57</v>
      </c>
      <c r="J63" s="237">
        <v>56</v>
      </c>
      <c r="K63" s="237">
        <v>55</v>
      </c>
      <c r="L63" s="237">
        <v>58</v>
      </c>
      <c r="M63" s="237">
        <v>54</v>
      </c>
      <c r="N63" s="237">
        <v>58</v>
      </c>
      <c r="O63" s="237">
        <v>55</v>
      </c>
      <c r="P63" s="238">
        <v>674</v>
      </c>
      <c r="Q63" s="235">
        <v>0.51886066204699999</v>
      </c>
    </row>
    <row r="64" spans="1:17" ht="15.75" thickBot="1">
      <c r="A64" s="450"/>
      <c r="B64" s="450"/>
      <c r="C64" s="234" t="s">
        <v>357</v>
      </c>
      <c r="D64" s="237">
        <v>1204</v>
      </c>
      <c r="E64" s="237">
        <v>1106</v>
      </c>
      <c r="F64" s="237">
        <v>1363</v>
      </c>
      <c r="G64" s="237">
        <v>1147</v>
      </c>
      <c r="H64" s="237">
        <v>1334</v>
      </c>
      <c r="I64" s="237">
        <v>1238</v>
      </c>
      <c r="J64" s="237">
        <v>1223</v>
      </c>
      <c r="K64" s="237">
        <v>1193</v>
      </c>
      <c r="L64" s="237">
        <v>1221</v>
      </c>
      <c r="M64" s="237">
        <v>1235</v>
      </c>
      <c r="N64" s="237">
        <v>1209</v>
      </c>
      <c r="O64" s="237">
        <v>1290</v>
      </c>
      <c r="P64" s="238">
        <v>14763</v>
      </c>
      <c r="Q64" s="235">
        <v>0.84747416762299999</v>
      </c>
    </row>
    <row r="65" spans="1:17" ht="15.75" thickBot="1">
      <c r="A65" s="450"/>
      <c r="B65" s="450"/>
      <c r="C65" s="234" t="s">
        <v>358</v>
      </c>
      <c r="D65" s="237">
        <v>1255</v>
      </c>
      <c r="E65" s="237">
        <v>1166</v>
      </c>
      <c r="F65" s="237">
        <v>1351</v>
      </c>
      <c r="G65" s="237">
        <v>1203</v>
      </c>
      <c r="H65" s="237">
        <v>1355</v>
      </c>
      <c r="I65" s="237">
        <v>1286</v>
      </c>
      <c r="J65" s="237">
        <v>1235</v>
      </c>
      <c r="K65" s="237">
        <v>1257</v>
      </c>
      <c r="L65" s="237">
        <v>1253</v>
      </c>
      <c r="M65" s="237">
        <v>1260</v>
      </c>
      <c r="N65" s="237">
        <v>1211</v>
      </c>
      <c r="O65" s="237">
        <v>1263</v>
      </c>
      <c r="P65" s="238">
        <v>15095</v>
      </c>
      <c r="Q65" s="235">
        <v>3.0755908720449998</v>
      </c>
    </row>
    <row r="66" spans="1:17" ht="15.75" thickBot="1">
      <c r="A66" s="450"/>
      <c r="B66" s="450"/>
      <c r="C66" s="234" t="s">
        <v>359</v>
      </c>
      <c r="D66" s="237">
        <v>-1</v>
      </c>
      <c r="E66" s="237">
        <v>0</v>
      </c>
      <c r="F66" s="237">
        <v>0</v>
      </c>
      <c r="G66" s="237">
        <v>0</v>
      </c>
      <c r="H66" s="237">
        <v>0</v>
      </c>
      <c r="I66" s="237">
        <v>0</v>
      </c>
      <c r="J66" s="237">
        <v>3</v>
      </c>
      <c r="K66" s="237">
        <v>3</v>
      </c>
      <c r="L66" s="237">
        <v>3</v>
      </c>
      <c r="M66" s="237">
        <v>3</v>
      </c>
      <c r="N66" s="237">
        <v>3</v>
      </c>
      <c r="O66" s="237">
        <v>1</v>
      </c>
      <c r="P66" s="238">
        <v>15</v>
      </c>
      <c r="Q66" s="235">
        <v>5.9523809523000001E-2</v>
      </c>
    </row>
    <row r="67" spans="1:17" ht="15.75" thickBot="1">
      <c r="A67" s="450"/>
      <c r="B67" s="450"/>
      <c r="C67" s="234" t="s">
        <v>360</v>
      </c>
      <c r="D67" s="237">
        <v>426</v>
      </c>
      <c r="E67" s="237">
        <v>256</v>
      </c>
      <c r="F67" s="237">
        <v>606</v>
      </c>
      <c r="G67" s="237">
        <v>383</v>
      </c>
      <c r="H67" s="237">
        <v>474</v>
      </c>
      <c r="I67" s="237">
        <v>429</v>
      </c>
      <c r="J67" s="237">
        <v>424</v>
      </c>
      <c r="K67" s="237">
        <v>424</v>
      </c>
      <c r="L67" s="237">
        <v>424</v>
      </c>
      <c r="M67" s="237">
        <v>424</v>
      </c>
      <c r="N67" s="237">
        <v>429</v>
      </c>
      <c r="O67" s="237">
        <v>427</v>
      </c>
      <c r="P67" s="238">
        <v>5126</v>
      </c>
      <c r="Q67" s="235">
        <v>0.91765127103400002</v>
      </c>
    </row>
    <row r="68" spans="1:17" ht="15.75" thickBot="1">
      <c r="A68" s="450"/>
      <c r="B68" s="450"/>
      <c r="C68" s="234" t="s">
        <v>361</v>
      </c>
      <c r="D68" s="237">
        <v>11</v>
      </c>
      <c r="E68" s="237">
        <v>6</v>
      </c>
      <c r="F68" s="237">
        <v>16</v>
      </c>
      <c r="G68" s="237">
        <v>10</v>
      </c>
      <c r="H68" s="237">
        <v>12</v>
      </c>
      <c r="I68" s="237">
        <v>11</v>
      </c>
      <c r="J68" s="237">
        <v>10</v>
      </c>
      <c r="K68" s="237">
        <v>11</v>
      </c>
      <c r="L68" s="237">
        <v>11</v>
      </c>
      <c r="M68" s="237">
        <v>11</v>
      </c>
      <c r="N68" s="237">
        <v>11</v>
      </c>
      <c r="O68" s="237">
        <v>11</v>
      </c>
      <c r="P68" s="238">
        <v>131</v>
      </c>
      <c r="Q68" s="235">
        <v>0.13299492385700001</v>
      </c>
    </row>
    <row r="69" spans="1:17" ht="15.75" thickBot="1">
      <c r="A69" s="450"/>
      <c r="B69" s="450"/>
      <c r="C69" s="234" t="s">
        <v>362</v>
      </c>
      <c r="D69" s="237">
        <v>8</v>
      </c>
      <c r="E69" s="237">
        <v>8</v>
      </c>
      <c r="F69" s="237">
        <v>8</v>
      </c>
      <c r="G69" s="237">
        <v>8</v>
      </c>
      <c r="H69" s="237">
        <v>8</v>
      </c>
      <c r="I69" s="237">
        <v>8</v>
      </c>
      <c r="J69" s="237">
        <v>8</v>
      </c>
      <c r="K69" s="237">
        <v>8</v>
      </c>
      <c r="L69" s="237">
        <v>8</v>
      </c>
      <c r="M69" s="237">
        <v>8</v>
      </c>
      <c r="N69" s="237">
        <v>8</v>
      </c>
      <c r="O69" s="237">
        <v>8</v>
      </c>
      <c r="P69" s="238">
        <v>96</v>
      </c>
      <c r="Q69" s="235">
        <v>0.31067961165000002</v>
      </c>
    </row>
    <row r="70" spans="1:17" ht="15.75" thickBot="1">
      <c r="A70" s="450"/>
      <c r="B70" s="450"/>
      <c r="C70" s="234" t="s">
        <v>363</v>
      </c>
      <c r="D70" s="237">
        <v>51</v>
      </c>
      <c r="E70" s="237">
        <v>47</v>
      </c>
      <c r="F70" s="237">
        <v>56</v>
      </c>
      <c r="G70" s="237">
        <v>49</v>
      </c>
      <c r="H70" s="237">
        <v>55</v>
      </c>
      <c r="I70" s="237">
        <v>52</v>
      </c>
      <c r="J70" s="237">
        <v>51</v>
      </c>
      <c r="K70" s="237">
        <v>51</v>
      </c>
      <c r="L70" s="237">
        <v>51</v>
      </c>
      <c r="M70" s="237">
        <v>51</v>
      </c>
      <c r="N70" s="237">
        <v>51</v>
      </c>
      <c r="O70" s="237">
        <v>51</v>
      </c>
      <c r="P70" s="238">
        <v>616</v>
      </c>
      <c r="Q70" s="235">
        <v>0.40767703507600001</v>
      </c>
    </row>
    <row r="71" spans="1:17" ht="15.75" thickBot="1">
      <c r="A71" s="450"/>
      <c r="B71" s="450"/>
      <c r="C71" s="234" t="s">
        <v>364</v>
      </c>
      <c r="D71" s="237">
        <v>0</v>
      </c>
      <c r="E71" s="237">
        <v>0</v>
      </c>
      <c r="F71" s="237">
        <v>0</v>
      </c>
      <c r="G71" s="237">
        <v>0</v>
      </c>
      <c r="H71" s="237">
        <v>0</v>
      </c>
      <c r="I71" s="237">
        <v>0</v>
      </c>
      <c r="J71" s="237">
        <v>0</v>
      </c>
      <c r="K71" s="237">
        <v>0</v>
      </c>
      <c r="L71" s="237">
        <v>0</v>
      </c>
      <c r="M71" s="237">
        <v>0</v>
      </c>
      <c r="N71" s="237">
        <v>0</v>
      </c>
      <c r="O71" s="237">
        <v>0</v>
      </c>
      <c r="P71" s="238">
        <v>0</v>
      </c>
      <c r="Q71" s="237">
        <v>0</v>
      </c>
    </row>
    <row r="72" spans="1:17" ht="15.75" thickBot="1">
      <c r="A72" s="450"/>
      <c r="B72" s="450"/>
      <c r="C72" s="234" t="s">
        <v>365</v>
      </c>
      <c r="D72" s="237">
        <v>0</v>
      </c>
      <c r="E72" s="237">
        <v>0</v>
      </c>
      <c r="F72" s="237">
        <v>0</v>
      </c>
      <c r="G72" s="237">
        <v>0</v>
      </c>
      <c r="H72" s="237">
        <v>0</v>
      </c>
      <c r="I72" s="237">
        <v>0</v>
      </c>
      <c r="J72" s="237">
        <v>0</v>
      </c>
      <c r="K72" s="237">
        <v>0</v>
      </c>
      <c r="L72" s="237">
        <v>0</v>
      </c>
      <c r="M72" s="237">
        <v>0</v>
      </c>
      <c r="N72" s="237">
        <v>0</v>
      </c>
      <c r="O72" s="237">
        <v>0</v>
      </c>
      <c r="P72" s="238">
        <v>0</v>
      </c>
      <c r="Q72" s="237">
        <v>0</v>
      </c>
    </row>
    <row r="73" spans="1:17" ht="15.75" thickBot="1">
      <c r="A73" s="450"/>
      <c r="B73" s="450"/>
      <c r="C73" s="234" t="s">
        <v>367</v>
      </c>
      <c r="D73" s="237">
        <v>0</v>
      </c>
      <c r="E73" s="237">
        <v>0</v>
      </c>
      <c r="F73" s="237">
        <v>0</v>
      </c>
      <c r="G73" s="237">
        <v>0</v>
      </c>
      <c r="H73" s="237">
        <v>0</v>
      </c>
      <c r="I73" s="237">
        <v>0</v>
      </c>
      <c r="J73" s="237">
        <v>0</v>
      </c>
      <c r="K73" s="237">
        <v>0</v>
      </c>
      <c r="L73" s="237">
        <v>0</v>
      </c>
      <c r="M73" s="237">
        <v>0</v>
      </c>
      <c r="N73" s="237">
        <v>0</v>
      </c>
      <c r="O73" s="237">
        <v>0</v>
      </c>
      <c r="P73" s="238">
        <v>0</v>
      </c>
      <c r="Q73" s="237">
        <v>0</v>
      </c>
    </row>
    <row r="74" spans="1:17" ht="15.75" thickBot="1">
      <c r="A74" s="450"/>
      <c r="B74" s="450"/>
      <c r="C74" s="234" t="s">
        <v>379</v>
      </c>
      <c r="D74" s="237">
        <v>0</v>
      </c>
      <c r="E74" s="237">
        <v>0</v>
      </c>
      <c r="F74" s="237">
        <v>0</v>
      </c>
      <c r="G74" s="237">
        <v>0</v>
      </c>
      <c r="H74" s="237">
        <v>0</v>
      </c>
      <c r="I74" s="237">
        <v>0</v>
      </c>
      <c r="J74" s="237">
        <v>0</v>
      </c>
      <c r="K74" s="237">
        <v>0</v>
      </c>
      <c r="L74" s="237">
        <v>0</v>
      </c>
      <c r="M74" s="237">
        <v>0</v>
      </c>
      <c r="N74" s="237">
        <v>0</v>
      </c>
      <c r="O74" s="237">
        <v>0</v>
      </c>
      <c r="P74" s="238">
        <v>0</v>
      </c>
      <c r="Q74" s="237">
        <v>0</v>
      </c>
    </row>
    <row r="75" spans="1:17" ht="15.75" thickBot="1">
      <c r="A75" s="450"/>
      <c r="B75" s="450"/>
      <c r="C75" s="234" t="s">
        <v>368</v>
      </c>
      <c r="D75" s="237">
        <v>0</v>
      </c>
      <c r="E75" s="237">
        <v>0</v>
      </c>
      <c r="F75" s="237">
        <v>0</v>
      </c>
      <c r="G75" s="237">
        <v>0</v>
      </c>
      <c r="H75" s="237">
        <v>0</v>
      </c>
      <c r="I75" s="237">
        <v>0</v>
      </c>
      <c r="J75" s="237">
        <v>0</v>
      </c>
      <c r="K75" s="237">
        <v>0</v>
      </c>
      <c r="L75" s="237">
        <v>0</v>
      </c>
      <c r="M75" s="237">
        <v>0</v>
      </c>
      <c r="N75" s="237">
        <v>0</v>
      </c>
      <c r="O75" s="237">
        <v>0</v>
      </c>
      <c r="P75" s="238">
        <v>0</v>
      </c>
      <c r="Q75" s="237">
        <v>0</v>
      </c>
    </row>
    <row r="76" spans="1:17" ht="15.75" thickBot="1">
      <c r="A76" s="450"/>
      <c r="B76" s="450"/>
      <c r="C76" s="234" t="s">
        <v>576</v>
      </c>
      <c r="D76" s="237">
        <v>0</v>
      </c>
      <c r="E76" s="237">
        <v>0</v>
      </c>
      <c r="F76" s="237">
        <v>0</v>
      </c>
      <c r="G76" s="237">
        <v>0</v>
      </c>
      <c r="H76" s="237">
        <v>0</v>
      </c>
      <c r="I76" s="237">
        <v>0</v>
      </c>
      <c r="J76" s="237">
        <v>0</v>
      </c>
      <c r="K76" s="237">
        <v>0</v>
      </c>
      <c r="L76" s="237">
        <v>0</v>
      </c>
      <c r="M76" s="237">
        <v>0</v>
      </c>
      <c r="N76" s="237">
        <v>0</v>
      </c>
      <c r="O76" s="237">
        <v>0</v>
      </c>
      <c r="P76" s="238">
        <v>0</v>
      </c>
      <c r="Q76" s="237">
        <v>0</v>
      </c>
    </row>
    <row r="77" spans="1:17" ht="15.75" thickBot="1">
      <c r="A77" s="450"/>
      <c r="B77" s="450"/>
      <c r="C77" s="234" t="s">
        <v>577</v>
      </c>
      <c r="D77" s="237">
        <v>0</v>
      </c>
      <c r="E77" s="237">
        <v>0</v>
      </c>
      <c r="F77" s="237">
        <v>0</v>
      </c>
      <c r="G77" s="237">
        <v>0</v>
      </c>
      <c r="H77" s="237">
        <v>0</v>
      </c>
      <c r="I77" s="237">
        <v>0</v>
      </c>
      <c r="J77" s="237">
        <v>0</v>
      </c>
      <c r="K77" s="237">
        <v>0</v>
      </c>
      <c r="L77" s="237">
        <v>0</v>
      </c>
      <c r="M77" s="237">
        <v>0</v>
      </c>
      <c r="N77" s="237">
        <v>0</v>
      </c>
      <c r="O77" s="237">
        <v>0</v>
      </c>
      <c r="P77" s="238">
        <v>0</v>
      </c>
      <c r="Q77" s="237">
        <v>0</v>
      </c>
    </row>
    <row r="78" spans="1:17" ht="15.75" thickBot="1">
      <c r="A78" s="450"/>
      <c r="B78" s="450"/>
      <c r="C78" s="234" t="s">
        <v>369</v>
      </c>
      <c r="D78" s="237">
        <v>0</v>
      </c>
      <c r="E78" s="237">
        <v>0</v>
      </c>
      <c r="F78" s="237">
        <v>0</v>
      </c>
      <c r="G78" s="237">
        <v>0</v>
      </c>
      <c r="H78" s="237">
        <v>0</v>
      </c>
      <c r="I78" s="237">
        <v>0</v>
      </c>
      <c r="J78" s="237">
        <v>0</v>
      </c>
      <c r="K78" s="237">
        <v>0</v>
      </c>
      <c r="L78" s="237">
        <v>0</v>
      </c>
      <c r="M78" s="237">
        <v>0</v>
      </c>
      <c r="N78" s="237">
        <v>0</v>
      </c>
      <c r="O78" s="237">
        <v>0</v>
      </c>
      <c r="P78" s="238">
        <v>0</v>
      </c>
      <c r="Q78" s="237">
        <v>0</v>
      </c>
    </row>
    <row r="79" spans="1:17" ht="15.75" thickBot="1">
      <c r="A79" s="450"/>
      <c r="B79" s="450"/>
      <c r="C79" s="234" t="s">
        <v>455</v>
      </c>
      <c r="D79" s="237">
        <v>-210</v>
      </c>
      <c r="E79" s="237">
        <v>3569</v>
      </c>
      <c r="F79" s="237">
        <v>-2728</v>
      </c>
      <c r="G79" s="237">
        <v>2204</v>
      </c>
      <c r="H79" s="237">
        <v>-2753</v>
      </c>
      <c r="I79" s="237">
        <v>186</v>
      </c>
      <c r="J79" s="237">
        <v>0</v>
      </c>
      <c r="K79" s="237">
        <v>0</v>
      </c>
      <c r="L79" s="237">
        <v>0</v>
      </c>
      <c r="M79" s="237">
        <v>0</v>
      </c>
      <c r="N79" s="237">
        <v>735</v>
      </c>
      <c r="O79" s="237">
        <v>-432</v>
      </c>
      <c r="P79" s="238">
        <v>571</v>
      </c>
      <c r="Q79" s="235">
        <v>10.017543859649001</v>
      </c>
    </row>
    <row r="80" spans="1:17" ht="15.75" thickBot="1">
      <c r="A80" s="450"/>
      <c r="B80" s="450"/>
      <c r="C80" s="234" t="s">
        <v>456</v>
      </c>
      <c r="D80" s="237">
        <v>-73</v>
      </c>
      <c r="E80" s="237">
        <v>1379</v>
      </c>
      <c r="F80" s="237">
        <v>-888</v>
      </c>
      <c r="G80" s="237">
        <v>999</v>
      </c>
      <c r="H80" s="237">
        <v>-1349</v>
      </c>
      <c r="I80" s="237">
        <v>-3</v>
      </c>
      <c r="J80" s="237">
        <v>0</v>
      </c>
      <c r="K80" s="237">
        <v>0</v>
      </c>
      <c r="L80" s="237">
        <v>0</v>
      </c>
      <c r="M80" s="237">
        <v>0</v>
      </c>
      <c r="N80" s="237">
        <v>414</v>
      </c>
      <c r="O80" s="237">
        <v>-313</v>
      </c>
      <c r="P80" s="238">
        <v>166</v>
      </c>
      <c r="Q80" s="235">
        <v>6.9166666666659999</v>
      </c>
    </row>
    <row r="81" spans="1:17" ht="15.75" thickBot="1">
      <c r="A81" s="450"/>
      <c r="B81" s="450"/>
      <c r="C81" s="234" t="s">
        <v>457</v>
      </c>
      <c r="D81" s="237">
        <v>5</v>
      </c>
      <c r="E81" s="237">
        <v>320</v>
      </c>
      <c r="F81" s="237">
        <v>-263</v>
      </c>
      <c r="G81" s="237">
        <v>161</v>
      </c>
      <c r="H81" s="237">
        <v>-181</v>
      </c>
      <c r="I81" s="237">
        <v>-6</v>
      </c>
      <c r="J81" s="237">
        <v>0</v>
      </c>
      <c r="K81" s="237">
        <v>0</v>
      </c>
      <c r="L81" s="237">
        <v>0</v>
      </c>
      <c r="M81" s="237">
        <v>0</v>
      </c>
      <c r="N81" s="237">
        <v>48</v>
      </c>
      <c r="O81" s="237">
        <v>-44</v>
      </c>
      <c r="P81" s="238">
        <v>40</v>
      </c>
      <c r="Q81" s="235">
        <v>0.83333333333299997</v>
      </c>
    </row>
    <row r="82" spans="1:17" ht="15.75" thickBot="1">
      <c r="A82" s="450"/>
      <c r="B82" s="450"/>
      <c r="C82" s="234" t="s">
        <v>458</v>
      </c>
      <c r="D82" s="237">
        <v>0</v>
      </c>
      <c r="E82" s="237">
        <v>6</v>
      </c>
      <c r="F82" s="237">
        <v>-6</v>
      </c>
      <c r="G82" s="237">
        <v>0</v>
      </c>
      <c r="H82" s="237">
        <v>0</v>
      </c>
      <c r="I82" s="237">
        <v>0</v>
      </c>
      <c r="J82" s="237">
        <v>0</v>
      </c>
      <c r="K82" s="237">
        <v>0</v>
      </c>
      <c r="L82" s="237">
        <v>0</v>
      </c>
      <c r="M82" s="237">
        <v>0</v>
      </c>
      <c r="N82" s="237">
        <v>3</v>
      </c>
      <c r="O82" s="237">
        <v>-3</v>
      </c>
      <c r="P82" s="238">
        <v>0</v>
      </c>
      <c r="Q82" s="237">
        <v>0</v>
      </c>
    </row>
    <row r="83" spans="1:17" ht="15.75" thickBot="1">
      <c r="A83" s="450"/>
      <c r="B83" s="450"/>
      <c r="C83" s="234" t="s">
        <v>459</v>
      </c>
      <c r="D83" s="237">
        <v>0</v>
      </c>
      <c r="E83" s="237">
        <v>0</v>
      </c>
      <c r="F83" s="237">
        <v>0</v>
      </c>
      <c r="G83" s="237">
        <v>0</v>
      </c>
      <c r="H83" s="237">
        <v>0</v>
      </c>
      <c r="I83" s="237">
        <v>0</v>
      </c>
      <c r="J83" s="237">
        <v>0</v>
      </c>
      <c r="K83" s="237">
        <v>0</v>
      </c>
      <c r="L83" s="237">
        <v>0</v>
      </c>
      <c r="M83" s="237">
        <v>0</v>
      </c>
      <c r="N83" s="237">
        <v>0</v>
      </c>
      <c r="O83" s="237">
        <v>0</v>
      </c>
      <c r="P83" s="238">
        <v>0</v>
      </c>
      <c r="Q83" s="237">
        <v>0</v>
      </c>
    </row>
    <row r="84" spans="1:17" ht="15.75" thickBot="1">
      <c r="A84" s="450"/>
      <c r="B84" s="450"/>
      <c r="C84" s="234" t="s">
        <v>370</v>
      </c>
      <c r="D84" s="237">
        <v>0</v>
      </c>
      <c r="E84" s="237">
        <v>0</v>
      </c>
      <c r="F84" s="237">
        <v>0</v>
      </c>
      <c r="G84" s="237">
        <v>0</v>
      </c>
      <c r="H84" s="237">
        <v>0</v>
      </c>
      <c r="I84" s="237">
        <v>0</v>
      </c>
      <c r="J84" s="237">
        <v>0</v>
      </c>
      <c r="K84" s="237">
        <v>0</v>
      </c>
      <c r="L84" s="237">
        <v>0</v>
      </c>
      <c r="M84" s="237">
        <v>0</v>
      </c>
      <c r="N84" s="237">
        <v>0</v>
      </c>
      <c r="O84" s="237">
        <v>0</v>
      </c>
      <c r="P84" s="238">
        <v>0</v>
      </c>
      <c r="Q84" s="237">
        <v>0</v>
      </c>
    </row>
    <row r="85" spans="1:17" ht="15.75" thickBot="1">
      <c r="A85" s="450"/>
      <c r="B85" s="450"/>
      <c r="C85" s="234" t="s">
        <v>380</v>
      </c>
      <c r="D85" s="237">
        <v>1</v>
      </c>
      <c r="E85" s="237">
        <v>1</v>
      </c>
      <c r="F85" s="237">
        <v>1</v>
      </c>
      <c r="G85" s="237">
        <v>1</v>
      </c>
      <c r="H85" s="237">
        <v>1</v>
      </c>
      <c r="I85" s="237">
        <v>1</v>
      </c>
      <c r="J85" s="237">
        <v>1</v>
      </c>
      <c r="K85" s="237">
        <v>1</v>
      </c>
      <c r="L85" s="237">
        <v>1</v>
      </c>
      <c r="M85" s="237">
        <v>1</v>
      </c>
      <c r="N85" s="237">
        <v>1</v>
      </c>
      <c r="O85" s="237">
        <v>1</v>
      </c>
      <c r="P85" s="238">
        <v>12</v>
      </c>
      <c r="Q85" s="235">
        <v>7.2289156625999995E-2</v>
      </c>
    </row>
    <row r="86" spans="1:17" ht="15.75" thickBot="1">
      <c r="A86" s="450"/>
      <c r="B86" s="450"/>
      <c r="C86" s="234" t="s">
        <v>578</v>
      </c>
      <c r="D86" s="232"/>
      <c r="E86" s="232"/>
      <c r="F86" s="232"/>
      <c r="G86" s="232"/>
      <c r="H86" s="232"/>
      <c r="I86" s="232"/>
      <c r="J86" s="237">
        <v>0</v>
      </c>
      <c r="K86" s="237">
        <v>0</v>
      </c>
      <c r="L86" s="237">
        <v>0</v>
      </c>
      <c r="M86" s="237">
        <v>0</v>
      </c>
      <c r="N86" s="237">
        <v>0</v>
      </c>
      <c r="O86" s="237">
        <v>0</v>
      </c>
      <c r="P86" s="238">
        <v>0</v>
      </c>
      <c r="Q86" s="237">
        <v>0</v>
      </c>
    </row>
    <row r="87" spans="1:17" ht="15.75" thickBot="1">
      <c r="A87" s="450"/>
      <c r="B87" s="450"/>
      <c r="C87" s="234" t="s">
        <v>460</v>
      </c>
      <c r="D87" s="237">
        <v>-29</v>
      </c>
      <c r="E87" s="237">
        <v>103</v>
      </c>
      <c r="F87" s="237">
        <v>-92</v>
      </c>
      <c r="G87" s="237">
        <v>46</v>
      </c>
      <c r="H87" s="237">
        <v>9</v>
      </c>
      <c r="I87" s="237">
        <v>5</v>
      </c>
      <c r="J87" s="237">
        <v>0</v>
      </c>
      <c r="K87" s="237">
        <v>0</v>
      </c>
      <c r="L87" s="237">
        <v>0</v>
      </c>
      <c r="M87" s="237">
        <v>0</v>
      </c>
      <c r="N87" s="237">
        <v>16</v>
      </c>
      <c r="O87" s="237">
        <v>14</v>
      </c>
      <c r="P87" s="238">
        <v>72</v>
      </c>
      <c r="Q87" s="237">
        <v>1</v>
      </c>
    </row>
    <row r="88" spans="1:17" ht="15.75" thickBot="1">
      <c r="A88" s="450"/>
      <c r="B88" s="451"/>
      <c r="C88" s="234" t="s">
        <v>461</v>
      </c>
      <c r="D88" s="237">
        <v>-1</v>
      </c>
      <c r="E88" s="237">
        <v>122</v>
      </c>
      <c r="F88" s="237">
        <v>-84</v>
      </c>
      <c r="G88" s="237">
        <v>71</v>
      </c>
      <c r="H88" s="237">
        <v>-77</v>
      </c>
      <c r="I88" s="237">
        <v>-9</v>
      </c>
      <c r="J88" s="237">
        <v>0</v>
      </c>
      <c r="K88" s="237">
        <v>0</v>
      </c>
      <c r="L88" s="237">
        <v>0</v>
      </c>
      <c r="M88" s="237">
        <v>0</v>
      </c>
      <c r="N88" s="237">
        <v>46</v>
      </c>
      <c r="O88" s="237">
        <v>-45</v>
      </c>
      <c r="P88" s="238">
        <v>23</v>
      </c>
      <c r="Q88" s="235">
        <v>0.63888888888799999</v>
      </c>
    </row>
    <row r="89" spans="1:17" ht="15.75" thickBot="1">
      <c r="A89" s="451"/>
      <c r="B89" s="452" t="s">
        <v>39</v>
      </c>
      <c r="C89" s="453"/>
      <c r="D89" s="454">
        <v>411114</v>
      </c>
      <c r="E89" s="454">
        <v>411093</v>
      </c>
      <c r="F89" s="454">
        <v>414020</v>
      </c>
      <c r="G89" s="454">
        <v>413613</v>
      </c>
      <c r="H89" s="454">
        <v>414109</v>
      </c>
      <c r="I89" s="454">
        <v>412816</v>
      </c>
      <c r="J89" s="454">
        <v>407215</v>
      </c>
      <c r="K89" s="454">
        <v>408744</v>
      </c>
      <c r="L89" s="454">
        <v>409396</v>
      </c>
      <c r="M89" s="454">
        <v>409950</v>
      </c>
      <c r="N89" s="454">
        <v>410436</v>
      </c>
      <c r="O89" s="454">
        <v>410798</v>
      </c>
      <c r="P89" s="454">
        <v>4933304</v>
      </c>
      <c r="Q89" s="455">
        <v>583.56592645796002</v>
      </c>
    </row>
    <row r="90" spans="1:17" ht="15.75" thickBot="1">
      <c r="A90" s="449" t="s">
        <v>381</v>
      </c>
      <c r="B90" s="449" t="s">
        <v>350</v>
      </c>
      <c r="C90" s="234" t="s">
        <v>382</v>
      </c>
      <c r="D90" s="237">
        <v>92182</v>
      </c>
      <c r="E90" s="237">
        <v>85491</v>
      </c>
      <c r="F90" s="237">
        <v>98849</v>
      </c>
      <c r="G90" s="237">
        <v>88324</v>
      </c>
      <c r="H90" s="237">
        <v>95687</v>
      </c>
      <c r="I90" s="237">
        <v>92966</v>
      </c>
      <c r="J90" s="237">
        <v>90773</v>
      </c>
      <c r="K90" s="237">
        <v>91220</v>
      </c>
      <c r="L90" s="237">
        <v>91193</v>
      </c>
      <c r="M90" s="237">
        <v>91480</v>
      </c>
      <c r="N90" s="237">
        <v>91216</v>
      </c>
      <c r="O90" s="237">
        <v>92124</v>
      </c>
      <c r="P90" s="238">
        <v>1101505</v>
      </c>
      <c r="Q90" s="235">
        <v>90.763431114040003</v>
      </c>
    </row>
    <row r="91" spans="1:17" ht="15.75" thickBot="1">
      <c r="A91" s="450"/>
      <c r="B91" s="450"/>
      <c r="C91" s="234" t="s">
        <v>383</v>
      </c>
      <c r="D91" s="237">
        <v>1597</v>
      </c>
      <c r="E91" s="237">
        <v>1411</v>
      </c>
      <c r="F91" s="237">
        <v>1786</v>
      </c>
      <c r="G91" s="237">
        <v>1475</v>
      </c>
      <c r="H91" s="237">
        <v>1704</v>
      </c>
      <c r="I91" s="237">
        <v>1601</v>
      </c>
      <c r="J91" s="237">
        <v>1547</v>
      </c>
      <c r="K91" s="237">
        <v>1574</v>
      </c>
      <c r="L91" s="237">
        <v>1579</v>
      </c>
      <c r="M91" s="237">
        <v>1560</v>
      </c>
      <c r="N91" s="237">
        <v>1545</v>
      </c>
      <c r="O91" s="237">
        <v>1584</v>
      </c>
      <c r="P91" s="238">
        <v>18963</v>
      </c>
      <c r="Q91" s="235">
        <v>1.943926191696</v>
      </c>
    </row>
    <row r="92" spans="1:17" ht="15.75" thickBot="1">
      <c r="A92" s="450"/>
      <c r="B92" s="450"/>
      <c r="C92" s="234" t="s">
        <v>384</v>
      </c>
      <c r="D92" s="237">
        <v>2</v>
      </c>
      <c r="E92" s="237">
        <v>2</v>
      </c>
      <c r="F92" s="237">
        <v>2</v>
      </c>
      <c r="G92" s="237">
        <v>1</v>
      </c>
      <c r="H92" s="237">
        <v>1</v>
      </c>
      <c r="I92" s="237">
        <v>1</v>
      </c>
      <c r="J92" s="237">
        <v>2</v>
      </c>
      <c r="K92" s="237">
        <v>2</v>
      </c>
      <c r="L92" s="237">
        <v>2</v>
      </c>
      <c r="M92" s="237">
        <v>2</v>
      </c>
      <c r="N92" s="237">
        <v>2</v>
      </c>
      <c r="O92" s="237">
        <v>2</v>
      </c>
      <c r="P92" s="238">
        <v>21</v>
      </c>
      <c r="Q92" s="235">
        <v>7.4204946995999999E-2</v>
      </c>
    </row>
    <row r="93" spans="1:17" ht="15.75" thickBot="1">
      <c r="A93" s="450"/>
      <c r="B93" s="450"/>
      <c r="C93" s="234" t="s">
        <v>385</v>
      </c>
      <c r="D93" s="237">
        <v>6</v>
      </c>
      <c r="E93" s="237">
        <v>6</v>
      </c>
      <c r="F93" s="237">
        <v>6</v>
      </c>
      <c r="G93" s="237">
        <v>6</v>
      </c>
      <c r="H93" s="237">
        <v>6</v>
      </c>
      <c r="I93" s="237">
        <v>8</v>
      </c>
      <c r="J93" s="237">
        <v>6</v>
      </c>
      <c r="K93" s="237">
        <v>6</v>
      </c>
      <c r="L93" s="237">
        <v>6</v>
      </c>
      <c r="M93" s="237">
        <v>6</v>
      </c>
      <c r="N93" s="237">
        <v>6</v>
      </c>
      <c r="O93" s="237">
        <v>6</v>
      </c>
      <c r="P93" s="238">
        <v>74</v>
      </c>
      <c r="Q93" s="235">
        <v>0.192708333333</v>
      </c>
    </row>
    <row r="94" spans="1:17" ht="15.75" thickBot="1">
      <c r="A94" s="450"/>
      <c r="B94" s="450"/>
      <c r="C94" s="234" t="s">
        <v>386</v>
      </c>
      <c r="D94" s="237">
        <v>1</v>
      </c>
      <c r="E94" s="237">
        <v>1</v>
      </c>
      <c r="F94" s="237">
        <v>1</v>
      </c>
      <c r="G94" s="237">
        <v>1</v>
      </c>
      <c r="H94" s="237">
        <v>1</v>
      </c>
      <c r="I94" s="237">
        <v>1</v>
      </c>
      <c r="J94" s="237">
        <v>1</v>
      </c>
      <c r="K94" s="237">
        <v>1</v>
      </c>
      <c r="L94" s="237">
        <v>1</v>
      </c>
      <c r="M94" s="237">
        <v>1</v>
      </c>
      <c r="N94" s="237">
        <v>1</v>
      </c>
      <c r="O94" s="237">
        <v>1</v>
      </c>
      <c r="P94" s="238">
        <v>12</v>
      </c>
      <c r="Q94" s="235">
        <v>0.5</v>
      </c>
    </row>
    <row r="95" spans="1:17" ht="15.75" thickBot="1">
      <c r="A95" s="450"/>
      <c r="B95" s="450"/>
      <c r="C95" s="234" t="s">
        <v>387</v>
      </c>
      <c r="D95" s="237">
        <v>0</v>
      </c>
      <c r="E95" s="237">
        <v>0</v>
      </c>
      <c r="F95" s="237">
        <v>0</v>
      </c>
      <c r="G95" s="237">
        <v>0</v>
      </c>
      <c r="H95" s="237">
        <v>0</v>
      </c>
      <c r="I95" s="237">
        <v>0</v>
      </c>
      <c r="J95" s="237">
        <v>0</v>
      </c>
      <c r="K95" s="237">
        <v>0</v>
      </c>
      <c r="L95" s="237">
        <v>0</v>
      </c>
      <c r="M95" s="237">
        <v>0</v>
      </c>
      <c r="N95" s="237">
        <v>0</v>
      </c>
      <c r="O95" s="237">
        <v>0</v>
      </c>
      <c r="P95" s="238">
        <v>0</v>
      </c>
      <c r="Q95" s="237">
        <v>0</v>
      </c>
    </row>
    <row r="96" spans="1:17" ht="15.75" thickBot="1">
      <c r="A96" s="450"/>
      <c r="B96" s="450"/>
      <c r="C96" s="234" t="s">
        <v>388</v>
      </c>
      <c r="D96" s="237">
        <v>1</v>
      </c>
      <c r="E96" s="237">
        <v>1</v>
      </c>
      <c r="F96" s="237">
        <v>1</v>
      </c>
      <c r="G96" s="237">
        <v>1</v>
      </c>
      <c r="H96" s="237">
        <v>1</v>
      </c>
      <c r="I96" s="237">
        <v>1</v>
      </c>
      <c r="J96" s="237">
        <v>1</v>
      </c>
      <c r="K96" s="237">
        <v>1</v>
      </c>
      <c r="L96" s="237">
        <v>1</v>
      </c>
      <c r="M96" s="237">
        <v>1</v>
      </c>
      <c r="N96" s="237">
        <v>1</v>
      </c>
      <c r="O96" s="237">
        <v>1</v>
      </c>
      <c r="P96" s="238">
        <v>12</v>
      </c>
      <c r="Q96" s="235">
        <v>0.33333333333300003</v>
      </c>
    </row>
    <row r="97" spans="1:17" ht="15.75" thickBot="1">
      <c r="A97" s="450"/>
      <c r="B97" s="450"/>
      <c r="C97" s="234" t="s">
        <v>579</v>
      </c>
      <c r="D97" s="237">
        <v>0</v>
      </c>
      <c r="E97" s="237">
        <v>0</v>
      </c>
      <c r="F97" s="237">
        <v>0</v>
      </c>
      <c r="G97" s="237">
        <v>0</v>
      </c>
      <c r="H97" s="237">
        <v>0</v>
      </c>
      <c r="I97" s="237">
        <v>0</v>
      </c>
      <c r="J97" s="232"/>
      <c r="K97" s="232"/>
      <c r="L97" s="232"/>
      <c r="M97" s="237">
        <v>0</v>
      </c>
      <c r="N97" s="237">
        <v>0</v>
      </c>
      <c r="O97" s="237">
        <v>0</v>
      </c>
      <c r="P97" s="238">
        <v>0</v>
      </c>
      <c r="Q97" s="237">
        <v>0</v>
      </c>
    </row>
    <row r="98" spans="1:17" ht="15.75" thickBot="1">
      <c r="A98" s="450"/>
      <c r="B98" s="450"/>
      <c r="C98" s="234" t="s">
        <v>389</v>
      </c>
      <c r="D98" s="237">
        <v>0</v>
      </c>
      <c r="E98" s="237">
        <v>0</v>
      </c>
      <c r="F98" s="237">
        <v>0</v>
      </c>
      <c r="G98" s="237">
        <v>0</v>
      </c>
      <c r="H98" s="237">
        <v>0</v>
      </c>
      <c r="I98" s="237">
        <v>0</v>
      </c>
      <c r="J98" s="237">
        <v>0</v>
      </c>
      <c r="K98" s="237">
        <v>0</v>
      </c>
      <c r="L98" s="237">
        <v>0</v>
      </c>
      <c r="M98" s="237">
        <v>0</v>
      </c>
      <c r="N98" s="237">
        <v>0</v>
      </c>
      <c r="O98" s="237">
        <v>0</v>
      </c>
      <c r="P98" s="238">
        <v>0</v>
      </c>
      <c r="Q98" s="237">
        <v>0</v>
      </c>
    </row>
    <row r="99" spans="1:17" ht="15.75" thickBot="1">
      <c r="A99" s="450"/>
      <c r="B99" s="450"/>
      <c r="C99" s="234" t="s">
        <v>463</v>
      </c>
      <c r="D99" s="237">
        <v>6</v>
      </c>
      <c r="E99" s="237">
        <v>6696</v>
      </c>
      <c r="F99" s="237">
        <v>-6344</v>
      </c>
      <c r="G99" s="237">
        <v>3871</v>
      </c>
      <c r="H99" s="237">
        <v>-3004</v>
      </c>
      <c r="I99" s="237">
        <v>-600</v>
      </c>
      <c r="J99" s="237">
        <v>0</v>
      </c>
      <c r="K99" s="237">
        <v>0</v>
      </c>
      <c r="L99" s="237">
        <v>0</v>
      </c>
      <c r="M99" s="237">
        <v>0</v>
      </c>
      <c r="N99" s="237">
        <v>404</v>
      </c>
      <c r="O99" s="237">
        <v>-392</v>
      </c>
      <c r="P99" s="238">
        <v>637</v>
      </c>
      <c r="Q99" s="235">
        <v>9.2318840579709995</v>
      </c>
    </row>
    <row r="100" spans="1:17" ht="15.75" thickBot="1">
      <c r="A100" s="450"/>
      <c r="B100" s="450"/>
      <c r="C100" s="234" t="s">
        <v>466</v>
      </c>
      <c r="D100" s="237">
        <v>1</v>
      </c>
      <c r="E100" s="237">
        <v>182</v>
      </c>
      <c r="F100" s="237">
        <v>-177</v>
      </c>
      <c r="G100" s="237">
        <v>130</v>
      </c>
      <c r="H100" s="237">
        <v>-86</v>
      </c>
      <c r="I100" s="237">
        <v>-15</v>
      </c>
      <c r="J100" s="237">
        <v>0</v>
      </c>
      <c r="K100" s="237">
        <v>0</v>
      </c>
      <c r="L100" s="237">
        <v>0</v>
      </c>
      <c r="M100" s="237">
        <v>0</v>
      </c>
      <c r="N100" s="237">
        <v>9</v>
      </c>
      <c r="O100" s="237">
        <v>-8</v>
      </c>
      <c r="P100" s="238">
        <v>36</v>
      </c>
      <c r="Q100" s="235">
        <v>0.521739130434</v>
      </c>
    </row>
    <row r="101" spans="1:17" ht="15.75" thickBot="1">
      <c r="A101" s="450"/>
      <c r="B101" s="450"/>
      <c r="C101" s="234" t="s">
        <v>467</v>
      </c>
      <c r="D101" s="237">
        <v>0</v>
      </c>
      <c r="E101" s="237">
        <v>0</v>
      </c>
      <c r="F101" s="237">
        <v>0</v>
      </c>
      <c r="G101" s="237">
        <v>0</v>
      </c>
      <c r="H101" s="237">
        <v>0</v>
      </c>
      <c r="I101" s="237">
        <v>0</v>
      </c>
      <c r="J101" s="237">
        <v>0</v>
      </c>
      <c r="K101" s="237">
        <v>0</v>
      </c>
      <c r="L101" s="237">
        <v>0</v>
      </c>
      <c r="M101" s="237">
        <v>0</v>
      </c>
      <c r="N101" s="237">
        <v>0</v>
      </c>
      <c r="O101" s="237">
        <v>0</v>
      </c>
      <c r="P101" s="238">
        <v>0</v>
      </c>
      <c r="Q101" s="237">
        <v>0</v>
      </c>
    </row>
    <row r="102" spans="1:17" ht="15.75" thickBot="1">
      <c r="A102" s="450"/>
      <c r="B102" s="451"/>
      <c r="C102" s="234" t="s">
        <v>468</v>
      </c>
      <c r="D102" s="237">
        <v>0</v>
      </c>
      <c r="E102" s="237">
        <v>0</v>
      </c>
      <c r="F102" s="237">
        <v>0</v>
      </c>
      <c r="G102" s="237">
        <v>0</v>
      </c>
      <c r="H102" s="237">
        <v>0</v>
      </c>
      <c r="I102" s="237">
        <v>0</v>
      </c>
      <c r="J102" s="237">
        <v>0</v>
      </c>
      <c r="K102" s="237">
        <v>0</v>
      </c>
      <c r="L102" s="237">
        <v>0</v>
      </c>
      <c r="M102" s="237">
        <v>0</v>
      </c>
      <c r="N102" s="237">
        <v>0</v>
      </c>
      <c r="O102" s="237">
        <v>0</v>
      </c>
      <c r="P102" s="238">
        <v>0</v>
      </c>
      <c r="Q102" s="237">
        <v>0</v>
      </c>
    </row>
    <row r="103" spans="1:17" ht="15.75" thickBot="1">
      <c r="A103" s="450"/>
      <c r="B103" s="449" t="s">
        <v>390</v>
      </c>
      <c r="C103" s="234" t="s">
        <v>579</v>
      </c>
      <c r="D103" s="232"/>
      <c r="E103" s="232"/>
      <c r="F103" s="232"/>
      <c r="G103" s="232"/>
      <c r="H103" s="232"/>
      <c r="I103" s="232"/>
      <c r="J103" s="237">
        <v>0</v>
      </c>
      <c r="K103" s="237">
        <v>0</v>
      </c>
      <c r="L103" s="237">
        <v>0</v>
      </c>
      <c r="M103" s="237">
        <v>0</v>
      </c>
      <c r="N103" s="237">
        <v>0</v>
      </c>
      <c r="O103" s="237">
        <v>0</v>
      </c>
      <c r="P103" s="238">
        <v>0</v>
      </c>
      <c r="Q103" s="237">
        <v>0</v>
      </c>
    </row>
    <row r="104" spans="1:17" ht="15.75" thickBot="1">
      <c r="A104" s="450"/>
      <c r="B104" s="450"/>
      <c r="C104" s="234" t="s">
        <v>391</v>
      </c>
      <c r="D104" s="237">
        <v>94636</v>
      </c>
      <c r="E104" s="237">
        <v>83816</v>
      </c>
      <c r="F104" s="237">
        <v>103980</v>
      </c>
      <c r="G104" s="237">
        <v>89396</v>
      </c>
      <c r="H104" s="237">
        <v>101222</v>
      </c>
      <c r="I104" s="237">
        <v>94349</v>
      </c>
      <c r="J104" s="237">
        <v>93521</v>
      </c>
      <c r="K104" s="237">
        <v>93594</v>
      </c>
      <c r="L104" s="237">
        <v>93576</v>
      </c>
      <c r="M104" s="237">
        <v>93742</v>
      </c>
      <c r="N104" s="237">
        <v>93827</v>
      </c>
      <c r="O104" s="237">
        <v>95096</v>
      </c>
      <c r="P104" s="238">
        <v>1130755</v>
      </c>
      <c r="Q104" s="235">
        <v>188.710781041389</v>
      </c>
    </row>
    <row r="105" spans="1:17" ht="15.75" thickBot="1">
      <c r="A105" s="450"/>
      <c r="B105" s="450"/>
      <c r="C105" s="234" t="s">
        <v>392</v>
      </c>
      <c r="D105" s="237">
        <v>11997</v>
      </c>
      <c r="E105" s="237">
        <v>10781</v>
      </c>
      <c r="F105" s="237">
        <v>13116</v>
      </c>
      <c r="G105" s="237">
        <v>11314</v>
      </c>
      <c r="H105" s="237">
        <v>12823</v>
      </c>
      <c r="I105" s="237">
        <v>11991</v>
      </c>
      <c r="J105" s="237">
        <v>11846</v>
      </c>
      <c r="K105" s="237">
        <v>11880</v>
      </c>
      <c r="L105" s="237">
        <v>11806</v>
      </c>
      <c r="M105" s="237">
        <v>11807</v>
      </c>
      <c r="N105" s="237">
        <v>11758</v>
      </c>
      <c r="O105" s="237">
        <v>12167</v>
      </c>
      <c r="P105" s="238">
        <v>143286</v>
      </c>
      <c r="Q105" s="235">
        <v>21.752846515864</v>
      </c>
    </row>
    <row r="106" spans="1:17" ht="15.75" thickBot="1">
      <c r="A106" s="450"/>
      <c r="B106" s="450"/>
      <c r="C106" s="234" t="s">
        <v>393</v>
      </c>
      <c r="D106" s="237">
        <v>95</v>
      </c>
      <c r="E106" s="237">
        <v>85</v>
      </c>
      <c r="F106" s="237">
        <v>105</v>
      </c>
      <c r="G106" s="237">
        <v>92</v>
      </c>
      <c r="H106" s="237">
        <v>104</v>
      </c>
      <c r="I106" s="237">
        <v>96</v>
      </c>
      <c r="J106" s="237">
        <v>98</v>
      </c>
      <c r="K106" s="237">
        <v>98</v>
      </c>
      <c r="L106" s="237">
        <v>97</v>
      </c>
      <c r="M106" s="237">
        <v>98</v>
      </c>
      <c r="N106" s="237">
        <v>95</v>
      </c>
      <c r="O106" s="237">
        <v>99</v>
      </c>
      <c r="P106" s="238">
        <v>1162</v>
      </c>
      <c r="Q106" s="235">
        <v>0.43618618618600002</v>
      </c>
    </row>
    <row r="107" spans="1:17" ht="15.75" thickBot="1">
      <c r="A107" s="450"/>
      <c r="B107" s="450"/>
      <c r="C107" s="234" t="s">
        <v>580</v>
      </c>
      <c r="D107" s="237">
        <v>-1</v>
      </c>
      <c r="E107" s="237">
        <v>0</v>
      </c>
      <c r="F107" s="237">
        <v>0</v>
      </c>
      <c r="G107" s="237">
        <v>0</v>
      </c>
      <c r="H107" s="237">
        <v>0</v>
      </c>
      <c r="I107" s="237">
        <v>0</v>
      </c>
      <c r="J107" s="237">
        <v>1</v>
      </c>
      <c r="K107" s="237">
        <v>1</v>
      </c>
      <c r="L107" s="237">
        <v>1</v>
      </c>
      <c r="M107" s="237">
        <v>-4</v>
      </c>
      <c r="N107" s="237">
        <v>0</v>
      </c>
      <c r="O107" s="237">
        <v>1</v>
      </c>
      <c r="P107" s="238">
        <v>-1</v>
      </c>
      <c r="Q107" s="235">
        <v>-8.3333333329999992E-3</v>
      </c>
    </row>
    <row r="108" spans="1:17" ht="15.75" thickBot="1">
      <c r="A108" s="450"/>
      <c r="B108" s="450"/>
      <c r="C108" s="234" t="s">
        <v>394</v>
      </c>
      <c r="D108" s="237">
        <v>43</v>
      </c>
      <c r="E108" s="237">
        <v>44</v>
      </c>
      <c r="F108" s="237">
        <v>48</v>
      </c>
      <c r="G108" s="237">
        <v>46</v>
      </c>
      <c r="H108" s="237">
        <v>47</v>
      </c>
      <c r="I108" s="237">
        <v>46</v>
      </c>
      <c r="J108" s="237">
        <v>42</v>
      </c>
      <c r="K108" s="237">
        <v>41</v>
      </c>
      <c r="L108" s="237">
        <v>43</v>
      </c>
      <c r="M108" s="237">
        <v>42</v>
      </c>
      <c r="N108" s="237">
        <v>42</v>
      </c>
      <c r="O108" s="237">
        <v>44</v>
      </c>
      <c r="P108" s="238">
        <v>528</v>
      </c>
      <c r="Q108" s="235">
        <v>0.25348055688900001</v>
      </c>
    </row>
    <row r="109" spans="1:17" ht="15.75" thickBot="1">
      <c r="A109" s="450"/>
      <c r="B109" s="450"/>
      <c r="C109" s="234" t="s">
        <v>402</v>
      </c>
      <c r="D109" s="232"/>
      <c r="E109" s="232"/>
      <c r="F109" s="232"/>
      <c r="G109" s="232"/>
      <c r="H109" s="237">
        <v>1</v>
      </c>
      <c r="I109" s="237">
        <v>2</v>
      </c>
      <c r="J109" s="237">
        <v>2</v>
      </c>
      <c r="K109" s="237">
        <v>3</v>
      </c>
      <c r="L109" s="237">
        <v>3</v>
      </c>
      <c r="M109" s="237">
        <v>2</v>
      </c>
      <c r="N109" s="237">
        <v>2</v>
      </c>
      <c r="O109" s="237">
        <v>2</v>
      </c>
      <c r="P109" s="238">
        <v>17</v>
      </c>
      <c r="Q109" s="235">
        <v>0.11409395973100001</v>
      </c>
    </row>
    <row r="110" spans="1:17" ht="15.75" thickBot="1">
      <c r="A110" s="450"/>
      <c r="B110" s="450"/>
      <c r="C110" s="234" t="s">
        <v>396</v>
      </c>
      <c r="D110" s="237">
        <v>1</v>
      </c>
      <c r="E110" s="237">
        <v>1</v>
      </c>
      <c r="F110" s="237">
        <v>1</v>
      </c>
      <c r="G110" s="237">
        <v>1</v>
      </c>
      <c r="H110" s="237">
        <v>1</v>
      </c>
      <c r="I110" s="237">
        <v>1</v>
      </c>
      <c r="J110" s="237">
        <v>1</v>
      </c>
      <c r="K110" s="237">
        <v>1</v>
      </c>
      <c r="L110" s="237">
        <v>1</v>
      </c>
      <c r="M110" s="237">
        <v>1</v>
      </c>
      <c r="N110" s="237">
        <v>1</v>
      </c>
      <c r="O110" s="237">
        <v>1</v>
      </c>
      <c r="P110" s="238">
        <v>12</v>
      </c>
      <c r="Q110" s="235">
        <v>0.5</v>
      </c>
    </row>
    <row r="111" spans="1:17" ht="15.75" thickBot="1">
      <c r="A111" s="450"/>
      <c r="B111" s="450"/>
      <c r="C111" s="234" t="s">
        <v>397</v>
      </c>
      <c r="D111" s="237">
        <v>1</v>
      </c>
      <c r="E111" s="237">
        <v>1</v>
      </c>
      <c r="F111" s="237">
        <v>1</v>
      </c>
      <c r="G111" s="237">
        <v>1</v>
      </c>
      <c r="H111" s="237">
        <v>1</v>
      </c>
      <c r="I111" s="237">
        <v>1</v>
      </c>
      <c r="J111" s="237">
        <v>1</v>
      </c>
      <c r="K111" s="237">
        <v>1</v>
      </c>
      <c r="L111" s="237">
        <v>1</v>
      </c>
      <c r="M111" s="237">
        <v>1</v>
      </c>
      <c r="N111" s="237">
        <v>1</v>
      </c>
      <c r="O111" s="237">
        <v>1</v>
      </c>
      <c r="P111" s="238">
        <v>12</v>
      </c>
      <c r="Q111" s="235">
        <v>0.5</v>
      </c>
    </row>
    <row r="112" spans="1:17" ht="15.75" thickBot="1">
      <c r="A112" s="450"/>
      <c r="B112" s="450"/>
      <c r="C112" s="234" t="s">
        <v>398</v>
      </c>
      <c r="D112" s="237">
        <v>31</v>
      </c>
      <c r="E112" s="237">
        <v>29</v>
      </c>
      <c r="F112" s="237">
        <v>30</v>
      </c>
      <c r="G112" s="237">
        <v>30</v>
      </c>
      <c r="H112" s="237">
        <v>30</v>
      </c>
      <c r="I112" s="237">
        <v>30</v>
      </c>
      <c r="J112" s="237">
        <v>31</v>
      </c>
      <c r="K112" s="237">
        <v>31</v>
      </c>
      <c r="L112" s="237">
        <v>31</v>
      </c>
      <c r="M112" s="237">
        <v>31</v>
      </c>
      <c r="N112" s="237">
        <v>31</v>
      </c>
      <c r="O112" s="237">
        <v>31</v>
      </c>
      <c r="P112" s="238">
        <v>366</v>
      </c>
      <c r="Q112" s="235">
        <v>0.24796747967400001</v>
      </c>
    </row>
    <row r="113" spans="1:17" ht="15.75" thickBot="1">
      <c r="A113" s="450"/>
      <c r="B113" s="450"/>
      <c r="C113" s="234" t="s">
        <v>399</v>
      </c>
      <c r="D113" s="237">
        <v>0</v>
      </c>
      <c r="E113" s="237">
        <v>0</v>
      </c>
      <c r="F113" s="237">
        <v>0</v>
      </c>
      <c r="G113" s="237">
        <v>0</v>
      </c>
      <c r="H113" s="237">
        <v>0</v>
      </c>
      <c r="I113" s="237">
        <v>0</v>
      </c>
      <c r="J113" s="237">
        <v>0</v>
      </c>
      <c r="K113" s="237">
        <v>0</v>
      </c>
      <c r="L113" s="237">
        <v>0</v>
      </c>
      <c r="M113" s="237">
        <v>0</v>
      </c>
      <c r="N113" s="237">
        <v>0</v>
      </c>
      <c r="O113" s="237">
        <v>0</v>
      </c>
      <c r="P113" s="238">
        <v>0</v>
      </c>
      <c r="Q113" s="237">
        <v>0</v>
      </c>
    </row>
    <row r="114" spans="1:17" ht="15.75" thickBot="1">
      <c r="A114" s="450"/>
      <c r="B114" s="450"/>
      <c r="C114" s="234" t="s">
        <v>581</v>
      </c>
      <c r="D114" s="237">
        <v>0</v>
      </c>
      <c r="E114" s="237">
        <v>0</v>
      </c>
      <c r="F114" s="237">
        <v>0</v>
      </c>
      <c r="G114" s="237">
        <v>0</v>
      </c>
      <c r="H114" s="237">
        <v>0</v>
      </c>
      <c r="I114" s="237">
        <v>0</v>
      </c>
      <c r="J114" s="232"/>
      <c r="K114" s="237">
        <v>0</v>
      </c>
      <c r="L114" s="237">
        <v>0</v>
      </c>
      <c r="M114" s="237">
        <v>0</v>
      </c>
      <c r="N114" s="237">
        <v>0</v>
      </c>
      <c r="O114" s="237">
        <v>0</v>
      </c>
      <c r="P114" s="238">
        <v>0</v>
      </c>
      <c r="Q114" s="237">
        <v>0</v>
      </c>
    </row>
    <row r="115" spans="1:17" ht="15.75" thickBot="1">
      <c r="A115" s="450"/>
      <c r="B115" s="450"/>
      <c r="C115" s="234" t="s">
        <v>400</v>
      </c>
      <c r="D115" s="237">
        <v>0</v>
      </c>
      <c r="E115" s="237">
        <v>0</v>
      </c>
      <c r="F115" s="237">
        <v>0</v>
      </c>
      <c r="G115" s="237">
        <v>0</v>
      </c>
      <c r="H115" s="237">
        <v>0</v>
      </c>
      <c r="I115" s="237">
        <v>0</v>
      </c>
      <c r="J115" s="237">
        <v>0</v>
      </c>
      <c r="K115" s="237">
        <v>0</v>
      </c>
      <c r="L115" s="237">
        <v>0</v>
      </c>
      <c r="M115" s="237">
        <v>0</v>
      </c>
      <c r="N115" s="237">
        <v>0</v>
      </c>
      <c r="O115" s="237">
        <v>0</v>
      </c>
      <c r="P115" s="238">
        <v>0</v>
      </c>
      <c r="Q115" s="237">
        <v>0</v>
      </c>
    </row>
    <row r="116" spans="1:17" ht="15.75" thickBot="1">
      <c r="A116" s="450"/>
      <c r="B116" s="450"/>
      <c r="C116" s="234" t="s">
        <v>469</v>
      </c>
      <c r="D116" s="237">
        <v>0</v>
      </c>
      <c r="E116" s="237">
        <v>10840</v>
      </c>
      <c r="F116" s="237">
        <v>-9095</v>
      </c>
      <c r="G116" s="237">
        <v>5390</v>
      </c>
      <c r="H116" s="237">
        <v>-6875</v>
      </c>
      <c r="I116" s="237">
        <v>-180</v>
      </c>
      <c r="J116" s="237">
        <v>0</v>
      </c>
      <c r="K116" s="237">
        <v>0</v>
      </c>
      <c r="L116" s="237">
        <v>0</v>
      </c>
      <c r="M116" s="237">
        <v>0</v>
      </c>
      <c r="N116" s="237">
        <v>3</v>
      </c>
      <c r="O116" s="237">
        <v>-3</v>
      </c>
      <c r="P116" s="238">
        <v>80</v>
      </c>
      <c r="Q116" s="235">
        <v>3.333333333333</v>
      </c>
    </row>
    <row r="117" spans="1:17" ht="15.75" thickBot="1">
      <c r="A117" s="450"/>
      <c r="B117" s="450"/>
      <c r="C117" s="234" t="s">
        <v>470</v>
      </c>
      <c r="D117" s="237">
        <v>0</v>
      </c>
      <c r="E117" s="237">
        <v>1279</v>
      </c>
      <c r="F117" s="237">
        <v>-1001</v>
      </c>
      <c r="G117" s="237">
        <v>701</v>
      </c>
      <c r="H117" s="237">
        <v>-793</v>
      </c>
      <c r="I117" s="237">
        <v>-70</v>
      </c>
      <c r="J117" s="237">
        <v>0</v>
      </c>
      <c r="K117" s="237">
        <v>0</v>
      </c>
      <c r="L117" s="237">
        <v>0</v>
      </c>
      <c r="M117" s="237">
        <v>0</v>
      </c>
      <c r="N117" s="237">
        <v>2</v>
      </c>
      <c r="O117" s="237">
        <v>-1</v>
      </c>
      <c r="P117" s="238">
        <v>117</v>
      </c>
      <c r="Q117" s="235">
        <v>3.5454545454540001</v>
      </c>
    </row>
    <row r="118" spans="1:17" ht="15.75" thickBot="1">
      <c r="A118" s="450"/>
      <c r="B118" s="450"/>
      <c r="C118" s="234" t="s">
        <v>471</v>
      </c>
      <c r="D118" s="237">
        <v>0</v>
      </c>
      <c r="E118" s="237">
        <v>12</v>
      </c>
      <c r="F118" s="237">
        <v>-9</v>
      </c>
      <c r="G118" s="237">
        <v>4</v>
      </c>
      <c r="H118" s="237">
        <v>-7</v>
      </c>
      <c r="I118" s="237">
        <v>0</v>
      </c>
      <c r="J118" s="237">
        <v>0</v>
      </c>
      <c r="K118" s="237">
        <v>0</v>
      </c>
      <c r="L118" s="237">
        <v>0</v>
      </c>
      <c r="M118" s="237">
        <v>0</v>
      </c>
      <c r="N118" s="237">
        <v>0</v>
      </c>
      <c r="O118" s="237">
        <v>0</v>
      </c>
      <c r="P118" s="238">
        <v>0</v>
      </c>
      <c r="Q118" s="237">
        <v>0</v>
      </c>
    </row>
    <row r="119" spans="1:17" ht="15.75" thickBot="1">
      <c r="A119" s="450"/>
      <c r="B119" s="450"/>
      <c r="C119" s="234" t="s">
        <v>472</v>
      </c>
      <c r="D119" s="237">
        <v>0</v>
      </c>
      <c r="E119" s="237">
        <v>0</v>
      </c>
      <c r="F119" s="237">
        <v>0</v>
      </c>
      <c r="G119" s="237">
        <v>0</v>
      </c>
      <c r="H119" s="237">
        <v>0</v>
      </c>
      <c r="I119" s="237">
        <v>0</v>
      </c>
      <c r="J119" s="237">
        <v>0</v>
      </c>
      <c r="K119" s="237">
        <v>0</v>
      </c>
      <c r="L119" s="237">
        <v>0</v>
      </c>
      <c r="M119" s="237">
        <v>0</v>
      </c>
      <c r="N119" s="237">
        <v>0</v>
      </c>
      <c r="O119" s="237">
        <v>0</v>
      </c>
      <c r="P119" s="238">
        <v>0</v>
      </c>
      <c r="Q119" s="237">
        <v>0</v>
      </c>
    </row>
    <row r="120" spans="1:17" ht="15.75" thickBot="1">
      <c r="A120" s="450"/>
      <c r="B120" s="450"/>
      <c r="C120" s="234" t="s">
        <v>401</v>
      </c>
      <c r="D120" s="237">
        <v>0</v>
      </c>
      <c r="E120" s="237">
        <v>0</v>
      </c>
      <c r="F120" s="237">
        <v>0</v>
      </c>
      <c r="G120" s="237">
        <v>0</v>
      </c>
      <c r="H120" s="237">
        <v>0</v>
      </c>
      <c r="I120" s="237">
        <v>0</v>
      </c>
      <c r="J120" s="237">
        <v>0</v>
      </c>
      <c r="K120" s="237">
        <v>0</v>
      </c>
      <c r="L120" s="237">
        <v>0</v>
      </c>
      <c r="M120" s="237">
        <v>0</v>
      </c>
      <c r="N120" s="237">
        <v>0</v>
      </c>
      <c r="O120" s="237">
        <v>0</v>
      </c>
      <c r="P120" s="238">
        <v>0</v>
      </c>
      <c r="Q120" s="237">
        <v>0</v>
      </c>
    </row>
    <row r="121" spans="1:17" ht="15.75" thickBot="1">
      <c r="A121" s="450"/>
      <c r="B121" s="450"/>
      <c r="C121" s="234" t="s">
        <v>473</v>
      </c>
      <c r="D121" s="237">
        <v>0</v>
      </c>
      <c r="E121" s="237">
        <v>0</v>
      </c>
      <c r="F121" s="237">
        <v>0</v>
      </c>
      <c r="G121" s="237">
        <v>0</v>
      </c>
      <c r="H121" s="237">
        <v>0</v>
      </c>
      <c r="I121" s="237">
        <v>0</v>
      </c>
      <c r="J121" s="237">
        <v>0</v>
      </c>
      <c r="K121" s="237">
        <v>0</v>
      </c>
      <c r="L121" s="237">
        <v>0</v>
      </c>
      <c r="M121" s="237">
        <v>0</v>
      </c>
      <c r="N121" s="237">
        <v>0</v>
      </c>
      <c r="O121" s="237">
        <v>0</v>
      </c>
      <c r="P121" s="238">
        <v>0</v>
      </c>
      <c r="Q121" s="237">
        <v>0</v>
      </c>
    </row>
    <row r="122" spans="1:17" ht="15.75" thickBot="1">
      <c r="A122" s="450"/>
      <c r="B122" s="450"/>
      <c r="C122" s="234" t="s">
        <v>403</v>
      </c>
      <c r="D122" s="237">
        <v>0</v>
      </c>
      <c r="E122" s="237">
        <v>0</v>
      </c>
      <c r="F122" s="237">
        <v>0</v>
      </c>
      <c r="G122" s="237">
        <v>0</v>
      </c>
      <c r="H122" s="237">
        <v>0</v>
      </c>
      <c r="I122" s="237">
        <v>0</v>
      </c>
      <c r="J122" s="237">
        <v>0</v>
      </c>
      <c r="K122" s="237">
        <v>0</v>
      </c>
      <c r="L122" s="237">
        <v>0</v>
      </c>
      <c r="M122" s="237">
        <v>0</v>
      </c>
      <c r="N122" s="237">
        <v>0</v>
      </c>
      <c r="O122" s="237">
        <v>0</v>
      </c>
      <c r="P122" s="238">
        <v>0</v>
      </c>
      <c r="Q122" s="237">
        <v>0</v>
      </c>
    </row>
    <row r="123" spans="1:17" ht="15.75" thickBot="1">
      <c r="A123" s="450"/>
      <c r="B123" s="450"/>
      <c r="C123" s="234" t="s">
        <v>474</v>
      </c>
      <c r="D123" s="237">
        <v>0</v>
      </c>
      <c r="E123" s="237">
        <v>0</v>
      </c>
      <c r="F123" s="237">
        <v>0</v>
      </c>
      <c r="G123" s="237">
        <v>0</v>
      </c>
      <c r="H123" s="237">
        <v>0</v>
      </c>
      <c r="I123" s="237">
        <v>0</v>
      </c>
      <c r="J123" s="237">
        <v>0</v>
      </c>
      <c r="K123" s="237">
        <v>0</v>
      </c>
      <c r="L123" s="237">
        <v>0</v>
      </c>
      <c r="M123" s="237">
        <v>0</v>
      </c>
      <c r="N123" s="237">
        <v>0</v>
      </c>
      <c r="O123" s="237">
        <v>0</v>
      </c>
      <c r="P123" s="238">
        <v>0</v>
      </c>
      <c r="Q123" s="237">
        <v>0</v>
      </c>
    </row>
    <row r="124" spans="1:17" ht="15.75" thickBot="1">
      <c r="A124" s="450"/>
      <c r="B124" s="451"/>
      <c r="C124" s="234" t="s">
        <v>475</v>
      </c>
      <c r="D124" s="237">
        <v>0</v>
      </c>
      <c r="E124" s="237">
        <v>0</v>
      </c>
      <c r="F124" s="237">
        <v>0</v>
      </c>
      <c r="G124" s="237">
        <v>0</v>
      </c>
      <c r="H124" s="237">
        <v>0</v>
      </c>
      <c r="I124" s="237">
        <v>0</v>
      </c>
      <c r="J124" s="237">
        <v>0</v>
      </c>
      <c r="K124" s="237">
        <v>0</v>
      </c>
      <c r="L124" s="237">
        <v>0</v>
      </c>
      <c r="M124" s="237">
        <v>0</v>
      </c>
      <c r="N124" s="237">
        <v>0</v>
      </c>
      <c r="O124" s="237">
        <v>0</v>
      </c>
      <c r="P124" s="238">
        <v>0</v>
      </c>
      <c r="Q124" s="237">
        <v>0</v>
      </c>
    </row>
    <row r="125" spans="1:17" ht="15.75" thickBot="1">
      <c r="A125" s="450"/>
      <c r="B125" s="449" t="s">
        <v>374</v>
      </c>
      <c r="C125" s="234" t="s">
        <v>382</v>
      </c>
      <c r="D125" s="237">
        <v>173063</v>
      </c>
      <c r="E125" s="237">
        <v>158421</v>
      </c>
      <c r="F125" s="237">
        <v>187148</v>
      </c>
      <c r="G125" s="237">
        <v>165797</v>
      </c>
      <c r="H125" s="237">
        <v>179400</v>
      </c>
      <c r="I125" s="237">
        <v>172956</v>
      </c>
      <c r="J125" s="237">
        <v>171453</v>
      </c>
      <c r="K125" s="237">
        <v>172201</v>
      </c>
      <c r="L125" s="237">
        <v>172026</v>
      </c>
      <c r="M125" s="237">
        <v>172585</v>
      </c>
      <c r="N125" s="237">
        <v>172120</v>
      </c>
      <c r="O125" s="237">
        <v>173080</v>
      </c>
      <c r="P125" s="238">
        <v>2070250</v>
      </c>
      <c r="Q125" s="235">
        <v>113.116052890395</v>
      </c>
    </row>
    <row r="126" spans="1:17" ht="15.75" thickBot="1">
      <c r="A126" s="450"/>
      <c r="B126" s="450"/>
      <c r="C126" s="234" t="s">
        <v>404</v>
      </c>
      <c r="D126" s="237">
        <v>552</v>
      </c>
      <c r="E126" s="237">
        <v>496</v>
      </c>
      <c r="F126" s="237">
        <v>627</v>
      </c>
      <c r="G126" s="237">
        <v>552</v>
      </c>
      <c r="H126" s="237">
        <v>621</v>
      </c>
      <c r="I126" s="237">
        <v>597</v>
      </c>
      <c r="J126" s="237">
        <v>491</v>
      </c>
      <c r="K126" s="237">
        <v>496</v>
      </c>
      <c r="L126" s="237">
        <v>499</v>
      </c>
      <c r="M126" s="237">
        <v>493</v>
      </c>
      <c r="N126" s="237">
        <v>512</v>
      </c>
      <c r="O126" s="237">
        <v>542</v>
      </c>
      <c r="P126" s="238">
        <v>6478</v>
      </c>
      <c r="Q126" s="235">
        <v>1.194321533923</v>
      </c>
    </row>
    <row r="127" spans="1:17" ht="15.75" thickBot="1">
      <c r="A127" s="450"/>
      <c r="B127" s="450"/>
      <c r="C127" s="234" t="s">
        <v>383</v>
      </c>
      <c r="D127" s="237">
        <v>3575</v>
      </c>
      <c r="E127" s="237">
        <v>3122</v>
      </c>
      <c r="F127" s="237">
        <v>3944</v>
      </c>
      <c r="G127" s="237">
        <v>3355</v>
      </c>
      <c r="H127" s="237">
        <v>3698</v>
      </c>
      <c r="I127" s="237">
        <v>3530</v>
      </c>
      <c r="J127" s="237">
        <v>3314</v>
      </c>
      <c r="K127" s="237">
        <v>3360</v>
      </c>
      <c r="L127" s="237">
        <v>3353</v>
      </c>
      <c r="M127" s="237">
        <v>3354</v>
      </c>
      <c r="N127" s="237">
        <v>3378</v>
      </c>
      <c r="O127" s="237">
        <v>3480</v>
      </c>
      <c r="P127" s="238">
        <v>41463</v>
      </c>
      <c r="Q127" s="235">
        <v>3.1382833787459998</v>
      </c>
    </row>
    <row r="128" spans="1:17" ht="15.75" thickBot="1">
      <c r="A128" s="450"/>
      <c r="B128" s="450"/>
      <c r="C128" s="234" t="s">
        <v>384</v>
      </c>
      <c r="D128" s="237">
        <v>2</v>
      </c>
      <c r="E128" s="237">
        <v>2</v>
      </c>
      <c r="F128" s="237">
        <v>2</v>
      </c>
      <c r="G128" s="237">
        <v>3</v>
      </c>
      <c r="H128" s="237">
        <v>3</v>
      </c>
      <c r="I128" s="237">
        <v>3</v>
      </c>
      <c r="J128" s="232"/>
      <c r="K128" s="237">
        <v>1</v>
      </c>
      <c r="L128" s="237">
        <v>1</v>
      </c>
      <c r="M128" s="237">
        <v>2</v>
      </c>
      <c r="N128" s="237">
        <v>2</v>
      </c>
      <c r="O128" s="237">
        <v>2</v>
      </c>
      <c r="P128" s="238">
        <v>23</v>
      </c>
      <c r="Q128" s="235">
        <v>0.11165048543599999</v>
      </c>
    </row>
    <row r="129" spans="1:17" ht="15.75" thickBot="1">
      <c r="A129" s="450"/>
      <c r="B129" s="450"/>
      <c r="C129" s="234" t="s">
        <v>407</v>
      </c>
      <c r="D129" s="237">
        <v>5</v>
      </c>
      <c r="E129" s="237">
        <v>3</v>
      </c>
      <c r="F129" s="237">
        <v>5</v>
      </c>
      <c r="G129" s="237">
        <v>4</v>
      </c>
      <c r="H129" s="237">
        <v>4</v>
      </c>
      <c r="I129" s="237">
        <v>4</v>
      </c>
      <c r="J129" s="237">
        <v>2</v>
      </c>
      <c r="K129" s="237">
        <v>2</v>
      </c>
      <c r="L129" s="237">
        <v>2</v>
      </c>
      <c r="M129" s="237">
        <v>2</v>
      </c>
      <c r="N129" s="237">
        <v>3</v>
      </c>
      <c r="O129" s="237">
        <v>3</v>
      </c>
      <c r="P129" s="238">
        <v>39</v>
      </c>
      <c r="Q129" s="235">
        <v>8.7443946187999999E-2</v>
      </c>
    </row>
    <row r="130" spans="1:17" ht="15.75" thickBot="1">
      <c r="A130" s="450"/>
      <c r="B130" s="450"/>
      <c r="C130" s="234" t="s">
        <v>385</v>
      </c>
      <c r="D130" s="237">
        <v>35</v>
      </c>
      <c r="E130" s="237">
        <v>35</v>
      </c>
      <c r="F130" s="237">
        <v>35</v>
      </c>
      <c r="G130" s="237">
        <v>35</v>
      </c>
      <c r="H130" s="237">
        <v>35</v>
      </c>
      <c r="I130" s="237">
        <v>36</v>
      </c>
      <c r="J130" s="237">
        <v>38</v>
      </c>
      <c r="K130" s="237">
        <v>38</v>
      </c>
      <c r="L130" s="237">
        <v>38</v>
      </c>
      <c r="M130" s="237">
        <v>37</v>
      </c>
      <c r="N130" s="237">
        <v>35</v>
      </c>
      <c r="O130" s="237">
        <v>34</v>
      </c>
      <c r="P130" s="238">
        <v>431</v>
      </c>
      <c r="Q130" s="235">
        <v>0.23284710967</v>
      </c>
    </row>
    <row r="131" spans="1:17" ht="15.75" thickBot="1">
      <c r="A131" s="450"/>
      <c r="B131" s="450"/>
      <c r="C131" s="234" t="s">
        <v>386</v>
      </c>
      <c r="D131" s="237">
        <v>3</v>
      </c>
      <c r="E131" s="237">
        <v>2</v>
      </c>
      <c r="F131" s="237">
        <v>3</v>
      </c>
      <c r="G131" s="237">
        <v>3</v>
      </c>
      <c r="H131" s="237">
        <v>3</v>
      </c>
      <c r="I131" s="237">
        <v>3</v>
      </c>
      <c r="J131" s="237">
        <v>3</v>
      </c>
      <c r="K131" s="237">
        <v>3</v>
      </c>
      <c r="L131" s="237">
        <v>3</v>
      </c>
      <c r="M131" s="237">
        <v>3</v>
      </c>
      <c r="N131" s="237">
        <v>3</v>
      </c>
      <c r="O131" s="237">
        <v>3</v>
      </c>
      <c r="P131" s="238">
        <v>35</v>
      </c>
      <c r="Q131" s="235">
        <v>0.72916666666600005</v>
      </c>
    </row>
    <row r="132" spans="1:17" ht="15.75" thickBot="1">
      <c r="A132" s="450"/>
      <c r="B132" s="450"/>
      <c r="C132" s="234" t="s">
        <v>408</v>
      </c>
      <c r="D132" s="237">
        <v>5</v>
      </c>
      <c r="E132" s="237">
        <v>5</v>
      </c>
      <c r="F132" s="237">
        <v>5</v>
      </c>
      <c r="G132" s="237">
        <v>5</v>
      </c>
      <c r="H132" s="237">
        <v>5</v>
      </c>
      <c r="I132" s="237">
        <v>5</v>
      </c>
      <c r="J132" s="237">
        <v>5</v>
      </c>
      <c r="K132" s="237">
        <v>5</v>
      </c>
      <c r="L132" s="237">
        <v>5</v>
      </c>
      <c r="M132" s="237">
        <v>5</v>
      </c>
      <c r="N132" s="237">
        <v>5</v>
      </c>
      <c r="O132" s="237">
        <v>5</v>
      </c>
      <c r="P132" s="238">
        <v>60</v>
      </c>
      <c r="Q132" s="235">
        <v>0.33333333333300003</v>
      </c>
    </row>
    <row r="133" spans="1:17" ht="15.75" thickBot="1">
      <c r="A133" s="450"/>
      <c r="B133" s="450"/>
      <c r="C133" s="234" t="s">
        <v>387</v>
      </c>
      <c r="D133" s="237">
        <v>0</v>
      </c>
      <c r="E133" s="237">
        <v>0</v>
      </c>
      <c r="F133" s="237">
        <v>0</v>
      </c>
      <c r="G133" s="237">
        <v>0</v>
      </c>
      <c r="H133" s="237">
        <v>0</v>
      </c>
      <c r="I133" s="237">
        <v>0</v>
      </c>
      <c r="J133" s="237">
        <v>0</v>
      </c>
      <c r="K133" s="237">
        <v>0</v>
      </c>
      <c r="L133" s="237">
        <v>0</v>
      </c>
      <c r="M133" s="237">
        <v>0</v>
      </c>
      <c r="N133" s="237">
        <v>0</v>
      </c>
      <c r="O133" s="237">
        <v>0</v>
      </c>
      <c r="P133" s="238">
        <v>0</v>
      </c>
      <c r="Q133" s="237">
        <v>0</v>
      </c>
    </row>
    <row r="134" spans="1:17" ht="15.75" thickBot="1">
      <c r="A134" s="450"/>
      <c r="B134" s="450"/>
      <c r="C134" s="234" t="s">
        <v>409</v>
      </c>
      <c r="D134" s="237">
        <v>0</v>
      </c>
      <c r="E134" s="237">
        <v>0</v>
      </c>
      <c r="F134" s="237">
        <v>0</v>
      </c>
      <c r="G134" s="237">
        <v>0</v>
      </c>
      <c r="H134" s="237">
        <v>0</v>
      </c>
      <c r="I134" s="237">
        <v>0</v>
      </c>
      <c r="J134" s="237">
        <v>0</v>
      </c>
      <c r="K134" s="237">
        <v>0</v>
      </c>
      <c r="L134" s="237">
        <v>0</v>
      </c>
      <c r="M134" s="237">
        <v>0</v>
      </c>
      <c r="N134" s="237">
        <v>0</v>
      </c>
      <c r="O134" s="237">
        <v>0</v>
      </c>
      <c r="P134" s="238">
        <v>0</v>
      </c>
      <c r="Q134" s="237">
        <v>0</v>
      </c>
    </row>
    <row r="135" spans="1:17" ht="15.75" thickBot="1">
      <c r="A135" s="450"/>
      <c r="B135" s="450"/>
      <c r="C135" s="234" t="s">
        <v>579</v>
      </c>
      <c r="D135" s="237">
        <v>0</v>
      </c>
      <c r="E135" s="237">
        <v>0</v>
      </c>
      <c r="F135" s="237">
        <v>0</v>
      </c>
      <c r="G135" s="237">
        <v>0</v>
      </c>
      <c r="H135" s="237">
        <v>0</v>
      </c>
      <c r="I135" s="237">
        <v>0</v>
      </c>
      <c r="J135" s="237">
        <v>0</v>
      </c>
      <c r="K135" s="237">
        <v>0</v>
      </c>
      <c r="L135" s="237">
        <v>0</v>
      </c>
      <c r="M135" s="237">
        <v>0</v>
      </c>
      <c r="N135" s="237">
        <v>0</v>
      </c>
      <c r="O135" s="237">
        <v>0</v>
      </c>
      <c r="P135" s="238">
        <v>0</v>
      </c>
      <c r="Q135" s="237">
        <v>0</v>
      </c>
    </row>
    <row r="136" spans="1:17" ht="15.75" thickBot="1">
      <c r="A136" s="450"/>
      <c r="B136" s="450"/>
      <c r="C136" s="234" t="s">
        <v>389</v>
      </c>
      <c r="D136" s="237">
        <v>0</v>
      </c>
      <c r="E136" s="237">
        <v>0</v>
      </c>
      <c r="F136" s="237">
        <v>0</v>
      </c>
      <c r="G136" s="237">
        <v>0</v>
      </c>
      <c r="H136" s="237">
        <v>0</v>
      </c>
      <c r="I136" s="237">
        <v>0</v>
      </c>
      <c r="J136" s="237">
        <v>0</v>
      </c>
      <c r="K136" s="237">
        <v>0</v>
      </c>
      <c r="L136" s="237">
        <v>0</v>
      </c>
      <c r="M136" s="237">
        <v>0</v>
      </c>
      <c r="N136" s="237">
        <v>0</v>
      </c>
      <c r="O136" s="237">
        <v>0</v>
      </c>
      <c r="P136" s="238">
        <v>0</v>
      </c>
      <c r="Q136" s="237">
        <v>0</v>
      </c>
    </row>
    <row r="137" spans="1:17" ht="15.75" thickBot="1">
      <c r="A137" s="450"/>
      <c r="B137" s="450"/>
      <c r="C137" s="234" t="s">
        <v>463</v>
      </c>
      <c r="D137" s="237">
        <v>18</v>
      </c>
      <c r="E137" s="237">
        <v>13795</v>
      </c>
      <c r="F137" s="237">
        <v>-13833</v>
      </c>
      <c r="G137" s="237">
        <v>7540</v>
      </c>
      <c r="H137" s="237">
        <v>-6796</v>
      </c>
      <c r="I137" s="237">
        <v>-233</v>
      </c>
      <c r="J137" s="237">
        <v>0</v>
      </c>
      <c r="K137" s="237">
        <v>0</v>
      </c>
      <c r="L137" s="237">
        <v>0</v>
      </c>
      <c r="M137" s="237">
        <v>0</v>
      </c>
      <c r="N137" s="237">
        <v>432</v>
      </c>
      <c r="O137" s="237">
        <v>-345</v>
      </c>
      <c r="P137" s="238">
        <v>578</v>
      </c>
      <c r="Q137" s="235">
        <v>7.9178082191780002</v>
      </c>
    </row>
    <row r="138" spans="1:17" ht="15.75" thickBot="1">
      <c r="A138" s="450"/>
      <c r="B138" s="450"/>
      <c r="C138" s="234" t="s">
        <v>466</v>
      </c>
      <c r="D138" s="237">
        <v>20</v>
      </c>
      <c r="E138" s="237">
        <v>348</v>
      </c>
      <c r="F138" s="237">
        <v>-379</v>
      </c>
      <c r="G138" s="237">
        <v>317</v>
      </c>
      <c r="H138" s="237">
        <v>-263</v>
      </c>
      <c r="I138" s="237">
        <v>21</v>
      </c>
      <c r="J138" s="237">
        <v>0</v>
      </c>
      <c r="K138" s="237">
        <v>0</v>
      </c>
      <c r="L138" s="237">
        <v>0</v>
      </c>
      <c r="M138" s="237">
        <v>0</v>
      </c>
      <c r="N138" s="237">
        <v>5</v>
      </c>
      <c r="O138" s="237">
        <v>8</v>
      </c>
      <c r="P138" s="238">
        <v>77</v>
      </c>
      <c r="Q138" s="235">
        <v>1.0845070422530001</v>
      </c>
    </row>
    <row r="139" spans="1:17" ht="15.75" thickBot="1">
      <c r="A139" s="450"/>
      <c r="B139" s="450"/>
      <c r="C139" s="234" t="s">
        <v>476</v>
      </c>
      <c r="D139" s="237">
        <v>0</v>
      </c>
      <c r="E139" s="237">
        <v>0</v>
      </c>
      <c r="F139" s="237">
        <v>0</v>
      </c>
      <c r="G139" s="237">
        <v>0</v>
      </c>
      <c r="H139" s="237">
        <v>0</v>
      </c>
      <c r="I139" s="237">
        <v>0</v>
      </c>
      <c r="J139" s="237">
        <v>0</v>
      </c>
      <c r="K139" s="237">
        <v>0</v>
      </c>
      <c r="L139" s="237">
        <v>0</v>
      </c>
      <c r="M139" s="237">
        <v>0</v>
      </c>
      <c r="N139" s="237">
        <v>0</v>
      </c>
      <c r="O139" s="237">
        <v>0</v>
      </c>
      <c r="P139" s="238">
        <v>0</v>
      </c>
      <c r="Q139" s="237">
        <v>0</v>
      </c>
    </row>
    <row r="140" spans="1:17" ht="15.75" thickBot="1">
      <c r="A140" s="450"/>
      <c r="B140" s="450"/>
      <c r="C140" s="234" t="s">
        <v>467</v>
      </c>
      <c r="D140" s="237">
        <v>0</v>
      </c>
      <c r="E140" s="237">
        <v>0</v>
      </c>
      <c r="F140" s="237">
        <v>0</v>
      </c>
      <c r="G140" s="237">
        <v>0</v>
      </c>
      <c r="H140" s="237">
        <v>0</v>
      </c>
      <c r="I140" s="237">
        <v>0</v>
      </c>
      <c r="J140" s="237">
        <v>0</v>
      </c>
      <c r="K140" s="237">
        <v>0</v>
      </c>
      <c r="L140" s="237">
        <v>0</v>
      </c>
      <c r="M140" s="237">
        <v>0</v>
      </c>
      <c r="N140" s="237">
        <v>0</v>
      </c>
      <c r="O140" s="237">
        <v>0</v>
      </c>
      <c r="P140" s="238">
        <v>0</v>
      </c>
      <c r="Q140" s="237">
        <v>0</v>
      </c>
    </row>
    <row r="141" spans="1:17" ht="15.75" thickBot="1">
      <c r="A141" s="450"/>
      <c r="B141" s="451"/>
      <c r="C141" s="234" t="s">
        <v>479</v>
      </c>
      <c r="D141" s="237">
        <v>0</v>
      </c>
      <c r="E141" s="237">
        <v>0</v>
      </c>
      <c r="F141" s="237">
        <v>0</v>
      </c>
      <c r="G141" s="237">
        <v>0</v>
      </c>
      <c r="H141" s="237">
        <v>0</v>
      </c>
      <c r="I141" s="237">
        <v>0</v>
      </c>
      <c r="J141" s="237">
        <v>0</v>
      </c>
      <c r="K141" s="237">
        <v>0</v>
      </c>
      <c r="L141" s="237">
        <v>0</v>
      </c>
      <c r="M141" s="237">
        <v>0</v>
      </c>
      <c r="N141" s="237">
        <v>0</v>
      </c>
      <c r="O141" s="237">
        <v>0</v>
      </c>
      <c r="P141" s="238">
        <v>0</v>
      </c>
      <c r="Q141" s="237">
        <v>0</v>
      </c>
    </row>
    <row r="142" spans="1:17" ht="15.75" thickBot="1">
      <c r="A142" s="451"/>
      <c r="B142" s="452" t="s">
        <v>39</v>
      </c>
      <c r="C142" s="453"/>
      <c r="D142" s="454">
        <v>377877</v>
      </c>
      <c r="E142" s="454">
        <v>376907</v>
      </c>
      <c r="F142" s="454">
        <v>378857</v>
      </c>
      <c r="G142" s="454">
        <v>378395</v>
      </c>
      <c r="H142" s="454">
        <v>377574</v>
      </c>
      <c r="I142" s="454">
        <v>377151</v>
      </c>
      <c r="J142" s="454">
        <v>373179</v>
      </c>
      <c r="K142" s="454">
        <v>374560</v>
      </c>
      <c r="L142" s="454">
        <v>374268</v>
      </c>
      <c r="M142" s="454">
        <v>375251</v>
      </c>
      <c r="N142" s="454">
        <v>375441</v>
      </c>
      <c r="O142" s="454">
        <v>377568</v>
      </c>
      <c r="P142" s="454">
        <v>4517028</v>
      </c>
      <c r="Q142" s="455">
        <v>450.89245199878701</v>
      </c>
    </row>
    <row r="143" spans="1:17" ht="15.75" thickBot="1">
      <c r="A143" s="456" t="s">
        <v>39</v>
      </c>
      <c r="B143" s="457"/>
      <c r="C143" s="458"/>
      <c r="D143" s="238">
        <v>788991</v>
      </c>
      <c r="E143" s="238">
        <v>788000</v>
      </c>
      <c r="F143" s="238">
        <v>792877</v>
      </c>
      <c r="G143" s="238">
        <v>792008</v>
      </c>
      <c r="H143" s="238">
        <v>791683</v>
      </c>
      <c r="I143" s="238">
        <v>789967</v>
      </c>
      <c r="J143" s="238">
        <v>780394</v>
      </c>
      <c r="K143" s="238">
        <v>783304</v>
      </c>
      <c r="L143" s="238">
        <v>783664</v>
      </c>
      <c r="M143" s="238">
        <v>785201</v>
      </c>
      <c r="N143" s="238">
        <v>785877</v>
      </c>
      <c r="O143" s="238">
        <v>788366</v>
      </c>
      <c r="P143" s="238">
        <v>9450332</v>
      </c>
      <c r="Q143" s="236">
        <v>1034.4583784567501</v>
      </c>
    </row>
    <row r="144" spans="1:17" ht="15">
      <c r="A144" s="252" t="s">
        <v>582</v>
      </c>
      <c r="F144" s="252" t="s">
        <v>583</v>
      </c>
    </row>
    <row r="147" spans="1:24" ht="15.75" thickBot="1">
      <c r="A147" s="259" t="s">
        <v>481</v>
      </c>
    </row>
    <row r="149" spans="1:24" ht="12.75" customHeight="1">
      <c r="D149" t="str">
        <f t="shared" ref="D149:I149" si="0">D13</f>
        <v>202301</v>
      </c>
      <c r="E149" t="str">
        <f t="shared" si="0"/>
        <v>202302</v>
      </c>
      <c r="F149" t="str">
        <f t="shared" si="0"/>
        <v>202303</v>
      </c>
      <c r="G149" t="str">
        <f t="shared" si="0"/>
        <v>202304</v>
      </c>
      <c r="H149" t="str">
        <f t="shared" si="0"/>
        <v>202305</v>
      </c>
      <c r="I149" t="str">
        <f t="shared" si="0"/>
        <v>202306</v>
      </c>
      <c r="J149" t="str">
        <f>J13</f>
        <v>202207</v>
      </c>
      <c r="K149" t="str">
        <f t="shared" ref="K149:P149" si="1">K13</f>
        <v>202208</v>
      </c>
      <c r="L149" t="str">
        <f t="shared" si="1"/>
        <v>202209</v>
      </c>
      <c r="M149" t="str">
        <f t="shared" si="1"/>
        <v>202210</v>
      </c>
      <c r="N149" t="str">
        <f t="shared" si="1"/>
        <v>202211</v>
      </c>
      <c r="O149" t="str">
        <f t="shared" si="1"/>
        <v>202212</v>
      </c>
      <c r="P149" t="str">
        <f t="shared" si="1"/>
        <v>Total</v>
      </c>
    </row>
    <row r="150" spans="1:24" ht="12.75" customHeight="1">
      <c r="C150" t="s">
        <v>584</v>
      </c>
    </row>
    <row r="151" spans="1:24" ht="12.75" customHeight="1">
      <c r="C151" t="s">
        <v>585</v>
      </c>
      <c r="D151" s="44">
        <f t="shared" ref="D151:I151" si="2">D16+D17+D48</f>
        <v>117039</v>
      </c>
      <c r="E151" s="44">
        <f t="shared" si="2"/>
        <v>116937</v>
      </c>
      <c r="F151" s="44">
        <f t="shared" si="2"/>
        <v>117308</v>
      </c>
      <c r="G151" s="44">
        <f t="shared" si="2"/>
        <v>117139</v>
      </c>
      <c r="H151" s="44">
        <f t="shared" si="2"/>
        <v>117837</v>
      </c>
      <c r="I151" s="44">
        <f t="shared" si="2"/>
        <v>117351</v>
      </c>
      <c r="J151" s="44">
        <f>J16+J17+J48</f>
        <v>115711</v>
      </c>
      <c r="K151" s="44">
        <f t="shared" ref="K151:P151" si="3">K16+K17+K48</f>
        <v>115872</v>
      </c>
      <c r="L151" s="44">
        <f t="shared" si="3"/>
        <v>116523</v>
      </c>
      <c r="M151" s="44">
        <f t="shared" si="3"/>
        <v>116391</v>
      </c>
      <c r="N151" s="44">
        <f t="shared" si="3"/>
        <v>116641</v>
      </c>
      <c r="O151" s="44">
        <f t="shared" si="3"/>
        <v>116761</v>
      </c>
      <c r="P151" s="44">
        <f t="shared" si="3"/>
        <v>1401510</v>
      </c>
      <c r="Q151" s="10"/>
      <c r="S151" s="44"/>
      <c r="T151" s="44"/>
      <c r="U151" s="44"/>
      <c r="V151" s="44"/>
      <c r="W151" s="44"/>
      <c r="X151" s="44"/>
    </row>
    <row r="152" spans="1:24" ht="12.75" customHeight="1">
      <c r="C152" t="s">
        <v>586</v>
      </c>
      <c r="D152" s="44">
        <f t="shared" ref="D152:I152" si="4">D18+D19+D38+D39+D49</f>
        <v>24171</v>
      </c>
      <c r="E152" s="44">
        <f t="shared" si="4"/>
        <v>24056</v>
      </c>
      <c r="F152" s="44">
        <f t="shared" si="4"/>
        <v>24560</v>
      </c>
      <c r="G152" s="44">
        <f t="shared" si="4"/>
        <v>24311</v>
      </c>
      <c r="H152" s="44">
        <f t="shared" si="4"/>
        <v>24866</v>
      </c>
      <c r="I152" s="44">
        <f t="shared" si="4"/>
        <v>24284</v>
      </c>
      <c r="J152" s="44">
        <f>J18+J19+J38+J39+J49</f>
        <v>23695</v>
      </c>
      <c r="K152" s="44">
        <f t="shared" ref="K152:P152" si="5">K18+K19+K38+K39+K49</f>
        <v>23920</v>
      </c>
      <c r="L152" s="44">
        <f t="shared" si="5"/>
        <v>23889</v>
      </c>
      <c r="M152" s="44">
        <f t="shared" si="5"/>
        <v>23936</v>
      </c>
      <c r="N152" s="44">
        <f t="shared" si="5"/>
        <v>24032</v>
      </c>
      <c r="O152" s="44">
        <f t="shared" si="5"/>
        <v>24137</v>
      </c>
      <c r="P152" s="44">
        <f t="shared" si="5"/>
        <v>289857</v>
      </c>
      <c r="Q152" s="10"/>
      <c r="S152" s="44"/>
      <c r="T152" s="44"/>
      <c r="U152" s="44"/>
      <c r="V152" s="44"/>
      <c r="W152" s="44"/>
      <c r="X152" s="44"/>
    </row>
    <row r="153" spans="1:24" ht="12.75" customHeight="1">
      <c r="C153" t="s">
        <v>587</v>
      </c>
      <c r="D153" s="44">
        <f t="shared" ref="D153:I153" si="6">D20+D21+D40+D41+D50</f>
        <v>726</v>
      </c>
      <c r="E153" s="44">
        <f t="shared" si="6"/>
        <v>710</v>
      </c>
      <c r="F153" s="44">
        <f t="shared" si="6"/>
        <v>733</v>
      </c>
      <c r="G153" s="44">
        <f t="shared" si="6"/>
        <v>722</v>
      </c>
      <c r="H153" s="44">
        <f t="shared" si="6"/>
        <v>703</v>
      </c>
      <c r="I153" s="44">
        <f t="shared" si="6"/>
        <v>691</v>
      </c>
      <c r="J153" s="44">
        <f>J20+J21+J40+J41+J50</f>
        <v>774</v>
      </c>
      <c r="K153" s="44">
        <f t="shared" ref="K153:P153" si="7">K20+K21+K40+K41+K50</f>
        <v>745</v>
      </c>
      <c r="L153" s="44">
        <f t="shared" si="7"/>
        <v>750</v>
      </c>
      <c r="M153" s="44">
        <f t="shared" si="7"/>
        <v>743</v>
      </c>
      <c r="N153" s="44">
        <f t="shared" si="7"/>
        <v>734</v>
      </c>
      <c r="O153" s="44">
        <f t="shared" si="7"/>
        <v>733</v>
      </c>
      <c r="P153" s="44">
        <f t="shared" si="7"/>
        <v>8764</v>
      </c>
      <c r="Q153" s="10"/>
      <c r="S153" s="44"/>
      <c r="T153" s="44"/>
      <c r="U153" s="44"/>
      <c r="V153" s="44"/>
      <c r="W153" s="44"/>
      <c r="X153" s="44"/>
    </row>
    <row r="154" spans="1:24" ht="12.75" customHeight="1">
      <c r="C154" t="s">
        <v>588</v>
      </c>
      <c r="D154" s="44">
        <f t="shared" ref="D154:I154" si="8">D23+D24+D46+D47</f>
        <v>1520</v>
      </c>
      <c r="E154" s="44">
        <f t="shared" si="8"/>
        <v>1519</v>
      </c>
      <c r="F154" s="44">
        <f t="shared" si="8"/>
        <v>1542</v>
      </c>
      <c r="G154" s="44">
        <f t="shared" si="8"/>
        <v>1515</v>
      </c>
      <c r="H154" s="44">
        <f t="shared" si="8"/>
        <v>1601</v>
      </c>
      <c r="I154" s="44">
        <f t="shared" si="8"/>
        <v>1494</v>
      </c>
      <c r="J154" s="44">
        <f>J23+J24+J46+J47</f>
        <v>1520</v>
      </c>
      <c r="K154" s="44">
        <f t="shared" ref="K154:P154" si="9">K23+K24+K46+K47</f>
        <v>1557</v>
      </c>
      <c r="L154" s="44">
        <f t="shared" si="9"/>
        <v>1530</v>
      </c>
      <c r="M154" s="44">
        <f t="shared" si="9"/>
        <v>1537</v>
      </c>
      <c r="N154" s="44">
        <f t="shared" si="9"/>
        <v>1520</v>
      </c>
      <c r="O154" s="44">
        <f t="shared" si="9"/>
        <v>1529</v>
      </c>
      <c r="P154" s="44">
        <f t="shared" si="9"/>
        <v>18384</v>
      </c>
      <c r="Q154" s="10"/>
      <c r="S154" s="44"/>
      <c r="T154" s="44"/>
      <c r="U154" s="44"/>
      <c r="V154" s="44"/>
      <c r="W154" s="44"/>
      <c r="X154" s="44"/>
    </row>
    <row r="155" spans="1:24" ht="12.75" customHeight="1">
      <c r="D155" s="44"/>
      <c r="E155" s="44"/>
      <c r="F155" s="44"/>
      <c r="G155" s="44"/>
      <c r="H155" s="44"/>
      <c r="I155" s="44"/>
      <c r="J155" s="44"/>
      <c r="K155" s="44"/>
      <c r="L155" s="44"/>
      <c r="M155" s="44"/>
      <c r="N155" s="44"/>
      <c r="O155" s="44"/>
      <c r="P155" s="44"/>
      <c r="S155" s="44"/>
      <c r="T155" s="44"/>
      <c r="U155" s="44"/>
      <c r="V155" s="44"/>
      <c r="W155" s="44"/>
      <c r="X155" s="44"/>
    </row>
    <row r="156" spans="1:24" ht="12.75" customHeight="1">
      <c r="C156" t="s">
        <v>589</v>
      </c>
      <c r="D156" s="44">
        <f t="shared" ref="D156:I156" si="10">D90+D99</f>
        <v>92188</v>
      </c>
      <c r="E156" s="44">
        <f t="shared" si="10"/>
        <v>92187</v>
      </c>
      <c r="F156" s="44">
        <f t="shared" si="10"/>
        <v>92505</v>
      </c>
      <c r="G156" s="44">
        <f t="shared" si="10"/>
        <v>92195</v>
      </c>
      <c r="H156" s="44">
        <f t="shared" si="10"/>
        <v>92683</v>
      </c>
      <c r="I156" s="44">
        <f t="shared" si="10"/>
        <v>92366</v>
      </c>
      <c r="J156" s="44">
        <f>J90+J99</f>
        <v>90773</v>
      </c>
      <c r="K156" s="44">
        <f t="shared" ref="K156:P156" si="11">K90+K99</f>
        <v>91220</v>
      </c>
      <c r="L156" s="44">
        <f t="shared" si="11"/>
        <v>91193</v>
      </c>
      <c r="M156" s="44">
        <f t="shared" si="11"/>
        <v>91480</v>
      </c>
      <c r="N156" s="44">
        <f t="shared" si="11"/>
        <v>91620</v>
      </c>
      <c r="O156" s="44">
        <f t="shared" si="11"/>
        <v>91732</v>
      </c>
      <c r="P156" s="44">
        <f t="shared" si="11"/>
        <v>1102142</v>
      </c>
      <c r="Q156" s="10"/>
      <c r="S156" s="44"/>
      <c r="T156" s="44"/>
      <c r="U156" s="44"/>
      <c r="V156" s="44"/>
      <c r="W156" s="44"/>
      <c r="X156" s="44"/>
    </row>
    <row r="157" spans="1:24" ht="12.75" customHeight="1">
      <c r="C157" t="s">
        <v>590</v>
      </c>
      <c r="D157" s="44">
        <f t="shared" ref="D157:I157" si="12">D91+D92+D100</f>
        <v>1600</v>
      </c>
      <c r="E157" s="44">
        <f t="shared" si="12"/>
        <v>1595</v>
      </c>
      <c r="F157" s="44">
        <f t="shared" si="12"/>
        <v>1611</v>
      </c>
      <c r="G157" s="44">
        <f t="shared" si="12"/>
        <v>1606</v>
      </c>
      <c r="H157" s="44">
        <f t="shared" si="12"/>
        <v>1619</v>
      </c>
      <c r="I157" s="44">
        <f t="shared" si="12"/>
        <v>1587</v>
      </c>
      <c r="J157" s="44">
        <f>J91+J92+J100</f>
        <v>1549</v>
      </c>
      <c r="K157" s="44">
        <f t="shared" ref="K157:P157" si="13">K91+K92+K100</f>
        <v>1576</v>
      </c>
      <c r="L157" s="44">
        <f t="shared" si="13"/>
        <v>1581</v>
      </c>
      <c r="M157" s="44">
        <f t="shared" si="13"/>
        <v>1562</v>
      </c>
      <c r="N157" s="44">
        <f t="shared" si="13"/>
        <v>1556</v>
      </c>
      <c r="O157" s="44">
        <f t="shared" si="13"/>
        <v>1578</v>
      </c>
      <c r="P157" s="44">
        <f t="shared" si="13"/>
        <v>19020</v>
      </c>
      <c r="Q157" s="10"/>
      <c r="S157" s="44"/>
      <c r="T157" s="44"/>
      <c r="U157" s="44"/>
      <c r="V157" s="44"/>
      <c r="W157" s="44"/>
      <c r="X157" s="44"/>
    </row>
    <row r="158" spans="1:24" ht="12.75" customHeight="1">
      <c r="D158" s="44"/>
      <c r="E158" s="44"/>
      <c r="F158" s="44"/>
      <c r="G158" s="44"/>
      <c r="H158" s="44"/>
      <c r="I158" s="44"/>
      <c r="J158" s="44"/>
      <c r="K158" s="44"/>
      <c r="L158" s="44"/>
      <c r="M158" s="44"/>
      <c r="N158" s="44"/>
      <c r="O158" s="44"/>
      <c r="P158" s="44"/>
      <c r="S158" s="44"/>
      <c r="T158" s="44"/>
      <c r="U158" s="44"/>
      <c r="V158" s="44"/>
      <c r="W158" s="44"/>
      <c r="X158" s="44"/>
    </row>
    <row r="159" spans="1:24" ht="12.75" customHeight="1">
      <c r="D159" s="44"/>
      <c r="E159" s="44"/>
      <c r="F159" s="44"/>
      <c r="G159" s="44"/>
      <c r="H159" s="44"/>
      <c r="I159" s="44"/>
      <c r="J159" s="44"/>
      <c r="K159" s="44"/>
      <c r="L159" s="44"/>
      <c r="M159" s="44"/>
      <c r="N159" s="44"/>
      <c r="O159" s="44"/>
      <c r="P159" s="44"/>
      <c r="S159" s="44"/>
      <c r="T159" s="44"/>
      <c r="U159" s="44"/>
      <c r="V159" s="44"/>
      <c r="W159" s="44"/>
      <c r="X159" s="44"/>
    </row>
    <row r="160" spans="1:24" ht="12.75" customHeight="1">
      <c r="C160" t="s">
        <v>374</v>
      </c>
      <c r="D160" s="44"/>
      <c r="E160" s="44"/>
      <c r="F160" s="44"/>
      <c r="G160" s="44"/>
      <c r="H160" s="44"/>
      <c r="I160" s="44"/>
      <c r="J160" s="44"/>
      <c r="K160" s="44"/>
      <c r="L160" s="44"/>
      <c r="M160" s="44"/>
      <c r="N160" s="44"/>
      <c r="O160" s="44"/>
      <c r="P160" s="44"/>
      <c r="S160" s="44"/>
      <c r="T160" s="44"/>
      <c r="U160" s="44"/>
      <c r="V160" s="44"/>
      <c r="W160" s="44"/>
      <c r="X160" s="44"/>
    </row>
    <row r="161" spans="3:24" ht="12.75" customHeight="1">
      <c r="C161" t="s">
        <v>585</v>
      </c>
      <c r="D161" s="44">
        <f t="shared" ref="D161:I161" si="14">D52+D53+D54+D58</f>
        <v>228134</v>
      </c>
      <c r="E161" s="44">
        <f t="shared" si="14"/>
        <v>227625</v>
      </c>
      <c r="F161" s="44">
        <f t="shared" si="14"/>
        <v>229409</v>
      </c>
      <c r="G161" s="44">
        <f t="shared" si="14"/>
        <v>229068</v>
      </c>
      <c r="H161" s="44">
        <f t="shared" si="14"/>
        <v>229744</v>
      </c>
      <c r="I161" s="44">
        <f t="shared" si="14"/>
        <v>228836</v>
      </c>
      <c r="J161" s="44">
        <f>J52+J53+J54+J58</f>
        <v>226281</v>
      </c>
      <c r="K161" s="44">
        <f t="shared" ref="K161:P161" si="15">K52+K53+K54+K58</f>
        <v>227405</v>
      </c>
      <c r="L161" s="44">
        <f t="shared" si="15"/>
        <v>227331</v>
      </c>
      <c r="M161" s="44">
        <f t="shared" si="15"/>
        <v>227745</v>
      </c>
      <c r="N161" s="44">
        <f t="shared" si="15"/>
        <v>228126</v>
      </c>
      <c r="O161" s="44">
        <f t="shared" si="15"/>
        <v>228468</v>
      </c>
      <c r="P161" s="44">
        <f t="shared" si="15"/>
        <v>2738172</v>
      </c>
      <c r="Q161" s="10"/>
      <c r="S161" s="44"/>
      <c r="T161" s="44"/>
      <c r="U161" s="44"/>
      <c r="V161" s="44"/>
      <c r="W161" s="44"/>
      <c r="X161" s="44"/>
    </row>
    <row r="162" spans="3:24" ht="12.75" customHeight="1">
      <c r="C162" t="s">
        <v>591</v>
      </c>
      <c r="D162" s="44">
        <f t="shared" ref="D162:I162" si="16">D55+D56+D57+D79+D80</f>
        <v>34590</v>
      </c>
      <c r="E162" s="44">
        <f t="shared" si="16"/>
        <v>35535</v>
      </c>
      <c r="F162" s="44">
        <f t="shared" si="16"/>
        <v>35171</v>
      </c>
      <c r="G162" s="44">
        <f t="shared" si="16"/>
        <v>35920</v>
      </c>
      <c r="H162" s="44">
        <f t="shared" si="16"/>
        <v>34211</v>
      </c>
      <c r="I162" s="44">
        <f t="shared" si="16"/>
        <v>35150</v>
      </c>
      <c r="J162" s="44">
        <f>J55+J56+J57+J79+J80</f>
        <v>34298</v>
      </c>
      <c r="K162" s="44">
        <f t="shared" ref="K162:P162" si="17">K55+K56+K57+K79+K80</f>
        <v>34326</v>
      </c>
      <c r="L162" s="44">
        <f t="shared" si="17"/>
        <v>34413</v>
      </c>
      <c r="M162" s="44">
        <f t="shared" si="17"/>
        <v>34615</v>
      </c>
      <c r="N162" s="44">
        <f t="shared" si="17"/>
        <v>34472</v>
      </c>
      <c r="O162" s="44">
        <f t="shared" si="17"/>
        <v>34188</v>
      </c>
      <c r="P162" s="44">
        <f t="shared" si="17"/>
        <v>416889</v>
      </c>
      <c r="Q162" s="10"/>
      <c r="S162" s="44"/>
      <c r="T162" s="44"/>
      <c r="U162" s="44"/>
      <c r="V162" s="44"/>
      <c r="W162" s="44"/>
      <c r="X162" s="44"/>
    </row>
    <row r="163" spans="3:24" ht="12.75" customHeight="1">
      <c r="C163" t="s">
        <v>592</v>
      </c>
      <c r="D163" s="44">
        <f t="shared" ref="D163:I163" si="18">D59+D60+D61+D81+D82</f>
        <v>1705</v>
      </c>
      <c r="E163" s="44">
        <f t="shared" si="18"/>
        <v>1712</v>
      </c>
      <c r="F163" s="44">
        <f t="shared" si="18"/>
        <v>1729</v>
      </c>
      <c r="G163" s="44">
        <f t="shared" si="18"/>
        <v>1770</v>
      </c>
      <c r="H163" s="44">
        <f t="shared" si="18"/>
        <v>1670</v>
      </c>
      <c r="I163" s="44">
        <f t="shared" si="18"/>
        <v>1709</v>
      </c>
      <c r="J163" s="44">
        <f>J59+J60+J61+J81+J82</f>
        <v>1702</v>
      </c>
      <c r="K163" s="44">
        <f t="shared" ref="K163:P163" si="19">K59+K60+K61+K81+K82</f>
        <v>1698</v>
      </c>
      <c r="L163" s="44">
        <f t="shared" si="19"/>
        <v>1708</v>
      </c>
      <c r="M163" s="44">
        <f t="shared" si="19"/>
        <v>1714</v>
      </c>
      <c r="N163" s="44">
        <f t="shared" si="19"/>
        <v>1667</v>
      </c>
      <c r="O163" s="44">
        <f t="shared" si="19"/>
        <v>1663</v>
      </c>
      <c r="P163" s="44">
        <f t="shared" si="19"/>
        <v>20447</v>
      </c>
      <c r="Q163" s="10"/>
      <c r="S163" s="44"/>
      <c r="T163" s="44"/>
      <c r="U163" s="44"/>
      <c r="V163" s="44"/>
      <c r="W163" s="44"/>
      <c r="X163" s="44"/>
    </row>
    <row r="164" spans="3:24" ht="12.75" customHeight="1">
      <c r="C164" t="s">
        <v>593</v>
      </c>
      <c r="D164" s="44">
        <f t="shared" ref="D164:I164" si="20">D63+D64+D65+D86+D87+D88</f>
        <v>2483</v>
      </c>
      <c r="E164" s="44">
        <f t="shared" si="20"/>
        <v>2555</v>
      </c>
      <c r="F164" s="44">
        <f t="shared" si="20"/>
        <v>2595</v>
      </c>
      <c r="G164" s="44">
        <f t="shared" si="20"/>
        <v>2523</v>
      </c>
      <c r="H164" s="44">
        <f t="shared" si="20"/>
        <v>2677</v>
      </c>
      <c r="I164" s="44">
        <f t="shared" si="20"/>
        <v>2577</v>
      </c>
      <c r="J164" s="44">
        <f>J63+J64+J65+J86+J87+J88</f>
        <v>2514</v>
      </c>
      <c r="K164" s="44">
        <f t="shared" ref="K164:P164" si="21">K63+K64+K65+K86+K87+K88</f>
        <v>2505</v>
      </c>
      <c r="L164" s="44">
        <f t="shared" si="21"/>
        <v>2532</v>
      </c>
      <c r="M164" s="44">
        <f t="shared" si="21"/>
        <v>2549</v>
      </c>
      <c r="N164" s="44">
        <f t="shared" si="21"/>
        <v>2540</v>
      </c>
      <c r="O164" s="44">
        <f t="shared" si="21"/>
        <v>2577</v>
      </c>
      <c r="P164" s="44">
        <f t="shared" si="21"/>
        <v>30627</v>
      </c>
      <c r="Q164" s="10"/>
      <c r="S164" s="44"/>
      <c r="T164" s="44"/>
      <c r="U164" s="44"/>
      <c r="V164" s="44"/>
      <c r="W164" s="44"/>
      <c r="X164" s="44"/>
    </row>
    <row r="165" spans="3:24" ht="12.75" customHeight="1">
      <c r="D165" s="44"/>
      <c r="E165" s="44"/>
      <c r="F165" s="44"/>
      <c r="G165" s="44"/>
      <c r="H165" s="44"/>
      <c r="I165" s="44"/>
      <c r="J165" s="44"/>
      <c r="K165" s="44"/>
      <c r="L165" s="44"/>
      <c r="M165" s="44"/>
      <c r="N165" s="44"/>
      <c r="O165" s="44"/>
      <c r="P165" s="44"/>
      <c r="S165" s="44"/>
      <c r="T165" s="44"/>
      <c r="U165" s="44"/>
      <c r="V165" s="44"/>
      <c r="W165" s="44"/>
      <c r="X165" s="44"/>
    </row>
    <row r="166" spans="3:24" ht="12.75" customHeight="1">
      <c r="C166" t="s">
        <v>594</v>
      </c>
      <c r="D166" s="44">
        <f>D125+D126+D137</f>
        <v>173633</v>
      </c>
      <c r="E166" s="44">
        <f t="shared" ref="E166:I166" si="22">E125+E126+E137</f>
        <v>172712</v>
      </c>
      <c r="F166" s="44">
        <f t="shared" si="22"/>
        <v>173942</v>
      </c>
      <c r="G166" s="44">
        <f t="shared" si="22"/>
        <v>173889</v>
      </c>
      <c r="H166" s="44">
        <f t="shared" si="22"/>
        <v>173225</v>
      </c>
      <c r="I166" s="44">
        <f t="shared" si="22"/>
        <v>173320</v>
      </c>
      <c r="J166" s="44">
        <f>J125+J126+J137</f>
        <v>171944</v>
      </c>
      <c r="K166" s="44">
        <f t="shared" ref="K166:P166" si="23">K125+K126+K137</f>
        <v>172697</v>
      </c>
      <c r="L166" s="44">
        <f t="shared" si="23"/>
        <v>172525</v>
      </c>
      <c r="M166" s="44">
        <f t="shared" si="23"/>
        <v>173078</v>
      </c>
      <c r="N166" s="44">
        <f t="shared" si="23"/>
        <v>173064</v>
      </c>
      <c r="O166" s="44">
        <f t="shared" si="23"/>
        <v>173277</v>
      </c>
      <c r="P166" s="44">
        <f t="shared" si="23"/>
        <v>2077306</v>
      </c>
      <c r="Q166" s="10"/>
      <c r="S166" s="44"/>
      <c r="T166" s="44"/>
      <c r="U166" s="44"/>
      <c r="V166" s="44"/>
      <c r="W166" s="44"/>
      <c r="X166" s="44"/>
    </row>
    <row r="167" spans="3:24" ht="12.75" customHeight="1">
      <c r="C167" t="s">
        <v>590</v>
      </c>
      <c r="D167" s="44">
        <f t="shared" ref="D167:I167" si="24">D127+D128+D138+D139</f>
        <v>3597</v>
      </c>
      <c r="E167" s="44">
        <f t="shared" si="24"/>
        <v>3472</v>
      </c>
      <c r="F167" s="44">
        <f t="shared" si="24"/>
        <v>3567</v>
      </c>
      <c r="G167" s="44">
        <f t="shared" si="24"/>
        <v>3675</v>
      </c>
      <c r="H167" s="44">
        <f t="shared" si="24"/>
        <v>3438</v>
      </c>
      <c r="I167" s="44">
        <f t="shared" si="24"/>
        <v>3554</v>
      </c>
      <c r="J167" s="44">
        <f>J127+J128+J138+J139</f>
        <v>3314</v>
      </c>
      <c r="K167" s="44">
        <f t="shared" ref="K167:P167" si="25">K127+K128+K138+K139</f>
        <v>3361</v>
      </c>
      <c r="L167" s="44">
        <f t="shared" si="25"/>
        <v>3354</v>
      </c>
      <c r="M167" s="44">
        <f t="shared" si="25"/>
        <v>3356</v>
      </c>
      <c r="N167" s="44">
        <f t="shared" si="25"/>
        <v>3385</v>
      </c>
      <c r="O167" s="44">
        <f t="shared" si="25"/>
        <v>3490</v>
      </c>
      <c r="P167" s="44">
        <f t="shared" si="25"/>
        <v>41563</v>
      </c>
      <c r="Q167" s="10"/>
      <c r="S167" s="44"/>
      <c r="T167" s="44"/>
      <c r="U167" s="44"/>
      <c r="V167" s="44"/>
      <c r="W167" s="44"/>
      <c r="X167" s="44"/>
    </row>
    <row r="168" spans="3:24" ht="12.75" customHeight="1">
      <c r="C168" t="s">
        <v>595</v>
      </c>
      <c r="D168" s="10">
        <f>D129</f>
        <v>5</v>
      </c>
      <c r="E168" s="10">
        <f t="shared" ref="E168:P168" si="26">E129</f>
        <v>3</v>
      </c>
      <c r="F168" s="10">
        <f t="shared" si="26"/>
        <v>5</v>
      </c>
      <c r="G168" s="10">
        <f t="shared" si="26"/>
        <v>4</v>
      </c>
      <c r="H168" s="10">
        <f t="shared" si="26"/>
        <v>4</v>
      </c>
      <c r="I168" s="10">
        <f t="shared" si="26"/>
        <v>4</v>
      </c>
      <c r="J168" s="10">
        <f t="shared" si="26"/>
        <v>2</v>
      </c>
      <c r="K168" s="10">
        <f t="shared" si="26"/>
        <v>2</v>
      </c>
      <c r="L168" s="10">
        <f t="shared" si="26"/>
        <v>2</v>
      </c>
      <c r="M168" s="10">
        <f t="shared" si="26"/>
        <v>2</v>
      </c>
      <c r="N168" s="10">
        <f t="shared" si="26"/>
        <v>3</v>
      </c>
      <c r="O168" s="10">
        <f t="shared" si="26"/>
        <v>3</v>
      </c>
      <c r="P168" s="10">
        <f t="shared" si="26"/>
        <v>39</v>
      </c>
    </row>
    <row r="172" spans="3:24" ht="12.75" customHeight="1">
      <c r="D172" t="s">
        <v>563</v>
      </c>
      <c r="E172" t="s">
        <v>564</v>
      </c>
      <c r="F172" t="s">
        <v>565</v>
      </c>
      <c r="G172" t="s">
        <v>566</v>
      </c>
      <c r="H172" t="s">
        <v>567</v>
      </c>
      <c r="I172" t="s">
        <v>568</v>
      </c>
      <c r="J172" t="s">
        <v>569</v>
      </c>
      <c r="K172" t="s">
        <v>570</v>
      </c>
      <c r="L172" t="s">
        <v>571</v>
      </c>
      <c r="M172" t="s">
        <v>572</v>
      </c>
      <c r="N172" t="s">
        <v>573</v>
      </c>
      <c r="O172" t="s">
        <v>574</v>
      </c>
      <c r="P172" t="s">
        <v>39</v>
      </c>
    </row>
    <row r="173" spans="3:24" ht="12.75" customHeight="1">
      <c r="C173" t="s">
        <v>584</v>
      </c>
    </row>
    <row r="174" spans="3:24" ht="12.75" customHeight="1">
      <c r="C174" t="s">
        <v>585</v>
      </c>
      <c r="D174" s="44">
        <v>117039</v>
      </c>
      <c r="E174" s="44">
        <v>116937</v>
      </c>
      <c r="F174" s="44">
        <v>117308</v>
      </c>
      <c r="G174" s="44">
        <v>117139</v>
      </c>
      <c r="H174" s="44">
        <v>117837</v>
      </c>
      <c r="I174" s="44">
        <v>117351</v>
      </c>
      <c r="J174" s="44">
        <v>115711</v>
      </c>
      <c r="K174" s="44">
        <v>115872</v>
      </c>
      <c r="L174" s="44">
        <v>116523</v>
      </c>
      <c r="M174" s="44">
        <v>116391</v>
      </c>
      <c r="N174" s="44">
        <v>116641</v>
      </c>
      <c r="O174" s="44">
        <v>116761</v>
      </c>
      <c r="P174" s="44">
        <v>1401510</v>
      </c>
      <c r="S174" s="44"/>
      <c r="T174" s="44"/>
      <c r="U174" s="44"/>
      <c r="V174" s="44"/>
      <c r="W174" s="44"/>
      <c r="X174" s="44"/>
    </row>
    <row r="175" spans="3:24" ht="12.75" customHeight="1">
      <c r="C175" t="s">
        <v>586</v>
      </c>
      <c r="D175" s="44">
        <v>24171</v>
      </c>
      <c r="E175" s="44">
        <v>24056</v>
      </c>
      <c r="F175" s="44">
        <v>24560</v>
      </c>
      <c r="G175" s="44">
        <v>24311</v>
      </c>
      <c r="H175" s="44">
        <v>24866</v>
      </c>
      <c r="I175" s="44">
        <v>24284</v>
      </c>
      <c r="J175" s="44">
        <v>23695</v>
      </c>
      <c r="K175" s="44">
        <v>23920</v>
      </c>
      <c r="L175" s="44">
        <v>23889</v>
      </c>
      <c r="M175" s="44">
        <v>23936</v>
      </c>
      <c r="N175" s="44">
        <v>24032</v>
      </c>
      <c r="O175" s="44">
        <v>24137</v>
      </c>
      <c r="P175" s="44">
        <v>289857</v>
      </c>
      <c r="S175" s="44"/>
      <c r="T175" s="44"/>
      <c r="U175" s="44"/>
      <c r="V175" s="44"/>
      <c r="W175" s="44"/>
      <c r="X175" s="44"/>
    </row>
    <row r="176" spans="3:24" ht="12.75" customHeight="1">
      <c r="C176" t="s">
        <v>587</v>
      </c>
      <c r="D176" s="44">
        <v>726</v>
      </c>
      <c r="E176" s="44">
        <v>710</v>
      </c>
      <c r="F176" s="44">
        <v>733</v>
      </c>
      <c r="G176" s="44">
        <v>722</v>
      </c>
      <c r="H176" s="44">
        <v>703</v>
      </c>
      <c r="I176" s="44">
        <v>691</v>
      </c>
      <c r="J176" s="44">
        <v>774</v>
      </c>
      <c r="K176" s="44">
        <v>745</v>
      </c>
      <c r="L176" s="44">
        <v>750</v>
      </c>
      <c r="M176" s="44">
        <v>743</v>
      </c>
      <c r="N176" s="44">
        <v>734</v>
      </c>
      <c r="O176" s="44">
        <v>733</v>
      </c>
      <c r="P176" s="44">
        <v>8764</v>
      </c>
      <c r="S176" s="44"/>
      <c r="T176" s="44"/>
      <c r="U176" s="44"/>
      <c r="V176" s="44"/>
      <c r="W176" s="44"/>
      <c r="X176" s="44"/>
    </row>
    <row r="177" spans="3:24" ht="12.75" customHeight="1">
      <c r="C177" t="s">
        <v>588</v>
      </c>
      <c r="D177" s="44">
        <v>1520</v>
      </c>
      <c r="E177" s="44">
        <v>1519</v>
      </c>
      <c r="F177" s="44">
        <v>1542</v>
      </c>
      <c r="G177" s="44">
        <v>1515</v>
      </c>
      <c r="H177" s="44">
        <v>1601</v>
      </c>
      <c r="I177" s="44">
        <v>1494</v>
      </c>
      <c r="J177" s="44">
        <v>1520</v>
      </c>
      <c r="K177" s="44">
        <v>1557</v>
      </c>
      <c r="L177" s="44">
        <v>1530</v>
      </c>
      <c r="M177" s="44">
        <v>1537</v>
      </c>
      <c r="N177" s="44">
        <v>1520</v>
      </c>
      <c r="O177" s="44">
        <v>1529</v>
      </c>
      <c r="P177" s="44">
        <v>18384</v>
      </c>
      <c r="S177" s="44"/>
      <c r="T177" s="44"/>
      <c r="U177" s="44"/>
      <c r="V177" s="44"/>
      <c r="W177" s="44"/>
      <c r="X177" s="44"/>
    </row>
    <row r="178" spans="3:24" ht="12.75" customHeight="1">
      <c r="D178" s="44"/>
      <c r="E178" s="44"/>
      <c r="F178" s="44"/>
      <c r="G178" s="44"/>
      <c r="H178" s="44"/>
      <c r="I178" s="44"/>
      <c r="J178" s="44"/>
      <c r="K178" s="44"/>
      <c r="L178" s="44"/>
      <c r="M178" s="44"/>
      <c r="N178" s="44"/>
      <c r="O178" s="44"/>
      <c r="P178" s="44"/>
      <c r="S178" s="44"/>
      <c r="T178" s="44"/>
      <c r="U178" s="44"/>
      <c r="V178" s="44"/>
      <c r="W178" s="44"/>
      <c r="X178" s="44"/>
    </row>
    <row r="179" spans="3:24" ht="12.75" customHeight="1">
      <c r="C179" t="s">
        <v>589</v>
      </c>
      <c r="D179" s="44">
        <v>92188</v>
      </c>
      <c r="E179" s="44">
        <v>92187</v>
      </c>
      <c r="F179" s="44">
        <v>92505</v>
      </c>
      <c r="G179" s="44">
        <v>92195</v>
      </c>
      <c r="H179" s="44">
        <v>92683</v>
      </c>
      <c r="I179" s="44">
        <v>92366</v>
      </c>
      <c r="J179" s="44">
        <v>90773</v>
      </c>
      <c r="K179" s="44">
        <v>91220</v>
      </c>
      <c r="L179" s="44">
        <v>91193</v>
      </c>
      <c r="M179" s="44">
        <v>91480</v>
      </c>
      <c r="N179" s="44">
        <v>91620</v>
      </c>
      <c r="O179" s="44">
        <v>91732</v>
      </c>
      <c r="P179" s="44">
        <v>1102142</v>
      </c>
      <c r="S179" s="44"/>
      <c r="T179" s="44"/>
      <c r="U179" s="44"/>
      <c r="V179" s="44"/>
      <c r="W179" s="44"/>
      <c r="X179" s="44"/>
    </row>
    <row r="180" spans="3:24" ht="12.75" customHeight="1">
      <c r="C180" t="s">
        <v>590</v>
      </c>
      <c r="D180" s="44">
        <v>1600</v>
      </c>
      <c r="E180" s="44">
        <v>1595</v>
      </c>
      <c r="F180" s="44">
        <v>1611</v>
      </c>
      <c r="G180" s="44">
        <v>1606</v>
      </c>
      <c r="H180" s="44">
        <v>1619</v>
      </c>
      <c r="I180" s="44">
        <v>1587</v>
      </c>
      <c r="J180" s="44">
        <v>1549</v>
      </c>
      <c r="K180" s="44">
        <v>1576</v>
      </c>
      <c r="L180" s="44">
        <v>1581</v>
      </c>
      <c r="M180" s="44">
        <v>1562</v>
      </c>
      <c r="N180" s="44">
        <v>1556</v>
      </c>
      <c r="O180" s="44">
        <v>1578</v>
      </c>
      <c r="P180" s="44">
        <v>19020</v>
      </c>
      <c r="S180" s="44"/>
      <c r="T180" s="44"/>
      <c r="U180" s="44"/>
      <c r="V180" s="44"/>
      <c r="W180" s="44"/>
      <c r="X180" s="44"/>
    </row>
    <row r="181" spans="3:24" ht="12.75" customHeight="1">
      <c r="D181" s="44"/>
      <c r="E181" s="44"/>
      <c r="F181" s="44"/>
      <c r="G181" s="44"/>
      <c r="H181" s="44"/>
      <c r="I181" s="44"/>
      <c r="J181" s="44"/>
      <c r="K181" s="44"/>
      <c r="L181" s="44"/>
      <c r="M181" s="44"/>
      <c r="N181" s="44"/>
      <c r="O181" s="44"/>
      <c r="P181" s="44"/>
      <c r="S181" s="44"/>
      <c r="T181" s="44"/>
      <c r="U181" s="44"/>
      <c r="V181" s="44"/>
      <c r="W181" s="44"/>
      <c r="X181" s="44"/>
    </row>
    <row r="182" spans="3:24" ht="12.75" customHeight="1">
      <c r="D182" s="44"/>
      <c r="E182" s="44"/>
      <c r="F182" s="44"/>
      <c r="G182" s="44"/>
      <c r="H182" s="44"/>
      <c r="I182" s="44"/>
      <c r="J182" s="44"/>
      <c r="K182" s="44"/>
      <c r="L182" s="44"/>
      <c r="M182" s="44"/>
      <c r="N182" s="44"/>
      <c r="O182" s="44"/>
      <c r="P182" s="44"/>
      <c r="S182" s="44"/>
      <c r="T182" s="44"/>
      <c r="U182" s="44"/>
      <c r="V182" s="44"/>
      <c r="W182" s="44"/>
      <c r="X182" s="44"/>
    </row>
    <row r="183" spans="3:24" ht="12.75" customHeight="1">
      <c r="C183" t="s">
        <v>374</v>
      </c>
      <c r="D183" s="44"/>
      <c r="E183" s="44"/>
      <c r="F183" s="44"/>
      <c r="G183" s="44"/>
      <c r="H183" s="44"/>
      <c r="I183" s="44"/>
      <c r="J183" s="44"/>
      <c r="K183" s="44"/>
      <c r="L183" s="44"/>
      <c r="M183" s="44"/>
      <c r="N183" s="44"/>
      <c r="O183" s="44"/>
      <c r="P183" s="44"/>
      <c r="S183" s="44"/>
      <c r="T183" s="44"/>
      <c r="U183" s="44"/>
      <c r="V183" s="44"/>
      <c r="W183" s="44"/>
      <c r="X183" s="44"/>
    </row>
    <row r="184" spans="3:24" ht="12.75" customHeight="1">
      <c r="C184" t="s">
        <v>585</v>
      </c>
      <c r="D184" s="44">
        <v>228134</v>
      </c>
      <c r="E184" s="44">
        <v>227625</v>
      </c>
      <c r="F184" s="44">
        <v>229409</v>
      </c>
      <c r="G184" s="44">
        <v>229068</v>
      </c>
      <c r="H184" s="44">
        <v>229744</v>
      </c>
      <c r="I184" s="44">
        <v>228836</v>
      </c>
      <c r="J184" s="44">
        <v>226281</v>
      </c>
      <c r="K184" s="44">
        <v>227405</v>
      </c>
      <c r="L184" s="44">
        <v>227331</v>
      </c>
      <c r="M184" s="44">
        <v>227745</v>
      </c>
      <c r="N184" s="44">
        <v>228126</v>
      </c>
      <c r="O184" s="44">
        <v>228468</v>
      </c>
      <c r="P184" s="44">
        <v>2738172</v>
      </c>
      <c r="S184" s="44"/>
      <c r="T184" s="44"/>
      <c r="U184" s="44"/>
      <c r="V184" s="44"/>
      <c r="W184" s="44"/>
      <c r="X184" s="44"/>
    </row>
    <row r="185" spans="3:24" ht="12.75" customHeight="1">
      <c r="C185" t="s">
        <v>591</v>
      </c>
      <c r="D185" s="44">
        <v>34590</v>
      </c>
      <c r="E185" s="44">
        <v>35535</v>
      </c>
      <c r="F185" s="44">
        <v>35171</v>
      </c>
      <c r="G185" s="44">
        <v>35920</v>
      </c>
      <c r="H185" s="44">
        <v>34211</v>
      </c>
      <c r="I185" s="44">
        <v>35150</v>
      </c>
      <c r="J185" s="44">
        <v>34298</v>
      </c>
      <c r="K185" s="44">
        <v>34326</v>
      </c>
      <c r="L185" s="44">
        <v>34413</v>
      </c>
      <c r="M185" s="44">
        <v>34615</v>
      </c>
      <c r="N185" s="44">
        <v>34472</v>
      </c>
      <c r="O185" s="44">
        <v>34188</v>
      </c>
      <c r="P185" s="44">
        <v>416889</v>
      </c>
      <c r="S185" s="44"/>
      <c r="T185" s="44"/>
      <c r="U185" s="44"/>
      <c r="V185" s="44"/>
      <c r="W185" s="44"/>
      <c r="X185" s="44"/>
    </row>
    <row r="186" spans="3:24" ht="12.75" customHeight="1">
      <c r="C186" t="s">
        <v>592</v>
      </c>
      <c r="D186" s="44">
        <v>1705</v>
      </c>
      <c r="E186" s="44">
        <v>1712</v>
      </c>
      <c r="F186" s="44">
        <v>1729</v>
      </c>
      <c r="G186" s="44">
        <v>1770</v>
      </c>
      <c r="H186" s="44">
        <v>1670</v>
      </c>
      <c r="I186" s="44">
        <v>1709</v>
      </c>
      <c r="J186" s="44">
        <v>1702</v>
      </c>
      <c r="K186" s="44">
        <v>1698</v>
      </c>
      <c r="L186" s="44">
        <v>1708</v>
      </c>
      <c r="M186" s="44">
        <v>1714</v>
      </c>
      <c r="N186" s="44">
        <v>1667</v>
      </c>
      <c r="O186" s="44">
        <v>1663</v>
      </c>
      <c r="P186" s="44">
        <v>20447</v>
      </c>
      <c r="S186" s="44"/>
      <c r="T186" s="44"/>
      <c r="U186" s="44"/>
      <c r="V186" s="44"/>
      <c r="W186" s="44"/>
      <c r="X186" s="44"/>
    </row>
    <row r="187" spans="3:24" ht="12.75" customHeight="1">
      <c r="C187" t="s">
        <v>593</v>
      </c>
      <c r="D187" s="44">
        <v>2483</v>
      </c>
      <c r="E187" s="44">
        <v>2555</v>
      </c>
      <c r="F187" s="44">
        <v>2595</v>
      </c>
      <c r="G187" s="44">
        <v>2523</v>
      </c>
      <c r="H187" s="44">
        <v>2677</v>
      </c>
      <c r="I187" s="44">
        <v>2577</v>
      </c>
      <c r="J187" s="44">
        <v>2514</v>
      </c>
      <c r="K187" s="44">
        <v>2505</v>
      </c>
      <c r="L187" s="44">
        <v>2532</v>
      </c>
      <c r="M187" s="44">
        <v>2549</v>
      </c>
      <c r="N187" s="44">
        <v>2540</v>
      </c>
      <c r="O187" s="44">
        <v>2577</v>
      </c>
      <c r="P187" s="44">
        <v>30627</v>
      </c>
      <c r="S187" s="44"/>
      <c r="T187" s="44"/>
      <c r="U187" s="44"/>
      <c r="V187" s="44"/>
      <c r="W187" s="44"/>
      <c r="X187" s="44"/>
    </row>
    <row r="188" spans="3:24" ht="12.75" customHeight="1">
      <c r="D188" s="44"/>
      <c r="E188" s="44"/>
      <c r="F188" s="44"/>
      <c r="G188" s="44"/>
      <c r="H188" s="44"/>
      <c r="I188" s="44"/>
      <c r="J188" s="44"/>
      <c r="K188" s="44"/>
      <c r="L188" s="44"/>
      <c r="M188" s="44"/>
      <c r="N188" s="44"/>
      <c r="O188" s="44"/>
      <c r="P188" s="44"/>
      <c r="S188" s="44"/>
      <c r="T188" s="44"/>
      <c r="U188" s="44"/>
      <c r="V188" s="44"/>
      <c r="W188" s="44"/>
      <c r="X188" s="44"/>
    </row>
    <row r="189" spans="3:24" ht="12.75" customHeight="1">
      <c r="C189" t="s">
        <v>594</v>
      </c>
      <c r="D189" s="44">
        <v>173633</v>
      </c>
      <c r="E189" s="44">
        <v>172712</v>
      </c>
      <c r="F189" s="44">
        <v>173942</v>
      </c>
      <c r="G189" s="44">
        <v>173889</v>
      </c>
      <c r="H189" s="44">
        <v>173225</v>
      </c>
      <c r="I189" s="44">
        <v>173320</v>
      </c>
      <c r="J189" s="44">
        <v>171944</v>
      </c>
      <c r="K189" s="44">
        <v>172697</v>
      </c>
      <c r="L189" s="44">
        <v>172525</v>
      </c>
      <c r="M189" s="44">
        <v>173078</v>
      </c>
      <c r="N189" s="44">
        <v>173064</v>
      </c>
      <c r="O189" s="44">
        <v>173277</v>
      </c>
      <c r="P189" s="44">
        <v>2077306</v>
      </c>
      <c r="S189" s="44"/>
      <c r="T189" s="44"/>
      <c r="U189" s="44"/>
      <c r="V189" s="44"/>
      <c r="W189" s="44"/>
      <c r="X189" s="44"/>
    </row>
    <row r="190" spans="3:24" ht="12.75" customHeight="1">
      <c r="C190" t="s">
        <v>590</v>
      </c>
      <c r="D190" s="44">
        <v>3597</v>
      </c>
      <c r="E190" s="44">
        <v>3472</v>
      </c>
      <c r="F190" s="44">
        <v>3567</v>
      </c>
      <c r="G190" s="44">
        <v>3675</v>
      </c>
      <c r="H190" s="44">
        <v>3438</v>
      </c>
      <c r="I190" s="44">
        <v>3554</v>
      </c>
      <c r="J190" s="44">
        <v>3314</v>
      </c>
      <c r="K190" s="44">
        <v>3361</v>
      </c>
      <c r="L190" s="44">
        <v>3354</v>
      </c>
      <c r="M190" s="44">
        <v>3356</v>
      </c>
      <c r="N190" s="44">
        <v>3385</v>
      </c>
      <c r="O190" s="44">
        <v>3490</v>
      </c>
      <c r="P190" s="44">
        <v>41563</v>
      </c>
      <c r="S190" s="44"/>
      <c r="T190" s="44"/>
      <c r="U190" s="44"/>
      <c r="V190" s="44"/>
      <c r="W190" s="44"/>
      <c r="X190" s="44"/>
    </row>
  </sheetData>
  <pageMargins left="0.75" right="0.75" top="1" bottom="1" header="0.5" footer="0.5"/>
  <pageSetup scale="75" orientation="landscape" r:id="rId1"/>
  <headerFooter>
    <oddFooter>&amp;C&amp;F / &amp;A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CD68BC8535C0754CA971EFD63AEB6665" ma:contentTypeVersion="16" ma:contentTypeDescription="" ma:contentTypeScope="" ma:versionID="8100f7f65307b259ded9b12aaf0d47a8">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Testimony</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Pending</CaseStatus>
    <OpenedDate xmlns="dc463f71-b30c-4ab2-9473-d307f9d35888">2024-01-03T08:00:00+00:00</OpenedDate>
    <SignificantOrder xmlns="dc463f71-b30c-4ab2-9473-d307f9d35888">false</SignificantOrder>
    <Date1 xmlns="dc463f71-b30c-4ab2-9473-d307f9d35888">2024-01-15T08:00:00+00:00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240007</DocketNumber>
    <DelegatedOrder xmlns="dc463f71-b30c-4ab2-9473-d307f9d35888">false</DelegatedOrder>
  </documentManagement>
</p:properties>
</file>

<file path=customXml/itemProps1.xml><?xml version="1.0" encoding="utf-8"?>
<ds:datastoreItem xmlns:ds="http://schemas.openxmlformats.org/officeDocument/2006/customXml" ds:itemID="{85D05A70-FA42-49B1-AFD7-BAFBC36A5031}"/>
</file>

<file path=customXml/itemProps2.xml><?xml version="1.0" encoding="utf-8"?>
<ds:datastoreItem xmlns:ds="http://schemas.openxmlformats.org/officeDocument/2006/customXml" ds:itemID="{179B2FA5-CA62-4648-AA81-70C167945841}"/>
</file>

<file path=customXml/itemProps3.xml><?xml version="1.0" encoding="utf-8"?>
<ds:datastoreItem xmlns:ds="http://schemas.openxmlformats.org/officeDocument/2006/customXml" ds:itemID="{C409E243-D7EA-4946-BCFE-3CBC03F69B31}"/>
</file>

<file path=customXml/itemProps4.xml><?xml version="1.0" encoding="utf-8"?>
<ds:datastoreItem xmlns:ds="http://schemas.openxmlformats.org/officeDocument/2006/customXml" ds:itemID="{521DC4B1-3810-4ECB-8455-E1614F0E36F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21</vt:i4>
      </vt:variant>
    </vt:vector>
  </HeadingPairs>
  <TitlesOfParts>
    <vt:vector size="52" baseType="lpstr">
      <vt:lpstr>Cover</vt:lpstr>
      <vt:lpstr>Index</vt:lpstr>
      <vt:lpstr>Adjustment Summary MJG-3</vt:lpstr>
      <vt:lpstr>Summary</vt:lpstr>
      <vt:lpstr>Elec by Mo</vt:lpstr>
      <vt:lpstr>Gas by Mo</vt:lpstr>
      <vt:lpstr>Billed Usage</vt:lpstr>
      <vt:lpstr>Unbilled Usage </vt:lpstr>
      <vt:lpstr>Meters</vt:lpstr>
      <vt:lpstr>WA Sch 25 TP</vt:lpstr>
      <vt:lpstr>ID Sch 25 TP</vt:lpstr>
      <vt:lpstr>WA Sch 146 TP</vt:lpstr>
      <vt:lpstr>WA Sch. 1-2</vt:lpstr>
      <vt:lpstr>WA Sch. 11-12</vt:lpstr>
      <vt:lpstr>WA Sch. 21-22</vt:lpstr>
      <vt:lpstr>WA Sch. 30-32</vt:lpstr>
      <vt:lpstr>WA Sch. 25</vt:lpstr>
      <vt:lpstr>ID Sch. 1-2</vt:lpstr>
      <vt:lpstr>ID Sch. 11-12</vt:lpstr>
      <vt:lpstr>ID Sch. 21-22</vt:lpstr>
      <vt:lpstr>ID Sch. 31-32</vt:lpstr>
      <vt:lpstr>ID Sch. 25</vt:lpstr>
      <vt:lpstr>ID Sch. 25P</vt:lpstr>
      <vt:lpstr>WA Sch. 101-102</vt:lpstr>
      <vt:lpstr>WA Sch. 111-112</vt:lpstr>
      <vt:lpstr>WA Sch. 146</vt:lpstr>
      <vt:lpstr>WA Sch. 148</vt:lpstr>
      <vt:lpstr>ID Sch. 101</vt:lpstr>
      <vt:lpstr>ID Sch. 111-112</vt:lpstr>
      <vt:lpstr>Shaprio-Wilk Test</vt:lpstr>
      <vt:lpstr>Correlation Formulas</vt:lpstr>
      <vt:lpstr>'Adjustment Summary MJG-3'!Print_Area</vt:lpstr>
      <vt:lpstr>'Billed Usage'!Print_Area</vt:lpstr>
      <vt:lpstr>'Elec by Mo'!Print_Area</vt:lpstr>
      <vt:lpstr>'Gas by Mo'!Print_Area</vt:lpstr>
      <vt:lpstr>'ID Sch 25 TP'!Print_Area</vt:lpstr>
      <vt:lpstr>Summary!Print_Area</vt:lpstr>
      <vt:lpstr>'Unbilled Usage '!Print_Area</vt:lpstr>
      <vt:lpstr>'WA Sch 146 TP'!Print_Area</vt:lpstr>
      <vt:lpstr>'WA Sch 25 TP'!Print_Area</vt:lpstr>
      <vt:lpstr>'Billed Usage'!Print_Titles</vt:lpstr>
      <vt:lpstr>'Elec by Mo'!Print_Titles</vt:lpstr>
      <vt:lpstr>'Gas by Mo'!Print_Titles</vt:lpstr>
      <vt:lpstr>Summary!Print_Titles</vt:lpstr>
      <vt:lpstr>'Unbilled Usage '!Print_Titles</vt:lpstr>
      <vt:lpstr>'WA Sch 25 TP'!Sch25_Annual_excess_kva</vt:lpstr>
      <vt:lpstr>'WA Sch 25 TP'!Sch25_Annual_kva</vt:lpstr>
      <vt:lpstr>'WA Sch 25 TP'!Sch25_Annual_kW</vt:lpstr>
      <vt:lpstr>'WA Sch 25 TP'!Sch25_Annual_kWh</vt:lpstr>
      <vt:lpstr>'WA Sch 25 TP'!Sch25_kWh</vt:lpstr>
      <vt:lpstr>'WA Sch 25 TP'!Sch25_n</vt:lpstr>
      <vt:lpstr>'WA Sch 25 TP'!Sch25_nD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Forsyth, Grant</dc:creator>
  <cp:lastModifiedBy>Miller, Joe</cp:lastModifiedBy>
  <cp:lastPrinted>2024-01-25T20:35:13Z</cp:lastPrinted>
  <dcterms:created xsi:type="dcterms:W3CDTF">2022-08-29T22:29:58Z</dcterms:created>
  <dcterms:modified xsi:type="dcterms:W3CDTF">2024-01-25T20:35:30Z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0x0101006E56B4D1795A2E4DB2F0B01679ED314A00CD68BC8535C0754CA971EFD63AEB6665</vt:lpwstr>
  </property>
  <property fmtid="{D5CDD505-2E9C-101B-9397-08002B2CF9AE}" pid="3" name="_docset_NoMedatataSyncRequired">
    <vt:lpwstr>False</vt:lpwstr>
  </property>
</Properties>
</file>